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xr:revisionPtr revIDLastSave="0" documentId="13_ncr:1_{DC146C71-EC71-48C0-8C2C-2D465AFC9C50}" xr6:coauthVersionLast="47" xr6:coauthVersionMax="47" xr10:uidLastSave="{00000000-0000-0000-0000-000000000000}"/>
  <bookViews>
    <workbookView xWindow="-120" yWindow="-120" windowWidth="29040" windowHeight="15840" tabRatio="952" xr2:uid="{00000000-000D-0000-FFFF-FFFF00000000}"/>
  </bookViews>
  <sheets>
    <sheet name="Index" sheetId="10" r:id="rId1"/>
    <sheet name="ERP" sheetId="101" state="hidden" r:id="rId2"/>
    <sheet name="SightLine Ceiling Recessed" sheetId="112" r:id="rId3"/>
    <sheet name="Ceiling Recessed ≤ 5 mtr" sheetId="94" r:id="rId4"/>
    <sheet name="Wall and ceiling ≤ 7 mtr" sheetId="92" r:id="rId5"/>
    <sheet name="Fixed Frame ≤ 6 mtr" sheetId="96" r:id="rId6"/>
    <sheet name="Fixed Frame ALR UST" sheetId="113" r:id="rId7"/>
    <sheet name="DL Fixed Frame Large" sheetId="56" r:id="rId8"/>
    <sheet name="Manual Wall &amp; ceiling ≤ 3.4 mtr" sheetId="98" r:id="rId9"/>
    <sheet name="Accessoiries" sheetId="104" r:id="rId10"/>
    <sheet name="Custom Options" sheetId="105" r:id="rId11"/>
    <sheet name="Large Venue 6-14 mtr" sheetId="108" r:id="rId12"/>
    <sheet name="Custom Options Large Venue" sheetId="107" r:id="rId13"/>
    <sheet name="DL-Rental_FastFold Deluxe" sheetId="103" r:id="rId14"/>
    <sheet name="DL -Rental Heavy Duty FF Deluxe" sheetId="111" r:id="rId15"/>
  </sheets>
  <externalReferences>
    <externalReference r:id="rId16"/>
    <externalReference r:id="rId17"/>
    <externalReference r:id="rId18"/>
  </externalReferences>
  <definedNames>
    <definedName name="_xlnm._FilterDatabase" localSheetId="1" hidden="1">ERP!$A$2:$CH$2537</definedName>
    <definedName name="_xlnm.Print_Area" localSheetId="10">'Custom Options'!$A$1:$U$37</definedName>
    <definedName name="_xlnm.Print_Area" localSheetId="12">'Custom Options Large Venue'!$A$1:$F$27</definedName>
    <definedName name="_xlnm.Print_Area" localSheetId="7">'DL Fixed Frame Large'!$A$1:$S$56</definedName>
    <definedName name="_xlnm.Print_Area" localSheetId="4">'Wall and ceiling ≤ 7 mtr'!$F$1:$BM$521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10" l="1"/>
  <c r="AF84" i="98"/>
  <c r="AF83" i="98"/>
  <c r="AJ84" i="98"/>
  <c r="AJ83" i="98"/>
  <c r="AL84" i="98"/>
  <c r="AL83" i="98"/>
  <c r="G84" i="98"/>
  <c r="S84" i="98" s="1"/>
  <c r="I84" i="98"/>
  <c r="M84" i="98"/>
  <c r="AH84" i="98"/>
  <c r="Z84" i="98"/>
  <c r="G83" i="98"/>
  <c r="S83" i="98" s="1"/>
  <c r="I83" i="98"/>
  <c r="M83" i="98"/>
  <c r="AH83" i="98"/>
  <c r="Z83" i="98"/>
  <c r="BE57" i="98"/>
  <c r="BC57" i="98"/>
  <c r="C62" i="98"/>
  <c r="C66" i="98"/>
  <c r="G66" i="98" s="1"/>
  <c r="AB66" i="98" s="1"/>
  <c r="AD66" i="98" s="1"/>
  <c r="C65" i="98"/>
  <c r="G65" i="98" s="1"/>
  <c r="AL66" i="98"/>
  <c r="AJ66" i="98"/>
  <c r="Z66" i="98"/>
  <c r="K66" i="98"/>
  <c r="AF66" i="98" s="1"/>
  <c r="AL65" i="98"/>
  <c r="AJ65" i="98"/>
  <c r="Z65" i="98"/>
  <c r="K65" i="98"/>
  <c r="AF65" i="98" s="1"/>
  <c r="E3" i="101"/>
  <c r="E4" i="101"/>
  <c r="E5" i="101"/>
  <c r="E6" i="101"/>
  <c r="E7" i="101"/>
  <c r="E8" i="101"/>
  <c r="E9" i="101"/>
  <c r="E10" i="101"/>
  <c r="E11" i="101"/>
  <c r="E12" i="101"/>
  <c r="E13" i="101"/>
  <c r="E14" i="101"/>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262" i="101"/>
  <c r="E263" i="101"/>
  <c r="E264" i="101"/>
  <c r="E265" i="101"/>
  <c r="E266" i="101"/>
  <c r="E267" i="101"/>
  <c r="E268" i="101"/>
  <c r="E269" i="101"/>
  <c r="E270" i="101"/>
  <c r="E271" i="101"/>
  <c r="E272" i="101"/>
  <c r="E273" i="101"/>
  <c r="E274" i="101"/>
  <c r="E275" i="101"/>
  <c r="E276" i="101"/>
  <c r="E277" i="101"/>
  <c r="E278" i="101"/>
  <c r="E279" i="101"/>
  <c r="E280" i="101"/>
  <c r="E281" i="101"/>
  <c r="E282" i="101"/>
  <c r="E283" i="101"/>
  <c r="E284" i="101"/>
  <c r="E285" i="101"/>
  <c r="E286" i="101"/>
  <c r="E287" i="101"/>
  <c r="E288" i="101"/>
  <c r="E289" i="101"/>
  <c r="E290" i="101"/>
  <c r="E291" i="101"/>
  <c r="E292" i="101"/>
  <c r="E293" i="101"/>
  <c r="E294" i="101"/>
  <c r="E295" i="101"/>
  <c r="E296" i="101"/>
  <c r="E297" i="101"/>
  <c r="E298" i="101"/>
  <c r="E299" i="101"/>
  <c r="E300" i="101"/>
  <c r="E301" i="101"/>
  <c r="E302" i="101"/>
  <c r="E303" i="101"/>
  <c r="E304" i="101"/>
  <c r="E305" i="101"/>
  <c r="E306" i="101"/>
  <c r="E307" i="101"/>
  <c r="E308" i="101"/>
  <c r="E309" i="101"/>
  <c r="E310" i="101"/>
  <c r="E311" i="101"/>
  <c r="E312" i="101"/>
  <c r="E313" i="101"/>
  <c r="E314" i="101"/>
  <c r="E315" i="101"/>
  <c r="E316" i="101"/>
  <c r="E317" i="101"/>
  <c r="E318" i="101"/>
  <c r="E319" i="101"/>
  <c r="E320" i="101"/>
  <c r="E321" i="101"/>
  <c r="E322" i="101"/>
  <c r="E323" i="101"/>
  <c r="E324" i="101"/>
  <c r="E325" i="101"/>
  <c r="E326" i="101"/>
  <c r="E327" i="101"/>
  <c r="E328" i="101"/>
  <c r="E329" i="101"/>
  <c r="E330" i="101"/>
  <c r="E331" i="101"/>
  <c r="E332" i="101"/>
  <c r="E333" i="101"/>
  <c r="E334" i="101"/>
  <c r="E335" i="101"/>
  <c r="E336" i="101"/>
  <c r="E337" i="101"/>
  <c r="E338" i="101"/>
  <c r="E339" i="101"/>
  <c r="E340" i="101"/>
  <c r="E341" i="101"/>
  <c r="E342" i="101"/>
  <c r="E343" i="101"/>
  <c r="E344" i="101"/>
  <c r="E345" i="101"/>
  <c r="E346" i="101"/>
  <c r="E347" i="101"/>
  <c r="E348" i="101"/>
  <c r="E349" i="101"/>
  <c r="E350" i="101"/>
  <c r="E351" i="101"/>
  <c r="E352" i="101"/>
  <c r="E353" i="101"/>
  <c r="E354" i="101"/>
  <c r="E355" i="101"/>
  <c r="E356" i="101"/>
  <c r="E357" i="101"/>
  <c r="E358" i="101"/>
  <c r="E359" i="101"/>
  <c r="E360" i="101"/>
  <c r="E361" i="101"/>
  <c r="E362" i="101"/>
  <c r="E363" i="101"/>
  <c r="E364" i="101"/>
  <c r="E365" i="101"/>
  <c r="E366" i="101"/>
  <c r="E367" i="101"/>
  <c r="E368" i="101"/>
  <c r="E369" i="101"/>
  <c r="E370" i="101"/>
  <c r="E371" i="101"/>
  <c r="E372" i="101"/>
  <c r="E373" i="101"/>
  <c r="E374" i="101"/>
  <c r="E375" i="101"/>
  <c r="E376" i="101"/>
  <c r="E377" i="101"/>
  <c r="E378" i="101"/>
  <c r="E379" i="101"/>
  <c r="E380" i="101"/>
  <c r="E381" i="101"/>
  <c r="E382" i="101"/>
  <c r="E383" i="101"/>
  <c r="E384" i="101"/>
  <c r="E385" i="101"/>
  <c r="E386" i="101"/>
  <c r="E387" i="101"/>
  <c r="E388" i="101"/>
  <c r="E389" i="101"/>
  <c r="E390" i="101"/>
  <c r="E391" i="101"/>
  <c r="E392" i="101"/>
  <c r="E393" i="101"/>
  <c r="E394" i="101"/>
  <c r="E395" i="101"/>
  <c r="E396" i="101"/>
  <c r="E397" i="101"/>
  <c r="E398" i="101"/>
  <c r="E399" i="101"/>
  <c r="E400" i="101"/>
  <c r="E401" i="101"/>
  <c r="E402" i="101"/>
  <c r="E403" i="101"/>
  <c r="E404" i="101"/>
  <c r="E405" i="101"/>
  <c r="E406" i="101"/>
  <c r="E407" i="101"/>
  <c r="E408" i="101"/>
  <c r="E409" i="101"/>
  <c r="E410" i="101"/>
  <c r="E411" i="101"/>
  <c r="E412" i="101"/>
  <c r="E413" i="101"/>
  <c r="E414" i="101"/>
  <c r="E415" i="101"/>
  <c r="E416" i="101"/>
  <c r="E417" i="101"/>
  <c r="E418" i="101"/>
  <c r="E419" i="101"/>
  <c r="E420" i="101"/>
  <c r="E421" i="101"/>
  <c r="E422" i="101"/>
  <c r="E423" i="101"/>
  <c r="E424" i="101"/>
  <c r="E425" i="101"/>
  <c r="E426" i="101"/>
  <c r="E427" i="101"/>
  <c r="E428" i="101"/>
  <c r="E429" i="101"/>
  <c r="E430" i="101"/>
  <c r="E431" i="101"/>
  <c r="E432" i="101"/>
  <c r="E433" i="101"/>
  <c r="E434" i="101"/>
  <c r="E435" i="101"/>
  <c r="E436" i="101"/>
  <c r="E437" i="101"/>
  <c r="E438" i="101"/>
  <c r="E439" i="101"/>
  <c r="E440" i="101"/>
  <c r="E441" i="101"/>
  <c r="E442" i="101"/>
  <c r="E443" i="101"/>
  <c r="E444" i="101"/>
  <c r="E445" i="101"/>
  <c r="E446" i="101"/>
  <c r="E447" i="101"/>
  <c r="E448" i="101"/>
  <c r="E449" i="101"/>
  <c r="E450" i="101"/>
  <c r="E451" i="101"/>
  <c r="E452" i="101"/>
  <c r="E453" i="101"/>
  <c r="E454" i="101"/>
  <c r="E455" i="101"/>
  <c r="E456" i="101"/>
  <c r="E457" i="101"/>
  <c r="E458" i="101"/>
  <c r="E459" i="101"/>
  <c r="E460" i="101"/>
  <c r="E461" i="101"/>
  <c r="E462" i="101"/>
  <c r="E463" i="101"/>
  <c r="E464" i="101"/>
  <c r="E465" i="101"/>
  <c r="E466" i="101"/>
  <c r="E467" i="101"/>
  <c r="E468" i="101"/>
  <c r="E469" i="101"/>
  <c r="E470" i="101"/>
  <c r="E471" i="101"/>
  <c r="E472" i="101"/>
  <c r="E473" i="101"/>
  <c r="E474" i="101"/>
  <c r="E475" i="101"/>
  <c r="E476" i="101"/>
  <c r="E477" i="101"/>
  <c r="E478" i="101"/>
  <c r="E479" i="101"/>
  <c r="E480" i="101"/>
  <c r="E481" i="101"/>
  <c r="E482" i="101"/>
  <c r="E483" i="101"/>
  <c r="E484" i="101"/>
  <c r="E485" i="101"/>
  <c r="E486" i="101"/>
  <c r="E487" i="101"/>
  <c r="E488" i="101"/>
  <c r="E489" i="101"/>
  <c r="E490" i="101"/>
  <c r="E491" i="101"/>
  <c r="E492" i="101"/>
  <c r="E493" i="101"/>
  <c r="E494" i="101"/>
  <c r="E495" i="101"/>
  <c r="E496" i="101"/>
  <c r="E497" i="101"/>
  <c r="E498" i="101"/>
  <c r="E499" i="101"/>
  <c r="E500" i="101"/>
  <c r="E501" i="101"/>
  <c r="E502" i="101"/>
  <c r="E503" i="101"/>
  <c r="E504" i="101"/>
  <c r="E505" i="101"/>
  <c r="E506" i="101"/>
  <c r="E507" i="101"/>
  <c r="E508" i="101"/>
  <c r="E509" i="101"/>
  <c r="E510" i="101"/>
  <c r="E511" i="101"/>
  <c r="E512" i="101"/>
  <c r="E513" i="101"/>
  <c r="E514" i="101"/>
  <c r="E515" i="101"/>
  <c r="E516" i="101"/>
  <c r="E517" i="101"/>
  <c r="E518" i="101"/>
  <c r="E519" i="101"/>
  <c r="E520" i="101"/>
  <c r="E521" i="101"/>
  <c r="E522" i="101"/>
  <c r="E523" i="101"/>
  <c r="E524" i="101"/>
  <c r="E525" i="101"/>
  <c r="E526" i="101"/>
  <c r="E527" i="101"/>
  <c r="E528" i="101"/>
  <c r="E529" i="101"/>
  <c r="E530" i="101"/>
  <c r="E531" i="101"/>
  <c r="E532" i="101"/>
  <c r="E533" i="101"/>
  <c r="E534" i="101"/>
  <c r="E535" i="101"/>
  <c r="E536" i="101"/>
  <c r="E537" i="101"/>
  <c r="E538" i="101"/>
  <c r="E539" i="101"/>
  <c r="E540" i="101"/>
  <c r="E541" i="101"/>
  <c r="E542" i="101"/>
  <c r="E543" i="101"/>
  <c r="E544" i="101"/>
  <c r="E545" i="101"/>
  <c r="E546" i="101"/>
  <c r="E547" i="101"/>
  <c r="E548" i="101"/>
  <c r="E549" i="101"/>
  <c r="E550" i="101"/>
  <c r="E551" i="101"/>
  <c r="E552" i="101"/>
  <c r="E553" i="101"/>
  <c r="E554" i="101"/>
  <c r="E555" i="101"/>
  <c r="E556" i="101"/>
  <c r="E557" i="101"/>
  <c r="E558" i="101"/>
  <c r="E559" i="101"/>
  <c r="E560" i="101"/>
  <c r="E561" i="101"/>
  <c r="E562" i="101"/>
  <c r="E563" i="101"/>
  <c r="E564" i="101"/>
  <c r="E565" i="101"/>
  <c r="E566" i="101"/>
  <c r="E567" i="101"/>
  <c r="E568" i="101"/>
  <c r="E569" i="101"/>
  <c r="E570" i="101"/>
  <c r="E571" i="101"/>
  <c r="E572" i="101"/>
  <c r="E573" i="101"/>
  <c r="E574" i="101"/>
  <c r="E575" i="101"/>
  <c r="E576" i="101"/>
  <c r="E577" i="101"/>
  <c r="E578" i="101"/>
  <c r="E579" i="101"/>
  <c r="E580" i="101"/>
  <c r="E581" i="101"/>
  <c r="E582" i="101"/>
  <c r="E583" i="101"/>
  <c r="E584" i="101"/>
  <c r="E585" i="101"/>
  <c r="E586" i="101"/>
  <c r="E587" i="101"/>
  <c r="E588" i="101"/>
  <c r="E589" i="101"/>
  <c r="E590" i="101"/>
  <c r="E591" i="101"/>
  <c r="E592" i="101"/>
  <c r="E593" i="101"/>
  <c r="E594" i="101"/>
  <c r="E595" i="101"/>
  <c r="E596" i="101"/>
  <c r="E597" i="101"/>
  <c r="E598" i="101"/>
  <c r="E599" i="101"/>
  <c r="E600" i="101"/>
  <c r="E601" i="101"/>
  <c r="E602" i="101"/>
  <c r="E603" i="101"/>
  <c r="E604" i="101"/>
  <c r="E605" i="101"/>
  <c r="E606" i="101"/>
  <c r="E607" i="101"/>
  <c r="E608" i="101"/>
  <c r="E609" i="101"/>
  <c r="E610" i="101"/>
  <c r="E611" i="101"/>
  <c r="E612" i="101"/>
  <c r="E613" i="101"/>
  <c r="E614" i="101"/>
  <c r="E615" i="101"/>
  <c r="E616" i="101"/>
  <c r="E617" i="101"/>
  <c r="E618" i="101"/>
  <c r="E619" i="101"/>
  <c r="E620" i="101"/>
  <c r="E621" i="101"/>
  <c r="E622" i="101"/>
  <c r="E623" i="101"/>
  <c r="E624" i="101"/>
  <c r="E625" i="101"/>
  <c r="E626" i="101"/>
  <c r="E627" i="101"/>
  <c r="E628" i="101"/>
  <c r="E629" i="101"/>
  <c r="E630" i="101"/>
  <c r="E631" i="101"/>
  <c r="E632" i="101"/>
  <c r="E633" i="101"/>
  <c r="E634" i="101"/>
  <c r="E635" i="101"/>
  <c r="E636" i="101"/>
  <c r="E637" i="101"/>
  <c r="E638" i="101"/>
  <c r="E639" i="101"/>
  <c r="E640" i="101"/>
  <c r="E641" i="101"/>
  <c r="E642" i="101"/>
  <c r="E643" i="101"/>
  <c r="E644" i="101"/>
  <c r="E645" i="101"/>
  <c r="E646" i="101"/>
  <c r="E647" i="101"/>
  <c r="E648" i="101"/>
  <c r="E649" i="101"/>
  <c r="E650" i="101"/>
  <c r="E651" i="101"/>
  <c r="E652" i="101"/>
  <c r="E653" i="101"/>
  <c r="E654" i="101"/>
  <c r="E655" i="101"/>
  <c r="E656" i="101"/>
  <c r="E657" i="101"/>
  <c r="E658" i="101"/>
  <c r="E659" i="101"/>
  <c r="E660" i="101"/>
  <c r="E661" i="101"/>
  <c r="E662" i="101"/>
  <c r="E663" i="101"/>
  <c r="E664" i="101"/>
  <c r="E665" i="101"/>
  <c r="E666" i="101"/>
  <c r="E667" i="101"/>
  <c r="E668" i="101"/>
  <c r="E669" i="101"/>
  <c r="E670" i="101"/>
  <c r="E671" i="101"/>
  <c r="E672" i="101"/>
  <c r="E673" i="101"/>
  <c r="E674" i="101"/>
  <c r="E675" i="101"/>
  <c r="E676" i="101"/>
  <c r="E677" i="101"/>
  <c r="E678" i="101"/>
  <c r="E679" i="101"/>
  <c r="E680" i="101"/>
  <c r="E681" i="101"/>
  <c r="E682" i="101"/>
  <c r="E683" i="101"/>
  <c r="E684" i="101"/>
  <c r="E685" i="101"/>
  <c r="E686" i="101"/>
  <c r="E687" i="101"/>
  <c r="E688" i="101"/>
  <c r="E689" i="101"/>
  <c r="E690" i="101"/>
  <c r="E691" i="101"/>
  <c r="E692" i="101"/>
  <c r="E693" i="101"/>
  <c r="E694" i="101"/>
  <c r="E695" i="101"/>
  <c r="E696" i="101"/>
  <c r="E697" i="101"/>
  <c r="E698" i="101"/>
  <c r="E699" i="101"/>
  <c r="E700" i="101"/>
  <c r="E701" i="101"/>
  <c r="E702" i="101"/>
  <c r="E703" i="101"/>
  <c r="E704" i="101"/>
  <c r="E705" i="101"/>
  <c r="E706" i="101"/>
  <c r="E707" i="101"/>
  <c r="E708" i="101"/>
  <c r="E709" i="101"/>
  <c r="E710" i="101"/>
  <c r="E711" i="101"/>
  <c r="E712" i="101"/>
  <c r="E713" i="101"/>
  <c r="E714" i="101"/>
  <c r="E715" i="101"/>
  <c r="E716" i="101"/>
  <c r="E717" i="101"/>
  <c r="E718" i="101"/>
  <c r="E719" i="101"/>
  <c r="E720" i="101"/>
  <c r="E721" i="101"/>
  <c r="E722" i="101"/>
  <c r="E723" i="101"/>
  <c r="E724" i="101"/>
  <c r="E725" i="101"/>
  <c r="E726" i="101"/>
  <c r="E727" i="101"/>
  <c r="E728" i="101"/>
  <c r="E729" i="101"/>
  <c r="E730" i="101"/>
  <c r="E731" i="101"/>
  <c r="E732" i="101"/>
  <c r="E733" i="101"/>
  <c r="E734" i="101"/>
  <c r="E735" i="101"/>
  <c r="E736" i="101"/>
  <c r="E737" i="101"/>
  <c r="E738" i="101"/>
  <c r="E739" i="101"/>
  <c r="E740" i="101"/>
  <c r="E741" i="101"/>
  <c r="E742" i="101"/>
  <c r="E743" i="101"/>
  <c r="E744" i="101"/>
  <c r="E745" i="101"/>
  <c r="E746" i="101"/>
  <c r="E747" i="101"/>
  <c r="E748" i="101"/>
  <c r="E749" i="101"/>
  <c r="E750" i="101"/>
  <c r="E751" i="101"/>
  <c r="E752" i="101"/>
  <c r="E753" i="101"/>
  <c r="E754" i="101"/>
  <c r="E755" i="101"/>
  <c r="E756" i="101"/>
  <c r="E757" i="101"/>
  <c r="E758" i="101"/>
  <c r="E759" i="101"/>
  <c r="E760" i="101"/>
  <c r="E761" i="101"/>
  <c r="E762" i="101"/>
  <c r="E763" i="101"/>
  <c r="E764" i="101"/>
  <c r="E765" i="101"/>
  <c r="E766" i="101"/>
  <c r="E767" i="101"/>
  <c r="E768" i="101"/>
  <c r="E769" i="101"/>
  <c r="E770" i="101"/>
  <c r="E771" i="101"/>
  <c r="E772" i="101"/>
  <c r="E773" i="101"/>
  <c r="E774" i="101"/>
  <c r="E775" i="101"/>
  <c r="E776" i="101"/>
  <c r="E777" i="101"/>
  <c r="E778" i="101"/>
  <c r="E779" i="101"/>
  <c r="E780" i="101"/>
  <c r="E781" i="101"/>
  <c r="E782" i="101"/>
  <c r="E783" i="101"/>
  <c r="E784" i="101"/>
  <c r="E785" i="101"/>
  <c r="E786" i="101"/>
  <c r="E787" i="101"/>
  <c r="E788" i="101"/>
  <c r="E789" i="101"/>
  <c r="E790" i="101"/>
  <c r="E791" i="101"/>
  <c r="E792" i="101"/>
  <c r="E793" i="101"/>
  <c r="E794" i="101"/>
  <c r="E795" i="101"/>
  <c r="E796" i="101"/>
  <c r="E797" i="101"/>
  <c r="E798" i="101"/>
  <c r="E799" i="101"/>
  <c r="E800" i="101"/>
  <c r="E801" i="101"/>
  <c r="E802" i="101"/>
  <c r="E803" i="101"/>
  <c r="E804" i="101"/>
  <c r="E805" i="101"/>
  <c r="E806" i="101"/>
  <c r="E807" i="101"/>
  <c r="E808" i="101"/>
  <c r="E809" i="101"/>
  <c r="E810" i="101"/>
  <c r="E811" i="101"/>
  <c r="E812" i="101"/>
  <c r="E813" i="101"/>
  <c r="E814" i="101"/>
  <c r="E815" i="101"/>
  <c r="E816" i="101"/>
  <c r="E817" i="101"/>
  <c r="E818" i="101"/>
  <c r="E819" i="101"/>
  <c r="E820" i="101"/>
  <c r="E821" i="101"/>
  <c r="E822" i="101"/>
  <c r="E823" i="101"/>
  <c r="E824" i="101"/>
  <c r="E825" i="101"/>
  <c r="E826" i="101"/>
  <c r="E827" i="101"/>
  <c r="E828" i="101"/>
  <c r="E829" i="101"/>
  <c r="E830" i="101"/>
  <c r="E831" i="101"/>
  <c r="E832" i="101"/>
  <c r="E833" i="101"/>
  <c r="E834" i="101"/>
  <c r="E835" i="101"/>
  <c r="E836" i="101"/>
  <c r="E837" i="101"/>
  <c r="E838" i="101"/>
  <c r="E839" i="101"/>
  <c r="E840" i="101"/>
  <c r="E841" i="101"/>
  <c r="E842" i="101"/>
  <c r="E843" i="101"/>
  <c r="E844" i="101"/>
  <c r="E845" i="101"/>
  <c r="E846" i="101"/>
  <c r="E847" i="101"/>
  <c r="E848" i="101"/>
  <c r="E849" i="101"/>
  <c r="E850" i="101"/>
  <c r="E851" i="101"/>
  <c r="E852" i="101"/>
  <c r="E853" i="101"/>
  <c r="E854" i="101"/>
  <c r="E855" i="101"/>
  <c r="E856" i="101"/>
  <c r="E857" i="101"/>
  <c r="E858" i="101"/>
  <c r="E859" i="101"/>
  <c r="E860" i="101"/>
  <c r="E861" i="101"/>
  <c r="E862" i="101"/>
  <c r="E863" i="101"/>
  <c r="E864" i="101"/>
  <c r="E865" i="101"/>
  <c r="E866" i="101"/>
  <c r="E867" i="101"/>
  <c r="E868" i="101"/>
  <c r="E869" i="101"/>
  <c r="E870" i="101"/>
  <c r="E871" i="101"/>
  <c r="E872" i="101"/>
  <c r="E873" i="101"/>
  <c r="E874" i="101"/>
  <c r="E875" i="101"/>
  <c r="E876" i="101"/>
  <c r="E877" i="101"/>
  <c r="E878" i="101"/>
  <c r="E879" i="101"/>
  <c r="E880" i="101"/>
  <c r="E881" i="101"/>
  <c r="E882" i="101"/>
  <c r="E883" i="101"/>
  <c r="E884" i="101"/>
  <c r="E885" i="101"/>
  <c r="E886" i="101"/>
  <c r="E887" i="101"/>
  <c r="E888" i="101"/>
  <c r="E889" i="101"/>
  <c r="E890" i="101"/>
  <c r="E891" i="101"/>
  <c r="E892" i="101"/>
  <c r="E893" i="101"/>
  <c r="E894" i="101"/>
  <c r="E895" i="101"/>
  <c r="E896" i="101"/>
  <c r="E897" i="101"/>
  <c r="E898" i="101"/>
  <c r="E899" i="101"/>
  <c r="E900" i="101"/>
  <c r="E901" i="101"/>
  <c r="E902" i="101"/>
  <c r="E903" i="101"/>
  <c r="E904" i="101"/>
  <c r="E905" i="101"/>
  <c r="E906" i="101"/>
  <c r="E907" i="101"/>
  <c r="E908" i="101"/>
  <c r="E909" i="101"/>
  <c r="E910" i="101"/>
  <c r="E911" i="101"/>
  <c r="E912" i="101"/>
  <c r="E913" i="101"/>
  <c r="E914" i="101"/>
  <c r="E915" i="101"/>
  <c r="E916" i="101"/>
  <c r="E917" i="101"/>
  <c r="E918" i="101"/>
  <c r="E919" i="101"/>
  <c r="E920" i="101"/>
  <c r="E921" i="101"/>
  <c r="E922" i="101"/>
  <c r="E923" i="101"/>
  <c r="E924" i="101"/>
  <c r="E925" i="101"/>
  <c r="E926" i="101"/>
  <c r="E927" i="101"/>
  <c r="E928" i="101"/>
  <c r="E929" i="101"/>
  <c r="E930" i="101"/>
  <c r="E931" i="101"/>
  <c r="E932" i="101"/>
  <c r="E933" i="101"/>
  <c r="E934" i="101"/>
  <c r="E935" i="101"/>
  <c r="E936" i="101"/>
  <c r="E937" i="101"/>
  <c r="E938" i="101"/>
  <c r="E939" i="101"/>
  <c r="E940" i="101"/>
  <c r="E941" i="101"/>
  <c r="E942" i="101"/>
  <c r="E943" i="101"/>
  <c r="E944" i="101"/>
  <c r="E945" i="101"/>
  <c r="E946" i="101"/>
  <c r="E947" i="101"/>
  <c r="E948" i="101"/>
  <c r="E949" i="101"/>
  <c r="E950" i="101"/>
  <c r="E951" i="101"/>
  <c r="E952" i="101"/>
  <c r="E953" i="101"/>
  <c r="E954" i="101"/>
  <c r="E955" i="101"/>
  <c r="E956" i="101"/>
  <c r="E957" i="101"/>
  <c r="E958" i="101"/>
  <c r="E959" i="101"/>
  <c r="E960" i="101"/>
  <c r="E961" i="101"/>
  <c r="E962" i="101"/>
  <c r="E963" i="101"/>
  <c r="E964" i="101"/>
  <c r="E965" i="101"/>
  <c r="E966" i="101"/>
  <c r="E967" i="101"/>
  <c r="E968" i="101"/>
  <c r="E969" i="101"/>
  <c r="E970" i="101"/>
  <c r="E971" i="101"/>
  <c r="E972" i="101"/>
  <c r="E973" i="101"/>
  <c r="E974" i="101"/>
  <c r="E975" i="101"/>
  <c r="E976" i="101"/>
  <c r="E977" i="101"/>
  <c r="E978" i="101"/>
  <c r="E979" i="101"/>
  <c r="E980" i="101"/>
  <c r="E981" i="101"/>
  <c r="E982" i="101"/>
  <c r="E983" i="101"/>
  <c r="E984" i="101"/>
  <c r="E985" i="101"/>
  <c r="E986" i="101"/>
  <c r="E987" i="101"/>
  <c r="E988" i="101"/>
  <c r="E989" i="101"/>
  <c r="E990" i="101"/>
  <c r="E991" i="101"/>
  <c r="E992" i="101"/>
  <c r="E993" i="101"/>
  <c r="E994" i="101"/>
  <c r="E995" i="101"/>
  <c r="E996" i="101"/>
  <c r="E997" i="101"/>
  <c r="E998" i="101"/>
  <c r="E999" i="101"/>
  <c r="E1000" i="101"/>
  <c r="E1001" i="101"/>
  <c r="E1002" i="101"/>
  <c r="E1003" i="101"/>
  <c r="E1004" i="101"/>
  <c r="E1005" i="101"/>
  <c r="E1006" i="101"/>
  <c r="E1007" i="101"/>
  <c r="E1008" i="101"/>
  <c r="E1009" i="101"/>
  <c r="E1010" i="101"/>
  <c r="E1011" i="101"/>
  <c r="E1012" i="101"/>
  <c r="E1013" i="101"/>
  <c r="E1014" i="101"/>
  <c r="E1015" i="101"/>
  <c r="E1016" i="101"/>
  <c r="E1017" i="101"/>
  <c r="E1018" i="101"/>
  <c r="E1019" i="101"/>
  <c r="E1020" i="101"/>
  <c r="E1021" i="101"/>
  <c r="E1022" i="101"/>
  <c r="E1023" i="101"/>
  <c r="E1024" i="101"/>
  <c r="E1025" i="101"/>
  <c r="E1026" i="101"/>
  <c r="E1027" i="101"/>
  <c r="E1028" i="101"/>
  <c r="E1029" i="101"/>
  <c r="E1030" i="101"/>
  <c r="E1031" i="101"/>
  <c r="E1032" i="101"/>
  <c r="E1033" i="101"/>
  <c r="E1034" i="101"/>
  <c r="E1035" i="101"/>
  <c r="E1036" i="101"/>
  <c r="E1037" i="101"/>
  <c r="E1038" i="101"/>
  <c r="E1039" i="101"/>
  <c r="E1040" i="101"/>
  <c r="E1041" i="101"/>
  <c r="E1042" i="101"/>
  <c r="E1043" i="101"/>
  <c r="E1044" i="101"/>
  <c r="E1045" i="101"/>
  <c r="E1046" i="101"/>
  <c r="E1047" i="101"/>
  <c r="E1048" i="101"/>
  <c r="E1049" i="101"/>
  <c r="E1050" i="101"/>
  <c r="E1051" i="101"/>
  <c r="E1052" i="101"/>
  <c r="E1053" i="101"/>
  <c r="E1054" i="101"/>
  <c r="E1055" i="101"/>
  <c r="E1056" i="101"/>
  <c r="E1057" i="101"/>
  <c r="E1058" i="101"/>
  <c r="E1059" i="101"/>
  <c r="E1060" i="101"/>
  <c r="E1061" i="101"/>
  <c r="E1062" i="101"/>
  <c r="E1063" i="101"/>
  <c r="E1064" i="101"/>
  <c r="E1065" i="101"/>
  <c r="E1066" i="101"/>
  <c r="E1067" i="101"/>
  <c r="E1068" i="101"/>
  <c r="E1069" i="101"/>
  <c r="E1070" i="101"/>
  <c r="E1071" i="101"/>
  <c r="E1072" i="101"/>
  <c r="E1073" i="101"/>
  <c r="E1074" i="101"/>
  <c r="E1075" i="101"/>
  <c r="E1076" i="101"/>
  <c r="E1077" i="101"/>
  <c r="E1078" i="101"/>
  <c r="E1079" i="101"/>
  <c r="E1080" i="101"/>
  <c r="E1081" i="101"/>
  <c r="E1082" i="101"/>
  <c r="E1083" i="101"/>
  <c r="E1084" i="101"/>
  <c r="E1085" i="101"/>
  <c r="E1086" i="101"/>
  <c r="E1087" i="101"/>
  <c r="E1088" i="101"/>
  <c r="E1089" i="101"/>
  <c r="E1090" i="101"/>
  <c r="E1091" i="101"/>
  <c r="E1092" i="101"/>
  <c r="E1093" i="101"/>
  <c r="E1094" i="101"/>
  <c r="E1095" i="101"/>
  <c r="E1096" i="101"/>
  <c r="E1097" i="101"/>
  <c r="E1098" i="101"/>
  <c r="E1099" i="101"/>
  <c r="E1100" i="101"/>
  <c r="E1101" i="101"/>
  <c r="E1102" i="101"/>
  <c r="E1103" i="101"/>
  <c r="E1104" i="101"/>
  <c r="E1105" i="101"/>
  <c r="E1106" i="101"/>
  <c r="E1107" i="101"/>
  <c r="E1108" i="101"/>
  <c r="E1109" i="101"/>
  <c r="E1110" i="101"/>
  <c r="E1111" i="101"/>
  <c r="E1112" i="101"/>
  <c r="E1113" i="101"/>
  <c r="E1114" i="101"/>
  <c r="E1115" i="101"/>
  <c r="E1116" i="101"/>
  <c r="E1117" i="101"/>
  <c r="E1118" i="101"/>
  <c r="E1119" i="101"/>
  <c r="E1120" i="101"/>
  <c r="E1121" i="101"/>
  <c r="E1122" i="101"/>
  <c r="E1123" i="101"/>
  <c r="E1124" i="101"/>
  <c r="E1125" i="101"/>
  <c r="E1126" i="101"/>
  <c r="E1127" i="101"/>
  <c r="E1128" i="101"/>
  <c r="E1129" i="101"/>
  <c r="E1130" i="101"/>
  <c r="E1131" i="101"/>
  <c r="E1132" i="101"/>
  <c r="E1133" i="101"/>
  <c r="E1134" i="101"/>
  <c r="E1135" i="101"/>
  <c r="E1136" i="101"/>
  <c r="E1137" i="101"/>
  <c r="E1138" i="101"/>
  <c r="E1139" i="101"/>
  <c r="E1140" i="101"/>
  <c r="E1141" i="101"/>
  <c r="E1142" i="101"/>
  <c r="E1143" i="101"/>
  <c r="E1144" i="101"/>
  <c r="E1145" i="101"/>
  <c r="E1146" i="101"/>
  <c r="E1147" i="101"/>
  <c r="E1148" i="101"/>
  <c r="E1149" i="101"/>
  <c r="E1150" i="101"/>
  <c r="E1151" i="101"/>
  <c r="E1152" i="101"/>
  <c r="E1153" i="101"/>
  <c r="E1154" i="101"/>
  <c r="E1155" i="101"/>
  <c r="E1156" i="101"/>
  <c r="E1157" i="101"/>
  <c r="E1158" i="101"/>
  <c r="E1159" i="101"/>
  <c r="E1160" i="101"/>
  <c r="E1161" i="101"/>
  <c r="E1162" i="101"/>
  <c r="E1163" i="101"/>
  <c r="E1164" i="101"/>
  <c r="E1165" i="101"/>
  <c r="E1166" i="101"/>
  <c r="E1167" i="101"/>
  <c r="E1168" i="101"/>
  <c r="E1169" i="101"/>
  <c r="E1170" i="101"/>
  <c r="E1171" i="101"/>
  <c r="E1172" i="101"/>
  <c r="E1173" i="101"/>
  <c r="E1174" i="101"/>
  <c r="E1175" i="101"/>
  <c r="E1176" i="101"/>
  <c r="E1177" i="101"/>
  <c r="E1178" i="101"/>
  <c r="E1179" i="101"/>
  <c r="E1180" i="101"/>
  <c r="E1181" i="101"/>
  <c r="E1182" i="101"/>
  <c r="E1183" i="101"/>
  <c r="E1184" i="101"/>
  <c r="E1185" i="101"/>
  <c r="E1186" i="101"/>
  <c r="E1187" i="101"/>
  <c r="E1188" i="101"/>
  <c r="E1189" i="101"/>
  <c r="E1190" i="101"/>
  <c r="E1191" i="101"/>
  <c r="E1192" i="101"/>
  <c r="E1193" i="101"/>
  <c r="E1194" i="101"/>
  <c r="E1195" i="101"/>
  <c r="E1196" i="101"/>
  <c r="E1197" i="101"/>
  <c r="E1198" i="101"/>
  <c r="E1199" i="101"/>
  <c r="E1200" i="101"/>
  <c r="E1201" i="101"/>
  <c r="E1202" i="101"/>
  <c r="E1203" i="101"/>
  <c r="E1204" i="101"/>
  <c r="E1205" i="101"/>
  <c r="E1206" i="101"/>
  <c r="E1207" i="101"/>
  <c r="E1208" i="101"/>
  <c r="E1209" i="101"/>
  <c r="E1210" i="101"/>
  <c r="E1211" i="101"/>
  <c r="E1212" i="101"/>
  <c r="E1213" i="101"/>
  <c r="E1214" i="101"/>
  <c r="E1215" i="101"/>
  <c r="E1216" i="101"/>
  <c r="E1217" i="101"/>
  <c r="E1218" i="101"/>
  <c r="E1219" i="101"/>
  <c r="E1220" i="101"/>
  <c r="E1221" i="101"/>
  <c r="E1222" i="101"/>
  <c r="E1223" i="101"/>
  <c r="E1224" i="101"/>
  <c r="E1225" i="101"/>
  <c r="E1226" i="101"/>
  <c r="E1227" i="101"/>
  <c r="E1228" i="101"/>
  <c r="E1229" i="101"/>
  <c r="E1230" i="101"/>
  <c r="E1231" i="101"/>
  <c r="E1232" i="101"/>
  <c r="E1233" i="101"/>
  <c r="E1234" i="101"/>
  <c r="E1235" i="101"/>
  <c r="E1236" i="101"/>
  <c r="E1237" i="101"/>
  <c r="E1238" i="101"/>
  <c r="E1239" i="101"/>
  <c r="E1240" i="101"/>
  <c r="E1241" i="101"/>
  <c r="E1242" i="101"/>
  <c r="E1243" i="101"/>
  <c r="E1244" i="101"/>
  <c r="E1245" i="101"/>
  <c r="E1246" i="101"/>
  <c r="E1247" i="101"/>
  <c r="E1248" i="101"/>
  <c r="E1249" i="101"/>
  <c r="E1250" i="101"/>
  <c r="E1251" i="101"/>
  <c r="E1252" i="101"/>
  <c r="E1253" i="101"/>
  <c r="E1254" i="101"/>
  <c r="E1255" i="101"/>
  <c r="E1256" i="101"/>
  <c r="E1257" i="101"/>
  <c r="E1258" i="101"/>
  <c r="E1259" i="101"/>
  <c r="E1260" i="101"/>
  <c r="E1261" i="101"/>
  <c r="E1262" i="101"/>
  <c r="E1263" i="101"/>
  <c r="E1264" i="101"/>
  <c r="E1265" i="101"/>
  <c r="E1266" i="101"/>
  <c r="E1267" i="101"/>
  <c r="E1268" i="101"/>
  <c r="E1269" i="101"/>
  <c r="E1270" i="101"/>
  <c r="E1271" i="101"/>
  <c r="E1272" i="101"/>
  <c r="E1273" i="101"/>
  <c r="E1274" i="101"/>
  <c r="E1275" i="101"/>
  <c r="E1276" i="101"/>
  <c r="E1277" i="101"/>
  <c r="E1278" i="101"/>
  <c r="E1279" i="101"/>
  <c r="E1280" i="101"/>
  <c r="E1281" i="101"/>
  <c r="E1282" i="101"/>
  <c r="E1283" i="101"/>
  <c r="E1284" i="101"/>
  <c r="E1285" i="101"/>
  <c r="E1286" i="101"/>
  <c r="E1287" i="101"/>
  <c r="E1288" i="101"/>
  <c r="E1289" i="101"/>
  <c r="E1290" i="101"/>
  <c r="E1291" i="101"/>
  <c r="E1292" i="101"/>
  <c r="E1293" i="101"/>
  <c r="E1294" i="101"/>
  <c r="E1295" i="101"/>
  <c r="E1296" i="101"/>
  <c r="E1297" i="101"/>
  <c r="E1298" i="101"/>
  <c r="E1299" i="101"/>
  <c r="E1300" i="101"/>
  <c r="E1301" i="101"/>
  <c r="E1302" i="101"/>
  <c r="E1303" i="101"/>
  <c r="E1304" i="101"/>
  <c r="E1305" i="101"/>
  <c r="E1306" i="101"/>
  <c r="E1307" i="101"/>
  <c r="E1308" i="101"/>
  <c r="E1309" i="101"/>
  <c r="E1310" i="101"/>
  <c r="E1311" i="101"/>
  <c r="E1312" i="101"/>
  <c r="E1313" i="101"/>
  <c r="E1314" i="101"/>
  <c r="E1315" i="101"/>
  <c r="E1316" i="101"/>
  <c r="E1317" i="101"/>
  <c r="E1318" i="101"/>
  <c r="E1319" i="101"/>
  <c r="E1320" i="101"/>
  <c r="E1321" i="101"/>
  <c r="E1322" i="101"/>
  <c r="E1323" i="101"/>
  <c r="E1324" i="101"/>
  <c r="E1325" i="101"/>
  <c r="E1326" i="101"/>
  <c r="E1327" i="101"/>
  <c r="E1328" i="101"/>
  <c r="E1329" i="101"/>
  <c r="E1330" i="101"/>
  <c r="E1331" i="101"/>
  <c r="E1332" i="101"/>
  <c r="E1333" i="101"/>
  <c r="E1334" i="101"/>
  <c r="E1335" i="101"/>
  <c r="E1336" i="101"/>
  <c r="E1337" i="101"/>
  <c r="E1338" i="101"/>
  <c r="E1339" i="101"/>
  <c r="E1340" i="101"/>
  <c r="E1341" i="101"/>
  <c r="E1342" i="101"/>
  <c r="E1343" i="101"/>
  <c r="E1344" i="101"/>
  <c r="E1345" i="101"/>
  <c r="E1346" i="101"/>
  <c r="E1347" i="101"/>
  <c r="E1348" i="101"/>
  <c r="E1349" i="101"/>
  <c r="E1350" i="101"/>
  <c r="E1351" i="101"/>
  <c r="E1352" i="101"/>
  <c r="E1353" i="101"/>
  <c r="E1354" i="101"/>
  <c r="E1355" i="101"/>
  <c r="E1356" i="101"/>
  <c r="E1357" i="101"/>
  <c r="E1358" i="101"/>
  <c r="E1359" i="101"/>
  <c r="E1360" i="101"/>
  <c r="E1361" i="101"/>
  <c r="E1362" i="101"/>
  <c r="E1363" i="101"/>
  <c r="E1364" i="101"/>
  <c r="E1365" i="101"/>
  <c r="E1366" i="101"/>
  <c r="E1367" i="101"/>
  <c r="E1368" i="101"/>
  <c r="E1369" i="101"/>
  <c r="E1370" i="101"/>
  <c r="E1371" i="101"/>
  <c r="E1372" i="101"/>
  <c r="E1373" i="101"/>
  <c r="E1374" i="101"/>
  <c r="E1375" i="101"/>
  <c r="E1376" i="101"/>
  <c r="E1377" i="101"/>
  <c r="E1378" i="101"/>
  <c r="E1379" i="101"/>
  <c r="E1380" i="101"/>
  <c r="E1381" i="101"/>
  <c r="E1382" i="101"/>
  <c r="E1383" i="101"/>
  <c r="E1384" i="101"/>
  <c r="E1385" i="101"/>
  <c r="E1386" i="101"/>
  <c r="E1387" i="101"/>
  <c r="E1388" i="101"/>
  <c r="E1389" i="101"/>
  <c r="E1390" i="101"/>
  <c r="E1391" i="101"/>
  <c r="E1392" i="101"/>
  <c r="E1393" i="101"/>
  <c r="E1394" i="101"/>
  <c r="E1395" i="101"/>
  <c r="E1396" i="101"/>
  <c r="E1397" i="101"/>
  <c r="E1398" i="101"/>
  <c r="E1399" i="101"/>
  <c r="E1400" i="101"/>
  <c r="E1401" i="101"/>
  <c r="E1402" i="101"/>
  <c r="E1403" i="101"/>
  <c r="E1404" i="101"/>
  <c r="E1405" i="101"/>
  <c r="E1406" i="101"/>
  <c r="E1407" i="101"/>
  <c r="E1408" i="101"/>
  <c r="E1409" i="101"/>
  <c r="E1410" i="101"/>
  <c r="E1411" i="101"/>
  <c r="E1412" i="101"/>
  <c r="E1413" i="101"/>
  <c r="E1414" i="101"/>
  <c r="E1415" i="101"/>
  <c r="E1416" i="101"/>
  <c r="E1417" i="101"/>
  <c r="E1418" i="101"/>
  <c r="E1419" i="101"/>
  <c r="E1420" i="101"/>
  <c r="E1421" i="101"/>
  <c r="E1422" i="101"/>
  <c r="E1423" i="101"/>
  <c r="E1424" i="101"/>
  <c r="E1425" i="101"/>
  <c r="E1426" i="101"/>
  <c r="E1427" i="101"/>
  <c r="E1428" i="101"/>
  <c r="E1429" i="101"/>
  <c r="E1430" i="101"/>
  <c r="E1431" i="101"/>
  <c r="E1432" i="101"/>
  <c r="E1433" i="101"/>
  <c r="E1434" i="101"/>
  <c r="E1435" i="101"/>
  <c r="E1436" i="101"/>
  <c r="E1437" i="101"/>
  <c r="E1438" i="101"/>
  <c r="E1439" i="101"/>
  <c r="E1440" i="101"/>
  <c r="E1441" i="101"/>
  <c r="E1442" i="101"/>
  <c r="E1443" i="101"/>
  <c r="E1444" i="101"/>
  <c r="E1445" i="101"/>
  <c r="E1446" i="101"/>
  <c r="E1447" i="101"/>
  <c r="E1448" i="101"/>
  <c r="E1449" i="101"/>
  <c r="E1450" i="101"/>
  <c r="E1451" i="101"/>
  <c r="E1452" i="101"/>
  <c r="E1453" i="101"/>
  <c r="E1454" i="101"/>
  <c r="E1455" i="101"/>
  <c r="E1456" i="101"/>
  <c r="E1457" i="101"/>
  <c r="E1458" i="101"/>
  <c r="E1459" i="101"/>
  <c r="E1460" i="101"/>
  <c r="E1461" i="101"/>
  <c r="E1462" i="101"/>
  <c r="E1463" i="101"/>
  <c r="E1464" i="101"/>
  <c r="E1465" i="101"/>
  <c r="E1466" i="101"/>
  <c r="E1467" i="101"/>
  <c r="E1468" i="101"/>
  <c r="E1469" i="101"/>
  <c r="E1470" i="101"/>
  <c r="E1471" i="101"/>
  <c r="E1472" i="101"/>
  <c r="E1473" i="101"/>
  <c r="E1474" i="101"/>
  <c r="E1475" i="101"/>
  <c r="E1476" i="101"/>
  <c r="E1477" i="101"/>
  <c r="E1478" i="101"/>
  <c r="E1479" i="101"/>
  <c r="E1480" i="101"/>
  <c r="E1481" i="101"/>
  <c r="E1482" i="101"/>
  <c r="E1483" i="101"/>
  <c r="E1484" i="101"/>
  <c r="E1485" i="101"/>
  <c r="E1486" i="101"/>
  <c r="E1487" i="101"/>
  <c r="E1488" i="101"/>
  <c r="E1489" i="101"/>
  <c r="E1490" i="101"/>
  <c r="E1491" i="101"/>
  <c r="E1492" i="101"/>
  <c r="E1493" i="101"/>
  <c r="E1494" i="101"/>
  <c r="E1495" i="101"/>
  <c r="E1496" i="101"/>
  <c r="E1497" i="101"/>
  <c r="E1498" i="101"/>
  <c r="E1499" i="101"/>
  <c r="E1500" i="101"/>
  <c r="E1501" i="101"/>
  <c r="E1502" i="101"/>
  <c r="E1503" i="101"/>
  <c r="E1504" i="101"/>
  <c r="E1505" i="101"/>
  <c r="E1506" i="101"/>
  <c r="E1507" i="101"/>
  <c r="E1508" i="101"/>
  <c r="E1509" i="101"/>
  <c r="E1510" i="101"/>
  <c r="E1511" i="101"/>
  <c r="E1512" i="101"/>
  <c r="E1513" i="101"/>
  <c r="E1514" i="101"/>
  <c r="E1515" i="101"/>
  <c r="E1516" i="101"/>
  <c r="E1517" i="101"/>
  <c r="E1518" i="101"/>
  <c r="E1519" i="101"/>
  <c r="E1520" i="101"/>
  <c r="E1521" i="101"/>
  <c r="E1522" i="101"/>
  <c r="E1523" i="101"/>
  <c r="E1524" i="101"/>
  <c r="E1525" i="101"/>
  <c r="E1526" i="101"/>
  <c r="E1527" i="101"/>
  <c r="E1528" i="101"/>
  <c r="E1529" i="101"/>
  <c r="E1530" i="101"/>
  <c r="E1531" i="101"/>
  <c r="E1532" i="101"/>
  <c r="E1533" i="101"/>
  <c r="E1534" i="101"/>
  <c r="E1535" i="101"/>
  <c r="E1536" i="101"/>
  <c r="E1537" i="101"/>
  <c r="E1538" i="101"/>
  <c r="E1539" i="101"/>
  <c r="E1540" i="101"/>
  <c r="E1541" i="101"/>
  <c r="E1542" i="101"/>
  <c r="E1543" i="101"/>
  <c r="E1544" i="101"/>
  <c r="E1545" i="101"/>
  <c r="E1546" i="101"/>
  <c r="E1547" i="101"/>
  <c r="E1548" i="101"/>
  <c r="E1549" i="101"/>
  <c r="E1550" i="101"/>
  <c r="E1551" i="101"/>
  <c r="E1552" i="101"/>
  <c r="E1553" i="101"/>
  <c r="E1554" i="101"/>
  <c r="E1555" i="101"/>
  <c r="E1556" i="101"/>
  <c r="E1557" i="101"/>
  <c r="E1558" i="101"/>
  <c r="E1559" i="101"/>
  <c r="E1560" i="101"/>
  <c r="E1561" i="101"/>
  <c r="E1562" i="101"/>
  <c r="E1563" i="101"/>
  <c r="E1564" i="101"/>
  <c r="E1565" i="101"/>
  <c r="E1566" i="101"/>
  <c r="E1567" i="101"/>
  <c r="E1568" i="101"/>
  <c r="E1569" i="101"/>
  <c r="E1570" i="101"/>
  <c r="E1571" i="101"/>
  <c r="E1572" i="101"/>
  <c r="E1573" i="101"/>
  <c r="E1574" i="101"/>
  <c r="E1575" i="101"/>
  <c r="E1576" i="101"/>
  <c r="E1577" i="101"/>
  <c r="E1578" i="101"/>
  <c r="E1579" i="101"/>
  <c r="E1580" i="101"/>
  <c r="E1581" i="101"/>
  <c r="E1582" i="101"/>
  <c r="E1583" i="101"/>
  <c r="E1584" i="101"/>
  <c r="E1585" i="101"/>
  <c r="E1586" i="101"/>
  <c r="E1587" i="101"/>
  <c r="E1588" i="101"/>
  <c r="E1589" i="101"/>
  <c r="E1590" i="101"/>
  <c r="E1591" i="101"/>
  <c r="E1592" i="101"/>
  <c r="E1593" i="101"/>
  <c r="E1594" i="101"/>
  <c r="E1595" i="101"/>
  <c r="E1596" i="101"/>
  <c r="E1597" i="101"/>
  <c r="E1598" i="101"/>
  <c r="E1599" i="101"/>
  <c r="E1600" i="101"/>
  <c r="E1601" i="101"/>
  <c r="E1602" i="101"/>
  <c r="E1603" i="101"/>
  <c r="E1604" i="101"/>
  <c r="E1605" i="101"/>
  <c r="E1606" i="101"/>
  <c r="E1607" i="101"/>
  <c r="E1608" i="101"/>
  <c r="E1609" i="101"/>
  <c r="E1610" i="101"/>
  <c r="E1611" i="101"/>
  <c r="E1612" i="101"/>
  <c r="E1613" i="101"/>
  <c r="E1614" i="101"/>
  <c r="E1615" i="101"/>
  <c r="E1616" i="101"/>
  <c r="E1617" i="101"/>
  <c r="E1618" i="101"/>
  <c r="E1619" i="101"/>
  <c r="E1620" i="101"/>
  <c r="E1621" i="101"/>
  <c r="E1622" i="101"/>
  <c r="E1623" i="101"/>
  <c r="E1624" i="101"/>
  <c r="E1625" i="101"/>
  <c r="E1626" i="101"/>
  <c r="E1627" i="101"/>
  <c r="E1628" i="101"/>
  <c r="E1629" i="101"/>
  <c r="E1630" i="101"/>
  <c r="E1631" i="101"/>
  <c r="E1632" i="101"/>
  <c r="E1633" i="101"/>
  <c r="E1634" i="101"/>
  <c r="E1635" i="101"/>
  <c r="E1636" i="101"/>
  <c r="E1637" i="101"/>
  <c r="E1638" i="101"/>
  <c r="E1639" i="101"/>
  <c r="E1640" i="101"/>
  <c r="E1641" i="101"/>
  <c r="E1642" i="101"/>
  <c r="E1643" i="101"/>
  <c r="E1644" i="101"/>
  <c r="E1645" i="101"/>
  <c r="E1646" i="101"/>
  <c r="E1647" i="101"/>
  <c r="E1648" i="101"/>
  <c r="E1649" i="101"/>
  <c r="E1650" i="101"/>
  <c r="E1651" i="101"/>
  <c r="E1652" i="101"/>
  <c r="E1653" i="101"/>
  <c r="E1654" i="101"/>
  <c r="E1655" i="101"/>
  <c r="E1656" i="101"/>
  <c r="E1657" i="101"/>
  <c r="E1658" i="101"/>
  <c r="E1659" i="101"/>
  <c r="E1660" i="101"/>
  <c r="E1661" i="101"/>
  <c r="E1662" i="101"/>
  <c r="E1663" i="101"/>
  <c r="E1664" i="101"/>
  <c r="E1665" i="101"/>
  <c r="E1666" i="101"/>
  <c r="E1667" i="101"/>
  <c r="E1668" i="101"/>
  <c r="E1669" i="101"/>
  <c r="E1670" i="101"/>
  <c r="E1671" i="101"/>
  <c r="E1672" i="101"/>
  <c r="E1673" i="101"/>
  <c r="E1674" i="101"/>
  <c r="E1675" i="101"/>
  <c r="E1676" i="101"/>
  <c r="E1677" i="101"/>
  <c r="E1678" i="101"/>
  <c r="E1679" i="101"/>
  <c r="E1680" i="101"/>
  <c r="E1681" i="101"/>
  <c r="E1682" i="101"/>
  <c r="E1683" i="101"/>
  <c r="E1684" i="101"/>
  <c r="E1685" i="101"/>
  <c r="E1686" i="101"/>
  <c r="E1687" i="101"/>
  <c r="E1688" i="101"/>
  <c r="E1689" i="101"/>
  <c r="E1690" i="101"/>
  <c r="E1691" i="101"/>
  <c r="E1692" i="101"/>
  <c r="E1693" i="101"/>
  <c r="E1694" i="101"/>
  <c r="E1695" i="101"/>
  <c r="E1696" i="101"/>
  <c r="E1697" i="101"/>
  <c r="E1698" i="101"/>
  <c r="E1699" i="101"/>
  <c r="E1700" i="101"/>
  <c r="E1701" i="101"/>
  <c r="E1702" i="101"/>
  <c r="E1703" i="101"/>
  <c r="E1704" i="101"/>
  <c r="E1705" i="101"/>
  <c r="E1706" i="101"/>
  <c r="E1707" i="101"/>
  <c r="E1708" i="101"/>
  <c r="E1709" i="101"/>
  <c r="E1710" i="101"/>
  <c r="E1711" i="101"/>
  <c r="E1712" i="101"/>
  <c r="E1713" i="101"/>
  <c r="E1714" i="101"/>
  <c r="E1715" i="101"/>
  <c r="E1716" i="101"/>
  <c r="E1717" i="101"/>
  <c r="E1718" i="101"/>
  <c r="E1719" i="101"/>
  <c r="E1720" i="101"/>
  <c r="E1721" i="101"/>
  <c r="E1722" i="101"/>
  <c r="E1723" i="101"/>
  <c r="E1724" i="101"/>
  <c r="E1725" i="101"/>
  <c r="E1726" i="101"/>
  <c r="E1727" i="101"/>
  <c r="E1728" i="101"/>
  <c r="E1729" i="101"/>
  <c r="E1730" i="101"/>
  <c r="E1731" i="101"/>
  <c r="E1732" i="101"/>
  <c r="E1733" i="101"/>
  <c r="E1734" i="101"/>
  <c r="E1735" i="101"/>
  <c r="E1736" i="101"/>
  <c r="E1737" i="101"/>
  <c r="E1738" i="101"/>
  <c r="E1739" i="101"/>
  <c r="E1740" i="101"/>
  <c r="E1741" i="101"/>
  <c r="E1742" i="101"/>
  <c r="E1743" i="101"/>
  <c r="E1744" i="101"/>
  <c r="E1745" i="101"/>
  <c r="E1746" i="101"/>
  <c r="E1747" i="101"/>
  <c r="E1748" i="101"/>
  <c r="E1749" i="101"/>
  <c r="E1750" i="101"/>
  <c r="E1751" i="101"/>
  <c r="E1752" i="101"/>
  <c r="E1753" i="101"/>
  <c r="E1754" i="101"/>
  <c r="E1755" i="101"/>
  <c r="E1756" i="101"/>
  <c r="E1757" i="101"/>
  <c r="E1758" i="101"/>
  <c r="E1759" i="101"/>
  <c r="E1760" i="101"/>
  <c r="E1761" i="101"/>
  <c r="E1762" i="101"/>
  <c r="E1763" i="101"/>
  <c r="E1764" i="101"/>
  <c r="E1765" i="101"/>
  <c r="E1766" i="101"/>
  <c r="E1767" i="101"/>
  <c r="E1768" i="101"/>
  <c r="E1769" i="101"/>
  <c r="E1770" i="101"/>
  <c r="E1771" i="101"/>
  <c r="E1772" i="101"/>
  <c r="E1773" i="101"/>
  <c r="E1774" i="101"/>
  <c r="E1775" i="101"/>
  <c r="E1776" i="101"/>
  <c r="E1777" i="101"/>
  <c r="E1778" i="101"/>
  <c r="E1779" i="101"/>
  <c r="E1780" i="101"/>
  <c r="E1781" i="101"/>
  <c r="E1782" i="101"/>
  <c r="E1783" i="101"/>
  <c r="E1784" i="101"/>
  <c r="E1785" i="101"/>
  <c r="E1786" i="101"/>
  <c r="E1787" i="101"/>
  <c r="E1788" i="101"/>
  <c r="E1789" i="101"/>
  <c r="E1790" i="101"/>
  <c r="E1791" i="101"/>
  <c r="E1792" i="101"/>
  <c r="E1793" i="101"/>
  <c r="E1794" i="101"/>
  <c r="E1795" i="101"/>
  <c r="E1796" i="101"/>
  <c r="E1797" i="101"/>
  <c r="E1798" i="101"/>
  <c r="E1799" i="101"/>
  <c r="E1800" i="101"/>
  <c r="E1801" i="101"/>
  <c r="E1802" i="101"/>
  <c r="E1803" i="101"/>
  <c r="E1804" i="101"/>
  <c r="E1805" i="101"/>
  <c r="E1806" i="101"/>
  <c r="E1807" i="101"/>
  <c r="E1808" i="101"/>
  <c r="E1809" i="101"/>
  <c r="E1810" i="101"/>
  <c r="E1811" i="101"/>
  <c r="E1812" i="101"/>
  <c r="E1813" i="101"/>
  <c r="E1814" i="101"/>
  <c r="E1815" i="101"/>
  <c r="E1816" i="101"/>
  <c r="E1817" i="101"/>
  <c r="E1818" i="101"/>
  <c r="E1819" i="101"/>
  <c r="E1820" i="101"/>
  <c r="E1821" i="101"/>
  <c r="E1822" i="101"/>
  <c r="E1823" i="101"/>
  <c r="E1824" i="101"/>
  <c r="E1825" i="101"/>
  <c r="E1826" i="101"/>
  <c r="E1827" i="101"/>
  <c r="E1828" i="101"/>
  <c r="E1829" i="101"/>
  <c r="E1830" i="101"/>
  <c r="E1831" i="101"/>
  <c r="E1832" i="101"/>
  <c r="E1833" i="101"/>
  <c r="E1834" i="101"/>
  <c r="E1835" i="101"/>
  <c r="E1836" i="101"/>
  <c r="E1837" i="101"/>
  <c r="E1838" i="101"/>
  <c r="E1839" i="101"/>
  <c r="E1840" i="101"/>
  <c r="E1841" i="101"/>
  <c r="E1842" i="101"/>
  <c r="E1843" i="101"/>
  <c r="E1844" i="101"/>
  <c r="E1845" i="101"/>
  <c r="E1846" i="101"/>
  <c r="E1847" i="101"/>
  <c r="E1848" i="101"/>
  <c r="E1849" i="101"/>
  <c r="E1850" i="101"/>
  <c r="E1851" i="101"/>
  <c r="E1852" i="101"/>
  <c r="E1853" i="101"/>
  <c r="E1854" i="101"/>
  <c r="E1855" i="101"/>
  <c r="E1856" i="101"/>
  <c r="E1857" i="101"/>
  <c r="E1858" i="101"/>
  <c r="E1859" i="101"/>
  <c r="E1860" i="101"/>
  <c r="E1861" i="101"/>
  <c r="E1862" i="101"/>
  <c r="E1863" i="101"/>
  <c r="E1864" i="101"/>
  <c r="E1865" i="101"/>
  <c r="E1866" i="101"/>
  <c r="E1867" i="101"/>
  <c r="E1868" i="101"/>
  <c r="E1869" i="101"/>
  <c r="E1870" i="101"/>
  <c r="E1871" i="101"/>
  <c r="E1872" i="101"/>
  <c r="E1873" i="101"/>
  <c r="E1874" i="101"/>
  <c r="E1875" i="101"/>
  <c r="E1876" i="101"/>
  <c r="E1877" i="101"/>
  <c r="E1878" i="101"/>
  <c r="E1879" i="101"/>
  <c r="E1880" i="101"/>
  <c r="E1881" i="101"/>
  <c r="E1882" i="101"/>
  <c r="E1883" i="101"/>
  <c r="E1884" i="101"/>
  <c r="E1885" i="101"/>
  <c r="E1886" i="101"/>
  <c r="E1887" i="101"/>
  <c r="E1888" i="101"/>
  <c r="E1889" i="101"/>
  <c r="E1890" i="101"/>
  <c r="E1891" i="101"/>
  <c r="E1892" i="101"/>
  <c r="E1893" i="101"/>
  <c r="E1894" i="101"/>
  <c r="E1895" i="101"/>
  <c r="E1896" i="101"/>
  <c r="E1897" i="101"/>
  <c r="E1898" i="101"/>
  <c r="E1899" i="101"/>
  <c r="E1900" i="101"/>
  <c r="E1901" i="101"/>
  <c r="E1902" i="101"/>
  <c r="E1903" i="101"/>
  <c r="E1904" i="101"/>
  <c r="E1905" i="101"/>
  <c r="E1906" i="101"/>
  <c r="E1907" i="101"/>
  <c r="E1908" i="101"/>
  <c r="E1909" i="101"/>
  <c r="E1910" i="101"/>
  <c r="E1911" i="101"/>
  <c r="E1912" i="101"/>
  <c r="E1913" i="101"/>
  <c r="E1914" i="101"/>
  <c r="E1915" i="101"/>
  <c r="E1916" i="101"/>
  <c r="E1917" i="101"/>
  <c r="E1918" i="101"/>
  <c r="E1919" i="101"/>
  <c r="E1920" i="101"/>
  <c r="E1921" i="101"/>
  <c r="E1922" i="101"/>
  <c r="E1923" i="101"/>
  <c r="E1924" i="101"/>
  <c r="E1925" i="101"/>
  <c r="E1926" i="101"/>
  <c r="E1927" i="101"/>
  <c r="E1928" i="101"/>
  <c r="E1929" i="101"/>
  <c r="E1930" i="101"/>
  <c r="E1931" i="101"/>
  <c r="E1932" i="101"/>
  <c r="E1933" i="101"/>
  <c r="E1934" i="101"/>
  <c r="E1935" i="101"/>
  <c r="E1936" i="101"/>
  <c r="E1937" i="101"/>
  <c r="E1938" i="101"/>
  <c r="E1939" i="101"/>
  <c r="E1940" i="101"/>
  <c r="E1941" i="101"/>
  <c r="E1942" i="101"/>
  <c r="E1943" i="101"/>
  <c r="E1944" i="101"/>
  <c r="E1945" i="101"/>
  <c r="E1946" i="101"/>
  <c r="E1947" i="101"/>
  <c r="E1948" i="101"/>
  <c r="E1949" i="101"/>
  <c r="E1950" i="101"/>
  <c r="E1951" i="101"/>
  <c r="E1952" i="101"/>
  <c r="E1953" i="101"/>
  <c r="E1954" i="101"/>
  <c r="E1955" i="101"/>
  <c r="E1956" i="101"/>
  <c r="E1957" i="101"/>
  <c r="E1958" i="101"/>
  <c r="E1959" i="101"/>
  <c r="E1960" i="101"/>
  <c r="E1961" i="101"/>
  <c r="E1962" i="101"/>
  <c r="E1963" i="101"/>
  <c r="E1964" i="101"/>
  <c r="E1965" i="101"/>
  <c r="E1966" i="101"/>
  <c r="E1967" i="101"/>
  <c r="E1968" i="101"/>
  <c r="E1969" i="101"/>
  <c r="E1970" i="101"/>
  <c r="E1971" i="101"/>
  <c r="E1972" i="101"/>
  <c r="E1973" i="101"/>
  <c r="E1974" i="101"/>
  <c r="E1975" i="101"/>
  <c r="E1976" i="101"/>
  <c r="E1977" i="101"/>
  <c r="E1978" i="101"/>
  <c r="E1979" i="101"/>
  <c r="E1980" i="101"/>
  <c r="E1981" i="101"/>
  <c r="E1982" i="101"/>
  <c r="E1983" i="101"/>
  <c r="E1984" i="101"/>
  <c r="E1985" i="101"/>
  <c r="E1986" i="101"/>
  <c r="E1987" i="101"/>
  <c r="E1988" i="101"/>
  <c r="E1989" i="101"/>
  <c r="E1990" i="101"/>
  <c r="E1991" i="101"/>
  <c r="E1992" i="101"/>
  <c r="E1993" i="101"/>
  <c r="E1994" i="101"/>
  <c r="E1995" i="101"/>
  <c r="E1996" i="101"/>
  <c r="E1997" i="101"/>
  <c r="E1998" i="101"/>
  <c r="E1999" i="101"/>
  <c r="E2000" i="101"/>
  <c r="E2001" i="101"/>
  <c r="E2002" i="101"/>
  <c r="E2003" i="101"/>
  <c r="E2004" i="101"/>
  <c r="E2005" i="101"/>
  <c r="E2006" i="101"/>
  <c r="E2007" i="101"/>
  <c r="E2008" i="101"/>
  <c r="E2009" i="101"/>
  <c r="E2010" i="101"/>
  <c r="E2011" i="101"/>
  <c r="E2012" i="101"/>
  <c r="E2013" i="101"/>
  <c r="E2014" i="101"/>
  <c r="E2015" i="101"/>
  <c r="E2016" i="101"/>
  <c r="E2017" i="101"/>
  <c r="E2018" i="101"/>
  <c r="E2019" i="101"/>
  <c r="E2020" i="101"/>
  <c r="E2021" i="101"/>
  <c r="E2022" i="101"/>
  <c r="E2023" i="101"/>
  <c r="E2024" i="101"/>
  <c r="E2025" i="101"/>
  <c r="E2026" i="101"/>
  <c r="E2027" i="101"/>
  <c r="E2028" i="101"/>
  <c r="E2029" i="101"/>
  <c r="E2030" i="101"/>
  <c r="E2031" i="101"/>
  <c r="E2032" i="101"/>
  <c r="E2033" i="101"/>
  <c r="E2034" i="101"/>
  <c r="E2035" i="101"/>
  <c r="E2036" i="101"/>
  <c r="E2037" i="101"/>
  <c r="E2038" i="101"/>
  <c r="E2039" i="101"/>
  <c r="E2040" i="101"/>
  <c r="E2041" i="101"/>
  <c r="E2042" i="101"/>
  <c r="E2043" i="101"/>
  <c r="E2044" i="101"/>
  <c r="E2045" i="101"/>
  <c r="E2046" i="101"/>
  <c r="E2047" i="101"/>
  <c r="E2048" i="101"/>
  <c r="E2049" i="101"/>
  <c r="E2050" i="101"/>
  <c r="E2051" i="101"/>
  <c r="E2052" i="101"/>
  <c r="E2053" i="101"/>
  <c r="E2054" i="101"/>
  <c r="E2055" i="101"/>
  <c r="E2056" i="101"/>
  <c r="E2057" i="101"/>
  <c r="E2058" i="101"/>
  <c r="E2059" i="101"/>
  <c r="E2060" i="101"/>
  <c r="E2061" i="101"/>
  <c r="E2062" i="101"/>
  <c r="E2063" i="101"/>
  <c r="E2064" i="101"/>
  <c r="E2065" i="101"/>
  <c r="E2066" i="101"/>
  <c r="E2067" i="101"/>
  <c r="E2068" i="101"/>
  <c r="E2069" i="101"/>
  <c r="E2070" i="101"/>
  <c r="E2071" i="101"/>
  <c r="E2072" i="101"/>
  <c r="E2073" i="101"/>
  <c r="E2074" i="101"/>
  <c r="E2075" i="101"/>
  <c r="E2076" i="101"/>
  <c r="E2077" i="101"/>
  <c r="E2078" i="101"/>
  <c r="E2079" i="101"/>
  <c r="E2080" i="101"/>
  <c r="E2081" i="101"/>
  <c r="E2082" i="101"/>
  <c r="E2083" i="101"/>
  <c r="E2084" i="101"/>
  <c r="E2085" i="101"/>
  <c r="E2086" i="101"/>
  <c r="E2087" i="101"/>
  <c r="E2088" i="101"/>
  <c r="E2089" i="101"/>
  <c r="E2090" i="101"/>
  <c r="E2091" i="101"/>
  <c r="E2092" i="101"/>
  <c r="E2093" i="101"/>
  <c r="E2094" i="101"/>
  <c r="E2095" i="101"/>
  <c r="E2096" i="101"/>
  <c r="E2097" i="101"/>
  <c r="E2098" i="101"/>
  <c r="E2099" i="101"/>
  <c r="E2100" i="101"/>
  <c r="E2101" i="101"/>
  <c r="E2102" i="101"/>
  <c r="E2103" i="101"/>
  <c r="E2104" i="101"/>
  <c r="E2105" i="101"/>
  <c r="E2106" i="101"/>
  <c r="E2107" i="101"/>
  <c r="E2108" i="101"/>
  <c r="E2109" i="101"/>
  <c r="E2110" i="101"/>
  <c r="E2111" i="101"/>
  <c r="E2112" i="101"/>
  <c r="E2113" i="101"/>
  <c r="E2114" i="101"/>
  <c r="E2115" i="101"/>
  <c r="E2116" i="101"/>
  <c r="E2117" i="101"/>
  <c r="E2118" i="101"/>
  <c r="E2119" i="101"/>
  <c r="E2120" i="101"/>
  <c r="E2121" i="101"/>
  <c r="E2122" i="101"/>
  <c r="E2123" i="101"/>
  <c r="E2124" i="101"/>
  <c r="E2125" i="101"/>
  <c r="E2126" i="101"/>
  <c r="E2127" i="101"/>
  <c r="E2128" i="101"/>
  <c r="E2129" i="101"/>
  <c r="E2130" i="101"/>
  <c r="E2131" i="101"/>
  <c r="E2132" i="101"/>
  <c r="E2133" i="101"/>
  <c r="E2134" i="101"/>
  <c r="E2135" i="101"/>
  <c r="E2136" i="101"/>
  <c r="E2137" i="101"/>
  <c r="E2138" i="101"/>
  <c r="E2139" i="101"/>
  <c r="E2140" i="101"/>
  <c r="E2141" i="101"/>
  <c r="E2142" i="101"/>
  <c r="E2143" i="101"/>
  <c r="E2144" i="101"/>
  <c r="E2145" i="101"/>
  <c r="E2146" i="101"/>
  <c r="E2147" i="101"/>
  <c r="E2148" i="101"/>
  <c r="E2149" i="101"/>
  <c r="E2150" i="101"/>
  <c r="E2151" i="101"/>
  <c r="E2152" i="101"/>
  <c r="E2153" i="101"/>
  <c r="E2154" i="101"/>
  <c r="E2155" i="101"/>
  <c r="E2156" i="101"/>
  <c r="E2157" i="101"/>
  <c r="E2158" i="101"/>
  <c r="E2159" i="101"/>
  <c r="E2160" i="101"/>
  <c r="E2161" i="101"/>
  <c r="E2162" i="101"/>
  <c r="E2163" i="101"/>
  <c r="E2164" i="101"/>
  <c r="E2165" i="101"/>
  <c r="E2166" i="101"/>
  <c r="E2167" i="101"/>
  <c r="E2168" i="101"/>
  <c r="E2169" i="101"/>
  <c r="E2170" i="101"/>
  <c r="E2171" i="101"/>
  <c r="E2172" i="101"/>
  <c r="E2173" i="101"/>
  <c r="E2174" i="101"/>
  <c r="E2175" i="101"/>
  <c r="E2176" i="101"/>
  <c r="E2177" i="101"/>
  <c r="E2178" i="101"/>
  <c r="E2179" i="101"/>
  <c r="E2180" i="101"/>
  <c r="E2181" i="101"/>
  <c r="E2182" i="101"/>
  <c r="E2183" i="101"/>
  <c r="E2184" i="101"/>
  <c r="E2185" i="101"/>
  <c r="E2186" i="101"/>
  <c r="E2187" i="101"/>
  <c r="E2188" i="101"/>
  <c r="E2189" i="101"/>
  <c r="E2190" i="101"/>
  <c r="E2191" i="101"/>
  <c r="E2192" i="101"/>
  <c r="E2193" i="101"/>
  <c r="E2194" i="101"/>
  <c r="E2195" i="101"/>
  <c r="E2196" i="101"/>
  <c r="E2197" i="101"/>
  <c r="E2198" i="101"/>
  <c r="E2199" i="101"/>
  <c r="E2200" i="101"/>
  <c r="E2201" i="101"/>
  <c r="E2202" i="101"/>
  <c r="E2203" i="101"/>
  <c r="E2204" i="101"/>
  <c r="E2205" i="101"/>
  <c r="E2206" i="101"/>
  <c r="E2207" i="101"/>
  <c r="E2208" i="101"/>
  <c r="E2209" i="101"/>
  <c r="E2210" i="101"/>
  <c r="E2211" i="101"/>
  <c r="E2212" i="101"/>
  <c r="E2213" i="101"/>
  <c r="E2214" i="101"/>
  <c r="E2215" i="101"/>
  <c r="E2216" i="101"/>
  <c r="E2217" i="101"/>
  <c r="E2218" i="101"/>
  <c r="E2219" i="101"/>
  <c r="E2220" i="101"/>
  <c r="E2221" i="101"/>
  <c r="E2222" i="101"/>
  <c r="E2223" i="101"/>
  <c r="E2224" i="101"/>
  <c r="E2225" i="101"/>
  <c r="E2226" i="101"/>
  <c r="E2227" i="101"/>
  <c r="E2228" i="101"/>
  <c r="E2229" i="101"/>
  <c r="E2230" i="101"/>
  <c r="E2231" i="101"/>
  <c r="E2232" i="101"/>
  <c r="E2233" i="101"/>
  <c r="E2234" i="101"/>
  <c r="E2235" i="101"/>
  <c r="E2236" i="101"/>
  <c r="E2237" i="101"/>
  <c r="E2238" i="101"/>
  <c r="E2239" i="101"/>
  <c r="E2240" i="101"/>
  <c r="E2241" i="101"/>
  <c r="E2242" i="101"/>
  <c r="E2243" i="101"/>
  <c r="E2244" i="101"/>
  <c r="E2245" i="101"/>
  <c r="E2246" i="101"/>
  <c r="E2247" i="101"/>
  <c r="E2248" i="101"/>
  <c r="E2249" i="101"/>
  <c r="E2250" i="101"/>
  <c r="E2251" i="101"/>
  <c r="E2252" i="101"/>
  <c r="E2253" i="101"/>
  <c r="E2254" i="101"/>
  <c r="E2255" i="101"/>
  <c r="E2256" i="101"/>
  <c r="E2257" i="101"/>
  <c r="E2258" i="101"/>
  <c r="E2259" i="101"/>
  <c r="E2260" i="101"/>
  <c r="E2261" i="101"/>
  <c r="E2262" i="101"/>
  <c r="E2263" i="101"/>
  <c r="E2264" i="101"/>
  <c r="E2265" i="101"/>
  <c r="E2266" i="101"/>
  <c r="E2267" i="101"/>
  <c r="E2268" i="101"/>
  <c r="E2269" i="101"/>
  <c r="E2270" i="101"/>
  <c r="E2271" i="101"/>
  <c r="E2272" i="101"/>
  <c r="E2273" i="101"/>
  <c r="E2274" i="101"/>
  <c r="E2275" i="101"/>
  <c r="E2276" i="101"/>
  <c r="E2277" i="101"/>
  <c r="E2278" i="101"/>
  <c r="E2279" i="101"/>
  <c r="E2280" i="101"/>
  <c r="E2281" i="101"/>
  <c r="E2282" i="101"/>
  <c r="E2283" i="101"/>
  <c r="E2284" i="101"/>
  <c r="E2285" i="101"/>
  <c r="E2286" i="101"/>
  <c r="E2287" i="101"/>
  <c r="E2288" i="101"/>
  <c r="E2289" i="101"/>
  <c r="E2290" i="101"/>
  <c r="E2291" i="101"/>
  <c r="E2292" i="101"/>
  <c r="E2293" i="101"/>
  <c r="E2294" i="101"/>
  <c r="E2295" i="101"/>
  <c r="E2296" i="101"/>
  <c r="E2297" i="101"/>
  <c r="E2298" i="101"/>
  <c r="E2299" i="101"/>
  <c r="E2300" i="101"/>
  <c r="E2301" i="101"/>
  <c r="E2302" i="101"/>
  <c r="E2303" i="101"/>
  <c r="E2304" i="101"/>
  <c r="E2305" i="101"/>
  <c r="E2306" i="101"/>
  <c r="E2307" i="101"/>
  <c r="E2308" i="101"/>
  <c r="E2309" i="101"/>
  <c r="E2310" i="101"/>
  <c r="E2311" i="101"/>
  <c r="E2312" i="101"/>
  <c r="E2313" i="101"/>
  <c r="E2314" i="101"/>
  <c r="E2315" i="101"/>
  <c r="E2316" i="101"/>
  <c r="E2317" i="101"/>
  <c r="E2318" i="101"/>
  <c r="E2319" i="101"/>
  <c r="E2320" i="101"/>
  <c r="E2321" i="101"/>
  <c r="E2322" i="101"/>
  <c r="E2323" i="101"/>
  <c r="E2324" i="101"/>
  <c r="E2325" i="101"/>
  <c r="E2326" i="101"/>
  <c r="E2327" i="101"/>
  <c r="E2328" i="101"/>
  <c r="E2329" i="101"/>
  <c r="E2330" i="101"/>
  <c r="E2331" i="101"/>
  <c r="E2332" i="101"/>
  <c r="E2333" i="101"/>
  <c r="E2334" i="101"/>
  <c r="E2335" i="101"/>
  <c r="E2336" i="101"/>
  <c r="E2337" i="101"/>
  <c r="E2338" i="101"/>
  <c r="E2339" i="101"/>
  <c r="E2340" i="101"/>
  <c r="E2341" i="101"/>
  <c r="E2342" i="101"/>
  <c r="E2343" i="101"/>
  <c r="E2344" i="101"/>
  <c r="E2345" i="101"/>
  <c r="E2346" i="101"/>
  <c r="E2347" i="101"/>
  <c r="E2348" i="101"/>
  <c r="E2349" i="101"/>
  <c r="E2350" i="101"/>
  <c r="E2351" i="101"/>
  <c r="E2352" i="101"/>
  <c r="E2353" i="101"/>
  <c r="E2354" i="101"/>
  <c r="E2355" i="101"/>
  <c r="E2356" i="101"/>
  <c r="E2357" i="101"/>
  <c r="E2358" i="101"/>
  <c r="E2359" i="101"/>
  <c r="E2360" i="101"/>
  <c r="E2361" i="101"/>
  <c r="E2362" i="101"/>
  <c r="E2363" i="101"/>
  <c r="E2364" i="101"/>
  <c r="E2365" i="101"/>
  <c r="E2366" i="101"/>
  <c r="E2367" i="101"/>
  <c r="E2368" i="101"/>
  <c r="E2369" i="101"/>
  <c r="E2370" i="101"/>
  <c r="E2371" i="101"/>
  <c r="E2372" i="101"/>
  <c r="E2373" i="101"/>
  <c r="E2374" i="101"/>
  <c r="E2375" i="101"/>
  <c r="E2376" i="101"/>
  <c r="E2377" i="101"/>
  <c r="E2378" i="101"/>
  <c r="E2379" i="101"/>
  <c r="E2380" i="101"/>
  <c r="E2381" i="101"/>
  <c r="E2382" i="101"/>
  <c r="E2383" i="101"/>
  <c r="E2384" i="101"/>
  <c r="E2385" i="101"/>
  <c r="E2386" i="101"/>
  <c r="E2387" i="101"/>
  <c r="E2388" i="101"/>
  <c r="E2389" i="101"/>
  <c r="E2390" i="101"/>
  <c r="E2391" i="101"/>
  <c r="E2392" i="101"/>
  <c r="E2393" i="101"/>
  <c r="E2394" i="101"/>
  <c r="E2395" i="101"/>
  <c r="E2396" i="101"/>
  <c r="E2397" i="101"/>
  <c r="E2398" i="101"/>
  <c r="E2399" i="101"/>
  <c r="E2400" i="101"/>
  <c r="E2401" i="101"/>
  <c r="E2402" i="101"/>
  <c r="E2403" i="101"/>
  <c r="E2404" i="101"/>
  <c r="E2405" i="101"/>
  <c r="E2406" i="101"/>
  <c r="E2407" i="101"/>
  <c r="E2408" i="101"/>
  <c r="E2409" i="101"/>
  <c r="E2410" i="101"/>
  <c r="E2411" i="101"/>
  <c r="E2412" i="101"/>
  <c r="E2413" i="101"/>
  <c r="E2414" i="101"/>
  <c r="E2415" i="101"/>
  <c r="E2416" i="101"/>
  <c r="E2417" i="101"/>
  <c r="E2418" i="101"/>
  <c r="E2419" i="101"/>
  <c r="E2420" i="101"/>
  <c r="E2421" i="101"/>
  <c r="E2422" i="101"/>
  <c r="E2423" i="101"/>
  <c r="E2424" i="101"/>
  <c r="E2425" i="101"/>
  <c r="E2426" i="101"/>
  <c r="E2427" i="101"/>
  <c r="E2428" i="101"/>
  <c r="E2429" i="101"/>
  <c r="E2430" i="101"/>
  <c r="E2431" i="101"/>
  <c r="E2432" i="101"/>
  <c r="E2433" i="101"/>
  <c r="E2434" i="101"/>
  <c r="E2435" i="101"/>
  <c r="E2436" i="101"/>
  <c r="E2437" i="101"/>
  <c r="E2438" i="101"/>
  <c r="E2439" i="101"/>
  <c r="E2440" i="101"/>
  <c r="E2441" i="101"/>
  <c r="E2442" i="101"/>
  <c r="E2443" i="101"/>
  <c r="E2444" i="101"/>
  <c r="E2445" i="101"/>
  <c r="E2446" i="101"/>
  <c r="E2447" i="101"/>
  <c r="E2448" i="101"/>
  <c r="E2449" i="101"/>
  <c r="E2450" i="101"/>
  <c r="E2451" i="101"/>
  <c r="E2452" i="101"/>
  <c r="E2453" i="101"/>
  <c r="E2454" i="101"/>
  <c r="E2455" i="101"/>
  <c r="E2456" i="101"/>
  <c r="E2457" i="101"/>
  <c r="E2458" i="101"/>
  <c r="E2459" i="101"/>
  <c r="E2460" i="101"/>
  <c r="E2461" i="101"/>
  <c r="E2462" i="101"/>
  <c r="E2463" i="101"/>
  <c r="E2464" i="101"/>
  <c r="E2465" i="101"/>
  <c r="E2466" i="101"/>
  <c r="E2467" i="101"/>
  <c r="E2468" i="101"/>
  <c r="E2469" i="101"/>
  <c r="E2470" i="101"/>
  <c r="E2471" i="101"/>
  <c r="E2472" i="101"/>
  <c r="E2473" i="101"/>
  <c r="E2474" i="101"/>
  <c r="E2475" i="101"/>
  <c r="E2476" i="101"/>
  <c r="E2477" i="101"/>
  <c r="E2478" i="101"/>
  <c r="E2479" i="101"/>
  <c r="E2480" i="101"/>
  <c r="E2481" i="101"/>
  <c r="E2482" i="101"/>
  <c r="E2483" i="101"/>
  <c r="E2484" i="101"/>
  <c r="E2485" i="101"/>
  <c r="E2486" i="101"/>
  <c r="E2487" i="101"/>
  <c r="E2488" i="101"/>
  <c r="E2489" i="101"/>
  <c r="E2490" i="101"/>
  <c r="E2491" i="101"/>
  <c r="E2492" i="101"/>
  <c r="E2493" i="101"/>
  <c r="E2494" i="101"/>
  <c r="E2495" i="101"/>
  <c r="E2496" i="101"/>
  <c r="E2497" i="101"/>
  <c r="E2498" i="101"/>
  <c r="E2499" i="101"/>
  <c r="E2500" i="101"/>
  <c r="E2501" i="101"/>
  <c r="E2502" i="101"/>
  <c r="E2503" i="101"/>
  <c r="E2504" i="101"/>
  <c r="E2505" i="101"/>
  <c r="E2506" i="101"/>
  <c r="E2507" i="101"/>
  <c r="E2508" i="101"/>
  <c r="E2509" i="101"/>
  <c r="E2510" i="101"/>
  <c r="E2511" i="101"/>
  <c r="E2512" i="101"/>
  <c r="E2513" i="101"/>
  <c r="E2514" i="101"/>
  <c r="E2515" i="101"/>
  <c r="E2516" i="101"/>
  <c r="E2517" i="101"/>
  <c r="E2518" i="101"/>
  <c r="E2519" i="101"/>
  <c r="E2520" i="101"/>
  <c r="E2521" i="101"/>
  <c r="E2522" i="101"/>
  <c r="E2523" i="101"/>
  <c r="E2524" i="101"/>
  <c r="E2525" i="101"/>
  <c r="E2526" i="101"/>
  <c r="E2527" i="101"/>
  <c r="E2528" i="101"/>
  <c r="E2529" i="101"/>
  <c r="E2530" i="101"/>
  <c r="E2531" i="101"/>
  <c r="E2532" i="101"/>
  <c r="E2533" i="101"/>
  <c r="E2534" i="101"/>
  <c r="E2535" i="101"/>
  <c r="E2536" i="101"/>
  <c r="E2537" i="101"/>
  <c r="AB84" i="98" l="1"/>
  <c r="AB83" i="98"/>
  <c r="I66" i="98"/>
  <c r="M66" i="98"/>
  <c r="AH66" i="98" s="1"/>
  <c r="S66" i="98"/>
  <c r="I65" i="98"/>
  <c r="S65" i="98"/>
  <c r="M65" i="98"/>
  <c r="AH65" i="98" s="1"/>
  <c r="AN66" i="98"/>
  <c r="AB65" i="98"/>
  <c r="AD65" i="98" s="1"/>
  <c r="AD84" i="98" l="1"/>
  <c r="AN84" i="98"/>
  <c r="AD83" i="98"/>
  <c r="AN83" i="98"/>
  <c r="AN65" i="98"/>
  <c r="G2532" i="101" l="1"/>
  <c r="G2533" i="101"/>
  <c r="G2534" i="101"/>
  <c r="G2535" i="101"/>
  <c r="G2536" i="101"/>
  <c r="G2537" i="101"/>
  <c r="G2447" i="101"/>
  <c r="G2448" i="101"/>
  <c r="G2449" i="101"/>
  <c r="G2450" i="101"/>
  <c r="G2451" i="101"/>
  <c r="G2452" i="101"/>
  <c r="G2453" i="101"/>
  <c r="G2454" i="101"/>
  <c r="G2455" i="101"/>
  <c r="G2456" i="101"/>
  <c r="G2457" i="101"/>
  <c r="G2458" i="101"/>
  <c r="G2459" i="101"/>
  <c r="G2460" i="101"/>
  <c r="G2461" i="101"/>
  <c r="G2462" i="101"/>
  <c r="G2463" i="101"/>
  <c r="G2464" i="101"/>
  <c r="G2465" i="101"/>
  <c r="G2466" i="101"/>
  <c r="G2467" i="101"/>
  <c r="G2468" i="101"/>
  <c r="G2469" i="101"/>
  <c r="G2470" i="101"/>
  <c r="G2471" i="101"/>
  <c r="G2472" i="101"/>
  <c r="G2473" i="101"/>
  <c r="G2474" i="101"/>
  <c r="G2475" i="101"/>
  <c r="G2476" i="101"/>
  <c r="G2477" i="101"/>
  <c r="G2478" i="101"/>
  <c r="G2479" i="101"/>
  <c r="G2480" i="101"/>
  <c r="G2481" i="101"/>
  <c r="G2482" i="101"/>
  <c r="G2483" i="101"/>
  <c r="G2484" i="101"/>
  <c r="G2485" i="101"/>
  <c r="G2486" i="101"/>
  <c r="G2487" i="101"/>
  <c r="G2488" i="101"/>
  <c r="G2489" i="101"/>
  <c r="G2490" i="101"/>
  <c r="G2491" i="101"/>
  <c r="G2492" i="101"/>
  <c r="G2493" i="101"/>
  <c r="G2494" i="101"/>
  <c r="G2495" i="101"/>
  <c r="G2496" i="101"/>
  <c r="G2497" i="101"/>
  <c r="G2498" i="101"/>
  <c r="G2499" i="101"/>
  <c r="G2500" i="101"/>
  <c r="G2501" i="101"/>
  <c r="G2502" i="101"/>
  <c r="G2503" i="101"/>
  <c r="G2504" i="101"/>
  <c r="G2505" i="101"/>
  <c r="G2506" i="101"/>
  <c r="G2507" i="101"/>
  <c r="G2508" i="101"/>
  <c r="G2509" i="101"/>
  <c r="G2510" i="101"/>
  <c r="G2511" i="101"/>
  <c r="G2512" i="101"/>
  <c r="G2513" i="101"/>
  <c r="G2514" i="101"/>
  <c r="G2515" i="101"/>
  <c r="G2516" i="101"/>
  <c r="G2517" i="101"/>
  <c r="G2518" i="101"/>
  <c r="G2519" i="101"/>
  <c r="G2520" i="101"/>
  <c r="G2521" i="101"/>
  <c r="G2522" i="101"/>
  <c r="G2523" i="101"/>
  <c r="G2524" i="101"/>
  <c r="G2525" i="101"/>
  <c r="G2526" i="101"/>
  <c r="G2527" i="101"/>
  <c r="G2528" i="101"/>
  <c r="G2529" i="101"/>
  <c r="G2530" i="101"/>
  <c r="G2405" i="101"/>
  <c r="G2406" i="101"/>
  <c r="G2407" i="101"/>
  <c r="G2408" i="101"/>
  <c r="G2409" i="101"/>
  <c r="G2410" i="101"/>
  <c r="G2411" i="101"/>
  <c r="G2412" i="101"/>
  <c r="G2413" i="101"/>
  <c r="G2414" i="101"/>
  <c r="G2415" i="101"/>
  <c r="G2416" i="101"/>
  <c r="G2417" i="101"/>
  <c r="G2418" i="101"/>
  <c r="G2419" i="101"/>
  <c r="G2420" i="101"/>
  <c r="G2421" i="101"/>
  <c r="G2422" i="101"/>
  <c r="G2423" i="101"/>
  <c r="G2424" i="101"/>
  <c r="G2425" i="101"/>
  <c r="G2426" i="101"/>
  <c r="G2427" i="101"/>
  <c r="G2428" i="101"/>
  <c r="G2429" i="101"/>
  <c r="G2430" i="101"/>
  <c r="G2431" i="101"/>
  <c r="G2432" i="101"/>
  <c r="G2433" i="101"/>
  <c r="G2434" i="101"/>
  <c r="G2435" i="101"/>
  <c r="G2436" i="101"/>
  <c r="G2437" i="101"/>
  <c r="G2438" i="101"/>
  <c r="G2439" i="101"/>
  <c r="G2440" i="101"/>
  <c r="G2441" i="101"/>
  <c r="G2442" i="101"/>
  <c r="G2443" i="101"/>
  <c r="G2444" i="101"/>
  <c r="G2445" i="101"/>
  <c r="G2446" i="101"/>
  <c r="AY158" i="94"/>
  <c r="AY157" i="94"/>
  <c r="AY156" i="94"/>
  <c r="AZ35" i="113"/>
  <c r="AL35" i="113"/>
  <c r="AJ35" i="113"/>
  <c r="Z35" i="113"/>
  <c r="K35" i="113"/>
  <c r="AF35" i="113" s="1"/>
  <c r="C35" i="113"/>
  <c r="AZ34" i="113"/>
  <c r="AL34" i="113"/>
  <c r="AJ34" i="113"/>
  <c r="Z34" i="113"/>
  <c r="K34" i="113"/>
  <c r="AF34" i="113" s="1"/>
  <c r="C34" i="113"/>
  <c r="AZ33" i="113"/>
  <c r="AL33" i="113"/>
  <c r="AJ33" i="113"/>
  <c r="Z33" i="113"/>
  <c r="AW33" i="113" s="1"/>
  <c r="K33" i="113"/>
  <c r="AF33" i="113" s="1"/>
  <c r="C33" i="113"/>
  <c r="AB33" i="113" s="1"/>
  <c r="AZ32" i="113"/>
  <c r="AZ27" i="113"/>
  <c r="AL27" i="113"/>
  <c r="AJ27" i="113"/>
  <c r="Z27" i="113"/>
  <c r="K27" i="113"/>
  <c r="AF27" i="113" s="1"/>
  <c r="C27" i="113"/>
  <c r="G27" i="113" s="1"/>
  <c r="AZ26" i="113"/>
  <c r="AL26" i="113"/>
  <c r="AJ26" i="113"/>
  <c r="Z26" i="113"/>
  <c r="K26" i="113"/>
  <c r="AF26" i="113" s="1"/>
  <c r="C26" i="113"/>
  <c r="G26" i="113" s="1"/>
  <c r="AZ25" i="113"/>
  <c r="AL25" i="113"/>
  <c r="AJ25" i="113"/>
  <c r="Z25" i="113"/>
  <c r="K25" i="113"/>
  <c r="AF25" i="113" s="1"/>
  <c r="C25" i="113"/>
  <c r="G25" i="113" s="1"/>
  <c r="AZ24" i="113"/>
  <c r="L7" i="104"/>
  <c r="L6" i="104"/>
  <c r="AM158" i="94"/>
  <c r="AK158" i="94"/>
  <c r="AA158" i="94"/>
  <c r="L158" i="94"/>
  <c r="AG158" i="94" s="1"/>
  <c r="AM157" i="94"/>
  <c r="AK157" i="94"/>
  <c r="AA157" i="94"/>
  <c r="L157" i="94"/>
  <c r="AG157" i="94" s="1"/>
  <c r="AM156" i="94"/>
  <c r="AK156" i="94"/>
  <c r="AA156" i="94"/>
  <c r="L156" i="94"/>
  <c r="AG156" i="94" s="1"/>
  <c r="C158" i="94"/>
  <c r="H158" i="94" s="1"/>
  <c r="C157" i="94"/>
  <c r="H157" i="94" s="1"/>
  <c r="J157" i="94" s="1"/>
  <c r="C156" i="94"/>
  <c r="H156" i="94" s="1"/>
  <c r="BA155" i="94"/>
  <c r="AY155" i="94"/>
  <c r="AM134" i="94"/>
  <c r="AK134" i="94"/>
  <c r="AA134" i="94"/>
  <c r="L134" i="94"/>
  <c r="AG134" i="94" s="1"/>
  <c r="C134" i="94"/>
  <c r="H134" i="94" s="1"/>
  <c r="AM133" i="94"/>
  <c r="AK133" i="94"/>
  <c r="AA133" i="94"/>
  <c r="L133" i="94"/>
  <c r="AG133" i="94" s="1"/>
  <c r="C133" i="94"/>
  <c r="H133" i="94" s="1"/>
  <c r="AM132" i="94"/>
  <c r="AK132" i="94"/>
  <c r="AA132" i="94"/>
  <c r="L132" i="94"/>
  <c r="AG132" i="94" s="1"/>
  <c r="C132" i="94"/>
  <c r="H132" i="94" s="1"/>
  <c r="C123" i="94"/>
  <c r="H123" i="94" s="1"/>
  <c r="L123" i="94"/>
  <c r="AG123" i="94" s="1"/>
  <c r="V123" i="94"/>
  <c r="AQ123" i="94" s="1"/>
  <c r="AA123" i="94"/>
  <c r="AK123" i="94"/>
  <c r="AM123" i="94"/>
  <c r="AS123" i="94"/>
  <c r="C124" i="94"/>
  <c r="H124" i="94" s="1"/>
  <c r="L124" i="94"/>
  <c r="AG124" i="94" s="1"/>
  <c r="V124" i="94"/>
  <c r="AQ124" i="94" s="1"/>
  <c r="AA124" i="94"/>
  <c r="AK124" i="94"/>
  <c r="AM124" i="94"/>
  <c r="AS124" i="94"/>
  <c r="C125" i="94"/>
  <c r="H125" i="94" s="1"/>
  <c r="J125" i="94" s="1"/>
  <c r="L125" i="94"/>
  <c r="AG125" i="94" s="1"/>
  <c r="V125" i="94"/>
  <c r="AQ125" i="94" s="1"/>
  <c r="AA125" i="94"/>
  <c r="AK125" i="94"/>
  <c r="AM125" i="94"/>
  <c r="AS125" i="94"/>
  <c r="AS126" i="94"/>
  <c r="AM126" i="94"/>
  <c r="AK126" i="94"/>
  <c r="AA126" i="94"/>
  <c r="V126" i="94"/>
  <c r="AQ126" i="94" s="1"/>
  <c r="L126" i="94"/>
  <c r="AG126" i="94" s="1"/>
  <c r="C126" i="94"/>
  <c r="H126" i="94" s="1"/>
  <c r="N126" i="94" s="1"/>
  <c r="AI126" i="94" s="1"/>
  <c r="BZ122" i="94"/>
  <c r="BX122" i="94"/>
  <c r="BS122" i="94"/>
  <c r="BA122" i="94"/>
  <c r="AY122" i="94"/>
  <c r="C134" i="112"/>
  <c r="H134" i="112" s="1"/>
  <c r="C133" i="112"/>
  <c r="H133" i="112" s="1"/>
  <c r="C132" i="112"/>
  <c r="H132" i="112" s="1"/>
  <c r="J132" i="112" s="1"/>
  <c r="AY134" i="112"/>
  <c r="AM134" i="112"/>
  <c r="AK134" i="112"/>
  <c r="AA134" i="112"/>
  <c r="X134" i="112"/>
  <c r="L134" i="112"/>
  <c r="AG134" i="112" s="1"/>
  <c r="AY133" i="112"/>
  <c r="AM133" i="112"/>
  <c r="AK133" i="112"/>
  <c r="AA133" i="112"/>
  <c r="X133" i="112"/>
  <c r="L133" i="112"/>
  <c r="AG133" i="112" s="1"/>
  <c r="AY132" i="112"/>
  <c r="AM132" i="112"/>
  <c r="AK132" i="112"/>
  <c r="AA132" i="112"/>
  <c r="X132" i="112"/>
  <c r="L132" i="112"/>
  <c r="AG132" i="112" s="1"/>
  <c r="BA131" i="112"/>
  <c r="AY131" i="112"/>
  <c r="BA107" i="112"/>
  <c r="AY110" i="112"/>
  <c r="AY109" i="112"/>
  <c r="AY108" i="112"/>
  <c r="AY107" i="112"/>
  <c r="AM110" i="112"/>
  <c r="AK110" i="112"/>
  <c r="AA110" i="112"/>
  <c r="X110" i="112"/>
  <c r="L110" i="112"/>
  <c r="AG110" i="112" s="1"/>
  <c r="C110" i="112"/>
  <c r="H110" i="112" s="1"/>
  <c r="AM109" i="112"/>
  <c r="AK109" i="112"/>
  <c r="AA109" i="112"/>
  <c r="X109" i="112"/>
  <c r="L109" i="112"/>
  <c r="AG109" i="112" s="1"/>
  <c r="C109" i="112"/>
  <c r="H109" i="112" s="1"/>
  <c r="AM108" i="112"/>
  <c r="AK108" i="112"/>
  <c r="AA108" i="112"/>
  <c r="X108" i="112"/>
  <c r="L108" i="112"/>
  <c r="AG108" i="112" s="1"/>
  <c r="C108" i="112"/>
  <c r="H108" i="112" s="1"/>
  <c r="BM50" i="94"/>
  <c r="BM49" i="94"/>
  <c r="BM48" i="94"/>
  <c r="BJ50" i="94"/>
  <c r="BJ49" i="94"/>
  <c r="BJ48" i="94"/>
  <c r="AM50" i="94"/>
  <c r="AK50" i="94"/>
  <c r="AA50" i="94"/>
  <c r="L50" i="94"/>
  <c r="AG50" i="94" s="1"/>
  <c r="AM49" i="94"/>
  <c r="AK49" i="94"/>
  <c r="AA49" i="94"/>
  <c r="L49" i="94"/>
  <c r="AG49" i="94" s="1"/>
  <c r="AM48" i="94"/>
  <c r="AK48" i="94"/>
  <c r="AA48" i="94"/>
  <c r="L48" i="94"/>
  <c r="AG48" i="94" s="1"/>
  <c r="AM42" i="94"/>
  <c r="AK42" i="94"/>
  <c r="AA42" i="94"/>
  <c r="X42" i="94"/>
  <c r="V42" i="94" s="1"/>
  <c r="AQ42" i="94" s="1"/>
  <c r="L42" i="94"/>
  <c r="AG42" i="94" s="1"/>
  <c r="C42" i="94"/>
  <c r="H42" i="94" s="1"/>
  <c r="AM41" i="94"/>
  <c r="AK41" i="94"/>
  <c r="AA41" i="94"/>
  <c r="X41" i="94"/>
  <c r="AS41" i="94" s="1"/>
  <c r="L41" i="94"/>
  <c r="AG41" i="94" s="1"/>
  <c r="C41" i="94"/>
  <c r="H41" i="94" s="1"/>
  <c r="AM40" i="94"/>
  <c r="AK40" i="94"/>
  <c r="AA40" i="94"/>
  <c r="X40" i="94"/>
  <c r="V40" i="94" s="1"/>
  <c r="AQ40" i="94" s="1"/>
  <c r="L40" i="94"/>
  <c r="AG40" i="94" s="1"/>
  <c r="C40" i="94"/>
  <c r="H40" i="94" s="1"/>
  <c r="CL39" i="94"/>
  <c r="CI39" i="94"/>
  <c r="CG39" i="94"/>
  <c r="CD39" i="94"/>
  <c r="CB39" i="94"/>
  <c r="BZ39" i="94"/>
  <c r="BX39" i="94"/>
  <c r="BS39" i="94"/>
  <c r="BM39" i="94"/>
  <c r="BJ39" i="94"/>
  <c r="BH39" i="94"/>
  <c r="BE39" i="94"/>
  <c r="BC39" i="94"/>
  <c r="BA39" i="94"/>
  <c r="AY39" i="94"/>
  <c r="BJ83" i="94"/>
  <c r="BJ82" i="94"/>
  <c r="BJ81" i="94"/>
  <c r="AM83" i="94"/>
  <c r="AK83" i="94"/>
  <c r="AA83" i="94"/>
  <c r="AM82" i="94"/>
  <c r="AK82" i="94"/>
  <c r="AA82" i="94"/>
  <c r="AM81" i="94"/>
  <c r="AK81" i="94"/>
  <c r="AA81" i="94"/>
  <c r="L83" i="94"/>
  <c r="AG83" i="94" s="1"/>
  <c r="L82" i="94"/>
  <c r="AG82" i="94" s="1"/>
  <c r="L81" i="94"/>
  <c r="AG81" i="94" s="1"/>
  <c r="AY80" i="94"/>
  <c r="BA80" i="94"/>
  <c r="BC80" i="94"/>
  <c r="BE80" i="94"/>
  <c r="BH80" i="94"/>
  <c r="BJ80" i="94"/>
  <c r="BM80" i="94"/>
  <c r="C81" i="94"/>
  <c r="H81" i="94" s="1"/>
  <c r="AY81" i="94"/>
  <c r="BA81" i="94"/>
  <c r="BE81" i="94"/>
  <c r="BM81" i="94"/>
  <c r="C82" i="94"/>
  <c r="H82" i="94" s="1"/>
  <c r="N82" i="94" s="1"/>
  <c r="AI82" i="94" s="1"/>
  <c r="AY82" i="94"/>
  <c r="BA82" i="94"/>
  <c r="BC82" i="94" s="1"/>
  <c r="BE82" i="94"/>
  <c r="BM82" i="94"/>
  <c r="C83" i="94"/>
  <c r="H83" i="94" s="1"/>
  <c r="AY83" i="94"/>
  <c r="BA83" i="94"/>
  <c r="BC83" i="94" s="1"/>
  <c r="BE83" i="94"/>
  <c r="BM83" i="94"/>
  <c r="AM75" i="94"/>
  <c r="AK75" i="94"/>
  <c r="AA75" i="94"/>
  <c r="X75" i="94"/>
  <c r="V75" i="94" s="1"/>
  <c r="AQ75" i="94" s="1"/>
  <c r="L75" i="94"/>
  <c r="AG75" i="94" s="1"/>
  <c r="C75" i="94"/>
  <c r="H75" i="94" s="1"/>
  <c r="AM74" i="94"/>
  <c r="AK74" i="94"/>
  <c r="AA74" i="94"/>
  <c r="X74" i="94"/>
  <c r="V74" i="94" s="1"/>
  <c r="AQ74" i="94" s="1"/>
  <c r="L74" i="94"/>
  <c r="AG74" i="94" s="1"/>
  <c r="C74" i="94"/>
  <c r="H74" i="94" s="1"/>
  <c r="AM73" i="94"/>
  <c r="AK73" i="94"/>
  <c r="AA73" i="94"/>
  <c r="X73" i="94"/>
  <c r="AS73" i="94" s="1"/>
  <c r="L73" i="94"/>
  <c r="AG73" i="94" s="1"/>
  <c r="C73" i="94"/>
  <c r="H73" i="94" s="1"/>
  <c r="N73" i="94" s="1"/>
  <c r="AI73" i="94" s="1"/>
  <c r="CL72" i="94"/>
  <c r="CI72" i="94"/>
  <c r="CG72" i="94"/>
  <c r="CD72" i="94"/>
  <c r="CB72" i="94"/>
  <c r="BZ72" i="94"/>
  <c r="BX72" i="94"/>
  <c r="BS72" i="94"/>
  <c r="BM72" i="94"/>
  <c r="BJ72" i="94"/>
  <c r="BH72" i="94"/>
  <c r="BE72" i="94"/>
  <c r="BC72" i="94"/>
  <c r="BA72" i="94"/>
  <c r="AY72" i="94"/>
  <c r="AC2530" i="101"/>
  <c r="U2530" i="101"/>
  <c r="AI2530" i="101" s="1"/>
  <c r="AC2529" i="101"/>
  <c r="U2529" i="101"/>
  <c r="AI2529" i="101" s="1"/>
  <c r="AC2528" i="101"/>
  <c r="U2528" i="101"/>
  <c r="AI2528" i="101" s="1"/>
  <c r="AC2527" i="101"/>
  <c r="U2527" i="101"/>
  <c r="AG2527" i="101" s="1"/>
  <c r="AC2526" i="101"/>
  <c r="U2526" i="101"/>
  <c r="AI2526" i="101" s="1"/>
  <c r="AC2525" i="101"/>
  <c r="U2525" i="101"/>
  <c r="AG2525" i="101" s="1"/>
  <c r="AC2524" i="101"/>
  <c r="U2524" i="101"/>
  <c r="AI2524" i="101" s="1"/>
  <c r="AC2523" i="101"/>
  <c r="U2523" i="101"/>
  <c r="AI2523" i="101" s="1"/>
  <c r="AC2522" i="101"/>
  <c r="U2522" i="101"/>
  <c r="AI2522" i="101" s="1"/>
  <c r="AC2521" i="101"/>
  <c r="U2521" i="101"/>
  <c r="AG2521" i="101" s="1"/>
  <c r="AC2520" i="101"/>
  <c r="U2520" i="101"/>
  <c r="AG2520" i="101" s="1"/>
  <c r="AC2519" i="101"/>
  <c r="U2519" i="101"/>
  <c r="AG2519" i="101" s="1"/>
  <c r="AC2518" i="101"/>
  <c r="U2518" i="101"/>
  <c r="AG2518" i="101" s="1"/>
  <c r="AC2517" i="101"/>
  <c r="U2517" i="101"/>
  <c r="AG2517" i="101" s="1"/>
  <c r="AC2516" i="101"/>
  <c r="U2516" i="101"/>
  <c r="AG2516" i="101" s="1"/>
  <c r="M2516" i="101" s="1"/>
  <c r="AC2515" i="101"/>
  <c r="U2515" i="101"/>
  <c r="AI2515" i="101" s="1"/>
  <c r="AC2514" i="101"/>
  <c r="U2514" i="101"/>
  <c r="AI2514" i="101" s="1"/>
  <c r="AC2513" i="101"/>
  <c r="U2513" i="101"/>
  <c r="AI2513" i="101" s="1"/>
  <c r="AC2512" i="101"/>
  <c r="U2512" i="101"/>
  <c r="AG2512" i="101" s="1"/>
  <c r="AC2511" i="101"/>
  <c r="U2511" i="101"/>
  <c r="AG2511" i="101" s="1"/>
  <c r="AC2510" i="101"/>
  <c r="U2510" i="101"/>
  <c r="AG2510" i="101" s="1"/>
  <c r="M2510" i="101" s="1"/>
  <c r="AC2509" i="101"/>
  <c r="U2509" i="101"/>
  <c r="AG2509" i="101" s="1"/>
  <c r="AC2508" i="101"/>
  <c r="U2508" i="101"/>
  <c r="AG2508" i="101" s="1"/>
  <c r="AC2507" i="101"/>
  <c r="U2507" i="101"/>
  <c r="AG2507" i="101" s="1"/>
  <c r="M2507" i="101" s="1"/>
  <c r="AC2506" i="101"/>
  <c r="U2506" i="101"/>
  <c r="AI2506" i="101" s="1"/>
  <c r="AC2505" i="101"/>
  <c r="U2505" i="101"/>
  <c r="AG2505" i="101" s="1"/>
  <c r="AC2504" i="101"/>
  <c r="U2504" i="101"/>
  <c r="AG2504" i="101" s="1"/>
  <c r="AC2503" i="101"/>
  <c r="U2503" i="101"/>
  <c r="AG2503" i="101" s="1"/>
  <c r="AC2502" i="101"/>
  <c r="U2502" i="101"/>
  <c r="AG2502" i="101" s="1"/>
  <c r="AC2501" i="101"/>
  <c r="U2501" i="101"/>
  <c r="AG2501" i="101" s="1"/>
  <c r="AC2500" i="101"/>
  <c r="U2500" i="101"/>
  <c r="AG2500" i="101" s="1"/>
  <c r="M2500" i="101" s="1"/>
  <c r="AC2499" i="101"/>
  <c r="U2499" i="101"/>
  <c r="AI2499" i="101" s="1"/>
  <c r="AC2498" i="101"/>
  <c r="U2498" i="101"/>
  <c r="AI2498" i="101" s="1"/>
  <c r="AC2497" i="101"/>
  <c r="U2497" i="101"/>
  <c r="AI2497" i="101" s="1"/>
  <c r="AC2496" i="101"/>
  <c r="U2496" i="101"/>
  <c r="AI2496" i="101" s="1"/>
  <c r="AC2495" i="101"/>
  <c r="U2495" i="101"/>
  <c r="AG2495" i="101" s="1"/>
  <c r="AC2494" i="101"/>
  <c r="U2494" i="101"/>
  <c r="AG2494" i="101" s="1"/>
  <c r="AC2493" i="101"/>
  <c r="U2493" i="101"/>
  <c r="AG2493" i="101" s="1"/>
  <c r="AC2492" i="101"/>
  <c r="U2492" i="101"/>
  <c r="AG2492" i="101" s="1"/>
  <c r="AC2491" i="101"/>
  <c r="U2491" i="101"/>
  <c r="AG2491" i="101" s="1"/>
  <c r="M2491" i="101" s="1"/>
  <c r="AC2490" i="101"/>
  <c r="U2490" i="101"/>
  <c r="AG2490" i="101" s="1"/>
  <c r="AC2489" i="101"/>
  <c r="U2489" i="101"/>
  <c r="AI2489" i="101" s="1"/>
  <c r="AC2488" i="101"/>
  <c r="U2488" i="101"/>
  <c r="AG2488" i="101" s="1"/>
  <c r="AC2487" i="101"/>
  <c r="U2487" i="101"/>
  <c r="AG2487" i="101" s="1"/>
  <c r="AC2486" i="101"/>
  <c r="U2486" i="101"/>
  <c r="AG2486" i="101" s="1"/>
  <c r="AC2485" i="101"/>
  <c r="U2485" i="101"/>
  <c r="AG2485" i="101" s="1"/>
  <c r="AC2484" i="101"/>
  <c r="U2484" i="101"/>
  <c r="AG2484" i="101" s="1"/>
  <c r="AC2483" i="101"/>
  <c r="U2483" i="101"/>
  <c r="AI2483" i="101" s="1"/>
  <c r="AC2482" i="101"/>
  <c r="U2482" i="101"/>
  <c r="AG2482" i="101" s="1"/>
  <c r="M2482" i="101" s="1"/>
  <c r="AC2481" i="101"/>
  <c r="U2481" i="101"/>
  <c r="AG2481" i="101" s="1"/>
  <c r="AC2480" i="101"/>
  <c r="U2480" i="101"/>
  <c r="AG2480" i="101" s="1"/>
  <c r="AC2479" i="101"/>
  <c r="U2479" i="101"/>
  <c r="AG2479" i="101" s="1"/>
  <c r="AC2478" i="101"/>
  <c r="U2478" i="101"/>
  <c r="AG2478" i="101" s="1"/>
  <c r="M2478" i="101" s="1"/>
  <c r="AC2477" i="101"/>
  <c r="U2477" i="101"/>
  <c r="AG2477" i="101" s="1"/>
  <c r="AC2476" i="101"/>
  <c r="U2476" i="101"/>
  <c r="AI2476" i="101" s="1"/>
  <c r="AC2475" i="101"/>
  <c r="U2475" i="101"/>
  <c r="AI2475" i="101" s="1"/>
  <c r="AC2474" i="101"/>
  <c r="U2474" i="101"/>
  <c r="AI2474" i="101" s="1"/>
  <c r="AC2473" i="101"/>
  <c r="U2473" i="101"/>
  <c r="AI2473" i="101" s="1"/>
  <c r="AC2472" i="101"/>
  <c r="U2472" i="101"/>
  <c r="AG2472" i="101" s="1"/>
  <c r="AC2471" i="101"/>
  <c r="U2471" i="101"/>
  <c r="AG2471" i="101" s="1"/>
  <c r="AC2470" i="101"/>
  <c r="U2470" i="101"/>
  <c r="AI2470" i="101" s="1"/>
  <c r="AC2469" i="101"/>
  <c r="U2469" i="101"/>
  <c r="AG2469" i="101" s="1"/>
  <c r="AC2468" i="101"/>
  <c r="U2468" i="101"/>
  <c r="AG2468" i="101" s="1"/>
  <c r="AC2467" i="101"/>
  <c r="U2467" i="101"/>
  <c r="AG2467" i="101" s="1"/>
  <c r="AC2466" i="101"/>
  <c r="U2466" i="101"/>
  <c r="AI2466" i="101" s="1"/>
  <c r="AC2465" i="101"/>
  <c r="U2465" i="101"/>
  <c r="AI2465" i="101" s="1"/>
  <c r="AC2464" i="101"/>
  <c r="U2464" i="101"/>
  <c r="AG2464" i="101" s="1"/>
  <c r="AC2463" i="101"/>
  <c r="U2463" i="101"/>
  <c r="AG2463" i="101" s="1"/>
  <c r="AC2462" i="101"/>
  <c r="U2462" i="101"/>
  <c r="AG2462" i="101" s="1"/>
  <c r="M2462" i="101" s="1"/>
  <c r="AC2461" i="101"/>
  <c r="U2461" i="101"/>
  <c r="AG2461" i="101" s="1"/>
  <c r="AC2460" i="101"/>
  <c r="U2460" i="101"/>
  <c r="AG2460" i="101" s="1"/>
  <c r="AC2459" i="101"/>
  <c r="U2459" i="101"/>
  <c r="AG2459" i="101" s="1"/>
  <c r="AC2458" i="101"/>
  <c r="U2458" i="101"/>
  <c r="AI2458" i="101" s="1"/>
  <c r="AC2457" i="101"/>
  <c r="U2457" i="101"/>
  <c r="AI2457" i="101" s="1"/>
  <c r="AC2456" i="101"/>
  <c r="U2456" i="101"/>
  <c r="AG2456" i="101" s="1"/>
  <c r="AC2455" i="101"/>
  <c r="U2455" i="101"/>
  <c r="AG2455" i="101" s="1"/>
  <c r="AC2454" i="101"/>
  <c r="U2454" i="101"/>
  <c r="AG2454" i="101" s="1"/>
  <c r="M2454" i="101" s="1"/>
  <c r="AC2453" i="101"/>
  <c r="U2453" i="101"/>
  <c r="AG2453" i="101" s="1"/>
  <c r="AC2452" i="101"/>
  <c r="U2452" i="101"/>
  <c r="AG2452" i="101" s="1"/>
  <c r="M2452" i="101" s="1"/>
  <c r="AC2451" i="101"/>
  <c r="U2451" i="101"/>
  <c r="AG2451" i="101" s="1"/>
  <c r="AC2450" i="101"/>
  <c r="U2450" i="101"/>
  <c r="AI2450" i="101" s="1"/>
  <c r="AC2449" i="101"/>
  <c r="U2449" i="101"/>
  <c r="AI2449" i="101" s="1"/>
  <c r="AC2448" i="101"/>
  <c r="U2448" i="101"/>
  <c r="AI2448" i="101" s="1"/>
  <c r="AC2447" i="101"/>
  <c r="U2447" i="101"/>
  <c r="AI2447" i="101" s="1"/>
  <c r="AC2446" i="101"/>
  <c r="U2446" i="101"/>
  <c r="AG2446" i="101" s="1"/>
  <c r="M2446" i="101" s="1"/>
  <c r="AC2445" i="101"/>
  <c r="U2445" i="101"/>
  <c r="AG2445" i="101" s="1"/>
  <c r="AC2444" i="101"/>
  <c r="U2444" i="101"/>
  <c r="AG2444" i="101" s="1"/>
  <c r="AC2443" i="101"/>
  <c r="U2443" i="101"/>
  <c r="AG2443" i="101" s="1"/>
  <c r="AC2442" i="101"/>
  <c r="U2442" i="101"/>
  <c r="AI2442" i="101" s="1"/>
  <c r="AC2441" i="101"/>
  <c r="U2441" i="101"/>
  <c r="AI2441" i="101" s="1"/>
  <c r="AC2440" i="101"/>
  <c r="U2440" i="101"/>
  <c r="AG2440" i="101" s="1"/>
  <c r="AC2439" i="101"/>
  <c r="U2439" i="101"/>
  <c r="AG2439" i="101" s="1"/>
  <c r="M2439" i="101" s="1"/>
  <c r="AC2438" i="101"/>
  <c r="U2438" i="101"/>
  <c r="AG2438" i="101" s="1"/>
  <c r="AC2437" i="101"/>
  <c r="U2437" i="101"/>
  <c r="AG2437" i="101" s="1"/>
  <c r="AC2436" i="101"/>
  <c r="U2436" i="101"/>
  <c r="AG2436" i="101" s="1"/>
  <c r="AC2435" i="101"/>
  <c r="U2435" i="101"/>
  <c r="AG2435" i="101" s="1"/>
  <c r="M2435" i="101" s="1"/>
  <c r="AC2434" i="101"/>
  <c r="U2434" i="101"/>
  <c r="AI2434" i="101" s="1"/>
  <c r="AC2433" i="101"/>
  <c r="U2433" i="101"/>
  <c r="AI2433" i="101" s="1"/>
  <c r="AC2432" i="101"/>
  <c r="U2432" i="101"/>
  <c r="AG2432" i="101" s="1"/>
  <c r="M2432" i="101" s="1"/>
  <c r="AC2431" i="101"/>
  <c r="U2431" i="101"/>
  <c r="AG2431" i="101" s="1"/>
  <c r="AC2430" i="101"/>
  <c r="U2430" i="101"/>
  <c r="AG2430" i="101" s="1"/>
  <c r="AC2429" i="101"/>
  <c r="U2429" i="101"/>
  <c r="AG2429" i="101" s="1"/>
  <c r="AC2428" i="101"/>
  <c r="U2428" i="101"/>
  <c r="AG2428" i="101" s="1"/>
  <c r="AC2427" i="101"/>
  <c r="U2427" i="101"/>
  <c r="AG2427" i="101" s="1"/>
  <c r="AC2426" i="101"/>
  <c r="U2426" i="101"/>
  <c r="AI2426" i="101" s="1"/>
  <c r="AC2425" i="101"/>
  <c r="U2425" i="101"/>
  <c r="AI2425" i="101" s="1"/>
  <c r="AC2424" i="101"/>
  <c r="U2424" i="101"/>
  <c r="AI2424" i="101" s="1"/>
  <c r="AC2423" i="101"/>
  <c r="U2423" i="101"/>
  <c r="AI2423" i="101" s="1"/>
  <c r="AC2422" i="101"/>
  <c r="U2422" i="101"/>
  <c r="AG2422" i="101" s="1"/>
  <c r="M2422" i="101" s="1"/>
  <c r="AC2421" i="101"/>
  <c r="U2421" i="101"/>
  <c r="AG2421" i="101" s="1"/>
  <c r="AC2420" i="101"/>
  <c r="U2420" i="101"/>
  <c r="AG2420" i="101" s="1"/>
  <c r="AC2419" i="101"/>
  <c r="U2419" i="101"/>
  <c r="AG2419" i="101" s="1"/>
  <c r="AC2418" i="101"/>
  <c r="U2418" i="101"/>
  <c r="AI2418" i="101" s="1"/>
  <c r="AC2417" i="101"/>
  <c r="U2417" i="101"/>
  <c r="AI2417" i="101" s="1"/>
  <c r="AC2416" i="101"/>
  <c r="U2416" i="101"/>
  <c r="AG2416" i="101" s="1"/>
  <c r="M2416" i="101" s="1"/>
  <c r="AC2415" i="101"/>
  <c r="U2415" i="101"/>
  <c r="AG2415" i="101" s="1"/>
  <c r="M2415" i="101" s="1"/>
  <c r="AC2414" i="101"/>
  <c r="U2414" i="101"/>
  <c r="AG2414" i="101" s="1"/>
  <c r="AC2413" i="101"/>
  <c r="U2413" i="101"/>
  <c r="AG2413" i="101" s="1"/>
  <c r="M2413" i="101" s="1"/>
  <c r="AC2412" i="101"/>
  <c r="U2412" i="101"/>
  <c r="AG2412" i="101" s="1"/>
  <c r="AC2411" i="101"/>
  <c r="U2411" i="101"/>
  <c r="AG2411" i="101" s="1"/>
  <c r="M2411" i="101" s="1"/>
  <c r="AC2410" i="101"/>
  <c r="U2410" i="101"/>
  <c r="AI2410" i="101" s="1"/>
  <c r="AC2409" i="101"/>
  <c r="U2409" i="101"/>
  <c r="AI2409" i="101" s="1"/>
  <c r="AC2408" i="101"/>
  <c r="U2408" i="101"/>
  <c r="AI2408" i="101" s="1"/>
  <c r="AC2407" i="101"/>
  <c r="U2407" i="101"/>
  <c r="AI2407" i="101" s="1"/>
  <c r="AC2406" i="101"/>
  <c r="U2406" i="101"/>
  <c r="AG2406" i="101" s="1"/>
  <c r="M2406" i="101" s="1"/>
  <c r="AC2405" i="101"/>
  <c r="U2405" i="101"/>
  <c r="AG2405" i="101" s="1"/>
  <c r="AC2399" i="101"/>
  <c r="U2399" i="101"/>
  <c r="AG2399" i="101" s="1"/>
  <c r="AC2400" i="101"/>
  <c r="U2400" i="101"/>
  <c r="AI2400" i="101" s="1"/>
  <c r="AC2401" i="101"/>
  <c r="U2401" i="101"/>
  <c r="AI2401" i="101" s="1"/>
  <c r="AC2404" i="101"/>
  <c r="U2404" i="101"/>
  <c r="AG2404" i="101" s="1"/>
  <c r="AC2403" i="101"/>
  <c r="U2403" i="101"/>
  <c r="AG2403" i="101" s="1"/>
  <c r="AC2402" i="101"/>
  <c r="U2402" i="101"/>
  <c r="AG2402" i="101" s="1"/>
  <c r="M2402" i="101" s="1"/>
  <c r="AC2381" i="101"/>
  <c r="AC2382" i="101"/>
  <c r="AC2383" i="101"/>
  <c r="AC2384" i="101"/>
  <c r="AC2385" i="101"/>
  <c r="AC2386" i="101"/>
  <c r="AC2387" i="101"/>
  <c r="AC2388" i="101"/>
  <c r="AC2389" i="101"/>
  <c r="AC2390" i="101"/>
  <c r="AC2391" i="101"/>
  <c r="AC2392" i="101"/>
  <c r="AC2393" i="101"/>
  <c r="AC2394" i="101"/>
  <c r="AC2395" i="101"/>
  <c r="AC2396" i="101"/>
  <c r="AC2397" i="101"/>
  <c r="AC2398" i="101"/>
  <c r="U2381" i="101"/>
  <c r="AG2381" i="101" s="1"/>
  <c r="U2382" i="101"/>
  <c r="AG2382" i="101" s="1"/>
  <c r="M2382" i="101" s="1"/>
  <c r="U2383" i="101"/>
  <c r="AG2383" i="101" s="1"/>
  <c r="M2383" i="101" s="1"/>
  <c r="U2384" i="101"/>
  <c r="AI2384" i="101" s="1"/>
  <c r="U2385" i="101"/>
  <c r="AI2385" i="101" s="1"/>
  <c r="U2386" i="101"/>
  <c r="AI2386" i="101" s="1"/>
  <c r="U2387" i="101"/>
  <c r="AG2387" i="101" s="1"/>
  <c r="M2387" i="101" s="1"/>
  <c r="U2388" i="101"/>
  <c r="AG2388" i="101" s="1"/>
  <c r="U2389" i="101"/>
  <c r="AG2389" i="101" s="1"/>
  <c r="U2390" i="101"/>
  <c r="AG2390" i="101" s="1"/>
  <c r="U2391" i="101"/>
  <c r="AG2391" i="101" s="1"/>
  <c r="U2392" i="101"/>
  <c r="AG2392" i="101" s="1"/>
  <c r="U2393" i="101"/>
  <c r="AI2393" i="101" s="1"/>
  <c r="U2394" i="101"/>
  <c r="AI2394" i="101" s="1"/>
  <c r="U2395" i="101"/>
  <c r="AI2395" i="101" s="1"/>
  <c r="U2396" i="101"/>
  <c r="AG2396" i="101" s="1"/>
  <c r="U2397" i="101"/>
  <c r="AG2397" i="101" s="1"/>
  <c r="U2398" i="101"/>
  <c r="AG2398" i="101" s="1"/>
  <c r="M2398" i="101" s="1"/>
  <c r="AC2363" i="101"/>
  <c r="AC2364" i="101"/>
  <c r="AC2365" i="101"/>
  <c r="AC2366" i="101"/>
  <c r="AC2367" i="101"/>
  <c r="AC2368" i="101"/>
  <c r="AC2369" i="101"/>
  <c r="AC2370" i="101"/>
  <c r="AC2371" i="101"/>
  <c r="AC2372" i="101"/>
  <c r="AC2373" i="101"/>
  <c r="AC2374" i="101"/>
  <c r="AC2375" i="101"/>
  <c r="AC2376" i="101"/>
  <c r="AC2377" i="101"/>
  <c r="AC2378" i="101"/>
  <c r="AC2379" i="101"/>
  <c r="AC2380" i="101"/>
  <c r="U2363" i="101"/>
  <c r="AG2363" i="101" s="1"/>
  <c r="M2363" i="101" s="1"/>
  <c r="U2364" i="101"/>
  <c r="AG2364" i="101" s="1"/>
  <c r="U2365" i="101"/>
  <c r="AG2365" i="101" s="1"/>
  <c r="U2366" i="101"/>
  <c r="AG2366" i="101" s="1"/>
  <c r="U2367" i="101"/>
  <c r="AG2367" i="101" s="1"/>
  <c r="M2367" i="101" s="1"/>
  <c r="U2368" i="101"/>
  <c r="AI2368" i="101" s="1"/>
  <c r="U2369" i="101"/>
  <c r="AI2369" i="101" s="1"/>
  <c r="U2370" i="101"/>
  <c r="AG2370" i="101" s="1"/>
  <c r="M2370" i="101" s="1"/>
  <c r="U2371" i="101"/>
  <c r="AG2371" i="101" s="1"/>
  <c r="M2371" i="101" s="1"/>
  <c r="U2372" i="101"/>
  <c r="AG2372" i="101" s="1"/>
  <c r="M2372" i="101" s="1"/>
  <c r="U2373" i="101"/>
  <c r="AG2373" i="101" s="1"/>
  <c r="M2373" i="101" s="1"/>
  <c r="U2374" i="101"/>
  <c r="AG2374" i="101" s="1"/>
  <c r="M2374" i="101" s="1"/>
  <c r="U2375" i="101"/>
  <c r="AG2375" i="101" s="1"/>
  <c r="U2376" i="101"/>
  <c r="AI2376" i="101" s="1"/>
  <c r="U2377" i="101"/>
  <c r="AI2377" i="101" s="1"/>
  <c r="U2378" i="101"/>
  <c r="AI2378" i="101" s="1"/>
  <c r="U2379" i="101"/>
  <c r="AI2379" i="101" s="1"/>
  <c r="U2380" i="101"/>
  <c r="AG2380" i="101" s="1"/>
  <c r="C67" i="112"/>
  <c r="H67" i="112" s="1"/>
  <c r="C66" i="112"/>
  <c r="H66" i="112" s="1"/>
  <c r="C65" i="112"/>
  <c r="H65" i="112" s="1"/>
  <c r="BH67" i="112"/>
  <c r="BE67" i="112"/>
  <c r="BC67" i="112"/>
  <c r="BA67" i="112"/>
  <c r="AY67" i="112"/>
  <c r="AM67" i="112"/>
  <c r="AK67" i="112"/>
  <c r="AA67" i="112"/>
  <c r="X67" i="112"/>
  <c r="L67" i="112"/>
  <c r="AG67" i="112" s="1"/>
  <c r="BH66" i="112"/>
  <c r="BE66" i="112"/>
  <c r="BC66" i="112"/>
  <c r="BA66" i="112"/>
  <c r="AY66" i="112"/>
  <c r="AM66" i="112"/>
  <c r="AK66" i="112"/>
  <c r="AA66" i="112"/>
  <c r="X66" i="112"/>
  <c r="L66" i="112"/>
  <c r="AG66" i="112" s="1"/>
  <c r="BH65" i="112"/>
  <c r="BE65" i="112"/>
  <c r="BC65" i="112"/>
  <c r="BA65" i="112"/>
  <c r="AY65" i="112"/>
  <c r="AM65" i="112"/>
  <c r="AK65" i="112"/>
  <c r="AA65" i="112"/>
  <c r="X65" i="112"/>
  <c r="L65" i="112"/>
  <c r="AG65" i="112" s="1"/>
  <c r="BH64" i="112"/>
  <c r="BE64" i="112"/>
  <c r="BC64" i="112"/>
  <c r="BA64" i="112"/>
  <c r="AY64" i="112"/>
  <c r="C42" i="112"/>
  <c r="H42" i="112" s="1"/>
  <c r="AC42" i="112" s="1"/>
  <c r="C41" i="112"/>
  <c r="H41" i="112" s="1"/>
  <c r="C40" i="112"/>
  <c r="H40" i="112" s="1"/>
  <c r="AC40" i="112" s="1"/>
  <c r="AM42" i="112"/>
  <c r="AM41" i="112"/>
  <c r="AM40" i="112"/>
  <c r="AK42" i="112"/>
  <c r="AK41" i="112"/>
  <c r="AK40" i="112"/>
  <c r="AA42" i="112"/>
  <c r="AA41" i="112"/>
  <c r="AA40" i="112"/>
  <c r="X42" i="112"/>
  <c r="L42" i="112"/>
  <c r="AG42" i="112" s="1"/>
  <c r="X41" i="112"/>
  <c r="L41" i="112"/>
  <c r="AG41" i="112" s="1"/>
  <c r="X40" i="112"/>
  <c r="L40" i="112"/>
  <c r="AG40" i="112" s="1"/>
  <c r="BH42" i="112"/>
  <c r="BE42" i="112"/>
  <c r="BC42" i="112"/>
  <c r="BA42" i="112"/>
  <c r="AY42" i="112"/>
  <c r="BH41" i="112"/>
  <c r="BE41" i="112"/>
  <c r="BC41" i="112"/>
  <c r="BA41" i="112"/>
  <c r="AY41" i="112"/>
  <c r="BH40" i="112"/>
  <c r="BE40" i="112"/>
  <c r="BC40" i="112"/>
  <c r="BA40" i="112"/>
  <c r="AY40" i="112"/>
  <c r="BH39" i="112"/>
  <c r="BE39" i="112"/>
  <c r="BC39" i="112"/>
  <c r="BA39" i="112"/>
  <c r="AY39" i="112"/>
  <c r="AM218" i="92"/>
  <c r="AK218" i="92"/>
  <c r="AA218" i="92"/>
  <c r="X218" i="92"/>
  <c r="L218" i="92"/>
  <c r="AG218" i="92" s="1"/>
  <c r="AM217" i="92"/>
  <c r="AK217" i="92"/>
  <c r="AA217" i="92"/>
  <c r="X217" i="92"/>
  <c r="L217" i="92"/>
  <c r="AG217" i="92" s="1"/>
  <c r="AM216" i="92"/>
  <c r="AK216" i="92"/>
  <c r="AA216" i="92"/>
  <c r="X216" i="92"/>
  <c r="L216" i="92"/>
  <c r="AG216" i="92" s="1"/>
  <c r="AM210" i="92"/>
  <c r="AK210" i="92"/>
  <c r="AA210" i="92"/>
  <c r="X210" i="92"/>
  <c r="L210" i="92"/>
  <c r="AG210" i="92" s="1"/>
  <c r="AM209" i="92"/>
  <c r="AK209" i="92"/>
  <c r="AA209" i="92"/>
  <c r="X209" i="92"/>
  <c r="L209" i="92"/>
  <c r="AG209" i="92" s="1"/>
  <c r="AM208" i="92"/>
  <c r="AK208" i="92"/>
  <c r="AA208" i="92"/>
  <c r="X208" i="92"/>
  <c r="L208" i="92"/>
  <c r="AG208" i="92" s="1"/>
  <c r="AY210" i="92"/>
  <c r="C210" i="92"/>
  <c r="H210" i="92" s="1"/>
  <c r="AC210" i="92" s="1"/>
  <c r="AY209" i="92"/>
  <c r="C209" i="92"/>
  <c r="H209" i="92" s="1"/>
  <c r="AC209" i="92" s="1"/>
  <c r="AY208" i="92"/>
  <c r="C208" i="92"/>
  <c r="H208" i="92" s="1"/>
  <c r="BA207" i="92"/>
  <c r="AY207" i="92"/>
  <c r="AS202" i="92"/>
  <c r="AM202" i="92"/>
  <c r="AK202" i="92"/>
  <c r="AA202" i="92"/>
  <c r="L202" i="92"/>
  <c r="AG202" i="92" s="1"/>
  <c r="C202" i="92"/>
  <c r="H202" i="92" s="1"/>
  <c r="J202" i="92" s="1"/>
  <c r="AS201" i="92"/>
  <c r="AM201" i="92"/>
  <c r="AK201" i="92"/>
  <c r="AA201" i="92"/>
  <c r="L201" i="92"/>
  <c r="AG201" i="92" s="1"/>
  <c r="C201" i="92"/>
  <c r="H201" i="92" s="1"/>
  <c r="AS200" i="92"/>
  <c r="AM200" i="92"/>
  <c r="AK200" i="92"/>
  <c r="AA200" i="92"/>
  <c r="L200" i="92"/>
  <c r="AG200" i="92" s="1"/>
  <c r="C200" i="92"/>
  <c r="H200" i="92" s="1"/>
  <c r="J200" i="92" s="1"/>
  <c r="BA199" i="92"/>
  <c r="AY199" i="92"/>
  <c r="AS160" i="92"/>
  <c r="AM160" i="92"/>
  <c r="AK160" i="92"/>
  <c r="AA160" i="92"/>
  <c r="L160" i="92"/>
  <c r="AG160" i="92" s="1"/>
  <c r="C160" i="92"/>
  <c r="H160" i="92" s="1"/>
  <c r="AS159" i="92"/>
  <c r="AM159" i="92"/>
  <c r="AK159" i="92"/>
  <c r="AA159" i="92"/>
  <c r="L159" i="92"/>
  <c r="AG159" i="92" s="1"/>
  <c r="C159" i="92"/>
  <c r="H159" i="92" s="1"/>
  <c r="AS158" i="92"/>
  <c r="AM158" i="92"/>
  <c r="AK158" i="92"/>
  <c r="AA158" i="92"/>
  <c r="L158" i="92"/>
  <c r="AG158" i="92" s="1"/>
  <c r="C158" i="92"/>
  <c r="H158" i="92" s="1"/>
  <c r="BA157" i="92"/>
  <c r="AY157" i="92"/>
  <c r="AM176" i="92"/>
  <c r="AK176" i="92"/>
  <c r="AA176" i="92"/>
  <c r="X176" i="92"/>
  <c r="L176" i="92"/>
  <c r="AG176" i="92" s="1"/>
  <c r="AM175" i="92"/>
  <c r="AK175" i="92"/>
  <c r="AA175" i="92"/>
  <c r="X175" i="92"/>
  <c r="L175" i="92"/>
  <c r="AG175" i="92" s="1"/>
  <c r="AM174" i="92"/>
  <c r="AK174" i="92"/>
  <c r="AA174" i="92"/>
  <c r="X174" i="92"/>
  <c r="L174" i="92"/>
  <c r="AG174" i="92" s="1"/>
  <c r="AM168" i="92"/>
  <c r="AK168" i="92"/>
  <c r="AA168" i="92"/>
  <c r="X168" i="92"/>
  <c r="L168" i="92"/>
  <c r="AG168" i="92" s="1"/>
  <c r="AM167" i="92"/>
  <c r="AK167" i="92"/>
  <c r="AA167" i="92"/>
  <c r="X167" i="92"/>
  <c r="L167" i="92"/>
  <c r="AG167" i="92" s="1"/>
  <c r="AM166" i="92"/>
  <c r="AK166" i="92"/>
  <c r="AA166" i="92"/>
  <c r="X166" i="92"/>
  <c r="L166" i="92"/>
  <c r="AG166" i="92" s="1"/>
  <c r="AY176" i="92"/>
  <c r="C176" i="92"/>
  <c r="H176" i="92" s="1"/>
  <c r="J176" i="92" s="1"/>
  <c r="AY175" i="92"/>
  <c r="C175" i="92"/>
  <c r="H175" i="92" s="1"/>
  <c r="AY174" i="92"/>
  <c r="C174" i="92"/>
  <c r="H174" i="92" s="1"/>
  <c r="J174" i="92" s="1"/>
  <c r="BA173" i="92"/>
  <c r="AY173" i="92"/>
  <c r="AY168" i="92"/>
  <c r="C168" i="92"/>
  <c r="H168" i="92" s="1"/>
  <c r="AY167" i="92"/>
  <c r="C167" i="92"/>
  <c r="H167" i="92" s="1"/>
  <c r="AY166" i="92"/>
  <c r="C166" i="92"/>
  <c r="H166" i="92" s="1"/>
  <c r="BA165" i="92"/>
  <c r="AY165" i="92"/>
  <c r="C107" i="92"/>
  <c r="H107" i="92" s="1"/>
  <c r="C106" i="92"/>
  <c r="H106" i="92" s="1"/>
  <c r="C105" i="92"/>
  <c r="H105" i="92" s="1"/>
  <c r="C99" i="92"/>
  <c r="C98" i="92"/>
  <c r="H98" i="92" s="1"/>
  <c r="C97" i="92"/>
  <c r="BM107" i="92"/>
  <c r="BJ107" i="92"/>
  <c r="BE107" i="92"/>
  <c r="BC107" i="92"/>
  <c r="BA107" i="92"/>
  <c r="AY107" i="92"/>
  <c r="AM107" i="92"/>
  <c r="AK107" i="92"/>
  <c r="AA107" i="92"/>
  <c r="X107" i="92"/>
  <c r="L107" i="92"/>
  <c r="AG107" i="92" s="1"/>
  <c r="BM106" i="92"/>
  <c r="BJ106" i="92"/>
  <c r="BE106" i="92"/>
  <c r="BC106" i="92"/>
  <c r="BA106" i="92"/>
  <c r="AY106" i="92"/>
  <c r="AM106" i="92"/>
  <c r="AK106" i="92"/>
  <c r="AA106" i="92"/>
  <c r="X106" i="92"/>
  <c r="L106" i="92"/>
  <c r="AG106" i="92" s="1"/>
  <c r="BM105" i="92"/>
  <c r="BJ105" i="92"/>
  <c r="BE105" i="92"/>
  <c r="BC105" i="92"/>
  <c r="BA105" i="92"/>
  <c r="AY105" i="92"/>
  <c r="AM105" i="92"/>
  <c r="AK105" i="92"/>
  <c r="AA105" i="92"/>
  <c r="X105" i="92"/>
  <c r="L105" i="92"/>
  <c r="AG105" i="92" s="1"/>
  <c r="BM104" i="92"/>
  <c r="BJ104" i="92"/>
  <c r="BE104" i="92"/>
  <c r="BC104" i="92"/>
  <c r="BA104" i="92"/>
  <c r="AY104" i="92"/>
  <c r="BM99" i="92"/>
  <c r="BJ99" i="92"/>
  <c r="BE99" i="92"/>
  <c r="BC99" i="92"/>
  <c r="BA99" i="92"/>
  <c r="AY99" i="92"/>
  <c r="AM99" i="92"/>
  <c r="AK99" i="92"/>
  <c r="AA99" i="92"/>
  <c r="X99" i="92"/>
  <c r="L99" i="92"/>
  <c r="AG99" i="92" s="1"/>
  <c r="H99" i="92"/>
  <c r="BM98" i="92"/>
  <c r="BJ98" i="92"/>
  <c r="BE98" i="92"/>
  <c r="BC98" i="92"/>
  <c r="BA98" i="92"/>
  <c r="AY98" i="92"/>
  <c r="AM98" i="92"/>
  <c r="AK98" i="92"/>
  <c r="AA98" i="92"/>
  <c r="X98" i="92"/>
  <c r="L98" i="92"/>
  <c r="AG98" i="92" s="1"/>
  <c r="BM97" i="92"/>
  <c r="BJ97" i="92"/>
  <c r="BE97" i="92"/>
  <c r="BC97" i="92"/>
  <c r="BA97" i="92"/>
  <c r="AY97" i="92"/>
  <c r="AM97" i="92"/>
  <c r="AK97" i="92"/>
  <c r="AA97" i="92"/>
  <c r="X97" i="92"/>
  <c r="L97" i="92"/>
  <c r="AG97" i="92" s="1"/>
  <c r="H97" i="92"/>
  <c r="AC97" i="92" s="1"/>
  <c r="BM96" i="92"/>
  <c r="BJ96" i="92"/>
  <c r="BE96" i="92"/>
  <c r="BC96" i="92"/>
  <c r="BA96" i="92"/>
  <c r="AY96" i="92"/>
  <c r="AS91" i="92"/>
  <c r="AM91" i="92"/>
  <c r="AK91" i="92"/>
  <c r="AA91" i="92"/>
  <c r="L91" i="92"/>
  <c r="AG91" i="92" s="1"/>
  <c r="C91" i="92"/>
  <c r="H91" i="92" s="1"/>
  <c r="AS90" i="92"/>
  <c r="AM90" i="92"/>
  <c r="AK90" i="92"/>
  <c r="AA90" i="92"/>
  <c r="L90" i="92"/>
  <c r="AG90" i="92" s="1"/>
  <c r="C90" i="92"/>
  <c r="H90" i="92" s="1"/>
  <c r="BM89" i="92"/>
  <c r="BJ89" i="92"/>
  <c r="BH89" i="92"/>
  <c r="BE89" i="92"/>
  <c r="BC89" i="92"/>
  <c r="BA89" i="92"/>
  <c r="AY89" i="92"/>
  <c r="BJ56" i="92"/>
  <c r="BJ55" i="92"/>
  <c r="BJ54" i="92"/>
  <c r="BM56" i="92"/>
  <c r="BM55" i="92"/>
  <c r="BM54" i="92"/>
  <c r="BE56" i="92"/>
  <c r="BE55" i="92"/>
  <c r="BE54" i="92"/>
  <c r="BC56" i="92"/>
  <c r="BC55" i="92"/>
  <c r="BC54" i="92"/>
  <c r="BA56" i="92"/>
  <c r="BA55" i="92"/>
  <c r="BA54" i="92"/>
  <c r="AY56" i="92"/>
  <c r="AY55" i="92"/>
  <c r="AY54" i="92"/>
  <c r="BM48" i="92"/>
  <c r="BM47" i="92"/>
  <c r="BM46" i="92"/>
  <c r="BJ48" i="92"/>
  <c r="BJ47" i="92"/>
  <c r="BJ46" i="92"/>
  <c r="BE48" i="92"/>
  <c r="BE47" i="92"/>
  <c r="BE46" i="92"/>
  <c r="BC48" i="92"/>
  <c r="BC47" i="92"/>
  <c r="BC46" i="92"/>
  <c r="BA48" i="92"/>
  <c r="BA47" i="92"/>
  <c r="BA46" i="92"/>
  <c r="AY47" i="92"/>
  <c r="AM56" i="92"/>
  <c r="AK56" i="92"/>
  <c r="AA56" i="92"/>
  <c r="X56" i="92"/>
  <c r="L56" i="92"/>
  <c r="AG56" i="92" s="1"/>
  <c r="AM55" i="92"/>
  <c r="AK55" i="92"/>
  <c r="AA55" i="92"/>
  <c r="X55" i="92"/>
  <c r="L55" i="92"/>
  <c r="AG55" i="92" s="1"/>
  <c r="AM54" i="92"/>
  <c r="AK54" i="92"/>
  <c r="AA54" i="92"/>
  <c r="X54" i="92"/>
  <c r="L54" i="92"/>
  <c r="AG54" i="92" s="1"/>
  <c r="AY46" i="92"/>
  <c r="AY48" i="92"/>
  <c r="AY53" i="92"/>
  <c r="AY61" i="92"/>
  <c r="C56" i="92"/>
  <c r="H56" i="92" s="1"/>
  <c r="C55" i="92"/>
  <c r="H55" i="92" s="1"/>
  <c r="C54" i="92"/>
  <c r="H54" i="92" s="1"/>
  <c r="T54" i="92" s="1"/>
  <c r="C47" i="92"/>
  <c r="H47" i="92" s="1"/>
  <c r="AC47" i="92" s="1"/>
  <c r="AM47" i="92"/>
  <c r="AK47" i="92"/>
  <c r="AA47" i="92"/>
  <c r="X47" i="92"/>
  <c r="L47" i="92"/>
  <c r="AG47" i="92" s="1"/>
  <c r="AE210" i="92" l="1"/>
  <c r="AC208" i="92"/>
  <c r="AE208" i="92" s="1"/>
  <c r="J208" i="92"/>
  <c r="AG2423" i="101"/>
  <c r="M2423" i="101" s="1"/>
  <c r="AG2377" i="101"/>
  <c r="M2377" i="101" s="1"/>
  <c r="AG2470" i="101"/>
  <c r="M2470" i="101" s="1"/>
  <c r="AG2522" i="101"/>
  <c r="AI2370" i="101"/>
  <c r="AI2419" i="101"/>
  <c r="AI2460" i="101"/>
  <c r="AG2401" i="101"/>
  <c r="M2401" i="101" s="1"/>
  <c r="AG2424" i="101"/>
  <c r="M2424" i="101" s="1"/>
  <c r="AG2523" i="101"/>
  <c r="M2523" i="101" s="1"/>
  <c r="AI2371" i="101"/>
  <c r="AI2420" i="101"/>
  <c r="AI2461" i="101"/>
  <c r="AI2484" i="101"/>
  <c r="AG2425" i="101"/>
  <c r="M2425" i="101" s="1"/>
  <c r="AG2473" i="101"/>
  <c r="M2473" i="101" s="1"/>
  <c r="AG2496" i="101"/>
  <c r="M2496" i="101" s="1"/>
  <c r="AI2372" i="101"/>
  <c r="AI2443" i="101"/>
  <c r="AG2474" i="101"/>
  <c r="M2474" i="101" s="1"/>
  <c r="AG2384" i="101"/>
  <c r="M2384" i="101" s="1"/>
  <c r="AG2448" i="101"/>
  <c r="M2448" i="101" s="1"/>
  <c r="AG2506" i="101"/>
  <c r="M2506" i="101" s="1"/>
  <c r="AI2516" i="101"/>
  <c r="AG2385" i="101"/>
  <c r="M2385" i="101" s="1"/>
  <c r="AG2433" i="101"/>
  <c r="M2433" i="101" s="1"/>
  <c r="AI2427" i="101"/>
  <c r="AI2467" i="101"/>
  <c r="AG2408" i="101"/>
  <c r="M2408" i="101" s="1"/>
  <c r="AG2434" i="101"/>
  <c r="M2434" i="101" s="1"/>
  <c r="AG2457" i="101"/>
  <c r="M2457" i="101" s="1"/>
  <c r="AG2526" i="101"/>
  <c r="M2526" i="101" s="1"/>
  <c r="AI2402" i="101"/>
  <c r="AI2428" i="101"/>
  <c r="AI2451" i="101"/>
  <c r="AI2491" i="101"/>
  <c r="AI2403" i="101"/>
  <c r="AI2452" i="101"/>
  <c r="AG2368" i="101"/>
  <c r="M2368" i="101" s="1"/>
  <c r="AG2393" i="101"/>
  <c r="M2393" i="101" s="1"/>
  <c r="AI2500" i="101"/>
  <c r="AG2528" i="101"/>
  <c r="M2528" i="101" s="1"/>
  <c r="AI2387" i="101"/>
  <c r="AI2435" i="101"/>
  <c r="AI2456" i="101"/>
  <c r="AG2513" i="101"/>
  <c r="M2513" i="101" s="1"/>
  <c r="AG2529" i="101"/>
  <c r="M2529" i="101" s="1"/>
  <c r="AG2376" i="101"/>
  <c r="M2376" i="101" s="1"/>
  <c r="AG2441" i="101"/>
  <c r="M2441" i="101" s="1"/>
  <c r="AI2397" i="101"/>
  <c r="AI2459" i="101"/>
  <c r="M2390" i="101"/>
  <c r="M2421" i="101"/>
  <c r="M2467" i="101"/>
  <c r="M2472" i="101"/>
  <c r="M2501" i="101"/>
  <c r="M2527" i="101"/>
  <c r="AG2400" i="101"/>
  <c r="M2400" i="101" s="1"/>
  <c r="AG2407" i="101"/>
  <c r="M2407" i="101" s="1"/>
  <c r="AG2447" i="101"/>
  <c r="M2447" i="101" s="1"/>
  <c r="AI2380" i="101"/>
  <c r="AI2396" i="101"/>
  <c r="AI2490" i="101"/>
  <c r="AG2458" i="101"/>
  <c r="M2458" i="101" s="1"/>
  <c r="M2375" i="101"/>
  <c r="M2365" i="101"/>
  <c r="M2427" i="101"/>
  <c r="M2463" i="101"/>
  <c r="AG2378" i="101"/>
  <c r="M2378" i="101" s="1"/>
  <c r="AG2386" i="101"/>
  <c r="M2386" i="101" s="1"/>
  <c r="AG2394" i="101"/>
  <c r="M2394" i="101" s="1"/>
  <c r="AG2409" i="101"/>
  <c r="M2409" i="101" s="1"/>
  <c r="AG2417" i="101"/>
  <c r="M2417" i="101" s="1"/>
  <c r="AG2449" i="101"/>
  <c r="M2449" i="101" s="1"/>
  <c r="AG2465" i="101"/>
  <c r="M2465" i="101" s="1"/>
  <c r="AG2475" i="101"/>
  <c r="M2475" i="101" s="1"/>
  <c r="AG2498" i="101"/>
  <c r="M2498" i="101" s="1"/>
  <c r="AG2514" i="101"/>
  <c r="M2514" i="101" s="1"/>
  <c r="AG2524" i="101"/>
  <c r="M2524" i="101" s="1"/>
  <c r="AG2530" i="101"/>
  <c r="M2530" i="101" s="1"/>
  <c r="AI2388" i="101"/>
  <c r="AI2398" i="101"/>
  <c r="AI2404" i="101"/>
  <c r="AI2411" i="101"/>
  <c r="AI2421" i="101"/>
  <c r="AI2437" i="101"/>
  <c r="AI2469" i="101"/>
  <c r="AI2477" i="101"/>
  <c r="AI2485" i="101"/>
  <c r="AI2492" i="101"/>
  <c r="AI2508" i="101"/>
  <c r="AI2518" i="101"/>
  <c r="AI2525" i="101"/>
  <c r="AG2497" i="101"/>
  <c r="M2497" i="101" s="1"/>
  <c r="AI2436" i="101"/>
  <c r="AI2468" i="101"/>
  <c r="AI2507" i="101"/>
  <c r="AI2517" i="101"/>
  <c r="M2364" i="101"/>
  <c r="AG2369" i="101"/>
  <c r="M2369" i="101" s="1"/>
  <c r="AG2379" i="101"/>
  <c r="M2379" i="101" s="1"/>
  <c r="AG2395" i="101"/>
  <c r="M2395" i="101" s="1"/>
  <c r="AG2410" i="101"/>
  <c r="M2410" i="101" s="1"/>
  <c r="AG2418" i="101"/>
  <c r="M2418" i="101" s="1"/>
  <c r="AG2426" i="101"/>
  <c r="M2426" i="101" s="1"/>
  <c r="AG2442" i="101"/>
  <c r="M2442" i="101" s="1"/>
  <c r="AG2450" i="101"/>
  <c r="M2450" i="101" s="1"/>
  <c r="AG2466" i="101"/>
  <c r="M2466" i="101" s="1"/>
  <c r="AG2476" i="101"/>
  <c r="M2476" i="101" s="1"/>
  <c r="AG2483" i="101"/>
  <c r="M2483" i="101" s="1"/>
  <c r="AG2489" i="101"/>
  <c r="M2489" i="101" s="1"/>
  <c r="AG2499" i="101"/>
  <c r="M2499" i="101" s="1"/>
  <c r="AG2515" i="101"/>
  <c r="M2515" i="101" s="1"/>
  <c r="AI2363" i="101"/>
  <c r="AI2373" i="101"/>
  <c r="AI2389" i="101"/>
  <c r="AI2412" i="101"/>
  <c r="AI2422" i="101"/>
  <c r="AI2438" i="101"/>
  <c r="AI2444" i="101"/>
  <c r="AI2462" i="101"/>
  <c r="AI2478" i="101"/>
  <c r="AI2493" i="101"/>
  <c r="AI2501" i="101"/>
  <c r="AI2509" i="101"/>
  <c r="M2366" i="101"/>
  <c r="M2389" i="101"/>
  <c r="M2397" i="101"/>
  <c r="M2453" i="101"/>
  <c r="AI2364" i="101"/>
  <c r="AI2374" i="101"/>
  <c r="AI2390" i="101"/>
  <c r="AI2413" i="101"/>
  <c r="AI2429" i="101"/>
  <c r="AI2439" i="101"/>
  <c r="AI2445" i="101"/>
  <c r="AI2453" i="101"/>
  <c r="AI2463" i="101"/>
  <c r="AI2479" i="101"/>
  <c r="AI2494" i="101"/>
  <c r="AI2502" i="101"/>
  <c r="AI2510" i="101"/>
  <c r="M2396" i="101"/>
  <c r="M2444" i="101"/>
  <c r="M2494" i="101"/>
  <c r="AI2365" i="101"/>
  <c r="AI2381" i="101"/>
  <c r="AI2391" i="101"/>
  <c r="AI2414" i="101"/>
  <c r="AI2430" i="101"/>
  <c r="AI2440" i="101"/>
  <c r="AI2446" i="101"/>
  <c r="AI2454" i="101"/>
  <c r="AI2464" i="101"/>
  <c r="AI2480" i="101"/>
  <c r="AI2486" i="101"/>
  <c r="AI2503" i="101"/>
  <c r="AI2511" i="101"/>
  <c r="AI2519" i="101"/>
  <c r="AI2527" i="101"/>
  <c r="M2459" i="101"/>
  <c r="M2504" i="101"/>
  <c r="AI2366" i="101"/>
  <c r="AI2382" i="101"/>
  <c r="AI2392" i="101"/>
  <c r="AI2399" i="101"/>
  <c r="AI2405" i="101"/>
  <c r="AI2415" i="101"/>
  <c r="AI2431" i="101"/>
  <c r="AI2455" i="101"/>
  <c r="AI2471" i="101"/>
  <c r="AI2481" i="101"/>
  <c r="AI2487" i="101"/>
  <c r="AI2504" i="101"/>
  <c r="AI2512" i="101"/>
  <c r="AI2520" i="101"/>
  <c r="M2509" i="101"/>
  <c r="AI2367" i="101"/>
  <c r="AI2375" i="101"/>
  <c r="AI2383" i="101"/>
  <c r="AI2406" i="101"/>
  <c r="AI2416" i="101"/>
  <c r="AI2432" i="101"/>
  <c r="AI2472" i="101"/>
  <c r="AI2482" i="101"/>
  <c r="AI2488" i="101"/>
  <c r="AI2495" i="101"/>
  <c r="AI2505" i="101"/>
  <c r="AI2521" i="101"/>
  <c r="M2429" i="101"/>
  <c r="M2380" i="101"/>
  <c r="M2490" i="101"/>
  <c r="M2495" i="101"/>
  <c r="M2485" i="101"/>
  <c r="M2505" i="101"/>
  <c r="M2392" i="101"/>
  <c r="M2381" i="101"/>
  <c r="M2420" i="101"/>
  <c r="M2456" i="101"/>
  <c r="M2486" i="101"/>
  <c r="M2520" i="101"/>
  <c r="M2391" i="101"/>
  <c r="M2481" i="101"/>
  <c r="I34" i="113"/>
  <c r="AB34" i="113"/>
  <c r="AD34" i="113" s="1"/>
  <c r="S34" i="113"/>
  <c r="M34" i="113"/>
  <c r="AH34" i="113" s="1"/>
  <c r="AB26" i="113"/>
  <c r="AN26" i="113" s="1"/>
  <c r="I26" i="113"/>
  <c r="S35" i="113"/>
  <c r="AB35" i="113"/>
  <c r="I25" i="113"/>
  <c r="S25" i="113"/>
  <c r="AB25" i="113"/>
  <c r="AD25" i="113" s="1"/>
  <c r="M25" i="113"/>
  <c r="AH25" i="113" s="1"/>
  <c r="S27" i="113"/>
  <c r="M27" i="113"/>
  <c r="AH27" i="113" s="1"/>
  <c r="I27" i="113"/>
  <c r="AB27" i="113"/>
  <c r="AD27" i="113" s="1"/>
  <c r="AN33" i="113"/>
  <c r="AD33" i="113"/>
  <c r="M26" i="113"/>
  <c r="AH26" i="113" s="1"/>
  <c r="S26" i="113"/>
  <c r="M33" i="113"/>
  <c r="AH33" i="113" s="1"/>
  <c r="S33" i="113"/>
  <c r="I33" i="113"/>
  <c r="I35" i="113"/>
  <c r="M35" i="113"/>
  <c r="AH35" i="113" s="1"/>
  <c r="J156" i="94"/>
  <c r="N156" i="94"/>
  <c r="AI156" i="94" s="1"/>
  <c r="AC156" i="94"/>
  <c r="AE156" i="94" s="1"/>
  <c r="T156" i="94"/>
  <c r="AC158" i="94"/>
  <c r="AE158" i="94" s="1"/>
  <c r="T158" i="94"/>
  <c r="N158" i="94"/>
  <c r="AI158" i="94" s="1"/>
  <c r="J158" i="94"/>
  <c r="N157" i="94"/>
  <c r="AI157" i="94" s="1"/>
  <c r="T157" i="94"/>
  <c r="AC157" i="94"/>
  <c r="AE157" i="94" s="1"/>
  <c r="J134" i="94"/>
  <c r="N134" i="94"/>
  <c r="AI134" i="94" s="1"/>
  <c r="AC132" i="94"/>
  <c r="AE132" i="94" s="1"/>
  <c r="T132" i="94"/>
  <c r="N132" i="94"/>
  <c r="AI132" i="94" s="1"/>
  <c r="J132" i="94"/>
  <c r="T133" i="94"/>
  <c r="N133" i="94"/>
  <c r="AI133" i="94" s="1"/>
  <c r="J133" i="94"/>
  <c r="AC133" i="94"/>
  <c r="AE133" i="94" s="1"/>
  <c r="T134" i="94"/>
  <c r="AC134" i="94"/>
  <c r="AE134" i="94" s="1"/>
  <c r="N124" i="94"/>
  <c r="AI124" i="94" s="1"/>
  <c r="T124" i="94"/>
  <c r="AC124" i="94"/>
  <c r="AE124" i="94" s="1"/>
  <c r="J124" i="94"/>
  <c r="T126" i="94"/>
  <c r="AC126" i="94"/>
  <c r="AE126" i="94" s="1"/>
  <c r="J123" i="94"/>
  <c r="N123" i="94"/>
  <c r="AI123" i="94" s="1"/>
  <c r="T123" i="94"/>
  <c r="AC123" i="94"/>
  <c r="AE123" i="94" s="1"/>
  <c r="AC125" i="94"/>
  <c r="T125" i="94"/>
  <c r="N125" i="94"/>
  <c r="AI125" i="94" s="1"/>
  <c r="J126" i="94"/>
  <c r="M2487" i="101"/>
  <c r="M2388" i="101"/>
  <c r="M2430" i="101"/>
  <c r="M2436" i="101"/>
  <c r="M2445" i="101"/>
  <c r="M2460" i="101"/>
  <c r="M2403" i="101"/>
  <c r="M2428" i="101"/>
  <c r="M2468" i="101"/>
  <c r="M2479" i="101"/>
  <c r="M2414" i="101"/>
  <c r="M2488" i="101"/>
  <c r="M2437" i="101"/>
  <c r="M2502" i="101"/>
  <c r="M2518" i="101"/>
  <c r="M2521" i="101"/>
  <c r="M2443" i="101"/>
  <c r="M2455" i="101"/>
  <c r="M2519" i="101"/>
  <c r="J134" i="112"/>
  <c r="AC134" i="112"/>
  <c r="AE134" i="112" s="1"/>
  <c r="N134" i="112"/>
  <c r="AI134" i="112" s="1"/>
  <c r="T134" i="112"/>
  <c r="T133" i="112"/>
  <c r="N133" i="112"/>
  <c r="AI133" i="112" s="1"/>
  <c r="J133" i="112"/>
  <c r="AC133" i="112"/>
  <c r="AE133" i="112" s="1"/>
  <c r="N132" i="112"/>
  <c r="AI132" i="112" s="1"/>
  <c r="T132" i="112"/>
  <c r="AC132" i="112"/>
  <c r="AC108" i="112"/>
  <c r="AE108" i="112" s="1"/>
  <c r="T108" i="112"/>
  <c r="N108" i="112"/>
  <c r="AI108" i="112" s="1"/>
  <c r="J108" i="112"/>
  <c r="J110" i="112"/>
  <c r="AC110" i="112"/>
  <c r="AE110" i="112" s="1"/>
  <c r="T110" i="112"/>
  <c r="N110" i="112"/>
  <c r="AI110" i="112" s="1"/>
  <c r="T109" i="112"/>
  <c r="N109" i="112"/>
  <c r="AI109" i="112" s="1"/>
  <c r="J109" i="112"/>
  <c r="AC109" i="112"/>
  <c r="AE109" i="112" s="1"/>
  <c r="AE40" i="112"/>
  <c r="AS40" i="94"/>
  <c r="V41" i="94"/>
  <c r="AQ41" i="94" s="1"/>
  <c r="AC41" i="94"/>
  <c r="T41" i="94"/>
  <c r="N41" i="94"/>
  <c r="AI41" i="94" s="1"/>
  <c r="J41" i="94"/>
  <c r="AC42" i="94"/>
  <c r="AE42" i="94" s="1"/>
  <c r="T42" i="94"/>
  <c r="N42" i="94"/>
  <c r="AI42" i="94" s="1"/>
  <c r="J42" i="94"/>
  <c r="T40" i="94"/>
  <c r="N40" i="94"/>
  <c r="AI40" i="94" s="1"/>
  <c r="J40" i="94"/>
  <c r="AC40" i="94"/>
  <c r="AS42" i="94"/>
  <c r="N74" i="94"/>
  <c r="AI74" i="94" s="1"/>
  <c r="AC74" i="94"/>
  <c r="AO74" i="94" s="1"/>
  <c r="J74" i="94"/>
  <c r="T74" i="94"/>
  <c r="N81" i="94"/>
  <c r="AI81" i="94" s="1"/>
  <c r="T81" i="94"/>
  <c r="AC81" i="94"/>
  <c r="AE81" i="94" s="1"/>
  <c r="J83" i="94"/>
  <c r="N83" i="94"/>
  <c r="AI83" i="94" s="1"/>
  <c r="AC83" i="94"/>
  <c r="AE83" i="94" s="1"/>
  <c r="T73" i="94"/>
  <c r="AC82" i="94"/>
  <c r="AO82" i="94" s="1"/>
  <c r="BC81" i="94"/>
  <c r="T82" i="94"/>
  <c r="T83" i="94"/>
  <c r="J81" i="94"/>
  <c r="J82" i="94"/>
  <c r="AC75" i="94"/>
  <c r="AE75" i="94" s="1"/>
  <c r="T75" i="94"/>
  <c r="N75" i="94"/>
  <c r="AI75" i="94" s="1"/>
  <c r="J75" i="94"/>
  <c r="V73" i="94"/>
  <c r="AQ73" i="94" s="1"/>
  <c r="AC73" i="94"/>
  <c r="AE73" i="94" s="1"/>
  <c r="AS75" i="94"/>
  <c r="J73" i="94"/>
  <c r="AS74" i="94"/>
  <c r="M2493" i="101"/>
  <c r="M2512" i="101"/>
  <c r="M2503" i="101"/>
  <c r="M2508" i="101"/>
  <c r="M2522" i="101"/>
  <c r="M2492" i="101"/>
  <c r="M2511" i="101"/>
  <c r="M2525" i="101"/>
  <c r="M2517" i="101"/>
  <c r="M2451" i="101"/>
  <c r="M2471" i="101"/>
  <c r="M2484" i="101"/>
  <c r="M2477" i="101"/>
  <c r="M2461" i="101"/>
  <c r="M2480" i="101"/>
  <c r="M2464" i="101"/>
  <c r="M2469" i="101"/>
  <c r="M2412" i="101"/>
  <c r="M2431" i="101"/>
  <c r="M2440" i="101"/>
  <c r="M2405" i="101"/>
  <c r="M2419" i="101"/>
  <c r="M2438" i="101"/>
  <c r="M2399" i="101"/>
  <c r="M2404" i="101"/>
  <c r="AC65" i="112"/>
  <c r="J65" i="112"/>
  <c r="T65" i="112"/>
  <c r="N65" i="112"/>
  <c r="AI65" i="112" s="1"/>
  <c r="J66" i="112"/>
  <c r="T66" i="112"/>
  <c r="N66" i="112"/>
  <c r="AI66" i="112" s="1"/>
  <c r="AC66" i="112"/>
  <c r="AE66" i="112" s="1"/>
  <c r="AC67" i="112"/>
  <c r="AE67" i="112" s="1"/>
  <c r="T67" i="112"/>
  <c r="N67" i="112"/>
  <c r="AI67" i="112" s="1"/>
  <c r="J67" i="112"/>
  <c r="T40" i="112"/>
  <c r="J42" i="112"/>
  <c r="J40" i="112"/>
  <c r="N40" i="112"/>
  <c r="AI40" i="112" s="1"/>
  <c r="AC41" i="112"/>
  <c r="AO41" i="112" s="1"/>
  <c r="T41" i="112"/>
  <c r="N41" i="112"/>
  <c r="AI41" i="112" s="1"/>
  <c r="J41" i="112"/>
  <c r="N42" i="112"/>
  <c r="AI42" i="112" s="1"/>
  <c r="T42" i="112"/>
  <c r="AO42" i="112"/>
  <c r="AO40" i="112"/>
  <c r="AE42" i="112"/>
  <c r="N202" i="92"/>
  <c r="AI202" i="92" s="1"/>
  <c r="AO208" i="92"/>
  <c r="AO210" i="92"/>
  <c r="AE209" i="92"/>
  <c r="AO209" i="92"/>
  <c r="N208" i="92"/>
  <c r="AI208" i="92" s="1"/>
  <c r="J209" i="92"/>
  <c r="T208" i="92"/>
  <c r="N209" i="92"/>
  <c r="AI209" i="92" s="1"/>
  <c r="J210" i="92"/>
  <c r="T209" i="92"/>
  <c r="N210" i="92"/>
  <c r="AI210" i="92" s="1"/>
  <c r="T210" i="92"/>
  <c r="AC201" i="92"/>
  <c r="AE201" i="92" s="1"/>
  <c r="T201" i="92"/>
  <c r="N201" i="92"/>
  <c r="AI201" i="92" s="1"/>
  <c r="J201" i="92"/>
  <c r="T202" i="92"/>
  <c r="T200" i="92"/>
  <c r="AC202" i="92"/>
  <c r="AE202" i="92" s="1"/>
  <c r="N200" i="92"/>
  <c r="AI200" i="92" s="1"/>
  <c r="AC200" i="92"/>
  <c r="J160" i="92"/>
  <c r="AC160" i="92"/>
  <c r="AE160" i="92" s="1"/>
  <c r="N160" i="92"/>
  <c r="AI160" i="92" s="1"/>
  <c r="T160" i="92"/>
  <c r="T159" i="92"/>
  <c r="N159" i="92"/>
  <c r="AI159" i="92" s="1"/>
  <c r="J159" i="92"/>
  <c r="AC159" i="92"/>
  <c r="AE159" i="92" s="1"/>
  <c r="AC158" i="92"/>
  <c r="N158" i="92"/>
  <c r="AI158" i="92" s="1"/>
  <c r="T158" i="92"/>
  <c r="J158" i="92"/>
  <c r="AC166" i="92"/>
  <c r="AE166" i="92" s="1"/>
  <c r="T166" i="92"/>
  <c r="N166" i="92"/>
  <c r="AI166" i="92" s="1"/>
  <c r="N167" i="92"/>
  <c r="AI167" i="92" s="1"/>
  <c r="J167" i="92"/>
  <c r="AC167" i="92"/>
  <c r="AE167" i="92" s="1"/>
  <c r="N175" i="92"/>
  <c r="AI175" i="92" s="1"/>
  <c r="J175" i="92"/>
  <c r="AC175" i="92"/>
  <c r="AE175" i="92" s="1"/>
  <c r="AC168" i="92"/>
  <c r="AE168" i="92" s="1"/>
  <c r="T168" i="92"/>
  <c r="N174" i="92"/>
  <c r="AI174" i="92" s="1"/>
  <c r="T174" i="92"/>
  <c r="T175" i="92"/>
  <c r="J166" i="92"/>
  <c r="AC174" i="92"/>
  <c r="AE174" i="92" s="1"/>
  <c r="N176" i="92"/>
  <c r="AI176" i="92" s="1"/>
  <c r="T176" i="92"/>
  <c r="AC176" i="92"/>
  <c r="AE176" i="92" s="1"/>
  <c r="T167" i="92"/>
  <c r="J168" i="92"/>
  <c r="N168" i="92"/>
  <c r="AI168" i="92" s="1"/>
  <c r="J105" i="92"/>
  <c r="N105" i="92"/>
  <c r="AI105" i="92" s="1"/>
  <c r="T105" i="92"/>
  <c r="J106" i="92"/>
  <c r="T106" i="92"/>
  <c r="N106" i="92"/>
  <c r="AI106" i="92" s="1"/>
  <c r="J97" i="92"/>
  <c r="N97" i="92"/>
  <c r="AI97" i="92" s="1"/>
  <c r="T97" i="92"/>
  <c r="AC107" i="92"/>
  <c r="AE107" i="92" s="1"/>
  <c r="T107" i="92"/>
  <c r="N107" i="92"/>
  <c r="AI107" i="92" s="1"/>
  <c r="J107" i="92"/>
  <c r="AE97" i="92"/>
  <c r="AO97" i="92"/>
  <c r="J98" i="92"/>
  <c r="AC98" i="92"/>
  <c r="AE98" i="92" s="1"/>
  <c r="N98" i="92"/>
  <c r="AI98" i="92" s="1"/>
  <c r="T98" i="92"/>
  <c r="AC99" i="92"/>
  <c r="AE99" i="92" s="1"/>
  <c r="T99" i="92"/>
  <c r="N99" i="92"/>
  <c r="AI99" i="92" s="1"/>
  <c r="J99" i="92"/>
  <c r="AC106" i="92"/>
  <c r="AE106" i="92" s="1"/>
  <c r="AC105" i="92"/>
  <c r="AE105" i="92" s="1"/>
  <c r="AC90" i="92"/>
  <c r="AE90" i="92" s="1"/>
  <c r="J90" i="92"/>
  <c r="T90" i="92"/>
  <c r="N90" i="92"/>
  <c r="AI90" i="92" s="1"/>
  <c r="AC91" i="92"/>
  <c r="AE91" i="92" s="1"/>
  <c r="J91" i="92"/>
  <c r="T91" i="92"/>
  <c r="N91" i="92"/>
  <c r="AI91" i="92" s="1"/>
  <c r="J55" i="92"/>
  <c r="N55" i="92"/>
  <c r="AI55" i="92" s="1"/>
  <c r="J56" i="92"/>
  <c r="AC56" i="92"/>
  <c r="AE56" i="92" s="1"/>
  <c r="T56" i="92"/>
  <c r="N56" i="92"/>
  <c r="AI56" i="92" s="1"/>
  <c r="T55" i="92"/>
  <c r="N54" i="92"/>
  <c r="AI54" i="92" s="1"/>
  <c r="AC55" i="92"/>
  <c r="AO55" i="92" s="1"/>
  <c r="AC54" i="92"/>
  <c r="AE54" i="92" s="1"/>
  <c r="J54" i="92"/>
  <c r="AE47" i="92"/>
  <c r="AO47" i="92"/>
  <c r="J47" i="92"/>
  <c r="N47" i="92"/>
  <c r="AI47" i="92" s="1"/>
  <c r="T47" i="92"/>
  <c r="AO156" i="94" l="1"/>
  <c r="AN35" i="113"/>
  <c r="AW35" i="113"/>
  <c r="AW34" i="113"/>
  <c r="AW26" i="113"/>
  <c r="AW27" i="113"/>
  <c r="AN34" i="113"/>
  <c r="AW25" i="113"/>
  <c r="AD35" i="113"/>
  <c r="AD26" i="113"/>
  <c r="AN25" i="113"/>
  <c r="AN27" i="113"/>
  <c r="AO158" i="94"/>
  <c r="AO157" i="94"/>
  <c r="AO124" i="94"/>
  <c r="AO133" i="94"/>
  <c r="AO134" i="94"/>
  <c r="AO132" i="94"/>
  <c r="AO126" i="94"/>
  <c r="AO125" i="94"/>
  <c r="AE125" i="94"/>
  <c r="AO123" i="94"/>
  <c r="AO134" i="112"/>
  <c r="AE132" i="112"/>
  <c r="AO132" i="112"/>
  <c r="AO133" i="112"/>
  <c r="AO110" i="112"/>
  <c r="AO108" i="112"/>
  <c r="AO109" i="112"/>
  <c r="AO42" i="94"/>
  <c r="AO41" i="94"/>
  <c r="AE41" i="94"/>
  <c r="AO40" i="94"/>
  <c r="AE40" i="94"/>
  <c r="AO81" i="94"/>
  <c r="AE82" i="94"/>
  <c r="AO73" i="94"/>
  <c r="AE74" i="94"/>
  <c r="AO83" i="94"/>
  <c r="AO75" i="94"/>
  <c r="AO66" i="112"/>
  <c r="AE65" i="112"/>
  <c r="AO65" i="112"/>
  <c r="AO67" i="112"/>
  <c r="AE41" i="112"/>
  <c r="AO202" i="92"/>
  <c r="AO201" i="92"/>
  <c r="AO200" i="92"/>
  <c r="AE200" i="92"/>
  <c r="AO159" i="92"/>
  <c r="AO176" i="92"/>
  <c r="AO166" i="92"/>
  <c r="AO174" i="92"/>
  <c r="AO160" i="92"/>
  <c r="AE158" i="92"/>
  <c r="AO158" i="92"/>
  <c r="AO175" i="92"/>
  <c r="AO168" i="92"/>
  <c r="AO167" i="92"/>
  <c r="AO56" i="92"/>
  <c r="AO105" i="92"/>
  <c r="AO99" i="92"/>
  <c r="AO98" i="92"/>
  <c r="AO107" i="92"/>
  <c r="AO106" i="92"/>
  <c r="AO91" i="92"/>
  <c r="AO90" i="92"/>
  <c r="AO54" i="92"/>
  <c r="AE55" i="92"/>
  <c r="AM48" i="92" l="1"/>
  <c r="AK48" i="92"/>
  <c r="AA48" i="92"/>
  <c r="X48" i="92"/>
  <c r="L48" i="92"/>
  <c r="AG48" i="92" s="1"/>
  <c r="C48" i="92"/>
  <c r="H48" i="92" s="1"/>
  <c r="AM46" i="92"/>
  <c r="AK46" i="92"/>
  <c r="AA46" i="92"/>
  <c r="X46" i="92"/>
  <c r="L46" i="92"/>
  <c r="AG46" i="92" s="1"/>
  <c r="C46" i="92"/>
  <c r="H46" i="92" s="1"/>
  <c r="BM45" i="92"/>
  <c r="BJ45" i="92"/>
  <c r="BE45" i="92"/>
  <c r="BC45" i="92"/>
  <c r="BA45" i="92"/>
  <c r="AY45" i="92"/>
  <c r="AM40" i="92"/>
  <c r="AK40" i="92"/>
  <c r="AA40" i="92"/>
  <c r="X40" i="92"/>
  <c r="L40" i="92"/>
  <c r="AG40" i="92" s="1"/>
  <c r="C40" i="92"/>
  <c r="H40" i="92" s="1"/>
  <c r="AM39" i="92"/>
  <c r="AK39" i="92"/>
  <c r="AA39" i="92"/>
  <c r="X39" i="92"/>
  <c r="L39" i="92"/>
  <c r="AG39" i="92" s="1"/>
  <c r="C39" i="92"/>
  <c r="H39" i="92" s="1"/>
  <c r="BM38" i="92"/>
  <c r="BJ38" i="92"/>
  <c r="BH38" i="92"/>
  <c r="BE38" i="92"/>
  <c r="BC38" i="92"/>
  <c r="BA38" i="92"/>
  <c r="AY38" i="92"/>
  <c r="C24" i="96"/>
  <c r="J46" i="92" l="1"/>
  <c r="AC46" i="92"/>
  <c r="T46" i="92"/>
  <c r="N46" i="92"/>
  <c r="AI46" i="92" s="1"/>
  <c r="AC48" i="92"/>
  <c r="AE48" i="92" s="1"/>
  <c r="N48" i="92"/>
  <c r="AI48" i="92" s="1"/>
  <c r="J48" i="92"/>
  <c r="T48" i="92"/>
  <c r="AC40" i="92"/>
  <c r="AE40" i="92" s="1"/>
  <c r="T40" i="92"/>
  <c r="N40" i="92"/>
  <c r="AI40" i="92" s="1"/>
  <c r="J40" i="92"/>
  <c r="AC39" i="92"/>
  <c r="T39" i="92"/>
  <c r="N39" i="92"/>
  <c r="AI39" i="92" s="1"/>
  <c r="J39" i="92"/>
  <c r="AO48" i="92" l="1"/>
  <c r="AO46" i="92"/>
  <c r="AE46" i="92"/>
  <c r="AO40" i="92"/>
  <c r="AO39" i="92"/>
  <c r="AE39" i="92"/>
  <c r="D20" i="104"/>
  <c r="G3" i="101"/>
  <c r="G4" i="101"/>
  <c r="G5" i="101"/>
  <c r="G6" i="101"/>
  <c r="G7" i="101"/>
  <c r="G8" i="101"/>
  <c r="G9" i="101"/>
  <c r="G10" i="101"/>
  <c r="G11" i="101"/>
  <c r="G12" i="101"/>
  <c r="G13" i="101"/>
  <c r="G14" i="101"/>
  <c r="G15" i="101"/>
  <c r="G16" i="101"/>
  <c r="G17" i="101"/>
  <c r="G18" i="101"/>
  <c r="G19" i="101"/>
  <c r="G20" i="101"/>
  <c r="G21" i="101"/>
  <c r="G22" i="101"/>
  <c r="G23" i="101"/>
  <c r="G24" i="101"/>
  <c r="G25" i="101"/>
  <c r="G26" i="101"/>
  <c r="G27" i="101"/>
  <c r="G28" i="101"/>
  <c r="G29" i="101"/>
  <c r="G30" i="101"/>
  <c r="G31" i="101"/>
  <c r="G32" i="101"/>
  <c r="G33" i="101"/>
  <c r="G34" i="101"/>
  <c r="G35" i="101"/>
  <c r="G36" i="101"/>
  <c r="G37" i="10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G71" i="101"/>
  <c r="G72" i="101"/>
  <c r="G73" i="101"/>
  <c r="G74" i="101"/>
  <c r="G75" i="101"/>
  <c r="G76" i="101"/>
  <c r="G77" i="101"/>
  <c r="G78" i="101"/>
  <c r="G79" i="101"/>
  <c r="G80" i="101"/>
  <c r="G81" i="101"/>
  <c r="G82" i="101"/>
  <c r="G83" i="101"/>
  <c r="G84" i="101"/>
  <c r="G85" i="101"/>
  <c r="G86" i="101"/>
  <c r="G87" i="101"/>
  <c r="G88" i="101"/>
  <c r="G89" i="101"/>
  <c r="G90" i="101"/>
  <c r="G91" i="101"/>
  <c r="G92" i="101"/>
  <c r="G93" i="101"/>
  <c r="G94" i="101"/>
  <c r="G95" i="101"/>
  <c r="G96" i="101"/>
  <c r="G97" i="101"/>
  <c r="G98" i="101"/>
  <c r="G99" i="101"/>
  <c r="G100" i="101"/>
  <c r="G101" i="101"/>
  <c r="G102" i="101"/>
  <c r="G103" i="101"/>
  <c r="G104" i="101"/>
  <c r="G105" i="101"/>
  <c r="G106" i="101"/>
  <c r="G107" i="101"/>
  <c r="G108" i="101"/>
  <c r="G109" i="101"/>
  <c r="G110" i="101"/>
  <c r="G111" i="101"/>
  <c r="G112" i="101"/>
  <c r="G113" i="101"/>
  <c r="G114" i="101"/>
  <c r="G115" i="101"/>
  <c r="G116" i="101"/>
  <c r="G117" i="101"/>
  <c r="G118" i="101"/>
  <c r="G119" i="101"/>
  <c r="G120" i="101"/>
  <c r="G121" i="101"/>
  <c r="G122" i="101"/>
  <c r="G123" i="101"/>
  <c r="G124" i="101"/>
  <c r="G125" i="101"/>
  <c r="G126" i="101"/>
  <c r="G127" i="101"/>
  <c r="G128" i="101"/>
  <c r="G129" i="101"/>
  <c r="G130" i="101"/>
  <c r="G131" i="101"/>
  <c r="G132" i="101"/>
  <c r="G133" i="101"/>
  <c r="G134" i="101"/>
  <c r="G135" i="101"/>
  <c r="G136" i="101"/>
  <c r="G137" i="101"/>
  <c r="G138" i="101"/>
  <c r="G139" i="101"/>
  <c r="G140" i="101"/>
  <c r="G141" i="101"/>
  <c r="G142" i="101"/>
  <c r="G143" i="101"/>
  <c r="G144" i="101"/>
  <c r="G145" i="101"/>
  <c r="G146" i="101"/>
  <c r="G147" i="101"/>
  <c r="G148" i="101"/>
  <c r="G149" i="101"/>
  <c r="G150" i="101"/>
  <c r="G151" i="101"/>
  <c r="G152" i="101"/>
  <c r="G153" i="101"/>
  <c r="G154" i="101"/>
  <c r="G155" i="101"/>
  <c r="G156" i="101"/>
  <c r="G157" i="101"/>
  <c r="G158" i="101"/>
  <c r="G159" i="101"/>
  <c r="G160" i="101"/>
  <c r="G161" i="101"/>
  <c r="G162" i="101"/>
  <c r="G163" i="101"/>
  <c r="G164" i="101"/>
  <c r="G165" i="101"/>
  <c r="G166" i="101"/>
  <c r="G167" i="101"/>
  <c r="G168" i="101"/>
  <c r="G169" i="101"/>
  <c r="G170" i="101"/>
  <c r="G171" i="101"/>
  <c r="G172" i="101"/>
  <c r="G173" i="101"/>
  <c r="G174" i="101"/>
  <c r="G175" i="101"/>
  <c r="G176" i="101"/>
  <c r="G177" i="101"/>
  <c r="G178" i="101"/>
  <c r="G179" i="101"/>
  <c r="G180" i="101"/>
  <c r="G181" i="101"/>
  <c r="G182" i="101"/>
  <c r="G183" i="101"/>
  <c r="G184" i="101"/>
  <c r="G185" i="101"/>
  <c r="G186" i="101"/>
  <c r="G187" i="101"/>
  <c r="G188" i="101"/>
  <c r="G189" i="101"/>
  <c r="G190" i="101"/>
  <c r="G191" i="101"/>
  <c r="G192" i="101"/>
  <c r="G193" i="101"/>
  <c r="G194" i="101"/>
  <c r="G195" i="101"/>
  <c r="G196" i="101"/>
  <c r="G197" i="101"/>
  <c r="G198" i="101"/>
  <c r="G199" i="101"/>
  <c r="G200" i="101"/>
  <c r="G201" i="101"/>
  <c r="G202" i="101"/>
  <c r="G203" i="101"/>
  <c r="G204" i="101"/>
  <c r="G205" i="101"/>
  <c r="G206" i="101"/>
  <c r="G207" i="101"/>
  <c r="G208" i="101"/>
  <c r="G209" i="101"/>
  <c r="G210" i="101"/>
  <c r="G211" i="101"/>
  <c r="G212" i="101"/>
  <c r="G213" i="101"/>
  <c r="G214" i="101"/>
  <c r="G215" i="101"/>
  <c r="G216" i="101"/>
  <c r="G217" i="101"/>
  <c r="G218" i="101"/>
  <c r="G219" i="101"/>
  <c r="G220" i="101"/>
  <c r="G221" i="101"/>
  <c r="G222" i="101"/>
  <c r="G223" i="101"/>
  <c r="G224" i="101"/>
  <c r="G225" i="101"/>
  <c r="G226" i="101"/>
  <c r="G227" i="101"/>
  <c r="G228" i="101"/>
  <c r="G229" i="101"/>
  <c r="G230" i="101"/>
  <c r="G231" i="101"/>
  <c r="G232" i="101"/>
  <c r="G233" i="101"/>
  <c r="G234" i="101"/>
  <c r="G235" i="101"/>
  <c r="G236" i="101"/>
  <c r="G237" i="101"/>
  <c r="G238" i="101"/>
  <c r="G239" i="101"/>
  <c r="G240" i="101"/>
  <c r="G241" i="101"/>
  <c r="G242" i="101"/>
  <c r="G243" i="101"/>
  <c r="G244" i="101"/>
  <c r="G245" i="101"/>
  <c r="G246" i="101"/>
  <c r="G247" i="101"/>
  <c r="G248" i="101"/>
  <c r="G249" i="101"/>
  <c r="G250" i="101"/>
  <c r="G251" i="101"/>
  <c r="G252" i="101"/>
  <c r="G253" i="101"/>
  <c r="G254" i="101"/>
  <c r="G255" i="101"/>
  <c r="G256" i="101"/>
  <c r="G257" i="101"/>
  <c r="G258" i="101"/>
  <c r="G259" i="101"/>
  <c r="G260" i="101"/>
  <c r="G261" i="101"/>
  <c r="G262" i="101"/>
  <c r="G263" i="101"/>
  <c r="G264" i="101"/>
  <c r="G265" i="101"/>
  <c r="G266" i="101"/>
  <c r="G267" i="101"/>
  <c r="G268" i="101"/>
  <c r="G269" i="101"/>
  <c r="G270" i="101"/>
  <c r="G271" i="101"/>
  <c r="G272" i="101"/>
  <c r="G273" i="101"/>
  <c r="G274" i="101"/>
  <c r="G275" i="101"/>
  <c r="G276" i="101"/>
  <c r="G277" i="101"/>
  <c r="G278" i="101"/>
  <c r="G279" i="101"/>
  <c r="G280" i="101"/>
  <c r="G281" i="101"/>
  <c r="G282" i="101"/>
  <c r="G283" i="101"/>
  <c r="G284" i="101"/>
  <c r="G285" i="101"/>
  <c r="G286" i="101"/>
  <c r="G287" i="101"/>
  <c r="G288" i="101"/>
  <c r="G289" i="101"/>
  <c r="G290" i="101"/>
  <c r="G291" i="101"/>
  <c r="G292" i="101"/>
  <c r="G293" i="101"/>
  <c r="G294" i="101"/>
  <c r="G295" i="101"/>
  <c r="G296" i="101"/>
  <c r="G297" i="101"/>
  <c r="G298" i="101"/>
  <c r="G299" i="101"/>
  <c r="G300" i="101"/>
  <c r="G301" i="101"/>
  <c r="G302" i="101"/>
  <c r="G303" i="101"/>
  <c r="G304" i="101"/>
  <c r="G305" i="101"/>
  <c r="G306" i="101"/>
  <c r="G307" i="101"/>
  <c r="G308" i="101"/>
  <c r="G309" i="101"/>
  <c r="G310" i="101"/>
  <c r="G311" i="101"/>
  <c r="G312" i="101"/>
  <c r="G313" i="101"/>
  <c r="G314" i="101"/>
  <c r="G315" i="101"/>
  <c r="G316" i="101"/>
  <c r="G317" i="101"/>
  <c r="G318" i="101"/>
  <c r="G319" i="101"/>
  <c r="G320" i="101"/>
  <c r="G321" i="101"/>
  <c r="G322" i="101"/>
  <c r="G323" i="101"/>
  <c r="G324" i="101"/>
  <c r="G325" i="101"/>
  <c r="G326" i="101"/>
  <c r="G327" i="101"/>
  <c r="G328" i="101"/>
  <c r="G329" i="101"/>
  <c r="G330" i="101"/>
  <c r="G331" i="101"/>
  <c r="G332" i="101"/>
  <c r="G333" i="101"/>
  <c r="G334" i="101"/>
  <c r="G335" i="101"/>
  <c r="G336" i="101"/>
  <c r="G337" i="101"/>
  <c r="G338" i="101"/>
  <c r="G339" i="101"/>
  <c r="G340" i="101"/>
  <c r="G341" i="101"/>
  <c r="G342" i="101"/>
  <c r="G343" i="101"/>
  <c r="G344" i="101"/>
  <c r="G345" i="101"/>
  <c r="G346" i="101"/>
  <c r="G347" i="101"/>
  <c r="G348" i="101"/>
  <c r="G349" i="101"/>
  <c r="G350" i="101"/>
  <c r="G351" i="101"/>
  <c r="G352" i="101"/>
  <c r="G353" i="101"/>
  <c r="G354" i="101"/>
  <c r="G355" i="101"/>
  <c r="G356" i="101"/>
  <c r="G357" i="101"/>
  <c r="G358" i="101"/>
  <c r="G359" i="101"/>
  <c r="G360" i="101"/>
  <c r="G361" i="101"/>
  <c r="G362" i="101"/>
  <c r="G363" i="101"/>
  <c r="G364" i="101"/>
  <c r="G365" i="101"/>
  <c r="G366" i="101"/>
  <c r="G367" i="101"/>
  <c r="G368" i="101"/>
  <c r="G369" i="101"/>
  <c r="G370" i="101"/>
  <c r="G371" i="101"/>
  <c r="G372" i="101"/>
  <c r="G373" i="101"/>
  <c r="G374" i="101"/>
  <c r="G375" i="101"/>
  <c r="G376" i="101"/>
  <c r="G377" i="101"/>
  <c r="G378" i="101"/>
  <c r="G379" i="101"/>
  <c r="G380" i="101"/>
  <c r="G381" i="101"/>
  <c r="G382" i="101"/>
  <c r="G383" i="101"/>
  <c r="G384" i="101"/>
  <c r="G385" i="101"/>
  <c r="G386" i="101"/>
  <c r="G387" i="101"/>
  <c r="G388" i="101"/>
  <c r="G389" i="101"/>
  <c r="G390" i="101"/>
  <c r="G391" i="101"/>
  <c r="G392" i="101"/>
  <c r="G393" i="101"/>
  <c r="G394" i="101"/>
  <c r="G395" i="101"/>
  <c r="G396" i="101"/>
  <c r="G397" i="101"/>
  <c r="G398" i="101"/>
  <c r="G399" i="101"/>
  <c r="G400" i="101"/>
  <c r="G401" i="101"/>
  <c r="G402" i="101"/>
  <c r="G403" i="101"/>
  <c r="G404" i="101"/>
  <c r="G405" i="101"/>
  <c r="G406" i="101"/>
  <c r="G407" i="101"/>
  <c r="G408" i="101"/>
  <c r="G409" i="101"/>
  <c r="G410" i="101"/>
  <c r="G411" i="101"/>
  <c r="G412" i="101"/>
  <c r="G413" i="101"/>
  <c r="G414" i="101"/>
  <c r="G415" i="101"/>
  <c r="G416" i="101"/>
  <c r="G417" i="101"/>
  <c r="G418" i="101"/>
  <c r="G419" i="101"/>
  <c r="G420" i="101"/>
  <c r="G421" i="101"/>
  <c r="G422" i="101"/>
  <c r="G423" i="101"/>
  <c r="G424" i="101"/>
  <c r="G425" i="101"/>
  <c r="G426" i="101"/>
  <c r="G427" i="101"/>
  <c r="G428" i="101"/>
  <c r="G429" i="101"/>
  <c r="G430" i="101"/>
  <c r="G431" i="101"/>
  <c r="G432" i="101"/>
  <c r="G433" i="101"/>
  <c r="G434" i="101"/>
  <c r="G435" i="101"/>
  <c r="G436" i="101"/>
  <c r="G437" i="101"/>
  <c r="G438" i="101"/>
  <c r="G439" i="101"/>
  <c r="G440" i="101"/>
  <c r="G441" i="101"/>
  <c r="G442" i="101"/>
  <c r="G443" i="101"/>
  <c r="G444" i="101"/>
  <c r="G445" i="101"/>
  <c r="G446" i="101"/>
  <c r="G447" i="101"/>
  <c r="G448" i="101"/>
  <c r="G449" i="101"/>
  <c r="G450" i="101"/>
  <c r="G451" i="101"/>
  <c r="G452" i="101"/>
  <c r="G453" i="101"/>
  <c r="G454" i="101"/>
  <c r="G455" i="101"/>
  <c r="G456" i="101"/>
  <c r="G457" i="101"/>
  <c r="G458" i="101"/>
  <c r="G459" i="101"/>
  <c r="G460" i="101"/>
  <c r="G461" i="101"/>
  <c r="G462" i="101"/>
  <c r="G463" i="101"/>
  <c r="G464" i="101"/>
  <c r="G465" i="101"/>
  <c r="G466" i="101"/>
  <c r="G467" i="101"/>
  <c r="G468" i="101"/>
  <c r="G469" i="101"/>
  <c r="G470" i="101"/>
  <c r="G471" i="101"/>
  <c r="G472" i="101"/>
  <c r="G473" i="101"/>
  <c r="G474" i="101"/>
  <c r="G475" i="101"/>
  <c r="G476" i="101"/>
  <c r="G477" i="101"/>
  <c r="G478" i="101"/>
  <c r="G479" i="101"/>
  <c r="G480" i="101"/>
  <c r="G481" i="101"/>
  <c r="G482" i="101"/>
  <c r="G483" i="101"/>
  <c r="G484" i="101"/>
  <c r="G485" i="101"/>
  <c r="G486" i="101"/>
  <c r="G487" i="101"/>
  <c r="G488" i="101"/>
  <c r="G489" i="101"/>
  <c r="G490" i="101"/>
  <c r="G491" i="101"/>
  <c r="G492" i="101"/>
  <c r="G493" i="101"/>
  <c r="G494" i="101"/>
  <c r="G495" i="101"/>
  <c r="G496" i="101"/>
  <c r="G497" i="101"/>
  <c r="G498" i="101"/>
  <c r="G499" i="101"/>
  <c r="G500" i="101"/>
  <c r="G501" i="101"/>
  <c r="G502" i="101"/>
  <c r="G503" i="101"/>
  <c r="G504" i="101"/>
  <c r="G505" i="101"/>
  <c r="G506" i="101"/>
  <c r="G507" i="101"/>
  <c r="G508" i="101"/>
  <c r="G509" i="101"/>
  <c r="G510" i="101"/>
  <c r="G511" i="101"/>
  <c r="G512" i="101"/>
  <c r="G513" i="101"/>
  <c r="G514" i="101"/>
  <c r="G515" i="101"/>
  <c r="G516" i="101"/>
  <c r="G517" i="101"/>
  <c r="G518" i="101"/>
  <c r="G519" i="101"/>
  <c r="G520" i="101"/>
  <c r="G521" i="101"/>
  <c r="G522" i="101"/>
  <c r="G523" i="101"/>
  <c r="G524" i="101"/>
  <c r="G525" i="101"/>
  <c r="G526" i="101"/>
  <c r="G527" i="101"/>
  <c r="G528" i="101"/>
  <c r="G529" i="101"/>
  <c r="G530" i="101"/>
  <c r="G531" i="101"/>
  <c r="G532" i="101"/>
  <c r="G533" i="101"/>
  <c r="G534" i="101"/>
  <c r="G535" i="101"/>
  <c r="G536" i="101"/>
  <c r="G537" i="101"/>
  <c r="G538" i="101"/>
  <c r="G539" i="101"/>
  <c r="G540" i="101"/>
  <c r="G541" i="101"/>
  <c r="G542" i="101"/>
  <c r="G543" i="101"/>
  <c r="G544" i="101"/>
  <c r="G545" i="101"/>
  <c r="G546" i="101"/>
  <c r="G547" i="101"/>
  <c r="G548" i="101"/>
  <c r="G549" i="101"/>
  <c r="G550" i="101"/>
  <c r="G551" i="101"/>
  <c r="G552" i="101"/>
  <c r="G553" i="101"/>
  <c r="G554" i="101"/>
  <c r="G555" i="101"/>
  <c r="G556" i="101"/>
  <c r="G557" i="101"/>
  <c r="G558" i="101"/>
  <c r="G559" i="101"/>
  <c r="G560" i="101"/>
  <c r="G561" i="101"/>
  <c r="G562" i="101"/>
  <c r="G563" i="101"/>
  <c r="G564" i="101"/>
  <c r="G565" i="101"/>
  <c r="G566" i="101"/>
  <c r="G567" i="101"/>
  <c r="G568" i="101"/>
  <c r="G569" i="101"/>
  <c r="G570" i="101"/>
  <c r="G571" i="101"/>
  <c r="G572" i="101"/>
  <c r="G573" i="101"/>
  <c r="G574" i="101"/>
  <c r="G575" i="101"/>
  <c r="G576" i="101"/>
  <c r="G577" i="101"/>
  <c r="G578" i="101"/>
  <c r="G579" i="101"/>
  <c r="G580" i="101"/>
  <c r="G581" i="101"/>
  <c r="G582" i="101"/>
  <c r="G583" i="101"/>
  <c r="G584" i="101"/>
  <c r="G585" i="101"/>
  <c r="G586" i="101"/>
  <c r="G587" i="101"/>
  <c r="G588" i="101"/>
  <c r="G589" i="101"/>
  <c r="G590" i="101"/>
  <c r="G591" i="101"/>
  <c r="G592" i="101"/>
  <c r="G593" i="101"/>
  <c r="G594" i="101"/>
  <c r="G595" i="101"/>
  <c r="G596" i="101"/>
  <c r="G597" i="101"/>
  <c r="G598" i="101"/>
  <c r="G599" i="101"/>
  <c r="G600" i="101"/>
  <c r="G601" i="101"/>
  <c r="G602" i="101"/>
  <c r="G603" i="101"/>
  <c r="G604" i="101"/>
  <c r="G605" i="101"/>
  <c r="G606" i="101"/>
  <c r="G607" i="101"/>
  <c r="G608" i="101"/>
  <c r="G609" i="101"/>
  <c r="G610" i="101"/>
  <c r="G611" i="101"/>
  <c r="G612" i="101"/>
  <c r="G613" i="101"/>
  <c r="G614" i="101"/>
  <c r="G615" i="101"/>
  <c r="G616" i="101"/>
  <c r="G617" i="101"/>
  <c r="G618" i="101"/>
  <c r="G619" i="101"/>
  <c r="G620" i="101"/>
  <c r="G621" i="101"/>
  <c r="G622" i="101"/>
  <c r="G623" i="101"/>
  <c r="G624" i="101"/>
  <c r="G625" i="101"/>
  <c r="G626" i="101"/>
  <c r="G627" i="101"/>
  <c r="G628" i="101"/>
  <c r="G629" i="101"/>
  <c r="G630" i="101"/>
  <c r="G631" i="101"/>
  <c r="G632" i="101"/>
  <c r="G633" i="101"/>
  <c r="G634" i="101"/>
  <c r="G635" i="101"/>
  <c r="G636" i="101"/>
  <c r="G637" i="101"/>
  <c r="G638" i="101"/>
  <c r="G639" i="101"/>
  <c r="G640" i="101"/>
  <c r="G641" i="101"/>
  <c r="G642" i="101"/>
  <c r="G643" i="101"/>
  <c r="G644" i="101"/>
  <c r="G645" i="101"/>
  <c r="G646" i="101"/>
  <c r="G647" i="101"/>
  <c r="G648" i="101"/>
  <c r="G649" i="101"/>
  <c r="G650" i="101"/>
  <c r="G651" i="101"/>
  <c r="G652" i="101"/>
  <c r="G653" i="101"/>
  <c r="G654" i="101"/>
  <c r="G655" i="101"/>
  <c r="G656" i="101"/>
  <c r="G657" i="101"/>
  <c r="G658" i="101"/>
  <c r="G659" i="101"/>
  <c r="G660" i="101"/>
  <c r="G661" i="101"/>
  <c r="G662" i="101"/>
  <c r="G663" i="101"/>
  <c r="G664" i="101"/>
  <c r="G665" i="101"/>
  <c r="G666" i="101"/>
  <c r="G667" i="101"/>
  <c r="G668" i="101"/>
  <c r="G669" i="101"/>
  <c r="G670" i="101"/>
  <c r="G671" i="101"/>
  <c r="G672" i="101"/>
  <c r="G673" i="101"/>
  <c r="G674" i="101"/>
  <c r="G675" i="101"/>
  <c r="G676" i="101"/>
  <c r="G677" i="101"/>
  <c r="G678" i="101"/>
  <c r="G679" i="101"/>
  <c r="G680" i="101"/>
  <c r="G681" i="101"/>
  <c r="G682" i="101"/>
  <c r="G683" i="101"/>
  <c r="G684" i="101"/>
  <c r="G685" i="101"/>
  <c r="G686" i="101"/>
  <c r="G687" i="101"/>
  <c r="G688" i="101"/>
  <c r="G689" i="101"/>
  <c r="G690" i="101"/>
  <c r="G691" i="101"/>
  <c r="G692" i="101"/>
  <c r="G693" i="101"/>
  <c r="G694" i="101"/>
  <c r="G695" i="101"/>
  <c r="G696" i="101"/>
  <c r="G697" i="101"/>
  <c r="G698" i="101"/>
  <c r="G699" i="101"/>
  <c r="G700" i="101"/>
  <c r="G701" i="101"/>
  <c r="G702" i="101"/>
  <c r="G703" i="101"/>
  <c r="G704" i="101"/>
  <c r="G705" i="101"/>
  <c r="G706" i="101"/>
  <c r="G707" i="101"/>
  <c r="G708" i="101"/>
  <c r="G709" i="101"/>
  <c r="G710" i="101"/>
  <c r="G711" i="101"/>
  <c r="G712" i="101"/>
  <c r="G713" i="101"/>
  <c r="G714" i="101"/>
  <c r="G715" i="101"/>
  <c r="G716" i="101"/>
  <c r="G717" i="101"/>
  <c r="G718" i="101"/>
  <c r="G719" i="101"/>
  <c r="G720" i="101"/>
  <c r="G721" i="101"/>
  <c r="G722" i="101"/>
  <c r="G723" i="101"/>
  <c r="G724" i="101"/>
  <c r="G725" i="101"/>
  <c r="G726" i="101"/>
  <c r="G727" i="101"/>
  <c r="G728" i="101"/>
  <c r="G729" i="101"/>
  <c r="G730" i="101"/>
  <c r="G731" i="101"/>
  <c r="G732" i="101"/>
  <c r="G733" i="101"/>
  <c r="G734" i="101"/>
  <c r="G735" i="101"/>
  <c r="G736" i="101"/>
  <c r="G737" i="101"/>
  <c r="G738" i="101"/>
  <c r="G739" i="101"/>
  <c r="G740" i="101"/>
  <c r="G741" i="101"/>
  <c r="G742" i="101"/>
  <c r="G743" i="101"/>
  <c r="G744" i="101"/>
  <c r="G745" i="101"/>
  <c r="G746" i="101"/>
  <c r="G747" i="101"/>
  <c r="G748" i="101"/>
  <c r="G749" i="101"/>
  <c r="G750" i="101"/>
  <c r="G751" i="101"/>
  <c r="G752" i="101"/>
  <c r="G753" i="101"/>
  <c r="G754" i="101"/>
  <c r="G755" i="101"/>
  <c r="G756" i="101"/>
  <c r="G757" i="101"/>
  <c r="G758" i="101"/>
  <c r="G759" i="101"/>
  <c r="G760" i="101"/>
  <c r="G761" i="101"/>
  <c r="G762" i="101"/>
  <c r="G763" i="101"/>
  <c r="G764" i="101"/>
  <c r="G765" i="101"/>
  <c r="G766" i="101"/>
  <c r="G767" i="101"/>
  <c r="G768" i="101"/>
  <c r="G769" i="101"/>
  <c r="G770" i="101"/>
  <c r="G771" i="101"/>
  <c r="G772" i="101"/>
  <c r="G773" i="101"/>
  <c r="G774" i="101"/>
  <c r="G775" i="101"/>
  <c r="G776" i="101"/>
  <c r="G777" i="101"/>
  <c r="G778" i="101"/>
  <c r="G779" i="101"/>
  <c r="G780" i="101"/>
  <c r="G781" i="101"/>
  <c r="G782" i="101"/>
  <c r="G783" i="101"/>
  <c r="G784" i="101"/>
  <c r="G785" i="101"/>
  <c r="G786" i="101"/>
  <c r="G787" i="101"/>
  <c r="G788" i="101"/>
  <c r="G789" i="101"/>
  <c r="G790" i="101"/>
  <c r="G791" i="101"/>
  <c r="G792" i="101"/>
  <c r="G793" i="101"/>
  <c r="G794" i="101"/>
  <c r="G795" i="101"/>
  <c r="G796" i="101"/>
  <c r="G797" i="101"/>
  <c r="G798" i="101"/>
  <c r="G799" i="101"/>
  <c r="G800" i="101"/>
  <c r="G801" i="101"/>
  <c r="G802" i="101"/>
  <c r="G803" i="101"/>
  <c r="G804" i="101"/>
  <c r="G805" i="101"/>
  <c r="G806" i="101"/>
  <c r="G807" i="101"/>
  <c r="G808" i="101"/>
  <c r="G809" i="101"/>
  <c r="G810" i="101"/>
  <c r="G811" i="101"/>
  <c r="G812" i="101"/>
  <c r="G813" i="101"/>
  <c r="G814" i="101"/>
  <c r="G815" i="101"/>
  <c r="G816" i="101"/>
  <c r="G817" i="101"/>
  <c r="G818" i="101"/>
  <c r="G819" i="101"/>
  <c r="G820" i="101"/>
  <c r="G821" i="101"/>
  <c r="G822" i="101"/>
  <c r="G823" i="101"/>
  <c r="G824" i="101"/>
  <c r="G825" i="101"/>
  <c r="G826" i="101"/>
  <c r="G827" i="101"/>
  <c r="G828" i="101"/>
  <c r="G829" i="101"/>
  <c r="G830" i="101"/>
  <c r="G831" i="101"/>
  <c r="G832" i="101"/>
  <c r="G833" i="101"/>
  <c r="G834" i="101"/>
  <c r="G835" i="101"/>
  <c r="G836" i="101"/>
  <c r="G837" i="101"/>
  <c r="G838" i="101"/>
  <c r="G839" i="101"/>
  <c r="G840" i="101"/>
  <c r="G841" i="101"/>
  <c r="G842" i="101"/>
  <c r="G843" i="101"/>
  <c r="G844" i="101"/>
  <c r="G845" i="101"/>
  <c r="G846" i="101"/>
  <c r="G847" i="101"/>
  <c r="G848" i="101"/>
  <c r="G849" i="101"/>
  <c r="G850" i="101"/>
  <c r="G851" i="101"/>
  <c r="G852" i="101"/>
  <c r="G853" i="101"/>
  <c r="G854" i="101"/>
  <c r="G855" i="101"/>
  <c r="G856" i="101"/>
  <c r="G857" i="101"/>
  <c r="G858" i="101"/>
  <c r="G859" i="101"/>
  <c r="G860" i="101"/>
  <c r="G861" i="101"/>
  <c r="G862" i="101"/>
  <c r="G863" i="101"/>
  <c r="G864" i="101"/>
  <c r="G865" i="101"/>
  <c r="G866" i="101"/>
  <c r="G867" i="101"/>
  <c r="G868" i="101"/>
  <c r="G874" i="101"/>
  <c r="G875" i="101"/>
  <c r="G876" i="101"/>
  <c r="G877" i="101"/>
  <c r="G878" i="101"/>
  <c r="G879" i="101"/>
  <c r="G880" i="101"/>
  <c r="G881" i="101"/>
  <c r="G882" i="101"/>
  <c r="G883" i="101"/>
  <c r="G884" i="101"/>
  <c r="G885" i="101"/>
  <c r="G886" i="101"/>
  <c r="G887" i="101"/>
  <c r="G888" i="101"/>
  <c r="G889" i="101"/>
  <c r="G890" i="101"/>
  <c r="G891" i="101"/>
  <c r="G892" i="101"/>
  <c r="G893" i="101"/>
  <c r="G894" i="101"/>
  <c r="G895" i="101"/>
  <c r="G896" i="101"/>
  <c r="G897" i="101"/>
  <c r="G898" i="101"/>
  <c r="G899" i="101"/>
  <c r="G900" i="101"/>
  <c r="G901" i="101"/>
  <c r="G902" i="101"/>
  <c r="G903" i="101"/>
  <c r="G904" i="101"/>
  <c r="G905" i="101"/>
  <c r="G906" i="101"/>
  <c r="G907" i="101"/>
  <c r="G908" i="101"/>
  <c r="G909" i="101"/>
  <c r="G910" i="101"/>
  <c r="G911" i="101"/>
  <c r="G912" i="101"/>
  <c r="G913" i="101"/>
  <c r="G914" i="101"/>
  <c r="G915" i="101"/>
  <c r="G916" i="101"/>
  <c r="G917" i="101"/>
  <c r="G918" i="101"/>
  <c r="G919" i="101"/>
  <c r="G920" i="101"/>
  <c r="G921" i="101"/>
  <c r="G922" i="101"/>
  <c r="G923" i="101"/>
  <c r="G924" i="101"/>
  <c r="G925" i="101"/>
  <c r="G926" i="101"/>
  <c r="G927" i="101"/>
  <c r="G928" i="101"/>
  <c r="G929" i="101"/>
  <c r="G930" i="101"/>
  <c r="G931" i="101"/>
  <c r="G932" i="101"/>
  <c r="G933" i="101"/>
  <c r="G934" i="101"/>
  <c r="G935" i="101"/>
  <c r="G936" i="101"/>
  <c r="G937" i="101"/>
  <c r="G938" i="101"/>
  <c r="G939" i="101"/>
  <c r="G940" i="101"/>
  <c r="G941" i="101"/>
  <c r="G942" i="101"/>
  <c r="G943" i="101"/>
  <c r="G944" i="101"/>
  <c r="G945" i="101"/>
  <c r="G946" i="101"/>
  <c r="G947" i="101"/>
  <c r="G948" i="101"/>
  <c r="G949" i="101"/>
  <c r="G950" i="101"/>
  <c r="G951" i="101"/>
  <c r="G952" i="101"/>
  <c r="G1008" i="101"/>
  <c r="G1009" i="101"/>
  <c r="G1010" i="101"/>
  <c r="G1028" i="101"/>
  <c r="G1029" i="101"/>
  <c r="G1030" i="101"/>
  <c r="G1031" i="101"/>
  <c r="G1032" i="101"/>
  <c r="G1033" i="101"/>
  <c r="G1034" i="101"/>
  <c r="G1035" i="101"/>
  <c r="G1036" i="101"/>
  <c r="G1037" i="101"/>
  <c r="G1038" i="101"/>
  <c r="G1039" i="101"/>
  <c r="G1040" i="101"/>
  <c r="G1041" i="101"/>
  <c r="G1042" i="101"/>
  <c r="G1043" i="101"/>
  <c r="G1059" i="101"/>
  <c r="G1063" i="101"/>
  <c r="G1064" i="101"/>
  <c r="G1065" i="101"/>
  <c r="G1066" i="101"/>
  <c r="G1067" i="101"/>
  <c r="G1068" i="101"/>
  <c r="G1069" i="101"/>
  <c r="G1070" i="101"/>
  <c r="G1071" i="101"/>
  <c r="G1088" i="101"/>
  <c r="G1089" i="101"/>
  <c r="G1090" i="101"/>
  <c r="G1091" i="101"/>
  <c r="G1092" i="101"/>
  <c r="G1093" i="101"/>
  <c r="G1094" i="101"/>
  <c r="G1095" i="101"/>
  <c r="G1096" i="101"/>
  <c r="G1097" i="101"/>
  <c r="G1098" i="101"/>
  <c r="G1099" i="101"/>
  <c r="G1100" i="101"/>
  <c r="G1101" i="101"/>
  <c r="G1102" i="101"/>
  <c r="G1103" i="101"/>
  <c r="G1104" i="101"/>
  <c r="G1105" i="101"/>
  <c r="G1106" i="101"/>
  <c r="G1107" i="101"/>
  <c r="G1108" i="101"/>
  <c r="G1109" i="101"/>
  <c r="G1110" i="101"/>
  <c r="G1111" i="101"/>
  <c r="G1112" i="101"/>
  <c r="G1113" i="101"/>
  <c r="G1114" i="101"/>
  <c r="G1115" i="101"/>
  <c r="G1116" i="101"/>
  <c r="G1117" i="101"/>
  <c r="G1118" i="101"/>
  <c r="G1119" i="101"/>
  <c r="G1120" i="101"/>
  <c r="G1121" i="101"/>
  <c r="G1122" i="101"/>
  <c r="G1123" i="101"/>
  <c r="G1124" i="101"/>
  <c r="G1125" i="101"/>
  <c r="G1126" i="101"/>
  <c r="G1127" i="101"/>
  <c r="G1128" i="101"/>
  <c r="G1129" i="101"/>
  <c r="G1130" i="101"/>
  <c r="G1131" i="101"/>
  <c r="G1132" i="101"/>
  <c r="G1133" i="101"/>
  <c r="G1134" i="101"/>
  <c r="G1135" i="101"/>
  <c r="G1136" i="101"/>
  <c r="G1137" i="101"/>
  <c r="G1138" i="101"/>
  <c r="G1139" i="101"/>
  <c r="G1140" i="101"/>
  <c r="G1141" i="101"/>
  <c r="G1142" i="101"/>
  <c r="G1143" i="101"/>
  <c r="G1144" i="101"/>
  <c r="G1145" i="101"/>
  <c r="G1146" i="101"/>
  <c r="G1147" i="101"/>
  <c r="G1148" i="101"/>
  <c r="G1149" i="101"/>
  <c r="G1150" i="101"/>
  <c r="G1151" i="101"/>
  <c r="G1152" i="101"/>
  <c r="G1153" i="101"/>
  <c r="G1154" i="101"/>
  <c r="G1155" i="101"/>
  <c r="G1156" i="101"/>
  <c r="G1157" i="101"/>
  <c r="G1158" i="101"/>
  <c r="G1159" i="101"/>
  <c r="G1160" i="101"/>
  <c r="G1161" i="101"/>
  <c r="G1162" i="101"/>
  <c r="G1163" i="101"/>
  <c r="G1164" i="101"/>
  <c r="G1165" i="101"/>
  <c r="G1166" i="101"/>
  <c r="G1167" i="101"/>
  <c r="G1168" i="101"/>
  <c r="G1169" i="101"/>
  <c r="G1170" i="101"/>
  <c r="G1171" i="101"/>
  <c r="G1172" i="101"/>
  <c r="G1173" i="101"/>
  <c r="G1174" i="101"/>
  <c r="G1175" i="101"/>
  <c r="G1176" i="101"/>
  <c r="G1177" i="101"/>
  <c r="G1178" i="101"/>
  <c r="G1179" i="101"/>
  <c r="G1180" i="101"/>
  <c r="G1181" i="101"/>
  <c r="G1182" i="101"/>
  <c r="G1183" i="101"/>
  <c r="G1184" i="101"/>
  <c r="G1185" i="101"/>
  <c r="G1186" i="101"/>
  <c r="G1187" i="101"/>
  <c r="G1188" i="101"/>
  <c r="G1189" i="101"/>
  <c r="G1190" i="101"/>
  <c r="G1191" i="101"/>
  <c r="G1192" i="101"/>
  <c r="G1193" i="101"/>
  <c r="G1194" i="101"/>
  <c r="G1195" i="101"/>
  <c r="G1196" i="101"/>
  <c r="G1197" i="101"/>
  <c r="G1198" i="101"/>
  <c r="G1199" i="101"/>
  <c r="G1200" i="101"/>
  <c r="G1201" i="101"/>
  <c r="G1202" i="101"/>
  <c r="G1203" i="101"/>
  <c r="G1204" i="101"/>
  <c r="G1205" i="101"/>
  <c r="G1206" i="101"/>
  <c r="G1207" i="101"/>
  <c r="G1208" i="101"/>
  <c r="G1209" i="101"/>
  <c r="G1210" i="101"/>
  <c r="G1211" i="101"/>
  <c r="G1212" i="101"/>
  <c r="G1213" i="101"/>
  <c r="G1214" i="101"/>
  <c r="G1215" i="101"/>
  <c r="G1216" i="101"/>
  <c r="G1217" i="101"/>
  <c r="G1218" i="101"/>
  <c r="G1219" i="101"/>
  <c r="G1220" i="101"/>
  <c r="G1221" i="101"/>
  <c r="G1222" i="101"/>
  <c r="G1223" i="101"/>
  <c r="G1224" i="101"/>
  <c r="G1225" i="101"/>
  <c r="G1226" i="101"/>
  <c r="G1227" i="101"/>
  <c r="G1228" i="101"/>
  <c r="G1229" i="101"/>
  <c r="G1230" i="101"/>
  <c r="G1231" i="101"/>
  <c r="G1232" i="101"/>
  <c r="G1233" i="101"/>
  <c r="G1234" i="101"/>
  <c r="G1235" i="101"/>
  <c r="G1236" i="101"/>
  <c r="G1237" i="101"/>
  <c r="G1238" i="101"/>
  <c r="G1239" i="101"/>
  <c r="G1240" i="101"/>
  <c r="G1241" i="101"/>
  <c r="G1242" i="101"/>
  <c r="G1243" i="101"/>
  <c r="G1244" i="101"/>
  <c r="G1245" i="101"/>
  <c r="G1246" i="101"/>
  <c r="G1247" i="101"/>
  <c r="G1248" i="101"/>
  <c r="G1249" i="101"/>
  <c r="G1250" i="101"/>
  <c r="G1251" i="101"/>
  <c r="G1252" i="101"/>
  <c r="G1253" i="101"/>
  <c r="G1254" i="101"/>
  <c r="G1255" i="101"/>
  <c r="G1256" i="101"/>
  <c r="G1257" i="101"/>
  <c r="G1258" i="101"/>
  <c r="G1259" i="101"/>
  <c r="G1260" i="101"/>
  <c r="G1261" i="101"/>
  <c r="G1262" i="101"/>
  <c r="G1263" i="101"/>
  <c r="G1264" i="101"/>
  <c r="G1265" i="101"/>
  <c r="G1266" i="101"/>
  <c r="G1267" i="101"/>
  <c r="G1268" i="101"/>
  <c r="G1269" i="101"/>
  <c r="G1270" i="101"/>
  <c r="G1271" i="101"/>
  <c r="G1272" i="101"/>
  <c r="G1273" i="101"/>
  <c r="G1274" i="101"/>
  <c r="G1275" i="101"/>
  <c r="G1276" i="101"/>
  <c r="G1277" i="101"/>
  <c r="G1278" i="101"/>
  <c r="G1279" i="101"/>
  <c r="G1280" i="101"/>
  <c r="G1281" i="101"/>
  <c r="G1282" i="101"/>
  <c r="G1283" i="101"/>
  <c r="G1284" i="101"/>
  <c r="G1285" i="101"/>
  <c r="G1286" i="101"/>
  <c r="G1287" i="101"/>
  <c r="G1288" i="101"/>
  <c r="G1289" i="101"/>
  <c r="G1290" i="101"/>
  <c r="G1291" i="101"/>
  <c r="G1292" i="101"/>
  <c r="G1293" i="101"/>
  <c r="G1294" i="101"/>
  <c r="G1295" i="101"/>
  <c r="G1296" i="101"/>
  <c r="G1297" i="101"/>
  <c r="G1298" i="101"/>
  <c r="G1299" i="101"/>
  <c r="G1300" i="101"/>
  <c r="G1301" i="101"/>
  <c r="G1302" i="101"/>
  <c r="G1303" i="101"/>
  <c r="G1304" i="101"/>
  <c r="G1305" i="101"/>
  <c r="G1306" i="101"/>
  <c r="G1307" i="101"/>
  <c r="G1308" i="101"/>
  <c r="G1309" i="101"/>
  <c r="G1310" i="101"/>
  <c r="G1311" i="101"/>
  <c r="G1312" i="101"/>
  <c r="G1313" i="101"/>
  <c r="G1314" i="101"/>
  <c r="G1315" i="101"/>
  <c r="G1316" i="101"/>
  <c r="G1317" i="101"/>
  <c r="G1318" i="101"/>
  <c r="G1319" i="101"/>
  <c r="G1320" i="101"/>
  <c r="G1321" i="101"/>
  <c r="G1322" i="101"/>
  <c r="G1323" i="101"/>
  <c r="G1324" i="101"/>
  <c r="G1325" i="101"/>
  <c r="G1326" i="101"/>
  <c r="G1327" i="101"/>
  <c r="G1328" i="101"/>
  <c r="G1329" i="101"/>
  <c r="G1330" i="101"/>
  <c r="G1331" i="101"/>
  <c r="G1332" i="101"/>
  <c r="G1333" i="101"/>
  <c r="G1334" i="101"/>
  <c r="G1335" i="101"/>
  <c r="G1336" i="101"/>
  <c r="G1337" i="101"/>
  <c r="G1338" i="101"/>
  <c r="G1339" i="101"/>
  <c r="G1340" i="101"/>
  <c r="G1341" i="101"/>
  <c r="G1342" i="101"/>
  <c r="G1343" i="101"/>
  <c r="G1344" i="101"/>
  <c r="G1345" i="101"/>
  <c r="G1346" i="101"/>
  <c r="G1347" i="101"/>
  <c r="G1348" i="101"/>
  <c r="G1349" i="101"/>
  <c r="G1350" i="101"/>
  <c r="G1351" i="101"/>
  <c r="G1352" i="101"/>
  <c r="G1353" i="101"/>
  <c r="G1354" i="101"/>
  <c r="G1355" i="101"/>
  <c r="G1356" i="101"/>
  <c r="G1357" i="101"/>
  <c r="G1358" i="101"/>
  <c r="G1359" i="101"/>
  <c r="G1360" i="101"/>
  <c r="G1361" i="101"/>
  <c r="G1362" i="101"/>
  <c r="G1363" i="101"/>
  <c r="G1364" i="101"/>
  <c r="G1365" i="101"/>
  <c r="G1366" i="101"/>
  <c r="G1367" i="101"/>
  <c r="G1368" i="101"/>
  <c r="G1369" i="101"/>
  <c r="G1370" i="101"/>
  <c r="G1371" i="101"/>
  <c r="G1372" i="101"/>
  <c r="G1373" i="101"/>
  <c r="G1374" i="101"/>
  <c r="G1375" i="101"/>
  <c r="G1376" i="101"/>
  <c r="G1377" i="101"/>
  <c r="G1378" i="101"/>
  <c r="G1379" i="101"/>
  <c r="G1380" i="101"/>
  <c r="G1381" i="101"/>
  <c r="G1382" i="101"/>
  <c r="G1383" i="101"/>
  <c r="G1384" i="101"/>
  <c r="G1385" i="101"/>
  <c r="G1386" i="101"/>
  <c r="G1387" i="101"/>
  <c r="G1388" i="101"/>
  <c r="G1389" i="101"/>
  <c r="G1390" i="101"/>
  <c r="G1391" i="101"/>
  <c r="G1392" i="101"/>
  <c r="G1393" i="101"/>
  <c r="G1394" i="101"/>
  <c r="G1395" i="101"/>
  <c r="G1396" i="101"/>
  <c r="G1397" i="101"/>
  <c r="G1398" i="101"/>
  <c r="G1399" i="101"/>
  <c r="G1400" i="101"/>
  <c r="G1401" i="101"/>
  <c r="G1402" i="101"/>
  <c r="G1403" i="101"/>
  <c r="G1404" i="101"/>
  <c r="G1405" i="101"/>
  <c r="G1406" i="101"/>
  <c r="G1407" i="101"/>
  <c r="G1408" i="101"/>
  <c r="G1409" i="101"/>
  <c r="G1410" i="101"/>
  <c r="G1411" i="101"/>
  <c r="G1412" i="101"/>
  <c r="G1413" i="101"/>
  <c r="G1414" i="101"/>
  <c r="G1415" i="101"/>
  <c r="G1416" i="101"/>
  <c r="G1417" i="101"/>
  <c r="G1418" i="101"/>
  <c r="G1419" i="101"/>
  <c r="G1420" i="101"/>
  <c r="G1421" i="101"/>
  <c r="G1422" i="101"/>
  <c r="G1423" i="101"/>
  <c r="G1424" i="101"/>
  <c r="G1425" i="101"/>
  <c r="G1426" i="101"/>
  <c r="G1427" i="101"/>
  <c r="G1428" i="101"/>
  <c r="G1429" i="101"/>
  <c r="G1430" i="101"/>
  <c r="G1431" i="101"/>
  <c r="G1432" i="101"/>
  <c r="G1433" i="101"/>
  <c r="G1434" i="101"/>
  <c r="G1435" i="101"/>
  <c r="G1436" i="101"/>
  <c r="G1437" i="101"/>
  <c r="G1438" i="101"/>
  <c r="G1439" i="101"/>
  <c r="G1440" i="101"/>
  <c r="G1441" i="101"/>
  <c r="G1442" i="101"/>
  <c r="G1443" i="101"/>
  <c r="G1444" i="101"/>
  <c r="G1445" i="101"/>
  <c r="G1446" i="101"/>
  <c r="G1447" i="101"/>
  <c r="G1448" i="101"/>
  <c r="G1449" i="101"/>
  <c r="G1450" i="101"/>
  <c r="G1451" i="101"/>
  <c r="G1452" i="101"/>
  <c r="G1453" i="101"/>
  <c r="G1454" i="101"/>
  <c r="G1455" i="101"/>
  <c r="G1456" i="101"/>
  <c r="G1457" i="101"/>
  <c r="G1458" i="101"/>
  <c r="G1459" i="101"/>
  <c r="G1460" i="101"/>
  <c r="G1461" i="101"/>
  <c r="G1462" i="101"/>
  <c r="G1463" i="101"/>
  <c r="G1464" i="101"/>
  <c r="G1465" i="101"/>
  <c r="G1466" i="101"/>
  <c r="G1467" i="101"/>
  <c r="G1468" i="101"/>
  <c r="G1469" i="101"/>
  <c r="G1470" i="101"/>
  <c r="G1471" i="101"/>
  <c r="G1472" i="101"/>
  <c r="G1473" i="101"/>
  <c r="G1474" i="101"/>
  <c r="G1475" i="101"/>
  <c r="G1476" i="101"/>
  <c r="G1477" i="101"/>
  <c r="G1478" i="101"/>
  <c r="G1479" i="101"/>
  <c r="G1480" i="101"/>
  <c r="G1481" i="101"/>
  <c r="G1482" i="101"/>
  <c r="G1483" i="101"/>
  <c r="G1484" i="101"/>
  <c r="G1485" i="101"/>
  <c r="G1486" i="101"/>
  <c r="G1487" i="101"/>
  <c r="G1488" i="101"/>
  <c r="G1489" i="101"/>
  <c r="G1490" i="101"/>
  <c r="G1491" i="101"/>
  <c r="G1492" i="101"/>
  <c r="G1493" i="101"/>
  <c r="G1494" i="101"/>
  <c r="G1495" i="101"/>
  <c r="G1496" i="101"/>
  <c r="G1497" i="101"/>
  <c r="G1498" i="101"/>
  <c r="G1499" i="101"/>
  <c r="G1500" i="101"/>
  <c r="G1501" i="101"/>
  <c r="G1502" i="101"/>
  <c r="G1503" i="101"/>
  <c r="G1504" i="101"/>
  <c r="G1505" i="101"/>
  <c r="G1506" i="101"/>
  <c r="G1507" i="101"/>
  <c r="G1508" i="101"/>
  <c r="G1509" i="101"/>
  <c r="G1510" i="101"/>
  <c r="G1511" i="101"/>
  <c r="G1512" i="101"/>
  <c r="G1513" i="101"/>
  <c r="G1514" i="101"/>
  <c r="G1515" i="101"/>
  <c r="G1516" i="101"/>
  <c r="G1517" i="101"/>
  <c r="G1518" i="101"/>
  <c r="G1519" i="101"/>
  <c r="G1520" i="101"/>
  <c r="G1521" i="101"/>
  <c r="G1522" i="101"/>
  <c r="G1523" i="101"/>
  <c r="G1524" i="101"/>
  <c r="G1525" i="101"/>
  <c r="G1526" i="101"/>
  <c r="G1527" i="101"/>
  <c r="G1528" i="101"/>
  <c r="G1529" i="101"/>
  <c r="G1530" i="101"/>
  <c r="G1531" i="101"/>
  <c r="G1532" i="101"/>
  <c r="G1533" i="101"/>
  <c r="G1534" i="101"/>
  <c r="G1535" i="101"/>
  <c r="G1536" i="101"/>
  <c r="G1537" i="101"/>
  <c r="G1538" i="101"/>
  <c r="G1539" i="101"/>
  <c r="G1540" i="101"/>
  <c r="G1541" i="101"/>
  <c r="G1542" i="101"/>
  <c r="G1543" i="101"/>
  <c r="G1544" i="101"/>
  <c r="G1545" i="101"/>
  <c r="G1546" i="101"/>
  <c r="G1547" i="101"/>
  <c r="G1548" i="101"/>
  <c r="G1549" i="101"/>
  <c r="G1550" i="101"/>
  <c r="G1551" i="101"/>
  <c r="G1552" i="101"/>
  <c r="G1553" i="101"/>
  <c r="G1554" i="101"/>
  <c r="G1555" i="101"/>
  <c r="G1556" i="101"/>
  <c r="G1557" i="101"/>
  <c r="G1558" i="101"/>
  <c r="G1559" i="101"/>
  <c r="G1560" i="101"/>
  <c r="G1561" i="101"/>
  <c r="G1562" i="101"/>
  <c r="G1563" i="101"/>
  <c r="G1564" i="101"/>
  <c r="G1565" i="101"/>
  <c r="G1566" i="101"/>
  <c r="G1567" i="101"/>
  <c r="G1568" i="101"/>
  <c r="G1569" i="101"/>
  <c r="G1570" i="101"/>
  <c r="G1571" i="101"/>
  <c r="G1572" i="101"/>
  <c r="G1573" i="101"/>
  <c r="G1574" i="101"/>
  <c r="G1575" i="101"/>
  <c r="G1576" i="101"/>
  <c r="G1577" i="101"/>
  <c r="G1578" i="101"/>
  <c r="G1579" i="101"/>
  <c r="G1580" i="101"/>
  <c r="G1581" i="101"/>
  <c r="G1582" i="101"/>
  <c r="G1583" i="101"/>
  <c r="G1584" i="101"/>
  <c r="G1585" i="101"/>
  <c r="G1586" i="101"/>
  <c r="G1587" i="101"/>
  <c r="G1588" i="101"/>
  <c r="G1589" i="101"/>
  <c r="G1590" i="101"/>
  <c r="G1591" i="101"/>
  <c r="G1592" i="101"/>
  <c r="G1593" i="101"/>
  <c r="G1594" i="101"/>
  <c r="G1595" i="101"/>
  <c r="G1596" i="101"/>
  <c r="G1597" i="101"/>
  <c r="G1598" i="101"/>
  <c r="G1599" i="101"/>
  <c r="G1600" i="101"/>
  <c r="G1601" i="101"/>
  <c r="G1602" i="101"/>
  <c r="G1603" i="101"/>
  <c r="G1604" i="101"/>
  <c r="G1605" i="101"/>
  <c r="G1606" i="101"/>
  <c r="G1607" i="101"/>
  <c r="G1608" i="101"/>
  <c r="G1609" i="101"/>
  <c r="G1610" i="101"/>
  <c r="G1611" i="101"/>
  <c r="G1612" i="101"/>
  <c r="G1613" i="101"/>
  <c r="G1614" i="101"/>
  <c r="G1615" i="101"/>
  <c r="G1616" i="101"/>
  <c r="G1617" i="101"/>
  <c r="G1618" i="101"/>
  <c r="G1619" i="101"/>
  <c r="D21" i="104"/>
  <c r="G1623" i="101"/>
  <c r="G1624" i="101"/>
  <c r="G1625" i="101"/>
  <c r="G1626" i="101"/>
  <c r="G1627" i="101"/>
  <c r="G1628" i="101"/>
  <c r="G1629" i="101"/>
  <c r="G1630" i="101"/>
  <c r="G1631" i="101"/>
  <c r="G1632" i="101"/>
  <c r="G1633" i="101"/>
  <c r="G1634" i="101"/>
  <c r="G1635" i="101"/>
  <c r="G1636" i="101"/>
  <c r="G1637" i="101"/>
  <c r="G1638" i="101"/>
  <c r="G1639" i="101"/>
  <c r="G1640" i="101"/>
  <c r="D23" i="108"/>
  <c r="G1642" i="101"/>
  <c r="G1643" i="101"/>
  <c r="G1644" i="101"/>
  <c r="G1645" i="101"/>
  <c r="G1646" i="101"/>
  <c r="G1647" i="101"/>
  <c r="G1648" i="101"/>
  <c r="G1649" i="101"/>
  <c r="G1650" i="101"/>
  <c r="G1651" i="101"/>
  <c r="G1652" i="101"/>
  <c r="G1653" i="101"/>
  <c r="G1654" i="101"/>
  <c r="G1655" i="101"/>
  <c r="G1656" i="101"/>
  <c r="G1657" i="101"/>
  <c r="G1658" i="101"/>
  <c r="G1659" i="101"/>
  <c r="G1660" i="101"/>
  <c r="G1661" i="101"/>
  <c r="G1662" i="101"/>
  <c r="G1663" i="101"/>
  <c r="G1664" i="101"/>
  <c r="G1665" i="101"/>
  <c r="G1666" i="101"/>
  <c r="G1667" i="101"/>
  <c r="G1668" i="101"/>
  <c r="G1669" i="101"/>
  <c r="G1670" i="101"/>
  <c r="G1671" i="101"/>
  <c r="G1672" i="101"/>
  <c r="G1673" i="101"/>
  <c r="G1674" i="101"/>
  <c r="G1675" i="101"/>
  <c r="G1676" i="101"/>
  <c r="G1677" i="101"/>
  <c r="G1678" i="101"/>
  <c r="G1679" i="101"/>
  <c r="G1680" i="101"/>
  <c r="G1681" i="101"/>
  <c r="G1682" i="101"/>
  <c r="G1683" i="101"/>
  <c r="G1684" i="101"/>
  <c r="G1685" i="101"/>
  <c r="G1686" i="101"/>
  <c r="G1687" i="101"/>
  <c r="G1688" i="101"/>
  <c r="G1689" i="101"/>
  <c r="G1690" i="101"/>
  <c r="G1691" i="101"/>
  <c r="G1692" i="101"/>
  <c r="G1693" i="101"/>
  <c r="G1694" i="101"/>
  <c r="G1695" i="101"/>
  <c r="G1696" i="101"/>
  <c r="G1697" i="101"/>
  <c r="G1698" i="101"/>
  <c r="G1699" i="101"/>
  <c r="G1700" i="101"/>
  <c r="G1701" i="101"/>
  <c r="G1702" i="101"/>
  <c r="G1703" i="101"/>
  <c r="G1704" i="101"/>
  <c r="G1705" i="101"/>
  <c r="G1706" i="101"/>
  <c r="G1707" i="101"/>
  <c r="G1708" i="101"/>
  <c r="G1709" i="101"/>
  <c r="G1710" i="101"/>
  <c r="G1711" i="101"/>
  <c r="G1712" i="101"/>
  <c r="G1713" i="101"/>
  <c r="G1714" i="101"/>
  <c r="G1715" i="101"/>
  <c r="G1716" i="101"/>
  <c r="G1717" i="101"/>
  <c r="G1718" i="101"/>
  <c r="G1719" i="101"/>
  <c r="G1720" i="101"/>
  <c r="G1721" i="101"/>
  <c r="G1722" i="101"/>
  <c r="G1723" i="101"/>
  <c r="G1724" i="101"/>
  <c r="G1725" i="101"/>
  <c r="G1726" i="101"/>
  <c r="G1727" i="101"/>
  <c r="G1728" i="101"/>
  <c r="G1729" i="101"/>
  <c r="G1730" i="101"/>
  <c r="G1731" i="101"/>
  <c r="G1732" i="101"/>
  <c r="G1733" i="101"/>
  <c r="G1734" i="101"/>
  <c r="G1735" i="101"/>
  <c r="G1736" i="101"/>
  <c r="G1737" i="101"/>
  <c r="G1738" i="101"/>
  <c r="G1739" i="101"/>
  <c r="G1740" i="101"/>
  <c r="G1741" i="101"/>
  <c r="G1742" i="101"/>
  <c r="G1743" i="101"/>
  <c r="G1744" i="101"/>
  <c r="G1745" i="101"/>
  <c r="G1746" i="101"/>
  <c r="G1747" i="101"/>
  <c r="G1748" i="101"/>
  <c r="G1749" i="101"/>
  <c r="G1750" i="101"/>
  <c r="G1751" i="101"/>
  <c r="G1752" i="101"/>
  <c r="G1753" i="101"/>
  <c r="G1754" i="101"/>
  <c r="G1755" i="101"/>
  <c r="G1756" i="101"/>
  <c r="G1757" i="101"/>
  <c r="G1758" i="101"/>
  <c r="G1759" i="101"/>
  <c r="G1760" i="101"/>
  <c r="G1761" i="101"/>
  <c r="G1762" i="101"/>
  <c r="G1763" i="101"/>
  <c r="G1764" i="101"/>
  <c r="G1765" i="101"/>
  <c r="G1766" i="101"/>
  <c r="G1767" i="101"/>
  <c r="G1768" i="101"/>
  <c r="G1769" i="101"/>
  <c r="G1770" i="101"/>
  <c r="G1771" i="101"/>
  <c r="G1772" i="101"/>
  <c r="G1773" i="101"/>
  <c r="G1774" i="101"/>
  <c r="G1775" i="101"/>
  <c r="G1776" i="101"/>
  <c r="G1777" i="101"/>
  <c r="G1778" i="101"/>
  <c r="G1779" i="101"/>
  <c r="G1780" i="101"/>
  <c r="G1781" i="101"/>
  <c r="G1782" i="101"/>
  <c r="G1783" i="101"/>
  <c r="G1784" i="101"/>
  <c r="G1785" i="101"/>
  <c r="G1786" i="101"/>
  <c r="G1787" i="101"/>
  <c r="G1788" i="101"/>
  <c r="G1789" i="101"/>
  <c r="G1790" i="101"/>
  <c r="G1791" i="101"/>
  <c r="G1792" i="101"/>
  <c r="G1793" i="101"/>
  <c r="G1794" i="101"/>
  <c r="G1795" i="101"/>
  <c r="G1796" i="101"/>
  <c r="G1797" i="101"/>
  <c r="G1798" i="101"/>
  <c r="G1799" i="101"/>
  <c r="G1800" i="101"/>
  <c r="G1801" i="101"/>
  <c r="G1802" i="101"/>
  <c r="G1803" i="101"/>
  <c r="G1804" i="101"/>
  <c r="G1805" i="101"/>
  <c r="G1806" i="101"/>
  <c r="G1807" i="101"/>
  <c r="G1808" i="101"/>
  <c r="G1809" i="101"/>
  <c r="G1810" i="101"/>
  <c r="G1811" i="101"/>
  <c r="G1812" i="101"/>
  <c r="G1813" i="101"/>
  <c r="G1814" i="101"/>
  <c r="G1815" i="101"/>
  <c r="G1816" i="101"/>
  <c r="G1817" i="101"/>
  <c r="G1818" i="101"/>
  <c r="G1819" i="101"/>
  <c r="G1820" i="101"/>
  <c r="G1821" i="101"/>
  <c r="G1822" i="101"/>
  <c r="G1823" i="101"/>
  <c r="G1824" i="101"/>
  <c r="G1825" i="101"/>
  <c r="G1826" i="101"/>
  <c r="G1827" i="101"/>
  <c r="G1828" i="101"/>
  <c r="G1829" i="101"/>
  <c r="G1830" i="101"/>
  <c r="G1831" i="101"/>
  <c r="G1832" i="101"/>
  <c r="G1833" i="101"/>
  <c r="G1834" i="101"/>
  <c r="G1835" i="101"/>
  <c r="G1836" i="101"/>
  <c r="G1837" i="101"/>
  <c r="G1838" i="101"/>
  <c r="G1839" i="101"/>
  <c r="G1840" i="101"/>
  <c r="G1841" i="101"/>
  <c r="G1842" i="101"/>
  <c r="G1843" i="101"/>
  <c r="G1844" i="101"/>
  <c r="G1845" i="101"/>
  <c r="G1846" i="101"/>
  <c r="G1847" i="101"/>
  <c r="G1848" i="101"/>
  <c r="G1849" i="101"/>
  <c r="G1850" i="101"/>
  <c r="G1851" i="101"/>
  <c r="G1852" i="101"/>
  <c r="G1853" i="101"/>
  <c r="G1854" i="101"/>
  <c r="G1855" i="101"/>
  <c r="G1856" i="101"/>
  <c r="G1857" i="101"/>
  <c r="G1858" i="101"/>
  <c r="G1859" i="101"/>
  <c r="G1860" i="101"/>
  <c r="G1861" i="101"/>
  <c r="G1862" i="101"/>
  <c r="G1863" i="101"/>
  <c r="G1864" i="101"/>
  <c r="G1865" i="101"/>
  <c r="G1866" i="101"/>
  <c r="G1867" i="101"/>
  <c r="G1868" i="101"/>
  <c r="G1869" i="101"/>
  <c r="G1870" i="101"/>
  <c r="G1871" i="101"/>
  <c r="G1872" i="101"/>
  <c r="G1873" i="101"/>
  <c r="G1874" i="101"/>
  <c r="G1875" i="101"/>
  <c r="G1876" i="101"/>
  <c r="G1877" i="101"/>
  <c r="G1878" i="101"/>
  <c r="G1879" i="101"/>
  <c r="G1880" i="101"/>
  <c r="G1881" i="101"/>
  <c r="G1882" i="101"/>
  <c r="G1883" i="101"/>
  <c r="G1884" i="101"/>
  <c r="G1885" i="101"/>
  <c r="G1886" i="101"/>
  <c r="G1887" i="101"/>
  <c r="G1888" i="101"/>
  <c r="G1889" i="101"/>
  <c r="G1890" i="101"/>
  <c r="G1891" i="101"/>
  <c r="G1892" i="101"/>
  <c r="G1893" i="101"/>
  <c r="G1894" i="101"/>
  <c r="G1895" i="101"/>
  <c r="G1896" i="101"/>
  <c r="G1897" i="101"/>
  <c r="G1898" i="101"/>
  <c r="G1899" i="101"/>
  <c r="G1900" i="101"/>
  <c r="G1901" i="101"/>
  <c r="G1902" i="101"/>
  <c r="G1903" i="101"/>
  <c r="G1904" i="101"/>
  <c r="G1905" i="101"/>
  <c r="G1906" i="101"/>
  <c r="G1907" i="101"/>
  <c r="G1908" i="101"/>
  <c r="G1909" i="101"/>
  <c r="G1910" i="101"/>
  <c r="G1911" i="101"/>
  <c r="G1912" i="101"/>
  <c r="G1913" i="101"/>
  <c r="G1914" i="101"/>
  <c r="G1915" i="101"/>
  <c r="G1916" i="101"/>
  <c r="G1917" i="101"/>
  <c r="G1918" i="101"/>
  <c r="G1919" i="101"/>
  <c r="G1920" i="101"/>
  <c r="G1921" i="101"/>
  <c r="G1922" i="101"/>
  <c r="G1923" i="101"/>
  <c r="G1924" i="101"/>
  <c r="G1925" i="101"/>
  <c r="G1926" i="101"/>
  <c r="G1927" i="101"/>
  <c r="G1928" i="101"/>
  <c r="G1929" i="101"/>
  <c r="G1930" i="101"/>
  <c r="G1931" i="101"/>
  <c r="G1932" i="101"/>
  <c r="G1933" i="101"/>
  <c r="G1934" i="101"/>
  <c r="G1935" i="101"/>
  <c r="G1936" i="101"/>
  <c r="G1937" i="101"/>
  <c r="G1938" i="101"/>
  <c r="G1939" i="101"/>
  <c r="G1940" i="101"/>
  <c r="G1941" i="101"/>
  <c r="G1942" i="101"/>
  <c r="G1943" i="101"/>
  <c r="G1944" i="101"/>
  <c r="G1945" i="101"/>
  <c r="G1946" i="101"/>
  <c r="G1947" i="101"/>
  <c r="G1948" i="101"/>
  <c r="G1949" i="101"/>
  <c r="G1950" i="101"/>
  <c r="G1951" i="101"/>
  <c r="G1952" i="101"/>
  <c r="G1953" i="101"/>
  <c r="G1954" i="101"/>
  <c r="G1955" i="101"/>
  <c r="G1956" i="101"/>
  <c r="G1957" i="101"/>
  <c r="G1958" i="101"/>
  <c r="G1959" i="101"/>
  <c r="G1960" i="101"/>
  <c r="G1961" i="101"/>
  <c r="G1962" i="101"/>
  <c r="G1963" i="101"/>
  <c r="G1964" i="101"/>
  <c r="G1965" i="101"/>
  <c r="G1966" i="101"/>
  <c r="G1967" i="101"/>
  <c r="G1968" i="101"/>
  <c r="G1969" i="101"/>
  <c r="G1970" i="101"/>
  <c r="G1971" i="101"/>
  <c r="G1972" i="101"/>
  <c r="G1973" i="101"/>
  <c r="G1974" i="101"/>
  <c r="G1975" i="101"/>
  <c r="G1976" i="101"/>
  <c r="G1977" i="101"/>
  <c r="G1978" i="101"/>
  <c r="G1979" i="101"/>
  <c r="G1980" i="101"/>
  <c r="G1981" i="101"/>
  <c r="G1982" i="101"/>
  <c r="G1983" i="101"/>
  <c r="G1984" i="101"/>
  <c r="G1985" i="101"/>
  <c r="G1986" i="101"/>
  <c r="G1987" i="101"/>
  <c r="G1988" i="101"/>
  <c r="G1989" i="101"/>
  <c r="G1990" i="101"/>
  <c r="G1991" i="101"/>
  <c r="G1992" i="101"/>
  <c r="G1993" i="101"/>
  <c r="G1994" i="101"/>
  <c r="G1995" i="101"/>
  <c r="G1996" i="101"/>
  <c r="G1997" i="101"/>
  <c r="G1998" i="101"/>
  <c r="G1999" i="101"/>
  <c r="G2000" i="101"/>
  <c r="G2001" i="101"/>
  <c r="G2002" i="101"/>
  <c r="G2003" i="101"/>
  <c r="G2004" i="101"/>
  <c r="G2005" i="101"/>
  <c r="G2006" i="101"/>
  <c r="G2007" i="101"/>
  <c r="G2008" i="101"/>
  <c r="G2009" i="101"/>
  <c r="G2010" i="101"/>
  <c r="G2011" i="101"/>
  <c r="G2012" i="101"/>
  <c r="G2013" i="101"/>
  <c r="G2014" i="101"/>
  <c r="G2015" i="101"/>
  <c r="G2016" i="101"/>
  <c r="G2017" i="101"/>
  <c r="G2018" i="101"/>
  <c r="G2019" i="101"/>
  <c r="G2020" i="101"/>
  <c r="G2021" i="101"/>
  <c r="G2022" i="101"/>
  <c r="G2023" i="101"/>
  <c r="G2024" i="101"/>
  <c r="G2025" i="101"/>
  <c r="G2026" i="101"/>
  <c r="G2027" i="101"/>
  <c r="G2028" i="101"/>
  <c r="G2029" i="101"/>
  <c r="G2030" i="101"/>
  <c r="G2031" i="101"/>
  <c r="G2032" i="101"/>
  <c r="G2033" i="101"/>
  <c r="G2034" i="101"/>
  <c r="G2035" i="101"/>
  <c r="G2036" i="101"/>
  <c r="G2037" i="101"/>
  <c r="G2038" i="101"/>
  <c r="G2039" i="101"/>
  <c r="G2040" i="101"/>
  <c r="G2041" i="101"/>
  <c r="G2042" i="101"/>
  <c r="G2043" i="101"/>
  <c r="G2044" i="101"/>
  <c r="G2045" i="101"/>
  <c r="G2046" i="101"/>
  <c r="G2047" i="101"/>
  <c r="G2048" i="101"/>
  <c r="G2049" i="101"/>
  <c r="G2050" i="101"/>
  <c r="G2051" i="101"/>
  <c r="G2052" i="101"/>
  <c r="G2053" i="101"/>
  <c r="G2054" i="101"/>
  <c r="G2055" i="101"/>
  <c r="G2056" i="101"/>
  <c r="G2057" i="101"/>
  <c r="G2058" i="101"/>
  <c r="G2059" i="101"/>
  <c r="G2060" i="101"/>
  <c r="G2061" i="101"/>
  <c r="G2062" i="101"/>
  <c r="G2063" i="101"/>
  <c r="G2064" i="101"/>
  <c r="G2065" i="101"/>
  <c r="G2066" i="101"/>
  <c r="G2067" i="101"/>
  <c r="G2068" i="101"/>
  <c r="G2069" i="101"/>
  <c r="G2070" i="101"/>
  <c r="G2071" i="101"/>
  <c r="G2072" i="101"/>
  <c r="G2073" i="101"/>
  <c r="G2074" i="101"/>
  <c r="G2075" i="101"/>
  <c r="G2076" i="101"/>
  <c r="G2077" i="101"/>
  <c r="G2078" i="101"/>
  <c r="G2079" i="101"/>
  <c r="G2080" i="101"/>
  <c r="G2081" i="101"/>
  <c r="G2082" i="101"/>
  <c r="G2083" i="101"/>
  <c r="G2084" i="101"/>
  <c r="G2085" i="101"/>
  <c r="G2086" i="101"/>
  <c r="G2087" i="101"/>
  <c r="G2088" i="101"/>
  <c r="G2089" i="101"/>
  <c r="G2090" i="101"/>
  <c r="G2091" i="101"/>
  <c r="G2092" i="101"/>
  <c r="G2093" i="101"/>
  <c r="G2094" i="101"/>
  <c r="G2095" i="101"/>
  <c r="G2096" i="101"/>
  <c r="G2097" i="101"/>
  <c r="G2098" i="101"/>
  <c r="G2099" i="101"/>
  <c r="G2100" i="101"/>
  <c r="G2101" i="101"/>
  <c r="G2102" i="101"/>
  <c r="G2103" i="101"/>
  <c r="G2104" i="101"/>
  <c r="G2105" i="101"/>
  <c r="G2106" i="101"/>
  <c r="G2107" i="101"/>
  <c r="G2108" i="101"/>
  <c r="G2109" i="101"/>
  <c r="G2110" i="101"/>
  <c r="G2111" i="101"/>
  <c r="G2112" i="101"/>
  <c r="G2113" i="101"/>
  <c r="G2114" i="101"/>
  <c r="G2115" i="101"/>
  <c r="G2116" i="101"/>
  <c r="G2117" i="101"/>
  <c r="G2118" i="101"/>
  <c r="G2119" i="101"/>
  <c r="G2120" i="101"/>
  <c r="G2121" i="101"/>
  <c r="G2122" i="101"/>
  <c r="G2123" i="101"/>
  <c r="G2124" i="101"/>
  <c r="G2125" i="101"/>
  <c r="G2126" i="101"/>
  <c r="G2127" i="101"/>
  <c r="G2128" i="101"/>
  <c r="G2129" i="101"/>
  <c r="G2130" i="101"/>
  <c r="G2131" i="101"/>
  <c r="G2132" i="101"/>
  <c r="G2133" i="101"/>
  <c r="G2134" i="101"/>
  <c r="G2135" i="101"/>
  <c r="G2136" i="101"/>
  <c r="G2137" i="101"/>
  <c r="G2138" i="101"/>
  <c r="G2139" i="101"/>
  <c r="G2140" i="101"/>
  <c r="G2141" i="101"/>
  <c r="G2142" i="101"/>
  <c r="G2143" i="101"/>
  <c r="G2144" i="101"/>
  <c r="G2145" i="101"/>
  <c r="G2146" i="101"/>
  <c r="G2147" i="101"/>
  <c r="G2148" i="101"/>
  <c r="G2149" i="101"/>
  <c r="G2150" i="101"/>
  <c r="G2151" i="101"/>
  <c r="G2152" i="101"/>
  <c r="G2153" i="101"/>
  <c r="G2154" i="101"/>
  <c r="G2155" i="101"/>
  <c r="G2156" i="101"/>
  <c r="G2157" i="101"/>
  <c r="G2158" i="101"/>
  <c r="G2159" i="101"/>
  <c r="G2160" i="101"/>
  <c r="G2161" i="101"/>
  <c r="G2162" i="101"/>
  <c r="G2163" i="101"/>
  <c r="G2164" i="101"/>
  <c r="G2165" i="101"/>
  <c r="G2166" i="101"/>
  <c r="G2167" i="101"/>
  <c r="G2168" i="101"/>
  <c r="G2169" i="101"/>
  <c r="G2170" i="101"/>
  <c r="G2171" i="101"/>
  <c r="G2172" i="101"/>
  <c r="G2173" i="101"/>
  <c r="G2174" i="101"/>
  <c r="G2175" i="101"/>
  <c r="G2176" i="101"/>
  <c r="G2177" i="101"/>
  <c r="G2178" i="101"/>
  <c r="G2179" i="101"/>
  <c r="G2180" i="101"/>
  <c r="G2181" i="101"/>
  <c r="G2182" i="101"/>
  <c r="G2183" i="101"/>
  <c r="G2184" i="101"/>
  <c r="G2185" i="101"/>
  <c r="G2186" i="101"/>
  <c r="G2187" i="101"/>
  <c r="G2188" i="101"/>
  <c r="G2189" i="101"/>
  <c r="G2190" i="101"/>
  <c r="G2191" i="101"/>
  <c r="G2192" i="101"/>
  <c r="G2193" i="101"/>
  <c r="G2194" i="101"/>
  <c r="G2195" i="101"/>
  <c r="G2196" i="101"/>
  <c r="G2197" i="101"/>
  <c r="G2198" i="101"/>
  <c r="G2199" i="101"/>
  <c r="G2200" i="101"/>
  <c r="G2201" i="101"/>
  <c r="G2202" i="101"/>
  <c r="G2203" i="101"/>
  <c r="G2204" i="101"/>
  <c r="G2205" i="101"/>
  <c r="G2206" i="101"/>
  <c r="G2207" i="101"/>
  <c r="G2208" i="101"/>
  <c r="G2209" i="101"/>
  <c r="G2210" i="101"/>
  <c r="G2211" i="101"/>
  <c r="G2212" i="101"/>
  <c r="G2213" i="101"/>
  <c r="G2214" i="101"/>
  <c r="G2215" i="101"/>
  <c r="G2216" i="101"/>
  <c r="G2217" i="101"/>
  <c r="G2218" i="101"/>
  <c r="G2219" i="101"/>
  <c r="G2220" i="101"/>
  <c r="G2221" i="101"/>
  <c r="G2222" i="101"/>
  <c r="G2223" i="101"/>
  <c r="G2224" i="101"/>
  <c r="G2225" i="101"/>
  <c r="G2226" i="101"/>
  <c r="G2227" i="101"/>
  <c r="G2228" i="101"/>
  <c r="G2229" i="101"/>
  <c r="G2230" i="101"/>
  <c r="G2231" i="101"/>
  <c r="G2232" i="101"/>
  <c r="G2233" i="101"/>
  <c r="G2234" i="101"/>
  <c r="G2235" i="101"/>
  <c r="G2236" i="101"/>
  <c r="G2237" i="101"/>
  <c r="G2239" i="101"/>
  <c r="G2240" i="101"/>
  <c r="G2241" i="101"/>
  <c r="G2242" i="101"/>
  <c r="G2243" i="101"/>
  <c r="G2244" i="101"/>
  <c r="G2245" i="101"/>
  <c r="G2246" i="101"/>
  <c r="G2247" i="101"/>
  <c r="G2248" i="101"/>
  <c r="G2249" i="101"/>
  <c r="G2250" i="101"/>
  <c r="G2251" i="101"/>
  <c r="G2252" i="101"/>
  <c r="G2253" i="101"/>
  <c r="G2254" i="101"/>
  <c r="G2255" i="101"/>
  <c r="G2256" i="101"/>
  <c r="G2257" i="101"/>
  <c r="G2258" i="101"/>
  <c r="G2259" i="101"/>
  <c r="G2260" i="101"/>
  <c r="G2261" i="101"/>
  <c r="G2262" i="101"/>
  <c r="G2263" i="101"/>
  <c r="G2264" i="101"/>
  <c r="G2265" i="101"/>
  <c r="G2266" i="101"/>
  <c r="G2267" i="101"/>
  <c r="G2268" i="101"/>
  <c r="G2269" i="101"/>
  <c r="G2270" i="101"/>
  <c r="G2271" i="101"/>
  <c r="G2272" i="101"/>
  <c r="G2273" i="101"/>
  <c r="G2274" i="101"/>
  <c r="G2275" i="101"/>
  <c r="G2276" i="101"/>
  <c r="G2277" i="101"/>
  <c r="G2278" i="101"/>
  <c r="G2279" i="101"/>
  <c r="G2280" i="101"/>
  <c r="G2281" i="101"/>
  <c r="G2282" i="101"/>
  <c r="G2283" i="101"/>
  <c r="G2284" i="101"/>
  <c r="G2285" i="101"/>
  <c r="G2286" i="101"/>
  <c r="G2287" i="101"/>
  <c r="G2288" i="101"/>
  <c r="G2289" i="101"/>
  <c r="G2290" i="101"/>
  <c r="G2291" i="101"/>
  <c r="G2292" i="101"/>
  <c r="G2293" i="101"/>
  <c r="G2294" i="101"/>
  <c r="G2295" i="101"/>
  <c r="G2296" i="101"/>
  <c r="G2297" i="101"/>
  <c r="G2298" i="101"/>
  <c r="G2299" i="101"/>
  <c r="G2300" i="101"/>
  <c r="G2301" i="101"/>
  <c r="G2302" i="101"/>
  <c r="G2303" i="101"/>
  <c r="G2304" i="101"/>
  <c r="G2305" i="101"/>
  <c r="G2306" i="101"/>
  <c r="G2307" i="101"/>
  <c r="G2308" i="101"/>
  <c r="G2309" i="101"/>
  <c r="G2310" i="101"/>
  <c r="G2311" i="101"/>
  <c r="G2312" i="101"/>
  <c r="G2313" i="101"/>
  <c r="G2314" i="101"/>
  <c r="G2315" i="101"/>
  <c r="G2316" i="101"/>
  <c r="G2317" i="101"/>
  <c r="G2318" i="101"/>
  <c r="G2319" i="101"/>
  <c r="G2320" i="101"/>
  <c r="G2321" i="101"/>
  <c r="G2322" i="101"/>
  <c r="G2323" i="101"/>
  <c r="G2324" i="101"/>
  <c r="G2325" i="101"/>
  <c r="G2326" i="101"/>
  <c r="G2327" i="101"/>
  <c r="G2328" i="101"/>
  <c r="G2329" i="101"/>
  <c r="G2330" i="101"/>
  <c r="G2331" i="101"/>
  <c r="G2332" i="101"/>
  <c r="G2333" i="101"/>
  <c r="G2334" i="101"/>
  <c r="G2335" i="101"/>
  <c r="G2336" i="101"/>
  <c r="G2337" i="101"/>
  <c r="G2338" i="101"/>
  <c r="G2339" i="101"/>
  <c r="G2340" i="101"/>
  <c r="G2341" i="101"/>
  <c r="G2342" i="101"/>
  <c r="G2343" i="101"/>
  <c r="G2344" i="101"/>
  <c r="G2345" i="101"/>
  <c r="G2346" i="101"/>
  <c r="G2347" i="101"/>
  <c r="G2348" i="101"/>
  <c r="G2349" i="101"/>
  <c r="G2350" i="101"/>
  <c r="G2351" i="101"/>
  <c r="G2352" i="101"/>
  <c r="G2353" i="101"/>
  <c r="G2354" i="101"/>
  <c r="G2355" i="101"/>
  <c r="G2356" i="101"/>
  <c r="G2357" i="101"/>
  <c r="G2358" i="101"/>
  <c r="G2359" i="101"/>
  <c r="G2360" i="101"/>
  <c r="G2361" i="101"/>
  <c r="G2362" i="101"/>
  <c r="G2238" i="101" l="1"/>
  <c r="BY34" i="112"/>
  <c r="G1060" i="101"/>
  <c r="G1048" i="101"/>
  <c r="BX123" i="94"/>
  <c r="G1024" i="101"/>
  <c r="BA123" i="94"/>
  <c r="G1012" i="101"/>
  <c r="BM74" i="94"/>
  <c r="BJ74" i="94" s="1"/>
  <c r="G983" i="101"/>
  <c r="BE73" i="94"/>
  <c r="G974" i="101"/>
  <c r="CL40" i="94"/>
  <c r="CI40" i="94" s="1"/>
  <c r="G962" i="101"/>
  <c r="BX40" i="94"/>
  <c r="G953" i="101"/>
  <c r="AY40" i="94"/>
  <c r="G1047" i="101"/>
  <c r="BS126" i="94"/>
  <c r="G1023" i="101"/>
  <c r="AY126" i="94"/>
  <c r="G1011" i="101"/>
  <c r="BM73" i="94"/>
  <c r="BJ73" i="94" s="1"/>
  <c r="G982" i="101"/>
  <c r="BA75" i="94"/>
  <c r="G973" i="101"/>
  <c r="BM42" i="94"/>
  <c r="BJ42" i="94" s="1"/>
  <c r="G1058" i="101"/>
  <c r="G1046" i="101"/>
  <c r="BS125" i="94"/>
  <c r="G1022" i="101"/>
  <c r="AY125" i="94"/>
  <c r="G981" i="101"/>
  <c r="BA74" i="94"/>
  <c r="G972" i="101"/>
  <c r="BM41" i="94"/>
  <c r="BJ41" i="94" s="1"/>
  <c r="G1057" i="101"/>
  <c r="G1045" i="101"/>
  <c r="BS124" i="94"/>
  <c r="G1021" i="101"/>
  <c r="AY124" i="94"/>
  <c r="G980" i="101"/>
  <c r="BA73" i="94"/>
  <c r="G971" i="101"/>
  <c r="BM40" i="94"/>
  <c r="BJ40" i="94" s="1"/>
  <c r="G1056" i="101"/>
  <c r="G1044" i="101"/>
  <c r="BS123" i="94"/>
  <c r="G1020" i="101"/>
  <c r="AY123" i="94"/>
  <c r="G988" i="101"/>
  <c r="BX75" i="94"/>
  <c r="G979" i="101"/>
  <c r="AY75" i="94"/>
  <c r="G970" i="101"/>
  <c r="CD42" i="94"/>
  <c r="G961" i="101"/>
  <c r="BE42" i="94"/>
  <c r="G1055" i="101"/>
  <c r="BZ126" i="94"/>
  <c r="G1019" i="101"/>
  <c r="CL75" i="94"/>
  <c r="CI75" i="94" s="1"/>
  <c r="G1007" i="101"/>
  <c r="BZ75" i="94"/>
  <c r="G987" i="101"/>
  <c r="BX74" i="94"/>
  <c r="G978" i="101"/>
  <c r="AY74" i="94"/>
  <c r="G969" i="101"/>
  <c r="CD41" i="94"/>
  <c r="G960" i="101"/>
  <c r="BE41" i="94"/>
  <c r="G1054" i="101"/>
  <c r="BZ125" i="94"/>
  <c r="G1018" i="101"/>
  <c r="CL74" i="94"/>
  <c r="CI74" i="94" s="1"/>
  <c r="G1006" i="101"/>
  <c r="BZ74" i="94"/>
  <c r="G986" i="101"/>
  <c r="BX73" i="94"/>
  <c r="G977" i="101"/>
  <c r="AY73" i="94"/>
  <c r="G968" i="101"/>
  <c r="CD40" i="94"/>
  <c r="G959" i="101"/>
  <c r="BE40" i="94"/>
  <c r="G1053" i="101"/>
  <c r="BZ124" i="94"/>
  <c r="G1017" i="101"/>
  <c r="CL73" i="94"/>
  <c r="CI73" i="94" s="1"/>
  <c r="G1005" i="101"/>
  <c r="BZ73" i="94"/>
  <c r="G967" i="101"/>
  <c r="BZ42" i="94"/>
  <c r="G958" i="101"/>
  <c r="BA42" i="94"/>
  <c r="G957" i="101"/>
  <c r="BA41" i="94"/>
  <c r="G1051" i="101"/>
  <c r="BX126" i="94"/>
  <c r="G1027" i="101"/>
  <c r="BA126" i="94"/>
  <c r="G1015" i="101"/>
  <c r="BS41" i="94"/>
  <c r="BS74" i="94"/>
  <c r="G965" i="101"/>
  <c r="BZ40" i="94"/>
  <c r="G956" i="101"/>
  <c r="BA40" i="94"/>
  <c r="G1016" i="101"/>
  <c r="BS42" i="94"/>
  <c r="BS75" i="94"/>
  <c r="G966" i="101"/>
  <c r="BZ41" i="94"/>
  <c r="G1062" i="101"/>
  <c r="G1050" i="101"/>
  <c r="BX125" i="94"/>
  <c r="G1026" i="101"/>
  <c r="BA125" i="94"/>
  <c r="G1014" i="101"/>
  <c r="BS40" i="94"/>
  <c r="BS73" i="94"/>
  <c r="G985" i="101"/>
  <c r="BE75" i="94"/>
  <c r="G976" i="101"/>
  <c r="CL42" i="94"/>
  <c r="CI42" i="94" s="1"/>
  <c r="G964" i="101"/>
  <c r="BX42" i="94"/>
  <c r="G955" i="101"/>
  <c r="AY42" i="94"/>
  <c r="G1052" i="101"/>
  <c r="BZ123" i="94"/>
  <c r="G1061" i="101"/>
  <c r="G1049" i="101"/>
  <c r="BX124" i="94"/>
  <c r="G1025" i="101"/>
  <c r="BA124" i="94"/>
  <c r="G1013" i="101"/>
  <c r="BM75" i="94"/>
  <c r="BJ75" i="94" s="1"/>
  <c r="G984" i="101"/>
  <c r="BE74" i="94"/>
  <c r="G975" i="101"/>
  <c r="CL41" i="94"/>
  <c r="CI41" i="94" s="1"/>
  <c r="G963" i="101"/>
  <c r="BX41" i="94"/>
  <c r="G954" i="101"/>
  <c r="AY41" i="94"/>
  <c r="G1083" i="101"/>
  <c r="AY201" i="92"/>
  <c r="G999" i="101"/>
  <c r="AY90" i="92"/>
  <c r="G989" i="101"/>
  <c r="AY39" i="92"/>
  <c r="G1081" i="101"/>
  <c r="BA160" i="92"/>
  <c r="G1080" i="101"/>
  <c r="BA159" i="92"/>
  <c r="G998" i="101"/>
  <c r="BM40" i="92"/>
  <c r="BJ40" i="92" s="1"/>
  <c r="G1082" i="101"/>
  <c r="AY200" i="92"/>
  <c r="G1079" i="101"/>
  <c r="BA158" i="92"/>
  <c r="G997" i="101"/>
  <c r="BM39" i="92"/>
  <c r="BJ39" i="92" s="1"/>
  <c r="G1078" i="101"/>
  <c r="AY160" i="92"/>
  <c r="G996" i="101"/>
  <c r="BE40" i="92"/>
  <c r="G1077" i="101"/>
  <c r="AY159" i="92"/>
  <c r="G995" i="101"/>
  <c r="BE39" i="92"/>
  <c r="G1076" i="101"/>
  <c r="AY158" i="92"/>
  <c r="G1004" i="101"/>
  <c r="BC91" i="92"/>
  <c r="G994" i="101"/>
  <c r="BC40" i="92"/>
  <c r="G873" i="101"/>
  <c r="AY66" i="92"/>
  <c r="G1087" i="101"/>
  <c r="BA202" i="92"/>
  <c r="G1075" i="101"/>
  <c r="BM91" i="92"/>
  <c r="BJ91" i="92" s="1"/>
  <c r="G1003" i="101"/>
  <c r="BC90" i="92"/>
  <c r="BH90" i="92" s="1"/>
  <c r="G1086" i="101"/>
  <c r="BA201" i="92"/>
  <c r="G1074" i="101"/>
  <c r="BM90" i="92"/>
  <c r="BJ90" i="92" s="1"/>
  <c r="G1002" i="101"/>
  <c r="BA91" i="92"/>
  <c r="G992" i="101"/>
  <c r="BA40" i="92"/>
  <c r="G871" i="101"/>
  <c r="AY64" i="92"/>
  <c r="G993" i="101"/>
  <c r="BC39" i="92"/>
  <c r="G872" i="101"/>
  <c r="AY65" i="92"/>
  <c r="G1085" i="101"/>
  <c r="BA200" i="92"/>
  <c r="G1073" i="101"/>
  <c r="BE91" i="92"/>
  <c r="G1001" i="101"/>
  <c r="BA90" i="92"/>
  <c r="G991" i="101"/>
  <c r="BA39" i="92"/>
  <c r="G870" i="101"/>
  <c r="AY63" i="92"/>
  <c r="G1084" i="101"/>
  <c r="AY202" i="92"/>
  <c r="G1072" i="101"/>
  <c r="BE90" i="92"/>
  <c r="G1000" i="101"/>
  <c r="AY91" i="92"/>
  <c r="G990" i="101"/>
  <c r="AY40" i="92"/>
  <c r="G869" i="101"/>
  <c r="AY62" i="92"/>
  <c r="G1620" i="101"/>
  <c r="D23" i="104"/>
  <c r="G1622" i="101"/>
  <c r="G1641" i="101"/>
  <c r="D22" i="104"/>
  <c r="G1621" i="101"/>
  <c r="C78" i="96"/>
  <c r="BC41" i="94" l="1"/>
  <c r="CB75" i="94"/>
  <c r="BC75" i="94"/>
  <c r="CB73" i="94"/>
  <c r="BC40" i="94"/>
  <c r="BC42" i="94"/>
  <c r="BC73" i="94"/>
  <c r="CB40" i="94"/>
  <c r="CB42" i="94"/>
  <c r="CB74" i="94"/>
  <c r="BC74" i="94"/>
  <c r="CB41" i="94"/>
  <c r="BL118" i="96"/>
  <c r="BL117" i="96"/>
  <c r="BL116" i="96"/>
  <c r="BL115" i="96"/>
  <c r="BL114" i="96"/>
  <c r="BL113" i="96"/>
  <c r="BL111" i="96"/>
  <c r="BL110" i="96"/>
  <c r="BL109" i="96"/>
  <c r="BL108" i="96"/>
  <c r="BL107" i="96"/>
  <c r="L38" i="111" l="1"/>
  <c r="J38" i="111"/>
  <c r="G38" i="111"/>
  <c r="E38" i="111"/>
  <c r="L37" i="111"/>
  <c r="J37" i="111"/>
  <c r="G37" i="111"/>
  <c r="E37" i="111"/>
  <c r="L36" i="111"/>
  <c r="J36" i="111"/>
  <c r="G36" i="111"/>
  <c r="E36" i="111"/>
  <c r="L35" i="111"/>
  <c r="J35" i="111"/>
  <c r="G35" i="111"/>
  <c r="E35" i="111"/>
  <c r="L34" i="111"/>
  <c r="J34" i="111"/>
  <c r="G34" i="111"/>
  <c r="E34" i="111"/>
  <c r="J22" i="111"/>
  <c r="J23" i="111"/>
  <c r="J24" i="111"/>
  <c r="J25" i="111"/>
  <c r="J26" i="111"/>
  <c r="J27" i="111"/>
  <c r="J28" i="111"/>
  <c r="AY300" i="92" l="1"/>
  <c r="AY287" i="92"/>
  <c r="BA287" i="92" s="1"/>
  <c r="BU146" i="112" l="1"/>
  <c r="BS146" i="112"/>
  <c r="BN146" i="112"/>
  <c r="BA146" i="112"/>
  <c r="AY146" i="112"/>
  <c r="AM146" i="112"/>
  <c r="AK146" i="112"/>
  <c r="AA146" i="112"/>
  <c r="X146" i="112"/>
  <c r="AS146" i="112" s="1"/>
  <c r="L146" i="112"/>
  <c r="AG146" i="112" s="1"/>
  <c r="C146" i="112"/>
  <c r="H146" i="112" s="1"/>
  <c r="BU145" i="112"/>
  <c r="BS145" i="112"/>
  <c r="BN145" i="112"/>
  <c r="BA145" i="112"/>
  <c r="AY145" i="112"/>
  <c r="AM145" i="112"/>
  <c r="AK145" i="112"/>
  <c r="AA145" i="112"/>
  <c r="X145" i="112"/>
  <c r="L145" i="112"/>
  <c r="AG145" i="112" s="1"/>
  <c r="C145" i="112"/>
  <c r="H145" i="112" s="1"/>
  <c r="N145" i="112" s="1"/>
  <c r="AI145" i="112" s="1"/>
  <c r="BU144" i="112"/>
  <c r="BS144" i="112"/>
  <c r="BN144" i="112"/>
  <c r="BA144" i="112"/>
  <c r="AY144" i="112"/>
  <c r="AM144" i="112"/>
  <c r="AK144" i="112"/>
  <c r="AA144" i="112"/>
  <c r="X144" i="112"/>
  <c r="V144" i="112" s="1"/>
  <c r="AQ144" i="112" s="1"/>
  <c r="L144" i="112"/>
  <c r="AG144" i="112" s="1"/>
  <c r="C144" i="112"/>
  <c r="H144" i="112" s="1"/>
  <c r="BU143" i="112"/>
  <c r="BS143" i="112"/>
  <c r="BN143" i="112"/>
  <c r="BA143" i="112"/>
  <c r="AY143" i="112"/>
  <c r="AM143" i="112"/>
  <c r="AK143" i="112"/>
  <c r="AA143" i="112"/>
  <c r="X143" i="112"/>
  <c r="V143" i="112" s="1"/>
  <c r="AQ143" i="112" s="1"/>
  <c r="L143" i="112"/>
  <c r="AG143" i="112" s="1"/>
  <c r="C143" i="112"/>
  <c r="H143" i="112" s="1"/>
  <c r="BU142" i="112"/>
  <c r="BS142" i="112"/>
  <c r="BN142" i="112"/>
  <c r="BA142" i="112"/>
  <c r="AY142" i="112"/>
  <c r="AM142" i="112"/>
  <c r="AK142" i="112"/>
  <c r="AA142" i="112"/>
  <c r="X142" i="112"/>
  <c r="AS142" i="112" s="1"/>
  <c r="L142" i="112"/>
  <c r="AG142" i="112" s="1"/>
  <c r="C142" i="112"/>
  <c r="H142" i="112" s="1"/>
  <c r="BU141" i="112"/>
  <c r="BS141" i="112"/>
  <c r="BN141" i="112"/>
  <c r="BA141" i="112"/>
  <c r="AY141" i="112"/>
  <c r="AM141" i="112"/>
  <c r="AK141" i="112"/>
  <c r="AA141" i="112"/>
  <c r="X141" i="112"/>
  <c r="L141" i="112"/>
  <c r="AG141" i="112" s="1"/>
  <c r="C141" i="112"/>
  <c r="H141" i="112" s="1"/>
  <c r="J141" i="112" s="1"/>
  <c r="BU140" i="112"/>
  <c r="BS140" i="112"/>
  <c r="BN140" i="112"/>
  <c r="BA140" i="112"/>
  <c r="AY140" i="112"/>
  <c r="AM140" i="112"/>
  <c r="AK140" i="112"/>
  <c r="AA140" i="112"/>
  <c r="X140" i="112"/>
  <c r="V140" i="112" s="1"/>
  <c r="AQ140" i="112" s="1"/>
  <c r="L140" i="112"/>
  <c r="AG140" i="112" s="1"/>
  <c r="C140" i="112"/>
  <c r="H140" i="112" s="1"/>
  <c r="J140" i="112" s="1"/>
  <c r="BU139" i="112"/>
  <c r="BS139" i="112"/>
  <c r="BN139" i="112"/>
  <c r="BA139" i="112"/>
  <c r="AY139" i="112"/>
  <c r="BU126" i="112"/>
  <c r="BS126" i="112"/>
  <c r="BN126" i="112"/>
  <c r="BA126" i="112"/>
  <c r="AY126" i="112"/>
  <c r="AM126" i="112"/>
  <c r="AK126" i="112"/>
  <c r="AA126" i="112"/>
  <c r="X126" i="112"/>
  <c r="AS126" i="112" s="1"/>
  <c r="L126" i="112"/>
  <c r="AG126" i="112" s="1"/>
  <c r="C126" i="112"/>
  <c r="H126" i="112" s="1"/>
  <c r="J126" i="112" s="1"/>
  <c r="BU125" i="112"/>
  <c r="BS125" i="112"/>
  <c r="BN125" i="112"/>
  <c r="BA125" i="112"/>
  <c r="AY125" i="112"/>
  <c r="AM125" i="112"/>
  <c r="AK125" i="112"/>
  <c r="AA125" i="112"/>
  <c r="X125" i="112"/>
  <c r="V125" i="112" s="1"/>
  <c r="AQ125" i="112" s="1"/>
  <c r="L125" i="112"/>
  <c r="AG125" i="112" s="1"/>
  <c r="C125" i="112"/>
  <c r="H125" i="112" s="1"/>
  <c r="BU124" i="112"/>
  <c r="BS124" i="112"/>
  <c r="BN124" i="112"/>
  <c r="BA124" i="112"/>
  <c r="AY124" i="112"/>
  <c r="AM124" i="112"/>
  <c r="AK124" i="112"/>
  <c r="AA124" i="112"/>
  <c r="X124" i="112"/>
  <c r="V124" i="112" s="1"/>
  <c r="AQ124" i="112" s="1"/>
  <c r="L124" i="112"/>
  <c r="AG124" i="112" s="1"/>
  <c r="C124" i="112"/>
  <c r="H124" i="112" s="1"/>
  <c r="AC124" i="112" s="1"/>
  <c r="BU123" i="112"/>
  <c r="BS123" i="112"/>
  <c r="BN123" i="112"/>
  <c r="BA123" i="112"/>
  <c r="AY123" i="112"/>
  <c r="AM123" i="112"/>
  <c r="AK123" i="112"/>
  <c r="AA123" i="112"/>
  <c r="X123" i="112"/>
  <c r="AS123" i="112" s="1"/>
  <c r="L123" i="112"/>
  <c r="AG123" i="112" s="1"/>
  <c r="C123" i="112"/>
  <c r="H123" i="112" s="1"/>
  <c r="BU122" i="112"/>
  <c r="BS122" i="112"/>
  <c r="BN122" i="112"/>
  <c r="BA122" i="112"/>
  <c r="AY122" i="112"/>
  <c r="AM122" i="112"/>
  <c r="AK122" i="112"/>
  <c r="AA122" i="112"/>
  <c r="X122" i="112"/>
  <c r="AS122" i="112" s="1"/>
  <c r="L122" i="112"/>
  <c r="AG122" i="112" s="1"/>
  <c r="C122" i="112"/>
  <c r="H122" i="112" s="1"/>
  <c r="BU121" i="112"/>
  <c r="BS121" i="112"/>
  <c r="BN121" i="112"/>
  <c r="BA121" i="112"/>
  <c r="AY121" i="112"/>
  <c r="AM121" i="112"/>
  <c r="AK121" i="112"/>
  <c r="AA121" i="112"/>
  <c r="X121" i="112"/>
  <c r="V121" i="112" s="1"/>
  <c r="AQ121" i="112" s="1"/>
  <c r="L121" i="112"/>
  <c r="AG121" i="112" s="1"/>
  <c r="C121" i="112"/>
  <c r="H121" i="112" s="1"/>
  <c r="BU120" i="112"/>
  <c r="BS120" i="112"/>
  <c r="BN120" i="112"/>
  <c r="BA120" i="112"/>
  <c r="AY120" i="112"/>
  <c r="AM120" i="112"/>
  <c r="AK120" i="112"/>
  <c r="AA120" i="112"/>
  <c r="X120" i="112"/>
  <c r="L120" i="112"/>
  <c r="AG120" i="112" s="1"/>
  <c r="C120" i="112"/>
  <c r="H120" i="112" s="1"/>
  <c r="BU119" i="112"/>
  <c r="BS119" i="112"/>
  <c r="BN119" i="112"/>
  <c r="BA119" i="112"/>
  <c r="AY119" i="112"/>
  <c r="AM119" i="112"/>
  <c r="AK119" i="112"/>
  <c r="AA119" i="112"/>
  <c r="X119" i="112"/>
  <c r="AS119" i="112" s="1"/>
  <c r="L119" i="112"/>
  <c r="AG119" i="112" s="1"/>
  <c r="C119" i="112"/>
  <c r="H119" i="112" s="1"/>
  <c r="BU118" i="112"/>
  <c r="BS118" i="112"/>
  <c r="BN118" i="112"/>
  <c r="BA118" i="112"/>
  <c r="AY118" i="112"/>
  <c r="AM118" i="112"/>
  <c r="AK118" i="112"/>
  <c r="AA118" i="112"/>
  <c r="X118" i="112"/>
  <c r="L118" i="112"/>
  <c r="AG118" i="112" s="1"/>
  <c r="C118" i="112"/>
  <c r="H118" i="112" s="1"/>
  <c r="BU117" i="112"/>
  <c r="BS117" i="112"/>
  <c r="BN117" i="112"/>
  <c r="BA117" i="112"/>
  <c r="AY117" i="112"/>
  <c r="AM117" i="112"/>
  <c r="AK117" i="112"/>
  <c r="AA117" i="112"/>
  <c r="X117" i="112"/>
  <c r="V117" i="112" s="1"/>
  <c r="AQ117" i="112" s="1"/>
  <c r="L117" i="112"/>
  <c r="AG117" i="112" s="1"/>
  <c r="C117" i="112"/>
  <c r="H117" i="112" s="1"/>
  <c r="BU116" i="112"/>
  <c r="BS116" i="112"/>
  <c r="BN116" i="112"/>
  <c r="BA116" i="112"/>
  <c r="AY116" i="112"/>
  <c r="AM116" i="112"/>
  <c r="AK116" i="112"/>
  <c r="AA116" i="112"/>
  <c r="X116" i="112"/>
  <c r="AS116" i="112" s="1"/>
  <c r="L116" i="112"/>
  <c r="AG116" i="112" s="1"/>
  <c r="C116" i="112"/>
  <c r="H116" i="112" s="1"/>
  <c r="BU115" i="112"/>
  <c r="BS115" i="112"/>
  <c r="BN115" i="112"/>
  <c r="BA115" i="112"/>
  <c r="AY115" i="112"/>
  <c r="BU102" i="112"/>
  <c r="BS102" i="112"/>
  <c r="BN102" i="112"/>
  <c r="BA102" i="112"/>
  <c r="AY102" i="112"/>
  <c r="AM102" i="112"/>
  <c r="AK102" i="112"/>
  <c r="AA102" i="112"/>
  <c r="X102" i="112"/>
  <c r="L102" i="112"/>
  <c r="AG102" i="112" s="1"/>
  <c r="C102" i="112"/>
  <c r="H102" i="112" s="1"/>
  <c r="N102" i="112" s="1"/>
  <c r="AI102" i="112" s="1"/>
  <c r="BU101" i="112"/>
  <c r="BS101" i="112"/>
  <c r="BN101" i="112"/>
  <c r="BA101" i="112"/>
  <c r="AY101" i="112"/>
  <c r="AM101" i="112"/>
  <c r="AK101" i="112"/>
  <c r="AA101" i="112"/>
  <c r="X101" i="112"/>
  <c r="AS101" i="112" s="1"/>
  <c r="L101" i="112"/>
  <c r="AG101" i="112" s="1"/>
  <c r="C101" i="112"/>
  <c r="H101" i="112" s="1"/>
  <c r="J101" i="112" s="1"/>
  <c r="BU100" i="112"/>
  <c r="BS100" i="112"/>
  <c r="BN100" i="112"/>
  <c r="BA100" i="112"/>
  <c r="AY100" i="112"/>
  <c r="AM100" i="112"/>
  <c r="AK100" i="112"/>
  <c r="AA100" i="112"/>
  <c r="X100" i="112"/>
  <c r="V100" i="112" s="1"/>
  <c r="AQ100" i="112" s="1"/>
  <c r="L100" i="112"/>
  <c r="AG100" i="112" s="1"/>
  <c r="C100" i="112"/>
  <c r="H100" i="112" s="1"/>
  <c r="BU99" i="112"/>
  <c r="BS99" i="112"/>
  <c r="BN99" i="112"/>
  <c r="BA99" i="112"/>
  <c r="AY99" i="112"/>
  <c r="AM99" i="112"/>
  <c r="AK99" i="112"/>
  <c r="AA99" i="112"/>
  <c r="X99" i="112"/>
  <c r="AS99" i="112" s="1"/>
  <c r="L99" i="112"/>
  <c r="AG99" i="112" s="1"/>
  <c r="C99" i="112"/>
  <c r="H99" i="112" s="1"/>
  <c r="BU98" i="112"/>
  <c r="BS98" i="112"/>
  <c r="BN98" i="112"/>
  <c r="BA98" i="112"/>
  <c r="AY98" i="112"/>
  <c r="AM98" i="112"/>
  <c r="AK98" i="112"/>
  <c r="AA98" i="112"/>
  <c r="X98" i="112"/>
  <c r="L98" i="112"/>
  <c r="AG98" i="112" s="1"/>
  <c r="C98" i="112"/>
  <c r="H98" i="112" s="1"/>
  <c r="N98" i="112" s="1"/>
  <c r="AI98" i="112" s="1"/>
  <c r="BU97" i="112"/>
  <c r="BS97" i="112"/>
  <c r="BN97" i="112"/>
  <c r="BA97" i="112"/>
  <c r="AY97" i="112"/>
  <c r="AM97" i="112"/>
  <c r="AK97" i="112"/>
  <c r="AA97" i="112"/>
  <c r="X97" i="112"/>
  <c r="AS97" i="112" s="1"/>
  <c r="L97" i="112"/>
  <c r="AG97" i="112" s="1"/>
  <c r="C97" i="112"/>
  <c r="H97" i="112" s="1"/>
  <c r="J97" i="112" s="1"/>
  <c r="BU96" i="112"/>
  <c r="BS96" i="112"/>
  <c r="BN96" i="112"/>
  <c r="BA96" i="112"/>
  <c r="AY96" i="112"/>
  <c r="AM96" i="112"/>
  <c r="AK96" i="112"/>
  <c r="AA96" i="112"/>
  <c r="X96" i="112"/>
  <c r="AS96" i="112" s="1"/>
  <c r="L96" i="112"/>
  <c r="AG96" i="112" s="1"/>
  <c r="C96" i="112"/>
  <c r="H96" i="112" s="1"/>
  <c r="N96" i="112" s="1"/>
  <c r="AI96" i="112" s="1"/>
  <c r="BU95" i="112"/>
  <c r="BS95" i="112"/>
  <c r="BN95" i="112"/>
  <c r="BA95" i="112"/>
  <c r="AY95" i="112"/>
  <c r="AM95" i="112"/>
  <c r="AK95" i="112"/>
  <c r="AA95" i="112"/>
  <c r="X95" i="112"/>
  <c r="L95" i="112"/>
  <c r="AG95" i="112" s="1"/>
  <c r="C95" i="112"/>
  <c r="H95" i="112" s="1"/>
  <c r="BU94" i="112"/>
  <c r="BS94" i="112"/>
  <c r="BN94" i="112"/>
  <c r="BA94" i="112"/>
  <c r="AY94" i="112"/>
  <c r="AM94" i="112"/>
  <c r="AK94" i="112"/>
  <c r="AA94" i="112"/>
  <c r="X94" i="112"/>
  <c r="L94" i="112"/>
  <c r="AG94" i="112" s="1"/>
  <c r="C94" i="112"/>
  <c r="H94" i="112" s="1"/>
  <c r="N94" i="112" s="1"/>
  <c r="AI94" i="112" s="1"/>
  <c r="BU93" i="112"/>
  <c r="BS93" i="112"/>
  <c r="BN93" i="112"/>
  <c r="BA93" i="112"/>
  <c r="AY93" i="112"/>
  <c r="AM93" i="112"/>
  <c r="AK93" i="112"/>
  <c r="AA93" i="112"/>
  <c r="X93" i="112"/>
  <c r="V93" i="112" s="1"/>
  <c r="AQ93" i="112" s="1"/>
  <c r="L93" i="112"/>
  <c r="AG93" i="112" s="1"/>
  <c r="C93" i="112"/>
  <c r="H93" i="112" s="1"/>
  <c r="N93" i="112" s="1"/>
  <c r="AI93" i="112" s="1"/>
  <c r="BU92" i="112"/>
  <c r="BS92" i="112"/>
  <c r="BN92" i="112"/>
  <c r="BA92" i="112"/>
  <c r="AY92" i="112"/>
  <c r="AM92" i="112"/>
  <c r="AK92" i="112"/>
  <c r="AA92" i="112"/>
  <c r="X92" i="112"/>
  <c r="AS92" i="112" s="1"/>
  <c r="L92" i="112"/>
  <c r="AG92" i="112" s="1"/>
  <c r="C92" i="112"/>
  <c r="H92" i="112" s="1"/>
  <c r="BU91" i="112"/>
  <c r="BS91" i="112"/>
  <c r="BN91" i="112"/>
  <c r="BA91" i="112"/>
  <c r="AY91" i="112"/>
  <c r="CB59" i="112"/>
  <c r="BY59" i="112"/>
  <c r="BW59" i="112"/>
  <c r="BU59" i="112"/>
  <c r="BS59" i="112"/>
  <c r="BN59" i="112"/>
  <c r="BH59" i="112"/>
  <c r="BE59" i="112"/>
  <c r="BC59" i="112"/>
  <c r="BA59" i="112"/>
  <c r="AY59" i="112"/>
  <c r="AM59" i="112"/>
  <c r="AK59" i="112"/>
  <c r="AA59" i="112"/>
  <c r="X59" i="112"/>
  <c r="AS59" i="112" s="1"/>
  <c r="L59" i="112"/>
  <c r="AG59" i="112" s="1"/>
  <c r="C59" i="112"/>
  <c r="H59" i="112" s="1"/>
  <c r="CB58" i="112"/>
  <c r="BY58" i="112"/>
  <c r="BW58" i="112"/>
  <c r="BU58" i="112"/>
  <c r="BS58" i="112"/>
  <c r="BN58" i="112"/>
  <c r="BH58" i="112"/>
  <c r="BE58" i="112"/>
  <c r="BC58" i="112"/>
  <c r="BA58" i="112"/>
  <c r="AY58" i="112"/>
  <c r="AM58" i="112"/>
  <c r="AK58" i="112"/>
  <c r="AA58" i="112"/>
  <c r="X58" i="112"/>
  <c r="L58" i="112"/>
  <c r="AG58" i="112" s="1"/>
  <c r="C58" i="112"/>
  <c r="H58" i="112" s="1"/>
  <c r="CB57" i="112"/>
  <c r="BY57" i="112"/>
  <c r="BW57" i="112"/>
  <c r="BU57" i="112"/>
  <c r="BS57" i="112"/>
  <c r="BN57" i="112"/>
  <c r="BH57" i="112"/>
  <c r="BE57" i="112"/>
  <c r="BC57" i="112"/>
  <c r="BA57" i="112"/>
  <c r="AY57" i="112"/>
  <c r="AM57" i="112"/>
  <c r="AK57" i="112"/>
  <c r="AA57" i="112"/>
  <c r="X57" i="112"/>
  <c r="AS57" i="112" s="1"/>
  <c r="L57" i="112"/>
  <c r="AG57" i="112" s="1"/>
  <c r="C57" i="112"/>
  <c r="H57" i="112" s="1"/>
  <c r="CB56" i="112"/>
  <c r="BY56" i="112"/>
  <c r="BW56" i="112"/>
  <c r="BU56" i="112"/>
  <c r="BS56" i="112"/>
  <c r="BN56" i="112"/>
  <c r="BH56" i="112"/>
  <c r="BE56" i="112"/>
  <c r="BC56" i="112"/>
  <c r="BA56" i="112"/>
  <c r="AY56" i="112"/>
  <c r="AM56" i="112"/>
  <c r="AK56" i="112"/>
  <c r="AA56" i="112"/>
  <c r="X56" i="112"/>
  <c r="AS56" i="112" s="1"/>
  <c r="L56" i="112"/>
  <c r="AG56" i="112" s="1"/>
  <c r="C56" i="112"/>
  <c r="H56" i="112" s="1"/>
  <c r="CB55" i="112"/>
  <c r="BY55" i="112"/>
  <c r="BW55" i="112"/>
  <c r="BU55" i="112"/>
  <c r="BS55" i="112"/>
  <c r="BN55" i="112"/>
  <c r="BH55" i="112"/>
  <c r="BE55" i="112"/>
  <c r="BC55" i="112"/>
  <c r="BA55" i="112"/>
  <c r="AY55" i="112"/>
  <c r="AM55" i="112"/>
  <c r="AK55" i="112"/>
  <c r="AA55" i="112"/>
  <c r="X55" i="112"/>
  <c r="AS55" i="112" s="1"/>
  <c r="L55" i="112"/>
  <c r="AG55" i="112" s="1"/>
  <c r="C55" i="112"/>
  <c r="H55" i="112" s="1"/>
  <c r="CB54" i="112"/>
  <c r="BY54" i="112"/>
  <c r="BW54" i="112"/>
  <c r="BU54" i="112"/>
  <c r="BS54" i="112"/>
  <c r="BN54" i="112"/>
  <c r="BH54" i="112"/>
  <c r="BE54" i="112"/>
  <c r="BC54" i="112"/>
  <c r="BA54" i="112"/>
  <c r="AY54" i="112"/>
  <c r="AM54" i="112"/>
  <c r="AK54" i="112"/>
  <c r="AA54" i="112"/>
  <c r="X54" i="112"/>
  <c r="L54" i="112"/>
  <c r="AG54" i="112" s="1"/>
  <c r="C54" i="112"/>
  <c r="H54" i="112" s="1"/>
  <c r="CB53" i="112"/>
  <c r="BY53" i="112"/>
  <c r="BW53" i="112"/>
  <c r="BU53" i="112"/>
  <c r="BS53" i="112"/>
  <c r="BN53" i="112"/>
  <c r="BH53" i="112"/>
  <c r="BE53" i="112"/>
  <c r="BC53" i="112"/>
  <c r="BA53" i="112"/>
  <c r="AY53" i="112"/>
  <c r="AM53" i="112"/>
  <c r="AK53" i="112"/>
  <c r="AA53" i="112"/>
  <c r="X53" i="112"/>
  <c r="V53" i="112" s="1"/>
  <c r="AQ53" i="112" s="1"/>
  <c r="L53" i="112"/>
  <c r="AG53" i="112" s="1"/>
  <c r="C53" i="112"/>
  <c r="H53" i="112" s="1"/>
  <c r="CB52" i="112"/>
  <c r="BY52" i="112"/>
  <c r="BW52" i="112"/>
  <c r="BU52" i="112"/>
  <c r="BS52" i="112"/>
  <c r="BN52" i="112"/>
  <c r="BH52" i="112"/>
  <c r="BE52" i="112"/>
  <c r="BC52" i="112"/>
  <c r="BA52" i="112"/>
  <c r="AY52" i="112"/>
  <c r="AM52" i="112"/>
  <c r="AK52" i="112"/>
  <c r="AA52" i="112"/>
  <c r="X52" i="112"/>
  <c r="AS52" i="112" s="1"/>
  <c r="L52" i="112"/>
  <c r="AG52" i="112" s="1"/>
  <c r="C52" i="112"/>
  <c r="H52" i="112" s="1"/>
  <c r="N52" i="112" s="1"/>
  <c r="AI52" i="112" s="1"/>
  <c r="CB51" i="112"/>
  <c r="BY51" i="112"/>
  <c r="BW51" i="112"/>
  <c r="BU51" i="112"/>
  <c r="BS51" i="112"/>
  <c r="BN51" i="112"/>
  <c r="BH51" i="112"/>
  <c r="BE51" i="112"/>
  <c r="BC51" i="112"/>
  <c r="BA51" i="112"/>
  <c r="AY51" i="112"/>
  <c r="AM51" i="112"/>
  <c r="AK51" i="112"/>
  <c r="AA51" i="112"/>
  <c r="X51" i="112"/>
  <c r="AS51" i="112" s="1"/>
  <c r="L51" i="112"/>
  <c r="AG51" i="112" s="1"/>
  <c r="C51" i="112"/>
  <c r="H51" i="112" s="1"/>
  <c r="N51" i="112" s="1"/>
  <c r="AI51" i="112" s="1"/>
  <c r="CB50" i="112"/>
  <c r="BY50" i="112"/>
  <c r="BW50" i="112"/>
  <c r="BU50" i="112"/>
  <c r="BS50" i="112"/>
  <c r="BN50" i="112"/>
  <c r="BH50" i="112"/>
  <c r="BE50" i="112"/>
  <c r="BC50" i="112"/>
  <c r="BA50" i="112"/>
  <c r="AY50" i="112"/>
  <c r="AM50" i="112"/>
  <c r="AK50" i="112"/>
  <c r="AA50" i="112"/>
  <c r="X50" i="112"/>
  <c r="V50" i="112" s="1"/>
  <c r="AQ50" i="112" s="1"/>
  <c r="L50" i="112"/>
  <c r="AG50" i="112" s="1"/>
  <c r="C50" i="112"/>
  <c r="H50" i="112" s="1"/>
  <c r="T50" i="112" s="1"/>
  <c r="CB49" i="112"/>
  <c r="BY49" i="112"/>
  <c r="BW49" i="112"/>
  <c r="BU49" i="112"/>
  <c r="BS49" i="112"/>
  <c r="BN49" i="112"/>
  <c r="BH49" i="112"/>
  <c r="BE49" i="112"/>
  <c r="BC49" i="112"/>
  <c r="BA49" i="112"/>
  <c r="AY49" i="112"/>
  <c r="AM49" i="112"/>
  <c r="AK49" i="112"/>
  <c r="AA49" i="112"/>
  <c r="X49" i="112"/>
  <c r="V49" i="112" s="1"/>
  <c r="AQ49" i="112" s="1"/>
  <c r="L49" i="112"/>
  <c r="AG49" i="112" s="1"/>
  <c r="C49" i="112"/>
  <c r="H49" i="112" s="1"/>
  <c r="N49" i="112" s="1"/>
  <c r="AI49" i="112" s="1"/>
  <c r="CB48" i="112"/>
  <c r="BY48" i="112"/>
  <c r="BW48" i="112"/>
  <c r="BU48" i="112"/>
  <c r="BS48" i="112"/>
  <c r="BN48" i="112"/>
  <c r="BH48" i="112"/>
  <c r="BE48" i="112"/>
  <c r="BC48" i="112"/>
  <c r="BA48" i="112"/>
  <c r="AY48" i="112"/>
  <c r="CB34" i="112"/>
  <c r="BW34" i="112"/>
  <c r="BU34" i="112"/>
  <c r="BS34" i="112"/>
  <c r="BN34" i="112"/>
  <c r="BH34" i="112"/>
  <c r="BE34" i="112"/>
  <c r="BC34" i="112"/>
  <c r="BA34" i="112"/>
  <c r="AY34" i="112"/>
  <c r="AM34" i="112"/>
  <c r="AK34" i="112"/>
  <c r="AA34" i="112"/>
  <c r="X34" i="112"/>
  <c r="AS34" i="112" s="1"/>
  <c r="L34" i="112"/>
  <c r="AG34" i="112" s="1"/>
  <c r="C34" i="112"/>
  <c r="H34" i="112" s="1"/>
  <c r="CB33" i="112"/>
  <c r="BY33" i="112"/>
  <c r="BW33" i="112"/>
  <c r="BU33" i="112"/>
  <c r="BS33" i="112"/>
  <c r="BN33" i="112"/>
  <c r="BH33" i="112"/>
  <c r="BE33" i="112"/>
  <c r="BC33" i="112"/>
  <c r="BA33" i="112"/>
  <c r="AY33" i="112"/>
  <c r="AM33" i="112"/>
  <c r="AK33" i="112"/>
  <c r="AA33" i="112"/>
  <c r="X33" i="112"/>
  <c r="V33" i="112" s="1"/>
  <c r="AQ33" i="112" s="1"/>
  <c r="L33" i="112"/>
  <c r="AG33" i="112" s="1"/>
  <c r="C33" i="112"/>
  <c r="H33" i="112" s="1"/>
  <c r="CB32" i="112"/>
  <c r="BY32" i="112"/>
  <c r="BW32" i="112"/>
  <c r="BU32" i="112"/>
  <c r="BS32" i="112"/>
  <c r="BN32" i="112"/>
  <c r="BH32" i="112"/>
  <c r="BE32" i="112"/>
  <c r="BC32" i="112"/>
  <c r="BA32" i="112"/>
  <c r="AY32" i="112"/>
  <c r="AM32" i="112"/>
  <c r="AK32" i="112"/>
  <c r="AA32" i="112"/>
  <c r="X32" i="112"/>
  <c r="AS32" i="112" s="1"/>
  <c r="L32" i="112"/>
  <c r="AG32" i="112" s="1"/>
  <c r="C32" i="112"/>
  <c r="H32" i="112" s="1"/>
  <c r="N32" i="112" s="1"/>
  <c r="AI32" i="112" s="1"/>
  <c r="CB31" i="112"/>
  <c r="BY31" i="112"/>
  <c r="BW31" i="112"/>
  <c r="BU31" i="112"/>
  <c r="BS31" i="112"/>
  <c r="BN31" i="112"/>
  <c r="BH31" i="112"/>
  <c r="BE31" i="112"/>
  <c r="BC31" i="112"/>
  <c r="BA31" i="112"/>
  <c r="AY31" i="112"/>
  <c r="AM31" i="112"/>
  <c r="AK31" i="112"/>
  <c r="AA31" i="112"/>
  <c r="X31" i="112"/>
  <c r="V31" i="112" s="1"/>
  <c r="AQ31" i="112" s="1"/>
  <c r="L31" i="112"/>
  <c r="AG31" i="112" s="1"/>
  <c r="C31" i="112"/>
  <c r="H31" i="112" s="1"/>
  <c r="CB30" i="112"/>
  <c r="BY30" i="112"/>
  <c r="BW30" i="112"/>
  <c r="BU30" i="112"/>
  <c r="BS30" i="112"/>
  <c r="BN30" i="112"/>
  <c r="BH30" i="112"/>
  <c r="BE30" i="112"/>
  <c r="BC30" i="112"/>
  <c r="BA30" i="112"/>
  <c r="AY30" i="112"/>
  <c r="AM30" i="112"/>
  <c r="AK30" i="112"/>
  <c r="AA30" i="112"/>
  <c r="X30" i="112"/>
  <c r="AS30" i="112" s="1"/>
  <c r="L30" i="112"/>
  <c r="AG30" i="112" s="1"/>
  <c r="C30" i="112"/>
  <c r="H30" i="112" s="1"/>
  <c r="N30" i="112" s="1"/>
  <c r="AI30" i="112" s="1"/>
  <c r="CB29" i="112"/>
  <c r="BY29" i="112"/>
  <c r="BW29" i="112"/>
  <c r="BU29" i="112"/>
  <c r="BS29" i="112"/>
  <c r="BN29" i="112"/>
  <c r="BH29" i="112"/>
  <c r="BE29" i="112"/>
  <c r="BC29" i="112"/>
  <c r="BA29" i="112"/>
  <c r="AY29" i="112"/>
  <c r="AM29" i="112"/>
  <c r="AK29" i="112"/>
  <c r="AA29" i="112"/>
  <c r="X29" i="112"/>
  <c r="V29" i="112" s="1"/>
  <c r="AQ29" i="112" s="1"/>
  <c r="L29" i="112"/>
  <c r="AG29" i="112" s="1"/>
  <c r="C29" i="112"/>
  <c r="H29" i="112" s="1"/>
  <c r="CB28" i="112"/>
  <c r="BY28" i="112"/>
  <c r="BW28" i="112"/>
  <c r="BU28" i="112"/>
  <c r="BS28" i="112"/>
  <c r="BN28" i="112"/>
  <c r="BH28" i="112"/>
  <c r="BE28" i="112"/>
  <c r="BC28" i="112"/>
  <c r="BA28" i="112"/>
  <c r="AY28" i="112"/>
  <c r="AM28" i="112"/>
  <c r="AK28" i="112"/>
  <c r="AA28" i="112"/>
  <c r="X28" i="112"/>
  <c r="AS28" i="112" s="1"/>
  <c r="L28" i="112"/>
  <c r="AG28" i="112" s="1"/>
  <c r="C28" i="112"/>
  <c r="H28" i="112" s="1"/>
  <c r="N28" i="112" s="1"/>
  <c r="AI28" i="112" s="1"/>
  <c r="CB27" i="112"/>
  <c r="BY27" i="112"/>
  <c r="BW27" i="112"/>
  <c r="BU27" i="112"/>
  <c r="BS27" i="112"/>
  <c r="BN27" i="112"/>
  <c r="BH27" i="112"/>
  <c r="BE27" i="112"/>
  <c r="BC27" i="112"/>
  <c r="BA27" i="112"/>
  <c r="AY27" i="112"/>
  <c r="AM27" i="112"/>
  <c r="AK27" i="112"/>
  <c r="AA27" i="112"/>
  <c r="X27" i="112"/>
  <c r="V27" i="112" s="1"/>
  <c r="AQ27" i="112" s="1"/>
  <c r="L27" i="112"/>
  <c r="AG27" i="112" s="1"/>
  <c r="C27" i="112"/>
  <c r="H27" i="112" s="1"/>
  <c r="CB26" i="112"/>
  <c r="BY26" i="112"/>
  <c r="BW26" i="112"/>
  <c r="BU26" i="112"/>
  <c r="BS26" i="112"/>
  <c r="BN26" i="112"/>
  <c r="BH26" i="112"/>
  <c r="BE26" i="112"/>
  <c r="BC26" i="112"/>
  <c r="BA26" i="112"/>
  <c r="AY26" i="112"/>
  <c r="AM26" i="112"/>
  <c r="AK26" i="112"/>
  <c r="AA26" i="112"/>
  <c r="X26" i="112"/>
  <c r="AS26" i="112" s="1"/>
  <c r="L26" i="112"/>
  <c r="AG26" i="112" s="1"/>
  <c r="C26" i="112"/>
  <c r="H26" i="112" s="1"/>
  <c r="N26" i="112" s="1"/>
  <c r="AI26" i="112" s="1"/>
  <c r="CB25" i="112"/>
  <c r="BY25" i="112"/>
  <c r="BW25" i="112"/>
  <c r="BU25" i="112"/>
  <c r="BS25" i="112"/>
  <c r="BN25" i="112"/>
  <c r="BH25" i="112"/>
  <c r="BE25" i="112"/>
  <c r="BC25" i="112"/>
  <c r="BA25" i="112"/>
  <c r="AY25" i="112"/>
  <c r="AM25" i="112"/>
  <c r="AK25" i="112"/>
  <c r="AA25" i="112"/>
  <c r="X25" i="112"/>
  <c r="V25" i="112" s="1"/>
  <c r="AQ25" i="112" s="1"/>
  <c r="L25" i="112"/>
  <c r="AG25" i="112" s="1"/>
  <c r="C25" i="112"/>
  <c r="H25" i="112" s="1"/>
  <c r="CB24" i="112"/>
  <c r="BY24" i="112"/>
  <c r="BW24" i="112"/>
  <c r="BU24" i="112"/>
  <c r="BS24" i="112"/>
  <c r="BN24" i="112"/>
  <c r="BH24" i="112"/>
  <c r="BE24" i="112"/>
  <c r="BC24" i="112"/>
  <c r="BA24" i="112"/>
  <c r="AY24" i="112"/>
  <c r="AM24" i="112"/>
  <c r="AK24" i="112"/>
  <c r="AA24" i="112"/>
  <c r="X24" i="112"/>
  <c r="AS24" i="112" s="1"/>
  <c r="L24" i="112"/>
  <c r="AG24" i="112" s="1"/>
  <c r="C24" i="112"/>
  <c r="H24" i="112" s="1"/>
  <c r="N24" i="112" s="1"/>
  <c r="AI24" i="112" s="1"/>
  <c r="CB23" i="112"/>
  <c r="BY23" i="112"/>
  <c r="BW23" i="112"/>
  <c r="BU23" i="112"/>
  <c r="BS23" i="112"/>
  <c r="BN23" i="112"/>
  <c r="BH23" i="112"/>
  <c r="BE23" i="112"/>
  <c r="BC23" i="112"/>
  <c r="BA23" i="112"/>
  <c r="AY23" i="112"/>
  <c r="V116" i="112" l="1"/>
  <c r="AQ116" i="112" s="1"/>
  <c r="N29" i="112"/>
  <c r="AI29" i="112" s="1"/>
  <c r="AC29" i="112"/>
  <c r="AO29" i="112" s="1"/>
  <c r="J29" i="112"/>
  <c r="AE124" i="112"/>
  <c r="V28" i="112"/>
  <c r="AQ28" i="112" s="1"/>
  <c r="V97" i="112"/>
  <c r="AQ97" i="112" s="1"/>
  <c r="V142" i="112"/>
  <c r="AQ142" i="112" s="1"/>
  <c r="AS124" i="112"/>
  <c r="T140" i="112"/>
  <c r="N119" i="112"/>
  <c r="AI119" i="112" s="1"/>
  <c r="T119" i="112"/>
  <c r="AC119" i="112"/>
  <c r="AO119" i="112" s="1"/>
  <c r="V26" i="112"/>
  <c r="AQ26" i="112" s="1"/>
  <c r="V30" i="112"/>
  <c r="AQ30" i="112" s="1"/>
  <c r="V34" i="112"/>
  <c r="AQ34" i="112" s="1"/>
  <c r="V92" i="112"/>
  <c r="AQ92" i="112" s="1"/>
  <c r="AS100" i="112"/>
  <c r="V55" i="112"/>
  <c r="AQ55" i="112" s="1"/>
  <c r="V59" i="112"/>
  <c r="AQ59" i="112" s="1"/>
  <c r="V99" i="112"/>
  <c r="AQ99" i="112" s="1"/>
  <c r="V126" i="112"/>
  <c r="AQ126" i="112" s="1"/>
  <c r="N25" i="112"/>
  <c r="AI25" i="112" s="1"/>
  <c r="J25" i="112"/>
  <c r="T25" i="112"/>
  <c r="AC25" i="112"/>
  <c r="AO25" i="112" s="1"/>
  <c r="N100" i="112"/>
  <c r="AI100" i="112" s="1"/>
  <c r="J100" i="112"/>
  <c r="AC100" i="112"/>
  <c r="AO100" i="112" s="1"/>
  <c r="T100" i="112"/>
  <c r="N34" i="112"/>
  <c r="AI34" i="112" s="1"/>
  <c r="J34" i="112"/>
  <c r="AC34" i="112"/>
  <c r="AE34" i="112" s="1"/>
  <c r="T34" i="112"/>
  <c r="N123" i="112"/>
  <c r="AI123" i="112" s="1"/>
  <c r="AC123" i="112"/>
  <c r="AO123" i="112" s="1"/>
  <c r="T123" i="112"/>
  <c r="N33" i="112"/>
  <c r="AI33" i="112" s="1"/>
  <c r="J33" i="112"/>
  <c r="AC33" i="112"/>
  <c r="AO33" i="112" s="1"/>
  <c r="T33" i="112"/>
  <c r="AC146" i="112"/>
  <c r="AO146" i="112" s="1"/>
  <c r="T146" i="112"/>
  <c r="T52" i="112"/>
  <c r="AC52" i="112"/>
  <c r="AE52" i="112" s="1"/>
  <c r="AS93" i="112"/>
  <c r="V120" i="112"/>
  <c r="AQ120" i="112" s="1"/>
  <c r="AS120" i="112"/>
  <c r="V123" i="112"/>
  <c r="AQ123" i="112" s="1"/>
  <c r="N124" i="112"/>
  <c r="AI124" i="112" s="1"/>
  <c r="J124" i="112"/>
  <c r="J145" i="112"/>
  <c r="V146" i="112"/>
  <c r="AQ146" i="112" s="1"/>
  <c r="AS49" i="112"/>
  <c r="AS117" i="112"/>
  <c r="AS125" i="112"/>
  <c r="T29" i="112"/>
  <c r="V52" i="112"/>
  <c r="AQ52" i="112" s="1"/>
  <c r="V56" i="112"/>
  <c r="AQ56" i="112" s="1"/>
  <c r="V57" i="112"/>
  <c r="AQ57" i="112" s="1"/>
  <c r="T96" i="112"/>
  <c r="AC96" i="112"/>
  <c r="AO96" i="112" s="1"/>
  <c r="N125" i="112"/>
  <c r="AI125" i="112" s="1"/>
  <c r="AC125" i="112"/>
  <c r="AE125" i="112" s="1"/>
  <c r="N141" i="112"/>
  <c r="AI141" i="112" s="1"/>
  <c r="AS143" i="112"/>
  <c r="J144" i="112"/>
  <c r="N144" i="112"/>
  <c r="AI144" i="112" s="1"/>
  <c r="AC144" i="112"/>
  <c r="AE144" i="112" s="1"/>
  <c r="AS53" i="112"/>
  <c r="N56" i="112"/>
  <c r="AI56" i="112" s="1"/>
  <c r="AC56" i="112"/>
  <c r="AE56" i="112" s="1"/>
  <c r="T56" i="112"/>
  <c r="V24" i="112"/>
  <c r="AQ24" i="112" s="1"/>
  <c r="V32" i="112"/>
  <c r="AQ32" i="112" s="1"/>
  <c r="V51" i="112"/>
  <c r="AQ51" i="112" s="1"/>
  <c r="V96" i="112"/>
  <c r="AQ96" i="112" s="1"/>
  <c r="N120" i="112"/>
  <c r="AI120" i="112" s="1"/>
  <c r="AC120" i="112"/>
  <c r="AE120" i="112" s="1"/>
  <c r="T120" i="112"/>
  <c r="AS121" i="112"/>
  <c r="T124" i="112"/>
  <c r="V119" i="112"/>
  <c r="AQ119" i="112" s="1"/>
  <c r="V122" i="112"/>
  <c r="AQ122" i="112" s="1"/>
  <c r="J27" i="112"/>
  <c r="N27" i="112"/>
  <c r="AI27" i="112" s="1"/>
  <c r="T27" i="112"/>
  <c r="AC27" i="112"/>
  <c r="J31" i="112"/>
  <c r="N31" i="112"/>
  <c r="AI31" i="112" s="1"/>
  <c r="T31" i="112"/>
  <c r="AC31" i="112"/>
  <c r="T26" i="112"/>
  <c r="AC26" i="112"/>
  <c r="AE26" i="112" s="1"/>
  <c r="T30" i="112"/>
  <c r="AC30" i="112"/>
  <c r="AE30" i="112" s="1"/>
  <c r="J57" i="112"/>
  <c r="AC57" i="112"/>
  <c r="AE57" i="112" s="1"/>
  <c r="T57" i="112"/>
  <c r="N57" i="112"/>
  <c r="AI57" i="112" s="1"/>
  <c r="J26" i="112"/>
  <c r="J30" i="112"/>
  <c r="AS50" i="112"/>
  <c r="J54" i="112"/>
  <c r="T54" i="112"/>
  <c r="AC54" i="112"/>
  <c r="N54" i="112"/>
  <c r="AI54" i="112" s="1"/>
  <c r="N92" i="112"/>
  <c r="AI92" i="112" s="1"/>
  <c r="AC92" i="112"/>
  <c r="T92" i="112"/>
  <c r="J92" i="112"/>
  <c r="AC118" i="112"/>
  <c r="T118" i="112"/>
  <c r="N118" i="112"/>
  <c r="AI118" i="112" s="1"/>
  <c r="J118" i="112"/>
  <c r="AC95" i="112"/>
  <c r="T95" i="112"/>
  <c r="N95" i="112"/>
  <c r="AI95" i="112" s="1"/>
  <c r="J95" i="112"/>
  <c r="AC28" i="112"/>
  <c r="AE28" i="112" s="1"/>
  <c r="T28" i="112"/>
  <c r="AC32" i="112"/>
  <c r="AE32" i="112" s="1"/>
  <c r="T32" i="112"/>
  <c r="AC49" i="112"/>
  <c r="AE49" i="112" s="1"/>
  <c r="T49" i="112"/>
  <c r="J50" i="112"/>
  <c r="AC50" i="112"/>
  <c r="AE50" i="112" s="1"/>
  <c r="N50" i="112"/>
  <c r="AI50" i="112" s="1"/>
  <c r="AO52" i="112"/>
  <c r="J53" i="112"/>
  <c r="AC53" i="112"/>
  <c r="AE53" i="112" s="1"/>
  <c r="T53" i="112"/>
  <c r="N53" i="112"/>
  <c r="AI53" i="112" s="1"/>
  <c r="AS95" i="112"/>
  <c r="V95" i="112"/>
  <c r="AQ95" i="112" s="1"/>
  <c r="AS25" i="112"/>
  <c r="AS29" i="112"/>
  <c r="AS33" i="112"/>
  <c r="AC24" i="112"/>
  <c r="AE24" i="112" s="1"/>
  <c r="T24" i="112"/>
  <c r="J24" i="112"/>
  <c r="AE25" i="112"/>
  <c r="AS27" i="112"/>
  <c r="J28" i="112"/>
  <c r="AE29" i="112"/>
  <c r="AS31" i="112"/>
  <c r="J32" i="112"/>
  <c r="J49" i="112"/>
  <c r="AC51" i="112"/>
  <c r="T51" i="112"/>
  <c r="J51" i="112"/>
  <c r="V54" i="112"/>
  <c r="AQ54" i="112" s="1"/>
  <c r="AS54" i="112"/>
  <c r="AC55" i="112"/>
  <c r="T55" i="112"/>
  <c r="N55" i="112"/>
  <c r="AI55" i="112" s="1"/>
  <c r="J55" i="112"/>
  <c r="J58" i="112"/>
  <c r="AC58" i="112"/>
  <c r="AE58" i="112" s="1"/>
  <c r="T58" i="112"/>
  <c r="N58" i="112"/>
  <c r="AI58" i="112" s="1"/>
  <c r="J93" i="112"/>
  <c r="AC93" i="112"/>
  <c r="AE93" i="112" s="1"/>
  <c r="T93" i="112"/>
  <c r="N116" i="112"/>
  <c r="AI116" i="112" s="1"/>
  <c r="AC116" i="112"/>
  <c r="AE116" i="112" s="1"/>
  <c r="T116" i="112"/>
  <c r="J116" i="112"/>
  <c r="J117" i="112"/>
  <c r="T117" i="112"/>
  <c r="N117" i="112"/>
  <c r="AI117" i="112" s="1"/>
  <c r="AC117" i="112"/>
  <c r="AE117" i="112" s="1"/>
  <c r="AS118" i="112"/>
  <c r="V118" i="112"/>
  <c r="AQ118" i="112" s="1"/>
  <c r="AC143" i="112"/>
  <c r="AE143" i="112" s="1"/>
  <c r="T143" i="112"/>
  <c r="N143" i="112"/>
  <c r="AI143" i="112" s="1"/>
  <c r="J143" i="112"/>
  <c r="AC59" i="112"/>
  <c r="T59" i="112"/>
  <c r="N59" i="112"/>
  <c r="AI59" i="112" s="1"/>
  <c r="V94" i="112"/>
  <c r="AQ94" i="112" s="1"/>
  <c r="AS94" i="112"/>
  <c r="N97" i="112"/>
  <c r="AI97" i="112" s="1"/>
  <c r="AC99" i="112"/>
  <c r="T99" i="112"/>
  <c r="N99" i="112"/>
  <c r="AI99" i="112" s="1"/>
  <c r="J121" i="112"/>
  <c r="T121" i="112"/>
  <c r="AC122" i="112"/>
  <c r="T122" i="112"/>
  <c r="N122" i="112"/>
  <c r="AI122" i="112" s="1"/>
  <c r="N142" i="112"/>
  <c r="AI142" i="112" s="1"/>
  <c r="J142" i="112"/>
  <c r="AS145" i="112"/>
  <c r="V145" i="112"/>
  <c r="AQ145" i="112" s="1"/>
  <c r="J52" i="112"/>
  <c r="J56" i="112"/>
  <c r="J59" i="112"/>
  <c r="J94" i="112"/>
  <c r="AC94" i="112"/>
  <c r="T94" i="112"/>
  <c r="J96" i="112"/>
  <c r="T97" i="112"/>
  <c r="AC97" i="112"/>
  <c r="AE97" i="112" s="1"/>
  <c r="V98" i="112"/>
  <c r="AQ98" i="112" s="1"/>
  <c r="AS98" i="112"/>
  <c r="J99" i="112"/>
  <c r="AE100" i="112"/>
  <c r="V101" i="112"/>
  <c r="AQ101" i="112" s="1"/>
  <c r="V102" i="112"/>
  <c r="AQ102" i="112" s="1"/>
  <c r="AS102" i="112"/>
  <c r="J120" i="112"/>
  <c r="AC121" i="112"/>
  <c r="AE121" i="112" s="1"/>
  <c r="J122" i="112"/>
  <c r="J125" i="112"/>
  <c r="T125" i="112"/>
  <c r="AC126" i="112"/>
  <c r="T126" i="112"/>
  <c r="N126" i="112"/>
  <c r="AI126" i="112" s="1"/>
  <c r="T144" i="112"/>
  <c r="AE146" i="112"/>
  <c r="V58" i="112"/>
  <c r="AQ58" i="112" s="1"/>
  <c r="AS58" i="112"/>
  <c r="J98" i="112"/>
  <c r="AC98" i="112"/>
  <c r="T98" i="112"/>
  <c r="AC101" i="112"/>
  <c r="T101" i="112"/>
  <c r="N101" i="112"/>
  <c r="AI101" i="112" s="1"/>
  <c r="J102" i="112"/>
  <c r="AC102" i="112"/>
  <c r="T102" i="112"/>
  <c r="N121" i="112"/>
  <c r="AI121" i="112" s="1"/>
  <c r="N140" i="112"/>
  <c r="AI140" i="112" s="1"/>
  <c r="AC140" i="112"/>
  <c r="AS141" i="112"/>
  <c r="V141" i="112"/>
  <c r="AQ141" i="112" s="1"/>
  <c r="T142" i="112"/>
  <c r="AC142" i="112"/>
  <c r="N146" i="112"/>
  <c r="AI146" i="112" s="1"/>
  <c r="J146" i="112"/>
  <c r="J119" i="112"/>
  <c r="J123" i="112"/>
  <c r="AO124" i="112"/>
  <c r="AS140" i="112"/>
  <c r="AC141" i="112"/>
  <c r="AE141" i="112" s="1"/>
  <c r="T141" i="112"/>
  <c r="AS144" i="112"/>
  <c r="AC145" i="112"/>
  <c r="AE145" i="112" s="1"/>
  <c r="T145" i="112"/>
  <c r="DJ504" i="92"/>
  <c r="DJ503" i="92"/>
  <c r="DJ502" i="92"/>
  <c r="DJ501" i="92"/>
  <c r="DJ500" i="92"/>
  <c r="DJ490" i="92"/>
  <c r="DJ491" i="92"/>
  <c r="DJ489" i="92"/>
  <c r="DJ488" i="92"/>
  <c r="DJ487" i="92"/>
  <c r="DJ477" i="92"/>
  <c r="DJ478" i="92"/>
  <c r="DJ476" i="92"/>
  <c r="AO144" i="112" l="1"/>
  <c r="AO49" i="112"/>
  <c r="AO56" i="112"/>
  <c r="AO34" i="112"/>
  <c r="AO116" i="112"/>
  <c r="AE96" i="112"/>
  <c r="AO30" i="112"/>
  <c r="AO143" i="112"/>
  <c r="AE119" i="112"/>
  <c r="AE123" i="112"/>
  <c r="AO57" i="112"/>
  <c r="AO26" i="112"/>
  <c r="AO53" i="112"/>
  <c r="AO120" i="112"/>
  <c r="AO125" i="112"/>
  <c r="AO121" i="112"/>
  <c r="AO97" i="112"/>
  <c r="AE33" i="112"/>
  <c r="AE94" i="112"/>
  <c r="AO94" i="112"/>
  <c r="AE122" i="112"/>
  <c r="AO122" i="112"/>
  <c r="AO99" i="112"/>
  <c r="AE99" i="112"/>
  <c r="AE54" i="112"/>
  <c r="AO54" i="112"/>
  <c r="AO24" i="112"/>
  <c r="AE102" i="112"/>
  <c r="AO102" i="112"/>
  <c r="AO101" i="112"/>
  <c r="AE101" i="112"/>
  <c r="AO58" i="112"/>
  <c r="AO95" i="112"/>
  <c r="AE95" i="112"/>
  <c r="AO141" i="112"/>
  <c r="AE118" i="112"/>
  <c r="AO118" i="112"/>
  <c r="AO92" i="112"/>
  <c r="AE92" i="112"/>
  <c r="AO50" i="112"/>
  <c r="AO142" i="112"/>
  <c r="AE142" i="112"/>
  <c r="AE140" i="112"/>
  <c r="AO140" i="112"/>
  <c r="AO145" i="112"/>
  <c r="AO59" i="112"/>
  <c r="AE59" i="112"/>
  <c r="AE55" i="112"/>
  <c r="AO55" i="112"/>
  <c r="AO93" i="112"/>
  <c r="AO117" i="112"/>
  <c r="AE98" i="112"/>
  <c r="AO98" i="112"/>
  <c r="AE126" i="112"/>
  <c r="AO126" i="112"/>
  <c r="AO51" i="112"/>
  <c r="AE51" i="112"/>
  <c r="AO32" i="112"/>
  <c r="AE31" i="112"/>
  <c r="AO31" i="112"/>
  <c r="AE27" i="112"/>
  <c r="AO27" i="112"/>
  <c r="AO28" i="112"/>
  <c r="L21" i="111"/>
  <c r="J21" i="111"/>
  <c r="G21" i="111"/>
  <c r="E21" i="111"/>
  <c r="L28" i="111"/>
  <c r="L27" i="111"/>
  <c r="L26" i="111"/>
  <c r="L25" i="111"/>
  <c r="L24" i="111"/>
  <c r="L23" i="111"/>
  <c r="L22" i="111"/>
  <c r="G28" i="111"/>
  <c r="G27" i="111"/>
  <c r="G26" i="111"/>
  <c r="G25" i="111"/>
  <c r="G24" i="111"/>
  <c r="G23" i="111"/>
  <c r="G22" i="111"/>
  <c r="E23" i="111"/>
  <c r="E24" i="111"/>
  <c r="E25" i="111"/>
  <c r="E26" i="111"/>
  <c r="E27" i="111"/>
  <c r="E28" i="111"/>
  <c r="E22" i="111"/>
  <c r="BD41" i="103"/>
  <c r="BF31" i="103"/>
  <c r="BD31" i="103"/>
  <c r="BF22" i="103"/>
  <c r="BD22" i="103"/>
  <c r="AX41" i="103"/>
  <c r="AZ31" i="103"/>
  <c r="AX31" i="103"/>
  <c r="AZ22" i="103"/>
  <c r="AX22" i="103"/>
  <c r="BF26" i="103"/>
  <c r="BF25" i="103"/>
  <c r="BF24" i="103"/>
  <c r="BF23" i="103"/>
  <c r="BD26" i="103"/>
  <c r="BD25" i="103"/>
  <c r="BD24" i="103"/>
  <c r="BD23" i="103"/>
  <c r="BF36" i="103"/>
  <c r="BF35" i="103"/>
  <c r="BF34" i="103"/>
  <c r="BF33" i="103"/>
  <c r="BF32" i="103"/>
  <c r="BD36" i="103"/>
  <c r="BD35" i="103"/>
  <c r="BD34" i="103"/>
  <c r="BD33" i="103"/>
  <c r="BD32" i="103"/>
  <c r="BD46" i="103"/>
  <c r="BD45" i="103"/>
  <c r="BD44" i="103"/>
  <c r="BD42" i="103"/>
  <c r="AX46" i="103"/>
  <c r="AX45" i="103"/>
  <c r="AX44" i="103"/>
  <c r="AX42" i="103"/>
  <c r="AZ36" i="103"/>
  <c r="AZ35" i="103"/>
  <c r="AZ34" i="103"/>
  <c r="AZ33" i="103"/>
  <c r="AZ32" i="103"/>
  <c r="AX33" i="103"/>
  <c r="AX34" i="103"/>
  <c r="AX35" i="103"/>
  <c r="AX36" i="103"/>
  <c r="AX32" i="103"/>
  <c r="AZ26" i="103"/>
  <c r="AZ25" i="103"/>
  <c r="AZ24" i="103"/>
  <c r="AZ23" i="103"/>
  <c r="AX24" i="103"/>
  <c r="AX25" i="103"/>
  <c r="AX26" i="103"/>
  <c r="AX23" i="103"/>
  <c r="D89" i="108"/>
  <c r="D130" i="108"/>
  <c r="D129" i="108"/>
  <c r="D128" i="108"/>
  <c r="D127" i="108"/>
  <c r="D123" i="108"/>
  <c r="D122" i="108"/>
  <c r="D121" i="108"/>
  <c r="F117" i="108"/>
  <c r="D117" i="108"/>
  <c r="F116" i="108"/>
  <c r="F114" i="108"/>
  <c r="D116" i="108"/>
  <c r="D115" i="108"/>
  <c r="D114" i="108"/>
  <c r="F109" i="108"/>
  <c r="F108" i="108"/>
  <c r="F107" i="108"/>
  <c r="D109" i="108"/>
  <c r="D108" i="108"/>
  <c r="D107" i="108"/>
  <c r="F82" i="108"/>
  <c r="F81" i="108"/>
  <c r="F80" i="108"/>
  <c r="F79" i="108"/>
  <c r="F78" i="108"/>
  <c r="F77" i="108"/>
  <c r="F76" i="108"/>
  <c r="D82" i="108"/>
  <c r="D81" i="108"/>
  <c r="D80" i="108"/>
  <c r="D79" i="108"/>
  <c r="D78" i="108"/>
  <c r="D77" i="108"/>
  <c r="D76" i="108"/>
  <c r="F71" i="108"/>
  <c r="F70" i="108"/>
  <c r="F69" i="108"/>
  <c r="D71" i="108"/>
  <c r="D70" i="108"/>
  <c r="D69" i="108"/>
  <c r="F63" i="108"/>
  <c r="F62" i="108"/>
  <c r="F61" i="108"/>
  <c r="F60" i="108"/>
  <c r="D64" i="108"/>
  <c r="D63" i="108"/>
  <c r="D62" i="108"/>
  <c r="D61" i="108"/>
  <c r="D60" i="108"/>
  <c r="D42" i="108"/>
  <c r="H22" i="108"/>
  <c r="F22" i="108"/>
  <c r="D22" i="108"/>
  <c r="D28" i="108"/>
  <c r="D29" i="108"/>
  <c r="D30" i="108"/>
  <c r="D31" i="108"/>
  <c r="D32" i="108"/>
  <c r="D33" i="108"/>
  <c r="D34" i="108"/>
  <c r="D35" i="108"/>
  <c r="D36" i="108"/>
  <c r="D37" i="108"/>
  <c r="D27" i="108"/>
  <c r="D26" i="108"/>
  <c r="D25" i="108"/>
  <c r="D24" i="108"/>
  <c r="H6" i="104"/>
  <c r="D6" i="104"/>
  <c r="P13" i="104"/>
  <c r="L13" i="104"/>
  <c r="H13" i="104"/>
  <c r="D13" i="104"/>
  <c r="D27" i="104"/>
  <c r="H36" i="104"/>
  <c r="D36" i="104"/>
  <c r="D46" i="104"/>
  <c r="L46" i="104"/>
  <c r="L57" i="104"/>
  <c r="D68" i="104"/>
  <c r="D57" i="104"/>
  <c r="D70" i="104"/>
  <c r="D69" i="104"/>
  <c r="L60" i="104"/>
  <c r="L59" i="104"/>
  <c r="L58" i="104"/>
  <c r="D64" i="104"/>
  <c r="D62" i="104"/>
  <c r="D61" i="104"/>
  <c r="D59" i="104"/>
  <c r="D58" i="104"/>
  <c r="L50" i="104"/>
  <c r="L49" i="104"/>
  <c r="L48" i="104"/>
  <c r="L47" i="104"/>
  <c r="D50" i="104"/>
  <c r="D51" i="104"/>
  <c r="D52" i="104"/>
  <c r="D53" i="104"/>
  <c r="D49" i="104"/>
  <c r="D48" i="104"/>
  <c r="D47" i="104"/>
  <c r="H37" i="104"/>
  <c r="D37" i="104"/>
  <c r="D30" i="104"/>
  <c r="D29" i="104"/>
  <c r="D28" i="104"/>
  <c r="L16" i="104"/>
  <c r="L15" i="104"/>
  <c r="L14" i="104"/>
  <c r="P14" i="104"/>
  <c r="H14" i="104"/>
  <c r="D15" i="104"/>
  <c r="D16" i="104"/>
  <c r="D14" i="104"/>
  <c r="H7" i="104"/>
  <c r="D7" i="104"/>
  <c r="DF99" i="98"/>
  <c r="DF98" i="98"/>
  <c r="DF97" i="98"/>
  <c r="DA99" i="98"/>
  <c r="DA98" i="98"/>
  <c r="DA97" i="98"/>
  <c r="DA125" i="98"/>
  <c r="DA124" i="98"/>
  <c r="DA123" i="98"/>
  <c r="DA122" i="98"/>
  <c r="DF125" i="98"/>
  <c r="DF124" i="98"/>
  <c r="DF123" i="98"/>
  <c r="DF122" i="98"/>
  <c r="DA112" i="98"/>
  <c r="DA111" i="98"/>
  <c r="DA110" i="98"/>
  <c r="DA109" i="98"/>
  <c r="DF112" i="98"/>
  <c r="DF111" i="98"/>
  <c r="DF110" i="98"/>
  <c r="DF109" i="98"/>
  <c r="DC121" i="98"/>
  <c r="DA121" i="98"/>
  <c r="DH121" i="98"/>
  <c r="DF121" i="98"/>
  <c r="DC108" i="98"/>
  <c r="DA108" i="98"/>
  <c r="DH108" i="98"/>
  <c r="DF108" i="98"/>
  <c r="DC95" i="98"/>
  <c r="DA95" i="98"/>
  <c r="DH95" i="98"/>
  <c r="DF95" i="98"/>
  <c r="AZ159" i="98"/>
  <c r="AX159" i="98"/>
  <c r="AZ147" i="98"/>
  <c r="AX147" i="98"/>
  <c r="AZ134" i="98"/>
  <c r="AX134" i="98"/>
  <c r="BE134" i="98"/>
  <c r="BC134" i="98"/>
  <c r="AZ121" i="98"/>
  <c r="AX121" i="98"/>
  <c r="BE121" i="98"/>
  <c r="BC121" i="98"/>
  <c r="AZ108" i="98"/>
  <c r="AX108" i="98"/>
  <c r="BE108" i="98"/>
  <c r="BC108" i="98"/>
  <c r="AZ95" i="98"/>
  <c r="AX95" i="98"/>
  <c r="BE95" i="98"/>
  <c r="BC95" i="98"/>
  <c r="AZ74" i="98"/>
  <c r="AX74" i="98"/>
  <c r="BE74" i="98"/>
  <c r="BC74" i="98"/>
  <c r="AZ57" i="98"/>
  <c r="AX57" i="98"/>
  <c r="BE41" i="98"/>
  <c r="BC41" i="98"/>
  <c r="BE25" i="98"/>
  <c r="BC25" i="98"/>
  <c r="AZ164" i="98"/>
  <c r="AZ163" i="98"/>
  <c r="AZ162" i="98"/>
  <c r="AZ161" i="98"/>
  <c r="AZ160" i="98"/>
  <c r="AX164" i="98"/>
  <c r="AX163" i="98"/>
  <c r="AX162" i="98"/>
  <c r="AX161" i="98"/>
  <c r="AX160" i="98"/>
  <c r="AZ154" i="98"/>
  <c r="AZ153" i="98"/>
  <c r="AZ152" i="98"/>
  <c r="AZ151" i="98"/>
  <c r="AZ150" i="98"/>
  <c r="AZ149" i="98"/>
  <c r="AZ148" i="98"/>
  <c r="AX153" i="98"/>
  <c r="AX154" i="98"/>
  <c r="AX152" i="98"/>
  <c r="AX151" i="98"/>
  <c r="AX150" i="98"/>
  <c r="AX149" i="98"/>
  <c r="AX148" i="98"/>
  <c r="AZ139" i="98"/>
  <c r="AZ138" i="98"/>
  <c r="AZ137" i="98"/>
  <c r="AZ136" i="98"/>
  <c r="AZ135" i="98"/>
  <c r="AX139" i="98"/>
  <c r="AX138" i="98"/>
  <c r="AX137" i="98"/>
  <c r="AX136" i="98"/>
  <c r="AX135" i="98"/>
  <c r="BE139" i="98"/>
  <c r="BE138" i="98"/>
  <c r="BE137" i="98"/>
  <c r="BE136" i="98"/>
  <c r="BE135" i="98"/>
  <c r="BC139" i="98"/>
  <c r="BC138" i="98"/>
  <c r="BC137" i="98"/>
  <c r="BC136" i="98"/>
  <c r="BC135" i="98"/>
  <c r="AZ126" i="98"/>
  <c r="AZ125" i="98"/>
  <c r="AZ124" i="98"/>
  <c r="AZ123" i="98"/>
  <c r="AZ122" i="98"/>
  <c r="AX126" i="98"/>
  <c r="AX125" i="98"/>
  <c r="AX124" i="98"/>
  <c r="AX123" i="98"/>
  <c r="AX122" i="98"/>
  <c r="BE125" i="98"/>
  <c r="BE124" i="98"/>
  <c r="BE123" i="98"/>
  <c r="BE122" i="98"/>
  <c r="BC125" i="98"/>
  <c r="BC124" i="98"/>
  <c r="BC123" i="98"/>
  <c r="BC122" i="98"/>
  <c r="AZ113" i="98"/>
  <c r="AZ112" i="98"/>
  <c r="AZ111" i="98"/>
  <c r="AZ110" i="98"/>
  <c r="AZ109" i="98"/>
  <c r="AX113" i="98"/>
  <c r="AX112" i="98"/>
  <c r="AX111" i="98"/>
  <c r="AX110" i="98"/>
  <c r="AX109" i="98"/>
  <c r="AZ100" i="98"/>
  <c r="AZ99" i="98"/>
  <c r="AZ98" i="98"/>
  <c r="AZ97" i="98"/>
  <c r="AZ96" i="98"/>
  <c r="AX100" i="98"/>
  <c r="AX99" i="98"/>
  <c r="AX98" i="98"/>
  <c r="AX97" i="98"/>
  <c r="AX96" i="98"/>
  <c r="BE112" i="98"/>
  <c r="BE111" i="98"/>
  <c r="BE110" i="98"/>
  <c r="BE109" i="98"/>
  <c r="BC112" i="98"/>
  <c r="BC111" i="98"/>
  <c r="BC110" i="98"/>
  <c r="BC109" i="98"/>
  <c r="BE99" i="98"/>
  <c r="BE98" i="98"/>
  <c r="BE97" i="98"/>
  <c r="BE96" i="98"/>
  <c r="BC99" i="98"/>
  <c r="BC98" i="98"/>
  <c r="BC97" i="98"/>
  <c r="BC96" i="98"/>
  <c r="AZ82" i="98"/>
  <c r="AZ81" i="98"/>
  <c r="AZ79" i="98"/>
  <c r="AZ78" i="98"/>
  <c r="AZ77" i="98"/>
  <c r="AZ76" i="98"/>
  <c r="AZ75" i="98"/>
  <c r="AX82" i="98"/>
  <c r="AX81" i="98"/>
  <c r="AX79" i="98"/>
  <c r="AX78" i="98"/>
  <c r="AX77" i="98"/>
  <c r="AX76" i="98"/>
  <c r="AX75" i="98"/>
  <c r="BE84" i="98"/>
  <c r="BE83" i="98"/>
  <c r="BE82" i="98"/>
  <c r="BE81" i="98"/>
  <c r="BE79" i="98"/>
  <c r="BE78" i="98"/>
  <c r="BE77" i="98"/>
  <c r="BC84" i="98"/>
  <c r="BC83" i="98"/>
  <c r="BC82" i="98"/>
  <c r="BC81" i="98"/>
  <c r="BC79" i="98"/>
  <c r="BC78" i="98"/>
  <c r="BC77" i="98"/>
  <c r="AZ64" i="98"/>
  <c r="AZ63" i="98"/>
  <c r="AZ61" i="98"/>
  <c r="AZ60" i="98"/>
  <c r="AZ59" i="98"/>
  <c r="AZ58" i="98"/>
  <c r="AX59" i="98"/>
  <c r="AX60" i="98"/>
  <c r="AX61" i="98"/>
  <c r="AX63" i="98"/>
  <c r="AX64" i="98"/>
  <c r="AX58" i="98"/>
  <c r="BE66" i="98"/>
  <c r="BE65" i="98"/>
  <c r="BE64" i="98"/>
  <c r="BE63" i="98"/>
  <c r="BE61" i="98"/>
  <c r="BE60" i="98"/>
  <c r="BE59" i="98"/>
  <c r="BC66" i="98"/>
  <c r="BC65" i="98"/>
  <c r="BC64" i="98"/>
  <c r="BC63" i="98"/>
  <c r="BC61" i="98"/>
  <c r="BC60" i="98"/>
  <c r="BC59" i="98"/>
  <c r="BE49" i="98"/>
  <c r="BE48" i="98"/>
  <c r="BE47" i="98"/>
  <c r="BE46" i="98"/>
  <c r="BE44" i="98"/>
  <c r="BE43" i="98"/>
  <c r="BE42" i="98"/>
  <c r="BC49" i="98"/>
  <c r="BC48" i="98"/>
  <c r="BC47" i="98"/>
  <c r="BC46" i="98"/>
  <c r="BC44" i="98"/>
  <c r="BC43" i="98"/>
  <c r="BC42" i="98"/>
  <c r="BE33" i="98"/>
  <c r="BE32" i="98"/>
  <c r="BE31" i="98"/>
  <c r="BE30" i="98"/>
  <c r="BE28" i="98"/>
  <c r="BE27" i="98"/>
  <c r="BE26" i="98"/>
  <c r="BC27" i="98"/>
  <c r="BC28" i="98"/>
  <c r="BC30" i="98"/>
  <c r="BC31" i="98"/>
  <c r="BC32" i="98"/>
  <c r="BC33" i="98"/>
  <c r="BC26" i="98"/>
  <c r="AX159" i="96"/>
  <c r="AX149" i="96"/>
  <c r="AX139" i="96"/>
  <c r="BL23" i="96"/>
  <c r="BI23" i="96"/>
  <c r="BG23" i="96"/>
  <c r="BD23" i="96"/>
  <c r="BB23" i="96"/>
  <c r="AZ23" i="96"/>
  <c r="AX23" i="96"/>
  <c r="BL40" i="96"/>
  <c r="BI40" i="96"/>
  <c r="BG40" i="96"/>
  <c r="BD40" i="96"/>
  <c r="BB40" i="96"/>
  <c r="AZ40" i="96"/>
  <c r="AX40" i="96"/>
  <c r="BL90" i="96"/>
  <c r="BI90" i="96"/>
  <c r="BG90" i="96"/>
  <c r="BD90" i="96"/>
  <c r="BB90" i="96"/>
  <c r="AZ90" i="96"/>
  <c r="AX90" i="96"/>
  <c r="BL73" i="96"/>
  <c r="BI73" i="96"/>
  <c r="BG73" i="96"/>
  <c r="BD73" i="96"/>
  <c r="BB73" i="96"/>
  <c r="AZ73" i="96"/>
  <c r="AX73" i="96"/>
  <c r="AX164" i="96"/>
  <c r="AX163" i="96"/>
  <c r="AX162" i="96"/>
  <c r="AX161" i="96"/>
  <c r="AX160" i="96"/>
  <c r="AX154" i="96"/>
  <c r="AX153" i="96"/>
  <c r="AX152" i="96"/>
  <c r="AX151" i="96"/>
  <c r="AX150" i="96"/>
  <c r="AX144" i="96"/>
  <c r="AX143" i="96"/>
  <c r="AX142" i="96"/>
  <c r="AX141" i="96"/>
  <c r="AX140" i="96"/>
  <c r="BL102" i="96"/>
  <c r="BL101" i="96"/>
  <c r="BL100" i="96"/>
  <c r="BL99" i="96"/>
  <c r="BL98" i="96"/>
  <c r="BI98" i="96" s="1"/>
  <c r="BL97" i="96"/>
  <c r="BL96" i="96"/>
  <c r="BL95" i="96"/>
  <c r="BL94" i="96"/>
  <c r="BL93" i="96"/>
  <c r="BL92" i="96"/>
  <c r="BL91" i="96"/>
  <c r="BD102" i="96"/>
  <c r="BD101" i="96"/>
  <c r="BD100" i="96"/>
  <c r="BD99" i="96"/>
  <c r="BD98" i="96"/>
  <c r="BD97" i="96"/>
  <c r="BD96" i="96"/>
  <c r="BD95" i="96"/>
  <c r="BD94" i="96"/>
  <c r="BD93" i="96"/>
  <c r="BD92" i="96"/>
  <c r="BD91" i="96"/>
  <c r="BB102" i="96"/>
  <c r="BB101" i="96"/>
  <c r="BB100" i="96"/>
  <c r="BB99" i="96"/>
  <c r="BB98" i="96"/>
  <c r="BB97" i="96"/>
  <c r="BB96" i="96"/>
  <c r="BB95" i="96"/>
  <c r="BB94" i="96"/>
  <c r="BB93" i="96"/>
  <c r="BB92" i="96"/>
  <c r="BB91" i="96"/>
  <c r="AZ102" i="96"/>
  <c r="AZ101" i="96"/>
  <c r="AZ100" i="96"/>
  <c r="AZ99" i="96"/>
  <c r="AZ98" i="96"/>
  <c r="AZ97" i="96"/>
  <c r="AZ96" i="96"/>
  <c r="AZ95" i="96"/>
  <c r="AZ94" i="96"/>
  <c r="AZ93" i="96"/>
  <c r="AZ92" i="96"/>
  <c r="AZ91" i="96"/>
  <c r="AX102" i="96"/>
  <c r="AX101" i="96"/>
  <c r="AX100" i="96"/>
  <c r="AX99" i="96"/>
  <c r="AX98" i="96"/>
  <c r="AX97" i="96"/>
  <c r="AX96" i="96"/>
  <c r="AX95" i="96"/>
  <c r="AX94" i="96"/>
  <c r="AX93" i="96"/>
  <c r="AX92" i="96"/>
  <c r="AX91" i="96"/>
  <c r="BL85" i="96"/>
  <c r="BL84" i="96"/>
  <c r="BL83" i="96"/>
  <c r="BL82" i="96"/>
  <c r="BL81" i="96"/>
  <c r="BL80" i="96"/>
  <c r="BL79" i="96"/>
  <c r="BL78" i="96"/>
  <c r="BL77" i="96"/>
  <c r="BL76" i="96"/>
  <c r="BL75" i="96"/>
  <c r="BL74" i="96"/>
  <c r="BD85" i="96"/>
  <c r="BD84" i="96"/>
  <c r="BD83" i="96"/>
  <c r="BD82" i="96"/>
  <c r="BD81" i="96"/>
  <c r="BD80" i="96"/>
  <c r="BD79" i="96"/>
  <c r="BD78" i="96"/>
  <c r="BD77" i="96"/>
  <c r="BD76" i="96"/>
  <c r="BD75" i="96"/>
  <c r="BD74" i="96"/>
  <c r="BB85" i="96"/>
  <c r="BB84" i="96"/>
  <c r="BB83" i="96"/>
  <c r="BG83" i="96" s="1"/>
  <c r="BB82" i="96"/>
  <c r="BB81" i="96"/>
  <c r="BB80" i="96"/>
  <c r="BB79" i="96"/>
  <c r="BB78" i="96"/>
  <c r="BB77" i="96"/>
  <c r="BB76" i="96"/>
  <c r="BB75" i="96"/>
  <c r="BB74" i="96"/>
  <c r="AZ85" i="96"/>
  <c r="AZ84" i="96"/>
  <c r="AZ83" i="96"/>
  <c r="AZ82" i="96"/>
  <c r="AZ81" i="96"/>
  <c r="AZ80" i="96"/>
  <c r="AZ79" i="96"/>
  <c r="AZ78" i="96"/>
  <c r="AZ77" i="96"/>
  <c r="AZ76" i="96"/>
  <c r="AZ75" i="96"/>
  <c r="AZ74" i="96"/>
  <c r="AX85" i="96"/>
  <c r="AX84" i="96"/>
  <c r="AX83" i="96"/>
  <c r="AX82" i="96"/>
  <c r="AX81" i="96"/>
  <c r="AX80" i="96"/>
  <c r="AX79" i="96"/>
  <c r="AX78" i="96"/>
  <c r="AX77" i="96"/>
  <c r="AX76" i="96"/>
  <c r="AX75" i="96"/>
  <c r="AX74" i="96"/>
  <c r="BL52" i="96"/>
  <c r="BL51" i="96"/>
  <c r="BL50" i="96"/>
  <c r="BL49" i="96"/>
  <c r="BL48" i="96"/>
  <c r="BL47" i="96"/>
  <c r="BL46" i="96"/>
  <c r="BL45" i="96"/>
  <c r="BL44" i="96"/>
  <c r="BL43" i="96"/>
  <c r="BL42" i="96"/>
  <c r="BL41" i="96"/>
  <c r="BD52" i="96"/>
  <c r="BD51" i="96"/>
  <c r="BD50" i="96"/>
  <c r="BD49" i="96"/>
  <c r="BD48" i="96"/>
  <c r="BD47" i="96"/>
  <c r="BD46" i="96"/>
  <c r="BD45" i="96"/>
  <c r="BD44" i="96"/>
  <c r="BD43" i="96"/>
  <c r="BD42" i="96"/>
  <c r="BD41" i="96"/>
  <c r="BB52" i="96"/>
  <c r="BB51" i="96"/>
  <c r="BB50" i="96"/>
  <c r="BB49" i="96"/>
  <c r="BB48" i="96"/>
  <c r="BB47" i="96"/>
  <c r="BB46" i="96"/>
  <c r="BB45" i="96"/>
  <c r="BB44" i="96"/>
  <c r="BB43" i="96"/>
  <c r="BB42" i="96"/>
  <c r="BB41" i="96"/>
  <c r="AZ52" i="96"/>
  <c r="AZ51" i="96"/>
  <c r="AZ50" i="96"/>
  <c r="AZ49" i="96"/>
  <c r="AZ48" i="96"/>
  <c r="AZ47" i="96"/>
  <c r="AZ46" i="96"/>
  <c r="AZ45" i="96"/>
  <c r="AZ44" i="96"/>
  <c r="AZ43" i="96"/>
  <c r="AZ42" i="96"/>
  <c r="AZ41" i="96"/>
  <c r="AX52" i="96"/>
  <c r="AX51" i="96"/>
  <c r="AX50" i="96"/>
  <c r="AX49" i="96"/>
  <c r="AX48" i="96"/>
  <c r="AX47" i="96"/>
  <c r="AX46" i="96"/>
  <c r="AX45" i="96"/>
  <c r="AX44" i="96"/>
  <c r="AX43" i="96"/>
  <c r="AX42" i="96"/>
  <c r="AX41" i="96"/>
  <c r="BL35" i="96"/>
  <c r="BL34" i="96"/>
  <c r="BL33" i="96"/>
  <c r="BL32" i="96"/>
  <c r="BL31" i="96"/>
  <c r="BL30" i="96"/>
  <c r="BL29" i="96"/>
  <c r="BL28" i="96"/>
  <c r="BL27" i="96"/>
  <c r="BL26" i="96"/>
  <c r="BL25" i="96"/>
  <c r="BL24" i="96"/>
  <c r="BD35" i="96"/>
  <c r="BD34" i="96"/>
  <c r="BD33" i="96"/>
  <c r="BD32" i="96"/>
  <c r="BD31" i="96"/>
  <c r="BD30" i="96"/>
  <c r="BD29" i="96"/>
  <c r="BD28" i="96"/>
  <c r="BD27" i="96"/>
  <c r="BD26" i="96"/>
  <c r="BD25" i="96"/>
  <c r="BD24" i="96"/>
  <c r="BB35" i="96"/>
  <c r="BB34" i="96"/>
  <c r="BB33" i="96"/>
  <c r="BB32" i="96"/>
  <c r="BB31" i="96"/>
  <c r="BB30" i="96"/>
  <c r="BB29" i="96"/>
  <c r="BB28" i="96"/>
  <c r="BB27" i="96"/>
  <c r="BB26" i="96"/>
  <c r="BB25" i="96"/>
  <c r="BB24" i="96"/>
  <c r="AZ35" i="96"/>
  <c r="AZ34" i="96"/>
  <c r="AZ33" i="96"/>
  <c r="AZ32" i="96"/>
  <c r="AZ31" i="96"/>
  <c r="AZ30" i="96"/>
  <c r="AZ29" i="96"/>
  <c r="AZ28" i="96"/>
  <c r="AZ27" i="96"/>
  <c r="AZ26" i="96"/>
  <c r="AZ25" i="96"/>
  <c r="AZ24" i="96"/>
  <c r="AX35" i="96"/>
  <c r="AX34" i="96"/>
  <c r="AX33" i="96"/>
  <c r="AX32" i="96"/>
  <c r="AX31" i="96"/>
  <c r="AX30" i="96"/>
  <c r="AX29" i="96"/>
  <c r="AX28" i="96"/>
  <c r="AX27" i="96"/>
  <c r="AX26" i="96"/>
  <c r="AX25" i="96"/>
  <c r="AX24" i="96"/>
  <c r="DL499" i="92"/>
  <c r="DJ499" i="92"/>
  <c r="DL486" i="92"/>
  <c r="DJ486" i="92"/>
  <c r="DL475" i="92"/>
  <c r="DJ475" i="92"/>
  <c r="DL431" i="92"/>
  <c r="DJ431" i="92"/>
  <c r="DL415" i="92"/>
  <c r="DJ415" i="92"/>
  <c r="DL399" i="92"/>
  <c r="DJ399" i="92"/>
  <c r="DJ439" i="92"/>
  <c r="DJ438" i="92"/>
  <c r="DJ437" i="92"/>
  <c r="DJ436" i="92"/>
  <c r="DJ434" i="92"/>
  <c r="DJ433" i="92"/>
  <c r="DJ432" i="92"/>
  <c r="DJ423" i="92"/>
  <c r="DJ422" i="92"/>
  <c r="DJ421" i="92"/>
  <c r="DJ420" i="92"/>
  <c r="DJ418" i="92"/>
  <c r="DJ417" i="92"/>
  <c r="DJ416" i="92"/>
  <c r="DJ401" i="92"/>
  <c r="DJ402" i="92"/>
  <c r="DJ404" i="92"/>
  <c r="DJ405" i="92"/>
  <c r="DJ406" i="92"/>
  <c r="DJ407" i="92"/>
  <c r="DJ400" i="92"/>
  <c r="DJ312" i="92"/>
  <c r="DJ311" i="92"/>
  <c r="DJ310" i="92"/>
  <c r="DJ309" i="92"/>
  <c r="DJ308" i="92"/>
  <c r="DJ298" i="92"/>
  <c r="DJ299" i="92"/>
  <c r="DJ297" i="92"/>
  <c r="DJ296" i="92"/>
  <c r="DJ295" i="92"/>
  <c r="DJ285" i="92"/>
  <c r="DJ286" i="92"/>
  <c r="DJ284" i="92"/>
  <c r="DL307" i="92"/>
  <c r="DJ307" i="92"/>
  <c r="DL294" i="92"/>
  <c r="DJ294" i="92"/>
  <c r="DL283" i="92"/>
  <c r="DJ283" i="92"/>
  <c r="DL223" i="92"/>
  <c r="DJ223" i="92"/>
  <c r="DJ231" i="92"/>
  <c r="DJ230" i="92"/>
  <c r="DJ229" i="92"/>
  <c r="DJ228" i="92"/>
  <c r="DJ226" i="92"/>
  <c r="DJ225" i="92"/>
  <c r="DJ224" i="92"/>
  <c r="DJ191" i="92"/>
  <c r="DJ190" i="92"/>
  <c r="DJ189" i="92"/>
  <c r="DJ188" i="92"/>
  <c r="DJ186" i="92"/>
  <c r="DJ185" i="92"/>
  <c r="DJ184" i="92"/>
  <c r="DL183" i="92"/>
  <c r="DJ183" i="92"/>
  <c r="DL141" i="92"/>
  <c r="DJ141" i="92"/>
  <c r="DJ149" i="92"/>
  <c r="DJ148" i="92"/>
  <c r="DJ147" i="92"/>
  <c r="DJ146" i="92"/>
  <c r="DJ144" i="92"/>
  <c r="DJ143" i="92"/>
  <c r="DJ142" i="92"/>
  <c r="BM366" i="92"/>
  <c r="BM350" i="92"/>
  <c r="BJ366" i="92"/>
  <c r="BH366" i="92"/>
  <c r="BJ350" i="92"/>
  <c r="BH350" i="92"/>
  <c r="BA512" i="92"/>
  <c r="AY512" i="92"/>
  <c r="BA499" i="92"/>
  <c r="AY499" i="92"/>
  <c r="BA486" i="92"/>
  <c r="AY486" i="92"/>
  <c r="BA475" i="92"/>
  <c r="AY475" i="92"/>
  <c r="BA444" i="92"/>
  <c r="AY444" i="92"/>
  <c r="BA431" i="92"/>
  <c r="AY431" i="92"/>
  <c r="BA415" i="92"/>
  <c r="AY415" i="92"/>
  <c r="BA399" i="92"/>
  <c r="AY399" i="92"/>
  <c r="BE366" i="92"/>
  <c r="BC366" i="92"/>
  <c r="BA366" i="92"/>
  <c r="AY366" i="92"/>
  <c r="BE350" i="92"/>
  <c r="BC350" i="92"/>
  <c r="BA350" i="92"/>
  <c r="AY350" i="92"/>
  <c r="BA320" i="92"/>
  <c r="AY320" i="92"/>
  <c r="BA307" i="92"/>
  <c r="AY307" i="92"/>
  <c r="BA294" i="92"/>
  <c r="AY294" i="92"/>
  <c r="BA283" i="92"/>
  <c r="AY283" i="92"/>
  <c r="BA257" i="92"/>
  <c r="AY257" i="92"/>
  <c r="BA244" i="92"/>
  <c r="AY244" i="92"/>
  <c r="BA236" i="92"/>
  <c r="AY236" i="92"/>
  <c r="BA223" i="92"/>
  <c r="AY223" i="92"/>
  <c r="BA215" i="92"/>
  <c r="AY215" i="92"/>
  <c r="BA183" i="92"/>
  <c r="AY183" i="92"/>
  <c r="BA141" i="92"/>
  <c r="AY141" i="92"/>
  <c r="BA517" i="92"/>
  <c r="BA516" i="92"/>
  <c r="BA515" i="92"/>
  <c r="BA514" i="92"/>
  <c r="BA513" i="92"/>
  <c r="AY517" i="92"/>
  <c r="AY516" i="92"/>
  <c r="AY515" i="92"/>
  <c r="AY514" i="92"/>
  <c r="AY513" i="92"/>
  <c r="BA507" i="92"/>
  <c r="BA506" i="92"/>
  <c r="BA504" i="92"/>
  <c r="BA503" i="92"/>
  <c r="BA502" i="92"/>
  <c r="BA501" i="92"/>
  <c r="BA500" i="92"/>
  <c r="AY507" i="92"/>
  <c r="AY506" i="92"/>
  <c r="AY504" i="92"/>
  <c r="AY503" i="92"/>
  <c r="AY502" i="92"/>
  <c r="AY501" i="92"/>
  <c r="AY500" i="92"/>
  <c r="BA494" i="92"/>
  <c r="BA493" i="92"/>
  <c r="BA491" i="92"/>
  <c r="BA490" i="92"/>
  <c r="BA489" i="92"/>
  <c r="BA488" i="92"/>
  <c r="BA487" i="92"/>
  <c r="AY488" i="92"/>
  <c r="AY489" i="92"/>
  <c r="AY490" i="92"/>
  <c r="AY491" i="92"/>
  <c r="AY493" i="92"/>
  <c r="AY494" i="92"/>
  <c r="AY487" i="92"/>
  <c r="BA481" i="92"/>
  <c r="BA480" i="92"/>
  <c r="BA478" i="92"/>
  <c r="BA477" i="92"/>
  <c r="BA476" i="92"/>
  <c r="AY477" i="92"/>
  <c r="AY478" i="92"/>
  <c r="AY480" i="92"/>
  <c r="AY481" i="92"/>
  <c r="AY476" i="92"/>
  <c r="BA452" i="92"/>
  <c r="BA451" i="92"/>
  <c r="BA450" i="92"/>
  <c r="BA449" i="92"/>
  <c r="BA447" i="92"/>
  <c r="BA446" i="92"/>
  <c r="BA445" i="92"/>
  <c r="AY452" i="92"/>
  <c r="AY451" i="92"/>
  <c r="AY450" i="92"/>
  <c r="AY449" i="92"/>
  <c r="AY447" i="92"/>
  <c r="AY446" i="92"/>
  <c r="AY445" i="92"/>
  <c r="BA439" i="92"/>
  <c r="BA438" i="92"/>
  <c r="BA437" i="92"/>
  <c r="BA436" i="92"/>
  <c r="BA434" i="92"/>
  <c r="BA433" i="92"/>
  <c r="BA432" i="92"/>
  <c r="AY439" i="92"/>
  <c r="AY438" i="92"/>
  <c r="AY437" i="92"/>
  <c r="AY436" i="92"/>
  <c r="AY434" i="92"/>
  <c r="AY433" i="92"/>
  <c r="AY432" i="92"/>
  <c r="BA426" i="92"/>
  <c r="BA425" i="92"/>
  <c r="BA424" i="92"/>
  <c r="BA423" i="92"/>
  <c r="BA422" i="92"/>
  <c r="BA421" i="92"/>
  <c r="BA420" i="92"/>
  <c r="BA419" i="92"/>
  <c r="BA418" i="92"/>
  <c r="BA417" i="92"/>
  <c r="BA416" i="92"/>
  <c r="AY426" i="92"/>
  <c r="AY425" i="92"/>
  <c r="AY424" i="92"/>
  <c r="AY423" i="92"/>
  <c r="AY422" i="92"/>
  <c r="AY421" i="92"/>
  <c r="AY420" i="92"/>
  <c r="AY419" i="92"/>
  <c r="AY418" i="92"/>
  <c r="AY417" i="92"/>
  <c r="AY416" i="92"/>
  <c r="BA410" i="92"/>
  <c r="BA409" i="92"/>
  <c r="BA408" i="92"/>
  <c r="BA407" i="92"/>
  <c r="BA406" i="92"/>
  <c r="BA405" i="92"/>
  <c r="BA404" i="92"/>
  <c r="BA403" i="92"/>
  <c r="BA402" i="92"/>
  <c r="BA401" i="92"/>
  <c r="BA400" i="92"/>
  <c r="AY410" i="92"/>
  <c r="AY409" i="92"/>
  <c r="AY408" i="92"/>
  <c r="AY407" i="92"/>
  <c r="AY406" i="92"/>
  <c r="AY405" i="92"/>
  <c r="AY404" i="92"/>
  <c r="AY403" i="92"/>
  <c r="AY402" i="92"/>
  <c r="AY401" i="92"/>
  <c r="AY400" i="92"/>
  <c r="BM376" i="92"/>
  <c r="BJ376" i="92" s="1"/>
  <c r="BM375" i="92"/>
  <c r="BJ375" i="92" s="1"/>
  <c r="BM374" i="92"/>
  <c r="BJ374" i="92" s="1"/>
  <c r="BM373" i="92"/>
  <c r="BJ373" i="92" s="1"/>
  <c r="BM372" i="92"/>
  <c r="BJ372" i="92" s="1"/>
  <c r="BM371" i="92"/>
  <c r="BJ371" i="92" s="1"/>
  <c r="BM370" i="92"/>
  <c r="BJ370" i="92" s="1"/>
  <c r="BM369" i="92"/>
  <c r="BJ369" i="92" s="1"/>
  <c r="BM368" i="92"/>
  <c r="BJ368" i="92" s="1"/>
  <c r="BM367" i="92"/>
  <c r="BJ367" i="92" s="1"/>
  <c r="BE376" i="92"/>
  <c r="BE375" i="92"/>
  <c r="BE374" i="92"/>
  <c r="BE373" i="92"/>
  <c r="BE372" i="92"/>
  <c r="BE371" i="92"/>
  <c r="BE370" i="92"/>
  <c r="BE369" i="92"/>
  <c r="BE368" i="92"/>
  <c r="BE367" i="92"/>
  <c r="BC376" i="92"/>
  <c r="BH376" i="92" s="1"/>
  <c r="BC375" i="92"/>
  <c r="BH375" i="92" s="1"/>
  <c r="BC374" i="92"/>
  <c r="BH374" i="92" s="1"/>
  <c r="BC373" i="92"/>
  <c r="BH373" i="92" s="1"/>
  <c r="BC372" i="92"/>
  <c r="BH372" i="92" s="1"/>
  <c r="BC371" i="92"/>
  <c r="BH371" i="92" s="1"/>
  <c r="BC370" i="92"/>
  <c r="BH370" i="92" s="1"/>
  <c r="BC369" i="92"/>
  <c r="BH369" i="92" s="1"/>
  <c r="BC368" i="92"/>
  <c r="BH368" i="92" s="1"/>
  <c r="BC367" i="92"/>
  <c r="BH367" i="92" s="1"/>
  <c r="BA376" i="92"/>
  <c r="BA375" i="92"/>
  <c r="BA374" i="92"/>
  <c r="BA373" i="92"/>
  <c r="BA372" i="92"/>
  <c r="BA371" i="92"/>
  <c r="BA370" i="92"/>
  <c r="BA369" i="92"/>
  <c r="BA368" i="92"/>
  <c r="BA367" i="92"/>
  <c r="AY376" i="92"/>
  <c r="AY375" i="92"/>
  <c r="AY374" i="92"/>
  <c r="AY373" i="92"/>
  <c r="AY372" i="92"/>
  <c r="AY371" i="92"/>
  <c r="AY370" i="92"/>
  <c r="AY369" i="92"/>
  <c r="AY368" i="92"/>
  <c r="AY367" i="92"/>
  <c r="BM360" i="92"/>
  <c r="BJ360" i="92" s="1"/>
  <c r="BM359" i="92"/>
  <c r="BJ359" i="92" s="1"/>
  <c r="BM358" i="92"/>
  <c r="BJ358" i="92" s="1"/>
  <c r="BM357" i="92"/>
  <c r="BJ357" i="92" s="1"/>
  <c r="BM356" i="92"/>
  <c r="BJ356" i="92" s="1"/>
  <c r="BM355" i="92"/>
  <c r="BJ355" i="92" s="1"/>
  <c r="BM354" i="92"/>
  <c r="BJ354" i="92" s="1"/>
  <c r="BM353" i="92"/>
  <c r="BJ353" i="92" s="1"/>
  <c r="BM352" i="92"/>
  <c r="BJ352" i="92" s="1"/>
  <c r="BM351" i="92"/>
  <c r="BJ351" i="92" s="1"/>
  <c r="BE360" i="92"/>
  <c r="BE359" i="92"/>
  <c r="BE358" i="92"/>
  <c r="BE357" i="92"/>
  <c r="BE356" i="92"/>
  <c r="BE355" i="92"/>
  <c r="BE354" i="92"/>
  <c r="BE353" i="92"/>
  <c r="BE352" i="92"/>
  <c r="BE351" i="92"/>
  <c r="BC360" i="92"/>
  <c r="BH360" i="92" s="1"/>
  <c r="BC359" i="92"/>
  <c r="BH359" i="92" s="1"/>
  <c r="BC358" i="92"/>
  <c r="BH358" i="92" s="1"/>
  <c r="BC357" i="92"/>
  <c r="BH357" i="92" s="1"/>
  <c r="BC356" i="92"/>
  <c r="BH356" i="92" s="1"/>
  <c r="BC355" i="92"/>
  <c r="BH355" i="92" s="1"/>
  <c r="BC354" i="92"/>
  <c r="BH354" i="92" s="1"/>
  <c r="BC353" i="92"/>
  <c r="BH353" i="92" s="1"/>
  <c r="BC352" i="92"/>
  <c r="BH352" i="92" s="1"/>
  <c r="BC351" i="92"/>
  <c r="BH351" i="92" s="1"/>
  <c r="BA360" i="92"/>
  <c r="BA359" i="92"/>
  <c r="BA358" i="92"/>
  <c r="BA357" i="92"/>
  <c r="BA356" i="92"/>
  <c r="BA355" i="92"/>
  <c r="BA354" i="92"/>
  <c r="BA353" i="92"/>
  <c r="BA352" i="92"/>
  <c r="BA351" i="92"/>
  <c r="AY360" i="92"/>
  <c r="AY359" i="92"/>
  <c r="AY358" i="92"/>
  <c r="AY357" i="92"/>
  <c r="AY356" i="92"/>
  <c r="AY355" i="92"/>
  <c r="AY354" i="92"/>
  <c r="AY353" i="92"/>
  <c r="AY352" i="92"/>
  <c r="AY351" i="92"/>
  <c r="BA325" i="92"/>
  <c r="BA324" i="92"/>
  <c r="BA323" i="92"/>
  <c r="BA322" i="92"/>
  <c r="BA321" i="92"/>
  <c r="AY325" i="92"/>
  <c r="AY324" i="92"/>
  <c r="AY323" i="92"/>
  <c r="AY322" i="92"/>
  <c r="AY321" i="92"/>
  <c r="BA315" i="92"/>
  <c r="BA314" i="92"/>
  <c r="AY315" i="92"/>
  <c r="AY314" i="92"/>
  <c r="BA312" i="92"/>
  <c r="BA311" i="92"/>
  <c r="BA310" i="92"/>
  <c r="BA309" i="92"/>
  <c r="BA308" i="92"/>
  <c r="AY312" i="92"/>
  <c r="AY311" i="92"/>
  <c r="AY310" i="92"/>
  <c r="AY309" i="92"/>
  <c r="AY308" i="92"/>
  <c r="BA302" i="92"/>
  <c r="BA301" i="92"/>
  <c r="BA299" i="92"/>
  <c r="BA298" i="92"/>
  <c r="BA297" i="92"/>
  <c r="BA296" i="92"/>
  <c r="BA295" i="92"/>
  <c r="AY302" i="92"/>
  <c r="AY301" i="92"/>
  <c r="AY298" i="92"/>
  <c r="AY299" i="92"/>
  <c r="AY297" i="92"/>
  <c r="AY296" i="92"/>
  <c r="AY295" i="92"/>
  <c r="BA300" i="92"/>
  <c r="BA313" i="92" s="1"/>
  <c r="AY313" i="92"/>
  <c r="BA289" i="92"/>
  <c r="BA288" i="92"/>
  <c r="AY289" i="92"/>
  <c r="AY288" i="92"/>
  <c r="BA286" i="92"/>
  <c r="BA285" i="92"/>
  <c r="BA284" i="92"/>
  <c r="AY286" i="92"/>
  <c r="AY285" i="92"/>
  <c r="AY284" i="92"/>
  <c r="BA260" i="92"/>
  <c r="BA259" i="92"/>
  <c r="BA258" i="92"/>
  <c r="AY260" i="92"/>
  <c r="AY259" i="92"/>
  <c r="AY258" i="92"/>
  <c r="BA252" i="92"/>
  <c r="BA251" i="92"/>
  <c r="BA250" i="92"/>
  <c r="BA249" i="92"/>
  <c r="BA247" i="92"/>
  <c r="BA246" i="92"/>
  <c r="BA245" i="92"/>
  <c r="AY252" i="92"/>
  <c r="AY251" i="92"/>
  <c r="AY250" i="92"/>
  <c r="AY249" i="92"/>
  <c r="AY247" i="92"/>
  <c r="AY246" i="92"/>
  <c r="AY245" i="92"/>
  <c r="BA239" i="92"/>
  <c r="BA238" i="92"/>
  <c r="BA237" i="92"/>
  <c r="AY239" i="92"/>
  <c r="AY238" i="92"/>
  <c r="AY237" i="92"/>
  <c r="BA231" i="92"/>
  <c r="BA230" i="92"/>
  <c r="BA229" i="92"/>
  <c r="BA228" i="92"/>
  <c r="BA226" i="92"/>
  <c r="BA225" i="92"/>
  <c r="BA224" i="92"/>
  <c r="AY231" i="92"/>
  <c r="AY230" i="92"/>
  <c r="AY229" i="92"/>
  <c r="AY228" i="92"/>
  <c r="AY226" i="92"/>
  <c r="AY225" i="92"/>
  <c r="AY224" i="92"/>
  <c r="AY218" i="92"/>
  <c r="AY217" i="92"/>
  <c r="AY216" i="92"/>
  <c r="BA194" i="92"/>
  <c r="BA193" i="92"/>
  <c r="BA192" i="92"/>
  <c r="BA191" i="92"/>
  <c r="BA190" i="92"/>
  <c r="BA189" i="92"/>
  <c r="BA188" i="92"/>
  <c r="BA187" i="92"/>
  <c r="BA227" i="92" s="1"/>
  <c r="BA248" i="92" s="1"/>
  <c r="BA186" i="92"/>
  <c r="BA185" i="92"/>
  <c r="BA184" i="92"/>
  <c r="AY194" i="92"/>
  <c r="AY193" i="92"/>
  <c r="AY192" i="92"/>
  <c r="AY191" i="92"/>
  <c r="AY190" i="92"/>
  <c r="AY189" i="92"/>
  <c r="AY188" i="92"/>
  <c r="AY187" i="92"/>
  <c r="AY227" i="92" s="1"/>
  <c r="AY248" i="92" s="1"/>
  <c r="AY186" i="92"/>
  <c r="AY185" i="92"/>
  <c r="AY184" i="92"/>
  <c r="BA152" i="92"/>
  <c r="BA151" i="92"/>
  <c r="BA150" i="92"/>
  <c r="BA149" i="92"/>
  <c r="BA148" i="92"/>
  <c r="BA147" i="92"/>
  <c r="BA146" i="92"/>
  <c r="BA145" i="92"/>
  <c r="BA144" i="92"/>
  <c r="BA143" i="92"/>
  <c r="BA142" i="92"/>
  <c r="AY152" i="92"/>
  <c r="AY151" i="92"/>
  <c r="AY150" i="92"/>
  <c r="AY149" i="92"/>
  <c r="AY148" i="92"/>
  <c r="AY147" i="92"/>
  <c r="AY146" i="92"/>
  <c r="AY145" i="92"/>
  <c r="AY144" i="92"/>
  <c r="AY143" i="92"/>
  <c r="AY142" i="92"/>
  <c r="BM112" i="92"/>
  <c r="BJ112" i="92"/>
  <c r="BH112" i="92"/>
  <c r="BE112" i="92"/>
  <c r="BC112" i="92"/>
  <c r="BA112" i="92"/>
  <c r="AY112" i="92"/>
  <c r="BM74" i="92"/>
  <c r="BJ74" i="92"/>
  <c r="BH74" i="92"/>
  <c r="BE74" i="92"/>
  <c r="BC74" i="92"/>
  <c r="BA74" i="92"/>
  <c r="AY74" i="92"/>
  <c r="BM119" i="92"/>
  <c r="BM118" i="92"/>
  <c r="BM117" i="92"/>
  <c r="BM116" i="92"/>
  <c r="BM115" i="92"/>
  <c r="BM114" i="92"/>
  <c r="BM113" i="92"/>
  <c r="BJ119" i="92"/>
  <c r="BJ118" i="92"/>
  <c r="BJ117" i="92"/>
  <c r="BJ116" i="92"/>
  <c r="BJ115" i="92"/>
  <c r="BJ114" i="92"/>
  <c r="BJ113" i="92"/>
  <c r="BE119" i="92"/>
  <c r="BE118" i="92"/>
  <c r="BE117" i="92"/>
  <c r="BE116" i="92"/>
  <c r="BE115" i="92"/>
  <c r="BE114" i="92"/>
  <c r="BE113" i="92"/>
  <c r="BC119" i="92"/>
  <c r="BC118" i="92"/>
  <c r="BC117" i="92"/>
  <c r="BC116" i="92"/>
  <c r="BC115" i="92"/>
  <c r="BC114" i="92"/>
  <c r="BC113" i="92"/>
  <c r="BA119" i="92"/>
  <c r="BA118" i="92"/>
  <c r="BA117" i="92"/>
  <c r="BA116" i="92"/>
  <c r="BA115" i="92"/>
  <c r="BA114" i="92"/>
  <c r="BA113" i="92"/>
  <c r="AY119" i="92"/>
  <c r="AY118" i="92"/>
  <c r="AY117" i="92"/>
  <c r="AY116" i="92"/>
  <c r="AY115" i="92"/>
  <c r="AY114" i="92"/>
  <c r="AY113" i="92"/>
  <c r="BM84" i="92"/>
  <c r="BJ84" i="92" s="1"/>
  <c r="BM83" i="92"/>
  <c r="BJ83" i="92" s="1"/>
  <c r="BM82" i="92"/>
  <c r="BJ82" i="92" s="1"/>
  <c r="BM81" i="92"/>
  <c r="BJ81" i="92" s="1"/>
  <c r="BM80" i="92"/>
  <c r="BJ80" i="92" s="1"/>
  <c r="BM79" i="92"/>
  <c r="BJ79" i="92" s="1"/>
  <c r="BM78" i="92"/>
  <c r="BJ78" i="92" s="1"/>
  <c r="BM77" i="92"/>
  <c r="BJ77" i="92" s="1"/>
  <c r="BM76" i="92"/>
  <c r="BJ76" i="92" s="1"/>
  <c r="BM75" i="92"/>
  <c r="BJ75" i="92" s="1"/>
  <c r="BE84" i="92"/>
  <c r="BE83" i="92"/>
  <c r="BE82" i="92"/>
  <c r="BE81" i="92"/>
  <c r="BE80" i="92"/>
  <c r="BE79" i="92"/>
  <c r="BE78" i="92"/>
  <c r="BE77" i="92"/>
  <c r="BE76" i="92"/>
  <c r="BE75" i="92"/>
  <c r="BC84" i="92"/>
  <c r="BH84" i="92" s="1"/>
  <c r="BC83" i="92"/>
  <c r="BH83" i="92" s="1"/>
  <c r="BC82" i="92"/>
  <c r="BH82" i="92" s="1"/>
  <c r="BC81" i="92"/>
  <c r="BH81" i="92" s="1"/>
  <c r="BC80" i="92"/>
  <c r="BH80" i="92" s="1"/>
  <c r="BC79" i="92"/>
  <c r="BH79" i="92" s="1"/>
  <c r="BC78" i="92"/>
  <c r="BH78" i="92" s="1"/>
  <c r="BC77" i="92"/>
  <c r="BH77" i="92" s="1"/>
  <c r="BC76" i="92"/>
  <c r="BH76" i="92" s="1"/>
  <c r="BC75" i="92"/>
  <c r="BH75" i="92" s="1"/>
  <c r="BA84" i="92"/>
  <c r="BA83" i="92"/>
  <c r="BA82" i="92"/>
  <c r="BA81" i="92"/>
  <c r="BA80" i="92"/>
  <c r="BA79" i="92"/>
  <c r="BA78" i="92"/>
  <c r="BA77" i="92"/>
  <c r="BA76" i="92"/>
  <c r="BA75" i="92"/>
  <c r="AY84" i="92"/>
  <c r="AY83" i="92"/>
  <c r="AY82" i="92"/>
  <c r="AY81" i="92"/>
  <c r="AY80" i="92"/>
  <c r="AY79" i="92"/>
  <c r="AY78" i="92"/>
  <c r="AY77" i="92"/>
  <c r="AY76" i="92"/>
  <c r="AY75" i="92"/>
  <c r="BM68" i="92"/>
  <c r="BM67" i="92"/>
  <c r="BM66" i="92"/>
  <c r="BM65" i="92"/>
  <c r="BM64" i="92"/>
  <c r="BM63" i="92"/>
  <c r="BM62" i="92"/>
  <c r="BJ68" i="92"/>
  <c r="BJ67" i="92"/>
  <c r="BJ66" i="92"/>
  <c r="BJ65" i="92"/>
  <c r="BJ64" i="92"/>
  <c r="BJ63" i="92"/>
  <c r="BJ62" i="92"/>
  <c r="BE68" i="92"/>
  <c r="BE67" i="92"/>
  <c r="BE66" i="92"/>
  <c r="BE65" i="92"/>
  <c r="BE64" i="92"/>
  <c r="BE63" i="92"/>
  <c r="BE62" i="92"/>
  <c r="BC68" i="92"/>
  <c r="BC67" i="92"/>
  <c r="BC66" i="92"/>
  <c r="BC65" i="92"/>
  <c r="BC64" i="92"/>
  <c r="BC63" i="92"/>
  <c r="BC62" i="92"/>
  <c r="BA68" i="92"/>
  <c r="BA67" i="92"/>
  <c r="BA66" i="92"/>
  <c r="BA65" i="92"/>
  <c r="BA64" i="92"/>
  <c r="BA63" i="92"/>
  <c r="BA62" i="92"/>
  <c r="AY68" i="92"/>
  <c r="AY67" i="92"/>
  <c r="BM33" i="92"/>
  <c r="BJ33" i="92" s="1"/>
  <c r="BM32" i="92"/>
  <c r="BJ32" i="92" s="1"/>
  <c r="BM31" i="92"/>
  <c r="BJ31" i="92" s="1"/>
  <c r="BM30" i="92"/>
  <c r="BJ30" i="92" s="1"/>
  <c r="BM29" i="92"/>
  <c r="BJ29" i="92" s="1"/>
  <c r="BM28" i="92"/>
  <c r="BJ28" i="92" s="1"/>
  <c r="BM27" i="92"/>
  <c r="BJ27" i="92" s="1"/>
  <c r="BM26" i="92"/>
  <c r="BJ26" i="92" s="1"/>
  <c r="BM25" i="92"/>
  <c r="BJ25" i="92" s="1"/>
  <c r="BM24" i="92"/>
  <c r="BJ24" i="92" s="1"/>
  <c r="BE33" i="92"/>
  <c r="BE32" i="92"/>
  <c r="BE31" i="92"/>
  <c r="BE30" i="92"/>
  <c r="BE29" i="92"/>
  <c r="BE28" i="92"/>
  <c r="BE27" i="92"/>
  <c r="BE26" i="92"/>
  <c r="BE25" i="92"/>
  <c r="BE24" i="92"/>
  <c r="BC33" i="92"/>
  <c r="BH33" i="92" s="1"/>
  <c r="BC32" i="92"/>
  <c r="BH32" i="92" s="1"/>
  <c r="BC31" i="92"/>
  <c r="BH31" i="92" s="1"/>
  <c r="BC30" i="92"/>
  <c r="BH30" i="92" s="1"/>
  <c r="BC29" i="92"/>
  <c r="BH29" i="92" s="1"/>
  <c r="BC28" i="92"/>
  <c r="BH28" i="92" s="1"/>
  <c r="BC27" i="92"/>
  <c r="BH27" i="92" s="1"/>
  <c r="BC26" i="92"/>
  <c r="BH26" i="92" s="1"/>
  <c r="BC25" i="92"/>
  <c r="BH25" i="92" s="1"/>
  <c r="BC24" i="92"/>
  <c r="BH24" i="92" s="1"/>
  <c r="BA33" i="92"/>
  <c r="BA32" i="92"/>
  <c r="BA31" i="92"/>
  <c r="BA30" i="92"/>
  <c r="BA29" i="92"/>
  <c r="BA28" i="92"/>
  <c r="BA27" i="92"/>
  <c r="BA26" i="92"/>
  <c r="BA25" i="92"/>
  <c r="BA24" i="92"/>
  <c r="AY33" i="92"/>
  <c r="AY32" i="92"/>
  <c r="AY31" i="92"/>
  <c r="AY30" i="92"/>
  <c r="AY29" i="92"/>
  <c r="AY28" i="92"/>
  <c r="AY27" i="92"/>
  <c r="AY26" i="92"/>
  <c r="AY25" i="92"/>
  <c r="AY24" i="92"/>
  <c r="BM53" i="92"/>
  <c r="BJ53" i="92"/>
  <c r="BE53" i="92"/>
  <c r="BC53" i="92"/>
  <c r="BA53" i="92"/>
  <c r="BM61" i="92"/>
  <c r="BJ61" i="92"/>
  <c r="BH61" i="92"/>
  <c r="BE61" i="92"/>
  <c r="BC61" i="92"/>
  <c r="BA61" i="92"/>
  <c r="BM23" i="92"/>
  <c r="BJ23" i="92"/>
  <c r="BH23" i="92"/>
  <c r="BE23" i="92"/>
  <c r="BC23" i="92"/>
  <c r="BA23" i="92"/>
  <c r="AY23" i="92"/>
  <c r="CI23" i="94"/>
  <c r="CG23" i="94"/>
  <c r="BS192" i="94"/>
  <c r="BS191" i="94"/>
  <c r="BS190" i="94"/>
  <c r="BS189" i="94"/>
  <c r="BS183" i="94"/>
  <c r="BS182" i="94"/>
  <c r="BS181" i="94"/>
  <c r="BS180" i="94"/>
  <c r="BS179" i="94"/>
  <c r="BS178" i="94"/>
  <c r="BS177" i="94"/>
  <c r="BS176" i="94"/>
  <c r="BS175" i="94"/>
  <c r="BS174" i="94"/>
  <c r="BS173" i="94"/>
  <c r="BS167" i="94"/>
  <c r="BS166" i="94"/>
  <c r="BS165" i="94"/>
  <c r="BS164" i="94"/>
  <c r="BS150" i="94"/>
  <c r="BS149" i="94"/>
  <c r="BS148" i="94"/>
  <c r="BS147" i="94"/>
  <c r="BS146" i="94"/>
  <c r="BS145" i="94"/>
  <c r="BS144" i="94"/>
  <c r="BS143" i="94"/>
  <c r="BS142" i="94"/>
  <c r="BS141" i="94"/>
  <c r="BS140" i="94"/>
  <c r="BS117" i="94"/>
  <c r="BS116" i="94"/>
  <c r="BS115" i="94"/>
  <c r="BS114" i="94"/>
  <c r="BS113" i="94"/>
  <c r="BS112" i="94"/>
  <c r="BS111" i="94"/>
  <c r="BS110" i="94"/>
  <c r="BS109" i="94"/>
  <c r="BS108" i="94"/>
  <c r="BS107" i="94"/>
  <c r="BS67" i="94"/>
  <c r="BS66" i="94"/>
  <c r="BS65" i="94"/>
  <c r="BS64" i="94"/>
  <c r="BS63" i="94"/>
  <c r="BS62" i="94"/>
  <c r="BS61" i="94"/>
  <c r="BS60" i="94"/>
  <c r="BS59" i="94"/>
  <c r="BS58" i="94"/>
  <c r="BS57" i="94"/>
  <c r="BS34" i="94"/>
  <c r="BS33" i="94"/>
  <c r="BS32" i="94"/>
  <c r="BS31" i="94"/>
  <c r="BS30" i="94"/>
  <c r="BS29" i="94"/>
  <c r="BS28" i="94"/>
  <c r="BS27" i="94"/>
  <c r="BS26" i="94"/>
  <c r="BS25" i="94"/>
  <c r="BS24" i="94"/>
  <c r="BS23" i="94"/>
  <c r="BS56" i="94"/>
  <c r="BZ172" i="94"/>
  <c r="BX172" i="94"/>
  <c r="BS172" i="94"/>
  <c r="BA172" i="94"/>
  <c r="AY172" i="94"/>
  <c r="BZ188" i="94"/>
  <c r="BX188" i="94"/>
  <c r="BS188" i="94"/>
  <c r="BA188" i="94"/>
  <c r="AY188" i="94"/>
  <c r="BS163" i="94"/>
  <c r="BS139" i="94"/>
  <c r="BS106" i="94"/>
  <c r="BZ106" i="94"/>
  <c r="BX106" i="94"/>
  <c r="BZ139" i="94"/>
  <c r="BX139" i="94"/>
  <c r="BZ163" i="94"/>
  <c r="BX163" i="94"/>
  <c r="BZ192" i="94"/>
  <c r="BZ191" i="94"/>
  <c r="BZ190" i="94"/>
  <c r="BZ189" i="94"/>
  <c r="BX192" i="94"/>
  <c r="BX191" i="94"/>
  <c r="BX190" i="94"/>
  <c r="BX189" i="94"/>
  <c r="BZ167" i="94"/>
  <c r="BZ166" i="94"/>
  <c r="BZ165" i="94"/>
  <c r="BZ164" i="94"/>
  <c r="BX167" i="94"/>
  <c r="BX166" i="94"/>
  <c r="BX165" i="94"/>
  <c r="BX164" i="94"/>
  <c r="BZ183" i="94"/>
  <c r="BZ182" i="94"/>
  <c r="BZ181" i="94"/>
  <c r="BZ180" i="94"/>
  <c r="BZ179" i="94"/>
  <c r="BZ178" i="94"/>
  <c r="BZ177" i="94"/>
  <c r="BZ176" i="94"/>
  <c r="BZ175" i="94"/>
  <c r="BZ174" i="94"/>
  <c r="BZ173" i="94"/>
  <c r="BX183" i="94"/>
  <c r="BX182" i="94"/>
  <c r="BX181" i="94"/>
  <c r="BX180" i="94"/>
  <c r="BX179" i="94"/>
  <c r="BX178" i="94"/>
  <c r="BX177" i="94"/>
  <c r="BX176" i="94"/>
  <c r="BX175" i="94"/>
  <c r="BX174" i="94"/>
  <c r="BX173" i="94"/>
  <c r="BZ150" i="94"/>
  <c r="BZ149" i="94"/>
  <c r="BZ148" i="94"/>
  <c r="BZ147" i="94"/>
  <c r="BZ146" i="94"/>
  <c r="BZ145" i="94"/>
  <c r="BZ144" i="94"/>
  <c r="BZ143" i="94"/>
  <c r="BZ142" i="94"/>
  <c r="BZ141" i="94"/>
  <c r="BZ140" i="94"/>
  <c r="BX150" i="94"/>
  <c r="BX149" i="94"/>
  <c r="BX148" i="94"/>
  <c r="BX147" i="94"/>
  <c r="BX146" i="94"/>
  <c r="BX145" i="94"/>
  <c r="BX144" i="94"/>
  <c r="BX143" i="94"/>
  <c r="BX142" i="94"/>
  <c r="BX141" i="94"/>
  <c r="BX140" i="94"/>
  <c r="BZ117" i="94"/>
  <c r="BZ116" i="94"/>
  <c r="BZ115" i="94"/>
  <c r="BZ114" i="94"/>
  <c r="BZ113" i="94"/>
  <c r="BZ112" i="94"/>
  <c r="BZ111" i="94"/>
  <c r="BZ110" i="94"/>
  <c r="BZ109" i="94"/>
  <c r="BZ108" i="94"/>
  <c r="BZ107" i="94"/>
  <c r="BX117" i="94"/>
  <c r="BX116" i="94"/>
  <c r="BX115" i="94"/>
  <c r="BX114" i="94"/>
  <c r="BX113" i="94"/>
  <c r="BX112" i="94"/>
  <c r="BX111" i="94"/>
  <c r="BX110" i="94"/>
  <c r="BX109" i="94"/>
  <c r="BX108" i="94"/>
  <c r="BX107" i="94"/>
  <c r="BA192" i="94"/>
  <c r="BA191" i="94"/>
  <c r="BA190" i="94"/>
  <c r="BA189" i="94"/>
  <c r="AY192" i="94"/>
  <c r="AY191" i="94"/>
  <c r="AY190" i="94"/>
  <c r="AY189" i="94"/>
  <c r="BA183" i="94"/>
  <c r="BA182" i="94"/>
  <c r="BA181" i="94"/>
  <c r="BA180" i="94"/>
  <c r="BA179" i="94"/>
  <c r="BA178" i="94"/>
  <c r="BA177" i="94"/>
  <c r="BA176" i="94"/>
  <c r="BA175" i="94"/>
  <c r="BA174" i="94"/>
  <c r="BA173" i="94"/>
  <c r="AY183" i="94"/>
  <c r="AY182" i="94"/>
  <c r="AY181" i="94"/>
  <c r="AY180" i="94"/>
  <c r="AY179" i="94"/>
  <c r="AY178" i="94"/>
  <c r="AY177" i="94"/>
  <c r="AY176" i="94"/>
  <c r="AY175" i="94"/>
  <c r="AY174" i="94"/>
  <c r="AY173" i="94"/>
  <c r="BA167" i="94"/>
  <c r="BA166" i="94"/>
  <c r="BA165" i="94"/>
  <c r="BA164" i="94"/>
  <c r="AY167" i="94"/>
  <c r="AY166" i="94"/>
  <c r="AY165" i="94"/>
  <c r="AY164" i="94"/>
  <c r="BA150" i="94"/>
  <c r="BA149" i="94"/>
  <c r="BA148" i="94"/>
  <c r="BA147" i="94"/>
  <c r="BA146" i="94"/>
  <c r="BA145" i="94"/>
  <c r="BA144" i="94"/>
  <c r="BA143" i="94"/>
  <c r="BA142" i="94"/>
  <c r="BA141" i="94"/>
  <c r="BA140" i="94"/>
  <c r="AY150" i="94"/>
  <c r="AY149" i="94"/>
  <c r="AY148" i="94"/>
  <c r="AY147" i="94"/>
  <c r="AY146" i="94"/>
  <c r="AY145" i="94"/>
  <c r="AY144" i="94"/>
  <c r="AY143" i="94"/>
  <c r="AY142" i="94"/>
  <c r="AY141" i="94"/>
  <c r="AY140" i="94"/>
  <c r="BA163" i="94"/>
  <c r="AY163" i="94"/>
  <c r="BA139" i="94"/>
  <c r="AY139" i="94"/>
  <c r="AY134" i="94"/>
  <c r="AY133" i="94"/>
  <c r="AY132" i="94"/>
  <c r="BA131" i="94"/>
  <c r="AY131" i="94"/>
  <c r="BA106" i="94"/>
  <c r="AY106" i="94"/>
  <c r="BA117" i="94"/>
  <c r="BA116" i="94"/>
  <c r="BA115" i="94"/>
  <c r="BA114" i="94"/>
  <c r="BA113" i="94"/>
  <c r="BA112" i="94"/>
  <c r="BA111" i="94"/>
  <c r="BA110" i="94"/>
  <c r="BA109" i="94"/>
  <c r="BA108" i="94"/>
  <c r="BA107" i="94"/>
  <c r="AY117" i="94"/>
  <c r="AY116" i="94"/>
  <c r="AY115" i="94"/>
  <c r="AY114" i="94"/>
  <c r="AY113" i="94"/>
  <c r="AY112" i="94"/>
  <c r="AY111" i="94"/>
  <c r="AY110" i="94"/>
  <c r="AY109" i="94"/>
  <c r="AY108" i="94"/>
  <c r="AY107" i="94"/>
  <c r="CI56" i="94"/>
  <c r="CG56" i="94"/>
  <c r="CL56" i="94"/>
  <c r="CD56" i="94"/>
  <c r="CB56" i="94"/>
  <c r="BZ56" i="94"/>
  <c r="BX56" i="94"/>
  <c r="CL67" i="94"/>
  <c r="CI67" i="94" s="1"/>
  <c r="CL66" i="94"/>
  <c r="CI66" i="94" s="1"/>
  <c r="CL65" i="94"/>
  <c r="CI65" i="94" s="1"/>
  <c r="CL64" i="94"/>
  <c r="CI64" i="94" s="1"/>
  <c r="CL63" i="94"/>
  <c r="CI63" i="94" s="1"/>
  <c r="CL62" i="94"/>
  <c r="CI62" i="94" s="1"/>
  <c r="CL61" i="94"/>
  <c r="CI61" i="94" s="1"/>
  <c r="CL60" i="94"/>
  <c r="CI60" i="94" s="1"/>
  <c r="CL59" i="94"/>
  <c r="CI59" i="94" s="1"/>
  <c r="CL58" i="94"/>
  <c r="CI58" i="94" s="1"/>
  <c r="CL57" i="94"/>
  <c r="CI57" i="94" s="1"/>
  <c r="CD67" i="94"/>
  <c r="CD66" i="94"/>
  <c r="CD65" i="94"/>
  <c r="CD64" i="94"/>
  <c r="CD63" i="94"/>
  <c r="CD62" i="94"/>
  <c r="CD61" i="94"/>
  <c r="CD60" i="94"/>
  <c r="CD59" i="94"/>
  <c r="CD58" i="94"/>
  <c r="CD57" i="94"/>
  <c r="CB67" i="94"/>
  <c r="CG67" i="94" s="1"/>
  <c r="CB66" i="94"/>
  <c r="CG66" i="94" s="1"/>
  <c r="CB65" i="94"/>
  <c r="CG65" i="94" s="1"/>
  <c r="CB64" i="94"/>
  <c r="CG64" i="94" s="1"/>
  <c r="CB63" i="94"/>
  <c r="CG63" i="94" s="1"/>
  <c r="CB62" i="94"/>
  <c r="CG62" i="94" s="1"/>
  <c r="CB61" i="94"/>
  <c r="CG61" i="94" s="1"/>
  <c r="CB60" i="94"/>
  <c r="CG60" i="94" s="1"/>
  <c r="CB59" i="94"/>
  <c r="CG59" i="94" s="1"/>
  <c r="CB58" i="94"/>
  <c r="CG58" i="94" s="1"/>
  <c r="CB57" i="94"/>
  <c r="CG57" i="94" s="1"/>
  <c r="BZ67" i="94"/>
  <c r="BZ66" i="94"/>
  <c r="BZ65" i="94"/>
  <c r="BZ64" i="94"/>
  <c r="BZ63" i="94"/>
  <c r="BZ62" i="94"/>
  <c r="BZ61" i="94"/>
  <c r="BZ60" i="94"/>
  <c r="BZ59" i="94"/>
  <c r="BZ58" i="94"/>
  <c r="BZ57" i="94"/>
  <c r="BX67" i="94"/>
  <c r="BX66" i="94"/>
  <c r="BX65" i="94"/>
  <c r="BX64" i="94"/>
  <c r="BX63" i="94"/>
  <c r="BX62" i="94"/>
  <c r="BX61" i="94"/>
  <c r="BX60" i="94"/>
  <c r="BX59" i="94"/>
  <c r="BX58" i="94"/>
  <c r="BX57" i="94"/>
  <c r="CL34" i="94"/>
  <c r="CI34" i="94" s="1"/>
  <c r="CL33" i="94"/>
  <c r="CI33" i="94" s="1"/>
  <c r="CL32" i="94"/>
  <c r="CI32" i="94" s="1"/>
  <c r="CL31" i="94"/>
  <c r="CI31" i="94" s="1"/>
  <c r="CL30" i="94"/>
  <c r="CI30" i="94" s="1"/>
  <c r="CL29" i="94"/>
  <c r="CI29" i="94" s="1"/>
  <c r="CL28" i="94"/>
  <c r="CI28" i="94" s="1"/>
  <c r="CL27" i="94"/>
  <c r="CI27" i="94" s="1"/>
  <c r="CL26" i="94"/>
  <c r="CI26" i="94" s="1"/>
  <c r="CL25" i="94"/>
  <c r="CI25" i="94" s="1"/>
  <c r="CL24" i="94"/>
  <c r="CI24" i="94" s="1"/>
  <c r="CD34" i="94"/>
  <c r="CD33" i="94"/>
  <c r="CD32" i="94"/>
  <c r="CD31" i="94"/>
  <c r="CD30" i="94"/>
  <c r="CD29" i="94"/>
  <c r="CD28" i="94"/>
  <c r="CD27" i="94"/>
  <c r="CD26" i="94"/>
  <c r="CD25" i="94"/>
  <c r="CD24" i="94"/>
  <c r="CB34" i="94"/>
  <c r="CG34" i="94" s="1"/>
  <c r="CB33" i="94"/>
  <c r="CG33" i="94" s="1"/>
  <c r="CB32" i="94"/>
  <c r="CG32" i="94" s="1"/>
  <c r="CB31" i="94"/>
  <c r="CG31" i="94" s="1"/>
  <c r="CB30" i="94"/>
  <c r="CG30" i="94" s="1"/>
  <c r="CB29" i="94"/>
  <c r="CG29" i="94" s="1"/>
  <c r="CB28" i="94"/>
  <c r="CG28" i="94" s="1"/>
  <c r="CB27" i="94"/>
  <c r="CG27" i="94" s="1"/>
  <c r="CB26" i="94"/>
  <c r="CG26" i="94" s="1"/>
  <c r="CB25" i="94"/>
  <c r="CG25" i="94" s="1"/>
  <c r="CB24" i="94"/>
  <c r="CG24" i="94" s="1"/>
  <c r="BZ34" i="94"/>
  <c r="BZ33" i="94"/>
  <c r="BZ32" i="94"/>
  <c r="BZ31" i="94"/>
  <c r="BZ30" i="94"/>
  <c r="BZ29" i="94"/>
  <c r="BZ28" i="94"/>
  <c r="BZ27" i="94"/>
  <c r="BZ26" i="94"/>
  <c r="BZ25" i="94"/>
  <c r="BZ24" i="94"/>
  <c r="BX34" i="94"/>
  <c r="BX33" i="94"/>
  <c r="BX32" i="94"/>
  <c r="BX31" i="94"/>
  <c r="BX30" i="94"/>
  <c r="BX29" i="94"/>
  <c r="BX28" i="94"/>
  <c r="BX27" i="94"/>
  <c r="BX26" i="94"/>
  <c r="BX25" i="94"/>
  <c r="BX24" i="94"/>
  <c r="BM67" i="94"/>
  <c r="BM66" i="94"/>
  <c r="BM65" i="94"/>
  <c r="BM64" i="94"/>
  <c r="BM63" i="94"/>
  <c r="BM62" i="94"/>
  <c r="BM61" i="94"/>
  <c r="BM60" i="94"/>
  <c r="BM59" i="94"/>
  <c r="BM58" i="94"/>
  <c r="BM57" i="94"/>
  <c r="BE67" i="94"/>
  <c r="BE66" i="94"/>
  <c r="BE65" i="94"/>
  <c r="BE64" i="94"/>
  <c r="BE63" i="94"/>
  <c r="BE62" i="94"/>
  <c r="BE61" i="94"/>
  <c r="BE60" i="94"/>
  <c r="BE59" i="94"/>
  <c r="BE58" i="94"/>
  <c r="BE57" i="94"/>
  <c r="BC67" i="94"/>
  <c r="BC66" i="94"/>
  <c r="BC65" i="94"/>
  <c r="BC64" i="94"/>
  <c r="BC63" i="94"/>
  <c r="BC62" i="94"/>
  <c r="BC61" i="94"/>
  <c r="BC60" i="94"/>
  <c r="BC59" i="94"/>
  <c r="BC58" i="94"/>
  <c r="BC57" i="94"/>
  <c r="BA67" i="94"/>
  <c r="BA66" i="94"/>
  <c r="BA65" i="94"/>
  <c r="BA64" i="94"/>
  <c r="BA63" i="94"/>
  <c r="BA62" i="94"/>
  <c r="BA61" i="94"/>
  <c r="BA60" i="94"/>
  <c r="BA59" i="94"/>
  <c r="BA58" i="94"/>
  <c r="BA57" i="94"/>
  <c r="AY67" i="94"/>
  <c r="AY66" i="94"/>
  <c r="AY65" i="94"/>
  <c r="AY64" i="94"/>
  <c r="AY63" i="94"/>
  <c r="AY62" i="94"/>
  <c r="AY61" i="94"/>
  <c r="AY60" i="94"/>
  <c r="AY59" i="94"/>
  <c r="AY58" i="94"/>
  <c r="AY57" i="94"/>
  <c r="BE50" i="94"/>
  <c r="BE49" i="94"/>
  <c r="BE48" i="94"/>
  <c r="BA50" i="94"/>
  <c r="BC50" i="94" s="1"/>
  <c r="BA49" i="94"/>
  <c r="BA48" i="94"/>
  <c r="BC48" i="94" s="1"/>
  <c r="AY50" i="94"/>
  <c r="AY49" i="94"/>
  <c r="AY48" i="94"/>
  <c r="BM34" i="94"/>
  <c r="BM33" i="94"/>
  <c r="BM32" i="94"/>
  <c r="BM31" i="94"/>
  <c r="BM30" i="94"/>
  <c r="BM29" i="94"/>
  <c r="BM28" i="94"/>
  <c r="BM27" i="94"/>
  <c r="BM26" i="94"/>
  <c r="BM25" i="94"/>
  <c r="BM24" i="94"/>
  <c r="BE34" i="94"/>
  <c r="BE33" i="94"/>
  <c r="BE32" i="94"/>
  <c r="BE31" i="94"/>
  <c r="BE30" i="94"/>
  <c r="BE29" i="94"/>
  <c r="BE28" i="94"/>
  <c r="BE27" i="94"/>
  <c r="BE26" i="94"/>
  <c r="BE25" i="94"/>
  <c r="BE24" i="94"/>
  <c r="BC34" i="94"/>
  <c r="BH34" i="94" s="1"/>
  <c r="BC33" i="94"/>
  <c r="BH33" i="94" s="1"/>
  <c r="BC32" i="94"/>
  <c r="BH32" i="94" s="1"/>
  <c r="BC31" i="94"/>
  <c r="BH31" i="94" s="1"/>
  <c r="BC30" i="94"/>
  <c r="BH30" i="94" s="1"/>
  <c r="BC29" i="94"/>
  <c r="BH29" i="94" s="1"/>
  <c r="BC28" i="94"/>
  <c r="BH28" i="94" s="1"/>
  <c r="BC27" i="94"/>
  <c r="BH27" i="94" s="1"/>
  <c r="BC26" i="94"/>
  <c r="BH26" i="94" s="1"/>
  <c r="BC25" i="94"/>
  <c r="BH25" i="94" s="1"/>
  <c r="BC24" i="94"/>
  <c r="BH24" i="94" s="1"/>
  <c r="BA34" i="94"/>
  <c r="BA33" i="94"/>
  <c r="BA32" i="94"/>
  <c r="BA31" i="94"/>
  <c r="BA30" i="94"/>
  <c r="BA29" i="94"/>
  <c r="BA28" i="94"/>
  <c r="BA27" i="94"/>
  <c r="BA26" i="94"/>
  <c r="BA25" i="94"/>
  <c r="BA24" i="94"/>
  <c r="AY34" i="94"/>
  <c r="AY33" i="94"/>
  <c r="AY32" i="94"/>
  <c r="AY31" i="94"/>
  <c r="AY30" i="94"/>
  <c r="AY29" i="94"/>
  <c r="AY28" i="94"/>
  <c r="AY27" i="94"/>
  <c r="AY26" i="94"/>
  <c r="AY25" i="94"/>
  <c r="AY24" i="94"/>
  <c r="CL23" i="94"/>
  <c r="CD23" i="94"/>
  <c r="CB23" i="94"/>
  <c r="BZ23" i="94"/>
  <c r="BX23" i="94"/>
  <c r="BM56" i="94"/>
  <c r="BJ56" i="94"/>
  <c r="BH56" i="94"/>
  <c r="BE56" i="94"/>
  <c r="BC56" i="94"/>
  <c r="BA56" i="94"/>
  <c r="AY56" i="94"/>
  <c r="BM47" i="94"/>
  <c r="BJ47" i="94"/>
  <c r="BH47" i="94"/>
  <c r="BE47" i="94"/>
  <c r="BC47" i="94"/>
  <c r="BA47" i="94"/>
  <c r="AY47" i="94"/>
  <c r="BM23" i="94"/>
  <c r="BJ23" i="94"/>
  <c r="BH23" i="94"/>
  <c r="BE23" i="94"/>
  <c r="BC23" i="94"/>
  <c r="BA23" i="94"/>
  <c r="AY23" i="94"/>
  <c r="F64" i="108" l="1"/>
  <c r="BC49" i="94"/>
  <c r="BG81" i="96" l="1"/>
  <c r="BG74" i="96"/>
  <c r="BG75" i="96"/>
  <c r="BG76" i="96"/>
  <c r="BG77" i="96"/>
  <c r="BG78" i="96"/>
  <c r="BG79" i="96"/>
  <c r="BG80" i="96"/>
  <c r="BG82" i="96"/>
  <c r="BI74" i="96"/>
  <c r="BI75" i="96"/>
  <c r="BI76" i="96"/>
  <c r="BI77" i="96"/>
  <c r="BI78" i="96"/>
  <c r="BI79" i="96"/>
  <c r="BI80" i="96"/>
  <c r="BI81" i="96"/>
  <c r="BI82" i="96"/>
  <c r="BI83" i="96"/>
  <c r="BI84" i="96"/>
  <c r="BI85" i="96"/>
  <c r="BI91" i="96"/>
  <c r="BI92" i="96"/>
  <c r="BI93" i="96"/>
  <c r="BI94" i="96"/>
  <c r="BI95" i="96"/>
  <c r="BI96" i="96"/>
  <c r="BI97" i="96"/>
  <c r="BI99" i="96"/>
  <c r="BI100" i="96"/>
  <c r="BI101" i="96"/>
  <c r="BI102" i="96"/>
  <c r="AF46" i="103" l="1"/>
  <c r="AB46" i="103"/>
  <c r="AH46" i="103" s="1"/>
  <c r="Z46" i="103"/>
  <c r="Q46" i="103"/>
  <c r="O46" i="103"/>
  <c r="E46" i="103"/>
  <c r="K46" i="103" s="1"/>
  <c r="C46" i="103"/>
  <c r="AB45" i="103"/>
  <c r="AH45" i="103" s="1"/>
  <c r="Z45" i="103"/>
  <c r="E45" i="103" s="1"/>
  <c r="G45" i="103" s="1"/>
  <c r="M45" i="103" s="1"/>
  <c r="Q45" i="103"/>
  <c r="O45" i="103"/>
  <c r="C45" i="103"/>
  <c r="AB44" i="103"/>
  <c r="Z44" i="103"/>
  <c r="AF44" i="103" s="1"/>
  <c r="Q44" i="103"/>
  <c r="O44" i="103"/>
  <c r="E44" i="103"/>
  <c r="C44" i="103"/>
  <c r="AB43" i="103"/>
  <c r="AD43" i="103" s="1"/>
  <c r="Z43" i="103"/>
  <c r="E43" i="103" s="1"/>
  <c r="Q43" i="103"/>
  <c r="O43" i="103"/>
  <c r="C43" i="103"/>
  <c r="AF42" i="103"/>
  <c r="AB42" i="103"/>
  <c r="AH42" i="103" s="1"/>
  <c r="Z42" i="103"/>
  <c r="AN42" i="103" s="1"/>
  <c r="Q42" i="103"/>
  <c r="O42" i="103"/>
  <c r="E42" i="103"/>
  <c r="C42" i="103"/>
  <c r="AB36" i="103"/>
  <c r="AD36" i="103" s="1"/>
  <c r="Z36" i="103"/>
  <c r="AN36" i="103" s="1"/>
  <c r="Q36" i="103"/>
  <c r="O36" i="103"/>
  <c r="G36" i="103"/>
  <c r="E36" i="103"/>
  <c r="S36" i="103" s="1"/>
  <c r="C36" i="103"/>
  <c r="AB35" i="103"/>
  <c r="AH35" i="103" s="1"/>
  <c r="M35" i="103" s="1"/>
  <c r="Z35" i="103"/>
  <c r="E35" i="103" s="1"/>
  <c r="Q35" i="103"/>
  <c r="O35" i="103"/>
  <c r="C35" i="103"/>
  <c r="AB34" i="103"/>
  <c r="Z34" i="103"/>
  <c r="AF34" i="103" s="1"/>
  <c r="K34" i="103" s="1"/>
  <c r="Q34" i="103"/>
  <c r="O34" i="103"/>
  <c r="C34" i="103"/>
  <c r="AB33" i="103"/>
  <c r="G33" i="103" s="1"/>
  <c r="Z33" i="103"/>
  <c r="AN33" i="103" s="1"/>
  <c r="Q33" i="103"/>
  <c r="O33" i="103"/>
  <c r="C33" i="103"/>
  <c r="AF32" i="103"/>
  <c r="K32" i="103" s="1"/>
  <c r="AB32" i="103"/>
  <c r="G32" i="103" s="1"/>
  <c r="Z32" i="103"/>
  <c r="AN32" i="103" s="1"/>
  <c r="Q32" i="103"/>
  <c r="O32" i="103"/>
  <c r="C32" i="103"/>
  <c r="AB26" i="103"/>
  <c r="AH26" i="103" s="1"/>
  <c r="Z26" i="103"/>
  <c r="AF26" i="103" s="1"/>
  <c r="Q26" i="103"/>
  <c r="O26" i="103"/>
  <c r="G26" i="103"/>
  <c r="M26" i="103" s="1"/>
  <c r="C26" i="103"/>
  <c r="AB25" i="103"/>
  <c r="AD25" i="103" s="1"/>
  <c r="Z25" i="103"/>
  <c r="AF25" i="103" s="1"/>
  <c r="Q25" i="103"/>
  <c r="O25" i="103"/>
  <c r="E25" i="103"/>
  <c r="C25" i="103"/>
  <c r="AB24" i="103"/>
  <c r="Z24" i="103"/>
  <c r="E24" i="103" s="1"/>
  <c r="K24" i="103" s="1"/>
  <c r="Q24" i="103"/>
  <c r="O24" i="103"/>
  <c r="C24" i="103"/>
  <c r="AH23" i="103"/>
  <c r="AF23" i="103"/>
  <c r="AB23" i="103"/>
  <c r="Z23" i="103"/>
  <c r="AN23" i="103" s="1"/>
  <c r="Q23" i="103"/>
  <c r="O23" i="103"/>
  <c r="G23" i="103"/>
  <c r="C23" i="103"/>
  <c r="E26" i="103" l="1"/>
  <c r="AH33" i="103"/>
  <c r="M33" i="103" s="1"/>
  <c r="AD24" i="103"/>
  <c r="AF43" i="103"/>
  <c r="K43" i="103" s="1"/>
  <c r="AF24" i="103"/>
  <c r="I36" i="103"/>
  <c r="AF45" i="103"/>
  <c r="AH24" i="103"/>
  <c r="AD42" i="103"/>
  <c r="AH32" i="103"/>
  <c r="M32" i="103" s="1"/>
  <c r="AD34" i="103"/>
  <c r="G25" i="103"/>
  <c r="I25" i="103" s="1"/>
  <c r="AD44" i="103"/>
  <c r="E32" i="103"/>
  <c r="G35" i="103"/>
  <c r="G24" i="103"/>
  <c r="I24" i="103" s="1"/>
  <c r="AH36" i="103"/>
  <c r="M36" i="103" s="1"/>
  <c r="K45" i="103"/>
  <c r="S43" i="103"/>
  <c r="S24" i="103"/>
  <c r="AH25" i="103"/>
  <c r="AD26" i="103"/>
  <c r="AH34" i="103"/>
  <c r="M34" i="103" s="1"/>
  <c r="G43" i="103"/>
  <c r="I43" i="103" s="1"/>
  <c r="AH44" i="103"/>
  <c r="AD46" i="103"/>
  <c r="E23" i="103"/>
  <c r="M24" i="103"/>
  <c r="AN24" i="103"/>
  <c r="M25" i="103"/>
  <c r="AD33" i="103"/>
  <c r="E34" i="103"/>
  <c r="AF35" i="103"/>
  <c r="K35" i="103" s="1"/>
  <c r="G42" i="103"/>
  <c r="S42" i="103" s="1"/>
  <c r="AH43" i="103"/>
  <c r="M43" i="103" s="1"/>
  <c r="S35" i="103"/>
  <c r="M23" i="103"/>
  <c r="AD23" i="103"/>
  <c r="S25" i="103"/>
  <c r="S26" i="103"/>
  <c r="AN26" i="103"/>
  <c r="AD32" i="103"/>
  <c r="E33" i="103"/>
  <c r="S33" i="103" s="1"/>
  <c r="AF33" i="103"/>
  <c r="K33" i="103" s="1"/>
  <c r="G34" i="103"/>
  <c r="AF36" i="103"/>
  <c r="K36" i="103" s="1"/>
  <c r="K42" i="103"/>
  <c r="AN43" i="103"/>
  <c r="G46" i="103"/>
  <c r="S46" i="103" s="1"/>
  <c r="AN46" i="103"/>
  <c r="M42" i="103"/>
  <c r="I46" i="103"/>
  <c r="AN45" i="103"/>
  <c r="G44" i="103"/>
  <c r="S44" i="103" s="1"/>
  <c r="AD45" i="103"/>
  <c r="S45" i="103"/>
  <c r="AN44" i="103"/>
  <c r="I45" i="103"/>
  <c r="K44" i="103"/>
  <c r="AN35" i="103"/>
  <c r="AN34" i="103"/>
  <c r="I35" i="103"/>
  <c r="AD35" i="103"/>
  <c r="K26" i="103"/>
  <c r="AN25" i="103"/>
  <c r="I26" i="103"/>
  <c r="K25" i="103"/>
  <c r="I34" i="103" l="1"/>
  <c r="I32" i="103"/>
  <c r="S32" i="103"/>
  <c r="I33" i="103"/>
  <c r="I42" i="103"/>
  <c r="M46" i="103"/>
  <c r="S34" i="103"/>
  <c r="S23" i="103"/>
  <c r="I23" i="103"/>
  <c r="K23" i="103"/>
  <c r="I44" i="103"/>
  <c r="M44" i="103"/>
  <c r="AL164" i="98" l="1"/>
  <c r="AJ164" i="98"/>
  <c r="Z164" i="98"/>
  <c r="K164" i="98"/>
  <c r="AF164" i="98" s="1"/>
  <c r="G164" i="98"/>
  <c r="S164" i="98" s="1"/>
  <c r="AL163" i="98"/>
  <c r="AJ163" i="98"/>
  <c r="Z163" i="98"/>
  <c r="K163" i="98"/>
  <c r="AF163" i="98" s="1"/>
  <c r="G163" i="98"/>
  <c r="I163" i="98" s="1"/>
  <c r="AL162" i="98"/>
  <c r="AJ162" i="98"/>
  <c r="Z162" i="98"/>
  <c r="K162" i="98"/>
  <c r="AF162" i="98" s="1"/>
  <c r="G162" i="98"/>
  <c r="AB162" i="98" s="1"/>
  <c r="AL161" i="98"/>
  <c r="AJ161" i="98"/>
  <c r="Z161" i="98"/>
  <c r="K161" i="98"/>
  <c r="AF161" i="98" s="1"/>
  <c r="G161" i="98"/>
  <c r="M161" i="98" s="1"/>
  <c r="AH161" i="98" s="1"/>
  <c r="AL160" i="98"/>
  <c r="AJ160" i="98"/>
  <c r="Z160" i="98"/>
  <c r="K160" i="98"/>
  <c r="AF160" i="98" s="1"/>
  <c r="G160" i="98"/>
  <c r="S160" i="98" s="1"/>
  <c r="AL154" i="98"/>
  <c r="AJ154" i="98"/>
  <c r="Z154" i="98"/>
  <c r="K154" i="98"/>
  <c r="AF154" i="98" s="1"/>
  <c r="C154" i="98"/>
  <c r="G154" i="98" s="1"/>
  <c r="AL153" i="98"/>
  <c r="AJ153" i="98"/>
  <c r="Z153" i="98"/>
  <c r="K153" i="98"/>
  <c r="AF153" i="98" s="1"/>
  <c r="C153" i="98"/>
  <c r="G153" i="98" s="1"/>
  <c r="AL152" i="98"/>
  <c r="AJ152" i="98"/>
  <c r="Z152" i="98"/>
  <c r="K152" i="98"/>
  <c r="AF152" i="98" s="1"/>
  <c r="C152" i="98"/>
  <c r="G152" i="98" s="1"/>
  <c r="AL151" i="98"/>
  <c r="AJ151" i="98"/>
  <c r="Z151" i="98"/>
  <c r="K151" i="98"/>
  <c r="AF151" i="98" s="1"/>
  <c r="C151" i="98"/>
  <c r="G151" i="98" s="1"/>
  <c r="AL150" i="98"/>
  <c r="AJ150" i="98"/>
  <c r="Z150" i="98"/>
  <c r="K150" i="98"/>
  <c r="AF150" i="98" s="1"/>
  <c r="C150" i="98"/>
  <c r="G150" i="98" s="1"/>
  <c r="AL149" i="98"/>
  <c r="AJ149" i="98"/>
  <c r="Z149" i="98"/>
  <c r="K149" i="98"/>
  <c r="AF149" i="98" s="1"/>
  <c r="C149" i="98"/>
  <c r="G149" i="98" s="1"/>
  <c r="AL148" i="98"/>
  <c r="AJ148" i="98"/>
  <c r="Z148" i="98"/>
  <c r="K148" i="98"/>
  <c r="AF148" i="98" s="1"/>
  <c r="C148" i="98"/>
  <c r="G148" i="98" s="1"/>
  <c r="C136" i="98"/>
  <c r="G136" i="98" s="1"/>
  <c r="M136" i="98" s="1"/>
  <c r="K136" i="98"/>
  <c r="AF136" i="98" s="1"/>
  <c r="Z136" i="98"/>
  <c r="AJ136" i="98"/>
  <c r="AL136" i="98"/>
  <c r="C137" i="98"/>
  <c r="G137" i="98" s="1"/>
  <c r="K137" i="98"/>
  <c r="AF137" i="98" s="1"/>
  <c r="Z137" i="98"/>
  <c r="AJ137" i="98"/>
  <c r="AL137" i="98"/>
  <c r="C138" i="98"/>
  <c r="G138" i="98" s="1"/>
  <c r="M138" i="98" s="1"/>
  <c r="K138" i="98"/>
  <c r="AF138" i="98" s="1"/>
  <c r="Z138" i="98"/>
  <c r="AJ138" i="98"/>
  <c r="AL138" i="98"/>
  <c r="C139" i="98"/>
  <c r="G139" i="98" s="1"/>
  <c r="AB139" i="98" s="1"/>
  <c r="K139" i="98"/>
  <c r="AF139" i="98" s="1"/>
  <c r="Z139" i="98"/>
  <c r="AJ139" i="98"/>
  <c r="AL139" i="98"/>
  <c r="AL135" i="98"/>
  <c r="AJ135" i="98"/>
  <c r="Z135" i="98"/>
  <c r="K135" i="98"/>
  <c r="AF135" i="98" s="1"/>
  <c r="C135" i="98"/>
  <c r="G135" i="98" s="1"/>
  <c r="S135" i="98" s="1"/>
  <c r="AL126" i="98"/>
  <c r="AJ126" i="98"/>
  <c r="Z126" i="98"/>
  <c r="K126" i="98"/>
  <c r="AF126" i="98" s="1"/>
  <c r="C126" i="98"/>
  <c r="G126" i="98" s="1"/>
  <c r="AL125" i="98"/>
  <c r="AJ125" i="98"/>
  <c r="Z125" i="98"/>
  <c r="K125" i="98"/>
  <c r="AF125" i="98" s="1"/>
  <c r="C125" i="98"/>
  <c r="G125" i="98" s="1"/>
  <c r="AL124" i="98"/>
  <c r="AJ124" i="98"/>
  <c r="Z124" i="98"/>
  <c r="K124" i="98"/>
  <c r="AF124" i="98" s="1"/>
  <c r="C124" i="98"/>
  <c r="G124" i="98" s="1"/>
  <c r="AL123" i="98"/>
  <c r="AJ123" i="98"/>
  <c r="Z123" i="98"/>
  <c r="K123" i="98"/>
  <c r="AF123" i="98" s="1"/>
  <c r="C123" i="98"/>
  <c r="G123" i="98" s="1"/>
  <c r="AL122" i="98"/>
  <c r="AJ122" i="98"/>
  <c r="Z122" i="98"/>
  <c r="K122" i="98"/>
  <c r="AF122" i="98" s="1"/>
  <c r="C122" i="98"/>
  <c r="G122" i="98" s="1"/>
  <c r="C109" i="98"/>
  <c r="G109" i="98" s="1"/>
  <c r="C110" i="98"/>
  <c r="G110" i="98" s="1"/>
  <c r="C111" i="98"/>
  <c r="G111" i="98" s="1"/>
  <c r="C112" i="98"/>
  <c r="G112" i="98" s="1"/>
  <c r="C113" i="98"/>
  <c r="G113" i="98" s="1"/>
  <c r="AL113" i="98"/>
  <c r="AJ113" i="98"/>
  <c r="Z113" i="98"/>
  <c r="K113" i="98"/>
  <c r="AF113" i="98" s="1"/>
  <c r="AL112" i="98"/>
  <c r="AJ112" i="98"/>
  <c r="Z112" i="98"/>
  <c r="K112" i="98"/>
  <c r="AF112" i="98" s="1"/>
  <c r="AL111" i="98"/>
  <c r="AJ111" i="98"/>
  <c r="Z111" i="98"/>
  <c r="K111" i="98"/>
  <c r="AF111" i="98" s="1"/>
  <c r="AL110" i="98"/>
  <c r="AJ110" i="98"/>
  <c r="Z110" i="98"/>
  <c r="K110" i="98"/>
  <c r="AF110" i="98" s="1"/>
  <c r="AL109" i="98"/>
  <c r="AJ109" i="98"/>
  <c r="Z109" i="98"/>
  <c r="K109" i="98"/>
  <c r="AF109" i="98" s="1"/>
  <c r="AL100" i="98"/>
  <c r="AJ100" i="98"/>
  <c r="Z100" i="98"/>
  <c r="K100" i="98"/>
  <c r="AF100" i="98" s="1"/>
  <c r="C100" i="98"/>
  <c r="G100" i="98" s="1"/>
  <c r="AL99" i="98"/>
  <c r="AJ99" i="98"/>
  <c r="Z99" i="98"/>
  <c r="K99" i="98"/>
  <c r="AF99" i="98" s="1"/>
  <c r="C99" i="98"/>
  <c r="G99" i="98" s="1"/>
  <c r="AL98" i="98"/>
  <c r="AJ98" i="98"/>
  <c r="Z98" i="98"/>
  <c r="K98" i="98"/>
  <c r="AF98" i="98" s="1"/>
  <c r="C98" i="98"/>
  <c r="G98" i="98" s="1"/>
  <c r="AL97" i="98"/>
  <c r="AJ97" i="98"/>
  <c r="Z97" i="98"/>
  <c r="K97" i="98"/>
  <c r="AF97" i="98" s="1"/>
  <c r="C97" i="98"/>
  <c r="G97" i="98" s="1"/>
  <c r="AL96" i="98"/>
  <c r="AJ96" i="98"/>
  <c r="Z96" i="98"/>
  <c r="K96" i="98"/>
  <c r="AF96" i="98" s="1"/>
  <c r="C96" i="98"/>
  <c r="G96" i="98" s="1"/>
  <c r="AL82" i="98"/>
  <c r="AJ82" i="98"/>
  <c r="Z82" i="98"/>
  <c r="K82" i="98"/>
  <c r="AF82" i="98" s="1"/>
  <c r="G82" i="98"/>
  <c r="S82" i="98" s="1"/>
  <c r="AL81" i="98"/>
  <c r="AJ81" i="98"/>
  <c r="Z81" i="98"/>
  <c r="K81" i="98"/>
  <c r="AF81" i="98" s="1"/>
  <c r="G81" i="98"/>
  <c r="S81" i="98" s="1"/>
  <c r="AL79" i="98"/>
  <c r="AJ79" i="98"/>
  <c r="Z79" i="98"/>
  <c r="K79" i="98"/>
  <c r="AF79" i="98" s="1"/>
  <c r="G79" i="98"/>
  <c r="S79" i="98" s="1"/>
  <c r="AL78" i="98"/>
  <c r="AJ78" i="98"/>
  <c r="Z78" i="98"/>
  <c r="K78" i="98"/>
  <c r="AF78" i="98" s="1"/>
  <c r="G78" i="98"/>
  <c r="I78" i="98" s="1"/>
  <c r="AL77" i="98"/>
  <c r="AJ77" i="98"/>
  <c r="Z77" i="98"/>
  <c r="K77" i="98"/>
  <c r="AF77" i="98" s="1"/>
  <c r="G77" i="98"/>
  <c r="AB77" i="98" s="1"/>
  <c r="AL76" i="98"/>
  <c r="AJ76" i="98"/>
  <c r="Z76" i="98"/>
  <c r="K76" i="98"/>
  <c r="AF76" i="98" s="1"/>
  <c r="G76" i="98"/>
  <c r="M76" i="98" s="1"/>
  <c r="AH76" i="98" s="1"/>
  <c r="AL75" i="98"/>
  <c r="AJ75" i="98"/>
  <c r="Z75" i="98"/>
  <c r="K75" i="98"/>
  <c r="AF75" i="98" s="1"/>
  <c r="G75" i="98"/>
  <c r="S75" i="98" s="1"/>
  <c r="AL64" i="98"/>
  <c r="AJ64" i="98"/>
  <c r="Z64" i="98"/>
  <c r="K64" i="98"/>
  <c r="AF64" i="98" s="1"/>
  <c r="C64" i="98"/>
  <c r="G64" i="98" s="1"/>
  <c r="AL63" i="98"/>
  <c r="AJ63" i="98"/>
  <c r="Z63" i="98"/>
  <c r="K63" i="98"/>
  <c r="AF63" i="98" s="1"/>
  <c r="C63" i="98"/>
  <c r="G63" i="98" s="1"/>
  <c r="AL61" i="98"/>
  <c r="AJ61" i="98"/>
  <c r="Z61" i="98"/>
  <c r="K61" i="98"/>
  <c r="AF61" i="98" s="1"/>
  <c r="C61" i="98"/>
  <c r="G61" i="98" s="1"/>
  <c r="AL60" i="98"/>
  <c r="AJ60" i="98"/>
  <c r="Z60" i="98"/>
  <c r="K60" i="98"/>
  <c r="AF60" i="98" s="1"/>
  <c r="C60" i="98"/>
  <c r="G60" i="98" s="1"/>
  <c r="AL59" i="98"/>
  <c r="AJ59" i="98"/>
  <c r="Z59" i="98"/>
  <c r="K59" i="98"/>
  <c r="AF59" i="98" s="1"/>
  <c r="C59" i="98"/>
  <c r="G59" i="98" s="1"/>
  <c r="AL58" i="98"/>
  <c r="AJ58" i="98"/>
  <c r="Z58" i="98"/>
  <c r="K58" i="98"/>
  <c r="AF58" i="98" s="1"/>
  <c r="C58" i="98"/>
  <c r="G58" i="98" s="1"/>
  <c r="AL49" i="98"/>
  <c r="AJ49" i="98"/>
  <c r="Z49" i="98"/>
  <c r="K49" i="98"/>
  <c r="AF49" i="98" s="1"/>
  <c r="C49" i="98"/>
  <c r="G49" i="98" s="1"/>
  <c r="AL48" i="98"/>
  <c r="AJ48" i="98"/>
  <c r="Z48" i="98"/>
  <c r="K48" i="98"/>
  <c r="AF48" i="98" s="1"/>
  <c r="C48" i="98"/>
  <c r="G48" i="98" s="1"/>
  <c r="AL47" i="98"/>
  <c r="AJ47" i="98"/>
  <c r="Z47" i="98"/>
  <c r="K47" i="98"/>
  <c r="AF47" i="98" s="1"/>
  <c r="C47" i="98"/>
  <c r="G47" i="98" s="1"/>
  <c r="AL46" i="98"/>
  <c r="AJ46" i="98"/>
  <c r="Z46" i="98"/>
  <c r="K46" i="98"/>
  <c r="AF46" i="98" s="1"/>
  <c r="C46" i="98"/>
  <c r="G46" i="98" s="1"/>
  <c r="AL45" i="98"/>
  <c r="AJ45" i="98"/>
  <c r="Z45" i="98"/>
  <c r="K45" i="98"/>
  <c r="AF45" i="98" s="1"/>
  <c r="C45" i="98"/>
  <c r="G45" i="98" s="1"/>
  <c r="AL44" i="98"/>
  <c r="AJ44" i="98"/>
  <c r="Z44" i="98"/>
  <c r="K44" i="98"/>
  <c r="AF44" i="98" s="1"/>
  <c r="C44" i="98"/>
  <c r="G44" i="98" s="1"/>
  <c r="AL43" i="98"/>
  <c r="AJ43" i="98"/>
  <c r="Z43" i="98"/>
  <c r="K43" i="98"/>
  <c r="AF43" i="98" s="1"/>
  <c r="C43" i="98"/>
  <c r="G43" i="98" s="1"/>
  <c r="AL42" i="98"/>
  <c r="AJ42" i="98"/>
  <c r="Z42" i="98"/>
  <c r="K42" i="98"/>
  <c r="AF42" i="98" s="1"/>
  <c r="C42" i="98"/>
  <c r="G42" i="98" s="1"/>
  <c r="AL33" i="98"/>
  <c r="AJ33" i="98"/>
  <c r="Z33" i="98"/>
  <c r="K33" i="98"/>
  <c r="AF33" i="98" s="1"/>
  <c r="C33" i="98"/>
  <c r="G33" i="98" s="1"/>
  <c r="M33" i="98" s="1"/>
  <c r="AH33" i="98" s="1"/>
  <c r="AL32" i="98"/>
  <c r="AJ32" i="98"/>
  <c r="Z32" i="98"/>
  <c r="K32" i="98"/>
  <c r="AF32" i="98" s="1"/>
  <c r="C32" i="98"/>
  <c r="G32" i="98" s="1"/>
  <c r="AL31" i="98"/>
  <c r="AJ31" i="98"/>
  <c r="Z31" i="98"/>
  <c r="K31" i="98"/>
  <c r="AF31" i="98" s="1"/>
  <c r="C31" i="98"/>
  <c r="G31" i="98" s="1"/>
  <c r="M31" i="98" s="1"/>
  <c r="AH31" i="98" s="1"/>
  <c r="AL30" i="98"/>
  <c r="AJ30" i="98"/>
  <c r="Z30" i="98"/>
  <c r="K30" i="98"/>
  <c r="AF30" i="98" s="1"/>
  <c r="C30" i="98"/>
  <c r="G30" i="98" s="1"/>
  <c r="AL29" i="98"/>
  <c r="AJ29" i="98"/>
  <c r="Z29" i="98"/>
  <c r="K29" i="98"/>
  <c r="AF29" i="98" s="1"/>
  <c r="C29" i="98"/>
  <c r="G29" i="98" s="1"/>
  <c r="M29" i="98" s="1"/>
  <c r="AH29" i="98" s="1"/>
  <c r="AL28" i="98"/>
  <c r="AJ28" i="98"/>
  <c r="Z28" i="98"/>
  <c r="K28" i="98"/>
  <c r="AF28" i="98" s="1"/>
  <c r="C28" i="98"/>
  <c r="G28" i="98" s="1"/>
  <c r="AL27" i="98"/>
  <c r="AJ27" i="98"/>
  <c r="Z27" i="98"/>
  <c r="K27" i="98"/>
  <c r="AF27" i="98" s="1"/>
  <c r="C27" i="98"/>
  <c r="G27" i="98" s="1"/>
  <c r="M27" i="98" s="1"/>
  <c r="AH27" i="98" s="1"/>
  <c r="AL26" i="98"/>
  <c r="AJ26" i="98"/>
  <c r="Z26" i="98"/>
  <c r="K26" i="98"/>
  <c r="AF26" i="98" s="1"/>
  <c r="C26" i="98"/>
  <c r="G26" i="98" s="1"/>
  <c r="M79" i="98" l="1"/>
  <c r="AH79" i="98" s="1"/>
  <c r="M162" i="98"/>
  <c r="AH162" i="98" s="1"/>
  <c r="AD139" i="98"/>
  <c r="M164" i="98"/>
  <c r="AH164" i="98" s="1"/>
  <c r="M75" i="98"/>
  <c r="AH75" i="98" s="1"/>
  <c r="M78" i="98"/>
  <c r="AH78" i="98" s="1"/>
  <c r="I79" i="98"/>
  <c r="AB79" i="98"/>
  <c r="AD79" i="98" s="1"/>
  <c r="I81" i="98"/>
  <c r="AB137" i="98"/>
  <c r="AD137" i="98" s="1"/>
  <c r="I137" i="98"/>
  <c r="I75" i="98"/>
  <c r="AB75" i="98"/>
  <c r="AD75" i="98" s="1"/>
  <c r="M77" i="98"/>
  <c r="AH77" i="98" s="1"/>
  <c r="AB81" i="98"/>
  <c r="AD81" i="98" s="1"/>
  <c r="I82" i="98"/>
  <c r="AB78" i="98"/>
  <c r="AN78" i="98" s="1"/>
  <c r="I160" i="98"/>
  <c r="AB160" i="98"/>
  <c r="AD160" i="98" s="1"/>
  <c r="M160" i="98"/>
  <c r="AH160" i="98" s="1"/>
  <c r="M163" i="98"/>
  <c r="AH163" i="98" s="1"/>
  <c r="AB163" i="98"/>
  <c r="AD163" i="98" s="1"/>
  <c r="I164" i="98"/>
  <c r="AB164" i="98"/>
  <c r="AD164" i="98" s="1"/>
  <c r="AN162" i="98"/>
  <c r="AD162" i="98"/>
  <c r="S161" i="98"/>
  <c r="S162" i="98"/>
  <c r="AB161" i="98"/>
  <c r="I162" i="98"/>
  <c r="S163" i="98"/>
  <c r="I161" i="98"/>
  <c r="S150" i="98"/>
  <c r="AB150" i="98"/>
  <c r="AD150" i="98" s="1"/>
  <c r="I150" i="98"/>
  <c r="M150" i="98"/>
  <c r="AH150" i="98" s="1"/>
  <c r="AB153" i="98"/>
  <c r="I153" i="98"/>
  <c r="S153" i="98"/>
  <c r="M153" i="98"/>
  <c r="AH153" i="98" s="1"/>
  <c r="S152" i="98"/>
  <c r="I152" i="98"/>
  <c r="M152" i="98"/>
  <c r="AH152" i="98" s="1"/>
  <c r="AB152" i="98"/>
  <c r="AD152" i="98" s="1"/>
  <c r="S148" i="98"/>
  <c r="AB148" i="98"/>
  <c r="AD148" i="98" s="1"/>
  <c r="I148" i="98"/>
  <c r="M148" i="98"/>
  <c r="AH148" i="98" s="1"/>
  <c r="AB151" i="98"/>
  <c r="I151" i="98"/>
  <c r="S151" i="98"/>
  <c r="M151" i="98"/>
  <c r="AH151" i="98" s="1"/>
  <c r="AB149" i="98"/>
  <c r="I149" i="98"/>
  <c r="S149" i="98"/>
  <c r="M149" i="98"/>
  <c r="AH149" i="98" s="1"/>
  <c r="S154" i="98"/>
  <c r="AB154" i="98"/>
  <c r="AD154" i="98" s="1"/>
  <c r="M154" i="98"/>
  <c r="AH154" i="98" s="1"/>
  <c r="I154" i="98"/>
  <c r="M139" i="98"/>
  <c r="AH139" i="98" s="1"/>
  <c r="M135" i="98"/>
  <c r="AH135" i="98" s="1"/>
  <c r="S139" i="98"/>
  <c r="I139" i="98"/>
  <c r="M137" i="98"/>
  <c r="AH137" i="98" s="1"/>
  <c r="AB135" i="98"/>
  <c r="AD135" i="98" s="1"/>
  <c r="I135" i="98"/>
  <c r="S138" i="98"/>
  <c r="AB138" i="98"/>
  <c r="AD138" i="98" s="1"/>
  <c r="AH138" i="98"/>
  <c r="I138" i="98"/>
  <c r="AN139" i="98"/>
  <c r="S136" i="98"/>
  <c r="AB136" i="98"/>
  <c r="AD136" i="98" s="1"/>
  <c r="AH136" i="98"/>
  <c r="I136" i="98"/>
  <c r="S137" i="98"/>
  <c r="S124" i="98"/>
  <c r="M124" i="98"/>
  <c r="AH124" i="98" s="1"/>
  <c r="AB124" i="98"/>
  <c r="AD124" i="98" s="1"/>
  <c r="I124" i="98"/>
  <c r="S122" i="98"/>
  <c r="AB122" i="98"/>
  <c r="AD122" i="98" s="1"/>
  <c r="I122" i="98"/>
  <c r="M122" i="98"/>
  <c r="AH122" i="98" s="1"/>
  <c r="AB125" i="98"/>
  <c r="M125" i="98"/>
  <c r="AH125" i="98" s="1"/>
  <c r="I125" i="98"/>
  <c r="S125" i="98"/>
  <c r="AB123" i="98"/>
  <c r="I123" i="98"/>
  <c r="S123" i="98"/>
  <c r="M123" i="98"/>
  <c r="AH123" i="98" s="1"/>
  <c r="S126" i="98"/>
  <c r="AB126" i="98"/>
  <c r="AD126" i="98" s="1"/>
  <c r="I126" i="98"/>
  <c r="M126" i="98"/>
  <c r="AH126" i="98" s="1"/>
  <c r="AB110" i="98"/>
  <c r="M110" i="98"/>
  <c r="AH110" i="98" s="1"/>
  <c r="I110" i="98"/>
  <c r="S110" i="98"/>
  <c r="S111" i="98"/>
  <c r="I111" i="98"/>
  <c r="M111" i="98"/>
  <c r="AH111" i="98" s="1"/>
  <c r="AB111" i="98"/>
  <c r="AD111" i="98" s="1"/>
  <c r="S113" i="98"/>
  <c r="M113" i="98"/>
  <c r="AH113" i="98" s="1"/>
  <c r="AB113" i="98"/>
  <c r="AD113" i="98" s="1"/>
  <c r="I113" i="98"/>
  <c r="S109" i="98"/>
  <c r="I109" i="98"/>
  <c r="M109" i="98"/>
  <c r="AH109" i="98" s="1"/>
  <c r="AB109" i="98"/>
  <c r="AD109" i="98" s="1"/>
  <c r="AB112" i="98"/>
  <c r="I112" i="98"/>
  <c r="S112" i="98"/>
  <c r="M112" i="98"/>
  <c r="AH112" i="98" s="1"/>
  <c r="S98" i="98"/>
  <c r="AB98" i="98"/>
  <c r="AD98" i="98" s="1"/>
  <c r="M98" i="98"/>
  <c r="AH98" i="98" s="1"/>
  <c r="I98" i="98"/>
  <c r="S96" i="98"/>
  <c r="AB96" i="98"/>
  <c r="AD96" i="98" s="1"/>
  <c r="I96" i="98"/>
  <c r="M96" i="98"/>
  <c r="AH96" i="98" s="1"/>
  <c r="AB99" i="98"/>
  <c r="S99" i="98"/>
  <c r="M99" i="98"/>
  <c r="AH99" i="98" s="1"/>
  <c r="I99" i="98"/>
  <c r="AB97" i="98"/>
  <c r="I97" i="98"/>
  <c r="S97" i="98"/>
  <c r="M97" i="98"/>
  <c r="AH97" i="98" s="1"/>
  <c r="S100" i="98"/>
  <c r="AB100" i="98"/>
  <c r="AD100" i="98" s="1"/>
  <c r="I100" i="98"/>
  <c r="M100" i="98"/>
  <c r="AH100" i="98" s="1"/>
  <c r="AN77" i="98"/>
  <c r="AD77" i="98"/>
  <c r="S76" i="98"/>
  <c r="I76" i="98"/>
  <c r="S77" i="98"/>
  <c r="AB76" i="98"/>
  <c r="I77" i="98"/>
  <c r="S78" i="98"/>
  <c r="M81" i="98"/>
  <c r="AH81" i="98" s="1"/>
  <c r="AB82" i="98"/>
  <c r="AD82" i="98" s="1"/>
  <c r="M82" i="98"/>
  <c r="AH82" i="98" s="1"/>
  <c r="S61" i="98"/>
  <c r="M61" i="98"/>
  <c r="AH61" i="98" s="1"/>
  <c r="AB61" i="98"/>
  <c r="AD61" i="98" s="1"/>
  <c r="I61" i="98"/>
  <c r="S59" i="98"/>
  <c r="I59" i="98"/>
  <c r="M59" i="98"/>
  <c r="AH59" i="98" s="1"/>
  <c r="AB59" i="98"/>
  <c r="AD59" i="98" s="1"/>
  <c r="AB63" i="98"/>
  <c r="I63" i="98"/>
  <c r="S63" i="98"/>
  <c r="M63" i="98"/>
  <c r="AH63" i="98" s="1"/>
  <c r="AB60" i="98"/>
  <c r="I60" i="98"/>
  <c r="S60" i="98"/>
  <c r="M60" i="98"/>
  <c r="AH60" i="98" s="1"/>
  <c r="AB58" i="98"/>
  <c r="I58" i="98"/>
  <c r="S58" i="98"/>
  <c r="M58" i="98"/>
  <c r="AH58" i="98" s="1"/>
  <c r="S64" i="98"/>
  <c r="AB64" i="98"/>
  <c r="AD64" i="98" s="1"/>
  <c r="M64" i="98"/>
  <c r="AH64" i="98" s="1"/>
  <c r="I64" i="98"/>
  <c r="AB42" i="98"/>
  <c r="S42" i="98"/>
  <c r="M42" i="98"/>
  <c r="AH42" i="98" s="1"/>
  <c r="I42" i="98"/>
  <c r="S47" i="98"/>
  <c r="I47" i="98"/>
  <c r="M47" i="98"/>
  <c r="AH47" i="98" s="1"/>
  <c r="AB47" i="98"/>
  <c r="AD47" i="98" s="1"/>
  <c r="S45" i="98"/>
  <c r="AB45" i="98"/>
  <c r="AD45" i="98" s="1"/>
  <c r="I45" i="98"/>
  <c r="M45" i="98"/>
  <c r="AH45" i="98" s="1"/>
  <c r="AB48" i="98"/>
  <c r="I48" i="98"/>
  <c r="S48" i="98"/>
  <c r="M48" i="98"/>
  <c r="AH48" i="98" s="1"/>
  <c r="S43" i="98"/>
  <c r="I43" i="98"/>
  <c r="M43" i="98"/>
  <c r="AH43" i="98" s="1"/>
  <c r="AB43" i="98"/>
  <c r="AD43" i="98" s="1"/>
  <c r="AB46" i="98"/>
  <c r="I46" i="98"/>
  <c r="S46" i="98"/>
  <c r="M46" i="98"/>
  <c r="AH46" i="98" s="1"/>
  <c r="AB44" i="98"/>
  <c r="S44" i="98"/>
  <c r="I44" i="98"/>
  <c r="M44" i="98"/>
  <c r="AH44" i="98" s="1"/>
  <c r="S49" i="98"/>
  <c r="AB49" i="98"/>
  <c r="AD49" i="98" s="1"/>
  <c r="I49" i="98"/>
  <c r="M49" i="98"/>
  <c r="AH49" i="98" s="1"/>
  <c r="I26" i="98"/>
  <c r="S26" i="98"/>
  <c r="M26" i="98"/>
  <c r="AH26" i="98" s="1"/>
  <c r="AB26" i="98"/>
  <c r="AD26" i="98" s="1"/>
  <c r="I32" i="98"/>
  <c r="S32" i="98"/>
  <c r="M32" i="98"/>
  <c r="AH32" i="98" s="1"/>
  <c r="AB32" i="98"/>
  <c r="AD32" i="98" s="1"/>
  <c r="I28" i="98"/>
  <c r="AB28" i="98"/>
  <c r="AD28" i="98" s="1"/>
  <c r="S28" i="98"/>
  <c r="M28" i="98"/>
  <c r="AH28" i="98" s="1"/>
  <c r="I30" i="98"/>
  <c r="M30" i="98"/>
  <c r="AH30" i="98" s="1"/>
  <c r="S30" i="98"/>
  <c r="AB30" i="98"/>
  <c r="AD30" i="98" s="1"/>
  <c r="S27" i="98"/>
  <c r="S29" i="98"/>
  <c r="S31" i="98"/>
  <c r="I27" i="98"/>
  <c r="I29" i="98"/>
  <c r="I31" i="98"/>
  <c r="I33" i="98"/>
  <c r="AB27" i="98"/>
  <c r="AB29" i="98"/>
  <c r="AB31" i="98"/>
  <c r="AB33" i="98"/>
  <c r="AD33" i="98" s="1"/>
  <c r="S33" i="98"/>
  <c r="AN122" i="98" l="1"/>
  <c r="AN79" i="98"/>
  <c r="AN124" i="98"/>
  <c r="AN150" i="98"/>
  <c r="AN137" i="98"/>
  <c r="AN148" i="98"/>
  <c r="AN45" i="98"/>
  <c r="AN96" i="98"/>
  <c r="AN61" i="98"/>
  <c r="AN164" i="98"/>
  <c r="AN75" i="98"/>
  <c r="AN32" i="98"/>
  <c r="AN98" i="98"/>
  <c r="AN81" i="98"/>
  <c r="AN59" i="98"/>
  <c r="AD78" i="98"/>
  <c r="AN47" i="98"/>
  <c r="AN138" i="98"/>
  <c r="AN152" i="98"/>
  <c r="AN160" i="98"/>
  <c r="AN163" i="98"/>
  <c r="AD161" i="98"/>
  <c r="AN161" i="98"/>
  <c r="AN149" i="98"/>
  <c r="AD149" i="98"/>
  <c r="AN151" i="98"/>
  <c r="AD151" i="98"/>
  <c r="AN154" i="98"/>
  <c r="AN153" i="98"/>
  <c r="AD153" i="98"/>
  <c r="AN135" i="98"/>
  <c r="AN136" i="98"/>
  <c r="AD123" i="98"/>
  <c r="AN123" i="98"/>
  <c r="AN126" i="98"/>
  <c r="AN125" i="98"/>
  <c r="AD125" i="98"/>
  <c r="AN109" i="98"/>
  <c r="AN111" i="98"/>
  <c r="AD110" i="98"/>
  <c r="AN110" i="98"/>
  <c r="AN113" i="98"/>
  <c r="AN112" i="98"/>
  <c r="AD112" i="98"/>
  <c r="AN97" i="98"/>
  <c r="AD97" i="98"/>
  <c r="AN100" i="98"/>
  <c r="AN99" i="98"/>
  <c r="AD99" i="98"/>
  <c r="AD76" i="98"/>
  <c r="AN76" i="98"/>
  <c r="AN82" i="98"/>
  <c r="AN58" i="98"/>
  <c r="AD58" i="98"/>
  <c r="AD60" i="98"/>
  <c r="AN60" i="98"/>
  <c r="AN64" i="98"/>
  <c r="AD63" i="98"/>
  <c r="AN63" i="98"/>
  <c r="AN44" i="98"/>
  <c r="AD44" i="98"/>
  <c r="AN46" i="98"/>
  <c r="AD46" i="98"/>
  <c r="AN49" i="98"/>
  <c r="AD48" i="98"/>
  <c r="AN48" i="98"/>
  <c r="AN43" i="98"/>
  <c r="AN42" i="98"/>
  <c r="AD42" i="98"/>
  <c r="AD31" i="98"/>
  <c r="AN31" i="98"/>
  <c r="AN30" i="98"/>
  <c r="AD29" i="98"/>
  <c r="AN29" i="98"/>
  <c r="AN28" i="98"/>
  <c r="AD27" i="98"/>
  <c r="AN27" i="98"/>
  <c r="AN26" i="98"/>
  <c r="AN33" i="98"/>
  <c r="AL164" i="96" l="1"/>
  <c r="AL163" i="96"/>
  <c r="AL162" i="96"/>
  <c r="AL161" i="96"/>
  <c r="AL160" i="96"/>
  <c r="AJ164" i="96"/>
  <c r="AJ163" i="96"/>
  <c r="AJ162" i="96"/>
  <c r="AJ161" i="96"/>
  <c r="AJ160" i="96"/>
  <c r="Z161" i="96"/>
  <c r="Z162" i="96"/>
  <c r="Z163" i="96"/>
  <c r="Z164" i="96"/>
  <c r="Z160" i="96"/>
  <c r="AL154" i="96"/>
  <c r="AL153" i="96"/>
  <c r="AL152" i="96"/>
  <c r="AL151" i="96"/>
  <c r="AL150" i="96"/>
  <c r="AJ154" i="96"/>
  <c r="AJ153" i="96"/>
  <c r="AJ152" i="96"/>
  <c r="AJ151" i="96"/>
  <c r="AJ150" i="96"/>
  <c r="Z151" i="96"/>
  <c r="Z152" i="96"/>
  <c r="Z153" i="96"/>
  <c r="Z154" i="96"/>
  <c r="Z150" i="96"/>
  <c r="AL144" i="96"/>
  <c r="AL143" i="96"/>
  <c r="AL142" i="96"/>
  <c r="AL141" i="96"/>
  <c r="AL140" i="96"/>
  <c r="AJ144" i="96"/>
  <c r="AJ143" i="96"/>
  <c r="AJ142" i="96"/>
  <c r="AJ141" i="96"/>
  <c r="AJ140" i="96"/>
  <c r="Z141" i="96"/>
  <c r="Z142" i="96"/>
  <c r="Z143" i="96"/>
  <c r="Z144" i="96"/>
  <c r="Z140" i="96"/>
  <c r="K164" i="96"/>
  <c r="AF164" i="96" s="1"/>
  <c r="C164" i="96"/>
  <c r="G164" i="96" s="1"/>
  <c r="AB164" i="96" s="1"/>
  <c r="K163" i="96"/>
  <c r="AF163" i="96" s="1"/>
  <c r="C163" i="96"/>
  <c r="G163" i="96" s="1"/>
  <c r="AB163" i="96" s="1"/>
  <c r="K162" i="96"/>
  <c r="AF162" i="96" s="1"/>
  <c r="C162" i="96"/>
  <c r="G162" i="96" s="1"/>
  <c r="AB162" i="96" s="1"/>
  <c r="K161" i="96"/>
  <c r="AF161" i="96" s="1"/>
  <c r="C161" i="96"/>
  <c r="G161" i="96" s="1"/>
  <c r="AB161" i="96" s="1"/>
  <c r="K160" i="96"/>
  <c r="AF160" i="96" s="1"/>
  <c r="C160" i="96"/>
  <c r="G160" i="96" s="1"/>
  <c r="AB160" i="96" s="1"/>
  <c r="K154" i="96"/>
  <c r="AF154" i="96" s="1"/>
  <c r="C154" i="96"/>
  <c r="G154" i="96" s="1"/>
  <c r="AB154" i="96" s="1"/>
  <c r="K153" i="96"/>
  <c r="AF153" i="96" s="1"/>
  <c r="C153" i="96"/>
  <c r="G153" i="96" s="1"/>
  <c r="AB153" i="96" s="1"/>
  <c r="K152" i="96"/>
  <c r="AF152" i="96" s="1"/>
  <c r="C152" i="96"/>
  <c r="G152" i="96" s="1"/>
  <c r="AB152" i="96" s="1"/>
  <c r="K151" i="96"/>
  <c r="AF151" i="96" s="1"/>
  <c r="C151" i="96"/>
  <c r="G151" i="96" s="1"/>
  <c r="AB151" i="96" s="1"/>
  <c r="K150" i="96"/>
  <c r="AF150" i="96" s="1"/>
  <c r="C150" i="96"/>
  <c r="G150" i="96" s="1"/>
  <c r="AB150" i="96" s="1"/>
  <c r="AD150" i="96" s="1"/>
  <c r="K144" i="96"/>
  <c r="AF144" i="96" s="1"/>
  <c r="C144" i="96"/>
  <c r="K143" i="96"/>
  <c r="AF143" i="96" s="1"/>
  <c r="C143" i="96"/>
  <c r="G143" i="96" s="1"/>
  <c r="K142" i="96"/>
  <c r="AF142" i="96" s="1"/>
  <c r="C142" i="96"/>
  <c r="G142" i="96" s="1"/>
  <c r="AB142" i="96" s="1"/>
  <c r="K141" i="96"/>
  <c r="AF141" i="96" s="1"/>
  <c r="C141" i="96"/>
  <c r="G141" i="96" s="1"/>
  <c r="K140" i="96"/>
  <c r="AF140" i="96" s="1"/>
  <c r="C140" i="96"/>
  <c r="G140" i="96" s="1"/>
  <c r="AB140" i="96" s="1"/>
  <c r="AL92" i="96"/>
  <c r="AL93" i="96"/>
  <c r="AL94" i="96"/>
  <c r="AL95" i="96"/>
  <c r="AL96" i="96"/>
  <c r="AL97" i="96"/>
  <c r="AL98" i="96"/>
  <c r="AL99" i="96"/>
  <c r="AL100" i="96"/>
  <c r="AL101" i="96"/>
  <c r="AL102" i="96"/>
  <c r="AL91" i="96"/>
  <c r="AJ92" i="96"/>
  <c r="AJ93" i="96"/>
  <c r="AJ94" i="96"/>
  <c r="AJ95" i="96"/>
  <c r="AJ96" i="96"/>
  <c r="AJ97" i="96"/>
  <c r="AJ98" i="96"/>
  <c r="AJ99" i="96"/>
  <c r="AJ100" i="96"/>
  <c r="AJ101" i="96"/>
  <c r="AJ102" i="96"/>
  <c r="AJ91" i="96"/>
  <c r="Z92" i="96"/>
  <c r="Z93" i="96"/>
  <c r="Z94" i="96"/>
  <c r="Z95" i="96"/>
  <c r="Z96" i="96"/>
  <c r="Z97" i="96"/>
  <c r="Z98" i="96"/>
  <c r="Z99" i="96"/>
  <c r="Z100" i="96"/>
  <c r="Z101" i="96"/>
  <c r="Z102" i="96"/>
  <c r="Z91" i="96"/>
  <c r="K102" i="96"/>
  <c r="AF102" i="96" s="1"/>
  <c r="C102" i="96"/>
  <c r="G102" i="96" s="1"/>
  <c r="AB102" i="96" s="1"/>
  <c r="K101" i="96"/>
  <c r="AF101" i="96" s="1"/>
  <c r="C101" i="96"/>
  <c r="G101" i="96" s="1"/>
  <c r="AB101" i="96" s="1"/>
  <c r="K100" i="96"/>
  <c r="AF100" i="96" s="1"/>
  <c r="C100" i="96"/>
  <c r="G100" i="96" s="1"/>
  <c r="AB100" i="96" s="1"/>
  <c r="K99" i="96"/>
  <c r="AF99" i="96" s="1"/>
  <c r="C99" i="96"/>
  <c r="G99" i="96" s="1"/>
  <c r="AB99" i="96" s="1"/>
  <c r="K98" i="96"/>
  <c r="AF98" i="96" s="1"/>
  <c r="C98" i="96"/>
  <c r="G98" i="96" s="1"/>
  <c r="AB98" i="96" s="1"/>
  <c r="K97" i="96"/>
  <c r="AF97" i="96" s="1"/>
  <c r="C97" i="96"/>
  <c r="G97" i="96" s="1"/>
  <c r="M97" i="96" s="1"/>
  <c r="AH97" i="96" s="1"/>
  <c r="K96" i="96"/>
  <c r="AF96" i="96" s="1"/>
  <c r="C96" i="96"/>
  <c r="G96" i="96" s="1"/>
  <c r="I96" i="96" s="1"/>
  <c r="K95" i="96"/>
  <c r="AF95" i="96" s="1"/>
  <c r="C95" i="96"/>
  <c r="G95" i="96" s="1"/>
  <c r="M95" i="96" s="1"/>
  <c r="AH95" i="96" s="1"/>
  <c r="K94" i="96"/>
  <c r="AF94" i="96" s="1"/>
  <c r="C94" i="96"/>
  <c r="G94" i="96" s="1"/>
  <c r="K93" i="96"/>
  <c r="AF93" i="96" s="1"/>
  <c r="C93" i="96"/>
  <c r="G93" i="96" s="1"/>
  <c r="M93" i="96" s="1"/>
  <c r="AH93" i="96" s="1"/>
  <c r="K92" i="96"/>
  <c r="AF92" i="96" s="1"/>
  <c r="C92" i="96"/>
  <c r="G92" i="96" s="1"/>
  <c r="AB92" i="96" s="1"/>
  <c r="K91" i="96"/>
  <c r="AF91" i="96" s="1"/>
  <c r="C91" i="96"/>
  <c r="G91" i="96" s="1"/>
  <c r="AB91" i="96" s="1"/>
  <c r="AL85" i="96"/>
  <c r="AJ85" i="96"/>
  <c r="Z85" i="96"/>
  <c r="K85" i="96"/>
  <c r="AF85" i="96" s="1"/>
  <c r="C85" i="96"/>
  <c r="G85" i="96" s="1"/>
  <c r="AL84" i="96"/>
  <c r="AJ84" i="96"/>
  <c r="Z84" i="96"/>
  <c r="K84" i="96"/>
  <c r="AF84" i="96" s="1"/>
  <c r="C84" i="96"/>
  <c r="G84" i="96" s="1"/>
  <c r="AL83" i="96"/>
  <c r="AJ83" i="96"/>
  <c r="Z83" i="96"/>
  <c r="K83" i="96"/>
  <c r="AF83" i="96" s="1"/>
  <c r="C83" i="96"/>
  <c r="G83" i="96" s="1"/>
  <c r="AL82" i="96"/>
  <c r="AJ82" i="96"/>
  <c r="Z82" i="96"/>
  <c r="K82" i="96"/>
  <c r="AF82" i="96" s="1"/>
  <c r="C82" i="96"/>
  <c r="G82" i="96" s="1"/>
  <c r="AL81" i="96"/>
  <c r="AJ81" i="96"/>
  <c r="Z81" i="96"/>
  <c r="K81" i="96"/>
  <c r="AF81" i="96" s="1"/>
  <c r="C81" i="96"/>
  <c r="G81" i="96" s="1"/>
  <c r="AL80" i="96"/>
  <c r="AJ80" i="96"/>
  <c r="Z80" i="96"/>
  <c r="K80" i="96"/>
  <c r="AF80" i="96" s="1"/>
  <c r="C80" i="96"/>
  <c r="G80" i="96" s="1"/>
  <c r="AL79" i="96"/>
  <c r="AJ79" i="96"/>
  <c r="Z79" i="96"/>
  <c r="K79" i="96"/>
  <c r="AF79" i="96" s="1"/>
  <c r="C79" i="96"/>
  <c r="G79" i="96" s="1"/>
  <c r="AL78" i="96"/>
  <c r="AJ78" i="96"/>
  <c r="Z78" i="96"/>
  <c r="K78" i="96"/>
  <c r="AF78" i="96" s="1"/>
  <c r="G78" i="96"/>
  <c r="AL77" i="96"/>
  <c r="AJ77" i="96"/>
  <c r="Z77" i="96"/>
  <c r="K77" i="96"/>
  <c r="AF77" i="96" s="1"/>
  <c r="C77" i="96"/>
  <c r="G77" i="96" s="1"/>
  <c r="AL76" i="96"/>
  <c r="AJ76" i="96"/>
  <c r="Z76" i="96"/>
  <c r="K76" i="96"/>
  <c r="AF76" i="96" s="1"/>
  <c r="C76" i="96"/>
  <c r="G76" i="96" s="1"/>
  <c r="AL75" i="96"/>
  <c r="AJ75" i="96"/>
  <c r="Z75" i="96"/>
  <c r="K75" i="96"/>
  <c r="AF75" i="96" s="1"/>
  <c r="C75" i="96"/>
  <c r="G75" i="96" s="1"/>
  <c r="AL74" i="96"/>
  <c r="AJ74" i="96"/>
  <c r="Z74" i="96"/>
  <c r="K74" i="96"/>
  <c r="AF74" i="96" s="1"/>
  <c r="C74" i="96"/>
  <c r="G74" i="96" s="1"/>
  <c r="BG100" i="96"/>
  <c r="BG99" i="96"/>
  <c r="BG98" i="96"/>
  <c r="BG97" i="96"/>
  <c r="BG96" i="96"/>
  <c r="BG95" i="96"/>
  <c r="BG94" i="96"/>
  <c r="BG93" i="96"/>
  <c r="BG92" i="96"/>
  <c r="BG91" i="96"/>
  <c r="AL52" i="96"/>
  <c r="AJ52" i="96"/>
  <c r="Z52" i="96"/>
  <c r="K52" i="96"/>
  <c r="AF52" i="96" s="1"/>
  <c r="C52" i="96"/>
  <c r="G52" i="96" s="1"/>
  <c r="AL51" i="96"/>
  <c r="AJ51" i="96"/>
  <c r="Z51" i="96"/>
  <c r="K51" i="96"/>
  <c r="AF51" i="96" s="1"/>
  <c r="C51" i="96"/>
  <c r="G51" i="96" s="1"/>
  <c r="AL50" i="96"/>
  <c r="AJ50" i="96"/>
  <c r="Z50" i="96"/>
  <c r="K50" i="96"/>
  <c r="AF50" i="96" s="1"/>
  <c r="C50" i="96"/>
  <c r="G50" i="96" s="1"/>
  <c r="AL49" i="96"/>
  <c r="AJ49" i="96"/>
  <c r="Z49" i="96"/>
  <c r="K49" i="96"/>
  <c r="AF49" i="96" s="1"/>
  <c r="C49" i="96"/>
  <c r="G49" i="96" s="1"/>
  <c r="AL48" i="96"/>
  <c r="AJ48" i="96"/>
  <c r="Z48" i="96"/>
  <c r="K48" i="96"/>
  <c r="AF48" i="96" s="1"/>
  <c r="C48" i="96"/>
  <c r="G48" i="96" s="1"/>
  <c r="AL47" i="96"/>
  <c r="AJ47" i="96"/>
  <c r="Z47" i="96"/>
  <c r="K47" i="96"/>
  <c r="AF47" i="96" s="1"/>
  <c r="C47" i="96"/>
  <c r="G47" i="96" s="1"/>
  <c r="AL46" i="96"/>
  <c r="AJ46" i="96"/>
  <c r="Z46" i="96"/>
  <c r="K46" i="96"/>
  <c r="AF46" i="96" s="1"/>
  <c r="C46" i="96"/>
  <c r="G46" i="96" s="1"/>
  <c r="AL45" i="96"/>
  <c r="AJ45" i="96"/>
  <c r="Z45" i="96"/>
  <c r="K45" i="96"/>
  <c r="AF45" i="96" s="1"/>
  <c r="C45" i="96"/>
  <c r="G45" i="96" s="1"/>
  <c r="AL44" i="96"/>
  <c r="AJ44" i="96"/>
  <c r="Z44" i="96"/>
  <c r="K44" i="96"/>
  <c r="AF44" i="96" s="1"/>
  <c r="C44" i="96"/>
  <c r="G44" i="96" s="1"/>
  <c r="AL43" i="96"/>
  <c r="AJ43" i="96"/>
  <c r="Z43" i="96"/>
  <c r="K43" i="96"/>
  <c r="AF43" i="96" s="1"/>
  <c r="C43" i="96"/>
  <c r="G43" i="96" s="1"/>
  <c r="AL42" i="96"/>
  <c r="AJ42" i="96"/>
  <c r="Z42" i="96"/>
  <c r="K42" i="96"/>
  <c r="AF42" i="96" s="1"/>
  <c r="C42" i="96"/>
  <c r="G42" i="96" s="1"/>
  <c r="AL41" i="96"/>
  <c r="AJ41" i="96"/>
  <c r="Z41" i="96"/>
  <c r="K41" i="96"/>
  <c r="AF41" i="96" s="1"/>
  <c r="C41" i="96"/>
  <c r="G41" i="96" s="1"/>
  <c r="AL35" i="96"/>
  <c r="AJ35" i="96"/>
  <c r="Z35" i="96"/>
  <c r="K35" i="96"/>
  <c r="AF35" i="96" s="1"/>
  <c r="C35" i="96"/>
  <c r="G35" i="96" s="1"/>
  <c r="AL34" i="96"/>
  <c r="AJ34" i="96"/>
  <c r="Z34" i="96"/>
  <c r="K34" i="96"/>
  <c r="AF34" i="96" s="1"/>
  <c r="C34" i="96"/>
  <c r="G34" i="96" s="1"/>
  <c r="AL33" i="96"/>
  <c r="AJ33" i="96"/>
  <c r="Z33" i="96"/>
  <c r="K33" i="96"/>
  <c r="AF33" i="96" s="1"/>
  <c r="C33" i="96"/>
  <c r="G33" i="96" s="1"/>
  <c r="AL32" i="96"/>
  <c r="AJ32" i="96"/>
  <c r="Z32" i="96"/>
  <c r="K32" i="96"/>
  <c r="AF32" i="96" s="1"/>
  <c r="C32" i="96"/>
  <c r="G32" i="96" s="1"/>
  <c r="AL31" i="96"/>
  <c r="AJ31" i="96"/>
  <c r="Z31" i="96"/>
  <c r="K31" i="96"/>
  <c r="AF31" i="96" s="1"/>
  <c r="C31" i="96"/>
  <c r="G31" i="96" s="1"/>
  <c r="AL30" i="96"/>
  <c r="AJ30" i="96"/>
  <c r="Z30" i="96"/>
  <c r="K30" i="96"/>
  <c r="AF30" i="96" s="1"/>
  <c r="C30" i="96"/>
  <c r="G30" i="96" s="1"/>
  <c r="AL29" i="96"/>
  <c r="AJ29" i="96"/>
  <c r="Z29" i="96"/>
  <c r="K29" i="96"/>
  <c r="AF29" i="96" s="1"/>
  <c r="C29" i="96"/>
  <c r="G29" i="96" s="1"/>
  <c r="AL28" i="96"/>
  <c r="AJ28" i="96"/>
  <c r="Z28" i="96"/>
  <c r="K28" i="96"/>
  <c r="AF28" i="96" s="1"/>
  <c r="C28" i="96"/>
  <c r="G28" i="96" s="1"/>
  <c r="AL27" i="96"/>
  <c r="AJ27" i="96"/>
  <c r="Z27" i="96"/>
  <c r="K27" i="96"/>
  <c r="AF27" i="96" s="1"/>
  <c r="C27" i="96"/>
  <c r="G27" i="96" s="1"/>
  <c r="AL26" i="96"/>
  <c r="AJ26" i="96"/>
  <c r="Z26" i="96"/>
  <c r="K26" i="96"/>
  <c r="AF26" i="96" s="1"/>
  <c r="C26" i="96"/>
  <c r="G26" i="96" s="1"/>
  <c r="AL25" i="96"/>
  <c r="AJ25" i="96"/>
  <c r="Z25" i="96"/>
  <c r="K25" i="96"/>
  <c r="AF25" i="96" s="1"/>
  <c r="C25" i="96"/>
  <c r="G25" i="96" s="1"/>
  <c r="AL24" i="96"/>
  <c r="AJ24" i="96"/>
  <c r="Z24" i="96"/>
  <c r="K24" i="96"/>
  <c r="AF24" i="96" s="1"/>
  <c r="G24" i="96"/>
  <c r="AM517" i="92"/>
  <c r="AK517" i="92"/>
  <c r="AA517" i="92"/>
  <c r="X517" i="92"/>
  <c r="AS517" i="92" s="1"/>
  <c r="L517" i="92"/>
  <c r="AG517" i="92" s="1"/>
  <c r="H517" i="92"/>
  <c r="J517" i="92" s="1"/>
  <c r="AM516" i="92"/>
  <c r="AK516" i="92"/>
  <c r="AA516" i="92"/>
  <c r="X516" i="92"/>
  <c r="AS516" i="92" s="1"/>
  <c r="L516" i="92"/>
  <c r="AG516" i="92" s="1"/>
  <c r="H516" i="92"/>
  <c r="J516" i="92" s="1"/>
  <c r="AM515" i="92"/>
  <c r="AK515" i="92"/>
  <c r="AA515" i="92"/>
  <c r="X515" i="92"/>
  <c r="AS515" i="92" s="1"/>
  <c r="L515" i="92"/>
  <c r="AG515" i="92" s="1"/>
  <c r="H515" i="92"/>
  <c r="T515" i="92" s="1"/>
  <c r="AM514" i="92"/>
  <c r="AK514" i="92"/>
  <c r="AA514" i="92"/>
  <c r="X514" i="92"/>
  <c r="AS514" i="92" s="1"/>
  <c r="L514" i="92"/>
  <c r="AG514" i="92" s="1"/>
  <c r="H514" i="92"/>
  <c r="AC514" i="92" s="1"/>
  <c r="AM513" i="92"/>
  <c r="AK513" i="92"/>
  <c r="AA513" i="92"/>
  <c r="X513" i="92"/>
  <c r="AS513" i="92" s="1"/>
  <c r="L513" i="92"/>
  <c r="AG513" i="92" s="1"/>
  <c r="H513" i="92"/>
  <c r="T513" i="92" s="1"/>
  <c r="AM507" i="92"/>
  <c r="AK507" i="92"/>
  <c r="AA507" i="92"/>
  <c r="X507" i="92"/>
  <c r="AS507" i="92" s="1"/>
  <c r="L507" i="92"/>
  <c r="AG507" i="92" s="1"/>
  <c r="C507" i="92"/>
  <c r="H507" i="92" s="1"/>
  <c r="AM506" i="92"/>
  <c r="AK506" i="92"/>
  <c r="AA506" i="92"/>
  <c r="X506" i="92"/>
  <c r="AS506" i="92" s="1"/>
  <c r="L506" i="92"/>
  <c r="AG506" i="92" s="1"/>
  <c r="C506" i="92"/>
  <c r="H506" i="92" s="1"/>
  <c r="AM505" i="92"/>
  <c r="AK505" i="92"/>
  <c r="AA505" i="92"/>
  <c r="X505" i="92"/>
  <c r="AS505" i="92" s="1"/>
  <c r="L505" i="92"/>
  <c r="AG505" i="92" s="1"/>
  <c r="C505" i="92"/>
  <c r="H505" i="92" s="1"/>
  <c r="AM504" i="92"/>
  <c r="AK504" i="92"/>
  <c r="AA504" i="92"/>
  <c r="X504" i="92"/>
  <c r="AS504" i="92" s="1"/>
  <c r="L504" i="92"/>
  <c r="AG504" i="92" s="1"/>
  <c r="C504" i="92"/>
  <c r="H504" i="92" s="1"/>
  <c r="AM503" i="92"/>
  <c r="AK503" i="92"/>
  <c r="AA503" i="92"/>
  <c r="X503" i="92"/>
  <c r="AS503" i="92" s="1"/>
  <c r="L503" i="92"/>
  <c r="AG503" i="92" s="1"/>
  <c r="C503" i="92"/>
  <c r="H503" i="92" s="1"/>
  <c r="AM502" i="92"/>
  <c r="AK502" i="92"/>
  <c r="AA502" i="92"/>
  <c r="X502" i="92"/>
  <c r="AS502" i="92" s="1"/>
  <c r="L502" i="92"/>
  <c r="AG502" i="92" s="1"/>
  <c r="C502" i="92"/>
  <c r="H502" i="92" s="1"/>
  <c r="AM501" i="92"/>
  <c r="AK501" i="92"/>
  <c r="AA501" i="92"/>
  <c r="X501" i="92"/>
  <c r="AS501" i="92" s="1"/>
  <c r="L501" i="92"/>
  <c r="AG501" i="92" s="1"/>
  <c r="C501" i="92"/>
  <c r="H501" i="92" s="1"/>
  <c r="AM500" i="92"/>
  <c r="AK500" i="92"/>
  <c r="AA500" i="92"/>
  <c r="X500" i="92"/>
  <c r="AS500" i="92" s="1"/>
  <c r="L500" i="92"/>
  <c r="AG500" i="92" s="1"/>
  <c r="C500" i="92"/>
  <c r="H500" i="92" s="1"/>
  <c r="AM494" i="92"/>
  <c r="AK494" i="92"/>
  <c r="AA494" i="92"/>
  <c r="X494" i="92"/>
  <c r="AS494" i="92" s="1"/>
  <c r="L494" i="92"/>
  <c r="AG494" i="92" s="1"/>
  <c r="C494" i="92"/>
  <c r="H494" i="92" s="1"/>
  <c r="AM493" i="92"/>
  <c r="AK493" i="92"/>
  <c r="AA493" i="92"/>
  <c r="X493" i="92"/>
  <c r="AS493" i="92" s="1"/>
  <c r="L493" i="92"/>
  <c r="AG493" i="92" s="1"/>
  <c r="C493" i="92"/>
  <c r="H493" i="92" s="1"/>
  <c r="AM492" i="92"/>
  <c r="AK492" i="92"/>
  <c r="AA492" i="92"/>
  <c r="X492" i="92"/>
  <c r="AS492" i="92" s="1"/>
  <c r="L492" i="92"/>
  <c r="AG492" i="92" s="1"/>
  <c r="C492" i="92"/>
  <c r="H492" i="92" s="1"/>
  <c r="AM491" i="92"/>
  <c r="AK491" i="92"/>
  <c r="AA491" i="92"/>
  <c r="X491" i="92"/>
  <c r="AS491" i="92" s="1"/>
  <c r="L491" i="92"/>
  <c r="AG491" i="92" s="1"/>
  <c r="C491" i="92"/>
  <c r="H491" i="92" s="1"/>
  <c r="AM490" i="92"/>
  <c r="AK490" i="92"/>
  <c r="AA490" i="92"/>
  <c r="X490" i="92"/>
  <c r="AS490" i="92" s="1"/>
  <c r="L490" i="92"/>
  <c r="AG490" i="92" s="1"/>
  <c r="C490" i="92"/>
  <c r="H490" i="92" s="1"/>
  <c r="AM489" i="92"/>
  <c r="AK489" i="92"/>
  <c r="AA489" i="92"/>
  <c r="X489" i="92"/>
  <c r="AS489" i="92" s="1"/>
  <c r="L489" i="92"/>
  <c r="AG489" i="92" s="1"/>
  <c r="C489" i="92"/>
  <c r="H489" i="92" s="1"/>
  <c r="AM488" i="92"/>
  <c r="AK488" i="92"/>
  <c r="AA488" i="92"/>
  <c r="X488" i="92"/>
  <c r="AS488" i="92" s="1"/>
  <c r="L488" i="92"/>
  <c r="AG488" i="92" s="1"/>
  <c r="C488" i="92"/>
  <c r="H488" i="92" s="1"/>
  <c r="AM487" i="92"/>
  <c r="AK487" i="92"/>
  <c r="AA487" i="92"/>
  <c r="X487" i="92"/>
  <c r="AS487" i="92" s="1"/>
  <c r="L487" i="92"/>
  <c r="AG487" i="92" s="1"/>
  <c r="C487" i="92"/>
  <c r="H487" i="92" s="1"/>
  <c r="AM481" i="92"/>
  <c r="AK481" i="92"/>
  <c r="AA481" i="92"/>
  <c r="X481" i="92"/>
  <c r="AS481" i="92" s="1"/>
  <c r="L481" i="92"/>
  <c r="AG481" i="92" s="1"/>
  <c r="C481" i="92"/>
  <c r="H481" i="92" s="1"/>
  <c r="AM480" i="92"/>
  <c r="AK480" i="92"/>
  <c r="AA480" i="92"/>
  <c r="X480" i="92"/>
  <c r="AS480" i="92" s="1"/>
  <c r="L480" i="92"/>
  <c r="AG480" i="92" s="1"/>
  <c r="C480" i="92"/>
  <c r="H480" i="92" s="1"/>
  <c r="AM479" i="92"/>
  <c r="AK479" i="92"/>
  <c r="AA479" i="92"/>
  <c r="X479" i="92"/>
  <c r="AS479" i="92" s="1"/>
  <c r="L479" i="92"/>
  <c r="AG479" i="92" s="1"/>
  <c r="C479" i="92"/>
  <c r="H479" i="92" s="1"/>
  <c r="AM478" i="92"/>
  <c r="AK478" i="92"/>
  <c r="AA478" i="92"/>
  <c r="X478" i="92"/>
  <c r="AS478" i="92" s="1"/>
  <c r="L478" i="92"/>
  <c r="AG478" i="92" s="1"/>
  <c r="C478" i="92"/>
  <c r="H478" i="92" s="1"/>
  <c r="AM477" i="92"/>
  <c r="AK477" i="92"/>
  <c r="AA477" i="92"/>
  <c r="X477" i="92"/>
  <c r="AS477" i="92" s="1"/>
  <c r="L477" i="92"/>
  <c r="AG477" i="92" s="1"/>
  <c r="C477" i="92"/>
  <c r="H477" i="92" s="1"/>
  <c r="AM476" i="92"/>
  <c r="AK476" i="92"/>
  <c r="AA476" i="92"/>
  <c r="X476" i="92"/>
  <c r="AS476" i="92" s="1"/>
  <c r="L476" i="92"/>
  <c r="AG476" i="92" s="1"/>
  <c r="C476" i="92"/>
  <c r="H476" i="92" s="1"/>
  <c r="AS452" i="92"/>
  <c r="AM452" i="92"/>
  <c r="AK452" i="92"/>
  <c r="AA452" i="92"/>
  <c r="L452" i="92"/>
  <c r="AG452" i="92" s="1"/>
  <c r="H452" i="92"/>
  <c r="J452" i="92" s="1"/>
  <c r="AS451" i="92"/>
  <c r="AM451" i="92"/>
  <c r="AK451" i="92"/>
  <c r="AA451" i="92"/>
  <c r="L451" i="92"/>
  <c r="AG451" i="92" s="1"/>
  <c r="H451" i="92"/>
  <c r="N451" i="92" s="1"/>
  <c r="AI451" i="92" s="1"/>
  <c r="AS450" i="92"/>
  <c r="AM450" i="92"/>
  <c r="AK450" i="92"/>
  <c r="AA450" i="92"/>
  <c r="L450" i="92"/>
  <c r="AG450" i="92" s="1"/>
  <c r="H450" i="92"/>
  <c r="J450" i="92" s="1"/>
  <c r="AS449" i="92"/>
  <c r="AM449" i="92"/>
  <c r="AK449" i="92"/>
  <c r="AA449" i="92"/>
  <c r="L449" i="92"/>
  <c r="AG449" i="92" s="1"/>
  <c r="H449" i="92"/>
  <c r="N449" i="92" s="1"/>
  <c r="AI449" i="92" s="1"/>
  <c r="AS448" i="92"/>
  <c r="AM448" i="92"/>
  <c r="AK448" i="92"/>
  <c r="AA448" i="92"/>
  <c r="L448" i="92"/>
  <c r="AG448" i="92" s="1"/>
  <c r="H448" i="92"/>
  <c r="J448" i="92" s="1"/>
  <c r="AS447" i="92"/>
  <c r="AM447" i="92"/>
  <c r="AK447" i="92"/>
  <c r="AA447" i="92"/>
  <c r="L447" i="92"/>
  <c r="AG447" i="92" s="1"/>
  <c r="H447" i="92"/>
  <c r="N447" i="92" s="1"/>
  <c r="AI447" i="92" s="1"/>
  <c r="AS446" i="92"/>
  <c r="AM446" i="92"/>
  <c r="AK446" i="92"/>
  <c r="AA446" i="92"/>
  <c r="L446" i="92"/>
  <c r="AG446" i="92" s="1"/>
  <c r="H446" i="92"/>
  <c r="AC446" i="92" s="1"/>
  <c r="AS445" i="92"/>
  <c r="AM445" i="92"/>
  <c r="AK445" i="92"/>
  <c r="AA445" i="92"/>
  <c r="L445" i="92"/>
  <c r="AG445" i="92" s="1"/>
  <c r="H445" i="92"/>
  <c r="N445" i="92" s="1"/>
  <c r="AI445" i="92" s="1"/>
  <c r="AM439" i="92"/>
  <c r="AK439" i="92"/>
  <c r="AA439" i="92"/>
  <c r="X439" i="92"/>
  <c r="AS439" i="92" s="1"/>
  <c r="L439" i="92"/>
  <c r="AG439" i="92" s="1"/>
  <c r="C439" i="92"/>
  <c r="H439" i="92" s="1"/>
  <c r="AM438" i="92"/>
  <c r="AK438" i="92"/>
  <c r="AA438" i="92"/>
  <c r="X438" i="92"/>
  <c r="AS438" i="92" s="1"/>
  <c r="L438" i="92"/>
  <c r="AG438" i="92" s="1"/>
  <c r="C438" i="92"/>
  <c r="H438" i="92" s="1"/>
  <c r="AM437" i="92"/>
  <c r="AK437" i="92"/>
  <c r="AA437" i="92"/>
  <c r="X437" i="92"/>
  <c r="AS437" i="92" s="1"/>
  <c r="L437" i="92"/>
  <c r="AG437" i="92" s="1"/>
  <c r="C437" i="92"/>
  <c r="H437" i="92" s="1"/>
  <c r="AM436" i="92"/>
  <c r="AK436" i="92"/>
  <c r="AA436" i="92"/>
  <c r="X436" i="92"/>
  <c r="AS436" i="92" s="1"/>
  <c r="L436" i="92"/>
  <c r="AG436" i="92" s="1"/>
  <c r="C436" i="92"/>
  <c r="H436" i="92" s="1"/>
  <c r="AM435" i="92"/>
  <c r="AK435" i="92"/>
  <c r="AA435" i="92"/>
  <c r="X435" i="92"/>
  <c r="AS435" i="92" s="1"/>
  <c r="L435" i="92"/>
  <c r="AG435" i="92" s="1"/>
  <c r="C435" i="92"/>
  <c r="H435" i="92" s="1"/>
  <c r="AM434" i="92"/>
  <c r="AK434" i="92"/>
  <c r="AA434" i="92"/>
  <c r="X434" i="92"/>
  <c r="AS434" i="92" s="1"/>
  <c r="L434" i="92"/>
  <c r="AG434" i="92" s="1"/>
  <c r="C434" i="92"/>
  <c r="H434" i="92" s="1"/>
  <c r="AM433" i="92"/>
  <c r="AK433" i="92"/>
  <c r="AA433" i="92"/>
  <c r="X433" i="92"/>
  <c r="AS433" i="92" s="1"/>
  <c r="L433" i="92"/>
  <c r="AG433" i="92" s="1"/>
  <c r="C433" i="92"/>
  <c r="H433" i="92" s="1"/>
  <c r="AM432" i="92"/>
  <c r="AK432" i="92"/>
  <c r="AA432" i="92"/>
  <c r="X432" i="92"/>
  <c r="AS432" i="92" s="1"/>
  <c r="L432" i="92"/>
  <c r="AG432" i="92" s="1"/>
  <c r="C432" i="92"/>
  <c r="H432" i="92" s="1"/>
  <c r="AM426" i="92"/>
  <c r="AK426" i="92"/>
  <c r="AA426" i="92"/>
  <c r="X426" i="92"/>
  <c r="AS426" i="92" s="1"/>
  <c r="L426" i="92"/>
  <c r="AG426" i="92" s="1"/>
  <c r="C426" i="92"/>
  <c r="H426" i="92" s="1"/>
  <c r="AM425" i="92"/>
  <c r="AK425" i="92"/>
  <c r="AA425" i="92"/>
  <c r="X425" i="92"/>
  <c r="AS425" i="92" s="1"/>
  <c r="L425" i="92"/>
  <c r="AG425" i="92" s="1"/>
  <c r="C425" i="92"/>
  <c r="H425" i="92" s="1"/>
  <c r="AM424" i="92"/>
  <c r="AK424" i="92"/>
  <c r="AA424" i="92"/>
  <c r="X424" i="92"/>
  <c r="AS424" i="92" s="1"/>
  <c r="L424" i="92"/>
  <c r="AG424" i="92" s="1"/>
  <c r="C424" i="92"/>
  <c r="H424" i="92" s="1"/>
  <c r="AM423" i="92"/>
  <c r="AK423" i="92"/>
  <c r="AA423" i="92"/>
  <c r="X423" i="92"/>
  <c r="AS423" i="92" s="1"/>
  <c r="L423" i="92"/>
  <c r="AG423" i="92" s="1"/>
  <c r="C423" i="92"/>
  <c r="H423" i="92" s="1"/>
  <c r="AM422" i="92"/>
  <c r="AK422" i="92"/>
  <c r="AA422" i="92"/>
  <c r="X422" i="92"/>
  <c r="AS422" i="92" s="1"/>
  <c r="L422" i="92"/>
  <c r="AG422" i="92" s="1"/>
  <c r="C422" i="92"/>
  <c r="H422" i="92" s="1"/>
  <c r="AM421" i="92"/>
  <c r="AK421" i="92"/>
  <c r="AA421" i="92"/>
  <c r="X421" i="92"/>
  <c r="AS421" i="92" s="1"/>
  <c r="L421" i="92"/>
  <c r="AG421" i="92" s="1"/>
  <c r="C421" i="92"/>
  <c r="H421" i="92" s="1"/>
  <c r="AM420" i="92"/>
  <c r="AK420" i="92"/>
  <c r="AA420" i="92"/>
  <c r="X420" i="92"/>
  <c r="AS420" i="92" s="1"/>
  <c r="L420" i="92"/>
  <c r="AG420" i="92" s="1"/>
  <c r="C420" i="92"/>
  <c r="H420" i="92" s="1"/>
  <c r="AM419" i="92"/>
  <c r="AK419" i="92"/>
  <c r="AA419" i="92"/>
  <c r="X419" i="92"/>
  <c r="AS419" i="92" s="1"/>
  <c r="L419" i="92"/>
  <c r="AG419" i="92" s="1"/>
  <c r="C419" i="92"/>
  <c r="H419" i="92" s="1"/>
  <c r="AM418" i="92"/>
  <c r="AK418" i="92"/>
  <c r="AA418" i="92"/>
  <c r="X418" i="92"/>
  <c r="AS418" i="92" s="1"/>
  <c r="L418" i="92"/>
  <c r="AG418" i="92" s="1"/>
  <c r="C418" i="92"/>
  <c r="H418" i="92" s="1"/>
  <c r="AM417" i="92"/>
  <c r="AK417" i="92"/>
  <c r="AA417" i="92"/>
  <c r="X417" i="92"/>
  <c r="AS417" i="92" s="1"/>
  <c r="L417" i="92"/>
  <c r="AG417" i="92" s="1"/>
  <c r="C417" i="92"/>
  <c r="H417" i="92" s="1"/>
  <c r="AM416" i="92"/>
  <c r="AK416" i="92"/>
  <c r="AA416" i="92"/>
  <c r="X416" i="92"/>
  <c r="AS416" i="92" s="1"/>
  <c r="L416" i="92"/>
  <c r="AG416" i="92" s="1"/>
  <c r="C416" i="92"/>
  <c r="H416" i="92" s="1"/>
  <c r="AM410" i="92"/>
  <c r="AK410" i="92"/>
  <c r="AA410" i="92"/>
  <c r="X410" i="92"/>
  <c r="AS410" i="92" s="1"/>
  <c r="L410" i="92"/>
  <c r="AG410" i="92" s="1"/>
  <c r="C410" i="92"/>
  <c r="H410" i="92" s="1"/>
  <c r="AM409" i="92"/>
  <c r="AK409" i="92"/>
  <c r="AA409" i="92"/>
  <c r="X409" i="92"/>
  <c r="AS409" i="92" s="1"/>
  <c r="L409" i="92"/>
  <c r="AG409" i="92" s="1"/>
  <c r="C409" i="92"/>
  <c r="H409" i="92" s="1"/>
  <c r="AM408" i="92"/>
  <c r="AK408" i="92"/>
  <c r="AA408" i="92"/>
  <c r="X408" i="92"/>
  <c r="AS408" i="92" s="1"/>
  <c r="L408" i="92"/>
  <c r="AG408" i="92" s="1"/>
  <c r="C408" i="92"/>
  <c r="H408" i="92" s="1"/>
  <c r="AM407" i="92"/>
  <c r="AK407" i="92"/>
  <c r="AA407" i="92"/>
  <c r="X407" i="92"/>
  <c r="AS407" i="92" s="1"/>
  <c r="L407" i="92"/>
  <c r="AG407" i="92" s="1"/>
  <c r="C407" i="92"/>
  <c r="H407" i="92" s="1"/>
  <c r="AM406" i="92"/>
  <c r="AK406" i="92"/>
  <c r="AA406" i="92"/>
  <c r="X406" i="92"/>
  <c r="AS406" i="92" s="1"/>
  <c r="L406" i="92"/>
  <c r="AG406" i="92" s="1"/>
  <c r="C406" i="92"/>
  <c r="H406" i="92" s="1"/>
  <c r="AM405" i="92"/>
  <c r="AK405" i="92"/>
  <c r="AA405" i="92"/>
  <c r="X405" i="92"/>
  <c r="AS405" i="92" s="1"/>
  <c r="L405" i="92"/>
  <c r="AG405" i="92" s="1"/>
  <c r="C405" i="92"/>
  <c r="H405" i="92" s="1"/>
  <c r="AM404" i="92"/>
  <c r="AK404" i="92"/>
  <c r="AA404" i="92"/>
  <c r="X404" i="92"/>
  <c r="AS404" i="92" s="1"/>
  <c r="L404" i="92"/>
  <c r="AG404" i="92" s="1"/>
  <c r="C404" i="92"/>
  <c r="H404" i="92" s="1"/>
  <c r="AM403" i="92"/>
  <c r="AK403" i="92"/>
  <c r="AA403" i="92"/>
  <c r="X403" i="92"/>
  <c r="AS403" i="92" s="1"/>
  <c r="L403" i="92"/>
  <c r="AG403" i="92" s="1"/>
  <c r="C403" i="92"/>
  <c r="H403" i="92" s="1"/>
  <c r="AM402" i="92"/>
  <c r="AK402" i="92"/>
  <c r="AA402" i="92"/>
  <c r="X402" i="92"/>
  <c r="AS402" i="92" s="1"/>
  <c r="L402" i="92"/>
  <c r="AG402" i="92" s="1"/>
  <c r="C402" i="92"/>
  <c r="H402" i="92" s="1"/>
  <c r="AM401" i="92"/>
  <c r="AK401" i="92"/>
  <c r="AA401" i="92"/>
  <c r="X401" i="92"/>
  <c r="AS401" i="92" s="1"/>
  <c r="L401" i="92"/>
  <c r="AG401" i="92" s="1"/>
  <c r="C401" i="92"/>
  <c r="H401" i="92" s="1"/>
  <c r="AM400" i="92"/>
  <c r="AK400" i="92"/>
  <c r="AA400" i="92"/>
  <c r="X400" i="92"/>
  <c r="AS400" i="92" s="1"/>
  <c r="L400" i="92"/>
  <c r="AG400" i="92" s="1"/>
  <c r="C400" i="92"/>
  <c r="H400" i="92" s="1"/>
  <c r="AM376" i="92"/>
  <c r="AK376" i="92"/>
  <c r="AA376" i="92"/>
  <c r="X376" i="92"/>
  <c r="AS376" i="92" s="1"/>
  <c r="L376" i="92"/>
  <c r="AG376" i="92" s="1"/>
  <c r="C376" i="92"/>
  <c r="H376" i="92" s="1"/>
  <c r="AM375" i="92"/>
  <c r="AK375" i="92"/>
  <c r="AA375" i="92"/>
  <c r="X375" i="92"/>
  <c r="AS375" i="92" s="1"/>
  <c r="L375" i="92"/>
  <c r="AG375" i="92" s="1"/>
  <c r="C375" i="92"/>
  <c r="H375" i="92" s="1"/>
  <c r="AM374" i="92"/>
  <c r="AK374" i="92"/>
  <c r="AA374" i="92"/>
  <c r="X374" i="92"/>
  <c r="AS374" i="92" s="1"/>
  <c r="L374" i="92"/>
  <c r="AG374" i="92" s="1"/>
  <c r="C374" i="92"/>
  <c r="H374" i="92" s="1"/>
  <c r="AM373" i="92"/>
  <c r="AK373" i="92"/>
  <c r="AA373" i="92"/>
  <c r="X373" i="92"/>
  <c r="AS373" i="92" s="1"/>
  <c r="L373" i="92"/>
  <c r="AG373" i="92" s="1"/>
  <c r="C373" i="92"/>
  <c r="H373" i="92" s="1"/>
  <c r="AM372" i="92"/>
  <c r="AK372" i="92"/>
  <c r="AA372" i="92"/>
  <c r="X372" i="92"/>
  <c r="AS372" i="92" s="1"/>
  <c r="L372" i="92"/>
  <c r="AG372" i="92" s="1"/>
  <c r="C372" i="92"/>
  <c r="H372" i="92" s="1"/>
  <c r="AM371" i="92"/>
  <c r="AK371" i="92"/>
  <c r="AA371" i="92"/>
  <c r="X371" i="92"/>
  <c r="AS371" i="92" s="1"/>
  <c r="L371" i="92"/>
  <c r="AG371" i="92" s="1"/>
  <c r="C371" i="92"/>
  <c r="H371" i="92" s="1"/>
  <c r="AM370" i="92"/>
  <c r="AK370" i="92"/>
  <c r="AA370" i="92"/>
  <c r="X370" i="92"/>
  <c r="AS370" i="92" s="1"/>
  <c r="L370" i="92"/>
  <c r="AG370" i="92" s="1"/>
  <c r="C370" i="92"/>
  <c r="H370" i="92" s="1"/>
  <c r="AM369" i="92"/>
  <c r="AK369" i="92"/>
  <c r="AA369" i="92"/>
  <c r="X369" i="92"/>
  <c r="AS369" i="92" s="1"/>
  <c r="L369" i="92"/>
  <c r="AG369" i="92" s="1"/>
  <c r="C369" i="92"/>
  <c r="H369" i="92" s="1"/>
  <c r="AM368" i="92"/>
  <c r="AK368" i="92"/>
  <c r="AA368" i="92"/>
  <c r="X368" i="92"/>
  <c r="AS368" i="92" s="1"/>
  <c r="L368" i="92"/>
  <c r="AG368" i="92" s="1"/>
  <c r="C368" i="92"/>
  <c r="H368" i="92" s="1"/>
  <c r="AM367" i="92"/>
  <c r="AK367" i="92"/>
  <c r="AA367" i="92"/>
  <c r="X367" i="92"/>
  <c r="AS367" i="92" s="1"/>
  <c r="L367" i="92"/>
  <c r="AG367" i="92" s="1"/>
  <c r="C367" i="92"/>
  <c r="H367" i="92" s="1"/>
  <c r="AM360" i="92"/>
  <c r="AK360" i="92"/>
  <c r="AA360" i="92"/>
  <c r="X360" i="92"/>
  <c r="AS360" i="92" s="1"/>
  <c r="L360" i="92"/>
  <c r="AG360" i="92" s="1"/>
  <c r="C360" i="92"/>
  <c r="H360" i="92" s="1"/>
  <c r="AM359" i="92"/>
  <c r="AK359" i="92"/>
  <c r="AA359" i="92"/>
  <c r="X359" i="92"/>
  <c r="AS359" i="92" s="1"/>
  <c r="L359" i="92"/>
  <c r="AG359" i="92" s="1"/>
  <c r="C359" i="92"/>
  <c r="H359" i="92" s="1"/>
  <c r="AM358" i="92"/>
  <c r="AK358" i="92"/>
  <c r="AA358" i="92"/>
  <c r="X358" i="92"/>
  <c r="AS358" i="92" s="1"/>
  <c r="L358" i="92"/>
  <c r="AG358" i="92" s="1"/>
  <c r="C358" i="92"/>
  <c r="H358" i="92" s="1"/>
  <c r="AM357" i="92"/>
  <c r="AK357" i="92"/>
  <c r="AA357" i="92"/>
  <c r="X357" i="92"/>
  <c r="AS357" i="92" s="1"/>
  <c r="L357" i="92"/>
  <c r="AG357" i="92" s="1"/>
  <c r="C357" i="92"/>
  <c r="H357" i="92" s="1"/>
  <c r="AM356" i="92"/>
  <c r="AK356" i="92"/>
  <c r="AA356" i="92"/>
  <c r="X356" i="92"/>
  <c r="AS356" i="92" s="1"/>
  <c r="L356" i="92"/>
  <c r="AG356" i="92" s="1"/>
  <c r="C356" i="92"/>
  <c r="H356" i="92" s="1"/>
  <c r="AM355" i="92"/>
  <c r="AK355" i="92"/>
  <c r="AA355" i="92"/>
  <c r="X355" i="92"/>
  <c r="AS355" i="92" s="1"/>
  <c r="L355" i="92"/>
  <c r="AG355" i="92" s="1"/>
  <c r="C355" i="92"/>
  <c r="H355" i="92" s="1"/>
  <c r="AM354" i="92"/>
  <c r="AK354" i="92"/>
  <c r="AA354" i="92"/>
  <c r="X354" i="92"/>
  <c r="AS354" i="92" s="1"/>
  <c r="L354" i="92"/>
  <c r="AG354" i="92" s="1"/>
  <c r="C354" i="92"/>
  <c r="H354" i="92" s="1"/>
  <c r="AM353" i="92"/>
  <c r="AK353" i="92"/>
  <c r="AA353" i="92"/>
  <c r="X353" i="92"/>
  <c r="AS353" i="92" s="1"/>
  <c r="L353" i="92"/>
  <c r="AG353" i="92" s="1"/>
  <c r="C353" i="92"/>
  <c r="H353" i="92" s="1"/>
  <c r="AM352" i="92"/>
  <c r="AK352" i="92"/>
  <c r="AA352" i="92"/>
  <c r="X352" i="92"/>
  <c r="AS352" i="92" s="1"/>
  <c r="L352" i="92"/>
  <c r="AG352" i="92" s="1"/>
  <c r="C352" i="92"/>
  <c r="H352" i="92" s="1"/>
  <c r="AM351" i="92"/>
  <c r="AK351" i="92"/>
  <c r="AA351" i="92"/>
  <c r="X351" i="92"/>
  <c r="AS351" i="92" s="1"/>
  <c r="L351" i="92"/>
  <c r="AG351" i="92" s="1"/>
  <c r="C351" i="92"/>
  <c r="H351" i="92" s="1"/>
  <c r="AM325" i="92"/>
  <c r="AK325" i="92"/>
  <c r="AA325" i="92"/>
  <c r="X325" i="92"/>
  <c r="AS325" i="92" s="1"/>
  <c r="L325" i="92"/>
  <c r="AG325" i="92" s="1"/>
  <c r="H325" i="92"/>
  <c r="AM324" i="92"/>
  <c r="AK324" i="92"/>
  <c r="AA324" i="92"/>
  <c r="X324" i="92"/>
  <c r="AS324" i="92" s="1"/>
  <c r="L324" i="92"/>
  <c r="AG324" i="92" s="1"/>
  <c r="H324" i="92"/>
  <c r="J324" i="92" s="1"/>
  <c r="AM323" i="92"/>
  <c r="AK323" i="92"/>
  <c r="AA323" i="92"/>
  <c r="X323" i="92"/>
  <c r="AS323" i="92" s="1"/>
  <c r="L323" i="92"/>
  <c r="AG323" i="92" s="1"/>
  <c r="H323" i="92"/>
  <c r="T323" i="92" s="1"/>
  <c r="AM322" i="92"/>
  <c r="AK322" i="92"/>
  <c r="AA322" i="92"/>
  <c r="X322" i="92"/>
  <c r="AS322" i="92" s="1"/>
  <c r="L322" i="92"/>
  <c r="AG322" i="92" s="1"/>
  <c r="H322" i="92"/>
  <c r="AC322" i="92" s="1"/>
  <c r="AM321" i="92"/>
  <c r="AK321" i="92"/>
  <c r="AA321" i="92"/>
  <c r="X321" i="92"/>
  <c r="AS321" i="92" s="1"/>
  <c r="L321" i="92"/>
  <c r="AG321" i="92" s="1"/>
  <c r="H321" i="92"/>
  <c r="T321" i="92" s="1"/>
  <c r="AM315" i="92"/>
  <c r="AK315" i="92"/>
  <c r="AA315" i="92"/>
  <c r="X315" i="92"/>
  <c r="AS315" i="92" s="1"/>
  <c r="L315" i="92"/>
  <c r="AG315" i="92" s="1"/>
  <c r="C315" i="92"/>
  <c r="H315" i="92" s="1"/>
  <c r="AM314" i="92"/>
  <c r="AK314" i="92"/>
  <c r="AA314" i="92"/>
  <c r="X314" i="92"/>
  <c r="AS314" i="92" s="1"/>
  <c r="L314" i="92"/>
  <c r="AG314" i="92" s="1"/>
  <c r="C314" i="92"/>
  <c r="H314" i="92" s="1"/>
  <c r="AM313" i="92"/>
  <c r="AK313" i="92"/>
  <c r="AA313" i="92"/>
  <c r="X313" i="92"/>
  <c r="AS313" i="92" s="1"/>
  <c r="L313" i="92"/>
  <c r="AG313" i="92" s="1"/>
  <c r="C313" i="92"/>
  <c r="H313" i="92" s="1"/>
  <c r="AM312" i="92"/>
  <c r="AK312" i="92"/>
  <c r="AA312" i="92"/>
  <c r="X312" i="92"/>
  <c r="AS312" i="92" s="1"/>
  <c r="L312" i="92"/>
  <c r="AG312" i="92" s="1"/>
  <c r="C312" i="92"/>
  <c r="H312" i="92" s="1"/>
  <c r="AM311" i="92"/>
  <c r="AK311" i="92"/>
  <c r="AA311" i="92"/>
  <c r="X311" i="92"/>
  <c r="AS311" i="92" s="1"/>
  <c r="L311" i="92"/>
  <c r="AG311" i="92" s="1"/>
  <c r="C311" i="92"/>
  <c r="H311" i="92" s="1"/>
  <c r="AM310" i="92"/>
  <c r="AK310" i="92"/>
  <c r="AA310" i="92"/>
  <c r="X310" i="92"/>
  <c r="AS310" i="92" s="1"/>
  <c r="L310" i="92"/>
  <c r="AG310" i="92" s="1"/>
  <c r="C310" i="92"/>
  <c r="H310" i="92" s="1"/>
  <c r="AM309" i="92"/>
  <c r="AK309" i="92"/>
  <c r="AA309" i="92"/>
  <c r="X309" i="92"/>
  <c r="AS309" i="92" s="1"/>
  <c r="L309" i="92"/>
  <c r="AG309" i="92" s="1"/>
  <c r="C309" i="92"/>
  <c r="H309" i="92" s="1"/>
  <c r="AM308" i="92"/>
  <c r="AK308" i="92"/>
  <c r="AA308" i="92"/>
  <c r="X308" i="92"/>
  <c r="AS308" i="92" s="1"/>
  <c r="L308" i="92"/>
  <c r="AG308" i="92" s="1"/>
  <c r="C308" i="92"/>
  <c r="H308" i="92" s="1"/>
  <c r="AM302" i="92"/>
  <c r="AK302" i="92"/>
  <c r="AA302" i="92"/>
  <c r="X302" i="92"/>
  <c r="AS302" i="92" s="1"/>
  <c r="L302" i="92"/>
  <c r="AG302" i="92" s="1"/>
  <c r="C302" i="92"/>
  <c r="H302" i="92" s="1"/>
  <c r="AM301" i="92"/>
  <c r="AK301" i="92"/>
  <c r="AA301" i="92"/>
  <c r="X301" i="92"/>
  <c r="AS301" i="92" s="1"/>
  <c r="L301" i="92"/>
  <c r="AG301" i="92" s="1"/>
  <c r="C301" i="92"/>
  <c r="H301" i="92" s="1"/>
  <c r="AM300" i="92"/>
  <c r="AK300" i="92"/>
  <c r="AA300" i="92"/>
  <c r="X300" i="92"/>
  <c r="AS300" i="92" s="1"/>
  <c r="L300" i="92"/>
  <c r="AG300" i="92" s="1"/>
  <c r="C300" i="92"/>
  <c r="H300" i="92" s="1"/>
  <c r="AM299" i="92"/>
  <c r="AK299" i="92"/>
  <c r="AA299" i="92"/>
  <c r="X299" i="92"/>
  <c r="AS299" i="92" s="1"/>
  <c r="L299" i="92"/>
  <c r="AG299" i="92" s="1"/>
  <c r="C299" i="92"/>
  <c r="H299" i="92" s="1"/>
  <c r="AM298" i="92"/>
  <c r="AK298" i="92"/>
  <c r="AA298" i="92"/>
  <c r="X298" i="92"/>
  <c r="AS298" i="92" s="1"/>
  <c r="L298" i="92"/>
  <c r="AG298" i="92" s="1"/>
  <c r="C298" i="92"/>
  <c r="H298" i="92" s="1"/>
  <c r="AM297" i="92"/>
  <c r="AK297" i="92"/>
  <c r="AA297" i="92"/>
  <c r="X297" i="92"/>
  <c r="AS297" i="92" s="1"/>
  <c r="L297" i="92"/>
  <c r="AG297" i="92" s="1"/>
  <c r="C297" i="92"/>
  <c r="H297" i="92" s="1"/>
  <c r="AM296" i="92"/>
  <c r="AK296" i="92"/>
  <c r="AA296" i="92"/>
  <c r="X296" i="92"/>
  <c r="AS296" i="92" s="1"/>
  <c r="L296" i="92"/>
  <c r="AG296" i="92" s="1"/>
  <c r="C296" i="92"/>
  <c r="H296" i="92" s="1"/>
  <c r="AM295" i="92"/>
  <c r="AK295" i="92"/>
  <c r="AA295" i="92"/>
  <c r="X295" i="92"/>
  <c r="AS295" i="92" s="1"/>
  <c r="L295" i="92"/>
  <c r="AG295" i="92" s="1"/>
  <c r="C295" i="92"/>
  <c r="H295" i="92" s="1"/>
  <c r="AM289" i="92"/>
  <c r="AK289" i="92"/>
  <c r="AA289" i="92"/>
  <c r="X289" i="92"/>
  <c r="AS289" i="92" s="1"/>
  <c r="L289" i="92"/>
  <c r="AG289" i="92" s="1"/>
  <c r="C289" i="92"/>
  <c r="H289" i="92" s="1"/>
  <c r="AM288" i="92"/>
  <c r="AK288" i="92"/>
  <c r="AA288" i="92"/>
  <c r="X288" i="92"/>
  <c r="AS288" i="92" s="1"/>
  <c r="L288" i="92"/>
  <c r="AG288" i="92" s="1"/>
  <c r="C288" i="92"/>
  <c r="H288" i="92" s="1"/>
  <c r="AM287" i="92"/>
  <c r="AK287" i="92"/>
  <c r="AA287" i="92"/>
  <c r="X287" i="92"/>
  <c r="AS287" i="92" s="1"/>
  <c r="L287" i="92"/>
  <c r="AG287" i="92" s="1"/>
  <c r="C287" i="92"/>
  <c r="H287" i="92" s="1"/>
  <c r="AM286" i="92"/>
  <c r="AK286" i="92"/>
  <c r="AA286" i="92"/>
  <c r="X286" i="92"/>
  <c r="AS286" i="92" s="1"/>
  <c r="L286" i="92"/>
  <c r="AG286" i="92" s="1"/>
  <c r="C286" i="92"/>
  <c r="H286" i="92" s="1"/>
  <c r="AM285" i="92"/>
  <c r="AK285" i="92"/>
  <c r="AA285" i="92"/>
  <c r="X285" i="92"/>
  <c r="AS285" i="92" s="1"/>
  <c r="L285" i="92"/>
  <c r="AG285" i="92" s="1"/>
  <c r="C285" i="92"/>
  <c r="H285" i="92" s="1"/>
  <c r="AM284" i="92"/>
  <c r="AK284" i="92"/>
  <c r="AA284" i="92"/>
  <c r="X284" i="92"/>
  <c r="AS284" i="92" s="1"/>
  <c r="L284" i="92"/>
  <c r="AG284" i="92" s="1"/>
  <c r="C284" i="92"/>
  <c r="H284" i="92" s="1"/>
  <c r="AS260" i="92"/>
  <c r="AM260" i="92"/>
  <c r="AK260" i="92"/>
  <c r="AA260" i="92"/>
  <c r="L260" i="92"/>
  <c r="AG260" i="92" s="1"/>
  <c r="H260" i="92"/>
  <c r="T260" i="92" s="1"/>
  <c r="AS259" i="92"/>
  <c r="AM259" i="92"/>
  <c r="AK259" i="92"/>
  <c r="AA259" i="92"/>
  <c r="L259" i="92"/>
  <c r="AG259" i="92" s="1"/>
  <c r="H259" i="92"/>
  <c r="N259" i="92" s="1"/>
  <c r="AI259" i="92" s="1"/>
  <c r="AS258" i="92"/>
  <c r="AM258" i="92"/>
  <c r="AK258" i="92"/>
  <c r="AA258" i="92"/>
  <c r="L258" i="92"/>
  <c r="AG258" i="92" s="1"/>
  <c r="H258" i="92"/>
  <c r="T258" i="92" s="1"/>
  <c r="AS252" i="92"/>
  <c r="AM252" i="92"/>
  <c r="AK252" i="92"/>
  <c r="AA252" i="92"/>
  <c r="L252" i="92"/>
  <c r="AG252" i="92" s="1"/>
  <c r="H252" i="92"/>
  <c r="T252" i="92" s="1"/>
  <c r="AS251" i="92"/>
  <c r="AM251" i="92"/>
  <c r="AK251" i="92"/>
  <c r="AA251" i="92"/>
  <c r="L251" i="92"/>
  <c r="AG251" i="92" s="1"/>
  <c r="H251" i="92"/>
  <c r="N251" i="92" s="1"/>
  <c r="AI251" i="92" s="1"/>
  <c r="AS250" i="92"/>
  <c r="AM250" i="92"/>
  <c r="AK250" i="92"/>
  <c r="AA250" i="92"/>
  <c r="L250" i="92"/>
  <c r="AG250" i="92" s="1"/>
  <c r="H250" i="92"/>
  <c r="T250" i="92" s="1"/>
  <c r="AS249" i="92"/>
  <c r="AM249" i="92"/>
  <c r="AK249" i="92"/>
  <c r="AA249" i="92"/>
  <c r="L249" i="92"/>
  <c r="AG249" i="92" s="1"/>
  <c r="H249" i="92"/>
  <c r="N249" i="92" s="1"/>
  <c r="AI249" i="92" s="1"/>
  <c r="AS248" i="92"/>
  <c r="AM248" i="92"/>
  <c r="AK248" i="92"/>
  <c r="AA248" i="92"/>
  <c r="L248" i="92"/>
  <c r="AG248" i="92" s="1"/>
  <c r="H248" i="92"/>
  <c r="T248" i="92" s="1"/>
  <c r="AS247" i="92"/>
  <c r="AM247" i="92"/>
  <c r="AK247" i="92"/>
  <c r="AA247" i="92"/>
  <c r="L247" i="92"/>
  <c r="AG247" i="92" s="1"/>
  <c r="H247" i="92"/>
  <c r="N247" i="92" s="1"/>
  <c r="AI247" i="92" s="1"/>
  <c r="AS246" i="92"/>
  <c r="AM246" i="92"/>
  <c r="AK246" i="92"/>
  <c r="AA246" i="92"/>
  <c r="L246" i="92"/>
  <c r="AG246" i="92" s="1"/>
  <c r="H246" i="92"/>
  <c r="T246" i="92" s="1"/>
  <c r="AS245" i="92"/>
  <c r="AM245" i="92"/>
  <c r="AK245" i="92"/>
  <c r="AA245" i="92"/>
  <c r="L245" i="92"/>
  <c r="AG245" i="92" s="1"/>
  <c r="H245" i="92"/>
  <c r="N245" i="92" s="1"/>
  <c r="AI245" i="92" s="1"/>
  <c r="AS239" i="92"/>
  <c r="AM239" i="92"/>
  <c r="AK239" i="92"/>
  <c r="AA239" i="92"/>
  <c r="L239" i="92"/>
  <c r="AG239" i="92" s="1"/>
  <c r="C239" i="92"/>
  <c r="H239" i="92" s="1"/>
  <c r="AS238" i="92"/>
  <c r="AM238" i="92"/>
  <c r="AK238" i="92"/>
  <c r="AA238" i="92"/>
  <c r="L238" i="92"/>
  <c r="AG238" i="92" s="1"/>
  <c r="C238" i="92"/>
  <c r="H238" i="92" s="1"/>
  <c r="AS237" i="92"/>
  <c r="AM237" i="92"/>
  <c r="AK237" i="92"/>
  <c r="AA237" i="92"/>
  <c r="L237" i="92"/>
  <c r="AG237" i="92" s="1"/>
  <c r="C237" i="92"/>
  <c r="H237" i="92" s="1"/>
  <c r="N237" i="92" s="1"/>
  <c r="AI237" i="92" s="1"/>
  <c r="AM231" i="92"/>
  <c r="AK231" i="92"/>
  <c r="AA231" i="92"/>
  <c r="X231" i="92"/>
  <c r="AS231" i="92" s="1"/>
  <c r="L231" i="92"/>
  <c r="AG231" i="92" s="1"/>
  <c r="C231" i="92"/>
  <c r="H231" i="92" s="1"/>
  <c r="AM230" i="92"/>
  <c r="AK230" i="92"/>
  <c r="AA230" i="92"/>
  <c r="X230" i="92"/>
  <c r="AS230" i="92" s="1"/>
  <c r="L230" i="92"/>
  <c r="AG230" i="92" s="1"/>
  <c r="C230" i="92"/>
  <c r="H230" i="92" s="1"/>
  <c r="AM229" i="92"/>
  <c r="AK229" i="92"/>
  <c r="AA229" i="92"/>
  <c r="X229" i="92"/>
  <c r="AS229" i="92" s="1"/>
  <c r="L229" i="92"/>
  <c r="AG229" i="92" s="1"/>
  <c r="C229" i="92"/>
  <c r="H229" i="92" s="1"/>
  <c r="AM228" i="92"/>
  <c r="AK228" i="92"/>
  <c r="AA228" i="92"/>
  <c r="X228" i="92"/>
  <c r="AS228" i="92" s="1"/>
  <c r="L228" i="92"/>
  <c r="AG228" i="92" s="1"/>
  <c r="C228" i="92"/>
  <c r="H228" i="92" s="1"/>
  <c r="AM227" i="92"/>
  <c r="AK227" i="92"/>
  <c r="AA227" i="92"/>
  <c r="X227" i="92"/>
  <c r="AS227" i="92" s="1"/>
  <c r="L227" i="92"/>
  <c r="AG227" i="92" s="1"/>
  <c r="C227" i="92"/>
  <c r="H227" i="92" s="1"/>
  <c r="AM226" i="92"/>
  <c r="AK226" i="92"/>
  <c r="AA226" i="92"/>
  <c r="X226" i="92"/>
  <c r="AS226" i="92" s="1"/>
  <c r="L226" i="92"/>
  <c r="AG226" i="92" s="1"/>
  <c r="C226" i="92"/>
  <c r="H226" i="92" s="1"/>
  <c r="AM225" i="92"/>
  <c r="AK225" i="92"/>
  <c r="AA225" i="92"/>
  <c r="X225" i="92"/>
  <c r="AS225" i="92" s="1"/>
  <c r="L225" i="92"/>
  <c r="AG225" i="92" s="1"/>
  <c r="C225" i="92"/>
  <c r="H225" i="92" s="1"/>
  <c r="AM224" i="92"/>
  <c r="AK224" i="92"/>
  <c r="AA224" i="92"/>
  <c r="X224" i="92"/>
  <c r="AS224" i="92" s="1"/>
  <c r="L224" i="92"/>
  <c r="AG224" i="92" s="1"/>
  <c r="C224" i="92"/>
  <c r="H224" i="92" s="1"/>
  <c r="C218" i="92"/>
  <c r="H218" i="92" s="1"/>
  <c r="C217" i="92"/>
  <c r="H217" i="92" s="1"/>
  <c r="C216" i="92"/>
  <c r="H216" i="92" s="1"/>
  <c r="AM194" i="92"/>
  <c r="AK194" i="92"/>
  <c r="AA194" i="92"/>
  <c r="X194" i="92"/>
  <c r="AS194" i="92" s="1"/>
  <c r="L194" i="92"/>
  <c r="AG194" i="92" s="1"/>
  <c r="C194" i="92"/>
  <c r="H194" i="92" s="1"/>
  <c r="AM193" i="92"/>
  <c r="AK193" i="92"/>
  <c r="AA193" i="92"/>
  <c r="X193" i="92"/>
  <c r="AS193" i="92" s="1"/>
  <c r="L193" i="92"/>
  <c r="AG193" i="92" s="1"/>
  <c r="C193" i="92"/>
  <c r="H193" i="92" s="1"/>
  <c r="AM192" i="92"/>
  <c r="AK192" i="92"/>
  <c r="AA192" i="92"/>
  <c r="X192" i="92"/>
  <c r="AS192" i="92" s="1"/>
  <c r="L192" i="92"/>
  <c r="AG192" i="92" s="1"/>
  <c r="C192" i="92"/>
  <c r="H192" i="92" s="1"/>
  <c r="AM191" i="92"/>
  <c r="AK191" i="92"/>
  <c r="AA191" i="92"/>
  <c r="X191" i="92"/>
  <c r="AS191" i="92" s="1"/>
  <c r="L191" i="92"/>
  <c r="AG191" i="92" s="1"/>
  <c r="C191" i="92"/>
  <c r="H191" i="92" s="1"/>
  <c r="AM190" i="92"/>
  <c r="AK190" i="92"/>
  <c r="AA190" i="92"/>
  <c r="X190" i="92"/>
  <c r="AS190" i="92" s="1"/>
  <c r="L190" i="92"/>
  <c r="AG190" i="92" s="1"/>
  <c r="C190" i="92"/>
  <c r="H190" i="92" s="1"/>
  <c r="AC190" i="92" s="1"/>
  <c r="AM189" i="92"/>
  <c r="AK189" i="92"/>
  <c r="AA189" i="92"/>
  <c r="X189" i="92"/>
  <c r="AS189" i="92" s="1"/>
  <c r="L189" i="92"/>
  <c r="AG189" i="92" s="1"/>
  <c r="C189" i="92"/>
  <c r="H189" i="92" s="1"/>
  <c r="N189" i="92" s="1"/>
  <c r="AI189" i="92" s="1"/>
  <c r="AM188" i="92"/>
  <c r="AK188" i="92"/>
  <c r="AA188" i="92"/>
  <c r="X188" i="92"/>
  <c r="AS188" i="92" s="1"/>
  <c r="L188" i="92"/>
  <c r="AG188" i="92" s="1"/>
  <c r="C188" i="92"/>
  <c r="H188" i="92" s="1"/>
  <c r="AC188" i="92" s="1"/>
  <c r="AM187" i="92"/>
  <c r="AK187" i="92"/>
  <c r="AA187" i="92"/>
  <c r="X187" i="92"/>
  <c r="AS187" i="92" s="1"/>
  <c r="L187" i="92"/>
  <c r="AG187" i="92" s="1"/>
  <c r="C187" i="92"/>
  <c r="H187" i="92" s="1"/>
  <c r="N187" i="92" s="1"/>
  <c r="AI187" i="92" s="1"/>
  <c r="AM186" i="92"/>
  <c r="AK186" i="92"/>
  <c r="AA186" i="92"/>
  <c r="X186" i="92"/>
  <c r="AS186" i="92" s="1"/>
  <c r="L186" i="92"/>
  <c r="AG186" i="92" s="1"/>
  <c r="C186" i="92"/>
  <c r="H186" i="92" s="1"/>
  <c r="AC186" i="92" s="1"/>
  <c r="AM185" i="92"/>
  <c r="AK185" i="92"/>
  <c r="AA185" i="92"/>
  <c r="X185" i="92"/>
  <c r="AS185" i="92" s="1"/>
  <c r="L185" i="92"/>
  <c r="AG185" i="92" s="1"/>
  <c r="C185" i="92"/>
  <c r="H185" i="92" s="1"/>
  <c r="N185" i="92" s="1"/>
  <c r="AI185" i="92" s="1"/>
  <c r="AM184" i="92"/>
  <c r="AK184" i="92"/>
  <c r="AA184" i="92"/>
  <c r="X184" i="92"/>
  <c r="AS184" i="92" s="1"/>
  <c r="L184" i="92"/>
  <c r="AG184" i="92" s="1"/>
  <c r="C184" i="92"/>
  <c r="H184" i="92" s="1"/>
  <c r="AC184" i="92" s="1"/>
  <c r="AM152" i="92"/>
  <c r="AK152" i="92"/>
  <c r="AA152" i="92"/>
  <c r="X152" i="92"/>
  <c r="AS152" i="92" s="1"/>
  <c r="L152" i="92"/>
  <c r="AG152" i="92" s="1"/>
  <c r="C152" i="92"/>
  <c r="H152" i="92" s="1"/>
  <c r="AM151" i="92"/>
  <c r="AK151" i="92"/>
  <c r="AA151" i="92"/>
  <c r="X151" i="92"/>
  <c r="AS151" i="92" s="1"/>
  <c r="L151" i="92"/>
  <c r="AG151" i="92" s="1"/>
  <c r="C151" i="92"/>
  <c r="H151" i="92" s="1"/>
  <c r="AM150" i="92"/>
  <c r="AK150" i="92"/>
  <c r="AA150" i="92"/>
  <c r="X150" i="92"/>
  <c r="AS150" i="92" s="1"/>
  <c r="L150" i="92"/>
  <c r="AG150" i="92" s="1"/>
  <c r="C150" i="92"/>
  <c r="H150" i="92" s="1"/>
  <c r="AM149" i="92"/>
  <c r="AK149" i="92"/>
  <c r="AA149" i="92"/>
  <c r="X149" i="92"/>
  <c r="AS149" i="92" s="1"/>
  <c r="L149" i="92"/>
  <c r="AG149" i="92" s="1"/>
  <c r="C149" i="92"/>
  <c r="H149" i="92" s="1"/>
  <c r="AM148" i="92"/>
  <c r="AK148" i="92"/>
  <c r="AA148" i="92"/>
  <c r="X148" i="92"/>
  <c r="AS148" i="92" s="1"/>
  <c r="L148" i="92"/>
  <c r="AG148" i="92" s="1"/>
  <c r="C148" i="92"/>
  <c r="H148" i="92" s="1"/>
  <c r="AM147" i="92"/>
  <c r="AK147" i="92"/>
  <c r="AA147" i="92"/>
  <c r="X147" i="92"/>
  <c r="AS147" i="92" s="1"/>
  <c r="L147" i="92"/>
  <c r="AG147" i="92" s="1"/>
  <c r="C147" i="92"/>
  <c r="H147" i="92" s="1"/>
  <c r="AM146" i="92"/>
  <c r="AK146" i="92"/>
  <c r="AA146" i="92"/>
  <c r="X146" i="92"/>
  <c r="AS146" i="92" s="1"/>
  <c r="L146" i="92"/>
  <c r="AG146" i="92" s="1"/>
  <c r="C146" i="92"/>
  <c r="H146" i="92" s="1"/>
  <c r="AM145" i="92"/>
  <c r="AK145" i="92"/>
  <c r="AA145" i="92"/>
  <c r="X145" i="92"/>
  <c r="AS145" i="92" s="1"/>
  <c r="L145" i="92"/>
  <c r="AG145" i="92" s="1"/>
  <c r="C145" i="92"/>
  <c r="H145" i="92" s="1"/>
  <c r="AM144" i="92"/>
  <c r="AK144" i="92"/>
  <c r="AA144" i="92"/>
  <c r="X144" i="92"/>
  <c r="AS144" i="92" s="1"/>
  <c r="L144" i="92"/>
  <c r="AG144" i="92" s="1"/>
  <c r="C144" i="92"/>
  <c r="H144" i="92" s="1"/>
  <c r="AM143" i="92"/>
  <c r="AK143" i="92"/>
  <c r="AA143" i="92"/>
  <c r="X143" i="92"/>
  <c r="AS143" i="92" s="1"/>
  <c r="L143" i="92"/>
  <c r="AG143" i="92" s="1"/>
  <c r="C143" i="92"/>
  <c r="H143" i="92" s="1"/>
  <c r="AM142" i="92"/>
  <c r="AK142" i="92"/>
  <c r="AA142" i="92"/>
  <c r="X142" i="92"/>
  <c r="AS142" i="92" s="1"/>
  <c r="L142" i="92"/>
  <c r="AG142" i="92" s="1"/>
  <c r="C142" i="92"/>
  <c r="H142" i="92" s="1"/>
  <c r="AS119" i="92"/>
  <c r="AM119" i="92"/>
  <c r="AK119" i="92"/>
  <c r="AA119" i="92"/>
  <c r="L119" i="92"/>
  <c r="AG119" i="92" s="1"/>
  <c r="C119" i="92"/>
  <c r="H119" i="92" s="1"/>
  <c r="AS118" i="92"/>
  <c r="AM118" i="92"/>
  <c r="AK118" i="92"/>
  <c r="AA118" i="92"/>
  <c r="L118" i="92"/>
  <c r="AG118" i="92" s="1"/>
  <c r="C118" i="92"/>
  <c r="H118" i="92" s="1"/>
  <c r="AS117" i="92"/>
  <c r="AM117" i="92"/>
  <c r="AK117" i="92"/>
  <c r="AA117" i="92"/>
  <c r="L117" i="92"/>
  <c r="AG117" i="92" s="1"/>
  <c r="C117" i="92"/>
  <c r="H117" i="92" s="1"/>
  <c r="N117" i="92" s="1"/>
  <c r="AI117" i="92" s="1"/>
  <c r="AS116" i="92"/>
  <c r="AM116" i="92"/>
  <c r="AK116" i="92"/>
  <c r="AA116" i="92"/>
  <c r="L116" i="92"/>
  <c r="AG116" i="92" s="1"/>
  <c r="C116" i="92"/>
  <c r="H116" i="92" s="1"/>
  <c r="AS115" i="92"/>
  <c r="AM115" i="92"/>
  <c r="AK115" i="92"/>
  <c r="AA115" i="92"/>
  <c r="L115" i="92"/>
  <c r="AG115" i="92" s="1"/>
  <c r="C115" i="92"/>
  <c r="H115" i="92" s="1"/>
  <c r="AS114" i="92"/>
  <c r="AM114" i="92"/>
  <c r="AK114" i="92"/>
  <c r="AA114" i="92"/>
  <c r="L114" i="92"/>
  <c r="AG114" i="92" s="1"/>
  <c r="C114" i="92"/>
  <c r="H114" i="92" s="1"/>
  <c r="AS113" i="92"/>
  <c r="AM113" i="92"/>
  <c r="AK113" i="92"/>
  <c r="AA113" i="92"/>
  <c r="L113" i="92"/>
  <c r="AG113" i="92" s="1"/>
  <c r="C113" i="92"/>
  <c r="H113" i="92" s="1"/>
  <c r="N113" i="92" s="1"/>
  <c r="AI113" i="92" s="1"/>
  <c r="AM84" i="92"/>
  <c r="AK84" i="92"/>
  <c r="AA84" i="92"/>
  <c r="X84" i="92"/>
  <c r="AS84" i="92" s="1"/>
  <c r="L84" i="92"/>
  <c r="AG84" i="92" s="1"/>
  <c r="C84" i="92"/>
  <c r="H84" i="92" s="1"/>
  <c r="AM83" i="92"/>
  <c r="AK83" i="92"/>
  <c r="AA83" i="92"/>
  <c r="X83" i="92"/>
  <c r="AS83" i="92" s="1"/>
  <c r="L83" i="92"/>
  <c r="AG83" i="92" s="1"/>
  <c r="C83" i="92"/>
  <c r="H83" i="92" s="1"/>
  <c r="AM82" i="92"/>
  <c r="AK82" i="92"/>
  <c r="AA82" i="92"/>
  <c r="X82" i="92"/>
  <c r="AS82" i="92" s="1"/>
  <c r="L82" i="92"/>
  <c r="AG82" i="92" s="1"/>
  <c r="C82" i="92"/>
  <c r="H82" i="92" s="1"/>
  <c r="AM81" i="92"/>
  <c r="AK81" i="92"/>
  <c r="AA81" i="92"/>
  <c r="X81" i="92"/>
  <c r="AS81" i="92" s="1"/>
  <c r="L81" i="92"/>
  <c r="AG81" i="92" s="1"/>
  <c r="C81" i="92"/>
  <c r="H81" i="92" s="1"/>
  <c r="AM80" i="92"/>
  <c r="AK80" i="92"/>
  <c r="AA80" i="92"/>
  <c r="X80" i="92"/>
  <c r="AS80" i="92" s="1"/>
  <c r="L80" i="92"/>
  <c r="AG80" i="92" s="1"/>
  <c r="C80" i="92"/>
  <c r="H80" i="92" s="1"/>
  <c r="AM79" i="92"/>
  <c r="AK79" i="92"/>
  <c r="AA79" i="92"/>
  <c r="X79" i="92"/>
  <c r="AS79" i="92" s="1"/>
  <c r="L79" i="92"/>
  <c r="AG79" i="92" s="1"/>
  <c r="C79" i="92"/>
  <c r="H79" i="92" s="1"/>
  <c r="AM78" i="92"/>
  <c r="AK78" i="92"/>
  <c r="AA78" i="92"/>
  <c r="X78" i="92"/>
  <c r="AS78" i="92" s="1"/>
  <c r="L78" i="92"/>
  <c r="AG78" i="92" s="1"/>
  <c r="C78" i="92"/>
  <c r="H78" i="92" s="1"/>
  <c r="N78" i="92" s="1"/>
  <c r="AM77" i="92"/>
  <c r="AK77" i="92"/>
  <c r="AA77" i="92"/>
  <c r="X77" i="92"/>
  <c r="AS77" i="92" s="1"/>
  <c r="L77" i="92"/>
  <c r="AG77" i="92" s="1"/>
  <c r="C77" i="92"/>
  <c r="H77" i="92" s="1"/>
  <c r="AM76" i="92"/>
  <c r="AK76" i="92"/>
  <c r="AA76" i="92"/>
  <c r="X76" i="92"/>
  <c r="AS76" i="92" s="1"/>
  <c r="L76" i="92"/>
  <c r="AG76" i="92" s="1"/>
  <c r="C76" i="92"/>
  <c r="H76" i="92" s="1"/>
  <c r="AM75" i="92"/>
  <c r="AK75" i="92"/>
  <c r="AA75" i="92"/>
  <c r="X75" i="92"/>
  <c r="AS75" i="92" s="1"/>
  <c r="L75" i="92"/>
  <c r="AG75" i="92" s="1"/>
  <c r="C75" i="92"/>
  <c r="H75" i="92" s="1"/>
  <c r="AS63" i="92"/>
  <c r="AS64" i="92"/>
  <c r="AS65" i="92"/>
  <c r="AS66" i="92"/>
  <c r="AS67" i="92"/>
  <c r="AS68" i="92"/>
  <c r="AS62" i="92"/>
  <c r="AM68" i="92"/>
  <c r="AK68" i="92"/>
  <c r="AA68" i="92"/>
  <c r="L68" i="92"/>
  <c r="AG68" i="92" s="1"/>
  <c r="C68" i="92"/>
  <c r="H68" i="92" s="1"/>
  <c r="AM67" i="92"/>
  <c r="AK67" i="92"/>
  <c r="AA67" i="92"/>
  <c r="L67" i="92"/>
  <c r="AG67" i="92" s="1"/>
  <c r="C67" i="92"/>
  <c r="H67" i="92" s="1"/>
  <c r="N67" i="92" s="1"/>
  <c r="AI67" i="92" s="1"/>
  <c r="AM66" i="92"/>
  <c r="AK66" i="92"/>
  <c r="AA66" i="92"/>
  <c r="L66" i="92"/>
  <c r="AG66" i="92" s="1"/>
  <c r="C66" i="92"/>
  <c r="H66" i="92" s="1"/>
  <c r="AM65" i="92"/>
  <c r="AK65" i="92"/>
  <c r="AA65" i="92"/>
  <c r="L65" i="92"/>
  <c r="AG65" i="92" s="1"/>
  <c r="C65" i="92"/>
  <c r="H65" i="92" s="1"/>
  <c r="AM64" i="92"/>
  <c r="AK64" i="92"/>
  <c r="AA64" i="92"/>
  <c r="L64" i="92"/>
  <c r="AG64" i="92" s="1"/>
  <c r="C64" i="92"/>
  <c r="H64" i="92" s="1"/>
  <c r="AM63" i="92"/>
  <c r="AK63" i="92"/>
  <c r="AA63" i="92"/>
  <c r="L63" i="92"/>
  <c r="AG63" i="92" s="1"/>
  <c r="C63" i="92"/>
  <c r="H63" i="92" s="1"/>
  <c r="N63" i="92" s="1"/>
  <c r="AI63" i="92" s="1"/>
  <c r="AM62" i="92"/>
  <c r="AK62" i="92"/>
  <c r="AA62" i="92"/>
  <c r="L62" i="92"/>
  <c r="AG62" i="92" s="1"/>
  <c r="C62" i="92"/>
  <c r="H62" i="92" s="1"/>
  <c r="AM33" i="92"/>
  <c r="AK33" i="92"/>
  <c r="AA33" i="92"/>
  <c r="X33" i="92"/>
  <c r="AS33" i="92" s="1"/>
  <c r="L33" i="92"/>
  <c r="AG33" i="92" s="1"/>
  <c r="C33" i="92"/>
  <c r="H33" i="92" s="1"/>
  <c r="AM32" i="92"/>
  <c r="AK32" i="92"/>
  <c r="AA32" i="92"/>
  <c r="X32" i="92"/>
  <c r="AS32" i="92" s="1"/>
  <c r="L32" i="92"/>
  <c r="AG32" i="92" s="1"/>
  <c r="C32" i="92"/>
  <c r="H32" i="92" s="1"/>
  <c r="AM31" i="92"/>
  <c r="AK31" i="92"/>
  <c r="AA31" i="92"/>
  <c r="X31" i="92"/>
  <c r="AS31" i="92" s="1"/>
  <c r="L31" i="92"/>
  <c r="AG31" i="92" s="1"/>
  <c r="C31" i="92"/>
  <c r="H31" i="92" s="1"/>
  <c r="AM30" i="92"/>
  <c r="AK30" i="92"/>
  <c r="AA30" i="92"/>
  <c r="X30" i="92"/>
  <c r="AS30" i="92" s="1"/>
  <c r="L30" i="92"/>
  <c r="AG30" i="92" s="1"/>
  <c r="C30" i="92"/>
  <c r="H30" i="92" s="1"/>
  <c r="AM29" i="92"/>
  <c r="AK29" i="92"/>
  <c r="AA29" i="92"/>
  <c r="X29" i="92"/>
  <c r="AS29" i="92" s="1"/>
  <c r="L29" i="92"/>
  <c r="AG29" i="92" s="1"/>
  <c r="C29" i="92"/>
  <c r="H29" i="92" s="1"/>
  <c r="AM28" i="92"/>
  <c r="AK28" i="92"/>
  <c r="AA28" i="92"/>
  <c r="X28" i="92"/>
  <c r="AS28" i="92" s="1"/>
  <c r="L28" i="92"/>
  <c r="AG28" i="92" s="1"/>
  <c r="C28" i="92"/>
  <c r="H28" i="92" s="1"/>
  <c r="AM27" i="92"/>
  <c r="AK27" i="92"/>
  <c r="AA27" i="92"/>
  <c r="X27" i="92"/>
  <c r="AS27" i="92" s="1"/>
  <c r="L27" i="92"/>
  <c r="AG27" i="92" s="1"/>
  <c r="C27" i="92"/>
  <c r="H27" i="92" s="1"/>
  <c r="AM26" i="92"/>
  <c r="AK26" i="92"/>
  <c r="AA26" i="92"/>
  <c r="X26" i="92"/>
  <c r="AS26" i="92" s="1"/>
  <c r="L26" i="92"/>
  <c r="AG26" i="92" s="1"/>
  <c r="C26" i="92"/>
  <c r="H26" i="92" s="1"/>
  <c r="AM25" i="92"/>
  <c r="AK25" i="92"/>
  <c r="AA25" i="92"/>
  <c r="X25" i="92"/>
  <c r="AS25" i="92" s="1"/>
  <c r="L25" i="92"/>
  <c r="AG25" i="92" s="1"/>
  <c r="C25" i="92"/>
  <c r="H25" i="92" s="1"/>
  <c r="AM24" i="92"/>
  <c r="AK24" i="92"/>
  <c r="AA24" i="92"/>
  <c r="X24" i="92"/>
  <c r="AS24" i="92" s="1"/>
  <c r="L24" i="92"/>
  <c r="AG24" i="92" s="1"/>
  <c r="C24" i="92"/>
  <c r="H24" i="92" s="1"/>
  <c r="AS192" i="94"/>
  <c r="AM192" i="94"/>
  <c r="AK192" i="94"/>
  <c r="AA192" i="94"/>
  <c r="V192" i="94"/>
  <c r="AQ192" i="94" s="1"/>
  <c r="L192" i="94"/>
  <c r="AG192" i="94" s="1"/>
  <c r="C192" i="94"/>
  <c r="H192" i="94" s="1"/>
  <c r="AS191" i="94"/>
  <c r="AM191" i="94"/>
  <c r="AK191" i="94"/>
  <c r="AA191" i="94"/>
  <c r="V191" i="94"/>
  <c r="AQ191" i="94" s="1"/>
  <c r="L191" i="94"/>
  <c r="AG191" i="94" s="1"/>
  <c r="C191" i="94"/>
  <c r="H191" i="94" s="1"/>
  <c r="T191" i="94" s="1"/>
  <c r="AS190" i="94"/>
  <c r="AM190" i="94"/>
  <c r="AK190" i="94"/>
  <c r="AA190" i="94"/>
  <c r="V190" i="94"/>
  <c r="AQ190" i="94" s="1"/>
  <c r="L190" i="94"/>
  <c r="AG190" i="94" s="1"/>
  <c r="C190" i="94"/>
  <c r="H190" i="94" s="1"/>
  <c r="AS189" i="94"/>
  <c r="AM189" i="94"/>
  <c r="AK189" i="94"/>
  <c r="AA189" i="94"/>
  <c r="V189" i="94"/>
  <c r="AQ189" i="94" s="1"/>
  <c r="L189" i="94"/>
  <c r="AG189" i="94" s="1"/>
  <c r="C189" i="94"/>
  <c r="H189" i="94" s="1"/>
  <c r="AM183" i="94"/>
  <c r="AK183" i="94"/>
  <c r="AA183" i="94"/>
  <c r="X183" i="94"/>
  <c r="AS183" i="94" s="1"/>
  <c r="L183" i="94"/>
  <c r="AG183" i="94" s="1"/>
  <c r="C183" i="94"/>
  <c r="H183" i="94" s="1"/>
  <c r="AM182" i="94"/>
  <c r="AK182" i="94"/>
  <c r="AA182" i="94"/>
  <c r="X182" i="94"/>
  <c r="V182" i="94" s="1"/>
  <c r="AQ182" i="94" s="1"/>
  <c r="L182" i="94"/>
  <c r="AG182" i="94" s="1"/>
  <c r="C182" i="94"/>
  <c r="H182" i="94" s="1"/>
  <c r="AM181" i="94"/>
  <c r="AK181" i="94"/>
  <c r="AA181" i="94"/>
  <c r="X181" i="94"/>
  <c r="AS181" i="94" s="1"/>
  <c r="L181" i="94"/>
  <c r="AG181" i="94" s="1"/>
  <c r="C181" i="94"/>
  <c r="H181" i="94" s="1"/>
  <c r="AM180" i="94"/>
  <c r="AK180" i="94"/>
  <c r="AA180" i="94"/>
  <c r="X180" i="94"/>
  <c r="V180" i="94" s="1"/>
  <c r="AQ180" i="94" s="1"/>
  <c r="L180" i="94"/>
  <c r="AG180" i="94" s="1"/>
  <c r="C180" i="94"/>
  <c r="H180" i="94" s="1"/>
  <c r="AM179" i="94"/>
  <c r="AK179" i="94"/>
  <c r="AA179" i="94"/>
  <c r="X179" i="94"/>
  <c r="AS179" i="94" s="1"/>
  <c r="L179" i="94"/>
  <c r="AG179" i="94" s="1"/>
  <c r="C179" i="94"/>
  <c r="H179" i="94" s="1"/>
  <c r="AC179" i="94" s="1"/>
  <c r="AM178" i="94"/>
  <c r="AK178" i="94"/>
  <c r="AA178" i="94"/>
  <c r="X178" i="94"/>
  <c r="V178" i="94" s="1"/>
  <c r="AQ178" i="94" s="1"/>
  <c r="L178" i="94"/>
  <c r="AG178" i="94" s="1"/>
  <c r="C178" i="94"/>
  <c r="H178" i="94" s="1"/>
  <c r="AM177" i="94"/>
  <c r="AK177" i="94"/>
  <c r="AA177" i="94"/>
  <c r="X177" i="94"/>
  <c r="AS177" i="94" s="1"/>
  <c r="L177" i="94"/>
  <c r="AG177" i="94" s="1"/>
  <c r="C177" i="94"/>
  <c r="H177" i="94" s="1"/>
  <c r="AC177" i="94" s="1"/>
  <c r="AM176" i="94"/>
  <c r="AK176" i="94"/>
  <c r="AA176" i="94"/>
  <c r="X176" i="94"/>
  <c r="V176" i="94" s="1"/>
  <c r="AQ176" i="94" s="1"/>
  <c r="L176" i="94"/>
  <c r="AG176" i="94" s="1"/>
  <c r="C176" i="94"/>
  <c r="H176" i="94" s="1"/>
  <c r="AM175" i="94"/>
  <c r="AK175" i="94"/>
  <c r="AA175" i="94"/>
  <c r="X175" i="94"/>
  <c r="AS175" i="94" s="1"/>
  <c r="L175" i="94"/>
  <c r="AG175" i="94" s="1"/>
  <c r="C175" i="94"/>
  <c r="H175" i="94" s="1"/>
  <c r="AM174" i="94"/>
  <c r="AK174" i="94"/>
  <c r="AA174" i="94"/>
  <c r="X174" i="94"/>
  <c r="V174" i="94" s="1"/>
  <c r="AQ174" i="94" s="1"/>
  <c r="L174" i="94"/>
  <c r="AG174" i="94" s="1"/>
  <c r="C174" i="94"/>
  <c r="H174" i="94" s="1"/>
  <c r="AM173" i="94"/>
  <c r="AK173" i="94"/>
  <c r="AA173" i="94"/>
  <c r="X173" i="94"/>
  <c r="AS173" i="94" s="1"/>
  <c r="L173" i="94"/>
  <c r="AG173" i="94" s="1"/>
  <c r="C173" i="94"/>
  <c r="H173" i="94" s="1"/>
  <c r="AS167" i="94"/>
  <c r="AM167" i="94"/>
  <c r="AK167" i="94"/>
  <c r="AA167" i="94"/>
  <c r="V167" i="94"/>
  <c r="AQ167" i="94" s="1"/>
  <c r="L167" i="94"/>
  <c r="AG167" i="94" s="1"/>
  <c r="C167" i="94"/>
  <c r="H167" i="94" s="1"/>
  <c r="AC167" i="94" s="1"/>
  <c r="AS166" i="94"/>
  <c r="AM166" i="94"/>
  <c r="AK166" i="94"/>
  <c r="AA166" i="94"/>
  <c r="V166" i="94"/>
  <c r="AQ166" i="94" s="1"/>
  <c r="L166" i="94"/>
  <c r="AG166" i="94" s="1"/>
  <c r="C166" i="94"/>
  <c r="H166" i="94" s="1"/>
  <c r="AS165" i="94"/>
  <c r="AM165" i="94"/>
  <c r="AK165" i="94"/>
  <c r="AA165" i="94"/>
  <c r="V165" i="94"/>
  <c r="AQ165" i="94" s="1"/>
  <c r="L165" i="94"/>
  <c r="AG165" i="94" s="1"/>
  <c r="C165" i="94"/>
  <c r="H165" i="94" s="1"/>
  <c r="AS164" i="94"/>
  <c r="AM164" i="94"/>
  <c r="AK164" i="94"/>
  <c r="AA164" i="94"/>
  <c r="V164" i="94"/>
  <c r="AQ164" i="94" s="1"/>
  <c r="L164" i="94"/>
  <c r="AG164" i="94" s="1"/>
  <c r="C164" i="94"/>
  <c r="H164" i="94" s="1"/>
  <c r="AC164" i="94" s="1"/>
  <c r="AM150" i="94"/>
  <c r="AK150" i="94"/>
  <c r="AA150" i="94"/>
  <c r="X150" i="94"/>
  <c r="AS150" i="94" s="1"/>
  <c r="L150" i="94"/>
  <c r="AG150" i="94" s="1"/>
  <c r="C150" i="94"/>
  <c r="H150" i="94" s="1"/>
  <c r="AC150" i="94" s="1"/>
  <c r="AM149" i="94"/>
  <c r="AK149" i="94"/>
  <c r="AA149" i="94"/>
  <c r="X149" i="94"/>
  <c r="V149" i="94" s="1"/>
  <c r="AQ149" i="94" s="1"/>
  <c r="L149" i="94"/>
  <c r="AG149" i="94" s="1"/>
  <c r="C149" i="94"/>
  <c r="H149" i="94" s="1"/>
  <c r="AM148" i="94"/>
  <c r="AK148" i="94"/>
  <c r="AA148" i="94"/>
  <c r="X148" i="94"/>
  <c r="V148" i="94" s="1"/>
  <c r="AQ148" i="94" s="1"/>
  <c r="L148" i="94"/>
  <c r="AG148" i="94" s="1"/>
  <c r="C148" i="94"/>
  <c r="H148" i="94" s="1"/>
  <c r="AC148" i="94" s="1"/>
  <c r="AM147" i="94"/>
  <c r="AK147" i="94"/>
  <c r="AA147" i="94"/>
  <c r="X147" i="94"/>
  <c r="V147" i="94" s="1"/>
  <c r="AQ147" i="94" s="1"/>
  <c r="L147" i="94"/>
  <c r="AG147" i="94" s="1"/>
  <c r="C147" i="94"/>
  <c r="H147" i="94" s="1"/>
  <c r="AM146" i="94"/>
  <c r="AK146" i="94"/>
  <c r="AA146" i="94"/>
  <c r="X146" i="94"/>
  <c r="V146" i="94" s="1"/>
  <c r="AQ146" i="94" s="1"/>
  <c r="L146" i="94"/>
  <c r="AG146" i="94" s="1"/>
  <c r="C146" i="94"/>
  <c r="H146" i="94" s="1"/>
  <c r="AC146" i="94" s="1"/>
  <c r="AM145" i="94"/>
  <c r="AK145" i="94"/>
  <c r="AA145" i="94"/>
  <c r="X145" i="94"/>
  <c r="V145" i="94" s="1"/>
  <c r="AQ145" i="94" s="1"/>
  <c r="L145" i="94"/>
  <c r="AG145" i="94" s="1"/>
  <c r="C145" i="94"/>
  <c r="H145" i="94" s="1"/>
  <c r="AM144" i="94"/>
  <c r="AK144" i="94"/>
  <c r="AA144" i="94"/>
  <c r="X144" i="94"/>
  <c r="AS144" i="94" s="1"/>
  <c r="L144" i="94"/>
  <c r="AG144" i="94" s="1"/>
  <c r="C144" i="94"/>
  <c r="H144" i="94" s="1"/>
  <c r="AM143" i="94"/>
  <c r="AK143" i="94"/>
  <c r="AA143" i="94"/>
  <c r="X143" i="94"/>
  <c r="V143" i="94" s="1"/>
  <c r="AQ143" i="94" s="1"/>
  <c r="L143" i="94"/>
  <c r="AG143" i="94" s="1"/>
  <c r="C143" i="94"/>
  <c r="H143" i="94" s="1"/>
  <c r="AM142" i="94"/>
  <c r="AK142" i="94"/>
  <c r="AA142" i="94"/>
  <c r="X142" i="94"/>
  <c r="AS142" i="94" s="1"/>
  <c r="L142" i="94"/>
  <c r="AG142" i="94" s="1"/>
  <c r="C142" i="94"/>
  <c r="H142" i="94" s="1"/>
  <c r="AM141" i="94"/>
  <c r="AK141" i="94"/>
  <c r="AA141" i="94"/>
  <c r="X141" i="94"/>
  <c r="V141" i="94" s="1"/>
  <c r="AQ141" i="94" s="1"/>
  <c r="L141" i="94"/>
  <c r="AG141" i="94" s="1"/>
  <c r="C141" i="94"/>
  <c r="H141" i="94" s="1"/>
  <c r="AM140" i="94"/>
  <c r="AK140" i="94"/>
  <c r="AA140" i="94"/>
  <c r="X140" i="94"/>
  <c r="AS140" i="94" s="1"/>
  <c r="L140" i="94"/>
  <c r="AG140" i="94" s="1"/>
  <c r="C140" i="94"/>
  <c r="H140" i="94" s="1"/>
  <c r="AM117" i="94"/>
  <c r="AK117" i="94"/>
  <c r="AA117" i="94"/>
  <c r="X117" i="94"/>
  <c r="AS117" i="94" s="1"/>
  <c r="L117" i="94"/>
  <c r="AG117" i="94" s="1"/>
  <c r="C117" i="94"/>
  <c r="H117" i="94" s="1"/>
  <c r="AM116" i="94"/>
  <c r="AK116" i="94"/>
  <c r="AA116" i="94"/>
  <c r="X116" i="94"/>
  <c r="AS116" i="94" s="1"/>
  <c r="L116" i="94"/>
  <c r="AG116" i="94" s="1"/>
  <c r="C116" i="94"/>
  <c r="H116" i="94" s="1"/>
  <c r="AM115" i="94"/>
  <c r="AK115" i="94"/>
  <c r="AA115" i="94"/>
  <c r="X115" i="94"/>
  <c r="AS115" i="94" s="1"/>
  <c r="L115" i="94"/>
  <c r="AG115" i="94" s="1"/>
  <c r="C115" i="94"/>
  <c r="H115" i="94" s="1"/>
  <c r="AM114" i="94"/>
  <c r="AK114" i="94"/>
  <c r="AA114" i="94"/>
  <c r="X114" i="94"/>
  <c r="V114" i="94" s="1"/>
  <c r="AQ114" i="94" s="1"/>
  <c r="L114" i="94"/>
  <c r="AG114" i="94" s="1"/>
  <c r="C114" i="94"/>
  <c r="H114" i="94" s="1"/>
  <c r="AM113" i="94"/>
  <c r="AK113" i="94"/>
  <c r="AA113" i="94"/>
  <c r="X113" i="94"/>
  <c r="AS113" i="94" s="1"/>
  <c r="L113" i="94"/>
  <c r="AG113" i="94" s="1"/>
  <c r="C113" i="94"/>
  <c r="H113" i="94" s="1"/>
  <c r="AM112" i="94"/>
  <c r="AK112" i="94"/>
  <c r="AA112" i="94"/>
  <c r="X112" i="94"/>
  <c r="AS112" i="94" s="1"/>
  <c r="L112" i="94"/>
  <c r="AG112" i="94" s="1"/>
  <c r="C112" i="94"/>
  <c r="H112" i="94" s="1"/>
  <c r="AM111" i="94"/>
  <c r="AK111" i="94"/>
  <c r="AA111" i="94"/>
  <c r="X111" i="94"/>
  <c r="AS111" i="94" s="1"/>
  <c r="L111" i="94"/>
  <c r="AG111" i="94" s="1"/>
  <c r="C111" i="94"/>
  <c r="H111" i="94" s="1"/>
  <c r="AM110" i="94"/>
  <c r="AK110" i="94"/>
  <c r="AA110" i="94"/>
  <c r="X110" i="94"/>
  <c r="V110" i="94" s="1"/>
  <c r="AQ110" i="94" s="1"/>
  <c r="L110" i="94"/>
  <c r="AG110" i="94" s="1"/>
  <c r="C110" i="94"/>
  <c r="H110" i="94" s="1"/>
  <c r="AM109" i="94"/>
  <c r="AK109" i="94"/>
  <c r="AA109" i="94"/>
  <c r="X109" i="94"/>
  <c r="AS109" i="94" s="1"/>
  <c r="L109" i="94"/>
  <c r="AG109" i="94" s="1"/>
  <c r="C109" i="94"/>
  <c r="H109" i="94" s="1"/>
  <c r="AM108" i="94"/>
  <c r="AK108" i="94"/>
  <c r="AA108" i="94"/>
  <c r="X108" i="94"/>
  <c r="AS108" i="94" s="1"/>
  <c r="L108" i="94"/>
  <c r="AG108" i="94" s="1"/>
  <c r="C108" i="94"/>
  <c r="H108" i="94" s="1"/>
  <c r="AM107" i="94"/>
  <c r="AK107" i="94"/>
  <c r="AA107" i="94"/>
  <c r="X107" i="94"/>
  <c r="AS107" i="94" s="1"/>
  <c r="L107" i="94"/>
  <c r="AG107" i="94" s="1"/>
  <c r="C107" i="94"/>
  <c r="H107" i="94" s="1"/>
  <c r="AM67" i="94"/>
  <c r="AK67" i="94"/>
  <c r="AA67" i="94"/>
  <c r="X67" i="94"/>
  <c r="AS67" i="94" s="1"/>
  <c r="L67" i="94"/>
  <c r="AG67" i="94" s="1"/>
  <c r="AM66" i="94"/>
  <c r="AK66" i="94"/>
  <c r="AA66" i="94"/>
  <c r="X66" i="94"/>
  <c r="V66" i="94" s="1"/>
  <c r="AQ66" i="94" s="1"/>
  <c r="L66" i="94"/>
  <c r="AG66" i="94" s="1"/>
  <c r="AM65" i="94"/>
  <c r="AK65" i="94"/>
  <c r="AA65" i="94"/>
  <c r="X65" i="94"/>
  <c r="V65" i="94" s="1"/>
  <c r="AQ65" i="94" s="1"/>
  <c r="L65" i="94"/>
  <c r="AG65" i="94" s="1"/>
  <c r="AM64" i="94"/>
  <c r="AK64" i="94"/>
  <c r="AA64" i="94"/>
  <c r="X64" i="94"/>
  <c r="AS64" i="94" s="1"/>
  <c r="L64" i="94"/>
  <c r="AG64" i="94" s="1"/>
  <c r="AM63" i="94"/>
  <c r="AK63" i="94"/>
  <c r="AA63" i="94"/>
  <c r="X63" i="94"/>
  <c r="AS63" i="94" s="1"/>
  <c r="L63" i="94"/>
  <c r="AG63" i="94" s="1"/>
  <c r="AM62" i="94"/>
  <c r="AK62" i="94"/>
  <c r="AA62" i="94"/>
  <c r="X62" i="94"/>
  <c r="V62" i="94" s="1"/>
  <c r="AQ62" i="94" s="1"/>
  <c r="L62" i="94"/>
  <c r="AG62" i="94" s="1"/>
  <c r="AM61" i="94"/>
  <c r="AK61" i="94"/>
  <c r="AA61" i="94"/>
  <c r="X61" i="94"/>
  <c r="V61" i="94" s="1"/>
  <c r="AQ61" i="94" s="1"/>
  <c r="L61" i="94"/>
  <c r="AG61" i="94" s="1"/>
  <c r="AM60" i="94"/>
  <c r="AK60" i="94"/>
  <c r="AA60" i="94"/>
  <c r="X60" i="94"/>
  <c r="AS60" i="94" s="1"/>
  <c r="L60" i="94"/>
  <c r="AG60" i="94" s="1"/>
  <c r="AM59" i="94"/>
  <c r="AK59" i="94"/>
  <c r="AA59" i="94"/>
  <c r="X59" i="94"/>
  <c r="AS59" i="94" s="1"/>
  <c r="L59" i="94"/>
  <c r="AG59" i="94" s="1"/>
  <c r="AM58" i="94"/>
  <c r="AK58" i="94"/>
  <c r="AA58" i="94"/>
  <c r="X58" i="94"/>
  <c r="V58" i="94" s="1"/>
  <c r="AQ58" i="94" s="1"/>
  <c r="L58" i="94"/>
  <c r="AG58" i="94" s="1"/>
  <c r="AM57" i="94"/>
  <c r="AK57" i="94"/>
  <c r="AA57" i="94"/>
  <c r="X57" i="94"/>
  <c r="V57" i="94" s="1"/>
  <c r="AQ57" i="94" s="1"/>
  <c r="L57" i="94"/>
  <c r="AG57" i="94" s="1"/>
  <c r="C67" i="94"/>
  <c r="H67" i="94" s="1"/>
  <c r="AC67" i="94" s="1"/>
  <c r="C66" i="94"/>
  <c r="H66" i="94" s="1"/>
  <c r="AC66" i="94" s="1"/>
  <c r="C65" i="94"/>
  <c r="H65" i="94" s="1"/>
  <c r="AC65" i="94" s="1"/>
  <c r="C64" i="94"/>
  <c r="H64" i="94" s="1"/>
  <c r="N64" i="94" s="1"/>
  <c r="AI64" i="94" s="1"/>
  <c r="C63" i="94"/>
  <c r="H63" i="94" s="1"/>
  <c r="AC63" i="94" s="1"/>
  <c r="C62" i="94"/>
  <c r="H62" i="94" s="1"/>
  <c r="AC62" i="94" s="1"/>
  <c r="C61" i="94"/>
  <c r="H61" i="94" s="1"/>
  <c r="AC61" i="94" s="1"/>
  <c r="C60" i="94"/>
  <c r="H60" i="94" s="1"/>
  <c r="N60" i="94" s="1"/>
  <c r="AI60" i="94" s="1"/>
  <c r="C59" i="94"/>
  <c r="H59" i="94" s="1"/>
  <c r="AC59" i="94" s="1"/>
  <c r="C58" i="94"/>
  <c r="H58" i="94" s="1"/>
  <c r="AC58" i="94" s="1"/>
  <c r="C57" i="94"/>
  <c r="H57" i="94" s="1"/>
  <c r="AC57" i="94" s="1"/>
  <c r="BJ67" i="94"/>
  <c r="BJ66" i="94"/>
  <c r="BJ65" i="94"/>
  <c r="BJ64" i="94"/>
  <c r="BJ63" i="94"/>
  <c r="BJ62" i="94"/>
  <c r="BJ61" i="94"/>
  <c r="BJ60" i="94"/>
  <c r="BJ59" i="94"/>
  <c r="BJ58" i="94"/>
  <c r="BJ57" i="94"/>
  <c r="BH67" i="94"/>
  <c r="BH66" i="94"/>
  <c r="BH65" i="94"/>
  <c r="BH64" i="94"/>
  <c r="BH63" i="94"/>
  <c r="BH62" i="94"/>
  <c r="BH61" i="94"/>
  <c r="BH60" i="94"/>
  <c r="BH59" i="94"/>
  <c r="BH58" i="94"/>
  <c r="BH57" i="94"/>
  <c r="BJ34" i="94"/>
  <c r="BJ33" i="94"/>
  <c r="BJ32" i="94"/>
  <c r="BJ31" i="94"/>
  <c r="BJ30" i="94"/>
  <c r="BJ29" i="94"/>
  <c r="BJ28" i="94"/>
  <c r="BJ27" i="94"/>
  <c r="BJ26" i="94"/>
  <c r="BJ25" i="94"/>
  <c r="BJ24" i="94"/>
  <c r="AM34" i="94"/>
  <c r="AK34" i="94"/>
  <c r="AA34" i="94"/>
  <c r="X34" i="94"/>
  <c r="AS34" i="94" s="1"/>
  <c r="L34" i="94"/>
  <c r="AG34" i="94" s="1"/>
  <c r="AM33" i="94"/>
  <c r="AK33" i="94"/>
  <c r="AA33" i="94"/>
  <c r="X33" i="94"/>
  <c r="V33" i="94" s="1"/>
  <c r="AQ33" i="94" s="1"/>
  <c r="L33" i="94"/>
  <c r="AG33" i="94" s="1"/>
  <c r="AM32" i="94"/>
  <c r="AK32" i="94"/>
  <c r="AA32" i="94"/>
  <c r="X32" i="94"/>
  <c r="V32" i="94" s="1"/>
  <c r="AQ32" i="94" s="1"/>
  <c r="L32" i="94"/>
  <c r="AG32" i="94" s="1"/>
  <c r="AM31" i="94"/>
  <c r="AK31" i="94"/>
  <c r="AA31" i="94"/>
  <c r="X31" i="94"/>
  <c r="V31" i="94" s="1"/>
  <c r="AQ31" i="94" s="1"/>
  <c r="L31" i="94"/>
  <c r="AG31" i="94" s="1"/>
  <c r="AM30" i="94"/>
  <c r="AK30" i="94"/>
  <c r="AA30" i="94"/>
  <c r="X30" i="94"/>
  <c r="AS30" i="94" s="1"/>
  <c r="L30" i="94"/>
  <c r="AG30" i="94" s="1"/>
  <c r="AM29" i="94"/>
  <c r="AK29" i="94"/>
  <c r="AA29" i="94"/>
  <c r="X29" i="94"/>
  <c r="V29" i="94" s="1"/>
  <c r="AQ29" i="94" s="1"/>
  <c r="L29" i="94"/>
  <c r="AG29" i="94" s="1"/>
  <c r="AM28" i="94"/>
  <c r="AK28" i="94"/>
  <c r="AA28" i="94"/>
  <c r="X28" i="94"/>
  <c r="V28" i="94" s="1"/>
  <c r="AQ28" i="94" s="1"/>
  <c r="L28" i="94"/>
  <c r="AG28" i="94" s="1"/>
  <c r="AM27" i="94"/>
  <c r="AK27" i="94"/>
  <c r="AA27" i="94"/>
  <c r="X27" i="94"/>
  <c r="AS27" i="94" s="1"/>
  <c r="L27" i="94"/>
  <c r="AG27" i="94" s="1"/>
  <c r="AM26" i="94"/>
  <c r="AK26" i="94"/>
  <c r="AA26" i="94"/>
  <c r="X26" i="94"/>
  <c r="AS26" i="94" s="1"/>
  <c r="L26" i="94"/>
  <c r="AG26" i="94" s="1"/>
  <c r="AM25" i="94"/>
  <c r="AK25" i="94"/>
  <c r="AA25" i="94"/>
  <c r="X25" i="94"/>
  <c r="V25" i="94" s="1"/>
  <c r="AQ25" i="94" s="1"/>
  <c r="L25" i="94"/>
  <c r="AG25" i="94" s="1"/>
  <c r="AM24" i="94"/>
  <c r="AK24" i="94"/>
  <c r="AA24" i="94"/>
  <c r="X24" i="94"/>
  <c r="V24" i="94" s="1"/>
  <c r="AQ24" i="94" s="1"/>
  <c r="L24" i="94"/>
  <c r="AG24" i="94" s="1"/>
  <c r="C50" i="94"/>
  <c r="H50" i="94" s="1"/>
  <c r="C49" i="94"/>
  <c r="H49" i="94" s="1"/>
  <c r="C48" i="94"/>
  <c r="H48" i="94" s="1"/>
  <c r="C34" i="94"/>
  <c r="H34" i="94" s="1"/>
  <c r="C33" i="94"/>
  <c r="H33" i="94" s="1"/>
  <c r="AC33" i="94" s="1"/>
  <c r="C32" i="94"/>
  <c r="H32" i="94" s="1"/>
  <c r="C31" i="94"/>
  <c r="H31" i="94" s="1"/>
  <c r="N31" i="94" s="1"/>
  <c r="AI31" i="94" s="1"/>
  <c r="C30" i="94"/>
  <c r="H30" i="94" s="1"/>
  <c r="C29" i="94"/>
  <c r="H29" i="94" s="1"/>
  <c r="AC29" i="94" s="1"/>
  <c r="C28" i="94"/>
  <c r="H28" i="94" s="1"/>
  <c r="J28" i="94" s="1"/>
  <c r="C27" i="94"/>
  <c r="H27" i="94" s="1"/>
  <c r="N27" i="94" s="1"/>
  <c r="AI27" i="94" s="1"/>
  <c r="C26" i="94"/>
  <c r="H26" i="94" s="1"/>
  <c r="AC26" i="94" s="1"/>
  <c r="C25" i="94"/>
  <c r="H25" i="94" s="1"/>
  <c r="AC25" i="94" s="1"/>
  <c r="C24" i="94"/>
  <c r="H24" i="94" s="1"/>
  <c r="J24" i="94" s="1"/>
  <c r="G144" i="96" l="1"/>
  <c r="AB144" i="96" s="1"/>
  <c r="N216" i="92"/>
  <c r="AI216" i="92" s="1"/>
  <c r="AC216" i="92"/>
  <c r="T216" i="92"/>
  <c r="J216" i="92"/>
  <c r="N217" i="92"/>
  <c r="AI217" i="92" s="1"/>
  <c r="AC217" i="92"/>
  <c r="T217" i="92"/>
  <c r="J217" i="92"/>
  <c r="J218" i="92"/>
  <c r="T218" i="92"/>
  <c r="N218" i="92"/>
  <c r="AI218" i="92" s="1"/>
  <c r="AC218" i="92"/>
  <c r="AC49" i="94"/>
  <c r="J49" i="94"/>
  <c r="T49" i="94"/>
  <c r="N49" i="94"/>
  <c r="AI49" i="94" s="1"/>
  <c r="AC48" i="94"/>
  <c r="T48" i="94"/>
  <c r="J48" i="94"/>
  <c r="N48" i="94"/>
  <c r="AI48" i="94" s="1"/>
  <c r="N50" i="94"/>
  <c r="AI50" i="94" s="1"/>
  <c r="T50" i="94"/>
  <c r="AC50" i="94"/>
  <c r="J50" i="94"/>
  <c r="AD152" i="96"/>
  <c r="N186" i="92"/>
  <c r="AI186" i="92" s="1"/>
  <c r="N452" i="92"/>
  <c r="AI452" i="92" s="1"/>
  <c r="N450" i="92"/>
  <c r="AI450" i="92" s="1"/>
  <c r="J246" i="92"/>
  <c r="J323" i="92"/>
  <c r="N324" i="92"/>
  <c r="AI324" i="92" s="1"/>
  <c r="N190" i="92"/>
  <c r="AI190" i="92" s="1"/>
  <c r="J250" i="92"/>
  <c r="AO446" i="92"/>
  <c r="AC516" i="92"/>
  <c r="AE516" i="92" s="1"/>
  <c r="AC513" i="92"/>
  <c r="AE513" i="92" s="1"/>
  <c r="AC248" i="92"/>
  <c r="AE248" i="92" s="1"/>
  <c r="AC252" i="92"/>
  <c r="AE252" i="92" s="1"/>
  <c r="J248" i="92"/>
  <c r="J252" i="92"/>
  <c r="J258" i="92"/>
  <c r="AC321" i="92"/>
  <c r="AE321" i="92" s="1"/>
  <c r="AC246" i="92"/>
  <c r="AE246" i="92" s="1"/>
  <c r="AC250" i="92"/>
  <c r="AE250" i="92" s="1"/>
  <c r="J260" i="92"/>
  <c r="AC324" i="92"/>
  <c r="AE324" i="92" s="1"/>
  <c r="J515" i="92"/>
  <c r="N517" i="92"/>
  <c r="AI517" i="92" s="1"/>
  <c r="AE167" i="94"/>
  <c r="AE146" i="94"/>
  <c r="AE150" i="94"/>
  <c r="V181" i="94"/>
  <c r="AQ181" i="94" s="1"/>
  <c r="V116" i="94"/>
  <c r="AQ116" i="94" s="1"/>
  <c r="AE164" i="94"/>
  <c r="AE148" i="94"/>
  <c r="V173" i="94"/>
  <c r="AQ173" i="94" s="1"/>
  <c r="V140" i="94"/>
  <c r="AQ140" i="94" s="1"/>
  <c r="T325" i="92"/>
  <c r="N325" i="92"/>
  <c r="AI325" i="92" s="1"/>
  <c r="AC325" i="92"/>
  <c r="AE325" i="92" s="1"/>
  <c r="J446" i="92"/>
  <c r="N446" i="92"/>
  <c r="AI446" i="92" s="1"/>
  <c r="V108" i="94"/>
  <c r="AQ108" i="94" s="1"/>
  <c r="V144" i="94"/>
  <c r="AQ144" i="94" s="1"/>
  <c r="N246" i="92"/>
  <c r="AI246" i="92" s="1"/>
  <c r="N248" i="92"/>
  <c r="AI248" i="92" s="1"/>
  <c r="N250" i="92"/>
  <c r="AI250" i="92" s="1"/>
  <c r="N252" i="92"/>
  <c r="AI252" i="92" s="1"/>
  <c r="N321" i="92"/>
  <c r="AI321" i="92" s="1"/>
  <c r="N448" i="92"/>
  <c r="AI448" i="92" s="1"/>
  <c r="AC452" i="92"/>
  <c r="AO452" i="92" s="1"/>
  <c r="N513" i="92"/>
  <c r="AI513" i="92" s="1"/>
  <c r="AC515" i="92"/>
  <c r="AE515" i="92" s="1"/>
  <c r="N516" i="92"/>
  <c r="AI516" i="92" s="1"/>
  <c r="AC260" i="92"/>
  <c r="AE260" i="92" s="1"/>
  <c r="AC450" i="92"/>
  <c r="AO450" i="92" s="1"/>
  <c r="N515" i="92"/>
  <c r="AI515" i="92" s="1"/>
  <c r="AC517" i="92"/>
  <c r="AO517" i="92" s="1"/>
  <c r="AC258" i="92"/>
  <c r="AE258" i="92" s="1"/>
  <c r="AC448" i="92"/>
  <c r="AO448" i="92" s="1"/>
  <c r="AD151" i="96"/>
  <c r="AB95" i="96"/>
  <c r="M91" i="96"/>
  <c r="AH91" i="96" s="1"/>
  <c r="AB93" i="96"/>
  <c r="AD154" i="96"/>
  <c r="AB97" i="96"/>
  <c r="I98" i="96"/>
  <c r="AB96" i="96"/>
  <c r="AD96" i="96" s="1"/>
  <c r="S141" i="96"/>
  <c r="AB141" i="96"/>
  <c r="AN141" i="96" s="1"/>
  <c r="AD153" i="96"/>
  <c r="I94" i="96"/>
  <c r="AB94" i="96"/>
  <c r="AN94" i="96" s="1"/>
  <c r="I141" i="96"/>
  <c r="S143" i="96"/>
  <c r="I143" i="96"/>
  <c r="AB143" i="96"/>
  <c r="S163" i="96"/>
  <c r="I163" i="96"/>
  <c r="M163" i="96"/>
  <c r="AH163" i="96" s="1"/>
  <c r="AD163" i="96"/>
  <c r="M160" i="96"/>
  <c r="AH160" i="96" s="1"/>
  <c r="I160" i="96"/>
  <c r="S160" i="96"/>
  <c r="S161" i="96"/>
  <c r="AD161" i="96"/>
  <c r="M161" i="96"/>
  <c r="AH161" i="96" s="1"/>
  <c r="I161" i="96"/>
  <c r="S164" i="96"/>
  <c r="M164" i="96"/>
  <c r="AH164" i="96" s="1"/>
  <c r="I164" i="96"/>
  <c r="S162" i="96"/>
  <c r="M162" i="96"/>
  <c r="AH162" i="96" s="1"/>
  <c r="I162" i="96"/>
  <c r="AN163" i="96"/>
  <c r="S150" i="96"/>
  <c r="M150" i="96"/>
  <c r="AH150" i="96" s="1"/>
  <c r="I150" i="96"/>
  <c r="S153" i="96"/>
  <c r="I153" i="96"/>
  <c r="M153" i="96"/>
  <c r="AH153" i="96" s="1"/>
  <c r="S151" i="96"/>
  <c r="M151" i="96"/>
  <c r="AH151" i="96" s="1"/>
  <c r="I151" i="96"/>
  <c r="I154" i="96"/>
  <c r="S154" i="96"/>
  <c r="M154" i="96"/>
  <c r="AH154" i="96" s="1"/>
  <c r="I152" i="96"/>
  <c r="S152" i="96"/>
  <c r="M152" i="96"/>
  <c r="AH152" i="96" s="1"/>
  <c r="AN153" i="96"/>
  <c r="S142" i="96"/>
  <c r="M142" i="96"/>
  <c r="AH142" i="96" s="1"/>
  <c r="I142" i="96"/>
  <c r="S140" i="96"/>
  <c r="M140" i="96"/>
  <c r="AH140" i="96" s="1"/>
  <c r="I140" i="96"/>
  <c r="S144" i="96"/>
  <c r="M144" i="96"/>
  <c r="AH144" i="96" s="1"/>
  <c r="I144" i="96"/>
  <c r="M141" i="96"/>
  <c r="AH141" i="96" s="1"/>
  <c r="M143" i="96"/>
  <c r="AH143" i="96" s="1"/>
  <c r="I91" i="96"/>
  <c r="S91" i="96"/>
  <c r="S92" i="96"/>
  <c r="M92" i="96"/>
  <c r="AH92" i="96" s="1"/>
  <c r="AD92" i="96"/>
  <c r="I99" i="96"/>
  <c r="S99" i="96"/>
  <c r="I101" i="96"/>
  <c r="S101" i="96"/>
  <c r="M101" i="96"/>
  <c r="AH101" i="96" s="1"/>
  <c r="AN92" i="96"/>
  <c r="I92" i="96"/>
  <c r="I97" i="96"/>
  <c r="S97" i="96"/>
  <c r="S98" i="96"/>
  <c r="M98" i="96"/>
  <c r="AH98" i="96" s="1"/>
  <c r="AD98" i="96"/>
  <c r="I93" i="96"/>
  <c r="S93" i="96"/>
  <c r="S94" i="96"/>
  <c r="M94" i="96"/>
  <c r="AH94" i="96" s="1"/>
  <c r="S100" i="96"/>
  <c r="M100" i="96"/>
  <c r="AH100" i="96" s="1"/>
  <c r="AD100" i="96"/>
  <c r="I100" i="96"/>
  <c r="I95" i="96"/>
  <c r="S95" i="96"/>
  <c r="S96" i="96"/>
  <c r="M96" i="96"/>
  <c r="AH96" i="96" s="1"/>
  <c r="M99" i="96"/>
  <c r="AH99" i="96" s="1"/>
  <c r="S102" i="96"/>
  <c r="M102" i="96"/>
  <c r="AH102" i="96" s="1"/>
  <c r="AD102" i="96"/>
  <c r="I102" i="96"/>
  <c r="S75" i="96"/>
  <c r="AB75" i="96"/>
  <c r="AD75" i="96" s="1"/>
  <c r="I75" i="96"/>
  <c r="M75" i="96"/>
  <c r="AH75" i="96" s="1"/>
  <c r="AB78" i="96"/>
  <c r="M78" i="96"/>
  <c r="AH78" i="96" s="1"/>
  <c r="I78" i="96"/>
  <c r="S78" i="96"/>
  <c r="S83" i="96"/>
  <c r="AB83" i="96"/>
  <c r="AD83" i="96" s="1"/>
  <c r="I83" i="96"/>
  <c r="M83" i="96"/>
  <c r="AH83" i="96" s="1"/>
  <c r="AB84" i="96"/>
  <c r="S84" i="96"/>
  <c r="M84" i="96"/>
  <c r="AH84" i="96" s="1"/>
  <c r="I84" i="96"/>
  <c r="AB76" i="96"/>
  <c r="M76" i="96"/>
  <c r="AH76" i="96" s="1"/>
  <c r="I76" i="96"/>
  <c r="S76" i="96"/>
  <c r="S81" i="96"/>
  <c r="AB81" i="96"/>
  <c r="AD81" i="96" s="1"/>
  <c r="I81" i="96"/>
  <c r="M81" i="96"/>
  <c r="AH81" i="96" s="1"/>
  <c r="AB74" i="96"/>
  <c r="S74" i="96"/>
  <c r="M74" i="96"/>
  <c r="AH74" i="96" s="1"/>
  <c r="I74" i="96"/>
  <c r="S79" i="96"/>
  <c r="AB79" i="96"/>
  <c r="AD79" i="96" s="1"/>
  <c r="I79" i="96"/>
  <c r="M79" i="96"/>
  <c r="AH79" i="96" s="1"/>
  <c r="AB82" i="96"/>
  <c r="S82" i="96"/>
  <c r="M82" i="96"/>
  <c r="AH82" i="96" s="1"/>
  <c r="I82" i="96"/>
  <c r="S77" i="96"/>
  <c r="AB77" i="96"/>
  <c r="AD77" i="96" s="1"/>
  <c r="I77" i="96"/>
  <c r="M77" i="96"/>
  <c r="AH77" i="96" s="1"/>
  <c r="AB80" i="96"/>
  <c r="S80" i="96"/>
  <c r="M80" i="96"/>
  <c r="AH80" i="96" s="1"/>
  <c r="I80" i="96"/>
  <c r="S85" i="96"/>
  <c r="I85" i="96"/>
  <c r="M85" i="96"/>
  <c r="AH85" i="96" s="1"/>
  <c r="AB85" i="96"/>
  <c r="AD85" i="96" s="1"/>
  <c r="AB43" i="96"/>
  <c r="S43" i="96"/>
  <c r="M43" i="96"/>
  <c r="AH43" i="96" s="1"/>
  <c r="I43" i="96"/>
  <c r="S48" i="96"/>
  <c r="AB48" i="96"/>
  <c r="AD48" i="96" s="1"/>
  <c r="I48" i="96"/>
  <c r="M48" i="96"/>
  <c r="AH48" i="96" s="1"/>
  <c r="AB51" i="96"/>
  <c r="S51" i="96"/>
  <c r="M51" i="96"/>
  <c r="AH51" i="96" s="1"/>
  <c r="I51" i="96"/>
  <c r="AB45" i="96"/>
  <c r="S45" i="96"/>
  <c r="M45" i="96"/>
  <c r="AH45" i="96" s="1"/>
  <c r="I45" i="96"/>
  <c r="AB41" i="96"/>
  <c r="S41" i="96"/>
  <c r="M41" i="96"/>
  <c r="AH41" i="96" s="1"/>
  <c r="I41" i="96"/>
  <c r="S46" i="96"/>
  <c r="AB46" i="96"/>
  <c r="AD46" i="96" s="1"/>
  <c r="I46" i="96"/>
  <c r="M46" i="96"/>
  <c r="AH46" i="96" s="1"/>
  <c r="AB49" i="96"/>
  <c r="S49" i="96"/>
  <c r="M49" i="96"/>
  <c r="AH49" i="96" s="1"/>
  <c r="I49" i="96"/>
  <c r="S42" i="96"/>
  <c r="AB42" i="96"/>
  <c r="AD42" i="96" s="1"/>
  <c r="I42" i="96"/>
  <c r="M42" i="96"/>
  <c r="AH42" i="96" s="1"/>
  <c r="S50" i="96"/>
  <c r="AB50" i="96"/>
  <c r="AD50" i="96" s="1"/>
  <c r="I50" i="96"/>
  <c r="M50" i="96"/>
  <c r="AH50" i="96" s="1"/>
  <c r="S44" i="96"/>
  <c r="AB44" i="96"/>
  <c r="AD44" i="96" s="1"/>
  <c r="I44" i="96"/>
  <c r="M44" i="96"/>
  <c r="AH44" i="96" s="1"/>
  <c r="AB47" i="96"/>
  <c r="S47" i="96"/>
  <c r="M47" i="96"/>
  <c r="AH47" i="96" s="1"/>
  <c r="I47" i="96"/>
  <c r="S52" i="96"/>
  <c r="AB52" i="96"/>
  <c r="AD52" i="96" s="1"/>
  <c r="I52" i="96"/>
  <c r="M52" i="96"/>
  <c r="AH52" i="96" s="1"/>
  <c r="AB26" i="96"/>
  <c r="I26" i="96"/>
  <c r="S26" i="96"/>
  <c r="M26" i="96"/>
  <c r="AH26" i="96" s="1"/>
  <c r="S31" i="96"/>
  <c r="AB31" i="96"/>
  <c r="AD31" i="96" s="1"/>
  <c r="I31" i="96"/>
  <c r="M31" i="96"/>
  <c r="AH31" i="96" s="1"/>
  <c r="AB34" i="96"/>
  <c r="S34" i="96"/>
  <c r="I34" i="96"/>
  <c r="M34" i="96"/>
  <c r="AH34" i="96" s="1"/>
  <c r="AB28" i="96"/>
  <c r="S28" i="96"/>
  <c r="M28" i="96"/>
  <c r="AH28" i="96" s="1"/>
  <c r="I28" i="96"/>
  <c r="AB24" i="96"/>
  <c r="I24" i="96"/>
  <c r="S24" i="96"/>
  <c r="M24" i="96"/>
  <c r="AH24" i="96" s="1"/>
  <c r="S29" i="96"/>
  <c r="I29" i="96"/>
  <c r="M29" i="96"/>
  <c r="AH29" i="96" s="1"/>
  <c r="AB29" i="96"/>
  <c r="AD29" i="96" s="1"/>
  <c r="AB32" i="96"/>
  <c r="I32" i="96"/>
  <c r="S32" i="96"/>
  <c r="M32" i="96"/>
  <c r="AH32" i="96" s="1"/>
  <c r="S25" i="96"/>
  <c r="M25" i="96"/>
  <c r="AH25" i="96" s="1"/>
  <c r="AB25" i="96"/>
  <c r="AD25" i="96" s="1"/>
  <c r="I25" i="96"/>
  <c r="S33" i="96"/>
  <c r="I33" i="96"/>
  <c r="M33" i="96"/>
  <c r="AH33" i="96" s="1"/>
  <c r="AB33" i="96"/>
  <c r="AD33" i="96" s="1"/>
  <c r="S27" i="96"/>
  <c r="M27" i="96"/>
  <c r="AH27" i="96" s="1"/>
  <c r="AB27" i="96"/>
  <c r="AD27" i="96" s="1"/>
  <c r="I27" i="96"/>
  <c r="AB30" i="96"/>
  <c r="I30" i="96"/>
  <c r="S30" i="96"/>
  <c r="M30" i="96"/>
  <c r="AH30" i="96" s="1"/>
  <c r="S35" i="96"/>
  <c r="AB35" i="96"/>
  <c r="AD35" i="96" s="1"/>
  <c r="I35" i="96"/>
  <c r="M35" i="96"/>
  <c r="AH35" i="96" s="1"/>
  <c r="AO514" i="92"/>
  <c r="AE514" i="92"/>
  <c r="J514" i="92"/>
  <c r="T517" i="92"/>
  <c r="J513" i="92"/>
  <c r="T516" i="92"/>
  <c r="T514" i="92"/>
  <c r="N514" i="92"/>
  <c r="AI514" i="92" s="1"/>
  <c r="AC501" i="92"/>
  <c r="AE501" i="92" s="1"/>
  <c r="N501" i="92"/>
  <c r="AI501" i="92" s="1"/>
  <c r="J501" i="92"/>
  <c r="T501" i="92"/>
  <c r="AC505" i="92"/>
  <c r="AE505" i="92" s="1"/>
  <c r="N505" i="92"/>
  <c r="AI505" i="92" s="1"/>
  <c r="J505" i="92"/>
  <c r="T505" i="92"/>
  <c r="AC504" i="92"/>
  <c r="AE504" i="92" s="1"/>
  <c r="N504" i="92"/>
  <c r="AI504" i="92" s="1"/>
  <c r="J504" i="92"/>
  <c r="T504" i="92"/>
  <c r="AC503" i="92"/>
  <c r="AE503" i="92" s="1"/>
  <c r="N503" i="92"/>
  <c r="AI503" i="92" s="1"/>
  <c r="J503" i="92"/>
  <c r="T503" i="92"/>
  <c r="AC507" i="92"/>
  <c r="AE507" i="92" s="1"/>
  <c r="N507" i="92"/>
  <c r="AI507" i="92" s="1"/>
  <c r="J507" i="92"/>
  <c r="T507" i="92"/>
  <c r="AC500" i="92"/>
  <c r="AE500" i="92" s="1"/>
  <c r="N500" i="92"/>
  <c r="AI500" i="92" s="1"/>
  <c r="J500" i="92"/>
  <c r="T500" i="92"/>
  <c r="AC502" i="92"/>
  <c r="AE502" i="92" s="1"/>
  <c r="N502" i="92"/>
  <c r="AI502" i="92" s="1"/>
  <c r="J502" i="92"/>
  <c r="T502" i="92"/>
  <c r="AC506" i="92"/>
  <c r="AE506" i="92" s="1"/>
  <c r="N506" i="92"/>
  <c r="AI506" i="92" s="1"/>
  <c r="J506" i="92"/>
  <c r="T506" i="92"/>
  <c r="T487" i="92"/>
  <c r="J487" i="92"/>
  <c r="AC487" i="92"/>
  <c r="N487" i="92"/>
  <c r="AI487" i="92" s="1"/>
  <c r="T491" i="92"/>
  <c r="J491" i="92"/>
  <c r="AC491" i="92"/>
  <c r="N491" i="92"/>
  <c r="AI491" i="92" s="1"/>
  <c r="J490" i="92"/>
  <c r="T490" i="92"/>
  <c r="AC490" i="92"/>
  <c r="N490" i="92"/>
  <c r="AI490" i="92" s="1"/>
  <c r="J489" i="92"/>
  <c r="T489" i="92"/>
  <c r="AC489" i="92"/>
  <c r="N489" i="92"/>
  <c r="AI489" i="92" s="1"/>
  <c r="T493" i="92"/>
  <c r="J493" i="92"/>
  <c r="AC493" i="92"/>
  <c r="N493" i="92"/>
  <c r="AI493" i="92" s="1"/>
  <c r="T494" i="92"/>
  <c r="J494" i="92"/>
  <c r="AC494" i="92"/>
  <c r="N494" i="92"/>
  <c r="AI494" i="92" s="1"/>
  <c r="J488" i="92"/>
  <c r="T488" i="92"/>
  <c r="AC488" i="92"/>
  <c r="N488" i="92"/>
  <c r="AI488" i="92" s="1"/>
  <c r="T492" i="92"/>
  <c r="J492" i="92"/>
  <c r="AC492" i="92"/>
  <c r="N492" i="92"/>
  <c r="AI492" i="92" s="1"/>
  <c r="T479" i="92"/>
  <c r="AC479" i="92"/>
  <c r="AE479" i="92" s="1"/>
  <c r="N479" i="92"/>
  <c r="AI479" i="92" s="1"/>
  <c r="J479" i="92"/>
  <c r="T477" i="92"/>
  <c r="AC477" i="92"/>
  <c r="AE477" i="92" s="1"/>
  <c r="N477" i="92"/>
  <c r="AI477" i="92" s="1"/>
  <c r="J477" i="92"/>
  <c r="T481" i="92"/>
  <c r="N481" i="92"/>
  <c r="AI481" i="92" s="1"/>
  <c r="J481" i="92"/>
  <c r="AC481" i="92"/>
  <c r="AE481" i="92" s="1"/>
  <c r="T478" i="92"/>
  <c r="AC478" i="92"/>
  <c r="AE478" i="92" s="1"/>
  <c r="N478" i="92"/>
  <c r="AI478" i="92" s="1"/>
  <c r="J478" i="92"/>
  <c r="T476" i="92"/>
  <c r="AC476" i="92"/>
  <c r="AE476" i="92" s="1"/>
  <c r="N476" i="92"/>
  <c r="AI476" i="92" s="1"/>
  <c r="J476" i="92"/>
  <c r="T480" i="92"/>
  <c r="AC480" i="92"/>
  <c r="AE480" i="92" s="1"/>
  <c r="N480" i="92"/>
  <c r="AI480" i="92" s="1"/>
  <c r="J480" i="92"/>
  <c r="T445" i="92"/>
  <c r="T447" i="92"/>
  <c r="T449" i="92"/>
  <c r="T451" i="92"/>
  <c r="J445" i="92"/>
  <c r="AE446" i="92"/>
  <c r="J447" i="92"/>
  <c r="J449" i="92"/>
  <c r="J451" i="92"/>
  <c r="AC445" i="92"/>
  <c r="T446" i="92"/>
  <c r="AC447" i="92"/>
  <c r="T448" i="92"/>
  <c r="AC449" i="92"/>
  <c r="T450" i="92"/>
  <c r="AC451" i="92"/>
  <c r="T452" i="92"/>
  <c r="J432" i="92"/>
  <c r="T432" i="92"/>
  <c r="AC432" i="92"/>
  <c r="N432" i="92"/>
  <c r="AI432" i="92" s="1"/>
  <c r="J436" i="92"/>
  <c r="T436" i="92"/>
  <c r="AC436" i="92"/>
  <c r="N436" i="92"/>
  <c r="AI436" i="92" s="1"/>
  <c r="J435" i="92"/>
  <c r="T435" i="92"/>
  <c r="AC435" i="92"/>
  <c r="N435" i="92"/>
  <c r="AI435" i="92" s="1"/>
  <c r="J439" i="92"/>
  <c r="T439" i="92"/>
  <c r="AC439" i="92"/>
  <c r="N439" i="92"/>
  <c r="AI439" i="92" s="1"/>
  <c r="J434" i="92"/>
  <c r="T434" i="92"/>
  <c r="AC434" i="92"/>
  <c r="N434" i="92"/>
  <c r="AI434" i="92" s="1"/>
  <c r="J438" i="92"/>
  <c r="T438" i="92"/>
  <c r="AC438" i="92"/>
  <c r="N438" i="92"/>
  <c r="AI438" i="92" s="1"/>
  <c r="J433" i="92"/>
  <c r="T433" i="92"/>
  <c r="AC433" i="92"/>
  <c r="N433" i="92"/>
  <c r="AI433" i="92" s="1"/>
  <c r="J437" i="92"/>
  <c r="T437" i="92"/>
  <c r="AC437" i="92"/>
  <c r="N437" i="92"/>
  <c r="AI437" i="92" s="1"/>
  <c r="T418" i="92"/>
  <c r="J418" i="92"/>
  <c r="AC418" i="92"/>
  <c r="AE418" i="92" s="1"/>
  <c r="N418" i="92"/>
  <c r="AI418" i="92" s="1"/>
  <c r="J422" i="92"/>
  <c r="T422" i="92"/>
  <c r="AC422" i="92"/>
  <c r="AE422" i="92" s="1"/>
  <c r="N422" i="92"/>
  <c r="AI422" i="92" s="1"/>
  <c r="T426" i="92"/>
  <c r="AC426" i="92"/>
  <c r="AE426" i="92" s="1"/>
  <c r="N426" i="92"/>
  <c r="AI426" i="92" s="1"/>
  <c r="J426" i="92"/>
  <c r="J423" i="92"/>
  <c r="T423" i="92"/>
  <c r="AC423" i="92"/>
  <c r="AE423" i="92" s="1"/>
  <c r="N423" i="92"/>
  <c r="AI423" i="92" s="1"/>
  <c r="T417" i="92"/>
  <c r="J417" i="92"/>
  <c r="AC417" i="92"/>
  <c r="AE417" i="92" s="1"/>
  <c r="N417" i="92"/>
  <c r="AI417" i="92" s="1"/>
  <c r="T421" i="92"/>
  <c r="AC421" i="92"/>
  <c r="AE421" i="92" s="1"/>
  <c r="N421" i="92"/>
  <c r="AI421" i="92" s="1"/>
  <c r="J421" i="92"/>
  <c r="T425" i="92"/>
  <c r="AC425" i="92"/>
  <c r="AE425" i="92" s="1"/>
  <c r="N425" i="92"/>
  <c r="AI425" i="92" s="1"/>
  <c r="J425" i="92"/>
  <c r="T419" i="92"/>
  <c r="AC419" i="92"/>
  <c r="AE419" i="92" s="1"/>
  <c r="N419" i="92"/>
  <c r="AI419" i="92" s="1"/>
  <c r="J419" i="92"/>
  <c r="J416" i="92"/>
  <c r="T416" i="92"/>
  <c r="AC416" i="92"/>
  <c r="AE416" i="92" s="1"/>
  <c r="N416" i="92"/>
  <c r="AI416" i="92" s="1"/>
  <c r="AC420" i="92"/>
  <c r="AE420" i="92" s="1"/>
  <c r="N420" i="92"/>
  <c r="AI420" i="92" s="1"/>
  <c r="J420" i="92"/>
  <c r="T420" i="92"/>
  <c r="AC424" i="92"/>
  <c r="AE424" i="92" s="1"/>
  <c r="N424" i="92"/>
  <c r="AI424" i="92" s="1"/>
  <c r="J424" i="92"/>
  <c r="T424" i="92"/>
  <c r="T407" i="92"/>
  <c r="J407" i="92"/>
  <c r="AC407" i="92"/>
  <c r="AE407" i="92" s="1"/>
  <c r="N407" i="92"/>
  <c r="AI407" i="92" s="1"/>
  <c r="AC402" i="92"/>
  <c r="AE402" i="92" s="1"/>
  <c r="N402" i="92"/>
  <c r="AI402" i="92" s="1"/>
  <c r="J402" i="92"/>
  <c r="T402" i="92"/>
  <c r="T406" i="92"/>
  <c r="AC406" i="92"/>
  <c r="AE406" i="92" s="1"/>
  <c r="N406" i="92"/>
  <c r="AI406" i="92" s="1"/>
  <c r="J406" i="92"/>
  <c r="T410" i="92"/>
  <c r="J410" i="92"/>
  <c r="AC410" i="92"/>
  <c r="AE410" i="92" s="1"/>
  <c r="N410" i="92"/>
  <c r="AI410" i="92" s="1"/>
  <c r="T400" i="92"/>
  <c r="AC400" i="92"/>
  <c r="AE400" i="92" s="1"/>
  <c r="N400" i="92"/>
  <c r="AI400" i="92" s="1"/>
  <c r="J400" i="92"/>
  <c r="T404" i="92"/>
  <c r="J404" i="92"/>
  <c r="AC404" i="92"/>
  <c r="AE404" i="92" s="1"/>
  <c r="N404" i="92"/>
  <c r="AI404" i="92" s="1"/>
  <c r="T408" i="92"/>
  <c r="J408" i="92"/>
  <c r="AC408" i="92"/>
  <c r="AE408" i="92" s="1"/>
  <c r="N408" i="92"/>
  <c r="AI408" i="92" s="1"/>
  <c r="AC403" i="92"/>
  <c r="AE403" i="92" s="1"/>
  <c r="N403" i="92"/>
  <c r="AI403" i="92" s="1"/>
  <c r="J403" i="92"/>
  <c r="T403" i="92"/>
  <c r="T401" i="92"/>
  <c r="J401" i="92"/>
  <c r="AC401" i="92"/>
  <c r="AE401" i="92" s="1"/>
  <c r="N401" i="92"/>
  <c r="AI401" i="92" s="1"/>
  <c r="AC405" i="92"/>
  <c r="AE405" i="92" s="1"/>
  <c r="N405" i="92"/>
  <c r="AI405" i="92" s="1"/>
  <c r="J405" i="92"/>
  <c r="T405" i="92"/>
  <c r="T409" i="92"/>
  <c r="J409" i="92"/>
  <c r="AC409" i="92"/>
  <c r="AE409" i="92" s="1"/>
  <c r="N409" i="92"/>
  <c r="AI409" i="92" s="1"/>
  <c r="T368" i="92"/>
  <c r="AC368" i="92"/>
  <c r="N368" i="92"/>
  <c r="AI368" i="92" s="1"/>
  <c r="J368" i="92"/>
  <c r="T372" i="92"/>
  <c r="AC372" i="92"/>
  <c r="N372" i="92"/>
  <c r="AI372" i="92" s="1"/>
  <c r="J372" i="92"/>
  <c r="T376" i="92"/>
  <c r="AC376" i="92"/>
  <c r="N376" i="92"/>
  <c r="AI376" i="92" s="1"/>
  <c r="J376" i="92"/>
  <c r="T367" i="92"/>
  <c r="AC367" i="92"/>
  <c r="N367" i="92"/>
  <c r="AI367" i="92" s="1"/>
  <c r="J367" i="92"/>
  <c r="T371" i="92"/>
  <c r="AC371" i="92"/>
  <c r="N371" i="92"/>
  <c r="AI371" i="92" s="1"/>
  <c r="J371" i="92"/>
  <c r="T375" i="92"/>
  <c r="AC375" i="92"/>
  <c r="N375" i="92"/>
  <c r="AI375" i="92" s="1"/>
  <c r="J375" i="92"/>
  <c r="T369" i="92"/>
  <c r="AC369" i="92"/>
  <c r="N369" i="92"/>
  <c r="AI369" i="92" s="1"/>
  <c r="J369" i="92"/>
  <c r="T373" i="92"/>
  <c r="AC373" i="92"/>
  <c r="N373" i="92"/>
  <c r="AI373" i="92" s="1"/>
  <c r="J373" i="92"/>
  <c r="T370" i="92"/>
  <c r="AC370" i="92"/>
  <c r="N370" i="92"/>
  <c r="AI370" i="92" s="1"/>
  <c r="J370" i="92"/>
  <c r="T374" i="92"/>
  <c r="AC374" i="92"/>
  <c r="N374" i="92"/>
  <c r="AI374" i="92" s="1"/>
  <c r="J374" i="92"/>
  <c r="J351" i="92"/>
  <c r="T351" i="92"/>
  <c r="AC351" i="92"/>
  <c r="N351" i="92"/>
  <c r="AI351" i="92" s="1"/>
  <c r="J355" i="92"/>
  <c r="T355" i="92"/>
  <c r="AC355" i="92"/>
  <c r="N355" i="92"/>
  <c r="AI355" i="92" s="1"/>
  <c r="J359" i="92"/>
  <c r="T359" i="92"/>
  <c r="AC359" i="92"/>
  <c r="N359" i="92"/>
  <c r="AI359" i="92" s="1"/>
  <c r="J353" i="92"/>
  <c r="T353" i="92"/>
  <c r="AC353" i="92"/>
  <c r="N353" i="92"/>
  <c r="AI353" i="92" s="1"/>
  <c r="J357" i="92"/>
  <c r="T357" i="92"/>
  <c r="AC357" i="92"/>
  <c r="N357" i="92"/>
  <c r="AI357" i="92" s="1"/>
  <c r="J352" i="92"/>
  <c r="T352" i="92"/>
  <c r="AC352" i="92"/>
  <c r="N352" i="92"/>
  <c r="AI352" i="92" s="1"/>
  <c r="J356" i="92"/>
  <c r="T356" i="92"/>
  <c r="AC356" i="92"/>
  <c r="N356" i="92"/>
  <c r="AI356" i="92" s="1"/>
  <c r="J360" i="92"/>
  <c r="T360" i="92"/>
  <c r="AC360" i="92"/>
  <c r="N360" i="92"/>
  <c r="AI360" i="92" s="1"/>
  <c r="J354" i="92"/>
  <c r="T354" i="92"/>
  <c r="AC354" i="92"/>
  <c r="N354" i="92"/>
  <c r="AI354" i="92" s="1"/>
  <c r="J358" i="92"/>
  <c r="T358" i="92"/>
  <c r="AC358" i="92"/>
  <c r="N358" i="92"/>
  <c r="AI358" i="92" s="1"/>
  <c r="AO322" i="92"/>
  <c r="AE322" i="92"/>
  <c r="T322" i="92"/>
  <c r="J321" i="92"/>
  <c r="N323" i="92"/>
  <c r="AI323" i="92" s="1"/>
  <c r="AC323" i="92"/>
  <c r="T324" i="92"/>
  <c r="J325" i="92"/>
  <c r="J322" i="92"/>
  <c r="N322" i="92"/>
  <c r="AI322" i="92" s="1"/>
  <c r="N312" i="92"/>
  <c r="AI312" i="92" s="1"/>
  <c r="J312" i="92"/>
  <c r="T312" i="92"/>
  <c r="AC312" i="92"/>
  <c r="AE312" i="92" s="1"/>
  <c r="J311" i="92"/>
  <c r="AC311" i="92"/>
  <c r="AE311" i="92" s="1"/>
  <c r="T311" i="92"/>
  <c r="N311" i="92"/>
  <c r="AI311" i="92" s="1"/>
  <c r="J315" i="92"/>
  <c r="AC315" i="92"/>
  <c r="AE315" i="92" s="1"/>
  <c r="T315" i="92"/>
  <c r="N315" i="92"/>
  <c r="AI315" i="92" s="1"/>
  <c r="N309" i="92"/>
  <c r="AI309" i="92" s="1"/>
  <c r="J309" i="92"/>
  <c r="T309" i="92"/>
  <c r="AC309" i="92"/>
  <c r="AE309" i="92" s="1"/>
  <c r="J313" i="92"/>
  <c r="AC313" i="92"/>
  <c r="AE313" i="92" s="1"/>
  <c r="N313" i="92"/>
  <c r="AI313" i="92" s="1"/>
  <c r="T313" i="92"/>
  <c r="J308" i="92"/>
  <c r="N308" i="92"/>
  <c r="AI308" i="92" s="1"/>
  <c r="T308" i="92"/>
  <c r="AC308" i="92"/>
  <c r="AE308" i="92" s="1"/>
  <c r="AC310" i="92"/>
  <c r="AE310" i="92" s="1"/>
  <c r="N310" i="92"/>
  <c r="AI310" i="92" s="1"/>
  <c r="J310" i="92"/>
  <c r="T310" i="92"/>
  <c r="J314" i="92"/>
  <c r="AC314" i="92"/>
  <c r="AE314" i="92" s="1"/>
  <c r="N314" i="92"/>
  <c r="AI314" i="92" s="1"/>
  <c r="T314" i="92"/>
  <c r="J295" i="92"/>
  <c r="T295" i="92"/>
  <c r="AC295" i="92"/>
  <c r="N295" i="92"/>
  <c r="AI295" i="92" s="1"/>
  <c r="J298" i="92"/>
  <c r="T298" i="92"/>
  <c r="AC298" i="92"/>
  <c r="N298" i="92"/>
  <c r="AI298" i="92" s="1"/>
  <c r="J302" i="92"/>
  <c r="T302" i="92"/>
  <c r="AC302" i="92"/>
  <c r="N302" i="92"/>
  <c r="AI302" i="92" s="1"/>
  <c r="J297" i="92"/>
  <c r="T297" i="92"/>
  <c r="AC297" i="92"/>
  <c r="N297" i="92"/>
  <c r="AI297" i="92" s="1"/>
  <c r="J301" i="92"/>
  <c r="T301" i="92"/>
  <c r="AC301" i="92"/>
  <c r="N301" i="92"/>
  <c r="AI301" i="92" s="1"/>
  <c r="J299" i="92"/>
  <c r="T299" i="92"/>
  <c r="AC299" i="92"/>
  <c r="N299" i="92"/>
  <c r="AI299" i="92" s="1"/>
  <c r="J296" i="92"/>
  <c r="T296" i="92"/>
  <c r="AC296" i="92"/>
  <c r="N296" i="92"/>
  <c r="AI296" i="92" s="1"/>
  <c r="J300" i="92"/>
  <c r="T300" i="92"/>
  <c r="AC300" i="92"/>
  <c r="N300" i="92"/>
  <c r="AI300" i="92" s="1"/>
  <c r="J286" i="92"/>
  <c r="T286" i="92"/>
  <c r="AC286" i="92"/>
  <c r="N286" i="92"/>
  <c r="AI286" i="92" s="1"/>
  <c r="J285" i="92"/>
  <c r="T285" i="92"/>
  <c r="AC285" i="92"/>
  <c r="N285" i="92"/>
  <c r="AI285" i="92" s="1"/>
  <c r="J289" i="92"/>
  <c r="T289" i="92"/>
  <c r="AC289" i="92"/>
  <c r="N289" i="92"/>
  <c r="AI289" i="92" s="1"/>
  <c r="J284" i="92"/>
  <c r="T284" i="92"/>
  <c r="AC284" i="92"/>
  <c r="N284" i="92"/>
  <c r="AI284" i="92" s="1"/>
  <c r="J288" i="92"/>
  <c r="T288" i="92"/>
  <c r="AC288" i="92"/>
  <c r="N288" i="92"/>
  <c r="AI288" i="92" s="1"/>
  <c r="J287" i="92"/>
  <c r="T287" i="92"/>
  <c r="AC287" i="92"/>
  <c r="N287" i="92"/>
  <c r="AI287" i="92" s="1"/>
  <c r="N258" i="92"/>
  <c r="AI258" i="92" s="1"/>
  <c r="N260" i="92"/>
  <c r="AI260" i="92" s="1"/>
  <c r="T259" i="92"/>
  <c r="J259" i="92"/>
  <c r="AC259" i="92"/>
  <c r="T249" i="92"/>
  <c r="J249" i="92"/>
  <c r="AC245" i="92"/>
  <c r="AC247" i="92"/>
  <c r="AC249" i="92"/>
  <c r="AC251" i="92"/>
  <c r="T245" i="92"/>
  <c r="T247" i="92"/>
  <c r="T251" i="92"/>
  <c r="J245" i="92"/>
  <c r="J247" i="92"/>
  <c r="J251" i="92"/>
  <c r="T238" i="92"/>
  <c r="J238" i="92"/>
  <c r="N238" i="92"/>
  <c r="AI238" i="92" s="1"/>
  <c r="AC238" i="92"/>
  <c r="AE238" i="92" s="1"/>
  <c r="J239" i="92"/>
  <c r="T239" i="92"/>
  <c r="AC239" i="92"/>
  <c r="AE239" i="92" s="1"/>
  <c r="N239" i="92"/>
  <c r="AI239" i="92" s="1"/>
  <c r="T237" i="92"/>
  <c r="J237" i="92"/>
  <c r="AC237" i="92"/>
  <c r="J225" i="92"/>
  <c r="T225" i="92"/>
  <c r="AC225" i="92"/>
  <c r="AE225" i="92" s="1"/>
  <c r="N225" i="92"/>
  <c r="AI225" i="92" s="1"/>
  <c r="J229" i="92"/>
  <c r="T229" i="92"/>
  <c r="AC229" i="92"/>
  <c r="AE229" i="92" s="1"/>
  <c r="N229" i="92"/>
  <c r="AI229" i="92" s="1"/>
  <c r="J228" i="92"/>
  <c r="T228" i="92"/>
  <c r="AC228" i="92"/>
  <c r="AE228" i="92" s="1"/>
  <c r="N228" i="92"/>
  <c r="AI228" i="92" s="1"/>
  <c r="J224" i="92"/>
  <c r="T224" i="92"/>
  <c r="AC224" i="92"/>
  <c r="AE224" i="92" s="1"/>
  <c r="N224" i="92"/>
  <c r="AI224" i="92" s="1"/>
  <c r="J227" i="92"/>
  <c r="T227" i="92"/>
  <c r="AC227" i="92"/>
  <c r="AE227" i="92" s="1"/>
  <c r="N227" i="92"/>
  <c r="AI227" i="92" s="1"/>
  <c r="AC231" i="92"/>
  <c r="AE231" i="92" s="1"/>
  <c r="N231" i="92"/>
  <c r="AI231" i="92" s="1"/>
  <c r="J231" i="92"/>
  <c r="T231" i="92"/>
  <c r="J226" i="92"/>
  <c r="T226" i="92"/>
  <c r="AC226" i="92"/>
  <c r="AE226" i="92" s="1"/>
  <c r="N226" i="92"/>
  <c r="AI226" i="92" s="1"/>
  <c r="AC230" i="92"/>
  <c r="AE230" i="92" s="1"/>
  <c r="N230" i="92"/>
  <c r="AI230" i="92" s="1"/>
  <c r="J230" i="92"/>
  <c r="T230" i="92"/>
  <c r="AO188" i="92"/>
  <c r="AE188" i="92"/>
  <c r="AO184" i="92"/>
  <c r="AE184" i="92"/>
  <c r="J194" i="92"/>
  <c r="T194" i="92"/>
  <c r="AC194" i="92"/>
  <c r="N194" i="92"/>
  <c r="AI194" i="92" s="1"/>
  <c r="J185" i="92"/>
  <c r="T185" i="92"/>
  <c r="J189" i="92"/>
  <c r="T189" i="92"/>
  <c r="J193" i="92"/>
  <c r="T193" i="92"/>
  <c r="AC193" i="92"/>
  <c r="N193" i="92"/>
  <c r="AI193" i="92" s="1"/>
  <c r="AO186" i="92"/>
  <c r="AE186" i="92"/>
  <c r="J187" i="92"/>
  <c r="T187" i="92"/>
  <c r="AO190" i="92"/>
  <c r="AE190" i="92"/>
  <c r="J191" i="92"/>
  <c r="T191" i="92"/>
  <c r="AC191" i="92"/>
  <c r="N191" i="92"/>
  <c r="AI191" i="92" s="1"/>
  <c r="J184" i="92"/>
  <c r="T184" i="92"/>
  <c r="AC187" i="92"/>
  <c r="J188" i="92"/>
  <c r="T188" i="92"/>
  <c r="N184" i="92"/>
  <c r="AI184" i="92" s="1"/>
  <c r="AC185" i="92"/>
  <c r="J186" i="92"/>
  <c r="T186" i="92"/>
  <c r="N188" i="92"/>
  <c r="AI188" i="92" s="1"/>
  <c r="AC189" i="92"/>
  <c r="J190" i="92"/>
  <c r="T190" i="92"/>
  <c r="J192" i="92"/>
  <c r="T192" i="92"/>
  <c r="AC192" i="92"/>
  <c r="N192" i="92"/>
  <c r="AI192" i="92" s="1"/>
  <c r="T145" i="92"/>
  <c r="J145" i="92"/>
  <c r="AC145" i="92"/>
  <c r="AE145" i="92" s="1"/>
  <c r="N145" i="92"/>
  <c r="AI145" i="92" s="1"/>
  <c r="J149" i="92"/>
  <c r="T149" i="92"/>
  <c r="AC149" i="92"/>
  <c r="AE149" i="92" s="1"/>
  <c r="N149" i="92"/>
  <c r="AI149" i="92" s="1"/>
  <c r="J144" i="92"/>
  <c r="T144" i="92"/>
  <c r="AC144" i="92"/>
  <c r="AE144" i="92" s="1"/>
  <c r="N144" i="92"/>
  <c r="AI144" i="92" s="1"/>
  <c r="T148" i="92"/>
  <c r="J148" i="92"/>
  <c r="AC148" i="92"/>
  <c r="AE148" i="92" s="1"/>
  <c r="N148" i="92"/>
  <c r="AI148" i="92" s="1"/>
  <c r="T152" i="92"/>
  <c r="AC152" i="92"/>
  <c r="AE152" i="92" s="1"/>
  <c r="N152" i="92"/>
  <c r="AI152" i="92" s="1"/>
  <c r="J152" i="92"/>
  <c r="AC142" i="92"/>
  <c r="AE142" i="92" s="1"/>
  <c r="N142" i="92"/>
  <c r="AI142" i="92" s="1"/>
  <c r="J142" i="92"/>
  <c r="T142" i="92"/>
  <c r="T146" i="92"/>
  <c r="AC146" i="92"/>
  <c r="AE146" i="92" s="1"/>
  <c r="N146" i="92"/>
  <c r="AI146" i="92" s="1"/>
  <c r="J146" i="92"/>
  <c r="T150" i="92"/>
  <c r="AC150" i="92"/>
  <c r="AE150" i="92" s="1"/>
  <c r="N150" i="92"/>
  <c r="AI150" i="92" s="1"/>
  <c r="J150" i="92"/>
  <c r="T143" i="92"/>
  <c r="AC143" i="92"/>
  <c r="AE143" i="92" s="1"/>
  <c r="N143" i="92"/>
  <c r="AI143" i="92" s="1"/>
  <c r="J143" i="92"/>
  <c r="J147" i="92"/>
  <c r="T147" i="92"/>
  <c r="AC147" i="92"/>
  <c r="AE147" i="92" s="1"/>
  <c r="N147" i="92"/>
  <c r="AI147" i="92" s="1"/>
  <c r="T151" i="92"/>
  <c r="AC151" i="92"/>
  <c r="AE151" i="92" s="1"/>
  <c r="J151" i="92"/>
  <c r="N151" i="92"/>
  <c r="AI151" i="92" s="1"/>
  <c r="T114" i="92"/>
  <c r="N114" i="92"/>
  <c r="AI114" i="92" s="1"/>
  <c r="AC114" i="92"/>
  <c r="AE114" i="92" s="1"/>
  <c r="J114" i="92"/>
  <c r="AC116" i="92"/>
  <c r="J116" i="92"/>
  <c r="T116" i="92"/>
  <c r="N116" i="92"/>
  <c r="AI116" i="92" s="1"/>
  <c r="T118" i="92"/>
  <c r="AC118" i="92"/>
  <c r="AE118" i="92" s="1"/>
  <c r="N118" i="92"/>
  <c r="AI118" i="92" s="1"/>
  <c r="J118" i="92"/>
  <c r="J119" i="92"/>
  <c r="T119" i="92"/>
  <c r="N119" i="92"/>
  <c r="AI119" i="92" s="1"/>
  <c r="AC119" i="92"/>
  <c r="J115" i="92"/>
  <c r="T115" i="92"/>
  <c r="N115" i="92"/>
  <c r="AI115" i="92" s="1"/>
  <c r="AC115" i="92"/>
  <c r="T113" i="92"/>
  <c r="T117" i="92"/>
  <c r="J113" i="92"/>
  <c r="J117" i="92"/>
  <c r="AC113" i="92"/>
  <c r="AC117" i="92"/>
  <c r="AC81" i="92"/>
  <c r="N81" i="92"/>
  <c r="AI81" i="92" s="1"/>
  <c r="J81" i="92"/>
  <c r="T81" i="92"/>
  <c r="AC76" i="92"/>
  <c r="N76" i="92"/>
  <c r="AI76" i="92" s="1"/>
  <c r="J76" i="92"/>
  <c r="T76" i="92"/>
  <c r="T80" i="92"/>
  <c r="AC80" i="92"/>
  <c r="N80" i="92"/>
  <c r="AI80" i="92" s="1"/>
  <c r="J80" i="92"/>
  <c r="AC84" i="92"/>
  <c r="N84" i="92"/>
  <c r="AI84" i="92" s="1"/>
  <c r="J84" i="92"/>
  <c r="T84" i="92"/>
  <c r="AC75" i="92"/>
  <c r="N75" i="92"/>
  <c r="AI75" i="92" s="1"/>
  <c r="J75" i="92"/>
  <c r="T75" i="92"/>
  <c r="AC79" i="92"/>
  <c r="N79" i="92"/>
  <c r="AI79" i="92" s="1"/>
  <c r="J79" i="92"/>
  <c r="T79" i="92"/>
  <c r="T83" i="92"/>
  <c r="AC83" i="92"/>
  <c r="N83" i="92"/>
  <c r="AI83" i="92" s="1"/>
  <c r="J83" i="92"/>
  <c r="T77" i="92"/>
  <c r="AC77" i="92"/>
  <c r="N77" i="92"/>
  <c r="AI77" i="92" s="1"/>
  <c r="J77" i="92"/>
  <c r="AC78" i="92"/>
  <c r="AI78" i="92"/>
  <c r="J78" i="92"/>
  <c r="T78" i="92"/>
  <c r="AC82" i="92"/>
  <c r="N82" i="92"/>
  <c r="AI82" i="92" s="1"/>
  <c r="J82" i="92"/>
  <c r="T82" i="92"/>
  <c r="AC66" i="92"/>
  <c r="J66" i="92"/>
  <c r="T66" i="92"/>
  <c r="N66" i="92"/>
  <c r="AI66" i="92" s="1"/>
  <c r="J65" i="92"/>
  <c r="T65" i="92"/>
  <c r="N65" i="92"/>
  <c r="AI65" i="92" s="1"/>
  <c r="AC65" i="92"/>
  <c r="T64" i="92"/>
  <c r="N64" i="92"/>
  <c r="AI64" i="92" s="1"/>
  <c r="AC64" i="92"/>
  <c r="AE64" i="92" s="1"/>
  <c r="J64" i="92"/>
  <c r="AC62" i="92"/>
  <c r="J62" i="92"/>
  <c r="T62" i="92"/>
  <c r="N62" i="92"/>
  <c r="AI62" i="92" s="1"/>
  <c r="T68" i="92"/>
  <c r="N68" i="92"/>
  <c r="AI68" i="92" s="1"/>
  <c r="AC68" i="92"/>
  <c r="AE68" i="92" s="1"/>
  <c r="J68" i="92"/>
  <c r="T63" i="92"/>
  <c r="T67" i="92"/>
  <c r="J63" i="92"/>
  <c r="J67" i="92"/>
  <c r="AC63" i="92"/>
  <c r="AC67" i="92"/>
  <c r="T30" i="92"/>
  <c r="N30" i="92"/>
  <c r="AI30" i="92" s="1"/>
  <c r="J30" i="92"/>
  <c r="AC30" i="92"/>
  <c r="T25" i="92"/>
  <c r="AC25" i="92"/>
  <c r="AE25" i="92" s="1"/>
  <c r="N25" i="92"/>
  <c r="AI25" i="92" s="1"/>
  <c r="J25" i="92"/>
  <c r="T27" i="92"/>
  <c r="J27" i="92"/>
  <c r="AC27" i="92"/>
  <c r="AE27" i="92" s="1"/>
  <c r="N27" i="92"/>
  <c r="AI27" i="92" s="1"/>
  <c r="T29" i="92"/>
  <c r="AC29" i="92"/>
  <c r="N29" i="92"/>
  <c r="AI29" i="92" s="1"/>
  <c r="J29" i="92"/>
  <c r="T33" i="92"/>
  <c r="AC33" i="92"/>
  <c r="N33" i="92"/>
  <c r="AI33" i="92" s="1"/>
  <c r="J33" i="92"/>
  <c r="T32" i="92"/>
  <c r="AC32" i="92"/>
  <c r="N32" i="92"/>
  <c r="AI32" i="92" s="1"/>
  <c r="J32" i="92"/>
  <c r="T24" i="92"/>
  <c r="J24" i="92"/>
  <c r="AC24" i="92"/>
  <c r="AE24" i="92" s="1"/>
  <c r="N24" i="92"/>
  <c r="AI24" i="92" s="1"/>
  <c r="T26" i="92"/>
  <c r="AC26" i="92"/>
  <c r="AE26" i="92" s="1"/>
  <c r="N26" i="92"/>
  <c r="AI26" i="92" s="1"/>
  <c r="J26" i="92"/>
  <c r="T28" i="92"/>
  <c r="J28" i="92"/>
  <c r="AC28" i="92"/>
  <c r="AE28" i="92" s="1"/>
  <c r="N28" i="92"/>
  <c r="AI28" i="92" s="1"/>
  <c r="T31" i="92"/>
  <c r="AC31" i="92"/>
  <c r="N31" i="92"/>
  <c r="AI31" i="92" s="1"/>
  <c r="J31" i="92"/>
  <c r="AS174" i="94"/>
  <c r="AS182" i="94"/>
  <c r="AE65" i="94"/>
  <c r="V112" i="94"/>
  <c r="AQ112" i="94" s="1"/>
  <c r="V117" i="94"/>
  <c r="AQ117" i="94" s="1"/>
  <c r="J177" i="94"/>
  <c r="J179" i="94"/>
  <c r="J191" i="94"/>
  <c r="AS176" i="94"/>
  <c r="AS178" i="94"/>
  <c r="AS180" i="94"/>
  <c r="V142" i="94"/>
  <c r="AQ142" i="94" s="1"/>
  <c r="V175" i="94"/>
  <c r="AQ175" i="94" s="1"/>
  <c r="V177" i="94"/>
  <c r="AQ177" i="94" s="1"/>
  <c r="V179" i="94"/>
  <c r="AQ179" i="94" s="1"/>
  <c r="V183" i="94"/>
  <c r="AQ183" i="94" s="1"/>
  <c r="AC192" i="94"/>
  <c r="AE192" i="94" s="1"/>
  <c r="N192" i="94"/>
  <c r="AI192" i="94" s="1"/>
  <c r="T192" i="94"/>
  <c r="J192" i="94"/>
  <c r="J190" i="94"/>
  <c r="N190" i="94"/>
  <c r="AI190" i="94" s="1"/>
  <c r="T190" i="94"/>
  <c r="AC190" i="94"/>
  <c r="AE190" i="94" s="1"/>
  <c r="AC189" i="94"/>
  <c r="AE189" i="94" s="1"/>
  <c r="J189" i="94"/>
  <c r="T189" i="94"/>
  <c r="N189" i="94"/>
  <c r="AI189" i="94" s="1"/>
  <c r="N191" i="94"/>
  <c r="AI191" i="94" s="1"/>
  <c r="AC191" i="94"/>
  <c r="AO177" i="94"/>
  <c r="AE177" i="94"/>
  <c r="AO179" i="94"/>
  <c r="AE179" i="94"/>
  <c r="AC175" i="94"/>
  <c r="T175" i="94"/>
  <c r="J175" i="94"/>
  <c r="N175" i="94"/>
  <c r="AI175" i="94" s="1"/>
  <c r="AC183" i="94"/>
  <c r="T183" i="94"/>
  <c r="N183" i="94"/>
  <c r="AI183" i="94" s="1"/>
  <c r="J183" i="94"/>
  <c r="AC178" i="94"/>
  <c r="AE178" i="94" s="1"/>
  <c r="N178" i="94"/>
  <c r="AI178" i="94" s="1"/>
  <c r="J178" i="94"/>
  <c r="T178" i="94"/>
  <c r="AC180" i="94"/>
  <c r="AE180" i="94" s="1"/>
  <c r="J180" i="94"/>
  <c r="T180" i="94"/>
  <c r="N180" i="94"/>
  <c r="AI180" i="94" s="1"/>
  <c r="T174" i="94"/>
  <c r="J174" i="94"/>
  <c r="AC174" i="94"/>
  <c r="AE174" i="94" s="1"/>
  <c r="N174" i="94"/>
  <c r="AI174" i="94" s="1"/>
  <c r="AC182" i="94"/>
  <c r="AE182" i="94" s="1"/>
  <c r="T182" i="94"/>
  <c r="N182" i="94"/>
  <c r="AI182" i="94" s="1"/>
  <c r="J182" i="94"/>
  <c r="AC176" i="94"/>
  <c r="AE176" i="94" s="1"/>
  <c r="N176" i="94"/>
  <c r="AI176" i="94" s="1"/>
  <c r="J176" i="94"/>
  <c r="T176" i="94"/>
  <c r="AC173" i="94"/>
  <c r="T173" i="94"/>
  <c r="N173" i="94"/>
  <c r="AI173" i="94" s="1"/>
  <c r="J173" i="94"/>
  <c r="AC181" i="94"/>
  <c r="T181" i="94"/>
  <c r="N181" i="94"/>
  <c r="AI181" i="94" s="1"/>
  <c r="J181" i="94"/>
  <c r="N177" i="94"/>
  <c r="AI177" i="94" s="1"/>
  <c r="N179" i="94"/>
  <c r="AI179" i="94" s="1"/>
  <c r="T177" i="94"/>
  <c r="T179" i="94"/>
  <c r="AC144" i="94"/>
  <c r="AE144" i="94" s="1"/>
  <c r="J144" i="94"/>
  <c r="T166" i="94"/>
  <c r="J166" i="94"/>
  <c r="AE57" i="94"/>
  <c r="AS110" i="94"/>
  <c r="AS114" i="94"/>
  <c r="AS146" i="94"/>
  <c r="AS148" i="94"/>
  <c r="J146" i="94"/>
  <c r="J148" i="94"/>
  <c r="J150" i="94"/>
  <c r="AE61" i="94"/>
  <c r="V150" i="94"/>
  <c r="AQ150" i="94" s="1"/>
  <c r="AO167" i="94"/>
  <c r="AC165" i="94"/>
  <c r="AE165" i="94" s="1"/>
  <c r="J165" i="94"/>
  <c r="T165" i="94"/>
  <c r="N165" i="94"/>
  <c r="AI165" i="94" s="1"/>
  <c r="AO164" i="94"/>
  <c r="J164" i="94"/>
  <c r="N166" i="94"/>
  <c r="AI166" i="94" s="1"/>
  <c r="AC166" i="94"/>
  <c r="AE166" i="94" s="1"/>
  <c r="J167" i="94"/>
  <c r="T164" i="94"/>
  <c r="T167" i="94"/>
  <c r="N164" i="94"/>
  <c r="AI164" i="94" s="1"/>
  <c r="N167" i="94"/>
  <c r="AI167" i="94" s="1"/>
  <c r="J141" i="94"/>
  <c r="AC141" i="94"/>
  <c r="AE141" i="94" s="1"/>
  <c r="T141" i="94"/>
  <c r="N141" i="94"/>
  <c r="AI141" i="94" s="1"/>
  <c r="N145" i="94"/>
  <c r="AI145" i="94" s="1"/>
  <c r="J145" i="94"/>
  <c r="AC145" i="94"/>
  <c r="AE145" i="94" s="1"/>
  <c r="T145" i="94"/>
  <c r="AO146" i="94"/>
  <c r="J147" i="94"/>
  <c r="AC147" i="94"/>
  <c r="AE147" i="94" s="1"/>
  <c r="T147" i="94"/>
  <c r="N147" i="94"/>
  <c r="AI147" i="94" s="1"/>
  <c r="AO148" i="94"/>
  <c r="J149" i="94"/>
  <c r="AC149" i="94"/>
  <c r="AE149" i="94" s="1"/>
  <c r="T149" i="94"/>
  <c r="N149" i="94"/>
  <c r="AI149" i="94" s="1"/>
  <c r="AO150" i="94"/>
  <c r="AC140" i="94"/>
  <c r="AE140" i="94" s="1"/>
  <c r="T140" i="94"/>
  <c r="N140" i="94"/>
  <c r="AI140" i="94" s="1"/>
  <c r="J140" i="94"/>
  <c r="J143" i="94"/>
  <c r="N143" i="94"/>
  <c r="AI143" i="94" s="1"/>
  <c r="AC143" i="94"/>
  <c r="AE143" i="94" s="1"/>
  <c r="T143" i="94"/>
  <c r="AC142" i="94"/>
  <c r="AE142" i="94" s="1"/>
  <c r="T142" i="94"/>
  <c r="N142" i="94"/>
  <c r="AI142" i="94" s="1"/>
  <c r="J142" i="94"/>
  <c r="AS141" i="94"/>
  <c r="AS143" i="94"/>
  <c r="AS145" i="94"/>
  <c r="AS147" i="94"/>
  <c r="AS149" i="94"/>
  <c r="N144" i="94"/>
  <c r="AI144" i="94" s="1"/>
  <c r="N146" i="94"/>
  <c r="AI146" i="94" s="1"/>
  <c r="N148" i="94"/>
  <c r="AI148" i="94" s="1"/>
  <c r="N150" i="94"/>
  <c r="AI150" i="94" s="1"/>
  <c r="T144" i="94"/>
  <c r="T146" i="94"/>
  <c r="T148" i="94"/>
  <c r="T150" i="94"/>
  <c r="J32" i="94"/>
  <c r="N32" i="94"/>
  <c r="AI32" i="94" s="1"/>
  <c r="AC30" i="94"/>
  <c r="AO30" i="94" s="1"/>
  <c r="J30" i="94"/>
  <c r="AC34" i="94"/>
  <c r="AO34" i="94" s="1"/>
  <c r="J34" i="94"/>
  <c r="J29" i="94"/>
  <c r="V107" i="94"/>
  <c r="AQ107" i="94" s="1"/>
  <c r="V109" i="94"/>
  <c r="AQ109" i="94" s="1"/>
  <c r="V111" i="94"/>
  <c r="AQ111" i="94" s="1"/>
  <c r="V113" i="94"/>
  <c r="AQ113" i="94" s="1"/>
  <c r="V115" i="94"/>
  <c r="AQ115" i="94" s="1"/>
  <c r="AS31" i="94"/>
  <c r="AC107" i="94"/>
  <c r="T107" i="94"/>
  <c r="N107" i="94"/>
  <c r="AI107" i="94" s="1"/>
  <c r="J107" i="94"/>
  <c r="AC109" i="94"/>
  <c r="T109" i="94"/>
  <c r="J109" i="94"/>
  <c r="N109" i="94"/>
  <c r="AI109" i="94" s="1"/>
  <c r="AC111" i="94"/>
  <c r="T111" i="94"/>
  <c r="N111" i="94"/>
  <c r="AI111" i="94" s="1"/>
  <c r="J111" i="94"/>
  <c r="AC113" i="94"/>
  <c r="T113" i="94"/>
  <c r="J113" i="94"/>
  <c r="N113" i="94"/>
  <c r="AI113" i="94" s="1"/>
  <c r="AC115" i="94"/>
  <c r="T115" i="94"/>
  <c r="N115" i="94"/>
  <c r="AI115" i="94" s="1"/>
  <c r="J115" i="94"/>
  <c r="AC117" i="94"/>
  <c r="T117" i="94"/>
  <c r="J117" i="94"/>
  <c r="N117" i="94"/>
  <c r="AI117" i="94" s="1"/>
  <c r="T108" i="94"/>
  <c r="N108" i="94"/>
  <c r="AI108" i="94" s="1"/>
  <c r="J108" i="94"/>
  <c r="AC108" i="94"/>
  <c r="AE108" i="94" s="1"/>
  <c r="AC110" i="94"/>
  <c r="AE110" i="94" s="1"/>
  <c r="T110" i="94"/>
  <c r="J110" i="94"/>
  <c r="N110" i="94"/>
  <c r="AI110" i="94" s="1"/>
  <c r="AC112" i="94"/>
  <c r="AE112" i="94" s="1"/>
  <c r="T112" i="94"/>
  <c r="N112" i="94"/>
  <c r="AI112" i="94" s="1"/>
  <c r="J112" i="94"/>
  <c r="AC114" i="94"/>
  <c r="AE114" i="94" s="1"/>
  <c r="T114" i="94"/>
  <c r="N114" i="94"/>
  <c r="AI114" i="94" s="1"/>
  <c r="J114" i="94"/>
  <c r="T116" i="94"/>
  <c r="J116" i="94"/>
  <c r="AC116" i="94"/>
  <c r="AE116" i="94" s="1"/>
  <c r="N116" i="94"/>
  <c r="AI116" i="94" s="1"/>
  <c r="J58" i="94"/>
  <c r="J59" i="94"/>
  <c r="J62" i="94"/>
  <c r="J63" i="94"/>
  <c r="J66" i="94"/>
  <c r="J67" i="94"/>
  <c r="N24" i="94"/>
  <c r="AI24" i="94" s="1"/>
  <c r="N25" i="94"/>
  <c r="AI25" i="94" s="1"/>
  <c r="V26" i="94"/>
  <c r="AQ26" i="94" s="1"/>
  <c r="V27" i="94"/>
  <c r="AQ27" i="94" s="1"/>
  <c r="J33" i="94"/>
  <c r="N57" i="94"/>
  <c r="AI57" i="94" s="1"/>
  <c r="V60" i="94"/>
  <c r="AQ60" i="94" s="1"/>
  <c r="N61" i="94"/>
  <c r="AI61" i="94" s="1"/>
  <c r="V64" i="94"/>
  <c r="AQ64" i="94" s="1"/>
  <c r="N65" i="94"/>
  <c r="AI65" i="94" s="1"/>
  <c r="N28" i="94"/>
  <c r="AI28" i="94" s="1"/>
  <c r="N29" i="94"/>
  <c r="AI29" i="94" s="1"/>
  <c r="V30" i="94"/>
  <c r="AQ30" i="94" s="1"/>
  <c r="V34" i="94"/>
  <c r="AQ34" i="94" s="1"/>
  <c r="AS57" i="94"/>
  <c r="N58" i="94"/>
  <c r="AI58" i="94" s="1"/>
  <c r="V59" i="94"/>
  <c r="AQ59" i="94" s="1"/>
  <c r="AS61" i="94"/>
  <c r="N62" i="94"/>
  <c r="AI62" i="94" s="1"/>
  <c r="V63" i="94"/>
  <c r="AQ63" i="94" s="1"/>
  <c r="AS65" i="94"/>
  <c r="N66" i="94"/>
  <c r="AI66" i="94" s="1"/>
  <c r="V67" i="94"/>
  <c r="AQ67" i="94" s="1"/>
  <c r="J25" i="94"/>
  <c r="J26" i="94"/>
  <c r="AO65" i="94"/>
  <c r="AO57" i="94"/>
  <c r="AO59" i="94"/>
  <c r="AE59" i="94"/>
  <c r="AE58" i="94"/>
  <c r="AO58" i="94"/>
  <c r="AO61" i="94"/>
  <c r="AE62" i="94"/>
  <c r="AO62" i="94"/>
  <c r="AE63" i="94"/>
  <c r="AO63" i="94"/>
  <c r="AE66" i="94"/>
  <c r="AO66" i="94"/>
  <c r="AE67" i="94"/>
  <c r="AO67" i="94"/>
  <c r="T64" i="94"/>
  <c r="T57" i="94"/>
  <c r="J60" i="94"/>
  <c r="T61" i="94"/>
  <c r="J64" i="94"/>
  <c r="J57" i="94"/>
  <c r="T58" i="94"/>
  <c r="AS58" i="94"/>
  <c r="N59" i="94"/>
  <c r="AI59" i="94" s="1"/>
  <c r="J61" i="94"/>
  <c r="T62" i="94"/>
  <c r="AS62" i="94"/>
  <c r="N63" i="94"/>
  <c r="AI63" i="94" s="1"/>
  <c r="J65" i="94"/>
  <c r="T66" i="94"/>
  <c r="AS66" i="94"/>
  <c r="N67" i="94"/>
  <c r="AI67" i="94" s="1"/>
  <c r="T60" i="94"/>
  <c r="AC60" i="94"/>
  <c r="AE60" i="94" s="1"/>
  <c r="AC64" i="94"/>
  <c r="AE64" i="94" s="1"/>
  <c r="T65" i="94"/>
  <c r="T59" i="94"/>
  <c r="T63" i="94"/>
  <c r="T67" i="94"/>
  <c r="AE33" i="94"/>
  <c r="AO33" i="94"/>
  <c r="AE29" i="94"/>
  <c r="AO29" i="94"/>
  <c r="AE25" i="94"/>
  <c r="AO25" i="94"/>
  <c r="AO26" i="94"/>
  <c r="AE26" i="94"/>
  <c r="T27" i="94"/>
  <c r="T24" i="94"/>
  <c r="AC24" i="94"/>
  <c r="AE24" i="94" s="1"/>
  <c r="AS24" i="94"/>
  <c r="J27" i="94"/>
  <c r="T28" i="94"/>
  <c r="AC28" i="94"/>
  <c r="AE28" i="94" s="1"/>
  <c r="AS28" i="94"/>
  <c r="J31" i="94"/>
  <c r="T32" i="94"/>
  <c r="AC32" i="94"/>
  <c r="AE32" i="94" s="1"/>
  <c r="AS32" i="94"/>
  <c r="N33" i="94"/>
  <c r="AI33" i="94" s="1"/>
  <c r="T31" i="94"/>
  <c r="AC31" i="94"/>
  <c r="AE31" i="94" s="1"/>
  <c r="T25" i="94"/>
  <c r="AS25" i="94"/>
  <c r="N26" i="94"/>
  <c r="AI26" i="94" s="1"/>
  <c r="T29" i="94"/>
  <c r="AS29" i="94"/>
  <c r="N30" i="94"/>
  <c r="AI30" i="94" s="1"/>
  <c r="T33" i="94"/>
  <c r="AS33" i="94"/>
  <c r="N34" i="94"/>
  <c r="AI34" i="94" s="1"/>
  <c r="AC27" i="94"/>
  <c r="AE27" i="94" s="1"/>
  <c r="T26" i="94"/>
  <c r="T30" i="94"/>
  <c r="T34" i="94"/>
  <c r="AE218" i="92" l="1"/>
  <c r="AO218" i="92"/>
  <c r="AE217" i="92"/>
  <c r="AO217" i="92"/>
  <c r="AE216" i="92"/>
  <c r="AO216" i="92"/>
  <c r="AE50" i="94"/>
  <c r="AO50" i="94"/>
  <c r="AO48" i="94"/>
  <c r="AE48" i="94"/>
  <c r="AO49" i="94"/>
  <c r="AE49" i="94"/>
  <c r="AO250" i="92"/>
  <c r="AO324" i="92"/>
  <c r="AO321" i="92"/>
  <c r="AO150" i="92"/>
  <c r="AD141" i="96"/>
  <c r="AO146" i="92"/>
  <c r="AO513" i="92"/>
  <c r="AO140" i="94"/>
  <c r="AO180" i="94"/>
  <c r="AO516" i="92"/>
  <c r="AO408" i="92"/>
  <c r="AO505" i="92"/>
  <c r="AO252" i="92"/>
  <c r="AO149" i="92"/>
  <c r="AO404" i="92"/>
  <c r="AO400" i="92"/>
  <c r="AO406" i="92"/>
  <c r="AO479" i="92"/>
  <c r="AO246" i="92"/>
  <c r="AE450" i="92"/>
  <c r="AO500" i="92"/>
  <c r="AO248" i="92"/>
  <c r="AO64" i="92"/>
  <c r="AO313" i="92"/>
  <c r="AO409" i="92"/>
  <c r="AO227" i="92"/>
  <c r="AO238" i="92"/>
  <c r="AO258" i="92"/>
  <c r="AO312" i="92"/>
  <c r="AO420" i="92"/>
  <c r="AO478" i="92"/>
  <c r="AO515" i="92"/>
  <c r="AE30" i="94"/>
  <c r="AO176" i="94"/>
  <c r="AE34" i="94"/>
  <c r="AO144" i="94"/>
  <c r="AO110" i="94"/>
  <c r="AO142" i="94"/>
  <c r="AO228" i="92"/>
  <c r="AO314" i="92"/>
  <c r="AO410" i="92"/>
  <c r="AO418" i="92"/>
  <c r="AO114" i="92"/>
  <c r="AO151" i="92"/>
  <c r="AO229" i="92"/>
  <c r="AO230" i="92"/>
  <c r="AO260" i="92"/>
  <c r="AO402" i="92"/>
  <c r="AO421" i="92"/>
  <c r="AO501" i="92"/>
  <c r="AO325" i="92"/>
  <c r="AO112" i="94"/>
  <c r="AO506" i="92"/>
  <c r="AO178" i="94"/>
  <c r="AO25" i="92"/>
  <c r="AO143" i="92"/>
  <c r="AO225" i="92"/>
  <c r="AO309" i="92"/>
  <c r="AO423" i="92"/>
  <c r="AE452" i="92"/>
  <c r="AE448" i="92"/>
  <c r="AO504" i="92"/>
  <c r="AE517" i="92"/>
  <c r="AN48" i="96"/>
  <c r="AN83" i="96"/>
  <c r="AD94" i="96"/>
  <c r="AN31" i="96"/>
  <c r="AN42" i="96"/>
  <c r="AN75" i="96"/>
  <c r="AN46" i="96"/>
  <c r="AN143" i="96"/>
  <c r="AD143" i="96"/>
  <c r="AN81" i="96"/>
  <c r="AN164" i="96"/>
  <c r="AD164" i="96"/>
  <c r="AN161" i="96"/>
  <c r="AD160" i="96"/>
  <c r="AN160" i="96"/>
  <c r="AN162" i="96"/>
  <c r="AD162" i="96"/>
  <c r="AN154" i="96"/>
  <c r="AN152" i="96"/>
  <c r="AN151" i="96"/>
  <c r="AN150" i="96"/>
  <c r="AN144" i="96"/>
  <c r="AD144" i="96"/>
  <c r="AN140" i="96"/>
  <c r="AD140" i="96"/>
  <c r="AN142" i="96"/>
  <c r="AD142" i="96"/>
  <c r="AN97" i="96"/>
  <c r="AD97" i="96"/>
  <c r="AN102" i="96"/>
  <c r="AN101" i="96"/>
  <c r="AD101" i="96"/>
  <c r="AN98" i="96"/>
  <c r="AN99" i="96"/>
  <c r="AD99" i="96"/>
  <c r="AN93" i="96"/>
  <c r="AD93" i="96"/>
  <c r="AN96" i="96"/>
  <c r="AN95" i="96"/>
  <c r="AD95" i="96"/>
  <c r="AN100" i="96"/>
  <c r="AN91" i="96"/>
  <c r="AD91" i="96"/>
  <c r="AN77" i="96"/>
  <c r="AD76" i="96"/>
  <c r="AN76" i="96"/>
  <c r="AN74" i="96"/>
  <c r="AD74" i="96"/>
  <c r="AN80" i="96"/>
  <c r="AD80" i="96"/>
  <c r="AN85" i="96"/>
  <c r="AN84" i="96"/>
  <c r="AD84" i="96"/>
  <c r="AN82" i="96"/>
  <c r="AD82" i="96"/>
  <c r="AN79" i="96"/>
  <c r="AD78" i="96"/>
  <c r="AN78" i="96"/>
  <c r="AN45" i="96"/>
  <c r="AD45" i="96"/>
  <c r="AN41" i="96"/>
  <c r="AD41" i="96"/>
  <c r="AN47" i="96"/>
  <c r="AD47" i="96"/>
  <c r="AN52" i="96"/>
  <c r="AN51" i="96"/>
  <c r="AD51" i="96"/>
  <c r="AN50" i="96"/>
  <c r="AN49" i="96"/>
  <c r="AD49" i="96"/>
  <c r="AN44" i="96"/>
  <c r="AN43" i="96"/>
  <c r="AD43" i="96"/>
  <c r="AN29" i="96"/>
  <c r="AN28" i="96"/>
  <c r="AD28" i="96"/>
  <c r="AN24" i="96"/>
  <c r="AD24" i="96"/>
  <c r="AN30" i="96"/>
  <c r="AD30" i="96"/>
  <c r="AN35" i="96"/>
  <c r="AN34" i="96"/>
  <c r="AD34" i="96"/>
  <c r="AN25" i="96"/>
  <c r="AN33" i="96"/>
  <c r="AN32" i="96"/>
  <c r="AD32" i="96"/>
  <c r="AN27" i="96"/>
  <c r="AD26" i="96"/>
  <c r="AN26" i="96"/>
  <c r="AO503" i="92"/>
  <c r="AO502" i="92"/>
  <c r="AO507" i="92"/>
  <c r="AE492" i="92"/>
  <c r="AO492" i="92"/>
  <c r="AO488" i="92"/>
  <c r="AE488" i="92"/>
  <c r="AE494" i="92"/>
  <c r="AO494" i="92"/>
  <c r="AE493" i="92"/>
  <c r="AO493" i="92"/>
  <c r="AO489" i="92"/>
  <c r="AE489" i="92"/>
  <c r="AO490" i="92"/>
  <c r="AE490" i="92"/>
  <c r="AE491" i="92"/>
  <c r="AO491" i="92"/>
  <c r="AE487" i="92"/>
  <c r="AO487" i="92"/>
  <c r="AO476" i="92"/>
  <c r="AO480" i="92"/>
  <c r="AO481" i="92"/>
  <c r="AO477" i="92"/>
  <c r="AE451" i="92"/>
  <c r="AO451" i="92"/>
  <c r="AE447" i="92"/>
  <c r="AO447" i="92"/>
  <c r="AE449" i="92"/>
  <c r="AO449" i="92"/>
  <c r="AE445" i="92"/>
  <c r="AO445" i="92"/>
  <c r="AO437" i="92"/>
  <c r="AE437" i="92"/>
  <c r="AO433" i="92"/>
  <c r="AE433" i="92"/>
  <c r="AO438" i="92"/>
  <c r="AE438" i="92"/>
  <c r="AO434" i="92"/>
  <c r="AE434" i="92"/>
  <c r="AO439" i="92"/>
  <c r="AE439" i="92"/>
  <c r="AO435" i="92"/>
  <c r="AE435" i="92"/>
  <c r="AO436" i="92"/>
  <c r="AE436" i="92"/>
  <c r="AO432" i="92"/>
  <c r="AE432" i="92"/>
  <c r="AO416" i="92"/>
  <c r="AO417" i="92"/>
  <c r="AO419" i="92"/>
  <c r="AO426" i="92"/>
  <c r="AO424" i="92"/>
  <c r="AO425" i="92"/>
  <c r="AO422" i="92"/>
  <c r="AO405" i="92"/>
  <c r="AO407" i="92"/>
  <c r="AO401" i="92"/>
  <c r="AO403" i="92"/>
  <c r="AE374" i="92"/>
  <c r="AO374" i="92"/>
  <c r="AE370" i="92"/>
  <c r="AO370" i="92"/>
  <c r="AE373" i="92"/>
  <c r="AO373" i="92"/>
  <c r="AE369" i="92"/>
  <c r="AO369" i="92"/>
  <c r="AE375" i="92"/>
  <c r="AO375" i="92"/>
  <c r="AE371" i="92"/>
  <c r="AO371" i="92"/>
  <c r="AE367" i="92"/>
  <c r="AO367" i="92"/>
  <c r="AO376" i="92"/>
  <c r="AE376" i="92"/>
  <c r="AE372" i="92"/>
  <c r="AO372" i="92"/>
  <c r="AE368" i="92"/>
  <c r="AO368" i="92"/>
  <c r="AO358" i="92"/>
  <c r="AE358" i="92"/>
  <c r="AO354" i="92"/>
  <c r="AE354" i="92"/>
  <c r="AO360" i="92"/>
  <c r="AE360" i="92"/>
  <c r="AO356" i="92"/>
  <c r="AE356" i="92"/>
  <c r="AO352" i="92"/>
  <c r="AE352" i="92"/>
  <c r="AO357" i="92"/>
  <c r="AE357" i="92"/>
  <c r="AO353" i="92"/>
  <c r="AE353" i="92"/>
  <c r="AO359" i="92"/>
  <c r="AE359" i="92"/>
  <c r="AO351" i="92"/>
  <c r="AE351" i="92"/>
  <c r="AO355" i="92"/>
  <c r="AE355" i="92"/>
  <c r="AE323" i="92"/>
  <c r="AO323" i="92"/>
  <c r="AO310" i="92"/>
  <c r="AO315" i="92"/>
  <c r="AO308" i="92"/>
  <c r="AO311" i="92"/>
  <c r="AO300" i="92"/>
  <c r="AE300" i="92"/>
  <c r="AO296" i="92"/>
  <c r="AE296" i="92"/>
  <c r="AO299" i="92"/>
  <c r="AE299" i="92"/>
  <c r="AO301" i="92"/>
  <c r="AE301" i="92"/>
  <c r="AO297" i="92"/>
  <c r="AE297" i="92"/>
  <c r="AO302" i="92"/>
  <c r="AE302" i="92"/>
  <c r="AO298" i="92"/>
  <c r="AE298" i="92"/>
  <c r="AO295" i="92"/>
  <c r="AE295" i="92"/>
  <c r="AO287" i="92"/>
  <c r="AE287" i="92"/>
  <c r="AO288" i="92"/>
  <c r="AE288" i="92"/>
  <c r="AO284" i="92"/>
  <c r="AE284" i="92"/>
  <c r="AO289" i="92"/>
  <c r="AE289" i="92"/>
  <c r="AO285" i="92"/>
  <c r="AE285" i="92"/>
  <c r="AO286" i="92"/>
  <c r="AE286" i="92"/>
  <c r="AE259" i="92"/>
  <c r="AO259" i="92"/>
  <c r="AE245" i="92"/>
  <c r="AO245" i="92"/>
  <c r="AE247" i="92"/>
  <c r="AO247" i="92"/>
  <c r="AE251" i="92"/>
  <c r="AO251" i="92"/>
  <c r="AE249" i="92"/>
  <c r="AO249" i="92"/>
  <c r="AE237" i="92"/>
  <c r="AO237" i="92"/>
  <c r="AO239" i="92"/>
  <c r="AO226" i="92"/>
  <c r="AO224" i="92"/>
  <c r="AO231" i="92"/>
  <c r="AO193" i="92"/>
  <c r="AE193" i="92"/>
  <c r="AO194" i="92"/>
  <c r="AE194" i="92"/>
  <c r="AO192" i="92"/>
  <c r="AE192" i="92"/>
  <c r="AO189" i="92"/>
  <c r="AE189" i="92"/>
  <c r="AO185" i="92"/>
  <c r="AE185" i="92"/>
  <c r="AO187" i="92"/>
  <c r="AE187" i="92"/>
  <c r="AO191" i="92"/>
  <c r="AE191" i="92"/>
  <c r="AO145" i="92"/>
  <c r="AO152" i="92"/>
  <c r="AO148" i="92"/>
  <c r="AO142" i="92"/>
  <c r="AO147" i="92"/>
  <c r="AO144" i="92"/>
  <c r="AE113" i="92"/>
  <c r="AO113" i="92"/>
  <c r="AO115" i="92"/>
  <c r="AE115" i="92"/>
  <c r="AE117" i="92"/>
  <c r="AO117" i="92"/>
  <c r="AO119" i="92"/>
  <c r="AE119" i="92"/>
  <c r="AO118" i="92"/>
  <c r="AO116" i="92"/>
  <c r="AE116" i="92"/>
  <c r="AE77" i="92"/>
  <c r="AO77" i="92"/>
  <c r="AE83" i="92"/>
  <c r="AO83" i="92"/>
  <c r="AE80" i="92"/>
  <c r="AO80" i="92"/>
  <c r="AO82" i="92"/>
  <c r="AE82" i="92"/>
  <c r="AO78" i="92"/>
  <c r="AE78" i="92"/>
  <c r="AO79" i="92"/>
  <c r="AE79" i="92"/>
  <c r="AO75" i="92"/>
  <c r="AE75" i="92"/>
  <c r="AO84" i="92"/>
  <c r="AE84" i="92"/>
  <c r="AO76" i="92"/>
  <c r="AE76" i="92"/>
  <c r="AO81" i="92"/>
  <c r="AE81" i="92"/>
  <c r="AE63" i="92"/>
  <c r="AO63" i="92"/>
  <c r="AO65" i="92"/>
  <c r="AE65" i="92"/>
  <c r="AE67" i="92"/>
  <c r="AO67" i="92"/>
  <c r="AO62" i="92"/>
  <c r="AE62" i="92"/>
  <c r="AO68" i="92"/>
  <c r="AO66" i="92"/>
  <c r="AE66" i="92"/>
  <c r="AE31" i="92"/>
  <c r="AO31" i="92"/>
  <c r="AO26" i="92"/>
  <c r="AO33" i="92"/>
  <c r="AE33" i="92"/>
  <c r="AE29" i="92"/>
  <c r="AO29" i="92"/>
  <c r="AE32" i="92"/>
  <c r="AO32" i="92"/>
  <c r="AO24" i="92"/>
  <c r="AO28" i="92"/>
  <c r="AE30" i="92"/>
  <c r="AO30" i="92"/>
  <c r="AO27" i="92"/>
  <c r="AO189" i="94"/>
  <c r="AO190" i="94"/>
  <c r="AO191" i="94"/>
  <c r="AE191" i="94"/>
  <c r="AO192" i="94"/>
  <c r="AO173" i="94"/>
  <c r="AE173" i="94"/>
  <c r="AE183" i="94"/>
  <c r="AO183" i="94"/>
  <c r="AO181" i="94"/>
  <c r="AE181" i="94"/>
  <c r="AO182" i="94"/>
  <c r="AO175" i="94"/>
  <c r="AE175" i="94"/>
  <c r="AO174" i="94"/>
  <c r="AO165" i="94"/>
  <c r="AO166" i="94"/>
  <c r="AO143" i="94"/>
  <c r="AO149" i="94"/>
  <c r="AO147" i="94"/>
  <c r="AO141" i="94"/>
  <c r="AO145" i="94"/>
  <c r="AO116" i="94"/>
  <c r="AO27" i="94"/>
  <c r="AO114" i="94"/>
  <c r="AO108" i="94"/>
  <c r="AE117" i="94"/>
  <c r="AO117" i="94"/>
  <c r="AO115" i="94"/>
  <c r="AE115" i="94"/>
  <c r="AO113" i="94"/>
  <c r="AE113" i="94"/>
  <c r="AO111" i="94"/>
  <c r="AE111" i="94"/>
  <c r="AO109" i="94"/>
  <c r="AE109" i="94"/>
  <c r="AO107" i="94"/>
  <c r="AE107" i="94"/>
  <c r="AO60" i="94"/>
  <c r="AO64" i="94"/>
  <c r="AO32" i="94"/>
  <c r="AO24" i="94"/>
  <c r="AO31" i="94"/>
  <c r="AO28" i="94"/>
  <c r="C49" i="56" l="1"/>
  <c r="C46" i="56"/>
  <c r="C48" i="56" s="1"/>
  <c r="E44" i="56"/>
  <c r="E43" i="56"/>
  <c r="H37" i="56" l="1"/>
  <c r="H39" i="56"/>
  <c r="H38" i="56"/>
  <c r="H20" i="56"/>
  <c r="H34" i="56"/>
  <c r="H28" i="56"/>
  <c r="H21" i="56"/>
  <c r="H35" i="56"/>
  <c r="H27" i="56"/>
  <c r="H25" i="56"/>
  <c r="H18" i="56"/>
  <c r="H32" i="56"/>
  <c r="H36" i="56"/>
  <c r="H26" i="56"/>
  <c r="H19" i="56"/>
  <c r="H33" i="56"/>
  <c r="B37" i="10" l="1"/>
  <c r="B36" i="10"/>
</calcChain>
</file>

<file path=xl/sharedStrings.xml><?xml version="1.0" encoding="utf-8"?>
<sst xmlns="http://schemas.openxmlformats.org/spreadsheetml/2006/main" count="133666" uniqueCount="6050">
  <si>
    <t>Matte White</t>
  </si>
  <si>
    <t>Description</t>
  </si>
  <si>
    <t>HomeScreen Deluxe</t>
  </si>
  <si>
    <t>500x500</t>
  </si>
  <si>
    <t>ProScreen</t>
  </si>
  <si>
    <t>Compact Manual</t>
  </si>
  <si>
    <t>RF wall-mounted transmitter (433.92Mhz)</t>
  </si>
  <si>
    <t>4-channel RF remote control (433.92Mhz)</t>
  </si>
  <si>
    <t>Easy Install wired projector interface EU</t>
  </si>
  <si>
    <t>Easy Install wired projector interface UK</t>
  </si>
  <si>
    <t>Easy Install wired projector interface CH</t>
  </si>
  <si>
    <t>Accessories</t>
  </si>
  <si>
    <t>Custom Options</t>
  </si>
  <si>
    <t>Manual Wall and Ceiling Mounted Projection Screens</t>
  </si>
  <si>
    <t>Accessories for Mounting</t>
  </si>
  <si>
    <t>Set extension brackets 75 cm (Black)</t>
  </si>
  <si>
    <t>Set extension brackets 75 cm (White)</t>
  </si>
  <si>
    <t>Set extension brackets 30 cm (White)</t>
  </si>
  <si>
    <t>Set extension brackets 30 cm (Black)</t>
  </si>
  <si>
    <t>Ceiling brackets M8 100 cm  (White)</t>
  </si>
  <si>
    <t>Ceiling brackets M8  100 cm (Black)</t>
  </si>
  <si>
    <t>Ceiling bracket M6 100 cm (White)</t>
  </si>
  <si>
    <t>Ceiling bracket M6 100 cm (Black)</t>
  </si>
  <si>
    <t>MSRP</t>
  </si>
  <si>
    <t>Relaybox with potential free contacts EU</t>
  </si>
  <si>
    <t>Relaybox with potential free contacts UK</t>
  </si>
  <si>
    <t>Relaybox with potential free contacts CH</t>
  </si>
  <si>
    <t xml:space="preserve">Easy Install wireless projector coupling </t>
  </si>
  <si>
    <t>Back to Top</t>
  </si>
  <si>
    <t>Easy Install RF remote control EU (868.3 Mhz)</t>
  </si>
  <si>
    <t>Easy Install RF remote control UK (868.3 Mhz)</t>
  </si>
  <si>
    <t>Easy Install RF remote control CH (868.3 Mhz)</t>
  </si>
  <si>
    <t>Easy Install Wireless RF Wall switch (868.3 Mhz)</t>
  </si>
  <si>
    <t>Remote control + wireless projector coupling EU (868.3 Mhz)</t>
  </si>
  <si>
    <t>Remote control + wireless projector coupling UK (868.3 Mhz)</t>
  </si>
  <si>
    <t>Remote control + wireless projector coupling CH (868.3 Mhz)</t>
  </si>
  <si>
    <t>Soffit bracket</t>
  </si>
  <si>
    <t>Soffit bracket Elpro Large Electrol</t>
  </si>
  <si>
    <t>Index</t>
  </si>
  <si>
    <t>Matte White Sound</t>
  </si>
  <si>
    <t>Version</t>
  </si>
  <si>
    <t>HD Progressive 0.9</t>
  </si>
  <si>
    <t>HD Progressive 1.1</t>
  </si>
  <si>
    <t>HD Progressive 1.3</t>
  </si>
  <si>
    <t>Desired Viewing Area Width (cm)</t>
  </si>
  <si>
    <t xml:space="preserve">&lt;-- Fill in </t>
  </si>
  <si>
    <t>Desired Viewing Area Height (cm)</t>
  </si>
  <si>
    <t>Frame Calculation :</t>
  </si>
  <si>
    <t>meter</t>
  </si>
  <si>
    <t>Fabric Calculation :</t>
  </si>
  <si>
    <t>m²</t>
  </si>
  <si>
    <t>Set extension brackets 20 cm (White)</t>
  </si>
  <si>
    <t>Set extension brackets 10 cm (White) (Z style)</t>
  </si>
  <si>
    <t>Set extension brackets 10 cm (Black) (Z style)</t>
  </si>
  <si>
    <t>GiantScreen Electrol</t>
  </si>
  <si>
    <t>Studio Electrol</t>
  </si>
  <si>
    <t>Arena Electrol</t>
  </si>
  <si>
    <t>GiantScreen Electrol - Wide (16:10)</t>
  </si>
  <si>
    <t>375x600</t>
  </si>
  <si>
    <t>407x650</t>
  </si>
  <si>
    <t>438x700</t>
  </si>
  <si>
    <t>450x600</t>
  </si>
  <si>
    <t>GiantScreen Electrol - Other</t>
  </si>
  <si>
    <t>500x600</t>
  </si>
  <si>
    <t>500x700</t>
  </si>
  <si>
    <r>
      <rPr>
        <b/>
        <u/>
        <sz val="11"/>
        <color theme="1"/>
        <rFont val="Calibri"/>
        <family val="2"/>
        <scheme val="minor"/>
      </rPr>
      <t>Spare</t>
    </r>
    <r>
      <rPr>
        <sz val="11"/>
        <color theme="1"/>
        <rFont val="Calibri"/>
        <family val="2"/>
        <scheme val="minor"/>
      </rPr>
      <t xml:space="preserve"> GiantScreen Electrol bracket set (2)</t>
    </r>
  </si>
  <si>
    <t>Wall brackets 55 cm (White)</t>
  </si>
  <si>
    <t>Ceiling brackets 100 cm (White)</t>
  </si>
  <si>
    <t>Wall Switch RF</t>
  </si>
  <si>
    <t>Remote Control RF</t>
  </si>
  <si>
    <t>IR Control Set (Remote + Receiver)</t>
  </si>
  <si>
    <t>Key Switch Manual</t>
  </si>
  <si>
    <t>Studio Electrol - Wide (16:10)</t>
  </si>
  <si>
    <t>469x750</t>
  </si>
  <si>
    <t>500x800</t>
  </si>
  <si>
    <t>532x850</t>
  </si>
  <si>
    <t>563x900</t>
  </si>
  <si>
    <t>594x950</t>
  </si>
  <si>
    <t>Studio Electrol - Video (4:3)</t>
  </si>
  <si>
    <t>525x700</t>
  </si>
  <si>
    <t>562x750</t>
  </si>
  <si>
    <t>600x800</t>
  </si>
  <si>
    <t>Studio Electrol - Other</t>
  </si>
  <si>
    <t>600x700</t>
  </si>
  <si>
    <t>550x800</t>
  </si>
  <si>
    <t>500x900</t>
  </si>
  <si>
    <t>600x900</t>
  </si>
  <si>
    <t>500x1000</t>
  </si>
  <si>
    <t>550x1000</t>
  </si>
  <si>
    <t>600x1000</t>
  </si>
  <si>
    <r>
      <rPr>
        <b/>
        <u/>
        <sz val="11"/>
        <color theme="1"/>
        <rFont val="Calibri"/>
        <family val="2"/>
        <scheme val="minor"/>
      </rPr>
      <t>Spare</t>
    </r>
    <r>
      <rPr>
        <sz val="11"/>
        <color theme="1"/>
        <rFont val="Calibri"/>
        <family val="2"/>
        <scheme val="minor"/>
      </rPr>
      <t xml:space="preserve"> Studio Electrol bracket set (2)</t>
    </r>
  </si>
  <si>
    <t>Arena Electrol - Other</t>
  </si>
  <si>
    <t>550x900</t>
  </si>
  <si>
    <t>500x1100</t>
  </si>
  <si>
    <t>550x1100</t>
  </si>
  <si>
    <t>600x1100</t>
  </si>
  <si>
    <t>500x1200</t>
  </si>
  <si>
    <t>550x1200</t>
  </si>
  <si>
    <t>600x1200</t>
  </si>
  <si>
    <r>
      <rPr>
        <b/>
        <u/>
        <sz val="11"/>
        <color theme="1"/>
        <rFont val="Calibri"/>
        <family val="2"/>
        <scheme val="minor"/>
      </rPr>
      <t>Spare</t>
    </r>
    <r>
      <rPr>
        <sz val="11"/>
        <color theme="1"/>
        <rFont val="Calibri"/>
        <family val="2"/>
        <scheme val="minor"/>
      </rPr>
      <t xml:space="preserve"> Arena Electrol bracket set (4)</t>
    </r>
  </si>
  <si>
    <t>(Note: set of 4 brackets is included with each Arena Electrol)</t>
  </si>
  <si>
    <t>Bottom Closure Panel per meter</t>
  </si>
  <si>
    <t>Ultra Wide Angle</t>
  </si>
  <si>
    <t>Lace and Grommet Surface</t>
  </si>
  <si>
    <t>Calculation</t>
  </si>
  <si>
    <t>Series 200 and 300</t>
  </si>
  <si>
    <t>Series 200 Lace and Grommet Frame</t>
  </si>
  <si>
    <t>Per meter</t>
  </si>
  <si>
    <t>Price Indication Frame</t>
  </si>
  <si>
    <t>Straight Frame</t>
  </si>
  <si>
    <t>Straight Frame with Pro-trim finish</t>
  </si>
  <si>
    <t>Curved Frame</t>
  </si>
  <si>
    <t>Curved Frame with ultra velour finish</t>
  </si>
  <si>
    <t>Series 300 Lace and Grommet Frame</t>
  </si>
  <si>
    <t>Straight Frame with Pro-trim</t>
  </si>
  <si>
    <t>Per m²</t>
  </si>
  <si>
    <t>Price Indication Fabric</t>
  </si>
  <si>
    <t>Black Backed Matte White (non foldable)</t>
  </si>
  <si>
    <t>Black Backed Matte White (foldable)</t>
  </si>
  <si>
    <t>Recommended Series :</t>
  </si>
  <si>
    <t>&gt; See total frame price indication above</t>
  </si>
  <si>
    <t>&gt; See total fabric price indication above</t>
  </si>
  <si>
    <t>Note:</t>
  </si>
  <si>
    <t>Frame Calculation: Series 200 = (((Height + Width viewing area) + 30.48 cm) x 2 ) / 100, Series 300 = (((Height + Width viewing area) + 35.56 cm) x 2) / 100</t>
  </si>
  <si>
    <t>Fabric Calculation:  = ((Width viewing area + 10.16 cm) x (Height viewing area + 10.16 cm)) / 10000</t>
  </si>
  <si>
    <t>Custom</t>
  </si>
  <si>
    <t>ü</t>
  </si>
  <si>
    <t>Flammability Certificate B1/M1</t>
  </si>
  <si>
    <t>400 cm</t>
  </si>
  <si>
    <t>Da-Lite Large Venue Projection Screens</t>
  </si>
  <si>
    <t>Standard Motor</t>
  </si>
  <si>
    <t>New and Changed Items</t>
  </si>
  <si>
    <r>
      <t>HD Progressive 0.6</t>
    </r>
    <r>
      <rPr>
        <sz val="11"/>
        <color rgb="FF0F4DBC"/>
        <rFont val="Calibri"/>
        <family val="2"/>
        <scheme val="minor"/>
      </rPr>
      <t xml:space="preserve"> </t>
    </r>
    <r>
      <rPr>
        <b/>
        <sz val="11"/>
        <color rgb="FF0F4DBC"/>
        <rFont val="Calibri"/>
        <family val="2"/>
        <scheme val="minor"/>
      </rPr>
      <t>(High Resolution Projection)</t>
    </r>
  </si>
  <si>
    <r>
      <t xml:space="preserve">HD Progressive 0.9  </t>
    </r>
    <r>
      <rPr>
        <b/>
        <sz val="11"/>
        <color rgb="FF0F4DBC"/>
        <rFont val="Calibri"/>
        <family val="2"/>
        <scheme val="minor"/>
      </rPr>
      <t>(High Resolution Projection)</t>
    </r>
  </si>
  <si>
    <r>
      <t xml:space="preserve">HD Progressive 1.1 </t>
    </r>
    <r>
      <rPr>
        <b/>
        <sz val="11"/>
        <color rgb="FF0F4DBC"/>
        <rFont val="Calibri"/>
        <family val="2"/>
        <scheme val="minor"/>
      </rPr>
      <t xml:space="preserve"> (High Resolution Projection)</t>
    </r>
  </si>
  <si>
    <r>
      <t xml:space="preserve">HD Progressive 1.3 </t>
    </r>
    <r>
      <rPr>
        <b/>
        <sz val="11"/>
        <color rgb="FF0F4DBC"/>
        <rFont val="Calibri"/>
        <family val="2"/>
        <scheme val="minor"/>
      </rPr>
      <t xml:space="preserve"> (High Resolution Projection)</t>
    </r>
  </si>
  <si>
    <t>(Note: set of 4 brackets is included with each Studio Electrol)</t>
  </si>
  <si>
    <t>(Note: set of 3 brackets is included with each GiantScreen Electrol)</t>
  </si>
  <si>
    <t>Nominal Diagonal (inch)</t>
  </si>
  <si>
    <t>* For Accessoires GiantScreen See Projecta Accessoires</t>
  </si>
  <si>
    <t>General</t>
  </si>
  <si>
    <t>Revision</t>
  </si>
  <si>
    <t>n.a.</t>
  </si>
  <si>
    <t>Overall Dimensions  H x W (cm)</t>
  </si>
  <si>
    <t>Accessoires for Arena / Studio*</t>
  </si>
  <si>
    <t>Total Price Indication = Frame + Fabric</t>
  </si>
  <si>
    <t>Accessories for Wall Switch or AV Control system (Standard motor)</t>
  </si>
  <si>
    <t>All-in-One Control Box</t>
  </si>
  <si>
    <t>Each series 200 and 300 is custom, an exact quote will be given on request</t>
  </si>
  <si>
    <t xml:space="preserve"> Arena Electrol</t>
  </si>
  <si>
    <r>
      <t xml:space="preserve"> Studio Electrol</t>
    </r>
    <r>
      <rPr>
        <b/>
        <sz val="10"/>
        <color indexed="10"/>
        <rFont val="Arial"/>
        <family val="2"/>
      </rPr>
      <t/>
    </r>
  </si>
  <si>
    <t xml:space="preserve"> GiantScreen Electrol</t>
  </si>
  <si>
    <t xml:space="preserve"> Tensioned Elpro Concept (RF)</t>
  </si>
  <si>
    <t xml:space="preserve"> Elpro (RF) Concept</t>
  </si>
  <si>
    <t xml:space="preserve"> Tensioned Elpro Large
 Tensioned Descender Large</t>
  </si>
  <si>
    <t xml:space="preserve"> Elpro Large Electrol
 Descender Large Electrol</t>
  </si>
  <si>
    <t xml:space="preserve"> Compact (RF) Electrol</t>
  </si>
  <si>
    <t xml:space="preserve"> ProScreen (CSR)</t>
  </si>
  <si>
    <t xml:space="preserve"> SlimScreen</t>
  </si>
  <si>
    <t xml:space="preserve"> Hapro (Manual Classic / CSR)</t>
  </si>
  <si>
    <t xml:space="preserve"> Compact Manual</t>
  </si>
  <si>
    <t xml:space="preserve"> HomeScreen</t>
  </si>
  <si>
    <t xml:space="preserve"> HomeScreen Deluxe</t>
  </si>
  <si>
    <t xml:space="preserve"> Master Electrol</t>
  </si>
  <si>
    <t>Fixed Frame</t>
  </si>
  <si>
    <t>Power Sensing Trigger (use with All-in-One Control Box)</t>
  </si>
  <si>
    <r>
      <t xml:space="preserve">Arena Electrol - </t>
    </r>
    <r>
      <rPr>
        <b/>
        <i/>
        <sz val="22"/>
        <color theme="7"/>
        <rFont val="Calibri"/>
        <family val="2"/>
        <scheme val="minor"/>
      </rPr>
      <t>Build in The Netherlands</t>
    </r>
  </si>
  <si>
    <t/>
  </si>
  <si>
    <t>Fast-Fold Deluxe</t>
  </si>
  <si>
    <r>
      <t>Studio Electrol -</t>
    </r>
    <r>
      <rPr>
        <b/>
        <i/>
        <sz val="22"/>
        <color rgb="FFFFC000"/>
        <rFont val="Calibri"/>
        <family val="2"/>
        <scheme val="minor"/>
      </rPr>
      <t xml:space="preserve"> Build in The Netherlands</t>
    </r>
  </si>
  <si>
    <r>
      <t>GiantScreen Electrol -</t>
    </r>
    <r>
      <rPr>
        <b/>
        <i/>
        <sz val="22"/>
        <color rgb="FFFFC000"/>
        <rFont val="Calibri"/>
        <family val="2"/>
        <scheme val="minor"/>
      </rPr>
      <t xml:space="preserve"> Build in The Netherlands</t>
    </r>
  </si>
  <si>
    <t>custom</t>
  </si>
  <si>
    <t>DescenderPro</t>
  </si>
  <si>
    <t>DescenderPro Screen Case 200 cm</t>
  </si>
  <si>
    <t>DescenderPro Screen Case 220 cm</t>
  </si>
  <si>
    <t>DescenderPro Screen Case 240 cm</t>
  </si>
  <si>
    <t>DescenderPro Screen Case 260 cm</t>
  </si>
  <si>
    <t>DescenderPro Screen Case 280 cm</t>
  </si>
  <si>
    <t>DescenderPro Screen Case 300 cm</t>
  </si>
  <si>
    <t>DescenderPro Screen Case 340 cm</t>
  </si>
  <si>
    <t>DescenderPro Screen Case 320 cm</t>
  </si>
  <si>
    <t>DescenderPro Screen Case 360 cm</t>
  </si>
  <si>
    <t>DescenderPro Screen Case 380 cm</t>
  </si>
  <si>
    <t>DescenderPro Screen Case 400 cm</t>
  </si>
  <si>
    <t>HD Progressive 1.1 Contrast</t>
  </si>
  <si>
    <t xml:space="preserve"> Tensioned DescenderPro (RF)</t>
  </si>
  <si>
    <t xml:space="preserve"> DescenderPro (RF)</t>
  </si>
  <si>
    <t>Shortening of projection surface (less height)</t>
  </si>
  <si>
    <t xml:space="preserve">Brands of </t>
  </si>
  <si>
    <t>Tensioned DescenderPro Screen Case 200 cm</t>
  </si>
  <si>
    <t>Tensioned DescenderPro Screen Case 220 cm</t>
  </si>
  <si>
    <t>Tensioned DescenderPro Screen Case 240 cm</t>
  </si>
  <si>
    <t>Tensioned DescenderPro Screen Case 260 cm</t>
  </si>
  <si>
    <t>Tensioned DescenderPro Screen Case 280 cm</t>
  </si>
  <si>
    <t>Tensioned DescenderPro Screen Case 300 cm</t>
  </si>
  <si>
    <t>Tensioned DescenderPro Screen Case 320 cm</t>
  </si>
  <si>
    <t>Tensioned DescenderPro Screen Case 340 cm</t>
  </si>
  <si>
    <t>Tensioned DescenderPro Screen Case 380 cm</t>
  </si>
  <si>
    <t>Tensioned DescenderPro Screen Case 360 cm</t>
  </si>
  <si>
    <t>Tensioned DescenderPro Screen Case 400 cm</t>
  </si>
  <si>
    <t>n.a</t>
  </si>
  <si>
    <t xml:space="preserve">Please send your orders to av.emea.sales@legrand.com
Phone: +31 (0) 495 580 840   / Fax: +31 (0) 495 580 845 </t>
  </si>
  <si>
    <t>200</t>
  </si>
  <si>
    <t>HD Progressive 1.1 Contrast Perforated</t>
  </si>
  <si>
    <t>16:10</t>
  </si>
  <si>
    <t>SW</t>
  </si>
  <si>
    <t>VW</t>
  </si>
  <si>
    <t>cm</t>
  </si>
  <si>
    <t>"</t>
  </si>
  <si>
    <t>B</t>
  </si>
  <si>
    <t>16:9</t>
  </si>
  <si>
    <t>VH</t>
  </si>
  <si>
    <t>D</t>
  </si>
  <si>
    <t>Aspect Ratio</t>
  </si>
  <si>
    <t>SH</t>
  </si>
  <si>
    <t>BD</t>
  </si>
  <si>
    <t>VH x VW</t>
  </si>
  <si>
    <t>Contrast</t>
  </si>
  <si>
    <t>HD Prog.
0.9</t>
  </si>
  <si>
    <t>HD Prog.
1.1</t>
  </si>
  <si>
    <t>HD Prog.
1.3</t>
  </si>
  <si>
    <t>Art No.</t>
  </si>
  <si>
    <t>Front</t>
  </si>
  <si>
    <t>Rear</t>
  </si>
  <si>
    <t>Viewing Angle</t>
  </si>
  <si>
    <t>Gain</t>
  </si>
  <si>
    <t>Projection</t>
  </si>
  <si>
    <t>Resolution</t>
  </si>
  <si>
    <t>16:10
(WIDE)</t>
  </si>
  <si>
    <t>16:9
(HDTV)</t>
  </si>
  <si>
    <t>Matte
White</t>
  </si>
  <si>
    <t>Standard
Resolution</t>
  </si>
  <si>
    <t>1.0</t>
  </si>
  <si>
    <t>Border</t>
  </si>
  <si>
    <t>4:3</t>
  </si>
  <si>
    <t>4:3
(VIDEO)</t>
  </si>
  <si>
    <t>Contrast Perforated</t>
  </si>
  <si>
    <t>Laser Projection</t>
  </si>
  <si>
    <t>Ultra Short Trow</t>
  </si>
  <si>
    <t>√</t>
  </si>
  <si>
    <t>X</t>
  </si>
  <si>
    <t>1:1
(SQUARE)</t>
  </si>
  <si>
    <t>1:1</t>
  </si>
  <si>
    <t>EXTENSA</t>
  </si>
  <si>
    <t>Tensioned Descender Large Screen Case 350 cm</t>
  </si>
  <si>
    <t>Tensioned Descender Large Screen Case 400 cm</t>
  </si>
  <si>
    <t>€</t>
  </si>
  <si>
    <t>Descender Large Screen Case 350 cm</t>
  </si>
  <si>
    <t>Descender Large Screen Case 400 cm</t>
  </si>
  <si>
    <t>Descender Large Screen Case 450 cm</t>
  </si>
  <si>
    <t>Descender Large Screen Case 500 cm</t>
  </si>
  <si>
    <t>ALR</t>
  </si>
  <si>
    <t>HD Progressive
1.1</t>
  </si>
  <si>
    <t>HD Progressive
0.6</t>
  </si>
  <si>
    <t>HD Progressive
0.9</t>
  </si>
  <si>
    <t>HD Progressive
1.3</t>
  </si>
  <si>
    <t>HD PROGRESSIVE
High Resolution</t>
  </si>
  <si>
    <t>Edge Blending</t>
  </si>
  <si>
    <t>Short Trow</t>
  </si>
  <si>
    <t>Standard Trow</t>
  </si>
  <si>
    <t>Material</t>
  </si>
  <si>
    <t>HD Prog. 0.9</t>
  </si>
  <si>
    <t>HD Prog. 1.1</t>
  </si>
  <si>
    <t>HD Prog. 1.3</t>
  </si>
  <si>
    <t>HD Prog. 1.1
Contrast Perf.</t>
  </si>
  <si>
    <t>Matte White
Border</t>
  </si>
  <si>
    <t>Matte White
NO Border</t>
  </si>
  <si>
    <t>Matte White
Tensioned</t>
  </si>
  <si>
    <t>HD Prog. 
1.1 Contr.</t>
  </si>
  <si>
    <t>OTHER</t>
  </si>
  <si>
    <t>Basic
Resolution</t>
  </si>
  <si>
    <t>HOMESCREEN</t>
  </si>
  <si>
    <t>Basic Resolution</t>
  </si>
  <si>
    <t>PROSCREEN</t>
  </si>
  <si>
    <t>Dimensions</t>
  </si>
  <si>
    <t>Screen Surface</t>
  </si>
  <si>
    <t>Shipping / Logistics</t>
  </si>
  <si>
    <t>art no.</t>
  </si>
  <si>
    <t>Brand</t>
  </si>
  <si>
    <t>Motor:
WS: Wall Switch
RF: Radio Frequency</t>
  </si>
  <si>
    <t>Screen Type</t>
  </si>
  <si>
    <t>Installation
Type</t>
  </si>
  <si>
    <t>Product Line
Description short (&lt;11)</t>
  </si>
  <si>
    <t>Aspect Ratio
Description</t>
  </si>
  <si>
    <t>Viewing Height
VH (cm)</t>
  </si>
  <si>
    <t>Unit</t>
  </si>
  <si>
    <t>Viewing Width
VW (cm)</t>
  </si>
  <si>
    <t>Screen Height
SH (cm)</t>
  </si>
  <si>
    <t>Screen Width
SW (cm)</t>
  </si>
  <si>
    <t>Diagonal (cm)</t>
  </si>
  <si>
    <t>Diagonaal (inch)</t>
  </si>
  <si>
    <t>Viewing Area
VHxVW</t>
  </si>
  <si>
    <t>Viewing Area
VWxVH</t>
  </si>
  <si>
    <t>Border
Left</t>
  </si>
  <si>
    <t>Border
Right</t>
  </si>
  <si>
    <t>Border
Bottom</t>
  </si>
  <si>
    <t>Border
Top</t>
  </si>
  <si>
    <t>Screen Surface Description
Long</t>
  </si>
  <si>
    <t>Screen Surface Description
Short</t>
  </si>
  <si>
    <t>Screen Surface
Type</t>
  </si>
  <si>
    <t>Country of origin</t>
  </si>
  <si>
    <t>Customs
Tariff
Code</t>
  </si>
  <si>
    <t>Length
(Shipping)</t>
  </si>
  <si>
    <t>Width
(Shipping)</t>
  </si>
  <si>
    <t>Height
(Shipping)</t>
  </si>
  <si>
    <t>Gross Weight
(Shipping)</t>
  </si>
  <si>
    <t>Net Weight
(Shipping)</t>
  </si>
  <si>
    <t>Volume
(Shipping)</t>
  </si>
  <si>
    <t>PROJECTA</t>
  </si>
  <si>
    <t>RF</t>
  </si>
  <si>
    <t>Electrical</t>
  </si>
  <si>
    <t>Ceiling Recessed</t>
  </si>
  <si>
    <t>TENS DESCENDERPRO</t>
  </si>
  <si>
    <t>Tens DesPro</t>
  </si>
  <si>
    <t>HIGH DEFINITION TV</t>
  </si>
  <si>
    <t>IN</t>
  </si>
  <si>
    <t>107x190</t>
  </si>
  <si>
    <t>190x107</t>
  </si>
  <si>
    <t>MW</t>
  </si>
  <si>
    <t>Tensioned</t>
  </si>
  <si>
    <t>Netherlands</t>
  </si>
  <si>
    <t>kg</t>
  </si>
  <si>
    <t>m3</t>
  </si>
  <si>
    <t>LB</t>
  </si>
  <si>
    <t>118x210</t>
  </si>
  <si>
    <t>210x118</t>
  </si>
  <si>
    <t>129x230</t>
  </si>
  <si>
    <t>230x129</t>
  </si>
  <si>
    <t>141x250</t>
  </si>
  <si>
    <t>250x141</t>
  </si>
  <si>
    <t>152x270</t>
  </si>
  <si>
    <t>270x152</t>
  </si>
  <si>
    <t>163x290</t>
  </si>
  <si>
    <t>290x163</t>
  </si>
  <si>
    <t>174x310</t>
  </si>
  <si>
    <t>310x174</t>
  </si>
  <si>
    <t>186x330</t>
  </si>
  <si>
    <t>330x186</t>
  </si>
  <si>
    <t>197x350</t>
  </si>
  <si>
    <t>350x197</t>
  </si>
  <si>
    <t>208x370</t>
  </si>
  <si>
    <t>370x208</t>
  </si>
  <si>
    <t>219x390</t>
  </si>
  <si>
    <t>390x219</t>
  </si>
  <si>
    <t>HD 0.9</t>
  </si>
  <si>
    <t>HD 1.1</t>
  </si>
  <si>
    <t>HD 1.3</t>
  </si>
  <si>
    <t>HD 1.1 C</t>
  </si>
  <si>
    <t>WIDE SCREEN</t>
  </si>
  <si>
    <t>119x190</t>
  </si>
  <si>
    <t>190x119</t>
  </si>
  <si>
    <t>131x210</t>
  </si>
  <si>
    <t>210x131</t>
  </si>
  <si>
    <t>144x230</t>
  </si>
  <si>
    <t>230x144</t>
  </si>
  <si>
    <t>156x250</t>
  </si>
  <si>
    <t>250x156</t>
  </si>
  <si>
    <t>169x270</t>
  </si>
  <si>
    <t>270x169</t>
  </si>
  <si>
    <t>181x290</t>
  </si>
  <si>
    <t>290x181</t>
  </si>
  <si>
    <t>194x310</t>
  </si>
  <si>
    <t>310x194</t>
  </si>
  <si>
    <t>206x330</t>
  </si>
  <si>
    <t>330x206</t>
  </si>
  <si>
    <t>219x350</t>
  </si>
  <si>
    <t>350x219</t>
  </si>
  <si>
    <t>231x370</t>
  </si>
  <si>
    <t>370x231</t>
  </si>
  <si>
    <t>244x390</t>
  </si>
  <si>
    <t>390x244</t>
  </si>
  <si>
    <t>DESCENDERPRO</t>
  </si>
  <si>
    <t>DescenPro</t>
  </si>
  <si>
    <t>VIDEO</t>
  </si>
  <si>
    <t>143x190</t>
  </si>
  <si>
    <t>190x143</t>
  </si>
  <si>
    <t>Non Tensioned</t>
  </si>
  <si>
    <t>158x210</t>
  </si>
  <si>
    <t>210x158</t>
  </si>
  <si>
    <t>173x230</t>
  </si>
  <si>
    <t>230x173</t>
  </si>
  <si>
    <t>188x250</t>
  </si>
  <si>
    <t>250x188</t>
  </si>
  <si>
    <t>203x270</t>
  </si>
  <si>
    <t>270x203</t>
  </si>
  <si>
    <t>218x290</t>
  </si>
  <si>
    <t>290x218</t>
  </si>
  <si>
    <t>233x310</t>
  </si>
  <si>
    <t>310x233</t>
  </si>
  <si>
    <t>248x330</t>
  </si>
  <si>
    <t>330x248</t>
  </si>
  <si>
    <t>263x350</t>
  </si>
  <si>
    <t>350x263</t>
  </si>
  <si>
    <t>278x370</t>
  </si>
  <si>
    <t>370x278</t>
  </si>
  <si>
    <t>293x390</t>
  </si>
  <si>
    <t>390x293</t>
  </si>
  <si>
    <t>WS</t>
  </si>
  <si>
    <t>8700101046397</t>
  </si>
  <si>
    <t>8700101046403</t>
  </si>
  <si>
    <t>8700101046410</t>
  </si>
  <si>
    <t>8700101046427</t>
  </si>
  <si>
    <t>8700101046434</t>
  </si>
  <si>
    <t>8700101046441</t>
  </si>
  <si>
    <t>8700101046458</t>
  </si>
  <si>
    <t>8700101046465</t>
  </si>
  <si>
    <t>8700101046472</t>
  </si>
  <si>
    <t>8700101046489</t>
  </si>
  <si>
    <t>8700101046496</t>
  </si>
  <si>
    <t>8700101046502</t>
  </si>
  <si>
    <t>8700101046519</t>
  </si>
  <si>
    <t>8700101046526</t>
  </si>
  <si>
    <t>8700101046533</t>
  </si>
  <si>
    <t>8700101046540</t>
  </si>
  <si>
    <t>8700101046557</t>
  </si>
  <si>
    <t>8700101046564</t>
  </si>
  <si>
    <t>8700101046571</t>
  </si>
  <si>
    <t>8700101046588</t>
  </si>
  <si>
    <t>8700101046595</t>
  </si>
  <si>
    <t>8700101046601</t>
  </si>
  <si>
    <t>8700101046618</t>
  </si>
  <si>
    <t>8700101046625</t>
  </si>
  <si>
    <t>8700101046632</t>
  </si>
  <si>
    <t>8700101046649</t>
  </si>
  <si>
    <t>8700101046656</t>
  </si>
  <si>
    <t>8700101046663</t>
  </si>
  <si>
    <t>8700101046670</t>
  </si>
  <si>
    <t>8700101046687</t>
  </si>
  <si>
    <t>8700101046694</t>
  </si>
  <si>
    <t>8700101046700</t>
  </si>
  <si>
    <t>8700101046717</t>
  </si>
  <si>
    <t>8700101047387</t>
  </si>
  <si>
    <t>8700101047394</t>
  </si>
  <si>
    <t>8700101047400</t>
  </si>
  <si>
    <t>8700101047417</t>
  </si>
  <si>
    <t>8700101047424</t>
  </si>
  <si>
    <t>8700101047431</t>
  </si>
  <si>
    <t>8700101047448</t>
  </si>
  <si>
    <t>8700101047455</t>
  </si>
  <si>
    <t>8700101047462</t>
  </si>
  <si>
    <t>8700101047479</t>
  </si>
  <si>
    <t>8700101047486</t>
  </si>
  <si>
    <t>DescenderPro  143x190 Matte White_Without border</t>
  </si>
  <si>
    <t>8700101447385</t>
  </si>
  <si>
    <t>DescenderPro  158x210 Matte White_Without border</t>
  </si>
  <si>
    <t>8700101447392</t>
  </si>
  <si>
    <t>DescenderPro  173x230 Matte White_Without border</t>
  </si>
  <si>
    <t>8700101447408</t>
  </si>
  <si>
    <t>DescenderPro  188x250 Matte White_Without border</t>
  </si>
  <si>
    <t>8700101447415</t>
  </si>
  <si>
    <t>DescenderPro  203x270 Matte White_Without border</t>
  </si>
  <si>
    <t>8700101447422</t>
  </si>
  <si>
    <t>DescenderPro  218x290 Matte White_Without border</t>
  </si>
  <si>
    <t>8700101447439</t>
  </si>
  <si>
    <t>DescenderPro  233x310 Matte White_Without border</t>
  </si>
  <si>
    <t>8700101447446</t>
  </si>
  <si>
    <t>DescenderPro  248x330 Matte White_Without border</t>
  </si>
  <si>
    <t>8700101447453</t>
  </si>
  <si>
    <t>DescenderPro  263x350 Matte White_Without border</t>
  </si>
  <si>
    <t>8700101447460</t>
  </si>
  <si>
    <t>DescenderPro  278x370 Matte White_Without border</t>
  </si>
  <si>
    <t>8700101447477</t>
  </si>
  <si>
    <t>DescenderPro  293x390 Matte White_Without border</t>
  </si>
  <si>
    <t>8700101447484</t>
  </si>
  <si>
    <t>DescenderPro  107x190 Matte White_Without border</t>
  </si>
  <si>
    <t>DescenderPro  118x210 Matte White_Without border</t>
  </si>
  <si>
    <t>DescenderPro  129x230 Matte White_Without border</t>
  </si>
  <si>
    <t>DescenderPro  141x250 Matte White_Without border</t>
  </si>
  <si>
    <t>DescenderPro  152x270 Matte White_Without border</t>
  </si>
  <si>
    <t>DescenderPro  163x290 Matte White_Without border</t>
  </si>
  <si>
    <t>DescenderPro  174x310 Matte White_Without border</t>
  </si>
  <si>
    <t>DescenderPro  186x330 Matte White_Without border</t>
  </si>
  <si>
    <t>DescenderPro  197x350 Matte White_Without border</t>
  </si>
  <si>
    <t>DescenderPro  208x370 Matte White_Without border</t>
  </si>
  <si>
    <t>DescenderPro  219x390 Matte White_Without border</t>
  </si>
  <si>
    <t>DescenderPro  119x190 Matte White_Without border</t>
  </si>
  <si>
    <t>DescenderPro  131x210 Matte White_Without border</t>
  </si>
  <si>
    <t>DescenderPro  144x230 Matte White_Without border</t>
  </si>
  <si>
    <t>DescenderPro  159x250 Matte White_Without border</t>
  </si>
  <si>
    <t>DescenderPro  169x270 Matte White_Without border</t>
  </si>
  <si>
    <t>DescenderPro  181x290 Matte White_Without border</t>
  </si>
  <si>
    <t>DescenderPro  194x310 Matte White_Without border</t>
  </si>
  <si>
    <t>DescenderPro  206x330 Matte White_Without border</t>
  </si>
  <si>
    <t>DescenderPro  219x350 Matte White_Without border</t>
  </si>
  <si>
    <t>DescenderPro  231x370 Matte White_Without border</t>
  </si>
  <si>
    <t>DescenderPro  244x390 Matte White_Without border</t>
  </si>
  <si>
    <t>Screen Case Tensioned DescenderPro_Viewing Width 190 (2348mm)</t>
  </si>
  <si>
    <t>Screen Case Tensioned DescenderPro_Viewing Width 210 (2548mm)</t>
  </si>
  <si>
    <t>Screen Case Tensioned DescenderPro_Viewing Width 230 (2748mm)</t>
  </si>
  <si>
    <t>Screen Case Tensioned DescenderPro_Viewing Width 250 (2948mm)</t>
  </si>
  <si>
    <t>Screen Case Tensioned DescenderPro_Viewing Width 270 (3148mm)</t>
  </si>
  <si>
    <t>Screen Case Tensioned DescenderPro_Viewing Width 290 (3348mm)</t>
  </si>
  <si>
    <t>Screen Case Tensioned DescenderPro_Viewing Width 310 (3573mm)</t>
  </si>
  <si>
    <t>Screen Case Tensioned DescenderPro_Viewing Width 330 (3793mm)</t>
  </si>
  <si>
    <t>Screen Case Tensioned DescenderPro_Viewing Width 350 (3948mm)</t>
  </si>
  <si>
    <t>Screen Case Tensioned DescenderPro_Viewing Width 370 (4148mm)</t>
  </si>
  <si>
    <t>Screen Case Tensioned DescenderPro_Viewing Width 390 (4348mm)</t>
  </si>
  <si>
    <t>8700101066289</t>
  </si>
  <si>
    <t>8700101066296</t>
  </si>
  <si>
    <t>8700101066302</t>
  </si>
  <si>
    <t>8700101066319</t>
  </si>
  <si>
    <t>8700101066326</t>
  </si>
  <si>
    <t>8700101066333</t>
  </si>
  <si>
    <t>8700101066340</t>
  </si>
  <si>
    <t>8700101066357</t>
  </si>
  <si>
    <t>8700101066364</t>
  </si>
  <si>
    <t>8700101066371</t>
  </si>
  <si>
    <t>8700101066388</t>
  </si>
  <si>
    <t>8700101066395</t>
  </si>
  <si>
    <t>8700101066401</t>
  </si>
  <si>
    <t>8700101066418</t>
  </si>
  <si>
    <t>8700101066425</t>
  </si>
  <si>
    <t>8700101066432</t>
  </si>
  <si>
    <t>8700101066449</t>
  </si>
  <si>
    <t>8700101066456</t>
  </si>
  <si>
    <t>8700101066463</t>
  </si>
  <si>
    <t>8700101066470</t>
  </si>
  <si>
    <t>8700101066487</t>
  </si>
  <si>
    <t>8700101066494</t>
  </si>
  <si>
    <t>8700101066616</t>
  </si>
  <si>
    <t>8700101066623</t>
  </si>
  <si>
    <t>8700101066630</t>
  </si>
  <si>
    <t>8700101066647</t>
  </si>
  <si>
    <t>8700101066654</t>
  </si>
  <si>
    <t>8700101066661</t>
  </si>
  <si>
    <t>8700101066678</t>
  </si>
  <si>
    <t>8700101066685</t>
  </si>
  <si>
    <t>8700101066692</t>
  </si>
  <si>
    <t>8700101066708</t>
  </si>
  <si>
    <t>8700101066715</t>
  </si>
  <si>
    <t>8700101066500</t>
  </si>
  <si>
    <t>8700101066517</t>
  </si>
  <si>
    <t>8700101066524</t>
  </si>
  <si>
    <t>8700101066531</t>
  </si>
  <si>
    <t>8700101066548</t>
  </si>
  <si>
    <t>8700101066555</t>
  </si>
  <si>
    <t>8700101066562</t>
  </si>
  <si>
    <t>8700101066579</t>
  </si>
  <si>
    <t>8700101066586</t>
  </si>
  <si>
    <t>8700101066593</t>
  </si>
  <si>
    <t>8700101066609</t>
  </si>
  <si>
    <t>8700101066067</t>
  </si>
  <si>
    <t>8700101066074</t>
  </si>
  <si>
    <t>8700101066081</t>
  </si>
  <si>
    <t>8700101066098</t>
  </si>
  <si>
    <t>8700101066104</t>
  </si>
  <si>
    <t>8700101066111</t>
  </si>
  <si>
    <t>8700101066128</t>
  </si>
  <si>
    <t>8700101066135</t>
  </si>
  <si>
    <t>8700101066142</t>
  </si>
  <si>
    <t>8700101066159</t>
  </si>
  <si>
    <t>8700101066166</t>
  </si>
  <si>
    <t>Screen Case DescenderPro_Viewing Width 190 (2148mm)</t>
  </si>
  <si>
    <t>8700108001825</t>
  </si>
  <si>
    <t>Screen Case DescenderPro_Viewing Width 210 (2348mm)</t>
  </si>
  <si>
    <t>8700108001832</t>
  </si>
  <si>
    <t>Screen Case DescenderPro_Viewing Width 230 (2548mm)</t>
  </si>
  <si>
    <t>8700108001849</t>
  </si>
  <si>
    <t>Screen Case DescenderPro_Viewing Width 250 (2748mm)</t>
  </si>
  <si>
    <t>8700108001856</t>
  </si>
  <si>
    <t>Screen Case DescenderPro_Viewing Width 270 (2948mm)</t>
  </si>
  <si>
    <t>8700108001863</t>
  </si>
  <si>
    <t>Screen Case DescenderPro_Viewing Width 290 (3148mm)</t>
  </si>
  <si>
    <t>8700108001870</t>
  </si>
  <si>
    <t>Screen Case DescenderPro_Viewing Width 310 (3348mm)</t>
  </si>
  <si>
    <t>8700108001887</t>
  </si>
  <si>
    <t>Screen Case DescenderPro_Viewing Width 330 (3548mm)</t>
  </si>
  <si>
    <t>8700108001894</t>
  </si>
  <si>
    <t>Screen Case DescenderPro_Viewing Width 350 (3748mm)</t>
  </si>
  <si>
    <t>8700108001900</t>
  </si>
  <si>
    <t>Screen Case DescenderPro_Viewing Width 370 (3948mm)</t>
  </si>
  <si>
    <t>8700108001917</t>
  </si>
  <si>
    <t>Screen Case DescenderPro_Viewing Width 390 (4148mm)</t>
  </si>
  <si>
    <t>8700108001924</t>
  </si>
  <si>
    <t>220</t>
  </si>
  <si>
    <t>240</t>
  </si>
  <si>
    <t>260</t>
  </si>
  <si>
    <t>280</t>
  </si>
  <si>
    <t>300</t>
  </si>
  <si>
    <t>320</t>
  </si>
  <si>
    <t>340</t>
  </si>
  <si>
    <t>360</t>
  </si>
  <si>
    <t>380</t>
  </si>
  <si>
    <t>400</t>
  </si>
  <si>
    <t>8700101067675</t>
  </si>
  <si>
    <t>8700101067682</t>
  </si>
  <si>
    <t>8700101067699</t>
  </si>
  <si>
    <t>8700101067705</t>
  </si>
  <si>
    <t>8700101067712</t>
  </si>
  <si>
    <t>8700101067729</t>
  </si>
  <si>
    <t>8700101067736</t>
  </si>
  <si>
    <t>8700101467635</t>
  </si>
  <si>
    <t>8700101467642</t>
  </si>
  <si>
    <t>8700101467659</t>
  </si>
  <si>
    <t>8700101467666</t>
  </si>
  <si>
    <t>8700101467673</t>
  </si>
  <si>
    <t>8700101467680</t>
  </si>
  <si>
    <t>8700101467697</t>
  </si>
  <si>
    <t>8700101467703</t>
  </si>
  <si>
    <t>8700101467710</t>
  </si>
  <si>
    <t>8700101467727</t>
  </si>
  <si>
    <t>8700101467734</t>
  </si>
  <si>
    <t>8700101067385</t>
  </si>
  <si>
    <t>8700101067392</t>
  </si>
  <si>
    <t>8700101067408</t>
  </si>
  <si>
    <t>8700101067415</t>
  </si>
  <si>
    <t>8700101067422</t>
  </si>
  <si>
    <t>8700101067439</t>
  </si>
  <si>
    <t>8700101067446</t>
  </si>
  <si>
    <t>8700101067453</t>
  </si>
  <si>
    <t>8700101067460</t>
  </si>
  <si>
    <t>8700101067477</t>
  </si>
  <si>
    <t>8700101067484</t>
  </si>
  <si>
    <t>8700101467383</t>
  </si>
  <si>
    <t>8700101467390</t>
  </si>
  <si>
    <t>8700101467406</t>
  </si>
  <si>
    <t>8700101467413</t>
  </si>
  <si>
    <t>8700101467420</t>
  </si>
  <si>
    <t>8700101467437</t>
  </si>
  <si>
    <t>8700101467444</t>
  </si>
  <si>
    <t>8700101467451</t>
  </si>
  <si>
    <t>8700101467468</t>
  </si>
  <si>
    <t>8700101467475</t>
  </si>
  <si>
    <t>8700101467482</t>
  </si>
  <si>
    <t xml:space="preserve">Wall or Under Ceiling </t>
  </si>
  <si>
    <t>TENS ELPRO CONCEPT ELECTROL</t>
  </si>
  <si>
    <t>Tensioned Elpro Concept</t>
  </si>
  <si>
    <t>TensElpConc</t>
  </si>
  <si>
    <t>250</t>
  </si>
  <si>
    <t>150x240</t>
  </si>
  <si>
    <t>240x150</t>
  </si>
  <si>
    <t>119</t>
  </si>
  <si>
    <t>190</t>
  </si>
  <si>
    <t>131</t>
  </si>
  <si>
    <t>210</t>
  </si>
  <si>
    <t>144</t>
  </si>
  <si>
    <t>230</t>
  </si>
  <si>
    <t>169</t>
  </si>
  <si>
    <t>270</t>
  </si>
  <si>
    <t>181</t>
  </si>
  <si>
    <t>290</t>
  </si>
  <si>
    <t>194</t>
  </si>
  <si>
    <t>310</t>
  </si>
  <si>
    <t>206</t>
  </si>
  <si>
    <t>330</t>
  </si>
  <si>
    <t>218</t>
  </si>
  <si>
    <t>350</t>
  </si>
  <si>
    <t>218x350</t>
  </si>
  <si>
    <t>350x218</t>
  </si>
  <si>
    <t>231</t>
  </si>
  <si>
    <t>370</t>
  </si>
  <si>
    <t>8700101038224</t>
  </si>
  <si>
    <t>8700101038231</t>
  </si>
  <si>
    <t>8700101038248</t>
  </si>
  <si>
    <t>8700101011913</t>
  </si>
  <si>
    <t>8700101038255</t>
  </si>
  <si>
    <t>8700101038262</t>
  </si>
  <si>
    <t>8700101038279</t>
  </si>
  <si>
    <t>8700101038286</t>
  </si>
  <si>
    <t>8700101043761</t>
  </si>
  <si>
    <t>8700101043778</t>
  </si>
  <si>
    <t>8700101039641</t>
  </si>
  <si>
    <t>8700101039658</t>
  </si>
  <si>
    <t>8700101039665</t>
  </si>
  <si>
    <t>8700101011920</t>
  </si>
  <si>
    <t>8700101039672</t>
  </si>
  <si>
    <t>8700101039689</t>
  </si>
  <si>
    <t>8700101039696</t>
  </si>
  <si>
    <t>8700101039702</t>
  </si>
  <si>
    <t>8700101043822</t>
  </si>
  <si>
    <t>8700101043839</t>
  </si>
  <si>
    <t>8700101010534</t>
  </si>
  <si>
    <t>8700101010541</t>
  </si>
  <si>
    <t>8700101010558</t>
  </si>
  <si>
    <t>8700101010565</t>
  </si>
  <si>
    <t>8700101010572</t>
  </si>
  <si>
    <t>8700101010589</t>
  </si>
  <si>
    <t>8700101010596</t>
  </si>
  <si>
    <t>8700101010602</t>
  </si>
  <si>
    <t>8700101010619</t>
  </si>
  <si>
    <t>213x370</t>
  </si>
  <si>
    <t>370x213</t>
  </si>
  <si>
    <t>8700101010626</t>
  </si>
  <si>
    <t>8700101041064</t>
  </si>
  <si>
    <t>8700101041071</t>
  </si>
  <si>
    <t>8700101041088</t>
  </si>
  <si>
    <t>8700101011937</t>
  </si>
  <si>
    <t>8700101041095</t>
  </si>
  <si>
    <t>8700101041101</t>
  </si>
  <si>
    <t>8700101041118</t>
  </si>
  <si>
    <t>8700101041125</t>
  </si>
  <si>
    <t>8700101043884</t>
  </si>
  <si>
    <t>8700101043891</t>
  </si>
  <si>
    <t>8700101037364</t>
  </si>
  <si>
    <t>8700101037371</t>
  </si>
  <si>
    <t>8700101037388</t>
  </si>
  <si>
    <t>8700101011814</t>
  </si>
  <si>
    <t>8700101037395</t>
  </si>
  <si>
    <t>8700101037401</t>
  </si>
  <si>
    <t>8700101037418</t>
  </si>
  <si>
    <t>8700101037425</t>
  </si>
  <si>
    <t>8700101043525</t>
  </si>
  <si>
    <t>8700101043532</t>
  </si>
  <si>
    <t>8700101038781</t>
  </si>
  <si>
    <t>8700101038798</t>
  </si>
  <si>
    <t>8700101038804</t>
  </si>
  <si>
    <t>8700101011821</t>
  </si>
  <si>
    <t>8700101038811</t>
  </si>
  <si>
    <t>8700101038828</t>
  </si>
  <si>
    <t>8700101038835</t>
  </si>
  <si>
    <t>8700101038842</t>
  </si>
  <si>
    <t>8700101043587</t>
  </si>
  <si>
    <t>8700101043594</t>
  </si>
  <si>
    <t>8700101010329</t>
  </si>
  <si>
    <t>8700101010336</t>
  </si>
  <si>
    <t>8700101010343</t>
  </si>
  <si>
    <t>8700101010350</t>
  </si>
  <si>
    <t>8700101010367</t>
  </si>
  <si>
    <t>8700101010374</t>
  </si>
  <si>
    <t>8700101010381</t>
  </si>
  <si>
    <t>8700101010398</t>
  </si>
  <si>
    <t>8700101010404</t>
  </si>
  <si>
    <t>8700101010411</t>
  </si>
  <si>
    <t>8700101040203</t>
  </si>
  <si>
    <t>8700101040210</t>
  </si>
  <si>
    <t>8700101040227</t>
  </si>
  <si>
    <t>8700101011838</t>
  </si>
  <si>
    <t>8700101040234</t>
  </si>
  <si>
    <t>8700101040241</t>
  </si>
  <si>
    <t>8700101040258</t>
  </si>
  <si>
    <t>8700101040265</t>
  </si>
  <si>
    <t>8700101043648</t>
  </si>
  <si>
    <t>8700101043655</t>
  </si>
  <si>
    <t>96x170</t>
  </si>
  <si>
    <t>170x96</t>
  </si>
  <si>
    <t>107</t>
  </si>
  <si>
    <t>118</t>
  </si>
  <si>
    <t>129</t>
  </si>
  <si>
    <t>152</t>
  </si>
  <si>
    <t>163</t>
  </si>
  <si>
    <t>174</t>
  </si>
  <si>
    <t>186</t>
  </si>
  <si>
    <t>197</t>
  </si>
  <si>
    <t>208</t>
  </si>
  <si>
    <t>8700101038071</t>
  </si>
  <si>
    <t>8700101038088</t>
  </si>
  <si>
    <t>8700101038095</t>
  </si>
  <si>
    <t>8700101011869</t>
  </si>
  <si>
    <t>8700101038101</t>
  </si>
  <si>
    <t>8700101038118</t>
  </si>
  <si>
    <t>8700101038125</t>
  </si>
  <si>
    <t>8700101038132</t>
  </si>
  <si>
    <t>8700101043785</t>
  </si>
  <si>
    <t>8700101043792</t>
  </si>
  <si>
    <t>8700101039498</t>
  </si>
  <si>
    <t>8700101039504</t>
  </si>
  <si>
    <t>8700101039511</t>
  </si>
  <si>
    <t>8700101011876</t>
  </si>
  <si>
    <t>8700101039528</t>
  </si>
  <si>
    <t>8700101039535</t>
  </si>
  <si>
    <t>8700101039542</t>
  </si>
  <si>
    <t>8700101039559</t>
  </si>
  <si>
    <t>8700101043846</t>
  </si>
  <si>
    <t>8700101043853</t>
  </si>
  <si>
    <t>8700101010435</t>
  </si>
  <si>
    <t>8700101010442</t>
  </si>
  <si>
    <t>8700101010459</t>
  </si>
  <si>
    <t>8700101010466</t>
  </si>
  <si>
    <t>8700101010473</t>
  </si>
  <si>
    <t>8700101010480</t>
  </si>
  <si>
    <t>8700101010497</t>
  </si>
  <si>
    <t>8700101010503</t>
  </si>
  <si>
    <t>8700101010510</t>
  </si>
  <si>
    <t>8700101010527</t>
  </si>
  <si>
    <t>8700101040913</t>
  </si>
  <si>
    <t>8700101040920</t>
  </si>
  <si>
    <t>8700101040937</t>
  </si>
  <si>
    <t>8700101011883</t>
  </si>
  <si>
    <t>8700101040944</t>
  </si>
  <si>
    <t>8700101040951</t>
  </si>
  <si>
    <t>8700101040968</t>
  </si>
  <si>
    <t>8700101040975</t>
  </si>
  <si>
    <t>8700101043907</t>
  </si>
  <si>
    <t>8700101043914</t>
  </si>
  <si>
    <t>8700101037210</t>
  </si>
  <si>
    <t>8700101037227</t>
  </si>
  <si>
    <t>8700101037234</t>
  </si>
  <si>
    <t>8700101011760</t>
  </si>
  <si>
    <t>8700101037241</t>
  </si>
  <si>
    <t>8700101037258</t>
  </si>
  <si>
    <t>8700101037265</t>
  </si>
  <si>
    <t>8700101037272</t>
  </si>
  <si>
    <t>8700101043549</t>
  </si>
  <si>
    <t>8700101043556</t>
  </si>
  <si>
    <t>8700101038637</t>
  </si>
  <si>
    <t>8700101038644</t>
  </si>
  <si>
    <t>8700101038651</t>
  </si>
  <si>
    <t>8700101011777</t>
  </si>
  <si>
    <t>8700101038668</t>
  </si>
  <si>
    <t>8700101038675</t>
  </si>
  <si>
    <t>8700101038682</t>
  </si>
  <si>
    <t>8700101038699</t>
  </si>
  <si>
    <t>8700101043600</t>
  </si>
  <si>
    <t>8700101043617</t>
  </si>
  <si>
    <t>8700101010220</t>
  </si>
  <si>
    <t>8700101010237</t>
  </si>
  <si>
    <t>8700101010244</t>
  </si>
  <si>
    <t>8700101010251</t>
  </si>
  <si>
    <t>8700101010268</t>
  </si>
  <si>
    <t>8700101010275</t>
  </si>
  <si>
    <t>8700101010282</t>
  </si>
  <si>
    <t>8700101010299</t>
  </si>
  <si>
    <t>8700101010305</t>
  </si>
  <si>
    <t>8700101010312</t>
  </si>
  <si>
    <t>8700101040050</t>
  </si>
  <si>
    <t>8700101040067</t>
  </si>
  <si>
    <t>8700101040074</t>
  </si>
  <si>
    <t>8700101011784</t>
  </si>
  <si>
    <t>8700101040081</t>
  </si>
  <si>
    <t>8700101040098</t>
  </si>
  <si>
    <t>8700101040104</t>
  </si>
  <si>
    <t>8700101040111</t>
  </si>
  <si>
    <t>8700101043662</t>
  </si>
  <si>
    <t>8700101043679</t>
  </si>
  <si>
    <t>8700101024432</t>
  </si>
  <si>
    <t>8700101024449</t>
  </si>
  <si>
    <t>8700101024456</t>
  </si>
  <si>
    <t>8700101011890</t>
  </si>
  <si>
    <t>8700101024463</t>
  </si>
  <si>
    <t>8700101024470</t>
  </si>
  <si>
    <t>8700101024487</t>
  </si>
  <si>
    <t>8700101024494</t>
  </si>
  <si>
    <t>8700101027716</t>
  </si>
  <si>
    <t>8700101027723</t>
  </si>
  <si>
    <t>8700101004434</t>
  </si>
  <si>
    <t>8700101004441</t>
  </si>
  <si>
    <t>8700101004458</t>
  </si>
  <si>
    <t>8700101011791</t>
  </si>
  <si>
    <t>8700101004465</t>
  </si>
  <si>
    <t>8700101004472</t>
  </si>
  <si>
    <t>8700101004489</t>
  </si>
  <si>
    <t>8700101004496</t>
  </si>
  <si>
    <t>8700101005103</t>
  </si>
  <si>
    <t>8700101005110</t>
  </si>
  <si>
    <t>8700101023800</t>
  </si>
  <si>
    <t>8700101023817</t>
  </si>
  <si>
    <t>8700101023824</t>
  </si>
  <si>
    <t>8700101011845</t>
  </si>
  <si>
    <t>8700101023831</t>
  </si>
  <si>
    <t>8700101023848</t>
  </si>
  <si>
    <t>8700101023855</t>
  </si>
  <si>
    <t>8700101023862</t>
  </si>
  <si>
    <t>8700101027730</t>
  </si>
  <si>
    <t>8700101027747</t>
  </si>
  <si>
    <t>8700101003802</t>
  </si>
  <si>
    <t>8700101003819</t>
  </si>
  <si>
    <t>8700101003826</t>
  </si>
  <si>
    <t>8700101011746</t>
  </si>
  <si>
    <t>8700101003833</t>
  </si>
  <si>
    <t>8700101003840</t>
  </si>
  <si>
    <t>8700101003857</t>
  </si>
  <si>
    <t>8700101003864</t>
  </si>
  <si>
    <t>8700101005127</t>
  </si>
  <si>
    <t>8700101005134</t>
  </si>
  <si>
    <t>128</t>
  </si>
  <si>
    <t>170</t>
  </si>
  <si>
    <t>128x170</t>
  </si>
  <si>
    <t>170x128</t>
  </si>
  <si>
    <t>143</t>
  </si>
  <si>
    <t>158</t>
  </si>
  <si>
    <t>173</t>
  </si>
  <si>
    <t>203</t>
  </si>
  <si>
    <t>233</t>
  </si>
  <si>
    <t>248</t>
  </si>
  <si>
    <t>ELPRO CONCEPT ELECTROL</t>
  </si>
  <si>
    <t>Elpro Concept</t>
  </si>
  <si>
    <t>ElproCncpt</t>
  </si>
  <si>
    <t>8700101035377</t>
  </si>
  <si>
    <t>8700101035384</t>
  </si>
  <si>
    <t>8700101035391</t>
  </si>
  <si>
    <t>8700101012026</t>
  </si>
  <si>
    <t>8700101035407</t>
  </si>
  <si>
    <t>8700101035414</t>
  </si>
  <si>
    <t>8700101035421</t>
  </si>
  <si>
    <t>8700101035438</t>
  </si>
  <si>
    <t>8700101015768</t>
  </si>
  <si>
    <t>8700101015775</t>
  </si>
  <si>
    <t>244</t>
  </si>
  <si>
    <t>390</t>
  </si>
  <si>
    <t>8700101015782</t>
  </si>
  <si>
    <t>Elpro Concept  119x190 Matte White_Without border</t>
  </si>
  <si>
    <t>8700101435375</t>
  </si>
  <si>
    <t>Elpro Concept  131x210 Matte White_Without border</t>
  </si>
  <si>
    <t>8700101435382</t>
  </si>
  <si>
    <t>Elpro Concept  144x230 Matte White_Without border</t>
  </si>
  <si>
    <t>8700101435399</t>
  </si>
  <si>
    <t>Elpro Concept  156x250 Matte White_Without border</t>
  </si>
  <si>
    <t>8700101412024</t>
  </si>
  <si>
    <t>Elpro Concept  169x270 Matte White_Without border</t>
  </si>
  <si>
    <t>8700101435405</t>
  </si>
  <si>
    <t>Elpro Concept  181x290 Matte White_Without border</t>
  </si>
  <si>
    <t>8700101435412</t>
  </si>
  <si>
    <t>Elpro Concept  194x310 Matte White_Without border</t>
  </si>
  <si>
    <t>8700101435429</t>
  </si>
  <si>
    <t>Elpro Concept  206x330 Matte White_Without border</t>
  </si>
  <si>
    <t>8700101435436</t>
  </si>
  <si>
    <t>Elpro Concept  218x350 Matte White_Without border</t>
  </si>
  <si>
    <t>8700101434996</t>
  </si>
  <si>
    <t>Elpro Concept  231x370 Matte White_Without border</t>
  </si>
  <si>
    <t>8700101435009</t>
  </si>
  <si>
    <t>Elpro Concept  244x390 Matte White_Without border</t>
  </si>
  <si>
    <t>8700101435016</t>
  </si>
  <si>
    <t>8700101015379</t>
  </si>
  <si>
    <t>8700101015386</t>
  </si>
  <si>
    <t>8700101015393</t>
  </si>
  <si>
    <t>8700101011975</t>
  </si>
  <si>
    <t>8700101015409</t>
  </si>
  <si>
    <t>8700101015416</t>
  </si>
  <si>
    <t>8700101015423</t>
  </si>
  <si>
    <t>8700101015430</t>
  </si>
  <si>
    <t>8700101015706</t>
  </si>
  <si>
    <t>8700101015713</t>
  </si>
  <si>
    <t>8700101015720</t>
  </si>
  <si>
    <t>Elpro Concept RF 119x190 Matte White_Without border</t>
  </si>
  <si>
    <t>8700101415377</t>
  </si>
  <si>
    <t>Elpro Concept RF 131x210 Matte White_Without border</t>
  </si>
  <si>
    <t>8700101415384</t>
  </si>
  <si>
    <t>Elpro Concept RF 144x230 Matte White_Without border</t>
  </si>
  <si>
    <t>8700101415391</t>
  </si>
  <si>
    <t>Elpro Concept RF 156x250 Matte White_Without border</t>
  </si>
  <si>
    <t>8700101411973</t>
  </si>
  <si>
    <t>Elpro Concept RF 169x270 Matte White_Without border</t>
  </si>
  <si>
    <t>8700101415407</t>
  </si>
  <si>
    <t>Elpro Concept RF 181x290 Matte White_Without border</t>
  </si>
  <si>
    <t>8700101415414</t>
  </si>
  <si>
    <t>Elpro Concept RF 194x310 Matte White_Without border</t>
  </si>
  <si>
    <t>8700101415421</t>
  </si>
  <si>
    <t>Elpro Concept RF 206x330 Matte White_Without border</t>
  </si>
  <si>
    <t>8700101415438</t>
  </si>
  <si>
    <t>Elpro Concept RF 218x350 Matte White_Without border</t>
  </si>
  <si>
    <t>8700101414998</t>
  </si>
  <si>
    <t>Elpro Concept RF 231x370 Matte White_Without border</t>
  </si>
  <si>
    <t>8700101415001</t>
  </si>
  <si>
    <t>Elpro Concept RF 244x390 Matte White_Without border</t>
  </si>
  <si>
    <t>8700101415018</t>
  </si>
  <si>
    <t>180</t>
  </si>
  <si>
    <t>8700101035148</t>
  </si>
  <si>
    <t>8700101035155</t>
  </si>
  <si>
    <t>8700101035162</t>
  </si>
  <si>
    <t>8700101011999</t>
  </si>
  <si>
    <t>8700101035179</t>
  </si>
  <si>
    <t>8700101035186</t>
  </si>
  <si>
    <t>8700101035193</t>
  </si>
  <si>
    <t>8700101035209</t>
  </si>
  <si>
    <t>8700101015799</t>
  </si>
  <si>
    <t>8700101015805</t>
  </si>
  <si>
    <t>219</t>
  </si>
  <si>
    <t>8700101015812</t>
  </si>
  <si>
    <t>Elpro Concept  107x190 Matte White_Without border</t>
  </si>
  <si>
    <t>8700101435146</t>
  </si>
  <si>
    <t>Elpro Concept  118x210 Matte White_Without border</t>
  </si>
  <si>
    <t>8700101435153</t>
  </si>
  <si>
    <t>Elpro Concept  129x230 Matte White_Without border</t>
  </si>
  <si>
    <t>8700101435160</t>
  </si>
  <si>
    <t>Elpro Concept  141x250 Matte White_Without border</t>
  </si>
  <si>
    <t>8700101411997</t>
  </si>
  <si>
    <t>Elpro Concept  152x270 Matte White_Without border</t>
  </si>
  <si>
    <t>8700101435177</t>
  </si>
  <si>
    <t>Elpro Concept  163x290 Matte White_Without border</t>
  </si>
  <si>
    <t>8700101435184</t>
  </si>
  <si>
    <t>Elpro Concept  174x310 Matte White_Without border</t>
  </si>
  <si>
    <t>8700101435191</t>
  </si>
  <si>
    <t>Elpro Concept  186x330 Matte White_Without border</t>
  </si>
  <si>
    <t>8700101435207</t>
  </si>
  <si>
    <t>Elpro Concept  197x350 Matte White_Without border</t>
  </si>
  <si>
    <t>8700101435023</t>
  </si>
  <si>
    <t>Elpro Concept  208x370 Matte White_Without border</t>
  </si>
  <si>
    <t>8700101435030</t>
  </si>
  <si>
    <t>Elpro Concept  219x390 Matte White_Without border</t>
  </si>
  <si>
    <t>8700101435047</t>
  </si>
  <si>
    <t>8700101015140</t>
  </si>
  <si>
    <t>8700101015157</t>
  </si>
  <si>
    <t>8700101015164</t>
  </si>
  <si>
    <t>8700101011944</t>
  </si>
  <si>
    <t>8700101015171</t>
  </si>
  <si>
    <t>8700101015188</t>
  </si>
  <si>
    <t>8700101015195</t>
  </si>
  <si>
    <t>8700101015201</t>
  </si>
  <si>
    <t>8700101015737</t>
  </si>
  <si>
    <t>8700101015744</t>
  </si>
  <si>
    <t>8700101015751</t>
  </si>
  <si>
    <t>Elpro Concept RF 107x190 Matte White_Without border</t>
  </si>
  <si>
    <t>8700101415148</t>
  </si>
  <si>
    <t>Elpro Concept RF 118x210 Matte White_Without border</t>
  </si>
  <si>
    <t>8700101415155</t>
  </si>
  <si>
    <t>Elpro Concept RF 129x230 Matte White_Without border</t>
  </si>
  <si>
    <t>8700101415162</t>
  </si>
  <si>
    <t>Elpro Concept RF 141x250 Matte White_Without border</t>
  </si>
  <si>
    <t>8700101411942</t>
  </si>
  <si>
    <t>Elpro Concept RF 152x270 Matte White_Without border</t>
  </si>
  <si>
    <t>8700101415179</t>
  </si>
  <si>
    <t>Elpro Concept RF 163x290 Matte White_Without border</t>
  </si>
  <si>
    <t>8700101415186</t>
  </si>
  <si>
    <t>Elpro Concept RF 174x310 Matte White_Without border</t>
  </si>
  <si>
    <t>8700101415193</t>
  </si>
  <si>
    <t>Elpro Concept RF 186x330 Matte White_Without border</t>
  </si>
  <si>
    <t>8700101415209</t>
  </si>
  <si>
    <t>Elpro Concept RF 197x350 Matte White_Without border</t>
  </si>
  <si>
    <t>8700101415025</t>
  </si>
  <si>
    <t>Elpro Concept RF 208x370 Matte White_Without border</t>
  </si>
  <si>
    <t>8700101415032</t>
  </si>
  <si>
    <t>Elpro Concept RF 219x390 Matte White_Without border</t>
  </si>
  <si>
    <t>8700101415049</t>
  </si>
  <si>
    <t>8700101034929</t>
  </si>
  <si>
    <t>8700101034936</t>
  </si>
  <si>
    <t>8700101034943</t>
  </si>
  <si>
    <t>8700101034950</t>
  </si>
  <si>
    <t>8700101034967</t>
  </si>
  <si>
    <t>8700101034974</t>
  </si>
  <si>
    <t>8700101034981</t>
  </si>
  <si>
    <t>Elpro Concept  143x190 Matte White_Without border</t>
  </si>
  <si>
    <t>8700101434927</t>
  </si>
  <si>
    <t>Elpro Concept  158x210 Matte White_Without border</t>
  </si>
  <si>
    <t>8700101434934</t>
  </si>
  <si>
    <t>Elpro Concept  173x230 Matte White_Without border</t>
  </si>
  <si>
    <t>8700101434941</t>
  </si>
  <si>
    <t>Elpro Concept  203x270 Matte White_Without border</t>
  </si>
  <si>
    <t>8700101434958</t>
  </si>
  <si>
    <t>Elpro Concept  218x290 Matte White_Without border</t>
  </si>
  <si>
    <t>8700101434965</t>
  </si>
  <si>
    <t>Elpro Concept  233x310 Matte White_Without border</t>
  </si>
  <si>
    <t>8700101434972</t>
  </si>
  <si>
    <t>Elpro Concept  248x330 Matte White_Without border</t>
  </si>
  <si>
    <t>8700101434989</t>
  </si>
  <si>
    <t>8700101014921</t>
  </si>
  <si>
    <t>8700101014938</t>
  </si>
  <si>
    <t>8700101014945</t>
  </si>
  <si>
    <t>8700101014952</t>
  </si>
  <si>
    <t>8700101014969</t>
  </si>
  <si>
    <t>8700101014976</t>
  </si>
  <si>
    <t>8700101014983</t>
  </si>
  <si>
    <t>Elpro Concept RF 143x190 Matte White_Without border</t>
  </si>
  <si>
    <t>8700101414929</t>
  </si>
  <si>
    <t>Elpro Concept RF 158x210 Matte White_Without border</t>
  </si>
  <si>
    <t>8700101414936</t>
  </si>
  <si>
    <t>Elpro Concept RF 173x230 Matte White_Without border</t>
  </si>
  <si>
    <t>8700101414943</t>
  </si>
  <si>
    <t>Elpro Concept RF 203x270 Matte White_Without border</t>
  </si>
  <si>
    <t>8700101414950</t>
  </si>
  <si>
    <t>Elpro Concept RF 218x290 Matte White_Without border</t>
  </si>
  <si>
    <t>8700101414967</t>
  </si>
  <si>
    <t>Elpro Concept RF 233x310 Matte White_Without border</t>
  </si>
  <si>
    <t>8700101414974</t>
  </si>
  <si>
    <t>Elpro Concept RF 248x330 Matte White_Without border</t>
  </si>
  <si>
    <t>8700101414981</t>
  </si>
  <si>
    <t>SQUARE</t>
  </si>
  <si>
    <t>178</t>
  </si>
  <si>
    <t>173x173</t>
  </si>
  <si>
    <t>195</t>
  </si>
  <si>
    <t>195x195</t>
  </si>
  <si>
    <t>8700101035599</t>
  </si>
  <si>
    <t>215</t>
  </si>
  <si>
    <t>215x215</t>
  </si>
  <si>
    <t>8700101035605</t>
  </si>
  <si>
    <t>230x230</t>
  </si>
  <si>
    <t>8700101035612</t>
  </si>
  <si>
    <t>270x270</t>
  </si>
  <si>
    <t>8700101035629</t>
  </si>
  <si>
    <t>290x290</t>
  </si>
  <si>
    <t>8700101035636</t>
  </si>
  <si>
    <t>310x310</t>
  </si>
  <si>
    <t>8700101035643</t>
  </si>
  <si>
    <t>330x330</t>
  </si>
  <si>
    <t>8700101035650</t>
  </si>
  <si>
    <t>Elpro Concept  195x195 Matte White_White Border</t>
  </si>
  <si>
    <t>8700101435597</t>
  </si>
  <si>
    <t>Elpro Concept  215x215 Matte White_White Border</t>
  </si>
  <si>
    <t>8700101435603</t>
  </si>
  <si>
    <t>Elpro Concept  230x230 Matte White_White Border</t>
  </si>
  <si>
    <t>8700101435610</t>
  </si>
  <si>
    <t>Elpro Concept  270x270 Matte White_White Border</t>
  </si>
  <si>
    <t>8700101435627</t>
  </si>
  <si>
    <t>Elpro Concept  290x290 Matte White_White Border</t>
  </si>
  <si>
    <t>8700101435634</t>
  </si>
  <si>
    <t>Elpro Concept  310x310 Matte White_White Border</t>
  </si>
  <si>
    <t>8700101435641</t>
  </si>
  <si>
    <t>Elpro Concept  330x330 Matte White_White Border</t>
  </si>
  <si>
    <t>8700101435658</t>
  </si>
  <si>
    <t>8700101015591</t>
  </si>
  <si>
    <t>8700101015607</t>
  </si>
  <si>
    <t>8700101015614</t>
  </si>
  <si>
    <t>8700101015621</t>
  </si>
  <si>
    <t>8700101015638</t>
  </si>
  <si>
    <t>8700101015645</t>
  </si>
  <si>
    <t>8700101015652</t>
  </si>
  <si>
    <t>Elpro Concept RF 195x195 Matte White_White Border</t>
  </si>
  <si>
    <t>8700101415599</t>
  </si>
  <si>
    <t>Elpro Concept RF 215x215 Matte White_White Border</t>
  </si>
  <si>
    <t>8700101415605</t>
  </si>
  <si>
    <t>Elpro Concept RF 230x230 Matte White_White Border</t>
  </si>
  <si>
    <t>8700101415612</t>
  </si>
  <si>
    <t>Elpro Concept RF 270x270 Matte White_White Border</t>
  </si>
  <si>
    <t>8700101415629</t>
  </si>
  <si>
    <t>Elpro Concept RF 290x290 Matte White_White Border</t>
  </si>
  <si>
    <t>8700101415636</t>
  </si>
  <si>
    <t>Elpro Concept RF 310x310 Matte White_White Border</t>
  </si>
  <si>
    <t>8700101415643</t>
  </si>
  <si>
    <t>Elpro Concept RF 330x330 Matte White_White Border</t>
  </si>
  <si>
    <t>8700101415650</t>
  </si>
  <si>
    <t>8700101021097</t>
  </si>
  <si>
    <t>8700101021103</t>
  </si>
  <si>
    <t>8700101021110</t>
  </si>
  <si>
    <t>8700101021127</t>
  </si>
  <si>
    <t>8700101021134</t>
  </si>
  <si>
    <t>8700101021141</t>
  </si>
  <si>
    <t>8700101021158</t>
  </si>
  <si>
    <t>8700101020717</t>
  </si>
  <si>
    <t>8700101020724</t>
  </si>
  <si>
    <t>8700101020731</t>
  </si>
  <si>
    <t>8700101020748</t>
  </si>
  <si>
    <t>8700101020755</t>
  </si>
  <si>
    <t>8700101020762</t>
  </si>
  <si>
    <t>8700101020779</t>
  </si>
  <si>
    <t>95x168</t>
  </si>
  <si>
    <t>168x95</t>
  </si>
  <si>
    <t>8700101020946</t>
  </si>
  <si>
    <t>8700101020953</t>
  </si>
  <si>
    <t>8700101020960</t>
  </si>
  <si>
    <t>8700101020977</t>
  </si>
  <si>
    <t>8700101020984</t>
  </si>
  <si>
    <t>8700101020991</t>
  </si>
  <si>
    <t>8700101021004</t>
  </si>
  <si>
    <t>8700101020564</t>
  </si>
  <si>
    <t>8700101020571</t>
  </si>
  <si>
    <t>8700101020588</t>
  </si>
  <si>
    <t>8700101020595</t>
  </si>
  <si>
    <t>8700101020601</t>
  </si>
  <si>
    <t>8700101020618</t>
  </si>
  <si>
    <t>8700101020625</t>
  </si>
  <si>
    <t>126x168</t>
  </si>
  <si>
    <t>168x126</t>
  </si>
  <si>
    <t>8700101020793</t>
  </si>
  <si>
    <t>8700101020809</t>
  </si>
  <si>
    <t>8700101020816</t>
  </si>
  <si>
    <t>8700101020823</t>
  </si>
  <si>
    <t>8700101020830</t>
  </si>
  <si>
    <t>8700101020847</t>
  </si>
  <si>
    <t>8700101020854</t>
  </si>
  <si>
    <t>8700101020410</t>
  </si>
  <si>
    <t>8700101020427</t>
  </si>
  <si>
    <t>8700101020434</t>
  </si>
  <si>
    <t>8700101020441</t>
  </si>
  <si>
    <t>8700101020458</t>
  </si>
  <si>
    <t>8700101020465</t>
  </si>
  <si>
    <t>8700101020472</t>
  </si>
  <si>
    <t>COMPACT ELECTROL</t>
  </si>
  <si>
    <t>Compact Electrol</t>
  </si>
  <si>
    <t>CompactElec</t>
  </si>
  <si>
    <t>8700101018226</t>
  </si>
  <si>
    <t>8700101024760</t>
  </si>
  <si>
    <t>8700101018479</t>
  </si>
  <si>
    <t>8700101024777</t>
  </si>
  <si>
    <t>8700101024784</t>
  </si>
  <si>
    <t>Compact Electrol  119x190 Matte White_Without border</t>
  </si>
  <si>
    <t>8700101418224</t>
  </si>
  <si>
    <t>Compact Electrol  131x210 Matte White_Without border</t>
  </si>
  <si>
    <t>8700101424768</t>
  </si>
  <si>
    <t>Compact Electrol  144x230 Matte White_Without border</t>
  </si>
  <si>
    <t>8700101418477</t>
  </si>
  <si>
    <t>Compact Electrol  169x270 Matte White_Without border</t>
  </si>
  <si>
    <t>8700101424775</t>
  </si>
  <si>
    <t>Compact Electrol  181x290 Matte White_Without border</t>
  </si>
  <si>
    <t>8700101424782</t>
  </si>
  <si>
    <t>8700101024739</t>
  </si>
  <si>
    <t>8700101024746</t>
  </si>
  <si>
    <t>8700101020113</t>
  </si>
  <si>
    <t>8700101008609</t>
  </si>
  <si>
    <t>8700101024753</t>
  </si>
  <si>
    <t>Compact Electrol RF 119x190 Matte White_Without border</t>
  </si>
  <si>
    <t>8700101424737</t>
  </si>
  <si>
    <t>Compact Electrol RF 131x210 Matte White_Without border</t>
  </si>
  <si>
    <t>8700101424744</t>
  </si>
  <si>
    <t>Compact Electrol RF 144x230 Matte White_Without border</t>
  </si>
  <si>
    <t>8700101420111</t>
  </si>
  <si>
    <t>Compact Electrol RF 169x270 Matte White_Without border</t>
  </si>
  <si>
    <t>8700101408607</t>
  </si>
  <si>
    <t>Compact Electrol RF 181x290 Matte White_Without border</t>
  </si>
  <si>
    <t>8700101424751</t>
  </si>
  <si>
    <t>156</t>
  </si>
  <si>
    <t>82x146</t>
  </si>
  <si>
    <t>146x82</t>
  </si>
  <si>
    <t>8700101011609</t>
  </si>
  <si>
    <t>8700101011630</t>
  </si>
  <si>
    <t>8700101011661</t>
  </si>
  <si>
    <t>8700101019841</t>
  </si>
  <si>
    <t>8700101011692</t>
  </si>
  <si>
    <t>8700101011722</t>
  </si>
  <si>
    <t>8700101011739</t>
  </si>
  <si>
    <t>Compact Electrol  82x146 Matte White_Without border</t>
  </si>
  <si>
    <t>8700101411607</t>
  </si>
  <si>
    <t>Compact Electrol  95x168 Matte White_Without border</t>
  </si>
  <si>
    <t>8700101411638</t>
  </si>
  <si>
    <t>Compact Electrol  107x190 Matte White_Without border</t>
  </si>
  <si>
    <t>8700101411669</t>
  </si>
  <si>
    <t>Compact Electrol  118x210 Matte White_Without border</t>
  </si>
  <si>
    <t>8700101419849</t>
  </si>
  <si>
    <t>Compact Electrol  129x230 Matte White_Without border</t>
  </si>
  <si>
    <t>8700101411690</t>
  </si>
  <si>
    <t>Compact Electrol  152x270 Matte White_Without border</t>
  </si>
  <si>
    <t>8700101411720</t>
  </si>
  <si>
    <t>Compact Electrol  163x290 Matte White_Without border</t>
  </si>
  <si>
    <t>8700101411737</t>
  </si>
  <si>
    <t>8700101011029</t>
  </si>
  <si>
    <t>8700101011050</t>
  </si>
  <si>
    <t>8700101011081</t>
  </si>
  <si>
    <t>8700101019926</t>
  </si>
  <si>
    <t>8700101011111</t>
  </si>
  <si>
    <t>8700101010978</t>
  </si>
  <si>
    <t>8700101011456</t>
  </si>
  <si>
    <t>Compact Electrol RF 82x146 Matte White_Without border</t>
  </si>
  <si>
    <t>8700101411027</t>
  </si>
  <si>
    <t>Compact Electrol RF 95x168 Matte White_Without border</t>
  </si>
  <si>
    <t>8700101411058</t>
  </si>
  <si>
    <t>Compact Electrol RF 107x190 Matte White_Without border</t>
  </si>
  <si>
    <t>8700101411089</t>
  </si>
  <si>
    <t>Compact Electrol RF 118x210 Matte White_Without border</t>
  </si>
  <si>
    <t>8700101419924</t>
  </si>
  <si>
    <t>Compact Electrol RF 129x230 Matte White_Without border</t>
  </si>
  <si>
    <t>8700101411119</t>
  </si>
  <si>
    <t>Compact Electrol RF 152x270 Matte White_Without border</t>
  </si>
  <si>
    <t>8700101410976</t>
  </si>
  <si>
    <t>Compact Electrol RF 163x290 Matte White_Without border</t>
  </si>
  <si>
    <t>8700101411454</t>
  </si>
  <si>
    <t>8700101011128</t>
  </si>
  <si>
    <t>8700101011135</t>
  </si>
  <si>
    <t>110</t>
  </si>
  <si>
    <t>146</t>
  </si>
  <si>
    <t>110x146</t>
  </si>
  <si>
    <t>146x110</t>
  </si>
  <si>
    <t>8700101000733</t>
  </si>
  <si>
    <t>126</t>
  </si>
  <si>
    <t>168</t>
  </si>
  <si>
    <t>8700101000740</t>
  </si>
  <si>
    <t xml:space="preserve">190 </t>
  </si>
  <si>
    <t>8700101000757</t>
  </si>
  <si>
    <t>8700101019810</t>
  </si>
  <si>
    <t>8700101000771</t>
  </si>
  <si>
    <t>8700101000788</t>
  </si>
  <si>
    <t>8700101000870</t>
  </si>
  <si>
    <t>Compact Electrol  110x146 Matte White_Without border</t>
  </si>
  <si>
    <t>160</t>
  </si>
  <si>
    <t>8700101400731</t>
  </si>
  <si>
    <t>Compact Electrol  126x168 Matte White_Without border</t>
  </si>
  <si>
    <t>8700101400748</t>
  </si>
  <si>
    <t>Compact Electrol  143x190 Matte White_Without border</t>
  </si>
  <si>
    <t>8700101400755</t>
  </si>
  <si>
    <t>Compact Electrol  158x210 Matte White_Without border</t>
  </si>
  <si>
    <t>8700101419818</t>
  </si>
  <si>
    <t>Compact Electrol  173x230 Matte White_Without border</t>
  </si>
  <si>
    <t>8700101400779</t>
  </si>
  <si>
    <t>Compact Electrol  203x270 Matte White_Without border</t>
  </si>
  <si>
    <t>8700101400786</t>
  </si>
  <si>
    <t>Compact Electrol  218x290 Matte White_Without border</t>
  </si>
  <si>
    <t>8700101400878</t>
  </si>
  <si>
    <t>8700101010824</t>
  </si>
  <si>
    <t>8700101010831</t>
  </si>
  <si>
    <t>8700101010848</t>
  </si>
  <si>
    <t>8700101019896</t>
  </si>
  <si>
    <t>8700101010862</t>
  </si>
  <si>
    <t>8700101010879</t>
  </si>
  <si>
    <t>8700101010961</t>
  </si>
  <si>
    <t>Compact Electrol RF 110x146 Matte White_Without border</t>
  </si>
  <si>
    <t>8700101410822</t>
  </si>
  <si>
    <t>Compact Electrol RF 126x168 Matte White_Without border</t>
  </si>
  <si>
    <t>8700101410839</t>
  </si>
  <si>
    <t>Compact Electrol RF 143x190 Matte White_Without border</t>
  </si>
  <si>
    <t>8700101410846</t>
  </si>
  <si>
    <t>Compact Electrol RF 158x210 Matte White_Without border</t>
  </si>
  <si>
    <t>8700101419894</t>
  </si>
  <si>
    <t>Compact Electrol RF 173x230 Matte White_Without border</t>
  </si>
  <si>
    <t>8700101410860</t>
  </si>
  <si>
    <t>Compact Electrol RF 203x270 Matte White_Without border</t>
  </si>
  <si>
    <t>8700101410877</t>
  </si>
  <si>
    <t>Compact Electrol RF 218x290 Matte White_Without border</t>
  </si>
  <si>
    <t>8700101410969</t>
  </si>
  <si>
    <t>151</t>
  </si>
  <si>
    <t>151x151</t>
  </si>
  <si>
    <t>8700101000702</t>
  </si>
  <si>
    <t>8700101000719</t>
  </si>
  <si>
    <t>8700101000726</t>
  </si>
  <si>
    <t>8700101019797</t>
  </si>
  <si>
    <t>235</t>
  </si>
  <si>
    <t>235x235</t>
  </si>
  <si>
    <t>8700101000764</t>
  </si>
  <si>
    <t>Compact Electrol  151x151 Matte White_White Border</t>
  </si>
  <si>
    <t>8700101400700</t>
  </si>
  <si>
    <t>Compact Electrol  173x173 Matte White_White Border</t>
  </si>
  <si>
    <t>8700101400717</t>
  </si>
  <si>
    <t>Compact Electrol  195x195 Matte White_White Border</t>
  </si>
  <si>
    <t>8700101400724</t>
  </si>
  <si>
    <t>Compact Electrol  215x215 Matte White_White Border</t>
  </si>
  <si>
    <t>8700101419795</t>
  </si>
  <si>
    <t>Compact Electrol  235x235 Matte White_White Border</t>
  </si>
  <si>
    <t>8700101400762</t>
  </si>
  <si>
    <t>8700101010794</t>
  </si>
  <si>
    <t>8700101010800</t>
  </si>
  <si>
    <t>8700101010817</t>
  </si>
  <si>
    <t>8700101019872</t>
  </si>
  <si>
    <t>8700101010855</t>
  </si>
  <si>
    <t>Compact Electrol RF 151x151 Matte White_White Border</t>
  </si>
  <si>
    <t>8700101410792</t>
  </si>
  <si>
    <t>Compact Electrol RF 173x173 Matte White_White Border</t>
  </si>
  <si>
    <t>8700101410808</t>
  </si>
  <si>
    <t>Compact Electrol RF 195x195 Matte White_White Border</t>
  </si>
  <si>
    <t>8700101410815</t>
  </si>
  <si>
    <t>Compact Electrol RF 215x215 Matte White_White Border</t>
  </si>
  <si>
    <t>8700101419870</t>
  </si>
  <si>
    <t>Compact Electrol RF 235x235 Matte White_White Border</t>
  </si>
  <si>
    <t>8700101410853</t>
  </si>
  <si>
    <t>CINEMA ELECTROL</t>
  </si>
  <si>
    <t>CinemaElec</t>
  </si>
  <si>
    <t>8700101024852</t>
  </si>
  <si>
    <t>8700101024869</t>
  </si>
  <si>
    <t>8700101000931</t>
  </si>
  <si>
    <t>8700101024791</t>
  </si>
  <si>
    <t>8700101024807</t>
  </si>
  <si>
    <t>8700101024814</t>
  </si>
  <si>
    <t>8700101000566</t>
  </si>
  <si>
    <t>8700101000573</t>
  </si>
  <si>
    <t>8700101000580</t>
  </si>
  <si>
    <t>8700101020052</t>
  </si>
  <si>
    <t>82x230</t>
  </si>
  <si>
    <t>230x82</t>
  </si>
  <si>
    <t>8700101000603</t>
  </si>
  <si>
    <t>8700101011227</t>
  </si>
  <si>
    <t>8700101011241</t>
  </si>
  <si>
    <t>8700101011265</t>
  </si>
  <si>
    <t>8700101019995</t>
  </si>
  <si>
    <t>8700101011289</t>
  </si>
  <si>
    <t>8700101011272</t>
  </si>
  <si>
    <t>8700101011296</t>
  </si>
  <si>
    <t>8700101000535</t>
  </si>
  <si>
    <t>8700101000542</t>
  </si>
  <si>
    <t>8700101000559</t>
  </si>
  <si>
    <t>8700101020038</t>
  </si>
  <si>
    <t>8700101000597</t>
  </si>
  <si>
    <t>8700101011142</t>
  </si>
  <si>
    <t>8700101011166</t>
  </si>
  <si>
    <t>8700101011180</t>
  </si>
  <si>
    <t>8700101019957</t>
  </si>
  <si>
    <t>8700101011203</t>
  </si>
  <si>
    <t>Extensa</t>
  </si>
  <si>
    <t>275</t>
  </si>
  <si>
    <t>440</t>
  </si>
  <si>
    <t>275x440</t>
  </si>
  <si>
    <t>440x275</t>
  </si>
  <si>
    <t>306</t>
  </si>
  <si>
    <t>490</t>
  </si>
  <si>
    <t>306x490</t>
  </si>
  <si>
    <t>490x306</t>
  </si>
  <si>
    <t>338</t>
  </si>
  <si>
    <t>540</t>
  </si>
  <si>
    <t>338x540</t>
  </si>
  <si>
    <t>540x338</t>
  </si>
  <si>
    <t>369</t>
  </si>
  <si>
    <t>590</t>
  </si>
  <si>
    <t>369x590</t>
  </si>
  <si>
    <t>590x369</t>
  </si>
  <si>
    <t>8700101022216</t>
  </si>
  <si>
    <t>8700101022223</t>
  </si>
  <si>
    <t>8700101022230</t>
  </si>
  <si>
    <t>8700101022247</t>
  </si>
  <si>
    <t>8700101022254</t>
  </si>
  <si>
    <t>8700101022445</t>
  </si>
  <si>
    <t>8700101022452</t>
  </si>
  <si>
    <t>8700101022469</t>
  </si>
  <si>
    <t>8700101022476</t>
  </si>
  <si>
    <t>8700101022483</t>
  </si>
  <si>
    <t>8700101022612</t>
  </si>
  <si>
    <t>8700101022629</t>
  </si>
  <si>
    <t>8700101022636</t>
  </si>
  <si>
    <t>8700101022643</t>
  </si>
  <si>
    <t>8700101022650</t>
  </si>
  <si>
    <t>8700101022841</t>
  </si>
  <si>
    <t>8700101022858</t>
  </si>
  <si>
    <t>8700101022865</t>
  </si>
  <si>
    <t>8700101022872</t>
  </si>
  <si>
    <t>8700101022889</t>
  </si>
  <si>
    <t>248x440</t>
  </si>
  <si>
    <t>440x248</t>
  </si>
  <si>
    <t>276</t>
  </si>
  <si>
    <t>276x490</t>
  </si>
  <si>
    <t>490x276</t>
  </si>
  <si>
    <t>304</t>
  </si>
  <si>
    <t>304x540</t>
  </si>
  <si>
    <t>540x304</t>
  </si>
  <si>
    <t>332</t>
  </si>
  <si>
    <t>332x590</t>
  </si>
  <si>
    <t>590x332</t>
  </si>
  <si>
    <t>8700101022162</t>
  </si>
  <si>
    <t>8700101022179</t>
  </si>
  <si>
    <t>8700101022186</t>
  </si>
  <si>
    <t>8700101022193</t>
  </si>
  <si>
    <t>8700101022209</t>
  </si>
  <si>
    <t>8700101022391</t>
  </si>
  <si>
    <t>8700101022407</t>
  </si>
  <si>
    <t>8700101022414</t>
  </si>
  <si>
    <t>8700101022421</t>
  </si>
  <si>
    <t>8700101022438</t>
  </si>
  <si>
    <t>8700101022568</t>
  </si>
  <si>
    <t>8700101022575</t>
  </si>
  <si>
    <t>8700101022582</t>
  </si>
  <si>
    <t>8700101022599</t>
  </si>
  <si>
    <t>8700101022605</t>
  </si>
  <si>
    <t>8700101022797</t>
  </si>
  <si>
    <t>8700101022803</t>
  </si>
  <si>
    <t>8700101022810</t>
  </si>
  <si>
    <t>8700101022827</t>
  </si>
  <si>
    <t>8700101022834</t>
  </si>
  <si>
    <t>TENS DESCENDER LARGE</t>
  </si>
  <si>
    <t>Tens DesLar</t>
  </si>
  <si>
    <t>213</t>
  </si>
  <si>
    <t>213x340</t>
  </si>
  <si>
    <t>340x213</t>
  </si>
  <si>
    <t>8700101037951</t>
  </si>
  <si>
    <t>8700101037968</t>
  </si>
  <si>
    <t>8700101037975</t>
  </si>
  <si>
    <t>8700101039375</t>
  </si>
  <si>
    <t>8700101039382</t>
  </si>
  <si>
    <t>8700101039399</t>
  </si>
  <si>
    <t>8700101040791</t>
  </si>
  <si>
    <t>8700101040807</t>
  </si>
  <si>
    <t>8700101040814</t>
  </si>
  <si>
    <t>191</t>
  </si>
  <si>
    <t>191x340</t>
  </si>
  <si>
    <t>340x191</t>
  </si>
  <si>
    <t>340x96</t>
  </si>
  <si>
    <t>8700101037920</t>
  </si>
  <si>
    <t>390x96</t>
  </si>
  <si>
    <t>8700101037937</t>
  </si>
  <si>
    <t>440x96</t>
  </si>
  <si>
    <t>8700101037944</t>
  </si>
  <si>
    <t>8700101039344</t>
  </si>
  <si>
    <t>8700101039351</t>
  </si>
  <si>
    <t>8700101039368</t>
  </si>
  <si>
    <t>8700101040760</t>
  </si>
  <si>
    <t>8700101040777</t>
  </si>
  <si>
    <t>8700101040784</t>
  </si>
  <si>
    <t>8700101060881</t>
  </si>
  <si>
    <t>8700101060898</t>
  </si>
  <si>
    <t>8700101060904</t>
  </si>
  <si>
    <t>8700101061598</t>
  </si>
  <si>
    <t>8700101061604</t>
  </si>
  <si>
    <t>8700101061611</t>
  </si>
  <si>
    <t>8700101062304</t>
  </si>
  <si>
    <t>8700101062311</t>
  </si>
  <si>
    <t>8700101062328</t>
  </si>
  <si>
    <t>8700101060850</t>
  </si>
  <si>
    <t>8700101060867</t>
  </si>
  <si>
    <t>8700101060874</t>
  </si>
  <si>
    <t>8700101061567</t>
  </si>
  <si>
    <t>8700101061574</t>
  </si>
  <si>
    <t>8700101061581</t>
  </si>
  <si>
    <t>8700101062274</t>
  </si>
  <si>
    <t>8700101062281</t>
  </si>
  <si>
    <t>8700101062298</t>
  </si>
  <si>
    <t>TENS ELPRO LARGE</t>
  </si>
  <si>
    <t>TensElLarge</t>
  </si>
  <si>
    <t>8700101038361</t>
  </si>
  <si>
    <t>8700101038378</t>
  </si>
  <si>
    <t>8700101039788</t>
  </si>
  <si>
    <t>8700101039795</t>
  </si>
  <si>
    <t>8700101041200</t>
  </si>
  <si>
    <t>8700101041217</t>
  </si>
  <si>
    <t>8700101038330</t>
  </si>
  <si>
    <t>8700101038347</t>
  </si>
  <si>
    <t>8700101039757</t>
  </si>
  <si>
    <t>8700101039764</t>
  </si>
  <si>
    <t>8700101041170</t>
  </si>
  <si>
    <t>8700101041187</t>
  </si>
  <si>
    <t>8700101014440</t>
  </si>
  <si>
    <t>8700101014457</t>
  </si>
  <si>
    <t>8700101014464</t>
  </si>
  <si>
    <t>8700101014358</t>
  </si>
  <si>
    <t>8700101014365</t>
  </si>
  <si>
    <t>8700101014372</t>
  </si>
  <si>
    <t>8700108001337</t>
  </si>
  <si>
    <t>8700108001344</t>
  </si>
  <si>
    <t>8700108001351</t>
  </si>
  <si>
    <t>8700101054446</t>
  </si>
  <si>
    <t>8700101054453</t>
  </si>
  <si>
    <t>8700101054460</t>
  </si>
  <si>
    <t>8700101054354</t>
  </si>
  <si>
    <t>8700101054361</t>
  </si>
  <si>
    <t>8700101054378</t>
  </si>
  <si>
    <t>DESCENDER LARGE EI</t>
  </si>
  <si>
    <t>DescLargeEl</t>
  </si>
  <si>
    <t>8700101014617</t>
  </si>
  <si>
    <t>8700101014624</t>
  </si>
  <si>
    <t>450</t>
  </si>
  <si>
    <t>8700101014631</t>
  </si>
  <si>
    <t>500</t>
  </si>
  <si>
    <t>8700101014648</t>
  </si>
  <si>
    <t>Descender Large Electrol  213x340 Matte White_Without border</t>
  </si>
  <si>
    <t>8700101414615</t>
  </si>
  <si>
    <t>Descender Large Electrol  244x390 Matte White_Without border</t>
  </si>
  <si>
    <t>8700101414622</t>
  </si>
  <si>
    <t>Descender Large Electrol  275x440 Matte White_Without border</t>
  </si>
  <si>
    <t>8700101414639</t>
  </si>
  <si>
    <t>Descender Large Electrol  306x490 Matte White_Without border</t>
  </si>
  <si>
    <t>8700101414646</t>
  </si>
  <si>
    <t>8700101014570</t>
  </si>
  <si>
    <t>8700101014587</t>
  </si>
  <si>
    <t>8700101014594</t>
  </si>
  <si>
    <t>8700101014600</t>
  </si>
  <si>
    <t>Descender Large Electrol  191x340 Matte White_Without border</t>
  </si>
  <si>
    <t>8700101414578</t>
  </si>
  <si>
    <t>Descender Large Electrol  219x390 Matte White_Without border</t>
  </si>
  <si>
    <t>8700101414585</t>
  </si>
  <si>
    <t>Descender Large Electrol  248x440 Matte White_Without border</t>
  </si>
  <si>
    <t>8700101414592</t>
  </si>
  <si>
    <t>Descender Large Electrol  276x490 Matte White_Without border</t>
  </si>
  <si>
    <t>8700101414608</t>
  </si>
  <si>
    <t>255</t>
  </si>
  <si>
    <t>255x340</t>
  </si>
  <si>
    <t>340x255</t>
  </si>
  <si>
    <t>8700101014532</t>
  </si>
  <si>
    <t>290x390</t>
  </si>
  <si>
    <t>390x290</t>
  </si>
  <si>
    <t>8700101014549</t>
  </si>
  <si>
    <t>330x440</t>
  </si>
  <si>
    <t>440x330</t>
  </si>
  <si>
    <t>8700101014556</t>
  </si>
  <si>
    <t>368</t>
  </si>
  <si>
    <t>368x490</t>
  </si>
  <si>
    <t>490x368</t>
  </si>
  <si>
    <t>8700101014563</t>
  </si>
  <si>
    <t>Descender Large Electrol  255x340 Matte White_Without border</t>
  </si>
  <si>
    <t>8700101414530</t>
  </si>
  <si>
    <t>Descender Large Electrol  290x390 Matte White_Without border</t>
  </si>
  <si>
    <t>8700101414547</t>
  </si>
  <si>
    <t>Descender Large Electrol  330x440 Matte White_Without border</t>
  </si>
  <si>
    <t>8700101414554</t>
  </si>
  <si>
    <t>Descender Large Electrol  368x490 Matte White_Without border</t>
  </si>
  <si>
    <t>8700101414561</t>
  </si>
  <si>
    <t>Screen Case Descender Large Electrol 350</t>
  </si>
  <si>
    <t>8700108001290</t>
  </si>
  <si>
    <t>Screen Case Descender Large Electrol 400</t>
  </si>
  <si>
    <t>8700108001306</t>
  </si>
  <si>
    <t>Screen Case Descender Large Electrol 450</t>
  </si>
  <si>
    <t>8700108001313</t>
  </si>
  <si>
    <t>Screen Case Descender Large Electrol 500</t>
  </si>
  <si>
    <t>8700108001320</t>
  </si>
  <si>
    <t>8700101054613</t>
  </si>
  <si>
    <t>8700101054620</t>
  </si>
  <si>
    <t>8700101054637</t>
  </si>
  <si>
    <t>8700101054644</t>
  </si>
  <si>
    <t>Screen Surface Assembly Descender Large Electrol  213x340 Matte White_Without border</t>
  </si>
  <si>
    <t>8700101454611</t>
  </si>
  <si>
    <t>Screen Surface Assembly Descender Large Electrol  244x390 Matte White_Without border</t>
  </si>
  <si>
    <t>8700101454628</t>
  </si>
  <si>
    <t>Screen Surface Assembly Descender Large Electrol  275x440 Matte White_Without border</t>
  </si>
  <si>
    <t>8700101454635</t>
  </si>
  <si>
    <t>Screen Surface Assembly Descender Large Electrol  306x490 Matte White_Without border</t>
  </si>
  <si>
    <t>8700101454642</t>
  </si>
  <si>
    <t>8700101054576</t>
  </si>
  <si>
    <t>8700101054583</t>
  </si>
  <si>
    <t>8700101054590</t>
  </si>
  <si>
    <t>8700101054606</t>
  </si>
  <si>
    <t>Screen Surface Assembly Descender Large Electrol  191x340 Matte White_Without border</t>
  </si>
  <si>
    <t>8700101454574</t>
  </si>
  <si>
    <t>Screen Surface Assembly Descender Large Electrol  219x390 Matte White_Without border</t>
  </si>
  <si>
    <t>8700101454581</t>
  </si>
  <si>
    <t>Screen Surface Assembly Descender Large Electrol  248x440 Matte White_Without border</t>
  </si>
  <si>
    <t>8700101454598</t>
  </si>
  <si>
    <t>Screen Surface Assembly Descender Large Electrol  276x490 Matte White_Without border</t>
  </si>
  <si>
    <t>8700101454604</t>
  </si>
  <si>
    <t>8700101054538</t>
  </si>
  <si>
    <t>8700101054545</t>
  </si>
  <si>
    <t>8700101054552</t>
  </si>
  <si>
    <t>8700101054569</t>
  </si>
  <si>
    <t>Screen Surface Assembly Descender Large Electrol  255x340 Matte White_Without border</t>
  </si>
  <si>
    <t>8700101454536</t>
  </si>
  <si>
    <t>Screen Surface Assembly Descender Large Electrol  290x390 Matte White_Without border</t>
  </si>
  <si>
    <t>8700101454543</t>
  </si>
  <si>
    <t>Screen Surface Assembly Descender Large Electrol  330x440 Matte White_Without border</t>
  </si>
  <si>
    <t>8700101454550</t>
  </si>
  <si>
    <t>Screen Surface Assembly Descender Large Electrol  368x490 Matte White_Without border</t>
  </si>
  <si>
    <t>8700101454567</t>
  </si>
  <si>
    <t>8700101026894</t>
  </si>
  <si>
    <t>8700101026900</t>
  </si>
  <si>
    <t>8700101026863</t>
  </si>
  <si>
    <t>8700101026870</t>
  </si>
  <si>
    <t>ELPRO LARGE ELECTROL</t>
  </si>
  <si>
    <t>Elpro Large Electrol</t>
  </si>
  <si>
    <t>ElproLarge</t>
  </si>
  <si>
    <t>8700101003369</t>
  </si>
  <si>
    <t>8700101003376</t>
  </si>
  <si>
    <t>8700101003383</t>
  </si>
  <si>
    <t>Elpro Large Electrol  244x390 Matte White_Without border</t>
  </si>
  <si>
    <t>8700101403367</t>
  </si>
  <si>
    <t>Elpro Large Electrol  275x440 Matte White_Without border</t>
  </si>
  <si>
    <t>8700101403374</t>
  </si>
  <si>
    <t>Elpro Large Electrol  306x490 Matte White_Without border</t>
  </si>
  <si>
    <t>8700101403381</t>
  </si>
  <si>
    <t>8700101003321</t>
  </si>
  <si>
    <t>8700101003338</t>
  </si>
  <si>
    <t>8700101003345</t>
  </si>
  <si>
    <t>Elpro Large Electrol  219x390 Matte White_Without border</t>
  </si>
  <si>
    <t>8700101403329</t>
  </si>
  <si>
    <t>Elpro Large Electrol  248x440 Matte White_Without border</t>
  </si>
  <si>
    <t>8700101403336</t>
  </si>
  <si>
    <t>Elpro Large Electrol  276x490 Matte White_Without border</t>
  </si>
  <si>
    <t>8700101403343</t>
  </si>
  <si>
    <t>8700101003123</t>
  </si>
  <si>
    <t>8700101003291</t>
  </si>
  <si>
    <t>8700101003307</t>
  </si>
  <si>
    <t>Elpro Large Electrol  290x390 Matte White_Without border</t>
  </si>
  <si>
    <t>8700101403121</t>
  </si>
  <si>
    <t>Elpro Large Electrol  330x440 Matte White_Without border</t>
  </si>
  <si>
    <t>8700101403299</t>
  </si>
  <si>
    <t>Elpro Large Electrol  368x490 Matte White_Without border</t>
  </si>
  <si>
    <t>390x390</t>
  </si>
  <si>
    <t>8700101003147</t>
  </si>
  <si>
    <t>440x440</t>
  </si>
  <si>
    <t>8700101003390</t>
  </si>
  <si>
    <t>490x490</t>
  </si>
  <si>
    <t>8700101003406</t>
  </si>
  <si>
    <t>Elpro Large Electrol  390x390 Matte White_White Border</t>
  </si>
  <si>
    <t>8700101403145</t>
  </si>
  <si>
    <t>Elpro Large Electrol  440x440 Matte White_White Border</t>
  </si>
  <si>
    <t>8700101403398</t>
  </si>
  <si>
    <t>Elpro Large Electrol  490x490 Matte White_White Border</t>
  </si>
  <si>
    <t>8700101403404</t>
  </si>
  <si>
    <t>250x400</t>
  </si>
  <si>
    <t>400x250</t>
  </si>
  <si>
    <t>313</t>
  </si>
  <si>
    <t>313x500</t>
  </si>
  <si>
    <t>500x313</t>
  </si>
  <si>
    <t>300x400</t>
  </si>
  <si>
    <t>400x300</t>
  </si>
  <si>
    <t>375</t>
  </si>
  <si>
    <t>375x500</t>
  </si>
  <si>
    <t>500x375</t>
  </si>
  <si>
    <t>DA-LITE</t>
  </si>
  <si>
    <t>Wall</t>
  </si>
  <si>
    <t>113</t>
  </si>
  <si>
    <t>USA</t>
  </si>
  <si>
    <t>185</t>
  </si>
  <si>
    <t>102</t>
  </si>
  <si>
    <t>124</t>
  </si>
  <si>
    <t>140</t>
  </si>
  <si>
    <t>236</t>
  </si>
  <si>
    <t>150</t>
  </si>
  <si>
    <t>165</t>
  </si>
  <si>
    <t>281</t>
  </si>
  <si>
    <t>241</t>
  </si>
  <si>
    <t>269</t>
  </si>
  <si>
    <t>Wall or Fly</t>
  </si>
  <si>
    <t>FULLVISION</t>
  </si>
  <si>
    <t>FullVision</t>
  </si>
  <si>
    <t>125</t>
  </si>
  <si>
    <t>125x200</t>
  </si>
  <si>
    <t>200x125</t>
  </si>
  <si>
    <t>138</t>
  </si>
  <si>
    <t>138x220</t>
  </si>
  <si>
    <t>220x138</t>
  </si>
  <si>
    <t>163x260</t>
  </si>
  <si>
    <t>260x163</t>
  </si>
  <si>
    <t>175</t>
  </si>
  <si>
    <t>175x280</t>
  </si>
  <si>
    <t>280x175</t>
  </si>
  <si>
    <t>188</t>
  </si>
  <si>
    <t>188x300</t>
  </si>
  <si>
    <t>300x188</t>
  </si>
  <si>
    <t>281x450</t>
  </si>
  <si>
    <t>450x281</t>
  </si>
  <si>
    <t>344</t>
  </si>
  <si>
    <t>550</t>
  </si>
  <si>
    <t>344x550</t>
  </si>
  <si>
    <t>550x344</t>
  </si>
  <si>
    <t>600</t>
  </si>
  <si>
    <t>600x375</t>
  </si>
  <si>
    <t>8700106007447</t>
  </si>
  <si>
    <t>8700106007454</t>
  </si>
  <si>
    <t>8700106007461</t>
  </si>
  <si>
    <t>8700106007942</t>
  </si>
  <si>
    <t>8700106007478</t>
  </si>
  <si>
    <t>8700106007485</t>
  </si>
  <si>
    <t>8700106007492</t>
  </si>
  <si>
    <t>8700106007508</t>
  </si>
  <si>
    <t>8700106007515</t>
  </si>
  <si>
    <t>8700106007522</t>
  </si>
  <si>
    <t>8700106007539</t>
  </si>
  <si>
    <t>8700106007546</t>
  </si>
  <si>
    <t>8700106007553</t>
  </si>
  <si>
    <t>8700106007560</t>
  </si>
  <si>
    <t>8700106007577</t>
  </si>
  <si>
    <t>8700106007959</t>
  </si>
  <si>
    <t>8700106007584</t>
  </si>
  <si>
    <t>8700106007591</t>
  </si>
  <si>
    <t>8700106007607</t>
  </si>
  <si>
    <t>8700106007614</t>
  </si>
  <si>
    <t>8700106007621</t>
  </si>
  <si>
    <t>8700106007638</t>
  </si>
  <si>
    <t>8700106007645</t>
  </si>
  <si>
    <t>8700106007652</t>
  </si>
  <si>
    <t>8700106008413</t>
  </si>
  <si>
    <t>8700106008420</t>
  </si>
  <si>
    <t>8700106008437</t>
  </si>
  <si>
    <t>8700106008444</t>
  </si>
  <si>
    <t>8700106008451</t>
  </si>
  <si>
    <t>8700106008468</t>
  </si>
  <si>
    <t>8700106008475</t>
  </si>
  <si>
    <t>8700106008499</t>
  </si>
  <si>
    <t>8700106008505</t>
  </si>
  <si>
    <t>8700106008512</t>
  </si>
  <si>
    <t>8700106008529</t>
  </si>
  <si>
    <t>8700106007669</t>
  </si>
  <si>
    <t>8700106007676</t>
  </si>
  <si>
    <t>8700106007683</t>
  </si>
  <si>
    <t>8700106007966</t>
  </si>
  <si>
    <t>8700106007690</t>
  </si>
  <si>
    <t>8700106007706</t>
  </si>
  <si>
    <t>8700106007713</t>
  </si>
  <si>
    <t>8700106007720</t>
  </si>
  <si>
    <t>8700106007737</t>
  </si>
  <si>
    <t>8700106007744</t>
  </si>
  <si>
    <t>8700106007751</t>
  </si>
  <si>
    <t>8700106007768</t>
  </si>
  <si>
    <t>8700106007225</t>
  </si>
  <si>
    <t>8700106007232</t>
  </si>
  <si>
    <t>8700106007249</t>
  </si>
  <si>
    <t>8700106007928</t>
  </si>
  <si>
    <t>8700106007256</t>
  </si>
  <si>
    <t>8700106007263</t>
  </si>
  <si>
    <t>8700106007270</t>
  </si>
  <si>
    <t>8700106007287</t>
  </si>
  <si>
    <t>8700106007294</t>
  </si>
  <si>
    <t>8700106007300</t>
  </si>
  <si>
    <t>8700106007317</t>
  </si>
  <si>
    <t>8700106007324</t>
  </si>
  <si>
    <t>113x200</t>
  </si>
  <si>
    <t>200x113</t>
  </si>
  <si>
    <t>124x220</t>
  </si>
  <si>
    <t>220x124</t>
  </si>
  <si>
    <t>135</t>
  </si>
  <si>
    <t>135x240</t>
  </si>
  <si>
    <t>240x135</t>
  </si>
  <si>
    <t>146x260</t>
  </si>
  <si>
    <t>260x146</t>
  </si>
  <si>
    <t>158x280</t>
  </si>
  <si>
    <t>280x158</t>
  </si>
  <si>
    <t>169x300</t>
  </si>
  <si>
    <t>300x169</t>
  </si>
  <si>
    <t>225</t>
  </si>
  <si>
    <t>225x400</t>
  </si>
  <si>
    <t>400x225</t>
  </si>
  <si>
    <t>253</t>
  </si>
  <si>
    <t>253x450</t>
  </si>
  <si>
    <t>450x253</t>
  </si>
  <si>
    <t>281x500</t>
  </si>
  <si>
    <t>500x281</t>
  </si>
  <si>
    <t>309</t>
  </si>
  <si>
    <t>309x550</t>
  </si>
  <si>
    <t>550x309</t>
  </si>
  <si>
    <t>338x600</t>
  </si>
  <si>
    <t>600x338</t>
  </si>
  <si>
    <t>8700106006891</t>
  </si>
  <si>
    <t>8700106006907</t>
  </si>
  <si>
    <t>8700106006914</t>
  </si>
  <si>
    <t>8700106007898</t>
  </si>
  <si>
    <t>8700106006921</t>
  </si>
  <si>
    <t>8700106006938</t>
  </si>
  <si>
    <t>8700106006945</t>
  </si>
  <si>
    <t>8700106006952</t>
  </si>
  <si>
    <t>8700106006969</t>
  </si>
  <si>
    <t>8700106006976</t>
  </si>
  <si>
    <t>8700106006983</t>
  </si>
  <si>
    <t>8700106006990</t>
  </si>
  <si>
    <t>8700106007003</t>
  </si>
  <si>
    <t>8700106007010</t>
  </si>
  <si>
    <t>8700106007027</t>
  </si>
  <si>
    <t>8700106007904</t>
  </si>
  <si>
    <t>8700106007034</t>
  </si>
  <si>
    <t>8700106007041</t>
  </si>
  <si>
    <t>8700106007058</t>
  </si>
  <si>
    <t>8700106007065</t>
  </si>
  <si>
    <t>8700106007072</t>
  </si>
  <si>
    <t>8700106007089</t>
  </si>
  <si>
    <t>8700106007096</t>
  </si>
  <si>
    <t>8700106007102</t>
  </si>
  <si>
    <t>8700106008291</t>
  </si>
  <si>
    <t>8700106008307</t>
  </si>
  <si>
    <t>8700106008314</t>
  </si>
  <si>
    <t>8700106008321</t>
  </si>
  <si>
    <t>8700106008338</t>
  </si>
  <si>
    <t>8700106008345</t>
  </si>
  <si>
    <t>8700106008352</t>
  </si>
  <si>
    <t>8700106008369</t>
  </si>
  <si>
    <t>8700106008376</t>
  </si>
  <si>
    <t>8700106008383</t>
  </si>
  <si>
    <t>8700106008390</t>
  </si>
  <si>
    <t>8700106008406</t>
  </si>
  <si>
    <t>8700106007119</t>
  </si>
  <si>
    <t>8700106007126</t>
  </si>
  <si>
    <t>8700106007133</t>
  </si>
  <si>
    <t>8700106007911</t>
  </si>
  <si>
    <t>8700106007140</t>
  </si>
  <si>
    <t>8700106007157</t>
  </si>
  <si>
    <t>8700106007164</t>
  </si>
  <si>
    <t>8700106007171</t>
  </si>
  <si>
    <t>8700106007188</t>
  </si>
  <si>
    <t>8700106007195</t>
  </si>
  <si>
    <t>8700106007201</t>
  </si>
  <si>
    <t>8700106007218</t>
  </si>
  <si>
    <t>8700106006679</t>
  </si>
  <si>
    <t>8700106006686</t>
  </si>
  <si>
    <t>8700106006693</t>
  </si>
  <si>
    <t>8700106007874</t>
  </si>
  <si>
    <t>8700106006709</t>
  </si>
  <si>
    <t>8700106006716</t>
  </si>
  <si>
    <t>8700106006723</t>
  </si>
  <si>
    <t>8700106006730</t>
  </si>
  <si>
    <t>8700106006747</t>
  </si>
  <si>
    <t>8700106006754</t>
  </si>
  <si>
    <t>8700106006761</t>
  </si>
  <si>
    <t>8700106006778</t>
  </si>
  <si>
    <t>HOMESCREEN DELUXE</t>
  </si>
  <si>
    <t>HomeScr DLX</t>
  </si>
  <si>
    <t>100</t>
  </si>
  <si>
    <t>116</t>
  </si>
  <si>
    <t>100x160</t>
  </si>
  <si>
    <t>160x100</t>
  </si>
  <si>
    <t>113x180</t>
  </si>
  <si>
    <t>180x113</t>
  </si>
  <si>
    <t>141</t>
  </si>
  <si>
    <t>154</t>
  </si>
  <si>
    <t>166</t>
  </si>
  <si>
    <t>296</t>
  </si>
  <si>
    <t>204</t>
  </si>
  <si>
    <t>316</t>
  </si>
  <si>
    <t>366</t>
  </si>
  <si>
    <t>266</t>
  </si>
  <si>
    <t>416</t>
  </si>
  <si>
    <t>297</t>
  </si>
  <si>
    <t>466</t>
  </si>
  <si>
    <t>329</t>
  </si>
  <si>
    <t>516</t>
  </si>
  <si>
    <t>176</t>
  </si>
  <si>
    <t>8700106004408</t>
  </si>
  <si>
    <t>196</t>
  </si>
  <si>
    <t>8700106004415</t>
  </si>
  <si>
    <t>216</t>
  </si>
  <si>
    <t>8700106004422</t>
  </si>
  <si>
    <t>8700106004439</t>
  </si>
  <si>
    <t>256</t>
  </si>
  <si>
    <t>8700106004446</t>
  </si>
  <si>
    <t>8700106007836</t>
  </si>
  <si>
    <t>8700106004453</t>
  </si>
  <si>
    <t>8700106004460</t>
  </si>
  <si>
    <t>8700106004620</t>
  </si>
  <si>
    <t>8700106004637</t>
  </si>
  <si>
    <t>8700106004644</t>
  </si>
  <si>
    <t>8700106004651</t>
  </si>
  <si>
    <t>8700106005047</t>
  </si>
  <si>
    <t>8700106005054</t>
  </si>
  <si>
    <t>8700106005061</t>
  </si>
  <si>
    <t>8700106005078</t>
  </si>
  <si>
    <t>8700106005085</t>
  </si>
  <si>
    <t>8700106007843</t>
  </si>
  <si>
    <t>8700106005092</t>
  </si>
  <si>
    <t>8700106005108</t>
  </si>
  <si>
    <t>8700106005269</t>
  </si>
  <si>
    <t>8700106005276</t>
  </si>
  <si>
    <t>8700106005283</t>
  </si>
  <si>
    <t>8700106005290</t>
  </si>
  <si>
    <t>8700106008178</t>
  </si>
  <si>
    <t>8700106008185</t>
  </si>
  <si>
    <t>8700106008192</t>
  </si>
  <si>
    <t>8700106008208</t>
  </si>
  <si>
    <t>8700106008215</t>
  </si>
  <si>
    <t>8700106008222</t>
  </si>
  <si>
    <t>8700106008239</t>
  </si>
  <si>
    <t>8700106008246</t>
  </si>
  <si>
    <t>8700106008253</t>
  </si>
  <si>
    <t>8700106008260</t>
  </si>
  <si>
    <t>8700106008277</t>
  </si>
  <si>
    <t>8700106008284</t>
  </si>
  <si>
    <t>8700106005689</t>
  </si>
  <si>
    <t>8700106005696</t>
  </si>
  <si>
    <t>8700106005702</t>
  </si>
  <si>
    <t>8700106005719</t>
  </si>
  <si>
    <t>8700106005726</t>
  </si>
  <si>
    <t>8700106007850</t>
  </si>
  <si>
    <t>8700106005733</t>
  </si>
  <si>
    <t>8700106005740</t>
  </si>
  <si>
    <t>8700106005900</t>
  </si>
  <si>
    <t>8700106005917</t>
  </si>
  <si>
    <t>8700106005924</t>
  </si>
  <si>
    <t>8700106005931</t>
  </si>
  <si>
    <t>106</t>
  </si>
  <si>
    <t>90x160</t>
  </si>
  <si>
    <t>160x90</t>
  </si>
  <si>
    <t>102x180</t>
  </si>
  <si>
    <t>180x102</t>
  </si>
  <si>
    <t>112</t>
  </si>
  <si>
    <t>112x200</t>
  </si>
  <si>
    <t>200x112</t>
  </si>
  <si>
    <t>157</t>
  </si>
  <si>
    <t>157x280</t>
  </si>
  <si>
    <t>280x157</t>
  </si>
  <si>
    <t>8700106004149</t>
  </si>
  <si>
    <t>8700106004156</t>
  </si>
  <si>
    <t>8700106004163</t>
  </si>
  <si>
    <t>8700106004224</t>
  </si>
  <si>
    <t>8700106004170</t>
  </si>
  <si>
    <t>8700106007782</t>
  </si>
  <si>
    <t>8700106004231</t>
  </si>
  <si>
    <t>8700106004248</t>
  </si>
  <si>
    <t>8700106004545</t>
  </si>
  <si>
    <t>8700106004552</t>
  </si>
  <si>
    <t>8700106004569</t>
  </si>
  <si>
    <t>8700106004576</t>
  </si>
  <si>
    <t>8700106004781</t>
  </si>
  <si>
    <t>8700106004798</t>
  </si>
  <si>
    <t>8700106004804</t>
  </si>
  <si>
    <t>8700106004866</t>
  </si>
  <si>
    <t>8700106004811</t>
  </si>
  <si>
    <t>8700106007799</t>
  </si>
  <si>
    <t>8700106004873</t>
  </si>
  <si>
    <t>8700106004880</t>
  </si>
  <si>
    <t>8700106005184</t>
  </si>
  <si>
    <t>8700106005191</t>
  </si>
  <si>
    <t>8700106005207</t>
  </si>
  <si>
    <t>8700106005214</t>
  </si>
  <si>
    <t>8700106008055</t>
  </si>
  <si>
    <t>8700106008062</t>
  </si>
  <si>
    <t>8700106008079</t>
  </si>
  <si>
    <t>8700106008086</t>
  </si>
  <si>
    <t>8700106008093</t>
  </si>
  <si>
    <t>8700106008109</t>
  </si>
  <si>
    <t>8700106008116</t>
  </si>
  <si>
    <t>8700106008123</t>
  </si>
  <si>
    <t>8700106008130</t>
  </si>
  <si>
    <t>8700106008147</t>
  </si>
  <si>
    <t>8700106008154</t>
  </si>
  <si>
    <t>8700106008161</t>
  </si>
  <si>
    <t>8700106005429</t>
  </si>
  <si>
    <t>8700106005436</t>
  </si>
  <si>
    <t>8700106005443</t>
  </si>
  <si>
    <t>8700106005504</t>
  </si>
  <si>
    <t>8700106005450</t>
  </si>
  <si>
    <t>8700106007805</t>
  </si>
  <si>
    <t>8700106005511</t>
  </si>
  <si>
    <t>8700106005528</t>
  </si>
  <si>
    <t>8700106005825</t>
  </si>
  <si>
    <t>8700106005832</t>
  </si>
  <si>
    <t>8700106005849</t>
  </si>
  <si>
    <t>8700106005856</t>
  </si>
  <si>
    <t>8700106001353</t>
  </si>
  <si>
    <t>8700106001360</t>
  </si>
  <si>
    <t>8700106001377</t>
  </si>
  <si>
    <t>8700106001384</t>
  </si>
  <si>
    <t>8700106000950</t>
  </si>
  <si>
    <t>8700106007867</t>
  </si>
  <si>
    <t>8700106001391</t>
  </si>
  <si>
    <t>8700106001407</t>
  </si>
  <si>
    <t>8700106306823</t>
  </si>
  <si>
    <t>8700106306830</t>
  </si>
  <si>
    <t>8700106306847</t>
  </si>
  <si>
    <t>8700106306854</t>
  </si>
  <si>
    <t>HomeScreen</t>
  </si>
  <si>
    <t>8700106001766</t>
  </si>
  <si>
    <t>8700106001773</t>
  </si>
  <si>
    <t>8700106001780</t>
  </si>
  <si>
    <t>8700106001797</t>
  </si>
  <si>
    <t>8700106000967</t>
  </si>
  <si>
    <t>8700106001803</t>
  </si>
  <si>
    <t>8700106001810</t>
  </si>
  <si>
    <t>8700106000479</t>
  </si>
  <si>
    <t>8700106000486</t>
  </si>
  <si>
    <t>8700106000493</t>
  </si>
  <si>
    <t>8700106001193</t>
  </si>
  <si>
    <t>8700106000509</t>
  </si>
  <si>
    <t>8700106007812</t>
  </si>
  <si>
    <t>8700106001254</t>
  </si>
  <si>
    <t>8700106001308</t>
  </si>
  <si>
    <t>8700106306588</t>
  </si>
  <si>
    <t>8700106306595</t>
  </si>
  <si>
    <t>8700106306601</t>
  </si>
  <si>
    <t>8700106306618</t>
  </si>
  <si>
    <t>8700106000141</t>
  </si>
  <si>
    <t>8700106000158</t>
  </si>
  <si>
    <t>8700106000165</t>
  </si>
  <si>
    <t>8700106000936</t>
  </si>
  <si>
    <t>8700106000400</t>
  </si>
  <si>
    <t>8700106001667</t>
  </si>
  <si>
    <t>8700106001711</t>
  </si>
  <si>
    <t>120</t>
  </si>
  <si>
    <t>120x160</t>
  </si>
  <si>
    <t>160x120</t>
  </si>
  <si>
    <t>8700106000431</t>
  </si>
  <si>
    <t>135x180</t>
  </si>
  <si>
    <t>180x135</t>
  </si>
  <si>
    <t>8700106000448</t>
  </si>
  <si>
    <t>150x200</t>
  </si>
  <si>
    <t>200x150</t>
  </si>
  <si>
    <t>8700106000455</t>
  </si>
  <si>
    <t>165x220</t>
  </si>
  <si>
    <t>220x165</t>
  </si>
  <si>
    <t>8700106001001</t>
  </si>
  <si>
    <t>180x240</t>
  </si>
  <si>
    <t>240x180</t>
  </si>
  <si>
    <t>8700106000462</t>
  </si>
  <si>
    <t>210x280</t>
  </si>
  <si>
    <t>280x210</t>
  </si>
  <si>
    <t>8700106001063</t>
  </si>
  <si>
    <t>225x300</t>
  </si>
  <si>
    <t>300x225</t>
  </si>
  <si>
    <t>8700106001117</t>
  </si>
  <si>
    <t>8700106306465</t>
  </si>
  <si>
    <t>8700106306472</t>
  </si>
  <si>
    <t>338x450</t>
  </si>
  <si>
    <t>450x338</t>
  </si>
  <si>
    <t>8700106306489</t>
  </si>
  <si>
    <t>8700106306496</t>
  </si>
  <si>
    <t>8700106000103</t>
  </si>
  <si>
    <t>8700106000110</t>
  </si>
  <si>
    <t>8700106000127</t>
  </si>
  <si>
    <t>8700106000912</t>
  </si>
  <si>
    <t>8700106000394</t>
  </si>
  <si>
    <t>8700106001490</t>
  </si>
  <si>
    <t>8700106001544</t>
  </si>
  <si>
    <t>Manual</t>
  </si>
  <si>
    <t>HAPRO CSR</t>
  </si>
  <si>
    <t>Hapro CSR</t>
  </si>
  <si>
    <t>HaproCSR</t>
  </si>
  <si>
    <t>8700102004051</t>
  </si>
  <si>
    <t>8700102004068</t>
  </si>
  <si>
    <t>8700102004075</t>
  </si>
  <si>
    <t>8700102004082</t>
  </si>
  <si>
    <t>8700102004099</t>
  </si>
  <si>
    <t>8700102004105</t>
  </si>
  <si>
    <t>8700102004112</t>
  </si>
  <si>
    <t>Hapro CSR 119x190 Matte White_Without border</t>
  </si>
  <si>
    <t>8700102404059</t>
  </si>
  <si>
    <t>Hapro CSR 131x210 Matte White_Without border</t>
  </si>
  <si>
    <t>8700102404066</t>
  </si>
  <si>
    <t>Hapro CSR 144x230 Matte White_Without border</t>
  </si>
  <si>
    <t>8700102404073</t>
  </si>
  <si>
    <t>Hapro CSR 169x270 Matte White_Without border</t>
  </si>
  <si>
    <t>8700102404080</t>
  </si>
  <si>
    <t>Hapro CSR 181x290 Matte White_Without border</t>
  </si>
  <si>
    <t>8700102404097</t>
  </si>
  <si>
    <t>Hapro CSR 194x310 Matte White_Without border</t>
  </si>
  <si>
    <t>8700102404103</t>
  </si>
  <si>
    <t>Hapro CSR 206x330 Matte White_Without border</t>
  </si>
  <si>
    <t>8700102404110</t>
  </si>
  <si>
    <t>8700102003702</t>
  </si>
  <si>
    <t>8700102003719</t>
  </si>
  <si>
    <t>8700102003726</t>
  </si>
  <si>
    <t>8700102003733</t>
  </si>
  <si>
    <t>8700102003740</t>
  </si>
  <si>
    <t>8700102003757</t>
  </si>
  <si>
    <t>8700102003764</t>
  </si>
  <si>
    <t>Hapro CSR 107x190 Matte White_Without border</t>
  </si>
  <si>
    <t>8700102403700</t>
  </si>
  <si>
    <t>Hapro CSR 118x210 Matte White_Without border</t>
  </si>
  <si>
    <t>8700102403717</t>
  </si>
  <si>
    <t>Hapro CSR 129x230 Matte White_Without border</t>
  </si>
  <si>
    <t>8700102403724</t>
  </si>
  <si>
    <t>Hapro CSR 152x270 Matte White_Without border</t>
  </si>
  <si>
    <t>8700102403731</t>
  </si>
  <si>
    <t>Hapro CSR 163x290 Matte White_Without border</t>
  </si>
  <si>
    <t>8700102403748</t>
  </si>
  <si>
    <t>Hapro CSR 174x310 Matte White_Without border</t>
  </si>
  <si>
    <t>8700102403755</t>
  </si>
  <si>
    <t>Hapro CSR 186x330 Matte White_Without border</t>
  </si>
  <si>
    <t>8700102403762</t>
  </si>
  <si>
    <t>8700102003399</t>
  </si>
  <si>
    <t>8700102003405</t>
  </si>
  <si>
    <t>8700102003412</t>
  </si>
  <si>
    <t>8700102003429</t>
  </si>
  <si>
    <t>8700102003436</t>
  </si>
  <si>
    <t>8700102003443</t>
  </si>
  <si>
    <t>8700102003450</t>
  </si>
  <si>
    <t>Hapro CSR 143x190 Matte White_Without border</t>
  </si>
  <si>
    <t>8700102403397</t>
  </si>
  <si>
    <t>Hapro CSR 158x210 Matte White_Without border</t>
  </si>
  <si>
    <t>8700102403403</t>
  </si>
  <si>
    <t>Hapro CSR 173x230 Matte White_Without border</t>
  </si>
  <si>
    <t>8700102403410</t>
  </si>
  <si>
    <t>Hapro CSR 203x270 Matte White_Without border</t>
  </si>
  <si>
    <t>8700102403427</t>
  </si>
  <si>
    <t>Hapro CSR 218x290 Matte White_Without border</t>
  </si>
  <si>
    <t>8700102403434</t>
  </si>
  <si>
    <t>Hapro CSR 233x310 Matte White_Without border</t>
  </si>
  <si>
    <t>8700102403441</t>
  </si>
  <si>
    <t>Hapro CSR 248x330 Matte White_Without border</t>
  </si>
  <si>
    <t>8700102403458</t>
  </si>
  <si>
    <t>8700102004334</t>
  </si>
  <si>
    <t>8700102004341</t>
  </si>
  <si>
    <t>8700102004358</t>
  </si>
  <si>
    <t>8700102004365</t>
  </si>
  <si>
    <t>8700102004372</t>
  </si>
  <si>
    <t>8700102004389</t>
  </si>
  <si>
    <t>8700102004396</t>
  </si>
  <si>
    <t>Hapro CSR 195x195 Matte White_White Border</t>
  </si>
  <si>
    <t>8700102404332</t>
  </si>
  <si>
    <t>Hapro CSR 215x215 Matte White_White Border</t>
  </si>
  <si>
    <t>8700102404349</t>
  </si>
  <si>
    <t>Hapro CSR 230x230 Matte White_White Border</t>
  </si>
  <si>
    <t>8700102404356</t>
  </si>
  <si>
    <t>Hapro CSR 270x270 Matte White_White Border</t>
  </si>
  <si>
    <t>8700102404363</t>
  </si>
  <si>
    <t>Hapro CSR 290x290 Matte White_White Border</t>
  </si>
  <si>
    <t>8700102404370</t>
  </si>
  <si>
    <t>Hapro CSR 310x310 Matte White_White Border</t>
  </si>
  <si>
    <t>8700102404387</t>
  </si>
  <si>
    <t>Hapro CSR 330x330 Matte White_White Border</t>
  </si>
  <si>
    <t>8700102404394</t>
  </si>
  <si>
    <t>105</t>
  </si>
  <si>
    <t>105x168</t>
  </si>
  <si>
    <t>168x105</t>
  </si>
  <si>
    <t>8700102003115</t>
  </si>
  <si>
    <t>8700102002347</t>
  </si>
  <si>
    <t>8700102002354</t>
  </si>
  <si>
    <t>8700102002361</t>
  </si>
  <si>
    <t>ProScreen 105x168 Matte White_Without border</t>
  </si>
  <si>
    <t>8700102403113</t>
  </si>
  <si>
    <t>ProScreen 119x190 Matte White_Without border</t>
  </si>
  <si>
    <t>8700102402345</t>
  </si>
  <si>
    <t>ProScreen 131x210 Matte White_Without border</t>
  </si>
  <si>
    <t>8700102402352</t>
  </si>
  <si>
    <t>ProScreen 144x230 Matte White_Without border</t>
  </si>
  <si>
    <t>8700102402369</t>
  </si>
  <si>
    <t>8700102001616</t>
  </si>
  <si>
    <t>8700102010625</t>
  </si>
  <si>
    <t>8700102010687</t>
  </si>
  <si>
    <t>8700102010618</t>
  </si>
  <si>
    <t>8700102010694</t>
  </si>
  <si>
    <t>8700102401614</t>
  </si>
  <si>
    <t>8700102410623</t>
  </si>
  <si>
    <t>8700102410685</t>
  </si>
  <si>
    <t>8700102410616</t>
  </si>
  <si>
    <t>ProScreen 169x270 Matte White_Without border</t>
  </si>
  <si>
    <t>8700102410692</t>
  </si>
  <si>
    <t>ProScreen CSR</t>
  </si>
  <si>
    <t>8700102003016</t>
  </si>
  <si>
    <t>8700102002101</t>
  </si>
  <si>
    <t>8700102002118</t>
  </si>
  <si>
    <t>8700102002125</t>
  </si>
  <si>
    <t>ProScreen CSR 95x168 Matte White_Without border</t>
  </si>
  <si>
    <t>8700102403014</t>
  </si>
  <si>
    <t>ProScreen CSR 107x190 Matte White_Without border</t>
  </si>
  <si>
    <t>8700102402109</t>
  </si>
  <si>
    <t>ProScreen CSR 118x210 Matte White_Without border</t>
  </si>
  <si>
    <t>8700102402116</t>
  </si>
  <si>
    <t>ProScreen CSR 129x230 Matte White_Without border</t>
  </si>
  <si>
    <t>8700102402123</t>
  </si>
  <si>
    <t>8700102001524</t>
  </si>
  <si>
    <t>8700102000350</t>
  </si>
  <si>
    <t>8700102001265</t>
  </si>
  <si>
    <t>8700102000237</t>
  </si>
  <si>
    <t>8700102000909</t>
  </si>
  <si>
    <t>ProScreen 95x168 Matte White_Without border</t>
  </si>
  <si>
    <t>8700102401522</t>
  </si>
  <si>
    <t>ProScreen 107x190 Matte White_Without border</t>
  </si>
  <si>
    <t>8700102400358</t>
  </si>
  <si>
    <t>ProScreen 118x210 Matte White_Without border</t>
  </si>
  <si>
    <t>8700102401263</t>
  </si>
  <si>
    <t>ProScreen 129x230 Matte White_Without border</t>
  </si>
  <si>
    <t>8700102400235</t>
  </si>
  <si>
    <t>ProScreen 152x270 Matte White_Without border</t>
  </si>
  <si>
    <t>8700102400907</t>
  </si>
  <si>
    <t>126x170</t>
  </si>
  <si>
    <t>170x126</t>
  </si>
  <si>
    <t>8700102002057</t>
  </si>
  <si>
    <t>8700102002064</t>
  </si>
  <si>
    <t>8700102002071</t>
  </si>
  <si>
    <t>8700102002088</t>
  </si>
  <si>
    <t>8700102402055</t>
  </si>
  <si>
    <t>8700102402062</t>
  </si>
  <si>
    <t>8700102402079</t>
  </si>
  <si>
    <t>8700102402086</t>
  </si>
  <si>
    <t>8700102000169</t>
  </si>
  <si>
    <t>8700102000084</t>
  </si>
  <si>
    <t>8700102000091</t>
  </si>
  <si>
    <t>8700102000053</t>
  </si>
  <si>
    <t>ProScreen 126x170 Matte White_Without border</t>
  </si>
  <si>
    <t>8700102400167</t>
  </si>
  <si>
    <t>ProScreen 143x190 Matte White_Without border</t>
  </si>
  <si>
    <t>8700102400082</t>
  </si>
  <si>
    <t>ProScreen 158x210 Matte White_Without border</t>
  </si>
  <si>
    <t>8700102401232</t>
  </si>
  <si>
    <t>ProScreen 173x230 Matte White_Without border</t>
  </si>
  <si>
    <t>8700102400099</t>
  </si>
  <si>
    <t>ProScreen 203x270 Matte White_Without border</t>
  </si>
  <si>
    <t>8700102400051</t>
  </si>
  <si>
    <t xml:space="preserve">151 </t>
  </si>
  <si>
    <t>8700102002002</t>
  </si>
  <si>
    <t xml:space="preserve">173 </t>
  </si>
  <si>
    <t>8700102002019</t>
  </si>
  <si>
    <t>8700102002026</t>
  </si>
  <si>
    <t>8700102002033</t>
  </si>
  <si>
    <t>8700102002040</t>
  </si>
  <si>
    <t>ProScreen 151x151 Matte White_White Border</t>
  </si>
  <si>
    <t>8700102402000</t>
  </si>
  <si>
    <t>ProScreen 173x173 Matte White_White Border</t>
  </si>
  <si>
    <t>8700102402017</t>
  </si>
  <si>
    <t>ProScreen 195x195 Matte White_White Border</t>
  </si>
  <si>
    <t>8700102402024</t>
  </si>
  <si>
    <t>ProScreen 215x215 Matte White_White Border</t>
  </si>
  <si>
    <t>8700102402031</t>
  </si>
  <si>
    <t>ProScreen 235x235 Matte White_White Border</t>
  </si>
  <si>
    <t>8700102402048</t>
  </si>
  <si>
    <t>8700102000015</t>
  </si>
  <si>
    <t>8700102000022</t>
  </si>
  <si>
    <t>8700102000046</t>
  </si>
  <si>
    <t>8700102001210</t>
  </si>
  <si>
    <t>8700102000060</t>
  </si>
  <si>
    <t>8700102400013</t>
  </si>
  <si>
    <t>8700102400020</t>
  </si>
  <si>
    <t>8700102400044</t>
  </si>
  <si>
    <t>8700102401218</t>
  </si>
  <si>
    <t>8700102400068</t>
  </si>
  <si>
    <t>8700102002378</t>
  </si>
  <si>
    <t>8700102002385</t>
  </si>
  <si>
    <t>8700102002392</t>
  </si>
  <si>
    <t>8700102010700</t>
  </si>
  <si>
    <t>8700102010717</t>
  </si>
  <si>
    <t>8700102010588</t>
  </si>
  <si>
    <t>8700102002200</t>
  </si>
  <si>
    <t>8700102002217</t>
  </si>
  <si>
    <t>8700102002224</t>
  </si>
  <si>
    <t>8700102002231</t>
  </si>
  <si>
    <t>8700102000442</t>
  </si>
  <si>
    <t>8700102000459</t>
  </si>
  <si>
    <t>8700102001159</t>
  </si>
  <si>
    <t>8700102000466</t>
  </si>
  <si>
    <t>8700102002156</t>
  </si>
  <si>
    <t>8700102002163</t>
  </si>
  <si>
    <t>8700102002170</t>
  </si>
  <si>
    <t>8700102002187</t>
  </si>
  <si>
    <t>8700102000404</t>
  </si>
  <si>
    <t>8700102000411</t>
  </si>
  <si>
    <t>8700102001135</t>
  </si>
  <si>
    <t>8700102000428</t>
  </si>
  <si>
    <t>Manual (crank operated)</t>
  </si>
  <si>
    <t>HAPRO MANUAL</t>
  </si>
  <si>
    <t>Hapro Manual Classic</t>
  </si>
  <si>
    <t>HaproManual</t>
  </si>
  <si>
    <t>8700103000441</t>
  </si>
  <si>
    <t>8700103000496</t>
  </si>
  <si>
    <t>8700103000762</t>
  </si>
  <si>
    <t>8700103000526</t>
  </si>
  <si>
    <t>8700103000557</t>
  </si>
  <si>
    <t>8700103000571</t>
  </si>
  <si>
    <t>Hapro Manual Classic 128x170 Matte White_Without border</t>
  </si>
  <si>
    <t>8700103400449</t>
  </si>
  <si>
    <t>Hapro Manual Classic 143x190 Matte White_Without border</t>
  </si>
  <si>
    <t>8700103400494</t>
  </si>
  <si>
    <t>Hapro Manual Classic 158x210 Matte White_Without border</t>
  </si>
  <si>
    <t>8700103400760</t>
  </si>
  <si>
    <t>Hapro Manual Classic 173x230 Matte White_Without border</t>
  </si>
  <si>
    <t>8700103400524</t>
  </si>
  <si>
    <t>Hapro Manual Classic 203x270 Matte White_Without border</t>
  </si>
  <si>
    <t>8700103400555</t>
  </si>
  <si>
    <t>Hapro Manual Classic 218x290 Matte White_Without border</t>
  </si>
  <si>
    <t>8700103400579</t>
  </si>
  <si>
    <t>8700103000199</t>
  </si>
  <si>
    <t>8700103000243</t>
  </si>
  <si>
    <t>8700103000298</t>
  </si>
  <si>
    <t>8700103000342</t>
  </si>
  <si>
    <t>8700103000366</t>
  </si>
  <si>
    <t>8700103000380</t>
  </si>
  <si>
    <t>8700103000403</t>
  </si>
  <si>
    <t>8700103400197</t>
  </si>
  <si>
    <t>8700103400241</t>
  </si>
  <si>
    <t>8700103400296</t>
  </si>
  <si>
    <t>8700103400340</t>
  </si>
  <si>
    <t>Hapro Manual Classic 230x230 Matte White_White Border</t>
  </si>
  <si>
    <t>8700103400364</t>
  </si>
  <si>
    <t>Hapro Manual Classic 270x270 Matte White_White Border</t>
  </si>
  <si>
    <t>8700103400388</t>
  </si>
  <si>
    <t>Hapro Manual Classic 290x290 Matte White_White Border</t>
  </si>
  <si>
    <t>8700103400401</t>
  </si>
  <si>
    <t>COMPACT MANUAL</t>
  </si>
  <si>
    <t>CompactMan</t>
  </si>
  <si>
    <t>113x150</t>
  </si>
  <si>
    <t>150x113</t>
  </si>
  <si>
    <t>8700103000045</t>
  </si>
  <si>
    <t>8700103000052</t>
  </si>
  <si>
    <t>8700103000069</t>
  </si>
  <si>
    <t>8700103000816</t>
  </si>
  <si>
    <t>8700103000083</t>
  </si>
  <si>
    <t>8700103000731</t>
  </si>
  <si>
    <t>8700103000748</t>
  </si>
  <si>
    <t>Compact Manual 113x150 Matte White_Without border</t>
  </si>
  <si>
    <t>8700103400043</t>
  </si>
  <si>
    <t>Compact Manual 128x170 Matte White_Without border</t>
  </si>
  <si>
    <t>8700103400050</t>
  </si>
  <si>
    <t>Compact Manual 143x190 Matte White_Without border</t>
  </si>
  <si>
    <t>8700103400067</t>
  </si>
  <si>
    <t>Compact Manual 158x210 Matte White_Without border</t>
  </si>
  <si>
    <t>8700103400814</t>
  </si>
  <si>
    <t>Compact Manual 173x230 Matte White_Without border</t>
  </si>
  <si>
    <t>8700103400081</t>
  </si>
  <si>
    <t>Compact Manual 203x270 Matte White_Without border</t>
  </si>
  <si>
    <t>8700103400739</t>
  </si>
  <si>
    <t>Compact Manual 218x290 Matte White_Without border</t>
  </si>
  <si>
    <t>8700103400746</t>
  </si>
  <si>
    <t>8700103000014</t>
  </si>
  <si>
    <t>8700103000021</t>
  </si>
  <si>
    <t>8700103000038</t>
  </si>
  <si>
    <t>8700103000809</t>
  </si>
  <si>
    <t>8700103000076</t>
  </si>
  <si>
    <t>8700103400012</t>
  </si>
  <si>
    <t>8700103400029</t>
  </si>
  <si>
    <t>8700103400036</t>
  </si>
  <si>
    <t>Compact Manual 210x210 Matte White_White Border</t>
  </si>
  <si>
    <t>8700103400807</t>
  </si>
  <si>
    <t>Compact Manual 230x230 Matte White_White Border</t>
  </si>
  <si>
    <t>8700103400074</t>
  </si>
  <si>
    <t>ACC: MOUNTING</t>
  </si>
  <si>
    <t>8700108000019</t>
  </si>
  <si>
    <t>8700108000200</t>
  </si>
  <si>
    <t>8700108000415</t>
  </si>
  <si>
    <t>8700108000422</t>
  </si>
  <si>
    <t>8700108000903</t>
  </si>
  <si>
    <t>8700108000910</t>
  </si>
  <si>
    <t>8700108000026</t>
  </si>
  <si>
    <t>8700108000057</t>
  </si>
  <si>
    <t>8700108000040</t>
  </si>
  <si>
    <t>8700108000170</t>
  </si>
  <si>
    <t>8700108000316</t>
  </si>
  <si>
    <t>8700108000323</t>
  </si>
  <si>
    <t>8700108000897</t>
  </si>
  <si>
    <t>ACC: OPERATING</t>
  </si>
  <si>
    <t>8700108000217</t>
  </si>
  <si>
    <t>China</t>
  </si>
  <si>
    <t>8700108001542</t>
  </si>
  <si>
    <t>8700108001559</t>
  </si>
  <si>
    <t>8700108000552</t>
  </si>
  <si>
    <t>8700108000668</t>
  </si>
  <si>
    <t>8700108000675</t>
  </si>
  <si>
    <t>8700108000651</t>
  </si>
  <si>
    <t>8700108000569</t>
  </si>
  <si>
    <t>8700108000576</t>
  </si>
  <si>
    <t>8700108000705</t>
  </si>
  <si>
    <t>8700108000699</t>
  </si>
  <si>
    <t>8700108000590</t>
  </si>
  <si>
    <t>8700108000743</t>
  </si>
  <si>
    <t>8700108000750</t>
  </si>
  <si>
    <t>8700108000583</t>
  </si>
  <si>
    <t>8700108000729</t>
  </si>
  <si>
    <t>8700108000736</t>
  </si>
  <si>
    <t>8700108000682</t>
  </si>
  <si>
    <t>8700108000842</t>
  </si>
  <si>
    <t>8700108000835</t>
  </si>
  <si>
    <t>8700108000804</t>
  </si>
  <si>
    <t>8700108000859</t>
  </si>
  <si>
    <t>8700108000095</t>
  </si>
  <si>
    <t>8700108001085</t>
  </si>
  <si>
    <t>8700108001078</t>
  </si>
  <si>
    <t>8700108100276</t>
  </si>
  <si>
    <t>8700108000934</t>
  </si>
  <si>
    <t>8700108000064</t>
  </si>
  <si>
    <t>8700108000071</t>
  </si>
  <si>
    <t>ACC: CLEANER</t>
  </si>
  <si>
    <t>8700108009982</t>
  </si>
  <si>
    <t>8700108009999</t>
  </si>
  <si>
    <t>8700108009975</t>
  </si>
  <si>
    <t>ARENA ELECTROL</t>
  </si>
  <si>
    <t>ArenaElec</t>
  </si>
  <si>
    <t>800</t>
  </si>
  <si>
    <t>800x500</t>
  </si>
  <si>
    <t>8700101308778</t>
  </si>
  <si>
    <t>800x550</t>
  </si>
  <si>
    <t>8700101308785</t>
  </si>
  <si>
    <t>800x600</t>
  </si>
  <si>
    <t>8700101308792</t>
  </si>
  <si>
    <t>900</t>
  </si>
  <si>
    <t>900x500</t>
  </si>
  <si>
    <t>8700101308808</t>
  </si>
  <si>
    <t>900x550</t>
  </si>
  <si>
    <t>8700101308815</t>
  </si>
  <si>
    <t>900x600</t>
  </si>
  <si>
    <t>8700101308822</t>
  </si>
  <si>
    <t>1000</t>
  </si>
  <si>
    <t>1000x500</t>
  </si>
  <si>
    <t>8700101308839</t>
  </si>
  <si>
    <t>1000x550</t>
  </si>
  <si>
    <t>8700101308846</t>
  </si>
  <si>
    <t>1000x600</t>
  </si>
  <si>
    <t>8700101308853</t>
  </si>
  <si>
    <t>1100</t>
  </si>
  <si>
    <t>1100x500</t>
  </si>
  <si>
    <t>8700101308860</t>
  </si>
  <si>
    <t>1100x550</t>
  </si>
  <si>
    <t>8700101308877</t>
  </si>
  <si>
    <t>1100x600</t>
  </si>
  <si>
    <t>8700101308884</t>
  </si>
  <si>
    <t>1200</t>
  </si>
  <si>
    <t>1200x500</t>
  </si>
  <si>
    <t>8700101308891</t>
  </si>
  <si>
    <t>1200x550</t>
  </si>
  <si>
    <t>8700101308907</t>
  </si>
  <si>
    <t>1200x600</t>
  </si>
  <si>
    <t>8700101308914</t>
  </si>
  <si>
    <t xml:space="preserve">Spare Arena Electrol bracket set (4) </t>
  </si>
  <si>
    <t>8700108001429</t>
  </si>
  <si>
    <t>STUDIO ELECTROL</t>
  </si>
  <si>
    <t>StudioElec</t>
  </si>
  <si>
    <t>469</t>
  </si>
  <si>
    <t>750</t>
  </si>
  <si>
    <t>750x469</t>
  </si>
  <si>
    <t>8700101307917</t>
  </si>
  <si>
    <t>8700101300291</t>
  </si>
  <si>
    <t>532</t>
  </si>
  <si>
    <t>850</t>
  </si>
  <si>
    <t>850x532</t>
  </si>
  <si>
    <t>8700101307924</t>
  </si>
  <si>
    <t>563</t>
  </si>
  <si>
    <t>900x563</t>
  </si>
  <si>
    <t>8700101307931</t>
  </si>
  <si>
    <t>594</t>
  </si>
  <si>
    <t>950</t>
  </si>
  <si>
    <t>950x594</t>
  </si>
  <si>
    <t>8700101307948</t>
  </si>
  <si>
    <t>8700101307955</t>
  </si>
  <si>
    <t>8700101300437</t>
  </si>
  <si>
    <t>8700101307962</t>
  </si>
  <si>
    <t>8700101307979</t>
  </si>
  <si>
    <t>8700101307986</t>
  </si>
  <si>
    <t>525</t>
  </si>
  <si>
    <t>700</t>
  </si>
  <si>
    <t>700x525</t>
  </si>
  <si>
    <t>8700101307849</t>
  </si>
  <si>
    <t>562</t>
  </si>
  <si>
    <t>750x562</t>
  </si>
  <si>
    <t>8700101307856</t>
  </si>
  <si>
    <t>8700101300338</t>
  </si>
  <si>
    <t>8700101307863</t>
  </si>
  <si>
    <t>8700101307870</t>
  </si>
  <si>
    <t>8700101300468</t>
  </si>
  <si>
    <t>700x600</t>
  </si>
  <si>
    <t>8700101300284</t>
  </si>
  <si>
    <t>8700101300314</t>
  </si>
  <si>
    <t>8700101300345</t>
  </si>
  <si>
    <t>8700101300376</t>
  </si>
  <si>
    <t>8700101300383</t>
  </si>
  <si>
    <t>8700101300390</t>
  </si>
  <si>
    <t>8700101300406</t>
  </si>
  <si>
    <t>8700101300420</t>
  </si>
  <si>
    <t>8700101300444</t>
  </si>
  <si>
    <t>8700101300475</t>
  </si>
  <si>
    <t>8700101300499</t>
  </si>
  <si>
    <t>8700101300505</t>
  </si>
  <si>
    <t>8700101300512</t>
  </si>
  <si>
    <t>8700101300529</t>
  </si>
  <si>
    <t xml:space="preserve">Spare Studio Electrol bracket set (4) </t>
  </si>
  <si>
    <t>8700108001436</t>
  </si>
  <si>
    <t>GIANTSCREEN ELECTROL</t>
  </si>
  <si>
    <t>GiantScreen</t>
  </si>
  <si>
    <t>8700101307719</t>
  </si>
  <si>
    <t>407</t>
  </si>
  <si>
    <t>650</t>
  </si>
  <si>
    <t>650x407</t>
  </si>
  <si>
    <t>8700101307726</t>
  </si>
  <si>
    <t>438</t>
  </si>
  <si>
    <t>700x438</t>
  </si>
  <si>
    <t>8700101307733</t>
  </si>
  <si>
    <t>MWSOUND</t>
  </si>
  <si>
    <t>8700101307740</t>
  </si>
  <si>
    <t>8700101307757</t>
  </si>
  <si>
    <t>8700101307764</t>
  </si>
  <si>
    <t>600x450</t>
  </si>
  <si>
    <t>8700101300611</t>
  </si>
  <si>
    <t>8700101307696</t>
  </si>
  <si>
    <t>8700101308921</t>
  </si>
  <si>
    <t>600x500</t>
  </si>
  <si>
    <t>8700101300840</t>
  </si>
  <si>
    <t>700x500</t>
  </si>
  <si>
    <t>8700101300710</t>
  </si>
  <si>
    <t>8700101307801</t>
  </si>
  <si>
    <t>8700101307818</t>
  </si>
  <si>
    <t>8700108001443</t>
  </si>
  <si>
    <t>8700108001450</t>
  </si>
  <si>
    <t>8700108001467</t>
  </si>
  <si>
    <t>8700108001474</t>
  </si>
  <si>
    <t>8700108001481</t>
  </si>
  <si>
    <t>8700108001498</t>
  </si>
  <si>
    <t>229x406</t>
  </si>
  <si>
    <t>406x229</t>
  </si>
  <si>
    <t>274x488</t>
  </si>
  <si>
    <t>488x274</t>
  </si>
  <si>
    <t>TENS DESCENDER EL</t>
  </si>
  <si>
    <t>Tens Desc</t>
  </si>
  <si>
    <t>8700101061208</t>
  </si>
  <si>
    <t>8700101061215</t>
  </si>
  <si>
    <t>8700101061222</t>
  </si>
  <si>
    <t>8700101061239</t>
  </si>
  <si>
    <t>8700101061246</t>
  </si>
  <si>
    <t>8700101060669</t>
  </si>
  <si>
    <t>8700101060676</t>
  </si>
  <si>
    <t>8700101061918</t>
  </si>
  <si>
    <t>8700101061925</t>
  </si>
  <si>
    <t>8700101061932</t>
  </si>
  <si>
    <t>8700101061949</t>
  </si>
  <si>
    <t>8700101061956</t>
  </si>
  <si>
    <t>8700101061376</t>
  </si>
  <si>
    <t>8700101061383</t>
  </si>
  <si>
    <t>8700101062625</t>
  </si>
  <si>
    <t>8700101062632</t>
  </si>
  <si>
    <t>8700101062649</t>
  </si>
  <si>
    <t>8700101062656</t>
  </si>
  <si>
    <t>8700101062663</t>
  </si>
  <si>
    <t>8700101062083</t>
  </si>
  <si>
    <t>8700101062090</t>
  </si>
  <si>
    <t>8700101061031</t>
  </si>
  <si>
    <t>8700101061048</t>
  </si>
  <si>
    <t>8700101061055</t>
  </si>
  <si>
    <t>8700101061062</t>
  </si>
  <si>
    <t>8700101061079</t>
  </si>
  <si>
    <t>8700101060584</t>
  </si>
  <si>
    <t>8700101060591</t>
  </si>
  <si>
    <t>8700101061741</t>
  </si>
  <si>
    <t>8700101061758</t>
  </si>
  <si>
    <t>8700101061765</t>
  </si>
  <si>
    <t>8700101061772</t>
  </si>
  <si>
    <t>8700101061789</t>
  </si>
  <si>
    <t>8700101061291</t>
  </si>
  <si>
    <t>8700101061307</t>
  </si>
  <si>
    <t>8700101062458</t>
  </si>
  <si>
    <t>8700101062465</t>
  </si>
  <si>
    <t>8700101062472</t>
  </si>
  <si>
    <t>8700101062489</t>
  </si>
  <si>
    <t>8700101062496</t>
  </si>
  <si>
    <t>8700101062007</t>
  </si>
  <si>
    <t>8700101062014</t>
  </si>
  <si>
    <t>8700101061147</t>
  </si>
  <si>
    <t>8700101061154</t>
  </si>
  <si>
    <t>8700101061161</t>
  </si>
  <si>
    <t>8700101061178</t>
  </si>
  <si>
    <t>8700101061185</t>
  </si>
  <si>
    <t>8700101061192</t>
  </si>
  <si>
    <t>8700101060645</t>
  </si>
  <si>
    <t>8700101060652</t>
  </si>
  <si>
    <t>8700101061857</t>
  </si>
  <si>
    <t>8700101061864</t>
  </si>
  <si>
    <t>8700101061871</t>
  </si>
  <si>
    <t>8700101061888</t>
  </si>
  <si>
    <t>8700101061895</t>
  </si>
  <si>
    <t>8700101061901</t>
  </si>
  <si>
    <t>8700101061352</t>
  </si>
  <si>
    <t>8700101061369</t>
  </si>
  <si>
    <t>8700101062564</t>
  </si>
  <si>
    <t>8700101062571</t>
  </si>
  <si>
    <t>8700101062588</t>
  </si>
  <si>
    <t>8700101062595</t>
  </si>
  <si>
    <t>8700101062601</t>
  </si>
  <si>
    <t>8700101062618</t>
  </si>
  <si>
    <t>8700101062069</t>
  </si>
  <si>
    <t>8700101062076</t>
  </si>
  <si>
    <t>8700101060973</t>
  </si>
  <si>
    <t>8700101060980</t>
  </si>
  <si>
    <t>8700101060997</t>
  </si>
  <si>
    <t>8700101061000</t>
  </si>
  <si>
    <t>8700101061017</t>
  </si>
  <si>
    <t>8700101061024</t>
  </si>
  <si>
    <t>8700101060560</t>
  </si>
  <si>
    <t>8700101060577</t>
  </si>
  <si>
    <t>8700101061680</t>
  </si>
  <si>
    <t>8700101061697</t>
  </si>
  <si>
    <t>8700101061703</t>
  </si>
  <si>
    <t>8700101061710</t>
  </si>
  <si>
    <t>8700101061727</t>
  </si>
  <si>
    <t>8700101061734</t>
  </si>
  <si>
    <t>8700101061277</t>
  </si>
  <si>
    <t>8700101061284</t>
  </si>
  <si>
    <t>8700101062397</t>
  </si>
  <si>
    <t>8700101062403</t>
  </si>
  <si>
    <t>8700101062410</t>
  </si>
  <si>
    <t>8700101062427</t>
  </si>
  <si>
    <t>8700101062434</t>
  </si>
  <si>
    <t>8700101062441</t>
  </si>
  <si>
    <t>8700101061987</t>
  </si>
  <si>
    <t>8700101061994</t>
  </si>
  <si>
    <t>8700101059540</t>
  </si>
  <si>
    <t>8700101059557</t>
  </si>
  <si>
    <t>8700101059564</t>
  </si>
  <si>
    <t>8700101059571</t>
  </si>
  <si>
    <t>8700101059588</t>
  </si>
  <si>
    <t>8700101050745</t>
  </si>
  <si>
    <t>8700101050752</t>
  </si>
  <si>
    <t>8700101059137</t>
  </si>
  <si>
    <t>8700101059144</t>
  </si>
  <si>
    <t>8700101059151</t>
  </si>
  <si>
    <t>8700101059168</t>
  </si>
  <si>
    <t>8700101059175</t>
  </si>
  <si>
    <t>8700101050448</t>
  </si>
  <si>
    <t>8700101050455</t>
  </si>
  <si>
    <t>8700101059489</t>
  </si>
  <si>
    <t>8700101059496</t>
  </si>
  <si>
    <t>8700101059502</t>
  </si>
  <si>
    <t>8700101059519</t>
  </si>
  <si>
    <t>8700101059526</t>
  </si>
  <si>
    <t>8700101059533</t>
  </si>
  <si>
    <t>8700101050721</t>
  </si>
  <si>
    <t>8700101050738</t>
  </si>
  <si>
    <t>8700101059076</t>
  </si>
  <si>
    <t>8700101059083</t>
  </si>
  <si>
    <t>8700101059090</t>
  </si>
  <si>
    <t>8700101059106</t>
  </si>
  <si>
    <t>8700101059113</t>
  </si>
  <si>
    <t>8700101059120</t>
  </si>
  <si>
    <t>8700101050424</t>
  </si>
  <si>
    <t>8700101050431</t>
  </si>
  <si>
    <t>8700101059427</t>
  </si>
  <si>
    <t>8700101059434</t>
  </si>
  <si>
    <t>8700101059441</t>
  </si>
  <si>
    <t>8700101059458</t>
  </si>
  <si>
    <t>8700101059465</t>
  </si>
  <si>
    <t>8700101059472</t>
  </si>
  <si>
    <t>8700101050707</t>
  </si>
  <si>
    <t>8700101050714</t>
  </si>
  <si>
    <t>8700101059014</t>
  </si>
  <si>
    <t>8700101059021</t>
  </si>
  <si>
    <t>8700101059038</t>
  </si>
  <si>
    <t>8700101059045</t>
  </si>
  <si>
    <t>8700101059052</t>
  </si>
  <si>
    <t>8700101059069</t>
  </si>
  <si>
    <t>8700101050400</t>
  </si>
  <si>
    <t>8700101050417</t>
  </si>
  <si>
    <t>8700108001573</t>
  </si>
  <si>
    <t>8700108001580</t>
  </si>
  <si>
    <t>8700108000088</t>
  </si>
  <si>
    <t>8700108000774</t>
  </si>
  <si>
    <t>8700108000781</t>
  </si>
  <si>
    <t>8700108000941</t>
  </si>
  <si>
    <t>8700108001566</t>
  </si>
  <si>
    <t>8700108000439</t>
  </si>
  <si>
    <t>8700108000446</t>
  </si>
  <si>
    <t>8700108000453</t>
  </si>
  <si>
    <t>8700108000460</t>
  </si>
  <si>
    <t>8700108000477</t>
  </si>
  <si>
    <t>8700108000484</t>
  </si>
  <si>
    <t>8700108009968</t>
  </si>
  <si>
    <t>8700108009951</t>
  </si>
  <si>
    <t>717068448872</t>
  </si>
  <si>
    <t>717068448889</t>
  </si>
  <si>
    <t>8700118300307</t>
  </si>
  <si>
    <t>8700118300314</t>
  </si>
  <si>
    <t>Rental</t>
  </si>
  <si>
    <t>WIDE</t>
  </si>
  <si>
    <t>HD Rental</t>
  </si>
  <si>
    <t>HD RENT</t>
  </si>
  <si>
    <t>HDTV</t>
  </si>
  <si>
    <t>229x407</t>
  </si>
  <si>
    <t>407x229</t>
  </si>
  <si>
    <t>305x549</t>
  </si>
  <si>
    <t>549x305</t>
  </si>
  <si>
    <t>343x610</t>
  </si>
  <si>
    <t>610x343</t>
  </si>
  <si>
    <t>458x808</t>
  </si>
  <si>
    <t>808x458</t>
  </si>
  <si>
    <t>SH (Screen Height) represents the Viewing Height</t>
  </si>
  <si>
    <t xml:space="preserve">* Dimensions "No Border": </t>
  </si>
  <si>
    <t>NO Border *</t>
  </si>
  <si>
    <t>SW (Screen Width) represents the Viewing Width.</t>
  </si>
  <si>
    <t>SH (Screen Height) = VH (Viewing Height + 10 cm)</t>
  </si>
  <si>
    <t>RF MOTOR Note: RF Remote cannot be connected to external AV Control system.
The RF Remote control functionality can also be achieved via the all-in-one control box (accessories).</t>
  </si>
  <si>
    <t>L1</t>
  </si>
  <si>
    <t>L2</t>
  </si>
  <si>
    <t>mm</t>
  </si>
  <si>
    <t>Rear
Projection</t>
  </si>
  <si>
    <t>Perforated</t>
  </si>
  <si>
    <t>WALL SWITCH or AV Control System</t>
  </si>
  <si>
    <t>170⁰</t>
  </si>
  <si>
    <t>120⁰</t>
  </si>
  <si>
    <t>150⁰</t>
  </si>
  <si>
    <t>130⁰</t>
  </si>
  <si>
    <r>
      <t xml:space="preserve">WALL SWITCH </t>
    </r>
    <r>
      <rPr>
        <sz val="14"/>
        <color theme="0"/>
        <rFont val="Calibri"/>
        <family val="2"/>
        <scheme val="minor"/>
      </rPr>
      <t>or AV Control System</t>
    </r>
  </si>
  <si>
    <r>
      <rPr>
        <sz val="10"/>
        <color theme="1"/>
        <rFont val="Calibri"/>
        <family val="2"/>
        <scheme val="minor"/>
      </rPr>
      <t>Up to</t>
    </r>
    <r>
      <rPr>
        <b/>
        <sz val="10"/>
        <color theme="1"/>
        <rFont val="Calibri"/>
        <family val="2"/>
        <scheme val="minor"/>
      </rPr>
      <t xml:space="preserve"> </t>
    </r>
    <r>
      <rPr>
        <b/>
        <sz val="14"/>
        <color theme="1"/>
        <rFont val="Calibri"/>
        <family val="2"/>
        <scheme val="minor"/>
      </rPr>
      <t>16K</t>
    </r>
  </si>
  <si>
    <r>
      <t>High</t>
    </r>
    <r>
      <rPr>
        <sz val="12"/>
        <color theme="1"/>
        <rFont val="Calibri"/>
        <family val="2"/>
        <scheme val="minor"/>
      </rPr>
      <t xml:space="preserve"> resolution</t>
    </r>
  </si>
  <si>
    <t xml:space="preserve"> TENSIONED PROJECTION SCREENS</t>
  </si>
  <si>
    <t>SCREEN CASE ONLY</t>
  </si>
  <si>
    <t>SCREEN ONLY (STEP 2)</t>
  </si>
  <si>
    <t>SCREEN CASE ONLY (STEP 1)</t>
  </si>
  <si>
    <r>
      <rPr>
        <sz val="18"/>
        <rFont val="Calibri"/>
        <family val="2"/>
        <scheme val="minor"/>
      </rPr>
      <t>Tensioned</t>
    </r>
    <r>
      <rPr>
        <sz val="18"/>
        <color theme="0"/>
        <rFont val="Calibri"/>
        <family val="2"/>
        <scheme val="minor"/>
      </rPr>
      <t xml:space="preserve"> DescenderPro</t>
    </r>
  </si>
  <si>
    <r>
      <rPr>
        <sz val="18"/>
        <rFont val="Calibri"/>
        <family val="2"/>
        <scheme val="minor"/>
      </rPr>
      <t>Tensioned</t>
    </r>
    <r>
      <rPr>
        <sz val="18"/>
        <color theme="0"/>
        <rFont val="Calibri"/>
        <family val="2"/>
        <scheme val="minor"/>
      </rPr>
      <t xml:space="preserve"> Descender LARGE</t>
    </r>
  </si>
  <si>
    <t>PROJECTION SCREEN ONLY (STEP2):              WALL SWITCH or AV Control System</t>
  </si>
  <si>
    <t xml:space="preserve"> NON-TENSIONED PROJECTION SCREENS</t>
  </si>
  <si>
    <t>Descender LARGE</t>
  </si>
  <si>
    <t xml:space="preserve"> DescenderPro</t>
  </si>
  <si>
    <t xml:space="preserve"> Descender LARGE</t>
  </si>
  <si>
    <r>
      <t xml:space="preserve">Tensioned </t>
    </r>
    <r>
      <rPr>
        <sz val="18"/>
        <rFont val="Calibri"/>
        <family val="2"/>
        <scheme val="minor"/>
      </rPr>
      <t>Elpro Concept</t>
    </r>
  </si>
  <si>
    <r>
      <t xml:space="preserve">Tensioned </t>
    </r>
    <r>
      <rPr>
        <sz val="18"/>
        <rFont val="Calibri"/>
        <family val="2"/>
        <scheme val="minor"/>
      </rPr>
      <t>Elpro Large Electrol</t>
    </r>
  </si>
  <si>
    <r>
      <t xml:space="preserve">Elpro Concept </t>
    </r>
    <r>
      <rPr>
        <sz val="18"/>
        <color theme="0"/>
        <rFont val="Calibri"/>
        <family val="2"/>
        <scheme val="minor"/>
      </rPr>
      <t>Extra Blackdrop</t>
    </r>
  </si>
  <si>
    <t>4:3
(HDTV)</t>
  </si>
  <si>
    <t>NON - TENSIONED PROJECTION SCREENS</t>
  </si>
  <si>
    <t>SH (Screen Height) = Screen Width (SW)</t>
  </si>
  <si>
    <r>
      <t xml:space="preserve">RF MOTOR (Remote Control) </t>
    </r>
    <r>
      <rPr>
        <sz val="20"/>
        <color theme="0"/>
        <rFont val="Calibri"/>
        <family val="2"/>
        <scheme val="minor"/>
      </rPr>
      <t>cannot be connected to external AV Control system.</t>
    </r>
  </si>
  <si>
    <t>RF MOTOR (Remote Control) cannot be connected to external AV Control system.</t>
  </si>
  <si>
    <r>
      <t xml:space="preserve">Compact Electrol </t>
    </r>
    <r>
      <rPr>
        <sz val="18"/>
        <color theme="0"/>
        <rFont val="Calibri"/>
        <family val="2"/>
        <scheme val="minor"/>
      </rPr>
      <t>Extra BlackDrop</t>
    </r>
  </si>
  <si>
    <t>FIXED FRAME no border</t>
  </si>
  <si>
    <t>Full Vision</t>
  </si>
  <si>
    <r>
      <t xml:space="preserve">Homescreen </t>
    </r>
    <r>
      <rPr>
        <sz val="18"/>
        <color theme="0"/>
        <rFont val="Calibri"/>
        <family val="2"/>
        <scheme val="minor"/>
      </rPr>
      <t>Deluxe</t>
    </r>
  </si>
  <si>
    <t>FIXED FRAME with border</t>
  </si>
  <si>
    <t>Homescreen</t>
  </si>
  <si>
    <t>Proscreen</t>
  </si>
  <si>
    <r>
      <t xml:space="preserve">Proscreen </t>
    </r>
    <r>
      <rPr>
        <sz val="18"/>
        <color theme="0"/>
        <rFont val="Calibri"/>
        <family val="2"/>
        <scheme val="minor"/>
      </rPr>
      <t>CSR</t>
    </r>
  </si>
  <si>
    <t>Extra Blackdrop</t>
  </si>
  <si>
    <t>HD RENTAL</t>
  </si>
  <si>
    <t>RENTAL Portable and Foldable</t>
  </si>
  <si>
    <t>Accessories for RF motor</t>
  </si>
  <si>
    <t>MOUNTING ACCESSORIES</t>
  </si>
  <si>
    <t>Ceiling Recessed
Electric</t>
  </si>
  <si>
    <t>Wall &amp; Ceiling Recessed
Electric</t>
  </si>
  <si>
    <t>Larger
Installations</t>
  </si>
  <si>
    <t>Wall &amp; Ceiling
Manual</t>
  </si>
  <si>
    <r>
      <rPr>
        <sz val="24"/>
        <color theme="1" tint="0.249977111117893"/>
        <rFont val="Arial"/>
        <family val="2"/>
      </rPr>
      <t xml:space="preserve">
</t>
    </r>
    <r>
      <rPr>
        <sz val="48"/>
        <color theme="1" tint="0.249977111117893"/>
        <rFont val="Arial"/>
        <family val="2"/>
      </rPr>
      <t xml:space="preserve">Custom Options
</t>
    </r>
    <r>
      <rPr>
        <i/>
        <sz val="28"/>
        <color theme="1" tint="0.249977111117893"/>
        <rFont val="Arial"/>
        <family val="2"/>
      </rPr>
      <t>Special B</t>
    </r>
    <r>
      <rPr>
        <i/>
        <sz val="12"/>
        <color theme="1" tint="0.249977111117893"/>
        <rFont val="Arial"/>
        <family val="2"/>
      </rPr>
      <t xml:space="preserve">uilt </t>
    </r>
    <r>
      <rPr>
        <i/>
        <sz val="28"/>
        <color theme="1" tint="0.249977111117893"/>
        <rFont val="Arial"/>
        <family val="2"/>
      </rPr>
      <t>4</t>
    </r>
    <r>
      <rPr>
        <i/>
        <sz val="12"/>
        <color theme="1" tint="0.249977111117893"/>
        <rFont val="Arial"/>
        <family val="2"/>
      </rPr>
      <t>for</t>
    </r>
    <r>
      <rPr>
        <i/>
        <sz val="28"/>
        <color theme="1" tint="0.249977111117893"/>
        <rFont val="Arial"/>
        <family val="2"/>
      </rPr>
      <t>Y</t>
    </r>
    <r>
      <rPr>
        <i/>
        <sz val="12"/>
        <color theme="1" tint="0.249977111117893"/>
        <rFont val="Arial"/>
        <family val="2"/>
      </rPr>
      <t>ou</t>
    </r>
  </si>
  <si>
    <t>Custom sizes</t>
  </si>
  <si>
    <r>
      <t>Incremental</t>
    </r>
    <r>
      <rPr>
        <vertAlign val="superscript"/>
        <sz val="11"/>
        <color theme="0"/>
        <rFont val="Calibri"/>
        <family val="2"/>
        <scheme val="minor"/>
      </rPr>
      <t>1)</t>
    </r>
    <r>
      <rPr>
        <sz val="11"/>
        <color theme="0"/>
        <rFont val="Calibri"/>
        <family val="2"/>
        <scheme val="minor"/>
      </rPr>
      <t xml:space="preserve">
Custom MSRP</t>
    </r>
  </si>
  <si>
    <t>Extra screen surface height
- Extra 'Black Drop', or 
- Extra Additional Projection Surface.</t>
  </si>
  <si>
    <t>NB: Max screen surface height</t>
  </si>
  <si>
    <t>350 cm</t>
  </si>
  <si>
    <t>240 cm</t>
  </si>
  <si>
    <t>450 cm</t>
  </si>
  <si>
    <t>600 cm</t>
  </si>
  <si>
    <t>500 cm</t>
  </si>
  <si>
    <t>200 cm</t>
  </si>
  <si>
    <t>300 cm</t>
  </si>
  <si>
    <t>0-25 cm</t>
  </si>
  <si>
    <r>
      <t>ü</t>
    </r>
    <r>
      <rPr>
        <sz val="8"/>
        <color theme="0"/>
        <rFont val="Arial"/>
        <family val="2"/>
      </rPr>
      <t>4)</t>
    </r>
  </si>
  <si>
    <t>26-50 cm</t>
  </si>
  <si>
    <t>51-100 cm</t>
  </si>
  <si>
    <t>101-120 cm</t>
  </si>
  <si>
    <t>121-200 cm</t>
  </si>
  <si>
    <r>
      <t>ü</t>
    </r>
    <r>
      <rPr>
        <sz val="8"/>
        <color theme="0"/>
        <rFont val="Arial"/>
        <family val="2"/>
      </rPr>
      <t>3)</t>
    </r>
  </si>
  <si>
    <t>201-300 cm</t>
  </si>
  <si>
    <t>301-400 cm</t>
  </si>
  <si>
    <t>Less screen surface height</t>
  </si>
  <si>
    <t>Custom case and screen size</t>
  </si>
  <si>
    <t>Step 1: Take available standard size that can be shortened.
Step 2: Price next column is incremental for customizing.</t>
  </si>
  <si>
    <t>Custom colours</t>
  </si>
  <si>
    <t>Custom RAL (Basic) colour:</t>
  </si>
  <si>
    <t>Case/frame and plastic components</t>
  </si>
  <si>
    <t>- Satin gloss, 65-70%: standard within this option.
- Matt-gloss, 20%: Optional
- High Gloss: Not available</t>
  </si>
  <si>
    <r>
      <t>ü</t>
    </r>
    <r>
      <rPr>
        <sz val="8"/>
        <color theme="0"/>
        <rFont val="Arial"/>
        <family val="2"/>
      </rPr>
      <t>2)</t>
    </r>
  </si>
  <si>
    <t>Tensioned slat bar (Standard RAL 7021)</t>
  </si>
  <si>
    <t>Custom RAL (DESIGN) colour:</t>
  </si>
  <si>
    <t>Custom miscellaneous</t>
  </si>
  <si>
    <t xml:space="preserve">Screen surface mounted reversely </t>
  </si>
  <si>
    <t>- Viewing area on other side
- Motor is always on the left side</t>
  </si>
  <si>
    <t>Silent Motor</t>
  </si>
  <si>
    <t>- Only for Wall Switch or AV Control System
- Only for screens ≤ 300 cm (118")</t>
  </si>
  <si>
    <t>- MSRP (HD Progressive 1.1 Contrast) * 1.09  --&gt; Perforated</t>
  </si>
  <si>
    <t>* 1.09</t>
  </si>
  <si>
    <r>
      <t>ü</t>
    </r>
    <r>
      <rPr>
        <sz val="8"/>
        <color theme="0"/>
        <rFont val="Arial"/>
        <family val="2"/>
      </rPr>
      <t>5)</t>
    </r>
  </si>
  <si>
    <t>1) Add Custom MSRP to standard product MSRP. Price is per unit</t>
  </si>
  <si>
    <t>2) Only for HD progressive or screens ≥ 300 cm</t>
  </si>
  <si>
    <t>3) Extensa maximal 190 cm black drop</t>
  </si>
  <si>
    <t>4) Only additional projection surface, no black border possible</t>
  </si>
  <si>
    <t xml:space="preserve">5) Maximum Viewing Height: 235 cm </t>
  </si>
  <si>
    <t>Tensioned DecenderPro</t>
  </si>
  <si>
    <t>DecenderPro</t>
  </si>
  <si>
    <t>Tensioned Descender Large</t>
  </si>
  <si>
    <t>Descender Large</t>
  </si>
  <si>
    <t>(Tensioned) Extensa</t>
  </si>
  <si>
    <t>Tensioned Elpro Large</t>
  </si>
  <si>
    <t>Elpro Large</t>
  </si>
  <si>
    <t>Fixed Frame Projection Screens ≤ 6mtr</t>
  </si>
  <si>
    <t>Ceiling Recessed Electric Projection Screens ≤ 5 meter</t>
  </si>
  <si>
    <t>Large Venue Projection Screens ≥ 5 mtr</t>
  </si>
  <si>
    <t>Rental Projection Screens - FastFold Deluxe</t>
  </si>
  <si>
    <t>200 &amp; 300 Series</t>
  </si>
  <si>
    <t>Short Throw</t>
  </si>
  <si>
    <t>Ultra Short Throw</t>
  </si>
  <si>
    <t>Standard Throw</t>
  </si>
  <si>
    <t>Proscreen Extra BlackDrop</t>
  </si>
  <si>
    <t>Hapro</t>
  </si>
  <si>
    <t>Non-Tensioned Manual Screens</t>
  </si>
  <si>
    <t>Milestone AV Technologies B.V. makes reservation for (printing) errors as well as product and price changes.</t>
  </si>
  <si>
    <t>Includes RF remote</t>
  </si>
  <si>
    <t>Includes IR remote</t>
  </si>
  <si>
    <t>FastFold Deluxe</t>
  </si>
  <si>
    <t>Large Venue</t>
  </si>
  <si>
    <t>800 cm</t>
  </si>
  <si>
    <t>Fabric mounted in reverse position</t>
  </si>
  <si>
    <t>- Projection Side backwards
- Motor is always on the left side</t>
  </si>
  <si>
    <t>Instead of RF motor (standard)</t>
  </si>
  <si>
    <t>RF Motor with remote control</t>
  </si>
  <si>
    <t>Instead of wall switch motor (standard)</t>
  </si>
  <si>
    <r>
      <t>ü</t>
    </r>
    <r>
      <rPr>
        <sz val="9"/>
        <color theme="0"/>
        <rFont val="Arial"/>
        <family val="2"/>
      </rPr>
      <t>2)</t>
    </r>
  </si>
  <si>
    <t>Power Cord on right side</t>
  </si>
  <si>
    <t>Instead of left side (standard)</t>
  </si>
  <si>
    <t>2) Standard motor with external Easy Install RF remote control</t>
  </si>
  <si>
    <r>
      <t>Matte White</t>
    </r>
    <r>
      <rPr>
        <b/>
        <vertAlign val="superscript"/>
        <sz val="10"/>
        <color theme="1"/>
        <rFont val="Arial"/>
        <family val="2"/>
      </rPr>
      <t>1)</t>
    </r>
  </si>
  <si>
    <t>1) NB: Fabric roll width = 190 cm. This product will have seam(s) in the viewing area,  that might be visible.</t>
  </si>
  <si>
    <t>FF DLX Comp</t>
  </si>
  <si>
    <t>717068797505</t>
  </si>
  <si>
    <t>717068797581</t>
  </si>
  <si>
    <t>717068797703</t>
  </si>
  <si>
    <t>717068797741</t>
  </si>
  <si>
    <t>717068734043</t>
  </si>
  <si>
    <t>717068800861</t>
  </si>
  <si>
    <t>717068800946</t>
  </si>
  <si>
    <t>717068801066</t>
  </si>
  <si>
    <t>717068801103</t>
  </si>
  <si>
    <t>717068734395</t>
  </si>
  <si>
    <t>717068631168</t>
  </si>
  <si>
    <t>717068631182</t>
  </si>
  <si>
    <t>717068631205</t>
  </si>
  <si>
    <t>717068631229</t>
  </si>
  <si>
    <t>717068631328</t>
  </si>
  <si>
    <t>717068631359</t>
  </si>
  <si>
    <t>717068631373</t>
  </si>
  <si>
    <t>717068631397</t>
  </si>
  <si>
    <t>717068797864</t>
  </si>
  <si>
    <t>34218</t>
  </si>
  <si>
    <t>34221</t>
  </si>
  <si>
    <t>34224</t>
  </si>
  <si>
    <t>34228</t>
  </si>
  <si>
    <t>39316</t>
  </si>
  <si>
    <t>90825</t>
  </si>
  <si>
    <t>90827</t>
  </si>
  <si>
    <t>90830</t>
  </si>
  <si>
    <t>90831</t>
  </si>
  <si>
    <t>39319</t>
  </si>
  <si>
    <t>38320</t>
  </si>
  <si>
    <t>38321</t>
  </si>
  <si>
    <t>38322</t>
  </si>
  <si>
    <t>38323</t>
  </si>
  <si>
    <t>38328</t>
  </si>
  <si>
    <t>39329</t>
  </si>
  <si>
    <t>39330</t>
  </si>
  <si>
    <t>38331</t>
  </si>
  <si>
    <t>34219</t>
  </si>
  <si>
    <t>34225</t>
  </si>
  <si>
    <t>34230</t>
  </si>
  <si>
    <t>34232</t>
  </si>
  <si>
    <t>ScreenSurface Only</t>
  </si>
  <si>
    <t>Non-Stock Item</t>
  </si>
  <si>
    <t>717068002265</t>
  </si>
  <si>
    <t>717068002296</t>
  </si>
  <si>
    <t>717068002326</t>
  </si>
  <si>
    <t>717068002364</t>
  </si>
  <si>
    <t>717068734760</t>
  </si>
  <si>
    <t>717068850743</t>
  </si>
  <si>
    <t>717068850781</t>
  </si>
  <si>
    <t>717068850842</t>
  </si>
  <si>
    <t>717068850866</t>
  </si>
  <si>
    <t>717068734814</t>
  </si>
  <si>
    <t>717068631489</t>
  </si>
  <si>
    <t>717068631502</t>
  </si>
  <si>
    <t>717068631526</t>
  </si>
  <si>
    <t>717068631557</t>
  </si>
  <si>
    <t>717068631656</t>
  </si>
  <si>
    <t>717068631670</t>
  </si>
  <si>
    <t>717068631687</t>
  </si>
  <si>
    <t>717068631700</t>
  </si>
  <si>
    <t>717068002272</t>
  </si>
  <si>
    <t>717068002333</t>
  </si>
  <si>
    <t>717068002388</t>
  </si>
  <si>
    <t>717068002401</t>
  </si>
  <si>
    <t>8700101010688</t>
  </si>
  <si>
    <t>8700101010695</t>
  </si>
  <si>
    <t>8700101010701</t>
  </si>
  <si>
    <t>8700101010718</t>
  </si>
  <si>
    <t>8700101010725</t>
  </si>
  <si>
    <t>8700101010633</t>
  </si>
  <si>
    <t>8700101010640</t>
  </si>
  <si>
    <t>8700101010657</t>
  </si>
  <si>
    <t>8700101010664</t>
  </si>
  <si>
    <t>8700101010671</t>
  </si>
  <si>
    <t>8700101010756</t>
  </si>
  <si>
    <t>8700101010763</t>
  </si>
  <si>
    <t>Screen Case Tensioned Descender Large Electrol 350</t>
  </si>
  <si>
    <t>Screen Case Tensioned Descender Large Electrol 400</t>
  </si>
  <si>
    <t>Da-Lite Rental Projection Screens</t>
  </si>
  <si>
    <t>Heavy Duty Fast-Fold® Deluxe</t>
  </si>
  <si>
    <t>H x B (cm)</t>
  </si>
  <si>
    <t>Heavy Duty Fast-Fold® Deluxe - HDTV (16:9)</t>
  </si>
  <si>
    <t>Separate Surface - HDTV (16:9)</t>
  </si>
  <si>
    <t>Heavy Duty Fast-Fold Deluxe</t>
  </si>
  <si>
    <t>HD FF DLX Comp</t>
  </si>
  <si>
    <t>HD FF DLX Screen</t>
  </si>
  <si>
    <t>366x650</t>
  </si>
  <si>
    <t>650x366</t>
  </si>
  <si>
    <t>411x732</t>
  </si>
  <si>
    <t>732x411</t>
  </si>
  <si>
    <t>Set wall brackets 40 cm (Aluminium)</t>
  </si>
  <si>
    <t>Set ceiling bracket 100 cm (Aluminium)</t>
  </si>
  <si>
    <t>Set ceiling brackets 100 cm (Black)</t>
  </si>
  <si>
    <t>Set ceiling brackets 100 cm (White)</t>
  </si>
  <si>
    <t>(Tensioned) Elpro Large</t>
  </si>
  <si>
    <t xml:space="preserve">Compact Electrol; Proscreen (CSR); SlimScreen </t>
  </si>
  <si>
    <t>(Tensioned) Descender Pro; (Tensioned) Elpro Concept
(Tensioned) Descender Large; Hapro (CSR)</t>
  </si>
  <si>
    <t xml:space="preserve"> (Tensioned) Descender Pro; 
(Tensioned) Elpro Concept;
Compact Electrol;
 (Hapro CSR); Proscreen (SCR)</t>
  </si>
  <si>
    <t>(Tensioned) Elpro Concept; Compact Electrol;
 (Hapro CSR); Proscreen (SCR)</t>
  </si>
  <si>
    <t>(Tensioned) Elpro Concept; Compact</t>
  </si>
  <si>
    <t>Set wall brackets (3x); 55 cm (Black)</t>
  </si>
  <si>
    <t>8700101010732</t>
  </si>
  <si>
    <t>8700101010749</t>
  </si>
  <si>
    <t>Set wall brackets (2x); 55 cm (White)</t>
  </si>
  <si>
    <t>8700108001405</t>
  </si>
  <si>
    <t>Accessories for mounting: Set Wall/Ceiling Brackets (Tensioned) Elpro Large Electrol</t>
  </si>
  <si>
    <t>Set wall brackets (2x); 24.5 cm (White)</t>
  </si>
  <si>
    <t>Set wall brackets (3x); 26 cm (Black)</t>
  </si>
  <si>
    <t xml:space="preserve">          </t>
  </si>
  <si>
    <t>264x352</t>
  </si>
  <si>
    <t>352x264</t>
  </si>
  <si>
    <t>Commercial Product Description (full)</t>
  </si>
  <si>
    <t>Product Line
Description Full
Capitals</t>
  </si>
  <si>
    <t>Screen Surface Assembly DescenderPro  208x370 Matte White_Without border</t>
  </si>
  <si>
    <t>Screen Surface Assembly DescenderPro  197x350 Matte White_Without border</t>
  </si>
  <si>
    <t>Screen Surface Assembly DescenderPro  186x330 Matte White_Without border</t>
  </si>
  <si>
    <t>Screen Surface Assembly DescenderPro  174x310 Matte White_Without border</t>
  </si>
  <si>
    <t>Screen Surface Assembly DescenderPro  163x290 Matte White_Without border</t>
  </si>
  <si>
    <t>Screen Surface Assembly DescenderPro  152x270 Matte White_Without border</t>
  </si>
  <si>
    <t>Screen Surface Assembly DescenderPro  141x250 Matte White_Without border</t>
  </si>
  <si>
    <t>Screen Surface Assembly DescenderPro  129x230 Matte White_Without border</t>
  </si>
  <si>
    <t>Screen Surface Assembly DescenderPro  118x210 Matte White_Without border</t>
  </si>
  <si>
    <t>Screen Surface Assembly DescenderPro  107x190 Matte White_Without border</t>
  </si>
  <si>
    <r>
      <t xml:space="preserve">IR
RF
</t>
    </r>
    <r>
      <rPr>
        <b/>
        <sz val="12"/>
        <rFont val="Calibri"/>
        <family val="2"/>
        <scheme val="minor"/>
      </rPr>
      <t>Relay
Man Switch
12V DC trigger</t>
    </r>
  </si>
  <si>
    <t>max. 242 high</t>
  </si>
  <si>
    <t>Packaging
Glass</t>
  </si>
  <si>
    <t>Packaging
Plastic</t>
  </si>
  <si>
    <t>Packaging
Paper/Cardboard</t>
  </si>
  <si>
    <t>Packaging
Metal</t>
  </si>
  <si>
    <t>Packaging
Wood</t>
  </si>
  <si>
    <t>Packaging
Total</t>
  </si>
  <si>
    <t>Rear Projection</t>
  </si>
  <si>
    <t>Give us a call</t>
  </si>
  <si>
    <t>8700106008482</t>
  </si>
  <si>
    <t>Elpro Concept RF 195x195 Matte White</t>
  </si>
  <si>
    <t>Elpro Concept RF 215x215 Matte White</t>
  </si>
  <si>
    <t>Elpro Concept RF 230x230 Matte White</t>
  </si>
  <si>
    <t>Elpro Concept RF 270x270 Matte White</t>
  </si>
  <si>
    <t>Elpro Concept RF 290x290 Matte White</t>
  </si>
  <si>
    <t>Elpro Concept RF 310x310 Matte White</t>
  </si>
  <si>
    <t>Elpro Concept RF 330x330 Matte White</t>
  </si>
  <si>
    <t>Tensioned Descender Large Screen Case 450 cm</t>
  </si>
  <si>
    <t>Screen Case Tensioned Descender Large Electrol 450</t>
  </si>
  <si>
    <t>Gross Weight
Rounded Up
(Shipping)</t>
  </si>
  <si>
    <t>13-digit
barcode number</t>
  </si>
  <si>
    <t>Screen Surface Assembly DescenderPro  219x390 Matte White_Without border</t>
  </si>
  <si>
    <t xml:space="preserve">Gross Weight
3 decimals
</t>
  </si>
  <si>
    <t>Screen Surface Assembly DescenderPro  119x190 Matte White_Without border</t>
  </si>
  <si>
    <t>Screen Surface Assembly DescenderPro  131x210 Matte White_Without border</t>
  </si>
  <si>
    <t>Screen Surface Assembly DescenderPro  144x230 Matte White_Without border</t>
  </si>
  <si>
    <t>Screen Surface Assembly DescenderPro  159x250 Matte White_Without border</t>
  </si>
  <si>
    <t>Screen Surface Assembly DescenderPro  169x270 Matte White_Without border</t>
  </si>
  <si>
    <t>Screen Surface Assembly DescenderPro  181x290 Matte White_Without border</t>
  </si>
  <si>
    <t>Screen Surface Assembly DescenderPro  194x310 Matte White_Without border</t>
  </si>
  <si>
    <t>Screen Surface Assembly DescenderPro  206x330 Matte White_Without border</t>
  </si>
  <si>
    <t>Screen Surface Assembly DescenderPro  219x350 Matte White_Without border</t>
  </si>
  <si>
    <t>Screen Surface Assembly DescenderPro  231x370 Matte White_Without border</t>
  </si>
  <si>
    <t>Screen Surface Assembly DescenderPro  244x390 Matte White_Without border</t>
  </si>
  <si>
    <t>Screen Surface Assembly DescenderPro  143x190 Matte White_Without border</t>
  </si>
  <si>
    <t>Screen Surface Assembly DescenderPro  158x210 Matte White_Without border</t>
  </si>
  <si>
    <t>Screen Surface Assembly DescenderPro  173x230 Matte White_Without border</t>
  </si>
  <si>
    <t>Screen Surface Assembly DescenderPro  188x250 Matte White_Without border</t>
  </si>
  <si>
    <t>Screen Surface Assembly DescenderPro  203x270 Matte White_Without border</t>
  </si>
  <si>
    <t>Screen Surface Assembly DescenderPro  218x290 Matte White_Without border</t>
  </si>
  <si>
    <t>Screen Surface Assembly DescenderPro  233x310 Matte White_Without border</t>
  </si>
  <si>
    <t>Screen Surface Assembly DescenderPro  248x330 Matte White_Without border</t>
  </si>
  <si>
    <t>Screen Surface Assembly DescenderPro  263x350 Matte White_Without border</t>
  </si>
  <si>
    <t>Screen Surface Assembly DescenderPro  278x370 Matte White_Without border</t>
  </si>
  <si>
    <t>Screen Surface Assembly DescenderPro  293x390 Matte White_Without border</t>
  </si>
  <si>
    <t>Matte White (Tens)
Da-Mat</t>
  </si>
  <si>
    <t>HD Prog. ReView 0.9</t>
  </si>
  <si>
    <t>HD Prog. ReView
0.9</t>
  </si>
  <si>
    <t xml:space="preserve">Compact Electrol; Hapro (CSR); ProScreen (CSR); </t>
  </si>
  <si>
    <t>Standard Resolution</t>
  </si>
  <si>
    <t>HD Progressive ReView 0.9</t>
  </si>
  <si>
    <r>
      <t xml:space="preserve">HD Progressive ReView 0.9 </t>
    </r>
    <r>
      <rPr>
        <b/>
        <sz val="11"/>
        <color rgb="FF0F4DBC"/>
        <rFont val="Calibri"/>
        <family val="2"/>
        <scheme val="minor"/>
      </rPr>
      <t>(High Resolution Projection)</t>
    </r>
  </si>
  <si>
    <t>HD RV 0.9</t>
  </si>
  <si>
    <t>HD Fast-Fold Deluxe 229x407 HD Progressive ReView 0.9</t>
  </si>
  <si>
    <t>HD Fast-Fold Deluxe 274x488 HD Progressive ReView 0.9</t>
  </si>
  <si>
    <t>HD Fast-Fold Deluxe 305x549 HD Progressive ReView 0.9</t>
  </si>
  <si>
    <t>HD Fast-Fold Deluxe 343x610 HD Progressive ReView 0.9</t>
  </si>
  <si>
    <t>HD Fast-Fold Deluxe 366x650 HD Progressive ReView 0.9</t>
  </si>
  <si>
    <t>HD Fast-Fold Deluxe 411x732 HD Progressive ReView 0.9</t>
  </si>
  <si>
    <t>HD Fast-Fold Deluxe 458x808 HD Progressive ReView 0.9</t>
  </si>
  <si>
    <t>Wall and Ceiling Mounted Electric Projection Screens ≤ 7 meter</t>
  </si>
  <si>
    <t>Tensioned DescenderPro WS 119x190 Matte White</t>
  </si>
  <si>
    <t>8700101046724</t>
  </si>
  <si>
    <t>Tensioned DescenderPro WS 131x210 Matte White</t>
  </si>
  <si>
    <t>8700101046731</t>
  </si>
  <si>
    <t>Tensioned DescenderPro WS 144x230 Matte White</t>
  </si>
  <si>
    <t>8700101046748</t>
  </si>
  <si>
    <t>Tensioned DescenderPro WS 156x250 Matte White</t>
  </si>
  <si>
    <t>8700101046755</t>
  </si>
  <si>
    <t>Tensioned DescenderPro WS 169x270 Matte White</t>
  </si>
  <si>
    <t>8700101046762</t>
  </si>
  <si>
    <t>Tensioned DescenderPro WS 181x290 Matte White</t>
  </si>
  <si>
    <t>8700101046779</t>
  </si>
  <si>
    <t>Tensioned DescenderPro WS 194x310 Matte White</t>
  </si>
  <si>
    <t>8700101046786</t>
  </si>
  <si>
    <t>Tensioned DescenderPro WS 206x330 Matte White</t>
  </si>
  <si>
    <t>8700101046793</t>
  </si>
  <si>
    <t>Tensioned DescenderPro WS 219x350 Matte White</t>
  </si>
  <si>
    <t>8700101046809</t>
  </si>
  <si>
    <t>Tensioned DescenderPro WS 231x370 Matte White</t>
  </si>
  <si>
    <t>8700101046816</t>
  </si>
  <si>
    <t>Tensioned DescenderPro WS 244x390 Matte White</t>
  </si>
  <si>
    <t>8700101046823</t>
  </si>
  <si>
    <t>Tensioned DescenderPro WS 119x190 HD Progressive 0.9</t>
  </si>
  <si>
    <t>8700101046946</t>
  </si>
  <si>
    <t>Tensioned DescenderPro WS 131x210 HD Progressive 0.9</t>
  </si>
  <si>
    <t>8700101046953</t>
  </si>
  <si>
    <t>Tensioned DescenderPro WS 144x230 HD Progressive 0.9</t>
  </si>
  <si>
    <t>8700101046960</t>
  </si>
  <si>
    <t>Tensioned DescenderPro WS 156x250 HD Progressive 0.9</t>
  </si>
  <si>
    <t>8700101046977</t>
  </si>
  <si>
    <t>Tensioned DescenderPro WS 169x270 HD Progressive 0.9</t>
  </si>
  <si>
    <t>8700101046984</t>
  </si>
  <si>
    <t>Tensioned DescenderPro WS 181x290 HD Progressive 0.9</t>
  </si>
  <si>
    <t>8700101046991</t>
  </si>
  <si>
    <t>Tensioned DescenderPro WS 194x310 HD Progressive 0.9</t>
  </si>
  <si>
    <t>8700101047004</t>
  </si>
  <si>
    <t>Tensioned DescenderPro WS 206x330 HD Progressive 0.9</t>
  </si>
  <si>
    <t>8700101047011</t>
  </si>
  <si>
    <t>Tensioned DescenderPro WS 219x350 HD Progressive 0.9</t>
  </si>
  <si>
    <t>8700101047028</t>
  </si>
  <si>
    <t>Tensioned DescenderPro WS 231x370 HD Progressive 0.9</t>
  </si>
  <si>
    <t>8700101047035</t>
  </si>
  <si>
    <t>Tensioned DescenderPro WS 244x390 HD Progressive 0.9</t>
  </si>
  <si>
    <t>8700101047042</t>
  </si>
  <si>
    <t>Tensioned DescenderPro WS 119x190 HD Progressive 1.1</t>
  </si>
  <si>
    <t>8700101047059</t>
  </si>
  <si>
    <t>Tensioned DescenderPro WS 131x210 HD Progressive 1.1</t>
  </si>
  <si>
    <t>8700101047066</t>
  </si>
  <si>
    <t>Tensioned DescenderPro WS 144x230 HD Progressive 1.1</t>
  </si>
  <si>
    <t>8700101047073</t>
  </si>
  <si>
    <t>Tensioned DescenderPro WS 156x250 HD Progressive 1.1</t>
  </si>
  <si>
    <t>8700101047080</t>
  </si>
  <si>
    <t>Tensioned DescenderPro WS 169x270 HD Progressive 1.1</t>
  </si>
  <si>
    <t>8700101047097</t>
  </si>
  <si>
    <t>Tensioned DescenderPro WS 181x290 HD Progressive 1.1</t>
  </si>
  <si>
    <t>8700101047103</t>
  </si>
  <si>
    <t>Tensioned DescenderPro WS 194x310 HD Progressive 1.1</t>
  </si>
  <si>
    <t>8700101047110</t>
  </si>
  <si>
    <t>Tensioned DescenderPro WS 206x330 HD Progressive 1.1</t>
  </si>
  <si>
    <t>8700101047127</t>
  </si>
  <si>
    <t>Tensioned DescenderPro WS 219x350 HD Progressive 1.1</t>
  </si>
  <si>
    <t>8700101047134</t>
  </si>
  <si>
    <t>Tensioned DescenderPro WS 231x370 HD Progressive 1.1</t>
  </si>
  <si>
    <t>8700101047141</t>
  </si>
  <si>
    <t>Tensioned DescenderPro WS 244x390 HD Progressive 1.1</t>
  </si>
  <si>
    <t>8700101047158</t>
  </si>
  <si>
    <t>Tensioned DescenderPro WS 119x190 HD Progressive 1.3</t>
  </si>
  <si>
    <t>8700101047165</t>
  </si>
  <si>
    <t>Tensioned DescenderPro WS 131x210 HD Progressive 1.3</t>
  </si>
  <si>
    <t>8700101047172</t>
  </si>
  <si>
    <t>Tensioned DescenderPro WS 144x230 HD Progressive 1.3</t>
  </si>
  <si>
    <t>8700101047189</t>
  </si>
  <si>
    <t>Tensioned DescenderPro WS 156x250 HD Progressive 1.3</t>
  </si>
  <si>
    <t>8700101047196</t>
  </si>
  <si>
    <t>Tensioned DescenderPro WS 169x270 HD Progressive 1.3</t>
  </si>
  <si>
    <t>8700101047202</t>
  </si>
  <si>
    <t>Tensioned DescenderPro WS 181x290 HD Progressive 1.3</t>
  </si>
  <si>
    <t>8700101047219</t>
  </si>
  <si>
    <t>Tensioned DescenderPro WS 194x310 HD Progressive 1.3</t>
  </si>
  <si>
    <t>8700101047226</t>
  </si>
  <si>
    <t>Tensioned DescenderPro WS 206x330 HD Progressive 1.3</t>
  </si>
  <si>
    <t>8700101047233</t>
  </si>
  <si>
    <t>Tensioned DescenderPro WS 219x350 HD Progressive 1.3</t>
  </si>
  <si>
    <t>8700101047240</t>
  </si>
  <si>
    <t>Tensioned DescenderPro WS 231x370 HD Progressive 1.3</t>
  </si>
  <si>
    <t>8700101047257</t>
  </si>
  <si>
    <t>Tensioned DescenderPro WS 244x390 HD Progressive 1.3</t>
  </si>
  <si>
    <t>8700101047264</t>
  </si>
  <si>
    <t>Tensioned DescenderPro WS 119x190 HD Progressive 1.1 Contrast</t>
  </si>
  <si>
    <t>8700101047271</t>
  </si>
  <si>
    <t>Tensioned DescenderPro WS 131x210 HD Progressive 1.1 Contrast</t>
  </si>
  <si>
    <t>8700101047288</t>
  </si>
  <si>
    <t>Tensioned DescenderPro WS 144x230 HD Progressive 1.1 Contrast</t>
  </si>
  <si>
    <t>8700101047295</t>
  </si>
  <si>
    <t>Tensioned DescenderPro WS 156x250 HD Progressive 1.1 Contrast</t>
  </si>
  <si>
    <t>8700101047301</t>
  </si>
  <si>
    <t>Tensioned DescenderPro WS 169x270 HD Progressive 1.1 Contrast</t>
  </si>
  <si>
    <t>8700101047318</t>
  </si>
  <si>
    <t>Tensioned DescenderPro WS 181x290 HD Progressive 1.1 Contrast</t>
  </si>
  <si>
    <t>8700101047325</t>
  </si>
  <si>
    <t>Tensioned DescenderPro WS 194x310 HD Progressive 1.1 Contrast</t>
  </si>
  <si>
    <t>8700101047332</t>
  </si>
  <si>
    <t>Tensioned DescenderPro WS 206x330 HD Progressive 1.1 Contrast</t>
  </si>
  <si>
    <t>8700101047349</t>
  </si>
  <si>
    <t>Tensioned DescenderPro WS 219x350 HD Progressive 1.1 Contrast</t>
  </si>
  <si>
    <t>8700101047356</t>
  </si>
  <si>
    <t>Tensioned DescenderPro WS 231x370 HD Progressive 1.1 Contrast</t>
  </si>
  <si>
    <t>8700101047363</t>
  </si>
  <si>
    <t>Tensioned DescenderPro WS 244x390 HD Progressive 1.1 Contrast</t>
  </si>
  <si>
    <t>8700101047370</t>
  </si>
  <si>
    <t>Screen Surface Assembly Tensioned DescenderPro WS 119x190 HD Progressive 0.9</t>
  </si>
  <si>
    <t>8700101066944</t>
  </si>
  <si>
    <t>Screen Surface Assembly Tensioned DescenderPro WS 131x210 HD Progressive 0.9</t>
  </si>
  <si>
    <t>8700101066951</t>
  </si>
  <si>
    <t>Screen Surface Assembly Tensioned DescenderPro WS 144x230 HD Progressive 0.9</t>
  </si>
  <si>
    <t>8700101066968</t>
  </si>
  <si>
    <t>Screen Surface Assembly Tensioned DescenderPro WS 156x250 HD Progressive 0.9</t>
  </si>
  <si>
    <t>8700101066975</t>
  </si>
  <si>
    <t>Screen Surface Assembly Tensioned DescenderPro WS 169x270 HD Progressive 0.9</t>
  </si>
  <si>
    <t>8700101066982</t>
  </si>
  <si>
    <t>Screen Surface Assembly Tensioned DescenderPro WS 181x290 HD Progressive 0.9</t>
  </si>
  <si>
    <t>8700101066999</t>
  </si>
  <si>
    <t>Screen Surface Assembly Tensioned DescenderPro WS 194x310 HD Progressive 0.9</t>
  </si>
  <si>
    <t>8700101067002</t>
  </si>
  <si>
    <t>Screen Surface Assembly Tensioned DescenderPro WS 206x330 HD Progressive 0.9</t>
  </si>
  <si>
    <t>8700101067019</t>
  </si>
  <si>
    <t>Screen Surface Assembly Tensioned DescenderPro WS 219x350 HD Progressive 0.9</t>
  </si>
  <si>
    <t>8700101067026</t>
  </si>
  <si>
    <t>Screen Surface Assembly Tensioned DescenderPro WS 231x370 HD Progressive 0.9</t>
  </si>
  <si>
    <t>8700101067033</t>
  </si>
  <si>
    <t>Screen Surface Assembly Tensioned DescenderPro WS 244x390 HD Progressive 0.9</t>
  </si>
  <si>
    <t>8700101067040</t>
  </si>
  <si>
    <t>Screen Surface Assembly Tensioned DescenderPro WS 119x190 HD Progressive 1.1</t>
  </si>
  <si>
    <t>8700101067057</t>
  </si>
  <si>
    <t>Screen Surface Assembly Tensioned DescenderPro WS 131x210 HD Progressive 1.1</t>
  </si>
  <si>
    <t>8700101067064</t>
  </si>
  <si>
    <t>Screen Surface Assembly Tensioned DescenderPro WS 144x230 HD Progressive 1.1</t>
  </si>
  <si>
    <t>8700101067071</t>
  </si>
  <si>
    <t>Screen Surface Assembly Tensioned DescenderPro WS 156x250 HD Progressive 1.1</t>
  </si>
  <si>
    <t>8700101067088</t>
  </si>
  <si>
    <t>Screen Surface Assembly Tensioned DescenderPro WS 169x270 HD Progressive 1.1</t>
  </si>
  <si>
    <t>8700101067095</t>
  </si>
  <si>
    <t>Screen Surface Assembly Tensioned DescenderPro WS 181x290 HD Progressive 1.1</t>
  </si>
  <si>
    <t>8700101067101</t>
  </si>
  <si>
    <t>Screen Surface Assembly Tensioned DescenderPro WS 194x310 HD Progressive 1.1</t>
  </si>
  <si>
    <t>8700101067118</t>
  </si>
  <si>
    <t>Screen Surface Assembly Tensioned DescenderPro WS 206x330 HD Progressive 1.1</t>
  </si>
  <si>
    <t>8700101067125</t>
  </si>
  <si>
    <t>Screen Surface Assembly Tensioned DescenderPro WS 219x350 HD Progressive 1.1</t>
  </si>
  <si>
    <t>8700101067132</t>
  </si>
  <si>
    <t>Screen Surface Assembly Tensioned DescenderPro WS 231x370 HD Progressive 1.1</t>
  </si>
  <si>
    <t>8700101067149</t>
  </si>
  <si>
    <t>Screen Surface Assembly Tensioned DescenderPro WS 244x390 HD Progressive 1.1</t>
  </si>
  <si>
    <t>8700101067156</t>
  </si>
  <si>
    <t>Screen Surface Assembly Tensioned DescenderPro WS 119x190 HD Progressive 1.1 Contrast</t>
  </si>
  <si>
    <t>8700101067279</t>
  </si>
  <si>
    <t>Screen Surface Assembly Tensioned DescenderPro WS 131x210 HD Progressive 1.1 Contrast</t>
  </si>
  <si>
    <t>8700101067286</t>
  </si>
  <si>
    <t>Screen Surface Assembly Tensioned DescenderPro WS 144x230 HD Progressive 1.1 Contrast</t>
  </si>
  <si>
    <t>8700101067293</t>
  </si>
  <si>
    <t>Screen Surface Assembly Tensioned DescenderPro WS 156x250 HD Progressive 1.1 Contrast</t>
  </si>
  <si>
    <t>8700101067309</t>
  </si>
  <si>
    <t>Screen Surface Assembly Tensioned DescenderPro WS 169x270 HD Progressive 1.1 Contrast</t>
  </si>
  <si>
    <t>8700101067316</t>
  </si>
  <si>
    <t>Screen Surface Assembly Tensioned DescenderPro WS 181x290 HD Progressive 1.1 Contrast</t>
  </si>
  <si>
    <t>8700101067323</t>
  </si>
  <si>
    <t>Screen Surface Assembly Tensioned DescenderPro WS 194x310 HD Progressive 1.1 Contrast</t>
  </si>
  <si>
    <t>8700101067330</t>
  </si>
  <si>
    <t>Screen Surface Assembly Tensioned DescenderPro WS 206x330 HD Progressive 1.1 Contrast</t>
  </si>
  <si>
    <t>8700101067347</t>
  </si>
  <si>
    <t>Screen Surface Assembly Tensioned DescenderPro WS 219x350 HD Progressive 1.1 Contrast</t>
  </si>
  <si>
    <t>8700101067354</t>
  </si>
  <si>
    <t>Screen Surface Assembly Tensioned DescenderPro WS 231x370 HD Progressive 1.1 Contrast</t>
  </si>
  <si>
    <t>8700101067361</t>
  </si>
  <si>
    <t>Screen Surface Assembly Tensioned DescenderPro WS 244x390 HD Progressive 1.1 Contrast</t>
  </si>
  <si>
    <t>8700101067378</t>
  </si>
  <si>
    <t>Screen Surface Assembly Tensioned DescenderPro WS 119x190 HD Progressive 1.3</t>
  </si>
  <si>
    <t>8700101067163</t>
  </si>
  <si>
    <t>Screen Surface Assembly Tensioned DescenderPro WS 131x210 HD Progressive 1.3</t>
  </si>
  <si>
    <t>8700101067170</t>
  </si>
  <si>
    <t>Screen Surface Assembly Tensioned DescenderPro WS 144x230 HD Progressive 1.3</t>
  </si>
  <si>
    <t>8700101067187</t>
  </si>
  <si>
    <t>Screen Surface Assembly Tensioned DescenderPro WS 156x250 HD Progressive 1.3</t>
  </si>
  <si>
    <t>8700101067194</t>
  </si>
  <si>
    <t>Screen Surface Assembly Tensioned DescenderPro WS 169x270 HD Progressive 1.3</t>
  </si>
  <si>
    <t>8700101067200</t>
  </si>
  <si>
    <t>Screen Surface Assembly Tensioned DescenderPro WS 181x290 HD Progressive 1.3</t>
  </si>
  <si>
    <t>8700101067217</t>
  </si>
  <si>
    <t>Screen Surface Assembly Tensioned DescenderPro WS 194x310 HD Progressive 1.3</t>
  </si>
  <si>
    <t>8700101067224</t>
  </si>
  <si>
    <t>Screen Surface Assembly Tensioned DescenderPro WS 206x330 HD Progressive 1.3</t>
  </si>
  <si>
    <t>8700101067231</t>
  </si>
  <si>
    <t>Screen Surface Assembly Tensioned DescenderPro WS 219x350 HD Progressive 1.3</t>
  </si>
  <si>
    <t>8700101067248</t>
  </si>
  <si>
    <t>Screen Surface Assembly Tensioned DescenderPro WS 231x370 HD Progressive 1.3</t>
  </si>
  <si>
    <t>8700101067255</t>
  </si>
  <si>
    <t>Screen Surface Assembly Tensioned DescenderPro WS 244x390 HD Progressive 1.3</t>
  </si>
  <si>
    <t>8700101067262</t>
  </si>
  <si>
    <t>Screen Surface Assembly Tensioned DescenderPro WS 119x190 Matte White</t>
  </si>
  <si>
    <t>8700101066722</t>
  </si>
  <si>
    <t>Screen Surface Assembly Tensioned DescenderPro WS 131x210 Matte White</t>
  </si>
  <si>
    <t>8700101066739</t>
  </si>
  <si>
    <t>Screen Surface Assembly Tensioned DescenderPro WS 144x230 Matte White</t>
  </si>
  <si>
    <t>8700101066746</t>
  </si>
  <si>
    <t>Screen Surface Assembly Tensioned DescenderPro WS 156x250 Matte White</t>
  </si>
  <si>
    <t>8700101066753</t>
  </si>
  <si>
    <t>Screen Surface Assembly Tensioned DescenderPro WS 169x270 Matte White</t>
  </si>
  <si>
    <t>8700101066760</t>
  </si>
  <si>
    <t>Screen Surface Assembly Tensioned DescenderPro WS 181x290 Matte White</t>
  </si>
  <si>
    <t>8700101066777</t>
  </si>
  <si>
    <t>Screen Surface Assembly Tensioned DescenderPro WS 194x310 Matte White</t>
  </si>
  <si>
    <t>8700101066784</t>
  </si>
  <si>
    <t>Screen Surface Assembly Tensioned DescenderPro WS 206x330 Matte White</t>
  </si>
  <si>
    <t>8700101066791</t>
  </si>
  <si>
    <t>Screen Surface Assembly Tensioned DescenderPro WS 219x350 Matte White</t>
  </si>
  <si>
    <t>8700101066807</t>
  </si>
  <si>
    <t>Screen Surface Assembly Tensioned DescenderPro WS 231x370 Matte White</t>
  </si>
  <si>
    <t>8700101066814</t>
  </si>
  <si>
    <t>Screen Surface Assembly Tensioned DescenderPro WS 244x390 Matte White</t>
  </si>
  <si>
    <t>8700101066821</t>
  </si>
  <si>
    <t>DescenderPro WS 119x190 Matte White</t>
  </si>
  <si>
    <t>8700101047967</t>
  </si>
  <si>
    <t>DescenderPro WS 131x210 Matte White</t>
  </si>
  <si>
    <t>8700101047974</t>
  </si>
  <si>
    <t>DescenderPro WS 144x230 Matte White</t>
  </si>
  <si>
    <t>8700101047981</t>
  </si>
  <si>
    <t>DescenderPro WS 156x250 Matte White</t>
  </si>
  <si>
    <t>8700101047998</t>
  </si>
  <si>
    <t>DescenderPro WS 169x270 Matte White</t>
  </si>
  <si>
    <t>8700101048001</t>
  </si>
  <si>
    <t>DescenderPro WS 181x290 Matte White</t>
  </si>
  <si>
    <t>8700101048018</t>
  </si>
  <si>
    <t>DescenderPro WS 194x310 Matte White</t>
  </si>
  <si>
    <t>8700101048025</t>
  </si>
  <si>
    <t>DescenderPro WS 206x330 Matte White</t>
  </si>
  <si>
    <t>8700101048032</t>
  </si>
  <si>
    <t>DescenderPro WS 219x350 Matte White</t>
  </si>
  <si>
    <t>8700101048049</t>
  </si>
  <si>
    <t>DescenderPro WS 231x370 Matte White</t>
  </si>
  <si>
    <t>8700101048056</t>
  </si>
  <si>
    <t>DescenderPro WS 244x390 Matte White</t>
  </si>
  <si>
    <t>8700101048063</t>
  </si>
  <si>
    <t>8700101447965</t>
  </si>
  <si>
    <t>8700101447972</t>
  </si>
  <si>
    <t>8700101447989</t>
  </si>
  <si>
    <t>8700101447996</t>
  </si>
  <si>
    <t>8700101448009</t>
  </si>
  <si>
    <t>8700101448016</t>
  </si>
  <si>
    <t>8700101448023</t>
  </si>
  <si>
    <t>8700101448030</t>
  </si>
  <si>
    <t>8700101448047</t>
  </si>
  <si>
    <t>8700101448054</t>
  </si>
  <si>
    <t>8700101448061</t>
  </si>
  <si>
    <t>Screen Surface Assembly DescenderPro WS 119x190 Matte White</t>
  </si>
  <si>
    <t>8700101067965</t>
  </si>
  <si>
    <t>Screen Surface Assembly DescenderPro WS 131x210 Matte White</t>
  </si>
  <si>
    <t>8700101067972</t>
  </si>
  <si>
    <t>Screen Surface Assembly DescenderPro WS 144x230 Matte White</t>
  </si>
  <si>
    <t>8700101067989</t>
  </si>
  <si>
    <t>Screen Surface Assembly DescenderPro WS 156x250 Matte White</t>
  </si>
  <si>
    <t>8700101067996</t>
  </si>
  <si>
    <t>Screen Surface Assembly DescenderPro WS 169x270 Matte White</t>
  </si>
  <si>
    <t>8700101068009</t>
  </si>
  <si>
    <t>Screen Surface Assembly DescenderPro WS 181x290 Matte White</t>
  </si>
  <si>
    <t>8700101068016</t>
  </si>
  <si>
    <t>Screen Surface Assembly DescenderPro WS 194x310 Matte White</t>
  </si>
  <si>
    <t>8700101068023</t>
  </si>
  <si>
    <t>Screen Surface Assembly DescenderPro WS 206x330 Matte White</t>
  </si>
  <si>
    <t>8700101068030</t>
  </si>
  <si>
    <t>Screen Surface Assembly DescenderPro WS 219x350 Matte White</t>
  </si>
  <si>
    <t>8700101068047</t>
  </si>
  <si>
    <t>Screen Surface Assembly DescenderPro WS 231x370 Matte White</t>
  </si>
  <si>
    <t>8700101068054</t>
  </si>
  <si>
    <t>Screen Surface Assembly DescenderPro WS 244x390 Matte White</t>
  </si>
  <si>
    <t>8700101068061</t>
  </si>
  <si>
    <t>8700101467963</t>
  </si>
  <si>
    <t>8700101467970</t>
  </si>
  <si>
    <t>8700101467987</t>
  </si>
  <si>
    <t>8700101467994</t>
  </si>
  <si>
    <t>8700101468007</t>
  </si>
  <si>
    <t>8700101468014</t>
  </si>
  <si>
    <t>8700101468021</t>
  </si>
  <si>
    <t>8700101468038</t>
  </si>
  <si>
    <t>8700101468045</t>
  </si>
  <si>
    <t>8700101468052</t>
  </si>
  <si>
    <t>8700101468069</t>
  </si>
  <si>
    <t>DescenderPro WS 107x190 Matte White</t>
  </si>
  <si>
    <t>8700101047639</t>
  </si>
  <si>
    <t>DescenderPro WS 118x210 Matte White</t>
  </si>
  <si>
    <t>8700101047646</t>
  </si>
  <si>
    <t>DescenderPro WS 129x230 Matte White</t>
  </si>
  <si>
    <t>8700101047653</t>
  </si>
  <si>
    <t>DescenderPro WS 141x250 Matte White</t>
  </si>
  <si>
    <t>8700101047660</t>
  </si>
  <si>
    <t>DescenderPro WS 152x270 Matte White</t>
  </si>
  <si>
    <t>8700101047677</t>
  </si>
  <si>
    <t>DescenderPro WS 163x290 Matte White</t>
  </si>
  <si>
    <t>8700101047684</t>
  </si>
  <si>
    <t>DescenderPro WS 174x310 Matte White</t>
  </si>
  <si>
    <t>8700101047691</t>
  </si>
  <si>
    <t>DescenderPro WS 186x330 Matte White</t>
  </si>
  <si>
    <t>8700101047707</t>
  </si>
  <si>
    <t>DescenderPro WS 197x350 Matte White</t>
  </si>
  <si>
    <t>8700101047714</t>
  </si>
  <si>
    <t>DescenderPro WS 208x370 Matte White</t>
  </si>
  <si>
    <t>8700101047721</t>
  </si>
  <si>
    <t>DescenderPro WS 219x390 Matte White</t>
  </si>
  <si>
    <t>8700101047738</t>
  </si>
  <si>
    <t>8700101447637</t>
  </si>
  <si>
    <t>8700101447644</t>
  </si>
  <si>
    <t>8700101447651</t>
  </si>
  <si>
    <t>8700101447668</t>
  </si>
  <si>
    <t>8700101447675</t>
  </si>
  <si>
    <t>8700101447682</t>
  </si>
  <si>
    <t>8700101447699</t>
  </si>
  <si>
    <t>8700101447705</t>
  </si>
  <si>
    <t>8700101447712</t>
  </si>
  <si>
    <t>8700101447729</t>
  </si>
  <si>
    <t>8700101447736</t>
  </si>
  <si>
    <t>Screen Surface Assembly DescenderPro WS 107x190 Matte White</t>
  </si>
  <si>
    <t>8700101067637</t>
  </si>
  <si>
    <t>Screen Surface Assembly DescenderPro WS 118x210 Matte White</t>
  </si>
  <si>
    <t>8700101067644</t>
  </si>
  <si>
    <t>Screen Surface Assembly DescenderPro WS 129x230 Matte White</t>
  </si>
  <si>
    <t>8700101067651</t>
  </si>
  <si>
    <t>Screen Surface Assembly DescenderPro WS 141x250 Matte White</t>
  </si>
  <si>
    <t>8700101067668</t>
  </si>
  <si>
    <t>8700108001719</t>
  </si>
  <si>
    <t>8700108001726</t>
  </si>
  <si>
    <t>8700108001733</t>
  </si>
  <si>
    <t>8700108001740</t>
  </si>
  <si>
    <t>8700108001757</t>
  </si>
  <si>
    <t>8700108001764</t>
  </si>
  <si>
    <t>8700108001771</t>
  </si>
  <si>
    <t>8700108001788</t>
  </si>
  <si>
    <t>8700108001795</t>
  </si>
  <si>
    <t>8700108001801</t>
  </si>
  <si>
    <t>8700108001818</t>
  </si>
  <si>
    <t>Tensioned DescenderPro WS 107x190 Matte White</t>
  </si>
  <si>
    <t>8700101046069</t>
  </si>
  <si>
    <t>Tensioned DescenderPro WS 118x210 Matte White</t>
  </si>
  <si>
    <t>8700101046076</t>
  </si>
  <si>
    <t>Tensioned DescenderPro WS 129x230 Matte White</t>
  </si>
  <si>
    <t>8700101046083</t>
  </si>
  <si>
    <t>Tensioned DescenderPro WS 141x250 Matte White</t>
  </si>
  <si>
    <t>8700101046090</t>
  </si>
  <si>
    <t>Tensioned DescenderPro WS 152x270 Matte White</t>
  </si>
  <si>
    <t>8700101046106</t>
  </si>
  <si>
    <t>Tensioned DescenderPro WS 163x290 Matte White</t>
  </si>
  <si>
    <t>8700101046113</t>
  </si>
  <si>
    <t>Tensioned DescenderPro WS 174x310 Matte White</t>
  </si>
  <si>
    <t>8700101046120</t>
  </si>
  <si>
    <t>Tensioned DescenderPro WS 186x330 Matte White</t>
  </si>
  <si>
    <t>8700101046137</t>
  </si>
  <si>
    <t>Tensioned DescenderPro WS 197x350 Matte White</t>
  </si>
  <si>
    <t>8700101046144</t>
  </si>
  <si>
    <t>Tensioned DescenderPro WS 208x370 Matte White</t>
  </si>
  <si>
    <t>8700101046151</t>
  </si>
  <si>
    <t>Tensioned DescenderPro WS 219x390 Matte White</t>
  </si>
  <si>
    <t>8700101046168</t>
  </si>
  <si>
    <t>Tensioned DescenderPro WS 107x190 HD Progressive 0.9</t>
  </si>
  <si>
    <t>8700101046281</t>
  </si>
  <si>
    <t>Tensioned DescenderPro WS 118x210 HD Progressive 0.9</t>
  </si>
  <si>
    <t>8700101046298</t>
  </si>
  <si>
    <t>Tensioned DescenderPro WS 129x230 HD Progressive 0.9</t>
  </si>
  <si>
    <t>8700101046304</t>
  </si>
  <si>
    <t>Tensioned DescenderPro WS 141x250 HD Progressive 0.9</t>
  </si>
  <si>
    <t>8700101046311</t>
  </si>
  <si>
    <t>Tensioned DescenderPro WS 152x270 HD Progressive 0.9</t>
  </si>
  <si>
    <t>8700101046328</t>
  </si>
  <si>
    <t>Tensioned DescenderPro WS 163x290 HD Progressive 0.9</t>
  </si>
  <si>
    <t>8700101046335</t>
  </si>
  <si>
    <t>Tensioned DescenderPro WS 174x310 HD Progressive 0.9</t>
  </si>
  <si>
    <t>8700101046342</t>
  </si>
  <si>
    <t>Tensioned DescenderPro WS 186x330 HD Progressive 0.9</t>
  </si>
  <si>
    <t>8700101046359</t>
  </si>
  <si>
    <t>Tensioned DescenderPro WS 197x350 HD Progressive 0.9</t>
  </si>
  <si>
    <t>8700101046366</t>
  </si>
  <si>
    <t>Tensioned DescenderPro WS 208x370 HD Progressive 0.9</t>
  </si>
  <si>
    <t>8700101046373</t>
  </si>
  <si>
    <t>Tensioned DescenderPro WS 219x390 HD Progressive 0.9</t>
  </si>
  <si>
    <t>8700101046380</t>
  </si>
  <si>
    <t>Tensioned DescenderPro WS 107x190 HD Progressive 1.1</t>
  </si>
  <si>
    <t>Tensioned DescenderPro WS 118x210 HD Progressive 1.1</t>
  </si>
  <si>
    <t>Tensioned DescenderPro WS 129x230 HD Progressive 1.1</t>
  </si>
  <si>
    <t>Tensioned DescenderPro WS 141x250 HD Progressive 1.1</t>
  </si>
  <si>
    <t>Tensioned DescenderPro WS 152x270 HD Progressive 1.1</t>
  </si>
  <si>
    <t>Tensioned DescenderPro WS 163x290 HD Progressive 1.1</t>
  </si>
  <si>
    <t>Tensioned DescenderPro WS 174x310 HD Progressive 1.1</t>
  </si>
  <si>
    <t>Tensioned DescenderPro WS 186x330 HD Progressive 1.1</t>
  </si>
  <si>
    <t>Tensioned DescenderPro WS 197x350 HD Progressive 1.1</t>
  </si>
  <si>
    <t>Tensioned DescenderPro WS 208x370 HD Progressive 1.1</t>
  </si>
  <si>
    <t>Tensioned DescenderPro WS 219x390 HD Progressive 1.1</t>
  </si>
  <si>
    <t>Tensioned DescenderPro WS 107x190 HD Progressive 1.3</t>
  </si>
  <si>
    <t>Tensioned DescenderPro WS 118x210 HD Progressive 1.3</t>
  </si>
  <si>
    <t>Tensioned DescenderPro WS 129x230 HD Progressive 1.3</t>
  </si>
  <si>
    <t>Tensioned DescenderPro WS 141x250 HD Progressive 1.3</t>
  </si>
  <si>
    <t>Tensioned DescenderPro WS 152x270 HD Progressive 1.3</t>
  </si>
  <si>
    <t>Tensioned DescenderPro WS 163x290 HD Progressive 1.3</t>
  </si>
  <si>
    <t>Tensioned DescenderPro WS 174x310 HD Progressive 1.3</t>
  </si>
  <si>
    <t>Tensioned DescenderPro WS 186x330 HD Progressive 1.3</t>
  </si>
  <si>
    <t>Tensioned DescenderPro WS 197x350 HD Progressive 1.3</t>
  </si>
  <si>
    <t>Tensioned DescenderPro WS 208x370 HD Progressive 1.3</t>
  </si>
  <si>
    <t>Tensioned DescenderPro WS 219x390 HD Progressive 1.3</t>
  </si>
  <si>
    <t>Tensioned DescenderPro WS 107x190 HD Progressive 1.1 Contrast</t>
  </si>
  <si>
    <t>Tensioned DescenderPro WS 118x210 HD Progressive 1.1 Contrast</t>
  </si>
  <si>
    <t>Tensioned DescenderPro WS 129x230 HD Progressive 1.1 Contrast</t>
  </si>
  <si>
    <t>Tensioned DescenderPro WS 141x250 HD Progressive 1.1 Contrast</t>
  </si>
  <si>
    <t>Tensioned DescenderPro WS 152x270 HD Progressive 1.1 Contrast</t>
  </si>
  <si>
    <t>Tensioned DescenderPro WS 163x290 HD Progressive 1.1 Contrast</t>
  </si>
  <si>
    <t>Tensioned DescenderPro WS 174x310 HD Progressive 1.1 Contrast</t>
  </si>
  <si>
    <t>Tensioned DescenderPro WS 186x330 HD Progressive 1.1 Contrast</t>
  </si>
  <si>
    <t>Tensioned DescenderPro WS 197x350 HD Progressive 1.1 Contrast</t>
  </si>
  <si>
    <t>Tensioned DescenderPro WS 208x370 HD Progressive 1.1 Contrast</t>
  </si>
  <si>
    <t>Tensioned DescenderPro WS 219x390 HD Progressive 1.1 Contrast</t>
  </si>
  <si>
    <t>Screen Surface Assembly Tensioned DescenderPro WS 107x190 HD Progressive 0.9</t>
  </si>
  <si>
    <t>Screen Surface Assembly Tensioned DescenderPro WS 118x210 HD Progressive 0.9</t>
  </si>
  <si>
    <t>Screen Surface Assembly Tensioned DescenderPro WS 129x230 HD Progressive 0.9</t>
  </si>
  <si>
    <t>Screen Surface Assembly Tensioned DescenderPro WS 141x250 HD Progressive 0.9</t>
  </si>
  <si>
    <t>Screen Surface Assembly Tensioned DescenderPro WS 152x270 HD Progressive 0.9</t>
  </si>
  <si>
    <t>Screen Surface Assembly Tensioned DescenderPro WS 163x290 HD Progressive 0.9</t>
  </si>
  <si>
    <t>Screen Surface Assembly Tensioned DescenderPro WS 174x310 HD Progressive 0.9</t>
  </si>
  <si>
    <t>Screen Surface Assembly Tensioned DescenderPro WS 186x330 HD Progressive 0.9</t>
  </si>
  <si>
    <t>Screen Surface Assembly Tensioned DescenderPro WS 197x350 HD Progressive 0.9</t>
  </si>
  <si>
    <t>Screen Surface Assembly Tensioned DescenderPro WS 208x370 HD Progressive 0.9</t>
  </si>
  <si>
    <t>Screen Surface Assembly Tensioned DescenderPro WS 219x390 HD Progressive 0.9</t>
  </si>
  <si>
    <t>Screen Surface Assembly Tensioned DescenderPro WS 107x190 HD Progressive 1.1</t>
  </si>
  <si>
    <t>Screen Surface Assembly Tensioned DescenderPro WS 118x210 HD Progressive 1.1</t>
  </si>
  <si>
    <t>Screen Surface Assembly Tensioned DescenderPro WS 129x230 HD Progressive 1.1</t>
  </si>
  <si>
    <t>Screen Surface Assembly Tensioned DescenderPro WS 141x250 HD Progressive 1.1</t>
  </si>
  <si>
    <t>Screen Surface Assembly Tensioned DescenderPro WS 152x270 HD Progressive 1.1</t>
  </si>
  <si>
    <t>Screen Surface Assembly Tensioned DescenderPro WS 163x290 HD Progressive 1.1</t>
  </si>
  <si>
    <t>Screen Surface Assembly Tensioned DescenderPro WS 174x310 HD Progressive 1.1</t>
  </si>
  <si>
    <t>Screen Surface Assembly Tensioned DescenderPro WS 186x330 HD Progressive 1.1</t>
  </si>
  <si>
    <t>Screen Surface Assembly Tensioned DescenderPro WS 197x350 HD Progressive 1.1</t>
  </si>
  <si>
    <t>Screen Surface Assembly Tensioned DescenderPro WS 208x370 HD Progressive 1.1</t>
  </si>
  <si>
    <t>Screen Surface Assembly Tensioned DescenderPro WS 219x390 HD Progressive 1.1</t>
  </si>
  <si>
    <t>Screen Surface Assembly Tensioned DescenderPro WS 107x190 HD Progressive 1.1 Contrast</t>
  </si>
  <si>
    <t>Screen Surface Assembly Tensioned DescenderPro WS 118x210 HD Progressive 1.1 Contrast</t>
  </si>
  <si>
    <t>Screen Surface Assembly Tensioned DescenderPro WS 129x230 HD Progressive 1.1 Contrast</t>
  </si>
  <si>
    <t>Screen Surface Assembly Tensioned DescenderPro WS 141x250 HD Progressive 1.1 Contrast</t>
  </si>
  <si>
    <t>Screen Surface Assembly Tensioned DescenderPro WS 152x270 HD Progressive 1.1 Contrast</t>
  </si>
  <si>
    <t>Screen Surface Assembly Tensioned DescenderPro WS 163x290 HD Progressive 1.1 Contrast</t>
  </si>
  <si>
    <t>Screen Surface Assembly Tensioned DescenderPro WS 174x310 HD Progressive 1.1 Contrast</t>
  </si>
  <si>
    <t>Screen Surface Assembly Tensioned DescenderPro WS 186x330 HD Progressive 1.1 Contrast</t>
  </si>
  <si>
    <t>Screen Surface Assembly Tensioned DescenderPro WS 197x350 HD Progressive 1.1 Contrast</t>
  </si>
  <si>
    <t>Screen Surface Assembly Tensioned DescenderPro WS 208x370 HD Progressive 1.1 Contrast</t>
  </si>
  <si>
    <t>Screen Surface Assembly Tensioned DescenderPro WS 219x390 HD Progressive 1.1 Contrast</t>
  </si>
  <si>
    <t>Screen Surface Assembly DescenderPro WS 152x270 Matte White</t>
  </si>
  <si>
    <t>Screen Surface Assembly DescenderPro WS 163x290 Matte White</t>
  </si>
  <si>
    <t>Screen Surface Assembly DescenderPro WS 174x310 Matte White</t>
  </si>
  <si>
    <t>Screen Surface Assembly DescenderPro WS 186x330 Matte White</t>
  </si>
  <si>
    <t>Screen Surface Assembly DescenderPro WS 197x350 Matte White</t>
  </si>
  <si>
    <t>Screen Surface Assembly DescenderPro WS 208x370 Matte White</t>
  </si>
  <si>
    <t>Screen Surface Assembly DescenderPro WS 219x390 Matte White</t>
  </si>
  <si>
    <t>DescenderPro WS 143x190 Matte White</t>
  </si>
  <si>
    <t>DescenderPro WS 158x210 Matte White</t>
  </si>
  <si>
    <t>DescenderPro WS 173x230 Matte White</t>
  </si>
  <si>
    <t>DescenderPro WS 188x250 Matte White</t>
  </si>
  <si>
    <t>DescenderPro WS 203x270 Matte White</t>
  </si>
  <si>
    <t>DescenderPro WS 218x290 Matte White</t>
  </si>
  <si>
    <t>DescenderPro WS 233x310 Matte White</t>
  </si>
  <si>
    <t>DescenderPro WS 248x330 Matte White</t>
  </si>
  <si>
    <t>DescenderPro WS 263x350 Matte White</t>
  </si>
  <si>
    <t>DescenderPro WS 278x370 Matte White</t>
  </si>
  <si>
    <t>DescenderPro WS 293x390 Matte White</t>
  </si>
  <si>
    <t>Screen Surface Assembly DescenderPro WS 143x190 Matte White</t>
  </si>
  <si>
    <t>Screen Surface Assembly DescenderPro WS 158x210 Matte White</t>
  </si>
  <si>
    <t>Screen Surface Assembly DescenderPro WS 173x230 Matte White</t>
  </si>
  <si>
    <t>Screen Surface Assembly DescenderPro WS 188x250 Matte White</t>
  </si>
  <si>
    <t>Screen Surface Assembly DescenderPro WS 203x270 Matte White</t>
  </si>
  <si>
    <t>Screen Surface Assembly DescenderPro WS 218x290 Matte White</t>
  </si>
  <si>
    <t>Screen Surface Assembly DescenderPro WS 233x310 Matte White</t>
  </si>
  <si>
    <t>Screen Surface Assembly DescenderPro WS 248x330 Matte White</t>
  </si>
  <si>
    <t>Screen Surface Assembly DescenderPro WS 263x350 Matte White</t>
  </si>
  <si>
    <t>Screen Surface Assembly DescenderPro WS 278x370 Matte White</t>
  </si>
  <si>
    <t>Screen Surface Assembly DescenderPro WS 293x390 Matte White</t>
  </si>
  <si>
    <t>Tensioned Elpro Concept WS 119x190 HD Progressive 0.9</t>
  </si>
  <si>
    <t>Tensioned Elpro Concept WS 131x210 HD Progressive 0.9</t>
  </si>
  <si>
    <t>Tensioned Elpro Concept WS 144x230 HD Progressive 0.9</t>
  </si>
  <si>
    <t>Tensioned Elpro Concept WS 156x250 HD Progressive 0.9</t>
  </si>
  <si>
    <t>Tensioned Elpro Concept WS 169x270 HD Progressive 0.9</t>
  </si>
  <si>
    <t>Tensioned Elpro Concept WS 181x290 HD Progressive 0.9</t>
  </si>
  <si>
    <t>Tensioned Elpro Concept WS 194x310 HD Progressive 0.9</t>
  </si>
  <si>
    <t>Tensioned Elpro Concept WS 206x330 HD Progressive 0.9</t>
  </si>
  <si>
    <t>Tensioned Elpro Concept WS 218x350 HD Progressive 0.9</t>
  </si>
  <si>
    <t>Tensioned Elpro Concept WS 231x370 HD Progressive 0.9</t>
  </si>
  <si>
    <t>Tensioned Elpro Concept WS 119x190 HD Progressive 1.1</t>
  </si>
  <si>
    <t>Tensioned Elpro Concept WS 131x210 HD Progressive 1.1</t>
  </si>
  <si>
    <t>Tensioned Elpro Concept WS 144x230 HD Progressive 1.1</t>
  </si>
  <si>
    <t>Tensioned Elpro Concept WS 156x250 HD Progressive 1.1</t>
  </si>
  <si>
    <t>Tensioned Elpro Concept WS 169x270 HD Progressive 1.1</t>
  </si>
  <si>
    <t>Tensioned Elpro Concept WS 181x290 HD Progressive 1.1</t>
  </si>
  <si>
    <t>Tensioned Elpro Concept WS 194x310 HD Progressive 1.1</t>
  </si>
  <si>
    <t>Tensioned Elpro Concept WS 206x330 HD Progressive 1.1</t>
  </si>
  <si>
    <t>Tensioned Elpro Concept WS 218x350 HD Progressive 1.1</t>
  </si>
  <si>
    <t>Tensioned Elpro Concept WS 231x370 HD Progressive 1.1</t>
  </si>
  <si>
    <t>Tensioned Elpro Concept WS 119x190 HD Progressive 1.1 Contrast</t>
  </si>
  <si>
    <t>Tensioned Elpro Concept WS 131x210 HD Progressive 1.1 Contrast</t>
  </si>
  <si>
    <t>Tensioned Elpro Concept WS 144x230 HD Progressive 1.1 Contrast</t>
  </si>
  <si>
    <t>Tensioned Elpro Concept WS 156x250 HD Progressive 1.1 Contrast</t>
  </si>
  <si>
    <t>Tensioned Elpro Concept WS 169x270 HD Progressive 1.1 Contrast</t>
  </si>
  <si>
    <t>Tensioned Elpro Concept WS 181x290 HD Progressive 1.1 Contrast</t>
  </si>
  <si>
    <t>Tensioned Elpro Concept WS 194x310 HD Progressive 1.1 Contrast</t>
  </si>
  <si>
    <t>Tensioned Elpro Concept WS 206x330 HD Progressive 1.1 Contrast</t>
  </si>
  <si>
    <t>Tensioned Elpro Concept WS 218x350 HD Progressive 1.1 Contrast</t>
  </si>
  <si>
    <t>Tensioned Elpro Concept WS 213x370 HD Progressive 1.1 Contrast</t>
  </si>
  <si>
    <t>Tensioned Elpro Concept WS 119x190 HD Progressive 1.3</t>
  </si>
  <si>
    <t>Tensioned Elpro Concept WS 131x210 HD Progressive 1.3</t>
  </si>
  <si>
    <t>Tensioned Elpro Concept WS 144x230 HD Progressive 1.3</t>
  </si>
  <si>
    <t>Tensioned Elpro Concept WS 156x250 HD Progressive 1.3</t>
  </si>
  <si>
    <t>Tensioned Elpro Concept WS 169x270 HD Progressive 1.3</t>
  </si>
  <si>
    <t>Tensioned Elpro Concept WS 181x290 HD Progressive 1.3</t>
  </si>
  <si>
    <t>Tensioned Elpro Concept WS 194x310 HD Progressive 1.3</t>
  </si>
  <si>
    <t>Tensioned Elpro Concept WS 206x330 HD Progressive 1.3</t>
  </si>
  <si>
    <t>Tensioned Elpro Concept WS 218x350 HD Progressive 1.3</t>
  </si>
  <si>
    <t>Tensioned Elpro Concept WS 231x370 HD Progressive 1.3</t>
  </si>
  <si>
    <t>Tensioned Elpro Concept RF 119x190 HD Progressive 0.9</t>
  </si>
  <si>
    <t>Tensioned Elpro Concept RF 131x210 HD Progressive 0.9</t>
  </si>
  <si>
    <t>Tensioned Elpro Concept RF 144x230 HD Progressive 0.9</t>
  </si>
  <si>
    <t>Tensioned Elpro Concept RF 156x250 HD Progressive 0.9</t>
  </si>
  <si>
    <t>Tensioned Elpro Concept RF 169x270 HD Progressive 0.9</t>
  </si>
  <si>
    <t>Tensioned Elpro Concept RF 181x290 HD Progressive 0.9</t>
  </si>
  <si>
    <t>Tensioned Elpro Concept RF 194x310 HD Progressive 0.9</t>
  </si>
  <si>
    <t>Tensioned Elpro Concept RF 206x330 HD Progressive 0.9</t>
  </si>
  <si>
    <t>Tensioned Elpro Concept RF 218x350 HD Progressive 0.9</t>
  </si>
  <si>
    <t>Tensioned Elpro Concept RF 231x370 HD Progressive 0.9</t>
  </si>
  <si>
    <t>Tensioned Elpro Concept RF 119x190 HD Progressive 1.1</t>
  </si>
  <si>
    <t>Tensioned Elpro Concept RF 131x210 HD Progressive 1.1</t>
  </si>
  <si>
    <t>Tensioned Elpro Concept RF 144x230 HD Progressive 1.1</t>
  </si>
  <si>
    <t>Tensioned Elpro Concept RF 156x250 HD Progressive 1.1</t>
  </si>
  <si>
    <t>Tensioned Elpro Concept RF 169x270 HD Progressive 1.1</t>
  </si>
  <si>
    <t>Tensioned Elpro Concept RF 181x290 HD Progressive 1.1</t>
  </si>
  <si>
    <t>Tensioned Elpro Concept RF 194x310 HD Progressive 1.1</t>
  </si>
  <si>
    <t>Tensioned Elpro Concept RF 206x330 HD Progressive 1.1</t>
  </si>
  <si>
    <t>Tensioned Elpro Concept RF 218x350 HD Progressive 1.1</t>
  </si>
  <si>
    <t>Tensioned Elpro Concept RF 231x370 HD Progressive 1.1</t>
  </si>
  <si>
    <t>Tensioned Elpro Concept RF 119x190 HD Progressive 1.1 Contrast</t>
  </si>
  <si>
    <t>Tensioned Elpro Concept RF 131x210 HD Progressive 1.1 Contrast</t>
  </si>
  <si>
    <t>Tensioned Elpro Concept RF 144x230 HD Progressive 1.1 Contrast</t>
  </si>
  <si>
    <t>Tensioned Elpro Concept RF 156x250 HD Progressive 1.1 Contrast</t>
  </si>
  <si>
    <t>Tensioned Elpro Concept RF 169x270 HD Progressive 1.1 Contrast</t>
  </si>
  <si>
    <t>Tensioned Elpro Concept RF 181x290 HD Progressive 1.1 Contrast</t>
  </si>
  <si>
    <t>Tensioned Elpro Concept RF 194x310 HD Progressive 1.1 Contrast</t>
  </si>
  <si>
    <t>Tensioned Elpro Concept RF 206x330 HD Progressive 1.1 Contrast</t>
  </si>
  <si>
    <t>Tensioned Elpro Concept RF 218x350 HD Progressive 1.1 Contrast</t>
  </si>
  <si>
    <t>Tensioned Elpro Concept RF 213x370 HD Progressive 1.1 Contrast</t>
  </si>
  <si>
    <t>Tensioned Elpro Concept RF 119x190 HD Progressive 1.3</t>
  </si>
  <si>
    <t>Tensioned Elpro Concept RF 131x210 HD Progressive 1.3</t>
  </si>
  <si>
    <t>Tensioned Elpro Concept RF 144x230 HD Progressive 1.3</t>
  </si>
  <si>
    <t>Tensioned Elpro Concept RF 156x250 HD Progressive 1.3</t>
  </si>
  <si>
    <t>Tensioned Elpro Concept RF 169x270 HD Progressive 1.3</t>
  </si>
  <si>
    <t>Tensioned Elpro Concept RF 181x290 HD Progressive 1.3</t>
  </si>
  <si>
    <t>Tensioned Elpro Concept RF 194x310 HD Progressive 1.3</t>
  </si>
  <si>
    <t>Tensioned Elpro Concept RF 206x330 HD Progressive 1.3</t>
  </si>
  <si>
    <t>Tensioned Elpro Concept RF 218x350 HD Progressive 1.3</t>
  </si>
  <si>
    <t>Tensioned Elpro Concept RF 231x370 HD Progressive 1.3</t>
  </si>
  <si>
    <t>Tensioned Elpro Concept WS 107x190 HD Progressive 0.9</t>
  </si>
  <si>
    <t>Tensioned Elpro Concept WS 118x210 HD Progressive 0.9</t>
  </si>
  <si>
    <t>Tensioned Elpro Concept WS 129x230 HD Progressive 0.9</t>
  </si>
  <si>
    <t>Tensioned Elpro Concept WS 141x250 HD Progressive 0.9</t>
  </si>
  <si>
    <t>Tensioned Elpro Concept WS 152x270 HD Progressive 0.9</t>
  </si>
  <si>
    <t>Tensioned Elpro Concept WS 163x290 HD Progressive 0.9</t>
  </si>
  <si>
    <t>Tensioned Elpro Concept WS 174x310 HD Progressive 0.9</t>
  </si>
  <si>
    <t>Tensioned Elpro Concept WS 186x330 HD Progressive 0.9</t>
  </si>
  <si>
    <t>Tensioned Elpro Concept WS 197x350 HD Progressive 0.9</t>
  </si>
  <si>
    <t>Tensioned Elpro Concept WS 208x370 HD Progressive 0.9</t>
  </si>
  <si>
    <t>Tensioned Elpro Concept WS 107x190 HD Progressive 1.1</t>
  </si>
  <si>
    <t>Tensioned Elpro Concept WS 118x210 HD Progressive 1.1</t>
  </si>
  <si>
    <t>Tensioned Elpro Concept WS 129x230 HD Progressive 1.1</t>
  </si>
  <si>
    <t>Tensioned Elpro Concept WS 141x250 HD Progressive 1.1</t>
  </si>
  <si>
    <t>Tensioned Elpro Concept WS 152x270 HD Progressive 1.1</t>
  </si>
  <si>
    <t>Tensioned Elpro Concept WS 163x290 HD Progressive 1.1</t>
  </si>
  <si>
    <t>Tensioned Elpro Concept WS 174x310 HD Progressive 1.1</t>
  </si>
  <si>
    <t>Tensioned Elpro Concept WS 186x330 HD Progressive 1.1</t>
  </si>
  <si>
    <t>Tensioned Elpro Concept WS 197x350 HD Progressive 1.1</t>
  </si>
  <si>
    <t>Tensioned Elpro Concept WS 208x370 HD Progressive 1.1</t>
  </si>
  <si>
    <t>Tensioned Elpro Concept WS 107x190 HD Progressive 1.1 Contrast</t>
  </si>
  <si>
    <t>Tensioned Elpro Concept WS 118x210 HD Progressive 1.1 Contrast</t>
  </si>
  <si>
    <t>Tensioned Elpro Concept WS 129x230 HD Progressive 1.1 Contrast</t>
  </si>
  <si>
    <t>Tensioned Elpro Concept WS 141x250 HD Progressive 1.1 Contrast</t>
  </si>
  <si>
    <t>Tensioned Elpro Concept WS 152x270 HD Progressive 1.1 Contrast</t>
  </si>
  <si>
    <t>Tensioned Elpro Concept WS 163x290 HD Progressive 1.1 Contrast</t>
  </si>
  <si>
    <t>Tensioned Elpro Concept WS 174x310 HD Progressive 1.1 Contrast</t>
  </si>
  <si>
    <t>Tensioned Elpro Concept WS 186x330 HD Progressive 1.1 Contrast</t>
  </si>
  <si>
    <t>Tensioned Elpro Concept WS 197x350 HD Progressive 1.1 Contrast</t>
  </si>
  <si>
    <t>Tensioned Elpro Concept WS 208x370 HD Progressive 1.1 Contrast</t>
  </si>
  <si>
    <t>Tensioned Elpro Concept WS 107x190 HD Progressive 1.3</t>
  </si>
  <si>
    <t>Tensioned Elpro Concept WS 118x210 HD Progressive 1.3</t>
  </si>
  <si>
    <t>Tensioned Elpro Concept WS 129x230 HD Progressive 1.3</t>
  </si>
  <si>
    <t>Tensioned Elpro Concept WS 141x250 HD Progressive 1.3</t>
  </si>
  <si>
    <t>Tensioned Elpro Concept WS 152x270 HD Progressive 1.3</t>
  </si>
  <si>
    <t>Tensioned Elpro Concept WS 163x290 HD Progressive 1.3</t>
  </si>
  <si>
    <t>Tensioned Elpro Concept WS 174x310 HD Progressive 1.3</t>
  </si>
  <si>
    <t>Tensioned Elpro Concept WS 186x330 HD Progressive 1.3</t>
  </si>
  <si>
    <t>Tensioned Elpro Concept WS 197x350 HD Progressive 1.3</t>
  </si>
  <si>
    <t>Tensioned Elpro Concept WS 208x370 HD Progressive 1.3</t>
  </si>
  <si>
    <t>Tensioned Elpro Concept RF 107x190 HD Progressive 0.9</t>
  </si>
  <si>
    <t>Tensioned Elpro Concept RF 118x210 HD Progressive 0.9</t>
  </si>
  <si>
    <t>Tensioned Elpro Concept RF 129x230 HD Progressive 0.9</t>
  </si>
  <si>
    <t>Tensioned Elpro Concept RF 141x250 HD Progressive 0.9</t>
  </si>
  <si>
    <t>Tensioned Elpro Concept RF 152x270 HD Progressive 0.9</t>
  </si>
  <si>
    <t>Tensioned Elpro Concept RF 163x290 HD Progressive 0.9</t>
  </si>
  <si>
    <t>Tensioned Elpro Concept RF 174x310 HD Progressive 0.9</t>
  </si>
  <si>
    <t>Tensioned Elpro Concept RF 186x330 HD Progressive 0.9</t>
  </si>
  <si>
    <t>Tensioned Elpro Concept RF 197x350 HD Progressive 0.9</t>
  </si>
  <si>
    <t>Tensioned Elpro Concept RF 208x370 HD Progressive 0.9</t>
  </si>
  <si>
    <t>Tensioned Elpro Concept RF 107x190 HD Progressive 1.1</t>
  </si>
  <si>
    <t>Tensioned Elpro Concept RF 118x210 HD Progressive 1.1</t>
  </si>
  <si>
    <t>Tensioned Elpro Concept RF 129x230 HD Progressive 1.1</t>
  </si>
  <si>
    <t>Tensioned Elpro Concept RF 141x250 HD Progressive 1.1</t>
  </si>
  <si>
    <t>Tensioned Elpro Concept RF 152x270 HD Progressive 1.1</t>
  </si>
  <si>
    <t>Tensioned Elpro Concept RF 163x290 HD Progressive 1.1</t>
  </si>
  <si>
    <t>Tensioned Elpro Concept RF 174x310 HD Progressive 1.1</t>
  </si>
  <si>
    <t>Tensioned Elpro Concept RF 186x330 HD Progressive 1.1</t>
  </si>
  <si>
    <t>Tensioned Elpro Concept RF 197x350 HD Progressive 1.1</t>
  </si>
  <si>
    <t>Tensioned Elpro Concept RF 208x370 HD Progressive 1.1</t>
  </si>
  <si>
    <t>Tensioned Elpro Concept RF 107x190 HD Progressive 1.1 Contrast</t>
  </si>
  <si>
    <t>Tensioned Elpro Concept RF 118x210 HD Progressive 1.1 Contrast</t>
  </si>
  <si>
    <t>Tensioned Elpro Concept RF 129x230 HD Progressive 1.1 Contrast</t>
  </si>
  <si>
    <t>Tensioned Elpro Concept RF 141x250 HD Progressive 1.1 Contrast</t>
  </si>
  <si>
    <t>Tensioned Elpro Concept RF 152x270 HD Progressive 1.1 Contrast</t>
  </si>
  <si>
    <t>Tensioned Elpro Concept RF 163x290 HD Progressive 1.1 Contrast</t>
  </si>
  <si>
    <t>Tensioned Elpro Concept RF 174x310 HD Progressive 1.1 Contrast</t>
  </si>
  <si>
    <t>Tensioned Elpro Concept RF 186x330 HD Progressive 1.1 Contrast</t>
  </si>
  <si>
    <t>Tensioned Elpro Concept RF 197x350 HD Progressive 1.1 Contrast</t>
  </si>
  <si>
    <t>Tensioned Elpro Concept RF 208x370 HD Progressive 1.1 Contrast</t>
  </si>
  <si>
    <t>Tensioned Elpro Concept RF 107x190 HD Progressive 1.3</t>
  </si>
  <si>
    <t>Tensioned Elpro Concept RF 118x210 HD Progressive 1.3</t>
  </si>
  <si>
    <t>Tensioned Elpro Concept RF 129x230 HD Progressive 1.3</t>
  </si>
  <si>
    <t>Tensioned Elpro Concept RF 141x250 HD Progressive 1.3</t>
  </si>
  <si>
    <t>Tensioned Elpro Concept RF 152x270 HD Progressive 1.3</t>
  </si>
  <si>
    <t>Tensioned Elpro Concept RF 163x290 HD Progressive 1.3</t>
  </si>
  <si>
    <t>Tensioned Elpro Concept RF 174x310 HD Progressive 1.3</t>
  </si>
  <si>
    <t>Tensioned Elpro Concept RF 186x330 HD Progressive 1.3</t>
  </si>
  <si>
    <t>Tensioned Elpro Concept RF 197x350 HD Progressive 1.3</t>
  </si>
  <si>
    <t>Tensioned Elpro Concept RF 208x370 HD Progressive 1.3</t>
  </si>
  <si>
    <t>Tensioned Elpro Concept WS 119x190 Matte White</t>
  </si>
  <si>
    <t>Tensioned Elpro Concept WS 131x210 Matte White</t>
  </si>
  <si>
    <t>Tensioned Elpro Concept WS 144x230 Matte White</t>
  </si>
  <si>
    <t>Tensioned Elpro Concept WS 156x250 Matte White</t>
  </si>
  <si>
    <t>Tensioned Elpro Concept WS 169x270 Matte White</t>
  </si>
  <si>
    <t>Tensioned Elpro Concept WS 181x290 Matte White</t>
  </si>
  <si>
    <t>Tensioned Elpro Concept WS 194x310 Matte White</t>
  </si>
  <si>
    <t>Tensioned Elpro Concept WS 206x330 Matte White</t>
  </si>
  <si>
    <t>Tensioned Elpro Concept WS 218x350 Matte White</t>
  </si>
  <si>
    <t>Tensioned Elpro Concept WS 231x370 Matte White</t>
  </si>
  <si>
    <t>Tensioned Elpro Concept RF 119x190 Matte White</t>
  </si>
  <si>
    <t>Tensioned Elpro Concept RF 131x210 Matte White</t>
  </si>
  <si>
    <t>Tensioned Elpro Concept RF 144x230 Matte White</t>
  </si>
  <si>
    <t>Tensioned Elpro Concept RF 156x250 Matte White</t>
  </si>
  <si>
    <t>Tensioned Elpro Concept RF 169x270 Matte White</t>
  </si>
  <si>
    <t>Tensioned Elpro Concept RF 181x290 Matte White</t>
  </si>
  <si>
    <t>Tensioned Elpro Concept RF 194x310 Matte White</t>
  </si>
  <si>
    <t>Tensioned Elpro Concept RF 206x330 Matte White</t>
  </si>
  <si>
    <t>Tensioned Elpro Concept RF 218x350 Matte White</t>
  </si>
  <si>
    <t>Tensioned Elpro Concept RF 231x370 Matte White</t>
  </si>
  <si>
    <t>Tensioned Elpro Concept WS 107x190 Matte White</t>
  </si>
  <si>
    <t>Tensioned Elpro Concept WS 118x210 Matte White</t>
  </si>
  <si>
    <t>Tensioned Elpro Concept WS 129x230 Matte White</t>
  </si>
  <si>
    <t>Tensioned Elpro Concept WS 141x250 Matte White</t>
  </si>
  <si>
    <t>Tensioned Elpro Concept WS 152x270 Matte White</t>
  </si>
  <si>
    <t>Tensioned Elpro Concept WS 163x290 Matte White</t>
  </si>
  <si>
    <t>Tensioned Elpro Concept WS 174x310 Matte White</t>
  </si>
  <si>
    <t>Tensioned Elpro Concept WS 186x330 Matte White</t>
  </si>
  <si>
    <t>Tensioned Elpro Concept WS 197x350 Matte White</t>
  </si>
  <si>
    <t>Tensioned Elpro Concept WS 208x370 Matte White</t>
  </si>
  <si>
    <t>Tensioned Elpro Concept RF 107x190 Matte White</t>
  </si>
  <si>
    <t>Tensioned Elpro Concept RF 118x210 Matte White</t>
  </si>
  <si>
    <t>Tensioned Elpro Concept RF 129x230 Matte White</t>
  </si>
  <si>
    <t>Tensioned Elpro Concept RF 141x250 Matte White</t>
  </si>
  <si>
    <t>Tensioned Elpro Concept RF 152x270 Matte White</t>
  </si>
  <si>
    <t>Tensioned Elpro Concept RF 163x290 Matte White</t>
  </si>
  <si>
    <t>Tensioned Elpro Concept RF 174x310 Matte White</t>
  </si>
  <si>
    <t>Tensioned Elpro Concept RF 186x330 Matte White</t>
  </si>
  <si>
    <t>Tensioned Elpro Concept RF 197x350 Matte White</t>
  </si>
  <si>
    <t>Tensioned Elpro Concept RF 208x370 Matte White</t>
  </si>
  <si>
    <t>Elpro Concept WS 119x190 Matte White</t>
  </si>
  <si>
    <t>Elpro Concept WS 131x210 Matte White</t>
  </si>
  <si>
    <t>Elpro Concept WS 144x230 Matte White</t>
  </si>
  <si>
    <t>Elpro Concept WS 156x250 Matte White</t>
  </si>
  <si>
    <t>Elpro Concept WS 169x270 Matte White</t>
  </si>
  <si>
    <t>Elpro Concept WS 181x290 Matte White</t>
  </si>
  <si>
    <t>Elpro Concept WS 194x310 Matte White</t>
  </si>
  <si>
    <t>Elpro Concept WS 206x330 Matte White</t>
  </si>
  <si>
    <t>Elpro Concept WS 218x350 Matte White</t>
  </si>
  <si>
    <t>Elpro Concept WS 231x370 Matte White</t>
  </si>
  <si>
    <t>Elpro Concept WS 244x390 Matte White</t>
  </si>
  <si>
    <t>Elpro Concept RF 119x190 Matte White</t>
  </si>
  <si>
    <t>Elpro Concept RF 131x210 Matte White</t>
  </si>
  <si>
    <t>Elpro Concept RF 144x230 Matte White</t>
  </si>
  <si>
    <t>Elpro Concept RF 156x250 Matte White</t>
  </si>
  <si>
    <t>Elpro Concept RF 169x270 Matte White</t>
  </si>
  <si>
    <t>Elpro Concept RF 181x290 Matte White</t>
  </si>
  <si>
    <t>Elpro Concept RF 194x310 Matte White</t>
  </si>
  <si>
    <t>Elpro Concept RF 206x330 Matte White</t>
  </si>
  <si>
    <t>Elpro Concept RF 218x350 Matte White</t>
  </si>
  <si>
    <t>Elpro Concept RF 231x370 Matte White</t>
  </si>
  <si>
    <t>Elpro Concept RF 244x390 Matte White</t>
  </si>
  <si>
    <t>Elpro Concept WS 107x190 Matte White</t>
  </si>
  <si>
    <t>Elpro Concept WS 118x210 Matte White</t>
  </si>
  <si>
    <t>Elpro Concept WS 129x230 Matte White</t>
  </si>
  <si>
    <t>Elpro Concept WS 141x250 Matte White</t>
  </si>
  <si>
    <t>Elpro Concept WS 152x270 Matte White</t>
  </si>
  <si>
    <t>Elpro Concept WS 163x290 Matte White</t>
  </si>
  <si>
    <t>Elpro Concept WS 174x310 Matte White</t>
  </si>
  <si>
    <t>Elpro Concept WS 186x330 Matte White</t>
  </si>
  <si>
    <t>Elpro Concept WS 197x350 Matte White</t>
  </si>
  <si>
    <t>Elpro Concept WS 208x370 Matte White</t>
  </si>
  <si>
    <t>Elpro Concept WS 219x390 Matte White</t>
  </si>
  <si>
    <t>Elpro Concept RF 107x190 Matte White</t>
  </si>
  <si>
    <t>Elpro Concept RF 118x210 Matte White</t>
  </si>
  <si>
    <t>Elpro Concept RF 129x230 Matte White</t>
  </si>
  <si>
    <t>Elpro Concept RF 141x250 Matte White</t>
  </si>
  <si>
    <t>Elpro Concept RF 152x270 Matte White</t>
  </si>
  <si>
    <t>Elpro Concept RF 163x290 Matte White</t>
  </si>
  <si>
    <t>Elpro Concept RF 174x310 Matte White</t>
  </si>
  <si>
    <t>Elpro Concept RF 186x330 Matte White</t>
  </si>
  <si>
    <t>Elpro Concept RF 197x350 Matte White</t>
  </si>
  <si>
    <t>Elpro Concept RF 208x370 Matte White</t>
  </si>
  <si>
    <t>Elpro Concept RF 219x390 Matte White</t>
  </si>
  <si>
    <t>Elpro Concept WS 143x190 Matte White</t>
  </si>
  <si>
    <t>Elpro Concept WS 158x210 Matte White</t>
  </si>
  <si>
    <t>Elpro Concept WS 173x230 Matte White</t>
  </si>
  <si>
    <t>Elpro Concept WS 203x270 Matte White</t>
  </si>
  <si>
    <t>Elpro Concept WS 218x290 Matte White</t>
  </si>
  <si>
    <t>Elpro Concept WS 233x310 Matte White</t>
  </si>
  <si>
    <t>Elpro Concept WS 248x330 Matte White</t>
  </si>
  <si>
    <t>Elpro Concept RF 143x190 Matte White</t>
  </si>
  <si>
    <t>Elpro Concept RF 158x210 Matte White</t>
  </si>
  <si>
    <t>Elpro Concept RF 173x230 Matte White</t>
  </si>
  <si>
    <t>Elpro Concept RF 203x270 Matte White</t>
  </si>
  <si>
    <t>Elpro Concept RF 218x290 Matte White</t>
  </si>
  <si>
    <t>Elpro Concept RF 233x310 Matte White</t>
  </si>
  <si>
    <t>Elpro Concept RF 248x330 Matte White</t>
  </si>
  <si>
    <t>Elpro Concept WS 195x195 Matte White</t>
  </si>
  <si>
    <t>Elpro Concept WS 215x215 Matte White</t>
  </si>
  <si>
    <t>Elpro Concept WS 230x230 Matte White</t>
  </si>
  <si>
    <t>Elpro Concept WS 270x270 Matte White</t>
  </si>
  <si>
    <t>Elpro Concept WS 290x290 Matte White</t>
  </si>
  <si>
    <t>Elpro Concept WS 310x310 Matte White</t>
  </si>
  <si>
    <t>Elpro Concept WS 330x330 Matte White</t>
  </si>
  <si>
    <t>Elpro Concept with extended blackdrop WS 119x190 Matte White</t>
  </si>
  <si>
    <t>Elpro Concept with extended blackdrop WS 131x210 Matte White</t>
  </si>
  <si>
    <t>Elpro Concept with extended blackdrop WS 144x230 Matte White</t>
  </si>
  <si>
    <t>Elpro Concept with extended blackdrop WS 169x270 Matte White</t>
  </si>
  <si>
    <t>Elpro Concept with extended blackdrop WS 181x290 Matte White</t>
  </si>
  <si>
    <t>Elpro Concept with extended blackdrop WS 194x310 Matte White</t>
  </si>
  <si>
    <t>Elpro Concept with extended blackdrop WS 206x330 Matte White</t>
  </si>
  <si>
    <t>Elpro Concept with extended blackdrop RF 119x190 Matte White</t>
  </si>
  <si>
    <t>Elpro Concept with extended blackdrop RF 131x210 Matte White</t>
  </si>
  <si>
    <t>Elpro Concept with extended blackdrop RF 144x230 Matte White</t>
  </si>
  <si>
    <t>Elpro Concept with extended blackdrop RF 169x270 Matte White</t>
  </si>
  <si>
    <t>Elpro Concept with extended blackdrop RF 181x290 Matte White</t>
  </si>
  <si>
    <t>Elpro Concept with extended blackdrop RF 194x310 Matte White</t>
  </si>
  <si>
    <t>Elpro Concept with extended blackdrop RF 206x330 Matte White</t>
  </si>
  <si>
    <t>Elpro Concept with extended blackdrop WS 107x190 Matte White</t>
  </si>
  <si>
    <t>Elpro Concept with extended blackdrop WS 118x210 Matte White</t>
  </si>
  <si>
    <t>Elpro Concept with extended blackdrop WS 129x230 Matte White</t>
  </si>
  <si>
    <t>Elpro Concept with extended blackdrop WS 152x270 Matte White</t>
  </si>
  <si>
    <t>Elpro Concept with extended blackdrop WS 163x290 Matte White</t>
  </si>
  <si>
    <t>Elpro Concept with extended blackdrop WS 174x310 Matte White</t>
  </si>
  <si>
    <t>Elpro Concept with extended blackdrop WS 186x330 Matte White</t>
  </si>
  <si>
    <t>Elpro Concept with extended blackdrop RF 107x190 Matte White</t>
  </si>
  <si>
    <t>Elpro Concept with extended blackdrop RF 118x210 Matte White</t>
  </si>
  <si>
    <t>Elpro Concept with extended blackdrop RF 129x230 Matte White</t>
  </si>
  <si>
    <t>Elpro Concept with extended blackdrop RF 152x270 Matte White</t>
  </si>
  <si>
    <t>Elpro Concept with extended blackdrop RF 163x290 Matte White</t>
  </si>
  <si>
    <t>Elpro Concept with extended blackdrop RF 174x310 Matte White</t>
  </si>
  <si>
    <t>Elpro Concept with extended blackdrop RF 186x330 Matte White</t>
  </si>
  <si>
    <t>Elpro Concept with extended blackdrop WS 143x190 Matte White</t>
  </si>
  <si>
    <t>Elpro Concept with extended blackdrop WS 158x210 Matte White</t>
  </si>
  <si>
    <t>Elpro Concept with extended blackdrop WS 173x230 Matte White</t>
  </si>
  <si>
    <t>Elpro Concept with extended blackdrop WS 203x270 Matte White</t>
  </si>
  <si>
    <t>Elpro Concept with extended blackdrop WS 218x290 Matte White</t>
  </si>
  <si>
    <t>Elpro Concept with extended blackdrop WS 233x310 Matte White</t>
  </si>
  <si>
    <t>Elpro Concept with extended blackdrop WS 248x330 Matte White</t>
  </si>
  <si>
    <t>Elpro Concept with extended blackdrop RF 143x190 Matte White</t>
  </si>
  <si>
    <t>Elpro Concept with extended blackdrop RF 158x210 Matte White</t>
  </si>
  <si>
    <t>Elpro Concept with extended blackdrop RF 173x230 Matte White</t>
  </si>
  <si>
    <t>Elpro Concept with extended blackdrop RF 203x270 Matte White</t>
  </si>
  <si>
    <t>Elpro Concept with extended blackdrop RF 218x290 Matte White</t>
  </si>
  <si>
    <t>Elpro Concept with extended blackdrop RF 233x310 Matte White</t>
  </si>
  <si>
    <t>Elpro Concept with extended blackdrop RF 248x330 Matte White</t>
  </si>
  <si>
    <t>Compact Electrol WS 119x190 Matte White</t>
  </si>
  <si>
    <t>Compact Electrol WS 131x210 Matte White</t>
  </si>
  <si>
    <t>Compact Electrol WS 144x230 Matte White</t>
  </si>
  <si>
    <t>Compact Electrol WS 169x270 Matte White</t>
  </si>
  <si>
    <t>Compact Electrol WS 181x290 Matte White</t>
  </si>
  <si>
    <t>Compact Electrol RF 119x190 Matte White</t>
  </si>
  <si>
    <t>Compact Electrol RF 131x210 Matte White</t>
  </si>
  <si>
    <t>Compact Electrol RF 144x230 Matte White</t>
  </si>
  <si>
    <t>Compact Electrol RF 169x270 Matte White</t>
  </si>
  <si>
    <t>Compact Electrol RF 181x290 Matte White</t>
  </si>
  <si>
    <t>Compact Electrol WS 82x146 Matte White</t>
  </si>
  <si>
    <t>Compact Electrol WS 95x168 Matte White</t>
  </si>
  <si>
    <t>Compact Electrol WS 107x190 Matte White</t>
  </si>
  <si>
    <t>Compact Electrol WS 118x210 Matte White</t>
  </si>
  <si>
    <t>Compact Electrol WS 129x230 Matte White</t>
  </si>
  <si>
    <t>Compact Electrol WS 152x270 Matte White</t>
  </si>
  <si>
    <t>Compact Electrol WS 163x290 Matte White</t>
  </si>
  <si>
    <t>Compact Electrol RF 82x146 Matte White</t>
  </si>
  <si>
    <t>Compact Electrol RF 95x168 Matte White</t>
  </si>
  <si>
    <t>Compact Electrol RF 107x190 Matte White</t>
  </si>
  <si>
    <t>Compact Electrol RF 118x210 Matte White</t>
  </si>
  <si>
    <t>Compact Electrol RF 129x230 Matte White</t>
  </si>
  <si>
    <t>Compact Electrol RF 152x270 Matte White</t>
  </si>
  <si>
    <t>Compact Electrol RF 163x290 Matte White</t>
  </si>
  <si>
    <t>Compact Electrol WS 110x146 Matte White</t>
  </si>
  <si>
    <t>Compact Electrol WS 126x168 Matte White</t>
  </si>
  <si>
    <t>Compact Electrol WS 143x190 Matte White</t>
  </si>
  <si>
    <t>Compact Electrol WS 158x210 Matte White</t>
  </si>
  <si>
    <t>Compact Electrol WS 173x230 Matte White</t>
  </si>
  <si>
    <t>Compact Electrol WS 203x270 Matte White</t>
  </si>
  <si>
    <t>Compact Electrol WS 218x290 Matte White</t>
  </si>
  <si>
    <t>Compact Electrol RF 110x146 Matte White</t>
  </si>
  <si>
    <t>Compact Electrol RF 126x168 Matte White</t>
  </si>
  <si>
    <t>Compact Electrol RF 143x190 Matte White</t>
  </si>
  <si>
    <t>Compact Electrol RF 158x210 Matte White</t>
  </si>
  <si>
    <t>Compact Electrol RF 173x230 Matte White</t>
  </si>
  <si>
    <t>Compact Electrol RF 203x270 Matte White</t>
  </si>
  <si>
    <t>Compact Electrol RF 218x290 Matte White</t>
  </si>
  <si>
    <t>Compact Electrol WS 151x151 Matte White</t>
  </si>
  <si>
    <t>Compact Electrol WS 173x173 Matte White</t>
  </si>
  <si>
    <t>Compact Electrol WS 195x195 Matte White</t>
  </si>
  <si>
    <t>Compact Electrol WS 215x215 Matte White</t>
  </si>
  <si>
    <t>Compact Electrol WS 235x235 Matte White</t>
  </si>
  <si>
    <t>Compact Electrol RF 151x151 Matte White</t>
  </si>
  <si>
    <t>Compact Electrol RF 173x173 Matte White</t>
  </si>
  <si>
    <t>Compact Electrol RF 195x195 Matte White</t>
  </si>
  <si>
    <t>Compact Electrol RF 215x215 Matte White</t>
  </si>
  <si>
    <t>Compact Electrol RF 235x235 Matte White</t>
  </si>
  <si>
    <t>Compact Electrol with extended blackdrop WS 119x190 Matte White</t>
  </si>
  <si>
    <t>Compact Electrol with extended blackdrop WS 131x210 Matte White</t>
  </si>
  <si>
    <t>Compact Electrol with extended blackdrop WS 144x230 Matte White</t>
  </si>
  <si>
    <t>Compact Electrol with extended blackdrop RF 119x190 Matte White</t>
  </si>
  <si>
    <t>Compact Electrol with extended blackdrop RF 131x210 Matte White</t>
  </si>
  <si>
    <t>Compact Electrol with extended blackdrop RF 144x230 Matte White</t>
  </si>
  <si>
    <t>Compact Electrol with extended blackdrop WS 82x146 Matte White</t>
  </si>
  <si>
    <t>Compact Electrol with extended blackdrop WS 95x168 Matte White</t>
  </si>
  <si>
    <t>Compact Electrol with extended blackdrop WS 107x190 Matte White</t>
  </si>
  <si>
    <t>Compact Electrol with extended blackdrop WS 118x210 Matte White</t>
  </si>
  <si>
    <t>Compact Electrol with extended blackdrop WS 82x230 Matte White</t>
  </si>
  <si>
    <t>Compact Electrol with extended blackdrop RF 82x146 Matte White</t>
  </si>
  <si>
    <t>Compact Electrol with extended blackdrop RF 95x168 Matte White</t>
  </si>
  <si>
    <t>Compact Electrol with extended blackdrop RF 107x190 Matte White</t>
  </si>
  <si>
    <t>Compact Electrol with extended blackdrop RF 118x210 Matte White</t>
  </si>
  <si>
    <t>Compact Electrol with extended blackdrop RF 129x230 Matte White</t>
  </si>
  <si>
    <t>Compact Electrol with extended blackdrop WS 110x146 Matte White</t>
  </si>
  <si>
    <t>Compact Electrol with extended blackdrop WS 126x168 Matte White</t>
  </si>
  <si>
    <t>Compact Electrol with extended blackdrop WS 143x190 Matte White</t>
  </si>
  <si>
    <t>Compact Electrol with extended blackdrop WS 158x210 Matte White</t>
  </si>
  <si>
    <t>Compact Electrol with extended blackdrop WS 173x230 Matte White</t>
  </si>
  <si>
    <t>Compact Electrol with extended blackdrop RF 110x146 Matte White</t>
  </si>
  <si>
    <t>Compact Electrol with extended blackdrop RF 126x168 Matte White</t>
  </si>
  <si>
    <t>Compact Electrol with extended blackdrop RF 143x190 Matte White</t>
  </si>
  <si>
    <t>Compact Electrol with extended blackdrop RF 158x210 Matte White</t>
  </si>
  <si>
    <t>Compact Electrol with extended blackdrop RF 173x230 Matte White</t>
  </si>
  <si>
    <t>400x640</t>
  </si>
  <si>
    <t>640x410</t>
  </si>
  <si>
    <t>431x690</t>
  </si>
  <si>
    <t>690x441</t>
  </si>
  <si>
    <t>Extensa WS 244x390 HD Progressive 0.9</t>
  </si>
  <si>
    <t>Extensa WS 275x440 HD Progressive 0.9</t>
  </si>
  <si>
    <t>Extensa WS 306x490 HD Progressive 0.9</t>
  </si>
  <si>
    <t>Extensa WS 338x540 HD Progressive 0.9</t>
  </si>
  <si>
    <t>Extensa WS 369x590 HD Progressive 0.9</t>
  </si>
  <si>
    <t>Extensa WS 400x640 HD Progressive 0.9</t>
  </si>
  <si>
    <t>8700101014839</t>
  </si>
  <si>
    <t>Extensa WS 431x690 HD Progressive 0.9</t>
  </si>
  <si>
    <t>8700101014846</t>
  </si>
  <si>
    <t>Extensa WS 244x390 HD Progressive 1.1</t>
  </si>
  <si>
    <t>Extensa WS 275x440 HD Progressive 1.1</t>
  </si>
  <si>
    <t>Extensa WS 306x490 HD Progressive 1.1</t>
  </si>
  <si>
    <t>Extensa WS 338x540 HD Progressive 1.1</t>
  </si>
  <si>
    <t>Extensa WS 369x590 HD Progressive 1.1</t>
  </si>
  <si>
    <t>Extensa WS 400x640 HD Progressive 1.1</t>
  </si>
  <si>
    <t>8700101014853</t>
  </si>
  <si>
    <t>Extensa WS 431x690 HD Progressive 1.1</t>
  </si>
  <si>
    <t>8700101014860</t>
  </si>
  <si>
    <t>Extensa WS 244x390 HD Progressive 1.1 Contrast</t>
  </si>
  <si>
    <t>Extensa WS 275x440 HD Progressive 1.1 Contrast</t>
  </si>
  <si>
    <t>Extensa WS 306x490 HD Progressive 1.1 Contrast</t>
  </si>
  <si>
    <t>Extensa WS 338x540 HD Progressive 1.1 Contrast</t>
  </si>
  <si>
    <t>Extensa WS 369x590 HD Progressive 1.1 Contrast</t>
  </si>
  <si>
    <t>Extensa WS 400x640 HD Progressive 1.1 Contrast</t>
  </si>
  <si>
    <t>8700101014891</t>
  </si>
  <si>
    <t>Extensa WS 431x690 HD Progressive 1.1 Contrast</t>
  </si>
  <si>
    <t>8700101014907</t>
  </si>
  <si>
    <t>Extensa WS 244x390 HD Progressive 1.3</t>
  </si>
  <si>
    <t>Extensa WS 275x440 HD Progressive 1.3</t>
  </si>
  <si>
    <t>Extensa WS 306x490 HD Progressive 1.3</t>
  </si>
  <si>
    <t>Extensa WS 338x540 HD Progressive 1.3</t>
  </si>
  <si>
    <t>Extensa WS 369x590 HD Progressive 1.3</t>
  </si>
  <si>
    <t>Extensa WS 400x640 HD Progressive 1.3</t>
  </si>
  <si>
    <t>8700101014877</t>
  </si>
  <si>
    <t>Extensa WS 431x690 HD Progressive 1.3</t>
  </si>
  <si>
    <t>8700101014884</t>
  </si>
  <si>
    <t>Extensa WS 244x390 HD Progressive ReView 0.9</t>
  </si>
  <si>
    <t>8700101014655</t>
  </si>
  <si>
    <t>Extensa WS 275x440 HD Progressive ReView 0.9</t>
  </si>
  <si>
    <t>8700101014662</t>
  </si>
  <si>
    <t>Extensa WS 306x490 HD Progressive ReView 0.9</t>
  </si>
  <si>
    <t>8700101014679</t>
  </si>
  <si>
    <t>Extensa WS 338x540 HD Progressive ReView 0.9</t>
  </si>
  <si>
    <t>8700101014686</t>
  </si>
  <si>
    <t>Extensa WS 369x590 HD Progressive ReView 0.9</t>
  </si>
  <si>
    <t>8700101014693</t>
  </si>
  <si>
    <t>Extensa WS 400x640 HD Progressive ReView 0.9</t>
  </si>
  <si>
    <t>8700101014709</t>
  </si>
  <si>
    <t>Extensa WS 431x690 HD Progressive ReView 0.9</t>
  </si>
  <si>
    <t>8700101014716</t>
  </si>
  <si>
    <t>Extensa WS 244x390 Matte White</t>
  </si>
  <si>
    <t>Extensa WS 275x440 Matte White</t>
  </si>
  <si>
    <t>Extensa WS 306x490 Matte White</t>
  </si>
  <si>
    <t>Extensa WS 338x540 Matte White</t>
  </si>
  <si>
    <t>Extensa WS 369x590 Matte White</t>
  </si>
  <si>
    <t>Extensa WS 400x640 Matte White</t>
  </si>
  <si>
    <t>8700101014792</t>
  </si>
  <si>
    <t>Extensa WS 431x690 Matte White</t>
  </si>
  <si>
    <t>8700101014808</t>
  </si>
  <si>
    <t>360x640</t>
  </si>
  <si>
    <t>640x370</t>
  </si>
  <si>
    <t>388x690</t>
  </si>
  <si>
    <t>690x398</t>
  </si>
  <si>
    <t>Extensa WS 219x390 HD Progressive 0.9</t>
  </si>
  <si>
    <t>Extensa WS 248x440 HD Progressive 0.9</t>
  </si>
  <si>
    <t>Extensa WS 276x490 HD Progressive 0.9</t>
  </si>
  <si>
    <t>Extensa WS 304x540 HD Progressive 0.9</t>
  </si>
  <si>
    <t>Extensa WS 332x590 HD Progressive 0.9</t>
  </si>
  <si>
    <t>Extensa WS 360x640 HD Progressive 0.9</t>
  </si>
  <si>
    <t>8700101000450</t>
  </si>
  <si>
    <t>Extensa WS 388x690 HD Progressive 0.9</t>
  </si>
  <si>
    <t>8700101000467</t>
  </si>
  <si>
    <t>Extensa WS 219x390 HD Progressive 1.1</t>
  </si>
  <si>
    <t>Extensa WS 248x440 HD Progressive 1.1</t>
  </si>
  <si>
    <t>Extensa WS 276x490 HD Progressive 1.1</t>
  </si>
  <si>
    <t>Extensa WS 304x540 HD Progressive 1.1</t>
  </si>
  <si>
    <t>Extensa WS 332x590 HD Progressive 1.1</t>
  </si>
  <si>
    <t>Extensa WS 360x640 HD Progressive 1.1</t>
  </si>
  <si>
    <t>8700101000474</t>
  </si>
  <si>
    <t>Extensa WS 388x690 HD Progressive 1.1</t>
  </si>
  <si>
    <t>8700101000481</t>
  </si>
  <si>
    <t>Extensa WS 219x390 HD Progressive 1.1 Contrast</t>
  </si>
  <si>
    <t>Extensa WS 248x440 HD Progressive 1.1 Contrast</t>
  </si>
  <si>
    <t>Extensa WS 276x490 HD Progressive 1.1 Contrast</t>
  </si>
  <si>
    <t>Extensa WS 304x540 HD Progressive 1.1 Contrast</t>
  </si>
  <si>
    <t>Extensa WS 332x590 HD Progressive 1.1 Contrast</t>
  </si>
  <si>
    <t>Extensa WS 360x640 HD Progressive 1.1 Contrast</t>
  </si>
  <si>
    <t>8700101000511</t>
  </si>
  <si>
    <t>Extensa WS 388x690 HD Progressive 1.1 Contrast</t>
  </si>
  <si>
    <t>8700101000528</t>
  </si>
  <si>
    <t>Extensa WS 219x390 HD Progressive 1.3</t>
  </si>
  <si>
    <t>Extensa WS 248x440 HD Progressive 1.3</t>
  </si>
  <si>
    <t>Extensa WS 276x490 HD Progressive 1.3</t>
  </si>
  <si>
    <t>Extensa WS 304x540 HD Progressive 1.3</t>
  </si>
  <si>
    <t>Extensa WS 332x590 HD Progressive 1.3</t>
  </si>
  <si>
    <t>Extensa WS 360x640 HD Progressive 1.3</t>
  </si>
  <si>
    <t>8700101000498</t>
  </si>
  <si>
    <t>Extensa WS 388x690 HD Progressive 1.3</t>
  </si>
  <si>
    <t>8700101000504</t>
  </si>
  <si>
    <t>Extensa WS 219x390 HD Progressive ReView 0.9</t>
  </si>
  <si>
    <t>8700101000276</t>
  </si>
  <si>
    <t>Extensa WS 248x440 HD Progressive ReView 0.9</t>
  </si>
  <si>
    <t>8700101000283</t>
  </si>
  <si>
    <t>Extensa WS 276x490 HD Progressive ReView 0.9</t>
  </si>
  <si>
    <t>8700101000290</t>
  </si>
  <si>
    <t>Extensa WS 304x540 HD Progressive ReView 0.9</t>
  </si>
  <si>
    <t>8700101000306</t>
  </si>
  <si>
    <t>Extensa WS 332x590 HD Progressive ReView 0.9</t>
  </si>
  <si>
    <t>8700101000313</t>
  </si>
  <si>
    <t>Extensa WS 360x640 HD Progressive ReView 0.9</t>
  </si>
  <si>
    <t>8700101000320</t>
  </si>
  <si>
    <t>Extensa WS 388x690 HD Progressive ReView 0.9</t>
  </si>
  <si>
    <t>8700101000337</t>
  </si>
  <si>
    <t>Extensa WS 219x390 Matte White</t>
  </si>
  <si>
    <t>Extensa WS 248x440 Matte White</t>
  </si>
  <si>
    <t>Extensa WS 276x490 Matte White</t>
  </si>
  <si>
    <t>Extensa WS 304x540 Matte White</t>
  </si>
  <si>
    <t>Extensa WS 332x590 Matte White</t>
  </si>
  <si>
    <t>Extensa WS 360x640 Matte White</t>
  </si>
  <si>
    <t>8700101000412</t>
  </si>
  <si>
    <t>Extensa WS 388x690 Matte White</t>
  </si>
  <si>
    <t>8700101000429</t>
  </si>
  <si>
    <t>Tensioned Descender Large Electrol WS 213x340 HD Progressive 0.9</t>
  </si>
  <si>
    <t>Tensioned Descender Large Electrol WS 244x390 HD Progressive 0.9</t>
  </si>
  <si>
    <t>Tensioned Descender Large Electrol WS 275x440 HD Progressive 0.9</t>
  </si>
  <si>
    <t>Tensioned Descender Large Electrol WS 213x340 HD Progressive 1.1</t>
  </si>
  <si>
    <t>Tensioned Descender Large Electrol WS 244x390 HD Progressive 1.1</t>
  </si>
  <si>
    <t>Tensioned Descender Large Electrol WS 275x440 HD Progressive 1.1</t>
  </si>
  <si>
    <t>Tensioned Descender Large Electrol WS 213x340 HD Progressive 1.3</t>
  </si>
  <si>
    <t>Tensioned Descender Large Electrol WS 244x390 HD Progressive 1.3</t>
  </si>
  <si>
    <t>Tensioned Descender Large Electrol WS 275x440 HD Progressive 1.3</t>
  </si>
  <si>
    <t>Screen Surface Tensioned Descender Large Electrol WS 213x340 HD Progressive 0.9</t>
  </si>
  <si>
    <t>Screen Surface Tensioned Descender Large Electrol WS 244x390 HD Progressive 0.9</t>
  </si>
  <si>
    <t>Screen Surface Tensioned Descender Large Electrol WS 275x440 HD Progressive 0.9</t>
  </si>
  <si>
    <t>Screen Surface Tensioned Descender Large Electrol WS 213x340 HD Progressive 1.1</t>
  </si>
  <si>
    <t>Screen Surface Tensioned Descender Large Electrol WS 244x390 HD Progressive 1.1</t>
  </si>
  <si>
    <t>Screen Surface Tensioned Descender Large Electrol WS 275x440 HD Progressive 1.1</t>
  </si>
  <si>
    <t>Screen Surface Tensioned Descender Large Electrol WS 213x340 HD Progressive 1.3</t>
  </si>
  <si>
    <t>Screen Surface Tensioned Descender Large Electrol WS 244x390 HD Progressive 1.3</t>
  </si>
  <si>
    <t>Screen Surface Tensioned Descender Large Electrol WS 275x440 HD Progressive 1.3</t>
  </si>
  <si>
    <t>Tensioned Descender Large Electrol WS 213x340 Matte White</t>
  </si>
  <si>
    <t>Tensioned Descender Large Electrol WS 244x390 Matte White</t>
  </si>
  <si>
    <t>Tensioned Descender Large Electrol WS 275x440 Matte White</t>
  </si>
  <si>
    <t>Screen Surface Assembly Tensioned Descender Large Electrol WS 213x340 Matte White</t>
  </si>
  <si>
    <t>Screen Surface Assembly Tensioned Descender Large Electrol WS 244x390 Matte White</t>
  </si>
  <si>
    <t>Screen Surface Assembly Tensioned Descender Large Electrol WS 275x440 Matte White</t>
  </si>
  <si>
    <t>Tensioned Descender Large Electrol WS 191x340 HD Progressive 0.9</t>
  </si>
  <si>
    <t>Tensioned Descender Large Electrol WS 219x390 HD Progressive 0.9</t>
  </si>
  <si>
    <t>Tensioned Descender Large Electrol WS 248x440 HD Progressive 0.9</t>
  </si>
  <si>
    <t>Tensioned Descender Large Electrol WS 191x340 HD Progressive 1.1</t>
  </si>
  <si>
    <t>Tensioned Descender Large Electrol WS 219x390 HD Progressive 1.1</t>
  </si>
  <si>
    <t>Tensioned Descender Large Electrol WS 248x440 HD Progressive 1.1</t>
  </si>
  <si>
    <t>Tensioned Descender Large Electrol WS 191x340 HD Progressive 1.3</t>
  </si>
  <si>
    <t>Tensioned Descender Large Electrol WS 219x390 HD Progressive 1.3</t>
  </si>
  <si>
    <t>Tensioned Descender Large Electrol WS 248x440 HD Progressive 1.3</t>
  </si>
  <si>
    <t>Screen Surface Tensioned Descender Large Electrol WS 191x340 HD Progressive 0.9</t>
  </si>
  <si>
    <t>Screen Surface Tensioned Descender Large Electrol WS 219x390 HD Progressive 0.9</t>
  </si>
  <si>
    <t>Screen Surface Tensioned Descender Large Electrol WS 248x440 HD Progressive 0.9</t>
  </si>
  <si>
    <t>Tensioned Elpro Large Electrol WS 244x390 HD Progressive 0.9</t>
  </si>
  <si>
    <t>Tensioned Elpro Large Electrol WS 275x440 HD Progressive 0.9</t>
  </si>
  <si>
    <t>Tensioned Elpro Large Electrol WS 244x390 HD Progressive 1.1</t>
  </si>
  <si>
    <t>Tensioned Elpro Large Electrol WS 275x440 HD Progressive 1.1</t>
  </si>
  <si>
    <t>Tensioned Elpro Large Electrol WS 244x390 HD Progressive 1.1 Contrast</t>
  </si>
  <si>
    <t>Tensioned Elpro Large Electrol WS 275x440 HD Progressive 1.1 Contrast</t>
  </si>
  <si>
    <t>Tensioned Elpro Large Electrol WS 244x390 HD Progressive 1.3</t>
  </si>
  <si>
    <t>Tensioned Elpro Large Electrol WS 275x440 HD Progressive 1.3</t>
  </si>
  <si>
    <t>Tensioned Elpro Large Electrol WS 244x390 Matte White</t>
  </si>
  <si>
    <t>Tensioned Elpro Large Electrol WS 275x440 Matte White</t>
  </si>
  <si>
    <t>Tensioned Elpro Large Electrol WS 219x390 HD Progressive 0.9</t>
  </si>
  <si>
    <t>Tensioned Elpro Large Electrol WS 248x440 HD Progressive 0.9</t>
  </si>
  <si>
    <t>Tensioned Elpro Large Electrol WS 219x390 HD Progressive 1.1</t>
  </si>
  <si>
    <t>Tensioned Elpro Large Electrol WS 248x440 HD Progressive 1.1</t>
  </si>
  <si>
    <t>Tensioned Elpro Large Electrol WS 219x390 HD Progressive 1.1 Contrast</t>
  </si>
  <si>
    <t>Tensioned Elpro Large Electrol WS 248x440 HD Progressive 1.1 Contrast</t>
  </si>
  <si>
    <t>Screen Surface Tensioned Descender Large Electrol WS 191x340 HD Progressive 1.1</t>
  </si>
  <si>
    <t>Screen Surface Tensioned Descender Large Electrol WS 219x390 HD Progressive 1.1</t>
  </si>
  <si>
    <t>Screen Surface Tensioned Descender Large Electrol WS 248x440 HD Progressive 1.1</t>
  </si>
  <si>
    <t>Screen Surface Tensioned Descender Large Electrol WS 191x340 HD Progressive 1.3</t>
  </si>
  <si>
    <t>Screen Surface Tensioned Descender Large Electrol WS 219x390 HD Progressive 1.3</t>
  </si>
  <si>
    <t>Screen Surface Tensioned Descender Large Electrol WS 248x440 HD Progressive 1.3</t>
  </si>
  <si>
    <t>Tensioned Descender Large Electrol WS 191x340 Matte White</t>
  </si>
  <si>
    <t>Tensioned Descender Large Electrol WS 219x390 Matte White</t>
  </si>
  <si>
    <t>Tensioned Descender Large Electrol WS 248x440 Matte White</t>
  </si>
  <si>
    <t>Screen Surface Assembly Tensioned Descender Large Electrol WS 191x340 Matte White</t>
  </si>
  <si>
    <t>Screen Surface Assembly Tensioned Descender Large Electrol WS 219x390 Matte White</t>
  </si>
  <si>
    <t>Screen Surface Assembly Tensioned Descender Large Electrol WS 248x440 Matte White</t>
  </si>
  <si>
    <t>Descender Large Electrol WS 213x340 Matte White</t>
  </si>
  <si>
    <t>Descender Large Electrol WS 244x390 Matte White</t>
  </si>
  <si>
    <t>Descender Large Electrol WS 275x440 Matte White</t>
  </si>
  <si>
    <t>Descender Large Electrol WS 306x490 Matte White</t>
  </si>
  <si>
    <t>Descender Large Electrol WS 191x340 Matte White</t>
  </si>
  <si>
    <t>Descender Large Electrol WS 219x390 Matte White</t>
  </si>
  <si>
    <t>Descender Large Electrol WS 248x440 Matte White</t>
  </si>
  <si>
    <t>Descender Large Electrol WS 276x490 Matte White</t>
  </si>
  <si>
    <t>Descender Large Electrol WS 255x340 Matte White</t>
  </si>
  <si>
    <t>Descender Large Electrol WS 290x390 Matte White</t>
  </si>
  <si>
    <t>Descender Large Electrol WS 330x440 Matte White</t>
  </si>
  <si>
    <t>Descender Large Electrol WS 368x490 Matte White</t>
  </si>
  <si>
    <t>Screen Surface Assembly Descender Large Electrol WS 213x340 Matte White</t>
  </si>
  <si>
    <t>Screen Surface Assembly Descender Large Electrol WS 244x390 Matte White</t>
  </si>
  <si>
    <t>Screen Surface Assembly Descender Large Electrol WS 275x440 Matte White</t>
  </si>
  <si>
    <t>Screen Surface Assembly Descender Large Electrol WS 306x490 Matte White</t>
  </si>
  <si>
    <t>Screen Surface Assembly Descender Large Electrol WS 191x340 Matte White</t>
  </si>
  <si>
    <t>Screen Surface Assembly Descender Large Electrol WS 219x390 Matte White</t>
  </si>
  <si>
    <t>Screen Surface Assembly Descender Large Electrol WS 248x440 Matte White</t>
  </si>
  <si>
    <t>Screen Surface Assembly Descender Large Electrol WS 276x490 Matte White</t>
  </si>
  <si>
    <t>Screen Surface Assembly Descender Large Electrol WS 255x340 Matte White</t>
  </si>
  <si>
    <t>Screen Surface Assembly Descender Large Electrol WS 290x390 Matte White</t>
  </si>
  <si>
    <t>Screen Surface Assembly Descender Large Electrol WS 330x440 Matte White</t>
  </si>
  <si>
    <t>Screen Surface Assembly Descender Large Electrol WS 368x490 Matte White</t>
  </si>
  <si>
    <t>Tensioned Elpro Large Electrol WS 219x390 HD Progressive 1.3</t>
  </si>
  <si>
    <t>Tensioned Elpro Large Electrol WS 248x440 HD Progressive 1.3</t>
  </si>
  <si>
    <t>Tensioned Elpro Large Electrol WS 219x390 Matte White</t>
  </si>
  <si>
    <t>Tensioned Elpro Large Electrol WS 248x440 Matte White</t>
  </si>
  <si>
    <t>Elpro Large Electrol WS 244x390 Matte White</t>
  </si>
  <si>
    <t>Elpro Large Electrol WS 275x440 Matte White</t>
  </si>
  <si>
    <t>Elpro Large Electrol WS 306x490 Matte White</t>
  </si>
  <si>
    <t>Elpro Large Electrol WS 219x390 Matte White</t>
  </si>
  <si>
    <t>Elpro Large Electrol WS 248x440 Matte White</t>
  </si>
  <si>
    <t>Elpro Large Electrol WS 276x490 Matte White</t>
  </si>
  <si>
    <t>Elpro Large Electrol WS 290x390 Matte White</t>
  </si>
  <si>
    <t>Elpro Large Electrol WS 330x440 Matte White</t>
  </si>
  <si>
    <t>Elpro Large Electrol WS 368x490 Matte White</t>
  </si>
  <si>
    <t>Elpro Large Electrol WS 390x390 Matte White</t>
  </si>
  <si>
    <t>Elpro Large Electrol WS 440x440 Matte White</t>
  </si>
  <si>
    <t>Elpro Large Electrol WS 490x490 Matte White</t>
  </si>
  <si>
    <t>Screen Surface Assembly Tensioned DescenderPro WS 107x190 HD Progressive 1.3</t>
  </si>
  <si>
    <t>Screen Surface Assembly Tensioned DescenderPro WS 118x210 HD Progressive 1.3</t>
  </si>
  <si>
    <t>Screen Surface Assembly Tensioned DescenderPro WS 129x230 HD Progressive 1.3</t>
  </si>
  <si>
    <t>Screen Surface Assembly Tensioned DescenderPro WS 141x250 HD Progressive 1.3</t>
  </si>
  <si>
    <t>Screen Surface Assembly Tensioned DescenderPro WS 152x270 HD Progressive 1.3</t>
  </si>
  <si>
    <t>Screen Surface Assembly Tensioned DescenderPro WS 163x290 HD Progressive 1.3</t>
  </si>
  <si>
    <t>Screen Surface Assembly Tensioned DescenderPro WS 174x310 HD Progressive 1.3</t>
  </si>
  <si>
    <t>Screen Surface Assembly Tensioned DescenderPro WS 186x330 HD Progressive 1.3</t>
  </si>
  <si>
    <t>Screen Surface Assembly Tensioned DescenderPro WS 197x350 HD Progressive 1.3</t>
  </si>
  <si>
    <t>Screen Surface Assembly Tensioned DescenderPro WS 208x370 HD Progressive 1.3</t>
  </si>
  <si>
    <t>Screen Surface Assembly Tensioned DescenderPro WS 219x390 HD Progressive 1.3</t>
  </si>
  <si>
    <t>Screen Surface Assembly Tensioned DescenderPro WS 107x190 Matte White</t>
  </si>
  <si>
    <t>Screen Surface Assembly Tensioned DescenderPro WS 118x210 Matte White</t>
  </si>
  <si>
    <t>Screen Surface Assembly Tensioned DescenderPro WS 129x230 Matte White</t>
  </si>
  <si>
    <t>Screen Surface Assembly Tensioned DescenderPro WS 141x250 Matte White</t>
  </si>
  <si>
    <t>Screen Surface Assembly Tensioned DescenderPro WS 152x270 Matte White</t>
  </si>
  <si>
    <t>Screen Surface Assembly Tensioned DescenderPro WS 163x290 Matte White</t>
  </si>
  <si>
    <t>Screen Surface Assembly Tensioned DescenderPro WS 174x310 Matte White</t>
  </si>
  <si>
    <t>Screen Surface Assembly Tensioned DescenderPro WS 186x330 Matte White</t>
  </si>
  <si>
    <t>Screen Surface Assembly Tensioned DescenderPro WS 197x350 Matte White</t>
  </si>
  <si>
    <t>Screen Surface Assembly Tensioned DescenderPro WS 208x370 Matte White</t>
  </si>
  <si>
    <t>Screen Surface Assembly Tensioned DescenderPro WS 219x390 Matte White</t>
  </si>
  <si>
    <t>FullVision 125x200 HD Progressive 0.9</t>
  </si>
  <si>
    <t>FullVision 138x220 HD Progressive 0.9</t>
  </si>
  <si>
    <t>FullVision 150x240 HD Progressive 0.9</t>
  </si>
  <si>
    <t>FullVision 163x260 HD Progressive 0.9</t>
  </si>
  <si>
    <t>FullVision 175x280 HD Progressive 0.9</t>
  </si>
  <si>
    <t>FullVision 188x300 HD Progressive 0.9</t>
  </si>
  <si>
    <t>FullVision 219x350 HD Progressive 0.9</t>
  </si>
  <si>
    <t>FullVision 250x400 HD Progressive 0.9</t>
  </si>
  <si>
    <t>FullVision 281x450 HD Progressive 0.9</t>
  </si>
  <si>
    <t>FullVision 313x500 HD Progressive 0.9</t>
  </si>
  <si>
    <t>FullVision 344x550 HD Progressive 0.9</t>
  </si>
  <si>
    <t>FullVision 375x600 HD Progressive 0.9</t>
  </si>
  <si>
    <t>FullVision 125x200 HD Progressive 1.1</t>
  </si>
  <si>
    <t>FullVision 138x220 HD Progressive 1.1</t>
  </si>
  <si>
    <t>FullVision 150x240 HD Progressive 1.1</t>
  </si>
  <si>
    <t>FullVision 163x260 HD Progressive 1.1</t>
  </si>
  <si>
    <t>FullVision 175x280 HD Progressive 1.1</t>
  </si>
  <si>
    <t>FullVision 188x300 HD Progressive 1.1</t>
  </si>
  <si>
    <t>FullVision 219x350 HD Progressive 1.1</t>
  </si>
  <si>
    <t>FullVision 250x400 HD Progressive 1.1</t>
  </si>
  <si>
    <t>FullVision 281x450 HD Progressive 1.1</t>
  </si>
  <si>
    <t>FullVision 313x500 HD Progressive 1.1</t>
  </si>
  <si>
    <t>FullVision 344x550 HD Progressive 1.1</t>
  </si>
  <si>
    <t>FullVision 375x600 HD Progressive 1.1</t>
  </si>
  <si>
    <t>FullVision 125x200 HD Progressive 1.1 Contrast</t>
  </si>
  <si>
    <t>FullVision 138x220 HD Progressive 1.1 Contrast</t>
  </si>
  <si>
    <t>FullVision 150x240 HD Progressive 1.1 Contrast</t>
  </si>
  <si>
    <t>FullVision 163x260 HD Progressive 1.1 Contrast</t>
  </si>
  <si>
    <t>FullVision 175x280 HD Progressive 1.1 Contrast</t>
  </si>
  <si>
    <t>FullVision 188x300 HD Progressive 1.1 Contrast</t>
  </si>
  <si>
    <t>FullVision 219x350 HD Progressive 1.1 Contrast</t>
  </si>
  <si>
    <t>FullVision 250x400 HD Progressive 1.1 Contrast</t>
  </si>
  <si>
    <t>FullVision 281x450 HD Progressive 1.1 Contrast</t>
  </si>
  <si>
    <t>FullVision 313x500 HD Progressive 1.1 Contrast</t>
  </si>
  <si>
    <t>FullVision 344x550 HD Progressive 1.1 Contrast</t>
  </si>
  <si>
    <t>FullVision 375x600 HD Progressive 1.1 Contrast</t>
  </si>
  <si>
    <t>FullVision 125x200 HD Progressive 1.3</t>
  </si>
  <si>
    <t>FullVision 138x220 HD Progressive 1.3</t>
  </si>
  <si>
    <t>FullVision 150x240 HD Progressive 1.3</t>
  </si>
  <si>
    <t>FullVision 163x260 HD Progressive 1.3</t>
  </si>
  <si>
    <t>FullVision 175x280 HD Progressive 1.3</t>
  </si>
  <si>
    <t>FullVision 188x300 HD Progressive 1.3</t>
  </si>
  <si>
    <t>FullVision 219x350 HD Progressive 1.3</t>
  </si>
  <si>
    <t>FullVision 250x400 HD Progressive 1.3</t>
  </si>
  <si>
    <t>FullVision 281x450 HD Progressive 1.3</t>
  </si>
  <si>
    <t>FullVision 313x500 HD Progressive 1.3</t>
  </si>
  <si>
    <t>FullVision 344x550 HD Progressive 1.3</t>
  </si>
  <si>
    <t>FullVision 375x600 HD Progressive 1.3</t>
  </si>
  <si>
    <t>FullVision 125x200 Matte White</t>
  </si>
  <si>
    <t>FullVision 138x220 Matte White</t>
  </si>
  <si>
    <t>FullVision 150x240 Matte White</t>
  </si>
  <si>
    <t>FullVision 163x260 Matte White</t>
  </si>
  <si>
    <t>FullVision 175x280 Matte White</t>
  </si>
  <si>
    <t>FullVision 188x300 Matte White</t>
  </si>
  <si>
    <t>FullVision 219x350 Matte White</t>
  </si>
  <si>
    <t>FullVision 250x400 Matte White</t>
  </si>
  <si>
    <t>FullVision 281x450 Matte White</t>
  </si>
  <si>
    <t>FullVision 313x500 Matte White</t>
  </si>
  <si>
    <t>FullVision 344x550 Matte White</t>
  </si>
  <si>
    <t>FullVision 375x600 Matte White</t>
  </si>
  <si>
    <t>FullVision 113x200 HD Progressive 0.9</t>
  </si>
  <si>
    <t>FullVision 124x220 HD Progressive 0.9</t>
  </si>
  <si>
    <t>FullVision 135x240 HD Progressive 0.9</t>
  </si>
  <si>
    <t>FullVision 146x260 HD Progressive 0.9</t>
  </si>
  <si>
    <t>FullVision 158x280 HD Progressive 0.9</t>
  </si>
  <si>
    <t>FullVision 169x300 HD Progressive 0.9</t>
  </si>
  <si>
    <t>FullVision 197x350 HD Progressive 0.9</t>
  </si>
  <si>
    <t>FullVision 225x400 HD Progressive 0.9</t>
  </si>
  <si>
    <t>FullVision 253x450 HD Progressive 0.9</t>
  </si>
  <si>
    <t>FullVision 281x500 HD Progressive 0.9</t>
  </si>
  <si>
    <t>FullVision 309x550 HD Progressive 0.9</t>
  </si>
  <si>
    <t>FullVision 338x600 HD Progressive 0.9</t>
  </si>
  <si>
    <t>FullVision 113x200 HD Progressive 1.1</t>
  </si>
  <si>
    <t>FullVision 124x220 HD Progressive 1.1</t>
  </si>
  <si>
    <t>FullVision 135x240 HD Progressive 1.1</t>
  </si>
  <si>
    <t>FullVision 146x260 HD Progressive 1.1</t>
  </si>
  <si>
    <t>FullVision 158x280 HD Progressive 1.1</t>
  </si>
  <si>
    <t>FullVision 169x300 HD Progressive 1.1</t>
  </si>
  <si>
    <t>FullVision 197x350 HD Progressive 1.1</t>
  </si>
  <si>
    <t>FullVision 225x400 HD Progressive 1.1</t>
  </si>
  <si>
    <t>FullVision 253x450 HD Progressive 1.1</t>
  </si>
  <si>
    <t>FullVision 281x500 HD Progressive 1.1</t>
  </si>
  <si>
    <t>FullVision 309x550 HD Progressive 1.1</t>
  </si>
  <si>
    <t>FullVision 338x600 HD Progressive 1.1</t>
  </si>
  <si>
    <t>FullVision 113x200 HD Progressive 1.1 Contrast</t>
  </si>
  <si>
    <t>FullVision 124x220 HD Progressive 1.1 Contrast</t>
  </si>
  <si>
    <t>FullVision 135x240 HD Progressive 1.1 Contrast</t>
  </si>
  <si>
    <t>FullVision 146x260 HD Progressive 1.1 Contrast</t>
  </si>
  <si>
    <t>FullVision 158x280 HD Progressive 1.1 Contrast</t>
  </si>
  <si>
    <t>FullVision 169x300 HD Progressive 1.1 Contrast</t>
  </si>
  <si>
    <t>FullVision 197x350 HD Progressive 1.1 Contrast</t>
  </si>
  <si>
    <t>FullVision 225x400 HD Progressive 1.1 Contrast</t>
  </si>
  <si>
    <t>FullVision 253x450 HD Progressive 1.1 Contrast</t>
  </si>
  <si>
    <t>FullVision 281x500 HD Progressive 1.1 Contrast</t>
  </si>
  <si>
    <t>FullVision 309x550 HD Progressive 1.1 Contrast</t>
  </si>
  <si>
    <t>FullVision 338x600 HD Progressive 1.1 Contrast</t>
  </si>
  <si>
    <t>FullVision 113x200 HD Progressive 1.3</t>
  </si>
  <si>
    <t>FullVision 124x220 HD Progressive 1.3</t>
  </si>
  <si>
    <t>FullVision 135x240 HD Progressive 1.3</t>
  </si>
  <si>
    <t>FullVision 146x260 HD Progressive 1.3</t>
  </si>
  <si>
    <t>FullVision 158x280 HD Progressive 1.3</t>
  </si>
  <si>
    <t>FullVision 169x300 HD Progressive 1.3</t>
  </si>
  <si>
    <t>FullVision 197x350 HD Progressive 1.3</t>
  </si>
  <si>
    <t>FullVision 225x400 HD Progressive 1.3</t>
  </si>
  <si>
    <t>FullVision 253x450 HD Progressive 1.3</t>
  </si>
  <si>
    <t>FullVision 281x500 HD Progressive 1.3</t>
  </si>
  <si>
    <t>FullVision 309x550 HD Progressive 1.3</t>
  </si>
  <si>
    <t>FullVision 338x600 HD Progressive 1.3</t>
  </si>
  <si>
    <t>FullVision 113x200 Matte White</t>
  </si>
  <si>
    <t>FullVision 124x220 Matte White</t>
  </si>
  <si>
    <t>FullVision 135x240 Matte White</t>
  </si>
  <si>
    <t>FullVision 146x260 Matte White</t>
  </si>
  <si>
    <t>FullVision 158x280 Matte White</t>
  </si>
  <si>
    <t>FullVision 169x300 Matte White</t>
  </si>
  <si>
    <t>FullVision 197x350 Matte White</t>
  </si>
  <si>
    <t>FullVision 225x400 Matte White</t>
  </si>
  <si>
    <t>FullVision 253x450 Matte White</t>
  </si>
  <si>
    <t>FullVision 281x500 Matte White</t>
  </si>
  <si>
    <t>FullVision 309x550 Matte White</t>
  </si>
  <si>
    <t>FullVision 338x600 Matte White</t>
  </si>
  <si>
    <t>HomeScreen Deluxe 100x160 HD Progressive 0.9</t>
  </si>
  <si>
    <t>HomeScreen Deluxe 113x180 HD Progressive 0.9</t>
  </si>
  <si>
    <t>HomeScreen Deluxe 125x200 HD Progressive 0.9</t>
  </si>
  <si>
    <t>HomeScreen Deluxe 138x220 HD Progressive 0.9</t>
  </si>
  <si>
    <t>HomeScreen Deluxe 150x240 HD Progressive 0.9</t>
  </si>
  <si>
    <t>HomeScreen Deluxe 163x260 HD Progressive 0.9</t>
  </si>
  <si>
    <t>HomeScreen Deluxe 175x280 HD Progressive 0.9</t>
  </si>
  <si>
    <t>HomeScreen Deluxe 188x300 HD Progressive 0.9</t>
  </si>
  <si>
    <t>HomeScreen Deluxe 219x350 HD Progressive 0.9</t>
  </si>
  <si>
    <t>HomeScreen Deluxe 250x400 HD Progressive 0.9</t>
  </si>
  <si>
    <t>HomeScreen Deluxe 281x450 HD Progressive 0.9</t>
  </si>
  <si>
    <t>HomeScreen Deluxe 313x500 HD Progressive 0.9</t>
  </si>
  <si>
    <t>HomeScreen Deluxe 100x160 HD Progressive 1.1</t>
  </si>
  <si>
    <t>HomeScreen Deluxe 113x180 HD Progressive 1.1</t>
  </si>
  <si>
    <t>HomeScreen Deluxe 125x200 HD Progressive 1.1</t>
  </si>
  <si>
    <t>HomeScreen Deluxe 138x220 HD Progressive 1.1</t>
  </si>
  <si>
    <t>HomeScreen Deluxe 150x240 HD Progressive 1.1</t>
  </si>
  <si>
    <t>HomeScreen Deluxe 163x260 HD Progressive 1.1</t>
  </si>
  <si>
    <t>HomeScreen Deluxe 175x280 HD Progressive 1.1</t>
  </si>
  <si>
    <t>HomeScreen Deluxe 188x300 HD Progressive 1.1</t>
  </si>
  <si>
    <t>HomeScreen Deluxe 219x350 HD Progressive 1.1</t>
  </si>
  <si>
    <t>HomeScreen Deluxe 250x400 HD Progressive 1.1</t>
  </si>
  <si>
    <t>HomeScreen Deluxe 281x450 HD Progressive 1.1</t>
  </si>
  <si>
    <t>HomeScreen Deluxe 313x500 HD Progressive 1.1</t>
  </si>
  <si>
    <t>HomeScreen Deluxe 100x160 HD Progressive 1.1 Contrast</t>
  </si>
  <si>
    <t>HomeScreen Deluxe 113x180 HD Progressive 1.1 Contrast</t>
  </si>
  <si>
    <t>HomeScreen Deluxe 125x200 HD Progressive 1.1 Contrast</t>
  </si>
  <si>
    <t>HomeScreen Deluxe 138x220 HD Progressive 1.1 Contrast</t>
  </si>
  <si>
    <t>HomeScreen Deluxe 150x240 HD Progressive 1.1 Contrast</t>
  </si>
  <si>
    <t>HomeScreen Deluxe 163x260 HD Progressive 1.1 Contrast</t>
  </si>
  <si>
    <t>HomeScreen Deluxe 175x280 HD Progressive 1.1 Contrast</t>
  </si>
  <si>
    <t>HomeScreen Deluxe 188x300 HD Progressive 1.1 Contrast</t>
  </si>
  <si>
    <t>HomeScreen Deluxe 219x350 HD Progressive 1.1 Contrast</t>
  </si>
  <si>
    <t>HomeScreen Deluxe 250x400 HD Progressive 1.1 Contrast</t>
  </si>
  <si>
    <t>HomeScreen Deluxe 281x450 HD Progressive 1.1 Contrast</t>
  </si>
  <si>
    <t>HomeScreen Deluxe 313x500 HD Progressive 1.1 Contrast</t>
  </si>
  <si>
    <t>HomeScreen Deluxe 100x160 HD Progressive 1.3</t>
  </si>
  <si>
    <t>HomeScreen Deluxe 113x180 HD Progressive 1.3</t>
  </si>
  <si>
    <t>HomeScreen Deluxe 125x200 HD Progressive 1.3</t>
  </si>
  <si>
    <t>HomeScreen Deluxe 138x220 HD Progressive 1.3</t>
  </si>
  <si>
    <t>HomeScreen Deluxe 150x240 HD Progressive 1.3</t>
  </si>
  <si>
    <t>HomeScreen Deluxe 163x260 HD Progressive 1.3</t>
  </si>
  <si>
    <t>HomeScreen Deluxe 175x280 HD Progressive 1.3</t>
  </si>
  <si>
    <t>HomeScreen Deluxe 188x300 HD Progressive 1.3</t>
  </si>
  <si>
    <t>HomeScreen Deluxe 219x350 HD Progressive 1.3</t>
  </si>
  <si>
    <t>HomeScreen Deluxe 250x400 HD Progressive 1.3</t>
  </si>
  <si>
    <t>HomeScreen Deluxe 281x450 HD Progressive 1.3</t>
  </si>
  <si>
    <t>HomeScreen Deluxe 313x500 HD Progressive 1.3</t>
  </si>
  <si>
    <t>HomeScreen Deluxe 90x160 HD Progressive 0.9</t>
  </si>
  <si>
    <t>HomeScreen Deluxe 102x180 HD Progressive 0.9</t>
  </si>
  <si>
    <t>HomeScreen Deluxe 112x200 HD Progressive 0.9</t>
  </si>
  <si>
    <t>HomeScreen Deluxe 124x220 HD Progressive 0.9</t>
  </si>
  <si>
    <t>HomeScreen Deluxe 135x240 HD Progressive 0.9</t>
  </si>
  <si>
    <t>HomeScreen Deluxe 146x260 HD Progressive 0.9</t>
  </si>
  <si>
    <t>HomeScreen Deluxe 157x280 HD Progressive 0.9</t>
  </si>
  <si>
    <t>HomeScreen Deluxe 169x300 HD Progressive 0.9</t>
  </si>
  <si>
    <t>HomeScreen Deluxe 197x350 HD Progressive 0.9</t>
  </si>
  <si>
    <t>HomeScreen Deluxe 225x400 HD Progressive 0.9</t>
  </si>
  <si>
    <t>HomeScreen Deluxe 253x450 HD Progressive 0.9</t>
  </si>
  <si>
    <t>HomeScreen Deluxe 281x500 HD Progressive 0.9</t>
  </si>
  <si>
    <t>HomeScreen Deluxe 90x160 HD Progressive 1.1</t>
  </si>
  <si>
    <t>HomeScreen Deluxe 102x180 HD Progressive 1.1</t>
  </si>
  <si>
    <t>HomeScreen Deluxe 112x200 HD Progressive 1.1</t>
  </si>
  <si>
    <t>HomeScreen Deluxe 124x220 HD Progressive 1.1</t>
  </si>
  <si>
    <t>HomeScreen Deluxe 135x240 HD Progressive 1.1</t>
  </si>
  <si>
    <t>HomeScreen Deluxe 146x260 HD Progressive 1.1</t>
  </si>
  <si>
    <t>HomeScreen Deluxe 157x280 HD Progressive 1.1</t>
  </si>
  <si>
    <t>HomeScreen Deluxe 169x300 HD Progressive 1.1</t>
  </si>
  <si>
    <t>HomeScreen Deluxe 197x350 HD Progressive 1.1</t>
  </si>
  <si>
    <t>HomeScreen Deluxe 225x400 HD Progressive 1.1</t>
  </si>
  <si>
    <t>HomeScreen Deluxe 253x450 HD Progressive 1.1</t>
  </si>
  <si>
    <t>HomeScreen Deluxe 281x500 HD Progressive 1.1</t>
  </si>
  <si>
    <t>HomeScreen Deluxe 90x160 HD Progressive 1.1 Contrast</t>
  </si>
  <si>
    <t>HomeScreen Deluxe 102x180 HD Progressive 1.1 Contrast</t>
  </si>
  <si>
    <t>HomeScreen Deluxe 112x200 HD Progressive 1.1 Contrast</t>
  </si>
  <si>
    <t>HomeScreen Deluxe 124x220 HD Progressive 1.1 Contrast</t>
  </si>
  <si>
    <t>HomeScreen Deluxe 135x240 HD Progressive 1.1 Contrast</t>
  </si>
  <si>
    <t>HomeScreen Deluxe 146x260 HD Progressive 1.1 Contrast</t>
  </si>
  <si>
    <t>HomeScreen Deluxe 157x280 HD Progressive 1.1 Contrast</t>
  </si>
  <si>
    <t>HomeScreen Deluxe 169x300 HD Progressive 1.1 Contrast</t>
  </si>
  <si>
    <t>HomeScreen Deluxe 197x350 HD Progressive 1.1 Contrast</t>
  </si>
  <si>
    <t>HomeScreen Deluxe 225x400 HD Progressive 1.1 Contrast</t>
  </si>
  <si>
    <t>HomeScreen Deluxe 253x450 HD Progressive 1.1 Contrast</t>
  </si>
  <si>
    <t>HomeScreen Deluxe 281x500 HD Progressive 1.1 Contrast</t>
  </si>
  <si>
    <t>HomeScreen Deluxe 90x160 HD Progressive 1.3</t>
  </si>
  <si>
    <t>HomeScreen Deluxe 102x180 HD Progressive 1.3</t>
  </si>
  <si>
    <t>HomeScreen Deluxe 112x200 HD Progressive 1.3</t>
  </si>
  <si>
    <t>HomeScreen Deluxe 124x220 HD Progressive 1.3</t>
  </si>
  <si>
    <t>HomeScreen Deluxe 135x240 HD Progressive 1.3</t>
  </si>
  <si>
    <t>HomeScreen Deluxe 146x260 HD Progressive 1.3</t>
  </si>
  <si>
    <t>HomeScreen Deluxe 157x280 HD Progressive 1.3</t>
  </si>
  <si>
    <t>HomeScreen Deluxe 169x300 HD Progressive 1.3</t>
  </si>
  <si>
    <t>HomeScreen Deluxe 197x350 HD Progressive 1.3</t>
  </si>
  <si>
    <t>HomeScreen Deluxe 225x400 HD Progressive 1.3</t>
  </si>
  <si>
    <t>HomeScreen Deluxe 253x450 HD Progressive 1.3</t>
  </si>
  <si>
    <t>HomeScreen Deluxe 281x500 HD Progressive 1.3</t>
  </si>
  <si>
    <t>HomeScreen Deluxe 100x160 Matte White</t>
  </si>
  <si>
    <t>HomeScreen Deluxe 113x180 Matte White</t>
  </si>
  <si>
    <t>HomeScreen Deluxe 125x200 Matte White</t>
  </si>
  <si>
    <t>HomeScreen Deluxe 138x220 Matte White</t>
  </si>
  <si>
    <t>HomeScreen Deluxe 150x240 Matte White</t>
  </si>
  <si>
    <t>HomeScreen Deluxe 163x260 Matte White</t>
  </si>
  <si>
    <t>HomeScreen Deluxe 175x280 Matte White</t>
  </si>
  <si>
    <t>HomeScreen Deluxe 188x300 Matte White</t>
  </si>
  <si>
    <t>HomeScreen Deluxe 219x350 Matte White</t>
  </si>
  <si>
    <t>HomeScreen Deluxe 250x400 Matte White</t>
  </si>
  <si>
    <t>HomeScreen Deluxe 281x450 Matte White</t>
  </si>
  <si>
    <t>HomeScreen Deluxe 313x500 Matte White</t>
  </si>
  <si>
    <t>HomeScreen 100x160 Matte White</t>
  </si>
  <si>
    <t>HomeScreen 113x180 Matte White</t>
  </si>
  <si>
    <t>HomeScreen 125x200 Matte White</t>
  </si>
  <si>
    <t>HomeScreen 138x220 Matte White</t>
  </si>
  <si>
    <t>HomeScreen 150x240 Matte White</t>
  </si>
  <si>
    <t>HomeScreen 175x280 Matte White</t>
  </si>
  <si>
    <t>HomeScreen 188x300 Matte White</t>
  </si>
  <si>
    <t>HomeScreen Deluxe 90x160 Matte White</t>
  </si>
  <si>
    <t>HomeScreen Deluxe 102x180 Matte White</t>
  </si>
  <si>
    <t>HomeScreen Deluxe 112x200 Matte White</t>
  </si>
  <si>
    <t>HomeScreen Deluxe 124x220 Matte White</t>
  </si>
  <si>
    <t>HomeScreen Deluxe 135x240 Matte White</t>
  </si>
  <si>
    <t>HomeScreen Deluxe 146x260 Matte White</t>
  </si>
  <si>
    <t>HomeScreen Deluxe 157x280 Matte White</t>
  </si>
  <si>
    <t>HomeScreen Deluxe 169x300 Matte White</t>
  </si>
  <si>
    <t>HomeScreen Deluxe 197x350 Matte White</t>
  </si>
  <si>
    <t>HomeScreen Deluxe 225x400 Matte White</t>
  </si>
  <si>
    <t>HomeScreen Deluxe 253x450 Matte White</t>
  </si>
  <si>
    <t>HomeScreen Deluxe 281x500 Matte White</t>
  </si>
  <si>
    <t>HomeScreen 90x160 Matte White</t>
  </si>
  <si>
    <t>HomeScreen 102x180 Matte White</t>
  </si>
  <si>
    <t>HomeScreen 112x200 Matte White</t>
  </si>
  <si>
    <t>HomeScreen 124x220 Matte White</t>
  </si>
  <si>
    <t>HomeScreen 135x240 Matte White</t>
  </si>
  <si>
    <t>HomeScreen 157x280 Matte White</t>
  </si>
  <si>
    <t>HomeScreen 169x300 Matte White</t>
  </si>
  <si>
    <t>HomeScreen Deluxe 120x160 Matte White</t>
  </si>
  <si>
    <t>HomeScreen Deluxe 135x180 Matte White</t>
  </si>
  <si>
    <t>HomeScreen Deluxe 150x200 Matte White</t>
  </si>
  <si>
    <t>HomeScreen Deluxe 165x220 Matte White</t>
  </si>
  <si>
    <t>HomeScreen Deluxe 180x240 Matte White</t>
  </si>
  <si>
    <t>HomeScreen Deluxe 210x280 Matte White</t>
  </si>
  <si>
    <t>HomeScreen Deluxe 225x300 Matte White</t>
  </si>
  <si>
    <t>HomeScreen Deluxe 263x350 Matte White</t>
  </si>
  <si>
    <t>HomeScreen Deluxe 300x400 Matte White</t>
  </si>
  <si>
    <t>HomeScreen Deluxe 338x450 Matte White</t>
  </si>
  <si>
    <t>HomeScreen Deluxe 375x500 Matte White</t>
  </si>
  <si>
    <t>HomeScreen 120x160 Matte White</t>
  </si>
  <si>
    <t>HomeScreen 135x180 Matte White</t>
  </si>
  <si>
    <t>HomeScreen 150x200 Matte White</t>
  </si>
  <si>
    <t>HomeScreen 165x220 Matte White</t>
  </si>
  <si>
    <t>HomeScreen 180x240 Matte White</t>
  </si>
  <si>
    <t>HomeScreen 210x280 Matte White</t>
  </si>
  <si>
    <t>HomeScreen 225x300 Matte White</t>
  </si>
  <si>
    <t>Hapro CSR 119x190 Matte White</t>
  </si>
  <si>
    <t>Hapro CSR 131x210 Matte White</t>
  </si>
  <si>
    <t>Hapro CSR 144x230 Matte White</t>
  </si>
  <si>
    <t>Hapro CSR 169x270 Matte White</t>
  </si>
  <si>
    <t>Hapro CSR 181x290 Matte White</t>
  </si>
  <si>
    <t>Hapro CSR 194x310 Matte White</t>
  </si>
  <si>
    <t>Hapro CSR 206x330 Matte White</t>
  </si>
  <si>
    <t>Hapro CSR 107x190 Matte White</t>
  </si>
  <si>
    <t>Hapro CSR 118x210 Matte White</t>
  </si>
  <si>
    <t>Hapro CSR 129x230 Matte White</t>
  </si>
  <si>
    <t>Hapro CSR 152x270 Matte White</t>
  </si>
  <si>
    <t>Hapro CSR 163x290 Matte White</t>
  </si>
  <si>
    <t>Hapro CSR 174x310 Matte White</t>
  </si>
  <si>
    <t>Hapro CSR 186x330 Matte White</t>
  </si>
  <si>
    <t>Hapro CSR 143x190 Matte White</t>
  </si>
  <si>
    <t>Hapro CSR 158x210 Matte White</t>
  </si>
  <si>
    <t>Hapro CSR 173x230 Matte White</t>
  </si>
  <si>
    <t>Hapro CSR 203x270 Matte White</t>
  </si>
  <si>
    <t>Hapro CSR 218x290 Matte White</t>
  </si>
  <si>
    <t>Hapro CSR 233x310 Matte White</t>
  </si>
  <si>
    <t>Hapro CSR 248x330 Matte White</t>
  </si>
  <si>
    <t>Hapro CSR 195x195 Matte White</t>
  </si>
  <si>
    <t>Hapro CSR 215x215 Matte White</t>
  </si>
  <si>
    <t>Hapro CSR 230x230 Matte White</t>
  </si>
  <si>
    <t>Hapro CSR 270x270 Matte White</t>
  </si>
  <si>
    <t>Hapro CSR 290x290 Matte White</t>
  </si>
  <si>
    <t>Hapro CSR 310x310 Matte White</t>
  </si>
  <si>
    <t>Hapro CSR 330x330 Matte White</t>
  </si>
  <si>
    <t>ProScreen 105x168 Matte White</t>
  </si>
  <si>
    <t>ProScreen 119x190 Matte White</t>
  </si>
  <si>
    <t>ProScreen 131x210 Matte White</t>
  </si>
  <si>
    <t>ProScreen 144x230 Matte White</t>
  </si>
  <si>
    <t>ProScreen 169x270 Matte White</t>
  </si>
  <si>
    <t>ProScreen CSR 95x168 Matte White</t>
  </si>
  <si>
    <t>ProScreen CSR 107x190 Matte White</t>
  </si>
  <si>
    <t>ProScreen CSR 118x210 Matte White</t>
  </si>
  <si>
    <t>ProScreen CSR 129x230 Matte White</t>
  </si>
  <si>
    <t>ProScreen 95x168 Matte White</t>
  </si>
  <si>
    <t>ProScreen 107x190 Matte White</t>
  </si>
  <si>
    <t>ProScreen 118x210 Matte White</t>
  </si>
  <si>
    <t>ProScreen 129x230 Matte White</t>
  </si>
  <si>
    <t>ProScreen 152x270 Matte White</t>
  </si>
  <si>
    <t>ProScreen 126x170 Matte White</t>
  </si>
  <si>
    <t>ProScreen 143x190 Matte White</t>
  </si>
  <si>
    <t>ProScreen 158x210 Matte White</t>
  </si>
  <si>
    <t>ProScreen 173x230 Matte White</t>
  </si>
  <si>
    <t>ProScreen 203x270 Matte White</t>
  </si>
  <si>
    <t>ProScreen 151x151 Matte White</t>
  </si>
  <si>
    <t>ProScreen 173x173 Matte White</t>
  </si>
  <si>
    <t>ProScreen 195x195 Matte White</t>
  </si>
  <si>
    <t>ProScreen 215x215 Matte White</t>
  </si>
  <si>
    <t>ProScreen 235x235 Matte White</t>
  </si>
  <si>
    <t>ProScreen CSR with extended blackdrop 119x190 Matte White</t>
  </si>
  <si>
    <t>ProScreen CSR with extended blackdrop 131x210 Matte White</t>
  </si>
  <si>
    <t>ProScreen CSR with extended blackdrop 144x230 Matte White</t>
  </si>
  <si>
    <t>ProScreen CSR with extended blackdrop 95x168 Matte White</t>
  </si>
  <si>
    <t>ProScreen CSR with extended blackdrop 107x190 Matte White</t>
  </si>
  <si>
    <t>ProScreen CSR with extended blackdrop 118x210 Matte White</t>
  </si>
  <si>
    <t>ProScreen CSR with extended blackdrop 129x230 Matte White</t>
  </si>
  <si>
    <t>ProScreen CSR with extended blackdrop 126x170 Matte White</t>
  </si>
  <si>
    <t>ProScreen CSR with extended blackdrop 143x190 Matte White</t>
  </si>
  <si>
    <t>ProScreen CSR with extended blackdrop 158x210 Matte White</t>
  </si>
  <si>
    <t>ProScreen CSR with extended blackdrop 173x230 Matte White</t>
  </si>
  <si>
    <t>Hapro Manual Classic 128x170 Matte White</t>
  </si>
  <si>
    <t>Hapro Manual Classic 143x190 Matte White</t>
  </si>
  <si>
    <t>Hapro Manual Classic 158x210 Matte White</t>
  </si>
  <si>
    <t>Hapro Manual Classic 173x230 Matte White</t>
  </si>
  <si>
    <t>Hapro Manual Classic 203x270 Matte White</t>
  </si>
  <si>
    <t>Hapro Manual Classic 218x290 Matte White</t>
  </si>
  <si>
    <t>Hapro Manual Classic 170x170 Matte White</t>
  </si>
  <si>
    <t>Hapro Manual Classic 190x190 Matte White</t>
  </si>
  <si>
    <t>Hapro Manual Classic 210x210 Matte White</t>
  </si>
  <si>
    <t>Hapro Manual Classic 230x230 Matte White</t>
  </si>
  <si>
    <t>Hapro Manual Classic 270x270 Matte White</t>
  </si>
  <si>
    <t>Hapro Manual Classic 290x290 Matte White</t>
  </si>
  <si>
    <t>Compact Manual 113x150 Matte White</t>
  </si>
  <si>
    <t>Compact Manual 128x170 Matte White</t>
  </si>
  <si>
    <t>Compact Manual 143x190 Matte White</t>
  </si>
  <si>
    <t>Compact Manual 158x210 Matte White</t>
  </si>
  <si>
    <t>Compact Manual 173x230 Matte White</t>
  </si>
  <si>
    <t>Compact Manual 203x270 Matte White</t>
  </si>
  <si>
    <t>Compact Manual 218x290 Matte White</t>
  </si>
  <si>
    <t>Compact Manual 210x210 Matte White</t>
  </si>
  <si>
    <t>Compact Manual 230x230 Matte White</t>
  </si>
  <si>
    <t xml:space="preserve">Accessories for mounting: Set extension brackets 75 cm.  </t>
  </si>
  <si>
    <t xml:space="preserve">Accessories for mounting: Set extension brackets 30 cm.  </t>
  </si>
  <si>
    <t xml:space="preserve">Accessories for mounting: Set extension brackets 10 cm.  </t>
  </si>
  <si>
    <t xml:space="preserve">Accessories for mounting: Ceiling bracket M6  </t>
  </si>
  <si>
    <t xml:space="preserve">Accessories for mounting: Ceiling brackets M8  </t>
  </si>
  <si>
    <t xml:space="preserve">Accessories for mounting: Ceiling bracket FlexScreen 20 cm.  </t>
  </si>
  <si>
    <t xml:space="preserve">Accessories for mounting: Ceiling bracket FlexScreen 40-60 cm.  </t>
  </si>
  <si>
    <t>Accessories for mounting: Bracket kit for easy mounting in soffit</t>
  </si>
  <si>
    <t>Accessories for operating: Pull rod</t>
  </si>
  <si>
    <t>Accessories for operating: All-in-One Control Box</t>
  </si>
  <si>
    <t>Accessories for operating: Power Sensing Trigger</t>
  </si>
  <si>
    <t>Accessories for operating: Easy Install RF remote control (868,3 Mhz) EU</t>
  </si>
  <si>
    <t>Accessories for operating: Easy Install RF remote control (868,3 Mhz) UK</t>
  </si>
  <si>
    <t>Accessories for operating: Easy Install RF remote control (868,3 Mhz) CH</t>
  </si>
  <si>
    <t>Accessories for operating: Easy Install Wireless RF Wall switch (868,3 Mhz)</t>
  </si>
  <si>
    <t>Accessories for operating: Easy Install wireless projector coupling (868,3 Mhz)</t>
  </si>
  <si>
    <t>Accessories for operating: Easy Install RF remote control with wireless projector coupling (868,3 Mhz) EU</t>
  </si>
  <si>
    <t>Accessories for operating: Easy Install RF remote control with wireless projector coupling (868,3 Mhz) UK</t>
  </si>
  <si>
    <t>Accessories for operating: Easy Install RF remote control with wireless projector coupling (868,3 Mhz) CH</t>
  </si>
  <si>
    <t>Accessories for operating: Easy Install wired projector interface EU</t>
  </si>
  <si>
    <t>Accessories for operating: Easy Install wired projector interface UK</t>
  </si>
  <si>
    <t>Accessories for operating: Easy Install wired projector interface CH</t>
  </si>
  <si>
    <t>Accessories for operating: Easy Install IR remote control EU</t>
  </si>
  <si>
    <t>Accessories for operating: Easy Install IR remote control UK</t>
  </si>
  <si>
    <t>Accessories for operating: Easy Install IR remote control CH</t>
  </si>
  <si>
    <t>Accessories for operating: Easy Install plug&amp;play relaybox with potential free contacts EU</t>
  </si>
  <si>
    <t>Accessories for operating: Easy Install plug&amp;play relaybox with potential free contacts UK</t>
  </si>
  <si>
    <t>Accessories for operating: Easy Install plug&amp;play relaybox with potential free contacts CH</t>
  </si>
  <si>
    <t>Accessories for operating: Easy Install plug and play RS232 controller</t>
  </si>
  <si>
    <t>Accessories for operating: Easy Install plug and play IP/RS232 connection set</t>
  </si>
  <si>
    <t>Accessories for operating: Key switch</t>
  </si>
  <si>
    <t>Accessories for operating: RF wall-mounted transmitter (433.92Mhz)</t>
  </si>
  <si>
    <t>Accessories for operating: 4-channel RF remote control (433.92Mhz)</t>
  </si>
  <si>
    <t>Accessories for mounting: Set extension brackets 20 cm (White)</t>
  </si>
  <si>
    <t>Accessories for mounting: Bracket kit for easy mounting in soffit E.I. Elpro Large Electrol</t>
  </si>
  <si>
    <t xml:space="preserve">Accessories for mounting: Set wall clamps  </t>
  </si>
  <si>
    <t xml:space="preserve">Accessories for mounting: Set Wall clamps Elpro Large Electrol  </t>
  </si>
  <si>
    <t>Accessories: BrightSigth (1)</t>
  </si>
  <si>
    <t>Accessories: BrightSigth (3)</t>
  </si>
  <si>
    <t>Accessories: BrightSight Projection Screen Cleaner (12)</t>
  </si>
  <si>
    <t>Arena 500x800 Matte White</t>
  </si>
  <si>
    <t>Arena 550x800 Matte White</t>
  </si>
  <si>
    <t>Arena 600x800 Matte White</t>
  </si>
  <si>
    <t>Arena 500x900 Matte White</t>
  </si>
  <si>
    <t>Arena 550x900 Matte White</t>
  </si>
  <si>
    <t>Arena 600x900 Matte White</t>
  </si>
  <si>
    <t>Arena 500x1000 Matte White</t>
  </si>
  <si>
    <t>Arena 550x1000 Matte White</t>
  </si>
  <si>
    <t>Arena 600x1000 Matte White</t>
  </si>
  <si>
    <t>Arena 500x1100 Matte White</t>
  </si>
  <si>
    <t>Arena 550x1100 Matte White</t>
  </si>
  <si>
    <t>Arena 600x1100 Matte White</t>
  </si>
  <si>
    <t>Arena 500x1200 Matte White</t>
  </si>
  <si>
    <t>Arena 550x1200 Matte White</t>
  </si>
  <si>
    <t>Arena 600x1200 Matte White</t>
  </si>
  <si>
    <t>Studio Electrol 469x750 Matte White</t>
  </si>
  <si>
    <t>Studio Electrol 500x800 Matte White</t>
  </si>
  <si>
    <t>Studio Electrol 532x850 Matte White</t>
  </si>
  <si>
    <t>Studio Electrol 563x900 Matte White</t>
  </si>
  <si>
    <t>Studio Electrol 594x950 Matte White</t>
  </si>
  <si>
    <t>Studio Electrol 525x700 Matte White</t>
  </si>
  <si>
    <t>Studio Electrol 562x750 Matte White</t>
  </si>
  <si>
    <t>Studio Electrol 600x800 Matte White</t>
  </si>
  <si>
    <t>Studio Electrol 600x700 Matte White</t>
  </si>
  <si>
    <t>Studio Electrol 550x800 Matte White</t>
  </si>
  <si>
    <t>Studio Electrol 500x900 Matte White</t>
  </si>
  <si>
    <t>Studio Electrol 600x900 Matte White</t>
  </si>
  <si>
    <t>Studio Electrol 500x1000 Matte White</t>
  </si>
  <si>
    <t>Studio Electrol 550x1000 Matte White</t>
  </si>
  <si>
    <t>Studio Electrol 600x1000 Matte White</t>
  </si>
  <si>
    <t>GiantScreen Electrol 375x600 Matte White</t>
  </si>
  <si>
    <t>GiantScreen Electrol 407x650 Matte White</t>
  </si>
  <si>
    <t>GiantScreen Electrol 438x700 Matte White</t>
  </si>
  <si>
    <t>GiantScreen Electrol 375x600 Matte White Sound</t>
  </si>
  <si>
    <t>GiantScreen Electrol 407x650 Matte White Sound</t>
  </si>
  <si>
    <t>GiantScreen Electrol 438x700 Matte White Sound</t>
  </si>
  <si>
    <t>GiantScreen Electrol 450x600 Matte White</t>
  </si>
  <si>
    <t>GiantScreen Electrol 450x600 Matte White Sound</t>
  </si>
  <si>
    <t>GiantScreen Electrol 500x500 Matte White</t>
  </si>
  <si>
    <t>GiantScreen Electrol 500x600 Matte White</t>
  </si>
  <si>
    <t>GiantScreen Electrol 500x700 Matte White</t>
  </si>
  <si>
    <t>GiantScreen Electrol 500x600 Matte White Sound</t>
  </si>
  <si>
    <t>GiantScreen Electrol 500x700 Matte White Sound</t>
  </si>
  <si>
    <t>Accessories for mounting: Spare GiantScreen Electrol bracket set (3)</t>
  </si>
  <si>
    <t>Accessories for mounting: GiantScreen Wall brackets 55 cm (White)</t>
  </si>
  <si>
    <t>Accessories for mounting: GiantScreen Ceiling brackets 100 cm (White)</t>
  </si>
  <si>
    <t>Accessories for operating: Wall Switch RF</t>
  </si>
  <si>
    <t>Accessories for operating: Remote Control RF</t>
  </si>
  <si>
    <t>Accessories for operating: IR Control Set (Remote + Receiver)</t>
  </si>
  <si>
    <t>Screen Surface Assembly Tensioned Descender Electrol WS 119x190 HD Progressive 0.9</t>
  </si>
  <si>
    <t>Screen Surface Assembly Tensioned Descender Electrol WS 131x210 HD Progressive 0.9</t>
  </si>
  <si>
    <t>Screen Surface Assembly Tensioned Descender Electrol WS 144x230 HD Progressive 0.9</t>
  </si>
  <si>
    <t>Screen Surface Assembly Tensioned Descender Electrol WS 169x270 HD Progressive 0.9</t>
  </si>
  <si>
    <t>Screen Surface Assembly Tensioned Descender Electrol WS 181x290 HD Progressive 0.9</t>
  </si>
  <si>
    <t>Screen Surface Assembly Tensioned Descender Electrol WS 194x310 HD Progressive 0.9</t>
  </si>
  <si>
    <t>Screen Surface Assembly Tensioned Descender Electrol WS 206x330 HD Progressive 0.9</t>
  </si>
  <si>
    <t>Screen Surface Assembly Tensioned Descender Electrol WS 119x190 HD Progressive 1.1</t>
  </si>
  <si>
    <t>Screen Surface Assembly Tensioned Descender Electrol WS 131x210 HD Progressive 1.1</t>
  </si>
  <si>
    <t>Screen Surface Assembly Tensioned Descender Electrol WS 144x230 HD Progressive 1.1</t>
  </si>
  <si>
    <t>Screen Surface Assembly Tensioned Descender Electrol WS 169x270 HD Progressive 1.1</t>
  </si>
  <si>
    <t>Screen Surface Assembly Tensioned Descender Electrol WS 181x290 HD Progressive 1.1</t>
  </si>
  <si>
    <t>Screen Surface Assembly Tensioned Descender Electrol WS 194x310 HD Progressive 1.1</t>
  </si>
  <si>
    <t>Screen Surface Assembly Tensioned Descender Electrol WS 206x330 HD Progressive 1.1</t>
  </si>
  <si>
    <t>Screen Surface Assembly Tensioned Descender Electrol WS 119x190 HD Progressive 1.3</t>
  </si>
  <si>
    <t>Screen Surface Assembly Tensioned Descender Electrol WS 131x210 HD Progressive 1.3</t>
  </si>
  <si>
    <t>Screen Surface Assembly Tensioned Descender Electrol WS 144x230 HD Progressive 1.3</t>
  </si>
  <si>
    <t>Screen Surface Assembly Tensioned Descender Electrol WS 169x270 HD Progressive 1.3</t>
  </si>
  <si>
    <t>Screen Surface Assembly Tensioned Descender Electrol WS 181x290 HD Progressive 1.3</t>
  </si>
  <si>
    <t>Screen Surface Assembly Tensioned Descender Electrol WS 194x310 HD Progressive 1.3</t>
  </si>
  <si>
    <t>Screen Surface Assembly Tensioned Descender Electrol WS 206x330 HD Progressive 1.3</t>
  </si>
  <si>
    <t>Screen Surface Assembly Tensioned Descender Electrol RF 119x190 HD Progressive 0.9</t>
  </si>
  <si>
    <t>Screen Surface Assembly Tensioned Descender Electrol RF 131x210 HD Progressive 0.9</t>
  </si>
  <si>
    <t>Screen Surface Assembly Tensioned Descender Electrol RF 144x230 HD Progressive 0.9</t>
  </si>
  <si>
    <t>Screen Surface Assembly Tensioned Descender Electrol RF 169x270 HD Progressive 0.9</t>
  </si>
  <si>
    <t>Screen Surface Assembly Tensioned Descender Electrol RF 181x290 HD Progressive 0.9</t>
  </si>
  <si>
    <t>Screen Surface Assembly Tensioned Descender Electrol RF 194x310 HD Progressive 0.9</t>
  </si>
  <si>
    <t>Screen Surface Assembly Tensioned Descender Electrol RF 206x330 HD Progressive 0.9</t>
  </si>
  <si>
    <t>Screen Surface Assembly Tensioned Descender Electrol RF 119x190 HD Progressive 1.1</t>
  </si>
  <si>
    <t>Screen Surface Assembly Tensioned Descender Electrol RF 131x210 HD Progressive 1.1</t>
  </si>
  <si>
    <t>Screen Surface Assembly Tensioned Descender Electrol RF 144x230 HD Progressive 1.1</t>
  </si>
  <si>
    <t>Screen Surface Assembly Tensioned Descender Electrol RF 169x270 HD Progressive 1.1</t>
  </si>
  <si>
    <t>Screen Surface Assembly Tensioned Descender Electrol RF 181x290 HD Progressive 1.1</t>
  </si>
  <si>
    <t>Screen Surface Assembly Tensioned Descender Electrol RF 194x310 HD Progressive 1.1</t>
  </si>
  <si>
    <t>Screen Surface Assembly Tensioned Descender Electrol RF 206x330 HD Progressive 1.1</t>
  </si>
  <si>
    <t>Screen Surface Assembly Tensioned Descender Electrol RF 119x190 HD Progressive 1.3</t>
  </si>
  <si>
    <t>Screen Surface Assembly Tensioned Descender Electrol RF 131x210 HD Progressive 1.3</t>
  </si>
  <si>
    <t>Screen Surface Assembly Tensioned Descender Electrol RF 144x230 HD Progressive 1.3</t>
  </si>
  <si>
    <t>Screen Surface Assembly Tensioned Descender Electrol RF 169x270 HD Progressive 1.3</t>
  </si>
  <si>
    <t>Screen Surface Assembly Tensioned Descender Electrol RF 181x290 HD Progressive 1.3</t>
  </si>
  <si>
    <t>Screen Surface Assembly Tensioned Descender Electrol RF 194x310 HD Progressive 1.3</t>
  </si>
  <si>
    <t>Screen Surface Assembly Tensioned Descender Electrol RF 206x330 HD Progressive 1.3</t>
  </si>
  <si>
    <t>Screen Surface Assembly Tensioned Descender Electrol WS 96x170 HD Progressive 0.9</t>
  </si>
  <si>
    <t>Screen Surface Assembly Tensioned Descender Electrol WS 107x190 HD Progressive 0.9</t>
  </si>
  <si>
    <t>Screen Surface Assembly Tensioned Descender Electrol WS 118x210 HD Progressive 0.9</t>
  </si>
  <si>
    <t>Screen Surface Assembly Tensioned Descender Electrol WS 129x230 HD Progressive 0.9</t>
  </si>
  <si>
    <t>Screen Surface Assembly Tensioned Descender Electrol WS 152x270 HD Progressive 0.9</t>
  </si>
  <si>
    <t>Screen Surface Assembly Tensioned Descender Electrol WS 163x290 HD Progressive 0.9</t>
  </si>
  <si>
    <t>Screen Surface Assembly Tensioned Descender Electrol WS 174x310 HD Progressive 0.9</t>
  </si>
  <si>
    <t>Screen Surface Assembly Tensioned Descender Electrol WS 186x330 HD Progressive 0.9</t>
  </si>
  <si>
    <t>Screen Surface Assembly Tensioned Descender Electrol WS 96x170 HD Progressive 1.1</t>
  </si>
  <si>
    <t>Screen Surface Assembly Tensioned Descender Electrol WS 107x190 HD Progressive 1.1</t>
  </si>
  <si>
    <t>Screen Surface Assembly Tensioned Descender Electrol WS 118x210 HD Progressive 1.1</t>
  </si>
  <si>
    <t>Screen Surface Assembly Tensioned Descender Electrol WS 129x230 HD Progressive 1.1</t>
  </si>
  <si>
    <t>Screen Surface Assembly Tensioned Descender Electrol WS 152x270 HD Progressive 1.1</t>
  </si>
  <si>
    <t>Screen Surface Assembly Tensioned Descender Electrol WS 163x290 HD Progressive 1.1</t>
  </si>
  <si>
    <t>Screen Surface Assembly Tensioned Descender Electrol WS 174x310 HD Progressive 1.1</t>
  </si>
  <si>
    <t>Screen Surface Assembly Tensioned Descender Electrol WS 186x330 HD Progressive 1.1</t>
  </si>
  <si>
    <t>Screen Surface Assembly Tensioned Descender Electrol WS 96x170 HD Progressive 1.3</t>
  </si>
  <si>
    <t>Screen Surface Assembly Tensioned Descender Electrol WS 107x190 HD Progressive 1.3</t>
  </si>
  <si>
    <t>Screen Surface Assembly Tensioned Descender Electrol WS 118x210 HD Progressive 1.3</t>
  </si>
  <si>
    <t>Screen Surface Assembly Tensioned Descender Electrol WS 129x230 HD Progressive 1.3</t>
  </si>
  <si>
    <t>Screen Surface Assembly Tensioned Descender Electrol WS 152x270 HD Progressive 1.3</t>
  </si>
  <si>
    <t>Screen Surface Assembly Tensioned Descender Electrol WS 163x290 HD Progressive 1.3</t>
  </si>
  <si>
    <t>Screen Surface Assembly Tensioned Descender Electrol WS 174x310 HD Progressive 1.3</t>
  </si>
  <si>
    <t>Screen Surface Assembly Tensioned Descender Electrol WS 186x330 HD Progressive 1.3</t>
  </si>
  <si>
    <t>Screen Surface Assembly Tensioned Descender Electrol RF 96x170 HD Progressive 0.9</t>
  </si>
  <si>
    <t>Screen Surface Assembly Tensioned Descender Electrol RF 107x190 HD Progressive 0.9</t>
  </si>
  <si>
    <t>Screen Surface Assembly Tensioned Descender Electrol RF 118x210 HD Progressive 0.9</t>
  </si>
  <si>
    <t>Screen Surface Assembly Tensioned Descender Electrol RF 129x230 HD Progressive 0.9</t>
  </si>
  <si>
    <t>Screen Surface Assembly Tensioned Descender Electrol RF 152x270 HD Progressive 0.9</t>
  </si>
  <si>
    <t>Screen Surface Assembly Tensioned Descender Electrol RF 163x290 HD Progressive 0.9</t>
  </si>
  <si>
    <t>Screen Surface Assembly Tensioned Descender Electrol RF 174x310 HD Progressive 0.9</t>
  </si>
  <si>
    <t>Screen Surface Assembly Tensioned Descender Electrol RF 186x330 HD Progressive 0.9</t>
  </si>
  <si>
    <t>Screen Surface Assembly Tensioned Descender Electrol RF 96x170 HD Progressive 1.1</t>
  </si>
  <si>
    <t>Screen Surface Assembly Tensioned Descender Electrol RF 107x190 HD Progressive 1.1</t>
  </si>
  <si>
    <t>Screen Surface Assembly Tensioned Descender Electrol RF 118x210 HD Progressive 1.1</t>
  </si>
  <si>
    <t>Screen Surface Assembly Tensioned Descender Electrol RF 129x230 HD Progressive 1.1</t>
  </si>
  <si>
    <t>Screen Surface Assembly Tensioned Descender Electrol RF 152x270 HD Progressive 1.1</t>
  </si>
  <si>
    <t>Screen Surface Assembly Tensioned Descender Electrol RF 163x290 HD Progressive 1.1</t>
  </si>
  <si>
    <t>Screen Surface Assembly Tensioned Descender Electrol RF 174x310 HD Progressive 1.1</t>
  </si>
  <si>
    <t>Screen Surface Assembly Tensioned Descender Electrol RF 186x330 HD Progressive 1.1</t>
  </si>
  <si>
    <t>Screen Surface Assembly Tensioned Descender Electrol RF 96x170 HD Progressive 1.3</t>
  </si>
  <si>
    <t>Screen Surface Assembly Tensioned Descender Electrol RF 107x190 HD Progressive 1.3</t>
  </si>
  <si>
    <t>Screen Surface Assembly Tensioned Descender Electrol RF 118x210 HD Progressive 1.3</t>
  </si>
  <si>
    <t>Screen Surface Assembly Tensioned Descender Electrol RF 129x230 HD Progressive 1.3</t>
  </si>
  <si>
    <t>Screen Surface Assembly Tensioned Descender Electrol RF 152x270 HD Progressive 1.3</t>
  </si>
  <si>
    <t>Screen Surface Assembly Tensioned Descender Electrol RF 163x290 HD Progressive 1.3</t>
  </si>
  <si>
    <t>Screen Surface Assembly Tensioned Descender Electrol RF 174x310 HD Progressive 1.3</t>
  </si>
  <si>
    <t>Screen Surface Assembly Tensioned Descender Electrol RF 186x330 HD Progressive 1.3</t>
  </si>
  <si>
    <t>Screen Surface Assembly Tensioned Descender Electrol WS 119x190 Matte White</t>
  </si>
  <si>
    <t>Screen Surface Assembly Tensioned Descender Electrol WS 131x210 Matte White</t>
  </si>
  <si>
    <t>Screen Surface Assembly Tensioned Descender Electrol WS 144x230 Matte White</t>
  </si>
  <si>
    <t>Screen Surface Assembly Tensioned Descender Electrol WS 169x270 Matte White</t>
  </si>
  <si>
    <t>Screen Surface Assembly Tensioned Descender Electrol WS 181x290 Matte White</t>
  </si>
  <si>
    <t>Screen Surface Assembly Tensioned Descender Electrol WS 194x310 Matte White</t>
  </si>
  <si>
    <t>Screen Surface Assembly Tensioned Descender Electrol WS 206x330 Matte White</t>
  </si>
  <si>
    <t>Screen Surface Assembly Tensioned Descender Electrol RF 119x190 Matte White</t>
  </si>
  <si>
    <t>Screen Surface Assembly Tensioned Descender Electrol RF 131x210 Matte White</t>
  </si>
  <si>
    <t>Screen Surface Assembly Tensioned Descender Electrol RF 144x230 Matte White</t>
  </si>
  <si>
    <t>Screen Surface Assembly Tensioned Descender Electrol RF 169x270 Matte White</t>
  </si>
  <si>
    <t>Screen Surface Assembly Tensioned Descender Electrol RF 181x290 Matte White</t>
  </si>
  <si>
    <t>Screen Surface Assembly Tensioned Descender Electrol RF 194x310 Matte White</t>
  </si>
  <si>
    <t>Screen Surface Assembly Tensioned Descender Electrol RF 206x330 Matte White</t>
  </si>
  <si>
    <t>Screen Surface Assembly Tensioned Descender Electrol WS 96x170 Matte White</t>
  </si>
  <si>
    <t>Screen Surface Assembly Tensioned Descender Electrol WS 107x190 Matte White</t>
  </si>
  <si>
    <t>Screen Surface Assembly Tensioned Descender Electrol WS 118x210 Matte White</t>
  </si>
  <si>
    <t>Screen Surface Assembly Tensioned Descender Electrol WS 129x230 Matte White</t>
  </si>
  <si>
    <t>Screen Surface Assembly Tensioned Descender Electrol WS 152x270 Matte White</t>
  </si>
  <si>
    <t>Screen Surface Assembly Tensioned Descender Electrol WS 163x290 Matte White</t>
  </si>
  <si>
    <t>Screen Surface Assembly Tensioned Descender Electrol WS 174x310 Matte White</t>
  </si>
  <si>
    <t>Screen Surface Assembly Tensioned Descender Electrol WS 186x330 Matte White</t>
  </si>
  <si>
    <t>Screen Surface Assembly Tensioned Descender Electrol RF 96x170 Matte White</t>
  </si>
  <si>
    <t>Screen Surface Assembly Tensioned Descender Electrol RF 107x190 Matte White</t>
  </si>
  <si>
    <t>Screen Surface Assembly Tensioned Descender Electrol RF 118x210 Matte White</t>
  </si>
  <si>
    <t>Screen Surface Assembly Tensioned Descender Electrol RF 129x230 Matte White</t>
  </si>
  <si>
    <t>Screen Surface Assembly Tensioned Descender Electrol RF 152x270 Matte White</t>
  </si>
  <si>
    <t>Screen Surface Assembly Tensioned Descender Electrol RF 163x290 Matte White</t>
  </si>
  <si>
    <t>Screen Surface Assembly Tensioned Descender Electrol RF 174x310 Matte White</t>
  </si>
  <si>
    <t>Screen Surface Assembly Tensioned Descender Electrol RF 186x330 Matte White</t>
  </si>
  <si>
    <t>Screen Surface Assembly Tensioned Descender Electrol WS 128x170 Matte White</t>
  </si>
  <si>
    <t>Screen Surface Assembly Tensioned Descender Electrol WS 143x190 Matte White</t>
  </si>
  <si>
    <t>Screen Surface Assembly Tensioned Descender Electrol WS 158x210 Matte White</t>
  </si>
  <si>
    <t>Screen Surface Assembly Tensioned Descender Electrol WS 173x230 Matte White</t>
  </si>
  <si>
    <t>Screen Surface Assembly Tensioned Descender Electrol WS 203x270 Matte White</t>
  </si>
  <si>
    <t>Screen Surface Assembly Tensioned Descender Electrol WS 218x290 Matte White</t>
  </si>
  <si>
    <t>Screen Surface Assembly Tensioned Descender Electrol WS 233x310 Matte White</t>
  </si>
  <si>
    <t>Screen Surface Assembly Tensioned Descender Electrol WS 248x330 Matte White</t>
  </si>
  <si>
    <t>Screen Surface Assembly Tensioned Descender Electrol RF 128x170 Matte White</t>
  </si>
  <si>
    <t>Screen Surface Assembly Tensioned Descender Electrol RF 143x190 Matte White</t>
  </si>
  <si>
    <t>Screen Surface Assembly Tensioned Descender Electrol RF 158x210 Matte White</t>
  </si>
  <si>
    <t>Screen Surface Assembly Tensioned Descender Electrol RF 173x230 Matte White</t>
  </si>
  <si>
    <t>Screen Surface Assembly Tensioned Descender Electrol RF 203x270 Matte White</t>
  </si>
  <si>
    <t>Screen Surface Assembly Tensioned Descender Electrol RF 218x290 Matte White</t>
  </si>
  <si>
    <t>Screen Surface Assembly Tensioned Descender Electrol RF 233x310 Matte White</t>
  </si>
  <si>
    <t>Screen Surface Assembly Tensioned Descender Electrol RF 248x330 Matte White</t>
  </si>
  <si>
    <t>Accessories for mounting: Wall Bracket Extensa 55 cm</t>
  </si>
  <si>
    <t>Accessories for mounting: Ceiling Bracket Extensa 100 cm</t>
  </si>
  <si>
    <t xml:space="preserve">Accessories for mounting: Set extension brackets Elpro Large Electrol  </t>
  </si>
  <si>
    <t>Accessories for mounting: Wall bracket Master Electrol</t>
  </si>
  <si>
    <t>Accessories for mounting: Ceiling bracket Master Electrol</t>
  </si>
  <si>
    <t xml:space="preserve">Accessories for mounting: Ceiling brackets M8 E.I. Elpro Large Electrol </t>
  </si>
  <si>
    <t>Accessories for mounting: Set Wall/Ceiling Brackets Extensa</t>
  </si>
  <si>
    <t>Accessories for operating: Easy Install plug&amp;play cable for screens with RF motor 5 m. EU</t>
  </si>
  <si>
    <t>Accessories for operating: Easy Install plug&amp;play cable for screens with RF motor 10 m. EU</t>
  </si>
  <si>
    <t>Accessories for operating: Easy Install plug&amp;play cable for screens with RF motor 5 m. CH</t>
  </si>
  <si>
    <t>Accessories for operating: Easy Install plug&amp;play cable for screens with RF motor 10 m. CH</t>
  </si>
  <si>
    <t>Accessories for operating: Easy Install plug&amp;play cable for screens with RF motor 5 m. UK</t>
  </si>
  <si>
    <t>Accessories for operating: Easy Install plug&amp;play cable for screens with RF motor 10 m. UK</t>
  </si>
  <si>
    <t>Accessories: Dry-Erase Cleaner Spray (5 pcs.)</t>
  </si>
  <si>
    <t>Accessories: Dry-Erase Foam Cleaner (5 pcs.)</t>
  </si>
  <si>
    <t>Accessories for mounting: Touch Interactive Bracket Kit (Small)</t>
  </si>
  <si>
    <t>Accessories for mounting: Touch Interactive Bracket Kit (Large)</t>
  </si>
  <si>
    <t>Accessories: Dry-Erase Marker Kit</t>
  </si>
  <si>
    <t>Accessories: Dry-Erase Cleaning Cloth (5 pcs)</t>
  </si>
  <si>
    <t>Fast-Fold Deluxe Complete Product_128,5x230_HD Rental</t>
  </si>
  <si>
    <t>128,5x230</t>
  </si>
  <si>
    <t>230x128,5</t>
  </si>
  <si>
    <t>Fast-Fold Deluxe Complete Product_143,5x260,5_HD Rental</t>
  </si>
  <si>
    <t>143,5x260,5</t>
  </si>
  <si>
    <t>260,5x143,5</t>
  </si>
  <si>
    <t>Fast-Fold Deluxe Complete Product_161,5x291_HD Rental</t>
  </si>
  <si>
    <t>161,5x291</t>
  </si>
  <si>
    <t>291x161,5</t>
  </si>
  <si>
    <t>Fast-Fold Deluxe Complete Product_197x352_HD Rental</t>
  </si>
  <si>
    <t>197x352</t>
  </si>
  <si>
    <t>352x197</t>
  </si>
  <si>
    <t>Fast-Fold Deluxe Complete Product_230x413_HD Rental</t>
  </si>
  <si>
    <t>230x413</t>
  </si>
  <si>
    <t>413x230</t>
  </si>
  <si>
    <t>Fast-Fold Deluxe Complete Product_128,5x230_HD Progressive ReView 0.9</t>
  </si>
  <si>
    <t>Fast-Fold Deluxe Complete Product_143,5x260,5_HD Progressive ReView 0.9</t>
  </si>
  <si>
    <t>Fast-Fold Deluxe Complete Product_161,5x291_HD Progressive ReView 0.9</t>
  </si>
  <si>
    <t>Fast-Fold Deluxe Complete Product_197x352_HD Progressive ReView 0.9</t>
  </si>
  <si>
    <t>Fast-Fold Deluxe Complete Product_230x413_HD Progressive ReView 0.9</t>
  </si>
  <si>
    <t>Fast-Fold Deluxe Complete Product_143,5x230_HD Rental</t>
  </si>
  <si>
    <t>143,5x230</t>
  </si>
  <si>
    <t>230x143,5</t>
  </si>
  <si>
    <t>Fast-Fold Deluxe Complete Product_161,5x260,5_HD Rental</t>
  </si>
  <si>
    <t>161,5x260,5</t>
  </si>
  <si>
    <t>260,5x161,5</t>
  </si>
  <si>
    <t>Fast-Fold Deluxe Complete Product_181,5x291_HD Rental</t>
  </si>
  <si>
    <t>181,5x291</t>
  </si>
  <si>
    <t>291x181,5</t>
  </si>
  <si>
    <t>Fast-Fold Deluxe Complete Product_219,5x352_HD Rental</t>
  </si>
  <si>
    <t>219,5x352</t>
  </si>
  <si>
    <t>352x219,5</t>
  </si>
  <si>
    <t>Fast-Fold Deluxe Complete Product_143,5x230_HD Progressive ReView 0.9</t>
  </si>
  <si>
    <t>Fast-Fold Deluxe Complete Product_161,5x260,5_HD Progressive ReView 0.9</t>
  </si>
  <si>
    <t>Fast-Fold Deluxe Complete Product_181,5x291_HD Progressive ReView 0.9</t>
  </si>
  <si>
    <t>Fast-Fold Deluxe Complete Product_219,5x352_HD Progressive ReView 0.9</t>
  </si>
  <si>
    <t>Fast-Fold Deluxe Complete Product_172,5x230_HD Rental</t>
  </si>
  <si>
    <t>172,5x230</t>
  </si>
  <si>
    <t>230x172,5</t>
  </si>
  <si>
    <t>Fast-Fold Deluxe Complete Product_218,5x291_HD Rental</t>
  </si>
  <si>
    <t>218,5x291</t>
  </si>
  <si>
    <t>291x218,5</t>
  </si>
  <si>
    <t>Fast-Fold Deluxe Complete Product_264x352_HD Rental</t>
  </si>
  <si>
    <t>Fast-Fold Deluxe Complete Product_310x413_HD Rental</t>
  </si>
  <si>
    <t>310x413</t>
  </si>
  <si>
    <t>413x310</t>
  </si>
  <si>
    <t>Fast-Fold Deluxe Screen Only_128,5x230_HD Rental</t>
  </si>
  <si>
    <t>Fast-Fold Deluxe Screen Only_143,5x260,5_HD Rental</t>
  </si>
  <si>
    <t>Fast-Fold Deluxe Screen Only_161,5x291_HD Rental</t>
  </si>
  <si>
    <t>Fast-Fold Deluxe Screen Only_197x352_HD Rental</t>
  </si>
  <si>
    <t>Fast-Fold Deluxe Screen Only_230x413_HD Rental</t>
  </si>
  <si>
    <t>Fast-Fold Deluxe Screen Only_128,5x230_HD Progressive ReView 0.9</t>
  </si>
  <si>
    <t>Fast-Fold Deluxe Screen Only_143,5x260,5_HD Progressive ReView 0.9</t>
  </si>
  <si>
    <t>Fast-Fold Deluxe Screen Only_161,5x291_HD Progressive ReView 0.9</t>
  </si>
  <si>
    <t>Fast-Fold Deluxe Screen Only_197x352_HD Progressive ReView 0.9</t>
  </si>
  <si>
    <t>Fast-Fold Deluxe Screen Only_230x413_HD Progressive ReView 0.9</t>
  </si>
  <si>
    <t>Fast-Fold Deluxe Screen Only_143,5x230_HD Rental</t>
  </si>
  <si>
    <t>Fast-Fold Deluxe Screen Only_161,5x260,5_HD Rental</t>
  </si>
  <si>
    <t>Fast-Fold Deluxe Screen Only_181,5x291_HD Rental</t>
  </si>
  <si>
    <t>Fast-Fold Deluxe Screen Only_219,5x352_HD Rental</t>
  </si>
  <si>
    <t>Fast-Fold Deluxe Screen Only_143,5x230_HD Progressive ReView 0.9</t>
  </si>
  <si>
    <t>Fast-Fold Deluxe Screen Only_161,5x260,5_HD Progressive ReView 0.9</t>
  </si>
  <si>
    <t>Fast-Fold Deluxe Screen Only_181,5x291_HD Progressive ReView 0.9</t>
  </si>
  <si>
    <t>Fast-Fold Deluxe Screen Only_219,5x352_HD Progressive ReView 0.9</t>
  </si>
  <si>
    <t>Fast-Fold Deluxe Screen Only_172,5x230_HD Rental</t>
  </si>
  <si>
    <t>Fast-Fold Deluxe Screen Only_195,5x260,5_HD Rental</t>
  </si>
  <si>
    <t>195,5x260,5</t>
  </si>
  <si>
    <t>260,5x195,5</t>
  </si>
  <si>
    <t>Fast-Fold Deluxe Screen Only_218,5x291_HD Rental</t>
  </si>
  <si>
    <t>Fast-Fold Deluxe Screen Only_264x352_HD Rental</t>
  </si>
  <si>
    <t>119 x 190</t>
  </si>
  <si>
    <t>46,9 x 74,8</t>
  </si>
  <si>
    <t>131 x 210</t>
  </si>
  <si>
    <t>51,6 x 82,7</t>
  </si>
  <si>
    <t>144 x 230</t>
  </si>
  <si>
    <t>56,7 x 90,6</t>
  </si>
  <si>
    <t>156 x 250</t>
  </si>
  <si>
    <t>61,4 x 98,4</t>
  </si>
  <si>
    <t>169 x 270</t>
  </si>
  <si>
    <t>66,5 x 106,3</t>
  </si>
  <si>
    <t>181 x 290</t>
  </si>
  <si>
    <t>71,3 x 114,2</t>
  </si>
  <si>
    <t>194 x 310</t>
  </si>
  <si>
    <t>76,4 x 122</t>
  </si>
  <si>
    <t>206 x 330</t>
  </si>
  <si>
    <t>81,1 x 129,9</t>
  </si>
  <si>
    <t>219 x 350</t>
  </si>
  <si>
    <t>86,2 x 137,8</t>
  </si>
  <si>
    <t>231 x 370</t>
  </si>
  <si>
    <t>90,9 x 145,7</t>
  </si>
  <si>
    <t>244 x 390</t>
  </si>
  <si>
    <t>96,1 x 153,5</t>
  </si>
  <si>
    <t>107 x 190</t>
  </si>
  <si>
    <t>42,1 x 74,8</t>
  </si>
  <si>
    <t>118 x 210</t>
  </si>
  <si>
    <t>46,5 x 82,7</t>
  </si>
  <si>
    <t>129 x 230</t>
  </si>
  <si>
    <t>50,8 x 90,6</t>
  </si>
  <si>
    <t>152 x 270</t>
  </si>
  <si>
    <t>59,8 x 106,3</t>
  </si>
  <si>
    <t>163 x 290</t>
  </si>
  <si>
    <t>64,2 x 114,2</t>
  </si>
  <si>
    <t>174 x 310</t>
  </si>
  <si>
    <t>68,5 x 122</t>
  </si>
  <si>
    <t>186 x 330</t>
  </si>
  <si>
    <t>73,2 x 129,9</t>
  </si>
  <si>
    <t>197 x 350</t>
  </si>
  <si>
    <t>77,6 x 137,8</t>
  </si>
  <si>
    <t>208 x 370</t>
  </si>
  <si>
    <t>81,9 x 145,7</t>
  </si>
  <si>
    <t>219 x 390</t>
  </si>
  <si>
    <t>86,2 x 153,5</t>
  </si>
  <si>
    <t>143 x 190</t>
  </si>
  <si>
    <t>56,3 x 74,8</t>
  </si>
  <si>
    <t>158 x 210</t>
  </si>
  <si>
    <t>62,2 x 82,7</t>
  </si>
  <si>
    <t>173 x 230</t>
  </si>
  <si>
    <t>68,1 x 90,6</t>
  </si>
  <si>
    <t>188 x 250</t>
  </si>
  <si>
    <t>74 x 98,4</t>
  </si>
  <si>
    <t>203 x 270</t>
  </si>
  <si>
    <t>79,9 x 106,3</t>
  </si>
  <si>
    <t>218 x 290</t>
  </si>
  <si>
    <t>85,8 x 114,2</t>
  </si>
  <si>
    <t>233 x 310</t>
  </si>
  <si>
    <t>91,7 x 122</t>
  </si>
  <si>
    <t>248 x 330</t>
  </si>
  <si>
    <t>97,6 x 129,9</t>
  </si>
  <si>
    <t>263 x 350</t>
  </si>
  <si>
    <t>103,5 x 137,8</t>
  </si>
  <si>
    <t>82 x 146</t>
  </si>
  <si>
    <t>32,3 x 57,5</t>
  </si>
  <si>
    <t>95 x 168</t>
  </si>
  <si>
    <t>37,4 x 66,1</t>
  </si>
  <si>
    <t>110 x 146</t>
  </si>
  <si>
    <t>43,3 x 57,5</t>
  </si>
  <si>
    <t>126 x 168</t>
  </si>
  <si>
    <t>49,6 x 66,1</t>
  </si>
  <si>
    <t>300 x 400</t>
  </si>
  <si>
    <t>118,1 x 157,5</t>
  </si>
  <si>
    <t>375 x 500</t>
  </si>
  <si>
    <t>147,6 x 196,9</t>
  </si>
  <si>
    <t>120 x 160</t>
  </si>
  <si>
    <t>47,2 x 63</t>
  </si>
  <si>
    <t>135 x 180</t>
  </si>
  <si>
    <t>53,1 x 70,9</t>
  </si>
  <si>
    <t>150 x 200</t>
  </si>
  <si>
    <t>59,1 x 78,7</t>
  </si>
  <si>
    <t>165 x 220</t>
  </si>
  <si>
    <t>65 x 86,6</t>
  </si>
  <si>
    <t>180 x 240</t>
  </si>
  <si>
    <t>70,9 x 94,5</t>
  </si>
  <si>
    <t>195 x 260</t>
  </si>
  <si>
    <t>76,8 x 102,4</t>
  </si>
  <si>
    <t>210 x 280</t>
  </si>
  <si>
    <t>82,7 x 110,2</t>
  </si>
  <si>
    <t>225 x 300</t>
  </si>
  <si>
    <t>88,6 x 118,1</t>
  </si>
  <si>
    <t>338 x 450</t>
  </si>
  <si>
    <t>133,1 x 177,2</t>
  </si>
  <si>
    <t>46.9 x 74.8</t>
  </si>
  <si>
    <t>51.6 x 82.7</t>
  </si>
  <si>
    <t>56.7 x 90.6</t>
  </si>
  <si>
    <t>42.1 x 74.8</t>
  </si>
  <si>
    <t>46.5 x 82.7</t>
  </si>
  <si>
    <t>50.8 x 90.6</t>
  </si>
  <si>
    <t>56.3 x 74.8</t>
  </si>
  <si>
    <t>62.2 x 82.7</t>
  </si>
  <si>
    <t>68.1 x 90.6</t>
  </si>
  <si>
    <t>37.4 x 66.1</t>
  </si>
  <si>
    <t>49.6 x 66.1</t>
  </si>
  <si>
    <t>HD Prog. 
ReView 0.9</t>
  </si>
  <si>
    <t>Da-Lite Large Venue Fixed Frame Projection Screens</t>
  </si>
  <si>
    <t>4:4</t>
  </si>
  <si>
    <t>229 x 406</t>
  </si>
  <si>
    <t>274 x 488</t>
  </si>
  <si>
    <t>305 x 549</t>
  </si>
  <si>
    <t>343 x 610</t>
  </si>
  <si>
    <t>366 x 650</t>
  </si>
  <si>
    <t>411 x 732</t>
  </si>
  <si>
    <t>457 x 808</t>
  </si>
  <si>
    <t>Viewing Area Dimensions</t>
  </si>
  <si>
    <t>Hapro Manual Classic 151x151 Matte White</t>
  </si>
  <si>
    <t>Compact Manual 151x151 Matte White_White Border</t>
  </si>
  <si>
    <t>Compact Manual 173x173 Matte White_White Border</t>
  </si>
  <si>
    <t>Compact Manual 151x151 Matte White</t>
  </si>
  <si>
    <t>Compact Manual 173x173 Matte White</t>
  </si>
  <si>
    <t>Compact Manual 195x195 Matte White</t>
  </si>
  <si>
    <t>Compact Manual 195x195 Matte White_White Border</t>
  </si>
  <si>
    <t>Hapro Manual Classic 151x151 Matte White_White Border</t>
  </si>
  <si>
    <t>Hapro Manual Classic 173x173 Matte White_White Border</t>
  </si>
  <si>
    <t>Hapro Manual Classic 195x195 Matte White_White Border</t>
  </si>
  <si>
    <t>Hapro Manual Classic 215x215 Matte White_White Border</t>
  </si>
  <si>
    <r>
      <t>Matte White Sound</t>
    </r>
    <r>
      <rPr>
        <b/>
        <vertAlign val="superscript"/>
        <sz val="10"/>
        <color theme="1"/>
        <rFont val="Arial"/>
        <family val="2"/>
      </rPr>
      <t>1)</t>
    </r>
  </si>
  <si>
    <t>Ceiling Recessed SightLine</t>
  </si>
  <si>
    <t>TENS DESCENDERPRO SIGHTLINE</t>
  </si>
  <si>
    <t>DESCENDERPRO SIGHTLINE</t>
  </si>
  <si>
    <t>DesPro SL</t>
  </si>
  <si>
    <t>Tens DesPro SL</t>
  </si>
  <si>
    <t>Tensioned DescenderPro SightLine 119x190 HD Progressive 0.9</t>
  </si>
  <si>
    <t>Tensioned DescenderPro SightLine 131x210 HD Progressive 0.9</t>
  </si>
  <si>
    <t>Tensioned DescenderPro SightLine 144x230 HD Progressive 0.9</t>
  </si>
  <si>
    <t>Tensioned DescenderPro SightLine 156x250 HD Progressive 0.9</t>
  </si>
  <si>
    <t>Tensioned DescenderPro SightLine 169x270 HD Progressive 0.9</t>
  </si>
  <si>
    <t>Tensioned DescenderPro SightLine 181x290 HD Progressive 0.9</t>
  </si>
  <si>
    <t>Tensioned DescenderPro SightLine 194x310 HD Progressive 0.9</t>
  </si>
  <si>
    <t>Tensioned DescenderPro SightLine 206x330 HD Progressive 0.9</t>
  </si>
  <si>
    <t>Tensioned DescenderPro SightLine 219x350 HD Progressive 0.9</t>
  </si>
  <si>
    <t>Tensioned DescenderPro SightLine 231x370 HD Progressive 0.9</t>
  </si>
  <si>
    <t>Tensioned DescenderPro SightLine 244x390 HD Progressive 0.9</t>
  </si>
  <si>
    <t>Tensioned DescenderPro SightLine 119x190 HD Progressive 1.1</t>
  </si>
  <si>
    <t>Tensioned DescenderPro SightLine 131x210 HD Progressive 1.1</t>
  </si>
  <si>
    <t>Tensioned DescenderPro SightLine 144x230 HD Progressive 1.1</t>
  </si>
  <si>
    <t>Tensioned DescenderPro SightLine 156x250 HD Progressive 1.1</t>
  </si>
  <si>
    <t>Tensioned DescenderPro SightLine 169x270 HD Progressive 1.1</t>
  </si>
  <si>
    <t>Tensioned DescenderPro SightLine 181x290 HD Progressive 1.1</t>
  </si>
  <si>
    <t>Tensioned DescenderPro SightLine 194x310 HD Progressive 1.1</t>
  </si>
  <si>
    <t>Tensioned DescenderPro SightLine 206x330 HD Progressive 1.1</t>
  </si>
  <si>
    <t>Tensioned DescenderPro SightLine 219x350 HD Progressive 1.1</t>
  </si>
  <si>
    <t>Tensioned DescenderPro SightLine 231x370 HD Progressive 1.1</t>
  </si>
  <si>
    <t>Tensioned DescenderPro SightLine 244x390 HD Progressive 1.1</t>
  </si>
  <si>
    <t>Tensioned DescenderPro SightLine 119x190 HD Progressive 1.1 Contrast</t>
  </si>
  <si>
    <t>Tensioned DescenderPro SightLine 131x210 HD Progressive 1.1 Contrast</t>
  </si>
  <si>
    <t>Tensioned DescenderPro SightLine 144x230 HD Progressive 1.1 Contrast</t>
  </si>
  <si>
    <t>Tensioned DescenderPro SightLine 156x250 HD Progressive 1.1 Contrast</t>
  </si>
  <si>
    <t>Tensioned DescenderPro SightLine 169x270 HD Progressive 1.1 Contrast</t>
  </si>
  <si>
    <t>Tensioned DescenderPro SightLine 181x290 HD Progressive 1.1 Contrast</t>
  </si>
  <si>
    <t>Tensioned DescenderPro SightLine 194x310 HD Progressive 1.1 Contrast</t>
  </si>
  <si>
    <t>Tensioned DescenderPro SightLine 206x330 HD Progressive 1.1 Contrast</t>
  </si>
  <si>
    <t>Tensioned DescenderPro SightLine 219x350 HD Progressive 1.1 Contrast</t>
  </si>
  <si>
    <t>Tensioned DescenderPro SightLine 231x370 HD Progressive 1.1 Contrast</t>
  </si>
  <si>
    <t>Tensioned DescenderPro SightLine 244x390 HD Progressive 1.1 Contrast</t>
  </si>
  <si>
    <t>Tensioned DescenderPro SightLine 119x190 HD Progressive 1.3</t>
  </si>
  <si>
    <t>Tensioned DescenderPro SightLine 131x210 HD Progressive 1.3</t>
  </si>
  <si>
    <t>Tensioned DescenderPro SightLine 144x230 HD Progressive 1.3</t>
  </si>
  <si>
    <t>Tensioned DescenderPro SightLine 156x250 HD Progressive 1.3</t>
  </si>
  <si>
    <t>Tensioned DescenderPro SightLine 169x270 HD Progressive 1.3</t>
  </si>
  <si>
    <t>Tensioned DescenderPro SightLine 181x290 HD Progressive 1.3</t>
  </si>
  <si>
    <t>Tensioned DescenderPro SightLine 194x310 HD Progressive 1.3</t>
  </si>
  <si>
    <t>Tensioned DescenderPro SightLine 206x330 HD Progressive 1.3</t>
  </si>
  <si>
    <t>Tensioned DescenderPro SightLine 219x350 HD Progressive 1.3</t>
  </si>
  <si>
    <t>Tensioned DescenderPro SightLine 231x370 HD Progressive 1.3</t>
  </si>
  <si>
    <t>Tensioned DescenderPro SightLine 244x390 HD Progressive 1.3</t>
  </si>
  <si>
    <t>Tensioned DescenderPro SightLine 119x190 Matte White</t>
  </si>
  <si>
    <t>Tensioned DescenderPro SightLine 131x210 Matte White</t>
  </si>
  <si>
    <t>Tensioned DescenderPro SightLine 144x230 Matte White</t>
  </si>
  <si>
    <t>Tensioned DescenderPro SightLine 156x250 Matte White</t>
  </si>
  <si>
    <t>Tensioned DescenderPro SightLine 169x270 Matte White</t>
  </si>
  <si>
    <t>Tensioned DescenderPro SightLine 181x290 Matte White</t>
  </si>
  <si>
    <t>Tensioned DescenderPro SightLine 194x310 Matte White</t>
  </si>
  <si>
    <t>Tensioned DescenderPro SightLine 206x330 Matte White</t>
  </si>
  <si>
    <t>Tensioned DescenderPro SightLine 219x350 Matte White</t>
  </si>
  <si>
    <t>Tensioned DescenderPro SightLine 231x370 Matte White</t>
  </si>
  <si>
    <t>Tensioned DescenderPro SightLine 244x390 Matte White</t>
  </si>
  <si>
    <t>Tensioned DescenderPro SightLine 107x190 HD Progressive 0.9</t>
  </si>
  <si>
    <t>Tensioned DescenderPro SightLine 118x210 HD Progressive 0.9</t>
  </si>
  <si>
    <t>Tensioned DescenderPro SightLine 129x230 HD Progressive 0.9</t>
  </si>
  <si>
    <t>Tensioned DescenderPro SightLine 141x250 HD Progressive 0.9</t>
  </si>
  <si>
    <t>Tensioned DescenderPro SightLine 152x270 HD Progressive 0.9</t>
  </si>
  <si>
    <t>Tensioned DescenderPro SightLine 163x290 HD Progressive 0.9</t>
  </si>
  <si>
    <t>Tensioned DescenderPro SightLine 174x310 HD Progressive 0.9</t>
  </si>
  <si>
    <t>Tensioned DescenderPro SightLine 186x330 HD Progressive 0.9</t>
  </si>
  <si>
    <t>Tensioned DescenderPro SightLine 197x350 HD Progressive 0.9</t>
  </si>
  <si>
    <t>Tensioned DescenderPro SightLine 208x370 HD Progressive 0.9</t>
  </si>
  <si>
    <t>Tensioned DescenderPro SightLine 219x390 HD Progressive 0.9</t>
  </si>
  <si>
    <t>Tensioned DescenderPro SightLine 107x190 HD Progressive 1.1</t>
  </si>
  <si>
    <t>Tensioned DescenderPro SightLine 118x210 HD Progressive 1.1</t>
  </si>
  <si>
    <t>Tensioned DescenderPro SightLine 129x230 HD Progressive 1.1</t>
  </si>
  <si>
    <t>Tensioned DescenderPro SightLine 141x250 HD Progressive 1.1</t>
  </si>
  <si>
    <t>Tensioned DescenderPro SightLine 152x270 HD Progressive 1.1</t>
  </si>
  <si>
    <t>Tensioned DescenderPro SightLine 163x290 HD Progressive 1.1</t>
  </si>
  <si>
    <t>Tensioned DescenderPro SightLine 174x310 HD Progressive 1.1</t>
  </si>
  <si>
    <t>Tensioned DescenderPro SightLine 186x330 HD Progressive 1.1</t>
  </si>
  <si>
    <t>Tensioned DescenderPro SightLine 197x350 HD Progressive 1.1</t>
  </si>
  <si>
    <t>Tensioned DescenderPro SightLine 208x370 HD Progressive 1.1</t>
  </si>
  <si>
    <t>Tensioned DescenderPro SightLine 219x390 HD Progressive 1.1</t>
  </si>
  <si>
    <t>Tensioned DescenderPro SightLine 107x190 HD Progressive 1.1 Contrast</t>
  </si>
  <si>
    <t>Tensioned DescenderPro SightLine 118x210 HD Progressive 1.1 Contrast</t>
  </si>
  <si>
    <t>Tensioned DescenderPro SightLine 129x230 HD Progressive 1.1 Contrast</t>
  </si>
  <si>
    <t>Tensioned DescenderPro SightLine 141x250 HD Progressive 1.1 Contrast</t>
  </si>
  <si>
    <t>Tensioned DescenderPro SightLine 152x270 HD Progressive 1.1 Contrast</t>
  </si>
  <si>
    <t>Tensioned DescenderPro SightLine 163x290 HD Progressive 1.1 Contrast</t>
  </si>
  <si>
    <t>Tensioned DescenderPro SightLine 174x310 HD Progressive 1.1 Contrast</t>
  </si>
  <si>
    <t>Tensioned DescenderPro SightLine 186x330 HD Progressive 1.1 Contrast</t>
  </si>
  <si>
    <t>Tensioned DescenderPro SightLine 197x350 HD Progressive 1.1 Contrast</t>
  </si>
  <si>
    <t>Tensioned DescenderPro SightLine 208x370 HD Progressive 1.1 Contrast</t>
  </si>
  <si>
    <t>Tensioned DescenderPro SightLine 219x390 HD Progressive 1.1 Contrast</t>
  </si>
  <si>
    <t>Tensioned DescenderPro SightLine 107x190 HD Progressive 1.3</t>
  </si>
  <si>
    <t>Tensioned DescenderPro SightLine 118x210 HD Progressive 1.3</t>
  </si>
  <si>
    <t>Tensioned DescenderPro SightLine 129x230 HD Progressive 1.3</t>
  </si>
  <si>
    <t>Tensioned DescenderPro SightLine 141x250 HD Progressive 1.3</t>
  </si>
  <si>
    <t>Tensioned DescenderPro SightLine 152x270 HD Progressive 1.3</t>
  </si>
  <si>
    <t>Tensioned DescenderPro SightLine 163x290 HD Progressive 1.3</t>
  </si>
  <si>
    <t>Tensioned DescenderPro SightLine 174x310 HD Progressive 1.3</t>
  </si>
  <si>
    <t>Tensioned DescenderPro SightLine 186x330 HD Progressive 1.3</t>
  </si>
  <si>
    <t>Tensioned DescenderPro SightLine 197x350 HD Progressive 1.3</t>
  </si>
  <si>
    <t>Tensioned DescenderPro SightLine 208x370 HD Progressive 1.3</t>
  </si>
  <si>
    <t>Tensioned DescenderPro SightLine 219x390 HD Progressive 1.3</t>
  </si>
  <si>
    <t>DescenderPro SightLine 119x190 Matte White_Without border</t>
  </si>
  <si>
    <t>DescenderPro SightLine 131x210 Matte White_Without border</t>
  </si>
  <si>
    <t>DescenderPro SightLine 144x230 Matte White_Without border</t>
  </si>
  <si>
    <t>DescenderPro SightLine 159x250 Matte White_Without border</t>
  </si>
  <si>
    <t>DescenderPro SightLine 169x270 Matte White_Without border</t>
  </si>
  <si>
    <t>DescenderPro SightLine 181x290 Matte White_Without border</t>
  </si>
  <si>
    <t>DescenderPro SightLine 194x310 Matte White_Without border</t>
  </si>
  <si>
    <t>DescenderPro SightLine 206x330 Matte White_Without border</t>
  </si>
  <si>
    <t>DescenderPro SightLine 219x350 Matte White_Without border</t>
  </si>
  <si>
    <t>DescenderPro SightLine 231x370 Matte White_Without border</t>
  </si>
  <si>
    <t>DescenderPro SightLine 244x390 Matte White_Without border</t>
  </si>
  <si>
    <t>DescenderPro SightLine WS 107x190 Matte White</t>
  </si>
  <si>
    <t>DescenderPro SightLine WS 118x210 Matte White</t>
  </si>
  <si>
    <t>DescenderPro SightLine WS 129x230 Matte White</t>
  </si>
  <si>
    <t>DescenderPro SightLine WS 141x250 Matte White</t>
  </si>
  <si>
    <t>DescenderPro SightLine WS 152x270 Matte White</t>
  </si>
  <si>
    <t>DescenderPro SightLine WS 163x290 Matte White</t>
  </si>
  <si>
    <t>DescenderPro SightLine WS 174x310 Matte White</t>
  </si>
  <si>
    <t>DescenderPro SightLine WS 186x330 Matte White</t>
  </si>
  <si>
    <t>DescenderPro SightLine WS 197x350 Matte White</t>
  </si>
  <si>
    <t>DescenderPro SightLine WS 208x370 Matte White</t>
  </si>
  <si>
    <t>DescenderPro SightLine WS 219x390 Matte White</t>
  </si>
  <si>
    <t>DescenderPro SightLine 107x190 Matte White_Without border</t>
  </si>
  <si>
    <t>DescenderPro SightLine 118x210 Matte White_Without border</t>
  </si>
  <si>
    <t>DescenderPro SightLine 129x230 Matte White_Without border</t>
  </si>
  <si>
    <t>DescenderPro SightLine 141x250 Matte White_Without border</t>
  </si>
  <si>
    <t>DescenderPro SightLine 152x270 Matte White_Without border</t>
  </si>
  <si>
    <t>DescenderPro SightLine 163x290 Matte White_Without border</t>
  </si>
  <si>
    <t>DescenderPro SightLine 174x310 Matte White_Without border</t>
  </si>
  <si>
    <t>DescenderPro SightLine 186x330 Matte White_Without border</t>
  </si>
  <si>
    <t>DescenderPro SightLine 197x350 Matte White_Without border</t>
  </si>
  <si>
    <t>DescenderPro SightLine 208x370 Matte White_Without border</t>
  </si>
  <si>
    <t>DescenderPro SightLine 219x390 Matte White_Without border</t>
  </si>
  <si>
    <t>DescenderPro SightLine 143x190 Matte White</t>
  </si>
  <si>
    <t>DescenderPro SightLine 158x210 Matte White</t>
  </si>
  <si>
    <t>DescenderPro SightLine 173x230 Matte White</t>
  </si>
  <si>
    <t>DescenderPro SightLine 188x250 Matte White</t>
  </si>
  <si>
    <t>DescenderPro SightLine 203x270 Matte White</t>
  </si>
  <si>
    <t>DescenderPro SightLine 218x290 Matte White</t>
  </si>
  <si>
    <t>DescenderPro SightLine 233x310 Matte White</t>
  </si>
  <si>
    <t>DescenderPro SightLine 143x190 Matte White_Without border</t>
  </si>
  <si>
    <t>DescenderPro SightLine 158x210 Matte White_Without border</t>
  </si>
  <si>
    <t>DescenderPro SightLine 173x230 Matte White_Without border</t>
  </si>
  <si>
    <t>DescenderPro SightLine 188x250 Matte White_Without border</t>
  </si>
  <si>
    <t>DescenderPro SightLine  203x270 Matte White_Without border</t>
  </si>
  <si>
    <t>DescenderPro SightLine 218x290 Matte White_Without border</t>
  </si>
  <si>
    <t>DescenderPro SightLine 233x310 Matte White_Without border</t>
  </si>
  <si>
    <t>Tensioned DescenderPro SightLine 107x190 Matte White</t>
  </si>
  <si>
    <t>Tensioned DescenderPro SightLine 118x210 Matte White</t>
  </si>
  <si>
    <t>Tensioned DescenderPro SightLine 129x230 Matte White</t>
  </si>
  <si>
    <t>Tensioned DescenderPro SightLine 141x250 Matte White</t>
  </si>
  <si>
    <t>Tensioned DescenderPro SightLine 152x270 Matte White</t>
  </si>
  <si>
    <t>Tensioned DescenderPro SightLine 163x290 Matte White</t>
  </si>
  <si>
    <t>Tensioned DescenderPro SightLine 174x310 Matte White</t>
  </si>
  <si>
    <t>Tensioned DescenderPro SightLine 186x330 Matte White</t>
  </si>
  <si>
    <t>Tensioned DescenderPro SightLine 197x350 Matte White</t>
  </si>
  <si>
    <t>Tensioned DescenderPro SightLine 208x370 Matte White</t>
  </si>
  <si>
    <t>Tensioned DescenderPro SightLine 219x390 Matte White</t>
  </si>
  <si>
    <t>DescenderPro SightLine 119x190 Matte White</t>
  </si>
  <si>
    <t>DescenderPro SightLine 131x210 Matte White</t>
  </si>
  <si>
    <t>DescenderPro SightLine 144x230 Matte White</t>
  </si>
  <si>
    <t>DescenderPro SightLine 156x250 Matte White</t>
  </si>
  <si>
    <t>DescenderPro SightLine 169x270 Matte White</t>
  </si>
  <si>
    <t>DescenderPro SightLine 181x290 Matte White</t>
  </si>
  <si>
    <t>DescenderPro SightLine 194x310 Matte White</t>
  </si>
  <si>
    <t>DescenderPro SightLine 206x330 Matte White</t>
  </si>
  <si>
    <t>DescenderPro SightLine 219x350 Matte White</t>
  </si>
  <si>
    <t>DescenderPro SightLine 231x370 Matte White</t>
  </si>
  <si>
    <t>DescenderPro SightLine 244x390 Matte White</t>
  </si>
  <si>
    <t>Screen Case Tensioned DescenderPro SightLine_Viewing Width 190 (2348mm)</t>
  </si>
  <si>
    <t>Screen Case Tensioned DescenderPro SightLine_Viewing Width 210 (2548mm)</t>
  </si>
  <si>
    <t>Screen Case Tensioned DescenderPro SightLine_Viewing Width 230 (2748mm)</t>
  </si>
  <si>
    <t>Screen Case Tensioned DescenderPro SightLine_Viewing Width 250 (2948mm)</t>
  </si>
  <si>
    <t>Screen Case Tensioned DescenderPro SightLine_Viewing Width 270 (3148mm)</t>
  </si>
  <si>
    <t>Screen Case Tensioned DescenderPro SightLine_Viewing Width 290 (3348mm)</t>
  </si>
  <si>
    <t>Screen Case Tensioned DescenderPro SightLine_Viewing Width 310 (3573mm)</t>
  </si>
  <si>
    <t>Screen Case Tensioned DescenderPro SightLine_Viewing Width 330 (3793mm)</t>
  </si>
  <si>
    <t>Screen Case Tensioned DescenderPro SightLine_Viewing Width 350 (3948mm)</t>
  </si>
  <si>
    <t>Screen Case Tensioned DescenderPro SightLine_Viewing Width 370 (4148mm)</t>
  </si>
  <si>
    <t>Screen Case Tensioned DescenderPro SightLine_Viewing Width 390 (4348mm)</t>
  </si>
  <si>
    <t>Screen Case DescenderPro SightLine_Viewing Width 190 (2148mm)</t>
  </si>
  <si>
    <t>Screen Case DescenderPro SightLine_Viewing Width 210 (2348mm)</t>
  </si>
  <si>
    <t>Screen Case DescenderPro SightLine_Viewing Width 230 (2548mm)</t>
  </si>
  <si>
    <t>Screen Case DescenderPro SightLine_Viewing Width 250 (2748mm)</t>
  </si>
  <si>
    <t>Screen Case DescenderPro SightLine_Viewing Width 270 (2948mm)</t>
  </si>
  <si>
    <t>Screen Case DescenderPro SightLine_Viewing Width 290 (3148mm)</t>
  </si>
  <si>
    <t>Screen Case DescenderPro SightLine_Viewing Width 310 (3348mm)</t>
  </si>
  <si>
    <t>Screen Case DescenderPro SightLine_Viewing Width 330 (3548mm)</t>
  </si>
  <si>
    <t>Screen Case DescenderPro SightLine_Viewing Width 350 (3748mm)</t>
  </si>
  <si>
    <t>Screen Case DescenderPro SightLine_Viewing Width 370 (3948mm)</t>
  </si>
  <si>
    <t>Screen Case DescenderPro SightLine_Viewing Width 390 (4148mm)</t>
  </si>
  <si>
    <t>Screen Surface Assembly DescenderPro SightLine 143x190 Matte White</t>
  </si>
  <si>
    <t>Screen Surface Assembly DescenderPro SightLine 158x210 Matte White</t>
  </si>
  <si>
    <t>Screen Surface Assembly DescenderPro SightLine 173x230 Matte White</t>
  </si>
  <si>
    <t>Screen Surface Assembly DescenderPro SightLine 188x250 Matte White</t>
  </si>
  <si>
    <t>Screen Surface Assembly DescenderPro SightLine 203x270 Matte White</t>
  </si>
  <si>
    <t>Screen Surface Assembly DescenderPro SightLine 218x290 Matte White</t>
  </si>
  <si>
    <t>Screen Surface Assembly DescenderPro SightLine 233x310 Matte White</t>
  </si>
  <si>
    <t>Screen Surface Assembly Tensioned DescenderPro SightLine 119x190 HD Progressive 0.9</t>
  </si>
  <si>
    <t>Screen Surface Assembly Tensioned DescenderPro SightLine 131x210 HD Progressive 0.9</t>
  </si>
  <si>
    <t>Screen Surface Assembly Tensioned DescenderPro SightLine 144x230 HD Progressive 0.9</t>
  </si>
  <si>
    <t>Screen Surface Assembly Tensioned DescenderPro SightLine 156x250 HD Progressive 0.9</t>
  </si>
  <si>
    <t>Screen Surface Assembly Tensioned DescenderPro SightLine 169x270 HD Progressive 0.9</t>
  </si>
  <si>
    <t>Screen Surface Assembly Tensioned DescenderPro SightLine 181x290 HD Progressive 0.9</t>
  </si>
  <si>
    <t>Screen Surface Assembly Tensioned DescenderPro SightLine 194x310 HD Progressive 0.9</t>
  </si>
  <si>
    <t>Screen Surface Assembly Tensioned DescenderPro SightLine 206x330 HD Progressive 0.9</t>
  </si>
  <si>
    <t>Screen Surface Assembly Tensioned DescenderPro SightLine 219x350 HD Progressive 0.9</t>
  </si>
  <si>
    <t>Screen Surface Assembly Tensioned DescenderPro SightLine 231x370 HD Progressive 0.9</t>
  </si>
  <si>
    <t>Screen Surface Assembly Tensioned DescenderPro SightLine 244x390 HD Progressive 0.9</t>
  </si>
  <si>
    <t>Screen Surface Assembly Tensioned DescenderPro SightLine 119x190 HD Progressive 1.1</t>
  </si>
  <si>
    <t>Screen Surface Assembly Tensioned DescenderPro SightLine 131x210 HD Progressive 1.1</t>
  </si>
  <si>
    <t>Screen Surface Assembly Tensioned DescenderPro SightLine 144x230 HD Progressive 1.1</t>
  </si>
  <si>
    <t>Screen Surface Assembly Tensioned DescenderPro SightLine 156x250 HD Progressive 1.1</t>
  </si>
  <si>
    <t>Screen Surface Assembly Tensioned DescenderPro SightLine 169x270 HD Progressive 1.1</t>
  </si>
  <si>
    <t>Screen Surface Assembly Tensioned DescenderPro SightLine 181x290 HD Progressive 1.1</t>
  </si>
  <si>
    <t>Screen Surface Assembly Tensioned DescenderPro SightLine 194x310 HD Progressive 1.1</t>
  </si>
  <si>
    <t>Screen Surface Assembly Tensioned DescenderPro SightLine 206x330 HD Progressive 1.1</t>
  </si>
  <si>
    <t>Screen Surface Assembly Tensioned DescenderPro SightLine 219x350 HD Progressive 1.1</t>
  </si>
  <si>
    <t>Screen Surface Assembly Tensioned DescenderPro SightLine 231x370 HD Progressive 1.1</t>
  </si>
  <si>
    <t>Screen Surface Assembly Tensioned DescenderPro SightLine 244x390 HD Progressive 1.1</t>
  </si>
  <si>
    <t>Screen Surface Assembly Tensioned DescenderPro SightLine 119x190 HD Progressive 1.1 Contrast</t>
  </si>
  <si>
    <t>Screen Surface Assembly Tensioned DescenderPro SightLine 131x210 HD Progressive 1.1 Contrast</t>
  </si>
  <si>
    <t>Screen Surface Assembly Tensioned DescenderPro SightLine 144x230 HD Progressive 1.1 Contrast</t>
  </si>
  <si>
    <t>Screen Surface Assembly Tensioned DescenderPro SightLine 156x250 HD Progressive 1.1 Contrast</t>
  </si>
  <si>
    <t>Screen Surface Assembly Tensioned DescenderPro SightLine 169x270 HD Progressive 1.1 Contrast</t>
  </si>
  <si>
    <t>Screen Surface Assembly Tensioned DescenderPro SightLine 181x290 HD Progressive 1.1 Contrast</t>
  </si>
  <si>
    <t>Screen Surface Assembly Tensioned DescenderPro SightLine 194x310 HD Progressive 1.1 Contrast</t>
  </si>
  <si>
    <t>Screen Surface Assembly Tensioned DescenderPro SightLine 206x330 HD Progressive 1.1 Contrast</t>
  </si>
  <si>
    <t>Screen Surface Assembly Tensioned DescenderPro SightLine 219x350 HD Progressive 1.1 Contrast</t>
  </si>
  <si>
    <t>Screen Surface Assembly Tensioned DescenderPro SightLine 231x370 HD Progressive 1.1 Contrast</t>
  </si>
  <si>
    <t>Screen Surface Assembly Tensioned DescenderPro SightLine 244x390 HD Progressive 1.1 Contrast</t>
  </si>
  <si>
    <t>Screen Surface Assembly Tensioned DescenderPro SightLine 119x190 HD Progressive 1.3</t>
  </si>
  <si>
    <t>Screen Surface Assembly Tensioned DescenderPro SightLine 131x210 HD Progressive 1.3</t>
  </si>
  <si>
    <t>Screen Surface Assembly Tensioned DescenderPro SightLine 144x230 HD Progressive 1.3</t>
  </si>
  <si>
    <t>Screen Surface Assembly Tensioned DescenderPro SightLine 156x250 HD Progressive 1.3</t>
  </si>
  <si>
    <t>Screen Surface Assembly Tensioned DescenderPro SightLine 169x270 HD Progressive 1.3</t>
  </si>
  <si>
    <t>Screen Surface Assembly Tensioned DescenderPro SightLine 181x290 HD Progressive 1.3</t>
  </si>
  <si>
    <t>Screen Surface Assembly Tensioned DescenderPro SightLine 194x310 HD Progressive 1.3</t>
  </si>
  <si>
    <t>Screen Surface Assembly Tensioned DescenderPro SightLine 206x330 HD Progressive 1.3</t>
  </si>
  <si>
    <t>Screen Surface Assembly Tensioned DescenderPro SightLine 219x350 HD Progressive 1.3</t>
  </si>
  <si>
    <t>Screen Surface Assembly Tensioned DescenderPro SightLine 231x370 HD Progressive 1.3</t>
  </si>
  <si>
    <t>Screen Surface Assembly Tensioned DescenderPro SightLine 244x390 HD Progressive 1.3</t>
  </si>
  <si>
    <t>Screen Surface Assembly Tensioned DescenderPro SightLine 119x190 Matte White</t>
  </si>
  <si>
    <t>Screen Surface Assembly Tensioned DescenderPro SightLine 131x210 Matte White</t>
  </si>
  <si>
    <t>Screen Surface Assembly Tensioned DescenderPro SightLine 144x230 Matte White</t>
  </si>
  <si>
    <t>Screen Surface Assembly Tensioned DescenderPro SightLine 156x250 Matte White</t>
  </si>
  <si>
    <t>Screen Surface Assembly Tensioned DescenderPro SightLine 169x270 Matte White</t>
  </si>
  <si>
    <t>Screen Surface Assembly Tensioned DescenderPro SightLine 181x290 Matte White</t>
  </si>
  <si>
    <t>Screen Surface Assembly Tensioned DescenderPro SightLine 194x310 Matte White</t>
  </si>
  <si>
    <t>Screen Surface Assembly Tensioned DescenderPro SightLine 206x330 Matte White</t>
  </si>
  <si>
    <t>Screen Surface Assembly Tensioned DescenderPro SightLine 219x350 Matte White</t>
  </si>
  <si>
    <t>Screen Surface Assembly Tensioned DescenderPro SightLine 231x370 Matte White</t>
  </si>
  <si>
    <t>Screen Surface Assembly Tensioned DescenderPro SightLine 244x390 Matte White</t>
  </si>
  <si>
    <t>Screen Surface Assembly Tensioned DescenderPro SightLine 107x190 HD Progressive 0.9</t>
  </si>
  <si>
    <t>Screen Surface Assembly Tensioned DescenderPro SightLine 118x210 HD Progressive 0.9</t>
  </si>
  <si>
    <t>Screen Surface Assembly Tensioned DescenderPro SightLine 129x230 HD Progressive 0.9</t>
  </si>
  <si>
    <t>Screen Surface Assembly Tensioned DescenderPro SightLine 141x250 HD Progressive 0.9</t>
  </si>
  <si>
    <t>Screen Surface Assembly Tensioned DescenderPro SightLine 152x270 HD Progressive 0.9</t>
  </si>
  <si>
    <t>Screen Surface Assembly Tensioned DescenderPro SightLine 163x290 HD Progressive 0.9</t>
  </si>
  <si>
    <t>Screen Surface Assembly Tensioned DescenderPro SightLine 174x310 HD Progressive 0.9</t>
  </si>
  <si>
    <t>Screen Surface Assembly Tensioned DescenderPro SightLine 186x330 HD Progressive 0.9</t>
  </si>
  <si>
    <t>Screen Surface Assembly Tensioned DescenderPro SightLine 197x350 HD Progressive 0.9</t>
  </si>
  <si>
    <t>Screen Surface Assembly Tensioned DescenderPro SightLine 208x370 HD Progressive 0.9</t>
  </si>
  <si>
    <t>Screen Surface Assembly Tensioned DescenderPro SightLine 219x390 HD Progressive 0.9</t>
  </si>
  <si>
    <t>Screen Surface Assembly Tensioned DescenderPro SightLine 107x190 HD Progressive 1.1</t>
  </si>
  <si>
    <t>Screen Surface Assembly Tensioned DescenderPro SightLine 118x210 HD Progressive 1.1</t>
  </si>
  <si>
    <t>Screen Surface Assembly Tensioned DescenderPro SightLine 129x230 HD Progressive 1.1</t>
  </si>
  <si>
    <t>Screen Surface Assembly Tensioned DescenderPro SightLine 141x250 HD Progressive 1.1</t>
  </si>
  <si>
    <t>Screen Surface Assembly Tensioned DescenderPro SightLine 152x270 HD Progressive 1.1</t>
  </si>
  <si>
    <t>Screen Surface Assembly Tensioned DescenderPro SightLine 163x290 HD Progressive 1.1</t>
  </si>
  <si>
    <t>Screen Surface Assembly Tensioned DescenderPro SightLine 174x310 HD Progressive 1.1</t>
  </si>
  <si>
    <t>Screen Surface Assembly Tensioned DescenderPro SightLine 186x330 HD Progressive 1.1</t>
  </si>
  <si>
    <t>Screen Surface Assembly Tensioned DescenderPro SightLine 197x350 HD Progressive 1.1</t>
  </si>
  <si>
    <t>Screen Surface Assembly Tensioned DescenderPro SightLine 208x370 HD Progressive 1.1</t>
  </si>
  <si>
    <t>Screen Surface Assembly Tensioned DescenderPro SightLine 219x390 HD Progressive 1.1</t>
  </si>
  <si>
    <t>Screen Surface Assembly Tensioned DescenderPro SightLine 107x190 HD Progressive 1.1 Contrast</t>
  </si>
  <si>
    <t>Screen Surface Assembly Tensioned DescenderPro SightLine 118x210 HD Progressive 1.1 Contrast</t>
  </si>
  <si>
    <t>Screen Surface Assembly Tensioned DescenderPro SightLine 129x230 HD Progressive 1.1 Contrast</t>
  </si>
  <si>
    <t>Screen Surface Assembly Tensioned DescenderPro SightLine 141x250 HD Progressive 1.1 Contrast</t>
  </si>
  <si>
    <t>Screen Surface Assembly Tensioned DescenderPro SightLine 152x270 HD Progressive 1.1 Contrast</t>
  </si>
  <si>
    <t>Screen Surface Assembly Tensioned DescenderPro SightLine 163x290 HD Progressive 1.1 Contrast</t>
  </si>
  <si>
    <t>Screen Surface Assembly Tensioned DescenderPro SightLine 174x310 HD Progressive 1.1 Contrast</t>
  </si>
  <si>
    <t>Screen Surface Assembly Tensioned DescenderPro SightLine 186x330 HD Progressive 1.1 Contrast</t>
  </si>
  <si>
    <t>Screen Surface Assembly Tensioned DescenderPro SightLine 197x350 HD Progressive 1.1 Contrast</t>
  </si>
  <si>
    <t>Screen Surface Assembly Tensioned DescenderPro SightLine 208x370 HD Progressive 1.1 Contrast</t>
  </si>
  <si>
    <t>Screen Surface Assembly Tensioned DescenderPro SightLine 219x390 HD Progressive 1.1 Contrast</t>
  </si>
  <si>
    <t>Screen Surface Assembly Tensioned DescenderPro SightLine 107x190 HD Progressive 1.3</t>
  </si>
  <si>
    <t>Screen Surface Assembly Tensioned DescenderPro SightLine 118x210 HD Progressive 1.3</t>
  </si>
  <si>
    <t>Screen Surface Assembly Tensioned DescenderPro SightLine 129x230 HD Progressive 1.3</t>
  </si>
  <si>
    <t>Screen Surface Assembly Tensioned DescenderPro SightLine 141x250 HD Progressive 1.3</t>
  </si>
  <si>
    <t>Screen Surface Assembly Tensioned DescenderPro SightLine 152x270 HD Progressive 1.3</t>
  </si>
  <si>
    <t>Screen Surface Assembly Tensioned DescenderPro SightLine 163x290 HD Progressive 1.3</t>
  </si>
  <si>
    <t>Screen Surface Assembly Tensioned DescenderPro SightLine 174x310 HD Progressive 1.3</t>
  </si>
  <si>
    <t>Screen Surface Assembly Tensioned DescenderPro SightLine 186x330 HD Progressive 1.3</t>
  </si>
  <si>
    <t>Screen Surface Assembly Tensioned DescenderPro SightLine 197x350 HD Progressive 1.3</t>
  </si>
  <si>
    <t>Screen Surface Assembly Tensioned DescenderPro SightLine 208x370 HD Progressive 1.3</t>
  </si>
  <si>
    <t>Screen Surface Assembly Tensioned DescenderPro SightLine 219x390 HD Progressive 1.3</t>
  </si>
  <si>
    <t>Screen Surface Assembly Tensioned DescenderPro SightLine 107x190 Matte White</t>
  </si>
  <si>
    <t>Screen Surface Assembly Tensioned DescenderPro SightLine 118x210 Matte White</t>
  </si>
  <si>
    <t>Screen Surface Assembly Tensioned DescenderPro SightLine 129x230 Matte White</t>
  </si>
  <si>
    <t>Screen Surface Assembly Tensioned DescenderPro SightLine 141x250 Matte White</t>
  </si>
  <si>
    <t>Screen Surface Assembly Tensioned DescenderPro SightLine 152x270 Matte White</t>
  </si>
  <si>
    <t>Screen Surface Assembly Tensioned DescenderPro SightLine 163x290 Matte White</t>
  </si>
  <si>
    <t>Screen Surface Assembly Tensioned DescenderPro SightLine 174x310 Matte White</t>
  </si>
  <si>
    <t>Screen Surface Assembly Tensioned DescenderPro SightLine 186x330 Matte White</t>
  </si>
  <si>
    <t>Screen Surface Assembly Tensioned DescenderPro SightLine 197x350 Matte White</t>
  </si>
  <si>
    <t>Screen Surface Assembly Tensioned DescenderPro SightLine 208x370 Matte White</t>
  </si>
  <si>
    <t>Screen Surface Assembly Tensioned DescenderPro SightLine 219x390 Matte White</t>
  </si>
  <si>
    <t>Screen Surface Assembly DescenderPro SightLine 119x190 Matte White</t>
  </si>
  <si>
    <t>Screen Surface Assembly DescenderPro SightLine 131x210 Matte White</t>
  </si>
  <si>
    <t>Screen Surface Assembly DescenderPro SightLine 144x230 Matte White</t>
  </si>
  <si>
    <t>Screen Surface Assembly DescenderPro SightLine 156x250 Matte White</t>
  </si>
  <si>
    <t>Screen Surface Assembly DescenderPro SightLine 169x270 Matte White</t>
  </si>
  <si>
    <t>Screen Surface Assembly DescenderPro SightLine 181x290 Matte White</t>
  </si>
  <si>
    <t>Screen Surface Assembly DescenderPro SightLine 194x310 Matte White</t>
  </si>
  <si>
    <t>Screen Surface Assembly DescenderPro SightLine 206x330 Matte White</t>
  </si>
  <si>
    <t>Screen Surface Assembly DescenderPro SightLine 219x350 Matte White</t>
  </si>
  <si>
    <t>Screen Surface Assembly DescenderPro SightLine 231x370 Matte White</t>
  </si>
  <si>
    <t>Screen Surface Assembly DescenderPro SightLine 244x390 Matte White</t>
  </si>
  <si>
    <t>Screen Surface Assembly DescenderPro SightLine 169x270 Matte White_Without border</t>
  </si>
  <si>
    <t>Screen Surface Assembly DescenderPro SightLine 119x190 Matte White_Without border</t>
  </si>
  <si>
    <t>Screen Surface Assembly DescenderPro SightLine 159x250 Matte White_Without border</t>
  </si>
  <si>
    <t>Screen Surface Assembly DescenderPro SightLine 144x230 Matte White_Without border</t>
  </si>
  <si>
    <t>Screen Surface Assembly DescenderPro SightLine 131x210 Matte White_Without border</t>
  </si>
  <si>
    <t>Screen Surface Assembly DescenderPro SightLine 181x290 Matte White_Without border</t>
  </si>
  <si>
    <t>Screen Surface Assembly DescenderPro SightLine 194x310 Matte White_Without border</t>
  </si>
  <si>
    <t>Screen Surface Assembly DescenderPro SightLine 206x330 Matte White_Without border</t>
  </si>
  <si>
    <t>Screen Surface Assembly DescenderPro SightLine 219x350 Matte White_Without border</t>
  </si>
  <si>
    <t>Screen Surface Assembly DescenderPro SightLine 231x370 Matte White_Without border</t>
  </si>
  <si>
    <t>Screen Surface Assembly DescenderPro SightLine 244x390 Matte White_Without border</t>
  </si>
  <si>
    <t>Screen Surface Assembly DescenderPro SightLine 107x190 Matte White</t>
  </si>
  <si>
    <t>Screen Surface Assembly DescenderPro SightLine 118x210 Matte White</t>
  </si>
  <si>
    <t>Screen Surface Assembly DescenderPro SightLine 129x230 Matte White</t>
  </si>
  <si>
    <t>Screen Surface Assembly DescenderPro SightLine 141x250 Matte White</t>
  </si>
  <si>
    <t>Screen Surface Assembly DescenderPro SightLine 152x270 Matte White</t>
  </si>
  <si>
    <t>Screen Surface Assembly DescenderPro SightLine 163x290 Matte White</t>
  </si>
  <si>
    <t>Screen Surface Assembly DescenderPro SightLine 174x310 Matte White</t>
  </si>
  <si>
    <t>Screen Surface Assembly DescenderPro SightLine 186x330 Matte White</t>
  </si>
  <si>
    <t>Screen Surface Assembly DescenderPro SightLine 197x350 Matte White</t>
  </si>
  <si>
    <t>Screen Surface Assembly DescenderPro SightLine 208x370 Matte White</t>
  </si>
  <si>
    <t>Screen Surface Assembly DescenderPro SightLine 219x390 Matte White</t>
  </si>
  <si>
    <t>Screen Surface Assembly DescenderPro SightLine 107x190 Matte White_Without border</t>
  </si>
  <si>
    <t>Screen Surface Assembly DescenderPro SightLine 118x210 Matte White_Without border</t>
  </si>
  <si>
    <t>Screen Surface Assembly DescenderPro SightLine 129x230 Matte White_Without border</t>
  </si>
  <si>
    <t>Screen Surface Assembly DescenderPro SightLine 141x250 Matte White_Without border</t>
  </si>
  <si>
    <t>Screen Surface Assembly DescenderPro SightLine 152x270 Matte White_Without border</t>
  </si>
  <si>
    <t>Screen Surface Assembly DescenderPro SightLine 163x290 Matte White_Without border</t>
  </si>
  <si>
    <t>Screen Surface Assembly DescenderPro SightLine 174x310 Matte White_Without border</t>
  </si>
  <si>
    <t>Screen Surface Assembly DescenderPro SightLine 186x330 Matte White_Without border</t>
  </si>
  <si>
    <t>Screen Surface Assembly DescenderPro SightLine 197x350 Matte White_Without border</t>
  </si>
  <si>
    <t>Screen Surface Assembly DescenderPro SightLine 208x370 Matte White_Without border</t>
  </si>
  <si>
    <t>Screen Surface Assembly DescenderPro SightLine 219x390 Matte White_Without border</t>
  </si>
  <si>
    <t>SightLine</t>
  </si>
  <si>
    <t>Compact Electrol WS 156x250 Matte White</t>
  </si>
  <si>
    <t>8700101020083</t>
  </si>
  <si>
    <t>Compact Electrol WS 141x250 Matte White</t>
  </si>
  <si>
    <t>8700101020106</t>
  </si>
  <si>
    <t>New EURO</t>
  </si>
  <si>
    <t>New DOLLAR</t>
  </si>
  <si>
    <t>Tensioned DecenderPro
SightLine</t>
  </si>
  <si>
    <t>DecenderPro
SightLine</t>
  </si>
  <si>
    <t>88609</t>
  </si>
  <si>
    <t>ProScreen CSR 105x168 Matte White_Without border</t>
  </si>
  <si>
    <t>ProScreen CSR 119x190 Matte White_Without border</t>
  </si>
  <si>
    <t>ProScreen CSR 131x210 Matte White_Without border</t>
  </si>
  <si>
    <t>ProScreen CSR 144x230 Matte White_Without border</t>
  </si>
  <si>
    <t>ProScreen CSR 105x168 Matte White</t>
  </si>
  <si>
    <t>ProScreen CSR 119x190 Matte White</t>
  </si>
  <si>
    <t>ProScreen CSR 131x210 Matte White</t>
  </si>
  <si>
    <t>ProScreen CSR 144x230 Matte White</t>
  </si>
  <si>
    <t>ProScreen CSR 126x170 Matte White</t>
  </si>
  <si>
    <t>ProScreen CSR 143x190 Matte White</t>
  </si>
  <si>
    <t>ProScreen CSR 158x210 Matte White</t>
  </si>
  <si>
    <t>ProScreen CSR 173x230 Matte White</t>
  </si>
  <si>
    <t>ProScreen CSR 126x170 Matte White_Without border</t>
  </si>
  <si>
    <t>ProScreen CSR 143x190 Matte White_Without border</t>
  </si>
  <si>
    <t>ProScreen CSR 158x210 Matte White_Without border</t>
  </si>
  <si>
    <t>ProScreen CSR 173x230 Matte White_Without border</t>
  </si>
  <si>
    <t>ProScreen CSR 151x151 Matte White</t>
  </si>
  <si>
    <t>ProScreen CSR 173x173 Matte White</t>
  </si>
  <si>
    <t>ProScreen CSR 195x195 Matte White</t>
  </si>
  <si>
    <t>ProScreen CSR 215x215 Matte White</t>
  </si>
  <si>
    <t>ProScreen CSR 235x235 Matte White</t>
  </si>
  <si>
    <t>ProScreen CSR 151x151 Matte White_White Border</t>
  </si>
  <si>
    <t>ProScreen CSR 173x173 Matte White_White Border</t>
  </si>
  <si>
    <t>ProScreen CSR 195x195 Matte White_White Border</t>
  </si>
  <si>
    <t>ProScreen CSR 215x215 Matte White_White Border</t>
  </si>
  <si>
    <t>ProScreen CSR 235x235 Matte White_White Border</t>
  </si>
  <si>
    <t>ProScreen with extended blackdrop 119x190 Matte White</t>
  </si>
  <si>
    <t>ProScreen with extended blackdrop 131x210 Matte White</t>
  </si>
  <si>
    <t>ProScreen with extended blackdrop 144x230 Matte White</t>
  </si>
  <si>
    <t>ProScreen with extended blackdrop 95x168 Matte White</t>
  </si>
  <si>
    <t>ProScreen with extended blackdrop 107x190 Matte White</t>
  </si>
  <si>
    <t>ProScreen with extended blackdrop 118x210 Matte White</t>
  </si>
  <si>
    <t>ProScreen with extended blackdrop 129x230 Matte White</t>
  </si>
  <si>
    <t>ProScreen with extended blackdrop 126x170 Matte White</t>
  </si>
  <si>
    <t>ProScreen with extended blackdrop 143x190 Matte White</t>
  </si>
  <si>
    <t>ProScreen with extended blackdrop 158x210 Matte White</t>
  </si>
  <si>
    <t>ProScreen with extended blackdrop 173x230 Matte White</t>
  </si>
  <si>
    <t>Heavy Duty Fast-Fold® Deluxe - HDTV (16:10)</t>
  </si>
  <si>
    <t>Separate Surface - HDTV (16:10)</t>
  </si>
  <si>
    <t>254 x 406</t>
  </si>
  <si>
    <t>305 x 488</t>
  </si>
  <si>
    <t>343 x 549</t>
  </si>
  <si>
    <t>381 x 610</t>
  </si>
  <si>
    <t>100 X 160</t>
  </si>
  <si>
    <t>120 X 192</t>
  </si>
  <si>
    <t>135 X 216</t>
  </si>
  <si>
    <t>150 X 240</t>
  </si>
  <si>
    <t>H x B (inch)</t>
  </si>
  <si>
    <t>144 X 256</t>
  </si>
  <si>
    <t>162 X 288</t>
  </si>
  <si>
    <t>180 X 318</t>
  </si>
  <si>
    <t>90 X 160</t>
  </si>
  <si>
    <t>108 X 192</t>
  </si>
  <si>
    <t>120 X 216</t>
  </si>
  <si>
    <t>135 X 240</t>
  </si>
  <si>
    <t>CM</t>
  </si>
  <si>
    <t>INCH</t>
  </si>
  <si>
    <t>HD Fast-Fold Deluxe 229x406 HD Rental</t>
  </si>
  <si>
    <t>HD Fast-Fold Deluxe 274x488 HD Rental</t>
  </si>
  <si>
    <t>HD Fast-Fold Deluxe 305x549 HD Rental</t>
  </si>
  <si>
    <t>HD Fast-Fold Deluxe 343x610 HD Rental</t>
  </si>
  <si>
    <t>HD Fast-Fold Deluxe 366x650 HD Rental</t>
  </si>
  <si>
    <t>HD Fast-Fold Deluxe 411x732 HD Rental</t>
  </si>
  <si>
    <t>HD Fast-Fold Deluxe 458x808 HD Rental</t>
  </si>
  <si>
    <t>Fast-Fold Deluxe Surface Only</t>
  </si>
  <si>
    <t>FF DLX Sreen</t>
  </si>
  <si>
    <t>Fast-Fold Deluxe Replacement Surface_128,5x230_HD Rental</t>
  </si>
  <si>
    <t>Fast-Fold Deluxe Replacement Surface_143,5x260,5_HD Rental</t>
  </si>
  <si>
    <t>Fast-Fold Deluxe Replacement Surface_161,5x291_HD Rental</t>
  </si>
  <si>
    <t>Fast-Fold Deluxe Replacement Surface_197x352_HD Rental</t>
  </si>
  <si>
    <t>Fast-Fold Deluxe Replacement Surface_230x413_HD Rental</t>
  </si>
  <si>
    <t>Fast-Fold Deluxe Replacement Surface_128,5x230_HD Progressive ReView 0.9</t>
  </si>
  <si>
    <t>Fast-Fold Deluxe Replacement Surface_143,5x260,5_HD Progressive ReView 0.9</t>
  </si>
  <si>
    <t>Fast-Fold Deluxe Replacement Surface_161,5x291_HD Progressive ReView 0.9</t>
  </si>
  <si>
    <t>Fast-Fold Deluxe Replacement Surface_197x352_HD Progressive ReView 0.9</t>
  </si>
  <si>
    <t>Fast-Fold Deluxe Replacement Surface_230x413_HD Progressive ReView 0.9</t>
  </si>
  <si>
    <t>Fast-Fold Deluxe Replacement Surface_143,5x230_HD Rental</t>
  </si>
  <si>
    <t>Fast-Fold Deluxe Replacement Surface_161,5x260,5_HD Rental</t>
  </si>
  <si>
    <t>Fast-Fold Deluxe Replacement Surface_181,5x291_HD Rental</t>
  </si>
  <si>
    <t>Fast-Fold Deluxe Replacement Surface_219,5x352_HD Rental</t>
  </si>
  <si>
    <t>Fast-Fold Deluxe Replacement Surface_143,5x230_HD Progressive ReView 0.9</t>
  </si>
  <si>
    <t>Fast-Fold Deluxe Replacement Surface_161,5x260,5_HD Progressive ReView 0.9</t>
  </si>
  <si>
    <t>Fast-Fold Deluxe Replacement Surface_181,5x291_HD Progressive ReView 0.9</t>
  </si>
  <si>
    <t>Fast-Fold Deluxe Replacement Surface_219,5x352_HD Progressive ReView 0.9</t>
  </si>
  <si>
    <t>Fast-Fold Deluxe Replacement Surface_172,5x230_HD Rental</t>
  </si>
  <si>
    <t>Fast-Fold Deluxe Replacement Surface_195,5x260,5_HD Rental</t>
  </si>
  <si>
    <t>Fast-Fold Deluxe Replacement Surface_218,5x291_HD Rental</t>
  </si>
  <si>
    <t>Fast-Fold Deluxe Replacement Surface_264x352_HD Rental</t>
  </si>
  <si>
    <t>HD Fast-Fold Deluxe Replacement Surface 229x406 HD Rental</t>
  </si>
  <si>
    <t>HD Fast-Fold Deluxe Replacement Surface 274x488 HD Rental</t>
  </si>
  <si>
    <t>HD Fast-Fold Deluxe Replacement Surface 305x549 HD Rental</t>
  </si>
  <si>
    <t>HD Fast-Fold Deluxe Replacement Surface 343x610 HD Rental</t>
  </si>
  <si>
    <t>HD Fast-Fold Deluxe Replacement Surface 366x650 HD Rental</t>
  </si>
  <si>
    <t>HD Fast-Fold Deluxe Replacement Surface 411x732 HD Rental</t>
  </si>
  <si>
    <t>HD Fast-Fold Deluxe Replacement Surface 458x808 HD Rental</t>
  </si>
  <si>
    <t>HD Fast-Fold Deluxe Replacement Surface 229x406 HD Progressive ReView 0.9</t>
  </si>
  <si>
    <t>HD Fast-Fold Deluxe Replacement Surface 274x488 HD Progressive ReView 0.9</t>
  </si>
  <si>
    <t>HD Fast-Fold Deluxe Replacement Surface 305x549 HD Progressive ReView 0.9</t>
  </si>
  <si>
    <t>HD Fast-Fold Deluxe Replacement Surface 343x610 HD Progressive ReView 0.9</t>
  </si>
  <si>
    <t>HD Fast-Fold Deluxe Replacement Surface 366x650 HD Progressive ReView 0.9</t>
  </si>
  <si>
    <t>HD Fast-Fold Deluxe Replacement Surface 411x732 HD Progressive ReView 0.9</t>
  </si>
  <si>
    <t>HD Fast-Fold Deluxe Replacement Surface 458x808 HD Progressive ReView 0.9</t>
  </si>
  <si>
    <t>HD Fast-Fold Deluxe 254x406 HD Rental</t>
  </si>
  <si>
    <t>HD Fast-Fold Deluxe 305x488 HD Rental</t>
  </si>
  <si>
    <t>HD Fast-Fold Deluxe 343x549 HD Rental</t>
  </si>
  <si>
    <t>HD Fast-Fold Deluxe 381x610 HD Rental</t>
  </si>
  <si>
    <t>HD Fast-Fold Deluxe 254x406 HD Progressive ReView 0.9</t>
  </si>
  <si>
    <t>HD Fast-Fold Deluxe 305x488 HD Progressive ReView 0.9</t>
  </si>
  <si>
    <t>HD Fast-Fold Deluxe 343x549 HD Progressive ReView 0.9</t>
  </si>
  <si>
    <t>HD Fast-Fold Deluxe 381x610 HD Progressive ReView 0.9</t>
  </si>
  <si>
    <t xml:space="preserve">             24</t>
  </si>
  <si>
    <t xml:space="preserve">             51</t>
  </si>
  <si>
    <t xml:space="preserve">             39</t>
  </si>
  <si>
    <t xml:space="preserve">             42</t>
  </si>
  <si>
    <t xml:space="preserve">            170</t>
  </si>
  <si>
    <t xml:space="preserve">            219</t>
  </si>
  <si>
    <t xml:space="preserve">            147</t>
  </si>
  <si>
    <t>717068002463</t>
  </si>
  <si>
    <t xml:space="preserve">             25</t>
  </si>
  <si>
    <t>717068002487</t>
  </si>
  <si>
    <t>717068002500</t>
  </si>
  <si>
    <t>717068002524</t>
  </si>
  <si>
    <t>717068002548</t>
  </si>
  <si>
    <t>717068002562</t>
  </si>
  <si>
    <t>717068002586</t>
  </si>
  <si>
    <t>717068632080</t>
  </si>
  <si>
    <t>717068632110</t>
  </si>
  <si>
    <t>717068632134</t>
  </si>
  <si>
    <t>717068632158</t>
  </si>
  <si>
    <t xml:space="preserve">            185</t>
  </si>
  <si>
    <t>717068885844</t>
  </si>
  <si>
    <t>717068885868</t>
  </si>
  <si>
    <t xml:space="preserve">            226</t>
  </si>
  <si>
    <t>717068885882</t>
  </si>
  <si>
    <t>717068885943</t>
  </si>
  <si>
    <t>717068635272</t>
  </si>
  <si>
    <t>717068635296</t>
  </si>
  <si>
    <t>717068635319</t>
  </si>
  <si>
    <t>717068635326</t>
  </si>
  <si>
    <t>717068635555</t>
  </si>
  <si>
    <t>717068635579</t>
  </si>
  <si>
    <t>717068635593</t>
  </si>
  <si>
    <t>717068635609</t>
  </si>
  <si>
    <t>717068671546</t>
  </si>
  <si>
    <t>717068671560</t>
  </si>
  <si>
    <t>717068671584</t>
  </si>
  <si>
    <t>717068671607</t>
  </si>
  <si>
    <t>717068798069</t>
  </si>
  <si>
    <t>717068798144</t>
  </si>
  <si>
    <t>717068798229</t>
  </si>
  <si>
    <t>717068088580</t>
  </si>
  <si>
    <t xml:space="preserve">            240</t>
  </si>
  <si>
    <t>717068088627</t>
  </si>
  <si>
    <t xml:space="preserve">            325</t>
  </si>
  <si>
    <t>717068088641</t>
  </si>
  <si>
    <t>717068631809</t>
  </si>
  <si>
    <t>717068631830</t>
  </si>
  <si>
    <t>717068631854</t>
  </si>
  <si>
    <t>717068631878</t>
  </si>
  <si>
    <t>717068089068</t>
  </si>
  <si>
    <t>717068089105</t>
  </si>
  <si>
    <t>717068089129</t>
  </si>
  <si>
    <t>717068884724</t>
  </si>
  <si>
    <t>717068884748</t>
  </si>
  <si>
    <t>717068884762</t>
  </si>
  <si>
    <t>717068884823</t>
  </si>
  <si>
    <t>717068088269</t>
  </si>
  <si>
    <t>717068088306</t>
  </si>
  <si>
    <t>717068088320</t>
  </si>
  <si>
    <t>HD Fast-Fold Deluxe Replacement Surface 254x406 HD Rental</t>
  </si>
  <si>
    <t>HD Fast-Fold Deluxe Replacement Surface 305x488 HD Rental</t>
  </si>
  <si>
    <t>HD Fast-Fold Deluxe Replacement Surface 343x549 HD Rental</t>
  </si>
  <si>
    <t>HD Fast-Fold Deluxe Replacement Surface 381x610 HD Rental</t>
  </si>
  <si>
    <t>HD Fast-Fold Deluxe Replacement Surface 254x406 HD Progressive ReView 0.9</t>
  </si>
  <si>
    <t>HD Fast-Fold Deluxe Replacement Surface 305x488 HD Progressive ReView 0.9</t>
  </si>
  <si>
    <t>HD Fast-Fold Deluxe Replacement Surface 343x549 HD Progressive ReView 0.9</t>
  </si>
  <si>
    <t>HD Fast-Fold Deluxe Replacement Surface 381x610 HD Progressive ReView 0.9</t>
  </si>
  <si>
    <t>HD Progressive 
ReView 0.9</t>
  </si>
  <si>
    <t>HD Progressive
ReView 0.9</t>
  </si>
  <si>
    <t>254x406</t>
  </si>
  <si>
    <t>406x254</t>
  </si>
  <si>
    <t>305x488</t>
  </si>
  <si>
    <t>488x305</t>
  </si>
  <si>
    <t>343x549</t>
  </si>
  <si>
    <t>549x343</t>
  </si>
  <si>
    <t>381x610</t>
  </si>
  <si>
    <t>610x381</t>
  </si>
  <si>
    <t>8700101016819</t>
  </si>
  <si>
    <t>8700101016826</t>
  </si>
  <si>
    <t>8700101016833</t>
  </si>
  <si>
    <t>8700101016840</t>
  </si>
  <si>
    <t>8700101016857</t>
  </si>
  <si>
    <t>8700101016864</t>
  </si>
  <si>
    <t>8700101016871</t>
  </si>
  <si>
    <t>8700101016888</t>
  </si>
  <si>
    <t>8700101016895</t>
  </si>
  <si>
    <t>8700101016901</t>
  </si>
  <si>
    <t>8700101016918</t>
  </si>
  <si>
    <t>8700101016925</t>
  </si>
  <si>
    <t>8700101016932</t>
  </si>
  <si>
    <t>8700101016949</t>
  </si>
  <si>
    <t>8700101016956</t>
  </si>
  <si>
    <t>8700101016963</t>
  </si>
  <si>
    <t>8700101016970</t>
  </si>
  <si>
    <t>8700101016987</t>
  </si>
  <si>
    <t>8700101016994</t>
  </si>
  <si>
    <t>8700101017007</t>
  </si>
  <si>
    <t>8700101017014</t>
  </si>
  <si>
    <t>8700101017021</t>
  </si>
  <si>
    <t>8700101017144</t>
  </si>
  <si>
    <t>8700101017151</t>
  </si>
  <si>
    <t>8700101017168</t>
  </si>
  <si>
    <t>8700101017175</t>
  </si>
  <si>
    <t>8700101017182</t>
  </si>
  <si>
    <t>8700101017199</t>
  </si>
  <si>
    <t>8700101017205</t>
  </si>
  <si>
    <t>8700101017212</t>
  </si>
  <si>
    <t>8700101017229</t>
  </si>
  <si>
    <t>8700101017236</t>
  </si>
  <si>
    <t>8700101017243</t>
  </si>
  <si>
    <t>8700101017038</t>
  </si>
  <si>
    <t>8700101017045</t>
  </si>
  <si>
    <t>8700101017052</t>
  </si>
  <si>
    <t>8700101017069</t>
  </si>
  <si>
    <t>8700101017076</t>
  </si>
  <si>
    <t>8700101017083</t>
  </si>
  <si>
    <t>8700101017090</t>
  </si>
  <si>
    <t>8700101017106</t>
  </si>
  <si>
    <t>8700101017113</t>
  </si>
  <si>
    <t>8700101017120</t>
  </si>
  <si>
    <t>8700101017137</t>
  </si>
  <si>
    <t>8700101016598</t>
  </si>
  <si>
    <t>8700101016604</t>
  </si>
  <si>
    <t>8700101016611</t>
  </si>
  <si>
    <t>8700101016628</t>
  </si>
  <si>
    <t>8700101016635</t>
  </si>
  <si>
    <t>8700101016642</t>
  </si>
  <si>
    <t>8700101016659</t>
  </si>
  <si>
    <t>8700101016666</t>
  </si>
  <si>
    <t>8700101016673</t>
  </si>
  <si>
    <t>8700101016680</t>
  </si>
  <si>
    <t>8700101016697</t>
  </si>
  <si>
    <t>8700101016048</t>
  </si>
  <si>
    <t>8700101016055</t>
  </si>
  <si>
    <t>8700101016062</t>
  </si>
  <si>
    <t>8700101016079</t>
  </si>
  <si>
    <t>8700101016086</t>
  </si>
  <si>
    <t>8700101016093</t>
  </si>
  <si>
    <t>8700101016109</t>
  </si>
  <si>
    <t>8700101016116</t>
  </si>
  <si>
    <t>8700101016123</t>
  </si>
  <si>
    <t>8700101016130</t>
  </si>
  <si>
    <t>8700101016147</t>
  </si>
  <si>
    <t>8700101016154</t>
  </si>
  <si>
    <t>8700101016161</t>
  </si>
  <si>
    <t>8700101016178</t>
  </si>
  <si>
    <t>8700101016185</t>
  </si>
  <si>
    <t>8700101016192</t>
  </si>
  <si>
    <t>8700101016208</t>
  </si>
  <si>
    <t>8700101016215</t>
  </si>
  <si>
    <t>8700101016222</t>
  </si>
  <si>
    <t>8700101016239</t>
  </si>
  <si>
    <t>8700101016246</t>
  </si>
  <si>
    <t>8700101016253</t>
  </si>
  <si>
    <t>8700101016376</t>
  </si>
  <si>
    <t>8700101016383</t>
  </si>
  <si>
    <t>8700101016390</t>
  </si>
  <si>
    <t>8700101016406</t>
  </si>
  <si>
    <t>8700101016413</t>
  </si>
  <si>
    <t>8700101016420</t>
  </si>
  <si>
    <t>8700101016437</t>
  </si>
  <si>
    <t>8700101016444</t>
  </si>
  <si>
    <t>8700101016451</t>
  </si>
  <si>
    <t>8700101016468</t>
  </si>
  <si>
    <t>8700101016475</t>
  </si>
  <si>
    <t>8700101016260</t>
  </si>
  <si>
    <t>8700101016277</t>
  </si>
  <si>
    <t>8700101016284</t>
  </si>
  <si>
    <t>8700101016291</t>
  </si>
  <si>
    <t>8700101016307</t>
  </si>
  <si>
    <t>8700101016314</t>
  </si>
  <si>
    <t>8700101016321</t>
  </si>
  <si>
    <t>8700101016338</t>
  </si>
  <si>
    <t>8700101016345</t>
  </si>
  <si>
    <t>8700101016352</t>
  </si>
  <si>
    <t>8700101016369</t>
  </si>
  <si>
    <t>8700101015829</t>
  </si>
  <si>
    <t>8700101015836</t>
  </si>
  <si>
    <t>8700101015843</t>
  </si>
  <si>
    <t>8700101015850</t>
  </si>
  <si>
    <t>8700101015867</t>
  </si>
  <si>
    <t>8700101015874</t>
  </si>
  <si>
    <t>8700101015881</t>
  </si>
  <si>
    <t>8700101015898</t>
  </si>
  <si>
    <t>8700101015904</t>
  </si>
  <si>
    <t>8700101015911</t>
  </si>
  <si>
    <t>8700101015928</t>
  </si>
  <si>
    <t>8700101017540</t>
  </si>
  <si>
    <t>8700101017557</t>
  </si>
  <si>
    <t>8700101017564</t>
  </si>
  <si>
    <t>8700101017571</t>
  </si>
  <si>
    <t>8700101017588</t>
  </si>
  <si>
    <t>8700101017595</t>
  </si>
  <si>
    <t>8700101017601</t>
  </si>
  <si>
    <t>8700101017618</t>
  </si>
  <si>
    <t>8700101017625</t>
  </si>
  <si>
    <t>8700101017632</t>
  </si>
  <si>
    <t>8700101017649</t>
  </si>
  <si>
    <t>8700101417548</t>
  </si>
  <si>
    <t>8700101417555</t>
  </si>
  <si>
    <t>8700101417562</t>
  </si>
  <si>
    <t>8700101417579</t>
  </si>
  <si>
    <t>8700101417586</t>
  </si>
  <si>
    <t>8700101417593</t>
  </si>
  <si>
    <t>8700101417609</t>
  </si>
  <si>
    <t>8700101417616</t>
  </si>
  <si>
    <t>8700101417623</t>
  </si>
  <si>
    <t>8700101417630</t>
  </si>
  <si>
    <t>8700101417647</t>
  </si>
  <si>
    <t>8700101017434</t>
  </si>
  <si>
    <t>8700101017441</t>
  </si>
  <si>
    <t>8700101017458</t>
  </si>
  <si>
    <t>8700101017465</t>
  </si>
  <si>
    <t>8700101017472</t>
  </si>
  <si>
    <t>8700101017489</t>
  </si>
  <si>
    <t>8700101017496</t>
  </si>
  <si>
    <t>8700101017502</t>
  </si>
  <si>
    <t>8700101017519</t>
  </si>
  <si>
    <t>8700101017526</t>
  </si>
  <si>
    <t>8700101017533</t>
  </si>
  <si>
    <t>8700101417432</t>
  </si>
  <si>
    <t>8700101417449</t>
  </si>
  <si>
    <t>8700101417456</t>
  </si>
  <si>
    <t>8700101417463</t>
  </si>
  <si>
    <t>8700101417470</t>
  </si>
  <si>
    <t>8700101417487</t>
  </si>
  <si>
    <t>8700101417494</t>
  </si>
  <si>
    <t>8700101417500</t>
  </si>
  <si>
    <t>8700101417517</t>
  </si>
  <si>
    <t>8700101417524</t>
  </si>
  <si>
    <t>8700101417531</t>
  </si>
  <si>
    <t>8700101017366</t>
  </si>
  <si>
    <t>8700101017373</t>
  </si>
  <si>
    <t>8700101017380</t>
  </si>
  <si>
    <t>8700101017397</t>
  </si>
  <si>
    <t>8700101017403</t>
  </si>
  <si>
    <t>8700101017410</t>
  </si>
  <si>
    <t>8700101017427</t>
  </si>
  <si>
    <t>8700101417364</t>
  </si>
  <si>
    <t>8700101417371</t>
  </si>
  <si>
    <t>8700101417388</t>
  </si>
  <si>
    <t>8700101417395</t>
  </si>
  <si>
    <t>8700101417401</t>
  </si>
  <si>
    <t>8700101417418</t>
  </si>
  <si>
    <t>8700101417425</t>
  </si>
  <si>
    <t>8700108001931</t>
  </si>
  <si>
    <t>8700108001948</t>
  </si>
  <si>
    <t>8700108001955</t>
  </si>
  <si>
    <t>8700108001962</t>
  </si>
  <si>
    <t>8700108001979</t>
  </si>
  <si>
    <t>8700108001986</t>
  </si>
  <si>
    <t>8700108001993</t>
  </si>
  <si>
    <t>8700108002006</t>
  </si>
  <si>
    <t>8700108002013</t>
  </si>
  <si>
    <t>8700108002020</t>
  </si>
  <si>
    <t>8700108002037</t>
  </si>
  <si>
    <t>8700108002044</t>
  </si>
  <si>
    <t>8700108002051</t>
  </si>
  <si>
    <t>8700108002068</t>
  </si>
  <si>
    <t>8700108002075</t>
  </si>
  <si>
    <t>8700108002082</t>
  </si>
  <si>
    <t>8700108002099</t>
  </si>
  <si>
    <t>8700108002105</t>
  </si>
  <si>
    <t>8700108002112</t>
  </si>
  <si>
    <t>8700108002129</t>
  </si>
  <si>
    <t>8700108002136</t>
  </si>
  <si>
    <t>8700108002143</t>
  </si>
  <si>
    <t>8700101056815</t>
  </si>
  <si>
    <t>8700101056822</t>
  </si>
  <si>
    <t>8700101056839</t>
  </si>
  <si>
    <t>8700101056846</t>
  </si>
  <si>
    <t>8700101056853</t>
  </si>
  <si>
    <t>8700101056860</t>
  </si>
  <si>
    <t>8700101056877</t>
  </si>
  <si>
    <t>8700101056884</t>
  </si>
  <si>
    <t>8700101056891</t>
  </si>
  <si>
    <t>8700101056907</t>
  </si>
  <si>
    <t>8700101056914</t>
  </si>
  <si>
    <t>8700101056921</t>
  </si>
  <si>
    <t>8700101056938</t>
  </si>
  <si>
    <t>8700101056945</t>
  </si>
  <si>
    <t>8700101056952</t>
  </si>
  <si>
    <t>8700101056969</t>
  </si>
  <si>
    <t>8700101056976</t>
  </si>
  <si>
    <t>8700101056983</t>
  </si>
  <si>
    <t>8700101056990</t>
  </si>
  <si>
    <t>8700101057003</t>
  </si>
  <si>
    <t>8700101057010</t>
  </si>
  <si>
    <t>8700101057027</t>
  </si>
  <si>
    <t>8700101057140</t>
  </si>
  <si>
    <t>8700101057157</t>
  </si>
  <si>
    <t>8700101057164</t>
  </si>
  <si>
    <t>8700101057171</t>
  </si>
  <si>
    <t>8700101057188</t>
  </si>
  <si>
    <t>8700101057195</t>
  </si>
  <si>
    <t>8700101057201</t>
  </si>
  <si>
    <t>8700101057218</t>
  </si>
  <si>
    <t>8700101057225</t>
  </si>
  <si>
    <t>8700101057232</t>
  </si>
  <si>
    <t>8700101057249</t>
  </si>
  <si>
    <t>8700101057034</t>
  </si>
  <si>
    <t>8700101057041</t>
  </si>
  <si>
    <t>8700101057058</t>
  </si>
  <si>
    <t>8700101057065</t>
  </si>
  <si>
    <t>8700101057072</t>
  </si>
  <si>
    <t>8700101057089</t>
  </si>
  <si>
    <t>8700101057096</t>
  </si>
  <si>
    <t>8700101057102</t>
  </si>
  <si>
    <t>8700101057119</t>
  </si>
  <si>
    <t>8700101057126</t>
  </si>
  <si>
    <t>8700101057133</t>
  </si>
  <si>
    <t>8700101056594</t>
  </si>
  <si>
    <t>8700101056600</t>
  </si>
  <si>
    <t>8700101056617</t>
  </si>
  <si>
    <t>8700101056624</t>
  </si>
  <si>
    <t>8700101056631</t>
  </si>
  <si>
    <t>8700101056648</t>
  </si>
  <si>
    <t>8700101056655</t>
  </si>
  <si>
    <t>8700101056662</t>
  </si>
  <si>
    <t>8700101056679</t>
  </si>
  <si>
    <t>8700101056686</t>
  </si>
  <si>
    <t>8700101056693</t>
  </si>
  <si>
    <t>8700101056044</t>
  </si>
  <si>
    <t>8700101056051</t>
  </si>
  <si>
    <t>8700101056068</t>
  </si>
  <si>
    <t>8700101056075</t>
  </si>
  <si>
    <t>8700101056082</t>
  </si>
  <si>
    <t>8700101056099</t>
  </si>
  <si>
    <t>8700101056105</t>
  </si>
  <si>
    <t>8700101056112</t>
  </si>
  <si>
    <t>8700101056129</t>
  </si>
  <si>
    <t>8700101056136</t>
  </si>
  <si>
    <t>8700101056143</t>
  </si>
  <si>
    <t>8700101056150</t>
  </si>
  <si>
    <t>8700101056167</t>
  </si>
  <si>
    <t>8700101056174</t>
  </si>
  <si>
    <t>8700101056181</t>
  </si>
  <si>
    <t>8700101056198</t>
  </si>
  <si>
    <t>8700101056204</t>
  </si>
  <si>
    <t>8700101056211</t>
  </si>
  <si>
    <t>8700101056228</t>
  </si>
  <si>
    <t>8700101056235</t>
  </si>
  <si>
    <t>8700101056242</t>
  </si>
  <si>
    <t>8700101056259</t>
  </si>
  <si>
    <t>8700101056372</t>
  </si>
  <si>
    <t>8700101056389</t>
  </si>
  <si>
    <t>8700101056396</t>
  </si>
  <si>
    <t>8700101056402</t>
  </si>
  <si>
    <t>8700101056419</t>
  </si>
  <si>
    <t>8700101056426</t>
  </si>
  <si>
    <t>8700101056433</t>
  </si>
  <si>
    <t>8700101056440</t>
  </si>
  <si>
    <t>8700101056457</t>
  </si>
  <si>
    <t>8700101056464</t>
  </si>
  <si>
    <t>8700101056471</t>
  </si>
  <si>
    <t>8700101056266</t>
  </si>
  <si>
    <t>8700101056273</t>
  </si>
  <si>
    <t>8700101056280</t>
  </si>
  <si>
    <t>8700101056297</t>
  </si>
  <si>
    <t>8700101056303</t>
  </si>
  <si>
    <t>8700101056310</t>
  </si>
  <si>
    <t>8700101056327</t>
  </si>
  <si>
    <t>8700101056334</t>
  </si>
  <si>
    <t>8700101056341</t>
  </si>
  <si>
    <t>8700101056358</t>
  </si>
  <si>
    <t>8700101056365</t>
  </si>
  <si>
    <t>8700101055825</t>
  </si>
  <si>
    <t>8700101055832</t>
  </si>
  <si>
    <t>8700101055849</t>
  </si>
  <si>
    <t>8700101055856</t>
  </si>
  <si>
    <t>8700101055863</t>
  </si>
  <si>
    <t>8700101055870</t>
  </si>
  <si>
    <t>8700101055887</t>
  </si>
  <si>
    <t>8700101055894</t>
  </si>
  <si>
    <t>8700101055900</t>
  </si>
  <si>
    <t>8700101055917</t>
  </si>
  <si>
    <t>8700101055924</t>
  </si>
  <si>
    <t>8700101057546</t>
  </si>
  <si>
    <t>8700101057553</t>
  </si>
  <si>
    <t>8700101057560</t>
  </si>
  <si>
    <t>8700101057577</t>
  </si>
  <si>
    <t>8700101057584</t>
  </si>
  <si>
    <t>8700101057591</t>
  </si>
  <si>
    <t>8700101057607</t>
  </si>
  <si>
    <t>8700101057614</t>
  </si>
  <si>
    <t>8700101057621</t>
  </si>
  <si>
    <t>8700101057638</t>
  </si>
  <si>
    <t>8700101057645</t>
  </si>
  <si>
    <t>8700101457544</t>
  </si>
  <si>
    <t>8700101457551</t>
  </si>
  <si>
    <t>8700101457568</t>
  </si>
  <si>
    <t>8700101457575</t>
  </si>
  <si>
    <t>8700101457582</t>
  </si>
  <si>
    <t>8700101457599</t>
  </si>
  <si>
    <t>8700101457605</t>
  </si>
  <si>
    <t>8700101457612</t>
  </si>
  <si>
    <t>8700101457629</t>
  </si>
  <si>
    <t>8700101457636</t>
  </si>
  <si>
    <t>8700101457643</t>
  </si>
  <si>
    <t>8700101057430</t>
  </si>
  <si>
    <t>8700101057447</t>
  </si>
  <si>
    <t>8700101057454</t>
  </si>
  <si>
    <t>8700101057461</t>
  </si>
  <si>
    <t>8700101057478</t>
  </si>
  <si>
    <t>8700101057485</t>
  </si>
  <si>
    <t>8700101057492</t>
  </si>
  <si>
    <t>8700101057508</t>
  </si>
  <si>
    <t>8700101057515</t>
  </si>
  <si>
    <t>8700101057522</t>
  </si>
  <si>
    <t>8700101057539</t>
  </si>
  <si>
    <t>8700101457438</t>
  </si>
  <si>
    <t>8700101457445</t>
  </si>
  <si>
    <t>8700101457452</t>
  </si>
  <si>
    <t>8700101457469</t>
  </si>
  <si>
    <t>8700101457476</t>
  </si>
  <si>
    <t>8700101457483</t>
  </si>
  <si>
    <t>8700101457490</t>
  </si>
  <si>
    <t>8700101457506</t>
  </si>
  <si>
    <t>8700101457513</t>
  </si>
  <si>
    <t>8700101457520</t>
  </si>
  <si>
    <t>8700101457537</t>
  </si>
  <si>
    <t>8700101057362</t>
  </si>
  <si>
    <t>8700101057379</t>
  </si>
  <si>
    <t>8700101057386</t>
  </si>
  <si>
    <t>8700101057393</t>
  </si>
  <si>
    <t>8700101057409</t>
  </si>
  <si>
    <t>8700101057416</t>
  </si>
  <si>
    <t>8700101057423</t>
  </si>
  <si>
    <t>8700101457360</t>
  </si>
  <si>
    <t>8700101457377</t>
  </si>
  <si>
    <t>8700101457384</t>
  </si>
  <si>
    <t>8700101457391</t>
  </si>
  <si>
    <t>8700101457407</t>
  </si>
  <si>
    <t>8700101457414</t>
  </si>
  <si>
    <t>8700101457421</t>
  </si>
  <si>
    <r>
      <rPr>
        <b/>
        <sz val="11"/>
        <color theme="1"/>
        <rFont val="Calibri"/>
        <family val="2"/>
        <scheme val="minor"/>
      </rPr>
      <t>Bigger?</t>
    </r>
    <r>
      <rPr>
        <sz val="11"/>
        <color theme="1"/>
        <rFont val="Calibri"/>
        <family val="2"/>
        <scheme val="minor"/>
      </rPr>
      <t xml:space="preserve"> Max width 13.5 meters</t>
    </r>
  </si>
  <si>
    <t>Produced in EUROPE (Weert Netherlands)</t>
  </si>
  <si>
    <t>Ceiling Recessed Electric Projection Screens ≤ 4 meter</t>
  </si>
  <si>
    <t>Produced in USA (Warsaw; Indiana)</t>
  </si>
  <si>
    <t>NB: Extensa has an open bottom as standard. 
Closure panel is optional.</t>
  </si>
  <si>
    <t>Media Screen (formerly known as "Master")</t>
  </si>
  <si>
    <t>MSRP ($)
After April 1st 2023</t>
  </si>
  <si>
    <t>3 meter cable drop instead of the standard 1.8 meter</t>
  </si>
  <si>
    <t>Extra SightLine Cable Drop</t>
  </si>
  <si>
    <r>
      <t xml:space="preserve"> Tensioned DescenderPro </t>
    </r>
    <r>
      <rPr>
        <b/>
        <sz val="14"/>
        <rFont val="Calibri"/>
        <family val="2"/>
        <scheme val="minor"/>
      </rPr>
      <t>SightLine</t>
    </r>
  </si>
  <si>
    <r>
      <t xml:space="preserve"> DescenderPro </t>
    </r>
    <r>
      <rPr>
        <b/>
        <sz val="14"/>
        <rFont val="Calibri"/>
        <family val="2"/>
        <scheme val="minor"/>
      </rPr>
      <t>SightLine</t>
    </r>
  </si>
  <si>
    <r>
      <t>ü</t>
    </r>
    <r>
      <rPr>
        <sz val="8"/>
        <color theme="0"/>
        <rFont val="Arial"/>
        <family val="2"/>
      </rPr>
      <t>6)</t>
    </r>
  </si>
  <si>
    <t>6) The Backflap wil cover top 30 cm of the perforation</t>
  </si>
  <si>
    <t>550 cm</t>
  </si>
  <si>
    <t>21:9</t>
  </si>
  <si>
    <t>21:9
(MTR)</t>
  </si>
  <si>
    <t>MSRP (€)
OLD</t>
  </si>
  <si>
    <r>
      <t xml:space="preserve">Tensioned </t>
    </r>
    <r>
      <rPr>
        <sz val="18"/>
        <rFont val="Calibri"/>
        <family val="2"/>
        <scheme val="minor"/>
      </rPr>
      <t>Myriad REVEAL</t>
    </r>
  </si>
  <si>
    <r>
      <t xml:space="preserve">Tensioned </t>
    </r>
    <r>
      <rPr>
        <sz val="18"/>
        <rFont val="Calibri"/>
        <family val="2"/>
        <scheme val="minor"/>
      </rPr>
      <t xml:space="preserve">Myriad REVEAL </t>
    </r>
    <r>
      <rPr>
        <sz val="18"/>
        <color theme="0"/>
        <rFont val="Calibri"/>
        <family val="2"/>
        <scheme val="minor"/>
      </rPr>
      <t>SightLine</t>
    </r>
  </si>
  <si>
    <t>DL100125EL</t>
  </si>
  <si>
    <t>DL100133EL</t>
  </si>
  <si>
    <t>DL100141EL</t>
  </si>
  <si>
    <t>DL100126EL</t>
  </si>
  <si>
    <t>DL100134EL</t>
  </si>
  <si>
    <t>DL100142EL</t>
  </si>
  <si>
    <t>DL100127EL</t>
  </si>
  <si>
    <t>DL100135EL</t>
  </si>
  <si>
    <t>DL100143EL</t>
  </si>
  <si>
    <t>DL100128EL</t>
  </si>
  <si>
    <t>DL100136EL</t>
  </si>
  <si>
    <t>DL100144EL</t>
  </si>
  <si>
    <t>DL100129EL</t>
  </si>
  <si>
    <t>DL100137EL</t>
  </si>
  <si>
    <t>DL100145EL</t>
  </si>
  <si>
    <t>DL100130EL</t>
  </si>
  <si>
    <t>DL100138EL</t>
  </si>
  <si>
    <t>DL100146EL</t>
  </si>
  <si>
    <t>DL100173EL</t>
  </si>
  <si>
    <t>DL100181EL</t>
  </si>
  <si>
    <t>DL100189EL</t>
  </si>
  <si>
    <t>DL100174EL</t>
  </si>
  <si>
    <t>DL100182EL</t>
  </si>
  <si>
    <t>DL100190EL</t>
  </si>
  <si>
    <t>DL100175EL</t>
  </si>
  <si>
    <t>DL100183EL</t>
  </si>
  <si>
    <t>DL100191EL</t>
  </si>
  <si>
    <t>DL100176EL</t>
  </si>
  <si>
    <t>DL100184EL</t>
  </si>
  <si>
    <t>DL100192EL</t>
  </si>
  <si>
    <t>DL100177EL</t>
  </si>
  <si>
    <t>DL100185EL</t>
  </si>
  <si>
    <t>DL100193EL</t>
  </si>
  <si>
    <t>Integrated Smart Motor</t>
  </si>
  <si>
    <t>DL100178EL</t>
  </si>
  <si>
    <t>DL100186EL</t>
  </si>
  <si>
    <t>DL100194EL</t>
  </si>
  <si>
    <t>Will go EOL 01-01-2025; Replaced by Myriad</t>
  </si>
  <si>
    <t>DL100149EL</t>
  </si>
  <si>
    <t>DL100157EL</t>
  </si>
  <si>
    <t>DL100165EL</t>
  </si>
  <si>
    <t>DL100150EL</t>
  </si>
  <si>
    <t>DL100158EL</t>
  </si>
  <si>
    <t>DL100166EL</t>
  </si>
  <si>
    <t>DL100151EL</t>
  </si>
  <si>
    <t>DL100159EL</t>
  </si>
  <si>
    <t>DL100167EL</t>
  </si>
  <si>
    <t>DL100152EL</t>
  </si>
  <si>
    <t>DL100160EL</t>
  </si>
  <si>
    <t>DL100168EL</t>
  </si>
  <si>
    <t>DL100153EL</t>
  </si>
  <si>
    <t>DL100161EL</t>
  </si>
  <si>
    <t>DL100169EL</t>
  </si>
  <si>
    <t>DL100154EL</t>
  </si>
  <si>
    <t>DL100162EL</t>
  </si>
  <si>
    <t>DL100170EL</t>
  </si>
  <si>
    <t>DL100101EL</t>
  </si>
  <si>
    <t>DL100109EL</t>
  </si>
  <si>
    <t>DL100117EL</t>
  </si>
  <si>
    <t>DL100102EL</t>
  </si>
  <si>
    <t>DL100110EL</t>
  </si>
  <si>
    <t>DL100118EL</t>
  </si>
  <si>
    <t>DL100103EL</t>
  </si>
  <si>
    <t>DL100111EL</t>
  </si>
  <si>
    <t>DL100119EL</t>
  </si>
  <si>
    <t>DL100104EL</t>
  </si>
  <si>
    <t>DL100112EL</t>
  </si>
  <si>
    <t>DL100120EL</t>
  </si>
  <si>
    <t>DL100105EL</t>
  </si>
  <si>
    <t>DL100113EL</t>
  </si>
  <si>
    <t>DL100121EL</t>
  </si>
  <si>
    <t>DL100106EL</t>
  </si>
  <si>
    <t>DL100114EL</t>
  </si>
  <si>
    <t>DL100122EL</t>
  </si>
  <si>
    <t>N
E
W</t>
  </si>
  <si>
    <t>DL100196EL</t>
  </si>
  <si>
    <t>DL100198EL</t>
  </si>
  <si>
    <t>DL100199EL</t>
  </si>
  <si>
    <t>DL100200EL</t>
  </si>
  <si>
    <t>DL100201EL</t>
  </si>
  <si>
    <t>DL100202EL</t>
  </si>
  <si>
    <t>DL100207EL</t>
  </si>
  <si>
    <t>DL100208EL</t>
  </si>
  <si>
    <t>DL100209EL</t>
  </si>
  <si>
    <t>DL100203EL</t>
  </si>
  <si>
    <t>DL100205EL</t>
  </si>
  <si>
    <t>DL100206EL</t>
  </si>
  <si>
    <t>DL100283EL</t>
  </si>
  <si>
    <t>DL100291EL</t>
  </si>
  <si>
    <t>DL100299EL</t>
  </si>
  <si>
    <t>DL100284EL</t>
  </si>
  <si>
    <t>DL100292EL</t>
  </si>
  <si>
    <t>DL100300EL</t>
  </si>
  <si>
    <t>DL100285EL</t>
  </si>
  <si>
    <t>DL100293EL</t>
  </si>
  <si>
    <t>DL100301EL</t>
  </si>
  <si>
    <t>DL100286EL</t>
  </si>
  <si>
    <t>DL100294EL</t>
  </si>
  <si>
    <t>DL100302EL</t>
  </si>
  <si>
    <t>DL100288EL</t>
  </si>
  <si>
    <t>DL100296EL</t>
  </si>
  <si>
    <t>DL100304EL</t>
  </si>
  <si>
    <t>DL100259EL</t>
  </si>
  <si>
    <t>DL100267EL</t>
  </si>
  <si>
    <t>DL100275EL</t>
  </si>
  <si>
    <t>DL100260EL</t>
  </si>
  <si>
    <t>DL100268EL</t>
  </si>
  <si>
    <t>DL100276EL</t>
  </si>
  <si>
    <t>DL100261EL</t>
  </si>
  <si>
    <t>DL100269EL</t>
  </si>
  <si>
    <t>DL100277EL</t>
  </si>
  <si>
    <t>DL100262EL</t>
  </si>
  <si>
    <t>DL100270EL</t>
  </si>
  <si>
    <t>DL100278EL</t>
  </si>
  <si>
    <t>DL100264EL</t>
  </si>
  <si>
    <t>DL100272EL</t>
  </si>
  <si>
    <t>DL100280EL</t>
  </si>
  <si>
    <t>DL100211EL</t>
  </si>
  <si>
    <t>DL100212EL</t>
  </si>
  <si>
    <t>DL100213EL</t>
  </si>
  <si>
    <t>DL100214EL</t>
  </si>
  <si>
    <t>DL100215EL</t>
  </si>
  <si>
    <t>DL100216EL</t>
  </si>
  <si>
    <t>DL100219EL</t>
  </si>
  <si>
    <t>DL100220EL</t>
  </si>
  <si>
    <t>DL100221EL</t>
  </si>
  <si>
    <t>DL100222EL</t>
  </si>
  <si>
    <t>DL100223EL</t>
  </si>
  <si>
    <t>DL100224EL</t>
  </si>
  <si>
    <t>DL100227EL</t>
  </si>
  <si>
    <t>DL100228EL</t>
  </si>
  <si>
    <t>DL100229EL</t>
  </si>
  <si>
    <t>DL100230EL</t>
  </si>
  <si>
    <t>DL100231EL</t>
  </si>
  <si>
    <t>DL100232EL</t>
  </si>
  <si>
    <t>DL100235EL</t>
  </si>
  <si>
    <t>DL100236EL</t>
  </si>
  <si>
    <t>DL100237EL</t>
  </si>
  <si>
    <t>DL100238EL</t>
  </si>
  <si>
    <t>DL100239EL</t>
  </si>
  <si>
    <t>DL100240EL</t>
  </si>
  <si>
    <t>DL100243EL</t>
  </si>
  <si>
    <t>DL100244EL</t>
  </si>
  <si>
    <t>DL100245EL</t>
  </si>
  <si>
    <t>DL100246EL</t>
  </si>
  <si>
    <t>DL100247EL</t>
  </si>
  <si>
    <t>DL100248EL</t>
  </si>
  <si>
    <t>DL100251EL</t>
  </si>
  <si>
    <t>DL100252EL</t>
  </si>
  <si>
    <t>DL100253EL</t>
  </si>
  <si>
    <t>DL100254EL</t>
  </si>
  <si>
    <t>DL100255EL</t>
  </si>
  <si>
    <t>DL100256EL</t>
  </si>
  <si>
    <t>DL100306EL</t>
  </si>
  <si>
    <t>DL100308EL</t>
  </si>
  <si>
    <t>DL100309EL</t>
  </si>
  <si>
    <t>DL100310EL</t>
  </si>
  <si>
    <t>DL100311EL</t>
  </si>
  <si>
    <t>DL100312EL</t>
  </si>
  <si>
    <t>HD Pro 0.9</t>
  </si>
  <si>
    <t>HD Pro 1.1</t>
  </si>
  <si>
    <t>HD Pro 1.1 Contrast</t>
  </si>
  <si>
    <t>HD Pro 1.3</t>
  </si>
  <si>
    <t>HD Pro ReView 0.9</t>
  </si>
  <si>
    <t>Da-Mat</t>
  </si>
  <si>
    <t>TENS MYRIAD CONCEAL</t>
  </si>
  <si>
    <t>DL100263EL</t>
  </si>
  <si>
    <t>DL100271EL</t>
  </si>
  <si>
    <t>DL100279EL</t>
  </si>
  <si>
    <t>DL100287EL</t>
  </si>
  <si>
    <t>DL100295EL</t>
  </si>
  <si>
    <t>DL100303EL</t>
  </si>
  <si>
    <t>DL100313EL</t>
  </si>
  <si>
    <t>DL100315EL</t>
  </si>
  <si>
    <t>DL100316EL</t>
  </si>
  <si>
    <t>DL100317EL</t>
  </si>
  <si>
    <t>DL100318EL</t>
  </si>
  <si>
    <t>DL100319EL</t>
  </si>
  <si>
    <t>TENS MYRIAD CONCEAL SGHTL</t>
  </si>
  <si>
    <t>Tens MyrCon</t>
  </si>
  <si>
    <t>TENS MYRIAD REVEAL SGHTL</t>
  </si>
  <si>
    <t>T Myr RevSL</t>
  </si>
  <si>
    <r>
      <t xml:space="preserve">Tensioned </t>
    </r>
    <r>
      <rPr>
        <sz val="18"/>
        <rFont val="Calibri"/>
        <family val="2"/>
        <scheme val="minor"/>
      </rPr>
      <t>Myriad Conceal</t>
    </r>
  </si>
  <si>
    <r>
      <t xml:space="preserve">Tensioned </t>
    </r>
    <r>
      <rPr>
        <sz val="18"/>
        <rFont val="Calibri"/>
        <family val="2"/>
        <scheme val="minor"/>
      </rPr>
      <t>Myriad CONCEAL</t>
    </r>
    <r>
      <rPr>
        <sz val="18"/>
        <color theme="0"/>
        <rFont val="Calibri"/>
        <family val="2"/>
        <scheme val="minor"/>
      </rPr>
      <t xml:space="preserve"> SightLine</t>
    </r>
  </si>
  <si>
    <r>
      <rPr>
        <sz val="18"/>
        <rFont val="Calibri"/>
        <family val="2"/>
        <scheme val="minor"/>
      </rPr>
      <t>Myriad CONCEAL</t>
    </r>
    <r>
      <rPr>
        <sz val="18"/>
        <color theme="0"/>
        <rFont val="Calibri"/>
        <family val="2"/>
        <scheme val="minor"/>
      </rPr>
      <t xml:space="preserve"> SightLine</t>
    </r>
  </si>
  <si>
    <t>T MyrCon SL</t>
  </si>
  <si>
    <t>T MyrRev SL</t>
  </si>
  <si>
    <t>MYRIAD REVEAL SGHTL</t>
  </si>
  <si>
    <t>Myriad CONCEAL</t>
  </si>
  <si>
    <t>Screen Controller</t>
  </si>
  <si>
    <t>ONLY ICW MYRIAD</t>
  </si>
  <si>
    <t>See website descryption for all possible features</t>
  </si>
  <si>
    <t>DL15316</t>
  </si>
  <si>
    <t>Smart motor screen controller</t>
  </si>
  <si>
    <t>FIXED FRAME thin bezel</t>
  </si>
  <si>
    <t>DL17003</t>
  </si>
  <si>
    <t>DL17004</t>
  </si>
  <si>
    <t>DL17005</t>
  </si>
  <si>
    <t>Ambient Light Resisting - Ultra Short Throw
Fixed Frame</t>
  </si>
  <si>
    <t>DL17006</t>
  </si>
  <si>
    <t>DL17007</t>
  </si>
  <si>
    <t>DL17008</t>
  </si>
  <si>
    <t>Thin bezel ALR</t>
  </si>
  <si>
    <t>Parallax 0.6 UST</t>
  </si>
  <si>
    <t>PARALLAX THIN WITH PURE UST.6 100" 16:9</t>
  </si>
  <si>
    <t>PARALLAX THIN WITH PURE UST.6 110" 16:9</t>
  </si>
  <si>
    <t>PARALLAX THIN WITH PURE UST.6 120" 16:9</t>
  </si>
  <si>
    <t>PARALLAX THIN WITH PURE UST.6 104" 21:9</t>
  </si>
  <si>
    <t>PARALLAX THIN WITH PURE UST.6 130" 21:9</t>
  </si>
  <si>
    <t>PARALLAX THIN WITH PURE UST.6 152" 21:9</t>
  </si>
  <si>
    <t>Parallax Thin UST</t>
  </si>
  <si>
    <t>Fixed Frame ALR UST'!A1</t>
  </si>
  <si>
    <t>Myriad Reveal</t>
  </si>
  <si>
    <t>Myriad Conceal</t>
  </si>
  <si>
    <t>Myriad Conceal Sightline</t>
  </si>
  <si>
    <t>S
O
O
N</t>
  </si>
  <si>
    <t>Parallax 0.6
Ultra Short Throw</t>
  </si>
  <si>
    <t>EOL</t>
  </si>
  <si>
    <t xml:space="preserve">Large Fixed Frame Projection Screens </t>
  </si>
  <si>
    <t>ParThin Bezel ALR</t>
  </si>
  <si>
    <r>
      <t xml:space="preserve">Hapro </t>
    </r>
    <r>
      <rPr>
        <sz val="18"/>
        <color theme="0"/>
        <rFont val="Calibri"/>
        <family val="2"/>
        <scheme val="minor"/>
      </rPr>
      <t>CSR</t>
    </r>
  </si>
  <si>
    <r>
      <t xml:space="preserve">Hapro </t>
    </r>
    <r>
      <rPr>
        <sz val="18"/>
        <color theme="0"/>
        <rFont val="Calibri"/>
        <family val="2"/>
        <scheme val="minor"/>
      </rPr>
      <t>Classic Manual</t>
    </r>
  </si>
  <si>
    <t xml:space="preserve">This price list is valid as of 01.04.2025 (dd.mm.yyyy) and replaces all previously published price lists. </t>
  </si>
  <si>
    <t>PROJECTION SCREEN ONLY (STEP2):           WALL SWITCH or AV Control System</t>
  </si>
  <si>
    <t>PROJECTION SCREEN ONLY (STEP2):  WALL SWITCH or AV Control System</t>
  </si>
  <si>
    <t>Apr 11nd 2025</t>
  </si>
  <si>
    <t>MSRP (€)
After April 11nd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</si>
</sst>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 &quot;€&quot;\ * #,##0.00_ ;_ &quot;€&quot;\ * \-#,##0.00_ ;_ &quot;€&quot;\ * &quot;-&quot;??_ ;_ @_ "/>
    <numFmt numFmtId="166" formatCode="[$€-413]\ #,##0.00"/>
    <numFmt numFmtId="167" formatCode="[$€-2]\ #,##0.00"/>
    <numFmt numFmtId="168" formatCode="0.0000"/>
    <numFmt numFmtId="169" formatCode="[$€-2]\ #,##0"/>
    <numFmt numFmtId="170" formatCode="#,##0.0"/>
    <numFmt numFmtId="171" formatCode="[$€-413]\ #,##0"/>
    <numFmt numFmtId="172" formatCode="0.0"/>
    <numFmt numFmtId="173" formatCode="_ [$€-413]\ * #,##0.0_ ;_ [$€-413]\ * \-#,##0.0_ ;_ [$€-413]\ * &quot;-&quot;?_ ;_ @_ "/>
    <numFmt numFmtId="174" formatCode="_([$€-2]\ * #,##0.00_);_([$€-2]\ * \(#,##0.00\);_([$€-2]\ * &quot;-&quot;??_);_(@_)"/>
    <numFmt numFmtId="175" formatCode="0.000"/>
    <numFmt numFmtId="176" formatCode="#,##0.000"/>
    <numFmt numFmtId="177" formatCode="#,##0.00_ ;\-#,##0.00\ "/>
    <numFmt numFmtId="178" formatCode="_ [$CHF]\ * #,##0.0_ ;_ [$CHF]\ * \-#,##0.0_ ;_ [$CHF]\ * &quot;-&quot;?_ ;_ @_ "/>
    <numFmt numFmtId="179" formatCode="_-[$$-409]* #,##0.00_ ;_-[$$-409]* \-#,##0.00\ ;_-[$$-409]* &quot;-&quot;??_ ;_-@_ "/>
    <numFmt numFmtId="180" formatCode="_-[$£-809]* #,##0.00_-;\-[$£-809]* #,##0.00_-;_-[$£-809]* &quot;-&quot;??_-;_-@_-"/>
  </numFmts>
  <fonts count="110" x14ac:knownFonts="1">
    <font>
      <sz val="11"/>
      <color theme="1"/>
      <name val="Calibri"/>
      <family val="2"/>
      <scheme val="minor"/>
    </font>
    <font>
      <b/>
      <sz val="11"/>
      <color theme="1"/>
      <name val="Calibri"/>
      <family val="2"/>
      <scheme val="minor"/>
    </font>
    <font>
      <sz val="12"/>
      <name val="Calibri"/>
      <family val="2"/>
      <scheme val="minor"/>
    </font>
    <font>
      <sz val="8"/>
      <color theme="1"/>
      <name val="Calibri"/>
      <family val="2"/>
      <scheme val="minor"/>
    </font>
    <font>
      <u/>
      <sz val="11"/>
      <color theme="10"/>
      <name val="Calibri"/>
      <family val="2"/>
    </font>
    <font>
      <b/>
      <sz val="12"/>
      <name val="Calibri"/>
      <family val="2"/>
    </font>
    <font>
      <b/>
      <sz val="28"/>
      <color theme="1"/>
      <name val="Calibri"/>
      <family val="2"/>
      <scheme val="minor"/>
    </font>
    <font>
      <sz val="10"/>
      <color theme="1"/>
      <name val="Calibri"/>
      <family val="2"/>
      <scheme val="minor"/>
    </font>
    <font>
      <sz val="11"/>
      <name val="Calibri"/>
      <family val="2"/>
      <scheme val="minor"/>
    </font>
    <font>
      <b/>
      <i/>
      <sz val="14"/>
      <name val="Calibri"/>
      <family val="2"/>
      <scheme val="minor"/>
    </font>
    <font>
      <b/>
      <sz val="10"/>
      <color theme="1"/>
      <name val="Arial"/>
      <family val="2"/>
    </font>
    <font>
      <sz val="11"/>
      <color rgb="FF0070C0"/>
      <name val="Calibri"/>
      <family val="2"/>
      <scheme val="minor"/>
    </font>
    <font>
      <sz val="10"/>
      <name val="Arial"/>
      <family val="2"/>
    </font>
    <font>
      <b/>
      <sz val="11"/>
      <name val="Calibri"/>
      <family val="2"/>
      <scheme val="minor"/>
    </font>
    <font>
      <sz val="12"/>
      <color theme="1"/>
      <name val="Calibri"/>
      <family val="2"/>
      <scheme val="minor"/>
    </font>
    <font>
      <sz val="10"/>
      <color theme="1"/>
      <name val="Arial"/>
      <family val="2"/>
    </font>
    <font>
      <sz val="11"/>
      <color theme="1"/>
      <name val="Calibri"/>
      <family val="2"/>
      <scheme val="minor"/>
    </font>
    <font>
      <sz val="10"/>
      <name val="Times New Roman"/>
      <family val="1"/>
    </font>
    <font>
      <sz val="9"/>
      <name val="Arial"/>
      <family val="2"/>
    </font>
    <font>
      <b/>
      <sz val="10"/>
      <name val="Arial"/>
      <family val="2"/>
    </font>
    <font>
      <sz val="11"/>
      <color rgb="FF00B050"/>
      <name val="Calibri"/>
      <family val="2"/>
      <scheme val="minor"/>
    </font>
    <font>
      <b/>
      <sz val="10"/>
      <color theme="1"/>
      <name val="Calibri"/>
      <family val="2"/>
      <scheme val="minor"/>
    </font>
    <font>
      <sz val="22"/>
      <color theme="1"/>
      <name val="Calibri"/>
      <family val="2"/>
      <scheme val="minor"/>
    </font>
    <font>
      <sz val="11"/>
      <color theme="0"/>
      <name val="Calibri"/>
      <family val="2"/>
      <scheme val="minor"/>
    </font>
    <font>
      <b/>
      <sz val="11"/>
      <color rgb="FFFF0000"/>
      <name val="Calibri"/>
      <family val="2"/>
      <scheme val="minor"/>
    </font>
    <font>
      <b/>
      <sz val="28"/>
      <name val="Calibri"/>
      <family val="2"/>
      <scheme val="minor"/>
    </font>
    <font>
      <b/>
      <u/>
      <sz val="11"/>
      <color rgb="FFFF0000"/>
      <name val="Calibri"/>
      <family val="2"/>
      <scheme val="minor"/>
    </font>
    <font>
      <b/>
      <u/>
      <sz val="11"/>
      <color theme="1"/>
      <name val="Calibri"/>
      <family val="2"/>
      <scheme val="minor"/>
    </font>
    <font>
      <sz val="11"/>
      <color rgb="FF000000"/>
      <name val="Calibri"/>
      <family val="2"/>
      <scheme val="minor"/>
    </font>
    <font>
      <b/>
      <sz val="10"/>
      <color indexed="10"/>
      <name val="Arial"/>
      <family val="2"/>
    </font>
    <font>
      <b/>
      <u/>
      <sz val="11"/>
      <name val="Calibri"/>
      <family val="2"/>
    </font>
    <font>
      <b/>
      <u/>
      <sz val="11"/>
      <color theme="0"/>
      <name val="Calibri"/>
      <family val="2"/>
    </font>
    <font>
      <b/>
      <i/>
      <sz val="18"/>
      <color theme="0"/>
      <name val="Calibri"/>
      <family val="2"/>
      <scheme val="minor"/>
    </font>
    <font>
      <b/>
      <i/>
      <sz val="22"/>
      <color theme="0"/>
      <name val="Calibri"/>
      <family val="2"/>
      <scheme val="minor"/>
    </font>
    <font>
      <b/>
      <i/>
      <sz val="14"/>
      <color theme="0"/>
      <name val="Calibri"/>
      <family val="2"/>
      <scheme val="minor"/>
    </font>
    <font>
      <b/>
      <i/>
      <sz val="12"/>
      <color theme="0"/>
      <name val="Calibri"/>
      <family val="2"/>
      <scheme val="minor"/>
    </font>
    <font>
      <u/>
      <sz val="11"/>
      <color theme="0"/>
      <name val="Calibri"/>
      <family val="2"/>
    </font>
    <font>
      <sz val="11"/>
      <color rgb="FF0F4DBC"/>
      <name val="Calibri"/>
      <family val="2"/>
      <scheme val="minor"/>
    </font>
    <font>
      <b/>
      <sz val="11"/>
      <color rgb="FF0F4DBC"/>
      <name val="Calibri"/>
      <family val="2"/>
      <scheme val="minor"/>
    </font>
    <font>
      <b/>
      <sz val="8"/>
      <color rgb="FFFF0000"/>
      <name val="Calibri"/>
      <family val="2"/>
      <scheme val="minor"/>
    </font>
    <font>
      <sz val="10"/>
      <color rgb="FF0FADC9"/>
      <name val="Arial"/>
      <family val="2"/>
    </font>
    <font>
      <b/>
      <sz val="18"/>
      <color rgb="FFFF0000"/>
      <name val="Calibri"/>
      <family val="2"/>
      <scheme val="minor"/>
    </font>
    <font>
      <b/>
      <sz val="16"/>
      <name val="Calibri"/>
      <family val="2"/>
      <scheme val="minor"/>
    </font>
    <font>
      <b/>
      <i/>
      <sz val="22"/>
      <color theme="7"/>
      <name val="Calibri"/>
      <family val="2"/>
      <scheme val="minor"/>
    </font>
    <font>
      <b/>
      <i/>
      <sz val="22"/>
      <color rgb="FFFFC000"/>
      <name val="Calibri"/>
      <family val="2"/>
      <scheme val="minor"/>
    </font>
    <font>
      <b/>
      <sz val="11"/>
      <color theme="0"/>
      <name val="Calibri"/>
      <family val="2"/>
      <scheme val="minor"/>
    </font>
    <font>
      <strike/>
      <sz val="11"/>
      <color theme="1"/>
      <name val="Calibri"/>
      <family val="2"/>
      <scheme val="minor"/>
    </font>
    <font>
      <sz val="10"/>
      <color theme="1"/>
      <name val="Arial Narrow"/>
      <family val="2"/>
    </font>
    <font>
      <sz val="10"/>
      <name val="Arial Narrow"/>
      <family val="2"/>
    </font>
    <font>
      <sz val="14"/>
      <color theme="0"/>
      <name val="Calibri"/>
      <family val="2"/>
      <scheme val="minor"/>
    </font>
    <font>
      <sz val="14"/>
      <name val="Calibri"/>
      <family val="2"/>
      <scheme val="minor"/>
    </font>
    <font>
      <sz val="10"/>
      <color theme="0"/>
      <name val="Calibri"/>
      <family val="2"/>
      <scheme val="minor"/>
    </font>
    <font>
      <sz val="36"/>
      <color theme="7"/>
      <name val="Calibri"/>
      <family val="2"/>
      <scheme val="minor"/>
    </font>
    <font>
      <b/>
      <sz val="12"/>
      <color theme="1"/>
      <name val="Calibri"/>
      <family val="2"/>
      <scheme val="minor"/>
    </font>
    <font>
      <b/>
      <sz val="18"/>
      <color theme="0"/>
      <name val="Calibri"/>
      <family val="2"/>
      <scheme val="minor"/>
    </font>
    <font>
      <b/>
      <sz val="26"/>
      <color theme="1"/>
      <name val="Calibri"/>
      <family val="2"/>
      <scheme val="minor"/>
    </font>
    <font>
      <b/>
      <sz val="22"/>
      <name val="Calibri"/>
      <family val="2"/>
      <scheme val="minor"/>
    </font>
    <font>
      <b/>
      <sz val="14"/>
      <color theme="1"/>
      <name val="Calibri"/>
      <family val="2"/>
      <scheme val="minor"/>
    </font>
    <font>
      <sz val="10"/>
      <name val="Calibri"/>
      <family val="2"/>
      <scheme val="minor"/>
    </font>
    <font>
      <sz val="18"/>
      <color theme="0"/>
      <name val="Calibri"/>
      <family val="2"/>
      <scheme val="minor"/>
    </font>
    <font>
      <sz val="22"/>
      <color theme="0"/>
      <name val="Calibri"/>
      <family val="2"/>
      <scheme val="minor"/>
    </font>
    <font>
      <sz val="16"/>
      <color theme="0"/>
      <name val="Calibri"/>
      <family val="2"/>
      <scheme val="minor"/>
    </font>
    <font>
      <sz val="18"/>
      <name val="Calibri"/>
      <family val="2"/>
      <scheme val="minor"/>
    </font>
    <font>
      <sz val="10"/>
      <color rgb="FFFF0000"/>
      <name val="Calibri"/>
      <family val="2"/>
      <scheme val="minor"/>
    </font>
    <font>
      <sz val="16"/>
      <name val="Calibri"/>
      <family val="2"/>
      <scheme val="minor"/>
    </font>
    <font>
      <sz val="26"/>
      <color theme="0"/>
      <name val="Calibri"/>
      <family val="2"/>
      <scheme val="minor"/>
    </font>
    <font>
      <b/>
      <sz val="22"/>
      <color theme="1"/>
      <name val="Calibri"/>
      <family val="2"/>
      <scheme val="minor"/>
    </font>
    <font>
      <b/>
      <sz val="20"/>
      <name val="Calibri"/>
      <family val="2"/>
      <scheme val="minor"/>
    </font>
    <font>
      <b/>
      <sz val="16"/>
      <color theme="0"/>
      <name val="Calibri"/>
      <family val="2"/>
      <scheme val="minor"/>
    </font>
    <font>
      <b/>
      <sz val="10"/>
      <color theme="0"/>
      <name val="Calibri"/>
      <family val="2"/>
      <scheme val="minor"/>
    </font>
    <font>
      <b/>
      <sz val="10"/>
      <name val="Calibri"/>
      <family val="2"/>
      <scheme val="minor"/>
    </font>
    <font>
      <sz val="36"/>
      <color theme="0"/>
      <name val="Calibri"/>
      <family val="2"/>
      <scheme val="minor"/>
    </font>
    <font>
      <b/>
      <sz val="12"/>
      <color theme="0"/>
      <name val="Calibri"/>
      <family val="2"/>
      <scheme val="minor"/>
    </font>
    <font>
      <b/>
      <sz val="20"/>
      <color theme="1"/>
      <name val="Calibri"/>
      <family val="2"/>
      <scheme val="minor"/>
    </font>
    <font>
      <sz val="20"/>
      <color theme="0"/>
      <name val="Calibri"/>
      <family val="2"/>
      <scheme val="minor"/>
    </font>
    <font>
      <b/>
      <sz val="26"/>
      <color theme="1" tint="0.249977111117893"/>
      <name val="Calibri"/>
      <family val="2"/>
      <scheme val="minor"/>
    </font>
    <font>
      <b/>
      <sz val="16"/>
      <color theme="1" tint="0.249977111117893"/>
      <name val="Calibri"/>
      <family val="2"/>
      <scheme val="minor"/>
    </font>
    <font>
      <sz val="48"/>
      <color theme="1" tint="0.249977111117893"/>
      <name val="Arial"/>
      <family val="2"/>
    </font>
    <font>
      <sz val="24"/>
      <color theme="1" tint="0.249977111117893"/>
      <name val="Arial"/>
      <family val="2"/>
    </font>
    <font>
      <i/>
      <sz val="28"/>
      <color theme="1" tint="0.249977111117893"/>
      <name val="Arial"/>
      <family val="2"/>
    </font>
    <font>
      <i/>
      <sz val="12"/>
      <color theme="1" tint="0.249977111117893"/>
      <name val="Arial"/>
      <family val="2"/>
    </font>
    <font>
      <b/>
      <sz val="11"/>
      <color theme="1" tint="0.249977111117893"/>
      <name val="Calibri"/>
      <family val="2"/>
      <scheme val="minor"/>
    </font>
    <font>
      <vertAlign val="superscript"/>
      <sz val="11"/>
      <color theme="0"/>
      <name val="Calibri"/>
      <family val="2"/>
      <scheme val="minor"/>
    </font>
    <font>
      <sz val="11"/>
      <color theme="1" tint="0.249977111117893"/>
      <name val="Calibri"/>
      <family val="2"/>
      <scheme val="minor"/>
    </font>
    <font>
      <sz val="11"/>
      <color theme="1" tint="0.34998626667073579"/>
      <name val="Calibri"/>
      <family val="2"/>
      <scheme val="minor"/>
    </font>
    <font>
      <sz val="28"/>
      <color theme="0"/>
      <name val="Wingdings"/>
      <charset val="2"/>
    </font>
    <font>
      <sz val="8"/>
      <color theme="0"/>
      <name val="Arial"/>
      <family val="2"/>
    </font>
    <font>
      <sz val="14"/>
      <color theme="1" tint="0.249977111117893"/>
      <name val="Calibri"/>
      <family val="2"/>
      <scheme val="minor"/>
    </font>
    <font>
      <sz val="11"/>
      <color theme="1" tint="0.249977111117893"/>
      <name val="Arial"/>
      <family val="2"/>
    </font>
    <font>
      <sz val="10"/>
      <color theme="1" tint="0.249977111117893"/>
      <name val="Arial"/>
      <family val="2"/>
    </font>
    <font>
      <b/>
      <sz val="10"/>
      <color theme="1" tint="0.249977111117893"/>
      <name val="Arial"/>
      <family val="2"/>
    </font>
    <font>
      <u/>
      <sz val="14"/>
      <color theme="0"/>
      <name val="Calibri"/>
      <family val="2"/>
    </font>
    <font>
      <b/>
      <sz val="10"/>
      <name val="Calibri"/>
      <family val="2"/>
    </font>
    <font>
      <sz val="16"/>
      <name val="Calibri"/>
      <family val="2"/>
    </font>
    <font>
      <sz val="9"/>
      <color theme="0"/>
      <name val="Arial"/>
      <family val="2"/>
    </font>
    <font>
      <b/>
      <vertAlign val="superscript"/>
      <sz val="10"/>
      <color theme="1"/>
      <name val="Arial"/>
      <family val="2"/>
    </font>
    <font>
      <b/>
      <sz val="20"/>
      <color theme="0"/>
      <name val="Calibri"/>
      <family val="2"/>
      <scheme val="minor"/>
    </font>
    <font>
      <b/>
      <i/>
      <sz val="18"/>
      <color theme="1"/>
      <name val="Calibri"/>
      <family val="2"/>
      <scheme val="minor"/>
    </font>
    <font>
      <b/>
      <sz val="12"/>
      <name val="Calibri"/>
      <family val="2"/>
      <scheme val="minor"/>
    </font>
    <font>
      <sz val="8"/>
      <name val="Calibri"/>
      <family val="2"/>
      <scheme val="minor"/>
    </font>
    <font>
      <sz val="14"/>
      <color theme="1"/>
      <name val="Calibri"/>
      <family val="2"/>
      <scheme val="minor"/>
    </font>
    <font>
      <b/>
      <sz val="48"/>
      <color theme="1"/>
      <name val="Calibri"/>
      <family val="2"/>
      <scheme val="minor"/>
    </font>
    <font>
      <sz val="72"/>
      <name val="Calibri"/>
      <family val="2"/>
    </font>
    <font>
      <b/>
      <sz val="16"/>
      <color theme="1"/>
      <name val="Calibri"/>
      <family val="2"/>
      <scheme val="minor"/>
    </font>
    <font>
      <sz val="11"/>
      <color theme="1"/>
      <name val="Calibri"/>
      <family val="2"/>
    </font>
    <font>
      <sz val="10"/>
      <color theme="0"/>
      <name val="Calibri"/>
      <family val="2"/>
    </font>
    <font>
      <b/>
      <sz val="14"/>
      <name val="Calibri"/>
      <family val="2"/>
      <scheme val="minor"/>
    </font>
    <font>
      <sz val="12"/>
      <color theme="0"/>
      <name val="Calibri"/>
      <family val="2"/>
      <scheme val="minor"/>
    </font>
    <font>
      <b/>
      <sz val="24"/>
      <name val="Calibri"/>
      <family val="2"/>
      <scheme val="minor"/>
    </font>
    <font>
      <sz val="24"/>
      <color theme="0"/>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0F4DBC"/>
        <bgColor indexed="64"/>
      </patternFill>
    </fill>
    <fill>
      <patternFill patternType="solid">
        <fgColor theme="0" tint="-0.499984740745262"/>
        <bgColor indexed="64"/>
      </patternFill>
    </fill>
    <fill>
      <patternFill patternType="solid">
        <fgColor theme="4"/>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1"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70C0"/>
        <bgColor indexed="64"/>
      </patternFill>
    </fill>
    <fill>
      <patternFill patternType="solid">
        <fgColor theme="4" tint="-0.249977111117893"/>
        <bgColor indexed="64"/>
      </patternFill>
    </fill>
    <fill>
      <patternFill patternType="solid">
        <fgColor theme="5"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0"/>
      </right>
      <top/>
      <bottom/>
      <diagonal/>
    </border>
  </borders>
  <cellStyleXfs count="18">
    <xf numFmtId="0" fontId="0" fillId="0" borderId="0"/>
    <xf numFmtId="0" fontId="4" fillId="0" borderId="0" applyNumberFormat="0" applyFill="0" applyBorder="0" applyAlignment="0" applyProtection="0">
      <alignment vertical="top"/>
      <protection locked="0"/>
    </xf>
    <xf numFmtId="0" fontId="12" fillId="0" borderId="0"/>
    <xf numFmtId="0" fontId="12" fillId="0" borderId="0"/>
    <xf numFmtId="164" fontId="12" fillId="0" borderId="0" applyFont="0" applyFill="0" applyBorder="0" applyAlignment="0" applyProtection="0"/>
    <xf numFmtId="3" fontId="17" fillId="0" borderId="0"/>
    <xf numFmtId="164" fontId="12" fillId="0" borderId="0" applyFont="0" applyFill="0" applyBorder="0" applyAlignment="0" applyProtection="0"/>
    <xf numFmtId="0" fontId="16"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6" fillId="0" borderId="0" applyFont="0" applyFill="0" applyBorder="0" applyAlignment="0" applyProtection="0"/>
    <xf numFmtId="9" fontId="16" fillId="0" borderId="0" applyFont="0" applyFill="0" applyBorder="0" applyAlignment="0" applyProtection="0"/>
    <xf numFmtId="0" fontId="104" fillId="0" borderId="0"/>
  </cellStyleXfs>
  <cellXfs count="1274">
    <xf numFmtId="0" fontId="0" fillId="0" borderId="0" xfId="0"/>
    <xf numFmtId="0" fontId="2" fillId="0" borderId="0" xfId="0" applyFont="1" applyAlignment="1">
      <alignment vertical="center" wrapText="1"/>
    </xf>
    <xf numFmtId="0" fontId="7" fillId="0" borderId="0" xfId="0" applyFont="1"/>
    <xf numFmtId="0" fontId="0" fillId="0" borderId="0" xfId="0" applyAlignment="1">
      <alignment horizontal="center"/>
    </xf>
    <xf numFmtId="0" fontId="0" fillId="0" borderId="0" xfId="0" applyAlignment="1">
      <alignment horizontal="left"/>
    </xf>
    <xf numFmtId="166" fontId="0" fillId="0" borderId="0" xfId="0" applyNumberFormat="1" applyAlignment="1">
      <alignment horizontal="center"/>
    </xf>
    <xf numFmtId="0" fontId="1" fillId="0" borderId="0" xfId="0" applyFont="1"/>
    <xf numFmtId="0" fontId="0" fillId="0" borderId="1" xfId="0" applyBorder="1" applyAlignment="1">
      <alignment horizontal="center"/>
    </xf>
    <xf numFmtId="0" fontId="8" fillId="0" borderId="1" xfId="0" applyFont="1" applyBorder="1" applyAlignment="1">
      <alignment horizontal="left"/>
    </xf>
    <xf numFmtId="0" fontId="8" fillId="0" borderId="0" xfId="0" applyFont="1"/>
    <xf numFmtId="0" fontId="8" fillId="3" borderId="1" xfId="0" applyFont="1" applyFill="1" applyBorder="1" applyAlignment="1">
      <alignment horizontal="center"/>
    </xf>
    <xf numFmtId="0" fontId="8" fillId="3" borderId="1" xfId="0" applyFont="1" applyFill="1" applyBorder="1" applyAlignment="1">
      <alignment horizontal="left"/>
    </xf>
    <xf numFmtId="0" fontId="8" fillId="0" borderId="0" xfId="0" applyFont="1" applyAlignment="1">
      <alignment horizontal="left"/>
    </xf>
    <xf numFmtId="166" fontId="11" fillId="0" borderId="0" xfId="0" applyNumberFormat="1"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0" fillId="3" borderId="1" xfId="0" applyFill="1" applyBorder="1" applyAlignment="1">
      <alignment horizontal="center"/>
    </xf>
    <xf numFmtId="0" fontId="0" fillId="3" borderId="1" xfId="0" applyFill="1" applyBorder="1"/>
    <xf numFmtId="0" fontId="0" fillId="0" borderId="8" xfId="0" applyBorder="1" applyAlignment="1">
      <alignment horizontal="center"/>
    </xf>
    <xf numFmtId="166" fontId="11" fillId="0" borderId="5" xfId="0" applyNumberFormat="1" applyFont="1" applyBorder="1" applyAlignment="1">
      <alignment horizontal="center"/>
    </xf>
    <xf numFmtId="0" fontId="12" fillId="0" borderId="0" xfId="3"/>
    <xf numFmtId="3" fontId="18" fillId="0" borderId="0" xfId="5" applyFont="1" applyAlignment="1">
      <alignment horizontal="left" vertical="center"/>
    </xf>
    <xf numFmtId="0" fontId="19" fillId="0" borderId="0" xfId="3" applyFont="1" applyAlignment="1">
      <alignment horizontal="left" vertical="center"/>
    </xf>
    <xf numFmtId="0" fontId="6" fillId="0" borderId="0" xfId="0" applyFont="1" applyAlignment="1">
      <alignment horizontal="center"/>
    </xf>
    <xf numFmtId="0" fontId="5" fillId="0" borderId="0" xfId="0" applyFont="1" applyAlignment="1">
      <alignment horizontal="center" vertical="top" wrapText="1"/>
    </xf>
    <xf numFmtId="0" fontId="15" fillId="0" borderId="0" xfId="0" applyFont="1"/>
    <xf numFmtId="0" fontId="10" fillId="0" borderId="0" xfId="0" applyFont="1"/>
    <xf numFmtId="166" fontId="13" fillId="0" borderId="1" xfId="0" applyNumberFormat="1" applyFont="1" applyBorder="1" applyAlignment="1">
      <alignment horizontal="center"/>
    </xf>
    <xf numFmtId="0" fontId="9" fillId="0" borderId="4" xfId="0" applyFont="1" applyBorder="1" applyAlignment="1">
      <alignment horizontal="left" vertical="center"/>
    </xf>
    <xf numFmtId="0" fontId="0" fillId="0" borderId="4" xfId="0" applyBorder="1"/>
    <xf numFmtId="0" fontId="21" fillId="0" borderId="0" xfId="0" applyFont="1"/>
    <xf numFmtId="0" fontId="22" fillId="0" borderId="0" xfId="0" applyFont="1"/>
    <xf numFmtId="0" fontId="23" fillId="0" borderId="0" xfId="0" applyFont="1" applyAlignment="1">
      <alignment horizontal="center"/>
    </xf>
    <xf numFmtId="0" fontId="0" fillId="4" borderId="1" xfId="0" applyFill="1" applyBorder="1" applyAlignment="1">
      <alignment horizontal="center"/>
    </xf>
    <xf numFmtId="0" fontId="24" fillId="0" borderId="0" xfId="0" applyFont="1" applyAlignment="1">
      <alignment horizontal="center"/>
    </xf>
    <xf numFmtId="0" fontId="26" fillId="0" borderId="0" xfId="0" applyFont="1"/>
    <xf numFmtId="2" fontId="11" fillId="5" borderId="1" xfId="0" applyNumberFormat="1" applyFont="1" applyFill="1" applyBorder="1" applyAlignment="1">
      <alignment horizontal="center"/>
    </xf>
    <xf numFmtId="168" fontId="8" fillId="0" borderId="0" xfId="0" applyNumberFormat="1" applyFont="1" applyAlignment="1">
      <alignment horizontal="center"/>
    </xf>
    <xf numFmtId="0" fontId="3" fillId="0" borderId="0" xfId="0" applyFont="1"/>
    <xf numFmtId="0" fontId="1" fillId="0" borderId="1" xfId="0" applyFont="1" applyBorder="1" applyAlignment="1">
      <alignment horizontal="center"/>
    </xf>
    <xf numFmtId="0" fontId="0" fillId="0" borderId="0" xfId="0" applyAlignment="1">
      <alignment vertical="center"/>
    </xf>
    <xf numFmtId="0" fontId="20" fillId="0" borderId="0" xfId="0" applyFont="1"/>
    <xf numFmtId="0" fontId="0" fillId="0" borderId="5" xfId="0" applyBorder="1" applyAlignment="1">
      <alignment horizontal="left"/>
    </xf>
    <xf numFmtId="0" fontId="1" fillId="0" borderId="1" xfId="0" applyFont="1" applyBorder="1" applyAlignment="1">
      <alignment horizontal="center" vertical="center"/>
    </xf>
    <xf numFmtId="0" fontId="0" fillId="0" borderId="1" xfId="0" applyBorder="1" applyAlignment="1">
      <alignment vertical="center"/>
    </xf>
    <xf numFmtId="0" fontId="22" fillId="0" borderId="0" xfId="0" applyFont="1" applyAlignment="1">
      <alignment vertical="center"/>
    </xf>
    <xf numFmtId="0" fontId="28" fillId="3" borderId="1" xfId="0" applyFont="1" applyFill="1" applyBorder="1" applyAlignment="1">
      <alignment horizontal="center"/>
    </xf>
    <xf numFmtId="0" fontId="28" fillId="0" borderId="1" xfId="0" applyFont="1" applyBorder="1" applyAlignment="1">
      <alignment horizontal="center"/>
    </xf>
    <xf numFmtId="0" fontId="12" fillId="0" borderId="0" xfId="0" applyFont="1"/>
    <xf numFmtId="0" fontId="1" fillId="5" borderId="1" xfId="0" applyFont="1" applyFill="1" applyBorder="1"/>
    <xf numFmtId="0" fontId="11" fillId="5" borderId="1" xfId="0" applyFont="1" applyFill="1" applyBorder="1" applyAlignment="1">
      <alignment horizontal="center"/>
    </xf>
    <xf numFmtId="0" fontId="1" fillId="0" borderId="0" xfId="0" applyFont="1" applyAlignment="1">
      <alignment horizontal="center" vertical="center"/>
    </xf>
    <xf numFmtId="167" fontId="12" fillId="0" borderId="0" xfId="3" applyNumberFormat="1" applyAlignment="1">
      <alignment horizontal="center"/>
    </xf>
    <xf numFmtId="0" fontId="15" fillId="3" borderId="1" xfId="0" applyFont="1" applyFill="1" applyBorder="1" applyAlignment="1">
      <alignment horizontal="center"/>
    </xf>
    <xf numFmtId="0" fontId="15" fillId="0" borderId="1" xfId="0" applyFont="1" applyBorder="1" applyAlignment="1">
      <alignment horizontal="center"/>
    </xf>
    <xf numFmtId="0" fontId="0" fillId="0" borderId="9" xfId="0" applyBorder="1" applyAlignment="1">
      <alignment horizontal="center"/>
    </xf>
    <xf numFmtId="0" fontId="12" fillId="0" borderId="0" xfId="3" applyAlignment="1">
      <alignment horizontal="center"/>
    </xf>
    <xf numFmtId="0" fontId="7" fillId="0" borderId="0" xfId="0" applyFont="1" applyAlignment="1">
      <alignment horizontal="center" vertical="center"/>
    </xf>
    <xf numFmtId="0" fontId="0" fillId="0" borderId="0" xfId="0" quotePrefix="1" applyAlignment="1">
      <alignment horizontal="left"/>
    </xf>
    <xf numFmtId="0" fontId="1" fillId="0" borderId="0" xfId="0" applyFont="1" applyAlignment="1">
      <alignment horizontal="center"/>
    </xf>
    <xf numFmtId="0" fontId="8" fillId="0" borderId="0" xfId="0" quotePrefix="1" applyFont="1" applyAlignment="1">
      <alignment horizontal="left"/>
    </xf>
    <xf numFmtId="0" fontId="9" fillId="0" borderId="8" xfId="0" applyFont="1" applyBorder="1" applyAlignment="1">
      <alignment horizontal="left" vertical="center"/>
    </xf>
    <xf numFmtId="0" fontId="0" fillId="3" borderId="1" xfId="0" quotePrefix="1" applyFill="1" applyBorder="1" applyAlignment="1">
      <alignment horizontal="center"/>
    </xf>
    <xf numFmtId="0" fontId="30" fillId="3" borderId="4" xfId="1" applyFont="1" applyFill="1" applyBorder="1" applyAlignment="1" applyProtection="1">
      <alignment vertical="center"/>
    </xf>
    <xf numFmtId="0" fontId="0" fillId="0" borderId="1" xfId="0" quotePrefix="1" applyBorder="1" applyAlignment="1">
      <alignment horizontal="center"/>
    </xf>
    <xf numFmtId="0" fontId="8" fillId="0" borderId="1" xfId="0" applyFont="1" applyBorder="1" applyAlignment="1">
      <alignment horizontal="center"/>
    </xf>
    <xf numFmtId="0" fontId="7" fillId="0" borderId="9" xfId="0" applyFont="1" applyBorder="1"/>
    <xf numFmtId="0" fontId="21" fillId="0" borderId="9" xfId="0" applyFont="1" applyBorder="1"/>
    <xf numFmtId="0" fontId="41" fillId="0" borderId="0" xfId="0" quotePrefix="1" applyFont="1" applyAlignment="1">
      <alignment horizontal="left"/>
    </xf>
    <xf numFmtId="0" fontId="4" fillId="0" borderId="0" xfId="1" applyAlignment="1" applyProtection="1">
      <alignment vertical="center"/>
    </xf>
    <xf numFmtId="0" fontId="1" fillId="0" borderId="0" xfId="0" applyFont="1" applyAlignment="1">
      <alignment vertical="center"/>
    </xf>
    <xf numFmtId="0" fontId="0" fillId="0" borderId="0" xfId="0" applyAlignment="1">
      <alignment horizontal="center" vertical="center"/>
    </xf>
    <xf numFmtId="0" fontId="4" fillId="0" borderId="0" xfId="1" applyAlignment="1" applyProtection="1">
      <alignment horizontal="center" vertical="center"/>
    </xf>
    <xf numFmtId="0" fontId="0" fillId="0" borderId="4" xfId="0" applyBorder="1" applyAlignment="1">
      <alignment horizontal="center" vertical="center"/>
    </xf>
    <xf numFmtId="0" fontId="8" fillId="0" borderId="0" xfId="0" applyFont="1" applyAlignment="1">
      <alignment horizontal="center" vertical="center"/>
    </xf>
    <xf numFmtId="0" fontId="4" fillId="0" borderId="0" xfId="1" applyAlignment="1" applyProtection="1"/>
    <xf numFmtId="0" fontId="36" fillId="0" borderId="0" xfId="1" applyFont="1" applyFill="1" applyBorder="1" applyAlignment="1" applyProtection="1"/>
    <xf numFmtId="169" fontId="11" fillId="3" borderId="1" xfId="0" applyNumberFormat="1" applyFont="1" applyFill="1" applyBorder="1" applyAlignment="1">
      <alignment horizontal="center"/>
    </xf>
    <xf numFmtId="169" fontId="11" fillId="0" borderId="1" xfId="0" applyNumberFormat="1" applyFont="1" applyBorder="1" applyAlignment="1">
      <alignment horizontal="center"/>
    </xf>
    <xf numFmtId="0" fontId="46" fillId="0" borderId="0" xfId="0" applyFont="1"/>
    <xf numFmtId="49" fontId="49" fillId="9" borderId="0" xfId="0" applyNumberFormat="1" applyFont="1" applyFill="1" applyAlignment="1">
      <alignment vertical="center"/>
    </xf>
    <xf numFmtId="49" fontId="49" fillId="9" borderId="14" xfId="0" applyNumberFormat="1" applyFont="1" applyFill="1" applyBorder="1" applyAlignment="1">
      <alignment vertical="center"/>
    </xf>
    <xf numFmtId="49" fontId="0" fillId="0" borderId="0" xfId="0" applyNumberFormat="1"/>
    <xf numFmtId="49" fontId="23" fillId="9" borderId="1" xfId="0" applyNumberFormat="1" applyFont="1" applyFill="1" applyBorder="1" applyAlignment="1">
      <alignment horizontal="left" vertical="top"/>
    </xf>
    <xf numFmtId="49" fontId="23" fillId="9" borderId="1" xfId="0" applyNumberFormat="1" applyFont="1" applyFill="1" applyBorder="1" applyAlignment="1">
      <alignment horizontal="left" vertical="top" wrapText="1"/>
    </xf>
    <xf numFmtId="49" fontId="23" fillId="9" borderId="1" xfId="0" applyNumberFormat="1" applyFont="1" applyFill="1" applyBorder="1" applyAlignment="1">
      <alignment vertical="top" wrapText="1"/>
    </xf>
    <xf numFmtId="49" fontId="8" fillId="10" borderId="1" xfId="0" applyNumberFormat="1" applyFont="1" applyFill="1" applyBorder="1" applyAlignment="1">
      <alignment vertical="top" wrapText="1"/>
    </xf>
    <xf numFmtId="49" fontId="8" fillId="10" borderId="1" xfId="0" applyNumberFormat="1" applyFont="1" applyFill="1" applyBorder="1" applyAlignment="1">
      <alignment vertical="top"/>
    </xf>
    <xf numFmtId="49" fontId="8" fillId="10" borderId="3" xfId="0" applyNumberFormat="1" applyFont="1" applyFill="1" applyBorder="1" applyAlignment="1">
      <alignment horizontal="right" vertical="top" wrapText="1"/>
    </xf>
    <xf numFmtId="49" fontId="8" fillId="10" borderId="2" xfId="0" applyNumberFormat="1" applyFont="1" applyFill="1" applyBorder="1" applyAlignment="1">
      <alignment horizontal="right" vertical="top"/>
    </xf>
    <xf numFmtId="49" fontId="8" fillId="10" borderId="3" xfId="0" applyNumberFormat="1" applyFont="1" applyFill="1" applyBorder="1" applyAlignment="1">
      <alignment horizontal="right" vertical="top"/>
    </xf>
    <xf numFmtId="49" fontId="8" fillId="10" borderId="3" xfId="0" applyNumberFormat="1" applyFont="1" applyFill="1" applyBorder="1" applyAlignment="1">
      <alignment horizontal="center" vertical="top" wrapText="1"/>
    </xf>
    <xf numFmtId="49" fontId="8" fillId="10" borderId="1" xfId="0" quotePrefix="1" applyNumberFormat="1" applyFont="1" applyFill="1" applyBorder="1" applyAlignment="1">
      <alignment vertical="top" wrapText="1"/>
    </xf>
    <xf numFmtId="49" fontId="8" fillId="10" borderId="3" xfId="0" applyNumberFormat="1" applyFont="1" applyFill="1" applyBorder="1" applyAlignment="1">
      <alignment vertical="top" wrapText="1"/>
    </xf>
    <xf numFmtId="49" fontId="8" fillId="10" borderId="2" xfId="0" applyNumberFormat="1" applyFont="1" applyFill="1" applyBorder="1" applyAlignment="1">
      <alignment horizontal="left" vertical="top"/>
    </xf>
    <xf numFmtId="170" fontId="8" fillId="10" borderId="3" xfId="0" applyNumberFormat="1" applyFont="1" applyFill="1" applyBorder="1" applyAlignment="1">
      <alignment vertical="top" wrapText="1"/>
    </xf>
    <xf numFmtId="0" fontId="0" fillId="0" borderId="0" xfId="0" applyAlignment="1">
      <alignment vertical="top"/>
    </xf>
    <xf numFmtId="49" fontId="0" fillId="0" borderId="0" xfId="0" applyNumberFormat="1" applyAlignment="1">
      <alignment vertical="top"/>
    </xf>
    <xf numFmtId="49" fontId="8" fillId="0" borderId="0" xfId="0" applyNumberFormat="1" applyFont="1"/>
    <xf numFmtId="0" fontId="8" fillId="0" borderId="0" xfId="0" applyFont="1" applyAlignment="1">
      <alignment horizontal="right"/>
    </xf>
    <xf numFmtId="0" fontId="0" fillId="0" borderId="0" xfId="0" applyAlignment="1">
      <alignment horizontal="right"/>
    </xf>
    <xf numFmtId="170" fontId="0" fillId="0" borderId="0" xfId="0" applyNumberFormat="1"/>
    <xf numFmtId="0" fontId="7" fillId="2" borderId="0" xfId="0" applyFont="1" applyFill="1" applyAlignment="1">
      <alignment vertical="center"/>
    </xf>
    <xf numFmtId="0" fontId="51" fillId="2" borderId="10" xfId="0" applyFont="1" applyFill="1" applyBorder="1" applyAlignment="1">
      <alignment vertical="center"/>
    </xf>
    <xf numFmtId="0" fontId="51" fillId="2" borderId="1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0" xfId="0" applyFont="1" applyFill="1" applyBorder="1" applyAlignment="1">
      <alignment vertical="center"/>
    </xf>
    <xf numFmtId="0" fontId="7" fillId="0" borderId="0" xfId="0" applyFont="1" applyAlignment="1">
      <alignment vertical="center"/>
    </xf>
    <xf numFmtId="0" fontId="7" fillId="2" borderId="3" xfId="0" applyFont="1" applyFill="1" applyBorder="1" applyAlignment="1">
      <alignment horizontal="center" vertical="center" wrapText="1"/>
    </xf>
    <xf numFmtId="0" fontId="7" fillId="2" borderId="2" xfId="0" applyFont="1" applyFill="1" applyBorder="1" applyAlignment="1">
      <alignment horizontal="center" vertical="center"/>
    </xf>
    <xf numFmtId="0" fontId="58" fillId="2" borderId="0" xfId="0" applyFont="1" applyFill="1" applyAlignment="1">
      <alignment vertical="center"/>
    </xf>
    <xf numFmtId="0" fontId="56" fillId="2" borderId="0" xfId="0" applyFont="1" applyFill="1" applyAlignment="1">
      <alignment horizontal="center" vertical="center" wrapText="1"/>
    </xf>
    <xf numFmtId="0" fontId="59" fillId="2" borderId="0" xfId="0" applyFont="1" applyFill="1" applyAlignment="1">
      <alignment horizontal="center" vertical="center" wrapText="1"/>
    </xf>
    <xf numFmtId="0" fontId="59" fillId="2" borderId="0" xfId="0" applyFont="1" applyFill="1" applyAlignment="1">
      <alignment vertical="center"/>
    </xf>
    <xf numFmtId="0" fontId="49" fillId="2" borderId="0" xfId="0" applyFont="1" applyFill="1" applyAlignment="1">
      <alignment horizontal="center" vertical="center"/>
    </xf>
    <xf numFmtId="0" fontId="61" fillId="2" borderId="16" xfId="0" applyFont="1" applyFill="1" applyBorder="1" applyAlignment="1">
      <alignment horizontal="center" vertical="center"/>
    </xf>
    <xf numFmtId="0" fontId="21" fillId="0" borderId="0" xfId="0" applyFont="1" applyAlignment="1">
      <alignment vertical="center"/>
    </xf>
    <xf numFmtId="0" fontId="21" fillId="2" borderId="0" xfId="0" applyFont="1" applyFill="1" applyAlignment="1">
      <alignment vertical="center"/>
    </xf>
    <xf numFmtId="0" fontId="59" fillId="7" borderId="8" xfId="0" applyFont="1" applyFill="1" applyBorder="1" applyAlignment="1">
      <alignment vertical="center"/>
    </xf>
    <xf numFmtId="0" fontId="59" fillId="7" borderId="5" xfId="0" applyFont="1" applyFill="1" applyBorder="1" applyAlignment="1">
      <alignment vertical="center"/>
    </xf>
    <xf numFmtId="0" fontId="59" fillId="7" borderId="13" xfId="0" applyFont="1" applyFill="1" applyBorder="1" applyAlignment="1">
      <alignment vertical="center"/>
    </xf>
    <xf numFmtId="0" fontId="58" fillId="2" borderId="9" xfId="0" applyFont="1" applyFill="1" applyBorder="1" applyAlignment="1">
      <alignment horizontal="right" vertical="center"/>
    </xf>
    <xf numFmtId="0" fontId="58" fillId="2" borderId="14" xfId="0" applyFont="1" applyFill="1" applyBorder="1" applyAlignment="1">
      <alignment vertical="center"/>
    </xf>
    <xf numFmtId="0" fontId="58" fillId="2" borderId="14" xfId="0" applyFont="1" applyFill="1" applyBorder="1" applyAlignment="1">
      <alignment horizontal="right" vertical="center"/>
    </xf>
    <xf numFmtId="0" fontId="58" fillId="2" borderId="2" xfId="0" applyFont="1" applyFill="1" applyBorder="1" applyAlignment="1">
      <alignment horizontal="center" vertical="center"/>
    </xf>
    <xf numFmtId="3" fontId="58" fillId="2" borderId="0" xfId="0" applyNumberFormat="1" applyFont="1" applyFill="1" applyAlignment="1">
      <alignment horizontal="center" vertical="center"/>
    </xf>
    <xf numFmtId="3" fontId="58" fillId="2" borderId="14" xfId="0" applyNumberFormat="1" applyFont="1" applyFill="1" applyBorder="1" applyAlignment="1">
      <alignment horizontal="right" vertical="center"/>
    </xf>
    <xf numFmtId="9" fontId="7" fillId="0" borderId="0" xfId="16" applyFont="1" applyAlignment="1">
      <alignment vertical="center"/>
    </xf>
    <xf numFmtId="0" fontId="58" fillId="0" borderId="11" xfId="0" applyFont="1" applyBorder="1" applyAlignment="1">
      <alignment vertical="center"/>
    </xf>
    <xf numFmtId="3" fontId="58" fillId="0" borderId="12" xfId="0" applyNumberFormat="1" applyFont="1" applyBorder="1" applyAlignment="1">
      <alignment horizontal="right" vertical="center"/>
    </xf>
    <xf numFmtId="0" fontId="58" fillId="2" borderId="9" xfId="0" applyFont="1" applyFill="1" applyBorder="1" applyAlignment="1">
      <alignment vertical="center"/>
    </xf>
    <xf numFmtId="0" fontId="58" fillId="2" borderId="0" xfId="0" applyFont="1" applyFill="1" applyAlignment="1">
      <alignment horizontal="right" vertical="center"/>
    </xf>
    <xf numFmtId="0" fontId="58" fillId="2" borderId="9" xfId="0" applyFont="1" applyFill="1" applyBorder="1" applyAlignment="1">
      <alignment horizontal="center" vertical="center"/>
    </xf>
    <xf numFmtId="3" fontId="58" fillId="2" borderId="14" xfId="0" applyNumberFormat="1" applyFont="1" applyFill="1" applyBorder="1" applyAlignment="1">
      <alignment horizontal="center" vertical="center"/>
    </xf>
    <xf numFmtId="169" fontId="58" fillId="2" borderId="14" xfId="0" applyNumberFormat="1" applyFont="1" applyFill="1" applyBorder="1" applyAlignment="1">
      <alignment horizontal="center" vertical="center"/>
    </xf>
    <xf numFmtId="0" fontId="58" fillId="0" borderId="15" xfId="0" applyFont="1" applyBorder="1" applyAlignment="1">
      <alignment vertical="center"/>
    </xf>
    <xf numFmtId="0" fontId="58" fillId="0" borderId="9" xfId="0" applyFont="1" applyBorder="1" applyAlignment="1">
      <alignment vertical="center"/>
    </xf>
    <xf numFmtId="3" fontId="58" fillId="0" borderId="14" xfId="0" applyNumberFormat="1" applyFont="1" applyBorder="1" applyAlignment="1">
      <alignment horizontal="right" vertical="center"/>
    </xf>
    <xf numFmtId="0" fontId="58" fillId="0" borderId="9" xfId="0" applyFont="1" applyBorder="1" applyAlignment="1">
      <alignment horizontal="center" vertical="center"/>
    </xf>
    <xf numFmtId="169" fontId="58" fillId="0" borderId="14" xfId="0" applyNumberFormat="1" applyFont="1" applyBorder="1" applyAlignment="1">
      <alignment horizontal="center" vertical="center"/>
    </xf>
    <xf numFmtId="0" fontId="58" fillId="2" borderId="8" xfId="0" applyFont="1" applyFill="1" applyBorder="1" applyAlignment="1">
      <alignment vertical="center"/>
    </xf>
    <xf numFmtId="0" fontId="58" fillId="2" borderId="13" xfId="0" applyFont="1" applyFill="1" applyBorder="1" applyAlignment="1">
      <alignment vertical="center"/>
    </xf>
    <xf numFmtId="0" fontId="58" fillId="2" borderId="5" xfId="0" applyFont="1" applyFill="1" applyBorder="1" applyAlignment="1">
      <alignment vertical="center"/>
    </xf>
    <xf numFmtId="0" fontId="58" fillId="2" borderId="8" xfId="0" applyFont="1" applyFill="1" applyBorder="1" applyAlignment="1">
      <alignment horizontal="right" vertical="center"/>
    </xf>
    <xf numFmtId="3" fontId="58" fillId="2" borderId="13" xfId="0" applyNumberFormat="1" applyFont="1" applyFill="1" applyBorder="1" applyAlignment="1">
      <alignment horizontal="right" vertical="center"/>
    </xf>
    <xf numFmtId="0" fontId="58" fillId="0" borderId="8" xfId="0" applyFont="1" applyBorder="1" applyAlignment="1">
      <alignment vertical="center"/>
    </xf>
    <xf numFmtId="3" fontId="58" fillId="0" borderId="13" xfId="0" applyNumberFormat="1" applyFont="1" applyBorder="1" applyAlignment="1">
      <alignment horizontal="right" vertical="center"/>
    </xf>
    <xf numFmtId="0" fontId="58" fillId="0" borderId="8" xfId="0" applyFont="1" applyBorder="1" applyAlignment="1">
      <alignment horizontal="center" vertical="center"/>
    </xf>
    <xf numFmtId="0" fontId="7" fillId="2" borderId="0" xfId="0" applyFont="1" applyFill="1" applyAlignment="1">
      <alignment horizontal="center" vertical="center"/>
    </xf>
    <xf numFmtId="3" fontId="7" fillId="0" borderId="0" xfId="0" applyNumberFormat="1" applyFont="1" applyAlignment="1">
      <alignment vertical="center"/>
    </xf>
    <xf numFmtId="3" fontId="58" fillId="2" borderId="0" xfId="0" applyNumberFormat="1" applyFont="1" applyFill="1" applyAlignment="1">
      <alignment horizontal="right" vertical="center"/>
    </xf>
    <xf numFmtId="0" fontId="7" fillId="0" borderId="14" xfId="0" applyFont="1" applyBorder="1" applyAlignment="1">
      <alignment vertical="center"/>
    </xf>
    <xf numFmtId="0" fontId="63" fillId="0" borderId="0" xfId="0" applyFont="1" applyAlignment="1">
      <alignment vertical="center"/>
    </xf>
    <xf numFmtId="0" fontId="7" fillId="0" borderId="9" xfId="0" applyFont="1" applyBorder="1" applyAlignment="1">
      <alignment vertical="center"/>
    </xf>
    <xf numFmtId="0" fontId="7" fillId="0" borderId="0" xfId="0" applyFont="1" applyAlignment="1">
      <alignment horizontal="right" vertical="center"/>
    </xf>
    <xf numFmtId="3" fontId="58" fillId="0" borderId="14" xfId="0" applyNumberFormat="1" applyFont="1" applyBorder="1" applyAlignment="1">
      <alignment horizontal="center" vertical="center"/>
    </xf>
    <xf numFmtId="0" fontId="58" fillId="2" borderId="0" xfId="0" applyFont="1" applyFill="1" applyAlignment="1">
      <alignment horizontal="center" vertical="center"/>
    </xf>
    <xf numFmtId="169" fontId="58" fillId="2" borderId="0" xfId="0" applyNumberFormat="1" applyFont="1" applyFill="1" applyAlignment="1">
      <alignment horizontal="center" vertical="center"/>
    </xf>
    <xf numFmtId="0" fontId="52" fillId="2" borderId="0" xfId="0" applyFont="1" applyFill="1" applyAlignment="1">
      <alignment horizontal="left" vertical="center" indent="3"/>
    </xf>
    <xf numFmtId="3" fontId="58" fillId="0" borderId="0" xfId="0" applyNumberFormat="1" applyFont="1" applyAlignment="1">
      <alignment horizontal="right" vertical="center"/>
    </xf>
    <xf numFmtId="0" fontId="58" fillId="8" borderId="8" xfId="0" applyFont="1" applyFill="1" applyBorder="1" applyAlignment="1">
      <alignment horizontal="center" vertical="center" wrapText="1"/>
    </xf>
    <xf numFmtId="0" fontId="58" fillId="8" borderId="5" xfId="0" applyFont="1" applyFill="1" applyBorder="1" applyAlignment="1">
      <alignment vertical="center" wrapText="1"/>
    </xf>
    <xf numFmtId="0" fontId="58" fillId="8" borderId="13" xfId="0" applyFont="1" applyFill="1" applyBorder="1" applyAlignment="1">
      <alignment vertical="center" wrapText="1"/>
    </xf>
    <xf numFmtId="0" fontId="58" fillId="8" borderId="8" xfId="0" quotePrefix="1" applyFont="1" applyFill="1" applyBorder="1" applyAlignment="1">
      <alignment horizontal="center" vertical="center" wrapText="1"/>
    </xf>
    <xf numFmtId="0" fontId="58" fillId="8" borderId="13" xfId="0" applyFont="1" applyFill="1" applyBorder="1" applyAlignment="1">
      <alignment horizontal="center" vertical="center"/>
    </xf>
    <xf numFmtId="0" fontId="58" fillId="12" borderId="11" xfId="0" applyFont="1" applyFill="1" applyBorder="1" applyAlignment="1">
      <alignment vertical="center"/>
    </xf>
    <xf numFmtId="0" fontId="58" fillId="12" borderId="12" xfId="0" applyFont="1" applyFill="1" applyBorder="1" applyAlignment="1">
      <alignment vertical="center"/>
    </xf>
    <xf numFmtId="0" fontId="58" fillId="12" borderId="10" xfId="0" applyFont="1" applyFill="1" applyBorder="1" applyAlignment="1">
      <alignment vertical="center"/>
    </xf>
    <xf numFmtId="0" fontId="58" fillId="12" borderId="11" xfId="0" applyFont="1" applyFill="1" applyBorder="1" applyAlignment="1">
      <alignment horizontal="right" vertical="center"/>
    </xf>
    <xf numFmtId="0" fontId="58" fillId="12" borderId="0" xfId="0" applyFont="1" applyFill="1" applyAlignment="1">
      <alignment vertical="center"/>
    </xf>
    <xf numFmtId="0" fontId="58" fillId="12" borderId="10" xfId="0" applyFont="1" applyFill="1" applyBorder="1" applyAlignment="1">
      <alignment horizontal="right" vertical="center"/>
    </xf>
    <xf numFmtId="0" fontId="58" fillId="12" borderId="11" xfId="0" applyFont="1" applyFill="1" applyBorder="1" applyAlignment="1">
      <alignment horizontal="center" vertical="center"/>
    </xf>
    <xf numFmtId="3" fontId="58" fillId="12" borderId="12" xfId="0" applyNumberFormat="1" applyFont="1" applyFill="1" applyBorder="1" applyAlignment="1">
      <alignment horizontal="right" vertical="center"/>
    </xf>
    <xf numFmtId="3" fontId="58" fillId="12" borderId="14" xfId="0" applyNumberFormat="1" applyFont="1" applyFill="1" applyBorder="1" applyAlignment="1">
      <alignment horizontal="right" vertical="center"/>
    </xf>
    <xf numFmtId="0" fontId="7" fillId="12" borderId="9" xfId="0" applyFont="1" applyFill="1" applyBorder="1" applyAlignment="1">
      <alignment vertical="center"/>
    </xf>
    <xf numFmtId="0" fontId="7" fillId="12" borderId="14" xfId="0" applyFont="1" applyFill="1" applyBorder="1" applyAlignment="1">
      <alignment vertical="center"/>
    </xf>
    <xf numFmtId="3" fontId="58" fillId="12" borderId="12" xfId="0" applyNumberFormat="1" applyFont="1" applyFill="1" applyBorder="1" applyAlignment="1">
      <alignment horizontal="center" vertical="center"/>
    </xf>
    <xf numFmtId="169" fontId="58" fillId="12" borderId="12" xfId="0" applyNumberFormat="1" applyFont="1" applyFill="1" applyBorder="1" applyAlignment="1">
      <alignment horizontal="center" vertical="center"/>
    </xf>
    <xf numFmtId="0" fontId="58" fillId="12" borderId="9" xfId="0" applyFont="1" applyFill="1" applyBorder="1" applyAlignment="1">
      <alignment vertical="center"/>
    </xf>
    <xf numFmtId="0" fontId="58" fillId="12" borderId="14" xfId="0" applyFont="1" applyFill="1" applyBorder="1" applyAlignment="1">
      <alignment vertical="center"/>
    </xf>
    <xf numFmtId="0" fontId="58" fillId="12" borderId="9" xfId="0" applyFont="1" applyFill="1" applyBorder="1" applyAlignment="1">
      <alignment horizontal="right" vertical="center"/>
    </xf>
    <xf numFmtId="0" fontId="58" fillId="12" borderId="0" xfId="0" applyFont="1" applyFill="1" applyAlignment="1">
      <alignment horizontal="right" vertical="center"/>
    </xf>
    <xf numFmtId="0" fontId="58" fillId="12" borderId="9" xfId="0" applyFont="1" applyFill="1" applyBorder="1" applyAlignment="1">
      <alignment horizontal="center" vertical="center"/>
    </xf>
    <xf numFmtId="3" fontId="58" fillId="12" borderId="14" xfId="0" applyNumberFormat="1" applyFont="1" applyFill="1" applyBorder="1" applyAlignment="1">
      <alignment horizontal="center" vertical="center"/>
    </xf>
    <xf numFmtId="169" fontId="58" fillId="12" borderId="14" xfId="0" applyNumberFormat="1" applyFont="1" applyFill="1" applyBorder="1" applyAlignment="1">
      <alignment horizontal="center" vertical="center"/>
    </xf>
    <xf numFmtId="0" fontId="58" fillId="12" borderId="8" xfId="0" applyFont="1" applyFill="1" applyBorder="1" applyAlignment="1">
      <alignment vertical="center"/>
    </xf>
    <xf numFmtId="0" fontId="58" fillId="12" borderId="13" xfId="0" applyFont="1" applyFill="1" applyBorder="1" applyAlignment="1">
      <alignment vertical="center"/>
    </xf>
    <xf numFmtId="0" fontId="58" fillId="12" borderId="5" xfId="0" applyFont="1" applyFill="1" applyBorder="1" applyAlignment="1">
      <alignment vertical="center"/>
    </xf>
    <xf numFmtId="0" fontId="58" fillId="12" borderId="8" xfId="0" applyFont="1" applyFill="1" applyBorder="1" applyAlignment="1">
      <alignment horizontal="right" vertical="center"/>
    </xf>
    <xf numFmtId="0" fontId="58" fillId="12" borderId="5" xfId="0" applyFont="1" applyFill="1" applyBorder="1" applyAlignment="1">
      <alignment horizontal="right" vertical="center"/>
    </xf>
    <xf numFmtId="0" fontId="58" fillId="12" borderId="8" xfId="0" applyFont="1" applyFill="1" applyBorder="1" applyAlignment="1">
      <alignment horizontal="center" vertical="center"/>
    </xf>
    <xf numFmtId="3" fontId="58" fillId="12" borderId="13" xfId="0" applyNumberFormat="1" applyFont="1" applyFill="1" applyBorder="1" applyAlignment="1">
      <alignment horizontal="right" vertical="center"/>
    </xf>
    <xf numFmtId="0" fontId="7" fillId="12" borderId="8" xfId="0" applyFont="1" applyFill="1" applyBorder="1" applyAlignment="1">
      <alignment vertical="center"/>
    </xf>
    <xf numFmtId="0" fontId="7" fillId="12" borderId="13" xfId="0" applyFont="1" applyFill="1" applyBorder="1" applyAlignment="1">
      <alignment vertical="center"/>
    </xf>
    <xf numFmtId="3" fontId="58" fillId="12" borderId="13" xfId="0" applyNumberFormat="1" applyFont="1" applyFill="1" applyBorder="1" applyAlignment="1">
      <alignment horizontal="center" vertical="center"/>
    </xf>
    <xf numFmtId="169" fontId="58" fillId="12" borderId="13" xfId="0" applyNumberFormat="1" applyFont="1" applyFill="1" applyBorder="1" applyAlignment="1">
      <alignment horizontal="center" vertical="center"/>
    </xf>
    <xf numFmtId="0" fontId="7" fillId="12" borderId="11" xfId="0" applyFont="1" applyFill="1" applyBorder="1" applyAlignment="1">
      <alignment vertical="center"/>
    </xf>
    <xf numFmtId="0" fontId="7" fillId="12" borderId="12" xfId="0" applyFont="1" applyFill="1" applyBorder="1" applyAlignment="1">
      <alignment vertical="center"/>
    </xf>
    <xf numFmtId="0" fontId="63" fillId="12" borderId="11" xfId="0" applyFont="1" applyFill="1" applyBorder="1" applyAlignment="1">
      <alignment vertical="center"/>
    </xf>
    <xf numFmtId="0" fontId="63" fillId="12" borderId="8" xfId="0" applyFont="1" applyFill="1" applyBorder="1" applyAlignment="1">
      <alignment vertical="center"/>
    </xf>
    <xf numFmtId="0" fontId="7" fillId="2" borderId="1" xfId="0" applyFont="1" applyFill="1" applyBorder="1" applyAlignment="1">
      <alignment vertical="center"/>
    </xf>
    <xf numFmtId="0" fontId="7" fillId="2" borderId="1" xfId="0" applyFont="1" applyFill="1" applyBorder="1" applyAlignment="1">
      <alignment horizontal="left" vertical="center"/>
    </xf>
    <xf numFmtId="0" fontId="64" fillId="2" borderId="15" xfId="0" applyFont="1" applyFill="1" applyBorder="1" applyAlignment="1">
      <alignment horizontal="center" vertical="center"/>
    </xf>
    <xf numFmtId="0" fontId="7" fillId="0" borderId="1" xfId="0" applyFont="1" applyBorder="1" applyAlignment="1">
      <alignment vertical="center"/>
    </xf>
    <xf numFmtId="0" fontId="56" fillId="0" borderId="0" xfId="0" applyFont="1" applyAlignment="1">
      <alignment horizontal="center" vertical="center" wrapText="1"/>
    </xf>
    <xf numFmtId="0" fontId="54" fillId="0" borderId="0" xfId="0" applyFont="1" applyAlignment="1">
      <alignment vertical="center"/>
    </xf>
    <xf numFmtId="0" fontId="60" fillId="0" borderId="0" xfId="0" applyFont="1" applyAlignment="1">
      <alignment horizontal="center" vertical="center"/>
    </xf>
    <xf numFmtId="0" fontId="59" fillId="0" borderId="0" xfId="0" applyFont="1" applyAlignment="1">
      <alignment vertical="center"/>
    </xf>
    <xf numFmtId="0" fontId="59" fillId="0" borderId="0" xfId="0" applyFont="1" applyAlignment="1">
      <alignment horizontal="center" vertical="center" wrapText="1"/>
    </xf>
    <xf numFmtId="0" fontId="60" fillId="0" borderId="0" xfId="0" applyFont="1" applyAlignment="1">
      <alignment vertical="center"/>
    </xf>
    <xf numFmtId="0" fontId="49" fillId="0" borderId="0" xfId="0" applyFont="1" applyAlignment="1">
      <alignment horizontal="center" vertical="center"/>
    </xf>
    <xf numFmtId="0" fontId="56" fillId="0" borderId="3" xfId="0" applyFont="1" applyBorder="1" applyAlignment="1">
      <alignment vertical="center" wrapText="1"/>
    </xf>
    <xf numFmtId="0" fontId="56" fillId="0" borderId="4" xfId="0" applyFont="1" applyBorder="1" applyAlignment="1">
      <alignment vertical="center" wrapText="1"/>
    </xf>
    <xf numFmtId="0" fontId="56" fillId="0" borderId="2" xfId="0" applyFont="1" applyBorder="1" applyAlignment="1">
      <alignment vertical="center" wrapText="1"/>
    </xf>
    <xf numFmtId="0" fontId="55" fillId="0" borderId="0" xfId="0" applyFont="1" applyAlignment="1">
      <alignment vertical="center"/>
    </xf>
    <xf numFmtId="0" fontId="7" fillId="0" borderId="15" xfId="0" applyFont="1" applyBorder="1" applyAlignment="1">
      <alignment vertical="center"/>
    </xf>
    <xf numFmtId="0" fontId="7" fillId="12" borderId="10" xfId="0" applyFont="1" applyFill="1" applyBorder="1" applyAlignment="1">
      <alignment vertical="center"/>
    </xf>
    <xf numFmtId="0" fontId="7" fillId="12" borderId="0" xfId="0" applyFont="1" applyFill="1" applyAlignment="1">
      <alignment vertical="center"/>
    </xf>
    <xf numFmtId="172" fontId="7" fillId="12" borderId="11" xfId="0" applyNumberFormat="1" applyFont="1" applyFill="1" applyBorder="1" applyAlignment="1">
      <alignment vertical="center"/>
    </xf>
    <xf numFmtId="0" fontId="7" fillId="12" borderId="5" xfId="0" applyFont="1" applyFill="1" applyBorder="1" applyAlignment="1">
      <alignment vertical="center"/>
    </xf>
    <xf numFmtId="172" fontId="7" fillId="12" borderId="8" xfId="0" applyNumberFormat="1" applyFont="1" applyFill="1" applyBorder="1" applyAlignment="1">
      <alignment vertical="center"/>
    </xf>
    <xf numFmtId="0" fontId="58" fillId="0" borderId="0" xfId="0" applyFont="1" applyAlignment="1">
      <alignment horizontal="center" vertical="center"/>
    </xf>
    <xf numFmtId="0" fontId="58" fillId="0" borderId="0" xfId="0" applyFont="1" applyAlignment="1">
      <alignment vertical="center"/>
    </xf>
    <xf numFmtId="3" fontId="58" fillId="0" borderId="0" xfId="0" applyNumberFormat="1" applyFont="1" applyAlignment="1">
      <alignment horizontal="center" vertical="center"/>
    </xf>
    <xf numFmtId="169" fontId="58" fillId="0" borderId="0" xfId="0" applyNumberFormat="1" applyFont="1" applyAlignment="1">
      <alignment horizontal="center" vertical="center"/>
    </xf>
    <xf numFmtId="0" fontId="58" fillId="0" borderId="0" xfId="0" applyFont="1" applyAlignment="1">
      <alignment horizontal="left" vertical="center" indent="3"/>
    </xf>
    <xf numFmtId="0" fontId="58" fillId="0" borderId="0" xfId="0" applyFont="1" applyAlignment="1">
      <alignment horizontal="left" vertical="center" indent="5"/>
    </xf>
    <xf numFmtId="0" fontId="7" fillId="0" borderId="3" xfId="0" applyFont="1" applyBorder="1" applyAlignment="1">
      <alignment horizontal="center" vertical="center" wrapText="1"/>
    </xf>
    <xf numFmtId="0" fontId="58" fillId="0" borderId="9" xfId="0" applyFont="1" applyBorder="1" applyAlignment="1">
      <alignment horizontal="left" vertical="center" indent="3"/>
    </xf>
    <xf numFmtId="0" fontId="58" fillId="0" borderId="9" xfId="0" applyFont="1" applyBorder="1" applyAlignment="1">
      <alignment horizontal="left" vertical="center" indent="5"/>
    </xf>
    <xf numFmtId="0" fontId="21" fillId="0" borderId="15" xfId="0" applyFont="1" applyBorder="1" applyAlignment="1">
      <alignment vertical="center"/>
    </xf>
    <xf numFmtId="0" fontId="53" fillId="0" borderId="0" xfId="0" applyFont="1" applyAlignment="1">
      <alignment vertical="center"/>
    </xf>
    <xf numFmtId="0" fontId="52" fillId="0" borderId="0" xfId="0" applyFont="1" applyAlignment="1">
      <alignment vertical="center"/>
    </xf>
    <xf numFmtId="0" fontId="7" fillId="0" borderId="2" xfId="0" applyFont="1" applyBorder="1" applyAlignment="1">
      <alignment horizontal="center" vertical="center" wrapText="1"/>
    </xf>
    <xf numFmtId="0" fontId="67" fillId="0" borderId="0" xfId="0" applyFont="1" applyAlignment="1">
      <alignment vertical="center" wrapText="1"/>
    </xf>
    <xf numFmtId="0" fontId="58" fillId="17" borderId="11" xfId="0" applyFont="1" applyFill="1" applyBorder="1" applyAlignment="1">
      <alignment horizontal="center" vertical="center"/>
    </xf>
    <xf numFmtId="3" fontId="58" fillId="17" borderId="14" xfId="0" applyNumberFormat="1" applyFont="1" applyFill="1" applyBorder="1" applyAlignment="1">
      <alignment horizontal="right" vertical="center"/>
    </xf>
    <xf numFmtId="3" fontId="58" fillId="17" borderId="12" xfId="0" applyNumberFormat="1" applyFont="1" applyFill="1" applyBorder="1" applyAlignment="1">
      <alignment horizontal="right" vertical="center"/>
    </xf>
    <xf numFmtId="0" fontId="58" fillId="17" borderId="9" xfId="0" applyFont="1" applyFill="1" applyBorder="1" applyAlignment="1">
      <alignment horizontal="center" vertical="center"/>
    </xf>
    <xf numFmtId="0" fontId="58" fillId="17" borderId="8" xfId="0" applyFont="1" applyFill="1" applyBorder="1" applyAlignment="1">
      <alignment horizontal="center" vertical="center"/>
    </xf>
    <xf numFmtId="3" fontId="58" fillId="17" borderId="13" xfId="0" applyNumberFormat="1" applyFont="1" applyFill="1" applyBorder="1" applyAlignment="1">
      <alignment horizontal="right" vertical="center"/>
    </xf>
    <xf numFmtId="0" fontId="58" fillId="18" borderId="5" xfId="0" applyFont="1" applyFill="1" applyBorder="1" applyAlignment="1">
      <alignment vertical="center" wrapText="1"/>
    </xf>
    <xf numFmtId="0" fontId="58" fillId="18" borderId="13" xfId="0" applyFont="1" applyFill="1" applyBorder="1" applyAlignment="1">
      <alignment vertical="center" wrapText="1"/>
    </xf>
    <xf numFmtId="0" fontId="58" fillId="17" borderId="10" xfId="0" applyFont="1" applyFill="1" applyBorder="1" applyAlignment="1">
      <alignment vertical="center"/>
    </xf>
    <xf numFmtId="0" fontId="58" fillId="17" borderId="11" xfId="0" applyFont="1" applyFill="1" applyBorder="1" applyAlignment="1">
      <alignment vertical="center"/>
    </xf>
    <xf numFmtId="0" fontId="58" fillId="17" borderId="12" xfId="0" applyFont="1" applyFill="1" applyBorder="1" applyAlignment="1">
      <alignment vertical="center"/>
    </xf>
    <xf numFmtId="0" fontId="58" fillId="17" borderId="11" xfId="0" applyFont="1" applyFill="1" applyBorder="1" applyAlignment="1">
      <alignment horizontal="right" vertical="center"/>
    </xf>
    <xf numFmtId="0" fontId="58" fillId="17" borderId="0" xfId="0" applyFont="1" applyFill="1" applyAlignment="1">
      <alignment vertical="center"/>
    </xf>
    <xf numFmtId="0" fontId="58" fillId="17" borderId="9" xfId="0" applyFont="1" applyFill="1" applyBorder="1" applyAlignment="1">
      <alignment vertical="center"/>
    </xf>
    <xf numFmtId="0" fontId="58" fillId="17" borderId="14" xfId="0" applyFont="1" applyFill="1" applyBorder="1" applyAlignment="1">
      <alignment vertical="center"/>
    </xf>
    <xf numFmtId="0" fontId="58" fillId="17" borderId="9" xfId="0" applyFont="1" applyFill="1" applyBorder="1" applyAlignment="1">
      <alignment horizontal="right" vertical="center"/>
    </xf>
    <xf numFmtId="0" fontId="58" fillId="17" borderId="5" xfId="0" applyFont="1" applyFill="1" applyBorder="1" applyAlignment="1">
      <alignment vertical="center"/>
    </xf>
    <xf numFmtId="0" fontId="58" fillId="17" borderId="8" xfId="0" applyFont="1" applyFill="1" applyBorder="1" applyAlignment="1">
      <alignment vertical="center"/>
    </xf>
    <xf numFmtId="0" fontId="58" fillId="17" borderId="13" xfId="0" applyFont="1" applyFill="1" applyBorder="1" applyAlignment="1">
      <alignment vertical="center"/>
    </xf>
    <xf numFmtId="0" fontId="51" fillId="15" borderId="3" xfId="0" applyFont="1" applyFill="1" applyBorder="1" applyAlignment="1">
      <alignment vertical="center"/>
    </xf>
    <xf numFmtId="0" fontId="51" fillId="15" borderId="4" xfId="0" applyFont="1" applyFill="1" applyBorder="1" applyAlignment="1">
      <alignment vertical="center"/>
    </xf>
    <xf numFmtId="0" fontId="58" fillId="17" borderId="6" xfId="0" applyFont="1" applyFill="1" applyBorder="1" applyAlignment="1">
      <alignment vertical="center"/>
    </xf>
    <xf numFmtId="0" fontId="58" fillId="17" borderId="15" xfId="0" applyFont="1" applyFill="1" applyBorder="1" applyAlignment="1">
      <alignment vertical="center"/>
    </xf>
    <xf numFmtId="0" fontId="58" fillId="17" borderId="7" xfId="0" applyFont="1" applyFill="1" applyBorder="1" applyAlignment="1">
      <alignment vertical="center"/>
    </xf>
    <xf numFmtId="0" fontId="7" fillId="0" borderId="5" xfId="0" applyFont="1" applyBorder="1" applyAlignment="1">
      <alignment vertical="center"/>
    </xf>
    <xf numFmtId="0" fontId="7" fillId="16" borderId="4" xfId="0" applyFont="1" applyFill="1" applyBorder="1" applyAlignment="1">
      <alignment vertical="center"/>
    </xf>
    <xf numFmtId="0" fontId="54" fillId="2" borderId="0" xfId="0" applyFont="1" applyFill="1" applyAlignment="1">
      <alignment vertical="center" wrapText="1"/>
    </xf>
    <xf numFmtId="0" fontId="54" fillId="2" borderId="0" xfId="0" applyFont="1" applyFill="1" applyAlignment="1">
      <alignment vertical="center"/>
    </xf>
    <xf numFmtId="0" fontId="65" fillId="0" borderId="0" xfId="0" applyFont="1" applyAlignment="1">
      <alignment vertical="center"/>
    </xf>
    <xf numFmtId="0" fontId="54" fillId="0" borderId="0" xfId="0" applyFont="1" applyAlignment="1">
      <alignment vertical="center" wrapText="1"/>
    </xf>
    <xf numFmtId="0" fontId="64" fillId="0" borderId="0" xfId="0" applyFont="1" applyAlignment="1">
      <alignment vertical="center"/>
    </xf>
    <xf numFmtId="0" fontId="21" fillId="0" borderId="0" xfId="0" applyFont="1" applyAlignment="1">
      <alignment vertical="center" wrapText="1"/>
    </xf>
    <xf numFmtId="0" fontId="7" fillId="0" borderId="0" xfId="0" applyFont="1" applyAlignment="1">
      <alignment vertical="center" wrapText="1"/>
    </xf>
    <xf numFmtId="0" fontId="53" fillId="0" borderId="0" xfId="0" applyFont="1" applyAlignment="1">
      <alignment vertical="center" wrapText="1"/>
    </xf>
    <xf numFmtId="49" fontId="7" fillId="0" borderId="0" xfId="0" applyNumberFormat="1" applyFont="1" applyAlignment="1">
      <alignment vertical="center"/>
    </xf>
    <xf numFmtId="0" fontId="7" fillId="0" borderId="0" xfId="0" applyFont="1" applyAlignment="1">
      <alignment horizontal="left" vertical="center"/>
    </xf>
    <xf numFmtId="9" fontId="7" fillId="0" borderId="0" xfId="0" applyNumberFormat="1" applyFont="1" applyAlignment="1">
      <alignment vertical="center"/>
    </xf>
    <xf numFmtId="0" fontId="64" fillId="0" borderId="0" xfId="0" applyFont="1" applyAlignment="1">
      <alignment vertical="center" wrapText="1"/>
    </xf>
    <xf numFmtId="0" fontId="58" fillId="0" borderId="0" xfId="0" applyFont="1" applyAlignment="1">
      <alignment vertical="center" wrapText="1"/>
    </xf>
    <xf numFmtId="0" fontId="61" fillId="0" borderId="0" xfId="0" applyFont="1" applyAlignment="1">
      <alignment horizontal="center" vertical="center"/>
    </xf>
    <xf numFmtId="0" fontId="58" fillId="0" borderId="0" xfId="0" applyFont="1" applyAlignment="1">
      <alignment horizontal="center" vertical="center" wrapText="1"/>
    </xf>
    <xf numFmtId="0" fontId="58" fillId="0" borderId="0" xfId="0" quotePrefix="1" applyFont="1" applyAlignment="1">
      <alignment vertical="center" wrapText="1"/>
    </xf>
    <xf numFmtId="0" fontId="58" fillId="0" borderId="0" xfId="0" quotePrefix="1" applyFont="1" applyAlignment="1">
      <alignment horizontal="center" vertical="center" wrapText="1"/>
    </xf>
    <xf numFmtId="0" fontId="53" fillId="0" borderId="0" xfId="0" applyFont="1" applyAlignment="1">
      <alignment horizontal="left" vertical="center"/>
    </xf>
    <xf numFmtId="0" fontId="58" fillId="2" borderId="11" xfId="0" applyFont="1" applyFill="1" applyBorder="1" applyAlignment="1">
      <alignment horizontal="right" vertical="center"/>
    </xf>
    <xf numFmtId="0" fontId="58" fillId="2" borderId="12" xfId="0" applyFont="1" applyFill="1" applyBorder="1" applyAlignment="1">
      <alignment vertical="center"/>
    </xf>
    <xf numFmtId="0" fontId="58" fillId="2" borderId="12" xfId="0" applyFont="1" applyFill="1" applyBorder="1" applyAlignment="1">
      <alignment horizontal="right" vertical="center"/>
    </xf>
    <xf numFmtId="0" fontId="58" fillId="2" borderId="5" xfId="0" applyFont="1" applyFill="1" applyBorder="1" applyAlignment="1">
      <alignment horizontal="right" vertical="center"/>
    </xf>
    <xf numFmtId="0" fontId="7" fillId="2" borderId="0" xfId="0" applyFont="1" applyFill="1" applyAlignment="1">
      <alignment horizontal="left" vertical="center"/>
    </xf>
    <xf numFmtId="0" fontId="51" fillId="15" borderId="11" xfId="0" applyFont="1" applyFill="1" applyBorder="1" applyAlignment="1">
      <alignment vertical="center"/>
    </xf>
    <xf numFmtId="0" fontId="51" fillId="15" borderId="10" xfId="0" applyFont="1" applyFill="1" applyBorder="1" applyAlignment="1">
      <alignment vertical="center"/>
    </xf>
    <xf numFmtId="0" fontId="51" fillId="13" borderId="3" xfId="0" applyFont="1" applyFill="1" applyBorder="1" applyAlignment="1">
      <alignment vertical="center"/>
    </xf>
    <xf numFmtId="0" fontId="51" fillId="13" borderId="4" xfId="0" applyFont="1" applyFill="1" applyBorder="1" applyAlignment="1">
      <alignment vertical="center"/>
    </xf>
    <xf numFmtId="0" fontId="58" fillId="18" borderId="8" xfId="0" applyFont="1" applyFill="1" applyBorder="1" applyAlignment="1">
      <alignment horizontal="center" vertical="center" wrapText="1"/>
    </xf>
    <xf numFmtId="0" fontId="51" fillId="0" borderId="10" xfId="0" applyFont="1" applyBorder="1" applyAlignment="1">
      <alignment vertical="center"/>
    </xf>
    <xf numFmtId="0" fontId="59" fillId="0" borderId="0" xfId="0" applyFont="1" applyAlignment="1">
      <alignment vertical="center" wrapText="1"/>
    </xf>
    <xf numFmtId="0" fontId="51" fillId="0" borderId="0" xfId="0" applyFont="1"/>
    <xf numFmtId="0" fontId="51" fillId="0" borderId="0" xfId="0" applyFont="1" applyAlignment="1">
      <alignment horizontal="right"/>
    </xf>
    <xf numFmtId="0" fontId="51" fillId="2" borderId="0" xfId="0" applyFont="1" applyFill="1"/>
    <xf numFmtId="0" fontId="51" fillId="2" borderId="0" xfId="0" applyFont="1" applyFill="1" applyAlignment="1">
      <alignment horizontal="right"/>
    </xf>
    <xf numFmtId="0" fontId="69" fillId="2" borderId="0" xfId="0" applyFont="1" applyFill="1"/>
    <xf numFmtId="0" fontId="51" fillId="2" borderId="0" xfId="0" applyFont="1" applyFill="1" applyAlignment="1">
      <alignment horizontal="center"/>
    </xf>
    <xf numFmtId="0" fontId="51" fillId="2" borderId="0" xfId="0" applyFont="1" applyFill="1" applyAlignment="1">
      <alignment horizontal="center" vertical="center"/>
    </xf>
    <xf numFmtId="0" fontId="58" fillId="2" borderId="0" xfId="0" applyFont="1" applyFill="1" applyAlignment="1">
      <alignment horizontal="center"/>
    </xf>
    <xf numFmtId="49" fontId="7" fillId="0" borderId="0" xfId="0" applyNumberFormat="1" applyFont="1"/>
    <xf numFmtId="0" fontId="21" fillId="2" borderId="0" xfId="0" applyFont="1" applyFill="1"/>
    <xf numFmtId="49" fontId="51" fillId="2" borderId="0" xfId="0" applyNumberFormat="1" applyFont="1" applyFill="1"/>
    <xf numFmtId="3" fontId="51" fillId="2" borderId="0" xfId="0" applyNumberFormat="1" applyFont="1" applyFill="1" applyAlignment="1">
      <alignment horizontal="right"/>
    </xf>
    <xf numFmtId="3" fontId="51" fillId="2" borderId="0" xfId="0" applyNumberFormat="1" applyFont="1" applyFill="1" applyAlignment="1">
      <alignment horizontal="center"/>
    </xf>
    <xf numFmtId="169" fontId="51" fillId="2" borderId="0" xfId="0" applyNumberFormat="1" applyFont="1" applyFill="1" applyAlignment="1">
      <alignment horizontal="center"/>
    </xf>
    <xf numFmtId="0" fontId="58" fillId="0" borderId="9" xfId="0" applyFont="1" applyBorder="1" applyAlignment="1">
      <alignment horizontal="center"/>
    </xf>
    <xf numFmtId="3" fontId="58" fillId="0" borderId="14" xfId="0" applyNumberFormat="1" applyFont="1" applyBorder="1" applyAlignment="1">
      <alignment horizontal="center"/>
    </xf>
    <xf numFmtId="0" fontId="58" fillId="0" borderId="8" xfId="0" applyFont="1" applyBorder="1" applyAlignment="1">
      <alignment horizontal="center"/>
    </xf>
    <xf numFmtId="0" fontId="63" fillId="0" borderId="0" xfId="0" applyFont="1"/>
    <xf numFmtId="0" fontId="7" fillId="0" borderId="0" xfId="0" applyFont="1" applyAlignment="1">
      <alignment horizontal="right"/>
    </xf>
    <xf numFmtId="0" fontId="7" fillId="12" borderId="10" xfId="0" applyFont="1" applyFill="1" applyBorder="1"/>
    <xf numFmtId="0" fontId="7" fillId="12" borderId="11" xfId="0" applyFont="1" applyFill="1" applyBorder="1"/>
    <xf numFmtId="0" fontId="7" fillId="12" borderId="12" xfId="0" applyFont="1" applyFill="1" applyBorder="1"/>
    <xf numFmtId="0" fontId="7" fillId="12" borderId="10" xfId="0" applyFont="1" applyFill="1" applyBorder="1" applyAlignment="1">
      <alignment horizontal="right"/>
    </xf>
    <xf numFmtId="0" fontId="63" fillId="0" borderId="8" xfId="0" applyFont="1" applyBorder="1"/>
    <xf numFmtId="0" fontId="7" fillId="0" borderId="5" xfId="0" applyFont="1" applyBorder="1"/>
    <xf numFmtId="0" fontId="7" fillId="0" borderId="8" xfId="0" applyFont="1" applyBorder="1"/>
    <xf numFmtId="0" fontId="7" fillId="0" borderId="13" xfId="0" applyFont="1" applyBorder="1"/>
    <xf numFmtId="0" fontId="7" fillId="0" borderId="8" xfId="0" applyFont="1" applyBorder="1" applyAlignment="1">
      <alignment horizontal="right"/>
    </xf>
    <xf numFmtId="0" fontId="63" fillId="0" borderId="5" xfId="0" applyFont="1" applyBorder="1"/>
    <xf numFmtId="0" fontId="7" fillId="0" borderId="5" xfId="0" applyFont="1" applyBorder="1" applyAlignment="1">
      <alignment horizontal="right"/>
    </xf>
    <xf numFmtId="0" fontId="58" fillId="2" borderId="8" xfId="0" applyFont="1" applyFill="1" applyBorder="1" applyAlignment="1">
      <alignment horizontal="center"/>
    </xf>
    <xf numFmtId="3" fontId="58" fillId="2" borderId="13" xfId="0" applyNumberFormat="1" applyFont="1" applyFill="1" applyBorder="1" applyAlignment="1">
      <alignment horizontal="right"/>
    </xf>
    <xf numFmtId="0" fontId="7" fillId="0" borderId="10" xfId="0" applyFont="1" applyBorder="1"/>
    <xf numFmtId="169" fontId="58" fillId="2" borderId="0" xfId="0" applyNumberFormat="1" applyFont="1" applyFill="1" applyAlignment="1">
      <alignment horizontal="center"/>
    </xf>
    <xf numFmtId="3" fontId="58" fillId="0" borderId="13" xfId="0" applyNumberFormat="1" applyFont="1" applyBorder="1" applyAlignment="1">
      <alignment horizontal="right"/>
    </xf>
    <xf numFmtId="169" fontId="58" fillId="2" borderId="13" xfId="0" applyNumberFormat="1" applyFont="1" applyFill="1" applyBorder="1" applyAlignment="1">
      <alignment horizontal="center"/>
    </xf>
    <xf numFmtId="0" fontId="58" fillId="2" borderId="9" xfId="0" applyFont="1" applyFill="1" applyBorder="1" applyAlignment="1">
      <alignment horizontal="center"/>
    </xf>
    <xf numFmtId="3" fontId="58" fillId="2" borderId="14" xfId="0" applyNumberFormat="1" applyFont="1" applyFill="1" applyBorder="1" applyAlignment="1">
      <alignment horizontal="right"/>
    </xf>
    <xf numFmtId="3" fontId="58" fillId="0" borderId="14" xfId="0" applyNumberFormat="1" applyFont="1" applyBorder="1" applyAlignment="1">
      <alignment horizontal="right"/>
    </xf>
    <xf numFmtId="3" fontId="58" fillId="0" borderId="0" xfId="0" applyNumberFormat="1" applyFont="1" applyAlignment="1">
      <alignment horizontal="right"/>
    </xf>
    <xf numFmtId="0" fontId="51" fillId="2" borderId="0" xfId="0" applyFont="1" applyFill="1" applyAlignment="1">
      <alignment vertical="center" wrapText="1"/>
    </xf>
    <xf numFmtId="0" fontId="51" fillId="2" borderId="0" xfId="0" applyFont="1" applyFill="1" applyAlignment="1">
      <alignment vertical="center"/>
    </xf>
    <xf numFmtId="0" fontId="59" fillId="2" borderId="0" xfId="0" applyFont="1" applyFill="1" applyAlignment="1">
      <alignment vertical="center" wrapText="1"/>
    </xf>
    <xf numFmtId="0" fontId="51" fillId="2" borderId="0" xfId="0" applyFont="1" applyFill="1" applyAlignment="1">
      <alignment horizontal="center" vertical="center" wrapText="1"/>
    </xf>
    <xf numFmtId="0" fontId="51" fillId="2" borderId="0" xfId="0" quotePrefix="1" applyFont="1" applyFill="1" applyAlignment="1">
      <alignment horizontal="center" vertical="center" wrapText="1"/>
    </xf>
    <xf numFmtId="0" fontId="69" fillId="2" borderId="0" xfId="0" quotePrefix="1" applyFont="1" applyFill="1" applyAlignment="1">
      <alignment vertical="center" wrapText="1"/>
    </xf>
    <xf numFmtId="0" fontId="7" fillId="0" borderId="11" xfId="0" applyFont="1" applyBorder="1"/>
    <xf numFmtId="0" fontId="7" fillId="2" borderId="0" xfId="0" applyFont="1" applyFill="1"/>
    <xf numFmtId="0" fontId="63" fillId="0" borderId="9" xfId="0" applyFont="1" applyBorder="1"/>
    <xf numFmtId="0" fontId="7" fillId="0" borderId="14" xfId="0" applyFont="1" applyBorder="1"/>
    <xf numFmtId="0" fontId="7" fillId="0" borderId="9" xfId="0" applyFont="1" applyBorder="1" applyAlignment="1">
      <alignment horizontal="right"/>
    </xf>
    <xf numFmtId="3" fontId="58" fillId="0" borderId="13" xfId="0" applyNumberFormat="1" applyFont="1" applyBorder="1" applyAlignment="1">
      <alignment horizontal="center"/>
    </xf>
    <xf numFmtId="0" fontId="7" fillId="0" borderId="0" xfId="0" applyFont="1" applyAlignment="1">
      <alignment horizontal="center"/>
    </xf>
    <xf numFmtId="0" fontId="71" fillId="2" borderId="0" xfId="0" applyFont="1" applyFill="1" applyAlignment="1">
      <alignment vertical="center"/>
    </xf>
    <xf numFmtId="0" fontId="69" fillId="2" borderId="0" xfId="0" applyFont="1" applyFill="1" applyAlignment="1">
      <alignment vertical="center" wrapText="1"/>
    </xf>
    <xf numFmtId="169" fontId="51" fillId="2" borderId="0" xfId="0" applyNumberFormat="1" applyFont="1" applyFill="1" applyAlignment="1">
      <alignment horizontal="center" vertical="center"/>
    </xf>
    <xf numFmtId="0" fontId="51" fillId="2" borderId="0" xfId="0" applyFont="1" applyFill="1" applyAlignment="1">
      <alignment horizontal="left" vertical="center"/>
    </xf>
    <xf numFmtId="9" fontId="51" fillId="2" borderId="0" xfId="0" applyNumberFormat="1" applyFont="1" applyFill="1" applyAlignment="1">
      <alignment vertical="center"/>
    </xf>
    <xf numFmtId="3" fontId="51" fillId="2" borderId="0" xfId="0" applyNumberFormat="1" applyFont="1" applyFill="1"/>
    <xf numFmtId="49" fontId="7" fillId="2" borderId="0" xfId="0" applyNumberFormat="1" applyFont="1" applyFill="1"/>
    <xf numFmtId="0" fontId="63" fillId="2" borderId="0" xfId="0" applyFont="1" applyFill="1"/>
    <xf numFmtId="0" fontId="7" fillId="2" borderId="0" xfId="0" applyFont="1" applyFill="1" applyAlignment="1">
      <alignment horizontal="right"/>
    </xf>
    <xf numFmtId="0" fontId="72" fillId="2" borderId="0" xfId="0" applyFont="1" applyFill="1" applyAlignment="1">
      <alignment vertical="center"/>
    </xf>
    <xf numFmtId="3" fontId="58" fillId="2" borderId="0" xfId="0" applyNumberFormat="1" applyFont="1" applyFill="1" applyAlignment="1">
      <alignment horizontal="right"/>
    </xf>
    <xf numFmtId="0" fontId="7" fillId="2" borderId="9" xfId="0" applyFont="1" applyFill="1" applyBorder="1"/>
    <xf numFmtId="0" fontId="7" fillId="2" borderId="14" xfId="0" applyFont="1" applyFill="1" applyBorder="1"/>
    <xf numFmtId="0" fontId="7" fillId="2" borderId="0" xfId="0" applyFont="1" applyFill="1" applyAlignment="1">
      <alignment horizontal="center"/>
    </xf>
    <xf numFmtId="0" fontId="58" fillId="2" borderId="0" xfId="0" applyFont="1" applyFill="1"/>
    <xf numFmtId="0" fontId="58" fillId="2" borderId="0" xfId="0" applyFont="1" applyFill="1" applyAlignment="1">
      <alignment horizontal="right"/>
    </xf>
    <xf numFmtId="3" fontId="58" fillId="2" borderId="0" xfId="0" applyNumberFormat="1" applyFont="1" applyFill="1"/>
    <xf numFmtId="0" fontId="58" fillId="12" borderId="11" xfId="0" applyFont="1" applyFill="1" applyBorder="1" applyAlignment="1">
      <alignment horizontal="center"/>
    </xf>
    <xf numFmtId="3" fontId="58" fillId="12" borderId="12" xfId="0" applyNumberFormat="1" applyFont="1" applyFill="1" applyBorder="1" applyAlignment="1">
      <alignment horizontal="right"/>
    </xf>
    <xf numFmtId="3" fontId="58" fillId="12" borderId="12" xfId="0" applyNumberFormat="1" applyFont="1" applyFill="1" applyBorder="1" applyAlignment="1">
      <alignment horizontal="center"/>
    </xf>
    <xf numFmtId="169" fontId="58" fillId="12" borderId="12" xfId="0" applyNumberFormat="1" applyFont="1" applyFill="1" applyBorder="1" applyAlignment="1">
      <alignment horizontal="center"/>
    </xf>
    <xf numFmtId="0" fontId="58" fillId="12" borderId="9" xfId="0" applyFont="1" applyFill="1" applyBorder="1" applyAlignment="1">
      <alignment horizontal="center"/>
    </xf>
    <xf numFmtId="0" fontId="58" fillId="12" borderId="10" xfId="0" applyFont="1" applyFill="1" applyBorder="1" applyAlignment="1">
      <alignment horizontal="center"/>
    </xf>
    <xf numFmtId="0" fontId="58" fillId="0" borderId="0" xfId="0" applyFont="1" applyAlignment="1">
      <alignment horizontal="center"/>
    </xf>
    <xf numFmtId="0" fontId="58" fillId="12" borderId="8" xfId="0" applyFont="1" applyFill="1" applyBorder="1" applyAlignment="1">
      <alignment horizontal="center"/>
    </xf>
    <xf numFmtId="0" fontId="58" fillId="0" borderId="13" xfId="0" applyFont="1" applyBorder="1" applyAlignment="1">
      <alignment vertical="center"/>
    </xf>
    <xf numFmtId="0" fontId="63" fillId="12" borderId="9" xfId="0" applyFont="1" applyFill="1" applyBorder="1"/>
    <xf numFmtId="0" fontId="7" fillId="12" borderId="0" xfId="0" applyFont="1" applyFill="1"/>
    <xf numFmtId="0" fontId="7" fillId="12" borderId="9" xfId="0" applyFont="1" applyFill="1" applyBorder="1"/>
    <xf numFmtId="0" fontId="7" fillId="12" borderId="14" xfId="0" applyFont="1" applyFill="1" applyBorder="1"/>
    <xf numFmtId="0" fontId="7" fillId="12" borderId="9" xfId="0" applyFont="1" applyFill="1" applyBorder="1" applyAlignment="1">
      <alignment horizontal="right"/>
    </xf>
    <xf numFmtId="0" fontId="63" fillId="12" borderId="0" xfId="0" applyFont="1" applyFill="1"/>
    <xf numFmtId="0" fontId="63" fillId="12" borderId="8" xfId="0" applyFont="1" applyFill="1" applyBorder="1"/>
    <xf numFmtId="0" fontId="7" fillId="12" borderId="5" xfId="0" applyFont="1" applyFill="1" applyBorder="1"/>
    <xf numFmtId="0" fontId="7" fillId="12" borderId="8" xfId="0" applyFont="1" applyFill="1" applyBorder="1"/>
    <xf numFmtId="0" fontId="7" fillId="12" borderId="13" xfId="0" applyFont="1" applyFill="1" applyBorder="1"/>
    <xf numFmtId="0" fontId="7" fillId="12" borderId="8" xfId="0" applyFont="1" applyFill="1" applyBorder="1" applyAlignment="1">
      <alignment horizontal="right"/>
    </xf>
    <xf numFmtId="0" fontId="63" fillId="12" borderId="5" xfId="0" applyFont="1" applyFill="1" applyBorder="1"/>
    <xf numFmtId="0" fontId="7" fillId="12" borderId="0" xfId="0" applyFont="1" applyFill="1" applyAlignment="1">
      <alignment horizontal="right"/>
    </xf>
    <xf numFmtId="0" fontId="7" fillId="12" borderId="5" xfId="0" applyFont="1" applyFill="1" applyBorder="1" applyAlignment="1">
      <alignment horizontal="right"/>
    </xf>
    <xf numFmtId="9" fontId="7" fillId="0" borderId="0" xfId="0" applyNumberFormat="1" applyFont="1" applyAlignment="1">
      <alignment horizontal="center" vertical="center"/>
    </xf>
    <xf numFmtId="0" fontId="51" fillId="0" borderId="0" xfId="0" applyFont="1" applyAlignment="1">
      <alignment vertical="center" wrapText="1"/>
    </xf>
    <xf numFmtId="0" fontId="51" fillId="0" borderId="0" xfId="0" applyFont="1" applyAlignment="1">
      <alignment horizontal="center" vertical="center" wrapText="1"/>
    </xf>
    <xf numFmtId="0" fontId="70" fillId="0" borderId="0" xfId="0" applyFont="1" applyAlignment="1">
      <alignment horizontal="right" vertical="center"/>
    </xf>
    <xf numFmtId="0" fontId="58" fillId="2" borderId="3" xfId="0" applyFont="1" applyFill="1" applyBorder="1" applyAlignment="1">
      <alignment horizontal="center" vertical="center"/>
    </xf>
    <xf numFmtId="0" fontId="51" fillId="0" borderId="0" xfId="0" quotePrefix="1" applyFont="1" applyAlignment="1">
      <alignment horizontal="center" vertical="center" wrapText="1"/>
    </xf>
    <xf numFmtId="0" fontId="51" fillId="0" borderId="0" xfId="0" applyFont="1" applyAlignment="1">
      <alignment horizontal="center" vertical="center"/>
    </xf>
    <xf numFmtId="0" fontId="70" fillId="0" borderId="0" xfId="0" quotePrefix="1" applyFont="1" applyAlignment="1">
      <alignment vertical="center" wrapText="1"/>
    </xf>
    <xf numFmtId="3" fontId="58" fillId="0" borderId="0" xfId="0" applyNumberFormat="1" applyFont="1" applyAlignment="1">
      <alignment horizontal="center"/>
    </xf>
    <xf numFmtId="169" fontId="58" fillId="0" borderId="0" xfId="0" applyNumberFormat="1" applyFont="1" applyAlignment="1">
      <alignment horizontal="center"/>
    </xf>
    <xf numFmtId="0" fontId="58" fillId="0" borderId="0" xfId="0" applyFont="1"/>
    <xf numFmtId="0" fontId="51" fillId="0" borderId="0" xfId="0" applyFont="1" applyAlignment="1">
      <alignment vertical="center"/>
    </xf>
    <xf numFmtId="0" fontId="72" fillId="0" borderId="0" xfId="0" applyFont="1" applyAlignment="1">
      <alignment vertical="center"/>
    </xf>
    <xf numFmtId="0" fontId="51" fillId="0" borderId="9" xfId="0" applyFont="1" applyBorder="1" applyAlignment="1">
      <alignment horizontal="center"/>
    </xf>
    <xf numFmtId="3" fontId="51" fillId="0" borderId="14" xfId="0" applyNumberFormat="1" applyFont="1" applyBorder="1" applyAlignment="1">
      <alignment horizontal="right"/>
    </xf>
    <xf numFmtId="0" fontId="51" fillId="0" borderId="8" xfId="0" applyFont="1" applyBorder="1" applyAlignment="1">
      <alignment horizontal="center"/>
    </xf>
    <xf numFmtId="3" fontId="51" fillId="0" borderId="13" xfId="0" applyNumberFormat="1" applyFont="1" applyBorder="1" applyAlignment="1">
      <alignment horizontal="right"/>
    </xf>
    <xf numFmtId="0" fontId="51" fillId="0" borderId="0" xfId="0" applyFont="1" applyAlignment="1">
      <alignment horizontal="center"/>
    </xf>
    <xf numFmtId="3" fontId="51" fillId="0" borderId="0" xfId="0" applyNumberFormat="1" applyFont="1" applyAlignment="1">
      <alignment horizontal="right"/>
    </xf>
    <xf numFmtId="0" fontId="72" fillId="0" borderId="9" xfId="0" applyFont="1" applyBorder="1" applyAlignment="1">
      <alignment vertical="center"/>
    </xf>
    <xf numFmtId="0" fontId="72" fillId="0" borderId="14" xfId="0" applyFont="1" applyBorder="1" applyAlignment="1">
      <alignment vertical="center"/>
    </xf>
    <xf numFmtId="0" fontId="72" fillId="0" borderId="8" xfId="0" applyFont="1" applyBorder="1" applyAlignment="1">
      <alignment vertical="center"/>
    </xf>
    <xf numFmtId="0" fontId="72" fillId="0" borderId="13" xfId="0" applyFont="1" applyBorder="1" applyAlignment="1">
      <alignment vertical="center"/>
    </xf>
    <xf numFmtId="0" fontId="72" fillId="12" borderId="11" xfId="0" applyFont="1" applyFill="1" applyBorder="1" applyAlignment="1">
      <alignment vertical="center"/>
    </xf>
    <xf numFmtId="0" fontId="72" fillId="12" borderId="12" xfId="0" applyFont="1" applyFill="1" applyBorder="1" applyAlignment="1">
      <alignment vertical="center"/>
    </xf>
    <xf numFmtId="0" fontId="72" fillId="12" borderId="9" xfId="0" applyFont="1" applyFill="1" applyBorder="1" applyAlignment="1">
      <alignment vertical="center"/>
    </xf>
    <xf numFmtId="0" fontId="72" fillId="12" borderId="14" xfId="0" applyFont="1" applyFill="1" applyBorder="1" applyAlignment="1">
      <alignment vertical="center"/>
    </xf>
    <xf numFmtId="3" fontId="58" fillId="12" borderId="14" xfId="0" applyNumberFormat="1" applyFont="1" applyFill="1" applyBorder="1" applyAlignment="1">
      <alignment horizontal="right"/>
    </xf>
    <xf numFmtId="0" fontId="51" fillId="12" borderId="9" xfId="0" applyFont="1" applyFill="1" applyBorder="1" applyAlignment="1">
      <alignment horizontal="center"/>
    </xf>
    <xf numFmtId="0" fontId="51" fillId="12" borderId="8" xfId="0" applyFont="1" applyFill="1" applyBorder="1" applyAlignment="1">
      <alignment horizontal="center"/>
    </xf>
    <xf numFmtId="0" fontId="72" fillId="12" borderId="8" xfId="0" applyFont="1" applyFill="1" applyBorder="1" applyAlignment="1">
      <alignment vertical="center"/>
    </xf>
    <xf numFmtId="0" fontId="72" fillId="12" borderId="13" xfId="0" applyFont="1" applyFill="1" applyBorder="1" applyAlignment="1">
      <alignment vertical="center"/>
    </xf>
    <xf numFmtId="3" fontId="58" fillId="12" borderId="13" xfId="0" applyNumberFormat="1" applyFont="1" applyFill="1" applyBorder="1" applyAlignment="1">
      <alignment horizontal="right"/>
    </xf>
    <xf numFmtId="3" fontId="51" fillId="12" borderId="14" xfId="0" applyNumberFormat="1" applyFont="1" applyFill="1" applyBorder="1" applyAlignment="1">
      <alignment horizontal="right"/>
    </xf>
    <xf numFmtId="3" fontId="58" fillId="0" borderId="0" xfId="0" applyNumberFormat="1" applyFont="1"/>
    <xf numFmtId="0" fontId="58" fillId="0" borderId="14" xfId="0" applyFont="1" applyBorder="1" applyAlignment="1">
      <alignment vertical="center"/>
    </xf>
    <xf numFmtId="0" fontId="58" fillId="0" borderId="5" xfId="0" applyFont="1" applyBorder="1" applyAlignment="1">
      <alignment vertical="center"/>
    </xf>
    <xf numFmtId="0" fontId="72" fillId="2" borderId="9" xfId="0" applyFont="1" applyFill="1" applyBorder="1" applyAlignment="1">
      <alignment vertical="center"/>
    </xf>
    <xf numFmtId="0" fontId="72" fillId="2" borderId="14" xfId="0" applyFont="1" applyFill="1" applyBorder="1" applyAlignment="1">
      <alignment vertical="center"/>
    </xf>
    <xf numFmtId="0" fontId="58" fillId="2" borderId="5" xfId="0" applyFont="1" applyFill="1" applyBorder="1" applyAlignment="1">
      <alignment horizontal="center"/>
    </xf>
    <xf numFmtId="0" fontId="58" fillId="17" borderId="10" xfId="0" applyFont="1" applyFill="1" applyBorder="1" applyAlignment="1">
      <alignment horizontal="right" vertical="center"/>
    </xf>
    <xf numFmtId="0" fontId="58" fillId="17" borderId="11" xfId="0" applyFont="1" applyFill="1" applyBorder="1" applyAlignment="1">
      <alignment horizontal="center"/>
    </xf>
    <xf numFmtId="0" fontId="58" fillId="17" borderId="9" xfId="0" applyFont="1" applyFill="1" applyBorder="1" applyAlignment="1">
      <alignment horizontal="center"/>
    </xf>
    <xf numFmtId="3" fontId="58" fillId="17" borderId="14" xfId="0" applyNumberFormat="1" applyFont="1" applyFill="1" applyBorder="1" applyAlignment="1">
      <alignment horizontal="center"/>
    </xf>
    <xf numFmtId="0" fontId="7" fillId="17" borderId="10" xfId="0" applyFont="1" applyFill="1" applyBorder="1"/>
    <xf numFmtId="0" fontId="7" fillId="17" borderId="11" xfId="0" applyFont="1" applyFill="1" applyBorder="1"/>
    <xf numFmtId="0" fontId="7" fillId="17" borderId="12" xfId="0" applyFont="1" applyFill="1" applyBorder="1"/>
    <xf numFmtId="0" fontId="7" fillId="17" borderId="10" xfId="0" applyFont="1" applyFill="1" applyBorder="1" applyAlignment="1">
      <alignment horizontal="right"/>
    </xf>
    <xf numFmtId="0" fontId="7" fillId="17" borderId="5" xfId="0" applyFont="1" applyFill="1" applyBorder="1"/>
    <xf numFmtId="0" fontId="7" fillId="17" borderId="8" xfId="0" applyFont="1" applyFill="1" applyBorder="1"/>
    <xf numFmtId="0" fontId="7" fillId="17" borderId="13" xfId="0" applyFont="1" applyFill="1" applyBorder="1"/>
    <xf numFmtId="0" fontId="7" fillId="17" borderId="5" xfId="0" applyFont="1" applyFill="1" applyBorder="1" applyAlignment="1">
      <alignment horizontal="right"/>
    </xf>
    <xf numFmtId="0" fontId="58" fillId="17" borderId="8" xfId="0" applyFont="1" applyFill="1" applyBorder="1" applyAlignment="1">
      <alignment horizontal="center"/>
    </xf>
    <xf numFmtId="0" fontId="63" fillId="17" borderId="9" xfId="0" applyFont="1" applyFill="1" applyBorder="1"/>
    <xf numFmtId="0" fontId="7" fillId="17" borderId="0" xfId="0" applyFont="1" applyFill="1"/>
    <xf numFmtId="0" fontId="7" fillId="17" borderId="9" xfId="0" applyFont="1" applyFill="1" applyBorder="1"/>
    <xf numFmtId="0" fontId="7" fillId="17" borderId="14" xfId="0" applyFont="1" applyFill="1" applyBorder="1"/>
    <xf numFmtId="0" fontId="7" fillId="17" borderId="9" xfId="0" applyFont="1" applyFill="1" applyBorder="1" applyAlignment="1">
      <alignment horizontal="right"/>
    </xf>
    <xf numFmtId="0" fontId="63" fillId="17" borderId="0" xfId="0" applyFont="1" applyFill="1"/>
    <xf numFmtId="0" fontId="7" fillId="17" borderId="0" xfId="0" applyFont="1" applyFill="1" applyAlignment="1">
      <alignment horizontal="right"/>
    </xf>
    <xf numFmtId="0" fontId="58" fillId="0" borderId="0" xfId="0" applyFont="1" applyAlignment="1">
      <alignment horizontal="right" vertical="center"/>
    </xf>
    <xf numFmtId="0" fontId="61" fillId="0" borderId="0" xfId="0" applyFont="1" applyAlignment="1">
      <alignment vertical="center" wrapText="1"/>
    </xf>
    <xf numFmtId="0" fontId="73" fillId="0" borderId="0" xfId="0" applyFont="1" applyAlignment="1">
      <alignment vertical="center" wrapText="1"/>
    </xf>
    <xf numFmtId="0" fontId="73" fillId="0" borderId="0" xfId="0" applyFont="1" applyAlignment="1">
      <alignment vertical="center"/>
    </xf>
    <xf numFmtId="0" fontId="62" fillId="0" borderId="0" xfId="0" applyFont="1" applyAlignment="1">
      <alignment vertical="center" wrapText="1"/>
    </xf>
    <xf numFmtId="0" fontId="72" fillId="17" borderId="12" xfId="0" applyFont="1" applyFill="1" applyBorder="1" applyAlignment="1">
      <alignment vertical="center"/>
    </xf>
    <xf numFmtId="3" fontId="58" fillId="17" borderId="14" xfId="0" applyNumberFormat="1" applyFont="1" applyFill="1" applyBorder="1" applyAlignment="1">
      <alignment horizontal="right"/>
    </xf>
    <xf numFmtId="0" fontId="72" fillId="17" borderId="14" xfId="0" applyFont="1" applyFill="1" applyBorder="1" applyAlignment="1">
      <alignment vertical="center"/>
    </xf>
    <xf numFmtId="0" fontId="72" fillId="17" borderId="11" xfId="0" applyFont="1" applyFill="1" applyBorder="1" applyAlignment="1">
      <alignment vertical="center"/>
    </xf>
    <xf numFmtId="0" fontId="72" fillId="17" borderId="9" xfId="0" applyFont="1" applyFill="1" applyBorder="1" applyAlignment="1">
      <alignment vertical="center"/>
    </xf>
    <xf numFmtId="3" fontId="58" fillId="0" borderId="13" xfId="0" applyNumberFormat="1" applyFont="1" applyBorder="1" applyAlignment="1">
      <alignment horizontal="center" vertical="center"/>
    </xf>
    <xf numFmtId="169" fontId="58" fillId="0" borderId="13" xfId="0" applyNumberFormat="1" applyFont="1" applyBorder="1" applyAlignment="1">
      <alignment horizontal="center" vertical="center"/>
    </xf>
    <xf numFmtId="0" fontId="51" fillId="8" borderId="8" xfId="0" applyFont="1" applyFill="1" applyBorder="1" applyAlignment="1">
      <alignment horizontal="center" vertical="center" wrapText="1"/>
    </xf>
    <xf numFmtId="0" fontId="51" fillId="8" borderId="13" xfId="0" applyFont="1" applyFill="1" applyBorder="1" applyAlignment="1">
      <alignment vertical="center" wrapText="1"/>
    </xf>
    <xf numFmtId="0" fontId="58" fillId="2" borderId="10" xfId="0" applyFont="1" applyFill="1" applyBorder="1" applyAlignment="1">
      <alignment vertical="center"/>
    </xf>
    <xf numFmtId="0" fontId="21" fillId="2" borderId="0" xfId="0" applyFont="1" applyFill="1" applyAlignment="1">
      <alignment vertical="center" wrapText="1"/>
    </xf>
    <xf numFmtId="0" fontId="7" fillId="2" borderId="0" xfId="0" applyFont="1" applyFill="1" applyAlignment="1">
      <alignment vertical="center" wrapText="1"/>
    </xf>
    <xf numFmtId="9" fontId="7" fillId="2" borderId="0" xfId="0" applyNumberFormat="1" applyFont="1" applyFill="1" applyAlignment="1">
      <alignment vertical="center"/>
    </xf>
    <xf numFmtId="0" fontId="52" fillId="2" borderId="0" xfId="0" applyFont="1" applyFill="1" applyAlignment="1">
      <alignment vertical="center"/>
    </xf>
    <xf numFmtId="3" fontId="58" fillId="12" borderId="0" xfId="0" applyNumberFormat="1" applyFont="1" applyFill="1" applyAlignment="1">
      <alignment horizontal="right"/>
    </xf>
    <xf numFmtId="3" fontId="58" fillId="12" borderId="10" xfId="0" applyNumberFormat="1" applyFont="1" applyFill="1" applyBorder="1" applyAlignment="1">
      <alignment horizontal="right"/>
    </xf>
    <xf numFmtId="3" fontId="58" fillId="12" borderId="5" xfId="0" applyNumberFormat="1" applyFont="1" applyFill="1" applyBorder="1" applyAlignment="1">
      <alignment horizontal="right"/>
    </xf>
    <xf numFmtId="0" fontId="7" fillId="12" borderId="11" xfId="0" applyFont="1" applyFill="1" applyBorder="1" applyAlignment="1">
      <alignment horizontal="center"/>
    </xf>
    <xf numFmtId="0" fontId="58" fillId="0" borderId="0" xfId="0" applyFont="1" applyAlignment="1">
      <alignment horizontal="right"/>
    </xf>
    <xf numFmtId="0" fontId="7" fillId="0" borderId="0" xfId="0" applyFont="1" applyAlignment="1">
      <alignment horizontal="left" vertical="center" indent="3"/>
    </xf>
    <xf numFmtId="20" fontId="67" fillId="0" borderId="0" xfId="0" applyNumberFormat="1" applyFont="1" applyAlignment="1">
      <alignment vertical="center" wrapText="1"/>
    </xf>
    <xf numFmtId="0" fontId="7" fillId="0" borderId="9" xfId="0" applyFont="1" applyBorder="1" applyAlignment="1">
      <alignment horizontal="center"/>
    </xf>
    <xf numFmtId="0" fontId="58" fillId="12" borderId="11" xfId="0" applyFont="1" applyFill="1" applyBorder="1" applyAlignment="1">
      <alignment horizontal="left" vertical="center"/>
    </xf>
    <xf numFmtId="0" fontId="58" fillId="12" borderId="9" xfId="0" applyFont="1" applyFill="1" applyBorder="1" applyAlignment="1">
      <alignment horizontal="left" vertical="center"/>
    </xf>
    <xf numFmtId="172" fontId="58" fillId="12" borderId="11" xfId="0" applyNumberFormat="1" applyFont="1" applyFill="1" applyBorder="1" applyAlignment="1">
      <alignment vertical="center"/>
    </xf>
    <xf numFmtId="172" fontId="58" fillId="2" borderId="9" xfId="0" applyNumberFormat="1" applyFont="1" applyFill="1" applyBorder="1" applyAlignment="1">
      <alignment vertical="center"/>
    </xf>
    <xf numFmtId="172" fontId="58" fillId="12" borderId="9" xfId="0" applyNumberFormat="1" applyFont="1" applyFill="1" applyBorder="1" applyAlignment="1">
      <alignment vertical="center"/>
    </xf>
    <xf numFmtId="172" fontId="58" fillId="2" borderId="8" xfId="0" applyNumberFormat="1" applyFont="1" applyFill="1" applyBorder="1" applyAlignment="1">
      <alignment vertical="center"/>
    </xf>
    <xf numFmtId="172" fontId="58" fillId="12" borderId="8" xfId="0" applyNumberFormat="1" applyFont="1" applyFill="1" applyBorder="1" applyAlignment="1">
      <alignment vertical="center"/>
    </xf>
    <xf numFmtId="172" fontId="58" fillId="12" borderId="11" xfId="0" applyNumberFormat="1" applyFont="1" applyFill="1" applyBorder="1" applyAlignment="1">
      <alignment horizontal="left" vertical="center"/>
    </xf>
    <xf numFmtId="172" fontId="58" fillId="12" borderId="9" xfId="0" applyNumberFormat="1" applyFont="1" applyFill="1" applyBorder="1" applyAlignment="1">
      <alignment horizontal="left" vertical="center"/>
    </xf>
    <xf numFmtId="172" fontId="58" fillId="12" borderId="8" xfId="0" applyNumberFormat="1" applyFont="1" applyFill="1" applyBorder="1" applyAlignment="1">
      <alignment horizontal="left" vertical="center"/>
    </xf>
    <xf numFmtId="0" fontId="58" fillId="12" borderId="10" xfId="0" applyFont="1" applyFill="1" applyBorder="1" applyAlignment="1">
      <alignment horizontal="left" vertical="center"/>
    </xf>
    <xf numFmtId="0" fontId="58" fillId="12" borderId="12" xfId="0" applyFont="1" applyFill="1" applyBorder="1" applyAlignment="1">
      <alignment horizontal="left" vertical="center"/>
    </xf>
    <xf numFmtId="0" fontId="58" fillId="12" borderId="14" xfId="0" applyFont="1" applyFill="1" applyBorder="1" applyAlignment="1">
      <alignment horizontal="left" vertical="center"/>
    </xf>
    <xf numFmtId="0" fontId="7" fillId="0" borderId="15" xfId="0" applyFont="1" applyBorder="1"/>
    <xf numFmtId="0" fontId="21" fillId="0" borderId="15" xfId="0" applyFont="1" applyBorder="1"/>
    <xf numFmtId="0" fontId="28" fillId="0" borderId="0" xfId="0" applyFont="1"/>
    <xf numFmtId="0" fontId="58" fillId="12" borderId="1" xfId="0" applyFont="1" applyFill="1" applyBorder="1" applyAlignment="1">
      <alignment horizontal="center"/>
    </xf>
    <xf numFmtId="0" fontId="58" fillId="0" borderId="1" xfId="0" applyFont="1" applyBorder="1" applyAlignment="1">
      <alignment horizontal="center"/>
    </xf>
    <xf numFmtId="0" fontId="70" fillId="0" borderId="0" xfId="0" applyFont="1" applyAlignment="1">
      <alignment vertical="center"/>
    </xf>
    <xf numFmtId="0" fontId="58" fillId="0" borderId="4" xfId="0" applyFont="1" applyBorder="1" applyAlignment="1">
      <alignment vertical="center"/>
    </xf>
    <xf numFmtId="0" fontId="58" fillId="0" borderId="2" xfId="0" applyFont="1" applyBorder="1" applyAlignment="1">
      <alignment vertical="center"/>
    </xf>
    <xf numFmtId="171" fontId="58" fillId="12" borderId="1" xfId="0" applyNumberFormat="1" applyFont="1" applyFill="1" applyBorder="1" applyAlignment="1">
      <alignment horizontal="center"/>
    </xf>
    <xf numFmtId="0" fontId="58" fillId="0" borderId="1" xfId="0" applyFont="1" applyBorder="1" applyAlignment="1">
      <alignment vertical="center"/>
    </xf>
    <xf numFmtId="171" fontId="58" fillId="0" borderId="1" xfId="0" applyNumberFormat="1" applyFont="1" applyBorder="1" applyAlignment="1">
      <alignment horizontal="center"/>
    </xf>
    <xf numFmtId="0" fontId="58" fillId="12" borderId="1" xfId="0" applyFont="1" applyFill="1" applyBorder="1" applyAlignment="1">
      <alignment vertical="center"/>
    </xf>
    <xf numFmtId="0" fontId="58" fillId="0" borderId="1" xfId="0" applyFont="1" applyBorder="1" applyAlignment="1">
      <alignment horizontal="center" vertical="center"/>
    </xf>
    <xf numFmtId="0" fontId="58" fillId="12" borderId="1" xfId="0" applyFont="1" applyFill="1" applyBorder="1" applyAlignment="1">
      <alignment horizontal="center" vertical="center"/>
    </xf>
    <xf numFmtId="0" fontId="70" fillId="0" borderId="0" xfId="0" applyFont="1" applyAlignment="1">
      <alignment horizontal="left" vertical="center"/>
    </xf>
    <xf numFmtId="0" fontId="58" fillId="0" borderId="0" xfId="0" applyFont="1" applyAlignment="1">
      <alignment horizontal="left" vertical="center"/>
    </xf>
    <xf numFmtId="0" fontId="58" fillId="0" borderId="3" xfId="0" applyFont="1" applyBorder="1" applyAlignment="1">
      <alignment horizontal="left" vertical="center"/>
    </xf>
    <xf numFmtId="0" fontId="58" fillId="12" borderId="1" xfId="0" quotePrefix="1" applyFont="1" applyFill="1" applyBorder="1" applyAlignment="1">
      <alignment horizontal="left"/>
    </xf>
    <xf numFmtId="0" fontId="58" fillId="0" borderId="1" xfId="0" applyFont="1" applyBorder="1" applyAlignment="1">
      <alignment horizontal="left" vertical="center"/>
    </xf>
    <xf numFmtId="0" fontId="58" fillId="12" borderId="1" xfId="0" applyFont="1" applyFill="1" applyBorder="1" applyAlignment="1">
      <alignment horizontal="left" vertical="center"/>
    </xf>
    <xf numFmtId="0" fontId="58" fillId="0" borderId="1" xfId="0" applyFont="1" applyBorder="1" applyAlignment="1">
      <alignment horizontal="left"/>
    </xf>
    <xf numFmtId="0" fontId="58" fillId="12" borderId="1" xfId="0" applyFont="1" applyFill="1" applyBorder="1" applyAlignment="1">
      <alignment horizontal="left"/>
    </xf>
    <xf numFmtId="0" fontId="58" fillId="17" borderId="1" xfId="0" quotePrefix="1" applyFont="1" applyFill="1" applyBorder="1" applyAlignment="1">
      <alignment horizontal="left"/>
    </xf>
    <xf numFmtId="0" fontId="58" fillId="17" borderId="1" xfId="0" applyFont="1" applyFill="1" applyBorder="1" applyAlignment="1">
      <alignment horizontal="center"/>
    </xf>
    <xf numFmtId="0" fontId="58" fillId="17" borderId="1" xfId="0" applyFont="1" applyFill="1" applyBorder="1" applyAlignment="1">
      <alignment horizontal="left" vertical="center"/>
    </xf>
    <xf numFmtId="0" fontId="58" fillId="17" borderId="1" xfId="0" applyFont="1" applyFill="1" applyBorder="1" applyAlignment="1">
      <alignment vertical="center"/>
    </xf>
    <xf numFmtId="3" fontId="75" fillId="2" borderId="10" xfId="5" quotePrefix="1" applyFont="1" applyFill="1" applyBorder="1" applyAlignment="1">
      <alignment horizontal="left" vertical="center" wrapText="1" indent="1"/>
    </xf>
    <xf numFmtId="3" fontId="76" fillId="2" borderId="10" xfId="5" quotePrefix="1" applyFont="1" applyFill="1" applyBorder="1" applyAlignment="1">
      <alignment horizontal="left" vertical="center" wrapText="1"/>
    </xf>
    <xf numFmtId="3" fontId="76" fillId="2" borderId="5" xfId="5" quotePrefix="1" applyFont="1" applyFill="1" applyBorder="1" applyAlignment="1">
      <alignment horizontal="left" vertical="center" wrapText="1"/>
    </xf>
    <xf numFmtId="0" fontId="50" fillId="0" borderId="20" xfId="3" quotePrefix="1" applyFont="1" applyBorder="1" applyAlignment="1">
      <alignment horizontal="center" textRotation="90" wrapText="1"/>
    </xf>
    <xf numFmtId="0" fontId="50" fillId="0" borderId="21" xfId="3" quotePrefix="1" applyFont="1" applyBorder="1" applyAlignment="1">
      <alignment horizontal="center" textRotation="90" wrapText="1"/>
    </xf>
    <xf numFmtId="0" fontId="50" fillId="0" borderId="22" xfId="3" quotePrefix="1" applyFont="1" applyBorder="1" applyAlignment="1">
      <alignment horizontal="center" textRotation="90"/>
    </xf>
    <xf numFmtId="0" fontId="50" fillId="0" borderId="20" xfId="3" quotePrefix="1" applyFont="1" applyBorder="1" applyAlignment="1">
      <alignment horizontal="center" textRotation="90"/>
    </xf>
    <xf numFmtId="0" fontId="8" fillId="0" borderId="20" xfId="3" applyFont="1" applyBorder="1"/>
    <xf numFmtId="0" fontId="50" fillId="0" borderId="22" xfId="0" quotePrefix="1" applyFont="1" applyBorder="1" applyAlignment="1">
      <alignment horizontal="center" textRotation="90" wrapText="1"/>
    </xf>
    <xf numFmtId="0" fontId="50" fillId="0" borderId="21" xfId="3" quotePrefix="1" applyFont="1" applyBorder="1" applyAlignment="1">
      <alignment horizontal="center" textRotation="90"/>
    </xf>
    <xf numFmtId="0" fontId="13" fillId="0" borderId="22" xfId="3" applyFont="1" applyBorder="1" applyAlignment="1">
      <alignment horizontal="center" textRotation="90"/>
    </xf>
    <xf numFmtId="3" fontId="68" fillId="20" borderId="0" xfId="5" quotePrefix="1" applyFont="1" applyFill="1" applyAlignment="1">
      <alignment horizontal="left" vertical="center" wrapText="1"/>
    </xf>
    <xf numFmtId="3" fontId="81" fillId="20" borderId="5" xfId="5" applyFont="1" applyFill="1" applyBorder="1" applyAlignment="1">
      <alignment horizontal="left" vertical="center" wrapText="1"/>
    </xf>
    <xf numFmtId="167" fontId="23" fillId="20" borderId="1" xfId="5" applyNumberFormat="1" applyFont="1" applyFill="1" applyBorder="1" applyAlignment="1">
      <alignment horizontal="center" vertical="center" wrapText="1"/>
    </xf>
    <xf numFmtId="3" fontId="81" fillId="2" borderId="1" xfId="5" applyFont="1" applyFill="1" applyBorder="1" applyAlignment="1">
      <alignment horizontal="left" vertical="center" wrapText="1"/>
    </xf>
    <xf numFmtId="167" fontId="8" fillId="2" borderId="2" xfId="5" applyNumberFormat="1" applyFont="1" applyFill="1" applyBorder="1" applyAlignment="1">
      <alignment horizontal="center" vertical="center" wrapText="1"/>
    </xf>
    <xf numFmtId="167" fontId="8" fillId="2" borderId="2" xfId="4" applyNumberFormat="1" applyFont="1" applyFill="1" applyBorder="1" applyAlignment="1">
      <alignment horizontal="center" vertical="center"/>
    </xf>
    <xf numFmtId="167" fontId="8" fillId="2" borderId="2" xfId="4" quotePrefix="1" applyNumberFormat="1" applyFont="1" applyFill="1" applyBorder="1" applyAlignment="1">
      <alignment horizontal="center" vertical="center"/>
    </xf>
    <xf numFmtId="167" fontId="8" fillId="2" borderId="1" xfId="15" applyNumberFormat="1" applyFont="1" applyFill="1" applyBorder="1" applyAlignment="1">
      <alignment horizontal="center" vertical="center"/>
    </xf>
    <xf numFmtId="167" fontId="8" fillId="2" borderId="2" xfId="15" applyNumberFormat="1" applyFont="1" applyFill="1" applyBorder="1" applyAlignment="1">
      <alignment horizontal="center" vertical="center"/>
    </xf>
    <xf numFmtId="3" fontId="83" fillId="2" borderId="2" xfId="5" quotePrefix="1" applyFont="1" applyFill="1" applyBorder="1" applyAlignment="1">
      <alignment horizontal="left" vertical="center" wrapText="1" indent="1"/>
    </xf>
    <xf numFmtId="169" fontId="84" fillId="2" borderId="1" xfId="0" applyNumberFormat="1" applyFont="1" applyFill="1" applyBorder="1" applyAlignment="1">
      <alignment horizontal="center" vertical="center"/>
    </xf>
    <xf numFmtId="49" fontId="85" fillId="3" borderId="1" xfId="0" applyNumberFormat="1" applyFont="1" applyFill="1" applyBorder="1" applyAlignment="1">
      <alignment horizontal="center" vertical="center"/>
    </xf>
    <xf numFmtId="167" fontId="40" fillId="2" borderId="1" xfId="4" applyNumberFormat="1" applyFont="1" applyFill="1" applyBorder="1" applyAlignment="1">
      <alignment horizontal="center" vertical="center"/>
    </xf>
    <xf numFmtId="49" fontId="85" fillId="3" borderId="1" xfId="0" quotePrefix="1" applyNumberFormat="1" applyFont="1" applyFill="1" applyBorder="1" applyAlignment="1">
      <alignment horizontal="center" vertical="center"/>
    </xf>
    <xf numFmtId="167" fontId="40" fillId="2" borderId="1" xfId="6" applyNumberFormat="1" applyFont="1" applyFill="1" applyBorder="1" applyAlignment="1">
      <alignment horizontal="center" vertical="center"/>
    </xf>
    <xf numFmtId="167" fontId="40" fillId="2" borderId="1" xfId="15" applyNumberFormat="1" applyFont="1" applyFill="1" applyBorder="1" applyAlignment="1">
      <alignment horizontal="center" vertical="center"/>
    </xf>
    <xf numFmtId="3" fontId="83" fillId="2" borderId="1" xfId="5" quotePrefix="1" applyFont="1" applyFill="1" applyBorder="1" applyAlignment="1">
      <alignment horizontal="left" vertical="center" wrapText="1" indent="2"/>
    </xf>
    <xf numFmtId="3" fontId="83" fillId="0" borderId="2" xfId="5" applyFont="1" applyBorder="1" applyAlignment="1">
      <alignment horizontal="left" vertical="center" wrapText="1" indent="1"/>
    </xf>
    <xf numFmtId="167" fontId="40" fillId="2" borderId="1" xfId="5" applyNumberFormat="1" applyFont="1" applyFill="1" applyBorder="1" applyAlignment="1">
      <alignment horizontal="center" vertical="center"/>
    </xf>
    <xf numFmtId="3" fontId="83" fillId="2" borderId="2" xfId="5" applyFont="1" applyFill="1" applyBorder="1" applyAlignment="1">
      <alignment horizontal="left" vertical="center" wrapText="1" indent="2"/>
    </xf>
    <xf numFmtId="3" fontId="83" fillId="2" borderId="2" xfId="5" applyFont="1" applyFill="1" applyBorder="1" applyAlignment="1">
      <alignment horizontal="left" vertical="center" wrapText="1" indent="1"/>
    </xf>
    <xf numFmtId="3" fontId="68" fillId="20" borderId="10" xfId="5" quotePrefix="1" applyFont="1" applyFill="1" applyBorder="1" applyAlignment="1">
      <alignment horizontal="left" vertical="center" wrapText="1"/>
    </xf>
    <xf numFmtId="3" fontId="81" fillId="20" borderId="4" xfId="5" applyFont="1" applyFill="1" applyBorder="1" applyAlignment="1">
      <alignment horizontal="left" vertical="center" wrapText="1"/>
    </xf>
    <xf numFmtId="3" fontId="87" fillId="21" borderId="10" xfId="5" quotePrefix="1" applyFont="1" applyFill="1" applyBorder="1" applyAlignment="1">
      <alignment horizontal="left" vertical="center" wrapText="1" indent="2"/>
    </xf>
    <xf numFmtId="3" fontId="81" fillId="21" borderId="10" xfId="5" applyFont="1" applyFill="1" applyBorder="1" applyAlignment="1">
      <alignment horizontal="left" vertical="center" wrapText="1"/>
    </xf>
    <xf numFmtId="167" fontId="23" fillId="21" borderId="1" xfId="5" applyNumberFormat="1" applyFont="1" applyFill="1" applyBorder="1" applyAlignment="1">
      <alignment horizontal="center" vertical="center" wrapText="1"/>
    </xf>
    <xf numFmtId="167" fontId="45" fillId="21" borderId="3" xfId="4" quotePrefix="1" applyNumberFormat="1" applyFont="1" applyFill="1" applyBorder="1" applyAlignment="1">
      <alignment vertical="center"/>
    </xf>
    <xf numFmtId="167" fontId="45" fillId="21" borderId="4" xfId="4" quotePrefix="1" applyNumberFormat="1" applyFont="1" applyFill="1" applyBorder="1" applyAlignment="1">
      <alignment vertical="center"/>
    </xf>
    <xf numFmtId="167" fontId="45" fillId="21" borderId="2" xfId="4" quotePrefix="1" applyNumberFormat="1" applyFont="1" applyFill="1" applyBorder="1" applyAlignment="1">
      <alignment vertical="center"/>
    </xf>
    <xf numFmtId="3" fontId="83" fillId="0" borderId="2" xfId="5" quotePrefix="1" applyFont="1" applyBorder="1" applyAlignment="1">
      <alignment horizontal="left" vertical="center" wrapText="1" indent="2"/>
    </xf>
    <xf numFmtId="3" fontId="83" fillId="0" borderId="2" xfId="5" quotePrefix="1" applyFont="1" applyBorder="1" applyAlignment="1">
      <alignment horizontal="left" vertical="center" wrapText="1" indent="1"/>
    </xf>
    <xf numFmtId="3" fontId="83" fillId="2" borderId="2" xfId="5" applyFont="1" applyFill="1" applyBorder="1" applyAlignment="1">
      <alignment horizontal="left" vertical="center" wrapText="1"/>
    </xf>
    <xf numFmtId="3" fontId="83" fillId="2" borderId="2" xfId="5" quotePrefix="1" applyFont="1" applyFill="1" applyBorder="1" applyAlignment="1">
      <alignment horizontal="left" vertical="center" wrapText="1" indent="2"/>
    </xf>
    <xf numFmtId="3" fontId="83" fillId="2" borderId="2" xfId="5" quotePrefix="1" applyFont="1" applyFill="1" applyBorder="1" applyAlignment="1">
      <alignment horizontal="left" vertical="center" wrapText="1"/>
    </xf>
    <xf numFmtId="169" fontId="83" fillId="2" borderId="3" xfId="0" quotePrefix="1" applyNumberFormat="1" applyFont="1" applyFill="1" applyBorder="1" applyAlignment="1">
      <alignment vertical="center"/>
    </xf>
    <xf numFmtId="169" fontId="84" fillId="2" borderId="1" xfId="0" applyNumberFormat="1" applyFont="1" applyFill="1" applyBorder="1" applyAlignment="1">
      <alignment horizontal="center" vertical="center" wrapText="1"/>
    </xf>
    <xf numFmtId="0" fontId="88" fillId="0" borderId="0" xfId="3" applyFont="1"/>
    <xf numFmtId="0" fontId="81" fillId="0" borderId="0" xfId="3" applyFont="1"/>
    <xf numFmtId="0" fontId="81" fillId="0" borderId="0" xfId="3" quotePrefix="1" applyFont="1" applyAlignment="1">
      <alignment horizontal="left"/>
    </xf>
    <xf numFmtId="167" fontId="89" fillId="0" borderId="0" xfId="3" applyNumberFormat="1" applyFont="1" applyAlignment="1">
      <alignment horizontal="center"/>
    </xf>
    <xf numFmtId="0" fontId="90" fillId="0" borderId="0" xfId="3" applyFont="1"/>
    <xf numFmtId="0" fontId="89" fillId="0" borderId="0" xfId="3" applyFont="1"/>
    <xf numFmtId="3" fontId="58" fillId="17" borderId="13" xfId="0" applyNumberFormat="1" applyFont="1" applyFill="1" applyBorder="1" applyAlignment="1">
      <alignment horizontal="center"/>
    </xf>
    <xf numFmtId="0" fontId="58" fillId="12" borderId="11" xfId="0" applyFont="1" applyFill="1" applyBorder="1"/>
    <xf numFmtId="0" fontId="58" fillId="12" borderId="12" xfId="0" applyFont="1" applyFill="1" applyBorder="1"/>
    <xf numFmtId="0" fontId="58" fillId="0" borderId="9" xfId="0" applyFont="1" applyBorder="1"/>
    <xf numFmtId="0" fontId="58" fillId="0" borderId="14" xfId="0" applyFont="1" applyBorder="1"/>
    <xf numFmtId="0" fontId="58" fillId="12" borderId="9" xfId="0" applyFont="1" applyFill="1" applyBorder="1"/>
    <xf numFmtId="0" fontId="58" fillId="12" borderId="14" xfId="0" applyFont="1" applyFill="1" applyBorder="1"/>
    <xf numFmtId="0" fontId="58" fillId="12" borderId="8" xfId="0" applyFont="1" applyFill="1" applyBorder="1"/>
    <xf numFmtId="0" fontId="58" fillId="12" borderId="13" xfId="0" applyFont="1" applyFill="1" applyBorder="1"/>
    <xf numFmtId="0" fontId="58" fillId="0" borderId="8" xfId="0" applyFont="1" applyBorder="1"/>
    <xf numFmtId="0" fontId="58" fillId="0" borderId="13" xfId="0" applyFont="1" applyBorder="1"/>
    <xf numFmtId="3" fontId="83" fillId="2" borderId="12" xfId="5" quotePrefix="1" applyFont="1" applyFill="1" applyBorder="1" applyAlignment="1">
      <alignment horizontal="left" vertical="center" wrapText="1" indent="2"/>
    </xf>
    <xf numFmtId="3" fontId="83" fillId="2" borderId="6" xfId="5" quotePrefix="1" applyFont="1" applyFill="1" applyBorder="1" applyAlignment="1">
      <alignment horizontal="left" vertical="center" wrapText="1" indent="1"/>
    </xf>
    <xf numFmtId="0" fontId="30" fillId="3" borderId="2" xfId="1" applyFont="1" applyFill="1" applyBorder="1" applyAlignment="1" applyProtection="1">
      <alignment horizontal="center" vertical="center"/>
    </xf>
    <xf numFmtId="0" fontId="93" fillId="0" borderId="0" xfId="0" applyFont="1" applyAlignment="1">
      <alignment horizontal="center" vertical="center"/>
    </xf>
    <xf numFmtId="0" fontId="0" fillId="0" borderId="10" xfId="0" applyBorder="1"/>
    <xf numFmtId="0" fontId="0" fillId="0" borderId="12" xfId="0" applyBorder="1"/>
    <xf numFmtId="0" fontId="0" fillId="0" borderId="14" xfId="0" applyBorder="1"/>
    <xf numFmtId="0" fontId="0" fillId="0" borderId="5" xfId="0" applyBorder="1"/>
    <xf numFmtId="0" fontId="0" fillId="0" borderId="13" xfId="0" applyBorder="1"/>
    <xf numFmtId="0" fontId="58" fillId="0" borderId="1" xfId="0" applyFont="1" applyBorder="1" applyAlignment="1">
      <alignment horizontal="left" vertical="center" indent="1"/>
    </xf>
    <xf numFmtId="0" fontId="58" fillId="12" borderId="1" xfId="0" applyFont="1" applyFill="1" applyBorder="1" applyAlignment="1">
      <alignment horizontal="left" vertical="center" indent="1"/>
    </xf>
    <xf numFmtId="0" fontId="70" fillId="0" borderId="0" xfId="0" applyFont="1" applyAlignment="1">
      <alignment horizontal="left"/>
    </xf>
    <xf numFmtId="171" fontId="58" fillId="0" borderId="0" xfId="0" applyNumberFormat="1" applyFont="1" applyAlignment="1">
      <alignment horizontal="center"/>
    </xf>
    <xf numFmtId="0" fontId="58" fillId="0" borderId="0" xfId="0" quotePrefix="1" applyFont="1" applyAlignment="1">
      <alignment horizontal="left"/>
    </xf>
    <xf numFmtId="0" fontId="58" fillId="0" borderId="0" xfId="0" applyFont="1" applyAlignment="1">
      <alignment horizontal="left"/>
    </xf>
    <xf numFmtId="0" fontId="50" fillId="0" borderId="25" xfId="3" quotePrefix="1" applyFont="1" applyBorder="1" applyAlignment="1">
      <alignment horizontal="center" textRotation="90"/>
    </xf>
    <xf numFmtId="0" fontId="50" fillId="0" borderId="26" xfId="3" quotePrefix="1" applyFont="1" applyBorder="1" applyAlignment="1">
      <alignment horizontal="center" textRotation="90"/>
    </xf>
    <xf numFmtId="0" fontId="50" fillId="0" borderId="27" xfId="3" quotePrefix="1" applyFont="1" applyBorder="1" applyAlignment="1">
      <alignment horizontal="center" textRotation="90"/>
    </xf>
    <xf numFmtId="167" fontId="45" fillId="21" borderId="4" xfId="4" quotePrefix="1" applyNumberFormat="1" applyFont="1" applyFill="1" applyBorder="1" applyAlignment="1">
      <alignment horizontal="center" vertical="center"/>
    </xf>
    <xf numFmtId="0" fontId="7" fillId="0" borderId="0" xfId="0" applyFont="1" applyAlignment="1">
      <alignment horizontal="left" indent="1"/>
    </xf>
    <xf numFmtId="0" fontId="21" fillId="0" borderId="0" xfId="0" applyFont="1" applyAlignment="1">
      <alignment horizontal="left" indent="1"/>
    </xf>
    <xf numFmtId="173" fontId="49" fillId="9" borderId="0" xfId="0" applyNumberFormat="1" applyFont="1" applyFill="1" applyAlignment="1">
      <alignment vertical="center"/>
    </xf>
    <xf numFmtId="173" fontId="23" fillId="9" borderId="1" xfId="0" applyNumberFormat="1" applyFont="1" applyFill="1" applyBorder="1" applyAlignment="1">
      <alignment vertical="top"/>
    </xf>
    <xf numFmtId="173" fontId="0" fillId="0" borderId="0" xfId="0" applyNumberFormat="1"/>
    <xf numFmtId="49" fontId="49" fillId="9" borderId="0" xfId="0" applyNumberFormat="1" applyFont="1" applyFill="1" applyAlignment="1">
      <alignment horizontal="right" vertical="center"/>
    </xf>
    <xf numFmtId="49" fontId="23" fillId="9" borderId="1" xfId="0" applyNumberFormat="1" applyFont="1" applyFill="1" applyBorder="1" applyAlignment="1">
      <alignment horizontal="right" vertical="top"/>
    </xf>
    <xf numFmtId="49" fontId="0" fillId="0" borderId="0" xfId="0" applyNumberFormat="1" applyAlignment="1">
      <alignment horizontal="right"/>
    </xf>
    <xf numFmtId="0" fontId="49" fillId="0" borderId="0" xfId="0" applyFont="1"/>
    <xf numFmtId="174" fontId="7" fillId="2" borderId="0" xfId="0" applyNumberFormat="1" applyFont="1" applyFill="1"/>
    <xf numFmtId="174" fontId="7" fillId="0" borderId="0" xfId="0" applyNumberFormat="1" applyFont="1"/>
    <xf numFmtId="174" fontId="0" fillId="2" borderId="5" xfId="0" applyNumberFormat="1" applyFill="1" applyBorder="1"/>
    <xf numFmtId="174" fontId="0" fillId="2" borderId="0" xfId="0" applyNumberFormat="1" applyFill="1"/>
    <xf numFmtId="174" fontId="0" fillId="0" borderId="0" xfId="0" applyNumberFormat="1"/>
    <xf numFmtId="174" fontId="22" fillId="2" borderId="0" xfId="0" applyNumberFormat="1" applyFont="1" applyFill="1"/>
    <xf numFmtId="174" fontId="22" fillId="0" borderId="0" xfId="0" applyNumberFormat="1" applyFont="1"/>
    <xf numFmtId="174" fontId="0" fillId="2" borderId="0" xfId="0" applyNumberFormat="1" applyFill="1" applyAlignment="1">
      <alignment horizontal="center"/>
    </xf>
    <xf numFmtId="174" fontId="97" fillId="2" borderId="0" xfId="0" applyNumberFormat="1" applyFont="1" applyFill="1"/>
    <xf numFmtId="174" fontId="1" fillId="0" borderId="1" xfId="0" applyNumberFormat="1" applyFont="1" applyBorder="1" applyAlignment="1">
      <alignment horizontal="center"/>
    </xf>
    <xf numFmtId="174" fontId="1" fillId="2" borderId="0" xfId="0" applyNumberFormat="1" applyFont="1" applyFill="1"/>
    <xf numFmtId="174" fontId="1" fillId="0" borderId="0" xfId="0" applyNumberFormat="1" applyFont="1"/>
    <xf numFmtId="174" fontId="11" fillId="2" borderId="0" xfId="0" applyNumberFormat="1" applyFont="1" applyFill="1" applyAlignment="1">
      <alignment horizontal="center"/>
    </xf>
    <xf numFmtId="0" fontId="58" fillId="12" borderId="1" xfId="0" quotePrefix="1" applyFont="1" applyFill="1" applyBorder="1" applyAlignment="1">
      <alignment horizontal="left" vertical="center"/>
    </xf>
    <xf numFmtId="0" fontId="5" fillId="2" borderId="0" xfId="0" applyFont="1" applyFill="1" applyAlignment="1">
      <alignment vertical="center" wrapText="1"/>
    </xf>
    <xf numFmtId="0" fontId="58" fillId="12" borderId="1" xfId="0" applyFont="1" applyFill="1" applyBorder="1" applyAlignment="1">
      <alignment horizontal="right"/>
    </xf>
    <xf numFmtId="0" fontId="58" fillId="12" borderId="1" xfId="0" applyFont="1" applyFill="1" applyBorder="1" applyAlignment="1">
      <alignment horizontal="right" vertical="center"/>
    </xf>
    <xf numFmtId="3" fontId="58" fillId="12" borderId="1" xfId="0" applyNumberFormat="1" applyFont="1" applyFill="1" applyBorder="1" applyAlignment="1">
      <alignment horizontal="right" vertical="center"/>
    </xf>
    <xf numFmtId="3" fontId="58" fillId="2" borderId="1" xfId="0" applyNumberFormat="1" applyFont="1" applyFill="1" applyBorder="1" applyAlignment="1">
      <alignment horizontal="right" vertical="center"/>
    </xf>
    <xf numFmtId="0" fontId="58" fillId="12" borderId="13" xfId="0" applyFont="1" applyFill="1" applyBorder="1" applyAlignment="1">
      <alignment horizontal="left" vertical="center"/>
    </xf>
    <xf numFmtId="0" fontId="58" fillId="12" borderId="8" xfId="0" applyFont="1" applyFill="1" applyBorder="1" applyAlignment="1">
      <alignment horizontal="left" vertical="center"/>
    </xf>
    <xf numFmtId="0" fontId="58" fillId="12" borderId="5" xfId="0" applyFont="1" applyFill="1" applyBorder="1" applyAlignment="1">
      <alignment horizontal="left" vertical="center"/>
    </xf>
    <xf numFmtId="3" fontId="48" fillId="0" borderId="1" xfId="0" applyNumberFormat="1" applyFont="1" applyBorder="1" applyAlignment="1">
      <alignment horizontal="right"/>
    </xf>
    <xf numFmtId="3" fontId="48" fillId="12" borderId="1" xfId="0" applyNumberFormat="1" applyFont="1" applyFill="1" applyBorder="1" applyAlignment="1">
      <alignment horizontal="right"/>
    </xf>
    <xf numFmtId="174" fontId="47" fillId="0" borderId="1" xfId="0" applyNumberFormat="1" applyFont="1" applyBorder="1" applyAlignment="1">
      <alignment horizontal="center"/>
    </xf>
    <xf numFmtId="174" fontId="47" fillId="12" borderId="1" xfId="0" applyNumberFormat="1" applyFont="1" applyFill="1" applyBorder="1" applyAlignment="1">
      <alignment horizontal="center"/>
    </xf>
    <xf numFmtId="0" fontId="8" fillId="17" borderId="0" xfId="0" applyFont="1" applyFill="1" applyAlignment="1">
      <alignment horizontal="left"/>
    </xf>
    <xf numFmtId="0" fontId="0" fillId="2" borderId="1" xfId="0" applyFill="1" applyBorder="1" applyAlignment="1">
      <alignment horizontal="center"/>
    </xf>
    <xf numFmtId="169" fontId="7" fillId="0" borderId="0" xfId="0" applyNumberFormat="1" applyFont="1"/>
    <xf numFmtId="49" fontId="8" fillId="0" borderId="0" xfId="0" applyNumberFormat="1" applyFont="1" applyAlignment="1">
      <alignment horizontal="right"/>
    </xf>
    <xf numFmtId="0" fontId="7" fillId="2" borderId="0" xfId="0" applyFont="1" applyFill="1" applyAlignment="1">
      <alignment horizontal="right" vertical="center"/>
    </xf>
    <xf numFmtId="0" fontId="51" fillId="15" borderId="10" xfId="0" applyFont="1" applyFill="1" applyBorder="1" applyAlignment="1">
      <alignment horizontal="right" vertical="center"/>
    </xf>
    <xf numFmtId="0" fontId="53" fillId="0" borderId="0" xfId="0" applyFont="1" applyAlignment="1">
      <alignment horizontal="right" vertical="center"/>
    </xf>
    <xf numFmtId="0" fontId="51" fillId="13" borderId="4" xfId="0" applyFont="1" applyFill="1" applyBorder="1" applyAlignment="1">
      <alignment horizontal="right" vertical="center"/>
    </xf>
    <xf numFmtId="0" fontId="51" fillId="15" borderId="4" xfId="0" applyFont="1" applyFill="1" applyBorder="1" applyAlignment="1">
      <alignment horizontal="right" vertical="center"/>
    </xf>
    <xf numFmtId="0" fontId="52" fillId="2" borderId="0" xfId="0" applyFont="1" applyFill="1" applyAlignment="1">
      <alignment horizontal="right" vertical="center"/>
    </xf>
    <xf numFmtId="174" fontId="0" fillId="2" borderId="10" xfId="0" applyNumberFormat="1" applyFill="1" applyBorder="1" applyAlignment="1">
      <alignment horizontal="center"/>
    </xf>
    <xf numFmtId="0" fontId="21" fillId="0" borderId="0" xfId="0" applyFont="1" applyAlignment="1">
      <alignment horizontal="right"/>
    </xf>
    <xf numFmtId="3" fontId="7" fillId="0" borderId="0" xfId="0" applyNumberFormat="1" applyFont="1"/>
    <xf numFmtId="49" fontId="8" fillId="11" borderId="2" xfId="0" applyNumberFormat="1" applyFont="1" applyFill="1" applyBorder="1" applyAlignment="1">
      <alignment horizontal="left" vertical="top"/>
    </xf>
    <xf numFmtId="0" fontId="58" fillId="0" borderId="5" xfId="0" applyFont="1" applyBorder="1" applyAlignment="1">
      <alignment horizontal="center" vertical="center"/>
    </xf>
    <xf numFmtId="0" fontId="58" fillId="12" borderId="10" xfId="0" applyFont="1" applyFill="1" applyBorder="1"/>
    <xf numFmtId="0" fontId="58" fillId="12" borderId="0" xfId="0" applyFont="1" applyFill="1"/>
    <xf numFmtId="175" fontId="0" fillId="10" borderId="4" xfId="0" applyNumberFormat="1" applyFill="1" applyBorder="1" applyAlignment="1">
      <alignment horizontal="right" vertical="center"/>
    </xf>
    <xf numFmtId="175" fontId="8" fillId="11" borderId="3" xfId="0" applyNumberFormat="1" applyFont="1" applyFill="1" applyBorder="1" applyAlignment="1">
      <alignment horizontal="right" vertical="top" wrapText="1"/>
    </xf>
    <xf numFmtId="175" fontId="8" fillId="17" borderId="0" xfId="0" applyNumberFormat="1" applyFont="1" applyFill="1" applyAlignment="1">
      <alignment horizontal="right"/>
    </xf>
    <xf numFmtId="175" fontId="0" fillId="0" borderId="0" xfId="0" applyNumberFormat="1" applyAlignment="1">
      <alignment horizontal="right"/>
    </xf>
    <xf numFmtId="176" fontId="0" fillId="10" borderId="4" xfId="0" applyNumberFormat="1" applyFill="1" applyBorder="1" applyAlignment="1">
      <alignment horizontal="right" vertical="center"/>
    </xf>
    <xf numFmtId="176" fontId="8" fillId="11" borderId="3" xfId="0" applyNumberFormat="1" applyFont="1" applyFill="1" applyBorder="1" applyAlignment="1">
      <alignment horizontal="right" vertical="top" wrapText="1"/>
    </xf>
    <xf numFmtId="176" fontId="8" fillId="17" borderId="0" xfId="0" applyNumberFormat="1" applyFont="1" applyFill="1" applyAlignment="1">
      <alignment horizontal="right"/>
    </xf>
    <xf numFmtId="176" fontId="0" fillId="0" borderId="0" xfId="0" applyNumberFormat="1" applyAlignment="1">
      <alignment horizontal="right"/>
    </xf>
    <xf numFmtId="176" fontId="8" fillId="10" borderId="3" xfId="0" applyNumberFormat="1" applyFont="1" applyFill="1" applyBorder="1" applyAlignment="1">
      <alignment horizontal="right" vertical="top" wrapText="1"/>
    </xf>
    <xf numFmtId="176" fontId="8" fillId="0" borderId="0" xfId="0" applyNumberFormat="1" applyFont="1" applyAlignment="1">
      <alignment horizontal="right"/>
    </xf>
    <xf numFmtId="169" fontId="0" fillId="0" borderId="0" xfId="0" applyNumberFormat="1"/>
    <xf numFmtId="0" fontId="58" fillId="12" borderId="5" xfId="0" applyFont="1" applyFill="1" applyBorder="1"/>
    <xf numFmtId="0" fontId="58" fillId="12" borderId="8" xfId="0" applyFont="1" applyFill="1" applyBorder="1" applyAlignment="1">
      <alignment horizontal="right"/>
    </xf>
    <xf numFmtId="0" fontId="58" fillId="12" borderId="11" xfId="0" applyFont="1" applyFill="1" applyBorder="1" applyAlignment="1">
      <alignment horizontal="right"/>
    </xf>
    <xf numFmtId="0" fontId="58" fillId="0" borderId="5" xfId="0" applyFont="1" applyBorder="1"/>
    <xf numFmtId="0" fontId="58" fillId="0" borderId="8" xfId="0" applyFont="1" applyBorder="1" applyAlignment="1">
      <alignment horizontal="right"/>
    </xf>
    <xf numFmtId="0" fontId="58" fillId="12" borderId="9" xfId="0" applyFont="1" applyFill="1" applyBorder="1" applyAlignment="1">
      <alignment horizontal="right"/>
    </xf>
    <xf numFmtId="0" fontId="58" fillId="0" borderId="9" xfId="0" applyFont="1" applyBorder="1" applyAlignment="1">
      <alignment horizontal="right"/>
    </xf>
    <xf numFmtId="0" fontId="58" fillId="21" borderId="8" xfId="0" quotePrefix="1" applyFont="1" applyFill="1" applyBorder="1" applyAlignment="1">
      <alignment horizontal="center" vertical="center" wrapText="1"/>
    </xf>
    <xf numFmtId="0" fontId="58" fillId="21" borderId="13" xfId="0" applyFont="1" applyFill="1" applyBorder="1" applyAlignment="1">
      <alignment horizontal="center" vertical="center"/>
    </xf>
    <xf numFmtId="1" fontId="58" fillId="12" borderId="11" xfId="0" applyNumberFormat="1" applyFont="1" applyFill="1" applyBorder="1" applyAlignment="1">
      <alignment vertical="center"/>
    </xf>
    <xf numFmtId="0" fontId="58" fillId="0" borderId="9" xfId="0" applyFont="1" applyBorder="1" applyAlignment="1">
      <alignment horizontal="right" vertical="center"/>
    </xf>
    <xf numFmtId="172" fontId="58" fillId="12" borderId="11" xfId="0" applyNumberFormat="1" applyFont="1" applyFill="1" applyBorder="1"/>
    <xf numFmtId="172" fontId="58" fillId="0" borderId="9" xfId="0" applyNumberFormat="1" applyFont="1" applyBorder="1"/>
    <xf numFmtId="172" fontId="58" fillId="12" borderId="9" xfId="0" applyNumberFormat="1" applyFont="1" applyFill="1" applyBorder="1"/>
    <xf numFmtId="172" fontId="58" fillId="12" borderId="8" xfId="0" applyNumberFormat="1" applyFont="1" applyFill="1" applyBorder="1"/>
    <xf numFmtId="0" fontId="58" fillId="17" borderId="8" xfId="0" applyFont="1" applyFill="1" applyBorder="1"/>
    <xf numFmtId="0" fontId="58" fillId="17" borderId="5" xfId="0" applyFont="1" applyFill="1" applyBorder="1"/>
    <xf numFmtId="0" fontId="58" fillId="17" borderId="13" xfId="0" applyFont="1" applyFill="1" applyBorder="1"/>
    <xf numFmtId="0" fontId="58" fillId="17" borderId="8" xfId="0" applyFont="1" applyFill="1" applyBorder="1" applyAlignment="1">
      <alignment horizontal="right"/>
    </xf>
    <xf numFmtId="0" fontId="58" fillId="17" borderId="11" xfId="0" applyFont="1" applyFill="1" applyBorder="1"/>
    <xf numFmtId="0" fontId="58" fillId="17" borderId="10" xfId="0" applyFont="1" applyFill="1" applyBorder="1"/>
    <xf numFmtId="0" fontId="58" fillId="17" borderId="12" xfId="0" applyFont="1" applyFill="1" applyBorder="1"/>
    <xf numFmtId="0" fontId="58" fillId="17" borderId="11" xfId="0" applyFont="1" applyFill="1" applyBorder="1" applyAlignment="1">
      <alignment horizontal="right"/>
    </xf>
    <xf numFmtId="0" fontId="58" fillId="17" borderId="9" xfId="0" applyFont="1" applyFill="1" applyBorder="1"/>
    <xf numFmtId="0" fontId="58" fillId="17" borderId="0" xfId="0" applyFont="1" applyFill="1"/>
    <xf numFmtId="0" fontId="58" fillId="17" borderId="14" xfId="0" applyFont="1" applyFill="1" applyBorder="1"/>
    <xf numFmtId="0" fontId="58" fillId="17" borderId="9" xfId="0" applyFont="1" applyFill="1" applyBorder="1" applyAlignment="1">
      <alignment horizontal="right"/>
    </xf>
    <xf numFmtId="172" fontId="58" fillId="17" borderId="9" xfId="0" applyNumberFormat="1" applyFont="1" applyFill="1" applyBorder="1"/>
    <xf numFmtId="1" fontId="58" fillId="12" borderId="9" xfId="0" applyNumberFormat="1" applyFont="1" applyFill="1" applyBorder="1" applyAlignment="1">
      <alignment vertical="center"/>
    </xf>
    <xf numFmtId="1" fontId="58" fillId="12" borderId="8" xfId="0" applyNumberFormat="1" applyFont="1" applyFill="1" applyBorder="1" applyAlignment="1">
      <alignment vertical="center"/>
    </xf>
    <xf numFmtId="172" fontId="58" fillId="12" borderId="10" xfId="0" applyNumberFormat="1" applyFont="1" applyFill="1" applyBorder="1" applyAlignment="1">
      <alignment horizontal="right" vertical="center"/>
    </xf>
    <xf numFmtId="2" fontId="58" fillId="12" borderId="11" xfId="0" applyNumberFormat="1" applyFont="1" applyFill="1" applyBorder="1" applyAlignment="1">
      <alignment vertical="center"/>
    </xf>
    <xf numFmtId="2" fontId="58" fillId="12" borderId="9" xfId="0" applyNumberFormat="1" applyFont="1" applyFill="1" applyBorder="1" applyAlignment="1">
      <alignment vertical="center"/>
    </xf>
    <xf numFmtId="172" fontId="58" fillId="2" borderId="5" xfId="0" applyNumberFormat="1" applyFont="1" applyFill="1" applyBorder="1" applyAlignment="1">
      <alignment horizontal="right" vertical="center"/>
    </xf>
    <xf numFmtId="2" fontId="58" fillId="12" borderId="8" xfId="0" applyNumberFormat="1" applyFont="1" applyFill="1" applyBorder="1" applyAlignment="1">
      <alignment vertical="center"/>
    </xf>
    <xf numFmtId="177" fontId="49" fillId="9" borderId="0" xfId="0" applyNumberFormat="1" applyFont="1" applyFill="1" applyAlignment="1">
      <alignment vertical="center"/>
    </xf>
    <xf numFmtId="0" fontId="100" fillId="2" borderId="0" xfId="0" applyFont="1" applyFill="1" applyAlignment="1">
      <alignment horizontal="right" vertical="center"/>
    </xf>
    <xf numFmtId="0" fontId="100" fillId="0" borderId="0" xfId="0" applyFont="1" applyAlignment="1">
      <alignment vertical="center"/>
    </xf>
    <xf numFmtId="0" fontId="7" fillId="12" borderId="11" xfId="0" applyFont="1" applyFill="1" applyBorder="1" applyAlignment="1">
      <alignment horizontal="right" vertical="center"/>
    </xf>
    <xf numFmtId="0" fontId="7" fillId="0" borderId="9" xfId="0" applyFont="1" applyBorder="1" applyAlignment="1">
      <alignment horizontal="right" vertical="center"/>
    </xf>
    <xf numFmtId="0" fontId="7" fillId="12" borderId="9" xfId="0" applyFont="1" applyFill="1" applyBorder="1" applyAlignment="1">
      <alignment horizontal="right" vertical="center"/>
    </xf>
    <xf numFmtId="0" fontId="7" fillId="12" borderId="8" xfId="0" applyFont="1" applyFill="1" applyBorder="1" applyAlignment="1">
      <alignment horizontal="right" vertical="center"/>
    </xf>
    <xf numFmtId="172" fontId="7" fillId="0" borderId="9" xfId="0" applyNumberFormat="1" applyFont="1" applyBorder="1" applyAlignment="1">
      <alignment vertical="center"/>
    </xf>
    <xf numFmtId="49" fontId="58" fillId="0" borderId="0" xfId="0" applyNumberFormat="1" applyFont="1" applyAlignment="1">
      <alignment vertical="center"/>
    </xf>
    <xf numFmtId="0" fontId="58" fillId="2" borderId="8" xfId="0" applyFont="1" applyFill="1" applyBorder="1" applyAlignment="1">
      <alignment horizontal="center" vertical="center"/>
    </xf>
    <xf numFmtId="0" fontId="58" fillId="2" borderId="7" xfId="0" applyFont="1" applyFill="1" applyBorder="1" applyAlignment="1">
      <alignment vertical="center"/>
    </xf>
    <xf numFmtId="172" fontId="7" fillId="0" borderId="0" xfId="0" applyNumberFormat="1" applyFont="1" applyAlignment="1">
      <alignment vertical="center"/>
    </xf>
    <xf numFmtId="0" fontId="7" fillId="2" borderId="13" xfId="0" applyFont="1" applyFill="1" applyBorder="1" applyAlignment="1">
      <alignment vertical="center"/>
    </xf>
    <xf numFmtId="0" fontId="7" fillId="2" borderId="8" xfId="0" applyFont="1" applyFill="1" applyBorder="1" applyAlignment="1">
      <alignment horizontal="right" vertical="center"/>
    </xf>
    <xf numFmtId="0" fontId="7" fillId="2" borderId="5" xfId="0" applyFont="1" applyFill="1" applyBorder="1" applyAlignment="1">
      <alignment vertical="center"/>
    </xf>
    <xf numFmtId="0" fontId="7" fillId="2" borderId="8" xfId="0" applyFont="1" applyFill="1" applyBorder="1" applyAlignment="1">
      <alignment vertical="center"/>
    </xf>
    <xf numFmtId="2" fontId="7" fillId="0" borderId="0" xfId="0" applyNumberFormat="1" applyFont="1"/>
    <xf numFmtId="49" fontId="58" fillId="0" borderId="0" xfId="0" applyNumberFormat="1" applyFont="1"/>
    <xf numFmtId="2" fontId="58" fillId="0" borderId="0" xfId="0" applyNumberFormat="1" applyFont="1"/>
    <xf numFmtId="0" fontId="7" fillId="12" borderId="11" xfId="0" applyFont="1" applyFill="1" applyBorder="1" applyAlignment="1">
      <alignment horizontal="right"/>
    </xf>
    <xf numFmtId="0" fontId="63" fillId="12" borderId="11" xfId="0" applyFont="1" applyFill="1" applyBorder="1"/>
    <xf numFmtId="0" fontId="58" fillId="12" borderId="0" xfId="0" applyFont="1" applyFill="1" applyAlignment="1">
      <alignment horizontal="right"/>
    </xf>
    <xf numFmtId="0" fontId="58" fillId="12" borderId="5" xfId="0" applyFont="1" applyFill="1" applyBorder="1" applyAlignment="1">
      <alignment horizontal="right"/>
    </xf>
    <xf numFmtId="0" fontId="58" fillId="0" borderId="5" xfId="0" applyFont="1" applyBorder="1" applyAlignment="1">
      <alignment horizontal="right"/>
    </xf>
    <xf numFmtId="0" fontId="58" fillId="12" borderId="10" xfId="0" applyFont="1" applyFill="1" applyBorder="1" applyAlignment="1">
      <alignment horizontal="right"/>
    </xf>
    <xf numFmtId="0" fontId="58" fillId="17" borderId="0" xfId="0" applyFont="1" applyFill="1" applyAlignment="1">
      <alignment horizontal="right" vertical="center"/>
    </xf>
    <xf numFmtId="0" fontId="58" fillId="17" borderId="5" xfId="0" applyFont="1" applyFill="1" applyBorder="1" applyAlignment="1">
      <alignment horizontal="right"/>
    </xf>
    <xf numFmtId="0" fontId="58" fillId="17" borderId="10" xfId="0" applyFont="1" applyFill="1" applyBorder="1" applyAlignment="1">
      <alignment horizontal="right"/>
    </xf>
    <xf numFmtId="0" fontId="58" fillId="17" borderId="0" xfId="0" applyFont="1" applyFill="1" applyAlignment="1">
      <alignment horizontal="right"/>
    </xf>
    <xf numFmtId="0" fontId="58" fillId="0" borderId="11" xfId="0" applyFont="1" applyBorder="1" applyAlignment="1">
      <alignment horizontal="center" vertical="center"/>
    </xf>
    <xf numFmtId="9" fontId="58" fillId="2" borderId="0" xfId="16" applyFont="1" applyFill="1" applyBorder="1" applyAlignment="1">
      <alignment horizontal="right"/>
    </xf>
    <xf numFmtId="0" fontId="7" fillId="0" borderId="13" xfId="0" applyFont="1" applyBorder="1" applyAlignment="1">
      <alignment vertical="center"/>
    </xf>
    <xf numFmtId="0" fontId="7" fillId="0" borderId="8" xfId="0" applyFont="1" applyBorder="1" applyAlignment="1">
      <alignment vertical="center"/>
    </xf>
    <xf numFmtId="4" fontId="7" fillId="2" borderId="0" xfId="0" applyNumberFormat="1" applyFont="1" applyFill="1" applyAlignment="1">
      <alignment vertical="center"/>
    </xf>
    <xf numFmtId="4" fontId="7" fillId="0" borderId="0" xfId="0" applyNumberFormat="1" applyFont="1"/>
    <xf numFmtId="4" fontId="21" fillId="0" borderId="0" xfId="0" applyNumberFormat="1" applyFont="1"/>
    <xf numFmtId="4" fontId="58" fillId="0" borderId="0" xfId="0" applyNumberFormat="1" applyFont="1"/>
    <xf numFmtId="4" fontId="7" fillId="2" borderId="0" xfId="0" applyNumberFormat="1" applyFont="1" applyFill="1"/>
    <xf numFmtId="1" fontId="58" fillId="0" borderId="9" xfId="0" applyNumberFormat="1" applyFont="1" applyBorder="1" applyAlignment="1">
      <alignment vertical="center"/>
    </xf>
    <xf numFmtId="172" fontId="58" fillId="0" borderId="9" xfId="0" applyNumberFormat="1" applyFont="1" applyBorder="1" applyAlignment="1">
      <alignment horizontal="left" vertical="center"/>
    </xf>
    <xf numFmtId="172" fontId="58" fillId="0" borderId="8" xfId="0" applyNumberFormat="1" applyFont="1" applyBorder="1" applyAlignment="1">
      <alignment horizontal="left" vertical="center"/>
    </xf>
    <xf numFmtId="172" fontId="58" fillId="0" borderId="9" xfId="0" applyNumberFormat="1" applyFont="1" applyBorder="1" applyAlignment="1">
      <alignment vertical="center"/>
    </xf>
    <xf numFmtId="172" fontId="58" fillId="2" borderId="0" xfId="0" applyNumberFormat="1" applyFont="1" applyFill="1" applyAlignment="1">
      <alignment horizontal="right" vertical="center"/>
    </xf>
    <xf numFmtId="2" fontId="58" fillId="0" borderId="9" xfId="0" applyNumberFormat="1" applyFont="1" applyBorder="1" applyAlignment="1">
      <alignment vertical="center"/>
    </xf>
    <xf numFmtId="172" fontId="58" fillId="12" borderId="0" xfId="0" applyNumberFormat="1" applyFont="1" applyFill="1" applyAlignment="1">
      <alignment horizontal="right" vertical="center"/>
    </xf>
    <xf numFmtId="172" fontId="58" fillId="0" borderId="8" xfId="0" applyNumberFormat="1" applyFont="1" applyBorder="1" applyAlignment="1">
      <alignment vertical="center"/>
    </xf>
    <xf numFmtId="2" fontId="58" fillId="0" borderId="8" xfId="0" applyNumberFormat="1" applyFont="1" applyBorder="1" applyAlignment="1">
      <alignment vertical="center"/>
    </xf>
    <xf numFmtId="0" fontId="58" fillId="0" borderId="9" xfId="0" applyFont="1" applyBorder="1" applyAlignment="1">
      <alignment horizontal="left" vertical="center"/>
    </xf>
    <xf numFmtId="0" fontId="58" fillId="12" borderId="0" xfId="0" applyFont="1" applyFill="1" applyAlignment="1">
      <alignment horizontal="left" vertical="center"/>
    </xf>
    <xf numFmtId="0" fontId="58" fillId="0" borderId="14" xfId="0" applyFont="1" applyBorder="1" applyAlignment="1">
      <alignment horizontal="left" vertical="center"/>
    </xf>
    <xf numFmtId="0" fontId="91" fillId="2" borderId="0" xfId="1" quotePrefix="1" applyFont="1" applyFill="1" applyBorder="1" applyAlignment="1" applyProtection="1">
      <alignment vertical="center"/>
    </xf>
    <xf numFmtId="0" fontId="47" fillId="12" borderId="1" xfId="0" applyFont="1" applyFill="1" applyBorder="1" applyAlignment="1">
      <alignment horizontal="center"/>
    </xf>
    <xf numFmtId="0" fontId="50" fillId="10" borderId="3" xfId="0" applyFont="1" applyFill="1" applyBorder="1" applyAlignment="1">
      <alignment vertical="center"/>
    </xf>
    <xf numFmtId="0" fontId="50" fillId="10" borderId="4" xfId="0" applyFont="1" applyFill="1" applyBorder="1" applyAlignment="1">
      <alignment vertical="center"/>
    </xf>
    <xf numFmtId="0" fontId="50" fillId="10" borderId="4" xfId="0" applyFont="1" applyFill="1" applyBorder="1" applyAlignment="1">
      <alignment horizontal="center" vertical="center"/>
    </xf>
    <xf numFmtId="0" fontId="50" fillId="10" borderId="2" xfId="0" applyFont="1" applyFill="1" applyBorder="1" applyAlignment="1">
      <alignment vertical="center"/>
    </xf>
    <xf numFmtId="0" fontId="49" fillId="9" borderId="3" xfId="0" applyFont="1" applyFill="1" applyBorder="1" applyAlignment="1">
      <alignment vertical="center" wrapText="1"/>
    </xf>
    <xf numFmtId="0" fontId="49" fillId="9" borderId="4" xfId="0" applyFont="1" applyFill="1" applyBorder="1" applyAlignment="1">
      <alignment vertical="center" wrapText="1"/>
    </xf>
    <xf numFmtId="0" fontId="49" fillId="9" borderId="2" xfId="0" applyFont="1" applyFill="1" applyBorder="1" applyAlignment="1">
      <alignment vertical="center"/>
    </xf>
    <xf numFmtId="0" fontId="0" fillId="10" borderId="3" xfId="0" applyFill="1" applyBorder="1" applyAlignment="1">
      <alignment vertical="center"/>
    </xf>
    <xf numFmtId="0" fontId="0" fillId="10" borderId="4" xfId="0" applyFill="1" applyBorder="1" applyAlignment="1">
      <alignment vertical="center"/>
    </xf>
    <xf numFmtId="0" fontId="0" fillId="10" borderId="2" xfId="0" applyFill="1" applyBorder="1" applyAlignment="1">
      <alignment vertical="center"/>
    </xf>
    <xf numFmtId="0" fontId="23" fillId="9" borderId="1" xfId="0" applyFont="1" applyFill="1" applyBorder="1" applyAlignment="1">
      <alignment vertical="top"/>
    </xf>
    <xf numFmtId="175" fontId="8" fillId="0" borderId="0" xfId="0" applyNumberFormat="1" applyFont="1" applyAlignment="1">
      <alignment horizontal="right"/>
    </xf>
    <xf numFmtId="170" fontId="8" fillId="0" borderId="0" xfId="0" applyNumberFormat="1" applyFont="1"/>
    <xf numFmtId="170" fontId="8" fillId="0" borderId="0" xfId="0" applyNumberFormat="1" applyFont="1" applyAlignment="1">
      <alignment horizontal="right"/>
    </xf>
    <xf numFmtId="1" fontId="8" fillId="0" borderId="0" xfId="0" applyNumberFormat="1" applyFont="1" applyAlignment="1">
      <alignment horizontal="left"/>
    </xf>
    <xf numFmtId="178" fontId="8" fillId="0" borderId="0" xfId="0" applyNumberFormat="1" applyFont="1"/>
    <xf numFmtId="0" fontId="58" fillId="0" borderId="11" xfId="0" applyFont="1" applyBorder="1" applyAlignment="1">
      <alignment horizontal="center"/>
    </xf>
    <xf numFmtId="3" fontId="58" fillId="0" borderId="12" xfId="0" applyNumberFormat="1" applyFont="1" applyBorder="1" applyAlignment="1">
      <alignment horizontal="right"/>
    </xf>
    <xf numFmtId="0" fontId="58" fillId="2" borderId="14" xfId="0" applyFont="1" applyFill="1" applyBorder="1" applyAlignment="1">
      <alignment horizontal="center" vertical="center"/>
    </xf>
    <xf numFmtId="0" fontId="58" fillId="2" borderId="11" xfId="0" applyFont="1" applyFill="1" applyBorder="1" applyAlignment="1">
      <alignment horizontal="center" vertical="center"/>
    </xf>
    <xf numFmtId="0" fontId="1" fillId="0" borderId="6" xfId="0" quotePrefix="1" applyFont="1" applyBorder="1" applyAlignment="1">
      <alignment horizontal="center" wrapText="1"/>
    </xf>
    <xf numFmtId="0" fontId="1" fillId="0" borderId="7" xfId="0" quotePrefix="1" applyFont="1" applyBorder="1" applyAlignment="1">
      <alignment horizontal="center" wrapText="1"/>
    </xf>
    <xf numFmtId="3" fontId="58" fillId="0" borderId="1" xfId="0" applyNumberFormat="1" applyFont="1" applyBorder="1" applyAlignment="1">
      <alignment horizontal="right" vertical="center"/>
    </xf>
    <xf numFmtId="3" fontId="58" fillId="0" borderId="1" xfId="0" applyNumberFormat="1" applyFont="1" applyBorder="1" applyAlignment="1">
      <alignment horizontal="right"/>
    </xf>
    <xf numFmtId="0" fontId="92" fillId="0" borderId="0" xfId="0" applyFont="1" applyAlignment="1">
      <alignment horizontal="center" vertical="center" wrapText="1"/>
    </xf>
    <xf numFmtId="0" fontId="92" fillId="0" borderId="0" xfId="0" quotePrefix="1" applyFont="1" applyAlignment="1">
      <alignment horizontal="center" vertical="center" wrapText="1"/>
    </xf>
    <xf numFmtId="0" fontId="58" fillId="2" borderId="0" xfId="0" applyFont="1" applyFill="1" applyAlignment="1">
      <alignment horizontal="center" vertical="center" wrapText="1"/>
    </xf>
    <xf numFmtId="165" fontId="49" fillId="9" borderId="0" xfId="0" applyNumberFormat="1" applyFont="1" applyFill="1" applyAlignment="1">
      <alignment vertical="center"/>
    </xf>
    <xf numFmtId="165" fontId="23" fillId="9" borderId="1" xfId="0" applyNumberFormat="1" applyFont="1" applyFill="1" applyBorder="1" applyAlignment="1">
      <alignment vertical="top"/>
    </xf>
    <xf numFmtId="165" fontId="0" fillId="0" borderId="0" xfId="0" applyNumberFormat="1"/>
    <xf numFmtId="179" fontId="49" fillId="9" borderId="0" xfId="0" applyNumberFormat="1" applyFont="1" applyFill="1" applyAlignment="1">
      <alignment vertical="center"/>
    </xf>
    <xf numFmtId="179" fontId="8" fillId="0" borderId="0" xfId="0" applyNumberFormat="1" applyFont="1"/>
    <xf numFmtId="179" fontId="0" fillId="0" borderId="0" xfId="0" applyNumberFormat="1"/>
    <xf numFmtId="177" fontId="8" fillId="0" borderId="0" xfId="0" applyNumberFormat="1" applyFont="1"/>
    <xf numFmtId="165" fontId="49" fillId="9" borderId="0" xfId="0" applyNumberFormat="1" applyFont="1" applyFill="1" applyAlignment="1">
      <alignment horizontal="center" vertical="center"/>
    </xf>
    <xf numFmtId="177" fontId="8" fillId="0" borderId="0" xfId="0" applyNumberFormat="1" applyFont="1" applyAlignment="1">
      <alignment horizontal="center"/>
    </xf>
    <xf numFmtId="165" fontId="0" fillId="0" borderId="0" xfId="0" applyNumberFormat="1" applyAlignment="1">
      <alignment horizontal="center"/>
    </xf>
    <xf numFmtId="0" fontId="58" fillId="2" borderId="12"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3" xfId="0" applyFont="1" applyFill="1" applyBorder="1" applyAlignment="1">
      <alignment horizontal="right" vertical="center"/>
    </xf>
    <xf numFmtId="0" fontId="51" fillId="2" borderId="8" xfId="0" applyFont="1" applyFill="1" applyBorder="1" applyAlignment="1">
      <alignment horizontal="center" vertical="center"/>
    </xf>
    <xf numFmtId="180" fontId="49" fillId="9" borderId="0" xfId="0" applyNumberFormat="1" applyFont="1" applyFill="1" applyAlignment="1">
      <alignment vertical="center"/>
    </xf>
    <xf numFmtId="180" fontId="23" fillId="9" borderId="1" xfId="0" applyNumberFormat="1" applyFont="1" applyFill="1" applyBorder="1" applyAlignment="1">
      <alignment vertical="top"/>
    </xf>
    <xf numFmtId="180" fontId="8" fillId="0" borderId="0" xfId="0" applyNumberFormat="1" applyFont="1"/>
    <xf numFmtId="180" fontId="0" fillId="0" borderId="0" xfId="0" applyNumberFormat="1"/>
    <xf numFmtId="0" fontId="58" fillId="2" borderId="6" xfId="0" applyFont="1" applyFill="1" applyBorder="1" applyAlignment="1">
      <alignment vertical="center"/>
    </xf>
    <xf numFmtId="0" fontId="58" fillId="2" borderId="5" xfId="0" applyFont="1" applyFill="1" applyBorder="1" applyAlignment="1">
      <alignment horizontal="center" vertical="center"/>
    </xf>
    <xf numFmtId="169" fontId="58" fillId="2" borderId="13" xfId="0" applyNumberFormat="1" applyFont="1" applyFill="1" applyBorder="1" applyAlignment="1">
      <alignment horizontal="right"/>
    </xf>
    <xf numFmtId="3" fontId="58" fillId="12" borderId="15" xfId="0" applyNumberFormat="1" applyFont="1" applyFill="1" applyBorder="1" applyAlignment="1">
      <alignment horizontal="right"/>
    </xf>
    <xf numFmtId="3" fontId="58" fillId="12" borderId="7" xfId="0" applyNumberFormat="1" applyFont="1" applyFill="1" applyBorder="1" applyAlignment="1">
      <alignment horizontal="right"/>
    </xf>
    <xf numFmtId="0" fontId="58" fillId="2" borderId="6" xfId="0" applyFont="1" applyFill="1" applyBorder="1" applyAlignment="1">
      <alignment horizontal="center" vertical="center"/>
    </xf>
    <xf numFmtId="0" fontId="58" fillId="2" borderId="7" xfId="0" applyFont="1" applyFill="1" applyBorder="1" applyAlignment="1">
      <alignment horizontal="center" vertical="center"/>
    </xf>
    <xf numFmtId="0" fontId="70" fillId="0" borderId="6" xfId="0" applyFont="1" applyBorder="1" applyAlignment="1">
      <alignment horizontal="left"/>
    </xf>
    <xf numFmtId="0" fontId="70" fillId="0" borderId="7" xfId="0" applyFont="1" applyBorder="1" applyAlignment="1">
      <alignment horizontal="left"/>
    </xf>
    <xf numFmtId="0" fontId="9" fillId="0" borderId="4" xfId="0" applyFont="1" applyBorder="1" applyAlignment="1">
      <alignment horizontal="center" vertical="center"/>
    </xf>
    <xf numFmtId="3" fontId="58" fillId="3" borderId="1" xfId="0" applyNumberFormat="1" applyFont="1" applyFill="1" applyBorder="1" applyAlignment="1">
      <alignment horizontal="center"/>
    </xf>
    <xf numFmtId="3" fontId="58" fillId="0" borderId="1" xfId="0" applyNumberFormat="1" applyFont="1" applyBorder="1" applyAlignment="1">
      <alignment horizontal="center"/>
    </xf>
    <xf numFmtId="170" fontId="0" fillId="0" borderId="0" xfId="16" applyNumberFormat="1" applyFont="1" applyAlignment="1">
      <alignment horizontal="center"/>
    </xf>
    <xf numFmtId="0" fontId="63" fillId="0" borderId="0" xfId="0" applyFont="1" applyAlignment="1">
      <alignment horizontal="right"/>
    </xf>
    <xf numFmtId="0" fontId="7" fillId="0" borderId="0" xfId="0" applyFont="1" applyAlignment="1">
      <alignment horizontal="left"/>
    </xf>
    <xf numFmtId="49" fontId="8" fillId="9" borderId="1" xfId="0" applyNumberFormat="1" applyFont="1" applyFill="1" applyBorder="1" applyAlignment="1">
      <alignment horizontal="right" vertical="top" wrapText="1"/>
    </xf>
    <xf numFmtId="173" fontId="8" fillId="9" borderId="1" xfId="0" applyNumberFormat="1" applyFont="1" applyFill="1" applyBorder="1" applyAlignment="1">
      <alignment vertical="top"/>
    </xf>
    <xf numFmtId="165" fontId="8" fillId="9" borderId="1" xfId="0" applyNumberFormat="1" applyFont="1" applyFill="1" applyBorder="1" applyAlignment="1">
      <alignment horizontal="center" vertical="top" wrapText="1"/>
    </xf>
    <xf numFmtId="0" fontId="58" fillId="2" borderId="0" xfId="0" applyFont="1" applyFill="1" applyAlignment="1">
      <alignment vertical="center" wrapText="1"/>
    </xf>
    <xf numFmtId="9" fontId="0" fillId="0" borderId="0" xfId="16" applyFont="1"/>
    <xf numFmtId="165" fontId="23" fillId="9" borderId="1" xfId="0" applyNumberFormat="1" applyFont="1" applyFill="1" applyBorder="1" applyAlignment="1">
      <alignment vertical="top" wrapText="1"/>
    </xf>
    <xf numFmtId="174" fontId="31" fillId="6" borderId="4" xfId="1" applyNumberFormat="1" applyFont="1" applyFill="1" applyBorder="1" applyAlignment="1" applyProtection="1">
      <alignment horizontal="center" vertical="center"/>
    </xf>
    <xf numFmtId="0" fontId="47" fillId="0" borderId="1" xfId="0" applyFont="1" applyBorder="1" applyAlignment="1">
      <alignment horizontal="center"/>
    </xf>
    <xf numFmtId="174" fontId="0" fillId="0" borderId="1" xfId="0" applyNumberFormat="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170" fontId="0" fillId="0" borderId="0" xfId="16" applyNumberFormat="1" applyFont="1" applyAlignment="1">
      <alignment horizontal="center" vertical="center"/>
    </xf>
    <xf numFmtId="169" fontId="7" fillId="0" borderId="0" xfId="0" applyNumberFormat="1" applyFont="1" applyAlignment="1">
      <alignment vertical="center"/>
    </xf>
    <xf numFmtId="169" fontId="0" fillId="0" borderId="0" xfId="0" applyNumberFormat="1" applyAlignment="1">
      <alignment vertical="center"/>
    </xf>
    <xf numFmtId="174" fontId="32" fillId="6" borderId="3" xfId="0" quotePrefix="1" applyNumberFormat="1" applyFont="1" applyFill="1" applyBorder="1"/>
    <xf numFmtId="174" fontId="32" fillId="6" borderId="4" xfId="0" quotePrefix="1" applyNumberFormat="1" applyFont="1" applyFill="1" applyBorder="1"/>
    <xf numFmtId="174" fontId="32" fillId="6" borderId="2" xfId="0" quotePrefix="1" applyNumberFormat="1" applyFont="1" applyFill="1" applyBorder="1"/>
    <xf numFmtId="174" fontId="0" fillId="2" borderId="0" xfId="0" applyNumberFormat="1" applyFill="1" applyAlignment="1">
      <alignment horizontal="left"/>
    </xf>
    <xf numFmtId="164" fontId="8" fillId="0" borderId="0" xfId="0" applyNumberFormat="1" applyFont="1"/>
    <xf numFmtId="0" fontId="7" fillId="2" borderId="15" xfId="0" applyFont="1" applyFill="1" applyBorder="1" applyAlignment="1">
      <alignment vertical="center"/>
    </xf>
    <xf numFmtId="1" fontId="7" fillId="0" borderId="0" xfId="0" applyNumberFormat="1" applyFont="1" applyAlignment="1">
      <alignment vertical="center"/>
    </xf>
    <xf numFmtId="176" fontId="7" fillId="0" borderId="0" xfId="0" applyNumberFormat="1" applyFont="1" applyAlignment="1">
      <alignment vertical="center"/>
    </xf>
    <xf numFmtId="0" fontId="91" fillId="13" borderId="3" xfId="1" quotePrefix="1" applyFont="1" applyFill="1" applyBorder="1" applyAlignment="1" applyProtection="1">
      <alignment horizontal="left" vertical="center" indent="2"/>
    </xf>
    <xf numFmtId="0" fontId="7" fillId="0" borderId="0" xfId="0" applyFont="1" applyAlignment="1">
      <alignment horizontal="center" vertical="center" wrapText="1"/>
    </xf>
    <xf numFmtId="0" fontId="0" fillId="2" borderId="0" xfId="0" applyFill="1"/>
    <xf numFmtId="0" fontId="2" fillId="2" borderId="0" xfId="0" applyFont="1" applyFill="1" applyAlignment="1">
      <alignment vertical="center" wrapText="1"/>
    </xf>
    <xf numFmtId="0" fontId="0" fillId="2" borderId="0" xfId="0" applyFill="1" applyAlignment="1">
      <alignment vertical="center"/>
    </xf>
    <xf numFmtId="0" fontId="0" fillId="2" borderId="0" xfId="0" applyFill="1" applyAlignment="1">
      <alignment horizontal="left" vertical="center"/>
    </xf>
    <xf numFmtId="0" fontId="1" fillId="2" borderId="0" xfId="0" applyFont="1" applyFill="1" applyAlignment="1">
      <alignment horizontal="center" vertical="center"/>
    </xf>
    <xf numFmtId="0" fontId="91" fillId="2" borderId="0" xfId="1" quotePrefix="1" applyFont="1" applyFill="1" applyBorder="1" applyAlignment="1" applyProtection="1">
      <alignment horizontal="left" vertical="center" indent="2"/>
    </xf>
    <xf numFmtId="0" fontId="50" fillId="2" borderId="0" xfId="0" applyFont="1" applyFill="1" applyAlignment="1">
      <alignment horizontal="center" vertical="center"/>
    </xf>
    <xf numFmtId="0" fontId="101" fillId="2" borderId="0" xfId="0" applyFont="1" applyFill="1" applyAlignment="1">
      <alignment horizontal="center" vertical="center"/>
    </xf>
    <xf numFmtId="0" fontId="102" fillId="2" borderId="0" xfId="0" applyFont="1" applyFill="1" applyAlignment="1">
      <alignment horizontal="center" vertical="center"/>
    </xf>
    <xf numFmtId="49" fontId="92" fillId="2" borderId="0" xfId="0" applyNumberFormat="1" applyFont="1" applyFill="1" applyAlignment="1">
      <alignment horizontal="center" vertical="center" wrapText="1"/>
    </xf>
    <xf numFmtId="49" fontId="92" fillId="2" borderId="0" xfId="0" quotePrefix="1" applyNumberFormat="1" applyFont="1" applyFill="1" applyAlignment="1">
      <alignment horizontal="center" vertical="center" wrapText="1"/>
    </xf>
    <xf numFmtId="0" fontId="42" fillId="2" borderId="0" xfId="0" applyFont="1" applyFill="1" applyAlignment="1">
      <alignment horizontal="left" vertical="center" indent="2"/>
    </xf>
    <xf numFmtId="0" fontId="49" fillId="2" borderId="0" xfId="0" applyFont="1" applyFill="1"/>
    <xf numFmtId="0" fontId="49" fillId="2" borderId="0" xfId="0" applyFont="1" applyFill="1" applyAlignment="1">
      <alignment horizontal="center"/>
    </xf>
    <xf numFmtId="0" fontId="91" fillId="23" borderId="3" xfId="1" quotePrefix="1" applyFont="1" applyFill="1" applyBorder="1" applyAlignment="1" applyProtection="1">
      <alignment horizontal="left" vertical="center" indent="2"/>
    </xf>
    <xf numFmtId="0" fontId="91" fillId="23" borderId="4" xfId="1" quotePrefix="1" applyFont="1" applyFill="1" applyBorder="1" applyAlignment="1" applyProtection="1">
      <alignment vertical="center"/>
    </xf>
    <xf numFmtId="0" fontId="105" fillId="23" borderId="2" xfId="1" quotePrefix="1" applyFont="1" applyFill="1" applyBorder="1" applyAlignment="1" applyProtection="1">
      <alignment horizontal="right" vertical="center" indent="1"/>
    </xf>
    <xf numFmtId="0" fontId="91" fillId="13" borderId="4" xfId="1" quotePrefix="1" applyFont="1" applyFill="1" applyBorder="1" applyAlignment="1" applyProtection="1">
      <alignment vertical="center"/>
    </xf>
    <xf numFmtId="0" fontId="105" fillId="13" borderId="2" xfId="1" quotePrefix="1" applyFont="1" applyFill="1" applyBorder="1" applyAlignment="1" applyProtection="1">
      <alignment horizontal="right" vertical="center" indent="1"/>
    </xf>
    <xf numFmtId="9" fontId="0" fillId="0" borderId="0" xfId="0" applyNumberFormat="1" applyAlignment="1">
      <alignment horizontal="center"/>
    </xf>
    <xf numFmtId="3" fontId="58" fillId="0" borderId="0" xfId="0" applyNumberFormat="1" applyFont="1" applyAlignment="1">
      <alignment vertical="center"/>
    </xf>
    <xf numFmtId="4" fontId="7" fillId="0" borderId="0" xfId="0" applyNumberFormat="1" applyFont="1" applyAlignment="1">
      <alignment vertical="center"/>
    </xf>
    <xf numFmtId="167" fontId="40" fillId="0" borderId="1" xfId="4" applyNumberFormat="1" applyFont="1" applyFill="1" applyBorder="1" applyAlignment="1">
      <alignment horizontal="center" vertical="center"/>
    </xf>
    <xf numFmtId="170" fontId="0" fillId="0" borderId="0" xfId="0" applyNumberFormat="1" applyAlignment="1">
      <alignment horizontal="right"/>
    </xf>
    <xf numFmtId="0" fontId="33" fillId="6" borderId="3" xfId="0" applyFont="1" applyFill="1" applyBorder="1" applyAlignment="1">
      <alignment vertical="center"/>
    </xf>
    <xf numFmtId="0" fontId="33" fillId="6" borderId="4" xfId="0" applyFont="1" applyFill="1" applyBorder="1" applyAlignment="1">
      <alignment vertical="center"/>
    </xf>
    <xf numFmtId="0" fontId="33" fillId="6" borderId="2" xfId="0" quotePrefix="1" applyFont="1" applyFill="1" applyBorder="1" applyAlignment="1">
      <alignment horizontal="right" vertical="center"/>
    </xf>
    <xf numFmtId="4" fontId="58" fillId="0" borderId="0" xfId="0" applyNumberFormat="1" applyFont="1" applyAlignment="1">
      <alignment vertical="center"/>
    </xf>
    <xf numFmtId="4" fontId="21" fillId="0" borderId="0" xfId="0" applyNumberFormat="1" applyFont="1" applyAlignment="1">
      <alignment vertical="center"/>
    </xf>
    <xf numFmtId="175" fontId="8" fillId="2" borderId="0" xfId="0" applyNumberFormat="1" applyFont="1" applyFill="1" applyAlignment="1">
      <alignment horizontal="right"/>
    </xf>
    <xf numFmtId="0" fontId="8" fillId="2" borderId="0" xfId="0" applyFont="1" applyFill="1" applyAlignment="1">
      <alignment horizontal="left"/>
    </xf>
    <xf numFmtId="176" fontId="8" fillId="2" borderId="0" xfId="0" applyNumberFormat="1" applyFont="1" applyFill="1" applyAlignment="1">
      <alignment horizontal="right"/>
    </xf>
    <xf numFmtId="170" fontId="0" fillId="2" borderId="0" xfId="0" applyNumberFormat="1" applyFill="1" applyAlignment="1">
      <alignment horizontal="right"/>
    </xf>
    <xf numFmtId="0" fontId="58" fillId="2" borderId="0" xfId="0" applyFont="1" applyFill="1" applyAlignment="1">
      <alignment horizontal="left" vertical="center"/>
    </xf>
    <xf numFmtId="0" fontId="70" fillId="2" borderId="0" xfId="0" applyFont="1" applyFill="1" applyAlignment="1">
      <alignment horizontal="left"/>
    </xf>
    <xf numFmtId="0" fontId="58" fillId="2" borderId="0" xfId="0" quotePrefix="1" applyFont="1" applyFill="1" applyAlignment="1">
      <alignment horizontal="left"/>
    </xf>
    <xf numFmtId="0" fontId="58" fillId="2" borderId="9" xfId="0" applyFont="1" applyFill="1" applyBorder="1"/>
    <xf numFmtId="0" fontId="58" fillId="2" borderId="14" xfId="0" applyFont="1" applyFill="1" applyBorder="1"/>
    <xf numFmtId="0" fontId="58" fillId="2" borderId="9" xfId="0" applyFont="1" applyFill="1" applyBorder="1" applyAlignment="1">
      <alignment horizontal="right"/>
    </xf>
    <xf numFmtId="1" fontId="58" fillId="12" borderId="11" xfId="0" applyNumberFormat="1" applyFont="1" applyFill="1" applyBorder="1"/>
    <xf numFmtId="1" fontId="58" fillId="2" borderId="9" xfId="0" applyNumberFormat="1" applyFont="1" applyFill="1" applyBorder="1"/>
    <xf numFmtId="1" fontId="58" fillId="12" borderId="8" xfId="0" applyNumberFormat="1" applyFont="1" applyFill="1" applyBorder="1"/>
    <xf numFmtId="0" fontId="58" fillId="24" borderId="8" xfId="0" applyFont="1" applyFill="1" applyBorder="1" applyAlignment="1">
      <alignment horizontal="center" vertical="center" wrapText="1"/>
    </xf>
    <xf numFmtId="0" fontId="58" fillId="24" borderId="5" xfId="0" applyFont="1" applyFill="1" applyBorder="1" applyAlignment="1">
      <alignment vertical="center" wrapText="1"/>
    </xf>
    <xf numFmtId="0" fontId="58" fillId="24" borderId="13" xfId="0" applyFont="1" applyFill="1" applyBorder="1" applyAlignment="1">
      <alignment vertical="center" wrapText="1"/>
    </xf>
    <xf numFmtId="0" fontId="58" fillId="24" borderId="8" xfId="0" quotePrefix="1" applyFont="1" applyFill="1" applyBorder="1" applyAlignment="1">
      <alignment horizontal="center" vertical="center" wrapText="1"/>
    </xf>
    <xf numFmtId="0" fontId="58" fillId="24" borderId="13" xfId="0" applyFont="1" applyFill="1" applyBorder="1" applyAlignment="1">
      <alignment horizontal="center" vertical="center"/>
    </xf>
    <xf numFmtId="0" fontId="61" fillId="2" borderId="0" xfId="0" applyFont="1" applyFill="1" applyAlignment="1">
      <alignment horizontal="center" vertical="center"/>
    </xf>
    <xf numFmtId="0" fontId="21" fillId="0" borderId="9" xfId="0" applyFont="1" applyBorder="1" applyAlignment="1">
      <alignment vertical="center"/>
    </xf>
    <xf numFmtId="20" fontId="67" fillId="2" borderId="0" xfId="0" applyNumberFormat="1" applyFont="1" applyFill="1" applyAlignment="1">
      <alignment horizontal="center" vertical="center" wrapText="1"/>
    </xf>
    <xf numFmtId="0" fontId="96" fillId="2" borderId="0" xfId="0" applyFont="1" applyFill="1" applyAlignment="1">
      <alignment vertical="center"/>
    </xf>
    <xf numFmtId="0" fontId="58" fillId="2" borderId="0" xfId="0" quotePrefix="1" applyFont="1" applyFill="1" applyAlignment="1">
      <alignment horizontal="center" vertical="center" wrapText="1"/>
    </xf>
    <xf numFmtId="172" fontId="8" fillId="0" borderId="0" xfId="0" applyNumberFormat="1" applyFont="1" applyAlignment="1">
      <alignment horizontal="right"/>
    </xf>
    <xf numFmtId="0" fontId="98" fillId="12" borderId="11" xfId="0" applyFont="1" applyFill="1" applyBorder="1" applyAlignment="1">
      <alignment vertical="center"/>
    </xf>
    <xf numFmtId="0" fontId="98" fillId="12" borderId="12" xfId="0" applyFont="1" applyFill="1" applyBorder="1" applyAlignment="1">
      <alignment vertical="center"/>
    </xf>
    <xf numFmtId="0" fontId="98" fillId="2" borderId="9" xfId="0" applyFont="1" applyFill="1" applyBorder="1" applyAlignment="1">
      <alignment vertical="center"/>
    </xf>
    <xf numFmtId="0" fontId="98" fillId="2" borderId="14" xfId="0" applyFont="1" applyFill="1" applyBorder="1" applyAlignment="1">
      <alignment vertical="center"/>
    </xf>
    <xf numFmtId="0" fontId="98" fillId="12" borderId="8" xfId="0" applyFont="1" applyFill="1" applyBorder="1" applyAlignment="1">
      <alignment vertical="center"/>
    </xf>
    <xf numFmtId="0" fontId="98" fillId="12" borderId="13" xfId="0" applyFont="1" applyFill="1" applyBorder="1" applyAlignment="1">
      <alignment vertical="center"/>
    </xf>
    <xf numFmtId="0" fontId="58" fillId="2" borderId="15" xfId="0" applyFont="1" applyFill="1" applyBorder="1" applyAlignment="1">
      <alignment vertical="center"/>
    </xf>
    <xf numFmtId="20" fontId="67" fillId="2" borderId="0" xfId="0" applyNumberFormat="1" applyFont="1" applyFill="1" applyAlignment="1">
      <alignment vertical="center" wrapText="1"/>
    </xf>
    <xf numFmtId="0" fontId="0" fillId="0" borderId="0" xfId="0" applyAlignment="1">
      <alignment vertical="center" wrapText="1"/>
    </xf>
    <xf numFmtId="0" fontId="105" fillId="2" borderId="0" xfId="1" quotePrefix="1" applyFont="1" applyFill="1" applyBorder="1" applyAlignment="1" applyProtection="1">
      <alignment horizontal="right" vertical="center" indent="1"/>
    </xf>
    <xf numFmtId="0" fontId="58" fillId="2" borderId="0" xfId="0" applyFont="1" applyFill="1" applyAlignment="1">
      <alignment horizontal="left"/>
    </xf>
    <xf numFmtId="171" fontId="58" fillId="2" borderId="0" xfId="0" applyNumberFormat="1" applyFont="1" applyFill="1" applyAlignment="1">
      <alignment horizontal="center"/>
    </xf>
    <xf numFmtId="0" fontId="58" fillId="8" borderId="5" xfId="0" applyFont="1" applyFill="1" applyBorder="1" applyAlignment="1">
      <alignment horizontal="center" vertical="center" wrapText="1"/>
    </xf>
    <xf numFmtId="9" fontId="7" fillId="0" borderId="0" xfId="16" applyFont="1" applyBorder="1" applyAlignment="1">
      <alignment vertical="center"/>
    </xf>
    <xf numFmtId="0" fontId="58" fillId="2" borderId="10" xfId="0" applyFont="1" applyFill="1" applyBorder="1" applyAlignment="1">
      <alignment horizontal="center" vertical="center"/>
    </xf>
    <xf numFmtId="0" fontId="64" fillId="2" borderId="14" xfId="0" applyFont="1" applyFill="1" applyBorder="1" applyAlignment="1">
      <alignment horizontal="center" vertical="center"/>
    </xf>
    <xf numFmtId="0" fontId="61" fillId="2" borderId="28" xfId="0" applyFont="1" applyFill="1" applyBorder="1" applyAlignment="1">
      <alignment horizontal="center" vertical="center"/>
    </xf>
    <xf numFmtId="3" fontId="58" fillId="12" borderId="10" xfId="0" applyNumberFormat="1" applyFont="1" applyFill="1" applyBorder="1" applyAlignment="1">
      <alignment horizontal="right" vertical="center"/>
    </xf>
    <xf numFmtId="3" fontId="58" fillId="12" borderId="5" xfId="0" applyNumberFormat="1" applyFont="1" applyFill="1" applyBorder="1" applyAlignment="1">
      <alignment horizontal="right" vertical="center"/>
    </xf>
    <xf numFmtId="0" fontId="7" fillId="2" borderId="7" xfId="0" applyFont="1" applyFill="1" applyBorder="1" applyAlignment="1">
      <alignment vertical="center"/>
    </xf>
    <xf numFmtId="0" fontId="64" fillId="2" borderId="0" xfId="0" applyFont="1" applyFill="1" applyAlignment="1">
      <alignment vertical="center" wrapText="1"/>
    </xf>
    <xf numFmtId="0" fontId="58" fillId="0" borderId="8" xfId="0" applyFont="1" applyBorder="1" applyAlignment="1">
      <alignment horizontal="left" vertical="center" indent="3"/>
    </xf>
    <xf numFmtId="0" fontId="58" fillId="0" borderId="11" xfId="0" applyFont="1" applyBorder="1" applyAlignment="1">
      <alignment horizontal="left" vertical="center" indent="3"/>
    </xf>
    <xf numFmtId="0" fontId="58" fillId="2" borderId="14" xfId="0" applyFont="1" applyFill="1" applyBorder="1" applyAlignment="1">
      <alignment vertical="center" wrapText="1"/>
    </xf>
    <xf numFmtId="0" fontId="62" fillId="2" borderId="0" xfId="0" applyFont="1" applyFill="1" applyAlignment="1">
      <alignment vertical="center" wrapText="1"/>
    </xf>
    <xf numFmtId="0" fontId="61" fillId="2" borderId="0" xfId="0" applyFont="1" applyFill="1" applyAlignment="1">
      <alignment vertical="center" wrapText="1"/>
    </xf>
    <xf numFmtId="0" fontId="101" fillId="0" borderId="0" xfId="0" applyFont="1" applyAlignment="1">
      <alignment horizontal="center" vertical="center"/>
    </xf>
    <xf numFmtId="0" fontId="5" fillId="2" borderId="0" xfId="0" applyFont="1" applyFill="1" applyAlignment="1">
      <alignment horizontal="center" vertical="center" wrapText="1"/>
    </xf>
    <xf numFmtId="0" fontId="25" fillId="0" borderId="0" xfId="0" applyFont="1" applyAlignment="1">
      <alignment horizontal="center" vertical="center"/>
    </xf>
    <xf numFmtId="0" fontId="102" fillId="0" borderId="0" xfId="0" applyFont="1" applyAlignment="1">
      <alignment horizontal="center" vertical="center"/>
    </xf>
    <xf numFmtId="0" fontId="91" fillId="2" borderId="0" xfId="1" quotePrefix="1" applyFont="1" applyFill="1" applyBorder="1" applyAlignment="1" applyProtection="1">
      <alignment horizontal="left" vertical="center" indent="2"/>
    </xf>
    <xf numFmtId="0" fontId="49" fillId="0" borderId="3" xfId="0" applyFont="1" applyBorder="1" applyAlignment="1">
      <alignment horizontal="center"/>
    </xf>
    <xf numFmtId="0" fontId="49" fillId="0" borderId="4" xfId="0" applyFont="1" applyBorder="1" applyAlignment="1">
      <alignment horizontal="center"/>
    </xf>
    <xf numFmtId="0" fontId="49" fillId="0" borderId="2" xfId="0" applyFont="1" applyBorder="1" applyAlignment="1">
      <alignment horizont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2" xfId="0" applyFont="1" applyFill="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2" xfId="0" applyFont="1" applyBorder="1" applyAlignment="1">
      <alignment horizontal="center" vertical="center"/>
    </xf>
    <xf numFmtId="0" fontId="50" fillId="0" borderId="3" xfId="0" applyFont="1" applyBorder="1" applyAlignment="1">
      <alignment horizontal="center" vertical="center" wrapText="1"/>
    </xf>
    <xf numFmtId="0" fontId="42" fillId="3" borderId="3" xfId="0" applyFont="1" applyFill="1" applyBorder="1" applyAlignment="1">
      <alignment horizontal="left" vertical="center" indent="2"/>
    </xf>
    <xf numFmtId="0" fontId="42" fillId="3" borderId="4" xfId="0" applyFont="1" applyFill="1" applyBorder="1" applyAlignment="1">
      <alignment horizontal="left" vertical="center" indent="2"/>
    </xf>
    <xf numFmtId="0" fontId="42" fillId="3" borderId="2" xfId="0" applyFont="1" applyFill="1" applyBorder="1" applyAlignment="1">
      <alignment horizontal="left" vertical="center" indent="2"/>
    </xf>
    <xf numFmtId="0" fontId="36" fillId="0" borderId="3" xfId="1" quotePrefix="1" applyFont="1" applyBorder="1" applyAlignment="1" applyProtection="1">
      <alignment horizontal="center"/>
    </xf>
    <xf numFmtId="0" fontId="36" fillId="0" borderId="4" xfId="1" applyFont="1" applyBorder="1" applyAlignment="1" applyProtection="1">
      <alignment horizontal="center"/>
    </xf>
    <xf numFmtId="0" fontId="36" fillId="0" borderId="2" xfId="1" applyFont="1" applyBorder="1" applyAlignment="1" applyProtection="1">
      <alignment horizontal="center"/>
    </xf>
    <xf numFmtId="0" fontId="49" fillId="2" borderId="0" xfId="0" applyFont="1" applyFill="1" applyAlignment="1">
      <alignment horizontal="center"/>
    </xf>
    <xf numFmtId="0" fontId="50" fillId="2" borderId="0" xfId="0" applyFont="1" applyFill="1" applyAlignment="1">
      <alignment horizontal="center" vertical="center"/>
    </xf>
    <xf numFmtId="0" fontId="105" fillId="23" borderId="3" xfId="1" quotePrefix="1" applyFont="1" applyFill="1" applyBorder="1" applyAlignment="1" applyProtection="1">
      <alignment horizontal="center" vertical="center"/>
    </xf>
    <xf numFmtId="0" fontId="105" fillId="23" borderId="4" xfId="1" quotePrefix="1" applyFont="1" applyFill="1" applyBorder="1" applyAlignment="1" applyProtection="1">
      <alignment horizontal="center" vertical="center"/>
    </xf>
    <xf numFmtId="0" fontId="105" fillId="23" borderId="2" xfId="1" quotePrefix="1" applyFont="1" applyFill="1" applyBorder="1" applyAlignment="1" applyProtection="1">
      <alignment horizontal="center" vertical="center"/>
    </xf>
    <xf numFmtId="0" fontId="3" fillId="0" borderId="11" xfId="0" applyFont="1" applyBorder="1" applyAlignment="1">
      <alignment horizontal="left" indent="1"/>
    </xf>
    <xf numFmtId="0" fontId="3" fillId="0" borderId="10" xfId="0" applyFont="1" applyBorder="1" applyAlignment="1">
      <alignment horizontal="left" indent="1"/>
    </xf>
    <xf numFmtId="0" fontId="1" fillId="0" borderId="10" xfId="0" applyFont="1" applyBorder="1" applyAlignment="1">
      <alignment horizontal="center" vertical="center"/>
    </xf>
    <xf numFmtId="0" fontId="1" fillId="0" borderId="0" xfId="0" applyFont="1" applyAlignment="1">
      <alignment horizontal="center" vertical="center"/>
    </xf>
    <xf numFmtId="0" fontId="3" fillId="0" borderId="9" xfId="0" applyFont="1" applyBorder="1" applyAlignment="1">
      <alignment horizontal="left" indent="1"/>
    </xf>
    <xf numFmtId="0" fontId="3" fillId="0" borderId="0" xfId="0" applyFont="1" applyAlignment="1">
      <alignment horizontal="left" indent="1"/>
    </xf>
    <xf numFmtId="0" fontId="3" fillId="0" borderId="8" xfId="0" applyFont="1" applyBorder="1" applyAlignment="1">
      <alignment horizontal="left" wrapText="1" indent="1"/>
    </xf>
    <xf numFmtId="0" fontId="3" fillId="0" borderId="5" xfId="0" applyFont="1" applyBorder="1" applyAlignment="1">
      <alignment horizontal="left" wrapText="1" indent="1"/>
    </xf>
    <xf numFmtId="49" fontId="92" fillId="0" borderId="0" xfId="0" applyNumberFormat="1" applyFont="1" applyAlignment="1">
      <alignment horizontal="center" vertical="center" wrapText="1"/>
    </xf>
    <xf numFmtId="49" fontId="92" fillId="0" borderId="0" xfId="0" quotePrefix="1" applyNumberFormat="1" applyFont="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left" wrapText="1" indent="1"/>
    </xf>
    <xf numFmtId="0" fontId="3" fillId="2" borderId="0" xfId="0" applyFont="1" applyFill="1" applyAlignment="1">
      <alignment horizontal="left" indent="1"/>
    </xf>
    <xf numFmtId="0" fontId="39" fillId="2" borderId="0" xfId="0" quotePrefix="1" applyFont="1" applyFill="1" applyAlignment="1">
      <alignment horizontal="left" indent="1"/>
    </xf>
    <xf numFmtId="0" fontId="39" fillId="0" borderId="9" xfId="0" quotePrefix="1" applyFont="1" applyBorder="1" applyAlignment="1">
      <alignment horizontal="left" indent="1"/>
    </xf>
    <xf numFmtId="0" fontId="39" fillId="0" borderId="0" xfId="0" quotePrefix="1" applyFont="1" applyAlignment="1">
      <alignment horizontal="left" indent="1"/>
    </xf>
    <xf numFmtId="0" fontId="58" fillId="8" borderId="11" xfId="0" applyFont="1" applyFill="1" applyBorder="1" applyAlignment="1">
      <alignment horizontal="center" vertical="center" wrapText="1"/>
    </xf>
    <xf numFmtId="0" fontId="58" fillId="8" borderId="12" xfId="0" applyFont="1" applyFill="1" applyBorder="1" applyAlignment="1">
      <alignment horizontal="center" vertical="center" wrapText="1"/>
    </xf>
    <xf numFmtId="0" fontId="58" fillId="2" borderId="0" xfId="0" applyFont="1" applyFill="1" applyAlignment="1">
      <alignment horizontal="center" vertical="center" wrapText="1"/>
    </xf>
    <xf numFmtId="0" fontId="96" fillId="8" borderId="8" xfId="0" applyFont="1" applyFill="1" applyBorder="1" applyAlignment="1">
      <alignment horizontal="center" vertical="center" wrapText="1"/>
    </xf>
    <xf numFmtId="0" fontId="96" fillId="8" borderId="5" xfId="0" applyFont="1" applyFill="1" applyBorder="1" applyAlignment="1">
      <alignment horizontal="center" vertical="center" wrapText="1"/>
    </xf>
    <xf numFmtId="0" fontId="96" fillId="8" borderId="13" xfId="0" applyFont="1" applyFill="1" applyBorder="1" applyAlignment="1">
      <alignment horizontal="center" vertical="center" wrapText="1"/>
    </xf>
    <xf numFmtId="0" fontId="58" fillId="8" borderId="8" xfId="0" applyFont="1" applyFill="1" applyBorder="1" applyAlignment="1">
      <alignment horizontal="center" vertical="center" wrapText="1"/>
    </xf>
    <xf numFmtId="0" fontId="58" fillId="8" borderId="13" xfId="0" applyFont="1" applyFill="1" applyBorder="1" applyAlignment="1">
      <alignment horizontal="center" vertical="center" wrapText="1"/>
    </xf>
    <xf numFmtId="0" fontId="58" fillId="8" borderId="10" xfId="0" applyFont="1" applyFill="1" applyBorder="1" applyAlignment="1">
      <alignment horizontal="center" vertical="center" wrapText="1"/>
    </xf>
    <xf numFmtId="0" fontId="59" fillId="7" borderId="11" xfId="0" applyFont="1" applyFill="1" applyBorder="1" applyAlignment="1">
      <alignment horizontal="center" vertical="center"/>
    </xf>
    <xf numFmtId="0" fontId="59" fillId="7" borderId="10" xfId="0" applyFont="1" applyFill="1" applyBorder="1" applyAlignment="1">
      <alignment horizontal="center" vertical="center"/>
    </xf>
    <xf numFmtId="0" fontId="59" fillId="7" borderId="12" xfId="0" applyFont="1" applyFill="1" applyBorder="1" applyAlignment="1">
      <alignment horizontal="center" vertical="center"/>
    </xf>
    <xf numFmtId="0" fontId="67" fillId="8" borderId="6" xfId="0" applyFont="1" applyFill="1" applyBorder="1" applyAlignment="1">
      <alignment horizontal="center" vertical="center" wrapText="1"/>
    </xf>
    <xf numFmtId="0" fontId="67" fillId="8" borderId="15" xfId="0" applyFont="1" applyFill="1" applyBorder="1" applyAlignment="1">
      <alignment horizontal="center" vertical="center" wrapText="1"/>
    </xf>
    <xf numFmtId="0" fontId="59" fillId="8" borderId="11" xfId="0" applyFont="1" applyFill="1" applyBorder="1" applyAlignment="1">
      <alignment horizontal="center" vertical="center" wrapText="1"/>
    </xf>
    <xf numFmtId="0" fontId="59" fillId="8" borderId="10" xfId="0" applyFont="1" applyFill="1" applyBorder="1" applyAlignment="1">
      <alignment horizontal="center" vertical="center" wrapText="1"/>
    </xf>
    <xf numFmtId="0" fontId="59" fillId="8" borderId="12" xfId="0" applyFont="1" applyFill="1" applyBorder="1" applyAlignment="1">
      <alignment horizontal="center" vertical="center" wrapText="1"/>
    </xf>
    <xf numFmtId="0" fontId="67" fillId="8" borderId="7" xfId="0" applyFont="1" applyFill="1" applyBorder="1" applyAlignment="1">
      <alignment horizontal="center" vertical="center" wrapText="1"/>
    </xf>
    <xf numFmtId="0" fontId="58" fillId="2" borderId="11" xfId="0" applyFont="1" applyFill="1" applyBorder="1" applyAlignment="1">
      <alignment horizontal="center" vertical="center"/>
    </xf>
    <xf numFmtId="0" fontId="58" fillId="2" borderId="12" xfId="0" applyFont="1" applyFill="1" applyBorder="1" applyAlignment="1">
      <alignment horizontal="center" vertical="center"/>
    </xf>
    <xf numFmtId="0" fontId="96" fillId="7" borderId="8" xfId="0" applyFont="1" applyFill="1" applyBorder="1" applyAlignment="1">
      <alignment horizontal="center" vertical="center"/>
    </xf>
    <xf numFmtId="0" fontId="96" fillId="7" borderId="5" xfId="0" applyFont="1" applyFill="1" applyBorder="1" applyAlignment="1">
      <alignment horizontal="center" vertical="center"/>
    </xf>
    <xf numFmtId="0" fontId="96" fillId="7" borderId="13" xfId="0" applyFont="1" applyFill="1" applyBorder="1" applyAlignment="1">
      <alignment horizontal="center" vertical="center"/>
    </xf>
    <xf numFmtId="0" fontId="58" fillId="2" borderId="9" xfId="0" applyFont="1" applyFill="1" applyBorder="1" applyAlignment="1">
      <alignment horizontal="center" vertical="center"/>
    </xf>
    <xf numFmtId="0" fontId="58" fillId="2" borderId="14" xfId="0" applyFont="1" applyFill="1" applyBorder="1" applyAlignment="1">
      <alignment horizontal="center" vertical="center"/>
    </xf>
    <xf numFmtId="0" fontId="65" fillId="13" borderId="4" xfId="0" applyFont="1" applyFill="1" applyBorder="1" applyAlignment="1">
      <alignment horizontal="center" vertical="center"/>
    </xf>
    <xf numFmtId="0" fontId="65" fillId="13" borderId="2" xfId="0" applyFont="1" applyFill="1" applyBorder="1" applyAlignment="1">
      <alignment horizontal="center" vertical="center"/>
    </xf>
    <xf numFmtId="0" fontId="65" fillId="15" borderId="3" xfId="0" applyFont="1" applyFill="1" applyBorder="1" applyAlignment="1">
      <alignment horizontal="center" vertical="center" wrapText="1"/>
    </xf>
    <xf numFmtId="0" fontId="65" fillId="15" borderId="4" xfId="0" applyFont="1" applyFill="1" applyBorder="1" applyAlignment="1">
      <alignment horizontal="center" vertical="center" wrapText="1"/>
    </xf>
    <xf numFmtId="0" fontId="65" fillId="15" borderId="2" xfId="0" applyFont="1" applyFill="1" applyBorder="1" applyAlignment="1">
      <alignment horizontal="center" vertical="center" wrapText="1"/>
    </xf>
    <xf numFmtId="0" fontId="65" fillId="13" borderId="3" xfId="0" applyFont="1" applyFill="1" applyBorder="1" applyAlignment="1">
      <alignment horizontal="center" vertical="center"/>
    </xf>
    <xf numFmtId="9" fontId="7" fillId="0" borderId="3" xfId="0" applyNumberFormat="1" applyFont="1" applyBorder="1" applyAlignment="1">
      <alignment horizontal="center" vertical="center"/>
    </xf>
    <xf numFmtId="0" fontId="7" fillId="0" borderId="2" xfId="0" applyFont="1" applyBorder="1" applyAlignment="1">
      <alignment horizontal="center" vertical="center"/>
    </xf>
    <xf numFmtId="9" fontId="7" fillId="0" borderId="2" xfId="0" applyNumberFormat="1" applyFont="1" applyBorder="1" applyAlignment="1">
      <alignment horizontal="center" vertical="center"/>
    </xf>
    <xf numFmtId="9" fontId="7" fillId="2" borderId="0" xfId="0" applyNumberFormat="1" applyFont="1" applyFill="1" applyAlignment="1">
      <alignment horizontal="center" vertical="center"/>
    </xf>
    <xf numFmtId="0" fontId="7" fillId="2" borderId="0" xfId="0" applyFont="1" applyFill="1" applyAlignment="1">
      <alignment horizontal="center" vertical="center"/>
    </xf>
    <xf numFmtId="9" fontId="7" fillId="0" borderId="0" xfId="0" applyNumberFormat="1" applyFont="1" applyAlignment="1">
      <alignment horizontal="center" vertical="center"/>
    </xf>
    <xf numFmtId="0" fontId="7" fillId="0" borderId="0" xfId="0" applyFont="1" applyAlignment="1">
      <alignment horizontal="center" vertical="center"/>
    </xf>
    <xf numFmtId="0" fontId="7" fillId="22" borderId="3" xfId="0" applyFont="1" applyFill="1" applyBorder="1" applyAlignment="1">
      <alignment horizontal="center" vertical="center"/>
    </xf>
    <xf numFmtId="0" fontId="7" fillId="22" borderId="2" xfId="0" applyFont="1" applyFill="1" applyBorder="1" applyAlignment="1">
      <alignment horizontal="center" vertical="center"/>
    </xf>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65" fillId="15" borderId="4" xfId="0" applyFont="1" applyFill="1" applyBorder="1" applyAlignment="1">
      <alignment horizontal="center" vertical="center"/>
    </xf>
    <xf numFmtId="0" fontId="65" fillId="15" borderId="2" xfId="0" applyFont="1" applyFill="1" applyBorder="1" applyAlignment="1">
      <alignment horizontal="center" vertical="center"/>
    </xf>
    <xf numFmtId="0" fontId="65" fillId="15" borderId="3" xfId="0" applyFont="1" applyFill="1" applyBorder="1" applyAlignment="1">
      <alignment horizontal="center" vertical="center"/>
    </xf>
    <xf numFmtId="0" fontId="65" fillId="14" borderId="0" xfId="0" applyFont="1" applyFill="1" applyAlignment="1">
      <alignment horizontal="center" vertical="center"/>
    </xf>
    <xf numFmtId="0" fontId="54" fillId="0" borderId="10"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 xfId="0" applyFont="1" applyBorder="1" applyAlignment="1">
      <alignment horizontal="center" vertical="center" wrapText="1"/>
    </xf>
    <xf numFmtId="0" fontId="21" fillId="2" borderId="0" xfId="0" applyFont="1" applyFill="1" applyAlignment="1">
      <alignment horizontal="center" vertical="center" wrapText="1"/>
    </xf>
    <xf numFmtId="0" fontId="21" fillId="0" borderId="0" xfId="0" applyFont="1" applyAlignment="1">
      <alignment horizontal="center" vertical="center" wrapText="1"/>
    </xf>
    <xf numFmtId="0" fontId="7" fillId="2" borderId="0" xfId="0" applyFont="1" applyFill="1" applyAlignment="1">
      <alignment horizontal="center" vertical="center" wrapText="1"/>
    </xf>
    <xf numFmtId="0" fontId="58" fillId="8" borderId="5" xfId="0" applyFont="1" applyFill="1" applyBorder="1" applyAlignment="1">
      <alignment horizontal="center" vertical="center" wrapText="1"/>
    </xf>
    <xf numFmtId="0" fontId="58" fillId="8" borderId="9" xfId="0" applyFont="1" applyFill="1" applyBorder="1" applyAlignment="1">
      <alignment horizontal="center" vertical="center" wrapText="1"/>
    </xf>
    <xf numFmtId="0" fontId="58" fillId="8" borderId="0" xfId="0" applyFont="1" applyFill="1" applyAlignment="1">
      <alignment horizontal="center" vertical="center" wrapText="1"/>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xf>
    <xf numFmtId="0" fontId="64" fillId="2" borderId="2" xfId="0" applyFont="1" applyFill="1" applyBorder="1" applyAlignment="1">
      <alignment horizontal="center" vertical="center"/>
    </xf>
    <xf numFmtId="0" fontId="64" fillId="2" borderId="2" xfId="0" applyFont="1" applyFill="1" applyBorder="1" applyAlignment="1">
      <alignment horizontal="center" vertical="center" wrapText="1"/>
    </xf>
    <xf numFmtId="0" fontId="66" fillId="0" borderId="3" xfId="0" applyFont="1" applyBorder="1" applyAlignment="1">
      <alignment horizontal="center" vertical="center"/>
    </xf>
    <xf numFmtId="0" fontId="66" fillId="0" borderId="4" xfId="0" applyFont="1" applyBorder="1" applyAlignment="1">
      <alignment horizontal="center" vertical="center"/>
    </xf>
    <xf numFmtId="0" fontId="66" fillId="0" borderId="2" xfId="0" applyFont="1" applyBorder="1" applyAlignment="1">
      <alignment horizontal="center" vertical="center"/>
    </xf>
    <xf numFmtId="0" fontId="64" fillId="2" borderId="4" xfId="0" applyFont="1" applyFill="1" applyBorder="1" applyAlignment="1">
      <alignment horizontal="center" vertical="center" wrapText="1"/>
    </xf>
    <xf numFmtId="0" fontId="58" fillId="8" borderId="14" xfId="0" applyFont="1" applyFill="1" applyBorder="1" applyAlignment="1">
      <alignment horizontal="center" vertical="center" wrapText="1"/>
    </xf>
    <xf numFmtId="20" fontId="67" fillId="8" borderId="6" xfId="0" applyNumberFormat="1" applyFont="1" applyFill="1" applyBorder="1" applyAlignment="1">
      <alignment horizontal="center" vertical="center" wrapText="1"/>
    </xf>
    <xf numFmtId="20" fontId="67" fillId="8" borderId="15" xfId="0" applyNumberFormat="1" applyFont="1" applyFill="1" applyBorder="1" applyAlignment="1">
      <alignment horizontal="center" vertical="center" wrapText="1"/>
    </xf>
    <xf numFmtId="20" fontId="67" fillId="8" borderId="7" xfId="0" applyNumberFormat="1" applyFont="1" applyFill="1" applyBorder="1" applyAlignment="1">
      <alignment horizontal="center" vertical="center" wrapText="1"/>
    </xf>
    <xf numFmtId="0" fontId="7" fillId="2" borderId="3" xfId="0" applyFont="1" applyFill="1" applyBorder="1" applyAlignment="1">
      <alignment horizontal="center" vertical="center"/>
    </xf>
    <xf numFmtId="0" fontId="7" fillId="2" borderId="2" xfId="0" applyFont="1" applyFill="1" applyBorder="1" applyAlignment="1">
      <alignment horizontal="center" vertical="center"/>
    </xf>
    <xf numFmtId="0" fontId="59" fillId="13" borderId="3" xfId="0" applyFont="1" applyFill="1" applyBorder="1" applyAlignment="1">
      <alignment horizontal="center" vertical="center"/>
    </xf>
    <xf numFmtId="0" fontId="59" fillId="13" borderId="4" xfId="0" applyFont="1" applyFill="1" applyBorder="1" applyAlignment="1">
      <alignment horizontal="center" vertical="center"/>
    </xf>
    <xf numFmtId="0" fontId="59" fillId="13" borderId="2" xfId="0" applyFont="1" applyFill="1" applyBorder="1" applyAlignment="1">
      <alignment horizontal="center" vertical="center"/>
    </xf>
    <xf numFmtId="9" fontId="7" fillId="2" borderId="3" xfId="0" applyNumberFormat="1" applyFont="1" applyFill="1" applyBorder="1" applyAlignment="1">
      <alignment horizontal="center" vertical="center"/>
    </xf>
    <xf numFmtId="0" fontId="7" fillId="12" borderId="3" xfId="0" applyFont="1" applyFill="1" applyBorder="1" applyAlignment="1">
      <alignment horizontal="center" vertical="center"/>
    </xf>
    <xf numFmtId="0" fontId="7" fillId="12" borderId="2" xfId="0" applyFont="1" applyFill="1" applyBorder="1" applyAlignment="1">
      <alignment horizontal="center" vertical="center"/>
    </xf>
    <xf numFmtId="0" fontId="53" fillId="2" borderId="3" xfId="0" applyFont="1" applyFill="1" applyBorder="1" applyAlignment="1">
      <alignment horizontal="center" vertical="center" wrapText="1"/>
    </xf>
    <xf numFmtId="0" fontId="53" fillId="2" borderId="2" xfId="0" applyFont="1" applyFill="1" applyBorder="1" applyAlignment="1">
      <alignment horizontal="center" vertical="center" wrapText="1"/>
    </xf>
    <xf numFmtId="49" fontId="7" fillId="2" borderId="3"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0" fontId="21" fillId="2" borderId="3"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58" fillId="24" borderId="11" xfId="0" applyFont="1" applyFill="1" applyBorder="1" applyAlignment="1">
      <alignment horizontal="center" vertical="center" wrapText="1"/>
    </xf>
    <xf numFmtId="0" fontId="58" fillId="24" borderId="1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53" fillId="0" borderId="0" xfId="0" applyFont="1" applyAlignment="1">
      <alignment horizontal="left" vertical="center"/>
    </xf>
    <xf numFmtId="0" fontId="54" fillId="2" borderId="0" xfId="0" applyFont="1" applyFill="1" applyAlignment="1">
      <alignment horizontal="center" vertical="center" wrapText="1"/>
    </xf>
    <xf numFmtId="0" fontId="54" fillId="2" borderId="0" xfId="0" applyFont="1" applyFill="1" applyAlignment="1">
      <alignment horizontal="center" vertical="center"/>
    </xf>
    <xf numFmtId="0" fontId="21" fillId="2" borderId="2" xfId="0" applyFont="1" applyFill="1" applyBorder="1" applyAlignment="1">
      <alignment horizontal="center" vertical="center"/>
    </xf>
    <xf numFmtId="0" fontId="58" fillId="24" borderId="8" xfId="0" applyFont="1" applyFill="1" applyBorder="1" applyAlignment="1">
      <alignment horizontal="center" vertical="center" wrapText="1"/>
    </xf>
    <xf numFmtId="0" fontId="58" fillId="24" borderId="5" xfId="0" applyFont="1" applyFill="1" applyBorder="1" applyAlignment="1">
      <alignment horizontal="center" vertical="center" wrapText="1"/>
    </xf>
    <xf numFmtId="0" fontId="59" fillId="24" borderId="11" xfId="0" applyFont="1" applyFill="1" applyBorder="1" applyAlignment="1">
      <alignment horizontal="center" vertical="center" wrapText="1"/>
    </xf>
    <xf numFmtId="0" fontId="59" fillId="24" borderId="10" xfId="0" applyFont="1" applyFill="1" applyBorder="1" applyAlignment="1">
      <alignment horizontal="center" vertical="center" wrapText="1"/>
    </xf>
    <xf numFmtId="0" fontId="59" fillId="24" borderId="12" xfId="0" applyFont="1" applyFill="1" applyBorder="1" applyAlignment="1">
      <alignment horizontal="center" vertical="center" wrapText="1"/>
    </xf>
    <xf numFmtId="0" fontId="58" fillId="24" borderId="10" xfId="0" applyFont="1" applyFill="1" applyBorder="1" applyAlignment="1">
      <alignment horizontal="center" vertical="center" wrapText="1"/>
    </xf>
    <xf numFmtId="0" fontId="67" fillId="25" borderId="6" xfId="0" applyFont="1" applyFill="1" applyBorder="1" applyAlignment="1">
      <alignment horizontal="center" vertical="center" wrapText="1"/>
    </xf>
    <xf numFmtId="0" fontId="67" fillId="25" borderId="15" xfId="0" applyFont="1" applyFill="1" applyBorder="1" applyAlignment="1">
      <alignment horizontal="center" vertical="center"/>
    </xf>
    <xf numFmtId="0" fontId="67" fillId="25" borderId="7" xfId="0" applyFont="1" applyFill="1" applyBorder="1" applyAlignment="1">
      <alignment horizontal="center" vertical="center"/>
    </xf>
    <xf numFmtId="0" fontId="107" fillId="24" borderId="8" xfId="0" applyFont="1" applyFill="1" applyBorder="1" applyAlignment="1">
      <alignment horizontal="center" vertical="center" wrapText="1"/>
    </xf>
    <xf numFmtId="0" fontId="107" fillId="24" borderId="5" xfId="0" applyFont="1" applyFill="1" applyBorder="1" applyAlignment="1">
      <alignment horizontal="center" vertical="center" wrapText="1"/>
    </xf>
    <xf numFmtId="0" fontId="107" fillId="24" borderId="13" xfId="0" applyFont="1" applyFill="1" applyBorder="1" applyAlignment="1">
      <alignment horizontal="center" vertical="center" wrapText="1"/>
    </xf>
    <xf numFmtId="0" fontId="96" fillId="24" borderId="6" xfId="0" applyFont="1" applyFill="1" applyBorder="1" applyAlignment="1">
      <alignment horizontal="center" vertical="center" wrapText="1"/>
    </xf>
    <xf numFmtId="0" fontId="96" fillId="24" borderId="15" xfId="0" applyFont="1" applyFill="1" applyBorder="1" applyAlignment="1">
      <alignment horizontal="center" vertical="center"/>
    </xf>
    <xf numFmtId="0" fontId="96" fillId="24" borderId="7" xfId="0" applyFont="1" applyFill="1" applyBorder="1" applyAlignment="1">
      <alignment horizontal="center" vertical="center"/>
    </xf>
    <xf numFmtId="0" fontId="58" fillId="2" borderId="9" xfId="0" applyFont="1" applyFill="1" applyBorder="1" applyAlignment="1">
      <alignment horizontal="center" vertical="center" wrapText="1"/>
    </xf>
    <xf numFmtId="0" fontId="58" fillId="8" borderId="8" xfId="0" quotePrefix="1" applyFont="1" applyFill="1" applyBorder="1" applyAlignment="1">
      <alignment horizontal="center" vertical="center" wrapText="1"/>
    </xf>
    <xf numFmtId="0" fontId="58" fillId="8" borderId="13" xfId="0" quotePrefix="1" applyFont="1" applyFill="1" applyBorder="1" applyAlignment="1">
      <alignment horizontal="center" vertical="center" wrapText="1"/>
    </xf>
    <xf numFmtId="0" fontId="58" fillId="2" borderId="0" xfId="0" quotePrefix="1" applyFont="1" applyFill="1" applyAlignment="1">
      <alignment horizontal="center" vertical="center" wrapText="1"/>
    </xf>
    <xf numFmtId="0" fontId="59" fillId="2" borderId="0" xfId="0" applyFont="1" applyFill="1" applyAlignment="1">
      <alignment horizontal="center" vertical="center"/>
    </xf>
    <xf numFmtId="0" fontId="61" fillId="8" borderId="8" xfId="0" applyFont="1" applyFill="1" applyBorder="1" applyAlignment="1">
      <alignment horizontal="center" vertical="center" wrapText="1"/>
    </xf>
    <xf numFmtId="0" fontId="61" fillId="8" borderId="5" xfId="0" applyFont="1" applyFill="1" applyBorder="1" applyAlignment="1">
      <alignment horizontal="center" vertical="center" wrapText="1"/>
    </xf>
    <xf numFmtId="0" fontId="61" fillId="8" borderId="13" xfId="0" applyFont="1" applyFill="1" applyBorder="1" applyAlignment="1">
      <alignment horizontal="center" vertical="center" wrapText="1"/>
    </xf>
    <xf numFmtId="0" fontId="109" fillId="13" borderId="3" xfId="0" applyFont="1" applyFill="1" applyBorder="1" applyAlignment="1">
      <alignment horizontal="center" vertical="center"/>
    </xf>
    <xf numFmtId="0" fontId="109" fillId="13" borderId="4" xfId="0" applyFont="1" applyFill="1" applyBorder="1" applyAlignment="1">
      <alignment horizontal="center" vertical="center"/>
    </xf>
    <xf numFmtId="0" fontId="109" fillId="13" borderId="2" xfId="0" applyFont="1" applyFill="1" applyBorder="1" applyAlignment="1">
      <alignment horizontal="center" vertical="center"/>
    </xf>
    <xf numFmtId="0" fontId="54" fillId="0" borderId="0" xfId="0" applyFont="1" applyAlignment="1">
      <alignment horizontal="center" vertical="center" wrapText="1"/>
    </xf>
    <xf numFmtId="0" fontId="54" fillId="0" borderId="0" xfId="0" applyFont="1" applyAlignment="1">
      <alignment horizontal="center" vertical="center"/>
    </xf>
    <xf numFmtId="0" fontId="59" fillId="8" borderId="8" xfId="0" applyFont="1" applyFill="1" applyBorder="1" applyAlignment="1">
      <alignment horizontal="center" vertical="center" wrapText="1"/>
    </xf>
    <xf numFmtId="0" fontId="59" fillId="8" borderId="5" xfId="0" applyFont="1" applyFill="1" applyBorder="1" applyAlignment="1">
      <alignment horizontal="center" vertical="center" wrapText="1"/>
    </xf>
    <xf numFmtId="0" fontId="59" fillId="8" borderId="13" xfId="0" applyFont="1" applyFill="1" applyBorder="1" applyAlignment="1">
      <alignment horizontal="center" vertical="center" wrapText="1"/>
    </xf>
    <xf numFmtId="0" fontId="62" fillId="24" borderId="11" xfId="0" applyFont="1" applyFill="1" applyBorder="1" applyAlignment="1">
      <alignment horizontal="center" vertical="center" wrapText="1"/>
    </xf>
    <xf numFmtId="0" fontId="62" fillId="8" borderId="11" xfId="0" applyFont="1" applyFill="1" applyBorder="1" applyAlignment="1">
      <alignment horizontal="center" vertical="center" wrapText="1"/>
    </xf>
    <xf numFmtId="0" fontId="73" fillId="8" borderId="6" xfId="0" applyFont="1" applyFill="1" applyBorder="1" applyAlignment="1">
      <alignment horizontal="center" vertical="center" wrapText="1"/>
    </xf>
    <xf numFmtId="0" fontId="73" fillId="8" borderId="15" xfId="0" applyFont="1" applyFill="1" applyBorder="1" applyAlignment="1">
      <alignment horizontal="center" vertical="center"/>
    </xf>
    <xf numFmtId="0" fontId="73" fillId="8" borderId="7" xfId="0" applyFont="1" applyFill="1" applyBorder="1" applyAlignment="1">
      <alignment horizontal="center" vertical="center"/>
    </xf>
    <xf numFmtId="0" fontId="51" fillId="2" borderId="0" xfId="0" applyFont="1" applyFill="1" applyAlignment="1">
      <alignment horizontal="left" vertical="center" indent="3"/>
    </xf>
    <xf numFmtId="0" fontId="51" fillId="2" borderId="0" xfId="0" applyFont="1" applyFill="1" applyAlignment="1">
      <alignment horizontal="left" vertical="center"/>
    </xf>
    <xf numFmtId="0" fontId="58" fillId="24" borderId="8" xfId="0" quotePrefix="1" applyFont="1" applyFill="1" applyBorder="1" applyAlignment="1">
      <alignment horizontal="center" vertical="center" wrapText="1"/>
    </xf>
    <xf numFmtId="0" fontId="58" fillId="24" borderId="13" xfId="0" quotePrefix="1" applyFont="1" applyFill="1" applyBorder="1" applyAlignment="1">
      <alignment horizontal="center" vertical="center" wrapText="1"/>
    </xf>
    <xf numFmtId="0" fontId="59" fillId="2" borderId="0" xfId="0" applyFont="1" applyFill="1" applyAlignment="1">
      <alignment horizontal="center" vertical="center" wrapText="1"/>
    </xf>
    <xf numFmtId="0" fontId="51" fillId="8" borderId="8" xfId="0" applyFont="1" applyFill="1" applyBorder="1" applyAlignment="1">
      <alignment horizontal="center" vertical="center" wrapText="1"/>
    </xf>
    <xf numFmtId="0" fontId="51" fillId="8" borderId="5" xfId="0" applyFont="1" applyFill="1" applyBorder="1" applyAlignment="1">
      <alignment horizontal="center" vertical="center" wrapText="1"/>
    </xf>
    <xf numFmtId="0" fontId="51" fillId="8" borderId="13" xfId="0" applyFont="1" applyFill="1" applyBorder="1" applyAlignment="1">
      <alignment horizontal="center" vertical="center" wrapText="1"/>
    </xf>
    <xf numFmtId="0" fontId="7" fillId="2" borderId="4" xfId="0" applyFont="1" applyFill="1" applyBorder="1" applyAlignment="1">
      <alignment horizontal="center" vertical="center"/>
    </xf>
    <xf numFmtId="0" fontId="61" fillId="8" borderId="0" xfId="0" applyFont="1" applyFill="1" applyAlignment="1">
      <alignment horizontal="center" vertical="center" wrapText="1"/>
    </xf>
    <xf numFmtId="0" fontId="53" fillId="16" borderId="3" xfId="0" applyFont="1" applyFill="1" applyBorder="1" applyAlignment="1">
      <alignment horizontal="left" vertical="center"/>
    </xf>
    <xf numFmtId="0" fontId="53" fillId="16" borderId="4" xfId="0" applyFont="1" applyFill="1" applyBorder="1" applyAlignment="1">
      <alignment horizontal="left" vertical="center"/>
    </xf>
    <xf numFmtId="0" fontId="21" fillId="2" borderId="8" xfId="0" applyFont="1" applyFill="1" applyBorder="1" applyAlignment="1">
      <alignment horizontal="center" vertical="center" wrapText="1"/>
    </xf>
    <xf numFmtId="0" fontId="7" fillId="2" borderId="13" xfId="0" applyFont="1" applyFill="1" applyBorder="1" applyAlignment="1">
      <alignment horizontal="center" vertical="center"/>
    </xf>
    <xf numFmtId="0" fontId="21" fillId="2" borderId="5" xfId="0" applyFont="1" applyFill="1" applyBorder="1" applyAlignment="1">
      <alignment horizontal="center" vertical="center" wrapText="1"/>
    </xf>
    <xf numFmtId="0" fontId="21" fillId="2" borderId="13" xfId="0" applyFont="1" applyFill="1" applyBorder="1" applyAlignment="1">
      <alignment horizontal="center" vertical="center"/>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2"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9" fillId="18" borderId="11" xfId="0" applyFont="1" applyFill="1" applyBorder="1" applyAlignment="1">
      <alignment horizontal="center" vertical="center" wrapText="1"/>
    </xf>
    <xf numFmtId="0" fontId="59" fillId="18" borderId="10" xfId="0" applyFont="1" applyFill="1" applyBorder="1" applyAlignment="1">
      <alignment horizontal="center" vertical="center" wrapText="1"/>
    </xf>
    <xf numFmtId="0" fontId="59" fillId="18" borderId="12" xfId="0" applyFont="1" applyFill="1" applyBorder="1" applyAlignment="1">
      <alignment horizontal="center" vertical="center" wrapText="1"/>
    </xf>
    <xf numFmtId="20" fontId="67" fillId="18" borderId="6" xfId="0" applyNumberFormat="1" applyFont="1" applyFill="1" applyBorder="1" applyAlignment="1">
      <alignment horizontal="center" vertical="center" wrapText="1"/>
    </xf>
    <xf numFmtId="20" fontId="67" fillId="18" borderId="15" xfId="0" applyNumberFormat="1" applyFont="1" applyFill="1" applyBorder="1" applyAlignment="1">
      <alignment horizontal="center" vertical="center" wrapText="1"/>
    </xf>
    <xf numFmtId="20" fontId="67" fillId="18" borderId="7" xfId="0" applyNumberFormat="1" applyFont="1" applyFill="1" applyBorder="1" applyAlignment="1">
      <alignment horizontal="center" vertical="center" wrapText="1"/>
    </xf>
    <xf numFmtId="0" fontId="58" fillId="18" borderId="9" xfId="0" applyFont="1" applyFill="1" applyBorder="1" applyAlignment="1">
      <alignment horizontal="center" vertical="center" wrapText="1"/>
    </xf>
    <xf numFmtId="0" fontId="58" fillId="18" borderId="14" xfId="0" applyFont="1" applyFill="1" applyBorder="1" applyAlignment="1">
      <alignment horizontal="center" vertical="center" wrapText="1"/>
    </xf>
    <xf numFmtId="0" fontId="58" fillId="18" borderId="0" xfId="0" applyFont="1" applyFill="1" applyAlignment="1">
      <alignment horizontal="center" vertical="center" wrapText="1"/>
    </xf>
    <xf numFmtId="0" fontId="58" fillId="18" borderId="11" xfId="0" applyFont="1" applyFill="1" applyBorder="1" applyAlignment="1">
      <alignment horizontal="center" vertical="center" wrapText="1"/>
    </xf>
    <xf numFmtId="0" fontId="58" fillId="18" borderId="12" xfId="0" applyFont="1" applyFill="1" applyBorder="1" applyAlignment="1">
      <alignment horizontal="center" vertical="center" wrapText="1"/>
    </xf>
    <xf numFmtId="0" fontId="58" fillId="21" borderId="11" xfId="0" applyFont="1" applyFill="1" applyBorder="1" applyAlignment="1">
      <alignment horizontal="center" vertical="center" wrapText="1"/>
    </xf>
    <xf numFmtId="0" fontId="58" fillId="21" borderId="12" xfId="0" applyFont="1" applyFill="1" applyBorder="1" applyAlignment="1">
      <alignment horizontal="center" vertical="center" wrapText="1"/>
    </xf>
    <xf numFmtId="0" fontId="61" fillId="18" borderId="8" xfId="0" applyFont="1" applyFill="1" applyBorder="1" applyAlignment="1">
      <alignment horizontal="center" vertical="center" wrapText="1"/>
    </xf>
    <xf numFmtId="0" fontId="61" fillId="18" borderId="5" xfId="0" applyFont="1" applyFill="1" applyBorder="1" applyAlignment="1">
      <alignment horizontal="center" vertical="center" wrapText="1"/>
    </xf>
    <xf numFmtId="0" fontId="61" fillId="18" borderId="13" xfId="0" applyFont="1" applyFill="1" applyBorder="1" applyAlignment="1">
      <alignment horizontal="center" vertical="center" wrapText="1"/>
    </xf>
    <xf numFmtId="0" fontId="58" fillId="18" borderId="8" xfId="0" applyFont="1" applyFill="1" applyBorder="1" applyAlignment="1">
      <alignment horizontal="center" vertical="center" wrapText="1"/>
    </xf>
    <xf numFmtId="0" fontId="58" fillId="18" borderId="5" xfId="0" applyFont="1" applyFill="1" applyBorder="1" applyAlignment="1">
      <alignment horizontal="center" vertical="center" wrapText="1"/>
    </xf>
    <xf numFmtId="0" fontId="58" fillId="18" borderId="8" xfId="0" quotePrefix="1" applyFont="1" applyFill="1" applyBorder="1" applyAlignment="1">
      <alignment horizontal="center" vertical="center" wrapText="1"/>
    </xf>
    <xf numFmtId="0" fontId="58" fillId="18" borderId="13" xfId="0" quotePrefix="1" applyFont="1" applyFill="1" applyBorder="1" applyAlignment="1">
      <alignment horizontal="center" vertical="center" wrapText="1"/>
    </xf>
    <xf numFmtId="0" fontId="7" fillId="2" borderId="0" xfId="0" applyFont="1" applyFill="1" applyAlignment="1">
      <alignment horizontal="left" vertical="center"/>
    </xf>
    <xf numFmtId="0" fontId="65" fillId="19" borderId="3" xfId="0" applyFont="1" applyFill="1" applyBorder="1" applyAlignment="1">
      <alignment horizontal="center" vertical="center"/>
    </xf>
    <xf numFmtId="0" fontId="65" fillId="19" borderId="4" xfId="0" applyFont="1" applyFill="1" applyBorder="1" applyAlignment="1">
      <alignment horizontal="center" vertical="center"/>
    </xf>
    <xf numFmtId="0" fontId="67" fillId="18" borderId="6" xfId="0" applyFont="1" applyFill="1" applyBorder="1" applyAlignment="1">
      <alignment horizontal="center" vertical="center" wrapText="1"/>
    </xf>
    <xf numFmtId="0" fontId="67" fillId="18" borderId="15" xfId="0" applyFont="1" applyFill="1" applyBorder="1" applyAlignment="1">
      <alignment horizontal="center" vertical="center" wrapText="1"/>
    </xf>
    <xf numFmtId="0" fontId="67" fillId="18" borderId="7" xfId="0" applyFont="1" applyFill="1" applyBorder="1" applyAlignment="1">
      <alignment horizontal="center" vertical="center" wrapText="1"/>
    </xf>
    <xf numFmtId="0" fontId="62" fillId="18" borderId="11" xfId="0" applyFont="1" applyFill="1" applyBorder="1" applyAlignment="1">
      <alignment horizontal="center" vertical="center" wrapText="1"/>
    </xf>
    <xf numFmtId="0" fontId="58" fillId="18" borderId="10" xfId="0" applyFont="1" applyFill="1" applyBorder="1" applyAlignment="1">
      <alignment horizontal="center" vertical="center" wrapText="1"/>
    </xf>
    <xf numFmtId="0" fontId="58" fillId="18" borderId="13" xfId="0" applyFont="1" applyFill="1" applyBorder="1" applyAlignment="1">
      <alignment horizontal="center" vertical="center" wrapText="1"/>
    </xf>
    <xf numFmtId="0" fontId="73" fillId="18" borderId="6" xfId="0" applyFont="1" applyFill="1" applyBorder="1" applyAlignment="1">
      <alignment horizontal="center" vertical="center" wrapText="1"/>
    </xf>
    <xf numFmtId="0" fontId="73" fillId="18" borderId="15" xfId="0" applyFont="1" applyFill="1" applyBorder="1" applyAlignment="1">
      <alignment horizontal="center" vertical="center"/>
    </xf>
    <xf numFmtId="0" fontId="73" fillId="18" borderId="7" xfId="0" applyFont="1" applyFill="1" applyBorder="1" applyAlignment="1">
      <alignment horizontal="center" vertical="center"/>
    </xf>
    <xf numFmtId="0" fontId="65" fillId="19" borderId="2" xfId="0" applyFont="1" applyFill="1" applyBorder="1" applyAlignment="1">
      <alignment horizontal="center" vertical="center"/>
    </xf>
    <xf numFmtId="0" fontId="107" fillId="8" borderId="8" xfId="0" applyFont="1" applyFill="1" applyBorder="1" applyAlignment="1">
      <alignment horizontal="center" vertical="center" wrapText="1"/>
    </xf>
    <xf numFmtId="0" fontId="107" fillId="8" borderId="5" xfId="0" applyFont="1" applyFill="1" applyBorder="1" applyAlignment="1">
      <alignment horizontal="center" vertical="center" wrapText="1"/>
    </xf>
    <xf numFmtId="0" fontId="107" fillId="8" borderId="13" xfId="0" applyFont="1" applyFill="1" applyBorder="1" applyAlignment="1">
      <alignment horizontal="center" vertical="center" wrapText="1"/>
    </xf>
    <xf numFmtId="0" fontId="51" fillId="8" borderId="11" xfId="0" applyFont="1" applyFill="1" applyBorder="1" applyAlignment="1">
      <alignment horizontal="center" vertical="center" wrapText="1"/>
    </xf>
    <xf numFmtId="0" fontId="51" fillId="8" borderId="12" xfId="0" applyFont="1" applyFill="1" applyBorder="1" applyAlignment="1">
      <alignment horizontal="center" vertical="center" wrapText="1"/>
    </xf>
    <xf numFmtId="0" fontId="62" fillId="8" borderId="10" xfId="0" applyFont="1" applyFill="1" applyBorder="1" applyAlignment="1">
      <alignment horizontal="center" vertical="center" wrapText="1"/>
    </xf>
    <xf numFmtId="0" fontId="62" fillId="8" borderId="12" xfId="0" applyFont="1" applyFill="1" applyBorder="1" applyAlignment="1">
      <alignment horizontal="center" vertical="center" wrapText="1"/>
    </xf>
    <xf numFmtId="0" fontId="64" fillId="8" borderId="8" xfId="0" applyFont="1" applyFill="1" applyBorder="1" applyAlignment="1">
      <alignment horizontal="center" vertical="center" wrapText="1"/>
    </xf>
    <xf numFmtId="0" fontId="64" fillId="8" borderId="5" xfId="0" applyFont="1" applyFill="1" applyBorder="1" applyAlignment="1">
      <alignment horizontal="center" vertical="center" wrapText="1"/>
    </xf>
    <xf numFmtId="0" fontId="64" fillId="8" borderId="13" xfId="0" applyFont="1" applyFill="1" applyBorder="1" applyAlignment="1">
      <alignment horizontal="center" vertical="center" wrapText="1"/>
    </xf>
    <xf numFmtId="0" fontId="58" fillId="12" borderId="9" xfId="0" applyFont="1" applyFill="1" applyBorder="1" applyAlignment="1">
      <alignment horizontal="center" vertical="center"/>
    </xf>
    <xf numFmtId="0" fontId="58" fillId="12" borderId="14" xfId="0" applyFont="1" applyFill="1" applyBorder="1" applyAlignment="1">
      <alignment horizontal="center" vertical="center"/>
    </xf>
    <xf numFmtId="0" fontId="58" fillId="0" borderId="8" xfId="0" applyFont="1" applyBorder="1" applyAlignment="1">
      <alignment horizontal="center" vertical="center"/>
    </xf>
    <xf numFmtId="0" fontId="58" fillId="0" borderId="13" xfId="0" applyFont="1" applyBorder="1" applyAlignment="1">
      <alignment horizontal="center" vertical="center"/>
    </xf>
    <xf numFmtId="9" fontId="7" fillId="22" borderId="3" xfId="0" applyNumberFormat="1" applyFont="1" applyFill="1" applyBorder="1" applyAlignment="1">
      <alignment horizontal="center" vertical="center"/>
    </xf>
    <xf numFmtId="0" fontId="13" fillId="3" borderId="3" xfId="0" quotePrefix="1" applyFont="1" applyFill="1" applyBorder="1" applyAlignment="1">
      <alignment horizontal="center"/>
    </xf>
    <xf numFmtId="0" fontId="13" fillId="3" borderId="4" xfId="0" quotePrefix="1" applyFont="1" applyFill="1" applyBorder="1" applyAlignment="1">
      <alignment horizontal="center"/>
    </xf>
    <xf numFmtId="0" fontId="13" fillId="3" borderId="2" xfId="0" quotePrefix="1" applyFont="1" applyFill="1" applyBorder="1" applyAlignment="1">
      <alignment horizontal="center"/>
    </xf>
    <xf numFmtId="0" fontId="32" fillId="6" borderId="3" xfId="0" applyFont="1" applyFill="1" applyBorder="1" applyAlignment="1">
      <alignment horizontal="center"/>
    </xf>
    <xf numFmtId="0" fontId="32" fillId="6" borderId="4" xfId="0" applyFont="1" applyFill="1" applyBorder="1" applyAlignment="1">
      <alignment horizontal="center"/>
    </xf>
    <xf numFmtId="0" fontId="32" fillId="6" borderId="2" xfId="0" applyFont="1" applyFill="1" applyBorder="1" applyAlignment="1">
      <alignment horizontal="center"/>
    </xf>
    <xf numFmtId="0" fontId="0" fillId="0" borderId="3" xfId="0" quotePrefix="1" applyBorder="1" applyAlignment="1">
      <alignment horizontal="center"/>
    </xf>
    <xf numFmtId="0" fontId="0" fillId="0" borderId="4" xfId="0" quotePrefix="1" applyBorder="1" applyAlignment="1">
      <alignment horizontal="center"/>
    </xf>
    <xf numFmtId="0" fontId="0" fillId="0" borderId="2" xfId="0" quotePrefix="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31" fillId="6" borderId="4" xfId="1" applyFont="1" applyFill="1" applyBorder="1" applyAlignment="1" applyProtection="1">
      <alignment horizontal="center" vertical="center"/>
    </xf>
    <xf numFmtId="0" fontId="31" fillId="6" borderId="2" xfId="1" applyFont="1" applyFill="1" applyBorder="1" applyAlignment="1" applyProtection="1">
      <alignment horizontal="center" vertical="center"/>
    </xf>
    <xf numFmtId="0" fontId="34" fillId="6" borderId="3" xfId="0" applyFont="1" applyFill="1" applyBorder="1" applyAlignment="1">
      <alignment horizontal="left" vertical="center"/>
    </xf>
    <xf numFmtId="0" fontId="34" fillId="6" borderId="4" xfId="0" applyFont="1" applyFill="1" applyBorder="1" applyAlignment="1">
      <alignment horizontal="left" vertical="center"/>
    </xf>
    <xf numFmtId="0" fontId="0" fillId="0" borderId="10"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61" fillId="2" borderId="0" xfId="0" applyFont="1" applyFill="1" applyAlignment="1">
      <alignment horizontal="center" vertical="center" wrapText="1"/>
    </xf>
    <xf numFmtId="0" fontId="62" fillId="8" borderId="8" xfId="0" applyFont="1" applyFill="1" applyBorder="1" applyAlignment="1">
      <alignment horizontal="center" vertical="center" wrapText="1"/>
    </xf>
    <xf numFmtId="0" fontId="62" fillId="8" borderId="5" xfId="0" applyFont="1" applyFill="1" applyBorder="1" applyAlignment="1">
      <alignment horizontal="center" vertical="center" wrapText="1"/>
    </xf>
    <xf numFmtId="0" fontId="62" fillId="8" borderId="13" xfId="0" applyFont="1" applyFill="1" applyBorder="1" applyAlignment="1">
      <alignment horizontal="center" vertical="center" wrapText="1"/>
    </xf>
    <xf numFmtId="0" fontId="71" fillId="15" borderId="3" xfId="0" applyFont="1" applyFill="1" applyBorder="1" applyAlignment="1">
      <alignment horizontal="center" vertical="center"/>
    </xf>
    <xf numFmtId="0" fontId="71" fillId="15" borderId="4" xfId="0" applyFont="1" applyFill="1" applyBorder="1" applyAlignment="1">
      <alignment horizontal="center" vertical="center"/>
    </xf>
    <xf numFmtId="0" fontId="71" fillId="15" borderId="2" xfId="0" applyFont="1" applyFill="1" applyBorder="1" applyAlignment="1">
      <alignment horizontal="center" vertical="center"/>
    </xf>
    <xf numFmtId="0" fontId="62" fillId="2" borderId="0" xfId="0" applyFont="1" applyFill="1" applyAlignment="1">
      <alignment horizontal="center" vertical="center" wrapText="1"/>
    </xf>
    <xf numFmtId="0" fontId="64" fillId="2" borderId="0" xfId="0" applyFont="1" applyFill="1" applyAlignment="1">
      <alignment horizontal="center" vertical="center" wrapText="1"/>
    </xf>
    <xf numFmtId="0" fontId="71" fillId="13" borderId="3" xfId="0" applyFont="1" applyFill="1" applyBorder="1" applyAlignment="1">
      <alignment horizontal="center" vertical="center"/>
    </xf>
    <xf numFmtId="0" fontId="71" fillId="13" borderId="4" xfId="0" applyFont="1" applyFill="1" applyBorder="1" applyAlignment="1">
      <alignment horizontal="center" vertical="center"/>
    </xf>
    <xf numFmtId="0" fontId="71" fillId="13" borderId="2" xfId="0" applyFont="1" applyFill="1" applyBorder="1" applyAlignment="1">
      <alignment horizontal="center" vertical="center"/>
    </xf>
    <xf numFmtId="0" fontId="25" fillId="0" borderId="4" xfId="0" applyFont="1" applyBorder="1" applyAlignment="1">
      <alignment horizontal="center" vertical="center" wrapText="1"/>
    </xf>
    <xf numFmtId="0" fontId="25" fillId="0" borderId="2" xfId="0" applyFont="1" applyBorder="1" applyAlignment="1">
      <alignment horizontal="center" vertical="center"/>
    </xf>
    <xf numFmtId="0" fontId="60" fillId="13" borderId="9" xfId="0" quotePrefix="1" applyFont="1" applyFill="1" applyBorder="1" applyAlignment="1">
      <alignment horizontal="center" vertical="center"/>
    </xf>
    <xf numFmtId="0" fontId="60" fillId="13" borderId="0" xfId="0" quotePrefix="1" applyFont="1" applyFill="1" applyAlignment="1">
      <alignment horizontal="center" vertical="center"/>
    </xf>
    <xf numFmtId="0" fontId="60" fillId="16" borderId="9" xfId="0" quotePrefix="1" applyFont="1" applyFill="1" applyBorder="1" applyAlignment="1">
      <alignment horizontal="center" vertical="center"/>
    </xf>
    <xf numFmtId="0" fontId="60" fillId="16" borderId="0" xfId="0" quotePrefix="1" applyFont="1" applyFill="1" applyAlignment="1">
      <alignment horizontal="center" vertical="center"/>
    </xf>
    <xf numFmtId="0" fontId="25" fillId="2" borderId="0" xfId="0" applyFont="1" applyFill="1" applyAlignment="1">
      <alignment horizontal="center" vertical="center" wrapText="1"/>
    </xf>
    <xf numFmtId="0" fontId="25" fillId="2" borderId="0" xfId="0" applyFont="1" applyFill="1" applyAlignment="1">
      <alignment horizontal="center" vertical="center"/>
    </xf>
    <xf numFmtId="0" fontId="108" fillId="0" borderId="4" xfId="0" applyFont="1" applyBorder="1" applyAlignment="1">
      <alignment horizontal="center" vertical="center" wrapText="1"/>
    </xf>
    <xf numFmtId="0" fontId="108" fillId="0" borderId="2" xfId="0" applyFont="1" applyBorder="1" applyAlignment="1">
      <alignment horizontal="center" vertical="center"/>
    </xf>
    <xf numFmtId="0" fontId="58" fillId="0" borderId="6" xfId="0" quotePrefix="1" applyFont="1" applyBorder="1" applyAlignment="1">
      <alignment horizontal="center" vertical="center" wrapText="1"/>
    </xf>
    <xf numFmtId="0" fontId="58" fillId="0" borderId="7" xfId="0" quotePrefix="1" applyFont="1" applyBorder="1" applyAlignment="1">
      <alignment horizontal="center" vertical="center" wrapText="1"/>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6"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7" xfId="0" applyFont="1" applyBorder="1" applyAlignment="1">
      <alignment horizontal="center" vertical="center" wrapText="1"/>
    </xf>
    <xf numFmtId="3" fontId="83" fillId="2" borderId="12" xfId="5" quotePrefix="1" applyFont="1" applyFill="1" applyBorder="1" applyAlignment="1">
      <alignment horizontal="left" vertical="center" wrapText="1" indent="2"/>
    </xf>
    <xf numFmtId="3" fontId="83" fillId="2" borderId="13" xfId="5" quotePrefix="1" applyFont="1" applyFill="1" applyBorder="1" applyAlignment="1">
      <alignment horizontal="left" vertical="center" wrapText="1" indent="2"/>
    </xf>
    <xf numFmtId="3" fontId="83" fillId="2" borderId="6" xfId="5" quotePrefix="1" applyFont="1" applyFill="1" applyBorder="1" applyAlignment="1">
      <alignment horizontal="left" vertical="center" wrapText="1" indent="1"/>
    </xf>
    <xf numFmtId="3" fontId="83" fillId="2" borderId="7" xfId="5" quotePrefix="1" applyFont="1" applyFill="1" applyBorder="1" applyAlignment="1">
      <alignment horizontal="left" vertical="center" wrapText="1" indent="1"/>
    </xf>
    <xf numFmtId="170" fontId="83" fillId="2" borderId="6" xfId="5" quotePrefix="1" applyNumberFormat="1" applyFont="1" applyFill="1" applyBorder="1" applyAlignment="1">
      <alignment horizontal="left" vertical="center" wrapText="1" indent="2"/>
    </xf>
    <xf numFmtId="170" fontId="83" fillId="2" borderId="7" xfId="5" quotePrefix="1" applyNumberFormat="1" applyFont="1" applyFill="1" applyBorder="1" applyAlignment="1">
      <alignment horizontal="left" vertical="center" wrapText="1" indent="2"/>
    </xf>
    <xf numFmtId="167" fontId="45" fillId="20" borderId="4" xfId="4" quotePrefix="1" applyNumberFormat="1" applyFont="1" applyFill="1" applyBorder="1" applyAlignment="1">
      <alignment horizontal="center" vertical="center"/>
    </xf>
    <xf numFmtId="3" fontId="49" fillId="14" borderId="17" xfId="5" quotePrefix="1" applyFont="1" applyFill="1" applyBorder="1" applyAlignment="1">
      <alignment horizontal="center" vertical="center" wrapText="1"/>
    </xf>
    <xf numFmtId="3" fontId="49" fillId="14" borderId="18" xfId="5" quotePrefix="1" applyFont="1" applyFill="1" applyBorder="1" applyAlignment="1">
      <alignment horizontal="center" vertical="center" wrapText="1"/>
    </xf>
    <xf numFmtId="3" fontId="49" fillId="14" borderId="19" xfId="5" quotePrefix="1" applyFont="1" applyFill="1" applyBorder="1" applyAlignment="1">
      <alignment horizontal="center" vertical="center" wrapText="1"/>
    </xf>
    <xf numFmtId="0" fontId="77" fillId="2" borderId="0" xfId="3" applyFont="1" applyFill="1" applyAlignment="1">
      <alignment horizontal="center" vertical="center" wrapText="1"/>
    </xf>
    <xf numFmtId="0" fontId="77" fillId="2" borderId="0" xfId="3" applyFont="1" applyFill="1" applyAlignment="1">
      <alignment horizontal="center" vertical="center"/>
    </xf>
    <xf numFmtId="167" fontId="45" fillId="20" borderId="5" xfId="4" quotePrefix="1" applyNumberFormat="1" applyFont="1" applyFill="1" applyBorder="1" applyAlignment="1">
      <alignment horizontal="center" vertical="center"/>
    </xf>
    <xf numFmtId="3" fontId="83" fillId="2" borderId="6" xfId="5" quotePrefix="1" applyFont="1" applyFill="1" applyBorder="1" applyAlignment="1">
      <alignment horizontal="left" vertical="center" wrapText="1" indent="2"/>
    </xf>
    <xf numFmtId="3" fontId="83" fillId="2" borderId="15" xfId="5" quotePrefix="1" applyFont="1" applyFill="1" applyBorder="1" applyAlignment="1">
      <alignment horizontal="left" vertical="center" wrapText="1" indent="2"/>
    </xf>
    <xf numFmtId="3" fontId="83" fillId="2" borderId="7" xfId="5" quotePrefix="1" applyFont="1" applyFill="1" applyBorder="1" applyAlignment="1">
      <alignment horizontal="left" vertical="center" wrapText="1" indent="2"/>
    </xf>
    <xf numFmtId="0" fontId="0" fillId="3" borderId="3" xfId="0" applyFill="1" applyBorder="1" applyAlignment="1">
      <alignment horizontal="center"/>
    </xf>
    <xf numFmtId="0" fontId="0" fillId="3" borderId="2" xfId="0" applyFill="1" applyBorder="1" applyAlignment="1">
      <alignment horizontal="center"/>
    </xf>
    <xf numFmtId="0" fontId="15" fillId="3" borderId="3" xfId="0" applyFont="1" applyFill="1" applyBorder="1" applyAlignment="1">
      <alignment horizontal="center"/>
    </xf>
    <xf numFmtId="0" fontId="15" fillId="3" borderId="2" xfId="0" applyFont="1" applyFill="1" applyBorder="1" applyAlignment="1">
      <alignment horizontal="center"/>
    </xf>
    <xf numFmtId="0" fontId="15" fillId="0" borderId="3"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vertical="center"/>
    </xf>
    <xf numFmtId="0" fontId="15" fillId="0" borderId="2" xfId="0" applyFont="1" applyBorder="1" applyAlignment="1">
      <alignment horizontal="center" vertical="center"/>
    </xf>
    <xf numFmtId="0" fontId="33" fillId="6" borderId="3" xfId="0" quotePrefix="1" applyFont="1" applyFill="1" applyBorder="1" applyAlignment="1">
      <alignment horizontal="left" vertical="center"/>
    </xf>
    <xf numFmtId="0" fontId="33" fillId="6" borderId="4" xfId="0" quotePrefix="1" applyFont="1" applyFill="1" applyBorder="1" applyAlignment="1">
      <alignment horizontal="left" vertical="center"/>
    </xf>
    <xf numFmtId="0" fontId="33" fillId="6" borderId="2" xfId="0" quotePrefix="1" applyFont="1" applyFill="1" applyBorder="1" applyAlignment="1">
      <alignment horizontal="left"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0" fillId="0" borderId="11" xfId="0" applyFont="1" applyBorder="1" applyAlignment="1">
      <alignment horizontal="center" vertical="center" wrapText="1"/>
    </xf>
    <xf numFmtId="0" fontId="10" fillId="0" borderId="12" xfId="0" applyFont="1" applyBorder="1" applyAlignment="1">
      <alignment horizontal="center" vertical="center"/>
    </xf>
    <xf numFmtId="0" fontId="10" fillId="0" borderId="8" xfId="0" applyFont="1" applyBorder="1" applyAlignment="1">
      <alignment horizontal="center" vertical="center"/>
    </xf>
    <xf numFmtId="0" fontId="10" fillId="0" borderId="13" xfId="0" applyFont="1" applyBorder="1" applyAlignment="1">
      <alignment horizontal="center" vertical="center"/>
    </xf>
    <xf numFmtId="0" fontId="1" fillId="0" borderId="6" xfId="0" quotePrefix="1" applyFont="1" applyBorder="1" applyAlignment="1">
      <alignment horizontal="center" wrapText="1"/>
    </xf>
    <xf numFmtId="0" fontId="1" fillId="0" borderId="7" xfId="0" quotePrefix="1" applyFont="1" applyBorder="1" applyAlignment="1">
      <alignment horizontal="center" wrapText="1"/>
    </xf>
    <xf numFmtId="0" fontId="10" fillId="0" borderId="11" xfId="0" applyFont="1" applyBorder="1" applyAlignment="1">
      <alignment horizontal="center" vertical="center"/>
    </xf>
    <xf numFmtId="0" fontId="32" fillId="6" borderId="9" xfId="0" applyFont="1" applyFill="1" applyBorder="1" applyAlignment="1">
      <alignment horizontal="center"/>
    </xf>
    <xf numFmtId="0" fontId="32" fillId="6" borderId="0" xfId="0" applyFont="1" applyFill="1" applyAlignment="1">
      <alignment horizontal="center"/>
    </xf>
    <xf numFmtId="0" fontId="35" fillId="6" borderId="3" xfId="0" applyFont="1" applyFill="1" applyBorder="1" applyAlignment="1">
      <alignment horizontal="left"/>
    </xf>
    <xf numFmtId="0" fontId="35" fillId="6" borderId="4" xfId="0" applyFont="1" applyFill="1" applyBorder="1" applyAlignment="1">
      <alignment horizontal="left"/>
    </xf>
    <xf numFmtId="0" fontId="35" fillId="6" borderId="2" xfId="0" applyFont="1" applyFill="1" applyBorder="1" applyAlignment="1">
      <alignment horizontal="left"/>
    </xf>
    <xf numFmtId="0" fontId="30" fillId="3" borderId="3" xfId="1" applyFont="1" applyFill="1" applyBorder="1" applyAlignment="1" applyProtection="1">
      <alignment horizontal="center" vertical="center"/>
    </xf>
    <xf numFmtId="0" fontId="30" fillId="3" borderId="4" xfId="1" applyFont="1" applyFill="1" applyBorder="1" applyAlignment="1" applyProtection="1">
      <alignment horizontal="center" vertical="center"/>
    </xf>
    <xf numFmtId="0" fontId="32" fillId="6" borderId="3" xfId="0" applyFont="1" applyFill="1" applyBorder="1" applyAlignment="1">
      <alignment horizontal="center" vertical="center"/>
    </xf>
    <xf numFmtId="0" fontId="32" fillId="6" borderId="4" xfId="0" applyFont="1" applyFill="1" applyBorder="1" applyAlignment="1">
      <alignment horizontal="center" vertical="center"/>
    </xf>
    <xf numFmtId="0" fontId="32" fillId="6" borderId="2" xfId="0" applyFont="1" applyFill="1" applyBorder="1" applyAlignment="1">
      <alignment horizontal="center" vertical="center"/>
    </xf>
    <xf numFmtId="3" fontId="49" fillId="14" borderId="23" xfId="5" quotePrefix="1" applyFont="1" applyFill="1" applyBorder="1" applyAlignment="1">
      <alignment horizontal="center" vertical="center" wrapText="1"/>
    </xf>
    <xf numFmtId="3" fontId="49" fillId="14" borderId="24" xfId="5" quotePrefix="1" applyFont="1" applyFill="1" applyBorder="1" applyAlignment="1">
      <alignment horizontal="center" vertical="center" wrapText="1"/>
    </xf>
    <xf numFmtId="0" fontId="51" fillId="13" borderId="11" xfId="0" applyFont="1" applyFill="1" applyBorder="1" applyAlignment="1">
      <alignment horizontal="center" vertical="center" wrapText="1"/>
    </xf>
    <xf numFmtId="0" fontId="51" fillId="13" borderId="10" xfId="0" applyFont="1" applyFill="1" applyBorder="1" applyAlignment="1">
      <alignment horizontal="center" vertical="center" wrapText="1"/>
    </xf>
    <xf numFmtId="0" fontId="51" fillId="13" borderId="8" xfId="0" applyFont="1" applyFill="1" applyBorder="1" applyAlignment="1">
      <alignment horizontal="center" vertical="center" wrapText="1"/>
    </xf>
    <xf numFmtId="0" fontId="51" fillId="13" borderId="5" xfId="0" applyFont="1" applyFill="1" applyBorder="1" applyAlignment="1">
      <alignment horizontal="center" vertical="center" wrapText="1"/>
    </xf>
    <xf numFmtId="0" fontId="51" fillId="13" borderId="13" xfId="0" applyFont="1" applyFill="1" applyBorder="1" applyAlignment="1">
      <alignment horizontal="center" vertical="center" wrapText="1"/>
    </xf>
    <xf numFmtId="20" fontId="96" fillId="13" borderId="6" xfId="0" applyNumberFormat="1" applyFont="1" applyFill="1" applyBorder="1" applyAlignment="1">
      <alignment horizontal="center" vertical="center" wrapText="1"/>
    </xf>
    <xf numFmtId="20" fontId="96" fillId="13" borderId="15" xfId="0" applyNumberFormat="1" applyFont="1" applyFill="1" applyBorder="1" applyAlignment="1">
      <alignment horizontal="center" vertical="center" wrapText="1"/>
    </xf>
    <xf numFmtId="20" fontId="96" fillId="13" borderId="7" xfId="0" applyNumberFormat="1" applyFont="1" applyFill="1" applyBorder="1" applyAlignment="1">
      <alignment horizontal="center" vertical="center" wrapText="1"/>
    </xf>
    <xf numFmtId="0" fontId="61" fillId="13" borderId="8" xfId="0" applyFont="1" applyFill="1" applyBorder="1" applyAlignment="1">
      <alignment horizontal="center" vertical="center" wrapText="1"/>
    </xf>
    <xf numFmtId="0" fontId="61" fillId="13" borderId="5" xfId="0" applyFont="1" applyFill="1" applyBorder="1" applyAlignment="1">
      <alignment horizontal="center" vertical="center" wrapText="1"/>
    </xf>
    <xf numFmtId="0" fontId="61" fillId="13" borderId="13" xfId="0" applyFont="1" applyFill="1" applyBorder="1" applyAlignment="1">
      <alignment horizontal="center" vertical="center" wrapText="1"/>
    </xf>
    <xf numFmtId="0" fontId="59" fillId="13" borderId="11" xfId="0" applyFont="1" applyFill="1" applyBorder="1" applyAlignment="1">
      <alignment horizontal="center" vertical="center" wrapText="1"/>
    </xf>
    <xf numFmtId="0" fontId="59" fillId="13" borderId="10" xfId="0" applyFont="1" applyFill="1" applyBorder="1" applyAlignment="1">
      <alignment horizontal="center" vertical="center" wrapText="1"/>
    </xf>
    <xf numFmtId="0" fontId="59" fillId="13" borderId="12" xfId="0" applyFont="1" applyFill="1" applyBorder="1" applyAlignment="1">
      <alignment horizontal="center" vertical="center" wrapText="1"/>
    </xf>
    <xf numFmtId="0" fontId="96" fillId="13" borderId="6" xfId="0" applyFont="1" applyFill="1" applyBorder="1" applyAlignment="1">
      <alignment horizontal="center" vertical="center" wrapText="1"/>
    </xf>
    <xf numFmtId="0" fontId="96" fillId="13" borderId="15" xfId="0" applyFont="1" applyFill="1" applyBorder="1" applyAlignment="1">
      <alignment horizontal="center" vertical="center" wrapText="1"/>
    </xf>
    <xf numFmtId="0" fontId="96" fillId="13" borderId="7" xfId="0" applyFont="1" applyFill="1" applyBorder="1" applyAlignment="1">
      <alignment horizontal="center" vertical="center" wrapText="1"/>
    </xf>
    <xf numFmtId="174" fontId="103" fillId="0" borderId="6" xfId="0" applyNumberFormat="1" applyFont="1" applyBorder="1" applyAlignment="1">
      <alignment horizontal="center" vertical="center"/>
    </xf>
    <xf numFmtId="174" fontId="103" fillId="0" borderId="7" xfId="0" applyNumberFormat="1" applyFont="1" applyBorder="1" applyAlignment="1">
      <alignment horizontal="center" vertical="center"/>
    </xf>
    <xf numFmtId="174" fontId="32" fillId="6" borderId="3" xfId="0" applyNumberFormat="1" applyFont="1" applyFill="1" applyBorder="1" applyAlignment="1">
      <alignment horizontal="center"/>
    </xf>
    <xf numFmtId="174" fontId="32" fillId="6" borderId="4" xfId="0" applyNumberFormat="1" applyFont="1" applyFill="1" applyBorder="1" applyAlignment="1">
      <alignment horizontal="center"/>
    </xf>
    <xf numFmtId="174" fontId="32" fillId="6" borderId="2" xfId="0" applyNumberFormat="1" applyFont="1" applyFill="1" applyBorder="1" applyAlignment="1">
      <alignment horizontal="center"/>
    </xf>
    <xf numFmtId="174" fontId="1" fillId="0" borderId="11" xfId="0" applyNumberFormat="1" applyFont="1" applyBorder="1" applyAlignment="1">
      <alignment horizontal="center" vertical="center" wrapText="1"/>
    </xf>
    <xf numFmtId="174" fontId="1" fillId="0" borderId="12" xfId="0" applyNumberFormat="1" applyFont="1" applyBorder="1" applyAlignment="1">
      <alignment horizontal="center" vertical="center"/>
    </xf>
    <xf numFmtId="174" fontId="1" fillId="0" borderId="8" xfId="0" applyNumberFormat="1" applyFont="1" applyBorder="1" applyAlignment="1">
      <alignment horizontal="center" vertical="center"/>
    </xf>
    <xf numFmtId="174" fontId="1" fillId="0" borderId="13" xfId="0" applyNumberFormat="1" applyFont="1" applyBorder="1" applyAlignment="1">
      <alignment horizontal="center" vertical="center"/>
    </xf>
    <xf numFmtId="174" fontId="33" fillId="6" borderId="3" xfId="0" quotePrefix="1" applyNumberFormat="1" applyFont="1" applyFill="1" applyBorder="1" applyAlignment="1">
      <alignment horizontal="left" vertical="center"/>
    </xf>
    <xf numFmtId="174" fontId="33" fillId="6" borderId="4" xfId="0" quotePrefix="1" applyNumberFormat="1" applyFont="1" applyFill="1" applyBorder="1" applyAlignment="1">
      <alignment horizontal="left" vertical="center"/>
    </xf>
    <xf numFmtId="174" fontId="0" fillId="2" borderId="10" xfId="0" applyNumberFormat="1" applyFill="1" applyBorder="1" applyAlignment="1">
      <alignment horizontal="center"/>
    </xf>
    <xf numFmtId="174" fontId="0" fillId="2" borderId="0" xfId="0" applyNumberFormat="1" applyFill="1" applyAlignment="1">
      <alignment horizontal="center"/>
    </xf>
    <xf numFmtId="174" fontId="34" fillId="6" borderId="3" xfId="0" quotePrefix="1" applyNumberFormat="1" applyFont="1" applyFill="1" applyBorder="1" applyAlignment="1">
      <alignment horizontal="left" vertical="center"/>
    </xf>
    <xf numFmtId="174" fontId="34" fillId="6" borderId="4" xfId="0" quotePrefix="1" applyNumberFormat="1" applyFont="1" applyFill="1" applyBorder="1" applyAlignment="1">
      <alignment horizontal="left" vertical="center"/>
    </xf>
  </cellXfs>
  <cellStyles count="18">
    <cellStyle name="Comma" xfId="15" builtinId="3"/>
    <cellStyle name="Comma 2" xfId="4" xr:uid="{00000000-0005-0000-0000-000002000000}"/>
    <cellStyle name="Hyperlink" xfId="1" builtinId="8"/>
    <cellStyle name="Komma 11" xfId="6" xr:uid="{00000000-0005-0000-0000-000004000000}"/>
    <cellStyle name="Komma0" xfId="5" xr:uid="{00000000-0005-0000-0000-000005000000}"/>
    <cellStyle name="Normal" xfId="0" builtinId="0"/>
    <cellStyle name="Normal 2" xfId="3" xr:uid="{00000000-0005-0000-0000-000007000000}"/>
    <cellStyle name="Normal 3" xfId="17" xr:uid="{6635C7FA-E74B-4986-95FF-797C2DF97D39}"/>
    <cellStyle name="Percent" xfId="16" builtinId="5"/>
    <cellStyle name="Standaard 112" xfId="9" xr:uid="{00000000-0005-0000-0000-000008000000}"/>
    <cellStyle name="Standaard 139" xfId="12" xr:uid="{00000000-0005-0000-0000-000009000000}"/>
    <cellStyle name="Standaard 149" xfId="13" xr:uid="{00000000-0005-0000-0000-00000A000000}"/>
    <cellStyle name="Standaard 152" xfId="14" xr:uid="{00000000-0005-0000-0000-00000B000000}"/>
    <cellStyle name="Standaard 2" xfId="8" xr:uid="{00000000-0005-0000-0000-00000C000000}"/>
    <cellStyle name="Standaard 22" xfId="10" xr:uid="{00000000-0005-0000-0000-00000D000000}"/>
    <cellStyle name="Standaard 4" xfId="7" xr:uid="{00000000-0005-0000-0000-00000E000000}"/>
    <cellStyle name="Standaard 66" xfId="11" xr:uid="{00000000-0005-0000-0000-00000F000000}"/>
    <cellStyle name="Standaard 67" xfId="2" xr:uid="{00000000-0005-0000-0000-000010000000}"/>
  </cellStyles>
  <dxfs count="85">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numFmt numFmtId="181" formatCode="_([$€-2]\ * #,##0_);_([$€-2]\ * \(#,##0\);_([$€-2]\ * &quot;-&quot;_);_(@_)"/>
    </dxf>
    <dxf>
      <numFmt numFmtId="182" formatCode="_(&quot;$&quot;* #,##0_);_(&quot;$&quot;* \(#,##0\);_(&quot;$&quot;* &quot;-&quot;_);_(@_)"/>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0F4DBC"/>
      <color rgb="FFCCCCFF"/>
      <color rgb="FFFF00FF"/>
      <color rgb="FF0FADC9"/>
      <color rgb="FF00718C"/>
      <color rgb="FFFDE9D9"/>
      <color rgb="FFEEDFEC"/>
      <color rgb="FFDCE6F1"/>
      <color rgb="FFEBF1DE"/>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hyperlink" Target="#'Fixed Frame &#8804; 6 mtr'!A1"/><Relationship Id="rId18" Type="http://schemas.openxmlformats.org/officeDocument/2006/relationships/image" Target="../media/image13.png"/><Relationship Id="rId26" Type="http://schemas.openxmlformats.org/officeDocument/2006/relationships/hyperlink" Target="#'DL-Rental_FastFold Deluxe'!A1"/><Relationship Id="rId21" Type="http://schemas.openxmlformats.org/officeDocument/2006/relationships/image" Target="../media/image15.jpeg"/><Relationship Id="rId34" Type="http://schemas.openxmlformats.org/officeDocument/2006/relationships/image" Target="../media/image25.jpe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2.png"/><Relationship Id="rId25" Type="http://schemas.openxmlformats.org/officeDocument/2006/relationships/image" Target="../media/image18.jpeg"/><Relationship Id="rId33" Type="http://schemas.openxmlformats.org/officeDocument/2006/relationships/image" Target="../media/image24.jpeg"/><Relationship Id="rId2" Type="http://schemas.openxmlformats.org/officeDocument/2006/relationships/image" Target="../media/image1.png"/><Relationship Id="rId16" Type="http://schemas.openxmlformats.org/officeDocument/2006/relationships/hyperlink" Target="#'Manual Wall &amp; ceiling &#8804; 3.4 mtr'!A1"/><Relationship Id="rId20" Type="http://schemas.openxmlformats.org/officeDocument/2006/relationships/hyperlink" Target="#'Large Venue 6-14 mtr'!A1"/><Relationship Id="rId29" Type="http://schemas.openxmlformats.org/officeDocument/2006/relationships/hyperlink" Target="#'SightLine Ceiling Recessed'!A1"/><Relationship Id="rId1" Type="http://schemas.openxmlformats.org/officeDocument/2006/relationships/hyperlink" Target="#'Fixed Frame ALR UST'!A1"/><Relationship Id="rId6" Type="http://schemas.openxmlformats.org/officeDocument/2006/relationships/hyperlink" Target="#'Wall and ceiling &#8804; 7 mtr'!A1"/><Relationship Id="rId11" Type="http://schemas.openxmlformats.org/officeDocument/2006/relationships/image" Target="../media/image8.png"/><Relationship Id="rId24" Type="http://schemas.openxmlformats.org/officeDocument/2006/relationships/hyperlink" Target="#'DL Fixed Frame Large'!A1"/><Relationship Id="rId32" Type="http://schemas.openxmlformats.org/officeDocument/2006/relationships/image" Target="../media/image23.jpeg"/><Relationship Id="rId37" Type="http://schemas.openxmlformats.org/officeDocument/2006/relationships/image" Target="../media/image28.png"/><Relationship Id="rId5" Type="http://schemas.openxmlformats.org/officeDocument/2006/relationships/image" Target="../media/image3.png"/><Relationship Id="rId15" Type="http://schemas.openxmlformats.org/officeDocument/2006/relationships/image" Target="../media/image11.png"/><Relationship Id="rId23" Type="http://schemas.openxmlformats.org/officeDocument/2006/relationships/image" Target="../media/image17.jpeg"/><Relationship Id="rId28" Type="http://schemas.openxmlformats.org/officeDocument/2006/relationships/image" Target="../media/image20.jpeg"/><Relationship Id="rId36" Type="http://schemas.openxmlformats.org/officeDocument/2006/relationships/image" Target="../media/image27.png"/><Relationship Id="rId10" Type="http://schemas.openxmlformats.org/officeDocument/2006/relationships/image" Target="../media/image7.png"/><Relationship Id="rId19" Type="http://schemas.openxmlformats.org/officeDocument/2006/relationships/image" Target="../media/image14.jpeg"/><Relationship Id="rId31" Type="http://schemas.openxmlformats.org/officeDocument/2006/relationships/image" Target="../media/image22.jpeg"/><Relationship Id="rId4" Type="http://schemas.openxmlformats.org/officeDocument/2006/relationships/image" Target="../media/image2.png"/><Relationship Id="rId9" Type="http://schemas.openxmlformats.org/officeDocument/2006/relationships/image" Target="../media/image6.jpeg"/><Relationship Id="rId14" Type="http://schemas.openxmlformats.org/officeDocument/2006/relationships/image" Target="../media/image10.png"/><Relationship Id="rId22" Type="http://schemas.openxmlformats.org/officeDocument/2006/relationships/image" Target="../media/image16.jpeg"/><Relationship Id="rId27" Type="http://schemas.openxmlformats.org/officeDocument/2006/relationships/image" Target="../media/image19.png"/><Relationship Id="rId30" Type="http://schemas.openxmlformats.org/officeDocument/2006/relationships/image" Target="../media/image21.png"/><Relationship Id="rId35" Type="http://schemas.openxmlformats.org/officeDocument/2006/relationships/image" Target="../media/image26.png"/><Relationship Id="rId8" Type="http://schemas.openxmlformats.org/officeDocument/2006/relationships/image" Target="../media/image5.jpeg"/><Relationship Id="rId3" Type="http://schemas.openxmlformats.org/officeDocument/2006/relationships/hyperlink" Target="#'Ceiling Recessed &#8804; 5 mtr'!A1"/></Relationships>
</file>

<file path=xl/drawings/_rels/drawing10.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6.jpeg"/><Relationship Id="rId1" Type="http://schemas.openxmlformats.org/officeDocument/2006/relationships/image" Target="../media/image17.jpeg"/><Relationship Id="rId4"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6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hyperlink" Target="#'SightLine Ceiling Recessed'!A1"/></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jpeg"/><Relationship Id="rId18" Type="http://schemas.openxmlformats.org/officeDocument/2006/relationships/image" Target="../media/image58.png"/><Relationship Id="rId3" Type="http://schemas.openxmlformats.org/officeDocument/2006/relationships/image" Target="../media/image43.jpeg"/><Relationship Id="rId7" Type="http://schemas.openxmlformats.org/officeDocument/2006/relationships/image" Target="../media/image47.jpeg"/><Relationship Id="rId12" Type="http://schemas.openxmlformats.org/officeDocument/2006/relationships/image" Target="../media/image52.png"/><Relationship Id="rId17" Type="http://schemas.openxmlformats.org/officeDocument/2006/relationships/image" Target="../media/image57.jpeg"/><Relationship Id="rId2" Type="http://schemas.openxmlformats.org/officeDocument/2006/relationships/image" Target="../media/image42.jpg"/><Relationship Id="rId16" Type="http://schemas.openxmlformats.org/officeDocument/2006/relationships/image" Target="../media/image56.png"/><Relationship Id="rId1" Type="http://schemas.openxmlformats.org/officeDocument/2006/relationships/image" Target="../media/image41.jpeg"/><Relationship Id="rId6" Type="http://schemas.openxmlformats.org/officeDocument/2006/relationships/image" Target="../media/image46.jpeg"/><Relationship Id="rId11" Type="http://schemas.openxmlformats.org/officeDocument/2006/relationships/image" Target="../media/image51.png"/><Relationship Id="rId5" Type="http://schemas.openxmlformats.org/officeDocument/2006/relationships/image" Target="../media/image45.jpe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emf"/><Relationship Id="rId9" Type="http://schemas.openxmlformats.org/officeDocument/2006/relationships/image" Target="../media/image49.png"/><Relationship Id="rId14"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editAs="oneCell">
    <xdr:from>
      <xdr:col>9</xdr:col>
      <xdr:colOff>678656</xdr:colOff>
      <xdr:row>24</xdr:row>
      <xdr:rowOff>226219</xdr:rowOff>
    </xdr:from>
    <xdr:to>
      <xdr:col>13</xdr:col>
      <xdr:colOff>11906</xdr:colOff>
      <xdr:row>24</xdr:row>
      <xdr:rowOff>1726406</xdr:rowOff>
    </xdr:to>
    <xdr:pic>
      <xdr:nvPicPr>
        <xdr:cNvPr id="2" name="Picture 1" descr="Parallax_Thin_2">
          <a:hlinkClick xmlns:r="http://schemas.openxmlformats.org/officeDocument/2006/relationships" r:id="rId1"/>
          <a:extLst>
            <a:ext uri="{FF2B5EF4-FFF2-40B4-BE49-F238E27FC236}">
              <a16:creationId xmlns:a16="http://schemas.microsoft.com/office/drawing/2014/main" id="{C24BEAA9-D3C2-BDCF-8DB4-8A4B5D6B55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0879" b="20586"/>
        <a:stretch/>
      </xdr:blipFill>
      <xdr:spPr bwMode="auto">
        <a:xfrm>
          <a:off x="6465094" y="11668125"/>
          <a:ext cx="2190750" cy="150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88106</xdr:colOff>
      <xdr:row>13</xdr:row>
      <xdr:rowOff>383381</xdr:rowOff>
    </xdr:from>
    <xdr:to>
      <xdr:col>9</xdr:col>
      <xdr:colOff>688181</xdr:colOff>
      <xdr:row>13</xdr:row>
      <xdr:rowOff>2021260</xdr:rowOff>
    </xdr:to>
    <xdr:pic>
      <xdr:nvPicPr>
        <xdr:cNvPr id="5" name="Picture 4">
          <a:hlinkClick xmlns:r="http://schemas.openxmlformats.org/officeDocument/2006/relationships" r:id="rId3"/>
          <a:extLst>
            <a:ext uri="{FF2B5EF4-FFF2-40B4-BE49-F238E27FC236}">
              <a16:creationId xmlns:a16="http://schemas.microsoft.com/office/drawing/2014/main" id="{C7CD16EB-901E-4476-AFD1-C94AB3542B8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45794" y="3502819"/>
          <a:ext cx="2028825" cy="1637879"/>
        </a:xfrm>
        <a:prstGeom prst="rect">
          <a:avLst/>
        </a:prstGeom>
      </xdr:spPr>
    </xdr:pic>
    <xdr:clientData/>
  </xdr:twoCellAnchor>
  <xdr:twoCellAnchor>
    <xdr:from>
      <xdr:col>10</xdr:col>
      <xdr:colOff>21433</xdr:colOff>
      <xdr:row>13</xdr:row>
      <xdr:rowOff>416719</xdr:rowOff>
    </xdr:from>
    <xdr:to>
      <xdr:col>12</xdr:col>
      <xdr:colOff>650082</xdr:colOff>
      <xdr:row>13</xdr:row>
      <xdr:rowOff>2073562</xdr:rowOff>
    </xdr:to>
    <xdr:pic>
      <xdr:nvPicPr>
        <xdr:cNvPr id="6" name="Picture 5">
          <a:hlinkClick xmlns:r="http://schemas.openxmlformats.org/officeDocument/2006/relationships" r:id="rId3"/>
          <a:extLst>
            <a:ext uri="{FF2B5EF4-FFF2-40B4-BE49-F238E27FC236}">
              <a16:creationId xmlns:a16="http://schemas.microsoft.com/office/drawing/2014/main" id="{4612128D-89AC-478F-9CD4-320B955FFE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522246" y="3536157"/>
          <a:ext cx="2057399" cy="1656843"/>
        </a:xfrm>
        <a:prstGeom prst="rect">
          <a:avLst/>
        </a:prstGeom>
      </xdr:spPr>
    </xdr:pic>
    <xdr:clientData/>
  </xdr:twoCellAnchor>
  <xdr:twoCellAnchor>
    <xdr:from>
      <xdr:col>10</xdr:col>
      <xdr:colOff>161925</xdr:colOff>
      <xdr:row>17</xdr:row>
      <xdr:rowOff>104775</xdr:rowOff>
    </xdr:from>
    <xdr:to>
      <xdr:col>12</xdr:col>
      <xdr:colOff>574140</xdr:colOff>
      <xdr:row>17</xdr:row>
      <xdr:rowOff>1943100</xdr:rowOff>
    </xdr:to>
    <xdr:pic>
      <xdr:nvPicPr>
        <xdr:cNvPr id="9" name="Picture 8">
          <a:hlinkClick xmlns:r="http://schemas.openxmlformats.org/officeDocument/2006/relationships" r:id="rId6"/>
          <a:extLst>
            <a:ext uri="{FF2B5EF4-FFF2-40B4-BE49-F238E27FC236}">
              <a16:creationId xmlns:a16="http://schemas.microsoft.com/office/drawing/2014/main" id="{CB284A96-D6F2-4560-BBB8-706E1591B3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62775" y="5086350"/>
          <a:ext cx="1840965" cy="1838325"/>
        </a:xfrm>
        <a:prstGeom prst="rect">
          <a:avLst/>
        </a:prstGeom>
      </xdr:spPr>
    </xdr:pic>
    <xdr:clientData/>
  </xdr:twoCellAnchor>
  <xdr:twoCellAnchor>
    <xdr:from>
      <xdr:col>4</xdr:col>
      <xdr:colOff>190500</xdr:colOff>
      <xdr:row>17</xdr:row>
      <xdr:rowOff>190500</xdr:rowOff>
    </xdr:from>
    <xdr:to>
      <xdr:col>6</xdr:col>
      <xdr:colOff>647700</xdr:colOff>
      <xdr:row>17</xdr:row>
      <xdr:rowOff>1880069</xdr:rowOff>
    </xdr:to>
    <xdr:pic>
      <xdr:nvPicPr>
        <xdr:cNvPr id="16" name="Picture 15">
          <a:hlinkClick xmlns:r="http://schemas.openxmlformats.org/officeDocument/2006/relationships" r:id="rId6"/>
          <a:extLst>
            <a:ext uri="{FF2B5EF4-FFF2-40B4-BE49-F238E27FC236}">
              <a16:creationId xmlns:a16="http://schemas.microsoft.com/office/drawing/2014/main" id="{1A8A39E9-A1B3-4766-9727-729B96FA81A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05100" y="5048250"/>
          <a:ext cx="1885950" cy="1689569"/>
        </a:xfrm>
        <a:prstGeom prst="rect">
          <a:avLst/>
        </a:prstGeom>
      </xdr:spPr>
    </xdr:pic>
    <xdr:clientData/>
  </xdr:twoCellAnchor>
  <xdr:twoCellAnchor>
    <xdr:from>
      <xdr:col>4</xdr:col>
      <xdr:colOff>85726</xdr:colOff>
      <xdr:row>20</xdr:row>
      <xdr:rowOff>219076</xdr:rowOff>
    </xdr:from>
    <xdr:to>
      <xdr:col>6</xdr:col>
      <xdr:colOff>676276</xdr:colOff>
      <xdr:row>20</xdr:row>
      <xdr:rowOff>1722124</xdr:rowOff>
    </xdr:to>
    <xdr:pic>
      <xdr:nvPicPr>
        <xdr:cNvPr id="17" name="Picture 16">
          <a:hlinkClick xmlns:r="http://schemas.openxmlformats.org/officeDocument/2006/relationships" r:id="rId6"/>
          <a:extLst>
            <a:ext uri="{FF2B5EF4-FFF2-40B4-BE49-F238E27FC236}">
              <a16:creationId xmlns:a16="http://schemas.microsoft.com/office/drawing/2014/main" id="{CCB2EFAA-3E94-4314-9ECF-2F3A050388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00326" y="7400926"/>
          <a:ext cx="2019300" cy="1503048"/>
        </a:xfrm>
        <a:prstGeom prst="rect">
          <a:avLst/>
        </a:prstGeom>
      </xdr:spPr>
    </xdr:pic>
    <xdr:clientData/>
  </xdr:twoCellAnchor>
  <xdr:twoCellAnchor>
    <xdr:from>
      <xdr:col>7</xdr:col>
      <xdr:colOff>171450</xdr:colOff>
      <xdr:row>17</xdr:row>
      <xdr:rowOff>104775</xdr:rowOff>
    </xdr:from>
    <xdr:to>
      <xdr:col>9</xdr:col>
      <xdr:colOff>498221</xdr:colOff>
      <xdr:row>17</xdr:row>
      <xdr:rowOff>1857375</xdr:rowOff>
    </xdr:to>
    <xdr:pic>
      <xdr:nvPicPr>
        <xdr:cNvPr id="18" name="Picture 17">
          <a:hlinkClick xmlns:r="http://schemas.openxmlformats.org/officeDocument/2006/relationships" r:id="rId6"/>
          <a:extLst>
            <a:ext uri="{FF2B5EF4-FFF2-40B4-BE49-F238E27FC236}">
              <a16:creationId xmlns:a16="http://schemas.microsoft.com/office/drawing/2014/main" id="{6566AA4C-8E37-4DD5-85CC-8CEE4024FB2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829175" y="4962525"/>
          <a:ext cx="1755521" cy="1752600"/>
        </a:xfrm>
        <a:prstGeom prst="rect">
          <a:avLst/>
        </a:prstGeom>
      </xdr:spPr>
    </xdr:pic>
    <xdr:clientData/>
  </xdr:twoCellAnchor>
  <xdr:twoCellAnchor>
    <xdr:from>
      <xdr:col>7</xdr:col>
      <xdr:colOff>114300</xdr:colOff>
      <xdr:row>20</xdr:row>
      <xdr:rowOff>47625</xdr:rowOff>
    </xdr:from>
    <xdr:to>
      <xdr:col>9</xdr:col>
      <xdr:colOff>593725</xdr:colOff>
      <xdr:row>20</xdr:row>
      <xdr:rowOff>1952625</xdr:rowOff>
    </xdr:to>
    <xdr:pic>
      <xdr:nvPicPr>
        <xdr:cNvPr id="23" name="Picture 22">
          <a:hlinkClick xmlns:r="http://schemas.openxmlformats.org/officeDocument/2006/relationships" r:id="rId6"/>
          <a:extLst>
            <a:ext uri="{FF2B5EF4-FFF2-40B4-BE49-F238E27FC236}">
              <a16:creationId xmlns:a16="http://schemas.microsoft.com/office/drawing/2014/main" id="{8FFA0D79-EEE3-4F3A-A8D8-6B329447187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72025" y="7229475"/>
          <a:ext cx="1908175" cy="1905000"/>
        </a:xfrm>
        <a:prstGeom prst="rect">
          <a:avLst/>
        </a:prstGeom>
      </xdr:spPr>
    </xdr:pic>
    <xdr:clientData/>
  </xdr:twoCellAnchor>
  <xdr:twoCellAnchor>
    <xdr:from>
      <xdr:col>1</xdr:col>
      <xdr:colOff>123825</xdr:colOff>
      <xdr:row>20</xdr:row>
      <xdr:rowOff>57150</xdr:rowOff>
    </xdr:from>
    <xdr:to>
      <xdr:col>3</xdr:col>
      <xdr:colOff>609600</xdr:colOff>
      <xdr:row>20</xdr:row>
      <xdr:rowOff>1962150</xdr:rowOff>
    </xdr:to>
    <xdr:pic>
      <xdr:nvPicPr>
        <xdr:cNvPr id="25" name="Picture 24">
          <a:hlinkClick xmlns:r="http://schemas.openxmlformats.org/officeDocument/2006/relationships" r:id="rId6"/>
          <a:extLst>
            <a:ext uri="{FF2B5EF4-FFF2-40B4-BE49-F238E27FC236}">
              <a16:creationId xmlns:a16="http://schemas.microsoft.com/office/drawing/2014/main" id="{BD451FE2-0D0A-4BA3-9438-C0853FD64C1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95300" y="7239000"/>
          <a:ext cx="1914525" cy="1905000"/>
        </a:xfrm>
        <a:prstGeom prst="rect">
          <a:avLst/>
        </a:prstGeom>
      </xdr:spPr>
    </xdr:pic>
    <xdr:clientData/>
  </xdr:twoCellAnchor>
  <xdr:twoCellAnchor>
    <xdr:from>
      <xdr:col>1</xdr:col>
      <xdr:colOff>104775</xdr:colOff>
      <xdr:row>24</xdr:row>
      <xdr:rowOff>295276</xdr:rowOff>
    </xdr:from>
    <xdr:to>
      <xdr:col>3</xdr:col>
      <xdr:colOff>619125</xdr:colOff>
      <xdr:row>24</xdr:row>
      <xdr:rowOff>1727459</xdr:rowOff>
    </xdr:to>
    <xdr:pic>
      <xdr:nvPicPr>
        <xdr:cNvPr id="27" name="Picture 26">
          <a:hlinkClick xmlns:r="http://schemas.openxmlformats.org/officeDocument/2006/relationships" r:id="rId13"/>
          <a:extLst>
            <a:ext uri="{FF2B5EF4-FFF2-40B4-BE49-F238E27FC236}">
              <a16:creationId xmlns:a16="http://schemas.microsoft.com/office/drawing/2014/main" id="{3ED7251E-5F32-465F-9606-5258EDB5A66A}"/>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5616" r="16610"/>
        <a:stretch/>
      </xdr:blipFill>
      <xdr:spPr>
        <a:xfrm>
          <a:off x="476250" y="10058401"/>
          <a:ext cx="1943100" cy="1432183"/>
        </a:xfrm>
        <a:prstGeom prst="rect">
          <a:avLst/>
        </a:prstGeom>
      </xdr:spPr>
    </xdr:pic>
    <xdr:clientData/>
  </xdr:twoCellAnchor>
  <xdr:twoCellAnchor>
    <xdr:from>
      <xdr:col>4</xdr:col>
      <xdr:colOff>38100</xdr:colOff>
      <xdr:row>24</xdr:row>
      <xdr:rowOff>28575</xdr:rowOff>
    </xdr:from>
    <xdr:to>
      <xdr:col>6</xdr:col>
      <xdr:colOff>552450</xdr:colOff>
      <xdr:row>24</xdr:row>
      <xdr:rowOff>1967367</xdr:rowOff>
    </xdr:to>
    <xdr:pic>
      <xdr:nvPicPr>
        <xdr:cNvPr id="28" name="Picture 27">
          <a:hlinkClick xmlns:r="http://schemas.openxmlformats.org/officeDocument/2006/relationships" r:id="rId13"/>
          <a:extLst>
            <a:ext uri="{FF2B5EF4-FFF2-40B4-BE49-F238E27FC236}">
              <a16:creationId xmlns:a16="http://schemas.microsoft.com/office/drawing/2014/main" id="{B12DCC62-FDD8-4316-BE15-15199ACC26F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552700" y="9791700"/>
          <a:ext cx="1943100" cy="1938792"/>
        </a:xfrm>
        <a:prstGeom prst="rect">
          <a:avLst/>
        </a:prstGeom>
      </xdr:spPr>
    </xdr:pic>
    <xdr:clientData/>
  </xdr:twoCellAnchor>
  <xdr:twoCellAnchor>
    <xdr:from>
      <xdr:col>7</xdr:col>
      <xdr:colOff>0</xdr:colOff>
      <xdr:row>24</xdr:row>
      <xdr:rowOff>0</xdr:rowOff>
    </xdr:from>
    <xdr:to>
      <xdr:col>9</xdr:col>
      <xdr:colOff>514350</xdr:colOff>
      <xdr:row>24</xdr:row>
      <xdr:rowOff>1938792</xdr:rowOff>
    </xdr:to>
    <xdr:pic>
      <xdr:nvPicPr>
        <xdr:cNvPr id="29" name="Picture 28">
          <a:hlinkClick xmlns:r="http://schemas.openxmlformats.org/officeDocument/2006/relationships" r:id="rId13"/>
          <a:extLst>
            <a:ext uri="{FF2B5EF4-FFF2-40B4-BE49-F238E27FC236}">
              <a16:creationId xmlns:a16="http://schemas.microsoft.com/office/drawing/2014/main" id="{C0C3C929-CD76-4878-850C-19B0008DDF3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657725" y="9763125"/>
          <a:ext cx="1943100" cy="1938792"/>
        </a:xfrm>
        <a:prstGeom prst="rect">
          <a:avLst/>
        </a:prstGeom>
      </xdr:spPr>
    </xdr:pic>
    <xdr:clientData/>
  </xdr:twoCellAnchor>
  <xdr:twoCellAnchor>
    <xdr:from>
      <xdr:col>1</xdr:col>
      <xdr:colOff>114300</xdr:colOff>
      <xdr:row>28</xdr:row>
      <xdr:rowOff>28575</xdr:rowOff>
    </xdr:from>
    <xdr:to>
      <xdr:col>3</xdr:col>
      <xdr:colOff>600075</xdr:colOff>
      <xdr:row>28</xdr:row>
      <xdr:rowOff>1933575</xdr:rowOff>
    </xdr:to>
    <xdr:pic>
      <xdr:nvPicPr>
        <xdr:cNvPr id="37" name="Picture 36">
          <a:hlinkClick xmlns:r="http://schemas.openxmlformats.org/officeDocument/2006/relationships" r:id="rId16"/>
          <a:extLst>
            <a:ext uri="{FF2B5EF4-FFF2-40B4-BE49-F238E27FC236}">
              <a16:creationId xmlns:a16="http://schemas.microsoft.com/office/drawing/2014/main" id="{B2C7F92C-A5DF-4EF9-A721-5DCAD961E49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0975" y="7410450"/>
          <a:ext cx="1914525" cy="1905000"/>
        </a:xfrm>
        <a:prstGeom prst="rect">
          <a:avLst/>
        </a:prstGeom>
      </xdr:spPr>
    </xdr:pic>
    <xdr:clientData/>
  </xdr:twoCellAnchor>
  <xdr:twoCellAnchor>
    <xdr:from>
      <xdr:col>7</xdr:col>
      <xdr:colOff>123825</xdr:colOff>
      <xdr:row>28</xdr:row>
      <xdr:rowOff>47625</xdr:rowOff>
    </xdr:from>
    <xdr:to>
      <xdr:col>9</xdr:col>
      <xdr:colOff>609600</xdr:colOff>
      <xdr:row>28</xdr:row>
      <xdr:rowOff>1952625</xdr:rowOff>
    </xdr:to>
    <xdr:pic>
      <xdr:nvPicPr>
        <xdr:cNvPr id="38" name="Picture 37">
          <a:hlinkClick xmlns:r="http://schemas.openxmlformats.org/officeDocument/2006/relationships" r:id="rId16"/>
          <a:extLst>
            <a:ext uri="{FF2B5EF4-FFF2-40B4-BE49-F238E27FC236}">
              <a16:creationId xmlns:a16="http://schemas.microsoft.com/office/drawing/2014/main" id="{2113C02B-1C64-4E5F-BCDF-83D83D0F400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781550" y="5524500"/>
          <a:ext cx="1914525" cy="1905000"/>
        </a:xfrm>
        <a:prstGeom prst="rect">
          <a:avLst/>
        </a:prstGeom>
      </xdr:spPr>
    </xdr:pic>
    <xdr:clientData/>
  </xdr:twoCellAnchor>
  <xdr:twoCellAnchor>
    <xdr:from>
      <xdr:col>4</xdr:col>
      <xdr:colOff>209550</xdr:colOff>
      <xdr:row>28</xdr:row>
      <xdr:rowOff>295276</xdr:rowOff>
    </xdr:from>
    <xdr:to>
      <xdr:col>6</xdr:col>
      <xdr:colOff>403279</xdr:colOff>
      <xdr:row>28</xdr:row>
      <xdr:rowOff>1724026</xdr:rowOff>
    </xdr:to>
    <xdr:pic>
      <xdr:nvPicPr>
        <xdr:cNvPr id="40" name="Picture 39">
          <a:hlinkClick xmlns:r="http://schemas.openxmlformats.org/officeDocument/2006/relationships" r:id="rId16"/>
          <a:extLst>
            <a:ext uri="{FF2B5EF4-FFF2-40B4-BE49-F238E27FC236}">
              <a16:creationId xmlns:a16="http://schemas.microsoft.com/office/drawing/2014/main" id="{DDCD6307-9627-450A-956B-C768B28E6F8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724150" y="5772151"/>
          <a:ext cx="1622479" cy="1428750"/>
        </a:xfrm>
        <a:prstGeom prst="rect">
          <a:avLst/>
        </a:prstGeom>
      </xdr:spPr>
    </xdr:pic>
    <xdr:clientData/>
  </xdr:twoCellAnchor>
  <xdr:twoCellAnchor>
    <xdr:from>
      <xdr:col>14</xdr:col>
      <xdr:colOff>38102</xdr:colOff>
      <xdr:row>17</xdr:row>
      <xdr:rowOff>228599</xdr:rowOff>
    </xdr:from>
    <xdr:to>
      <xdr:col>16</xdr:col>
      <xdr:colOff>662876</xdr:colOff>
      <xdr:row>17</xdr:row>
      <xdr:rowOff>1885948</xdr:rowOff>
    </xdr:to>
    <xdr:pic>
      <xdr:nvPicPr>
        <xdr:cNvPr id="47" name="Picture 46">
          <a:hlinkClick xmlns:r="http://schemas.openxmlformats.org/officeDocument/2006/relationships" r:id="rId20"/>
          <a:extLst>
            <a:ext uri="{FF2B5EF4-FFF2-40B4-BE49-F238E27FC236}">
              <a16:creationId xmlns:a16="http://schemas.microsoft.com/office/drawing/2014/main" id="{AE688870-711C-4991-8665-D2D83208E65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884446" y="7443787"/>
          <a:ext cx="2053524" cy="1657349"/>
        </a:xfrm>
        <a:prstGeom prst="rect">
          <a:avLst/>
        </a:prstGeom>
      </xdr:spPr>
    </xdr:pic>
    <xdr:clientData/>
  </xdr:twoCellAnchor>
  <xdr:twoCellAnchor>
    <xdr:from>
      <xdr:col>17</xdr:col>
      <xdr:colOff>38100</xdr:colOff>
      <xdr:row>17</xdr:row>
      <xdr:rowOff>133350</xdr:rowOff>
    </xdr:from>
    <xdr:to>
      <xdr:col>19</xdr:col>
      <xdr:colOff>673704</xdr:colOff>
      <xdr:row>17</xdr:row>
      <xdr:rowOff>1943100</xdr:rowOff>
    </xdr:to>
    <xdr:pic>
      <xdr:nvPicPr>
        <xdr:cNvPr id="52" name="Picture 51">
          <a:hlinkClick xmlns:r="http://schemas.openxmlformats.org/officeDocument/2006/relationships" r:id="rId20"/>
          <a:extLst>
            <a:ext uri="{FF2B5EF4-FFF2-40B4-BE49-F238E27FC236}">
              <a16:creationId xmlns:a16="http://schemas.microsoft.com/office/drawing/2014/main" id="{81A18EEB-C939-49DB-BB2F-7CD6E4290BD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027569" y="7348538"/>
          <a:ext cx="2064354" cy="1809750"/>
        </a:xfrm>
        <a:prstGeom prst="rect">
          <a:avLst/>
        </a:prstGeom>
      </xdr:spPr>
    </xdr:pic>
    <xdr:clientData/>
  </xdr:twoCellAnchor>
  <xdr:twoCellAnchor>
    <xdr:from>
      <xdr:col>20</xdr:col>
      <xdr:colOff>38100</xdr:colOff>
      <xdr:row>17</xdr:row>
      <xdr:rowOff>95251</xdr:rowOff>
    </xdr:from>
    <xdr:to>
      <xdr:col>22</xdr:col>
      <xdr:colOff>609483</xdr:colOff>
      <xdr:row>17</xdr:row>
      <xdr:rowOff>1828801</xdr:rowOff>
    </xdr:to>
    <xdr:pic>
      <xdr:nvPicPr>
        <xdr:cNvPr id="53" name="Picture 52">
          <a:hlinkClick xmlns:r="http://schemas.openxmlformats.org/officeDocument/2006/relationships" r:id="rId20"/>
          <a:extLst>
            <a:ext uri="{FF2B5EF4-FFF2-40B4-BE49-F238E27FC236}">
              <a16:creationId xmlns:a16="http://schemas.microsoft.com/office/drawing/2014/main" id="{0989706A-7B22-4065-B644-472E0E44C8DD}"/>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515975" y="2495551"/>
          <a:ext cx="2000133" cy="1733550"/>
        </a:xfrm>
        <a:prstGeom prst="rect">
          <a:avLst/>
        </a:prstGeom>
      </xdr:spPr>
    </xdr:pic>
    <xdr:clientData/>
  </xdr:twoCellAnchor>
  <xdr:twoCellAnchor>
    <xdr:from>
      <xdr:col>14</xdr:col>
      <xdr:colOff>45244</xdr:colOff>
      <xdr:row>24</xdr:row>
      <xdr:rowOff>466724</xdr:rowOff>
    </xdr:from>
    <xdr:to>
      <xdr:col>16</xdr:col>
      <xdr:colOff>666750</xdr:colOff>
      <xdr:row>24</xdr:row>
      <xdr:rowOff>1466849</xdr:rowOff>
    </xdr:to>
    <xdr:pic>
      <xdr:nvPicPr>
        <xdr:cNvPr id="61" name="Picture 60">
          <a:hlinkClick xmlns:r="http://schemas.openxmlformats.org/officeDocument/2006/relationships" r:id="rId24"/>
          <a:extLst>
            <a:ext uri="{FF2B5EF4-FFF2-40B4-BE49-F238E27FC236}">
              <a16:creationId xmlns:a16="http://schemas.microsoft.com/office/drawing/2014/main" id="{AFE116D7-565C-43B0-8C57-C51FC6E3702D}"/>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891588" y="11908630"/>
          <a:ext cx="2050256" cy="1000125"/>
        </a:xfrm>
        <a:prstGeom prst="rect">
          <a:avLst/>
        </a:prstGeom>
      </xdr:spPr>
    </xdr:pic>
    <xdr:clientData/>
  </xdr:twoCellAnchor>
  <xdr:twoCellAnchor>
    <xdr:from>
      <xdr:col>14</xdr:col>
      <xdr:colOff>447675</xdr:colOff>
      <xdr:row>28</xdr:row>
      <xdr:rowOff>114300</xdr:rowOff>
    </xdr:from>
    <xdr:to>
      <xdr:col>16</xdr:col>
      <xdr:colOff>266700</xdr:colOff>
      <xdr:row>28</xdr:row>
      <xdr:rowOff>1905977</xdr:rowOff>
    </xdr:to>
    <xdr:pic>
      <xdr:nvPicPr>
        <xdr:cNvPr id="3" name="Picture 2">
          <a:hlinkClick xmlns:r="http://schemas.openxmlformats.org/officeDocument/2006/relationships" r:id="rId26"/>
          <a:extLst>
            <a:ext uri="{FF2B5EF4-FFF2-40B4-BE49-F238E27FC236}">
              <a16:creationId xmlns:a16="http://schemas.microsoft.com/office/drawing/2014/main" id="{265652DC-577A-4392-B8B6-4191B4744C10}"/>
            </a:ext>
          </a:extLst>
        </xdr:cNvPr>
        <xdr:cNvPicPr>
          <a:picLocks noChangeAspect="1"/>
        </xdr:cNvPicPr>
      </xdr:nvPicPr>
      <xdr:blipFill>
        <a:blip xmlns:r="http://schemas.openxmlformats.org/officeDocument/2006/relationships" r:embed="rId27"/>
        <a:stretch>
          <a:fillRect/>
        </a:stretch>
      </xdr:blipFill>
      <xdr:spPr>
        <a:xfrm>
          <a:off x="9458325" y="6915150"/>
          <a:ext cx="1247775" cy="1791677"/>
        </a:xfrm>
        <a:prstGeom prst="rect">
          <a:avLst/>
        </a:prstGeom>
      </xdr:spPr>
    </xdr:pic>
    <xdr:clientData/>
  </xdr:twoCellAnchor>
  <xdr:oneCellAnchor>
    <xdr:from>
      <xdr:col>11</xdr:col>
      <xdr:colOff>536577</xdr:colOff>
      <xdr:row>35</xdr:row>
      <xdr:rowOff>119061</xdr:rowOff>
    </xdr:from>
    <xdr:ext cx="685780" cy="184151"/>
    <xdr:pic>
      <xdr:nvPicPr>
        <xdr:cNvPr id="41" name="Picture 40">
          <a:extLst>
            <a:ext uri="{FF2B5EF4-FFF2-40B4-BE49-F238E27FC236}">
              <a16:creationId xmlns:a16="http://schemas.microsoft.com/office/drawing/2014/main" id="{C8E6CD28-85B1-4031-8BB1-20BA3AA4AEC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6424277" y="8596311"/>
          <a:ext cx="685780" cy="184151"/>
        </a:xfrm>
        <a:prstGeom prst="rect">
          <a:avLst/>
        </a:prstGeom>
      </xdr:spPr>
    </xdr:pic>
    <xdr:clientData/>
  </xdr:oneCellAnchor>
  <xdr:twoCellAnchor editAs="oneCell">
    <xdr:from>
      <xdr:col>1</xdr:col>
      <xdr:colOff>138197</xdr:colOff>
      <xdr:row>13</xdr:row>
      <xdr:rowOff>49086</xdr:rowOff>
    </xdr:from>
    <xdr:to>
      <xdr:col>3</xdr:col>
      <xdr:colOff>550256</xdr:colOff>
      <xdr:row>13</xdr:row>
      <xdr:rowOff>2381250</xdr:rowOff>
    </xdr:to>
    <xdr:pic>
      <xdr:nvPicPr>
        <xdr:cNvPr id="7" name="Picture 6">
          <a:hlinkClick xmlns:r="http://schemas.openxmlformats.org/officeDocument/2006/relationships" r:id="rId29"/>
          <a:extLst>
            <a:ext uri="{FF2B5EF4-FFF2-40B4-BE49-F238E27FC236}">
              <a16:creationId xmlns:a16="http://schemas.microsoft.com/office/drawing/2014/main" id="{1D215343-D017-4448-9298-4206199C8166}"/>
            </a:ext>
          </a:extLst>
        </xdr:cNvPr>
        <xdr:cNvPicPr>
          <a:picLocks noChangeAspect="1"/>
        </xdr:cNvPicPr>
      </xdr:nvPicPr>
      <xdr:blipFill>
        <a:blip xmlns:r="http://schemas.openxmlformats.org/officeDocument/2006/relationships" r:embed="rId30"/>
        <a:stretch>
          <a:fillRect/>
        </a:stretch>
      </xdr:blipFill>
      <xdr:spPr>
        <a:xfrm>
          <a:off x="201697" y="3192336"/>
          <a:ext cx="1851392" cy="2332164"/>
        </a:xfrm>
        <a:prstGeom prst="rect">
          <a:avLst/>
        </a:prstGeom>
      </xdr:spPr>
    </xdr:pic>
    <xdr:clientData/>
  </xdr:twoCellAnchor>
  <xdr:twoCellAnchor editAs="oneCell">
    <xdr:from>
      <xdr:col>4</xdr:col>
      <xdr:colOff>52915</xdr:colOff>
      <xdr:row>13</xdr:row>
      <xdr:rowOff>63498</xdr:rowOff>
    </xdr:from>
    <xdr:to>
      <xdr:col>6</xdr:col>
      <xdr:colOff>464974</xdr:colOff>
      <xdr:row>13</xdr:row>
      <xdr:rowOff>2395662</xdr:rowOff>
    </xdr:to>
    <xdr:pic>
      <xdr:nvPicPr>
        <xdr:cNvPr id="51" name="Picture 50">
          <a:hlinkClick xmlns:r="http://schemas.openxmlformats.org/officeDocument/2006/relationships" r:id="rId29"/>
          <a:extLst>
            <a:ext uri="{FF2B5EF4-FFF2-40B4-BE49-F238E27FC236}">
              <a16:creationId xmlns:a16="http://schemas.microsoft.com/office/drawing/2014/main" id="{DF477A31-A6B9-46A0-B1F2-977858D36DB6}"/>
            </a:ext>
          </a:extLst>
        </xdr:cNvPr>
        <xdr:cNvPicPr>
          <a:picLocks noChangeAspect="1"/>
        </xdr:cNvPicPr>
      </xdr:nvPicPr>
      <xdr:blipFill>
        <a:blip xmlns:r="http://schemas.openxmlformats.org/officeDocument/2006/relationships" r:embed="rId30"/>
        <a:stretch>
          <a:fillRect/>
        </a:stretch>
      </xdr:blipFill>
      <xdr:spPr>
        <a:xfrm>
          <a:off x="2275415" y="3206748"/>
          <a:ext cx="1851392" cy="2332164"/>
        </a:xfrm>
        <a:prstGeom prst="rect">
          <a:avLst/>
        </a:prstGeom>
      </xdr:spPr>
    </xdr:pic>
    <xdr:clientData/>
  </xdr:twoCellAnchor>
  <xdr:twoCellAnchor editAs="oneCell">
    <xdr:from>
      <xdr:col>5</xdr:col>
      <xdr:colOff>14806</xdr:colOff>
      <xdr:row>6</xdr:row>
      <xdr:rowOff>31750</xdr:rowOff>
    </xdr:from>
    <xdr:to>
      <xdr:col>9</xdr:col>
      <xdr:colOff>203514</xdr:colOff>
      <xdr:row>11</xdr:row>
      <xdr:rowOff>190500</xdr:rowOff>
    </xdr:to>
    <xdr:pic>
      <xdr:nvPicPr>
        <xdr:cNvPr id="8" name="Picture 7">
          <a:extLst>
            <a:ext uri="{FF2B5EF4-FFF2-40B4-BE49-F238E27FC236}">
              <a16:creationId xmlns:a16="http://schemas.microsoft.com/office/drawing/2014/main" id="{7887B858-E898-4918-813D-D0F3AE51EC7B}"/>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20899"/>
        <a:stretch/>
      </xdr:blipFill>
      <xdr:spPr>
        <a:xfrm>
          <a:off x="2943744" y="1520031"/>
          <a:ext cx="3046208" cy="1123157"/>
        </a:xfrm>
        <a:prstGeom prst="rect">
          <a:avLst/>
        </a:prstGeom>
      </xdr:spPr>
    </xdr:pic>
    <xdr:clientData/>
  </xdr:twoCellAnchor>
  <xdr:oneCellAnchor>
    <xdr:from>
      <xdr:col>5</xdr:col>
      <xdr:colOff>296332</xdr:colOff>
      <xdr:row>9</xdr:row>
      <xdr:rowOff>21165</xdr:rowOff>
    </xdr:from>
    <xdr:ext cx="2800638" cy="264560"/>
    <xdr:sp macro="" textlink="">
      <xdr:nvSpPr>
        <xdr:cNvPr id="13" name="TextBox 12">
          <a:extLst>
            <a:ext uri="{FF2B5EF4-FFF2-40B4-BE49-F238E27FC236}">
              <a16:creationId xmlns:a16="http://schemas.microsoft.com/office/drawing/2014/main" id="{FBBADB28-7CBF-A817-C077-834FBFBEB9AB}"/>
            </a:ext>
          </a:extLst>
        </xdr:cNvPr>
        <xdr:cNvSpPr txBox="1"/>
      </xdr:nvSpPr>
      <xdr:spPr>
        <a:xfrm>
          <a:off x="3238499" y="2370665"/>
          <a:ext cx="28006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PRODUCED IN </a:t>
          </a:r>
          <a:r>
            <a:rPr lang="en-US" sz="1100" b="1">
              <a:solidFill>
                <a:sysClr val="windowText" lastClr="000000"/>
              </a:solidFill>
            </a:rPr>
            <a:t>EUROPE </a:t>
          </a:r>
          <a:r>
            <a:rPr lang="en-US" sz="1100" b="0">
              <a:solidFill>
                <a:sysClr val="windowText" lastClr="000000"/>
              </a:solidFill>
            </a:rPr>
            <a:t>(Weert, Netherlands)</a:t>
          </a:r>
        </a:p>
      </xdr:txBody>
    </xdr:sp>
    <xdr:clientData/>
  </xdr:oneCellAnchor>
  <xdr:twoCellAnchor>
    <xdr:from>
      <xdr:col>14</xdr:col>
      <xdr:colOff>123825</xdr:colOff>
      <xdr:row>13</xdr:row>
      <xdr:rowOff>457200</xdr:rowOff>
    </xdr:from>
    <xdr:to>
      <xdr:col>16</xdr:col>
      <xdr:colOff>566724</xdr:colOff>
      <xdr:row>13</xdr:row>
      <xdr:rowOff>2177923</xdr:rowOff>
    </xdr:to>
    <xdr:pic>
      <xdr:nvPicPr>
        <xdr:cNvPr id="30" name="Picture 29">
          <a:hlinkClick xmlns:r="http://schemas.openxmlformats.org/officeDocument/2006/relationships" r:id="rId3"/>
          <a:extLst>
            <a:ext uri="{FF2B5EF4-FFF2-40B4-BE49-F238E27FC236}">
              <a16:creationId xmlns:a16="http://schemas.microsoft.com/office/drawing/2014/main" id="{130E5ECC-ED38-42BE-9DF0-D669594D75A9}"/>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767763" y="3576638"/>
          <a:ext cx="1871649" cy="1720723"/>
        </a:xfrm>
        <a:prstGeom prst="rect">
          <a:avLst/>
        </a:prstGeom>
      </xdr:spPr>
    </xdr:pic>
    <xdr:clientData/>
  </xdr:twoCellAnchor>
  <xdr:twoCellAnchor>
    <xdr:from>
      <xdr:col>17</xdr:col>
      <xdr:colOff>85725</xdr:colOff>
      <xdr:row>13</xdr:row>
      <xdr:rowOff>500063</xdr:rowOff>
    </xdr:from>
    <xdr:to>
      <xdr:col>19</xdr:col>
      <xdr:colOff>620683</xdr:colOff>
      <xdr:row>13</xdr:row>
      <xdr:rowOff>2090738</xdr:rowOff>
    </xdr:to>
    <xdr:pic>
      <xdr:nvPicPr>
        <xdr:cNvPr id="31" name="Picture 30">
          <a:hlinkClick xmlns:r="http://schemas.openxmlformats.org/officeDocument/2006/relationships" r:id="rId3"/>
          <a:extLst>
            <a:ext uri="{FF2B5EF4-FFF2-40B4-BE49-F238E27FC236}">
              <a16:creationId xmlns:a16="http://schemas.microsoft.com/office/drawing/2014/main" id="{C8F7CE8C-7684-4AFC-B6B8-D8F8174ABEC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0872788" y="3619501"/>
          <a:ext cx="1963708" cy="1590675"/>
        </a:xfrm>
        <a:prstGeom prst="rect">
          <a:avLst/>
        </a:prstGeom>
      </xdr:spPr>
    </xdr:pic>
    <xdr:clientData/>
  </xdr:twoCellAnchor>
  <xdr:twoCellAnchor>
    <xdr:from>
      <xdr:col>10</xdr:col>
      <xdr:colOff>173831</xdr:colOff>
      <xdr:row>28</xdr:row>
      <xdr:rowOff>171450</xdr:rowOff>
    </xdr:from>
    <xdr:to>
      <xdr:col>12</xdr:col>
      <xdr:colOff>478156</xdr:colOff>
      <xdr:row>28</xdr:row>
      <xdr:rowOff>1676400</xdr:rowOff>
    </xdr:to>
    <xdr:pic>
      <xdr:nvPicPr>
        <xdr:cNvPr id="4" name="Picture 3">
          <a:hlinkClick xmlns:r="http://schemas.openxmlformats.org/officeDocument/2006/relationships" r:id="rId16"/>
          <a:extLst>
            <a:ext uri="{FF2B5EF4-FFF2-40B4-BE49-F238E27FC236}">
              <a16:creationId xmlns:a16="http://schemas.microsoft.com/office/drawing/2014/main" id="{A84F05B9-9DB3-0E36-E46C-A3FBDBC7184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674644" y="17066419"/>
          <a:ext cx="1733075" cy="1504950"/>
        </a:xfrm>
        <a:prstGeom prst="rect">
          <a:avLst/>
        </a:prstGeom>
      </xdr:spPr>
    </xdr:pic>
    <xdr:clientData/>
  </xdr:twoCellAnchor>
  <xdr:oneCellAnchor>
    <xdr:from>
      <xdr:col>10</xdr:col>
      <xdr:colOff>256563</xdr:colOff>
      <xdr:row>20</xdr:row>
      <xdr:rowOff>57865</xdr:rowOff>
    </xdr:from>
    <xdr:ext cx="1815124" cy="1823321"/>
    <xdr:pic>
      <xdr:nvPicPr>
        <xdr:cNvPr id="15" name="Picture 14" descr="500x500_myriad-wall-group">
          <a:hlinkClick xmlns:r="http://schemas.openxmlformats.org/officeDocument/2006/relationships" r:id="rId6"/>
          <a:extLst>
            <a:ext uri="{FF2B5EF4-FFF2-40B4-BE49-F238E27FC236}">
              <a16:creationId xmlns:a16="http://schemas.microsoft.com/office/drawing/2014/main" id="{399004DF-0111-4355-8AF7-52BEF678E376}"/>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102907" y="9154240"/>
          <a:ext cx="1815124" cy="18233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38933</xdr:colOff>
      <xdr:row>13</xdr:row>
      <xdr:rowOff>285751</xdr:rowOff>
    </xdr:from>
    <xdr:to>
      <xdr:col>22</xdr:col>
      <xdr:colOff>630669</xdr:colOff>
      <xdr:row>13</xdr:row>
      <xdr:rowOff>2214563</xdr:rowOff>
    </xdr:to>
    <xdr:pic>
      <xdr:nvPicPr>
        <xdr:cNvPr id="32" name="Picture 31">
          <a:hlinkClick xmlns:r="http://schemas.openxmlformats.org/officeDocument/2006/relationships" r:id="rId29"/>
          <a:extLst>
            <a:ext uri="{FF2B5EF4-FFF2-40B4-BE49-F238E27FC236}">
              <a16:creationId xmlns:a16="http://schemas.microsoft.com/office/drawing/2014/main" id="{B40970FC-A90F-E748-5F85-28CD2A60D1B7}"/>
            </a:ext>
          </a:extLst>
        </xdr:cNvPr>
        <xdr:cNvPicPr>
          <a:picLocks noChangeAspect="1"/>
        </xdr:cNvPicPr>
      </xdr:nvPicPr>
      <xdr:blipFill>
        <a:blip xmlns:r="http://schemas.openxmlformats.org/officeDocument/2006/relationships" r:embed="rId36"/>
        <a:stretch>
          <a:fillRect/>
        </a:stretch>
      </xdr:blipFill>
      <xdr:spPr>
        <a:xfrm>
          <a:off x="13171527" y="3321845"/>
          <a:ext cx="2020486" cy="1928812"/>
        </a:xfrm>
        <a:prstGeom prst="rect">
          <a:avLst/>
        </a:prstGeom>
      </xdr:spPr>
    </xdr:pic>
    <xdr:clientData/>
  </xdr:twoCellAnchor>
  <xdr:twoCellAnchor editAs="oneCell">
    <xdr:from>
      <xdr:col>23</xdr:col>
      <xdr:colOff>82477</xdr:colOff>
      <xdr:row>13</xdr:row>
      <xdr:rowOff>399355</xdr:rowOff>
    </xdr:from>
    <xdr:to>
      <xdr:col>25</xdr:col>
      <xdr:colOff>631030</xdr:colOff>
      <xdr:row>13</xdr:row>
      <xdr:rowOff>2083594</xdr:rowOff>
    </xdr:to>
    <xdr:pic>
      <xdr:nvPicPr>
        <xdr:cNvPr id="34" name="Picture 33">
          <a:hlinkClick xmlns:r="http://schemas.openxmlformats.org/officeDocument/2006/relationships" r:id="rId3"/>
          <a:extLst>
            <a:ext uri="{FF2B5EF4-FFF2-40B4-BE49-F238E27FC236}">
              <a16:creationId xmlns:a16="http://schemas.microsoft.com/office/drawing/2014/main" id="{3777165D-527F-B8D6-0225-DB7ED7E73D7D}"/>
            </a:ext>
          </a:extLst>
        </xdr:cNvPr>
        <xdr:cNvPicPr>
          <a:picLocks noChangeAspect="1"/>
        </xdr:cNvPicPr>
      </xdr:nvPicPr>
      <xdr:blipFill>
        <a:blip xmlns:r="http://schemas.openxmlformats.org/officeDocument/2006/relationships" r:embed="rId37"/>
        <a:stretch>
          <a:fillRect/>
        </a:stretch>
      </xdr:blipFill>
      <xdr:spPr>
        <a:xfrm>
          <a:off x="15358196" y="3435449"/>
          <a:ext cx="1977303" cy="1684239"/>
        </a:xfrm>
        <a:prstGeom prst="rect">
          <a:avLst/>
        </a:prstGeom>
      </xdr:spPr>
    </xdr:pic>
    <xdr:clientData/>
  </xdr:twoCellAnchor>
  <xdr:twoCellAnchor>
    <xdr:from>
      <xdr:col>0</xdr:col>
      <xdr:colOff>0</xdr:colOff>
      <xdr:row>0</xdr:row>
      <xdr:rowOff>0</xdr:rowOff>
    </xdr:from>
    <xdr:to>
      <xdr:col>26</xdr:col>
      <xdr:colOff>0</xdr:colOff>
      <xdr:row>0</xdr:row>
      <xdr:rowOff>1547812</xdr:rowOff>
    </xdr:to>
    <xdr:sp macro="" textlink="">
      <xdr:nvSpPr>
        <xdr:cNvPr id="10" name="TextBox 9">
          <a:extLst>
            <a:ext uri="{FF2B5EF4-FFF2-40B4-BE49-F238E27FC236}">
              <a16:creationId xmlns:a16="http://schemas.microsoft.com/office/drawing/2014/main" id="{DA920D0C-1582-492A-8398-86990ECBBD6C}"/>
            </a:ext>
          </a:extLst>
        </xdr:cNvPr>
        <xdr:cNvSpPr txBox="1"/>
      </xdr:nvSpPr>
      <xdr:spPr>
        <a:xfrm>
          <a:off x="0" y="0"/>
          <a:ext cx="17418844" cy="1547812"/>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79906</xdr:colOff>
      <xdr:row>1</xdr:row>
      <xdr:rowOff>967582</xdr:rowOff>
    </xdr:from>
    <xdr:to>
      <xdr:col>20</xdr:col>
      <xdr:colOff>479956</xdr:colOff>
      <xdr:row>1</xdr:row>
      <xdr:rowOff>2498725</xdr:rowOff>
    </xdr:to>
    <xdr:pic>
      <xdr:nvPicPr>
        <xdr:cNvPr id="3" name="Picture 2">
          <a:extLst>
            <a:ext uri="{FF2B5EF4-FFF2-40B4-BE49-F238E27FC236}">
              <a16:creationId xmlns:a16="http://schemas.microsoft.com/office/drawing/2014/main" id="{50EC9703-5EDA-42C2-A063-43DB5D75CF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7288009" y="2037954"/>
          <a:ext cx="1531143" cy="400050"/>
        </a:xfrm>
        <a:prstGeom prst="rect">
          <a:avLst/>
        </a:prstGeom>
      </xdr:spPr>
    </xdr:pic>
    <xdr:clientData/>
  </xdr:twoCellAnchor>
  <xdr:oneCellAnchor>
    <xdr:from>
      <xdr:col>10</xdr:col>
      <xdr:colOff>100014</xdr:colOff>
      <xdr:row>1</xdr:row>
      <xdr:rowOff>1016793</xdr:rowOff>
    </xdr:from>
    <xdr:ext cx="389659" cy="1285875"/>
    <xdr:pic>
      <xdr:nvPicPr>
        <xdr:cNvPr id="4" name="Picture 3">
          <a:extLst>
            <a:ext uri="{FF2B5EF4-FFF2-40B4-BE49-F238E27FC236}">
              <a16:creationId xmlns:a16="http://schemas.microsoft.com/office/drawing/2014/main" id="{6AF2E245-C2BE-466F-9E00-0883DB0509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1615306" y="1969726"/>
          <a:ext cx="1285875" cy="389659"/>
        </a:xfrm>
        <a:prstGeom prst="rect">
          <a:avLst/>
        </a:prstGeom>
      </xdr:spPr>
    </xdr:pic>
    <xdr:clientData/>
  </xdr:oneCellAnchor>
  <xdr:oneCellAnchor>
    <xdr:from>
      <xdr:col>0</xdr:col>
      <xdr:colOff>2390495</xdr:colOff>
      <xdr:row>1</xdr:row>
      <xdr:rowOff>287866</xdr:rowOff>
    </xdr:from>
    <xdr:ext cx="2757999" cy="264560"/>
    <xdr:sp macro="" textlink="">
      <xdr:nvSpPr>
        <xdr:cNvPr id="6" name="TextBox 5">
          <a:extLst>
            <a:ext uri="{FF2B5EF4-FFF2-40B4-BE49-F238E27FC236}">
              <a16:creationId xmlns:a16="http://schemas.microsoft.com/office/drawing/2014/main" id="{B97B4912-240F-41D0-8C20-542FF60287D3}"/>
            </a:ext>
          </a:extLst>
        </xdr:cNvPr>
        <xdr:cNvSpPr txBox="1"/>
      </xdr:nvSpPr>
      <xdr:spPr>
        <a:xfrm>
          <a:off x="2390495" y="1039283"/>
          <a:ext cx="27579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PRODUCED IN </a:t>
          </a:r>
          <a:r>
            <a:rPr lang="en-US" sz="1100" b="1">
              <a:solidFill>
                <a:sysClr val="windowText" lastClr="000000"/>
              </a:solidFill>
            </a:rPr>
            <a:t>EUROPE </a:t>
          </a:r>
          <a:r>
            <a:rPr lang="en-US" sz="1100" b="0">
              <a:solidFill>
                <a:sysClr val="windowText" lastClr="000000"/>
              </a:solidFill>
            </a:rPr>
            <a:t>(Weert, Netherlands)</a:t>
          </a:r>
        </a:p>
      </xdr:txBody>
    </xdr:sp>
    <xdr:clientData/>
  </xdr:oneCellAnchor>
  <xdr:twoCellAnchor>
    <xdr:from>
      <xdr:col>0</xdr:col>
      <xdr:colOff>0</xdr:colOff>
      <xdr:row>0</xdr:row>
      <xdr:rowOff>0</xdr:rowOff>
    </xdr:from>
    <xdr:to>
      <xdr:col>2</xdr:col>
      <xdr:colOff>833437</xdr:colOff>
      <xdr:row>1</xdr:row>
      <xdr:rowOff>59530</xdr:rowOff>
    </xdr:to>
    <xdr:sp macro="" textlink="">
      <xdr:nvSpPr>
        <xdr:cNvPr id="2" name="TextBox 1">
          <a:extLst>
            <a:ext uri="{FF2B5EF4-FFF2-40B4-BE49-F238E27FC236}">
              <a16:creationId xmlns:a16="http://schemas.microsoft.com/office/drawing/2014/main" id="{5F35EC2A-22B7-47F1-9DA4-619E0D44BC9D}"/>
            </a:ext>
          </a:extLst>
        </xdr:cNvPr>
        <xdr:cNvSpPr txBox="1"/>
      </xdr:nvSpPr>
      <xdr:spPr>
        <a:xfrm>
          <a:off x="0" y="0"/>
          <a:ext cx="7810500" cy="179784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685800</xdr:colOff>
      <xdr:row>91</xdr:row>
      <xdr:rowOff>28574</xdr:rowOff>
    </xdr:from>
    <xdr:to>
      <xdr:col>3</xdr:col>
      <xdr:colOff>35718</xdr:colOff>
      <xdr:row>102</xdr:row>
      <xdr:rowOff>120777</xdr:rowOff>
    </xdr:to>
    <xdr:pic>
      <xdr:nvPicPr>
        <xdr:cNvPr id="2" name="Picture 1">
          <a:extLst>
            <a:ext uri="{FF2B5EF4-FFF2-40B4-BE49-F238E27FC236}">
              <a16:creationId xmlns:a16="http://schemas.microsoft.com/office/drawing/2014/main" id="{F880C4C7-DA78-412A-86D6-78A5E3617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19326224"/>
          <a:ext cx="2524125" cy="2187703"/>
        </a:xfrm>
        <a:prstGeom prst="rect">
          <a:avLst/>
        </a:prstGeom>
      </xdr:spPr>
    </xdr:pic>
    <xdr:clientData/>
  </xdr:twoCellAnchor>
  <xdr:twoCellAnchor editAs="oneCell">
    <xdr:from>
      <xdr:col>0</xdr:col>
      <xdr:colOff>657224</xdr:colOff>
      <xdr:row>44</xdr:row>
      <xdr:rowOff>57150</xdr:rowOff>
    </xdr:from>
    <xdr:to>
      <xdr:col>2</xdr:col>
      <xdr:colOff>652461</xdr:colOff>
      <xdr:row>55</xdr:row>
      <xdr:rowOff>166116</xdr:rowOff>
    </xdr:to>
    <xdr:pic>
      <xdr:nvPicPr>
        <xdr:cNvPr id="5" name="Picture 4">
          <a:extLst>
            <a:ext uri="{FF2B5EF4-FFF2-40B4-BE49-F238E27FC236}">
              <a16:creationId xmlns:a16="http://schemas.microsoft.com/office/drawing/2014/main" id="{B781E6DA-FF6C-491D-A7D2-3AA40C1306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224" y="9886950"/>
          <a:ext cx="2514600" cy="2204466"/>
        </a:xfrm>
        <a:prstGeom prst="rect">
          <a:avLst/>
        </a:prstGeom>
      </xdr:spPr>
    </xdr:pic>
    <xdr:clientData/>
  </xdr:twoCellAnchor>
  <xdr:twoCellAnchor editAs="oneCell">
    <xdr:from>
      <xdr:col>0</xdr:col>
      <xdr:colOff>561975</xdr:colOff>
      <xdr:row>5</xdr:row>
      <xdr:rowOff>76199</xdr:rowOff>
    </xdr:from>
    <xdr:to>
      <xdr:col>3</xdr:col>
      <xdr:colOff>26193</xdr:colOff>
      <xdr:row>16</xdr:row>
      <xdr:rowOff>110108</xdr:rowOff>
    </xdr:to>
    <xdr:pic>
      <xdr:nvPicPr>
        <xdr:cNvPr id="7" name="Picture 6">
          <a:extLst>
            <a:ext uri="{FF2B5EF4-FFF2-40B4-BE49-F238E27FC236}">
              <a16:creationId xmlns:a16="http://schemas.microsoft.com/office/drawing/2014/main" id="{F897A214-7F4B-4E5B-8A7C-0401CCCF5C5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1975" y="1600199"/>
          <a:ext cx="2638425" cy="2129409"/>
        </a:xfrm>
        <a:prstGeom prst="rect">
          <a:avLst/>
        </a:prstGeom>
      </xdr:spPr>
    </xdr:pic>
    <xdr:clientData/>
  </xdr:twoCellAnchor>
  <xdr:twoCellAnchor editAs="oneCell">
    <xdr:from>
      <xdr:col>4</xdr:col>
      <xdr:colOff>123825</xdr:colOff>
      <xdr:row>5</xdr:row>
      <xdr:rowOff>152400</xdr:rowOff>
    </xdr:from>
    <xdr:to>
      <xdr:col>8</xdr:col>
      <xdr:colOff>322058</xdr:colOff>
      <xdr:row>11</xdr:row>
      <xdr:rowOff>132557</xdr:rowOff>
    </xdr:to>
    <xdr:pic>
      <xdr:nvPicPr>
        <xdr:cNvPr id="8" name="Picture 7">
          <a:extLst>
            <a:ext uri="{FF2B5EF4-FFF2-40B4-BE49-F238E27FC236}">
              <a16:creationId xmlns:a16="http://schemas.microsoft.com/office/drawing/2014/main" id="{2B4F9C84-AA2E-45FB-9FAB-F2E13E28E87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0899"/>
        <a:stretch/>
      </xdr:blipFill>
      <xdr:spPr>
        <a:xfrm>
          <a:off x="3962400" y="1676400"/>
          <a:ext cx="3046208" cy="1123157"/>
        </a:xfrm>
        <a:prstGeom prst="rect">
          <a:avLst/>
        </a:prstGeom>
      </xdr:spPr>
    </xdr:pic>
    <xdr:clientData/>
  </xdr:twoCellAnchor>
  <xdr:twoCellAnchor editAs="oneCell">
    <xdr:from>
      <xdr:col>4</xdr:col>
      <xdr:colOff>142875</xdr:colOff>
      <xdr:row>45</xdr:row>
      <xdr:rowOff>66675</xdr:rowOff>
    </xdr:from>
    <xdr:to>
      <xdr:col>8</xdr:col>
      <xdr:colOff>341108</xdr:colOff>
      <xdr:row>51</xdr:row>
      <xdr:rowOff>46832</xdr:rowOff>
    </xdr:to>
    <xdr:pic>
      <xdr:nvPicPr>
        <xdr:cNvPr id="9" name="Picture 8">
          <a:extLst>
            <a:ext uri="{FF2B5EF4-FFF2-40B4-BE49-F238E27FC236}">
              <a16:creationId xmlns:a16="http://schemas.microsoft.com/office/drawing/2014/main" id="{1AA03760-C63D-4C38-AF6E-75721D11789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0899"/>
        <a:stretch/>
      </xdr:blipFill>
      <xdr:spPr>
        <a:xfrm>
          <a:off x="3981450" y="9820275"/>
          <a:ext cx="3046208" cy="1123157"/>
        </a:xfrm>
        <a:prstGeom prst="rect">
          <a:avLst/>
        </a:prstGeom>
      </xdr:spPr>
    </xdr:pic>
    <xdr:clientData/>
  </xdr:twoCellAnchor>
  <xdr:twoCellAnchor editAs="oneCell">
    <xdr:from>
      <xdr:col>4</xdr:col>
      <xdr:colOff>133350</xdr:colOff>
      <xdr:row>91</xdr:row>
      <xdr:rowOff>114300</xdr:rowOff>
    </xdr:from>
    <xdr:to>
      <xdr:col>8</xdr:col>
      <xdr:colOff>331583</xdr:colOff>
      <xdr:row>97</xdr:row>
      <xdr:rowOff>94457</xdr:rowOff>
    </xdr:to>
    <xdr:pic>
      <xdr:nvPicPr>
        <xdr:cNvPr id="10" name="Picture 9">
          <a:extLst>
            <a:ext uri="{FF2B5EF4-FFF2-40B4-BE49-F238E27FC236}">
              <a16:creationId xmlns:a16="http://schemas.microsoft.com/office/drawing/2014/main" id="{7C1E2E87-F161-422F-996A-5A1A7E958B7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0899"/>
        <a:stretch/>
      </xdr:blipFill>
      <xdr:spPr>
        <a:xfrm>
          <a:off x="3971925" y="19145250"/>
          <a:ext cx="3046208" cy="1123157"/>
        </a:xfrm>
        <a:prstGeom prst="rect">
          <a:avLst/>
        </a:prstGeom>
      </xdr:spPr>
    </xdr:pic>
    <xdr:clientData/>
  </xdr:twoCellAnchor>
  <xdr:twoCellAnchor>
    <xdr:from>
      <xdr:col>0</xdr:col>
      <xdr:colOff>0</xdr:colOff>
      <xdr:row>0</xdr:row>
      <xdr:rowOff>0</xdr:rowOff>
    </xdr:from>
    <xdr:to>
      <xdr:col>18</xdr:col>
      <xdr:colOff>47625</xdr:colOff>
      <xdr:row>1</xdr:row>
      <xdr:rowOff>23812</xdr:rowOff>
    </xdr:to>
    <xdr:sp macro="" textlink="">
      <xdr:nvSpPr>
        <xdr:cNvPr id="3" name="TextBox 2">
          <a:extLst>
            <a:ext uri="{FF2B5EF4-FFF2-40B4-BE49-F238E27FC236}">
              <a16:creationId xmlns:a16="http://schemas.microsoft.com/office/drawing/2014/main" id="{80DDD6D4-DA0A-4E53-9884-57C38FD39DB6}"/>
            </a:ext>
          </a:extLst>
        </xdr:cNvPr>
        <xdr:cNvSpPr txBox="1"/>
      </xdr:nvSpPr>
      <xdr:spPr>
        <a:xfrm>
          <a:off x="0" y="0"/>
          <a:ext cx="13382625" cy="158353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35719</xdr:colOff>
      <xdr:row>0</xdr:row>
      <xdr:rowOff>0</xdr:rowOff>
    </xdr:from>
    <xdr:to>
      <xdr:col>6</xdr:col>
      <xdr:colOff>59531</xdr:colOff>
      <xdr:row>1</xdr:row>
      <xdr:rowOff>59531</xdr:rowOff>
    </xdr:to>
    <xdr:sp macro="" textlink="">
      <xdr:nvSpPr>
        <xdr:cNvPr id="2" name="TextBox 1">
          <a:extLst>
            <a:ext uri="{FF2B5EF4-FFF2-40B4-BE49-F238E27FC236}">
              <a16:creationId xmlns:a16="http://schemas.microsoft.com/office/drawing/2014/main" id="{8C375356-1046-4CD4-8FD5-A13EA8528C62}"/>
            </a:ext>
          </a:extLst>
        </xdr:cNvPr>
        <xdr:cNvSpPr txBox="1"/>
      </xdr:nvSpPr>
      <xdr:spPr>
        <a:xfrm>
          <a:off x="35719" y="0"/>
          <a:ext cx="9667875" cy="16668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3088821</xdr:colOff>
      <xdr:row>1</xdr:row>
      <xdr:rowOff>27214</xdr:rowOff>
    </xdr:to>
    <xdr:sp macro="" textlink="">
      <xdr:nvSpPr>
        <xdr:cNvPr id="2" name="TextBox 1">
          <a:extLst>
            <a:ext uri="{FF2B5EF4-FFF2-40B4-BE49-F238E27FC236}">
              <a16:creationId xmlns:a16="http://schemas.microsoft.com/office/drawing/2014/main" id="{08B5CBC1-3E54-4DA2-90C0-CCC7A8D3F48B}"/>
            </a:ext>
          </a:extLst>
        </xdr:cNvPr>
        <xdr:cNvSpPr txBox="1"/>
      </xdr:nvSpPr>
      <xdr:spPr>
        <a:xfrm>
          <a:off x="0" y="0"/>
          <a:ext cx="18505714" cy="170089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477181</xdr:colOff>
      <xdr:row>4</xdr:row>
      <xdr:rowOff>25400</xdr:rowOff>
    </xdr:from>
    <xdr:ext cx="1688169" cy="1555076"/>
    <xdr:pic>
      <xdr:nvPicPr>
        <xdr:cNvPr id="3" name="Picture 2">
          <a:extLst>
            <a:ext uri="{FF2B5EF4-FFF2-40B4-BE49-F238E27FC236}">
              <a16:creationId xmlns:a16="http://schemas.microsoft.com/office/drawing/2014/main" id="{FBDF4708-3D97-4876-9069-9CC6F929E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181" y="2120900"/>
          <a:ext cx="1688169" cy="1555076"/>
        </a:xfrm>
        <a:prstGeom prst="rect">
          <a:avLst/>
        </a:prstGeom>
      </xdr:spPr>
    </xdr:pic>
    <xdr:clientData/>
  </xdr:oneCellAnchor>
  <xdr:twoCellAnchor editAs="oneCell">
    <xdr:from>
      <xdr:col>2</xdr:col>
      <xdr:colOff>1265465</xdr:colOff>
      <xdr:row>3</xdr:row>
      <xdr:rowOff>176893</xdr:rowOff>
    </xdr:from>
    <xdr:to>
      <xdr:col>6</xdr:col>
      <xdr:colOff>283959</xdr:colOff>
      <xdr:row>9</xdr:row>
      <xdr:rowOff>157050</xdr:rowOff>
    </xdr:to>
    <xdr:pic>
      <xdr:nvPicPr>
        <xdr:cNvPr id="4" name="Picture 3">
          <a:extLst>
            <a:ext uri="{FF2B5EF4-FFF2-40B4-BE49-F238E27FC236}">
              <a16:creationId xmlns:a16="http://schemas.microsoft.com/office/drawing/2014/main" id="{8C9BC6EE-19E4-4D73-B06E-3328B43BF7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899"/>
        <a:stretch/>
      </xdr:blipFill>
      <xdr:spPr>
        <a:xfrm>
          <a:off x="6517822" y="1129393"/>
          <a:ext cx="3046208" cy="1123157"/>
        </a:xfrm>
        <a:prstGeom prst="rect">
          <a:avLst/>
        </a:prstGeom>
      </xdr:spPr>
    </xdr:pic>
    <xdr:clientData/>
  </xdr:twoCellAnchor>
  <xdr:twoCellAnchor>
    <xdr:from>
      <xdr:col>0</xdr:col>
      <xdr:colOff>0</xdr:colOff>
      <xdr:row>0</xdr:row>
      <xdr:rowOff>1</xdr:rowOff>
    </xdr:from>
    <xdr:to>
      <xdr:col>11</xdr:col>
      <xdr:colOff>488156</xdr:colOff>
      <xdr:row>0</xdr:row>
      <xdr:rowOff>1631157</xdr:rowOff>
    </xdr:to>
    <xdr:sp macro="" textlink="">
      <xdr:nvSpPr>
        <xdr:cNvPr id="2" name="TextBox 1">
          <a:extLst>
            <a:ext uri="{FF2B5EF4-FFF2-40B4-BE49-F238E27FC236}">
              <a16:creationId xmlns:a16="http://schemas.microsoft.com/office/drawing/2014/main" id="{43C1273C-4AE6-4629-9CE9-4533C52C43C7}"/>
            </a:ext>
          </a:extLst>
        </xdr:cNvPr>
        <xdr:cNvSpPr txBox="1"/>
      </xdr:nvSpPr>
      <xdr:spPr>
        <a:xfrm>
          <a:off x="0" y="1"/>
          <a:ext cx="13894594" cy="163115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61</xdr:col>
      <xdr:colOff>0</xdr:colOff>
      <xdr:row>23</xdr:row>
      <xdr:rowOff>0</xdr:rowOff>
    </xdr:from>
    <xdr:to>
      <xdr:col>61</xdr:col>
      <xdr:colOff>2340431</xdr:colOff>
      <xdr:row>34</xdr:row>
      <xdr:rowOff>0</xdr:rowOff>
    </xdr:to>
    <xdr:sp macro="" textlink="">
      <xdr:nvSpPr>
        <xdr:cNvPr id="5" name="Arrow: Right 4">
          <a:extLst>
            <a:ext uri="{FF2B5EF4-FFF2-40B4-BE49-F238E27FC236}">
              <a16:creationId xmlns:a16="http://schemas.microsoft.com/office/drawing/2014/main" id="{79291313-7FD0-471E-9027-2EC24949F2F5}"/>
            </a:ext>
          </a:extLst>
        </xdr:cNvPr>
        <xdr:cNvSpPr/>
      </xdr:nvSpPr>
      <xdr:spPr>
        <a:xfrm>
          <a:off x="16078200" y="7562850"/>
          <a:ext cx="2340431" cy="1809750"/>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61</xdr:col>
      <xdr:colOff>0</xdr:colOff>
      <xdr:row>48</xdr:row>
      <xdr:rowOff>0</xdr:rowOff>
    </xdr:from>
    <xdr:to>
      <xdr:col>61</xdr:col>
      <xdr:colOff>2340431</xdr:colOff>
      <xdr:row>59</xdr:row>
      <xdr:rowOff>0</xdr:rowOff>
    </xdr:to>
    <xdr:sp macro="" textlink="">
      <xdr:nvSpPr>
        <xdr:cNvPr id="6" name="Arrow: Right 5">
          <a:extLst>
            <a:ext uri="{FF2B5EF4-FFF2-40B4-BE49-F238E27FC236}">
              <a16:creationId xmlns:a16="http://schemas.microsoft.com/office/drawing/2014/main" id="{759A63E5-8C1A-4312-AB0D-085260CBE191}"/>
            </a:ext>
          </a:extLst>
        </xdr:cNvPr>
        <xdr:cNvSpPr/>
      </xdr:nvSpPr>
      <xdr:spPr>
        <a:xfrm>
          <a:off x="16078200" y="13030200"/>
          <a:ext cx="2340431" cy="1809750"/>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61</xdr:col>
      <xdr:colOff>107156</xdr:colOff>
      <xdr:row>85</xdr:row>
      <xdr:rowOff>71439</xdr:rowOff>
    </xdr:from>
    <xdr:to>
      <xdr:col>61</xdr:col>
      <xdr:colOff>2447587</xdr:colOff>
      <xdr:row>92</xdr:row>
      <xdr:rowOff>71438</xdr:rowOff>
    </xdr:to>
    <xdr:sp macro="" textlink="">
      <xdr:nvSpPr>
        <xdr:cNvPr id="7" name="Arrow: Right 6">
          <a:extLst>
            <a:ext uri="{FF2B5EF4-FFF2-40B4-BE49-F238E27FC236}">
              <a16:creationId xmlns:a16="http://schemas.microsoft.com/office/drawing/2014/main" id="{518DCC04-A8E4-431D-8C99-D44D7ECEE768}"/>
            </a:ext>
          </a:extLst>
        </xdr:cNvPr>
        <xdr:cNvSpPr/>
      </xdr:nvSpPr>
      <xdr:spPr>
        <a:xfrm>
          <a:off x="16930687" y="24110158"/>
          <a:ext cx="2340431" cy="1893093"/>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61</xdr:col>
      <xdr:colOff>107156</xdr:colOff>
      <xdr:row>108</xdr:row>
      <xdr:rowOff>59532</xdr:rowOff>
    </xdr:from>
    <xdr:to>
      <xdr:col>61</xdr:col>
      <xdr:colOff>2447587</xdr:colOff>
      <xdr:row>116</xdr:row>
      <xdr:rowOff>23814</xdr:rowOff>
    </xdr:to>
    <xdr:sp macro="" textlink="">
      <xdr:nvSpPr>
        <xdr:cNvPr id="8" name="Arrow: Right 7">
          <a:extLst>
            <a:ext uri="{FF2B5EF4-FFF2-40B4-BE49-F238E27FC236}">
              <a16:creationId xmlns:a16="http://schemas.microsoft.com/office/drawing/2014/main" id="{1F769476-EE7A-4F8B-A55D-6C75FE5B26B3}"/>
            </a:ext>
          </a:extLst>
        </xdr:cNvPr>
        <xdr:cNvSpPr/>
      </xdr:nvSpPr>
      <xdr:spPr>
        <a:xfrm>
          <a:off x="16930687" y="28991720"/>
          <a:ext cx="2340431" cy="1893094"/>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editAs="oneCell">
    <xdr:from>
      <xdr:col>4</xdr:col>
      <xdr:colOff>523874</xdr:colOff>
      <xdr:row>3</xdr:row>
      <xdr:rowOff>238125</xdr:rowOff>
    </xdr:from>
    <xdr:to>
      <xdr:col>46</xdr:col>
      <xdr:colOff>47625</xdr:colOff>
      <xdr:row>13</xdr:row>
      <xdr:rowOff>99562</xdr:rowOff>
    </xdr:to>
    <xdr:pic>
      <xdr:nvPicPr>
        <xdr:cNvPr id="23" name="Picture 22">
          <a:extLst>
            <a:ext uri="{FF2B5EF4-FFF2-40B4-BE49-F238E27FC236}">
              <a16:creationId xmlns:a16="http://schemas.microsoft.com/office/drawing/2014/main" id="{BE3B65FE-898B-452D-A0A5-C08B01750049}"/>
            </a:ext>
          </a:extLst>
        </xdr:cNvPr>
        <xdr:cNvPicPr>
          <a:picLocks noChangeAspect="1"/>
        </xdr:cNvPicPr>
      </xdr:nvPicPr>
      <xdr:blipFill>
        <a:blip xmlns:r="http://schemas.openxmlformats.org/officeDocument/2006/relationships" r:embed="rId1"/>
        <a:stretch>
          <a:fillRect/>
        </a:stretch>
      </xdr:blipFill>
      <xdr:spPr>
        <a:xfrm>
          <a:off x="2369343" y="1488281"/>
          <a:ext cx="4679157" cy="3111844"/>
        </a:xfrm>
        <a:prstGeom prst="rect">
          <a:avLst/>
        </a:prstGeom>
      </xdr:spPr>
    </xdr:pic>
    <xdr:clientData/>
  </xdr:twoCellAnchor>
  <xdr:twoCellAnchor editAs="oneCell">
    <xdr:from>
      <xdr:col>3</xdr:col>
      <xdr:colOff>226219</xdr:colOff>
      <xdr:row>72</xdr:row>
      <xdr:rowOff>190499</xdr:rowOff>
    </xdr:from>
    <xdr:to>
      <xdr:col>24</xdr:col>
      <xdr:colOff>162100</xdr:colOff>
      <xdr:row>83</xdr:row>
      <xdr:rowOff>59086</xdr:rowOff>
    </xdr:to>
    <xdr:pic>
      <xdr:nvPicPr>
        <xdr:cNvPr id="25" name="Picture 24">
          <a:extLst>
            <a:ext uri="{FF2B5EF4-FFF2-40B4-BE49-F238E27FC236}">
              <a16:creationId xmlns:a16="http://schemas.microsoft.com/office/drawing/2014/main" id="{AF1559A9-29FD-428E-A61F-E7607ADDAC77}"/>
            </a:ext>
          </a:extLst>
        </xdr:cNvPr>
        <xdr:cNvPicPr>
          <a:picLocks noChangeAspect="1"/>
        </xdr:cNvPicPr>
      </xdr:nvPicPr>
      <xdr:blipFill>
        <a:blip xmlns:r="http://schemas.openxmlformats.org/officeDocument/2006/relationships" r:embed="rId2"/>
        <a:stretch>
          <a:fillRect/>
        </a:stretch>
      </xdr:blipFill>
      <xdr:spPr>
        <a:xfrm>
          <a:off x="226219" y="14799468"/>
          <a:ext cx="4539631" cy="3273773"/>
        </a:xfrm>
        <a:prstGeom prst="rect">
          <a:avLst/>
        </a:prstGeom>
      </xdr:spPr>
    </xdr:pic>
    <xdr:clientData/>
  </xdr:twoCellAnchor>
  <xdr:twoCellAnchor>
    <xdr:from>
      <xdr:col>42</xdr:col>
      <xdr:colOff>0</xdr:colOff>
      <xdr:row>43</xdr:row>
      <xdr:rowOff>464346</xdr:rowOff>
    </xdr:from>
    <xdr:to>
      <xdr:col>49</xdr:col>
      <xdr:colOff>11907</xdr:colOff>
      <xdr:row>48</xdr:row>
      <xdr:rowOff>47624</xdr:rowOff>
    </xdr:to>
    <xdr:sp macro="" textlink="">
      <xdr:nvSpPr>
        <xdr:cNvPr id="3" name="Rectangle: Rounded Corners 2">
          <a:extLst>
            <a:ext uri="{FF2B5EF4-FFF2-40B4-BE49-F238E27FC236}">
              <a16:creationId xmlns:a16="http://schemas.microsoft.com/office/drawing/2014/main" id="{C9B571CA-991E-4CB5-8F55-8B1426F83165}"/>
            </a:ext>
          </a:extLst>
        </xdr:cNvPr>
        <xdr:cNvSpPr/>
      </xdr:nvSpPr>
      <xdr:spPr>
        <a:xfrm>
          <a:off x="5417344" y="10489409"/>
          <a:ext cx="1273969" cy="1797840"/>
        </a:xfrm>
        <a:prstGeom prst="roundRect">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0" cap="none" spc="0">
              <a:ln w="0"/>
              <a:solidFill>
                <a:schemeClr val="tx1"/>
              </a:solidFill>
              <a:effectLst>
                <a:outerShdw blurRad="38100" dist="19050" dir="2700000" algn="tl" rotWithShape="0">
                  <a:schemeClr val="dk1">
                    <a:alpha val="40000"/>
                  </a:schemeClr>
                </a:outerShdw>
              </a:effectLst>
            </a:rPr>
            <a:t>Standard </a:t>
          </a:r>
        </a:p>
        <a:p>
          <a:pPr algn="l"/>
          <a:r>
            <a:rPr lang="en-US" sz="1400" b="0" cap="none" spc="0">
              <a:ln w="0"/>
              <a:solidFill>
                <a:schemeClr val="tx1"/>
              </a:solidFill>
              <a:effectLst>
                <a:outerShdw blurRad="38100" dist="19050" dir="2700000" algn="tl" rotWithShape="0">
                  <a:schemeClr val="dk1">
                    <a:alpha val="40000"/>
                  </a:schemeClr>
                </a:outerShdw>
              </a:effectLst>
            </a:rPr>
            <a:t>max. cable length: 1.8m.</a:t>
          </a:r>
        </a:p>
        <a:p>
          <a:pPr algn="l"/>
          <a:endParaRPr lang="en-US" sz="1400" b="0" cap="none" spc="0">
            <a:ln w="0"/>
            <a:solidFill>
              <a:schemeClr val="tx1"/>
            </a:solidFill>
            <a:effectLst>
              <a:outerShdw blurRad="38100" dist="19050" dir="2700000" algn="tl" rotWithShape="0">
                <a:schemeClr val="dk1">
                  <a:alpha val="40000"/>
                </a:schemeClr>
              </a:outerShdw>
            </a:effectLst>
          </a:endParaRPr>
        </a:p>
        <a:p>
          <a:pPr algn="l"/>
          <a:r>
            <a:rPr lang="en-US" sz="1400" b="0" cap="none" spc="0">
              <a:ln w="0"/>
              <a:solidFill>
                <a:schemeClr val="tx1"/>
              </a:solidFill>
              <a:effectLst>
                <a:outerShdw blurRad="38100" dist="19050" dir="2700000" algn="tl" rotWithShape="0">
                  <a:schemeClr val="dk1">
                    <a:alpha val="40000"/>
                  </a:schemeClr>
                </a:outerShdw>
              </a:effectLst>
            </a:rPr>
            <a:t>Optional</a:t>
          </a:r>
        </a:p>
        <a:p>
          <a:pPr algn="l"/>
          <a:r>
            <a:rPr lang="en-US" sz="1400" b="0" cap="none" spc="0">
              <a:ln w="0"/>
              <a:solidFill>
                <a:schemeClr val="tx1"/>
              </a:solidFill>
              <a:effectLst>
                <a:outerShdw blurRad="38100" dist="19050" dir="2700000" algn="tl" rotWithShape="0">
                  <a:schemeClr val="dk1">
                    <a:alpha val="40000"/>
                  </a:schemeClr>
                </a:outerShdw>
              </a:effectLst>
            </a:rPr>
            <a:t>3.5m.</a:t>
          </a:r>
        </a:p>
        <a:p>
          <a:pPr algn="l"/>
          <a:r>
            <a:rPr lang="en-US" sz="1400" b="0" cap="none" spc="0">
              <a:ln w="0"/>
              <a:solidFill>
                <a:schemeClr val="tx1"/>
              </a:solidFill>
              <a:effectLst>
                <a:outerShdw blurRad="38100" dist="19050" dir="2700000" algn="tl" rotWithShape="0">
                  <a:schemeClr val="dk1">
                    <a:alpha val="40000"/>
                  </a:schemeClr>
                </a:outerShdw>
              </a:effectLst>
            </a:rPr>
            <a:t>(+ €350)</a:t>
          </a:r>
        </a:p>
        <a:p>
          <a:pPr algn="l"/>
          <a:endParaRPr lang="en-US" sz="1400" b="0" cap="none" spc="0">
            <a:ln w="0"/>
            <a:solidFill>
              <a:schemeClr val="tx1"/>
            </a:solidFill>
            <a:effectLst>
              <a:outerShdw blurRad="38100" dist="19050" dir="2700000" algn="tl" rotWithShape="0">
                <a:schemeClr val="dk1">
                  <a:alpha val="40000"/>
                </a:schemeClr>
              </a:outerShdw>
            </a:effectLst>
          </a:endParaRPr>
        </a:p>
        <a:p>
          <a:pPr algn="l"/>
          <a:r>
            <a:rPr lang="en-US" sz="1400" b="0" cap="none" spc="0">
              <a:ln w="0"/>
              <a:solidFill>
                <a:schemeClr val="tx1"/>
              </a:solidFill>
              <a:effectLst>
                <a:outerShdw blurRad="38100" dist="19050" dir="2700000" algn="tl" rotWithShape="0">
                  <a:schemeClr val="dk1">
                    <a:alpha val="40000"/>
                  </a:schemeClr>
                </a:outerShdw>
              </a:effectLst>
            </a:rPr>
            <a:t> </a:t>
          </a:r>
        </a:p>
        <a:p>
          <a:pPr algn="l"/>
          <a:endParaRPr lang="en-US" sz="1400" b="0" cap="none" spc="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41</xdr:col>
      <xdr:colOff>119063</xdr:colOff>
      <xdr:row>17</xdr:row>
      <xdr:rowOff>47624</xdr:rowOff>
    </xdr:from>
    <xdr:to>
      <xdr:col>49</xdr:col>
      <xdr:colOff>1</xdr:colOff>
      <xdr:row>23</xdr:row>
      <xdr:rowOff>11902</xdr:rowOff>
    </xdr:to>
    <xdr:sp macro="" textlink="">
      <xdr:nvSpPr>
        <xdr:cNvPr id="12" name="Rectangle: Rounded Corners 11">
          <a:extLst>
            <a:ext uri="{FF2B5EF4-FFF2-40B4-BE49-F238E27FC236}">
              <a16:creationId xmlns:a16="http://schemas.microsoft.com/office/drawing/2014/main" id="{09720281-0E6D-404A-9679-8EB95975B7D5}"/>
            </a:ext>
          </a:extLst>
        </xdr:cNvPr>
        <xdr:cNvSpPr/>
      </xdr:nvSpPr>
      <xdr:spPr>
        <a:xfrm>
          <a:off x="5405438" y="5845968"/>
          <a:ext cx="1273969" cy="1797840"/>
        </a:xfrm>
        <a:prstGeom prst="roundRect">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0" cap="none" spc="0">
              <a:ln w="0"/>
              <a:solidFill>
                <a:schemeClr val="tx1"/>
              </a:solidFill>
              <a:effectLst>
                <a:outerShdw blurRad="38100" dist="19050" dir="2700000" algn="tl" rotWithShape="0">
                  <a:schemeClr val="dk1">
                    <a:alpha val="40000"/>
                  </a:schemeClr>
                </a:outerShdw>
              </a:effectLst>
            </a:rPr>
            <a:t>Standard </a:t>
          </a:r>
        </a:p>
        <a:p>
          <a:pPr algn="l"/>
          <a:r>
            <a:rPr lang="en-US" sz="1400" b="0" cap="none" spc="0">
              <a:ln w="0"/>
              <a:solidFill>
                <a:schemeClr val="tx1"/>
              </a:solidFill>
              <a:effectLst>
                <a:outerShdw blurRad="38100" dist="19050" dir="2700000" algn="tl" rotWithShape="0">
                  <a:schemeClr val="dk1">
                    <a:alpha val="40000"/>
                  </a:schemeClr>
                </a:outerShdw>
              </a:effectLst>
            </a:rPr>
            <a:t>max. cable length: 1.8m.</a:t>
          </a:r>
        </a:p>
        <a:p>
          <a:pPr algn="l"/>
          <a:endParaRPr lang="en-US" sz="1400" b="0" cap="none" spc="0">
            <a:ln w="0"/>
            <a:solidFill>
              <a:schemeClr val="tx1"/>
            </a:solidFill>
            <a:effectLst>
              <a:outerShdw blurRad="38100" dist="19050" dir="2700000" algn="tl" rotWithShape="0">
                <a:schemeClr val="dk1">
                  <a:alpha val="40000"/>
                </a:schemeClr>
              </a:outerShdw>
            </a:effectLst>
          </a:endParaRPr>
        </a:p>
        <a:p>
          <a:pPr algn="l"/>
          <a:r>
            <a:rPr lang="en-US" sz="1400" b="0" cap="none" spc="0">
              <a:ln w="0"/>
              <a:solidFill>
                <a:schemeClr val="tx1"/>
              </a:solidFill>
              <a:effectLst>
                <a:outerShdw blurRad="38100" dist="19050" dir="2700000" algn="tl" rotWithShape="0">
                  <a:schemeClr val="dk1">
                    <a:alpha val="40000"/>
                  </a:schemeClr>
                </a:outerShdw>
              </a:effectLst>
            </a:rPr>
            <a:t>Optional</a:t>
          </a:r>
        </a:p>
        <a:p>
          <a:pPr algn="l"/>
          <a:r>
            <a:rPr lang="en-US" sz="1400" b="0" cap="none" spc="0">
              <a:ln w="0"/>
              <a:solidFill>
                <a:schemeClr val="tx1"/>
              </a:solidFill>
              <a:effectLst>
                <a:outerShdw blurRad="38100" dist="19050" dir="2700000" algn="tl" rotWithShape="0">
                  <a:schemeClr val="dk1">
                    <a:alpha val="40000"/>
                  </a:schemeClr>
                </a:outerShdw>
              </a:effectLst>
            </a:rPr>
            <a:t>3.5m.</a:t>
          </a:r>
        </a:p>
        <a:p>
          <a:pPr algn="l"/>
          <a:r>
            <a:rPr lang="en-US" sz="1400" b="0" cap="none" spc="0">
              <a:ln w="0"/>
              <a:solidFill>
                <a:schemeClr val="tx1"/>
              </a:solidFill>
              <a:effectLst>
                <a:outerShdw blurRad="38100" dist="19050" dir="2700000" algn="tl" rotWithShape="0">
                  <a:schemeClr val="dk1">
                    <a:alpha val="40000"/>
                  </a:schemeClr>
                </a:outerShdw>
              </a:effectLst>
            </a:rPr>
            <a:t>(+ €350)</a:t>
          </a:r>
        </a:p>
        <a:p>
          <a:pPr algn="l"/>
          <a:endParaRPr lang="en-US" sz="1400" b="0" cap="none" spc="0">
            <a:ln w="0"/>
            <a:solidFill>
              <a:schemeClr val="tx1"/>
            </a:solidFill>
            <a:effectLst>
              <a:outerShdw blurRad="38100" dist="19050" dir="2700000" algn="tl" rotWithShape="0">
                <a:schemeClr val="dk1">
                  <a:alpha val="40000"/>
                </a:schemeClr>
              </a:outerShdw>
            </a:effectLst>
          </a:endParaRPr>
        </a:p>
        <a:p>
          <a:pPr algn="l"/>
          <a:r>
            <a:rPr lang="en-US" sz="1400" b="0" cap="none" spc="0">
              <a:ln w="0"/>
              <a:solidFill>
                <a:schemeClr val="tx1"/>
              </a:solidFill>
              <a:effectLst>
                <a:outerShdw blurRad="38100" dist="19050" dir="2700000" algn="tl" rotWithShape="0">
                  <a:schemeClr val="dk1">
                    <a:alpha val="40000"/>
                  </a:schemeClr>
                </a:outerShdw>
              </a:effectLst>
            </a:rPr>
            <a:t> </a:t>
          </a:r>
        </a:p>
        <a:p>
          <a:pPr algn="l"/>
          <a:endParaRPr lang="en-US" sz="1400" b="0" cap="none" spc="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61</xdr:col>
      <xdr:colOff>104774</xdr:colOff>
      <xdr:row>132</xdr:row>
      <xdr:rowOff>57151</xdr:rowOff>
    </xdr:from>
    <xdr:to>
      <xdr:col>61</xdr:col>
      <xdr:colOff>2445205</xdr:colOff>
      <xdr:row>140</xdr:row>
      <xdr:rowOff>57151</xdr:rowOff>
    </xdr:to>
    <xdr:sp macro="" textlink="">
      <xdr:nvSpPr>
        <xdr:cNvPr id="4" name="Arrow: Right 3">
          <a:extLst>
            <a:ext uri="{FF2B5EF4-FFF2-40B4-BE49-F238E27FC236}">
              <a16:creationId xmlns:a16="http://schemas.microsoft.com/office/drawing/2014/main" id="{8537B8E2-77F2-4C96-8401-1E3D5D3301AD}"/>
            </a:ext>
          </a:extLst>
        </xdr:cNvPr>
        <xdr:cNvSpPr/>
      </xdr:nvSpPr>
      <xdr:spPr>
        <a:xfrm>
          <a:off x="16928305" y="33918526"/>
          <a:ext cx="2340431" cy="1893094"/>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0</xdr:col>
      <xdr:colOff>0</xdr:colOff>
      <xdr:row>0</xdr:row>
      <xdr:rowOff>0</xdr:rowOff>
    </xdr:from>
    <xdr:to>
      <xdr:col>59</xdr:col>
      <xdr:colOff>653143</xdr:colOff>
      <xdr:row>0</xdr:row>
      <xdr:rowOff>1537607</xdr:rowOff>
    </xdr:to>
    <xdr:sp macro="" textlink="">
      <xdr:nvSpPr>
        <xdr:cNvPr id="2" name="TextBox 1">
          <a:extLst>
            <a:ext uri="{FF2B5EF4-FFF2-40B4-BE49-F238E27FC236}">
              <a16:creationId xmlns:a16="http://schemas.microsoft.com/office/drawing/2014/main" id="{9C6593C5-CDA6-475A-BE55-ED1B67A0386E}"/>
            </a:ext>
          </a:extLst>
        </xdr:cNvPr>
        <xdr:cNvSpPr txBox="1"/>
      </xdr:nvSpPr>
      <xdr:spPr>
        <a:xfrm>
          <a:off x="0" y="0"/>
          <a:ext cx="13647964" cy="153760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a:ln>
                <a:noFill/>
              </a:ln>
              <a:solidFill>
                <a:srgbClr val="FF0000"/>
              </a:solidFill>
              <a:effectLst/>
              <a:uLnTx/>
              <a:uFillTx/>
              <a:latin typeface="Times New Roman" panose="02020603050405020304" pitchFamily="18" charset="0"/>
              <a:ea typeface="+mn-ea"/>
              <a:cs typeface="Times New Roman" panose="02020603050405020304" pitchFamily="18" charset="0"/>
            </a:rPr>
            <a:t>August  15, 2025</a:t>
          </a:r>
          <a:endPar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66</xdr:col>
      <xdr:colOff>0</xdr:colOff>
      <xdr:row>23</xdr:row>
      <xdr:rowOff>0</xdr:rowOff>
    </xdr:from>
    <xdr:to>
      <xdr:col>66</xdr:col>
      <xdr:colOff>2340431</xdr:colOff>
      <xdr:row>34</xdr:row>
      <xdr:rowOff>0</xdr:rowOff>
    </xdr:to>
    <xdr:sp macro="" textlink="">
      <xdr:nvSpPr>
        <xdr:cNvPr id="34" name="Arrow: Right 33">
          <a:extLst>
            <a:ext uri="{FF2B5EF4-FFF2-40B4-BE49-F238E27FC236}">
              <a16:creationId xmlns:a16="http://schemas.microsoft.com/office/drawing/2014/main" id="{5062CBEF-D471-4E99-BBB6-E4D2F7D83699}"/>
            </a:ext>
          </a:extLst>
        </xdr:cNvPr>
        <xdr:cNvSpPr/>
      </xdr:nvSpPr>
      <xdr:spPr>
        <a:xfrm>
          <a:off x="13811250" y="5538107"/>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66</xdr:col>
      <xdr:colOff>0</xdr:colOff>
      <xdr:row>56</xdr:row>
      <xdr:rowOff>0</xdr:rowOff>
    </xdr:from>
    <xdr:to>
      <xdr:col>66</xdr:col>
      <xdr:colOff>2340431</xdr:colOff>
      <xdr:row>67</xdr:row>
      <xdr:rowOff>0</xdr:rowOff>
    </xdr:to>
    <xdr:sp macro="" textlink="">
      <xdr:nvSpPr>
        <xdr:cNvPr id="36" name="Arrow: Right 35">
          <a:extLst>
            <a:ext uri="{FF2B5EF4-FFF2-40B4-BE49-F238E27FC236}">
              <a16:creationId xmlns:a16="http://schemas.microsoft.com/office/drawing/2014/main" id="{14D69AD2-7AB3-45E6-912B-1C63C6B04D4A}"/>
            </a:ext>
          </a:extLst>
        </xdr:cNvPr>
        <xdr:cNvSpPr/>
      </xdr:nvSpPr>
      <xdr:spPr>
        <a:xfrm>
          <a:off x="13811250" y="10844893"/>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66</xdr:col>
      <xdr:colOff>0</xdr:colOff>
      <xdr:row>106</xdr:row>
      <xdr:rowOff>0</xdr:rowOff>
    </xdr:from>
    <xdr:to>
      <xdr:col>66</xdr:col>
      <xdr:colOff>2340431</xdr:colOff>
      <xdr:row>117</xdr:row>
      <xdr:rowOff>13609</xdr:rowOff>
    </xdr:to>
    <xdr:sp macro="" textlink="">
      <xdr:nvSpPr>
        <xdr:cNvPr id="46" name="Arrow: Right 45">
          <a:extLst>
            <a:ext uri="{FF2B5EF4-FFF2-40B4-BE49-F238E27FC236}">
              <a16:creationId xmlns:a16="http://schemas.microsoft.com/office/drawing/2014/main" id="{5EBD88D4-F7F3-4B33-A1FC-F496FADB8141}"/>
            </a:ext>
          </a:extLst>
        </xdr:cNvPr>
        <xdr:cNvSpPr/>
      </xdr:nvSpPr>
      <xdr:spPr>
        <a:xfrm>
          <a:off x="13811250" y="21104679"/>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66</xdr:col>
      <xdr:colOff>0</xdr:colOff>
      <xdr:row>139</xdr:row>
      <xdr:rowOff>0</xdr:rowOff>
    </xdr:from>
    <xdr:to>
      <xdr:col>66</xdr:col>
      <xdr:colOff>2340431</xdr:colOff>
      <xdr:row>150</xdr:row>
      <xdr:rowOff>13608</xdr:rowOff>
    </xdr:to>
    <xdr:sp macro="" textlink="">
      <xdr:nvSpPr>
        <xdr:cNvPr id="48" name="Arrow: Right 47">
          <a:extLst>
            <a:ext uri="{FF2B5EF4-FFF2-40B4-BE49-F238E27FC236}">
              <a16:creationId xmlns:a16="http://schemas.microsoft.com/office/drawing/2014/main" id="{F0399D94-9947-48E4-8944-8C41B91D552E}"/>
            </a:ext>
          </a:extLst>
        </xdr:cNvPr>
        <xdr:cNvSpPr/>
      </xdr:nvSpPr>
      <xdr:spPr>
        <a:xfrm>
          <a:off x="13811250" y="25159607"/>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xdr:from>
      <xdr:col>66</xdr:col>
      <xdr:colOff>0</xdr:colOff>
      <xdr:row>172</xdr:row>
      <xdr:rowOff>0</xdr:rowOff>
    </xdr:from>
    <xdr:to>
      <xdr:col>66</xdr:col>
      <xdr:colOff>2340431</xdr:colOff>
      <xdr:row>184</xdr:row>
      <xdr:rowOff>1</xdr:rowOff>
    </xdr:to>
    <xdr:sp macro="" textlink="">
      <xdr:nvSpPr>
        <xdr:cNvPr id="49" name="Arrow: Right 48">
          <a:extLst>
            <a:ext uri="{FF2B5EF4-FFF2-40B4-BE49-F238E27FC236}">
              <a16:creationId xmlns:a16="http://schemas.microsoft.com/office/drawing/2014/main" id="{ED464B9A-D90B-4E12-9BD1-EB47F3B6BAF4}"/>
            </a:ext>
          </a:extLst>
        </xdr:cNvPr>
        <xdr:cNvSpPr/>
      </xdr:nvSpPr>
      <xdr:spPr>
        <a:xfrm>
          <a:off x="13811250" y="29350607"/>
          <a:ext cx="2340431" cy="1877787"/>
        </a:xfrm>
        <a:prstGeom prst="rightArrow">
          <a:avLst>
            <a:gd name="adj1" fmla="val 71513"/>
            <a:gd name="adj2" fmla="val 48870"/>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a:solidFill>
                <a:schemeClr val="tx1">
                  <a:lumMod val="75000"/>
                  <a:lumOff val="25000"/>
                </a:schemeClr>
              </a:solidFill>
            </a:rPr>
            <a:t>SCREEN</a:t>
          </a:r>
          <a:r>
            <a:rPr lang="en-US" sz="1200" baseline="0">
              <a:solidFill>
                <a:schemeClr val="tx1">
                  <a:lumMod val="75000"/>
                  <a:lumOff val="25000"/>
                </a:schemeClr>
              </a:solidFill>
            </a:rPr>
            <a:t> CASE  ONLY</a:t>
          </a:r>
        </a:p>
        <a:p>
          <a:pPr algn="l"/>
          <a:endParaRPr lang="en-US" sz="1200" baseline="0">
            <a:solidFill>
              <a:schemeClr val="tx1">
                <a:lumMod val="75000"/>
                <a:lumOff val="25000"/>
              </a:schemeClr>
            </a:solidFill>
          </a:endParaRPr>
        </a:p>
        <a:p>
          <a:pPr algn="l"/>
          <a:r>
            <a:rPr lang="en-US" sz="1200" baseline="0">
              <a:solidFill>
                <a:schemeClr val="tx1">
                  <a:lumMod val="75000"/>
                  <a:lumOff val="25000"/>
                </a:schemeClr>
              </a:solidFill>
            </a:rPr>
            <a:t>SCREEN </a:t>
          </a:r>
          <a:r>
            <a:rPr lang="en-US" sz="1200">
              <a:solidFill>
                <a:schemeClr val="tx1">
                  <a:lumMod val="75000"/>
                  <a:lumOff val="25000"/>
                </a:schemeClr>
              </a:solidFill>
            </a:rPr>
            <a:t>SURFACE ONLY</a:t>
          </a:r>
        </a:p>
      </xdr:txBody>
    </xdr:sp>
    <xdr:clientData/>
  </xdr:twoCellAnchor>
  <xdr:twoCellAnchor editAs="oneCell">
    <xdr:from>
      <xdr:col>5</xdr:col>
      <xdr:colOff>205312</xdr:colOff>
      <xdr:row>3</xdr:row>
      <xdr:rowOff>84668</xdr:rowOff>
    </xdr:from>
    <xdr:to>
      <xdr:col>21</xdr:col>
      <xdr:colOff>331335</xdr:colOff>
      <xdr:row>15</xdr:row>
      <xdr:rowOff>78934</xdr:rowOff>
    </xdr:to>
    <xdr:pic>
      <xdr:nvPicPr>
        <xdr:cNvPr id="72" name="Picture 71">
          <a:extLst>
            <a:ext uri="{FF2B5EF4-FFF2-40B4-BE49-F238E27FC236}">
              <a16:creationId xmlns:a16="http://schemas.microsoft.com/office/drawing/2014/main" id="{BD0F2A46-5E12-415A-8EC2-324ECCCFB63E}"/>
            </a:ext>
          </a:extLst>
        </xdr:cNvPr>
        <xdr:cNvPicPr>
          <a:picLocks noChangeAspect="1"/>
        </xdr:cNvPicPr>
      </xdr:nvPicPr>
      <xdr:blipFill>
        <a:blip xmlns:r="http://schemas.openxmlformats.org/officeDocument/2006/relationships" r:embed="rId1"/>
        <a:stretch>
          <a:fillRect/>
        </a:stretch>
      </xdr:blipFill>
      <xdr:spPr>
        <a:xfrm>
          <a:off x="2281762" y="1322918"/>
          <a:ext cx="2823638" cy="3632816"/>
        </a:xfrm>
        <a:prstGeom prst="rect">
          <a:avLst/>
        </a:prstGeom>
      </xdr:spPr>
    </xdr:pic>
    <xdr:clientData/>
  </xdr:twoCellAnchor>
  <xdr:twoCellAnchor editAs="oneCell">
    <xdr:from>
      <xdr:col>5</xdr:col>
      <xdr:colOff>76200</xdr:colOff>
      <xdr:row>87</xdr:row>
      <xdr:rowOff>28575</xdr:rowOff>
    </xdr:from>
    <xdr:to>
      <xdr:col>22</xdr:col>
      <xdr:colOff>144348</xdr:colOff>
      <xdr:row>98</xdr:row>
      <xdr:rowOff>217639</xdr:rowOff>
    </xdr:to>
    <xdr:pic>
      <xdr:nvPicPr>
        <xdr:cNvPr id="74" name="Picture 73">
          <a:extLst>
            <a:ext uri="{FF2B5EF4-FFF2-40B4-BE49-F238E27FC236}">
              <a16:creationId xmlns:a16="http://schemas.microsoft.com/office/drawing/2014/main" id="{F2DD923C-7A3D-4EAC-83B9-24BE4964DFB3}"/>
            </a:ext>
          </a:extLst>
        </xdr:cNvPr>
        <xdr:cNvPicPr>
          <a:picLocks noChangeAspect="1"/>
        </xdr:cNvPicPr>
      </xdr:nvPicPr>
      <xdr:blipFill>
        <a:blip xmlns:r="http://schemas.openxmlformats.org/officeDocument/2006/relationships" r:embed="rId2"/>
        <a:stretch>
          <a:fillRect/>
        </a:stretch>
      </xdr:blipFill>
      <xdr:spPr>
        <a:xfrm>
          <a:off x="2152650" y="16964025"/>
          <a:ext cx="3128999" cy="3579964"/>
        </a:xfrm>
        <a:prstGeom prst="rect">
          <a:avLst/>
        </a:prstGeom>
      </xdr:spPr>
    </xdr:pic>
    <xdr:clientData/>
  </xdr:twoCellAnchor>
  <xdr:twoCellAnchor>
    <xdr:from>
      <xdr:col>25</xdr:col>
      <xdr:colOff>76200</xdr:colOff>
      <xdr:row>87</xdr:row>
      <xdr:rowOff>47625</xdr:rowOff>
    </xdr:from>
    <xdr:to>
      <xdr:col>35</xdr:col>
      <xdr:colOff>85074</xdr:colOff>
      <xdr:row>98</xdr:row>
      <xdr:rowOff>209550</xdr:rowOff>
    </xdr:to>
    <xdr:pic>
      <xdr:nvPicPr>
        <xdr:cNvPr id="81" name="Picture 80">
          <a:extLst>
            <a:ext uri="{FF2B5EF4-FFF2-40B4-BE49-F238E27FC236}">
              <a16:creationId xmlns:a16="http://schemas.microsoft.com/office/drawing/2014/main" id="{F0B66EC8-4350-42CB-8483-8FD0C982FB4F}"/>
            </a:ext>
          </a:extLst>
        </xdr:cNvPr>
        <xdr:cNvPicPr>
          <a:picLocks noChangeAspect="1"/>
        </xdr:cNvPicPr>
      </xdr:nvPicPr>
      <xdr:blipFill>
        <a:blip xmlns:r="http://schemas.openxmlformats.org/officeDocument/2006/relationships" r:embed="rId3"/>
        <a:stretch>
          <a:fillRect/>
        </a:stretch>
      </xdr:blipFill>
      <xdr:spPr>
        <a:xfrm>
          <a:off x="7134225" y="16983075"/>
          <a:ext cx="3171174" cy="3552825"/>
        </a:xfrm>
        <a:prstGeom prst="rect">
          <a:avLst/>
        </a:prstGeom>
      </xdr:spPr>
    </xdr:pic>
    <xdr:clientData/>
  </xdr:twoCellAnchor>
  <xdr:twoCellAnchor editAs="oneCell">
    <xdr:from>
      <xdr:col>66</xdr:col>
      <xdr:colOff>357188</xdr:colOff>
      <xdr:row>1</xdr:row>
      <xdr:rowOff>119064</xdr:rowOff>
    </xdr:from>
    <xdr:to>
      <xdr:col>66</xdr:col>
      <xdr:colOff>2459843</xdr:colOff>
      <xdr:row>19</xdr:row>
      <xdr:rowOff>130970</xdr:rowOff>
    </xdr:to>
    <xdr:pic>
      <xdr:nvPicPr>
        <xdr:cNvPr id="3" name="Picture 2">
          <a:hlinkClick xmlns:r="http://schemas.openxmlformats.org/officeDocument/2006/relationships" r:id="rId4"/>
          <a:extLst>
            <a:ext uri="{FF2B5EF4-FFF2-40B4-BE49-F238E27FC236}">
              <a16:creationId xmlns:a16="http://schemas.microsoft.com/office/drawing/2014/main" id="{04677A5A-77DD-4181-AA2F-1E1B4FEC7C5C}"/>
            </a:ext>
          </a:extLst>
        </xdr:cNvPr>
        <xdr:cNvPicPr>
          <a:picLocks noChangeAspect="1"/>
        </xdr:cNvPicPr>
      </xdr:nvPicPr>
      <xdr:blipFill>
        <a:blip xmlns:r="http://schemas.openxmlformats.org/officeDocument/2006/relationships" r:embed="rId5"/>
        <a:stretch>
          <a:fillRect/>
        </a:stretch>
      </xdr:blipFill>
      <xdr:spPr>
        <a:xfrm>
          <a:off x="16406813" y="369095"/>
          <a:ext cx="2102655" cy="6322220"/>
        </a:xfrm>
        <a:prstGeom prst="rect">
          <a:avLst/>
        </a:prstGeom>
      </xdr:spPr>
    </xdr:pic>
    <xdr:clientData/>
  </xdr:twoCellAnchor>
  <xdr:twoCellAnchor editAs="oneCell">
    <xdr:from>
      <xdr:col>60</xdr:col>
      <xdr:colOff>202406</xdr:colOff>
      <xdr:row>86</xdr:row>
      <xdr:rowOff>95250</xdr:rowOff>
    </xdr:from>
    <xdr:to>
      <xdr:col>64</xdr:col>
      <xdr:colOff>304439</xdr:colOff>
      <xdr:row>98</xdr:row>
      <xdr:rowOff>240878</xdr:rowOff>
    </xdr:to>
    <xdr:pic>
      <xdr:nvPicPr>
        <xdr:cNvPr id="4" name="Picture 3">
          <a:hlinkClick xmlns:r="http://schemas.openxmlformats.org/officeDocument/2006/relationships" r:id="rId4"/>
          <a:extLst>
            <a:ext uri="{FF2B5EF4-FFF2-40B4-BE49-F238E27FC236}">
              <a16:creationId xmlns:a16="http://schemas.microsoft.com/office/drawing/2014/main" id="{39931818-20F5-410D-96FA-BBACEA837954}"/>
            </a:ext>
          </a:extLst>
        </xdr:cNvPr>
        <xdr:cNvPicPr>
          <a:picLocks noChangeAspect="1"/>
        </xdr:cNvPicPr>
      </xdr:nvPicPr>
      <xdr:blipFill>
        <a:blip xmlns:r="http://schemas.openxmlformats.org/officeDocument/2006/relationships" r:embed="rId6"/>
        <a:stretch>
          <a:fillRect/>
        </a:stretch>
      </xdr:blipFill>
      <xdr:spPr>
        <a:xfrm>
          <a:off x="13596937" y="17764125"/>
          <a:ext cx="2218964" cy="3705597"/>
        </a:xfrm>
        <a:prstGeom prst="rect">
          <a:avLst/>
        </a:prstGeom>
      </xdr:spPr>
    </xdr:pic>
    <xdr:clientData/>
  </xdr:twoCellAnchor>
  <xdr:twoCellAnchor>
    <xdr:from>
      <xdr:col>0</xdr:col>
      <xdr:colOff>0</xdr:colOff>
      <xdr:row>0</xdr:row>
      <xdr:rowOff>0</xdr:rowOff>
    </xdr:from>
    <xdr:to>
      <xdr:col>65</xdr:col>
      <xdr:colOff>0</xdr:colOff>
      <xdr:row>0</xdr:row>
      <xdr:rowOff>1537607</xdr:rowOff>
    </xdr:to>
    <xdr:sp macro="" textlink="">
      <xdr:nvSpPr>
        <xdr:cNvPr id="2" name="TextBox 1">
          <a:extLst>
            <a:ext uri="{FF2B5EF4-FFF2-40B4-BE49-F238E27FC236}">
              <a16:creationId xmlns:a16="http://schemas.microsoft.com/office/drawing/2014/main" id="{B3506EF1-B336-4294-AA08-71EA2593A383}"/>
            </a:ext>
          </a:extLst>
        </xdr:cNvPr>
        <xdr:cNvSpPr txBox="1"/>
      </xdr:nvSpPr>
      <xdr:spPr>
        <a:xfrm>
          <a:off x="0" y="0"/>
          <a:ext cx="14845393" cy="153760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65</xdr:col>
      <xdr:colOff>54769</xdr:colOff>
      <xdr:row>138</xdr:row>
      <xdr:rowOff>101866</xdr:rowOff>
    </xdr:from>
    <xdr:to>
      <xdr:col>68</xdr:col>
      <xdr:colOff>5151</xdr:colOff>
      <xdr:row>151</xdr:row>
      <xdr:rowOff>105833</xdr:rowOff>
    </xdr:to>
    <xdr:sp macro="" textlink="">
      <xdr:nvSpPr>
        <xdr:cNvPr id="5" name="Arrow: Right 4">
          <a:extLst>
            <a:ext uri="{FF2B5EF4-FFF2-40B4-BE49-F238E27FC236}">
              <a16:creationId xmlns:a16="http://schemas.microsoft.com/office/drawing/2014/main" id="{14556C96-15BE-4093-B296-5F5026BB1A78}"/>
            </a:ext>
          </a:extLst>
        </xdr:cNvPr>
        <xdr:cNvSpPr/>
      </xdr:nvSpPr>
      <xdr:spPr>
        <a:xfrm>
          <a:off x="18744936" y="32201116"/>
          <a:ext cx="3104215" cy="2543967"/>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editAs="oneCell">
    <xdr:from>
      <xdr:col>5</xdr:col>
      <xdr:colOff>285747</xdr:colOff>
      <xdr:row>2</xdr:row>
      <xdr:rowOff>110249</xdr:rowOff>
    </xdr:from>
    <xdr:to>
      <xdr:col>24</xdr:col>
      <xdr:colOff>254301</xdr:colOff>
      <xdr:row>15</xdr:row>
      <xdr:rowOff>56129</xdr:rowOff>
    </xdr:to>
    <xdr:pic>
      <xdr:nvPicPr>
        <xdr:cNvPr id="2" name="Picture 1">
          <a:extLst>
            <a:ext uri="{FF2B5EF4-FFF2-40B4-BE49-F238E27FC236}">
              <a16:creationId xmlns:a16="http://schemas.microsoft.com/office/drawing/2014/main" id="{51B151C2-ABA6-4300-B9F2-6440F0338C19}"/>
            </a:ext>
          </a:extLst>
        </xdr:cNvPr>
        <xdr:cNvPicPr>
          <a:picLocks noChangeAspect="1"/>
        </xdr:cNvPicPr>
      </xdr:nvPicPr>
      <xdr:blipFill>
        <a:blip xmlns:r="http://schemas.openxmlformats.org/officeDocument/2006/relationships" r:embed="rId1"/>
        <a:stretch>
          <a:fillRect/>
        </a:stretch>
      </xdr:blipFill>
      <xdr:spPr>
        <a:xfrm>
          <a:off x="550330" y="999249"/>
          <a:ext cx="3278113" cy="3713546"/>
        </a:xfrm>
        <a:prstGeom prst="rect">
          <a:avLst/>
        </a:prstGeom>
      </xdr:spPr>
    </xdr:pic>
    <xdr:clientData/>
  </xdr:twoCellAnchor>
  <xdr:twoCellAnchor>
    <xdr:from>
      <xdr:col>65</xdr:col>
      <xdr:colOff>48419</xdr:colOff>
      <xdr:row>180</xdr:row>
      <xdr:rowOff>63766</xdr:rowOff>
    </xdr:from>
    <xdr:to>
      <xdr:col>67</xdr:col>
      <xdr:colOff>1794793</xdr:colOff>
      <xdr:row>194</xdr:row>
      <xdr:rowOff>8564</xdr:rowOff>
    </xdr:to>
    <xdr:sp macro="" textlink="">
      <xdr:nvSpPr>
        <xdr:cNvPr id="29" name="Arrow: Right 28">
          <a:extLst>
            <a:ext uri="{FF2B5EF4-FFF2-40B4-BE49-F238E27FC236}">
              <a16:creationId xmlns:a16="http://schemas.microsoft.com/office/drawing/2014/main" id="{B9B46E57-7A63-4898-AE07-1D59887CD330}"/>
            </a:ext>
          </a:extLst>
        </xdr:cNvPr>
        <xdr:cNvSpPr/>
      </xdr:nvSpPr>
      <xdr:spPr>
        <a:xfrm>
          <a:off x="15717044" y="30091329"/>
          <a:ext cx="2484562" cy="2587985"/>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65</xdr:col>
      <xdr:colOff>42069</xdr:colOff>
      <xdr:row>219</xdr:row>
      <xdr:rowOff>184416</xdr:rowOff>
    </xdr:from>
    <xdr:to>
      <xdr:col>67</xdr:col>
      <xdr:colOff>1788443</xdr:colOff>
      <xdr:row>232</xdr:row>
      <xdr:rowOff>129214</xdr:rowOff>
    </xdr:to>
    <xdr:sp macro="" textlink="">
      <xdr:nvSpPr>
        <xdr:cNvPr id="30" name="Arrow: Right 29">
          <a:extLst>
            <a:ext uri="{FF2B5EF4-FFF2-40B4-BE49-F238E27FC236}">
              <a16:creationId xmlns:a16="http://schemas.microsoft.com/office/drawing/2014/main" id="{399DDA0C-56D3-4421-A169-E8131DE4306F}"/>
            </a:ext>
          </a:extLst>
        </xdr:cNvPr>
        <xdr:cNvSpPr/>
      </xdr:nvSpPr>
      <xdr:spPr>
        <a:xfrm>
          <a:off x="15710694" y="34402979"/>
          <a:ext cx="2484562" cy="2611798"/>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editAs="oneCell">
    <xdr:from>
      <xdr:col>5</xdr:col>
      <xdr:colOff>0</xdr:colOff>
      <xdr:row>263</xdr:row>
      <xdr:rowOff>26614</xdr:rowOff>
    </xdr:from>
    <xdr:to>
      <xdr:col>23</xdr:col>
      <xdr:colOff>349810</xdr:colOff>
      <xdr:row>276</xdr:row>
      <xdr:rowOff>52916</xdr:rowOff>
    </xdr:to>
    <xdr:pic>
      <xdr:nvPicPr>
        <xdr:cNvPr id="3" name="Picture 2">
          <a:extLst>
            <a:ext uri="{FF2B5EF4-FFF2-40B4-BE49-F238E27FC236}">
              <a16:creationId xmlns:a16="http://schemas.microsoft.com/office/drawing/2014/main" id="{BCC45FA0-0251-4C27-9928-C7900074853D}"/>
            </a:ext>
          </a:extLst>
        </xdr:cNvPr>
        <xdr:cNvPicPr>
          <a:picLocks noChangeAspect="1"/>
        </xdr:cNvPicPr>
      </xdr:nvPicPr>
      <xdr:blipFill>
        <a:blip xmlns:r="http://schemas.openxmlformats.org/officeDocument/2006/relationships" r:embed="rId2"/>
        <a:stretch>
          <a:fillRect/>
        </a:stretch>
      </xdr:blipFill>
      <xdr:spPr>
        <a:xfrm>
          <a:off x="1947333" y="43206614"/>
          <a:ext cx="3280834" cy="3508218"/>
        </a:xfrm>
        <a:prstGeom prst="rect">
          <a:avLst/>
        </a:prstGeom>
      </xdr:spPr>
    </xdr:pic>
    <xdr:clientData/>
  </xdr:twoCellAnchor>
  <xdr:twoCellAnchor>
    <xdr:from>
      <xdr:col>66</xdr:col>
      <xdr:colOff>12700</xdr:colOff>
      <xdr:row>284</xdr:row>
      <xdr:rowOff>111125</xdr:rowOff>
    </xdr:from>
    <xdr:to>
      <xdr:col>67</xdr:col>
      <xdr:colOff>1881187</xdr:colOff>
      <xdr:row>297</xdr:row>
      <xdr:rowOff>80544</xdr:rowOff>
    </xdr:to>
    <xdr:sp macro="" textlink="">
      <xdr:nvSpPr>
        <xdr:cNvPr id="34" name="Arrow: Right 33">
          <a:extLst>
            <a:ext uri="{FF2B5EF4-FFF2-40B4-BE49-F238E27FC236}">
              <a16:creationId xmlns:a16="http://schemas.microsoft.com/office/drawing/2014/main" id="{8B39EF8D-F7A8-4F78-A326-F45BD0DD6A69}"/>
            </a:ext>
          </a:extLst>
        </xdr:cNvPr>
        <xdr:cNvSpPr/>
      </xdr:nvSpPr>
      <xdr:spPr>
        <a:xfrm>
          <a:off x="15800388" y="48498125"/>
          <a:ext cx="2487612" cy="2636419"/>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66</xdr:col>
      <xdr:colOff>6350</xdr:colOff>
      <xdr:row>304</xdr:row>
      <xdr:rowOff>174625</xdr:rowOff>
    </xdr:from>
    <xdr:to>
      <xdr:col>67</xdr:col>
      <xdr:colOff>1858962</xdr:colOff>
      <xdr:row>318</xdr:row>
      <xdr:rowOff>0</xdr:rowOff>
    </xdr:to>
    <xdr:sp macro="" textlink="">
      <xdr:nvSpPr>
        <xdr:cNvPr id="35" name="Arrow: Right 34">
          <a:extLst>
            <a:ext uri="{FF2B5EF4-FFF2-40B4-BE49-F238E27FC236}">
              <a16:creationId xmlns:a16="http://schemas.microsoft.com/office/drawing/2014/main" id="{6D8E5F04-DB51-4608-A0D4-CA86020DD205}"/>
            </a:ext>
          </a:extLst>
        </xdr:cNvPr>
        <xdr:cNvSpPr/>
      </xdr:nvSpPr>
      <xdr:spPr>
        <a:xfrm>
          <a:off x="15794038" y="53014563"/>
          <a:ext cx="2471737" cy="2682875"/>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oneCellAnchor>
    <xdr:from>
      <xdr:col>5</xdr:col>
      <xdr:colOff>0</xdr:colOff>
      <xdr:row>455</xdr:row>
      <xdr:rowOff>26614</xdr:rowOff>
    </xdr:from>
    <xdr:ext cx="3307292" cy="3582301"/>
    <xdr:pic>
      <xdr:nvPicPr>
        <xdr:cNvPr id="63" name="Picture 62">
          <a:extLst>
            <a:ext uri="{FF2B5EF4-FFF2-40B4-BE49-F238E27FC236}">
              <a16:creationId xmlns:a16="http://schemas.microsoft.com/office/drawing/2014/main" id="{C4F9E026-D0D1-4C60-918D-0424B4D73C9D}"/>
            </a:ext>
          </a:extLst>
        </xdr:cNvPr>
        <xdr:cNvPicPr>
          <a:picLocks noChangeAspect="1"/>
        </xdr:cNvPicPr>
      </xdr:nvPicPr>
      <xdr:blipFill>
        <a:blip xmlns:r="http://schemas.openxmlformats.org/officeDocument/2006/relationships" r:embed="rId2"/>
        <a:stretch>
          <a:fillRect/>
        </a:stretch>
      </xdr:blipFill>
      <xdr:spPr>
        <a:xfrm>
          <a:off x="1936750" y="43635239"/>
          <a:ext cx="3307292" cy="3582301"/>
        </a:xfrm>
        <a:prstGeom prst="rect">
          <a:avLst/>
        </a:prstGeom>
      </xdr:spPr>
    </xdr:pic>
    <xdr:clientData/>
  </xdr:oneCellAnchor>
  <xdr:twoCellAnchor>
    <xdr:from>
      <xdr:col>66</xdr:col>
      <xdr:colOff>94342</xdr:colOff>
      <xdr:row>476</xdr:row>
      <xdr:rowOff>111125</xdr:rowOff>
    </xdr:from>
    <xdr:to>
      <xdr:col>67</xdr:col>
      <xdr:colOff>1986643</xdr:colOff>
      <xdr:row>489</xdr:row>
      <xdr:rowOff>80544</xdr:rowOff>
    </xdr:to>
    <xdr:sp macro="" textlink="">
      <xdr:nvSpPr>
        <xdr:cNvPr id="69" name="Arrow: Right 68">
          <a:extLst>
            <a:ext uri="{FF2B5EF4-FFF2-40B4-BE49-F238E27FC236}">
              <a16:creationId xmlns:a16="http://schemas.microsoft.com/office/drawing/2014/main" id="{3AF594AA-F690-47AE-BB69-8D2056C303C3}"/>
            </a:ext>
          </a:extLst>
        </xdr:cNvPr>
        <xdr:cNvSpPr/>
      </xdr:nvSpPr>
      <xdr:spPr>
        <a:xfrm>
          <a:off x="14177735" y="108614482"/>
          <a:ext cx="2504622" cy="2650026"/>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66</xdr:col>
      <xdr:colOff>87992</xdr:colOff>
      <xdr:row>496</xdr:row>
      <xdr:rowOff>174625</xdr:rowOff>
    </xdr:from>
    <xdr:to>
      <xdr:col>67</xdr:col>
      <xdr:colOff>1971221</xdr:colOff>
      <xdr:row>510</xdr:row>
      <xdr:rowOff>0</xdr:rowOff>
    </xdr:to>
    <xdr:sp macro="" textlink="">
      <xdr:nvSpPr>
        <xdr:cNvPr id="70" name="Arrow: Right 69">
          <a:extLst>
            <a:ext uri="{FF2B5EF4-FFF2-40B4-BE49-F238E27FC236}">
              <a16:creationId xmlns:a16="http://schemas.microsoft.com/office/drawing/2014/main" id="{151DBC75-3AEF-4A25-A299-45CC2DA8AAE3}"/>
            </a:ext>
          </a:extLst>
        </xdr:cNvPr>
        <xdr:cNvSpPr/>
      </xdr:nvSpPr>
      <xdr:spPr>
        <a:xfrm>
          <a:off x="14171385" y="113181946"/>
          <a:ext cx="2495550" cy="2737304"/>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oneCellAnchor>
    <xdr:from>
      <xdr:col>5</xdr:col>
      <xdr:colOff>238127</xdr:colOff>
      <xdr:row>330</xdr:row>
      <xdr:rowOff>54481</xdr:rowOff>
    </xdr:from>
    <xdr:ext cx="3122838" cy="3651416"/>
    <xdr:pic>
      <xdr:nvPicPr>
        <xdr:cNvPr id="71" name="Picture 70">
          <a:extLst>
            <a:ext uri="{FF2B5EF4-FFF2-40B4-BE49-F238E27FC236}">
              <a16:creationId xmlns:a16="http://schemas.microsoft.com/office/drawing/2014/main" id="{3B9A3328-255B-4495-B1BC-198FA4A90464}"/>
            </a:ext>
          </a:extLst>
        </xdr:cNvPr>
        <xdr:cNvPicPr>
          <a:picLocks noChangeAspect="1"/>
        </xdr:cNvPicPr>
      </xdr:nvPicPr>
      <xdr:blipFill>
        <a:blip xmlns:r="http://schemas.openxmlformats.org/officeDocument/2006/relationships" r:embed="rId1"/>
        <a:stretch>
          <a:fillRect/>
        </a:stretch>
      </xdr:blipFill>
      <xdr:spPr>
        <a:xfrm>
          <a:off x="2197556" y="72730231"/>
          <a:ext cx="3122838" cy="3651416"/>
        </a:xfrm>
        <a:prstGeom prst="rect">
          <a:avLst/>
        </a:prstGeom>
      </xdr:spPr>
    </xdr:pic>
    <xdr:clientData/>
  </xdr:oneCellAnchor>
  <xdr:twoCellAnchor>
    <xdr:from>
      <xdr:col>27</xdr:col>
      <xdr:colOff>0</xdr:colOff>
      <xdr:row>263</xdr:row>
      <xdr:rowOff>47626</xdr:rowOff>
    </xdr:from>
    <xdr:to>
      <xdr:col>38</xdr:col>
      <xdr:colOff>23812</xdr:colOff>
      <xdr:row>276</xdr:row>
      <xdr:rowOff>112423</xdr:rowOff>
    </xdr:to>
    <xdr:pic>
      <xdr:nvPicPr>
        <xdr:cNvPr id="72" name="Picture 71">
          <a:extLst>
            <a:ext uri="{FF2B5EF4-FFF2-40B4-BE49-F238E27FC236}">
              <a16:creationId xmlns:a16="http://schemas.microsoft.com/office/drawing/2014/main" id="{1A69F9CA-5965-48D3-89F2-A55A44C317A6}"/>
            </a:ext>
          </a:extLst>
        </xdr:cNvPr>
        <xdr:cNvPicPr>
          <a:picLocks noChangeAspect="1"/>
        </xdr:cNvPicPr>
      </xdr:nvPicPr>
      <xdr:blipFill>
        <a:blip xmlns:r="http://schemas.openxmlformats.org/officeDocument/2006/relationships" r:embed="rId3"/>
        <a:stretch>
          <a:fillRect/>
        </a:stretch>
      </xdr:blipFill>
      <xdr:spPr>
        <a:xfrm>
          <a:off x="8477250" y="43338751"/>
          <a:ext cx="3190875" cy="3517610"/>
        </a:xfrm>
        <a:prstGeom prst="rect">
          <a:avLst/>
        </a:prstGeom>
      </xdr:spPr>
    </xdr:pic>
    <xdr:clientData/>
  </xdr:twoCellAnchor>
  <xdr:twoCellAnchor editAs="oneCell">
    <xdr:from>
      <xdr:col>5</xdr:col>
      <xdr:colOff>261936</xdr:colOff>
      <xdr:row>121</xdr:row>
      <xdr:rowOff>71437</xdr:rowOff>
    </xdr:from>
    <xdr:to>
      <xdr:col>24</xdr:col>
      <xdr:colOff>233239</xdr:colOff>
      <xdr:row>134</xdr:row>
      <xdr:rowOff>14392</xdr:rowOff>
    </xdr:to>
    <xdr:pic>
      <xdr:nvPicPr>
        <xdr:cNvPr id="76" name="Picture 75">
          <a:extLst>
            <a:ext uri="{FF2B5EF4-FFF2-40B4-BE49-F238E27FC236}">
              <a16:creationId xmlns:a16="http://schemas.microsoft.com/office/drawing/2014/main" id="{7CF9668E-42B3-48C0-9B27-BB28E02477F7}"/>
            </a:ext>
          </a:extLst>
        </xdr:cNvPr>
        <xdr:cNvPicPr>
          <a:picLocks noChangeAspect="1"/>
        </xdr:cNvPicPr>
      </xdr:nvPicPr>
      <xdr:blipFill>
        <a:blip xmlns:r="http://schemas.openxmlformats.org/officeDocument/2006/relationships" r:embed="rId2"/>
        <a:stretch>
          <a:fillRect/>
        </a:stretch>
      </xdr:blipFill>
      <xdr:spPr>
        <a:xfrm>
          <a:off x="2214561" y="20812125"/>
          <a:ext cx="3264429" cy="3479114"/>
        </a:xfrm>
        <a:prstGeom prst="rect">
          <a:avLst/>
        </a:prstGeom>
      </xdr:spPr>
    </xdr:pic>
    <xdr:clientData/>
  </xdr:twoCellAnchor>
  <xdr:twoCellAnchor>
    <xdr:from>
      <xdr:col>27</xdr:col>
      <xdr:colOff>0</xdr:colOff>
      <xdr:row>121</xdr:row>
      <xdr:rowOff>71438</xdr:rowOff>
    </xdr:from>
    <xdr:to>
      <xdr:col>38</xdr:col>
      <xdr:colOff>23812</xdr:colOff>
      <xdr:row>134</xdr:row>
      <xdr:rowOff>136236</xdr:rowOff>
    </xdr:to>
    <xdr:pic>
      <xdr:nvPicPr>
        <xdr:cNvPr id="77" name="Picture 76">
          <a:extLst>
            <a:ext uri="{FF2B5EF4-FFF2-40B4-BE49-F238E27FC236}">
              <a16:creationId xmlns:a16="http://schemas.microsoft.com/office/drawing/2014/main" id="{0D4028BE-C472-4197-82A0-0D96CC79412C}"/>
            </a:ext>
          </a:extLst>
        </xdr:cNvPr>
        <xdr:cNvPicPr>
          <a:picLocks noChangeAspect="1"/>
        </xdr:cNvPicPr>
      </xdr:nvPicPr>
      <xdr:blipFill>
        <a:blip xmlns:r="http://schemas.openxmlformats.org/officeDocument/2006/relationships" r:embed="rId3"/>
        <a:stretch>
          <a:fillRect/>
        </a:stretch>
      </xdr:blipFill>
      <xdr:spPr>
        <a:xfrm>
          <a:off x="8477250" y="20812126"/>
          <a:ext cx="3190875" cy="3517610"/>
        </a:xfrm>
        <a:prstGeom prst="rect">
          <a:avLst/>
        </a:prstGeom>
      </xdr:spPr>
    </xdr:pic>
    <xdr:clientData/>
  </xdr:twoCellAnchor>
  <xdr:twoCellAnchor>
    <xdr:from>
      <xdr:col>66</xdr:col>
      <xdr:colOff>71781</xdr:colOff>
      <xdr:row>397</xdr:row>
      <xdr:rowOff>61045</xdr:rowOff>
    </xdr:from>
    <xdr:to>
      <xdr:col>67</xdr:col>
      <xdr:colOff>1967835</xdr:colOff>
      <xdr:row>410</xdr:row>
      <xdr:rowOff>149679</xdr:rowOff>
    </xdr:to>
    <xdr:sp macro="" textlink="">
      <xdr:nvSpPr>
        <xdr:cNvPr id="47" name="Arrow: Right 46">
          <a:extLst>
            <a:ext uri="{FF2B5EF4-FFF2-40B4-BE49-F238E27FC236}">
              <a16:creationId xmlns:a16="http://schemas.microsoft.com/office/drawing/2014/main" id="{E8DFE2B6-8328-452F-AA07-598FFE4EFB3C}"/>
            </a:ext>
          </a:extLst>
        </xdr:cNvPr>
        <xdr:cNvSpPr/>
      </xdr:nvSpPr>
      <xdr:spPr>
        <a:xfrm>
          <a:off x="14155174" y="91337759"/>
          <a:ext cx="2508375" cy="2483491"/>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66</xdr:col>
      <xdr:colOff>65431</xdr:colOff>
      <xdr:row>413</xdr:row>
      <xdr:rowOff>22945</xdr:rowOff>
    </xdr:from>
    <xdr:to>
      <xdr:col>67</xdr:col>
      <xdr:colOff>1961485</xdr:colOff>
      <xdr:row>426</xdr:row>
      <xdr:rowOff>149679</xdr:rowOff>
    </xdr:to>
    <xdr:sp macro="" textlink="">
      <xdr:nvSpPr>
        <xdr:cNvPr id="49" name="Arrow: Right 48">
          <a:extLst>
            <a:ext uri="{FF2B5EF4-FFF2-40B4-BE49-F238E27FC236}">
              <a16:creationId xmlns:a16="http://schemas.microsoft.com/office/drawing/2014/main" id="{6CF49627-9368-4566-91EB-DBCEB12CD7CA}"/>
            </a:ext>
          </a:extLst>
        </xdr:cNvPr>
        <xdr:cNvSpPr/>
      </xdr:nvSpPr>
      <xdr:spPr>
        <a:xfrm>
          <a:off x="14148824" y="94402088"/>
          <a:ext cx="2508375" cy="2712091"/>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66</xdr:col>
      <xdr:colOff>59081</xdr:colOff>
      <xdr:row>427</xdr:row>
      <xdr:rowOff>334095</xdr:rowOff>
    </xdr:from>
    <xdr:to>
      <xdr:col>67</xdr:col>
      <xdr:colOff>1955135</xdr:colOff>
      <xdr:row>439</xdr:row>
      <xdr:rowOff>149679</xdr:rowOff>
    </xdr:to>
    <xdr:sp macro="" textlink="">
      <xdr:nvSpPr>
        <xdr:cNvPr id="50" name="Arrow: Right 49">
          <a:extLst>
            <a:ext uri="{FF2B5EF4-FFF2-40B4-BE49-F238E27FC236}">
              <a16:creationId xmlns:a16="http://schemas.microsoft.com/office/drawing/2014/main" id="{3CAD4D94-BB2C-47E6-8476-50A5FE878126}"/>
            </a:ext>
          </a:extLst>
        </xdr:cNvPr>
        <xdr:cNvSpPr/>
      </xdr:nvSpPr>
      <xdr:spPr>
        <a:xfrm>
          <a:off x="14142474" y="97461881"/>
          <a:ext cx="2508375" cy="2428155"/>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editAs="oneCell">
    <xdr:from>
      <xdr:col>5</xdr:col>
      <xdr:colOff>0</xdr:colOff>
      <xdr:row>379</xdr:row>
      <xdr:rowOff>27215</xdr:rowOff>
    </xdr:from>
    <xdr:to>
      <xdr:col>23</xdr:col>
      <xdr:colOff>349810</xdr:colOff>
      <xdr:row>392</xdr:row>
      <xdr:rowOff>53515</xdr:rowOff>
    </xdr:to>
    <xdr:pic>
      <xdr:nvPicPr>
        <xdr:cNvPr id="56" name="Picture 55">
          <a:extLst>
            <a:ext uri="{FF2B5EF4-FFF2-40B4-BE49-F238E27FC236}">
              <a16:creationId xmlns:a16="http://schemas.microsoft.com/office/drawing/2014/main" id="{A65D1773-4A9E-4583-AC44-3DF3FC903F0C}"/>
            </a:ext>
          </a:extLst>
        </xdr:cNvPr>
        <xdr:cNvPicPr>
          <a:picLocks noChangeAspect="1"/>
        </xdr:cNvPicPr>
      </xdr:nvPicPr>
      <xdr:blipFill>
        <a:blip xmlns:r="http://schemas.openxmlformats.org/officeDocument/2006/relationships" r:embed="rId2"/>
        <a:stretch>
          <a:fillRect/>
        </a:stretch>
      </xdr:blipFill>
      <xdr:spPr>
        <a:xfrm>
          <a:off x="2027464" y="86378144"/>
          <a:ext cx="3261784" cy="3523337"/>
        </a:xfrm>
        <a:prstGeom prst="rect">
          <a:avLst/>
        </a:prstGeom>
      </xdr:spPr>
    </xdr:pic>
    <xdr:clientData/>
  </xdr:twoCellAnchor>
  <xdr:twoCellAnchor>
    <xdr:from>
      <xdr:col>27</xdr:col>
      <xdr:colOff>0</xdr:colOff>
      <xdr:row>379</xdr:row>
      <xdr:rowOff>48227</xdr:rowOff>
    </xdr:from>
    <xdr:to>
      <xdr:col>38</xdr:col>
      <xdr:colOff>23812</xdr:colOff>
      <xdr:row>392</xdr:row>
      <xdr:rowOff>113025</xdr:rowOff>
    </xdr:to>
    <xdr:pic>
      <xdr:nvPicPr>
        <xdr:cNvPr id="65" name="Picture 64">
          <a:extLst>
            <a:ext uri="{FF2B5EF4-FFF2-40B4-BE49-F238E27FC236}">
              <a16:creationId xmlns:a16="http://schemas.microsoft.com/office/drawing/2014/main" id="{1A26F151-ACA4-4B27-8294-E1593BC5B8DC}"/>
            </a:ext>
          </a:extLst>
        </xdr:cNvPr>
        <xdr:cNvPicPr>
          <a:picLocks noChangeAspect="1"/>
        </xdr:cNvPicPr>
      </xdr:nvPicPr>
      <xdr:blipFill>
        <a:blip xmlns:r="http://schemas.openxmlformats.org/officeDocument/2006/relationships" r:embed="rId3"/>
        <a:stretch>
          <a:fillRect/>
        </a:stretch>
      </xdr:blipFill>
      <xdr:spPr>
        <a:xfrm>
          <a:off x="8613321" y="86399156"/>
          <a:ext cx="3180670" cy="3561833"/>
        </a:xfrm>
        <a:prstGeom prst="rect">
          <a:avLst/>
        </a:prstGeom>
      </xdr:spPr>
    </xdr:pic>
    <xdr:clientData/>
  </xdr:twoCellAnchor>
  <xdr:twoCellAnchor>
    <xdr:from>
      <xdr:col>27</xdr:col>
      <xdr:colOff>0</xdr:colOff>
      <xdr:row>455</xdr:row>
      <xdr:rowOff>40821</xdr:rowOff>
    </xdr:from>
    <xdr:to>
      <xdr:col>37</xdr:col>
      <xdr:colOff>133893</xdr:colOff>
      <xdr:row>468</xdr:row>
      <xdr:rowOff>117551</xdr:rowOff>
    </xdr:to>
    <xdr:pic>
      <xdr:nvPicPr>
        <xdr:cNvPr id="66" name="Picture 65">
          <a:extLst>
            <a:ext uri="{FF2B5EF4-FFF2-40B4-BE49-F238E27FC236}">
              <a16:creationId xmlns:a16="http://schemas.microsoft.com/office/drawing/2014/main" id="{E63B1C36-7688-470E-A946-625D8FBD419E}"/>
            </a:ext>
          </a:extLst>
        </xdr:cNvPr>
        <xdr:cNvPicPr>
          <a:picLocks noChangeAspect="1"/>
        </xdr:cNvPicPr>
      </xdr:nvPicPr>
      <xdr:blipFill>
        <a:blip xmlns:r="http://schemas.openxmlformats.org/officeDocument/2006/relationships" r:embed="rId3"/>
        <a:stretch>
          <a:fillRect/>
        </a:stretch>
      </xdr:blipFill>
      <xdr:spPr>
        <a:xfrm>
          <a:off x="8613321" y="103387071"/>
          <a:ext cx="3154679" cy="3573766"/>
        </a:xfrm>
        <a:prstGeom prst="rect">
          <a:avLst/>
        </a:prstGeom>
      </xdr:spPr>
    </xdr:pic>
    <xdr:clientData/>
  </xdr:twoCellAnchor>
  <xdr:twoCellAnchor>
    <xdr:from>
      <xdr:col>0</xdr:col>
      <xdr:colOff>0</xdr:colOff>
      <xdr:row>0</xdr:row>
      <xdr:rowOff>0</xdr:rowOff>
    </xdr:from>
    <xdr:to>
      <xdr:col>65</xdr:col>
      <xdr:colOff>0</xdr:colOff>
      <xdr:row>1</xdr:row>
      <xdr:rowOff>27214</xdr:rowOff>
    </xdr:to>
    <xdr:sp macro="" textlink="">
      <xdr:nvSpPr>
        <xdr:cNvPr id="4" name="TextBox 3">
          <a:extLst>
            <a:ext uri="{FF2B5EF4-FFF2-40B4-BE49-F238E27FC236}">
              <a16:creationId xmlns:a16="http://schemas.microsoft.com/office/drawing/2014/main" id="{BD743038-553D-45F0-BA6A-7D1DC792117C}"/>
            </a:ext>
          </a:extLst>
        </xdr:cNvPr>
        <xdr:cNvSpPr txBox="1"/>
      </xdr:nvSpPr>
      <xdr:spPr>
        <a:xfrm>
          <a:off x="0" y="0"/>
          <a:ext cx="14682107" cy="153760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54428</xdr:colOff>
      <xdr:row>3</xdr:row>
      <xdr:rowOff>9043</xdr:rowOff>
    </xdr:from>
    <xdr:to>
      <xdr:col>15</xdr:col>
      <xdr:colOff>100240</xdr:colOff>
      <xdr:row>15</xdr:row>
      <xdr:rowOff>13606</xdr:rowOff>
    </xdr:to>
    <xdr:pic>
      <xdr:nvPicPr>
        <xdr:cNvPr id="6" name="Picture 5">
          <a:extLst>
            <a:ext uri="{FF2B5EF4-FFF2-40B4-BE49-F238E27FC236}">
              <a16:creationId xmlns:a16="http://schemas.microsoft.com/office/drawing/2014/main" id="{2F26FAF1-0487-42AC-95EC-2F805EC3F28B}"/>
            </a:ext>
          </a:extLst>
        </xdr:cNvPr>
        <xdr:cNvPicPr>
          <a:picLocks noChangeAspect="1"/>
        </xdr:cNvPicPr>
      </xdr:nvPicPr>
      <xdr:blipFill>
        <a:blip xmlns:r="http://schemas.openxmlformats.org/officeDocument/2006/relationships" r:embed="rId1"/>
        <a:stretch>
          <a:fillRect/>
        </a:stretch>
      </xdr:blipFill>
      <xdr:spPr>
        <a:xfrm>
          <a:off x="2013857" y="1723543"/>
          <a:ext cx="2721429" cy="3256670"/>
        </a:xfrm>
        <a:prstGeom prst="rect">
          <a:avLst/>
        </a:prstGeom>
      </xdr:spPr>
    </xdr:pic>
    <xdr:clientData/>
  </xdr:twoCellAnchor>
  <xdr:twoCellAnchor editAs="oneCell">
    <xdr:from>
      <xdr:col>4</xdr:col>
      <xdr:colOff>0</xdr:colOff>
      <xdr:row>55</xdr:row>
      <xdr:rowOff>0</xdr:rowOff>
    </xdr:from>
    <xdr:to>
      <xdr:col>39</xdr:col>
      <xdr:colOff>199381</xdr:colOff>
      <xdr:row>66</xdr:row>
      <xdr:rowOff>60691</xdr:rowOff>
    </xdr:to>
    <xdr:pic>
      <xdr:nvPicPr>
        <xdr:cNvPr id="7" name="Picture 6">
          <a:extLst>
            <a:ext uri="{FF2B5EF4-FFF2-40B4-BE49-F238E27FC236}">
              <a16:creationId xmlns:a16="http://schemas.microsoft.com/office/drawing/2014/main" id="{0E48332A-E142-4960-973B-B8607B27A5C6}"/>
            </a:ext>
          </a:extLst>
        </xdr:cNvPr>
        <xdr:cNvPicPr>
          <a:picLocks noChangeAspect="1"/>
        </xdr:cNvPicPr>
      </xdr:nvPicPr>
      <xdr:blipFill>
        <a:blip xmlns:r="http://schemas.openxmlformats.org/officeDocument/2006/relationships" r:embed="rId2"/>
        <a:stretch>
          <a:fillRect/>
        </a:stretch>
      </xdr:blipFill>
      <xdr:spPr>
        <a:xfrm>
          <a:off x="1959429" y="12790714"/>
          <a:ext cx="3116035" cy="3231156"/>
        </a:xfrm>
        <a:prstGeom prst="rect">
          <a:avLst/>
        </a:prstGeom>
      </xdr:spPr>
    </xdr:pic>
    <xdr:clientData/>
  </xdr:twoCellAnchor>
  <xdr:twoCellAnchor editAs="oneCell">
    <xdr:from>
      <xdr:col>4</xdr:col>
      <xdr:colOff>0</xdr:colOff>
      <xdr:row>122</xdr:row>
      <xdr:rowOff>0</xdr:rowOff>
    </xdr:from>
    <xdr:to>
      <xdr:col>39</xdr:col>
      <xdr:colOff>199381</xdr:colOff>
      <xdr:row>132</xdr:row>
      <xdr:rowOff>232140</xdr:rowOff>
    </xdr:to>
    <xdr:pic>
      <xdr:nvPicPr>
        <xdr:cNvPr id="10" name="Picture 9">
          <a:extLst>
            <a:ext uri="{FF2B5EF4-FFF2-40B4-BE49-F238E27FC236}">
              <a16:creationId xmlns:a16="http://schemas.microsoft.com/office/drawing/2014/main" id="{2520C3EA-4852-454E-9260-56A0BF8DB8C1}"/>
            </a:ext>
          </a:extLst>
        </xdr:cNvPr>
        <xdr:cNvPicPr>
          <a:picLocks noChangeAspect="1"/>
        </xdr:cNvPicPr>
      </xdr:nvPicPr>
      <xdr:blipFill>
        <a:blip xmlns:r="http://schemas.openxmlformats.org/officeDocument/2006/relationships" r:embed="rId2"/>
        <a:stretch>
          <a:fillRect/>
        </a:stretch>
      </xdr:blipFill>
      <xdr:spPr>
        <a:xfrm>
          <a:off x="1959429" y="26561143"/>
          <a:ext cx="3116035" cy="3231156"/>
        </a:xfrm>
        <a:prstGeom prst="rect">
          <a:avLst/>
        </a:prstGeom>
      </xdr:spPr>
    </xdr:pic>
    <xdr:clientData/>
  </xdr:twoCellAnchor>
  <xdr:twoCellAnchor>
    <xdr:from>
      <xdr:col>0</xdr:col>
      <xdr:colOff>0</xdr:colOff>
      <xdr:row>0</xdr:row>
      <xdr:rowOff>0</xdr:rowOff>
    </xdr:from>
    <xdr:to>
      <xdr:col>64</xdr:col>
      <xdr:colOff>68036</xdr:colOff>
      <xdr:row>0</xdr:row>
      <xdr:rowOff>1524000</xdr:rowOff>
    </xdr:to>
    <xdr:sp macro="" textlink="">
      <xdr:nvSpPr>
        <xdr:cNvPr id="2" name="TextBox 1">
          <a:extLst>
            <a:ext uri="{FF2B5EF4-FFF2-40B4-BE49-F238E27FC236}">
              <a16:creationId xmlns:a16="http://schemas.microsoft.com/office/drawing/2014/main" id="{DB810179-F82D-4788-ABB1-1C8E19B5A5D5}"/>
            </a:ext>
          </a:extLst>
        </xdr:cNvPr>
        <xdr:cNvSpPr txBox="1"/>
      </xdr:nvSpPr>
      <xdr:spPr>
        <a:xfrm>
          <a:off x="0" y="0"/>
          <a:ext cx="13906500" cy="15240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54428</xdr:colOff>
      <xdr:row>3</xdr:row>
      <xdr:rowOff>9043</xdr:rowOff>
    </xdr:from>
    <xdr:to>
      <xdr:col>15</xdr:col>
      <xdr:colOff>100242</xdr:colOff>
      <xdr:row>15</xdr:row>
      <xdr:rowOff>13606</xdr:rowOff>
    </xdr:to>
    <xdr:pic>
      <xdr:nvPicPr>
        <xdr:cNvPr id="2" name="Picture 1">
          <a:extLst>
            <a:ext uri="{FF2B5EF4-FFF2-40B4-BE49-F238E27FC236}">
              <a16:creationId xmlns:a16="http://schemas.microsoft.com/office/drawing/2014/main" id="{CD32E8FD-35EC-45C4-B5BE-FB6D0BCBFF60}"/>
            </a:ext>
          </a:extLst>
        </xdr:cNvPr>
        <xdr:cNvPicPr>
          <a:picLocks noChangeAspect="1"/>
        </xdr:cNvPicPr>
      </xdr:nvPicPr>
      <xdr:blipFill>
        <a:blip xmlns:r="http://schemas.openxmlformats.org/officeDocument/2006/relationships" r:embed="rId1"/>
        <a:stretch>
          <a:fillRect/>
        </a:stretch>
      </xdr:blipFill>
      <xdr:spPr>
        <a:xfrm>
          <a:off x="321128" y="1056793"/>
          <a:ext cx="2665187" cy="3271638"/>
        </a:xfrm>
        <a:prstGeom prst="rect">
          <a:avLst/>
        </a:prstGeom>
      </xdr:spPr>
    </xdr:pic>
    <xdr:clientData/>
  </xdr:twoCellAnchor>
  <xdr:twoCellAnchor>
    <xdr:from>
      <xdr:col>0</xdr:col>
      <xdr:colOff>0</xdr:colOff>
      <xdr:row>0</xdr:row>
      <xdr:rowOff>0</xdr:rowOff>
    </xdr:from>
    <xdr:to>
      <xdr:col>52</xdr:col>
      <xdr:colOff>27214</xdr:colOff>
      <xdr:row>1</xdr:row>
      <xdr:rowOff>27214</xdr:rowOff>
    </xdr:to>
    <xdr:sp macro="" textlink="">
      <xdr:nvSpPr>
        <xdr:cNvPr id="3" name="TextBox 2">
          <a:extLst>
            <a:ext uri="{FF2B5EF4-FFF2-40B4-BE49-F238E27FC236}">
              <a16:creationId xmlns:a16="http://schemas.microsoft.com/office/drawing/2014/main" id="{07128BEA-8111-4919-8439-8D1489002E82}"/>
            </a:ext>
          </a:extLst>
        </xdr:cNvPr>
        <xdr:cNvSpPr txBox="1"/>
      </xdr:nvSpPr>
      <xdr:spPr>
        <a:xfrm>
          <a:off x="0" y="0"/>
          <a:ext cx="9184821" cy="229960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228600</xdr:colOff>
      <xdr:row>4</xdr:row>
      <xdr:rowOff>0</xdr:rowOff>
    </xdr:from>
    <xdr:to>
      <xdr:col>10</xdr:col>
      <xdr:colOff>85725</xdr:colOff>
      <xdr:row>14</xdr:row>
      <xdr:rowOff>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67200" y="11020425"/>
          <a:ext cx="3905250" cy="1905000"/>
        </a:xfrm>
        <a:prstGeom prst="rect">
          <a:avLst/>
        </a:prstGeom>
      </xdr:spPr>
    </xdr:pic>
    <xdr:clientData/>
  </xdr:twoCellAnchor>
  <xdr:twoCellAnchor editAs="oneCell">
    <xdr:from>
      <xdr:col>0</xdr:col>
      <xdr:colOff>0</xdr:colOff>
      <xdr:row>3</xdr:row>
      <xdr:rowOff>130968</xdr:rowOff>
    </xdr:from>
    <xdr:to>
      <xdr:col>2</xdr:col>
      <xdr:colOff>795927</xdr:colOff>
      <xdr:row>9</xdr:row>
      <xdr:rowOff>111125</xdr:rowOff>
    </xdr:to>
    <xdr:pic>
      <xdr:nvPicPr>
        <xdr:cNvPr id="2" name="Picture 1">
          <a:extLst>
            <a:ext uri="{FF2B5EF4-FFF2-40B4-BE49-F238E27FC236}">
              <a16:creationId xmlns:a16="http://schemas.microsoft.com/office/drawing/2014/main" id="{FFE45CB5-1E36-4B27-83B4-56BCAC4BBC0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899"/>
        <a:stretch/>
      </xdr:blipFill>
      <xdr:spPr>
        <a:xfrm>
          <a:off x="0" y="1083468"/>
          <a:ext cx="3046208" cy="1123157"/>
        </a:xfrm>
        <a:prstGeom prst="rect">
          <a:avLst/>
        </a:prstGeom>
      </xdr:spPr>
    </xdr:pic>
    <xdr:clientData/>
  </xdr:twoCellAnchor>
  <xdr:oneCellAnchor>
    <xdr:from>
      <xdr:col>0</xdr:col>
      <xdr:colOff>297656</xdr:colOff>
      <xdr:row>8</xdr:row>
      <xdr:rowOff>1</xdr:rowOff>
    </xdr:from>
    <xdr:ext cx="2427781" cy="264560"/>
    <xdr:sp macro="" textlink="">
      <xdr:nvSpPr>
        <xdr:cNvPr id="3" name="TextBox 2">
          <a:extLst>
            <a:ext uri="{FF2B5EF4-FFF2-40B4-BE49-F238E27FC236}">
              <a16:creationId xmlns:a16="http://schemas.microsoft.com/office/drawing/2014/main" id="{B7C7CE9A-517E-448E-AC38-5707C1D72F4C}"/>
            </a:ext>
          </a:extLst>
        </xdr:cNvPr>
        <xdr:cNvSpPr txBox="1"/>
      </xdr:nvSpPr>
      <xdr:spPr>
        <a:xfrm>
          <a:off x="297656" y="1905001"/>
          <a:ext cx="24277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a:solidFill>
                <a:sysClr val="windowText" lastClr="000000"/>
              </a:solidFill>
            </a:rPr>
            <a:t>PRODUCED IN </a:t>
          </a:r>
          <a:r>
            <a:rPr lang="en-US" sz="1100" b="1">
              <a:solidFill>
                <a:sysClr val="windowText" lastClr="000000"/>
              </a:solidFill>
            </a:rPr>
            <a:t>USA </a:t>
          </a:r>
          <a:r>
            <a:rPr lang="en-US" sz="1100" b="0">
              <a:solidFill>
                <a:sysClr val="windowText" lastClr="000000"/>
              </a:solidFill>
            </a:rPr>
            <a:t>(Warsaw, Indiana)</a:t>
          </a:r>
        </a:p>
      </xdr:txBody>
    </xdr:sp>
    <xdr:clientData/>
  </xdr:oneCellAnchor>
  <xdr:twoCellAnchor>
    <xdr:from>
      <xdr:col>0</xdr:col>
      <xdr:colOff>0</xdr:colOff>
      <xdr:row>0</xdr:row>
      <xdr:rowOff>0</xdr:rowOff>
    </xdr:from>
    <xdr:to>
      <xdr:col>17</xdr:col>
      <xdr:colOff>726281</xdr:colOff>
      <xdr:row>0</xdr:row>
      <xdr:rowOff>1535906</xdr:rowOff>
    </xdr:to>
    <xdr:sp macro="" textlink="">
      <xdr:nvSpPr>
        <xdr:cNvPr id="4" name="TextBox 3">
          <a:extLst>
            <a:ext uri="{FF2B5EF4-FFF2-40B4-BE49-F238E27FC236}">
              <a16:creationId xmlns:a16="http://schemas.microsoft.com/office/drawing/2014/main" id="{93AB1834-26F0-4C00-9281-EB4BE9D4A0E3}"/>
            </a:ext>
          </a:extLst>
        </xdr:cNvPr>
        <xdr:cNvSpPr txBox="1"/>
      </xdr:nvSpPr>
      <xdr:spPr>
        <a:xfrm>
          <a:off x="0" y="0"/>
          <a:ext cx="13144500" cy="1535906"/>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54428</xdr:colOff>
      <xdr:row>3</xdr:row>
      <xdr:rowOff>40821</xdr:rowOff>
    </xdr:from>
    <xdr:to>
      <xdr:col>17</xdr:col>
      <xdr:colOff>65012</xdr:colOff>
      <xdr:row>14</xdr:row>
      <xdr:rowOff>189587</xdr:rowOff>
    </xdr:to>
    <xdr:pic>
      <xdr:nvPicPr>
        <xdr:cNvPr id="45" name="Picture 44">
          <a:extLst>
            <a:ext uri="{FF2B5EF4-FFF2-40B4-BE49-F238E27FC236}">
              <a16:creationId xmlns:a16="http://schemas.microsoft.com/office/drawing/2014/main" id="{1F7EAB88-36F3-4EA3-A150-54B95D58CE51}"/>
            </a:ext>
          </a:extLst>
        </xdr:cNvPr>
        <xdr:cNvPicPr>
          <a:picLocks noChangeAspect="1"/>
        </xdr:cNvPicPr>
      </xdr:nvPicPr>
      <xdr:blipFill>
        <a:blip xmlns:r="http://schemas.openxmlformats.org/officeDocument/2006/relationships" r:embed="rId1"/>
        <a:stretch>
          <a:fillRect/>
        </a:stretch>
      </xdr:blipFill>
      <xdr:spPr>
        <a:xfrm>
          <a:off x="326571" y="1279071"/>
          <a:ext cx="3271421" cy="3523337"/>
        </a:xfrm>
        <a:prstGeom prst="rect">
          <a:avLst/>
        </a:prstGeom>
      </xdr:spPr>
    </xdr:pic>
    <xdr:clientData/>
  </xdr:twoCellAnchor>
  <xdr:twoCellAnchor>
    <xdr:from>
      <xdr:col>24</xdr:col>
      <xdr:colOff>0</xdr:colOff>
      <xdr:row>3</xdr:row>
      <xdr:rowOff>27214</xdr:rowOff>
    </xdr:from>
    <xdr:to>
      <xdr:col>35</xdr:col>
      <xdr:colOff>57832</xdr:colOff>
      <xdr:row>14</xdr:row>
      <xdr:rowOff>214477</xdr:rowOff>
    </xdr:to>
    <xdr:pic>
      <xdr:nvPicPr>
        <xdr:cNvPr id="47" name="Picture 46">
          <a:extLst>
            <a:ext uri="{FF2B5EF4-FFF2-40B4-BE49-F238E27FC236}">
              <a16:creationId xmlns:a16="http://schemas.microsoft.com/office/drawing/2014/main" id="{79E3E8FE-891D-475D-85A4-2D809AC6B449}"/>
            </a:ext>
          </a:extLst>
        </xdr:cNvPr>
        <xdr:cNvPicPr>
          <a:picLocks noChangeAspect="1"/>
        </xdr:cNvPicPr>
      </xdr:nvPicPr>
      <xdr:blipFill>
        <a:blip xmlns:r="http://schemas.openxmlformats.org/officeDocument/2006/relationships" r:embed="rId2"/>
        <a:stretch>
          <a:fillRect/>
        </a:stretch>
      </xdr:blipFill>
      <xdr:spPr>
        <a:xfrm>
          <a:off x="4259036" y="1265464"/>
          <a:ext cx="3160260" cy="3561834"/>
        </a:xfrm>
        <a:prstGeom prst="rect">
          <a:avLst/>
        </a:prstGeom>
      </xdr:spPr>
    </xdr:pic>
    <xdr:clientData/>
  </xdr:twoCellAnchor>
  <xdr:twoCellAnchor>
    <xdr:from>
      <xdr:col>57</xdr:col>
      <xdr:colOff>878682</xdr:colOff>
      <xdr:row>101</xdr:row>
      <xdr:rowOff>152402</xdr:rowOff>
    </xdr:from>
    <xdr:to>
      <xdr:col>58</xdr:col>
      <xdr:colOff>57151</xdr:colOff>
      <xdr:row>113</xdr:row>
      <xdr:rowOff>176215</xdr:rowOff>
    </xdr:to>
    <xdr:sp macro="" textlink="">
      <xdr:nvSpPr>
        <xdr:cNvPr id="50" name="Arrow: Right 49">
          <a:extLst>
            <a:ext uri="{FF2B5EF4-FFF2-40B4-BE49-F238E27FC236}">
              <a16:creationId xmlns:a16="http://schemas.microsoft.com/office/drawing/2014/main" id="{DBE7770D-84E2-4505-9EAB-6AD4590C55BB}"/>
            </a:ext>
          </a:extLst>
        </xdr:cNvPr>
        <xdr:cNvSpPr/>
      </xdr:nvSpPr>
      <xdr:spPr>
        <a:xfrm>
          <a:off x="11725276" y="23679152"/>
          <a:ext cx="2297906" cy="2428876"/>
        </a:xfrm>
        <a:prstGeom prst="rightArrow">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ysClr val="windowText" lastClr="000000"/>
              </a:solidFill>
            </a:rPr>
            <a:t>EXTRA BLACKDROP</a:t>
          </a:r>
        </a:p>
      </xdr:txBody>
    </xdr:sp>
    <xdr:clientData/>
  </xdr:twoCellAnchor>
  <xdr:twoCellAnchor>
    <xdr:from>
      <xdr:col>0</xdr:col>
      <xdr:colOff>0</xdr:colOff>
      <xdr:row>0</xdr:row>
      <xdr:rowOff>0</xdr:rowOff>
    </xdr:from>
    <xdr:to>
      <xdr:col>56</xdr:col>
      <xdr:colOff>598714</xdr:colOff>
      <xdr:row>1</xdr:row>
      <xdr:rowOff>0</xdr:rowOff>
    </xdr:to>
    <xdr:sp macro="" textlink="">
      <xdr:nvSpPr>
        <xdr:cNvPr id="2" name="TextBox 1">
          <a:extLst>
            <a:ext uri="{FF2B5EF4-FFF2-40B4-BE49-F238E27FC236}">
              <a16:creationId xmlns:a16="http://schemas.microsoft.com/office/drawing/2014/main" id="{76BB56C3-F08F-4BC4-BD15-9DF5A82B992A}"/>
            </a:ext>
          </a:extLst>
        </xdr:cNvPr>
        <xdr:cNvSpPr txBox="1"/>
      </xdr:nvSpPr>
      <xdr:spPr>
        <a:xfrm>
          <a:off x="0" y="0"/>
          <a:ext cx="10844893" cy="157842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1068917</xdr:colOff>
      <xdr:row>3</xdr:row>
      <xdr:rowOff>243259</xdr:rowOff>
    </xdr:from>
    <xdr:to>
      <xdr:col>1</xdr:col>
      <xdr:colOff>2674399</xdr:colOff>
      <xdr:row>3</xdr:row>
      <xdr:rowOff>1860812</xdr:rowOff>
    </xdr:to>
    <xdr:pic>
      <xdr:nvPicPr>
        <xdr:cNvPr id="44" name="Picture 43">
          <a:extLst>
            <a:ext uri="{FF2B5EF4-FFF2-40B4-BE49-F238E27FC236}">
              <a16:creationId xmlns:a16="http://schemas.microsoft.com/office/drawing/2014/main" id="{336DFD24-7139-4CDB-BDCA-E0EEF377D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5617" y="1300534"/>
          <a:ext cx="1605482" cy="1617553"/>
        </a:xfrm>
        <a:prstGeom prst="rect">
          <a:avLst/>
        </a:prstGeom>
      </xdr:spPr>
    </xdr:pic>
    <xdr:clientData/>
  </xdr:twoCellAnchor>
  <xdr:twoCellAnchor editAs="oneCell">
    <xdr:from>
      <xdr:col>5</xdr:col>
      <xdr:colOff>1301750</xdr:colOff>
      <xdr:row>3</xdr:row>
      <xdr:rowOff>238860</xdr:rowOff>
    </xdr:from>
    <xdr:to>
      <xdr:col>5</xdr:col>
      <xdr:colOff>2834804</xdr:colOff>
      <xdr:row>3</xdr:row>
      <xdr:rowOff>1771914</xdr:rowOff>
    </xdr:to>
    <xdr:pic>
      <xdr:nvPicPr>
        <xdr:cNvPr id="45" name="Picture 44">
          <a:extLst>
            <a:ext uri="{FF2B5EF4-FFF2-40B4-BE49-F238E27FC236}">
              <a16:creationId xmlns:a16="http://schemas.microsoft.com/office/drawing/2014/main" id="{4C57B7E0-410F-4226-BF77-35C2E46C01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9594" y="6203891"/>
          <a:ext cx="1533054" cy="1533054"/>
        </a:xfrm>
        <a:prstGeom prst="rect">
          <a:avLst/>
        </a:prstGeom>
      </xdr:spPr>
    </xdr:pic>
    <xdr:clientData/>
  </xdr:twoCellAnchor>
  <xdr:twoCellAnchor editAs="oneCell">
    <xdr:from>
      <xdr:col>1</xdr:col>
      <xdr:colOff>1513416</xdr:colOff>
      <xdr:row>10</xdr:row>
      <xdr:rowOff>318264</xdr:rowOff>
    </xdr:from>
    <xdr:to>
      <xdr:col>1</xdr:col>
      <xdr:colOff>2889543</xdr:colOff>
      <xdr:row>10</xdr:row>
      <xdr:rowOff>1694391</xdr:rowOff>
    </xdr:to>
    <xdr:pic>
      <xdr:nvPicPr>
        <xdr:cNvPr id="46" name="Picture 45">
          <a:extLst>
            <a:ext uri="{FF2B5EF4-FFF2-40B4-BE49-F238E27FC236}">
              <a16:creationId xmlns:a16="http://schemas.microsoft.com/office/drawing/2014/main" id="{4616AC67-6A5C-4528-8825-182B229AEB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550510" y="6283295"/>
          <a:ext cx="1376127" cy="1376127"/>
        </a:xfrm>
        <a:prstGeom prst="rect">
          <a:avLst/>
        </a:prstGeom>
      </xdr:spPr>
    </xdr:pic>
    <xdr:clientData/>
  </xdr:twoCellAnchor>
  <xdr:twoCellAnchor editAs="oneCell">
    <xdr:from>
      <xdr:col>5</xdr:col>
      <xdr:colOff>1428749</xdr:colOff>
      <xdr:row>10</xdr:row>
      <xdr:rowOff>476375</xdr:rowOff>
    </xdr:from>
    <xdr:to>
      <xdr:col>5</xdr:col>
      <xdr:colOff>2949732</xdr:colOff>
      <xdr:row>10</xdr:row>
      <xdr:rowOff>1773997</xdr:rowOff>
    </xdr:to>
    <xdr:pic>
      <xdr:nvPicPr>
        <xdr:cNvPr id="51" name="Picture 50">
          <a:extLst>
            <a:ext uri="{FF2B5EF4-FFF2-40B4-BE49-F238E27FC236}">
              <a16:creationId xmlns:a16="http://schemas.microsoft.com/office/drawing/2014/main" id="{8EE52752-6DC8-4132-85E9-E6E041FCD15D}"/>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036593" y="9620375"/>
          <a:ext cx="1520983" cy="1297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928687</xdr:colOff>
      <xdr:row>10</xdr:row>
      <xdr:rowOff>316940</xdr:rowOff>
    </xdr:from>
    <xdr:to>
      <xdr:col>9</xdr:col>
      <xdr:colOff>2304814</xdr:colOff>
      <xdr:row>10</xdr:row>
      <xdr:rowOff>1693067</xdr:rowOff>
    </xdr:to>
    <xdr:pic>
      <xdr:nvPicPr>
        <xdr:cNvPr id="52" name="Picture 51">
          <a:extLst>
            <a:ext uri="{FF2B5EF4-FFF2-40B4-BE49-F238E27FC236}">
              <a16:creationId xmlns:a16="http://schemas.microsoft.com/office/drawing/2014/main" id="{1786176A-3523-4D04-97DD-A4DC460B5C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65781" y="9460940"/>
          <a:ext cx="1376127" cy="1376127"/>
        </a:xfrm>
        <a:prstGeom prst="rect">
          <a:avLst/>
        </a:prstGeom>
      </xdr:spPr>
    </xdr:pic>
    <xdr:clientData/>
  </xdr:twoCellAnchor>
  <xdr:twoCellAnchor editAs="oneCell">
    <xdr:from>
      <xdr:col>9</xdr:col>
      <xdr:colOff>2483643</xdr:colOff>
      <xdr:row>10</xdr:row>
      <xdr:rowOff>610048</xdr:rowOff>
    </xdr:from>
    <xdr:to>
      <xdr:col>10</xdr:col>
      <xdr:colOff>321467</xdr:colOff>
      <xdr:row>10</xdr:row>
      <xdr:rowOff>1650204</xdr:rowOff>
    </xdr:to>
    <xdr:pic>
      <xdr:nvPicPr>
        <xdr:cNvPr id="53" name="Picture 52">
          <a:extLst>
            <a:ext uri="{FF2B5EF4-FFF2-40B4-BE49-F238E27FC236}">
              <a16:creationId xmlns:a16="http://schemas.microsoft.com/office/drawing/2014/main" id="{07F81BD1-8C63-4711-9131-4FC969A2A08E}"/>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20737" y="9754048"/>
          <a:ext cx="1219199" cy="1040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1728107</xdr:colOff>
      <xdr:row>24</xdr:row>
      <xdr:rowOff>74838</xdr:rowOff>
    </xdr:from>
    <xdr:to>
      <xdr:col>2</xdr:col>
      <xdr:colOff>49325</xdr:colOff>
      <xdr:row>24</xdr:row>
      <xdr:rowOff>1777431</xdr:rowOff>
    </xdr:to>
    <xdr:pic>
      <xdr:nvPicPr>
        <xdr:cNvPr id="60" name="Picture 59">
          <a:extLst>
            <a:ext uri="{FF2B5EF4-FFF2-40B4-BE49-F238E27FC236}">
              <a16:creationId xmlns:a16="http://schemas.microsoft.com/office/drawing/2014/main" id="{359B31AA-7FE4-4C97-B039-B9E2431F22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804321" y="11191874"/>
          <a:ext cx="1702593" cy="1702593"/>
        </a:xfrm>
        <a:prstGeom prst="rect">
          <a:avLst/>
        </a:prstGeom>
      </xdr:spPr>
    </xdr:pic>
    <xdr:clientData/>
  </xdr:twoCellAnchor>
  <xdr:twoCellAnchor editAs="oneCell">
    <xdr:from>
      <xdr:col>1</xdr:col>
      <xdr:colOff>1183822</xdr:colOff>
      <xdr:row>33</xdr:row>
      <xdr:rowOff>136071</xdr:rowOff>
    </xdr:from>
    <xdr:to>
      <xdr:col>1</xdr:col>
      <xdr:colOff>3116036</xdr:colOff>
      <xdr:row>33</xdr:row>
      <xdr:rowOff>1865403</xdr:rowOff>
    </xdr:to>
    <xdr:pic>
      <xdr:nvPicPr>
        <xdr:cNvPr id="89" name="Picture 88">
          <a:extLst>
            <a:ext uri="{FF2B5EF4-FFF2-40B4-BE49-F238E27FC236}">
              <a16:creationId xmlns:a16="http://schemas.microsoft.com/office/drawing/2014/main" id="{BE5A126E-B475-4A7A-B20A-20DAE6288A9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55965" y="15144750"/>
          <a:ext cx="1932214" cy="1729332"/>
        </a:xfrm>
        <a:prstGeom prst="rect">
          <a:avLst/>
        </a:prstGeom>
      </xdr:spPr>
    </xdr:pic>
    <xdr:clientData/>
  </xdr:twoCellAnchor>
  <xdr:twoCellAnchor editAs="oneCell">
    <xdr:from>
      <xdr:col>5</xdr:col>
      <xdr:colOff>1578428</xdr:colOff>
      <xdr:row>33</xdr:row>
      <xdr:rowOff>40822</xdr:rowOff>
    </xdr:from>
    <xdr:to>
      <xdr:col>5</xdr:col>
      <xdr:colOff>2571750</xdr:colOff>
      <xdr:row>33</xdr:row>
      <xdr:rowOff>1923403</xdr:rowOff>
    </xdr:to>
    <xdr:pic>
      <xdr:nvPicPr>
        <xdr:cNvPr id="90" name="Picture 89">
          <a:extLst>
            <a:ext uri="{FF2B5EF4-FFF2-40B4-BE49-F238E27FC236}">
              <a16:creationId xmlns:a16="http://schemas.microsoft.com/office/drawing/2014/main" id="{8BB147DC-DFB2-4B3B-AFB8-2843067EFFB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211785" y="15049501"/>
          <a:ext cx="993322" cy="1882581"/>
        </a:xfrm>
        <a:prstGeom prst="rect">
          <a:avLst/>
        </a:prstGeom>
      </xdr:spPr>
    </xdr:pic>
    <xdr:clientData/>
  </xdr:twoCellAnchor>
  <xdr:twoCellAnchor editAs="oneCell">
    <xdr:from>
      <xdr:col>1</xdr:col>
      <xdr:colOff>295275</xdr:colOff>
      <xdr:row>43</xdr:row>
      <xdr:rowOff>238125</xdr:rowOff>
    </xdr:from>
    <xdr:to>
      <xdr:col>1</xdr:col>
      <xdr:colOff>1771465</xdr:colOff>
      <xdr:row>43</xdr:row>
      <xdr:rowOff>1590506</xdr:rowOff>
    </xdr:to>
    <xdr:pic>
      <xdr:nvPicPr>
        <xdr:cNvPr id="95" name="Picture 94">
          <a:extLst>
            <a:ext uri="{FF2B5EF4-FFF2-40B4-BE49-F238E27FC236}">
              <a16:creationId xmlns:a16="http://schemas.microsoft.com/office/drawing/2014/main" id="{4CA43A82-4459-4DA7-B359-81BB32403F2A}"/>
            </a:ext>
          </a:extLst>
        </xdr:cNvPr>
        <xdr:cNvPicPr>
          <a:picLocks noChangeAspect="1"/>
        </xdr:cNvPicPr>
      </xdr:nvPicPr>
      <xdr:blipFill>
        <a:blip xmlns:r="http://schemas.openxmlformats.org/officeDocument/2006/relationships" r:embed="rId8"/>
        <a:stretch>
          <a:fillRect/>
        </a:stretch>
      </xdr:blipFill>
      <xdr:spPr>
        <a:xfrm>
          <a:off x="561975" y="22002750"/>
          <a:ext cx="1476190" cy="1352381"/>
        </a:xfrm>
        <a:prstGeom prst="rect">
          <a:avLst/>
        </a:prstGeom>
      </xdr:spPr>
    </xdr:pic>
    <xdr:clientData/>
  </xdr:twoCellAnchor>
  <xdr:twoCellAnchor editAs="oneCell">
    <xdr:from>
      <xdr:col>1</xdr:col>
      <xdr:colOff>2095500</xdr:colOff>
      <xdr:row>43</xdr:row>
      <xdr:rowOff>819150</xdr:rowOff>
    </xdr:from>
    <xdr:to>
      <xdr:col>1</xdr:col>
      <xdr:colOff>2828833</xdr:colOff>
      <xdr:row>43</xdr:row>
      <xdr:rowOff>1638198</xdr:rowOff>
    </xdr:to>
    <xdr:pic>
      <xdr:nvPicPr>
        <xdr:cNvPr id="96" name="Picture 95">
          <a:extLst>
            <a:ext uri="{FF2B5EF4-FFF2-40B4-BE49-F238E27FC236}">
              <a16:creationId xmlns:a16="http://schemas.microsoft.com/office/drawing/2014/main" id="{B6BBC69D-33E6-4F99-8BF9-D258C46E979F}"/>
            </a:ext>
          </a:extLst>
        </xdr:cNvPr>
        <xdr:cNvPicPr>
          <a:picLocks noChangeAspect="1"/>
        </xdr:cNvPicPr>
      </xdr:nvPicPr>
      <xdr:blipFill>
        <a:blip xmlns:r="http://schemas.openxmlformats.org/officeDocument/2006/relationships" r:embed="rId9"/>
        <a:stretch>
          <a:fillRect/>
        </a:stretch>
      </xdr:blipFill>
      <xdr:spPr>
        <a:xfrm>
          <a:off x="2362200" y="22583775"/>
          <a:ext cx="733333" cy="819048"/>
        </a:xfrm>
        <a:prstGeom prst="rect">
          <a:avLst/>
        </a:prstGeom>
      </xdr:spPr>
    </xdr:pic>
    <xdr:clientData/>
  </xdr:twoCellAnchor>
  <xdr:twoCellAnchor editAs="oneCell">
    <xdr:from>
      <xdr:col>1</xdr:col>
      <xdr:colOff>3648075</xdr:colOff>
      <xdr:row>43</xdr:row>
      <xdr:rowOff>942975</xdr:rowOff>
    </xdr:from>
    <xdr:to>
      <xdr:col>3</xdr:col>
      <xdr:colOff>238012</xdr:colOff>
      <xdr:row>43</xdr:row>
      <xdr:rowOff>1590594</xdr:rowOff>
    </xdr:to>
    <xdr:pic>
      <xdr:nvPicPr>
        <xdr:cNvPr id="97" name="Picture 96">
          <a:extLst>
            <a:ext uri="{FF2B5EF4-FFF2-40B4-BE49-F238E27FC236}">
              <a16:creationId xmlns:a16="http://schemas.microsoft.com/office/drawing/2014/main" id="{D1BDBCC7-6CCD-4B2F-9EC4-6AF27E1A0122}"/>
            </a:ext>
          </a:extLst>
        </xdr:cNvPr>
        <xdr:cNvPicPr>
          <a:picLocks noChangeAspect="1"/>
        </xdr:cNvPicPr>
      </xdr:nvPicPr>
      <xdr:blipFill>
        <a:blip xmlns:r="http://schemas.openxmlformats.org/officeDocument/2006/relationships" r:embed="rId10"/>
        <a:stretch>
          <a:fillRect/>
        </a:stretch>
      </xdr:blipFill>
      <xdr:spPr>
        <a:xfrm>
          <a:off x="3914775" y="22707600"/>
          <a:ext cx="904762" cy="647619"/>
        </a:xfrm>
        <a:prstGeom prst="rect">
          <a:avLst/>
        </a:prstGeom>
      </xdr:spPr>
    </xdr:pic>
    <xdr:clientData/>
  </xdr:twoCellAnchor>
  <xdr:twoCellAnchor editAs="oneCell">
    <xdr:from>
      <xdr:col>9</xdr:col>
      <xdr:colOff>1638300</xdr:colOff>
      <xdr:row>43</xdr:row>
      <xdr:rowOff>85725</xdr:rowOff>
    </xdr:from>
    <xdr:to>
      <xdr:col>9</xdr:col>
      <xdr:colOff>2814223</xdr:colOff>
      <xdr:row>43</xdr:row>
      <xdr:rowOff>1866651</xdr:rowOff>
    </xdr:to>
    <xdr:pic>
      <xdr:nvPicPr>
        <xdr:cNvPr id="98" name="Picture 97">
          <a:extLst>
            <a:ext uri="{FF2B5EF4-FFF2-40B4-BE49-F238E27FC236}">
              <a16:creationId xmlns:a16="http://schemas.microsoft.com/office/drawing/2014/main" id="{4771FD32-AB34-4478-97B8-703FF088C520}"/>
            </a:ext>
          </a:extLst>
        </xdr:cNvPr>
        <xdr:cNvPicPr>
          <a:picLocks noChangeAspect="1"/>
        </xdr:cNvPicPr>
      </xdr:nvPicPr>
      <xdr:blipFill>
        <a:blip xmlns:r="http://schemas.openxmlformats.org/officeDocument/2006/relationships" r:embed="rId11"/>
        <a:stretch>
          <a:fillRect/>
        </a:stretch>
      </xdr:blipFill>
      <xdr:spPr>
        <a:xfrm>
          <a:off x="7258050" y="21850350"/>
          <a:ext cx="1175923" cy="1780926"/>
        </a:xfrm>
        <a:prstGeom prst="rect">
          <a:avLst/>
        </a:prstGeom>
      </xdr:spPr>
    </xdr:pic>
    <xdr:clientData/>
  </xdr:twoCellAnchor>
  <xdr:twoCellAnchor editAs="oneCell">
    <xdr:from>
      <xdr:col>1</xdr:col>
      <xdr:colOff>1133475</xdr:colOff>
      <xdr:row>65</xdr:row>
      <xdr:rowOff>314325</xdr:rowOff>
    </xdr:from>
    <xdr:to>
      <xdr:col>1</xdr:col>
      <xdr:colOff>2885856</xdr:colOff>
      <xdr:row>65</xdr:row>
      <xdr:rowOff>1609563</xdr:rowOff>
    </xdr:to>
    <xdr:pic>
      <xdr:nvPicPr>
        <xdr:cNvPr id="99" name="Picture 98">
          <a:extLst>
            <a:ext uri="{FF2B5EF4-FFF2-40B4-BE49-F238E27FC236}">
              <a16:creationId xmlns:a16="http://schemas.microsoft.com/office/drawing/2014/main" id="{3D4AF198-20BA-4203-AEE2-176CDA49B68F}"/>
            </a:ext>
          </a:extLst>
        </xdr:cNvPr>
        <xdr:cNvPicPr>
          <a:picLocks noChangeAspect="1"/>
        </xdr:cNvPicPr>
      </xdr:nvPicPr>
      <xdr:blipFill>
        <a:blip xmlns:r="http://schemas.openxmlformats.org/officeDocument/2006/relationships" r:embed="rId12"/>
        <a:stretch>
          <a:fillRect/>
        </a:stretch>
      </xdr:blipFill>
      <xdr:spPr>
        <a:xfrm>
          <a:off x="12192000" y="22078950"/>
          <a:ext cx="1752381" cy="1295238"/>
        </a:xfrm>
        <a:prstGeom prst="rect">
          <a:avLst/>
        </a:prstGeom>
      </xdr:spPr>
    </xdr:pic>
    <xdr:clientData/>
  </xdr:twoCellAnchor>
  <xdr:oneCellAnchor>
    <xdr:from>
      <xdr:col>13</xdr:col>
      <xdr:colOff>813368</xdr:colOff>
      <xdr:row>10</xdr:row>
      <xdr:rowOff>196934</xdr:rowOff>
    </xdr:from>
    <xdr:ext cx="2112476" cy="1404797"/>
    <xdr:pic>
      <xdr:nvPicPr>
        <xdr:cNvPr id="63" name="Picture 62">
          <a:extLst>
            <a:ext uri="{FF2B5EF4-FFF2-40B4-BE49-F238E27FC236}">
              <a16:creationId xmlns:a16="http://schemas.microsoft.com/office/drawing/2014/main" id="{9EA3C367-66BE-45E8-B2EA-BE1C7FA7E0C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889582" y="1258291"/>
          <a:ext cx="2112476" cy="1404797"/>
        </a:xfrm>
        <a:prstGeom prst="rect">
          <a:avLst/>
        </a:prstGeom>
      </xdr:spPr>
    </xdr:pic>
    <xdr:clientData/>
  </xdr:oneCellAnchor>
  <xdr:oneCellAnchor>
    <xdr:from>
      <xdr:col>9</xdr:col>
      <xdr:colOff>1007269</xdr:colOff>
      <xdr:row>54</xdr:row>
      <xdr:rowOff>85725</xdr:rowOff>
    </xdr:from>
    <xdr:ext cx="1175923" cy="1780926"/>
    <xdr:pic>
      <xdr:nvPicPr>
        <xdr:cNvPr id="29" name="Picture 28">
          <a:extLst>
            <a:ext uri="{FF2B5EF4-FFF2-40B4-BE49-F238E27FC236}">
              <a16:creationId xmlns:a16="http://schemas.microsoft.com/office/drawing/2014/main" id="{E205BEF4-82B6-45D7-A0C2-B3C98C58B906}"/>
            </a:ext>
          </a:extLst>
        </xdr:cNvPr>
        <xdr:cNvPicPr>
          <a:picLocks noChangeAspect="1"/>
        </xdr:cNvPicPr>
      </xdr:nvPicPr>
      <xdr:blipFill>
        <a:blip xmlns:r="http://schemas.openxmlformats.org/officeDocument/2006/relationships" r:embed="rId11"/>
        <a:stretch>
          <a:fillRect/>
        </a:stretch>
      </xdr:blipFill>
      <xdr:spPr>
        <a:xfrm>
          <a:off x="11044238" y="21874163"/>
          <a:ext cx="1175923" cy="1780926"/>
        </a:xfrm>
        <a:prstGeom prst="rect">
          <a:avLst/>
        </a:prstGeom>
      </xdr:spPr>
    </xdr:pic>
    <xdr:clientData/>
  </xdr:oneCellAnchor>
  <xdr:twoCellAnchor editAs="oneCell">
    <xdr:from>
      <xdr:col>1</xdr:col>
      <xdr:colOff>285749</xdr:colOff>
      <xdr:row>54</xdr:row>
      <xdr:rowOff>130968</xdr:rowOff>
    </xdr:from>
    <xdr:to>
      <xdr:col>1</xdr:col>
      <xdr:colOff>1179151</xdr:colOff>
      <xdr:row>54</xdr:row>
      <xdr:rowOff>1909264</xdr:rowOff>
    </xdr:to>
    <xdr:pic>
      <xdr:nvPicPr>
        <xdr:cNvPr id="2" name="Picture 1">
          <a:extLst>
            <a:ext uri="{FF2B5EF4-FFF2-40B4-BE49-F238E27FC236}">
              <a16:creationId xmlns:a16="http://schemas.microsoft.com/office/drawing/2014/main" id="{6464163F-88F3-4D15-908E-29B83C87794B}"/>
            </a:ext>
          </a:extLst>
        </xdr:cNvPr>
        <xdr:cNvPicPr>
          <a:picLocks noChangeAspect="1"/>
        </xdr:cNvPicPr>
      </xdr:nvPicPr>
      <xdr:blipFill>
        <a:blip xmlns:r="http://schemas.openxmlformats.org/officeDocument/2006/relationships" r:embed="rId14"/>
        <a:stretch>
          <a:fillRect/>
        </a:stretch>
      </xdr:blipFill>
      <xdr:spPr>
        <a:xfrm>
          <a:off x="547687" y="20919281"/>
          <a:ext cx="893402" cy="1778296"/>
        </a:xfrm>
        <a:prstGeom prst="rect">
          <a:avLst/>
        </a:prstGeom>
      </xdr:spPr>
    </xdr:pic>
    <xdr:clientData/>
  </xdr:twoCellAnchor>
  <xdr:twoCellAnchor editAs="oneCell">
    <xdr:from>
      <xdr:col>1</xdr:col>
      <xdr:colOff>3036094</xdr:colOff>
      <xdr:row>54</xdr:row>
      <xdr:rowOff>324702</xdr:rowOff>
    </xdr:from>
    <xdr:to>
      <xdr:col>3</xdr:col>
      <xdr:colOff>351895</xdr:colOff>
      <xdr:row>54</xdr:row>
      <xdr:rowOff>1733348</xdr:rowOff>
    </xdr:to>
    <xdr:pic>
      <xdr:nvPicPr>
        <xdr:cNvPr id="3" name="Picture 2">
          <a:extLst>
            <a:ext uri="{FF2B5EF4-FFF2-40B4-BE49-F238E27FC236}">
              <a16:creationId xmlns:a16="http://schemas.microsoft.com/office/drawing/2014/main" id="{C26CA43F-205D-46B3-B36D-DE540A5E0CDA}"/>
            </a:ext>
          </a:extLst>
        </xdr:cNvPr>
        <xdr:cNvPicPr>
          <a:picLocks noChangeAspect="1"/>
        </xdr:cNvPicPr>
      </xdr:nvPicPr>
      <xdr:blipFill>
        <a:blip xmlns:r="http://schemas.openxmlformats.org/officeDocument/2006/relationships" r:embed="rId15"/>
        <a:stretch>
          <a:fillRect/>
        </a:stretch>
      </xdr:blipFill>
      <xdr:spPr>
        <a:xfrm>
          <a:off x="3298032" y="22113140"/>
          <a:ext cx="1363926" cy="1408646"/>
        </a:xfrm>
        <a:prstGeom prst="rect">
          <a:avLst/>
        </a:prstGeom>
      </xdr:spPr>
    </xdr:pic>
    <xdr:clientData/>
  </xdr:twoCellAnchor>
  <xdr:twoCellAnchor editAs="oneCell">
    <xdr:from>
      <xdr:col>1</xdr:col>
      <xdr:colOff>1481668</xdr:colOff>
      <xdr:row>54</xdr:row>
      <xdr:rowOff>190500</xdr:rowOff>
    </xdr:from>
    <xdr:to>
      <xdr:col>1</xdr:col>
      <xdr:colOff>2561168</xdr:colOff>
      <xdr:row>54</xdr:row>
      <xdr:rowOff>1868165</xdr:rowOff>
    </xdr:to>
    <xdr:pic>
      <xdr:nvPicPr>
        <xdr:cNvPr id="4" name="Picture 3">
          <a:extLst>
            <a:ext uri="{FF2B5EF4-FFF2-40B4-BE49-F238E27FC236}">
              <a16:creationId xmlns:a16="http://schemas.microsoft.com/office/drawing/2014/main" id="{0294A3C9-CC66-4D09-A2C3-607AA3677E33}"/>
            </a:ext>
          </a:extLst>
        </xdr:cNvPr>
        <xdr:cNvPicPr>
          <a:picLocks noChangeAspect="1"/>
        </xdr:cNvPicPr>
      </xdr:nvPicPr>
      <xdr:blipFill>
        <a:blip xmlns:r="http://schemas.openxmlformats.org/officeDocument/2006/relationships" r:embed="rId16"/>
        <a:stretch>
          <a:fillRect/>
        </a:stretch>
      </xdr:blipFill>
      <xdr:spPr>
        <a:xfrm>
          <a:off x="1746251" y="20637500"/>
          <a:ext cx="1079500" cy="1677665"/>
        </a:xfrm>
        <a:prstGeom prst="rect">
          <a:avLst/>
        </a:prstGeom>
      </xdr:spPr>
    </xdr:pic>
    <xdr:clientData/>
  </xdr:twoCellAnchor>
  <xdr:oneCellAnchor>
    <xdr:from>
      <xdr:col>9</xdr:col>
      <xdr:colOff>2505075</xdr:colOff>
      <xdr:row>54</xdr:row>
      <xdr:rowOff>71437</xdr:rowOff>
    </xdr:from>
    <xdr:ext cx="1175923" cy="1780926"/>
    <xdr:pic>
      <xdr:nvPicPr>
        <xdr:cNvPr id="6" name="Picture 5">
          <a:extLst>
            <a:ext uri="{FF2B5EF4-FFF2-40B4-BE49-F238E27FC236}">
              <a16:creationId xmlns:a16="http://schemas.microsoft.com/office/drawing/2014/main" id="{148371EA-C371-4D98-92E5-3A65B769AF38}"/>
            </a:ext>
          </a:extLst>
        </xdr:cNvPr>
        <xdr:cNvPicPr>
          <a:picLocks noChangeAspect="1"/>
        </xdr:cNvPicPr>
      </xdr:nvPicPr>
      <xdr:blipFill>
        <a:blip xmlns:r="http://schemas.openxmlformats.org/officeDocument/2006/relationships" r:embed="rId11"/>
        <a:stretch>
          <a:fillRect/>
        </a:stretch>
      </xdr:blipFill>
      <xdr:spPr>
        <a:xfrm>
          <a:off x="12542044" y="21859875"/>
          <a:ext cx="1175923" cy="1780926"/>
        </a:xfrm>
        <a:prstGeom prst="rect">
          <a:avLst/>
        </a:prstGeom>
      </xdr:spPr>
    </xdr:pic>
    <xdr:clientData/>
  </xdr:oneCellAnchor>
  <xdr:oneCellAnchor>
    <xdr:from>
      <xdr:col>1</xdr:col>
      <xdr:colOff>1285875</xdr:colOff>
      <xdr:row>17</xdr:row>
      <xdr:rowOff>280988</xdr:rowOff>
    </xdr:from>
    <xdr:ext cx="1595437" cy="1595437"/>
    <xdr:pic>
      <xdr:nvPicPr>
        <xdr:cNvPr id="7" name="Picture 6">
          <a:extLst>
            <a:ext uri="{FF2B5EF4-FFF2-40B4-BE49-F238E27FC236}">
              <a16:creationId xmlns:a16="http://schemas.microsoft.com/office/drawing/2014/main" id="{3304B4BC-033E-4E85-A90F-01F3CA1EA9E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393656" y="7377113"/>
          <a:ext cx="1595437" cy="1595437"/>
        </a:xfrm>
        <a:prstGeom prst="rect">
          <a:avLst/>
        </a:prstGeom>
      </xdr:spPr>
    </xdr:pic>
    <xdr:clientData/>
  </xdr:oneCellAnchor>
  <xdr:twoCellAnchor editAs="oneCell">
    <xdr:from>
      <xdr:col>9</xdr:col>
      <xdr:colOff>11906</xdr:colOff>
      <xdr:row>3</xdr:row>
      <xdr:rowOff>11906</xdr:rowOff>
    </xdr:from>
    <xdr:to>
      <xdr:col>9</xdr:col>
      <xdr:colOff>2000250</xdr:colOff>
      <xdr:row>3</xdr:row>
      <xdr:rowOff>2000250</xdr:rowOff>
    </xdr:to>
    <xdr:pic>
      <xdr:nvPicPr>
        <xdr:cNvPr id="8" name="Picture 7">
          <a:extLst>
            <a:ext uri="{FF2B5EF4-FFF2-40B4-BE49-F238E27FC236}">
              <a16:creationId xmlns:a16="http://schemas.microsoft.com/office/drawing/2014/main" id="{E5442168-8CD6-2142-FABA-13C7F8C44F6B}"/>
            </a:ext>
          </a:extLst>
        </xdr:cNvPr>
        <xdr:cNvPicPr>
          <a:picLocks noChangeAspect="1"/>
        </xdr:cNvPicPr>
      </xdr:nvPicPr>
      <xdr:blipFill>
        <a:blip xmlns:r="http://schemas.openxmlformats.org/officeDocument/2006/relationships" r:embed="rId18"/>
        <a:stretch>
          <a:fillRect/>
        </a:stretch>
      </xdr:blipFill>
      <xdr:spPr>
        <a:xfrm>
          <a:off x="10048875" y="1083469"/>
          <a:ext cx="1988344" cy="1988344"/>
        </a:xfrm>
        <a:prstGeom prst="rect">
          <a:avLst/>
        </a:prstGeom>
      </xdr:spPr>
    </xdr:pic>
    <xdr:clientData/>
  </xdr:twoCellAnchor>
  <xdr:twoCellAnchor>
    <xdr:from>
      <xdr:col>0</xdr:col>
      <xdr:colOff>0</xdr:colOff>
      <xdr:row>0</xdr:row>
      <xdr:rowOff>1</xdr:rowOff>
    </xdr:from>
    <xdr:to>
      <xdr:col>11</xdr:col>
      <xdr:colOff>559593</xdr:colOff>
      <xdr:row>1</xdr:row>
      <xdr:rowOff>35720</xdr:rowOff>
    </xdr:to>
    <xdr:sp macro="" textlink="">
      <xdr:nvSpPr>
        <xdr:cNvPr id="5" name="TextBox 4">
          <a:extLst>
            <a:ext uri="{FF2B5EF4-FFF2-40B4-BE49-F238E27FC236}">
              <a16:creationId xmlns:a16="http://schemas.microsoft.com/office/drawing/2014/main" id="{D5C9FCC8-5D6E-41B2-9738-B45945ED2324}"/>
            </a:ext>
          </a:extLst>
        </xdr:cNvPr>
        <xdr:cNvSpPr txBox="1"/>
      </xdr:nvSpPr>
      <xdr:spPr>
        <a:xfrm>
          <a:off x="0" y="1"/>
          <a:ext cx="14644687" cy="170259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800" b="1" i="0" u="none" strike="noStrike" kern="0" cap="none" spc="0" normalizeH="0" baseline="0" noProof="0">
              <a:ln>
                <a:noFill/>
              </a:ln>
              <a:solidFill>
                <a:srgbClr val="0070C0"/>
              </a:solidFill>
              <a:effectLst/>
              <a:uLnTx/>
              <a:uFillTx/>
              <a:latin typeface="Sylfaen" panose="010A0502050306030303" pitchFamily="18" charset="0"/>
              <a:ea typeface="+mn-ea"/>
              <a:cs typeface="+mn-cs"/>
            </a:rPr>
            <a:t> FIRM ALPHA CO., LTD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1F497D"/>
              </a:solidFill>
              <a:effectLst/>
              <a:uLnTx/>
              <a:uFillTx/>
              <a:latin typeface="Calibri" panose="020F0502020204030204"/>
              <a:ea typeface="+mn-ea"/>
              <a:cs typeface="+mn-cs"/>
            </a:rPr>
            <a:t>                                                                                                                                                                                                               since 1995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Tekeyan Business Centre,  50 Khanjyan St., Yerevan 0025, Republic of Armenia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Phone: + 374 10  52 13 56; + 374 10 55 56 13;  E-mail: sales@alpha.am, URL: www.alpha.am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Update valid as of </a:t>
          </a:r>
          <a:r>
            <a:rPr kumimoji="0" lang="ru-RU"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 </a:t>
          </a:r>
          <a:r>
            <a:rPr kumimoji="0" lang="en-US" sz="1200" b="1" i="0" u="none" strike="noStrike" kern="0" cap="none" spc="0" normalizeH="0" baseline="0" noProof="0">
              <a:ln>
                <a:noFill/>
              </a:ln>
              <a:solidFill>
                <a:srgbClr val="FF0000"/>
              </a:solidFill>
              <a:effectLst/>
              <a:uLnTx/>
              <a:uFillTx/>
              <a:latin typeface="Sylfaen" panose="010A0502050306030303" pitchFamily="18" charset="0"/>
              <a:ea typeface="+mn-ea"/>
              <a:cs typeface="+mn-cs"/>
            </a:rPr>
            <a:t>August  15,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Sylfaen" panose="010A0502050306030303" pitchFamily="18" charset="0"/>
              <a:ea typeface="+mn-ea"/>
              <a:cs typeface="+mn-cs"/>
            </a:rPr>
            <a:t>EXCHANGE RATE:  1 EURO  = Exchange Rate by CBA + 5 AMD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Please note - prices are shown on terms</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Ex-Works </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the Netherlands!  / </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Цены указаны на  условиях</a:t>
          </a:r>
          <a:r>
            <a:rPr kumimoji="0" lang="ru-RU"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 </a:t>
          </a:r>
          <a:r>
            <a:rPr kumimoji="0" lang="en-US" sz="1200" b="1" i="0" u="none" strike="noStrike" kern="0" cap="none" spc="0" normalizeH="0" baseline="0" noProof="0">
              <a:ln>
                <a:noFill/>
              </a:ln>
              <a:solidFill>
                <a:srgbClr val="FF0000"/>
              </a:solidFill>
              <a:effectLst/>
              <a:uLnTx/>
              <a:uFillTx/>
              <a:latin typeface="Times New Roman" panose="02020603050405020304" pitchFamily="18" charset="0"/>
              <a:ea typeface="+mn-ea"/>
              <a:cs typeface="Times New Roman" panose="02020603050405020304" pitchFamily="18" charset="0"/>
            </a:rPr>
            <a:t>Ex-Work</a:t>
          </a:r>
          <a:r>
            <a:rPr kumimoji="0" lang="en-US"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s the Netherlands</a:t>
          </a:r>
          <a:r>
            <a:rPr kumimoji="0" lang="ru-RU" sz="1200" b="1"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a:t>
          </a: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PPEM01/OneDrive%20-%20Legrand%20France/Documents/Projection%20Screens/Pricelists/Master%20File/Archive/Projecta_price_list_EMEA_2019_MASTER_01042019%20V1.5%20underconstruc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pseu\Shared%20All%20Users\Users\KOPPEM01\OneDrive%20-%20Legrand%20France\Documents\Master%20File\Projecta_price_list_EMEA_2019_MASTER_01042019%20V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pseu\Shared%20All%20Users\Users\KOPPEM01\OneDrive%20-%20Legrand%20France\Documents\Master%20File\check%20file%20for%20new%20price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Z62"/>
  <sheetViews>
    <sheetView showGridLines="0" tabSelected="1" zoomScale="80" zoomScaleNormal="80" workbookViewId="0">
      <selection activeCell="AD14" sqref="AD14"/>
    </sheetView>
  </sheetViews>
  <sheetFormatPr defaultRowHeight="15" outlineLevelRow="1" x14ac:dyDescent="0.25"/>
  <cols>
    <col min="1" max="1" width="1" customWidth="1"/>
    <col min="2" max="13" width="10.7109375" customWidth="1"/>
    <col min="14" max="14" width="3" style="827" customWidth="1"/>
    <col min="15" max="26" width="10.7109375" customWidth="1"/>
  </cols>
  <sheetData>
    <row r="1" spans="1:26" ht="139.5" customHeight="1" x14ac:dyDescent="0.25">
      <c r="L1" s="906"/>
      <c r="M1" s="906"/>
      <c r="N1" s="834"/>
      <c r="Q1" s="32"/>
      <c r="R1" s="32"/>
    </row>
    <row r="2" spans="1:26" ht="14.25" customHeight="1" x14ac:dyDescent="0.25">
      <c r="L2" s="906"/>
      <c r="M2" s="906"/>
      <c r="N2" s="834"/>
    </row>
    <row r="3" spans="1:26" ht="14.25" customHeight="1" x14ac:dyDescent="0.25">
      <c r="L3" s="906"/>
      <c r="M3" s="906"/>
      <c r="N3" s="834"/>
    </row>
    <row r="4" spans="1:26" ht="36" customHeight="1" x14ac:dyDescent="0.55000000000000004">
      <c r="A4" s="23"/>
      <c r="B4" s="23"/>
      <c r="D4" s="908" t="str">
        <f>IF(Q1="","EMEA Product MSRP List APR 2025",CONCATENATE("EMEA ",TEXT(Q1,0),"% discount NET List 2023"))</f>
        <v>EMEA Product MSRP List APR 2025</v>
      </c>
      <c r="E4" s="908"/>
      <c r="F4" s="908"/>
      <c r="G4" s="908"/>
      <c r="H4" s="908"/>
      <c r="I4" s="908"/>
      <c r="J4" s="908"/>
      <c r="K4" s="908"/>
      <c r="L4" s="909" t="s">
        <v>246</v>
      </c>
      <c r="M4" s="909"/>
      <c r="N4" s="835"/>
      <c r="P4" s="908"/>
      <c r="Q4" s="908"/>
      <c r="R4" s="908"/>
      <c r="S4" s="908"/>
      <c r="T4" s="908"/>
      <c r="U4" s="908"/>
      <c r="V4" s="908"/>
      <c r="W4" s="908"/>
      <c r="X4" s="908"/>
      <c r="Y4" s="908"/>
    </row>
    <row r="5" spans="1:26" ht="21.75" customHeight="1" x14ac:dyDescent="0.55000000000000004">
      <c r="A5" s="23"/>
      <c r="B5" s="23"/>
      <c r="D5" s="907" t="s">
        <v>201</v>
      </c>
      <c r="E5" s="907"/>
      <c r="F5" s="907"/>
      <c r="G5" s="907"/>
      <c r="H5" s="907"/>
      <c r="I5" s="907"/>
      <c r="J5" s="907"/>
      <c r="K5" s="907"/>
      <c r="L5" s="909"/>
      <c r="M5" s="909"/>
      <c r="N5" s="835"/>
      <c r="P5" s="907"/>
      <c r="Q5" s="907"/>
      <c r="R5" s="907"/>
      <c r="S5" s="907"/>
      <c r="T5" s="907"/>
      <c r="U5" s="907"/>
      <c r="V5" s="907"/>
      <c r="W5" s="907"/>
      <c r="X5" s="907"/>
      <c r="Y5" s="907"/>
    </row>
    <row r="6" spans="1:26" ht="23.25" customHeight="1" x14ac:dyDescent="0.55000000000000004">
      <c r="A6" s="23"/>
      <c r="B6" s="23"/>
      <c r="C6" s="616"/>
      <c r="D6" s="907"/>
      <c r="E6" s="907"/>
      <c r="F6" s="907"/>
      <c r="G6" s="907"/>
      <c r="H6" s="907"/>
      <c r="I6" s="907"/>
      <c r="J6" s="907"/>
      <c r="K6" s="907"/>
      <c r="L6" s="909"/>
      <c r="M6" s="909"/>
      <c r="N6" s="835"/>
      <c r="P6" s="907"/>
      <c r="Q6" s="907"/>
      <c r="R6" s="907"/>
      <c r="S6" s="907"/>
      <c r="T6" s="907"/>
      <c r="U6" s="907"/>
      <c r="V6" s="907"/>
      <c r="W6" s="907"/>
      <c r="X6" s="907"/>
      <c r="Y6" s="907"/>
    </row>
    <row r="7" spans="1:26" ht="15" customHeight="1" x14ac:dyDescent="0.55000000000000004">
      <c r="A7" s="23"/>
      <c r="B7" s="23"/>
      <c r="T7" s="23"/>
      <c r="U7" s="23"/>
      <c r="V7" s="23"/>
      <c r="W7" s="23"/>
      <c r="X7" s="23"/>
    </row>
    <row r="8" spans="1:26" ht="15" customHeight="1" x14ac:dyDescent="0.55000000000000004">
      <c r="K8" s="767" t="s">
        <v>40</v>
      </c>
      <c r="L8" s="940" t="s">
        <v>6048</v>
      </c>
      <c r="M8" s="940"/>
      <c r="N8" s="836"/>
      <c r="O8" s="23"/>
      <c r="P8" s="23"/>
      <c r="Q8" s="23"/>
      <c r="R8" s="23"/>
      <c r="W8" s="577"/>
      <c r="X8" s="767"/>
      <c r="Y8" s="940"/>
      <c r="Z8" s="940"/>
    </row>
    <row r="9" spans="1:26" ht="30.75" customHeight="1" x14ac:dyDescent="0.25">
      <c r="K9" s="768" t="s">
        <v>141</v>
      </c>
      <c r="L9" s="941" t="s">
        <v>232</v>
      </c>
      <c r="M9" s="941"/>
      <c r="N9" s="837"/>
      <c r="Q9" s="24"/>
      <c r="R9" s="24"/>
      <c r="X9" s="768"/>
      <c r="Y9" s="941"/>
      <c r="Z9" s="941"/>
    </row>
    <row r="10" spans="1:26" ht="15" customHeight="1" x14ac:dyDescent="0.25">
      <c r="A10" s="1"/>
      <c r="B10" s="1"/>
      <c r="C10" s="1"/>
      <c r="D10" s="1"/>
      <c r="E10" s="1"/>
      <c r="F10" s="1"/>
      <c r="G10" s="1"/>
      <c r="H10" s="1"/>
      <c r="I10" s="1"/>
      <c r="J10" s="1"/>
      <c r="K10" s="1"/>
      <c r="L10" s="1"/>
      <c r="M10" s="1"/>
      <c r="N10" s="828"/>
      <c r="O10" s="1"/>
      <c r="P10" s="1"/>
      <c r="Q10" s="1"/>
      <c r="X10" s="79"/>
    </row>
    <row r="11" spans="1:26" ht="24.95" hidden="1" customHeight="1" x14ac:dyDescent="0.25">
      <c r="B11" s="921" t="s">
        <v>131</v>
      </c>
      <c r="C11" s="922"/>
      <c r="D11" s="922"/>
      <c r="E11" s="922"/>
      <c r="F11" s="922"/>
      <c r="G11" s="922"/>
      <c r="H11" s="922"/>
      <c r="I11" s="922"/>
      <c r="J11" s="922"/>
      <c r="K11" s="922"/>
      <c r="L11" s="922"/>
      <c r="M11" s="923"/>
      <c r="N11" s="838"/>
      <c r="O11" s="921"/>
      <c r="P11" s="922"/>
      <c r="Q11" s="922"/>
      <c r="R11" s="922"/>
      <c r="S11" s="922"/>
      <c r="T11" s="922"/>
      <c r="U11" s="922"/>
      <c r="V11" s="922"/>
      <c r="W11" s="922"/>
      <c r="X11" s="922"/>
      <c r="Y11" s="922"/>
      <c r="Z11" s="923"/>
    </row>
    <row r="12" spans="1:26" ht="21.75" customHeight="1" x14ac:dyDescent="0.3">
      <c r="B12" s="601"/>
      <c r="C12" s="601"/>
      <c r="D12" s="601"/>
      <c r="E12" s="601"/>
      <c r="F12" s="601"/>
      <c r="G12" s="601"/>
      <c r="H12" s="601"/>
      <c r="I12" s="601"/>
      <c r="J12" s="601"/>
      <c r="K12" s="601"/>
      <c r="L12" s="601"/>
      <c r="M12" s="601"/>
      <c r="N12" s="839"/>
    </row>
    <row r="13" spans="1:26" ht="24.95" customHeight="1" x14ac:dyDescent="0.25">
      <c r="B13" s="841" t="s">
        <v>5806</v>
      </c>
      <c r="C13" s="842"/>
      <c r="D13" s="842"/>
      <c r="E13" s="842"/>
      <c r="F13" s="842"/>
      <c r="G13" s="842"/>
      <c r="H13" s="842"/>
      <c r="I13" s="842"/>
      <c r="J13" s="842"/>
      <c r="K13" s="842"/>
      <c r="L13" s="842"/>
      <c r="M13" s="843" t="s">
        <v>5805</v>
      </c>
      <c r="N13" s="832"/>
      <c r="O13" s="841" t="s">
        <v>2775</v>
      </c>
      <c r="P13" s="842"/>
      <c r="Q13" s="842"/>
      <c r="R13" s="842"/>
      <c r="S13" s="842"/>
      <c r="T13" s="842"/>
      <c r="U13" s="842"/>
      <c r="V13" s="842"/>
      <c r="W13" s="842"/>
      <c r="X13" s="842"/>
      <c r="Y13" s="842"/>
      <c r="Z13" s="843" t="s">
        <v>5805</v>
      </c>
    </row>
    <row r="14" spans="1:26" ht="192.75" customHeight="1" outlineLevel="1" x14ac:dyDescent="0.3">
      <c r="B14" s="911"/>
      <c r="C14" s="912"/>
      <c r="D14" s="913"/>
      <c r="E14" s="911"/>
      <c r="F14" s="912"/>
      <c r="G14" s="913"/>
      <c r="H14" s="911"/>
      <c r="I14" s="912"/>
      <c r="J14" s="913"/>
      <c r="K14" s="911"/>
      <c r="L14" s="912"/>
      <c r="M14" s="913"/>
      <c r="N14" s="840"/>
      <c r="O14" s="911"/>
      <c r="P14" s="912"/>
      <c r="Q14" s="913"/>
      <c r="R14" s="911"/>
      <c r="S14" s="912"/>
      <c r="T14" s="913"/>
      <c r="U14" s="911"/>
      <c r="V14" s="912"/>
      <c r="W14" s="913"/>
      <c r="X14" s="911"/>
      <c r="Y14" s="912"/>
      <c r="Z14" s="913"/>
    </row>
    <row r="15" spans="1:26" ht="41.25" customHeight="1" outlineLevel="1" x14ac:dyDescent="0.25">
      <c r="B15" s="920" t="s">
        <v>5256</v>
      </c>
      <c r="C15" s="918"/>
      <c r="D15" s="919"/>
      <c r="E15" s="920" t="s">
        <v>5257</v>
      </c>
      <c r="F15" s="918"/>
      <c r="G15" s="919"/>
      <c r="H15" s="917" t="s">
        <v>2767</v>
      </c>
      <c r="I15" s="918"/>
      <c r="J15" s="919"/>
      <c r="K15" s="917" t="s">
        <v>2768</v>
      </c>
      <c r="L15" s="918"/>
      <c r="M15" s="919"/>
      <c r="N15" s="833"/>
      <c r="O15" s="917" t="s">
        <v>2769</v>
      </c>
      <c r="P15" s="918"/>
      <c r="Q15" s="919"/>
      <c r="R15" s="917" t="s">
        <v>2770</v>
      </c>
      <c r="S15" s="918"/>
      <c r="T15" s="919"/>
      <c r="U15" s="917" t="s">
        <v>6037</v>
      </c>
      <c r="V15" s="918"/>
      <c r="W15" s="919"/>
      <c r="X15" s="917" t="s">
        <v>6036</v>
      </c>
      <c r="Y15" s="918"/>
      <c r="Z15" s="919"/>
    </row>
    <row r="16" spans="1:26" ht="16.5" customHeight="1" x14ac:dyDescent="0.3">
      <c r="B16" s="601"/>
      <c r="C16" s="601"/>
      <c r="D16" s="601"/>
      <c r="E16" s="601"/>
      <c r="F16" s="601"/>
      <c r="G16" s="601"/>
      <c r="H16" s="601"/>
      <c r="I16" s="601"/>
      <c r="J16" s="601"/>
      <c r="K16" s="601"/>
      <c r="L16" s="601"/>
      <c r="M16" s="601"/>
      <c r="N16" s="839"/>
    </row>
    <row r="17" spans="2:26" ht="24.95" customHeight="1" x14ac:dyDescent="0.25">
      <c r="B17" s="841" t="s">
        <v>2988</v>
      </c>
      <c r="C17" s="842"/>
      <c r="D17" s="842"/>
      <c r="E17" s="842"/>
      <c r="F17" s="842"/>
      <c r="G17" s="842"/>
      <c r="H17" s="842"/>
      <c r="I17" s="842"/>
      <c r="J17" s="842"/>
      <c r="K17" s="842"/>
      <c r="L17" s="842"/>
      <c r="M17" s="843" t="s">
        <v>5805</v>
      </c>
      <c r="N17" s="832"/>
      <c r="O17" s="841" t="s">
        <v>2776</v>
      </c>
      <c r="P17" s="842"/>
      <c r="Q17" s="842"/>
      <c r="R17" s="842"/>
      <c r="S17" s="842"/>
      <c r="T17" s="842"/>
      <c r="U17" s="842"/>
      <c r="V17" s="842"/>
      <c r="W17" s="842"/>
      <c r="X17" s="842"/>
      <c r="Y17" s="842"/>
      <c r="Z17" s="843" t="s">
        <v>5805</v>
      </c>
    </row>
    <row r="18" spans="2:26" ht="155.25" customHeight="1" outlineLevel="1" x14ac:dyDescent="0.3">
      <c r="B18" s="911"/>
      <c r="C18" s="912"/>
      <c r="D18" s="913"/>
      <c r="E18" s="911"/>
      <c r="F18" s="912"/>
      <c r="G18" s="913"/>
      <c r="H18" s="911"/>
      <c r="I18" s="912"/>
      <c r="J18" s="913"/>
      <c r="K18" s="911"/>
      <c r="L18" s="912"/>
      <c r="M18" s="913"/>
      <c r="N18" s="840"/>
      <c r="O18" s="911"/>
      <c r="P18" s="912"/>
      <c r="Q18" s="913"/>
      <c r="R18" s="911"/>
      <c r="S18" s="912"/>
      <c r="T18" s="913"/>
      <c r="U18" s="911"/>
      <c r="V18" s="912"/>
      <c r="W18" s="913"/>
      <c r="X18" s="911"/>
      <c r="Y18" s="912"/>
      <c r="Z18" s="913"/>
    </row>
    <row r="19" spans="2:26" ht="18" customHeight="1" outlineLevel="1" x14ac:dyDescent="0.25">
      <c r="B19" s="917"/>
      <c r="C19" s="918"/>
      <c r="D19" s="919"/>
      <c r="E19" s="917" t="s">
        <v>626</v>
      </c>
      <c r="F19" s="918"/>
      <c r="G19" s="919"/>
      <c r="H19" s="917" t="s">
        <v>2772</v>
      </c>
      <c r="I19" s="918"/>
      <c r="J19" s="919"/>
      <c r="K19" s="917" t="s">
        <v>2771</v>
      </c>
      <c r="L19" s="918"/>
      <c r="M19" s="919"/>
      <c r="N19" s="833"/>
      <c r="O19" s="917" t="s">
        <v>56</v>
      </c>
      <c r="P19" s="918"/>
      <c r="Q19" s="919"/>
      <c r="R19" s="917" t="s">
        <v>55</v>
      </c>
      <c r="S19" s="918"/>
      <c r="T19" s="919"/>
      <c r="U19" s="917" t="s">
        <v>54</v>
      </c>
      <c r="V19" s="918"/>
      <c r="W19" s="919"/>
      <c r="X19" s="917"/>
      <c r="Y19" s="918"/>
      <c r="Z19" s="919"/>
    </row>
    <row r="20" spans="2:26" ht="27.75" customHeight="1" outlineLevel="1" x14ac:dyDescent="0.25">
      <c r="B20" s="929" t="s">
        <v>5805</v>
      </c>
      <c r="C20" s="930"/>
      <c r="D20" s="930"/>
      <c r="E20" s="930"/>
      <c r="F20" s="930"/>
      <c r="G20" s="930"/>
      <c r="H20" s="930"/>
      <c r="I20" s="930"/>
      <c r="J20" s="931"/>
      <c r="K20" s="844"/>
      <c r="L20" s="844"/>
      <c r="M20" s="845" t="s">
        <v>5807</v>
      </c>
      <c r="N20" s="833"/>
      <c r="O20" s="832"/>
      <c r="P20" s="741"/>
      <c r="Q20" s="741"/>
      <c r="R20" s="741"/>
      <c r="S20" s="741"/>
      <c r="T20" s="741"/>
      <c r="U20" s="741"/>
      <c r="V20" s="741"/>
      <c r="W20" s="741"/>
      <c r="X20" s="741"/>
      <c r="Y20" s="741"/>
      <c r="Z20" s="889"/>
    </row>
    <row r="21" spans="2:26" ht="155.25" customHeight="1" outlineLevel="1" x14ac:dyDescent="0.3">
      <c r="B21" s="911"/>
      <c r="C21" s="912"/>
      <c r="D21" s="913"/>
      <c r="E21" s="911"/>
      <c r="F21" s="912"/>
      <c r="G21" s="913"/>
      <c r="H21" s="911"/>
      <c r="I21" s="912"/>
      <c r="J21" s="913"/>
      <c r="K21" s="911"/>
      <c r="L21" s="912"/>
      <c r="M21" s="913"/>
      <c r="N21" s="840"/>
      <c r="O21" s="927"/>
      <c r="P21" s="927"/>
      <c r="Q21" s="927"/>
      <c r="R21" s="927"/>
      <c r="S21" s="927"/>
      <c r="T21" s="927"/>
      <c r="U21" s="927"/>
      <c r="V21" s="927"/>
      <c r="W21" s="927"/>
      <c r="X21" s="927"/>
      <c r="Y21" s="927"/>
      <c r="Z21" s="927"/>
    </row>
    <row r="22" spans="2:26" ht="18" customHeight="1" outlineLevel="1" x14ac:dyDescent="0.25">
      <c r="B22" s="917" t="s">
        <v>1156</v>
      </c>
      <c r="C22" s="918"/>
      <c r="D22" s="919"/>
      <c r="E22" s="917" t="s">
        <v>875</v>
      </c>
      <c r="F22" s="918"/>
      <c r="G22" s="919"/>
      <c r="H22" s="917" t="s">
        <v>2773</v>
      </c>
      <c r="I22" s="918"/>
      <c r="J22" s="919"/>
      <c r="K22" s="917" t="s">
        <v>6035</v>
      </c>
      <c r="L22" s="918"/>
      <c r="M22" s="919"/>
      <c r="N22" s="833"/>
      <c r="O22" s="928"/>
      <c r="P22" s="928"/>
      <c r="Q22" s="928"/>
      <c r="R22" s="928"/>
      <c r="S22" s="928"/>
      <c r="T22" s="928"/>
      <c r="U22" s="928"/>
      <c r="V22" s="928"/>
      <c r="W22" s="928"/>
      <c r="X22" s="928"/>
      <c r="Y22" s="928"/>
      <c r="Z22" s="928"/>
    </row>
    <row r="23" spans="2:26" ht="15" customHeight="1" x14ac:dyDescent="0.3">
      <c r="B23" s="601"/>
      <c r="C23" s="601"/>
      <c r="D23" s="601"/>
      <c r="E23" s="601"/>
      <c r="F23" s="601"/>
      <c r="G23" s="601"/>
      <c r="H23" s="601"/>
      <c r="I23" s="601"/>
      <c r="J23" s="601"/>
      <c r="K23" s="601"/>
      <c r="L23" s="601"/>
      <c r="M23" s="601"/>
      <c r="N23" s="839"/>
      <c r="O23" s="601"/>
      <c r="P23" s="601"/>
      <c r="Q23" s="601"/>
      <c r="R23" s="601"/>
      <c r="S23" s="601"/>
      <c r="T23" s="601"/>
      <c r="U23" s="601"/>
      <c r="V23" s="601"/>
      <c r="W23" s="601"/>
      <c r="X23" s="601"/>
      <c r="Y23" s="601"/>
      <c r="Z23" s="601"/>
    </row>
    <row r="24" spans="2:26" ht="24.95" customHeight="1" x14ac:dyDescent="0.25">
      <c r="B24" s="841" t="s">
        <v>2774</v>
      </c>
      <c r="C24" s="842"/>
      <c r="D24" s="842"/>
      <c r="E24" s="842"/>
      <c r="F24" s="842"/>
      <c r="G24" s="842"/>
      <c r="H24" s="842"/>
      <c r="I24" s="842"/>
      <c r="J24" s="842"/>
      <c r="K24" s="842"/>
      <c r="L24" s="842"/>
      <c r="M24" s="843" t="s">
        <v>5805</v>
      </c>
      <c r="N24" s="832"/>
      <c r="O24" s="825" t="s">
        <v>6041</v>
      </c>
      <c r="P24" s="844"/>
      <c r="Q24" s="844"/>
      <c r="R24" s="844"/>
      <c r="S24" s="844"/>
      <c r="T24" s="844"/>
      <c r="U24" s="844"/>
      <c r="V24" s="844"/>
      <c r="W24" s="844"/>
      <c r="X24" s="844"/>
      <c r="Y24" s="844"/>
      <c r="Z24" s="845" t="s">
        <v>5807</v>
      </c>
    </row>
    <row r="25" spans="2:26" ht="155.25" customHeight="1" outlineLevel="1" x14ac:dyDescent="0.3">
      <c r="B25" s="911"/>
      <c r="C25" s="912"/>
      <c r="D25" s="913"/>
      <c r="E25" s="911"/>
      <c r="F25" s="912"/>
      <c r="G25" s="913"/>
      <c r="H25" s="911"/>
      <c r="I25" s="912"/>
      <c r="J25" s="913"/>
      <c r="K25" s="924" t="s">
        <v>6034</v>
      </c>
      <c r="L25" s="925"/>
      <c r="M25" s="926"/>
      <c r="N25" s="840"/>
      <c r="O25" s="911"/>
      <c r="P25" s="912"/>
      <c r="Q25" s="913"/>
      <c r="R25" s="911"/>
      <c r="S25" s="912"/>
      <c r="T25" s="913"/>
      <c r="U25" s="911"/>
      <c r="V25" s="912"/>
      <c r="W25" s="913"/>
      <c r="X25" s="911"/>
      <c r="Y25" s="912"/>
      <c r="Z25" s="913"/>
    </row>
    <row r="26" spans="2:26" ht="18" customHeight="1" outlineLevel="1" x14ac:dyDescent="0.25">
      <c r="B26" s="914" t="s">
        <v>1660</v>
      </c>
      <c r="C26" s="915"/>
      <c r="D26" s="916"/>
      <c r="E26" s="914" t="s">
        <v>2</v>
      </c>
      <c r="F26" s="915"/>
      <c r="G26" s="916"/>
      <c r="H26" s="914" t="s">
        <v>2711</v>
      </c>
      <c r="I26" s="915"/>
      <c r="J26" s="916"/>
      <c r="K26" s="914" t="s">
        <v>6033</v>
      </c>
      <c r="L26" s="915"/>
      <c r="M26" s="916"/>
      <c r="N26" s="833"/>
      <c r="O26" s="914" t="s">
        <v>2778</v>
      </c>
      <c r="P26" s="915"/>
      <c r="Q26" s="916"/>
      <c r="R26" s="914"/>
      <c r="S26" s="915"/>
      <c r="T26" s="916"/>
      <c r="U26" s="914"/>
      <c r="V26" s="915"/>
      <c r="W26" s="916"/>
      <c r="X26" s="914"/>
      <c r="Y26" s="915"/>
      <c r="Z26" s="916"/>
    </row>
    <row r="27" spans="2:26" ht="15" customHeight="1" x14ac:dyDescent="0.3">
      <c r="B27" s="601"/>
      <c r="C27" s="601"/>
      <c r="D27" s="601"/>
      <c r="E27" s="601"/>
      <c r="F27" s="601"/>
      <c r="G27" s="601"/>
      <c r="H27" s="601"/>
      <c r="I27" s="601"/>
      <c r="J27" s="601"/>
      <c r="K27" s="601"/>
      <c r="L27" s="601"/>
      <c r="M27" s="601"/>
      <c r="N27" s="839"/>
      <c r="O27" s="601"/>
      <c r="P27" s="601"/>
      <c r="Q27" s="601"/>
      <c r="R27" s="601"/>
      <c r="S27" s="601"/>
      <c r="T27" s="601"/>
      <c r="U27" s="601"/>
      <c r="V27" s="601"/>
      <c r="W27" s="601"/>
      <c r="X27" s="601"/>
      <c r="Y27" s="601"/>
      <c r="Z27" s="601"/>
    </row>
    <row r="28" spans="2:26" ht="24.95" customHeight="1" x14ac:dyDescent="0.25">
      <c r="B28" s="841" t="s">
        <v>13</v>
      </c>
      <c r="C28" s="842"/>
      <c r="D28" s="842"/>
      <c r="E28" s="842"/>
      <c r="F28" s="842"/>
      <c r="G28" s="842"/>
      <c r="H28" s="842"/>
      <c r="I28" s="842"/>
      <c r="J28" s="842"/>
      <c r="K28" s="842"/>
      <c r="L28" s="842"/>
      <c r="M28" s="843" t="s">
        <v>5805</v>
      </c>
      <c r="N28" s="832"/>
      <c r="O28" s="825" t="s">
        <v>2777</v>
      </c>
      <c r="P28" s="844"/>
      <c r="Q28" s="844"/>
      <c r="R28" s="844"/>
      <c r="S28" s="844"/>
      <c r="T28" s="844"/>
      <c r="U28" s="844"/>
      <c r="V28" s="844"/>
      <c r="W28" s="844"/>
      <c r="X28" s="844"/>
      <c r="Y28" s="844"/>
      <c r="Z28" s="845" t="s">
        <v>5807</v>
      </c>
    </row>
    <row r="29" spans="2:26" ht="155.25" customHeight="1" outlineLevel="1" x14ac:dyDescent="0.3">
      <c r="B29" s="911"/>
      <c r="C29" s="912"/>
      <c r="D29" s="913"/>
      <c r="E29" s="911"/>
      <c r="F29" s="912"/>
      <c r="G29" s="913"/>
      <c r="H29" s="911"/>
      <c r="I29" s="912"/>
      <c r="J29" s="913"/>
      <c r="K29" s="911"/>
      <c r="L29" s="912"/>
      <c r="M29" s="913"/>
      <c r="N29" s="840"/>
      <c r="O29" s="911"/>
      <c r="P29" s="912"/>
      <c r="Q29" s="913"/>
      <c r="R29" s="911"/>
      <c r="S29" s="912"/>
      <c r="T29" s="913"/>
      <c r="U29" s="911"/>
      <c r="V29" s="912"/>
      <c r="W29" s="913"/>
      <c r="X29" s="911"/>
      <c r="Y29" s="912"/>
      <c r="Z29" s="913"/>
    </row>
    <row r="30" spans="2:26" ht="18" customHeight="1" outlineLevel="1" x14ac:dyDescent="0.25">
      <c r="B30" s="917" t="s">
        <v>2036</v>
      </c>
      <c r="C30" s="918"/>
      <c r="D30" s="919"/>
      <c r="E30" s="917" t="s">
        <v>2251</v>
      </c>
      <c r="F30" s="918"/>
      <c r="G30" s="919"/>
      <c r="H30" s="917" t="s">
        <v>4</v>
      </c>
      <c r="I30" s="918"/>
      <c r="J30" s="919"/>
      <c r="K30" s="917" t="s">
        <v>5</v>
      </c>
      <c r="L30" s="918"/>
      <c r="M30" s="919"/>
      <c r="N30" s="833"/>
      <c r="O30" s="917" t="s">
        <v>2788</v>
      </c>
      <c r="P30" s="918"/>
      <c r="Q30" s="919"/>
      <c r="R30" s="917"/>
      <c r="S30" s="918"/>
      <c r="T30" s="919"/>
      <c r="U30" s="917"/>
      <c r="V30" s="918"/>
      <c r="W30" s="919"/>
      <c r="X30" s="917"/>
      <c r="Y30" s="918"/>
      <c r="Z30" s="919"/>
    </row>
    <row r="31" spans="2:26" ht="18.75" x14ac:dyDescent="0.3">
      <c r="B31" s="601"/>
      <c r="C31" s="601"/>
      <c r="D31" s="601"/>
      <c r="E31" s="601"/>
      <c r="F31" s="601"/>
      <c r="G31" s="601"/>
      <c r="H31" s="601"/>
      <c r="I31" s="601"/>
      <c r="J31" s="601"/>
      <c r="K31" s="601"/>
      <c r="L31" s="601"/>
      <c r="M31" s="601"/>
      <c r="N31" s="839"/>
      <c r="O31" s="601"/>
      <c r="P31" s="601"/>
      <c r="Q31" s="601"/>
      <c r="R31" s="601"/>
      <c r="S31" s="601"/>
      <c r="T31" s="601"/>
      <c r="U31" s="601"/>
      <c r="V31" s="601"/>
      <c r="W31" s="601"/>
      <c r="X31" s="601"/>
      <c r="Y31" s="601"/>
      <c r="Z31" s="601"/>
    </row>
    <row r="32" spans="2:26" ht="24.95" customHeight="1" x14ac:dyDescent="0.25">
      <c r="B32" s="841" t="s">
        <v>11</v>
      </c>
      <c r="C32" s="842"/>
      <c r="D32" s="842"/>
      <c r="E32" s="842"/>
      <c r="F32" s="842"/>
      <c r="G32" s="842"/>
      <c r="H32" s="842"/>
      <c r="I32" s="842"/>
      <c r="J32" s="842"/>
      <c r="K32" s="842"/>
      <c r="L32" s="842"/>
      <c r="M32" s="843" t="s">
        <v>5805</v>
      </c>
      <c r="N32" s="832"/>
      <c r="O32" s="827"/>
      <c r="P32" s="827"/>
      <c r="Q32" s="827"/>
      <c r="R32" s="827"/>
      <c r="S32" s="827"/>
      <c r="T32" s="827"/>
      <c r="U32" s="827"/>
      <c r="V32" s="827"/>
      <c r="W32" s="827"/>
      <c r="X32" s="827"/>
      <c r="Y32" s="827"/>
      <c r="Z32" s="827"/>
    </row>
    <row r="33" spans="1:26" ht="14.25" customHeight="1" x14ac:dyDescent="0.3">
      <c r="B33" s="601"/>
      <c r="C33" s="601"/>
      <c r="D33" s="601"/>
      <c r="E33" s="601"/>
      <c r="F33" s="601"/>
      <c r="G33" s="601"/>
      <c r="H33" s="601"/>
      <c r="I33" s="601"/>
      <c r="J33" s="601"/>
      <c r="K33" s="601"/>
      <c r="L33" s="601"/>
      <c r="M33" s="601"/>
      <c r="N33" s="839"/>
      <c r="O33" s="827"/>
      <c r="P33" s="827"/>
      <c r="Q33" s="827"/>
      <c r="R33" s="827"/>
      <c r="S33" s="827"/>
      <c r="T33" s="827"/>
      <c r="U33" s="827"/>
      <c r="V33" s="827"/>
      <c r="W33" s="827"/>
      <c r="X33" s="827"/>
      <c r="Y33" s="827"/>
      <c r="Z33" s="827"/>
    </row>
    <row r="34" spans="1:26" ht="24.95" customHeight="1" x14ac:dyDescent="0.25">
      <c r="B34" s="841" t="s">
        <v>12</v>
      </c>
      <c r="C34" s="842"/>
      <c r="D34" s="842"/>
      <c r="E34" s="842"/>
      <c r="F34" s="842"/>
      <c r="G34" s="842"/>
      <c r="H34" s="842"/>
      <c r="I34" s="842"/>
      <c r="J34" s="842"/>
      <c r="K34" s="842"/>
      <c r="L34" s="842"/>
      <c r="M34" s="843" t="s">
        <v>5805</v>
      </c>
      <c r="N34" s="832"/>
      <c r="O34" s="910"/>
      <c r="P34" s="910"/>
      <c r="Q34" s="910"/>
      <c r="R34" s="910"/>
      <c r="S34" s="910"/>
      <c r="T34" s="910"/>
      <c r="U34" s="910"/>
      <c r="V34" s="910"/>
      <c r="W34" s="910"/>
      <c r="X34" s="910"/>
      <c r="Y34" s="910"/>
      <c r="Z34" s="910"/>
    </row>
    <row r="35" spans="1:26" ht="18.75" x14ac:dyDescent="0.3">
      <c r="B35" s="601"/>
      <c r="C35" s="601"/>
      <c r="D35" s="601"/>
      <c r="E35" s="601"/>
      <c r="F35" s="601"/>
      <c r="G35" s="601"/>
      <c r="H35" s="601"/>
      <c r="I35" s="601"/>
      <c r="J35" s="601"/>
      <c r="K35" s="601"/>
      <c r="L35" s="601"/>
      <c r="M35" s="601"/>
      <c r="N35" s="839"/>
      <c r="O35" s="829"/>
      <c r="P35" s="829"/>
      <c r="Q35" s="829"/>
      <c r="R35" s="827"/>
      <c r="S35" s="830"/>
      <c r="T35" s="827"/>
      <c r="U35" s="827"/>
      <c r="V35" s="827"/>
      <c r="W35" s="827"/>
      <c r="X35" s="827"/>
      <c r="Y35" s="827"/>
      <c r="Z35" s="827"/>
    </row>
    <row r="36" spans="1:26" x14ac:dyDescent="0.25">
      <c r="B36" s="932" t="str">
        <f>IF(D1="","This MSRP List is confidential; do not forward this document to others outside your organization.","This NET List is confidential; do not forward this document to others outside your organization.")</f>
        <v>This MSRP List is confidential; do not forward this document to others outside your organization.</v>
      </c>
      <c r="C36" s="933"/>
      <c r="D36" s="933"/>
      <c r="E36" s="933"/>
      <c r="F36" s="933"/>
      <c r="G36" s="933"/>
      <c r="H36" s="933"/>
      <c r="I36" s="933"/>
      <c r="J36" s="578"/>
      <c r="K36" s="934" t="s">
        <v>188</v>
      </c>
      <c r="L36" s="934"/>
      <c r="M36" s="579"/>
      <c r="O36" s="944"/>
      <c r="P36" s="944"/>
      <c r="Q36" s="944"/>
      <c r="R36" s="944"/>
      <c r="S36" s="944"/>
      <c r="T36" s="944"/>
      <c r="U36" s="944"/>
      <c r="V36" s="944"/>
      <c r="W36" s="827"/>
      <c r="X36" s="942"/>
      <c r="Y36" s="942"/>
      <c r="Z36" s="827"/>
    </row>
    <row r="37" spans="1:26" x14ac:dyDescent="0.25">
      <c r="B37" s="936" t="str">
        <f>IF(D1="","All prices are MSRP prices excluding VAT according to the Milestone AV Technologies B.V. general terms of sale and delivery. ","All prices are NET prices excluding VAT according to the Milestone AV Technologies B.V. general terms of sale and delivery. ")</f>
        <v xml:space="preserve">All prices are MSRP prices excluding VAT according to the Milestone AV Technologies B.V. general terms of sale and delivery. </v>
      </c>
      <c r="C37" s="937"/>
      <c r="D37" s="937"/>
      <c r="E37" s="937"/>
      <c r="F37" s="937"/>
      <c r="G37" s="937"/>
      <c r="H37" s="937"/>
      <c r="I37" s="937"/>
      <c r="K37" s="935"/>
      <c r="L37" s="935"/>
      <c r="M37" s="580"/>
      <c r="O37" s="944"/>
      <c r="P37" s="944"/>
      <c r="Q37" s="944"/>
      <c r="R37" s="944"/>
      <c r="S37" s="944"/>
      <c r="T37" s="944"/>
      <c r="U37" s="944"/>
      <c r="V37" s="944"/>
      <c r="W37" s="827"/>
      <c r="X37" s="942"/>
      <c r="Y37" s="942"/>
      <c r="Z37" s="827"/>
    </row>
    <row r="38" spans="1:26" x14ac:dyDescent="0.25">
      <c r="B38" s="946" t="s">
        <v>6045</v>
      </c>
      <c r="C38" s="947"/>
      <c r="D38" s="947"/>
      <c r="E38" s="947"/>
      <c r="F38" s="947"/>
      <c r="G38" s="947"/>
      <c r="H38" s="947"/>
      <c r="I38" s="947"/>
      <c r="M38" s="580"/>
      <c r="O38" s="945"/>
      <c r="P38" s="945"/>
      <c r="Q38" s="945"/>
      <c r="R38" s="945"/>
      <c r="S38" s="945"/>
      <c r="T38" s="945"/>
      <c r="U38" s="945"/>
      <c r="V38" s="945"/>
      <c r="W38" s="827"/>
      <c r="X38" s="827"/>
      <c r="Y38" s="827"/>
      <c r="Z38" s="827"/>
    </row>
    <row r="39" spans="1:26" x14ac:dyDescent="0.25">
      <c r="B39" s="938" t="s">
        <v>2785</v>
      </c>
      <c r="C39" s="939"/>
      <c r="D39" s="939"/>
      <c r="E39" s="939"/>
      <c r="F39" s="939"/>
      <c r="G39" s="939"/>
      <c r="H39" s="939"/>
      <c r="I39" s="939"/>
      <c r="J39" s="581"/>
      <c r="K39" s="581"/>
      <c r="L39" s="581"/>
      <c r="M39" s="582"/>
      <c r="O39" s="943"/>
      <c r="P39" s="943"/>
      <c r="Q39" s="943"/>
      <c r="R39" s="943"/>
      <c r="S39" s="943"/>
      <c r="T39" s="943"/>
      <c r="U39" s="943"/>
      <c r="V39" s="943"/>
      <c r="W39" s="827"/>
      <c r="X39" s="827"/>
      <c r="Y39" s="827"/>
      <c r="Z39" s="827"/>
    </row>
    <row r="40" spans="1:26" ht="15.75" x14ac:dyDescent="0.25">
      <c r="O40" s="828"/>
      <c r="P40" s="828"/>
      <c r="Q40" s="828"/>
      <c r="R40" s="827"/>
      <c r="S40" s="827"/>
      <c r="T40" s="827"/>
      <c r="U40" s="831"/>
      <c r="V40" s="827"/>
      <c r="W40" s="827"/>
      <c r="X40" s="827"/>
      <c r="Y40" s="827"/>
      <c r="Z40" s="827"/>
    </row>
    <row r="41" spans="1:26" ht="15.75" x14ac:dyDescent="0.25">
      <c r="H41" s="76"/>
      <c r="I41" s="76"/>
      <c r="O41" s="828"/>
      <c r="P41" s="828"/>
      <c r="Q41" s="828"/>
      <c r="R41" s="827"/>
      <c r="S41" s="827"/>
      <c r="T41" s="827"/>
      <c r="U41" s="827"/>
      <c r="V41" s="827"/>
      <c r="W41" s="827"/>
      <c r="X41" s="827"/>
      <c r="Y41" s="827"/>
      <c r="Z41" s="827"/>
    </row>
    <row r="42" spans="1:26" ht="15.75" x14ac:dyDescent="0.25">
      <c r="O42" s="1"/>
      <c r="P42" s="1"/>
      <c r="Q42" s="1"/>
    </row>
    <row r="43" spans="1:26" ht="15.75" x14ac:dyDescent="0.25">
      <c r="O43" s="1"/>
      <c r="P43" s="1"/>
      <c r="Q43" s="1"/>
    </row>
    <row r="44" spans="1:26" ht="15.75" x14ac:dyDescent="0.25">
      <c r="O44" s="1"/>
      <c r="P44" s="1"/>
      <c r="Q44" s="1"/>
    </row>
    <row r="45" spans="1:26" ht="15.75" x14ac:dyDescent="0.25">
      <c r="O45" s="1"/>
      <c r="P45" s="1"/>
      <c r="Q45" s="1"/>
    </row>
    <row r="46" spans="1:26" ht="15.75" x14ac:dyDescent="0.25">
      <c r="O46" s="1"/>
      <c r="P46" s="1"/>
      <c r="Q46" s="1"/>
    </row>
    <row r="47" spans="1:26" ht="15.75" x14ac:dyDescent="0.25">
      <c r="B47" s="1"/>
      <c r="C47" s="1"/>
      <c r="D47" s="1"/>
      <c r="E47" s="1"/>
      <c r="F47" s="1"/>
      <c r="G47" s="1"/>
      <c r="H47" s="1"/>
      <c r="I47" s="1"/>
      <c r="J47" s="1"/>
      <c r="K47" s="1"/>
      <c r="L47" s="1"/>
      <c r="M47" s="1"/>
      <c r="N47" s="828"/>
      <c r="O47" s="1"/>
      <c r="P47" s="1"/>
      <c r="Q47" s="1"/>
    </row>
    <row r="48" spans="1:26" ht="15" customHeight="1" x14ac:dyDescent="0.25">
      <c r="A48" s="1"/>
      <c r="B48" s="1"/>
      <c r="C48" s="1"/>
      <c r="D48" s="1"/>
      <c r="E48" s="1"/>
      <c r="F48" s="1"/>
      <c r="G48" s="1"/>
      <c r="H48" s="1"/>
      <c r="I48" s="1"/>
      <c r="J48" s="1"/>
      <c r="K48" s="1"/>
      <c r="L48" s="1"/>
      <c r="M48" s="1"/>
      <c r="N48" s="828"/>
    </row>
    <row r="49" spans="1:14" ht="15" customHeight="1" x14ac:dyDescent="0.25">
      <c r="A49" s="1"/>
      <c r="B49" s="1"/>
      <c r="C49" s="1"/>
      <c r="D49" s="1"/>
      <c r="E49" s="1"/>
      <c r="F49" s="1"/>
      <c r="G49" s="1"/>
      <c r="H49" s="1"/>
      <c r="I49" s="1"/>
      <c r="J49" s="1"/>
      <c r="K49" s="1"/>
      <c r="L49" s="1"/>
      <c r="M49" s="1"/>
      <c r="N49" s="828"/>
    </row>
    <row r="50" spans="1:14" ht="15" customHeight="1" x14ac:dyDescent="0.25">
      <c r="A50" s="1"/>
      <c r="B50" s="1"/>
      <c r="C50" s="1"/>
      <c r="D50" s="1"/>
      <c r="E50" s="1"/>
      <c r="F50" s="1"/>
      <c r="G50" s="1"/>
      <c r="H50" s="1"/>
      <c r="I50" s="1"/>
      <c r="J50" s="1"/>
      <c r="K50" s="1"/>
      <c r="L50" s="1"/>
      <c r="M50" s="1"/>
      <c r="N50" s="828"/>
    </row>
    <row r="51" spans="1:14" ht="15" customHeight="1" x14ac:dyDescent="0.25">
      <c r="A51" s="1"/>
      <c r="B51" s="1"/>
      <c r="C51" s="1"/>
      <c r="D51" s="1"/>
      <c r="E51" s="1"/>
      <c r="F51" s="1"/>
      <c r="G51" s="1"/>
      <c r="H51" s="1"/>
      <c r="I51" s="1"/>
      <c r="J51" s="1"/>
      <c r="K51" s="1"/>
      <c r="L51" s="1"/>
      <c r="M51" s="1"/>
      <c r="N51" s="828"/>
    </row>
    <row r="52" spans="1:14" ht="15" customHeight="1" x14ac:dyDescent="0.25">
      <c r="A52" s="1"/>
      <c r="B52" s="1"/>
      <c r="C52" s="1"/>
      <c r="D52" s="1"/>
      <c r="E52" s="1"/>
      <c r="F52" s="1"/>
      <c r="G52" s="1"/>
      <c r="H52" s="1"/>
      <c r="I52" s="1"/>
      <c r="J52" s="1"/>
      <c r="K52" s="1"/>
      <c r="L52" s="1"/>
      <c r="M52" s="1"/>
      <c r="N52" s="828"/>
    </row>
    <row r="53" spans="1:14" ht="15" customHeight="1" x14ac:dyDescent="0.25">
      <c r="A53" s="1"/>
      <c r="B53" s="1"/>
      <c r="C53" s="1"/>
      <c r="D53" s="1"/>
      <c r="E53" s="1"/>
      <c r="F53" s="1"/>
      <c r="G53" s="1"/>
      <c r="H53" s="1"/>
      <c r="I53" s="1"/>
      <c r="J53" s="1"/>
      <c r="K53" s="1"/>
      <c r="L53" s="1"/>
      <c r="M53" s="1"/>
      <c r="N53" s="828"/>
    </row>
    <row r="54" spans="1:14" ht="15" customHeight="1" x14ac:dyDescent="0.25">
      <c r="A54" s="1"/>
      <c r="B54" s="1"/>
      <c r="C54" s="1"/>
      <c r="D54" s="1"/>
      <c r="E54" s="1"/>
      <c r="F54" s="1"/>
      <c r="G54" s="1"/>
      <c r="H54" s="1"/>
      <c r="I54" s="1"/>
      <c r="J54" s="1"/>
      <c r="K54" s="1"/>
      <c r="L54" s="1"/>
      <c r="M54" s="1"/>
      <c r="N54" s="828"/>
    </row>
    <row r="55" spans="1:14" ht="15" customHeight="1" x14ac:dyDescent="0.25">
      <c r="A55" s="1"/>
      <c r="B55" s="1"/>
      <c r="C55" s="1"/>
      <c r="D55" s="1"/>
      <c r="E55" s="1"/>
      <c r="F55" s="1"/>
      <c r="G55" s="1"/>
      <c r="H55" s="1"/>
      <c r="I55" s="1"/>
      <c r="J55" s="1"/>
      <c r="K55" s="1"/>
      <c r="L55" s="1"/>
      <c r="M55" s="1"/>
      <c r="N55" s="828"/>
    </row>
    <row r="56" spans="1:14" ht="15" customHeight="1" x14ac:dyDescent="0.25">
      <c r="A56" s="1"/>
      <c r="B56" s="1"/>
      <c r="C56" s="1"/>
      <c r="D56" s="1"/>
      <c r="E56" s="1"/>
      <c r="F56" s="1"/>
      <c r="G56" s="1"/>
      <c r="H56" s="1"/>
      <c r="I56" s="1"/>
      <c r="J56" s="1"/>
      <c r="K56" s="1"/>
      <c r="L56" s="1"/>
      <c r="M56" s="1"/>
      <c r="N56" s="828"/>
    </row>
    <row r="57" spans="1:14" ht="15" customHeight="1" x14ac:dyDescent="0.25">
      <c r="A57" s="1"/>
      <c r="B57" s="1"/>
      <c r="C57" s="1"/>
      <c r="D57" s="1"/>
      <c r="E57" s="1"/>
      <c r="F57" s="1"/>
      <c r="G57" s="1"/>
      <c r="H57" s="1"/>
      <c r="I57" s="1"/>
      <c r="J57" s="1"/>
      <c r="K57" s="1"/>
      <c r="L57" s="1"/>
      <c r="M57" s="1"/>
      <c r="N57" s="828"/>
    </row>
    <row r="58" spans="1:14" ht="15" customHeight="1" x14ac:dyDescent="0.25">
      <c r="A58" s="1"/>
      <c r="B58" s="1"/>
      <c r="C58" s="1"/>
      <c r="D58" s="1"/>
      <c r="E58" s="1"/>
      <c r="F58" s="1"/>
      <c r="G58" s="1"/>
      <c r="H58" s="1"/>
      <c r="I58" s="1"/>
      <c r="J58" s="1"/>
      <c r="K58" s="1"/>
      <c r="L58" s="1"/>
      <c r="M58" s="1"/>
      <c r="N58" s="828"/>
    </row>
    <row r="59" spans="1:14" ht="15" customHeight="1" x14ac:dyDescent="0.25">
      <c r="A59" s="1"/>
      <c r="B59" s="1"/>
      <c r="C59" s="1"/>
      <c r="D59" s="1"/>
      <c r="E59" s="1"/>
      <c r="F59" s="1"/>
      <c r="G59" s="1"/>
      <c r="H59" s="1"/>
      <c r="I59" s="1"/>
      <c r="J59" s="1"/>
      <c r="K59" s="1"/>
      <c r="L59" s="1"/>
      <c r="M59" s="1"/>
      <c r="N59" s="828"/>
    </row>
    <row r="60" spans="1:14" ht="15" customHeight="1" x14ac:dyDescent="0.25">
      <c r="A60" s="1"/>
      <c r="B60" s="1"/>
      <c r="C60" s="1"/>
      <c r="D60" s="1"/>
      <c r="E60" s="1"/>
      <c r="F60" s="1"/>
      <c r="G60" s="1"/>
      <c r="H60" s="1"/>
      <c r="I60" s="1"/>
      <c r="J60" s="1"/>
      <c r="K60" s="1"/>
      <c r="L60" s="1"/>
      <c r="M60" s="1"/>
      <c r="N60" s="828"/>
    </row>
    <row r="61" spans="1:14" ht="15" customHeight="1" x14ac:dyDescent="0.25">
      <c r="A61" s="1"/>
      <c r="B61" s="1"/>
      <c r="C61" s="1"/>
      <c r="D61" s="1"/>
      <c r="E61" s="1"/>
      <c r="F61" s="1"/>
      <c r="G61" s="1"/>
      <c r="H61" s="1"/>
      <c r="I61" s="1"/>
      <c r="J61" s="1"/>
      <c r="K61" s="1"/>
      <c r="L61" s="1"/>
      <c r="M61" s="1"/>
      <c r="N61" s="828"/>
    </row>
    <row r="62" spans="1:14" ht="15" customHeight="1" x14ac:dyDescent="0.25">
      <c r="A62" s="1"/>
    </row>
  </sheetData>
  <mergeCells count="104">
    <mergeCell ref="B39:I39"/>
    <mergeCell ref="P4:Y4"/>
    <mergeCell ref="P5:Y6"/>
    <mergeCell ref="L8:M8"/>
    <mergeCell ref="L9:M9"/>
    <mergeCell ref="Y8:Z8"/>
    <mergeCell ref="Y9:Z9"/>
    <mergeCell ref="X36:Y37"/>
    <mergeCell ref="O26:Q26"/>
    <mergeCell ref="U25:W25"/>
    <mergeCell ref="U26:W26"/>
    <mergeCell ref="X25:Z25"/>
    <mergeCell ref="X26:Z26"/>
    <mergeCell ref="O39:V39"/>
    <mergeCell ref="O36:V36"/>
    <mergeCell ref="O37:V37"/>
    <mergeCell ref="O38:V38"/>
    <mergeCell ref="B25:D25"/>
    <mergeCell ref="E25:G25"/>
    <mergeCell ref="B18:D18"/>
    <mergeCell ref="E18:G18"/>
    <mergeCell ref="B38:I38"/>
    <mergeCell ref="H18:J18"/>
    <mergeCell ref="K18:M18"/>
    <mergeCell ref="B36:I36"/>
    <mergeCell ref="K36:L37"/>
    <mergeCell ref="B37:I37"/>
    <mergeCell ref="B29:D29"/>
    <mergeCell ref="E29:G29"/>
    <mergeCell ref="H29:J29"/>
    <mergeCell ref="K29:M29"/>
    <mergeCell ref="B30:D30"/>
    <mergeCell ref="E30:G30"/>
    <mergeCell ref="H30:J30"/>
    <mergeCell ref="K30:M30"/>
    <mergeCell ref="X19:Z19"/>
    <mergeCell ref="K22:M22"/>
    <mergeCell ref="X29:Z29"/>
    <mergeCell ref="X30:Z30"/>
    <mergeCell ref="H25:J25"/>
    <mergeCell ref="K25:M25"/>
    <mergeCell ref="B26:D26"/>
    <mergeCell ref="E26:G26"/>
    <mergeCell ref="H26:J26"/>
    <mergeCell ref="K26:M26"/>
    <mergeCell ref="O21:Q21"/>
    <mergeCell ref="R21:T21"/>
    <mergeCell ref="U21:W21"/>
    <mergeCell ref="X21:Z21"/>
    <mergeCell ref="O22:Q22"/>
    <mergeCell ref="R22:T22"/>
    <mergeCell ref="U22:W22"/>
    <mergeCell ref="X22:Z22"/>
    <mergeCell ref="B20:J20"/>
    <mergeCell ref="B19:D19"/>
    <mergeCell ref="E19:G19"/>
    <mergeCell ref="B11:M11"/>
    <mergeCell ref="O11:Z11"/>
    <mergeCell ref="B21:D21"/>
    <mergeCell ref="E21:G21"/>
    <mergeCell ref="H21:J21"/>
    <mergeCell ref="K21:M21"/>
    <mergeCell ref="B22:D22"/>
    <mergeCell ref="E22:G22"/>
    <mergeCell ref="H22:J22"/>
    <mergeCell ref="O18:Q18"/>
    <mergeCell ref="R18:T18"/>
    <mergeCell ref="U18:W18"/>
    <mergeCell ref="X18:Z18"/>
    <mergeCell ref="O19:Q19"/>
    <mergeCell ref="R19:T19"/>
    <mergeCell ref="U19:W19"/>
    <mergeCell ref="H19:J19"/>
    <mergeCell ref="K19:M19"/>
    <mergeCell ref="B14:D14"/>
    <mergeCell ref="K15:M15"/>
    <mergeCell ref="O15:Q15"/>
    <mergeCell ref="R15:T15"/>
    <mergeCell ref="U15:W15"/>
    <mergeCell ref="X15:Z15"/>
    <mergeCell ref="L1:M3"/>
    <mergeCell ref="D5:K6"/>
    <mergeCell ref="D4:K4"/>
    <mergeCell ref="L4:M6"/>
    <mergeCell ref="O34:Z34"/>
    <mergeCell ref="O25:Q25"/>
    <mergeCell ref="R25:T25"/>
    <mergeCell ref="R26:T26"/>
    <mergeCell ref="O29:Q29"/>
    <mergeCell ref="O30:Q30"/>
    <mergeCell ref="R29:T29"/>
    <mergeCell ref="R30:T30"/>
    <mergeCell ref="U29:W29"/>
    <mergeCell ref="U30:W30"/>
    <mergeCell ref="E14:G14"/>
    <mergeCell ref="H14:J14"/>
    <mergeCell ref="K14:M14"/>
    <mergeCell ref="O14:Q14"/>
    <mergeCell ref="R14:T14"/>
    <mergeCell ref="U14:W14"/>
    <mergeCell ref="X14:Z14"/>
    <mergeCell ref="B15:D15"/>
    <mergeCell ref="E15:G15"/>
    <mergeCell ref="H15:J15"/>
  </mergeCells>
  <hyperlinks>
    <hyperlink ref="K25:M25" location="'Fixed Frame ALR UST'!A1" display="'Fixed Frame ALR UST'!A1" xr:uid="{D206AEFE-488B-485F-817F-4A125697880C}"/>
  </hyperlinks>
  <pageMargins left="0.7" right="0.7" top="0.75" bottom="0.75" header="0.3" footer="0.3"/>
  <pageSetup paperSize="9"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5569-F9A0-4F0E-B6EA-EB1C9E9399F6}">
  <sheetPr codeName="Sheet10">
    <tabColor theme="8"/>
  </sheetPr>
  <dimension ref="B1:P91"/>
  <sheetViews>
    <sheetView showGridLines="0" zoomScale="80" zoomScaleNormal="80" zoomScaleSheetLayoutView="40" zoomScalePageLayoutView="30" workbookViewId="0">
      <selection activeCell="S4" sqref="S4"/>
    </sheetView>
  </sheetViews>
  <sheetFormatPr defaultRowHeight="12.75" x14ac:dyDescent="0.25"/>
  <cols>
    <col min="1" max="1" width="4" style="222" customWidth="1"/>
    <col min="2" max="2" width="50.7109375" style="499" customWidth="1"/>
    <col min="3" max="3" width="10" style="222" bestFit="1" customWidth="1"/>
    <col min="4" max="4" width="8.5703125" style="222" bestFit="1" customWidth="1"/>
    <col min="5" max="5" width="3.42578125" style="222" bestFit="1" customWidth="1"/>
    <col min="6" max="6" width="50.7109375" style="499" customWidth="1"/>
    <col min="7" max="7" width="10" style="222" bestFit="1" customWidth="1"/>
    <col min="8" max="8" width="8.5703125" style="222" bestFit="1" customWidth="1"/>
    <col min="9" max="9" width="4.7109375" style="222" customWidth="1"/>
    <col min="10" max="10" width="50.7109375" style="499" customWidth="1"/>
    <col min="11" max="11" width="10" style="222" bestFit="1" customWidth="1"/>
    <col min="12" max="12" width="8.5703125" style="222" bestFit="1" customWidth="1"/>
    <col min="13" max="13" width="3.85546875" style="222" customWidth="1"/>
    <col min="14" max="14" width="50.7109375" style="499" customWidth="1"/>
    <col min="15" max="15" width="10" style="222" bestFit="1" customWidth="1"/>
    <col min="16" max="16" width="8.5703125" style="222" bestFit="1" customWidth="1"/>
    <col min="17" max="19" width="7.7109375" style="222" customWidth="1"/>
    <col min="20" max="16384" width="9.140625" style="222"/>
  </cols>
  <sheetData>
    <row r="1" spans="2:16" ht="131.25" customHeight="1" x14ac:dyDescent="0.25">
      <c r="B1" s="498"/>
      <c r="C1" s="489"/>
      <c r="D1" s="489"/>
      <c r="E1" s="489"/>
      <c r="F1" s="498"/>
      <c r="G1" s="489"/>
      <c r="H1" s="489"/>
      <c r="I1" s="489"/>
      <c r="J1" s="498"/>
      <c r="N1" s="498"/>
    </row>
    <row r="2" spans="2:16" ht="57.75" customHeight="1" x14ac:dyDescent="0.25">
      <c r="B2" s="1179" t="s">
        <v>146</v>
      </c>
      <c r="C2" s="1180"/>
      <c r="D2" s="1180"/>
      <c r="E2" s="1180"/>
      <c r="F2" s="1180"/>
      <c r="G2" s="1180"/>
      <c r="H2" s="1180"/>
      <c r="I2" s="1180"/>
      <c r="J2" s="1180"/>
      <c r="K2" s="1180"/>
      <c r="L2" s="1180"/>
      <c r="M2" s="1180"/>
      <c r="N2" s="1180"/>
      <c r="O2" s="1180"/>
      <c r="P2" s="1180"/>
    </row>
    <row r="3" spans="2:16" ht="12.75" customHeight="1" x14ac:dyDescent="0.25"/>
    <row r="4" spans="2:16" ht="158.25" customHeight="1" x14ac:dyDescent="0.25">
      <c r="B4" s="500"/>
      <c r="C4" s="1177" t="s">
        <v>2927</v>
      </c>
      <c r="D4" s="1178"/>
      <c r="F4" s="500"/>
      <c r="G4" s="490"/>
      <c r="H4" s="491"/>
      <c r="J4" s="500"/>
      <c r="K4" s="1185" t="s">
        <v>6013</v>
      </c>
      <c r="L4" s="1186"/>
    </row>
    <row r="5" spans="2:16" ht="12.75" customHeight="1" x14ac:dyDescent="0.2">
      <c r="B5" s="795" t="s">
        <v>1</v>
      </c>
      <c r="C5" s="793" t="s">
        <v>221</v>
      </c>
      <c r="D5" s="780" t="s">
        <v>23</v>
      </c>
      <c r="F5" s="795" t="s">
        <v>1</v>
      </c>
      <c r="G5" s="793" t="s">
        <v>221</v>
      </c>
      <c r="H5" s="780" t="s">
        <v>23</v>
      </c>
      <c r="J5" s="795" t="s">
        <v>1</v>
      </c>
      <c r="K5" s="793" t="s">
        <v>221</v>
      </c>
      <c r="L5" s="780" t="s">
        <v>23</v>
      </c>
    </row>
    <row r="6" spans="2:16" ht="12.75" customHeight="1" x14ac:dyDescent="0.2">
      <c r="B6" s="796"/>
      <c r="C6" s="794"/>
      <c r="D6" s="781" t="str">
        <f>Index!$L$4</f>
        <v>€</v>
      </c>
      <c r="F6" s="796"/>
      <c r="G6" s="794"/>
      <c r="H6" s="781" t="str">
        <f>Index!$L$4</f>
        <v>€</v>
      </c>
      <c r="J6" s="796"/>
      <c r="K6" s="794"/>
      <c r="L6" s="781" t="str">
        <f>Index!$L$4</f>
        <v>€</v>
      </c>
    </row>
    <row r="7" spans="2:16" ht="12.75" customHeight="1" x14ac:dyDescent="0.2">
      <c r="B7" s="501" t="s">
        <v>147</v>
      </c>
      <c r="C7" s="487">
        <v>10800154</v>
      </c>
      <c r="D7" s="411">
        <f>IF(Index!$L$4="€",VLOOKUP(C7,ERP!$A:$CL,5,0),IF(Index!$L$4="$",VLOOKUP(C7,ERP!$A:$CL,7,0),IF(Index!$L$4="CHF",VLOOKUP(C7,ERP!$A:$CL,9,0),IF(Index!$L$4="£",VLOOKUP(C7,ERP!$A:$CL,11,0),""))))</f>
        <v>219</v>
      </c>
      <c r="F7" s="501" t="s">
        <v>165</v>
      </c>
      <c r="G7" s="487">
        <v>10800155</v>
      </c>
      <c r="H7" s="411">
        <f>IF(Index!$L$4="€",VLOOKUP(G7,ERP!$A:$CL,5,0),IF(Index!$L$4="$",VLOOKUP(G7,ERP!$A:$CL,7,0),IF(Index!$L$4="CHF",VLOOKUP(G7,ERP!$A:$CL,9,0),IF(Index!$L$4="£",VLOOKUP(G7,ERP!$A:$CL,11,0),""))))</f>
        <v>125</v>
      </c>
      <c r="J7" s="501" t="s">
        <v>6012</v>
      </c>
      <c r="K7" s="487" t="s">
        <v>6015</v>
      </c>
      <c r="L7" s="411">
        <f>IF(Index!$L$4="€",VLOOKUP(K7,ERP!$A:$CL,5,0),IF(Index!$L$4="$",VLOOKUP(K7,ERP!$A:$CL,7,0),IF(Index!$L$4="CHF",VLOOKUP(K7,ERP!$A:$CL,9,0),IF(Index!$L$4="£",VLOOKUP(K7,ERP!$A:$CL,11,0),""))))</f>
        <v>735</v>
      </c>
    </row>
    <row r="8" spans="2:16" ht="12.75" customHeight="1" x14ac:dyDescent="0.25">
      <c r="B8" s="583" t="s">
        <v>2786</v>
      </c>
      <c r="C8" s="493"/>
      <c r="D8" s="493"/>
      <c r="F8" s="502"/>
      <c r="G8" s="493"/>
      <c r="H8" s="493"/>
      <c r="J8" s="583" t="s">
        <v>6014</v>
      </c>
      <c r="K8" s="493"/>
      <c r="L8" s="493"/>
    </row>
    <row r="9" spans="2:16" ht="12.75" customHeight="1" x14ac:dyDescent="0.25">
      <c r="B9" s="584" t="s">
        <v>2787</v>
      </c>
      <c r="C9" s="495"/>
      <c r="D9" s="495"/>
      <c r="F9" s="503"/>
      <c r="G9" s="495"/>
      <c r="H9" s="495"/>
      <c r="J9" s="584"/>
      <c r="K9" s="495"/>
      <c r="L9" s="495"/>
    </row>
    <row r="10" spans="2:16" ht="12.75" customHeight="1" x14ac:dyDescent="0.25"/>
    <row r="11" spans="2:16" ht="158.25" customHeight="1" x14ac:dyDescent="0.25">
      <c r="B11" s="500"/>
      <c r="C11" s="1177" t="s">
        <v>309</v>
      </c>
      <c r="D11" s="1178"/>
      <c r="F11" s="500"/>
      <c r="G11" s="490"/>
      <c r="H11" s="491"/>
      <c r="J11" s="500"/>
      <c r="K11" s="490"/>
      <c r="L11" s="491"/>
      <c r="N11" s="500"/>
      <c r="O11" s="490"/>
      <c r="P11" s="491"/>
    </row>
    <row r="12" spans="2:16" ht="12.75" customHeight="1" x14ac:dyDescent="0.2">
      <c r="B12" s="795" t="s">
        <v>1</v>
      </c>
      <c r="C12" s="793" t="s">
        <v>221</v>
      </c>
      <c r="D12" s="780" t="s">
        <v>23</v>
      </c>
      <c r="F12" s="795" t="s">
        <v>1</v>
      </c>
      <c r="G12" s="793" t="s">
        <v>221</v>
      </c>
      <c r="H12" s="780" t="s">
        <v>23</v>
      </c>
      <c r="J12" s="795" t="s">
        <v>1</v>
      </c>
      <c r="K12" s="793" t="s">
        <v>221</v>
      </c>
      <c r="L12" s="780" t="s">
        <v>23</v>
      </c>
      <c r="N12" s="795" t="s">
        <v>1</v>
      </c>
      <c r="O12" s="793" t="s">
        <v>221</v>
      </c>
      <c r="P12" s="780" t="s">
        <v>23</v>
      </c>
    </row>
    <row r="13" spans="2:16" ht="12.75" customHeight="1" x14ac:dyDescent="0.2">
      <c r="B13" s="796"/>
      <c r="C13" s="794"/>
      <c r="D13" s="781" t="str">
        <f>Index!$L$4</f>
        <v>€</v>
      </c>
      <c r="F13" s="796"/>
      <c r="G13" s="794"/>
      <c r="H13" s="781" t="str">
        <f>Index!$L$4</f>
        <v>€</v>
      </c>
      <c r="J13" s="796"/>
      <c r="K13" s="794"/>
      <c r="L13" s="781" t="str">
        <f>Index!$L$4</f>
        <v>€</v>
      </c>
      <c r="N13" s="796"/>
      <c r="O13" s="794"/>
      <c r="P13" s="781" t="str">
        <f>Index!$L$4</f>
        <v>€</v>
      </c>
    </row>
    <row r="14" spans="2:16" ht="12.75" customHeight="1" x14ac:dyDescent="0.2">
      <c r="B14" s="501" t="s">
        <v>29</v>
      </c>
      <c r="C14" s="487">
        <v>10800055</v>
      </c>
      <c r="D14" s="411">
        <f>IF(Index!$L$4="€",VLOOKUP(C14,ERP!$A:$CL,5,0),IF(Index!$L$4="$",VLOOKUP(C14,ERP!$A:$CL,7,0),IF(Index!$L$4="CHF",VLOOKUP(C14,ERP!$A:$CL,9,0),IF(Index!$L$4="£",VLOOKUP(C14,ERP!$A:$CL,11,0),""))))</f>
        <v>276</v>
      </c>
      <c r="F14" s="501" t="s">
        <v>27</v>
      </c>
      <c r="G14" s="487">
        <v>10800056</v>
      </c>
      <c r="H14" s="411">
        <f>IF(Index!$L$4="€",VLOOKUP(G14,ERP!$A:$CL,5,0),IF(Index!$L$4="$",VLOOKUP(G14,ERP!$A:$CL,7,0),IF(Index!$L$4="CHF",VLOOKUP(G14,ERP!$A:$CL,9,0),IF(Index!$L$4="£",VLOOKUP(G14,ERP!$A:$CL,11,0),""))))</f>
        <v>143</v>
      </c>
      <c r="J14" s="501" t="s">
        <v>33</v>
      </c>
      <c r="K14" s="487">
        <v>10800057</v>
      </c>
      <c r="L14" s="411">
        <f>IF(Index!$L$4="€",VLOOKUP(K14,ERP!$A:$CL,5,0),IF(Index!$L$4="$",VLOOKUP(K14,ERP!$A:$CL,7,0),IF(Index!$L$4="CHF",VLOOKUP(K14,ERP!$A:$CL,9,0),IF(Index!$L$4="£",VLOOKUP(K14,ERP!$A:$CL,11,0),""))))</f>
        <v>419</v>
      </c>
      <c r="N14" s="501" t="s">
        <v>32</v>
      </c>
      <c r="O14" s="487">
        <v>10800065</v>
      </c>
      <c r="P14" s="411">
        <f>IF(Index!$L$4="€",VLOOKUP(O14,ERP!$A:$CL,5,0),IF(Index!$L$4="$",VLOOKUP(O14,ERP!$A:$CL,7,0),IF(Index!$L$4="CHF",VLOOKUP(O14,ERP!$A:$CL,9,0),IF(Index!$L$4="£",VLOOKUP(O14,ERP!$A:$CL,11,0),""))))</f>
        <v>119</v>
      </c>
    </row>
    <row r="15" spans="2:16" ht="12.75" customHeight="1" x14ac:dyDescent="0.2">
      <c r="B15" s="504" t="s">
        <v>30</v>
      </c>
      <c r="C15" s="488">
        <v>10800066</v>
      </c>
      <c r="D15" s="620">
        <f>IF(Index!$L$4="€",VLOOKUP(C15,ERP!$A:$CL,5,0),IF(Index!$L$4="$",VLOOKUP(C15,ERP!$A:$CL,7,0),IF(Index!$L$4="CHF",VLOOKUP(C15,ERP!$A:$CL,9,0),IF(Index!$L$4="£",VLOOKUP(C15,ERP!$A:$CL,11,0),""))))</f>
        <v>276</v>
      </c>
      <c r="F15" s="502"/>
      <c r="G15" s="493"/>
      <c r="H15" s="493"/>
      <c r="J15" s="504" t="s">
        <v>34</v>
      </c>
      <c r="K15" s="488">
        <v>10800070</v>
      </c>
      <c r="L15" s="620">
        <f>IF(Index!$L$4="€",VLOOKUP(K15,ERP!$A:$CL,5,0),IF(Index!$L$4="$",VLOOKUP(K15,ERP!$A:$CL,7,0),IF(Index!$L$4="CHF",VLOOKUP(K15,ERP!$A:$CL,9,0),IF(Index!$L$4="£",VLOOKUP(K15,ERP!$A:$CL,11,0),""))))</f>
        <v>419</v>
      </c>
      <c r="N15" s="502"/>
      <c r="O15" s="493"/>
      <c r="P15" s="493"/>
    </row>
    <row r="16" spans="2:16" ht="12.75" customHeight="1" x14ac:dyDescent="0.2">
      <c r="B16" s="505" t="s">
        <v>31</v>
      </c>
      <c r="C16" s="487">
        <v>10800067</v>
      </c>
      <c r="D16" s="619">
        <f>IF(Index!$L$4="€",VLOOKUP(C16,ERP!$A:$CL,5,0),IF(Index!$L$4="$",VLOOKUP(C16,ERP!$A:$CL,7,0),IF(Index!$L$4="CHF",VLOOKUP(C16,ERP!$A:$CL,9,0),IF(Index!$L$4="£",VLOOKUP(C16,ERP!$A:$CL,11,0),""))))</f>
        <v>276</v>
      </c>
      <c r="F16" s="503"/>
      <c r="G16" s="495"/>
      <c r="H16" s="495"/>
      <c r="J16" s="505" t="s">
        <v>35</v>
      </c>
      <c r="K16" s="487">
        <v>10800069</v>
      </c>
      <c r="L16" s="619">
        <f>IF(Index!$L$4="€",VLOOKUP(K16,ERP!$A:$CL,5,0),IF(Index!$L$4="$",VLOOKUP(K16,ERP!$A:$CL,7,0),IF(Index!$L$4="CHF",VLOOKUP(K16,ERP!$A:$CL,9,0),IF(Index!$L$4="£",VLOOKUP(K16,ERP!$A:$CL,11,0),""))))</f>
        <v>419</v>
      </c>
      <c r="N16" s="503"/>
      <c r="O16" s="495"/>
      <c r="P16" s="495"/>
    </row>
    <row r="17" spans="2:16" ht="12.75" customHeight="1" x14ac:dyDescent="0.25"/>
    <row r="18" spans="2:16" ht="158.25" customHeight="1" x14ac:dyDescent="0.25">
      <c r="B18" s="500"/>
      <c r="C18" s="490"/>
      <c r="D18" s="491"/>
    </row>
    <row r="19" spans="2:16" ht="12.75" customHeight="1" x14ac:dyDescent="0.2">
      <c r="B19" s="795" t="s">
        <v>1</v>
      </c>
      <c r="C19" s="793" t="s">
        <v>221</v>
      </c>
      <c r="D19" s="780" t="s">
        <v>23</v>
      </c>
      <c r="F19" s="585"/>
      <c r="G19" s="221"/>
      <c r="H19" s="221"/>
    </row>
    <row r="20" spans="2:16" ht="12.75" customHeight="1" x14ac:dyDescent="0.2">
      <c r="B20" s="796"/>
      <c r="C20" s="794"/>
      <c r="D20" s="781" t="str">
        <f>Index!$L$4</f>
        <v>€</v>
      </c>
      <c r="F20" s="585"/>
      <c r="G20" s="221"/>
      <c r="H20" s="221"/>
    </row>
    <row r="21" spans="2:16" ht="12.75" customHeight="1" x14ac:dyDescent="0.2">
      <c r="B21" s="501" t="s">
        <v>8</v>
      </c>
      <c r="C21" s="487">
        <v>10800059</v>
      </c>
      <c r="D21" s="411">
        <f>IF(Index!$L$4="€",VLOOKUP(C21,ERP!$A:$CL,5,0),IF(Index!$L$4="$",VLOOKUP(C21,ERP!$A:$CL,7,0),IF(Index!$L$4="CHF",VLOOKUP(C21,ERP!$A:$CL,9,0),IF(Index!$L$4="£",VLOOKUP(C21,ERP!$A:$CL,11,0),""))))</f>
        <v>143</v>
      </c>
      <c r="F21" s="587"/>
      <c r="G21" s="367"/>
      <c r="H21" s="330"/>
    </row>
    <row r="22" spans="2:16" ht="12.75" customHeight="1" x14ac:dyDescent="0.25">
      <c r="B22" s="502" t="s">
        <v>9</v>
      </c>
      <c r="C22" s="496">
        <v>10800074</v>
      </c>
      <c r="D22" s="620">
        <f>IF(Index!$L$4="€",VLOOKUP(C22,ERP!$A:$CL,5,0),IF(Index!$L$4="$",VLOOKUP(C22,ERP!$A:$CL,7,0),IF(Index!$L$4="CHF",VLOOKUP(C22,ERP!$A:$CL,9,0),IF(Index!$L$4="£",VLOOKUP(C22,ERP!$A:$CL,11,0),""))))</f>
        <v>143</v>
      </c>
      <c r="G22" s="221"/>
      <c r="H22" s="159"/>
    </row>
    <row r="23" spans="2:16" ht="12.75" customHeight="1" x14ac:dyDescent="0.25">
      <c r="B23" s="503" t="s">
        <v>10</v>
      </c>
      <c r="C23" s="497">
        <v>10800075</v>
      </c>
      <c r="D23" s="619">
        <f>IF(Index!$L$4="€",VLOOKUP(C23,ERP!$A:$CL,5,0),IF(Index!$L$4="$",VLOOKUP(C23,ERP!$A:$CL,7,0),IF(Index!$L$4="CHF",VLOOKUP(C23,ERP!$A:$CL,9,0),IF(Index!$L$4="£",VLOOKUP(C23,ERP!$A:$CL,11,0),""))))</f>
        <v>143</v>
      </c>
      <c r="G23" s="221"/>
      <c r="H23" s="159"/>
    </row>
    <row r="24" spans="2:16" ht="12.75" customHeight="1" x14ac:dyDescent="0.25"/>
    <row r="25" spans="2:16" ht="158.25" customHeight="1" x14ac:dyDescent="0.25">
      <c r="B25" s="500"/>
      <c r="C25" s="490"/>
      <c r="D25" s="491"/>
      <c r="E25" s="110"/>
      <c r="F25" s="860"/>
      <c r="G25" s="1183"/>
      <c r="H25" s="1184"/>
    </row>
    <row r="26" spans="2:16" ht="12.75" customHeight="1" x14ac:dyDescent="0.2">
      <c r="B26" s="795" t="s">
        <v>1</v>
      </c>
      <c r="C26" s="793" t="s">
        <v>221</v>
      </c>
      <c r="D26" s="780" t="s">
        <v>23</v>
      </c>
      <c r="E26" s="110"/>
      <c r="F26" s="861"/>
      <c r="G26" s="156"/>
      <c r="H26" s="156"/>
    </row>
    <row r="27" spans="2:16" ht="12.75" customHeight="1" x14ac:dyDescent="0.2">
      <c r="B27" s="796"/>
      <c r="C27" s="794"/>
      <c r="D27" s="781" t="str">
        <f>Index!$L$4</f>
        <v>€</v>
      </c>
      <c r="E27" s="110"/>
      <c r="F27" s="861"/>
      <c r="G27" s="156"/>
      <c r="H27" s="156"/>
    </row>
    <row r="28" spans="2:16" ht="12.75" customHeight="1" x14ac:dyDescent="0.2">
      <c r="B28" s="501" t="s">
        <v>24</v>
      </c>
      <c r="C28" s="487">
        <v>10800068</v>
      </c>
      <c r="D28" s="411">
        <f>IF(Index!$L$4="€",VLOOKUP(C28,ERP!$A:$CL,5,0),IF(Index!$L$4="$",VLOOKUP(C28,ERP!$A:$CL,7,0),IF(Index!$L$4="CHF",VLOOKUP(C28,ERP!$A:$CL,9,0),IF(Index!$L$4="£",VLOOKUP(C28,ERP!$A:$CL,11,0),""))))</f>
        <v>288</v>
      </c>
      <c r="E28" s="110"/>
      <c r="F28" s="862"/>
      <c r="G28" s="298"/>
      <c r="H28" s="354"/>
    </row>
    <row r="29" spans="2:16" ht="12.75" customHeight="1" x14ac:dyDescent="0.2">
      <c r="B29" s="504" t="s">
        <v>25</v>
      </c>
      <c r="C29" s="488">
        <v>10800084</v>
      </c>
      <c r="D29" s="620">
        <f>IF(Index!$L$4="€",VLOOKUP(C29,ERP!$A:$CL,5,0),IF(Index!$L$4="$",VLOOKUP(C29,ERP!$A:$CL,7,0),IF(Index!$L$4="CHF",VLOOKUP(C29,ERP!$A:$CL,9,0),IF(Index!$L$4="£",VLOOKUP(C29,ERP!$A:$CL,11,0),""))))</f>
        <v>288</v>
      </c>
      <c r="E29" s="110"/>
      <c r="F29" s="860"/>
      <c r="G29" s="110"/>
      <c r="H29" s="110"/>
    </row>
    <row r="30" spans="2:16" ht="12.75" customHeight="1" x14ac:dyDescent="0.2">
      <c r="B30" s="505" t="s">
        <v>26</v>
      </c>
      <c r="C30" s="487">
        <v>10800083</v>
      </c>
      <c r="D30" s="619">
        <f>IF(Index!$L$4="€",VLOOKUP(C30,ERP!$A:$CL,5,0),IF(Index!$L$4="$",VLOOKUP(C30,ERP!$A:$CL,7,0),IF(Index!$L$4="CHF",VLOOKUP(C30,ERP!$A:$CL,9,0),IF(Index!$L$4="£",VLOOKUP(C30,ERP!$A:$CL,11,0),""))))</f>
        <v>288</v>
      </c>
      <c r="E30" s="110"/>
      <c r="F30" s="860"/>
      <c r="G30" s="110"/>
      <c r="H30" s="110"/>
    </row>
    <row r="31" spans="2:16" ht="12.75" customHeight="1" x14ac:dyDescent="0.25"/>
    <row r="32" spans="2:16" ht="57.75" customHeight="1" x14ac:dyDescent="0.25">
      <c r="B32" s="1181" t="s">
        <v>2717</v>
      </c>
      <c r="C32" s="1182"/>
      <c r="D32" s="1182"/>
      <c r="E32" s="1182"/>
      <c r="F32" s="1182"/>
      <c r="G32" s="1182"/>
      <c r="H32" s="1182"/>
      <c r="I32" s="1182"/>
      <c r="J32" s="1182"/>
      <c r="K32" s="1182"/>
      <c r="L32" s="1182"/>
      <c r="M32" s="1182"/>
      <c r="N32" s="1182"/>
      <c r="O32" s="1182"/>
      <c r="P32" s="1182"/>
    </row>
    <row r="33" spans="2:16" ht="12.75" customHeight="1" x14ac:dyDescent="0.25"/>
    <row r="34" spans="2:16" ht="158.25" customHeight="1" x14ac:dyDescent="0.25">
      <c r="B34" s="500"/>
      <c r="C34" s="490"/>
      <c r="D34" s="491"/>
      <c r="F34" s="500"/>
      <c r="G34" s="490"/>
      <c r="H34" s="491"/>
    </row>
    <row r="35" spans="2:16" ht="12.75" customHeight="1" x14ac:dyDescent="0.2">
      <c r="B35" s="795" t="s">
        <v>1</v>
      </c>
      <c r="C35" s="793" t="s">
        <v>221</v>
      </c>
      <c r="D35" s="780" t="s">
        <v>23</v>
      </c>
      <c r="F35" s="795" t="s">
        <v>1</v>
      </c>
      <c r="G35" s="793" t="s">
        <v>221</v>
      </c>
      <c r="H35" s="780" t="s">
        <v>23</v>
      </c>
      <c r="J35" s="585"/>
      <c r="K35" s="221"/>
      <c r="L35" s="221"/>
      <c r="N35" s="585"/>
      <c r="O35" s="221"/>
      <c r="P35" s="221"/>
    </row>
    <row r="36" spans="2:16" ht="12.75" customHeight="1" x14ac:dyDescent="0.2">
      <c r="B36" s="796"/>
      <c r="C36" s="794"/>
      <c r="D36" s="781" t="str">
        <f>Index!$L$4</f>
        <v>€</v>
      </c>
      <c r="F36" s="796"/>
      <c r="G36" s="794"/>
      <c r="H36" s="781" t="str">
        <f>Index!$L$4</f>
        <v>€</v>
      </c>
      <c r="J36" s="585"/>
      <c r="K36" s="221"/>
      <c r="L36" s="221"/>
      <c r="N36" s="585"/>
      <c r="O36" s="221"/>
      <c r="P36" s="221"/>
    </row>
    <row r="37" spans="2:16" ht="12.75" customHeight="1" x14ac:dyDescent="0.2">
      <c r="B37" s="506" t="s">
        <v>6</v>
      </c>
      <c r="C37" s="507">
        <v>10800108</v>
      </c>
      <c r="D37" s="450">
        <f>IF(Index!$L$4="€",VLOOKUP(C37,ERP!$A:$CL,5,0),IF(Index!$L$4="$",VLOOKUP(C37,ERP!$A:$CL,7,0),IF(Index!$L$4="CHF",VLOOKUP(C37,ERP!$A:$CL,9,0),IF(Index!$L$4="£",VLOOKUP(C37,ERP!$A:$CL,11,0),""))))</f>
        <v>119</v>
      </c>
      <c r="F37" s="506" t="s">
        <v>7</v>
      </c>
      <c r="G37" s="507">
        <v>10800107</v>
      </c>
      <c r="H37" s="450">
        <f>IF(Index!$L$4="€",VLOOKUP(G37,ERP!$A:$CL,5,0),IF(Index!$L$4="$",VLOOKUP(G37,ERP!$A:$CL,7,0),IF(Index!$L$4="CHF",VLOOKUP(G37,ERP!$A:$CL,9,0),IF(Index!$L$4="£",VLOOKUP(G37,ERP!$A:$CL,11,0),""))))</f>
        <v>150</v>
      </c>
      <c r="J37" s="587"/>
      <c r="K37" s="367"/>
      <c r="L37" s="586"/>
      <c r="N37" s="587"/>
      <c r="O37" s="367"/>
      <c r="P37" s="586"/>
    </row>
    <row r="38" spans="2:16" ht="12.75" customHeight="1" x14ac:dyDescent="0.2">
      <c r="B38" s="502"/>
      <c r="C38" s="493"/>
      <c r="D38" s="493"/>
      <c r="F38" s="502"/>
      <c r="G38" s="493"/>
      <c r="H38" s="493"/>
      <c r="J38" s="588"/>
      <c r="K38" s="367"/>
      <c r="L38" s="586"/>
      <c r="N38" s="588"/>
      <c r="O38" s="367"/>
      <c r="P38" s="586"/>
    </row>
    <row r="39" spans="2:16" ht="12.75" customHeight="1" x14ac:dyDescent="0.2">
      <c r="B39" s="508"/>
      <c r="C39" s="509"/>
      <c r="D39" s="509"/>
      <c r="F39" s="508"/>
      <c r="G39" s="509"/>
      <c r="H39" s="509"/>
      <c r="J39" s="588"/>
      <c r="K39" s="367"/>
      <c r="L39" s="586"/>
      <c r="N39" s="588"/>
      <c r="O39" s="367"/>
      <c r="P39" s="586"/>
    </row>
    <row r="40" spans="2:16" ht="12.75" customHeight="1" x14ac:dyDescent="0.25"/>
    <row r="41" spans="2:16" ht="12.75" customHeight="1" x14ac:dyDescent="0.25">
      <c r="B41" s="498"/>
      <c r="C41" s="489"/>
      <c r="D41" s="489"/>
      <c r="E41" s="489"/>
      <c r="F41" s="498"/>
      <c r="G41" s="489"/>
      <c r="H41" s="489"/>
      <c r="I41" s="489"/>
      <c r="J41" s="498"/>
      <c r="N41" s="498"/>
    </row>
    <row r="42" spans="2:16" ht="57.75" customHeight="1" x14ac:dyDescent="0.25">
      <c r="B42" s="1179" t="s">
        <v>2718</v>
      </c>
      <c r="C42" s="1180"/>
      <c r="D42" s="1180"/>
      <c r="E42" s="1180"/>
      <c r="F42" s="1180"/>
      <c r="G42" s="1180"/>
      <c r="H42" s="1180"/>
      <c r="I42" s="1180"/>
      <c r="J42" s="1180"/>
      <c r="K42" s="1180"/>
      <c r="L42" s="1180"/>
      <c r="M42" s="1180"/>
      <c r="N42" s="1180"/>
      <c r="O42" s="1180"/>
      <c r="P42" s="1180"/>
    </row>
    <row r="43" spans="2:16" ht="12.75" customHeight="1" x14ac:dyDescent="0.25"/>
    <row r="44" spans="2:16" ht="158.25" customHeight="1" x14ac:dyDescent="0.25">
      <c r="B44" s="500"/>
      <c r="C44" s="490"/>
      <c r="D44" s="491"/>
      <c r="F44" s="222"/>
      <c r="J44" s="500"/>
      <c r="K44" s="490"/>
      <c r="L44" s="491"/>
    </row>
    <row r="45" spans="2:16" ht="12.75" customHeight="1" x14ac:dyDescent="0.2">
      <c r="B45" s="795" t="s">
        <v>1</v>
      </c>
      <c r="C45" s="793" t="s">
        <v>221</v>
      </c>
      <c r="D45" s="780" t="s">
        <v>23</v>
      </c>
      <c r="F45" s="222"/>
      <c r="J45" s="795" t="s">
        <v>1</v>
      </c>
      <c r="K45" s="793" t="s">
        <v>221</v>
      </c>
      <c r="L45" s="780" t="s">
        <v>23</v>
      </c>
      <c r="N45" s="585"/>
      <c r="O45" s="221"/>
      <c r="P45" s="221"/>
    </row>
    <row r="46" spans="2:16" ht="12.75" customHeight="1" x14ac:dyDescent="0.2">
      <c r="B46" s="796"/>
      <c r="C46" s="794"/>
      <c r="D46" s="781" t="str">
        <f>Index!$L$4</f>
        <v>€</v>
      </c>
      <c r="F46" s="222"/>
      <c r="J46" s="796"/>
      <c r="K46" s="794"/>
      <c r="L46" s="781" t="str">
        <f>Index!$L$4</f>
        <v>€</v>
      </c>
      <c r="N46" s="585"/>
      <c r="O46" s="221"/>
      <c r="P46" s="221"/>
    </row>
    <row r="47" spans="2:16" ht="12.75" customHeight="1" x14ac:dyDescent="0.2">
      <c r="B47" s="501" t="s">
        <v>16</v>
      </c>
      <c r="C47" s="617">
        <v>10800001</v>
      </c>
      <c r="D47" s="411">
        <f>IF(Index!$L$4="€",VLOOKUP(C47,ERP!$A:$CL,5,0),IF(Index!$L$4="$",VLOOKUP(C47,ERP!$A:$CL,7,0),IF(Index!$L$4="CHF",VLOOKUP(C47,ERP!$A:$CL,9,0),IF(Index!$L$4="£",VLOOKUP(C47,ERP!$A:$CL,11,0),""))))</f>
        <v>87</v>
      </c>
      <c r="F47" s="1191" t="s">
        <v>2901</v>
      </c>
      <c r="J47" s="615" t="s">
        <v>19</v>
      </c>
      <c r="K47" s="618">
        <v>10800004</v>
      </c>
      <c r="L47" s="411">
        <f>IF(Index!$L$4="€",VLOOKUP(K47,ERP!$A:$CL,5,0),IF(Index!$L$4="$",VLOOKUP(K47,ERP!$A:$CL,7,0),IF(Index!$L$4="CHF",VLOOKUP(K47,ERP!$A:$CL,9,0),IF(Index!$L$4="£",VLOOKUP(K47,ERP!$A:$CL,11,0),""))))</f>
        <v>132</v>
      </c>
      <c r="N47" s="1187" t="s">
        <v>2900</v>
      </c>
      <c r="O47" s="367"/>
      <c r="P47" s="586"/>
    </row>
    <row r="48" spans="2:16" x14ac:dyDescent="0.2">
      <c r="B48" s="502" t="s">
        <v>15</v>
      </c>
      <c r="C48" s="493">
        <v>10800020</v>
      </c>
      <c r="D48" s="620">
        <f>IF(Index!$L$4="€",VLOOKUP(C48,ERP!$A:$CL,5,0),IF(Index!$L$4="$",VLOOKUP(C48,ERP!$A:$CL,7,0),IF(Index!$L$4="CHF",VLOOKUP(C48,ERP!$A:$CL,9,0),IF(Index!$L$4="£",VLOOKUP(C48,ERP!$A:$CL,11,0),""))))</f>
        <v>87</v>
      </c>
      <c r="F48" s="1192"/>
      <c r="J48" s="502" t="s">
        <v>20</v>
      </c>
      <c r="K48" s="493">
        <v>10800017</v>
      </c>
      <c r="L48" s="620">
        <f>IF(Index!$L$4="€",VLOOKUP(K48,ERP!$A:$CL,5,0),IF(Index!$L$4="$",VLOOKUP(K48,ERP!$A:$CL,7,0),IF(Index!$L$4="CHF",VLOOKUP(K48,ERP!$A:$CL,9,0),IF(Index!$L$4="£",VLOOKUP(K48,ERP!$A:$CL,11,0),""))))</f>
        <v>132</v>
      </c>
      <c r="N48" s="1188"/>
      <c r="O48" s="367"/>
      <c r="P48" s="586"/>
    </row>
    <row r="49" spans="2:16" ht="12.75" customHeight="1" x14ac:dyDescent="0.2">
      <c r="B49" s="503" t="s">
        <v>17</v>
      </c>
      <c r="C49" s="495">
        <v>10800041</v>
      </c>
      <c r="D49" s="619">
        <f>IF(Index!$L$4="€",VLOOKUP(C49,ERP!$A:$CL,5,0),IF(Index!$L$4="$",VLOOKUP(C49,ERP!$A:$CL,7,0),IF(Index!$L$4="CHF",VLOOKUP(C49,ERP!$A:$CL,9,0),IF(Index!$L$4="£",VLOOKUP(C49,ERP!$A:$CL,11,0),""))))</f>
        <v>74</v>
      </c>
      <c r="F49" s="1192"/>
      <c r="J49" s="503" t="s">
        <v>21</v>
      </c>
      <c r="K49" s="495">
        <v>10800002</v>
      </c>
      <c r="L49" s="619">
        <f>IF(Index!$L$4="€",VLOOKUP(K49,ERP!$A:$CL,5,0),IF(Index!$L$4="$",VLOOKUP(K49,ERP!$A:$CL,7,0),IF(Index!$L$4="CHF",VLOOKUP(K49,ERP!$A:$CL,9,0),IF(Index!$L$4="£",VLOOKUP(K49,ERP!$A:$CL,11,0),""))))</f>
        <v>132</v>
      </c>
      <c r="N49" s="1189" t="s">
        <v>2899</v>
      </c>
      <c r="O49" s="367"/>
      <c r="P49" s="586"/>
    </row>
    <row r="50" spans="2:16" ht="12.75" customHeight="1" x14ac:dyDescent="0.2">
      <c r="B50" s="502" t="s">
        <v>18</v>
      </c>
      <c r="C50" s="493">
        <v>10800042</v>
      </c>
      <c r="D50" s="765">
        <f>IF(Index!$L$4="€",VLOOKUP(C50,ERP!$A:$CL,5,0),IF(Index!$L$4="$",VLOOKUP(C50,ERP!$A:$CL,7,0),IF(Index!$L$4="CHF",VLOOKUP(C50,ERP!$A:$CL,9,0),IF(Index!$L$4="£",VLOOKUP(C50,ERP!$A:$CL,11,0),""))))</f>
        <v>74</v>
      </c>
      <c r="F50" s="1193"/>
      <c r="J50" s="502" t="s">
        <v>22</v>
      </c>
      <c r="K50" s="493">
        <v>10800005</v>
      </c>
      <c r="L50" s="765">
        <f>IF(Index!$L$4="€",VLOOKUP(K50,ERP!$A:$CL,5,0),IF(Index!$L$4="$",VLOOKUP(K50,ERP!$A:$CL,7,0),IF(Index!$L$4="CHF",VLOOKUP(K50,ERP!$A:$CL,9,0),IF(Index!$L$4="£",VLOOKUP(K50,ERP!$A:$CL,11,0),""))))</f>
        <v>132</v>
      </c>
      <c r="N50" s="1190"/>
      <c r="O50" s="367"/>
      <c r="P50" s="586"/>
    </row>
    <row r="51" spans="2:16" ht="12.75" customHeight="1" x14ac:dyDescent="0.2">
      <c r="B51" s="503" t="s">
        <v>51</v>
      </c>
      <c r="C51" s="495">
        <v>10810027</v>
      </c>
      <c r="D51" s="619">
        <f>IF(Index!$L$4="€",VLOOKUP(C51,ERP!$A:$CL,5,0),IF(Index!$L$4="$",VLOOKUP(C51,ERP!$A:$CL,7,0),IF(Index!$L$4="CHF",VLOOKUP(C51,ERP!$A:$CL,9,0),IF(Index!$L$4="£",VLOOKUP(C51,ERP!$A:$CL,11,0),""))))</f>
        <v>69</v>
      </c>
      <c r="F51" s="496" t="s">
        <v>2903</v>
      </c>
      <c r="J51" s="503"/>
      <c r="K51" s="495"/>
      <c r="L51" s="495"/>
      <c r="N51" s="588"/>
      <c r="O51" s="367"/>
      <c r="P51" s="586"/>
    </row>
    <row r="52" spans="2:16" ht="12.75" customHeight="1" x14ac:dyDescent="0.2">
      <c r="B52" s="502" t="s">
        <v>52</v>
      </c>
      <c r="C52" s="493">
        <v>10800090</v>
      </c>
      <c r="D52" s="765">
        <f>IF(Index!$L$4="€",VLOOKUP(C52,ERP!$A:$CL,5,0),IF(Index!$L$4="$",VLOOKUP(C52,ERP!$A:$CL,7,0),IF(Index!$L$4="CHF",VLOOKUP(C52,ERP!$A:$CL,9,0),IF(Index!$L$4="£",VLOOKUP(C52,ERP!$A:$CL,11,0),""))))</f>
        <v>74</v>
      </c>
      <c r="F52" s="1191" t="s">
        <v>2902</v>
      </c>
      <c r="J52" s="502"/>
      <c r="K52" s="493"/>
      <c r="L52" s="493"/>
      <c r="N52" s="588"/>
      <c r="O52" s="367"/>
      <c r="P52" s="586"/>
    </row>
    <row r="53" spans="2:16" ht="12.75" customHeight="1" x14ac:dyDescent="0.2">
      <c r="B53" s="503" t="s">
        <v>53</v>
      </c>
      <c r="C53" s="495">
        <v>10800091</v>
      </c>
      <c r="D53" s="619">
        <f>IF(Index!$L$4="€",VLOOKUP(C53,ERP!$A:$CL,5,0),IF(Index!$L$4="$",VLOOKUP(C53,ERP!$A:$CL,7,0),IF(Index!$L$4="CHF",VLOOKUP(C53,ERP!$A:$CL,9,0),IF(Index!$L$4="£",VLOOKUP(C53,ERP!$A:$CL,11,0),""))))</f>
        <v>74</v>
      </c>
      <c r="F53" s="1193"/>
      <c r="J53" s="503"/>
      <c r="K53" s="495"/>
      <c r="L53" s="495"/>
      <c r="N53" s="588"/>
      <c r="O53" s="367"/>
      <c r="P53" s="586"/>
    </row>
    <row r="54" spans="2:16" ht="12.75" customHeight="1" x14ac:dyDescent="0.25">
      <c r="F54" s="222"/>
    </row>
    <row r="55" spans="2:16" ht="158.25" customHeight="1" x14ac:dyDescent="0.25">
      <c r="B55" s="500"/>
      <c r="C55" s="490"/>
      <c r="D55" s="491"/>
      <c r="F55" s="222"/>
      <c r="J55" s="500"/>
      <c r="K55" s="490"/>
      <c r="L55" s="491"/>
      <c r="M55" s="499"/>
      <c r="N55"/>
    </row>
    <row r="56" spans="2:16" ht="12.75" customHeight="1" x14ac:dyDescent="0.2">
      <c r="B56" s="795" t="s">
        <v>1</v>
      </c>
      <c r="C56" s="793" t="s">
        <v>221</v>
      </c>
      <c r="D56" s="780" t="s">
        <v>23</v>
      </c>
      <c r="F56" s="222"/>
      <c r="J56" s="795" t="s">
        <v>1</v>
      </c>
      <c r="K56" s="793" t="s">
        <v>221</v>
      </c>
      <c r="L56" s="780" t="s">
        <v>23</v>
      </c>
      <c r="M56" s="585"/>
      <c r="N56" s="585"/>
      <c r="O56" s="221"/>
      <c r="P56" s="221"/>
    </row>
    <row r="57" spans="2:16" ht="12.75" customHeight="1" x14ac:dyDescent="0.2">
      <c r="B57" s="796"/>
      <c r="C57" s="794"/>
      <c r="D57" s="781" t="str">
        <f>Index!$L$4</f>
        <v>€</v>
      </c>
      <c r="F57" s="222"/>
      <c r="J57" s="796"/>
      <c r="K57" s="794"/>
      <c r="L57" s="781" t="str">
        <f>Index!$L$4</f>
        <v>€</v>
      </c>
      <c r="M57" s="585"/>
      <c r="N57" s="585"/>
      <c r="O57" s="221"/>
      <c r="P57" s="221"/>
    </row>
    <row r="58" spans="2:16" ht="12.75" customHeight="1" x14ac:dyDescent="0.2">
      <c r="B58" s="503" t="s">
        <v>2907</v>
      </c>
      <c r="C58" s="617">
        <v>10800008</v>
      </c>
      <c r="D58" s="791">
        <f>IF(Index!$L$4="€",VLOOKUP(C58,ERP!$A:$CL,5,0),IF(Index!$L$4="$",VLOOKUP(C58,ERP!$A:$CL,7,0),IF(Index!$L$4="CHF",VLOOKUP(C58,ERP!$A:$CL,9,0),IF(Index!$L$4="£",VLOOKUP(C58,ERP!$A:$CL,11,0),""))))</f>
        <v>274</v>
      </c>
      <c r="F58" s="222" t="s">
        <v>2898</v>
      </c>
      <c r="J58" s="501" t="s">
        <v>2897</v>
      </c>
      <c r="K58" s="617">
        <v>10800094</v>
      </c>
      <c r="L58" s="411">
        <f>IF(Index!$L$4="€",VLOOKUP(K58,ERP!$A:$CL,5,0),IF(Index!$L$4="$",VLOOKUP(K58,ERP!$A:$CL,7,0),IF(Index!$L$4="CHF",VLOOKUP(K58,ERP!$A:$CL,9,0),IF(Index!$L$4="£",VLOOKUP(K58,ERP!$A:$CL,11,0),""))))</f>
        <v>262</v>
      </c>
      <c r="M58" s="587"/>
      <c r="N58" s="222" t="s">
        <v>2898</v>
      </c>
      <c r="O58" s="367"/>
      <c r="P58" s="586"/>
    </row>
    <row r="59" spans="2:16" ht="12.75" customHeight="1" x14ac:dyDescent="0.2">
      <c r="B59" s="502" t="s">
        <v>2904</v>
      </c>
      <c r="C59" s="493">
        <v>10800157</v>
      </c>
      <c r="D59" s="620">
        <f>IF(Index!$L$4="€",VLOOKUP(C59,ERP!$A:$CL,5,0),IF(Index!$L$4="$",VLOOKUP(C59,ERP!$A:$CL,7,0),IF(Index!$L$4="CHF",VLOOKUP(C59,ERP!$A:$CL,9,0),IF(Index!$L$4="£",VLOOKUP(C59,ERP!$A:$CL,11,0),""))))</f>
        <v>364</v>
      </c>
      <c r="F59" s="222" t="s">
        <v>1351</v>
      </c>
      <c r="J59" s="502" t="s">
        <v>2896</v>
      </c>
      <c r="K59" s="493">
        <v>10800158</v>
      </c>
      <c r="L59" s="620">
        <f>IF(Index!$L$4="€",VLOOKUP(K59,ERP!$A:$CL,5,0),IF(Index!$L$4="$",VLOOKUP(K59,ERP!$A:$CL,7,0),IF(Index!$L$4="CHF",VLOOKUP(K59,ERP!$A:$CL,9,0),IF(Index!$L$4="£",VLOOKUP(K59,ERP!$A:$CL,11,0),""))))</f>
        <v>262</v>
      </c>
      <c r="M59" s="588"/>
      <c r="N59" s="588" t="s">
        <v>1351</v>
      </c>
      <c r="O59" s="367"/>
      <c r="P59" s="586"/>
    </row>
    <row r="60" spans="2:16" ht="12.75" customHeight="1" x14ac:dyDescent="0.2">
      <c r="B60" s="503"/>
      <c r="C60" s="495"/>
      <c r="D60" s="619"/>
      <c r="F60" s="222"/>
      <c r="J60" s="503" t="s">
        <v>2895</v>
      </c>
      <c r="K60" s="495">
        <v>10800078</v>
      </c>
      <c r="L60" s="619">
        <f>IF(Index!$L$4="€",VLOOKUP(K60,ERP!$A:$CL,5,0),IF(Index!$L$4="$",VLOOKUP(K60,ERP!$A:$CL,7,0),IF(Index!$L$4="CHF",VLOOKUP(K60,ERP!$A:$CL,9,0),IF(Index!$L$4="£",VLOOKUP(K60,ERP!$A:$CL,11,0),""))))</f>
        <v>256</v>
      </c>
      <c r="M60" s="588"/>
      <c r="N60" s="588" t="s">
        <v>5809</v>
      </c>
      <c r="O60" s="367"/>
      <c r="P60" s="586"/>
    </row>
    <row r="61" spans="2:16" ht="12.75" customHeight="1" x14ac:dyDescent="0.2">
      <c r="B61" s="502" t="s">
        <v>2910</v>
      </c>
      <c r="C61" s="493">
        <v>10800140</v>
      </c>
      <c r="D61" s="766">
        <f>IF(Index!$L$4="€",VLOOKUP(C61,ERP!$A:$CL,5,0),IF(Index!$L$4="$",VLOOKUP(C61,ERP!$A:$CL,7,0),IF(Index!$L$4="CHF",VLOOKUP(C61,ERP!$A:$CL,9,0),IF(Index!$L$4="£",VLOOKUP(C61,ERP!$A:$CL,11,0),""))))</f>
        <v>254</v>
      </c>
      <c r="F61" s="222" t="s">
        <v>2898</v>
      </c>
      <c r="J61" s="502"/>
      <c r="K61" s="493"/>
      <c r="L61" s="494"/>
      <c r="M61" s="588"/>
      <c r="N61" s="588"/>
      <c r="O61" s="367"/>
      <c r="P61" s="586"/>
    </row>
    <row r="62" spans="2:16" ht="12.75" customHeight="1" x14ac:dyDescent="0.2">
      <c r="B62" s="503" t="s">
        <v>2911</v>
      </c>
      <c r="C62" s="495">
        <v>10800156</v>
      </c>
      <c r="D62" s="791">
        <f>IF(Index!$L$4="€",VLOOKUP(C62,ERP!$A:$CL,5,0),IF(Index!$L$4="$",VLOOKUP(C62,ERP!$A:$CL,7,0),IF(Index!$L$4="CHF",VLOOKUP(C62,ERP!$A:$CL,9,0),IF(Index!$L$4="£",VLOOKUP(C62,ERP!$A:$CL,11,0),""))))</f>
        <v>327</v>
      </c>
      <c r="F62" s="222" t="s">
        <v>1351</v>
      </c>
      <c r="J62" s="503"/>
      <c r="K62" s="495"/>
      <c r="L62" s="495"/>
      <c r="M62" s="588"/>
      <c r="N62" s="588"/>
      <c r="O62" s="367"/>
      <c r="P62" s="586"/>
    </row>
    <row r="63" spans="2:16" ht="12.75" customHeight="1" x14ac:dyDescent="0.2">
      <c r="B63" s="502"/>
      <c r="C63" s="493"/>
      <c r="D63" s="620"/>
      <c r="J63" s="502"/>
      <c r="K63" s="493"/>
      <c r="L63" s="493"/>
      <c r="M63" s="588"/>
      <c r="N63" s="588"/>
      <c r="O63" s="367"/>
      <c r="P63" s="586"/>
    </row>
    <row r="64" spans="2:16" ht="12.75" customHeight="1" x14ac:dyDescent="0.2">
      <c r="B64" s="503" t="s">
        <v>2894</v>
      </c>
      <c r="C64" s="495">
        <v>10800077</v>
      </c>
      <c r="D64" s="792">
        <f>IF(Index!$L$4="€",VLOOKUP(C64,ERP!$A:$CL,5,0),IF(Index!$L$4="$",VLOOKUP(C64,ERP!$A:$CL,7,0),IF(Index!$L$4="CHF",VLOOKUP(C64,ERP!$A:$CL,9,0),IF(Index!$L$4="£",VLOOKUP(C64,ERP!$A:$CL,11,0),""))))</f>
        <v>327</v>
      </c>
      <c r="F64" s="588" t="s">
        <v>5809</v>
      </c>
      <c r="J64" s="503"/>
      <c r="K64" s="495"/>
      <c r="L64" s="495"/>
      <c r="M64" s="588"/>
      <c r="N64" s="588"/>
      <c r="O64" s="367"/>
      <c r="P64" s="586"/>
    </row>
    <row r="65" spans="2:16" ht="12.75" customHeight="1" x14ac:dyDescent="0.25"/>
    <row r="66" spans="2:16" ht="158.25" customHeight="1" x14ac:dyDescent="0.25">
      <c r="B66" s="500"/>
      <c r="C66" s="490"/>
      <c r="D66" s="491"/>
      <c r="H66" s="499"/>
      <c r="I66" s="499"/>
      <c r="K66" s="499"/>
      <c r="L66" s="499"/>
      <c r="M66" s="499"/>
    </row>
    <row r="67" spans="2:16" ht="12.75" customHeight="1" x14ac:dyDescent="0.2">
      <c r="B67" s="795" t="s">
        <v>1</v>
      </c>
      <c r="C67" s="793" t="s">
        <v>221</v>
      </c>
      <c r="D67" s="780" t="s">
        <v>23</v>
      </c>
      <c r="F67" s="585"/>
      <c r="H67" s="585"/>
      <c r="I67" s="585"/>
      <c r="J67" s="585"/>
      <c r="K67" s="585"/>
      <c r="L67" s="585"/>
      <c r="M67" s="585"/>
      <c r="N67" s="585"/>
      <c r="O67" s="221"/>
      <c r="P67" s="221"/>
    </row>
    <row r="68" spans="2:16" ht="12.75" customHeight="1" x14ac:dyDescent="0.2">
      <c r="B68" s="796"/>
      <c r="C68" s="794"/>
      <c r="D68" s="781" t="str">
        <f>Index!$L$4</f>
        <v>€</v>
      </c>
      <c r="F68" s="585"/>
      <c r="H68" s="585"/>
      <c r="I68" s="585"/>
      <c r="J68" s="585"/>
      <c r="K68" s="585"/>
      <c r="L68" s="585"/>
      <c r="M68" s="585"/>
      <c r="N68" s="585"/>
      <c r="O68" s="221"/>
      <c r="P68" s="221"/>
    </row>
    <row r="69" spans="2:16" x14ac:dyDescent="0.2">
      <c r="B69" s="615" t="s">
        <v>36</v>
      </c>
      <c r="C69" s="497">
        <v>10800089</v>
      </c>
      <c r="D69" s="791">
        <f>IF(Index!$L$4="€",VLOOKUP(C69,ERP!$A:$CL,5,0),IF(Index!$L$4="$",VLOOKUP(C69,ERP!$A:$CL,7,0),IF(Index!$L$4="CHF",VLOOKUP(C69,ERP!$A:$CL,9,0),IF(Index!$L$4="£",VLOOKUP(C69,ERP!$A:$CL,11,0),""))))</f>
        <v>74</v>
      </c>
      <c r="F69" s="273" t="s">
        <v>2976</v>
      </c>
      <c r="H69" s="587"/>
      <c r="I69" s="587"/>
      <c r="J69" s="587"/>
      <c r="K69" s="587"/>
      <c r="L69" s="587"/>
      <c r="M69" s="587"/>
      <c r="N69" s="587"/>
      <c r="O69" s="367"/>
      <c r="P69" s="586"/>
    </row>
    <row r="70" spans="2:16" ht="12.75" customHeight="1" x14ac:dyDescent="0.2">
      <c r="B70" s="504" t="s">
        <v>37</v>
      </c>
      <c r="C70" s="488">
        <v>10800093</v>
      </c>
      <c r="D70" s="620">
        <f>IF(Index!$L$4="€",VLOOKUP(C70,ERP!$A:$CL,5,0),IF(Index!$L$4="$",VLOOKUP(C70,ERP!$A:$CL,7,0),IF(Index!$L$4="CHF",VLOOKUP(C70,ERP!$A:$CL,9,0),IF(Index!$L$4="£",VLOOKUP(C70,ERP!$A:$CL,11,0),""))))</f>
        <v>137</v>
      </c>
      <c r="F70" s="222" t="s">
        <v>2898</v>
      </c>
      <c r="H70" s="588"/>
      <c r="I70" s="588"/>
      <c r="J70" s="588"/>
      <c r="K70" s="588"/>
      <c r="L70" s="588"/>
      <c r="M70" s="588"/>
      <c r="N70" s="588"/>
      <c r="O70" s="367"/>
      <c r="P70" s="586"/>
    </row>
    <row r="71" spans="2:16" ht="12.75" customHeight="1" x14ac:dyDescent="0.2">
      <c r="B71" s="505"/>
      <c r="C71" s="487"/>
      <c r="D71" s="492"/>
      <c r="F71" s="588"/>
      <c r="G71" s="588"/>
      <c r="H71" s="588"/>
      <c r="I71" s="588"/>
      <c r="J71" s="588"/>
      <c r="K71" s="588"/>
      <c r="L71" s="588"/>
      <c r="M71" s="588"/>
      <c r="N71" s="588"/>
      <c r="O71" s="367"/>
      <c r="P71" s="586"/>
    </row>
    <row r="72" spans="2:16" ht="12.75" customHeight="1" x14ac:dyDescent="0.2">
      <c r="B72" s="504"/>
      <c r="C72" s="488"/>
      <c r="D72" s="494"/>
      <c r="F72" s="588"/>
      <c r="G72" s="588"/>
      <c r="H72" s="588"/>
      <c r="I72" s="588"/>
      <c r="J72" s="588"/>
      <c r="K72" s="588"/>
      <c r="L72" s="588"/>
      <c r="M72" s="588"/>
      <c r="N72" s="588"/>
      <c r="O72" s="367"/>
      <c r="P72" s="586"/>
    </row>
    <row r="73" spans="2:16" ht="12.75" customHeight="1" x14ac:dyDescent="0.2">
      <c r="B73" s="505"/>
      <c r="C73" s="487"/>
      <c r="D73" s="492"/>
      <c r="F73" s="588"/>
      <c r="G73" s="588"/>
      <c r="H73" s="588"/>
      <c r="I73" s="588"/>
      <c r="J73" s="588"/>
      <c r="K73" s="588"/>
      <c r="L73" s="588"/>
      <c r="M73" s="588"/>
      <c r="N73" s="588"/>
      <c r="O73" s="367"/>
      <c r="P73" s="586"/>
    </row>
    <row r="74" spans="2:16" ht="12.75" customHeight="1" x14ac:dyDescent="0.2">
      <c r="B74" s="504"/>
      <c r="C74" s="488"/>
      <c r="D74" s="494"/>
      <c r="F74" s="588"/>
      <c r="G74" s="588"/>
      <c r="H74" s="588"/>
      <c r="I74" s="588"/>
      <c r="J74" s="588"/>
      <c r="K74" s="588"/>
      <c r="L74" s="588"/>
      <c r="M74" s="588"/>
      <c r="N74" s="588"/>
      <c r="O74" s="367"/>
      <c r="P74" s="586"/>
    </row>
    <row r="75" spans="2:16" ht="12.75" customHeight="1" x14ac:dyDescent="0.2">
      <c r="B75" s="505"/>
      <c r="C75" s="487"/>
      <c r="D75" s="492"/>
      <c r="F75" s="588"/>
      <c r="G75" s="588"/>
      <c r="H75" s="588"/>
      <c r="I75" s="588"/>
      <c r="J75" s="588"/>
      <c r="K75" s="588"/>
      <c r="L75" s="588"/>
      <c r="M75" s="588"/>
      <c r="N75" s="588"/>
      <c r="O75" s="367"/>
      <c r="P75" s="586"/>
    </row>
    <row r="76" spans="2:16" ht="12.75" customHeight="1" x14ac:dyDescent="0.25"/>
    <row r="77" spans="2:16" ht="12.75" customHeight="1" x14ac:dyDescent="0.25"/>
    <row r="78" spans="2:16" ht="12.75" customHeight="1" x14ac:dyDescent="0.25"/>
    <row r="79" spans="2:16" ht="12.75" customHeight="1" x14ac:dyDescent="0.25"/>
    <row r="81" spans="2:16" ht="12.75" customHeight="1" x14ac:dyDescent="0.25"/>
    <row r="82" spans="2:16" ht="158.25" customHeight="1" x14ac:dyDescent="0.25">
      <c r="B82" s="860"/>
      <c r="C82" s="110"/>
      <c r="D82" s="110"/>
      <c r="F82" s="860"/>
      <c r="G82" s="110"/>
      <c r="H82" s="110"/>
    </row>
    <row r="83" spans="2:16" ht="12.75" customHeight="1" x14ac:dyDescent="0.2">
      <c r="B83" s="861"/>
      <c r="C83" s="156"/>
      <c r="D83" s="156"/>
      <c r="F83" s="861"/>
      <c r="G83" s="156"/>
      <c r="H83" s="156"/>
      <c r="J83" s="585"/>
      <c r="K83" s="221"/>
      <c r="L83" s="221"/>
      <c r="N83" s="585"/>
      <c r="O83" s="221"/>
      <c r="P83" s="221"/>
    </row>
    <row r="84" spans="2:16" ht="12.75" customHeight="1" x14ac:dyDescent="0.2">
      <c r="B84" s="862"/>
      <c r="C84" s="298"/>
      <c r="D84" s="150"/>
      <c r="F84" s="862"/>
      <c r="G84" s="298"/>
      <c r="H84" s="150"/>
      <c r="J84" s="587"/>
      <c r="K84" s="367"/>
      <c r="L84" s="159"/>
      <c r="N84" s="587"/>
      <c r="O84" s="367"/>
      <c r="P84" s="586"/>
    </row>
    <row r="85" spans="2:16" ht="12.75" customHeight="1" x14ac:dyDescent="0.2">
      <c r="B85" s="860"/>
      <c r="C85" s="110"/>
      <c r="D85" s="150"/>
      <c r="F85" s="890"/>
      <c r="G85" s="298"/>
      <c r="H85" s="150"/>
      <c r="J85" s="588"/>
      <c r="K85" s="367"/>
      <c r="L85" s="159"/>
      <c r="N85" s="588"/>
      <c r="O85" s="367"/>
      <c r="P85" s="586"/>
    </row>
    <row r="86" spans="2:16" ht="12.75" customHeight="1" x14ac:dyDescent="0.2">
      <c r="B86" s="860"/>
      <c r="C86" s="110"/>
      <c r="D86" s="110"/>
      <c r="F86" s="890"/>
      <c r="G86" s="298"/>
      <c r="H86" s="150"/>
      <c r="J86" s="588"/>
      <c r="K86" s="367"/>
      <c r="L86" s="159"/>
      <c r="N86" s="588"/>
      <c r="O86" s="367"/>
      <c r="P86" s="586"/>
    </row>
    <row r="87" spans="2:16" ht="12.75" customHeight="1" x14ac:dyDescent="0.2">
      <c r="B87" s="860"/>
      <c r="C87" s="110"/>
      <c r="D87" s="110"/>
      <c r="F87" s="890"/>
      <c r="G87" s="298"/>
      <c r="H87" s="891"/>
      <c r="J87" s="588"/>
      <c r="K87" s="367"/>
      <c r="L87" s="586"/>
      <c r="N87" s="588"/>
      <c r="O87" s="367"/>
      <c r="P87" s="586"/>
    </row>
    <row r="88" spans="2:16" ht="12.75" customHeight="1" x14ac:dyDescent="0.2">
      <c r="B88" s="860"/>
      <c r="C88" s="110"/>
      <c r="D88" s="110"/>
      <c r="F88" s="890"/>
      <c r="G88" s="298"/>
      <c r="H88" s="891"/>
      <c r="J88" s="588"/>
      <c r="K88" s="367"/>
      <c r="L88" s="586"/>
      <c r="N88" s="588"/>
      <c r="O88" s="367"/>
      <c r="P88" s="586"/>
    </row>
    <row r="89" spans="2:16" ht="12.75" customHeight="1" x14ac:dyDescent="0.2">
      <c r="B89" s="860"/>
      <c r="C89" s="110"/>
      <c r="D89" s="110"/>
      <c r="F89" s="890"/>
      <c r="G89" s="298"/>
      <c r="H89" s="891"/>
      <c r="J89" s="588"/>
      <c r="K89" s="367"/>
      <c r="L89" s="586"/>
      <c r="N89" s="588"/>
      <c r="O89" s="367"/>
      <c r="P89" s="586"/>
    </row>
    <row r="90" spans="2:16" ht="12.75" customHeight="1" x14ac:dyDescent="0.2">
      <c r="B90" s="860"/>
      <c r="C90" s="110"/>
      <c r="D90" s="110"/>
      <c r="F90" s="890"/>
      <c r="G90" s="298"/>
      <c r="H90" s="891"/>
      <c r="J90" s="588"/>
      <c r="K90" s="367"/>
      <c r="L90" s="586"/>
      <c r="N90" s="588"/>
      <c r="O90" s="367"/>
      <c r="P90" s="586"/>
    </row>
    <row r="91" spans="2:16" ht="12.75" customHeight="1" x14ac:dyDescent="0.25"/>
  </sheetData>
  <mergeCells count="11">
    <mergeCell ref="B42:P42"/>
    <mergeCell ref="N47:N48"/>
    <mergeCell ref="N49:N50"/>
    <mergeCell ref="F47:F50"/>
    <mergeCell ref="F52:F53"/>
    <mergeCell ref="C11:D11"/>
    <mergeCell ref="C4:D4"/>
    <mergeCell ref="B2:P2"/>
    <mergeCell ref="B32:P32"/>
    <mergeCell ref="G25:H25"/>
    <mergeCell ref="K4:L4"/>
  </mergeCells>
  <pageMargins left="0.7" right="0.7" top="0.75" bottom="0.75" header="0.3" footer="0.3"/>
  <pageSetup paperSize="9"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517DB-2277-4C98-BBC5-4B88A0D1A69E}">
  <sheetPr codeName="Sheet4">
    <tabColor theme="8"/>
  </sheetPr>
  <dimension ref="A1:AC39"/>
  <sheetViews>
    <sheetView showGridLines="0" zoomScale="80" zoomScaleNormal="80" workbookViewId="0">
      <pane xSplit="3" ySplit="2" topLeftCell="D3" activePane="bottomRight" state="frozenSplit"/>
      <selection activeCell="BM34" sqref="BM34"/>
      <selection pane="topRight" activeCell="BM34" sqref="BM34"/>
      <selection pane="bottomLeft" activeCell="BM34" sqref="BM34"/>
      <selection pane="bottomRight" activeCell="AB2" sqref="AB2"/>
    </sheetView>
  </sheetViews>
  <sheetFormatPr defaultColWidth="9.140625" defaultRowHeight="12.75" x14ac:dyDescent="0.2"/>
  <cols>
    <col min="1" max="1" width="43.42578125" style="562" customWidth="1"/>
    <col min="2" max="2" width="61.28515625" style="562" customWidth="1"/>
    <col min="3" max="3" width="13.7109375" style="52" customWidth="1"/>
    <col min="4" max="21" width="8.7109375" style="20" customWidth="1"/>
    <col min="22" max="24" width="7" style="20" customWidth="1"/>
    <col min="25" max="25" width="7.85546875" style="20" customWidth="1"/>
    <col min="26" max="27" width="7" style="20" customWidth="1"/>
    <col min="28" max="16384" width="9.140625" style="20"/>
  </cols>
  <sheetData>
    <row r="1" spans="1:22" ht="136.5" customHeight="1" x14ac:dyDescent="0.2">
      <c r="A1" s="510"/>
      <c r="B1" s="511"/>
      <c r="C1" s="511"/>
      <c r="D1" s="1201" t="s">
        <v>2719</v>
      </c>
      <c r="E1" s="1202"/>
      <c r="F1" s="1202"/>
      <c r="G1" s="1203"/>
      <c r="H1" s="1201" t="s">
        <v>2720</v>
      </c>
      <c r="I1" s="1202"/>
      <c r="J1" s="1203"/>
      <c r="K1" s="1201" t="s">
        <v>2721</v>
      </c>
      <c r="L1" s="1202"/>
      <c r="M1" s="1202"/>
      <c r="N1" s="1203"/>
      <c r="O1" s="1201" t="s">
        <v>2722</v>
      </c>
      <c r="P1" s="1202"/>
      <c r="Q1" s="1202"/>
      <c r="R1" s="1203"/>
      <c r="S1" s="1201" t="s">
        <v>164</v>
      </c>
      <c r="T1" s="1202"/>
      <c r="U1" s="1203"/>
    </row>
    <row r="2" spans="1:22" ht="216" customHeight="1" thickBot="1" x14ac:dyDescent="0.3">
      <c r="A2" s="1204" t="s">
        <v>2723</v>
      </c>
      <c r="B2" s="1205"/>
      <c r="C2" s="512"/>
      <c r="D2" s="513" t="s">
        <v>185</v>
      </c>
      <c r="E2" s="519" t="s">
        <v>186</v>
      </c>
      <c r="F2" s="514" t="s">
        <v>5813</v>
      </c>
      <c r="G2" s="515" t="s">
        <v>5814</v>
      </c>
      <c r="H2" s="516" t="s">
        <v>153</v>
      </c>
      <c r="I2" s="514" t="s">
        <v>152</v>
      </c>
      <c r="J2" s="515" t="s">
        <v>156</v>
      </c>
      <c r="K2" s="517"/>
      <c r="L2" s="514" t="s">
        <v>154</v>
      </c>
      <c r="M2" s="514" t="s">
        <v>155</v>
      </c>
      <c r="N2" s="518" t="s">
        <v>163</v>
      </c>
      <c r="O2" s="516" t="s">
        <v>157</v>
      </c>
      <c r="P2" s="519" t="s">
        <v>158</v>
      </c>
      <c r="Q2" s="514" t="s">
        <v>159</v>
      </c>
      <c r="R2" s="515" t="s">
        <v>160</v>
      </c>
      <c r="S2" s="513" t="s">
        <v>161</v>
      </c>
      <c r="T2" s="519" t="s">
        <v>162</v>
      </c>
      <c r="U2" s="520"/>
    </row>
    <row r="3" spans="1:22" s="21" customFormat="1" ht="35.1" customHeight="1" x14ac:dyDescent="0.25">
      <c r="A3" s="521" t="s">
        <v>2724</v>
      </c>
      <c r="B3" s="522"/>
      <c r="C3" s="523" t="s">
        <v>2725</v>
      </c>
      <c r="D3" s="1206"/>
      <c r="E3" s="1206"/>
      <c r="F3" s="1206"/>
      <c r="G3" s="1206"/>
      <c r="H3" s="1206"/>
      <c r="I3" s="1206"/>
      <c r="J3" s="1206"/>
      <c r="K3" s="1206"/>
      <c r="L3" s="1206"/>
      <c r="M3" s="1206"/>
      <c r="N3" s="1206"/>
      <c r="O3" s="1206"/>
      <c r="P3" s="1206"/>
      <c r="Q3" s="1206"/>
      <c r="R3" s="1206"/>
      <c r="S3" s="1206"/>
      <c r="T3" s="1206"/>
      <c r="U3" s="1206"/>
    </row>
    <row r="4" spans="1:22" s="21" customFormat="1" ht="35.1" customHeight="1" x14ac:dyDescent="0.25">
      <c r="A4" s="1207" t="s">
        <v>2726</v>
      </c>
      <c r="B4" s="524" t="s">
        <v>2727</v>
      </c>
      <c r="C4" s="525"/>
      <c r="D4" s="526" t="s">
        <v>2728</v>
      </c>
      <c r="E4" s="526" t="s">
        <v>2728</v>
      </c>
      <c r="F4" s="526"/>
      <c r="G4" s="526"/>
      <c r="H4" s="526" t="s">
        <v>128</v>
      </c>
      <c r="I4" s="526" t="s">
        <v>128</v>
      </c>
      <c r="J4" s="526" t="s">
        <v>2729</v>
      </c>
      <c r="K4" s="527" t="s">
        <v>5817</v>
      </c>
      <c r="L4" s="526" t="s">
        <v>2730</v>
      </c>
      <c r="M4" s="526" t="s">
        <v>2731</v>
      </c>
      <c r="N4" s="528" t="s">
        <v>2732</v>
      </c>
      <c r="O4" s="526" t="s">
        <v>2729</v>
      </c>
      <c r="P4" s="526" t="s">
        <v>2733</v>
      </c>
      <c r="Q4" s="526" t="s">
        <v>2734</v>
      </c>
      <c r="R4" s="526" t="s">
        <v>2729</v>
      </c>
      <c r="S4" s="528" t="s">
        <v>128</v>
      </c>
      <c r="T4" s="529" t="s">
        <v>128</v>
      </c>
      <c r="U4" s="529" t="s">
        <v>128</v>
      </c>
    </row>
    <row r="5" spans="1:22" s="21" customFormat="1" ht="35.1" customHeight="1" x14ac:dyDescent="0.25">
      <c r="A5" s="1208"/>
      <c r="B5" s="530" t="s">
        <v>2735</v>
      </c>
      <c r="C5" s="531">
        <v>166</v>
      </c>
      <c r="D5" s="532" t="s">
        <v>126</v>
      </c>
      <c r="E5" s="532" t="s">
        <v>126</v>
      </c>
      <c r="F5" s="526"/>
      <c r="G5" s="526"/>
      <c r="H5" s="532" t="s">
        <v>126</v>
      </c>
      <c r="I5" s="532" t="s">
        <v>126</v>
      </c>
      <c r="J5" s="532" t="s">
        <v>126</v>
      </c>
      <c r="K5" s="532" t="s">
        <v>126</v>
      </c>
      <c r="L5" s="532" t="s">
        <v>126</v>
      </c>
      <c r="M5" s="532" t="s">
        <v>126</v>
      </c>
      <c r="N5" s="534" t="s">
        <v>2736</v>
      </c>
      <c r="O5" s="532" t="s">
        <v>126</v>
      </c>
      <c r="P5" s="532" t="s">
        <v>126</v>
      </c>
      <c r="Q5" s="532" t="s">
        <v>126</v>
      </c>
      <c r="R5" s="532" t="s">
        <v>126</v>
      </c>
      <c r="S5" s="533"/>
      <c r="T5" s="533"/>
      <c r="U5" s="533"/>
    </row>
    <row r="6" spans="1:22" s="21" customFormat="1" ht="35.1" customHeight="1" x14ac:dyDescent="0.25">
      <c r="A6" s="1208"/>
      <c r="B6" s="530" t="s">
        <v>2737</v>
      </c>
      <c r="C6" s="531">
        <v>193</v>
      </c>
      <c r="D6" s="532" t="s">
        <v>126</v>
      </c>
      <c r="E6" s="532" t="s">
        <v>126</v>
      </c>
      <c r="F6" s="526"/>
      <c r="G6" s="526"/>
      <c r="H6" s="532" t="s">
        <v>126</v>
      </c>
      <c r="I6" s="532" t="s">
        <v>126</v>
      </c>
      <c r="J6" s="532" t="s">
        <v>126</v>
      </c>
      <c r="K6" s="532" t="s">
        <v>126</v>
      </c>
      <c r="L6" s="532" t="s">
        <v>126</v>
      </c>
      <c r="M6" s="532" t="s">
        <v>126</v>
      </c>
      <c r="N6" s="534" t="s">
        <v>2736</v>
      </c>
      <c r="O6" s="532" t="s">
        <v>126</v>
      </c>
      <c r="P6" s="532" t="s">
        <v>126</v>
      </c>
      <c r="Q6" s="532" t="s">
        <v>126</v>
      </c>
      <c r="R6" s="532" t="s">
        <v>126</v>
      </c>
      <c r="S6" s="533"/>
      <c r="T6" s="533"/>
      <c r="U6" s="533"/>
    </row>
    <row r="7" spans="1:22" s="21" customFormat="1" ht="35.1" customHeight="1" x14ac:dyDescent="0.25">
      <c r="A7" s="1208"/>
      <c r="B7" s="530" t="s">
        <v>2738</v>
      </c>
      <c r="C7" s="531">
        <v>220</v>
      </c>
      <c r="D7" s="532" t="s">
        <v>126</v>
      </c>
      <c r="E7" s="532" t="s">
        <v>126</v>
      </c>
      <c r="F7" s="526"/>
      <c r="G7" s="526"/>
      <c r="H7" s="532" t="s">
        <v>126</v>
      </c>
      <c r="I7" s="532" t="s">
        <v>126</v>
      </c>
      <c r="J7" s="532" t="s">
        <v>126</v>
      </c>
      <c r="K7" s="532" t="s">
        <v>126</v>
      </c>
      <c r="L7" s="532" t="s">
        <v>126</v>
      </c>
      <c r="M7" s="532" t="s">
        <v>126</v>
      </c>
      <c r="N7" s="534" t="s">
        <v>2736</v>
      </c>
      <c r="O7" s="532" t="s">
        <v>126</v>
      </c>
      <c r="P7" s="533"/>
      <c r="Q7" s="532" t="s">
        <v>126</v>
      </c>
      <c r="R7" s="532" t="s">
        <v>126</v>
      </c>
      <c r="S7" s="533"/>
      <c r="T7" s="533"/>
      <c r="U7" s="533"/>
    </row>
    <row r="8" spans="1:22" s="21" customFormat="1" ht="35.1" customHeight="1" x14ac:dyDescent="0.25">
      <c r="A8" s="1208"/>
      <c r="B8" s="530" t="s">
        <v>2739</v>
      </c>
      <c r="C8" s="531">
        <v>248</v>
      </c>
      <c r="D8" s="532" t="s">
        <v>126</v>
      </c>
      <c r="E8" s="532" t="s">
        <v>126</v>
      </c>
      <c r="F8" s="526"/>
      <c r="G8" s="526"/>
      <c r="H8" s="532" t="s">
        <v>126</v>
      </c>
      <c r="I8" s="532" t="s">
        <v>126</v>
      </c>
      <c r="J8" s="532" t="s">
        <v>126</v>
      </c>
      <c r="K8" s="532" t="s">
        <v>126</v>
      </c>
      <c r="L8" s="532" t="s">
        <v>126</v>
      </c>
      <c r="M8" s="532" t="s">
        <v>126</v>
      </c>
      <c r="N8" s="534" t="s">
        <v>2736</v>
      </c>
      <c r="O8" s="532" t="s">
        <v>126</v>
      </c>
      <c r="P8" s="533"/>
      <c r="Q8" s="532" t="s">
        <v>126</v>
      </c>
      <c r="R8" s="532" t="s">
        <v>126</v>
      </c>
      <c r="S8" s="533"/>
      <c r="T8" s="533"/>
      <c r="U8" s="533"/>
    </row>
    <row r="9" spans="1:22" s="21" customFormat="1" ht="35.1" customHeight="1" x14ac:dyDescent="0.25">
      <c r="A9" s="1208"/>
      <c r="B9" s="530" t="s">
        <v>2740</v>
      </c>
      <c r="C9" s="531">
        <v>496</v>
      </c>
      <c r="D9" s="532" t="s">
        <v>126</v>
      </c>
      <c r="E9" s="532" t="s">
        <v>126</v>
      </c>
      <c r="F9" s="526"/>
      <c r="G9" s="526"/>
      <c r="H9" s="532" t="s">
        <v>126</v>
      </c>
      <c r="I9" s="532" t="s">
        <v>126</v>
      </c>
      <c r="J9" s="533"/>
      <c r="K9" s="534" t="s">
        <v>2741</v>
      </c>
      <c r="L9" s="532" t="s">
        <v>126</v>
      </c>
      <c r="M9" s="532" t="s">
        <v>126</v>
      </c>
      <c r="N9" s="534" t="s">
        <v>2736</v>
      </c>
      <c r="O9" s="533"/>
      <c r="P9" s="533"/>
      <c r="Q9" s="533"/>
      <c r="R9" s="533"/>
      <c r="S9" s="533"/>
      <c r="T9" s="533"/>
      <c r="U9" s="533"/>
    </row>
    <row r="10" spans="1:22" s="21" customFormat="1" ht="35.1" customHeight="1" x14ac:dyDescent="0.25">
      <c r="A10" s="1208"/>
      <c r="B10" s="530" t="s">
        <v>2742</v>
      </c>
      <c r="C10" s="531">
        <v>744</v>
      </c>
      <c r="D10" s="533"/>
      <c r="E10" s="533"/>
      <c r="F10" s="533"/>
      <c r="G10" s="533"/>
      <c r="H10" s="532" t="s">
        <v>126</v>
      </c>
      <c r="I10" s="532" t="s">
        <v>126</v>
      </c>
      <c r="J10" s="533"/>
      <c r="K10" s="533"/>
      <c r="L10" s="535"/>
      <c r="M10" s="532" t="s">
        <v>126</v>
      </c>
      <c r="N10" s="534" t="s">
        <v>2736</v>
      </c>
      <c r="O10" s="533"/>
      <c r="P10" s="533"/>
      <c r="Q10" s="533"/>
      <c r="R10" s="533"/>
      <c r="S10" s="533"/>
      <c r="T10" s="533"/>
      <c r="U10" s="533"/>
    </row>
    <row r="11" spans="1:22" s="21" customFormat="1" ht="35.1" customHeight="1" x14ac:dyDescent="0.25">
      <c r="A11" s="1209"/>
      <c r="B11" s="530" t="s">
        <v>2743</v>
      </c>
      <c r="C11" s="531">
        <v>992</v>
      </c>
      <c r="D11" s="533"/>
      <c r="E11" s="533"/>
      <c r="F11" s="849"/>
      <c r="G11" s="849"/>
      <c r="H11" s="533"/>
      <c r="I11" s="533"/>
      <c r="J11" s="533"/>
      <c r="K11" s="533"/>
      <c r="L11" s="535"/>
      <c r="M11" s="532" t="s">
        <v>126</v>
      </c>
      <c r="N11" s="536"/>
      <c r="O11" s="533"/>
      <c r="P11" s="533"/>
      <c r="Q11" s="533"/>
      <c r="R11" s="533"/>
      <c r="S11" s="533"/>
      <c r="T11" s="533"/>
      <c r="U11" s="533"/>
    </row>
    <row r="12" spans="1:22" s="22" customFormat="1" ht="35.1" customHeight="1" x14ac:dyDescent="0.25">
      <c r="A12" s="537" t="s">
        <v>2744</v>
      </c>
      <c r="B12" s="538" t="s">
        <v>187</v>
      </c>
      <c r="C12" s="531">
        <v>126</v>
      </c>
      <c r="D12" s="532" t="s">
        <v>126</v>
      </c>
      <c r="E12" s="532" t="s">
        <v>126</v>
      </c>
      <c r="F12" s="532" t="s">
        <v>126</v>
      </c>
      <c r="G12" s="532" t="s">
        <v>126</v>
      </c>
      <c r="H12" s="532" t="s">
        <v>126</v>
      </c>
      <c r="I12" s="532" t="s">
        <v>126</v>
      </c>
      <c r="J12" s="532" t="s">
        <v>126</v>
      </c>
      <c r="K12" s="532" t="s">
        <v>126</v>
      </c>
      <c r="L12" s="532" t="s">
        <v>126</v>
      </c>
      <c r="M12" s="532" t="s">
        <v>126</v>
      </c>
      <c r="N12" s="532" t="s">
        <v>126</v>
      </c>
      <c r="O12" s="532" t="s">
        <v>126</v>
      </c>
      <c r="P12" s="539"/>
      <c r="Q12" s="532" t="s">
        <v>126</v>
      </c>
      <c r="R12" s="532" t="s">
        <v>126</v>
      </c>
      <c r="S12" s="539"/>
      <c r="T12" s="539"/>
      <c r="U12" s="539"/>
      <c r="V12" s="21"/>
    </row>
    <row r="13" spans="1:22" s="22" customFormat="1" ht="35.1" customHeight="1" x14ac:dyDescent="0.25">
      <c r="A13" s="540" t="s">
        <v>2745</v>
      </c>
      <c r="B13" s="541" t="s">
        <v>2746</v>
      </c>
      <c r="C13" s="531">
        <v>187</v>
      </c>
      <c r="D13" s="532" t="s">
        <v>126</v>
      </c>
      <c r="E13" s="532" t="s">
        <v>126</v>
      </c>
      <c r="F13" s="532" t="s">
        <v>126</v>
      </c>
      <c r="G13" s="532" t="s">
        <v>126</v>
      </c>
      <c r="H13" s="532" t="s">
        <v>126</v>
      </c>
      <c r="I13" s="532" t="s">
        <v>126</v>
      </c>
      <c r="J13" s="532" t="s">
        <v>126</v>
      </c>
      <c r="K13" s="532" t="s">
        <v>126</v>
      </c>
      <c r="L13" s="532" t="s">
        <v>126</v>
      </c>
      <c r="M13" s="532" t="s">
        <v>126</v>
      </c>
      <c r="N13" s="532" t="s">
        <v>126</v>
      </c>
      <c r="O13" s="532" t="s">
        <v>126</v>
      </c>
      <c r="P13" s="539"/>
      <c r="Q13" s="532" t="s">
        <v>126</v>
      </c>
      <c r="R13" s="532" t="s">
        <v>126</v>
      </c>
      <c r="S13" s="532" t="s">
        <v>126</v>
      </c>
      <c r="T13" s="532" t="s">
        <v>126</v>
      </c>
      <c r="U13" s="532" t="s">
        <v>126</v>
      </c>
      <c r="V13" s="21"/>
    </row>
    <row r="14" spans="1:22" s="22" customFormat="1" ht="35.1" customHeight="1" x14ac:dyDescent="0.25">
      <c r="A14" s="540" t="s">
        <v>5812</v>
      </c>
      <c r="B14" s="541" t="s">
        <v>5811</v>
      </c>
      <c r="C14" s="531">
        <v>350</v>
      </c>
      <c r="D14" s="533"/>
      <c r="E14" s="533"/>
      <c r="F14" s="532" t="s">
        <v>126</v>
      </c>
      <c r="G14" s="532" t="s">
        <v>126</v>
      </c>
      <c r="H14" s="533"/>
      <c r="I14" s="533"/>
      <c r="J14" s="533"/>
      <c r="K14" s="533"/>
      <c r="L14" s="535"/>
      <c r="M14" s="535"/>
      <c r="N14" s="535"/>
      <c r="O14" s="533"/>
      <c r="P14" s="533"/>
      <c r="Q14" s="533"/>
      <c r="R14" s="533"/>
      <c r="S14" s="533"/>
      <c r="T14" s="533"/>
      <c r="U14" s="533"/>
      <c r="V14" s="21"/>
    </row>
    <row r="15" spans="1:22" s="22" customFormat="1" ht="35.1" customHeight="1" x14ac:dyDescent="0.25">
      <c r="A15" s="542" t="s">
        <v>2747</v>
      </c>
      <c r="B15" s="543"/>
      <c r="C15" s="523" t="s">
        <v>2725</v>
      </c>
      <c r="D15" s="1200"/>
      <c r="E15" s="1200"/>
      <c r="F15" s="1200"/>
      <c r="G15" s="1200"/>
      <c r="H15" s="1200"/>
      <c r="I15" s="1200"/>
      <c r="J15" s="1200"/>
      <c r="K15" s="1200"/>
      <c r="L15" s="1200"/>
      <c r="M15" s="1200"/>
      <c r="N15" s="1200"/>
      <c r="O15" s="1200"/>
      <c r="P15" s="1200"/>
      <c r="Q15" s="1200"/>
      <c r="R15" s="1200"/>
      <c r="S15" s="1200"/>
      <c r="T15" s="1200"/>
      <c r="U15" s="1200"/>
      <c r="V15" s="21"/>
    </row>
    <row r="16" spans="1:22" s="22" customFormat="1" ht="35.1" customHeight="1" x14ac:dyDescent="0.25">
      <c r="A16" s="544" t="s">
        <v>2748</v>
      </c>
      <c r="B16" s="545"/>
      <c r="C16" s="546"/>
      <c r="D16" s="547"/>
      <c r="E16" s="548"/>
      <c r="F16" s="548"/>
      <c r="G16" s="548"/>
      <c r="H16" s="548"/>
      <c r="I16" s="548"/>
      <c r="J16" s="548"/>
      <c r="K16" s="548"/>
      <c r="L16" s="548"/>
      <c r="M16" s="548"/>
      <c r="N16" s="548"/>
      <c r="O16" s="548"/>
      <c r="P16" s="548"/>
      <c r="Q16" s="548"/>
      <c r="R16" s="548"/>
      <c r="S16" s="548"/>
      <c r="T16" s="548"/>
      <c r="U16" s="549"/>
      <c r="V16" s="21"/>
    </row>
    <row r="17" spans="1:21" s="21" customFormat="1" ht="35.1" customHeight="1" x14ac:dyDescent="0.25">
      <c r="A17" s="1194" t="s">
        <v>2749</v>
      </c>
      <c r="B17" s="1196" t="s">
        <v>2750</v>
      </c>
      <c r="C17" s="531">
        <v>303</v>
      </c>
      <c r="D17" s="532" t="s">
        <v>126</v>
      </c>
      <c r="E17" s="532" t="s">
        <v>126</v>
      </c>
      <c r="F17" s="532" t="s">
        <v>126</v>
      </c>
      <c r="G17" s="532" t="s">
        <v>126</v>
      </c>
      <c r="H17" s="532" t="s">
        <v>126</v>
      </c>
      <c r="I17" s="532" t="s">
        <v>126</v>
      </c>
      <c r="J17" s="532" t="s">
        <v>126</v>
      </c>
      <c r="K17" s="533"/>
      <c r="L17" s="532" t="s">
        <v>126</v>
      </c>
      <c r="M17" s="532" t="s">
        <v>126</v>
      </c>
      <c r="N17" s="532" t="s">
        <v>126</v>
      </c>
      <c r="O17" s="532" t="s">
        <v>126</v>
      </c>
      <c r="P17" s="539"/>
      <c r="Q17" s="532" t="s">
        <v>126</v>
      </c>
      <c r="R17" s="532" t="s">
        <v>126</v>
      </c>
      <c r="S17" s="532" t="s">
        <v>126</v>
      </c>
      <c r="T17" s="532" t="s">
        <v>2751</v>
      </c>
      <c r="U17" s="533"/>
    </row>
    <row r="18" spans="1:21" s="21" customFormat="1" ht="35.1" customHeight="1" x14ac:dyDescent="0.25">
      <c r="A18" s="1195"/>
      <c r="B18" s="1197"/>
      <c r="C18" s="531">
        <v>882</v>
      </c>
      <c r="D18" s="533"/>
      <c r="E18" s="533"/>
      <c r="F18" s="533"/>
      <c r="G18" s="533"/>
      <c r="H18" s="533"/>
      <c r="I18" s="533"/>
      <c r="J18" s="533"/>
      <c r="K18" s="532" t="s">
        <v>126</v>
      </c>
      <c r="L18" s="533"/>
      <c r="M18" s="533"/>
      <c r="N18" s="533"/>
      <c r="O18" s="533"/>
      <c r="P18" s="533"/>
      <c r="Q18" s="533"/>
      <c r="R18" s="533"/>
      <c r="S18" s="533"/>
      <c r="T18" s="533"/>
      <c r="U18" s="533"/>
    </row>
    <row r="19" spans="1:21" s="21" customFormat="1" ht="35.1" customHeight="1" x14ac:dyDescent="0.25">
      <c r="A19" s="1198" t="s">
        <v>2752</v>
      </c>
      <c r="B19" s="1196" t="s">
        <v>2750</v>
      </c>
      <c r="C19" s="531">
        <v>166</v>
      </c>
      <c r="D19" s="532" t="s">
        <v>126</v>
      </c>
      <c r="E19" s="533"/>
      <c r="F19" s="532" t="s">
        <v>126</v>
      </c>
      <c r="G19" s="533"/>
      <c r="H19" s="533"/>
      <c r="I19" s="532" t="s">
        <v>126</v>
      </c>
      <c r="J19" s="533"/>
      <c r="K19" s="533"/>
      <c r="L19" s="532" t="s">
        <v>126</v>
      </c>
      <c r="M19" s="533"/>
      <c r="N19" s="533"/>
      <c r="O19" s="533"/>
      <c r="P19" s="533"/>
      <c r="Q19" s="533"/>
      <c r="R19" s="533"/>
      <c r="S19" s="533"/>
      <c r="T19" s="533"/>
      <c r="U19" s="533"/>
    </row>
    <row r="20" spans="1:21" s="21" customFormat="1" ht="35.1" customHeight="1" x14ac:dyDescent="0.25">
      <c r="A20" s="1199"/>
      <c r="B20" s="1197"/>
      <c r="C20" s="531">
        <v>220</v>
      </c>
      <c r="D20" s="533"/>
      <c r="E20" s="533"/>
      <c r="F20" s="533"/>
      <c r="G20" s="533"/>
      <c r="H20" s="533"/>
      <c r="I20" s="533"/>
      <c r="J20" s="533"/>
      <c r="K20" s="532" t="s">
        <v>126</v>
      </c>
      <c r="L20" s="533"/>
      <c r="M20" s="533"/>
      <c r="N20" s="533"/>
      <c r="O20" s="533"/>
      <c r="P20" s="533"/>
      <c r="Q20" s="533"/>
      <c r="R20" s="533"/>
      <c r="S20" s="533"/>
      <c r="T20" s="533"/>
      <c r="U20" s="533"/>
    </row>
    <row r="21" spans="1:21" s="21" customFormat="1" ht="35.1" customHeight="1" x14ac:dyDescent="0.25">
      <c r="A21" s="544" t="s">
        <v>2753</v>
      </c>
      <c r="B21" s="545"/>
      <c r="C21" s="546"/>
      <c r="D21" s="547"/>
      <c r="E21" s="548"/>
      <c r="F21" s="548"/>
      <c r="G21" s="548"/>
      <c r="H21" s="548"/>
      <c r="I21" s="548"/>
      <c r="J21" s="548"/>
      <c r="K21" s="548"/>
      <c r="L21" s="548"/>
      <c r="M21" s="548"/>
      <c r="N21" s="548"/>
      <c r="O21" s="548"/>
      <c r="P21" s="548"/>
      <c r="Q21" s="548"/>
      <c r="R21" s="548"/>
      <c r="S21" s="548"/>
      <c r="T21" s="548"/>
      <c r="U21" s="548"/>
    </row>
    <row r="22" spans="1:21" s="21" customFormat="1" ht="35.1" customHeight="1" x14ac:dyDescent="0.25">
      <c r="A22" s="1194" t="s">
        <v>2749</v>
      </c>
      <c r="B22" s="1196" t="s">
        <v>2750</v>
      </c>
      <c r="C22" s="531">
        <v>413</v>
      </c>
      <c r="D22" s="532" t="s">
        <v>126</v>
      </c>
      <c r="E22" s="532" t="s">
        <v>126</v>
      </c>
      <c r="F22" s="532" t="s">
        <v>126</v>
      </c>
      <c r="G22" s="532" t="s">
        <v>126</v>
      </c>
      <c r="H22" s="532" t="s">
        <v>126</v>
      </c>
      <c r="I22" s="532" t="s">
        <v>126</v>
      </c>
      <c r="J22" s="532" t="s">
        <v>126</v>
      </c>
      <c r="K22" s="533"/>
      <c r="L22" s="532" t="s">
        <v>126</v>
      </c>
      <c r="M22" s="532" t="s">
        <v>126</v>
      </c>
      <c r="N22" s="532" t="s">
        <v>126</v>
      </c>
      <c r="O22" s="532" t="s">
        <v>126</v>
      </c>
      <c r="P22" s="539"/>
      <c r="Q22" s="532" t="s">
        <v>126</v>
      </c>
      <c r="R22" s="532" t="s">
        <v>126</v>
      </c>
      <c r="S22" s="532" t="s">
        <v>126</v>
      </c>
      <c r="T22" s="532" t="s">
        <v>2751</v>
      </c>
      <c r="U22" s="533"/>
    </row>
    <row r="23" spans="1:21" s="21" customFormat="1" ht="35.1" customHeight="1" x14ac:dyDescent="0.25">
      <c r="A23" s="1195"/>
      <c r="B23" s="1197"/>
      <c r="C23" s="531">
        <v>1212</v>
      </c>
      <c r="D23" s="533"/>
      <c r="E23" s="533"/>
      <c r="F23" s="533"/>
      <c r="G23" s="533"/>
      <c r="H23" s="533"/>
      <c r="I23" s="533"/>
      <c r="J23" s="533"/>
      <c r="K23" s="532" t="s">
        <v>126</v>
      </c>
      <c r="L23" s="533"/>
      <c r="M23" s="533"/>
      <c r="N23" s="533"/>
      <c r="O23" s="533"/>
      <c r="P23" s="533"/>
      <c r="Q23" s="533"/>
      <c r="R23" s="533"/>
      <c r="S23" s="533"/>
      <c r="T23" s="533"/>
      <c r="U23" s="533"/>
    </row>
    <row r="24" spans="1:21" s="21" customFormat="1" ht="35.1" customHeight="1" x14ac:dyDescent="0.25">
      <c r="A24" s="1198" t="s">
        <v>2752</v>
      </c>
      <c r="B24" s="1196" t="s">
        <v>2750</v>
      </c>
      <c r="C24" s="531">
        <v>276</v>
      </c>
      <c r="D24" s="532" t="s">
        <v>126</v>
      </c>
      <c r="E24" s="533"/>
      <c r="F24" s="532" t="s">
        <v>126</v>
      </c>
      <c r="G24" s="533"/>
      <c r="H24" s="533"/>
      <c r="I24" s="532" t="s">
        <v>126</v>
      </c>
      <c r="J24" s="533"/>
      <c r="K24" s="533"/>
      <c r="L24" s="532" t="s">
        <v>126</v>
      </c>
      <c r="M24" s="533"/>
      <c r="N24" s="533"/>
      <c r="O24" s="533"/>
      <c r="P24" s="533"/>
      <c r="Q24" s="533"/>
      <c r="R24" s="533"/>
      <c r="S24" s="533"/>
      <c r="T24" s="533"/>
      <c r="U24" s="533"/>
    </row>
    <row r="25" spans="1:21" s="21" customFormat="1" ht="35.1" customHeight="1" x14ac:dyDescent="0.25">
      <c r="A25" s="1199"/>
      <c r="B25" s="1197"/>
      <c r="C25" s="531">
        <v>331</v>
      </c>
      <c r="D25" s="533"/>
      <c r="E25" s="533"/>
      <c r="F25" s="533"/>
      <c r="G25" s="533"/>
      <c r="H25" s="533"/>
      <c r="I25" s="533"/>
      <c r="J25" s="533"/>
      <c r="K25" s="532" t="s">
        <v>126</v>
      </c>
      <c r="L25" s="533"/>
      <c r="M25" s="533"/>
      <c r="N25" s="533"/>
      <c r="O25" s="533"/>
      <c r="P25" s="533"/>
      <c r="Q25" s="533"/>
      <c r="R25" s="533"/>
      <c r="S25" s="533"/>
      <c r="T25" s="533"/>
      <c r="U25" s="533"/>
    </row>
    <row r="26" spans="1:21" ht="35.1" customHeight="1" x14ac:dyDescent="0.2">
      <c r="A26" s="542" t="s">
        <v>2754</v>
      </c>
      <c r="B26" s="543"/>
      <c r="C26" s="523" t="s">
        <v>2725</v>
      </c>
      <c r="D26" s="1200"/>
      <c r="E26" s="1200"/>
      <c r="F26" s="1200"/>
      <c r="G26" s="1200"/>
      <c r="H26" s="1200"/>
      <c r="I26" s="1200"/>
      <c r="J26" s="1200"/>
      <c r="K26" s="1200"/>
      <c r="L26" s="1200"/>
      <c r="M26" s="1200"/>
      <c r="N26" s="1200"/>
      <c r="O26" s="1200"/>
      <c r="P26" s="1200"/>
      <c r="Q26" s="1200"/>
      <c r="R26" s="1200"/>
      <c r="S26" s="1200"/>
      <c r="T26" s="1200"/>
      <c r="U26" s="1200"/>
    </row>
    <row r="27" spans="1:21" s="21" customFormat="1" ht="35.1" customHeight="1" x14ac:dyDescent="0.25">
      <c r="A27" s="550" t="s">
        <v>2755</v>
      </c>
      <c r="B27" s="551" t="s">
        <v>2756</v>
      </c>
      <c r="C27" s="531">
        <v>187</v>
      </c>
      <c r="D27" s="532" t="s">
        <v>126</v>
      </c>
      <c r="E27" s="532" t="s">
        <v>126</v>
      </c>
      <c r="F27" s="532" t="s">
        <v>126</v>
      </c>
      <c r="G27" s="532" t="s">
        <v>126</v>
      </c>
      <c r="H27" s="532" t="s">
        <v>126</v>
      </c>
      <c r="I27" s="532" t="s">
        <v>126</v>
      </c>
      <c r="J27" s="532" t="s">
        <v>126</v>
      </c>
      <c r="K27" s="532" t="s">
        <v>126</v>
      </c>
      <c r="L27" s="532" t="s">
        <v>126</v>
      </c>
      <c r="M27" s="532" t="s">
        <v>126</v>
      </c>
      <c r="N27" s="532" t="s">
        <v>126</v>
      </c>
      <c r="O27" s="532" t="s">
        <v>126</v>
      </c>
      <c r="P27" s="539"/>
      <c r="Q27" s="532" t="s">
        <v>126</v>
      </c>
      <c r="R27" s="532" t="s">
        <v>126</v>
      </c>
      <c r="S27" s="539"/>
      <c r="T27" s="539"/>
      <c r="U27" s="539"/>
    </row>
    <row r="28" spans="1:21" s="21" customFormat="1" ht="35.1" customHeight="1" x14ac:dyDescent="0.25">
      <c r="A28" s="540" t="s">
        <v>127</v>
      </c>
      <c r="B28" s="552"/>
      <c r="C28" s="531">
        <v>126</v>
      </c>
      <c r="D28" s="539"/>
      <c r="E28" s="532" t="s">
        <v>126</v>
      </c>
      <c r="F28" s="539"/>
      <c r="G28" s="532" t="s">
        <v>126</v>
      </c>
      <c r="H28" s="532" t="s">
        <v>126</v>
      </c>
      <c r="I28" s="539"/>
      <c r="J28" s="539"/>
      <c r="K28" s="539"/>
      <c r="L28" s="539"/>
      <c r="M28" s="532" t="s">
        <v>126</v>
      </c>
      <c r="N28" s="536"/>
      <c r="O28" s="539"/>
      <c r="P28" s="539"/>
      <c r="Q28" s="539"/>
      <c r="R28" s="539"/>
      <c r="S28" s="533"/>
      <c r="T28" s="533"/>
      <c r="U28" s="532" t="s">
        <v>126</v>
      </c>
    </row>
    <row r="29" spans="1:21" s="21" customFormat="1" ht="35.1" customHeight="1" x14ac:dyDescent="0.25">
      <c r="A29" s="553" t="s">
        <v>2757</v>
      </c>
      <c r="B29" s="530" t="s">
        <v>2758</v>
      </c>
      <c r="C29" s="531">
        <v>110</v>
      </c>
      <c r="D29" s="532" t="s">
        <v>126</v>
      </c>
      <c r="E29" s="532" t="s">
        <v>126</v>
      </c>
      <c r="F29" s="532" t="s">
        <v>126</v>
      </c>
      <c r="G29" s="532" t="s">
        <v>126</v>
      </c>
      <c r="H29" s="532" t="s">
        <v>126</v>
      </c>
      <c r="I29" s="532" t="s">
        <v>126</v>
      </c>
      <c r="J29" s="532" t="s">
        <v>126</v>
      </c>
      <c r="K29" s="539"/>
      <c r="L29" s="539"/>
      <c r="M29" s="539"/>
      <c r="N29" s="536"/>
      <c r="O29" s="539"/>
      <c r="P29" s="539"/>
      <c r="Q29" s="539"/>
      <c r="R29" s="539"/>
      <c r="S29" s="533"/>
      <c r="T29" s="533"/>
      <c r="U29" s="533"/>
    </row>
    <row r="30" spans="1:21" s="21" customFormat="1" ht="35.1" customHeight="1" x14ac:dyDescent="0.25">
      <c r="A30" s="553" t="s">
        <v>101</v>
      </c>
      <c r="B30" s="554"/>
      <c r="C30" s="531">
        <v>331</v>
      </c>
      <c r="D30" s="539"/>
      <c r="E30" s="539"/>
      <c r="F30" s="539"/>
      <c r="G30" s="539"/>
      <c r="H30" s="539"/>
      <c r="I30" s="539"/>
      <c r="J30" s="539"/>
      <c r="K30" s="532" t="s">
        <v>126</v>
      </c>
      <c r="L30" s="539"/>
      <c r="M30" s="539"/>
      <c r="N30" s="536"/>
      <c r="O30" s="539"/>
      <c r="P30" s="539"/>
      <c r="Q30" s="539"/>
      <c r="R30" s="539"/>
      <c r="S30" s="539"/>
      <c r="T30" s="539"/>
      <c r="U30" s="539"/>
    </row>
    <row r="31" spans="1:21" s="21" customFormat="1" ht="42" customHeight="1" x14ac:dyDescent="0.25">
      <c r="A31" s="553" t="s">
        <v>203</v>
      </c>
      <c r="B31" s="555" t="s">
        <v>2759</v>
      </c>
      <c r="C31" s="556" t="s">
        <v>2760</v>
      </c>
      <c r="D31" s="532" t="s">
        <v>2761</v>
      </c>
      <c r="E31" s="539"/>
      <c r="F31" s="532" t="s">
        <v>5815</v>
      </c>
      <c r="G31" s="539"/>
      <c r="H31" s="539"/>
      <c r="I31" s="532" t="s">
        <v>2761</v>
      </c>
      <c r="J31" s="539"/>
      <c r="K31" s="539"/>
      <c r="L31" s="539"/>
      <c r="M31" s="539"/>
      <c r="N31" s="536"/>
      <c r="O31" s="539"/>
      <c r="P31" s="539"/>
      <c r="Q31" s="539"/>
      <c r="R31" s="539"/>
      <c r="S31" s="532" t="s">
        <v>126</v>
      </c>
      <c r="T31" s="532" t="s">
        <v>126</v>
      </c>
      <c r="U31" s="539"/>
    </row>
    <row r="32" spans="1:21" ht="14.25" x14ac:dyDescent="0.2">
      <c r="A32" s="557"/>
      <c r="B32" s="557"/>
    </row>
    <row r="33" spans="1:29" ht="15" x14ac:dyDescent="0.25">
      <c r="A33" s="558" t="s">
        <v>2762</v>
      </c>
      <c r="B33" s="558"/>
      <c r="N33" s="75" t="s">
        <v>28</v>
      </c>
    </row>
    <row r="34" spans="1:29" ht="15" x14ac:dyDescent="0.25">
      <c r="A34" s="558" t="s">
        <v>2763</v>
      </c>
      <c r="B34" s="558"/>
    </row>
    <row r="35" spans="1:29" ht="15" x14ac:dyDescent="0.25">
      <c r="A35" s="558" t="s">
        <v>2764</v>
      </c>
      <c r="B35" s="558"/>
    </row>
    <row r="36" spans="1:29" ht="15" x14ac:dyDescent="0.25">
      <c r="A36" s="558" t="s">
        <v>2765</v>
      </c>
      <c r="B36" s="559"/>
    </row>
    <row r="37" spans="1:29" ht="15" x14ac:dyDescent="0.25">
      <c r="A37" s="558" t="s">
        <v>2766</v>
      </c>
      <c r="B37" s="559"/>
    </row>
    <row r="38" spans="1:29" s="52" customFormat="1" ht="15" x14ac:dyDescent="0.25">
      <c r="A38" s="558" t="s">
        <v>5816</v>
      </c>
      <c r="B38" s="558"/>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s="52" customFormat="1" x14ac:dyDescent="0.2">
      <c r="A39" s="561"/>
      <c r="B39" s="561"/>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sheetData>
  <mergeCells count="18">
    <mergeCell ref="O1:R1"/>
    <mergeCell ref="S1:U1"/>
    <mergeCell ref="A2:B2"/>
    <mergeCell ref="A19:A20"/>
    <mergeCell ref="B19:B20"/>
    <mergeCell ref="H1:J1"/>
    <mergeCell ref="K1:N1"/>
    <mergeCell ref="D3:U3"/>
    <mergeCell ref="A4:A11"/>
    <mergeCell ref="D15:U15"/>
    <mergeCell ref="A17:A18"/>
    <mergeCell ref="B17:B18"/>
    <mergeCell ref="D1:G1"/>
    <mergeCell ref="A22:A23"/>
    <mergeCell ref="B22:B23"/>
    <mergeCell ref="A24:A25"/>
    <mergeCell ref="B24:B25"/>
    <mergeCell ref="D26:U26"/>
  </mergeCells>
  <hyperlinks>
    <hyperlink ref="N33" location="'Custom Options'!A1" display="Back to Top" xr:uid="{6BFFC6A8-57CF-405D-9C88-38B5A4B87E8B}"/>
  </hyperlinks>
  <printOptions horizontalCentered="1" verticalCentered="1"/>
  <pageMargins left="0.35433070866141736" right="0.35433070866141736" top="0.51181102362204722" bottom="0.51181102362204722" header="0.51181102362204722" footer="0.51181102362204722"/>
  <pageSetup paperSize="9" scale="49" fitToHeight="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53" id="{124EBB6B-4B10-484F-AE80-3EBC980C5428}">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4" id="{846351D9-69B8-4159-BDF4-08198579CD1D}">
            <xm:f>'\\fspseu\Shared All Users\Users\KOPPEM01\OneDrive - Legrand France\Documents\Master File\[Projecta_price_list_EMEA_2019_MASTER_01042019 V1.5.xlsx]Index'!#REF!="€"</xm:f>
            <x14:dxf>
              <numFmt numFmtId="181" formatCode="_([$€-2]\ * #,##0_);_([$€-2]\ * \(#,##0\);_([$€-2]\ * &quot;-&quot;_);_(@_)"/>
            </x14:dxf>
          </x14:cfRule>
          <xm:sqref>C5:C14</xm:sqref>
        </x14:conditionalFormatting>
        <x14:conditionalFormatting xmlns:xm="http://schemas.microsoft.com/office/excel/2006/main">
          <x14:cfRule type="expression" priority="51" id="{94CCCA60-E01D-4065-928C-6379FF915F0A}">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2" id="{894EE274-3A4D-4918-A049-40201086F634}">
            <xm:f>'\\fspseu\Shared All Users\Users\KOPPEM01\OneDrive - Legrand France\Documents\Master File\[Projecta_price_list_EMEA_2019_MASTER_01042019 V1.5.xlsx]Index'!#REF!="€"</xm:f>
            <x14:dxf>
              <numFmt numFmtId="181" formatCode="_([$€-2]\ * #,##0_);_([$€-2]\ * \(#,##0\);_([$€-2]\ * &quot;-&quot;_);_(@_)"/>
            </x14:dxf>
          </x14:cfRule>
          <xm:sqref>C17:C20</xm:sqref>
        </x14:conditionalFormatting>
        <x14:conditionalFormatting xmlns:xm="http://schemas.microsoft.com/office/excel/2006/main">
          <x14:cfRule type="expression" priority="49" id="{C834EFD2-F25E-4CF5-BC68-495E2FBA4C72}">
            <xm:f>'\\fspseu\Shared All Users\Users\KOPPEM01\OneDrive - Legrand France\Documents\Master File\[Projecta_price_list_EMEA_2019_MASTER_01042019 V1.5.xlsx]Index'!#REF!="$"</xm:f>
            <x14:dxf>
              <numFmt numFmtId="182" formatCode="_(&quot;$&quot;* #,##0_);_(&quot;$&quot;* \(#,##0\);_(&quot;$&quot;* &quot;-&quot;_);_(@_)"/>
            </x14:dxf>
          </x14:cfRule>
          <x14:cfRule type="expression" priority="50" id="{947CB409-07A2-418D-B058-46E15005D87D}">
            <xm:f>'\\fspseu\Shared All Users\Users\KOPPEM01\OneDrive - Legrand France\Documents\Master File\[Projecta_price_list_EMEA_2019_MASTER_01042019 V1.5.xlsx]Index'!#REF!="€"</xm:f>
            <x14:dxf>
              <numFmt numFmtId="181" formatCode="_([$€-2]\ * #,##0_);_([$€-2]\ * \(#,##0\);_([$€-2]\ * &quot;-&quot;_);_(@_)"/>
            </x14:dxf>
          </x14:cfRule>
          <xm:sqref>C22:C25</xm:sqref>
        </x14:conditionalFormatting>
        <x14:conditionalFormatting xmlns:xm="http://schemas.microsoft.com/office/excel/2006/main">
          <x14:cfRule type="expression" priority="69" id="{B520381A-2D15-487E-BFE1-6F61A59F56D7}">
            <xm:f>'\\fspseu\Shared All Users\Users\KOPPEM01\OneDrive - Legrand France\Documents\Master File\[Projecta_price_list_EMEA_2019_MASTER_01042019 V1.5.xlsx]Index'!#REF!="$"</xm:f>
            <x14:dxf>
              <numFmt numFmtId="182" formatCode="_(&quot;$&quot;* #,##0_);_(&quot;$&quot;* \(#,##0\);_(&quot;$&quot;* &quot;-&quot;_);_(@_)"/>
            </x14:dxf>
          </x14:cfRule>
          <x14:cfRule type="expression" priority="70" id="{4AF8279F-D688-44D0-BCDA-77494B33F2E1}">
            <xm:f>'\\fspseu\Shared All Users\Users\KOPPEM01\OneDrive - Legrand France\Documents\Master File\[Projecta_price_list_EMEA_2019_MASTER_01042019 V1.5.xlsx]Index'!#REF!="€"</xm:f>
            <x14:dxf>
              <numFmt numFmtId="181" formatCode="_([$€-2]\ * #,##0_);_([$€-2]\ * \(#,##0\);_([$€-2]\ * &quot;-&quot;_);_(@_)"/>
            </x14:dxf>
          </x14:cfRule>
          <xm:sqref>C27:C30 B31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6784-368C-47E2-9F31-6C2219E7E2E2}">
  <sheetPr>
    <tabColor theme="8"/>
  </sheetPr>
  <dimension ref="A1:R134"/>
  <sheetViews>
    <sheetView showGridLines="0" zoomScale="80" zoomScaleNormal="80" workbookViewId="0">
      <selection activeCell="Z5" sqref="Z5"/>
    </sheetView>
  </sheetViews>
  <sheetFormatPr defaultRowHeight="15" x14ac:dyDescent="0.25"/>
  <cols>
    <col min="1" max="1" width="19.85546875" style="3" customWidth="1"/>
    <col min="2" max="2" width="17.85546875" customWidth="1"/>
    <col min="3" max="3" width="9.85546875" style="3" bestFit="1" customWidth="1"/>
    <col min="4" max="4" width="10.85546875" style="3" customWidth="1"/>
    <col min="5" max="5" width="12.5703125" style="3" customWidth="1"/>
    <col min="6" max="6" width="10.5703125" style="3" bestFit="1" customWidth="1"/>
    <col min="7" max="7" width="9" style="3" bestFit="1" customWidth="1"/>
    <col min="8" max="8" width="10.5703125" style="3" bestFit="1" customWidth="1"/>
    <col min="9" max="9" width="9.5703125" style="3" bestFit="1" customWidth="1"/>
    <col min="10" max="10" width="10.5703125" style="3" bestFit="1" customWidth="1"/>
    <col min="11" max="11" width="9" customWidth="1"/>
    <col min="12" max="12" width="10.5703125" bestFit="1" customWidth="1"/>
    <col min="13" max="13" width="9.5703125" bestFit="1" customWidth="1"/>
    <col min="14" max="14" width="10.5703125" bestFit="1" customWidth="1"/>
    <col min="15" max="15" width="9.5703125" bestFit="1" customWidth="1"/>
    <col min="16" max="16" width="9" bestFit="1" customWidth="1"/>
    <col min="17" max="17" width="9.5703125" bestFit="1" customWidth="1"/>
    <col min="18" max="18" width="11" style="71" bestFit="1" customWidth="1"/>
  </cols>
  <sheetData>
    <row r="1" spans="1:18" s="2" customFormat="1" ht="123" customHeight="1" x14ac:dyDescent="0.2"/>
    <row r="2" spans="1:18" s="2" customFormat="1" ht="15" customHeight="1" x14ac:dyDescent="0.2">
      <c r="A2" s="1160" t="s">
        <v>129</v>
      </c>
      <c r="B2" s="1161"/>
      <c r="C2" s="1161"/>
      <c r="D2" s="1161"/>
      <c r="E2" s="1161"/>
      <c r="F2" s="1161"/>
      <c r="G2" s="1161"/>
      <c r="H2" s="1161"/>
      <c r="I2" s="1161"/>
      <c r="J2" s="1161"/>
      <c r="K2" s="1161"/>
      <c r="L2" s="1161"/>
      <c r="M2" s="1161"/>
      <c r="N2" s="1161"/>
      <c r="O2" s="1161"/>
      <c r="P2" s="1158" t="s">
        <v>38</v>
      </c>
      <c r="Q2" s="1158"/>
      <c r="R2" s="1159"/>
    </row>
    <row r="3" spans="1:18" s="30" customFormat="1" ht="30" customHeight="1" x14ac:dyDescent="0.2">
      <c r="A3" s="1235" t="s">
        <v>56</v>
      </c>
      <c r="B3" s="1236"/>
      <c r="C3" s="1236" t="s">
        <v>55</v>
      </c>
      <c r="D3" s="1236"/>
      <c r="E3" s="1236"/>
      <c r="F3" s="1236"/>
      <c r="G3" s="1236" t="s">
        <v>54</v>
      </c>
      <c r="H3" s="1236"/>
      <c r="I3" s="1236"/>
      <c r="J3" s="1236"/>
      <c r="K3" s="1236"/>
      <c r="L3" s="1236"/>
      <c r="M3" s="1236"/>
      <c r="N3" s="1236"/>
      <c r="O3" s="63"/>
      <c r="P3" s="63"/>
      <c r="Q3" s="63"/>
      <c r="R3" s="576"/>
    </row>
    <row r="4" spans="1:18" s="2" customFormat="1" ht="15" customHeight="1" x14ac:dyDescent="0.25">
      <c r="A4" s="61"/>
      <c r="C4" s="28"/>
      <c r="D4" s="797"/>
      <c r="E4" s="28"/>
      <c r="F4" s="28"/>
      <c r="G4" s="29"/>
      <c r="H4" s="29"/>
      <c r="I4" s="29"/>
      <c r="J4" s="29"/>
      <c r="K4" s="29"/>
      <c r="L4" s="29"/>
      <c r="M4" s="29"/>
      <c r="N4" s="29"/>
      <c r="O4" s="29"/>
      <c r="P4" s="29"/>
      <c r="Q4" s="29"/>
      <c r="R4" s="73"/>
    </row>
    <row r="5" spans="1:18" ht="30" customHeight="1" x14ac:dyDescent="0.25">
      <c r="A5" s="1218" t="s">
        <v>166</v>
      </c>
      <c r="B5" s="1219"/>
      <c r="C5" s="1219"/>
      <c r="D5" s="1219"/>
      <c r="E5" s="1219"/>
      <c r="F5" s="1219"/>
      <c r="G5" s="1219"/>
      <c r="H5" s="1219"/>
      <c r="I5" s="1219"/>
      <c r="J5" s="1219"/>
      <c r="K5" s="1219"/>
      <c r="L5" s="1219"/>
      <c r="M5" s="1219"/>
      <c r="N5" s="1219"/>
      <c r="O5" s="1219"/>
      <c r="P5" s="1219"/>
      <c r="Q5" s="1219"/>
      <c r="R5" s="1220"/>
    </row>
    <row r="6" spans="1:18" x14ac:dyDescent="0.25">
      <c r="A6" s="1162"/>
      <c r="B6" s="1162"/>
      <c r="C6" s="1162"/>
      <c r="D6" s="1162"/>
    </row>
    <row r="7" spans="1:18" x14ac:dyDescent="0.25">
      <c r="A7" s="1163"/>
      <c r="B7" s="1163"/>
      <c r="C7" s="1163"/>
      <c r="D7" s="1163"/>
      <c r="E7" s="4"/>
      <c r="R7" s="72" t="s">
        <v>28</v>
      </c>
    </row>
    <row r="8" spans="1:18" x14ac:dyDescent="0.25">
      <c r="A8" s="1163"/>
      <c r="B8" s="1163"/>
      <c r="C8" s="1163"/>
      <c r="D8" s="1163"/>
      <c r="E8" s="4"/>
    </row>
    <row r="9" spans="1:18" x14ac:dyDescent="0.25">
      <c r="A9" s="1163"/>
      <c r="B9" s="1163"/>
      <c r="C9" s="1163"/>
      <c r="D9" s="1163"/>
      <c r="E9" s="4"/>
    </row>
    <row r="10" spans="1:18" x14ac:dyDescent="0.25">
      <c r="A10" s="1163"/>
      <c r="B10" s="1163"/>
      <c r="C10" s="1163"/>
      <c r="D10" s="1163"/>
      <c r="E10" s="4"/>
    </row>
    <row r="11" spans="1:18" x14ac:dyDescent="0.25">
      <c r="A11" s="1163"/>
      <c r="B11" s="1163"/>
      <c r="C11" s="1163"/>
      <c r="D11" s="1163"/>
      <c r="E11" s="4"/>
    </row>
    <row r="12" spans="1:18" x14ac:dyDescent="0.25">
      <c r="A12" s="1163"/>
      <c r="B12" s="1163"/>
      <c r="C12" s="1163"/>
      <c r="D12" s="1163"/>
      <c r="E12" s="4"/>
    </row>
    <row r="13" spans="1:18" x14ac:dyDescent="0.25">
      <c r="A13" s="1163"/>
      <c r="B13" s="1163"/>
      <c r="C13" s="1163"/>
      <c r="D13" s="1163"/>
      <c r="E13" s="4"/>
    </row>
    <row r="14" spans="1:18" x14ac:dyDescent="0.25">
      <c r="A14" s="1163"/>
      <c r="B14" s="1163"/>
      <c r="C14" s="1163"/>
      <c r="D14" s="1163"/>
      <c r="E14" s="4"/>
    </row>
    <row r="15" spans="1:18" x14ac:dyDescent="0.25">
      <c r="A15" s="1163"/>
      <c r="B15" s="1163"/>
      <c r="C15" s="1163"/>
      <c r="D15" s="1163"/>
      <c r="E15" s="4"/>
    </row>
    <row r="16" spans="1:18" s="6" customFormat="1" x14ac:dyDescent="0.25">
      <c r="A16" s="1163"/>
      <c r="B16" s="1163"/>
      <c r="C16" s="1163"/>
      <c r="D16" s="1163"/>
      <c r="E16" s="4"/>
      <c r="F16" s="3"/>
      <c r="G16" s="3"/>
      <c r="H16" s="3"/>
      <c r="I16" s="3"/>
      <c r="J16" s="3"/>
      <c r="K16"/>
      <c r="L16"/>
      <c r="M16"/>
      <c r="N16"/>
      <c r="O16"/>
      <c r="P16"/>
      <c r="Q16"/>
      <c r="R16" s="71"/>
    </row>
    <row r="17" spans="1:18" x14ac:dyDescent="0.25">
      <c r="A17" s="1164"/>
      <c r="B17" s="1164"/>
      <c r="C17" s="1164"/>
      <c r="D17" s="1164"/>
      <c r="L17" s="3"/>
      <c r="M17" s="3"/>
      <c r="N17" s="3"/>
      <c r="O17" s="3"/>
      <c r="P17" s="3"/>
      <c r="Q17" s="3"/>
    </row>
    <row r="18" spans="1:18" ht="23.25" customHeight="1" x14ac:dyDescent="0.25">
      <c r="A18" s="1237" t="s">
        <v>91</v>
      </c>
      <c r="B18" s="1238"/>
      <c r="C18" s="1238"/>
      <c r="D18" s="1238"/>
      <c r="E18" s="1238"/>
      <c r="F18" s="1238"/>
      <c r="G18" s="1238"/>
      <c r="H18" s="1238"/>
      <c r="I18" s="1238"/>
      <c r="J18" s="1238"/>
      <c r="K18" s="1238"/>
      <c r="L18" s="1239"/>
      <c r="R18" s="72" t="s">
        <v>28</v>
      </c>
    </row>
    <row r="19" spans="1:18" s="6" customFormat="1" ht="15" customHeight="1" x14ac:dyDescent="0.25">
      <c r="A19" s="1227" t="s">
        <v>143</v>
      </c>
      <c r="B19" s="1227" t="s">
        <v>138</v>
      </c>
      <c r="C19" s="1229" t="s">
        <v>2800</v>
      </c>
      <c r="D19" s="1224"/>
      <c r="E19" s="1229" t="s">
        <v>4892</v>
      </c>
      <c r="F19" s="1224"/>
      <c r="G19" s="1223" t="s">
        <v>2935</v>
      </c>
      <c r="H19" s="1224"/>
      <c r="I19" s="59"/>
      <c r="L19" s="26"/>
      <c r="N19" s="26"/>
      <c r="P19" s="25"/>
      <c r="Q19"/>
      <c r="R19" s="51"/>
    </row>
    <row r="20" spans="1:18" s="6" customFormat="1" x14ac:dyDescent="0.25">
      <c r="A20" s="1228"/>
      <c r="B20" s="1228"/>
      <c r="C20" s="1225"/>
      <c r="D20" s="1226"/>
      <c r="E20" s="1225"/>
      <c r="F20" s="1226"/>
      <c r="G20" s="1225"/>
      <c r="H20" s="1226"/>
      <c r="I20" s="59"/>
      <c r="L20" s="26"/>
      <c r="N20" s="26"/>
      <c r="P20" s="25"/>
      <c r="Q20"/>
      <c r="R20" s="51"/>
    </row>
    <row r="21" spans="1:18" s="6" customFormat="1" x14ac:dyDescent="0.25">
      <c r="A21" s="763"/>
      <c r="B21" s="763"/>
      <c r="C21" s="762" t="s">
        <v>221</v>
      </c>
      <c r="D21" s="780" t="s">
        <v>23</v>
      </c>
      <c r="E21" s="762" t="s">
        <v>221</v>
      </c>
      <c r="F21" s="780" t="s">
        <v>23</v>
      </c>
      <c r="G21" s="762" t="s">
        <v>221</v>
      </c>
      <c r="H21" s="780" t="s">
        <v>23</v>
      </c>
      <c r="I21" s="59"/>
      <c r="L21" s="26"/>
      <c r="N21" s="26"/>
      <c r="P21" s="25"/>
      <c r="Q21"/>
      <c r="R21" s="51"/>
    </row>
    <row r="22" spans="1:18" s="6" customFormat="1" x14ac:dyDescent="0.25">
      <c r="A22" s="764"/>
      <c r="B22" s="764"/>
      <c r="C22" s="700"/>
      <c r="D22" s="781" t="str">
        <f>Index!$L$4</f>
        <v>€</v>
      </c>
      <c r="E22" s="700"/>
      <c r="F22" s="781" t="str">
        <f>Index!$L$4</f>
        <v>€</v>
      </c>
      <c r="G22" s="700"/>
      <c r="H22" s="781" t="str">
        <f>Index!$L$4</f>
        <v>€</v>
      </c>
      <c r="I22" s="59"/>
      <c r="L22" s="26"/>
      <c r="N22" s="26"/>
      <c r="P22" s="25"/>
      <c r="Q22"/>
      <c r="R22" s="51"/>
    </row>
    <row r="23" spans="1:18" x14ac:dyDescent="0.25">
      <c r="A23" s="16" t="s">
        <v>74</v>
      </c>
      <c r="B23" s="16">
        <v>371</v>
      </c>
      <c r="C23" s="46">
        <v>10130877</v>
      </c>
      <c r="D23" s="798">
        <f>IF(Index!$L$4="€",VLOOKUP(C23,ERP!$A:$CL,5,0),IF(Index!$L$4="$",VLOOKUP(C23,ERP!$A:$CL,7,0),IF(Index!$L$4="CHF",VLOOKUP(C23,ERP!$A:$CL,9,0),IF(Index!$L$4="£",VLOOKUP(C23,ERP!$A:$CL,11,0),""))))</f>
        <v>25225</v>
      </c>
      <c r="E23" s="53" t="s">
        <v>125</v>
      </c>
      <c r="F23" s="798">
        <v>30751</v>
      </c>
      <c r="G23" s="1212" t="s">
        <v>2936</v>
      </c>
      <c r="H23" s="1213"/>
      <c r="I23" s="800"/>
      <c r="J23" s="846"/>
      <c r="K23" s="2" t="s">
        <v>2801</v>
      </c>
    </row>
    <row r="24" spans="1:18" x14ac:dyDescent="0.25">
      <c r="A24" s="7" t="s">
        <v>84</v>
      </c>
      <c r="B24" s="7">
        <v>382</v>
      </c>
      <c r="C24" s="47">
        <v>10130878</v>
      </c>
      <c r="D24" s="799">
        <f>IF(Index!$L$4="€",VLOOKUP(C24,ERP!$A:$CL,5,0),IF(Index!$L$4="$",VLOOKUP(C24,ERP!$A:$CL,7,0),IF(Index!$L$4="CHF",VLOOKUP(C24,ERP!$A:$CL,9,0),IF(Index!$L$4="£",VLOOKUP(C24,ERP!$A:$CL,11,0),""))))</f>
        <v>25722</v>
      </c>
      <c r="E24" s="54" t="s">
        <v>125</v>
      </c>
      <c r="F24" s="799">
        <v>31356</v>
      </c>
      <c r="G24" s="1214" t="s">
        <v>2936</v>
      </c>
      <c r="H24" s="1215"/>
      <c r="I24" s="800"/>
      <c r="K24" s="2"/>
    </row>
    <row r="25" spans="1:18" x14ac:dyDescent="0.25">
      <c r="A25" s="16" t="s">
        <v>81</v>
      </c>
      <c r="B25" s="16">
        <v>394</v>
      </c>
      <c r="C25" s="46">
        <v>10130879</v>
      </c>
      <c r="D25" s="798">
        <f>IF(Index!$L$4="€",VLOOKUP(C25,ERP!$A:$CL,5,0),IF(Index!$L$4="$",VLOOKUP(C25,ERP!$A:$CL,7,0),IF(Index!$L$4="CHF",VLOOKUP(C25,ERP!$A:$CL,9,0),IF(Index!$L$4="£",VLOOKUP(C25,ERP!$A:$CL,11,0),""))))</f>
        <v>26387</v>
      </c>
      <c r="E25" s="53" t="s">
        <v>125</v>
      </c>
      <c r="F25" s="798">
        <v>32166</v>
      </c>
      <c r="G25" s="1212" t="s">
        <v>2936</v>
      </c>
      <c r="H25" s="1213"/>
      <c r="I25" s="800"/>
    </row>
    <row r="26" spans="1:18" x14ac:dyDescent="0.25">
      <c r="A26" s="7" t="s">
        <v>85</v>
      </c>
      <c r="B26" s="7">
        <v>406</v>
      </c>
      <c r="C26" s="47">
        <v>10130880</v>
      </c>
      <c r="D26" s="799">
        <f>IF(Index!$L$4="€",VLOOKUP(C26,ERP!$A:$CL,5,0),IF(Index!$L$4="$",VLOOKUP(C26,ERP!$A:$CL,7,0),IF(Index!$L$4="CHF",VLOOKUP(C26,ERP!$A:$CL,9,0),IF(Index!$L$4="£",VLOOKUP(C26,ERP!$A:$CL,11,0),""))))</f>
        <v>26884</v>
      </c>
      <c r="E26" s="54" t="s">
        <v>125</v>
      </c>
      <c r="F26" s="799">
        <v>32773</v>
      </c>
      <c r="G26" s="1214" t="s">
        <v>2936</v>
      </c>
      <c r="H26" s="1215"/>
      <c r="I26" s="800"/>
      <c r="L26" s="630"/>
    </row>
    <row r="27" spans="1:18" x14ac:dyDescent="0.25">
      <c r="A27" s="16" t="s">
        <v>92</v>
      </c>
      <c r="B27" s="16">
        <v>415</v>
      </c>
      <c r="C27" s="46">
        <v>10130881</v>
      </c>
      <c r="D27" s="798">
        <f>IF(Index!$L$4="€",VLOOKUP(C27,ERP!$A:$CL,5,0),IF(Index!$L$4="$",VLOOKUP(C27,ERP!$A:$CL,7,0),IF(Index!$L$4="CHF",VLOOKUP(C27,ERP!$A:$CL,9,0),IF(Index!$L$4="£",VLOOKUP(C27,ERP!$A:$CL,11,0),""))))</f>
        <v>27381</v>
      </c>
      <c r="E27" s="53" t="s">
        <v>125</v>
      </c>
      <c r="F27" s="798">
        <v>33379</v>
      </c>
      <c r="G27" s="1212" t="s">
        <v>2936</v>
      </c>
      <c r="H27" s="1213"/>
      <c r="I27" s="800"/>
      <c r="L27" s="630"/>
    </row>
    <row r="28" spans="1:18" x14ac:dyDescent="0.25">
      <c r="A28" s="7" t="s">
        <v>86</v>
      </c>
      <c r="B28" s="7">
        <v>426</v>
      </c>
      <c r="C28" s="47">
        <v>10130882</v>
      </c>
      <c r="D28" s="799">
        <f>IF(Index!$L$4="€",VLOOKUP(C28,ERP!$A:$CL,5,0),IF(Index!$L$4="$",VLOOKUP(C28,ERP!$A:$CL,7,0),IF(Index!$L$4="CHF",VLOOKUP(C28,ERP!$A:$CL,9,0),IF(Index!$L$4="£",VLOOKUP(C28,ERP!$A:$CL,11,0),""))))</f>
        <v>28046</v>
      </c>
      <c r="E28" s="54" t="s">
        <v>125</v>
      </c>
      <c r="F28" s="799">
        <v>34189</v>
      </c>
      <c r="G28" s="1214" t="s">
        <v>2936</v>
      </c>
      <c r="H28" s="1215"/>
      <c r="I28" s="800"/>
      <c r="L28" s="630"/>
    </row>
    <row r="29" spans="1:18" x14ac:dyDescent="0.25">
      <c r="A29" s="16" t="s">
        <v>87</v>
      </c>
      <c r="B29" s="16">
        <v>440</v>
      </c>
      <c r="C29" s="46">
        <v>10130883</v>
      </c>
      <c r="D29" s="798">
        <f>IF(Index!$L$4="€",VLOOKUP(C29,ERP!$A:$CL,5,0),IF(Index!$L$4="$",VLOOKUP(C29,ERP!$A:$CL,7,0),IF(Index!$L$4="CHF",VLOOKUP(C29,ERP!$A:$CL,9,0),IF(Index!$L$4="£",VLOOKUP(C29,ERP!$A:$CL,11,0),""))))</f>
        <v>28543</v>
      </c>
      <c r="E29" s="53" t="s">
        <v>125</v>
      </c>
      <c r="F29" s="798">
        <v>34796</v>
      </c>
      <c r="G29" s="1212" t="s">
        <v>2936</v>
      </c>
      <c r="H29" s="1213"/>
      <c r="I29" s="800"/>
      <c r="L29" s="630"/>
    </row>
    <row r="30" spans="1:18" x14ac:dyDescent="0.25">
      <c r="A30" s="7" t="s">
        <v>88</v>
      </c>
      <c r="B30" s="7">
        <v>449</v>
      </c>
      <c r="C30" s="47">
        <v>10130884</v>
      </c>
      <c r="D30" s="799">
        <f>IF(Index!$L$4="€",VLOOKUP(C30,ERP!$A:$CL,5,0),IF(Index!$L$4="$",VLOOKUP(C30,ERP!$A:$CL,7,0),IF(Index!$L$4="CHF",VLOOKUP(C30,ERP!$A:$CL,9,0),IF(Index!$L$4="£",VLOOKUP(C30,ERP!$A:$CL,11,0),""))))</f>
        <v>29042</v>
      </c>
      <c r="E30" s="54" t="s">
        <v>125</v>
      </c>
      <c r="F30" s="799">
        <v>35404</v>
      </c>
      <c r="G30" s="1214" t="s">
        <v>2936</v>
      </c>
      <c r="H30" s="1215"/>
      <c r="I30" s="800"/>
      <c r="L30" s="630"/>
    </row>
    <row r="31" spans="1:18" x14ac:dyDescent="0.25">
      <c r="A31" s="16" t="s">
        <v>89</v>
      </c>
      <c r="B31" s="16">
        <v>459</v>
      </c>
      <c r="C31" s="46">
        <v>10130885</v>
      </c>
      <c r="D31" s="798">
        <f>IF(Index!$L$4="€",VLOOKUP(C31,ERP!$A:$CL,5,0),IF(Index!$L$4="$",VLOOKUP(C31,ERP!$A:$CL,7,0),IF(Index!$L$4="CHF",VLOOKUP(C31,ERP!$A:$CL,9,0),IF(Index!$L$4="£",VLOOKUP(C31,ERP!$A:$CL,11,0),""))))</f>
        <v>29706</v>
      </c>
      <c r="E31" s="53" t="s">
        <v>125</v>
      </c>
      <c r="F31" s="798">
        <v>36212</v>
      </c>
      <c r="G31" s="1212" t="s">
        <v>2936</v>
      </c>
      <c r="H31" s="1213"/>
      <c r="I31" s="800"/>
      <c r="K31" s="655"/>
      <c r="L31" s="630"/>
      <c r="M31" s="655"/>
      <c r="N31" s="655"/>
    </row>
    <row r="32" spans="1:18" x14ac:dyDescent="0.25">
      <c r="A32" s="7" t="s">
        <v>93</v>
      </c>
      <c r="B32" s="7">
        <v>476</v>
      </c>
      <c r="C32" s="47">
        <v>10130886</v>
      </c>
      <c r="D32" s="799">
        <f>IF(Index!$L$4="€",VLOOKUP(C32,ERP!$A:$CL,5,0),IF(Index!$L$4="$",VLOOKUP(C32,ERP!$A:$CL,7,0),IF(Index!$L$4="CHF",VLOOKUP(C32,ERP!$A:$CL,9,0),IF(Index!$L$4="£",VLOOKUP(C32,ERP!$A:$CL,11,0),""))))</f>
        <v>30203</v>
      </c>
      <c r="E32" s="54" t="s">
        <v>125</v>
      </c>
      <c r="F32" s="799">
        <v>36819</v>
      </c>
      <c r="G32" s="1214" t="s">
        <v>2936</v>
      </c>
      <c r="H32" s="1215"/>
      <c r="I32" s="800"/>
      <c r="L32" s="630"/>
    </row>
    <row r="33" spans="1:18" x14ac:dyDescent="0.25">
      <c r="A33" s="16" t="s">
        <v>94</v>
      </c>
      <c r="B33" s="16">
        <v>484</v>
      </c>
      <c r="C33" s="46">
        <v>10130887</v>
      </c>
      <c r="D33" s="798">
        <f>IF(Index!$L$4="€",VLOOKUP(C33,ERP!$A:$CL,5,0),IF(Index!$L$4="$",VLOOKUP(C33,ERP!$A:$CL,7,0),IF(Index!$L$4="CHF",VLOOKUP(C33,ERP!$A:$CL,9,0),IF(Index!$L$4="£",VLOOKUP(C33,ERP!$A:$CL,11,0),""))))</f>
        <v>30702</v>
      </c>
      <c r="E33" s="53" t="s">
        <v>125</v>
      </c>
      <c r="F33" s="798">
        <v>37427</v>
      </c>
      <c r="G33" s="1212" t="s">
        <v>2936</v>
      </c>
      <c r="H33" s="1213"/>
      <c r="I33" s="800"/>
      <c r="L33" s="630"/>
    </row>
    <row r="34" spans="1:18" x14ac:dyDescent="0.25">
      <c r="A34" s="7" t="s">
        <v>95</v>
      </c>
      <c r="B34" s="7">
        <v>493</v>
      </c>
      <c r="C34" s="47">
        <v>10130888</v>
      </c>
      <c r="D34" s="799">
        <f>IF(Index!$L$4="€",VLOOKUP(C34,ERP!$A:$CL,5,0),IF(Index!$L$4="$",VLOOKUP(C34,ERP!$A:$CL,7,0),IF(Index!$L$4="CHF",VLOOKUP(C34,ERP!$A:$CL,9,0),IF(Index!$L$4="£",VLOOKUP(C34,ERP!$A:$CL,11,0),""))))</f>
        <v>31364</v>
      </c>
      <c r="E34" s="54" t="s">
        <v>125</v>
      </c>
      <c r="F34" s="799">
        <v>38234</v>
      </c>
      <c r="G34" s="1214" t="s">
        <v>2936</v>
      </c>
      <c r="H34" s="1215"/>
      <c r="I34" s="800"/>
      <c r="K34" s="655"/>
      <c r="L34" s="630"/>
      <c r="M34" s="655"/>
      <c r="N34" s="655"/>
    </row>
    <row r="35" spans="1:18" s="6" customFormat="1" x14ac:dyDescent="0.25">
      <c r="A35" s="16" t="s">
        <v>96</v>
      </c>
      <c r="B35" s="16">
        <v>512</v>
      </c>
      <c r="C35" s="46">
        <v>10130889</v>
      </c>
      <c r="D35" s="798">
        <f>IF(Index!$L$4="€",VLOOKUP(C35,ERP!$A:$CL,5,0),IF(Index!$L$4="$",VLOOKUP(C35,ERP!$A:$CL,7,0),IF(Index!$L$4="CHF",VLOOKUP(C35,ERP!$A:$CL,9,0),IF(Index!$L$4="£",VLOOKUP(C35,ERP!$A:$CL,11,0),""))))</f>
        <v>31864</v>
      </c>
      <c r="E35" s="53" t="s">
        <v>125</v>
      </c>
      <c r="F35" s="798">
        <v>38844</v>
      </c>
      <c r="G35" s="1212" t="s">
        <v>2936</v>
      </c>
      <c r="H35" s="1213"/>
      <c r="I35" s="800"/>
      <c r="J35" s="3"/>
      <c r="K35"/>
      <c r="L35" s="630"/>
      <c r="M35"/>
      <c r="N35"/>
      <c r="O35"/>
      <c r="P35"/>
      <c r="Q35"/>
      <c r="R35" s="71"/>
    </row>
    <row r="36" spans="1:18" x14ac:dyDescent="0.25">
      <c r="A36" s="7" t="s">
        <v>97</v>
      </c>
      <c r="B36" s="7">
        <v>520</v>
      </c>
      <c r="C36" s="47">
        <v>10130890</v>
      </c>
      <c r="D36" s="799">
        <f>IF(Index!$L$4="€",VLOOKUP(C36,ERP!$A:$CL,5,0),IF(Index!$L$4="$",VLOOKUP(C36,ERP!$A:$CL,7,0),IF(Index!$L$4="CHF",VLOOKUP(C36,ERP!$A:$CL,9,0),IF(Index!$L$4="£",VLOOKUP(C36,ERP!$A:$CL,11,0),""))))</f>
        <v>32361</v>
      </c>
      <c r="E36" s="54" t="s">
        <v>125</v>
      </c>
      <c r="F36" s="799">
        <v>39450</v>
      </c>
      <c r="G36" s="1214" t="s">
        <v>2936</v>
      </c>
      <c r="H36" s="1215"/>
      <c r="I36" s="800"/>
      <c r="L36" s="630"/>
    </row>
    <row r="37" spans="1:18" x14ac:dyDescent="0.25">
      <c r="A37" s="16" t="s">
        <v>98</v>
      </c>
      <c r="B37" s="16">
        <v>528</v>
      </c>
      <c r="C37" s="46">
        <v>10130891</v>
      </c>
      <c r="D37" s="798">
        <f>IF(Index!$L$4="€",VLOOKUP(C37,ERP!$A:$CL,5,0),IF(Index!$L$4="$",VLOOKUP(C37,ERP!$A:$CL,7,0),IF(Index!$L$4="CHF",VLOOKUP(C37,ERP!$A:$CL,9,0),IF(Index!$L$4="£",VLOOKUP(C37,ERP!$A:$CL,11,0),""))))</f>
        <v>33024</v>
      </c>
      <c r="E37" s="53" t="s">
        <v>125</v>
      </c>
      <c r="F37" s="798">
        <v>40257</v>
      </c>
      <c r="G37" s="1212" t="s">
        <v>2936</v>
      </c>
      <c r="H37" s="1213"/>
      <c r="I37" s="800"/>
      <c r="K37" s="655"/>
      <c r="L37" s="630"/>
      <c r="M37" s="655"/>
      <c r="N37" s="655"/>
    </row>
    <row r="38" spans="1:18" s="40" customFormat="1" ht="39" customHeight="1" x14ac:dyDescent="0.25">
      <c r="A38" s="812" t="s">
        <v>5804</v>
      </c>
      <c r="B38" s="813"/>
      <c r="C38" s="1216" t="s">
        <v>2936</v>
      </c>
      <c r="D38" s="1217"/>
      <c r="E38" s="1216" t="s">
        <v>2936</v>
      </c>
      <c r="F38" s="1217"/>
      <c r="G38" s="1216" t="s">
        <v>2936</v>
      </c>
      <c r="H38" s="1217"/>
      <c r="I38" s="814"/>
      <c r="J38" s="815"/>
      <c r="L38" s="816"/>
      <c r="R38" s="71"/>
    </row>
    <row r="40" spans="1:18" ht="15.75" x14ac:dyDescent="0.25">
      <c r="A40" s="1232" t="s">
        <v>14</v>
      </c>
      <c r="B40" s="1233"/>
      <c r="C40" s="1233"/>
      <c r="D40" s="1233"/>
      <c r="E40" s="1233"/>
      <c r="F40" s="1233"/>
      <c r="G40" s="1233"/>
      <c r="H40" s="1233"/>
      <c r="I40" s="1233"/>
      <c r="J40" s="1233"/>
      <c r="K40" s="1233"/>
      <c r="L40" s="1233"/>
      <c r="M40" s="1233"/>
      <c r="N40" s="1233"/>
      <c r="O40" s="1233"/>
      <c r="P40" s="1233"/>
      <c r="Q40" s="1233"/>
      <c r="R40" s="1234"/>
    </row>
    <row r="41" spans="1:18" x14ac:dyDescent="0.25">
      <c r="A41" s="1152" t="s">
        <v>1</v>
      </c>
      <c r="B41" s="1154"/>
      <c r="C41" s="65"/>
      <c r="D41" s="27" t="s">
        <v>23</v>
      </c>
      <c r="E41" s="14"/>
      <c r="F41" s="15"/>
      <c r="G41" s="12"/>
      <c r="H41" s="13"/>
      <c r="I41" s="12"/>
      <c r="J41" s="13"/>
      <c r="K41" s="9"/>
      <c r="L41" s="12"/>
      <c r="M41" s="13"/>
      <c r="N41" s="14"/>
      <c r="O41" s="15"/>
      <c r="P41" s="12"/>
      <c r="Q41" s="13"/>
      <c r="R41" s="74"/>
    </row>
    <row r="42" spans="1:18" x14ac:dyDescent="0.25">
      <c r="A42" s="1210" t="s">
        <v>99</v>
      </c>
      <c r="B42" s="1211"/>
      <c r="C42" s="16">
        <v>10800142</v>
      </c>
      <c r="D42" s="798">
        <f>IF(Index!$L$4="€",VLOOKUP(C42,ERP!$A:$CL,5,0),IF(Index!$L$4="$",VLOOKUP(C42,ERP!$A:$CL,7,0),IF(Index!$L$4="CHF",VLOOKUP(C42,ERP!$A:$CL,9,0),IF(Index!$L$4="£",VLOOKUP(C42,ERP!$A:$CL,11,0),""))))</f>
        <v>95</v>
      </c>
      <c r="E42" s="12" t="s">
        <v>100</v>
      </c>
      <c r="F42" s="15"/>
      <c r="G42" s="12"/>
      <c r="H42" s="13"/>
      <c r="I42" s="12"/>
      <c r="J42" s="13"/>
      <c r="K42" s="9"/>
      <c r="L42" s="12"/>
      <c r="M42" s="13"/>
      <c r="N42" s="14"/>
      <c r="O42" s="15"/>
      <c r="P42" s="12"/>
      <c r="Q42" s="13"/>
      <c r="R42" s="72" t="s">
        <v>28</v>
      </c>
    </row>
    <row r="43" spans="1:18" x14ac:dyDescent="0.25">
      <c r="A43" s="18"/>
      <c r="C43" s="42"/>
      <c r="D43" s="19"/>
      <c r="E43" s="14"/>
      <c r="F43" s="15"/>
      <c r="G43" s="12"/>
      <c r="H43" s="13"/>
      <c r="I43" s="12"/>
      <c r="J43" s="13"/>
      <c r="K43" s="9"/>
      <c r="L43" s="12"/>
      <c r="M43" s="13"/>
      <c r="N43" s="14"/>
      <c r="O43" s="15"/>
      <c r="P43" s="12"/>
      <c r="Q43" s="13"/>
      <c r="R43" s="74"/>
    </row>
    <row r="44" spans="1:18" ht="30" customHeight="1" x14ac:dyDescent="0.25">
      <c r="A44" s="1218" t="s">
        <v>169</v>
      </c>
      <c r="B44" s="1219"/>
      <c r="C44" s="1219"/>
      <c r="D44" s="1219"/>
      <c r="E44" s="1219"/>
      <c r="F44" s="1219"/>
      <c r="G44" s="1219"/>
      <c r="H44" s="1219"/>
      <c r="I44" s="1219"/>
      <c r="J44" s="1219"/>
      <c r="K44" s="1219"/>
      <c r="L44" s="1219"/>
      <c r="M44" s="1219"/>
      <c r="N44" s="1219"/>
      <c r="O44" s="1219"/>
      <c r="P44" s="1219"/>
      <c r="Q44" s="1219"/>
      <c r="R44" s="1220"/>
    </row>
    <row r="45" spans="1:18" x14ac:dyDescent="0.25">
      <c r="A45" s="1162"/>
      <c r="B45" s="1162"/>
      <c r="C45" s="1162"/>
      <c r="D45" s="1162"/>
    </row>
    <row r="46" spans="1:18" x14ac:dyDescent="0.25">
      <c r="A46" s="1163"/>
      <c r="B46" s="1163"/>
      <c r="C46" s="1163"/>
      <c r="D46" s="1163"/>
      <c r="E46" s="4"/>
      <c r="R46" s="72" t="s">
        <v>28</v>
      </c>
    </row>
    <row r="47" spans="1:18" x14ac:dyDescent="0.25">
      <c r="A47" s="1163"/>
      <c r="B47" s="1163"/>
      <c r="C47" s="1163"/>
      <c r="D47" s="1163"/>
      <c r="E47" s="4"/>
    </row>
    <row r="48" spans="1:18" x14ac:dyDescent="0.25">
      <c r="A48" s="1163"/>
      <c r="B48" s="1163"/>
      <c r="C48" s="1163"/>
      <c r="D48" s="1163"/>
      <c r="E48" s="4"/>
    </row>
    <row r="49" spans="1:18" x14ac:dyDescent="0.25">
      <c r="A49" s="1163"/>
      <c r="B49" s="1163"/>
      <c r="C49" s="1163"/>
      <c r="D49" s="1163"/>
      <c r="E49" s="4"/>
    </row>
    <row r="50" spans="1:18" x14ac:dyDescent="0.25">
      <c r="A50" s="1163"/>
      <c r="B50" s="1163"/>
      <c r="C50" s="1163"/>
      <c r="D50" s="1163"/>
      <c r="E50" s="4"/>
    </row>
    <row r="51" spans="1:18" x14ac:dyDescent="0.25">
      <c r="A51" s="1163"/>
      <c r="B51" s="1163"/>
      <c r="C51" s="1163"/>
      <c r="D51" s="1163"/>
      <c r="E51" s="4"/>
    </row>
    <row r="52" spans="1:18" x14ac:dyDescent="0.25">
      <c r="A52" s="1163"/>
      <c r="B52" s="1163"/>
      <c r="C52" s="1163"/>
      <c r="D52" s="1163"/>
      <c r="E52" s="4"/>
    </row>
    <row r="53" spans="1:18" x14ac:dyDescent="0.25">
      <c r="A53" s="1163"/>
      <c r="B53" s="1163"/>
      <c r="C53" s="1163"/>
      <c r="D53" s="1163"/>
      <c r="E53" s="4"/>
    </row>
    <row r="54" spans="1:18" x14ac:dyDescent="0.25">
      <c r="A54" s="1163"/>
      <c r="B54" s="1163"/>
      <c r="C54" s="1163"/>
      <c r="D54" s="1163"/>
      <c r="E54" s="4"/>
    </row>
    <row r="55" spans="1:18" s="6" customFormat="1" x14ac:dyDescent="0.25">
      <c r="A55" s="1163"/>
      <c r="B55" s="1163"/>
      <c r="C55" s="1163"/>
      <c r="D55" s="1163"/>
      <c r="E55"/>
      <c r="F55" s="3"/>
      <c r="G55" s="3"/>
      <c r="H55" s="3"/>
      <c r="I55" s="3"/>
      <c r="J55" s="3"/>
      <c r="K55"/>
      <c r="L55"/>
      <c r="M55"/>
      <c r="N55"/>
      <c r="O55"/>
      <c r="P55"/>
      <c r="Q55"/>
      <c r="R55" s="71"/>
    </row>
    <row r="56" spans="1:18" x14ac:dyDescent="0.25">
      <c r="A56" s="1164"/>
      <c r="B56" s="1164"/>
      <c r="C56" s="1164"/>
      <c r="D56" s="1164"/>
      <c r="L56" s="3"/>
      <c r="M56" s="3"/>
      <c r="N56" s="3"/>
      <c r="O56" s="3"/>
      <c r="P56" s="3"/>
      <c r="Q56" s="3"/>
    </row>
    <row r="57" spans="1:18" ht="23.25" x14ac:dyDescent="0.35">
      <c r="A57" s="1146" t="s">
        <v>72</v>
      </c>
      <c r="B57" s="1147"/>
      <c r="C57" s="1147"/>
      <c r="D57" s="1147"/>
      <c r="E57" s="1147"/>
      <c r="F57" s="1147"/>
      <c r="G57" s="1147"/>
      <c r="H57" s="1147"/>
      <c r="I57" s="1147"/>
      <c r="J57" s="1147"/>
      <c r="K57" s="1147"/>
      <c r="L57" s="1148"/>
      <c r="R57" s="72" t="s">
        <v>28</v>
      </c>
    </row>
    <row r="58" spans="1:18" s="6" customFormat="1" ht="15" customHeight="1" x14ac:dyDescent="0.25">
      <c r="A58" s="1227" t="s">
        <v>143</v>
      </c>
      <c r="B58" s="1227" t="s">
        <v>138</v>
      </c>
      <c r="C58" s="1229" t="s">
        <v>2800</v>
      </c>
      <c r="D58" s="1224"/>
      <c r="E58" s="1229" t="s">
        <v>4892</v>
      </c>
      <c r="F58" s="1224"/>
      <c r="G58" s="1223" t="s">
        <v>2935</v>
      </c>
      <c r="H58" s="1224"/>
      <c r="I58" s="59"/>
      <c r="L58" s="26"/>
      <c r="N58" s="26"/>
      <c r="P58" s="25"/>
      <c r="Q58"/>
      <c r="R58" s="51"/>
    </row>
    <row r="59" spans="1:18" s="6" customFormat="1" x14ac:dyDescent="0.25">
      <c r="A59" s="1228"/>
      <c r="B59" s="1228"/>
      <c r="C59" s="1225"/>
      <c r="D59" s="1226"/>
      <c r="E59" s="1225"/>
      <c r="F59" s="1226"/>
      <c r="G59" s="1225"/>
      <c r="H59" s="1226"/>
      <c r="I59" s="59"/>
      <c r="L59" s="26"/>
      <c r="N59" s="26"/>
      <c r="P59" s="25"/>
      <c r="Q59"/>
      <c r="R59" s="51"/>
    </row>
    <row r="60" spans="1:18" x14ac:dyDescent="0.25">
      <c r="A60" s="16" t="s">
        <v>73</v>
      </c>
      <c r="B60" s="16">
        <v>348</v>
      </c>
      <c r="C60" s="11">
        <v>10130791</v>
      </c>
      <c r="D60" s="798">
        <f>IF(Index!$L$4="€",VLOOKUP(C60,ERP!$A:$CL,5,0),IF(Index!$L$4="$",VLOOKUP(C60,ERP!$A:$CL,7,0),IF(Index!$L$4="CHF",VLOOKUP(C60,ERP!$A:$CL,9,0),IF(Index!$L$4="£",VLOOKUP(C60,ERP!$A:$CL,11,0),""))))</f>
        <v>17015</v>
      </c>
      <c r="E60" s="11">
        <v>10130795</v>
      </c>
      <c r="F60" s="798">
        <f>IF(Index!$L$4="€",VLOOKUP(E60,ERP!$A:$CL,5,0),IF(Index!$L$4="$",VLOOKUP(E60,ERP!$A:$CL,7,0),IF(Index!$L$4="CHF",VLOOKUP(E60,ERP!$A:$CL,9,0),IF(Index!$L$4="£",VLOOKUP(E60,ERP!$A:$CL,11,0),""))))</f>
        <v>21807</v>
      </c>
      <c r="G60" s="1212" t="s">
        <v>2936</v>
      </c>
      <c r="H60" s="1213"/>
      <c r="I60" s="12"/>
      <c r="J60" s="2" t="s">
        <v>2801</v>
      </c>
      <c r="K60" s="9"/>
    </row>
    <row r="61" spans="1:18" x14ac:dyDescent="0.25">
      <c r="A61" s="7" t="s">
        <v>74</v>
      </c>
      <c r="B61" s="7">
        <v>371</v>
      </c>
      <c r="C61" s="8">
        <v>10130029</v>
      </c>
      <c r="D61" s="799">
        <f>IF(Index!$L$4="€",VLOOKUP(C61,ERP!$A:$CL,5,0),IF(Index!$L$4="$",VLOOKUP(C61,ERP!$A:$CL,7,0),IF(Index!$L$4="CHF",VLOOKUP(C61,ERP!$A:$CL,9,0),IF(Index!$L$4="£",VLOOKUP(C61,ERP!$A:$CL,11,0),""))))</f>
        <v>17421</v>
      </c>
      <c r="E61" s="8">
        <v>10130043</v>
      </c>
      <c r="F61" s="799">
        <f>IF(Index!$L$4="€",VLOOKUP(E61,ERP!$A:$CL,5,0),IF(Index!$L$4="$",VLOOKUP(E61,ERP!$A:$CL,7,0),IF(Index!$L$4="CHF",VLOOKUP(E61,ERP!$A:$CL,9,0),IF(Index!$L$4="£",VLOOKUP(E61,ERP!$A:$CL,11,0),""))))</f>
        <v>22356</v>
      </c>
      <c r="G61" s="1214" t="s">
        <v>2936</v>
      </c>
      <c r="H61" s="1215"/>
      <c r="I61" s="12"/>
      <c r="J61" s="9"/>
      <c r="K61" s="9"/>
    </row>
    <row r="62" spans="1:18" x14ac:dyDescent="0.25">
      <c r="A62" s="16" t="s">
        <v>75</v>
      </c>
      <c r="B62" s="16">
        <v>395</v>
      </c>
      <c r="C62" s="11">
        <v>10130792</v>
      </c>
      <c r="D62" s="798">
        <f>IF(Index!$L$4="€",VLOOKUP(C62,ERP!$A:$CL,5,0),IF(Index!$L$4="$",VLOOKUP(C62,ERP!$A:$CL,7,0),IF(Index!$L$4="CHF",VLOOKUP(C62,ERP!$A:$CL,9,0),IF(Index!$L$4="£",VLOOKUP(C62,ERP!$A:$CL,11,0),""))))</f>
        <v>18235</v>
      </c>
      <c r="E62" s="11">
        <v>10130796</v>
      </c>
      <c r="F62" s="798">
        <f>IF(Index!$L$4="€",VLOOKUP(E62,ERP!$A:$CL,5,0),IF(Index!$L$4="$",VLOOKUP(E62,ERP!$A:$CL,7,0),IF(Index!$L$4="CHF",VLOOKUP(E62,ERP!$A:$CL,9,0),IF(Index!$L$4="£",VLOOKUP(E62,ERP!$A:$CL,11,0),""))))</f>
        <v>23455</v>
      </c>
      <c r="G62" s="1212" t="s">
        <v>2936</v>
      </c>
      <c r="H62" s="1213"/>
      <c r="I62" s="12"/>
      <c r="J62" s="2"/>
      <c r="K62" s="9"/>
    </row>
    <row r="63" spans="1:18" x14ac:dyDescent="0.25">
      <c r="A63" s="7" t="s">
        <v>76</v>
      </c>
      <c r="B63" s="7">
        <v>418</v>
      </c>
      <c r="C63" s="8">
        <v>10130793</v>
      </c>
      <c r="D63" s="799">
        <f>IF(Index!$L$4="€",VLOOKUP(C63,ERP!$A:$CL,5,0),IF(Index!$L$4="$",VLOOKUP(C63,ERP!$A:$CL,7,0),IF(Index!$L$4="CHF",VLOOKUP(C63,ERP!$A:$CL,9,0),IF(Index!$L$4="£",VLOOKUP(C63,ERP!$A:$CL,11,0),""))))</f>
        <v>19049</v>
      </c>
      <c r="E63" s="8">
        <v>10130797</v>
      </c>
      <c r="F63" s="799">
        <f>IF(Index!$L$4="€",VLOOKUP(E63,ERP!$A:$CL,5,0),IF(Index!$L$4="$",VLOOKUP(E63,ERP!$A:$CL,7,0),IF(Index!$L$4="CHF",VLOOKUP(E63,ERP!$A:$CL,9,0),IF(Index!$L$4="£",VLOOKUP(E63,ERP!$A:$CL,11,0),""))))</f>
        <v>24556</v>
      </c>
      <c r="G63" s="1214" t="s">
        <v>2936</v>
      </c>
      <c r="H63" s="1215"/>
      <c r="I63" s="12"/>
      <c r="J63" s="13"/>
      <c r="K63" s="9"/>
    </row>
    <row r="64" spans="1:18" x14ac:dyDescent="0.25">
      <c r="A64" s="16" t="s">
        <v>77</v>
      </c>
      <c r="B64" s="16">
        <v>441</v>
      </c>
      <c r="C64" s="11">
        <v>10130794</v>
      </c>
      <c r="D64" s="798">
        <f>IF(Index!$L$4="€",VLOOKUP(C64,ERP!$A:$CL,5,0),IF(Index!$L$4="$",VLOOKUP(C64,ERP!$A:$CL,7,0),IF(Index!$L$4="CHF",VLOOKUP(C64,ERP!$A:$CL,9,0),IF(Index!$L$4="£",VLOOKUP(C64,ERP!$A:$CL,11,0),""))))</f>
        <v>19459</v>
      </c>
      <c r="E64" s="11">
        <v>10130798</v>
      </c>
      <c r="F64" s="798">
        <f>IF(Index!$L$4="€",VLOOKUP(E64,ERP!$A:$CL,5,0),IF(Index!$L$4="$",VLOOKUP(E64,ERP!$A:$CL,7,0),IF(Index!$L$4="CHF",VLOOKUP(E64,ERP!$A:$CL,9,0),IF(Index!$L$4="£",VLOOKUP(E64,ERP!$A:$CL,11,0),""))))</f>
        <v>24907</v>
      </c>
      <c r="G64" s="1212" t="s">
        <v>2936</v>
      </c>
      <c r="H64" s="1213"/>
      <c r="I64" s="12"/>
      <c r="J64" s="13"/>
      <c r="K64" s="9"/>
    </row>
    <row r="65" spans="1:18" x14ac:dyDescent="0.25">
      <c r="C65" s="12"/>
      <c r="D65" s="13"/>
      <c r="E65" s="14"/>
      <c r="F65" s="15"/>
      <c r="G65" s="12"/>
      <c r="H65" s="13"/>
      <c r="I65" s="12"/>
      <c r="J65" s="13"/>
      <c r="K65" s="9"/>
    </row>
    <row r="66" spans="1:18" ht="23.25" x14ac:dyDescent="0.35">
      <c r="A66" s="1146" t="s">
        <v>78</v>
      </c>
      <c r="B66" s="1147"/>
      <c r="C66" s="1147"/>
      <c r="D66" s="1147"/>
      <c r="E66" s="1147"/>
      <c r="F66" s="1147"/>
      <c r="G66" s="1147"/>
      <c r="H66" s="1147"/>
      <c r="I66" s="1147"/>
      <c r="J66" s="1147"/>
      <c r="K66" s="1147"/>
      <c r="L66" s="1148"/>
      <c r="R66" s="72" t="s">
        <v>28</v>
      </c>
    </row>
    <row r="67" spans="1:18" s="6" customFormat="1" ht="15" customHeight="1" x14ac:dyDescent="0.25">
      <c r="A67" s="1227" t="s">
        <v>143</v>
      </c>
      <c r="B67" s="1227" t="s">
        <v>138</v>
      </c>
      <c r="C67" s="1229" t="s">
        <v>2800</v>
      </c>
      <c r="D67" s="1224"/>
      <c r="E67" s="1229" t="s">
        <v>4892</v>
      </c>
      <c r="F67" s="1224"/>
      <c r="G67" s="1223" t="s">
        <v>2935</v>
      </c>
      <c r="H67" s="1224"/>
      <c r="I67" s="59"/>
      <c r="J67" s="59"/>
      <c r="L67" s="26"/>
      <c r="N67" s="26"/>
      <c r="P67" s="25"/>
      <c r="Q67"/>
      <c r="R67" s="51"/>
    </row>
    <row r="68" spans="1:18" s="6" customFormat="1" x14ac:dyDescent="0.25">
      <c r="A68" s="1228"/>
      <c r="B68" s="1228"/>
      <c r="C68" s="1225"/>
      <c r="D68" s="1226"/>
      <c r="E68" s="1225"/>
      <c r="F68" s="1226"/>
      <c r="G68" s="1225"/>
      <c r="H68" s="1226"/>
      <c r="I68" s="59"/>
      <c r="J68" s="59"/>
      <c r="L68" s="26"/>
      <c r="N68" s="26"/>
      <c r="P68" s="25"/>
      <c r="Q68"/>
      <c r="R68" s="51"/>
    </row>
    <row r="69" spans="1:18" x14ac:dyDescent="0.25">
      <c r="A69" s="16" t="s">
        <v>79</v>
      </c>
      <c r="B69" s="16">
        <v>344</v>
      </c>
      <c r="C69" s="16">
        <v>10130784</v>
      </c>
      <c r="D69" s="798">
        <f>IF(Index!$L$4="€",VLOOKUP(C69,ERP!$A:$CL,5,0),IF(Index!$L$4="$",VLOOKUP(C69,ERP!$A:$CL,7,0),IF(Index!$L$4="CHF",VLOOKUP(C69,ERP!$A:$CL,9,0),IF(Index!$L$4="£",VLOOKUP(C69,ERP!$A:$CL,11,0),""))))</f>
        <v>16606</v>
      </c>
      <c r="E69" s="16">
        <v>10130786</v>
      </c>
      <c r="F69" s="798">
        <f>IF(Index!$L$4="€",VLOOKUP(E69,ERP!$A:$CL,5,0),IF(Index!$L$4="$",VLOOKUP(E69,ERP!$A:$CL,7,0),IF(Index!$L$4="CHF",VLOOKUP(E69,ERP!$A:$CL,9,0),IF(Index!$L$4="£",VLOOKUP(E69,ERP!$A:$CL,11,0),""))))</f>
        <v>21421</v>
      </c>
      <c r="G69" s="1212" t="s">
        <v>2936</v>
      </c>
      <c r="H69" s="1213"/>
      <c r="J69" s="2" t="s">
        <v>2801</v>
      </c>
    </row>
    <row r="70" spans="1:18" x14ac:dyDescent="0.25">
      <c r="A70" s="7" t="s">
        <v>80</v>
      </c>
      <c r="B70" s="7">
        <v>369</v>
      </c>
      <c r="C70" s="65">
        <v>10130785</v>
      </c>
      <c r="D70" s="799">
        <f>IF(Index!$L$4="€",VLOOKUP(C70,ERP!$A:$CL,5,0),IF(Index!$L$4="$",VLOOKUP(C70,ERP!$A:$CL,7,0),IF(Index!$L$4="CHF",VLOOKUP(C70,ERP!$A:$CL,9,0),IF(Index!$L$4="£",VLOOKUP(C70,ERP!$A:$CL,11,0),""))))</f>
        <v>17015</v>
      </c>
      <c r="E70" s="65">
        <v>10130787</v>
      </c>
      <c r="F70" s="799">
        <f>IF(Index!$L$4="€",VLOOKUP(E70,ERP!$A:$CL,5,0),IF(Index!$L$4="$",VLOOKUP(E70,ERP!$A:$CL,7,0),IF(Index!$L$4="CHF",VLOOKUP(E70,ERP!$A:$CL,9,0),IF(Index!$L$4="£",VLOOKUP(E70,ERP!$A:$CL,11,0),""))))</f>
        <v>21948</v>
      </c>
      <c r="G70" s="1214" t="s">
        <v>2936</v>
      </c>
      <c r="H70" s="1215"/>
      <c r="I70" s="12"/>
      <c r="J70" s="2"/>
      <c r="K70" s="9"/>
    </row>
    <row r="71" spans="1:18" x14ac:dyDescent="0.25">
      <c r="A71" s="16" t="s">
        <v>81</v>
      </c>
      <c r="B71" s="16">
        <v>394</v>
      </c>
      <c r="C71" s="10">
        <v>10130033</v>
      </c>
      <c r="D71" s="798">
        <f>IF(Index!$L$4="€",VLOOKUP(C71,ERP!$A:$CL,5,0),IF(Index!$L$4="$",VLOOKUP(C71,ERP!$A:$CL,7,0),IF(Index!$L$4="CHF",VLOOKUP(C71,ERP!$A:$CL,9,0),IF(Index!$L$4="£",VLOOKUP(C71,ERP!$A:$CL,11,0),""))))</f>
        <v>18251</v>
      </c>
      <c r="E71" s="10">
        <v>10130046</v>
      </c>
      <c r="F71" s="798">
        <f>IF(Index!$L$4="€",VLOOKUP(E71,ERP!$A:$CL,5,0),IF(Index!$L$4="$",VLOOKUP(E71,ERP!$A:$CL,7,0),IF(Index!$L$4="CHF",VLOOKUP(E71,ERP!$A:$CL,9,0),IF(Index!$L$4="£",VLOOKUP(E71,ERP!$A:$CL,11,0),""))))</f>
        <v>23185</v>
      </c>
      <c r="G71" s="1212" t="s">
        <v>2936</v>
      </c>
      <c r="H71" s="1213"/>
      <c r="I71" s="12"/>
      <c r="J71" s="2"/>
      <c r="K71" s="9"/>
    </row>
    <row r="73" spans="1:18" ht="23.25" x14ac:dyDescent="0.35">
      <c r="A73" s="1230" t="s">
        <v>82</v>
      </c>
      <c r="B73" s="1231"/>
      <c r="C73" s="1231"/>
      <c r="D73" s="1231"/>
      <c r="E73" s="1231"/>
      <c r="F73" s="1231"/>
      <c r="G73" s="1231"/>
      <c r="H73" s="1231"/>
      <c r="I73" s="1231"/>
      <c r="J73" s="1231"/>
      <c r="K73" s="1231"/>
      <c r="L73" s="1231"/>
      <c r="R73" s="72" t="s">
        <v>28</v>
      </c>
    </row>
    <row r="74" spans="1:18" s="6" customFormat="1" ht="15" customHeight="1" x14ac:dyDescent="0.25">
      <c r="A74" s="1227" t="s">
        <v>143</v>
      </c>
      <c r="B74" s="1227" t="s">
        <v>138</v>
      </c>
      <c r="C74" s="1229" t="s">
        <v>2800</v>
      </c>
      <c r="D74" s="1224"/>
      <c r="E74" s="1229" t="s">
        <v>4892</v>
      </c>
      <c r="F74" s="1224"/>
      <c r="G74" s="1223" t="s">
        <v>2935</v>
      </c>
      <c r="H74" s="1224"/>
      <c r="I74" s="59"/>
      <c r="J74" s="59"/>
      <c r="L74" s="26"/>
      <c r="N74" s="26"/>
      <c r="P74" s="25"/>
      <c r="Q74"/>
      <c r="R74" s="51"/>
    </row>
    <row r="75" spans="1:18" s="6" customFormat="1" x14ac:dyDescent="0.25">
      <c r="A75" s="1228"/>
      <c r="B75" s="1228"/>
      <c r="C75" s="1225"/>
      <c r="D75" s="1226"/>
      <c r="E75" s="1225"/>
      <c r="F75" s="1226"/>
      <c r="G75" s="1225"/>
      <c r="H75" s="1226"/>
      <c r="I75" s="59"/>
      <c r="J75" s="59"/>
      <c r="L75" s="26"/>
      <c r="N75" s="26"/>
      <c r="P75" s="25"/>
      <c r="Q75"/>
      <c r="R75" s="51"/>
    </row>
    <row r="76" spans="1:18" x14ac:dyDescent="0.25">
      <c r="A76" s="16" t="s">
        <v>83</v>
      </c>
      <c r="B76" s="16">
        <v>363</v>
      </c>
      <c r="C76" s="16">
        <v>10130028</v>
      </c>
      <c r="D76" s="798">
        <f>IF(Index!$L$4="€",VLOOKUP(C76,ERP!$A:$CL,5,0),IF(Index!$L$4="$",VLOOKUP(C76,ERP!$A:$CL,7,0),IF(Index!$L$4="CHF",VLOOKUP(C76,ERP!$A:$CL,9,0),IF(Index!$L$4="£",VLOOKUP(C76,ERP!$A:$CL,11,0),""))))</f>
        <v>17016</v>
      </c>
      <c r="E76" s="16">
        <v>10130042</v>
      </c>
      <c r="F76" s="798">
        <f>IF(Index!$L$4="€",VLOOKUP(E76,ERP!$A:$CL,5,0),IF(Index!$L$4="$",VLOOKUP(E76,ERP!$A:$CL,7,0),IF(Index!$L$4="CHF",VLOOKUP(E76,ERP!$A:$CL,9,0),IF(Index!$L$4="£",VLOOKUP(E76,ERP!$A:$CL,11,0),""))))</f>
        <v>21809</v>
      </c>
      <c r="G76" s="1212" t="s">
        <v>2936</v>
      </c>
      <c r="H76" s="1213"/>
      <c r="J76" s="2" t="s">
        <v>2801</v>
      </c>
    </row>
    <row r="77" spans="1:18" x14ac:dyDescent="0.25">
      <c r="A77" s="7" t="s">
        <v>84</v>
      </c>
      <c r="B77" s="7">
        <v>382</v>
      </c>
      <c r="C77" s="7">
        <v>10130031</v>
      </c>
      <c r="D77" s="799">
        <f>IF(Index!$L$4="€",VLOOKUP(C77,ERP!$A:$CL,5,0),IF(Index!$L$4="$",VLOOKUP(C77,ERP!$A:$CL,7,0),IF(Index!$L$4="CHF",VLOOKUP(C77,ERP!$A:$CL,9,0),IF(Index!$L$4="£",VLOOKUP(C77,ERP!$A:$CL,11,0),""))))</f>
        <v>17827</v>
      </c>
      <c r="E77" s="7">
        <v>10130044</v>
      </c>
      <c r="F77" s="799">
        <f>IF(Index!$L$4="€",VLOOKUP(E77,ERP!$A:$CL,5,0),IF(Index!$L$4="$",VLOOKUP(E77,ERP!$A:$CL,7,0),IF(Index!$L$4="CHF",VLOOKUP(E77,ERP!$A:$CL,9,0),IF(Index!$L$4="£",VLOOKUP(E77,ERP!$A:$CL,11,0),""))))</f>
        <v>22908</v>
      </c>
      <c r="G77" s="1214" t="s">
        <v>2936</v>
      </c>
      <c r="H77" s="1215"/>
      <c r="J77" s="2"/>
    </row>
    <row r="78" spans="1:18" x14ac:dyDescent="0.25">
      <c r="A78" s="16" t="s">
        <v>85</v>
      </c>
      <c r="B78" s="16">
        <v>406</v>
      </c>
      <c r="C78" s="10">
        <v>10130034</v>
      </c>
      <c r="D78" s="798">
        <f>IF(Index!$L$4="€",VLOOKUP(C78,ERP!$A:$CL,5,0),IF(Index!$L$4="$",VLOOKUP(C78,ERP!$A:$CL,7,0),IF(Index!$L$4="CHF",VLOOKUP(C78,ERP!$A:$CL,9,0),IF(Index!$L$4="£",VLOOKUP(C78,ERP!$A:$CL,11,0),""))))</f>
        <v>18823</v>
      </c>
      <c r="E78" s="10">
        <v>10130047</v>
      </c>
      <c r="F78" s="798">
        <f>IF(Index!$L$4="€",VLOOKUP(E78,ERP!$A:$CL,5,0),IF(Index!$L$4="$",VLOOKUP(E78,ERP!$A:$CL,7,0),IF(Index!$L$4="CHF",VLOOKUP(E78,ERP!$A:$CL,9,0),IF(Index!$L$4="£",VLOOKUP(E78,ERP!$A:$CL,11,0),""))))</f>
        <v>24250</v>
      </c>
      <c r="G78" s="1212" t="s">
        <v>2936</v>
      </c>
      <c r="H78" s="1213"/>
      <c r="J78" s="2"/>
      <c r="K78" s="9"/>
    </row>
    <row r="79" spans="1:18" x14ac:dyDescent="0.25">
      <c r="A79" s="7" t="s">
        <v>86</v>
      </c>
      <c r="B79" s="7">
        <v>426</v>
      </c>
      <c r="C79" s="65">
        <v>10130037</v>
      </c>
      <c r="D79" s="799">
        <f>IF(Index!$L$4="€",VLOOKUP(C79,ERP!$A:$CL,5,0),IF(Index!$L$4="$",VLOOKUP(C79,ERP!$A:$CL,7,0),IF(Index!$L$4="CHF",VLOOKUP(C79,ERP!$A:$CL,9,0),IF(Index!$L$4="£",VLOOKUP(C79,ERP!$A:$CL,11,0),""))))</f>
        <v>19232</v>
      </c>
      <c r="E79" s="65">
        <v>10130049</v>
      </c>
      <c r="F79" s="799">
        <f>IF(Index!$L$4="€",VLOOKUP(E79,ERP!$A:$CL,5,0),IF(Index!$L$4="$",VLOOKUP(E79,ERP!$A:$CL,7,0),IF(Index!$L$4="CHF",VLOOKUP(E79,ERP!$A:$CL,9,0),IF(Index!$L$4="£",VLOOKUP(E79,ERP!$A:$CL,11,0),""))))</f>
        <v>24799</v>
      </c>
      <c r="G79" s="1214" t="s">
        <v>2936</v>
      </c>
      <c r="H79" s="1215"/>
      <c r="J79" s="13"/>
      <c r="K79" s="9"/>
    </row>
    <row r="80" spans="1:18" x14ac:dyDescent="0.25">
      <c r="A80" s="16" t="s">
        <v>87</v>
      </c>
      <c r="B80" s="16">
        <v>440</v>
      </c>
      <c r="C80" s="10">
        <v>10130038</v>
      </c>
      <c r="D80" s="798">
        <f>IF(Index!$L$4="€",VLOOKUP(C80,ERP!$A:$CL,5,0),IF(Index!$L$4="$",VLOOKUP(C80,ERP!$A:$CL,7,0),IF(Index!$L$4="CHF",VLOOKUP(C80,ERP!$A:$CL,9,0),IF(Index!$L$4="£",VLOOKUP(C80,ERP!$A:$CL,11,0),""))))</f>
        <v>19074</v>
      </c>
      <c r="E80" s="10">
        <v>10130050</v>
      </c>
      <c r="F80" s="798">
        <f>IF(Index!$L$4="€",VLOOKUP(E80,ERP!$A:$CL,5,0),IF(Index!$L$4="$",VLOOKUP(E80,ERP!$A:$CL,7,0),IF(Index!$L$4="CHF",VLOOKUP(E80,ERP!$A:$CL,9,0),IF(Index!$L$4="£",VLOOKUP(E80,ERP!$A:$CL,11,0),""))))</f>
        <v>24591</v>
      </c>
      <c r="G80" s="1212" t="s">
        <v>2936</v>
      </c>
      <c r="H80" s="1213"/>
      <c r="J80" s="13"/>
      <c r="K80" s="9"/>
    </row>
    <row r="81" spans="1:18" x14ac:dyDescent="0.25">
      <c r="A81" s="7" t="s">
        <v>88</v>
      </c>
      <c r="B81" s="7">
        <v>449</v>
      </c>
      <c r="C81" s="65">
        <v>10130039</v>
      </c>
      <c r="D81" s="799">
        <f>IF(Index!$L$4="€",VLOOKUP(C81,ERP!$A:$CL,5,0),IF(Index!$L$4="$",VLOOKUP(C81,ERP!$A:$CL,7,0),IF(Index!$L$4="CHF",VLOOKUP(C81,ERP!$A:$CL,9,0),IF(Index!$L$4="£",VLOOKUP(C81,ERP!$A:$CL,11,0),""))))</f>
        <v>19482</v>
      </c>
      <c r="E81" s="65">
        <v>10130051</v>
      </c>
      <c r="F81" s="799">
        <f>IF(Index!$L$4="€",VLOOKUP(E81,ERP!$A:$CL,5,0),IF(Index!$L$4="$",VLOOKUP(E81,ERP!$A:$CL,7,0),IF(Index!$L$4="CHF",VLOOKUP(E81,ERP!$A:$CL,9,0),IF(Index!$L$4="£",VLOOKUP(E81,ERP!$A:$CL,11,0),""))))</f>
        <v>25138</v>
      </c>
      <c r="G81" s="1214" t="s">
        <v>2936</v>
      </c>
      <c r="H81" s="1215"/>
      <c r="J81" s="13"/>
      <c r="K81" s="9"/>
    </row>
    <row r="82" spans="1:18" x14ac:dyDescent="0.25">
      <c r="A82" s="16" t="s">
        <v>89</v>
      </c>
      <c r="B82" s="16">
        <v>459</v>
      </c>
      <c r="C82" s="11">
        <v>10130040</v>
      </c>
      <c r="D82" s="798">
        <f>IF(Index!$L$4="€",VLOOKUP(C82,ERP!$A:$CL,5,0),IF(Index!$L$4="$",VLOOKUP(C82,ERP!$A:$CL,7,0),IF(Index!$L$4="CHF",VLOOKUP(C82,ERP!$A:$CL,9,0),IF(Index!$L$4="£",VLOOKUP(C82,ERP!$A:$CL,11,0),""))))</f>
        <v>19814</v>
      </c>
      <c r="E82" s="10">
        <v>10130052</v>
      </c>
      <c r="F82" s="798">
        <f>IF(Index!$L$4="€",VLOOKUP(E82,ERP!$A:$CL,5,0),IF(Index!$L$4="$",VLOOKUP(E82,ERP!$A:$CL,7,0),IF(Index!$L$4="CHF",VLOOKUP(E82,ERP!$A:$CL,9,0),IF(Index!$L$4="£",VLOOKUP(E82,ERP!$A:$CL,11,0),""))))</f>
        <v>25589</v>
      </c>
      <c r="G82" s="1212" t="s">
        <v>2936</v>
      </c>
      <c r="H82" s="1213"/>
      <c r="J82" s="13"/>
      <c r="K82" s="9"/>
      <c r="R82" s="72"/>
    </row>
    <row r="83" spans="1:18" x14ac:dyDescent="0.25">
      <c r="A83" s="64" t="s">
        <v>93</v>
      </c>
      <c r="B83" s="7">
        <v>476</v>
      </c>
      <c r="C83" s="65" t="s">
        <v>171</v>
      </c>
      <c r="D83" s="799">
        <v>18796.05</v>
      </c>
      <c r="E83" s="65" t="s">
        <v>171</v>
      </c>
      <c r="F83" s="799">
        <v>24246.495000000003</v>
      </c>
      <c r="G83" s="1214" t="s">
        <v>2936</v>
      </c>
      <c r="H83" s="1215"/>
      <c r="J83" s="13"/>
      <c r="K83" s="9"/>
    </row>
    <row r="84" spans="1:18" x14ac:dyDescent="0.25">
      <c r="A84" s="62" t="s">
        <v>94</v>
      </c>
      <c r="B84" s="16">
        <v>484</v>
      </c>
      <c r="C84" s="10" t="s">
        <v>171</v>
      </c>
      <c r="D84" s="798">
        <v>19164.600000000002</v>
      </c>
      <c r="E84" s="10" t="s">
        <v>171</v>
      </c>
      <c r="F84" s="798">
        <v>24722.880000000005</v>
      </c>
      <c r="G84" s="1212" t="s">
        <v>2936</v>
      </c>
      <c r="H84" s="1213"/>
      <c r="J84" s="13"/>
      <c r="K84" s="9"/>
    </row>
    <row r="85" spans="1:18" x14ac:dyDescent="0.25">
      <c r="A85" s="64" t="s">
        <v>95</v>
      </c>
      <c r="B85" s="7">
        <v>493</v>
      </c>
      <c r="C85" s="65" t="s">
        <v>171</v>
      </c>
      <c r="D85" s="799">
        <v>19464.900000000001</v>
      </c>
      <c r="E85" s="65" t="s">
        <v>171</v>
      </c>
      <c r="F85" s="799">
        <v>25109.174999999999</v>
      </c>
      <c r="G85" s="1214" t="s">
        <v>2936</v>
      </c>
      <c r="H85" s="1215"/>
      <c r="J85" s="13"/>
      <c r="K85" s="9"/>
    </row>
    <row r="86" spans="1:18" x14ac:dyDescent="0.25">
      <c r="D86" s="5"/>
      <c r="F86" s="5"/>
      <c r="H86" s="5"/>
      <c r="J86" s="5"/>
      <c r="L86" s="3"/>
      <c r="M86" s="5"/>
      <c r="N86" s="3"/>
      <c r="O86" s="5"/>
      <c r="P86" s="3"/>
      <c r="Q86" s="5"/>
    </row>
    <row r="87" spans="1:18" ht="15.75" x14ac:dyDescent="0.25">
      <c r="A87" s="1232" t="s">
        <v>14</v>
      </c>
      <c r="B87" s="1233"/>
      <c r="C87" s="1233"/>
      <c r="D87" s="1233"/>
      <c r="E87" s="1233"/>
      <c r="F87" s="1233"/>
      <c r="G87" s="1233"/>
      <c r="H87" s="1233"/>
      <c r="I87" s="1233"/>
      <c r="J87" s="1233"/>
      <c r="K87" s="1233"/>
      <c r="L87" s="1233"/>
      <c r="M87" s="1233"/>
      <c r="N87" s="1233"/>
      <c r="O87" s="1233"/>
      <c r="P87" s="1233"/>
      <c r="Q87" s="1233"/>
      <c r="R87" s="1234"/>
    </row>
    <row r="88" spans="1:18" x14ac:dyDescent="0.25">
      <c r="A88" s="1152" t="s">
        <v>1</v>
      </c>
      <c r="B88" s="1154"/>
      <c r="C88" s="65"/>
      <c r="D88" s="27" t="s">
        <v>23</v>
      </c>
      <c r="E88" s="14"/>
      <c r="F88" s="15"/>
      <c r="G88" s="12"/>
      <c r="H88" s="13"/>
      <c r="I88" s="12"/>
      <c r="J88" s="13"/>
      <c r="K88" s="9"/>
      <c r="L88" s="12"/>
      <c r="M88" s="13"/>
      <c r="N88" s="14"/>
      <c r="O88" s="15"/>
      <c r="P88" s="12"/>
      <c r="Q88" s="13"/>
      <c r="R88" s="74"/>
    </row>
    <row r="89" spans="1:18" x14ac:dyDescent="0.25">
      <c r="A89" s="1210" t="s">
        <v>90</v>
      </c>
      <c r="B89" s="1211"/>
      <c r="C89" s="16">
        <v>10800143</v>
      </c>
      <c r="D89" s="798">
        <f>IF(Index!$L$4="€",VLOOKUP(C89,ERP!$A:$CL,5,0),IF(Index!$L$4="$",VLOOKUP(C89,ERP!$A:$CL,7,0),IF(Index!$L$4="CHF",VLOOKUP(C89,ERP!$A:$CL,9,0),IF(Index!$L$4="£",VLOOKUP(C89,ERP!$A:$CL,11,0),""))))</f>
        <v>95</v>
      </c>
      <c r="E89" s="60" t="s">
        <v>136</v>
      </c>
      <c r="F89" s="15"/>
      <c r="G89" s="12"/>
      <c r="H89" s="13"/>
      <c r="I89" s="12"/>
      <c r="J89" s="13"/>
      <c r="K89" s="9"/>
      <c r="L89" s="12"/>
      <c r="M89" s="13"/>
      <c r="N89" s="14"/>
      <c r="O89" s="15"/>
      <c r="P89" s="12"/>
      <c r="Q89" s="13"/>
      <c r="R89" s="72" t="s">
        <v>28</v>
      </c>
    </row>
    <row r="90" spans="1:18" x14ac:dyDescent="0.25">
      <c r="A90" s="18"/>
      <c r="C90" s="42"/>
      <c r="D90" s="19"/>
      <c r="E90" s="14"/>
      <c r="F90" s="15"/>
      <c r="G90" s="12"/>
      <c r="H90" s="13"/>
      <c r="I90" s="12"/>
      <c r="J90" s="13"/>
      <c r="K90" s="9"/>
      <c r="L90" s="12"/>
      <c r="M90" s="13"/>
      <c r="N90" s="14"/>
      <c r="O90" s="15"/>
      <c r="P90" s="12"/>
      <c r="Q90" s="13"/>
      <c r="R90" s="74"/>
    </row>
    <row r="91" spans="1:18" s="31" customFormat="1" ht="30" customHeight="1" x14ac:dyDescent="0.45">
      <c r="A91" s="1218" t="s">
        <v>170</v>
      </c>
      <c r="B91" s="1219"/>
      <c r="C91" s="1219"/>
      <c r="D91" s="1219"/>
      <c r="E91" s="1219"/>
      <c r="F91" s="1219"/>
      <c r="G91" s="1219"/>
      <c r="H91" s="1219"/>
      <c r="I91" s="1219"/>
      <c r="J91" s="1219"/>
      <c r="K91" s="1219"/>
      <c r="L91" s="1219"/>
      <c r="M91" s="1219"/>
      <c r="N91" s="1219"/>
      <c r="O91" s="1219"/>
      <c r="P91" s="1219"/>
      <c r="Q91" s="1219"/>
      <c r="R91" s="1220"/>
    </row>
    <row r="92" spans="1:18" x14ac:dyDescent="0.25">
      <c r="A92" s="1162"/>
      <c r="B92" s="1162"/>
      <c r="C92" s="1162"/>
      <c r="D92" s="1162"/>
    </row>
    <row r="93" spans="1:18" x14ac:dyDescent="0.25">
      <c r="A93" s="1163"/>
      <c r="B93" s="1163"/>
      <c r="C93" s="1163"/>
      <c r="D93" s="1163"/>
      <c r="E93" s="4"/>
      <c r="R93" s="72" t="s">
        <v>28</v>
      </c>
    </row>
    <row r="94" spans="1:18" x14ac:dyDescent="0.25">
      <c r="A94" s="1163"/>
      <c r="B94" s="1163"/>
      <c r="C94" s="1163"/>
      <c r="D94" s="1163"/>
      <c r="E94" s="4"/>
    </row>
    <row r="95" spans="1:18" x14ac:dyDescent="0.25">
      <c r="A95" s="1163"/>
      <c r="B95" s="1163"/>
      <c r="C95" s="1163"/>
      <c r="D95" s="1163"/>
      <c r="E95" s="4"/>
    </row>
    <row r="96" spans="1:18" x14ac:dyDescent="0.25">
      <c r="A96" s="1163"/>
      <c r="B96" s="1163"/>
      <c r="C96" s="1163"/>
      <c r="D96" s="1163"/>
      <c r="E96" s="4"/>
    </row>
    <row r="97" spans="1:18" x14ac:dyDescent="0.25">
      <c r="A97" s="1163"/>
      <c r="B97" s="1163"/>
      <c r="C97" s="1163"/>
      <c r="D97" s="1163"/>
      <c r="E97" s="4"/>
    </row>
    <row r="98" spans="1:18" x14ac:dyDescent="0.25">
      <c r="A98" s="1163"/>
      <c r="B98" s="1163"/>
      <c r="C98" s="1163"/>
      <c r="D98" s="1163"/>
      <c r="E98" s="4"/>
    </row>
    <row r="99" spans="1:18" x14ac:dyDescent="0.25">
      <c r="A99" s="1163"/>
      <c r="B99" s="1163"/>
      <c r="C99" s="1163"/>
      <c r="D99" s="1163"/>
      <c r="E99" s="4"/>
    </row>
    <row r="100" spans="1:18" x14ac:dyDescent="0.25">
      <c r="A100" s="1163"/>
      <c r="B100" s="1163"/>
      <c r="C100" s="1163"/>
      <c r="D100" s="1163"/>
      <c r="E100" s="4"/>
    </row>
    <row r="101" spans="1:18" x14ac:dyDescent="0.25">
      <c r="A101" s="1163"/>
      <c r="B101" s="1163"/>
      <c r="C101" s="1163"/>
      <c r="D101" s="1163"/>
      <c r="E101" s="4"/>
    </row>
    <row r="102" spans="1:18" x14ac:dyDescent="0.25">
      <c r="A102" s="1163"/>
      <c r="B102" s="1163"/>
      <c r="C102" s="1163"/>
      <c r="D102" s="1163"/>
      <c r="E102" s="4"/>
    </row>
    <row r="103" spans="1:18" x14ac:dyDescent="0.25">
      <c r="A103" s="1164"/>
      <c r="B103" s="1164"/>
      <c r="C103" s="1164"/>
      <c r="D103" s="1164"/>
      <c r="L103" s="3"/>
      <c r="M103" s="3"/>
      <c r="N103" s="3"/>
      <c r="O103" s="3"/>
      <c r="P103" s="3"/>
      <c r="Q103" s="3"/>
    </row>
    <row r="104" spans="1:18" ht="23.25" x14ac:dyDescent="0.35">
      <c r="A104" s="1146" t="s">
        <v>57</v>
      </c>
      <c r="B104" s="1147"/>
      <c r="C104" s="1147"/>
      <c r="D104" s="1147"/>
      <c r="E104" s="1147"/>
      <c r="F104" s="1147"/>
      <c r="G104" s="1147"/>
      <c r="H104" s="1147"/>
      <c r="I104" s="1147"/>
      <c r="J104" s="1147"/>
      <c r="K104" s="1147"/>
      <c r="L104" s="1148"/>
      <c r="R104" s="72" t="s">
        <v>28</v>
      </c>
    </row>
    <row r="105" spans="1:18" s="6" customFormat="1" ht="15" customHeight="1" x14ac:dyDescent="0.25">
      <c r="A105" s="1227" t="s">
        <v>143</v>
      </c>
      <c r="B105" s="1227" t="s">
        <v>138</v>
      </c>
      <c r="C105" s="1229" t="s">
        <v>2800</v>
      </c>
      <c r="D105" s="1224"/>
      <c r="E105" s="1229" t="s">
        <v>4892</v>
      </c>
      <c r="F105" s="1224"/>
      <c r="G105" s="1223" t="s">
        <v>2935</v>
      </c>
      <c r="H105" s="1224"/>
      <c r="I105" s="59"/>
      <c r="J105" s="59"/>
      <c r="L105" s="26"/>
      <c r="N105" s="26"/>
      <c r="P105" s="25"/>
      <c r="Q105"/>
      <c r="R105" s="51"/>
    </row>
    <row r="106" spans="1:18" s="6" customFormat="1" x14ac:dyDescent="0.25">
      <c r="A106" s="1228"/>
      <c r="B106" s="1228"/>
      <c r="C106" s="1225"/>
      <c r="D106" s="1226"/>
      <c r="E106" s="1225"/>
      <c r="F106" s="1226"/>
      <c r="G106" s="1225"/>
      <c r="H106" s="1226"/>
      <c r="I106" s="59"/>
      <c r="J106" s="59"/>
      <c r="L106" s="26"/>
      <c r="N106" s="26"/>
      <c r="P106" s="25"/>
      <c r="Q106"/>
      <c r="R106" s="51"/>
    </row>
    <row r="107" spans="1:18" x14ac:dyDescent="0.25">
      <c r="A107" s="16" t="s">
        <v>58</v>
      </c>
      <c r="B107" s="16">
        <v>279</v>
      </c>
      <c r="C107" s="11">
        <v>10130771</v>
      </c>
      <c r="D107" s="798">
        <f>IF(Index!$L$4="€",VLOOKUP(C107,ERP!$A:$CL,5,0),IF(Index!$L$4="$",VLOOKUP(C107,ERP!$A:$CL,7,0),IF(Index!$L$4="CHF",VLOOKUP(C107,ERP!$A:$CL,9,0),IF(Index!$L$4="£",VLOOKUP(C107,ERP!$A:$CL,11,0),""))))</f>
        <v>7575</v>
      </c>
      <c r="E107" s="11">
        <v>10130774</v>
      </c>
      <c r="F107" s="798">
        <f>IF(Index!$L$4="€",VLOOKUP(E107,ERP!$A:$CL,5,0),IF(Index!$L$4="$",VLOOKUP(E107,ERP!$A:$CL,7,0),IF(Index!$L$4="CHF",VLOOKUP(E107,ERP!$A:$CL,9,0),IF(Index!$L$4="£",VLOOKUP(E107,ERP!$A:$CL,11,0),""))))</f>
        <v>9333</v>
      </c>
      <c r="G107" s="1212" t="s">
        <v>2936</v>
      </c>
      <c r="H107" s="1213"/>
      <c r="I107" s="12"/>
      <c r="J107" s="2" t="s">
        <v>2801</v>
      </c>
      <c r="K107" s="9"/>
    </row>
    <row r="108" spans="1:18" x14ac:dyDescent="0.25">
      <c r="A108" s="7" t="s">
        <v>59</v>
      </c>
      <c r="B108" s="7">
        <v>302</v>
      </c>
      <c r="C108" s="8">
        <v>10130772</v>
      </c>
      <c r="D108" s="799">
        <f>IF(Index!$L$4="€",VLOOKUP(C108,ERP!$A:$CL,5,0),IF(Index!$L$4="$",VLOOKUP(C108,ERP!$A:$CL,7,0),IF(Index!$L$4="CHF",VLOOKUP(C108,ERP!$A:$CL,9,0),IF(Index!$L$4="£",VLOOKUP(C108,ERP!$A:$CL,11,0),""))))</f>
        <v>8321</v>
      </c>
      <c r="E108" s="8">
        <v>10130775</v>
      </c>
      <c r="F108" s="799">
        <f>IF(Index!$L$4="€",VLOOKUP(E108,ERP!$A:$CL,5,0),IF(Index!$L$4="$",VLOOKUP(E108,ERP!$A:$CL,7,0),IF(Index!$L$4="CHF",VLOOKUP(E108,ERP!$A:$CL,9,0),IF(Index!$L$4="£",VLOOKUP(E108,ERP!$A:$CL,11,0),""))))</f>
        <v>10341</v>
      </c>
      <c r="G108" s="1214" t="s">
        <v>2936</v>
      </c>
      <c r="H108" s="1215"/>
      <c r="I108" s="12"/>
      <c r="J108" s="2"/>
      <c r="K108" s="9"/>
    </row>
    <row r="109" spans="1:18" x14ac:dyDescent="0.25">
      <c r="A109" s="16" t="s">
        <v>60</v>
      </c>
      <c r="B109" s="16">
        <v>325</v>
      </c>
      <c r="C109" s="11">
        <v>10130773</v>
      </c>
      <c r="D109" s="798">
        <f>IF(Index!$L$4="€",VLOOKUP(C109,ERP!$A:$CL,5,0),IF(Index!$L$4="$",VLOOKUP(C109,ERP!$A:$CL,7,0),IF(Index!$L$4="CHF",VLOOKUP(C109,ERP!$A:$CL,9,0),IF(Index!$L$4="£",VLOOKUP(C109,ERP!$A:$CL,11,0),""))))</f>
        <v>9068</v>
      </c>
      <c r="E109" s="11">
        <v>10130776</v>
      </c>
      <c r="F109" s="798">
        <f>IF(Index!$L$4="€",VLOOKUP(E109,ERP!$A:$CL,5,0),IF(Index!$L$4="$",VLOOKUP(E109,ERP!$A:$CL,7,0),IF(Index!$L$4="CHF",VLOOKUP(E109,ERP!$A:$CL,9,0),IF(Index!$L$4="£",VLOOKUP(E109,ERP!$A:$CL,11,0),""))))</f>
        <v>11351</v>
      </c>
      <c r="G109" s="1212" t="s">
        <v>2936</v>
      </c>
      <c r="H109" s="1213"/>
      <c r="I109" s="12"/>
      <c r="J109" s="2"/>
      <c r="K109" s="9"/>
    </row>
    <row r="110" spans="1:18" x14ac:dyDescent="0.25">
      <c r="C110" s="12"/>
      <c r="D110" s="13"/>
      <c r="E110" s="14"/>
      <c r="F110" s="15"/>
      <c r="G110" s="12"/>
      <c r="H110" s="13"/>
      <c r="I110" s="12"/>
      <c r="J110" s="13"/>
      <c r="K110" s="9"/>
    </row>
    <row r="111" spans="1:18" ht="23.25" x14ac:dyDescent="0.35">
      <c r="A111" s="1146" t="s">
        <v>62</v>
      </c>
      <c r="B111" s="1147"/>
      <c r="C111" s="1147"/>
      <c r="D111" s="1147"/>
      <c r="E111" s="1147"/>
      <c r="F111" s="1147"/>
      <c r="G111" s="1147"/>
      <c r="H111" s="1147"/>
      <c r="I111" s="1147"/>
      <c r="J111" s="1147"/>
      <c r="K111" s="1147"/>
      <c r="L111" s="1148"/>
      <c r="R111" s="72" t="s">
        <v>28</v>
      </c>
    </row>
    <row r="112" spans="1:18" s="6" customFormat="1" ht="15" customHeight="1" x14ac:dyDescent="0.25">
      <c r="A112" s="1227" t="s">
        <v>143</v>
      </c>
      <c r="B112" s="1227" t="s">
        <v>138</v>
      </c>
      <c r="C112" s="1229" t="s">
        <v>2800</v>
      </c>
      <c r="D112" s="1224"/>
      <c r="E112" s="1229" t="s">
        <v>4892</v>
      </c>
      <c r="F112" s="1224"/>
      <c r="G112" s="1223" t="s">
        <v>2935</v>
      </c>
      <c r="H112" s="1224"/>
      <c r="I112" s="59"/>
      <c r="J112" s="59"/>
      <c r="L112" s="26"/>
      <c r="N112" s="26"/>
      <c r="P112" s="25"/>
      <c r="Q112"/>
      <c r="R112" s="51"/>
    </row>
    <row r="113" spans="1:18" s="6" customFormat="1" ht="15" customHeight="1" x14ac:dyDescent="0.25">
      <c r="A113" s="1228"/>
      <c r="B113" s="1228"/>
      <c r="C113" s="1225"/>
      <c r="D113" s="1226"/>
      <c r="E113" s="1225"/>
      <c r="F113" s="1226"/>
      <c r="G113" s="1225"/>
      <c r="H113" s="1226"/>
      <c r="I113" s="59"/>
      <c r="J113" s="59"/>
      <c r="L113" s="26"/>
      <c r="N113" s="26"/>
      <c r="P113" s="25"/>
      <c r="Q113"/>
      <c r="R113" s="51"/>
    </row>
    <row r="114" spans="1:18" s="6" customFormat="1" x14ac:dyDescent="0.25">
      <c r="A114" s="16" t="s">
        <v>61</v>
      </c>
      <c r="B114" s="16">
        <v>295</v>
      </c>
      <c r="C114" s="16">
        <v>10130061</v>
      </c>
      <c r="D114" s="798">
        <f>IF(Index!$L$4="€",VLOOKUP(C114,ERP!$A:$CL,5,0),IF(Index!$L$4="$",VLOOKUP(C114,ERP!$A:$CL,7,0),IF(Index!$L$4="CHF",VLOOKUP(C114,ERP!$A:$CL,9,0),IF(Index!$L$4="£",VLOOKUP(C114,ERP!$A:$CL,11,0),""))))</f>
        <v>7677</v>
      </c>
      <c r="E114" s="16">
        <v>10130769</v>
      </c>
      <c r="F114" s="798">
        <f>IF(Index!$L$4="€",VLOOKUP(E114,ERP!$A:$CL,5,0),IF(Index!$L$4="$",VLOOKUP(E114,ERP!$A:$CL,7,0),IF(Index!$L$4="CHF",VLOOKUP(E114,ERP!$A:$CL,9,0),IF(Index!$L$4="£",VLOOKUP(E114,ERP!$A:$CL,11,0),""))))</f>
        <v>9472</v>
      </c>
      <c r="G114" s="1212" t="s">
        <v>2936</v>
      </c>
      <c r="H114" s="1213"/>
      <c r="I114" s="59"/>
      <c r="J114" s="2" t="s">
        <v>2801</v>
      </c>
      <c r="L114" s="26"/>
      <c r="N114" s="26"/>
      <c r="P114" s="25"/>
      <c r="Q114"/>
      <c r="R114" s="51"/>
    </row>
    <row r="115" spans="1:18" s="6" customFormat="1" x14ac:dyDescent="0.25">
      <c r="A115" s="629" t="s">
        <v>3</v>
      </c>
      <c r="B115" s="629"/>
      <c r="C115" s="629">
        <v>10130892</v>
      </c>
      <c r="D115" s="799">
        <f>IF(Index!$L$4="€",VLOOKUP(C115,ERP!$A:$CL,5,0),IF(Index!$L$4="$",VLOOKUP(C115,ERP!$A:$CL,7,0),IF(Index!$L$4="CHF",VLOOKUP(C115,ERP!$A:$CL,9,0),IF(Index!$L$4="£",VLOOKUP(C115,ERP!$A:$CL,11,0),""))))</f>
        <v>6874</v>
      </c>
      <c r="E115" s="7"/>
      <c r="F115" s="799"/>
      <c r="G115" s="1214" t="s">
        <v>2936</v>
      </c>
      <c r="H115" s="1215"/>
      <c r="I115" s="59"/>
      <c r="J115" s="2"/>
      <c r="L115" s="26"/>
      <c r="N115" s="26"/>
      <c r="P115" s="25"/>
      <c r="Q115"/>
      <c r="R115" s="51"/>
    </row>
    <row r="116" spans="1:18" x14ac:dyDescent="0.25">
      <c r="A116" s="16" t="s">
        <v>63</v>
      </c>
      <c r="B116" s="16">
        <v>307</v>
      </c>
      <c r="C116" s="16">
        <v>10130084</v>
      </c>
      <c r="D116" s="798">
        <f>IF(Index!$L$4="€",VLOOKUP(C116,ERP!$A:$CL,5,0),IF(Index!$L$4="$",VLOOKUP(C116,ERP!$A:$CL,7,0),IF(Index!$L$4="CHF",VLOOKUP(C116,ERP!$A:$CL,9,0),IF(Index!$L$4="£",VLOOKUP(C116,ERP!$A:$CL,11,0),""))))</f>
        <v>7781</v>
      </c>
      <c r="E116" s="16">
        <v>10130780</v>
      </c>
      <c r="F116" s="798">
        <f>IF(Index!$L$4="€",VLOOKUP(E116,ERP!$A:$CL,5,0),IF(Index!$L$4="$",VLOOKUP(E116,ERP!$A:$CL,7,0),IF(Index!$L$4="CHF",VLOOKUP(E116,ERP!$A:$CL,9,0),IF(Index!$L$4="£",VLOOKUP(E116,ERP!$A:$CL,11,0),""))))</f>
        <v>9610</v>
      </c>
      <c r="G116" s="1212" t="s">
        <v>2936</v>
      </c>
      <c r="H116" s="1213"/>
      <c r="K116" s="41"/>
    </row>
    <row r="117" spans="1:18" x14ac:dyDescent="0.25">
      <c r="A117" s="7" t="s">
        <v>64</v>
      </c>
      <c r="B117" s="7">
        <v>339</v>
      </c>
      <c r="C117" s="7">
        <v>10130071</v>
      </c>
      <c r="D117" s="799">
        <f>IF(Index!$L$4="€",VLOOKUP(C117,ERP!$A:$CL,5,0),IF(Index!$L$4="$",VLOOKUP(C117,ERP!$A:$CL,7,0),IF(Index!$L$4="CHF",VLOOKUP(C117,ERP!$A:$CL,9,0),IF(Index!$L$4="£",VLOOKUP(C117,ERP!$A:$CL,11,0),""))))</f>
        <v>9111</v>
      </c>
      <c r="E117" s="7">
        <v>10130781</v>
      </c>
      <c r="F117" s="799">
        <f>IF(Index!$L$4="€",VLOOKUP(E117,ERP!$A:$CL,5,0),IF(Index!$L$4="$",VLOOKUP(E117,ERP!$A:$CL,7,0),IF(Index!$L$4="CHF",VLOOKUP(E117,ERP!$A:$CL,9,0),IF(Index!$L$4="£",VLOOKUP(E117,ERP!$A:$CL,11,0),""))))</f>
        <v>11405</v>
      </c>
      <c r="G117" s="1214" t="s">
        <v>2936</v>
      </c>
      <c r="H117" s="1215"/>
      <c r="R117" s="72"/>
    </row>
    <row r="118" spans="1:18" x14ac:dyDescent="0.25">
      <c r="D118" s="5"/>
      <c r="F118" s="5"/>
      <c r="H118" s="5"/>
      <c r="J118" s="2"/>
      <c r="L118" s="3"/>
      <c r="M118" s="5"/>
      <c r="N118" s="3"/>
      <c r="O118" s="5"/>
      <c r="P118" s="3"/>
      <c r="Q118" s="5"/>
    </row>
    <row r="119" spans="1:18" ht="15.75" x14ac:dyDescent="0.25">
      <c r="A119" s="1232" t="s">
        <v>14</v>
      </c>
      <c r="B119" s="1233"/>
      <c r="C119" s="1233"/>
      <c r="D119" s="1233"/>
      <c r="E119" s="1233"/>
      <c r="F119" s="1233"/>
      <c r="G119" s="1233"/>
      <c r="H119" s="1233"/>
      <c r="I119" s="1233"/>
      <c r="J119" s="1233"/>
      <c r="K119" s="1233"/>
      <c r="L119" s="1233"/>
      <c r="M119" s="1233"/>
      <c r="N119" s="1233"/>
      <c r="O119" s="1233"/>
      <c r="P119" s="1233"/>
      <c r="Q119" s="1233"/>
      <c r="R119" s="1234"/>
    </row>
    <row r="120" spans="1:18" x14ac:dyDescent="0.25">
      <c r="A120" s="1152" t="s">
        <v>1</v>
      </c>
      <c r="B120" s="1154"/>
      <c r="C120" s="65"/>
      <c r="D120" s="27" t="s">
        <v>23</v>
      </c>
      <c r="E120" s="14"/>
      <c r="F120" s="15"/>
      <c r="G120" s="12"/>
      <c r="H120" s="13"/>
      <c r="I120" s="12"/>
      <c r="J120" s="13"/>
      <c r="K120" s="9"/>
      <c r="L120" s="12"/>
      <c r="M120" s="13"/>
      <c r="N120" s="14"/>
      <c r="O120" s="15"/>
      <c r="P120" s="12"/>
      <c r="Q120" s="13"/>
      <c r="R120" s="74"/>
    </row>
    <row r="121" spans="1:18" x14ac:dyDescent="0.25">
      <c r="A121" s="1210" t="s">
        <v>65</v>
      </c>
      <c r="B121" s="1211"/>
      <c r="C121" s="16">
        <v>10800144</v>
      </c>
      <c r="D121" s="798">
        <f>IF(Index!$L$4="€",VLOOKUP(C121,ERP!$A:$CL,5,0),IF(Index!$L$4="$",VLOOKUP(C121,ERP!$A:$CL,7,0),IF(Index!$L$4="CHF",VLOOKUP(C121,ERP!$A:$CL,9,0),IF(Index!$L$4="£",VLOOKUP(C121,ERP!$A:$CL,11,0),""))))</f>
        <v>125</v>
      </c>
      <c r="E121" s="60" t="s">
        <v>137</v>
      </c>
      <c r="F121" s="15"/>
      <c r="G121" s="12"/>
      <c r="H121" s="13"/>
      <c r="I121" s="12"/>
      <c r="J121" s="13"/>
      <c r="K121" s="9"/>
      <c r="L121" s="12"/>
      <c r="M121" s="13"/>
      <c r="N121" s="14"/>
      <c r="O121" s="15"/>
      <c r="P121" s="12"/>
      <c r="Q121" s="13"/>
      <c r="R121" s="74"/>
    </row>
    <row r="122" spans="1:18" x14ac:dyDescent="0.25">
      <c r="A122" s="1155" t="s">
        <v>66</v>
      </c>
      <c r="B122" s="1157"/>
      <c r="C122" s="7">
        <v>10800145</v>
      </c>
      <c r="D122" s="799">
        <f>IF(Index!$L$4="€",VLOOKUP(C122,ERP!$A:$CL,5,0),IF(Index!$L$4="$",VLOOKUP(C122,ERP!$A:$CL,7,0),IF(Index!$L$4="CHF",VLOOKUP(C122,ERP!$A:$CL,9,0),IF(Index!$L$4="£",VLOOKUP(C122,ERP!$A:$CL,11,0),""))))</f>
        <v>135</v>
      </c>
      <c r="E122" s="14"/>
      <c r="F122" s="15"/>
      <c r="G122" s="12"/>
      <c r="H122" s="13"/>
      <c r="I122" s="12"/>
      <c r="J122" s="13"/>
      <c r="K122" s="9"/>
      <c r="L122" s="12"/>
      <c r="M122" s="13"/>
      <c r="N122" s="14"/>
      <c r="O122" s="15"/>
      <c r="P122" s="12"/>
      <c r="Q122" s="13"/>
      <c r="R122" s="74"/>
    </row>
    <row r="123" spans="1:18" x14ac:dyDescent="0.25">
      <c r="A123" s="1210" t="s">
        <v>67</v>
      </c>
      <c r="B123" s="1211"/>
      <c r="C123" s="16">
        <v>10800146</v>
      </c>
      <c r="D123" s="798">
        <f>IF(Index!$L$4="€",VLOOKUP(C123,ERP!$A:$CL,5,0),IF(Index!$L$4="$",VLOOKUP(C123,ERP!$A:$CL,7,0),IF(Index!$L$4="CHF",VLOOKUP(C123,ERP!$A:$CL,9,0),IF(Index!$L$4="£",VLOOKUP(C123,ERP!$A:$CL,11,0),""))))</f>
        <v>135</v>
      </c>
      <c r="E123" s="14"/>
      <c r="F123" s="15"/>
      <c r="G123" s="12"/>
      <c r="H123" s="13"/>
      <c r="I123" s="12"/>
      <c r="J123" s="13"/>
      <c r="K123" s="9"/>
      <c r="L123" s="12"/>
      <c r="M123" s="13"/>
      <c r="N123" s="14"/>
      <c r="O123" s="15"/>
      <c r="P123" s="12"/>
      <c r="Q123" s="13"/>
      <c r="R123" s="72" t="s">
        <v>28</v>
      </c>
    </row>
    <row r="124" spans="1:18" x14ac:dyDescent="0.25">
      <c r="A124" s="55"/>
      <c r="C124" s="4"/>
      <c r="D124" s="13"/>
      <c r="E124" s="14"/>
      <c r="F124" s="15"/>
      <c r="G124" s="12"/>
      <c r="H124" s="13"/>
      <c r="I124" s="12"/>
      <c r="J124" s="13"/>
      <c r="K124" s="9"/>
      <c r="L124" s="12"/>
      <c r="M124" s="13"/>
      <c r="N124" s="14"/>
      <c r="O124" s="15"/>
      <c r="P124" s="12"/>
      <c r="Q124" s="13"/>
      <c r="R124" s="74"/>
    </row>
    <row r="125" spans="1:18" s="31" customFormat="1" ht="30" customHeight="1" x14ac:dyDescent="0.45">
      <c r="A125" s="1218" t="s">
        <v>144</v>
      </c>
      <c r="B125" s="1219"/>
      <c r="C125" s="1219"/>
      <c r="D125" s="1219"/>
      <c r="E125" s="1219"/>
      <c r="F125" s="1219"/>
      <c r="G125" s="1219"/>
      <c r="H125" s="1219"/>
      <c r="I125" s="1219"/>
      <c r="J125" s="1219"/>
      <c r="K125" s="1219"/>
      <c r="L125" s="1219"/>
      <c r="M125" s="1219"/>
      <c r="N125" s="1219"/>
      <c r="O125" s="1219"/>
      <c r="P125" s="1219"/>
      <c r="Q125" s="1219"/>
      <c r="R125" s="1220"/>
    </row>
    <row r="126" spans="1:18" s="45" customFormat="1" ht="15" customHeight="1" x14ac:dyDescent="0.25">
      <c r="A126" s="1221" t="s">
        <v>1</v>
      </c>
      <c r="B126" s="1222"/>
      <c r="C126" s="44"/>
      <c r="D126" s="43" t="s">
        <v>23</v>
      </c>
      <c r="E126" s="40"/>
      <c r="F126" s="40"/>
      <c r="G126" s="40"/>
      <c r="H126" s="40"/>
      <c r="I126" s="40"/>
      <c r="J126" s="40"/>
      <c r="K126" s="40"/>
      <c r="L126" s="40"/>
      <c r="M126" s="40"/>
      <c r="N126" s="40"/>
      <c r="O126" s="40"/>
      <c r="P126" s="40"/>
      <c r="Q126" s="40"/>
      <c r="R126" s="71"/>
    </row>
    <row r="127" spans="1:18" x14ac:dyDescent="0.25">
      <c r="A127" s="1210" t="s">
        <v>68</v>
      </c>
      <c r="B127" s="1211"/>
      <c r="C127" s="16">
        <v>10800147</v>
      </c>
      <c r="D127" s="798">
        <f>IF(Index!$L$4="€",VLOOKUP(C127,ERP!$A:$CL,5,0),IF(Index!$L$4="$",VLOOKUP(C127,ERP!$A:$CL,7,0),IF(Index!$L$4="CHF",VLOOKUP(C127,ERP!$A:$CL,9,0),IF(Index!$L$4="£",VLOOKUP(C127,ERP!$A:$CL,11,0),""))))</f>
        <v>198</v>
      </c>
      <c r="E127"/>
      <c r="F127"/>
      <c r="G127"/>
      <c r="H127"/>
      <c r="I127" s="40"/>
      <c r="J127"/>
    </row>
    <row r="128" spans="1:18" x14ac:dyDescent="0.25">
      <c r="A128" s="1155" t="s">
        <v>69</v>
      </c>
      <c r="B128" s="1157"/>
      <c r="C128" s="7">
        <v>10800148</v>
      </c>
      <c r="D128" s="799">
        <f>IF(Index!$L$4="€",VLOOKUP(C128,ERP!$A:$CL,5,0),IF(Index!$L$4="$",VLOOKUP(C128,ERP!$A:$CL,7,0),IF(Index!$L$4="CHF",VLOOKUP(C128,ERP!$A:$CL,9,0),IF(Index!$L$4="£",VLOOKUP(C128,ERP!$A:$CL,11,0),""))))</f>
        <v>198</v>
      </c>
      <c r="E128"/>
      <c r="F128"/>
      <c r="G128"/>
      <c r="H128"/>
      <c r="I128" s="40"/>
      <c r="J128"/>
    </row>
    <row r="129" spans="1:18" x14ac:dyDescent="0.25">
      <c r="A129" s="1210" t="s">
        <v>70</v>
      </c>
      <c r="B129" s="1211"/>
      <c r="C129" s="16">
        <v>10800149</v>
      </c>
      <c r="D129" s="798">
        <f>IF(Index!$L$4="€",VLOOKUP(C129,ERP!$A:$CL,5,0),IF(Index!$L$4="$",VLOOKUP(C129,ERP!$A:$CL,7,0),IF(Index!$L$4="CHF",VLOOKUP(C129,ERP!$A:$CL,9,0),IF(Index!$L$4="£",VLOOKUP(C129,ERP!$A:$CL,11,0),""))))</f>
        <v>310</v>
      </c>
      <c r="E129"/>
      <c r="F129"/>
      <c r="G129"/>
      <c r="H129"/>
      <c r="I129" s="40"/>
      <c r="J129"/>
    </row>
    <row r="130" spans="1:18" x14ac:dyDescent="0.25">
      <c r="A130" s="1155" t="s">
        <v>71</v>
      </c>
      <c r="B130" s="1157"/>
      <c r="C130" s="65">
        <v>10800009</v>
      </c>
      <c r="D130" s="799">
        <f>IF(Index!$L$4="€",VLOOKUP(C130,ERP!$A:$CL,5,0),IF(Index!$L$4="$",VLOOKUP(C130,ERP!$A:$CL,7,0),IF(Index!$L$4="CHF",VLOOKUP(C130,ERP!$A:$CL,9,0),IF(Index!$L$4="£",VLOOKUP(C130,ERP!$A:$CL,11,0),""))))</f>
        <v>137</v>
      </c>
      <c r="E130"/>
      <c r="F130"/>
      <c r="G130"/>
      <c r="H130"/>
      <c r="I130" s="40"/>
      <c r="J130"/>
    </row>
    <row r="131" spans="1:18" x14ac:dyDescent="0.25">
      <c r="A131" s="4"/>
      <c r="D131" s="13"/>
      <c r="E131"/>
      <c r="F131"/>
      <c r="G131"/>
      <c r="H131"/>
      <c r="I131" s="40"/>
      <c r="J131"/>
    </row>
    <row r="132" spans="1:18" x14ac:dyDescent="0.25">
      <c r="A132" s="4" t="s">
        <v>139</v>
      </c>
      <c r="R132" s="72" t="s">
        <v>28</v>
      </c>
    </row>
    <row r="134" spans="1:18" x14ac:dyDescent="0.25">
      <c r="R134" s="72"/>
    </row>
  </sheetData>
  <mergeCells count="108">
    <mergeCell ref="G109:H109"/>
    <mergeCell ref="G115:H115"/>
    <mergeCell ref="G116:H116"/>
    <mergeCell ref="G117:H117"/>
    <mergeCell ref="G112:H113"/>
    <mergeCell ref="G114:H114"/>
    <mergeCell ref="G85:H85"/>
    <mergeCell ref="G105:H106"/>
    <mergeCell ref="G107:H107"/>
    <mergeCell ref="G108:H108"/>
    <mergeCell ref="A87:R87"/>
    <mergeCell ref="A88:B88"/>
    <mergeCell ref="A19:A20"/>
    <mergeCell ref="B19:B20"/>
    <mergeCell ref="C19:D20"/>
    <mergeCell ref="E19:F20"/>
    <mergeCell ref="G19:H20"/>
    <mergeCell ref="A57:L57"/>
    <mergeCell ref="A58:A59"/>
    <mergeCell ref="B58:B59"/>
    <mergeCell ref="C58:D59"/>
    <mergeCell ref="E58:F59"/>
    <mergeCell ref="A40:R40"/>
    <mergeCell ref="A41:B41"/>
    <mergeCell ref="A42:B42"/>
    <mergeCell ref="A44:R44"/>
    <mergeCell ref="A45:D56"/>
    <mergeCell ref="C38:D38"/>
    <mergeCell ref="E38:F38"/>
    <mergeCell ref="G58:H59"/>
    <mergeCell ref="A2:O2"/>
    <mergeCell ref="P2:R2"/>
    <mergeCell ref="A3:B3"/>
    <mergeCell ref="C3:F3"/>
    <mergeCell ref="G3:J3"/>
    <mergeCell ref="K3:N3"/>
    <mergeCell ref="A5:R5"/>
    <mergeCell ref="A6:D17"/>
    <mergeCell ref="A18:L18"/>
    <mergeCell ref="A125:R125"/>
    <mergeCell ref="A111:L111"/>
    <mergeCell ref="A112:A113"/>
    <mergeCell ref="B112:B113"/>
    <mergeCell ref="C112:D113"/>
    <mergeCell ref="E112:F113"/>
    <mergeCell ref="A119:R119"/>
    <mergeCell ref="A120:B120"/>
    <mergeCell ref="A121:B121"/>
    <mergeCell ref="A122:B122"/>
    <mergeCell ref="A123:B123"/>
    <mergeCell ref="A74:A75"/>
    <mergeCell ref="B74:B75"/>
    <mergeCell ref="C74:D75"/>
    <mergeCell ref="E74:F75"/>
    <mergeCell ref="G84:H84"/>
    <mergeCell ref="G76:H76"/>
    <mergeCell ref="G77:H77"/>
    <mergeCell ref="G78:H78"/>
    <mergeCell ref="G79:H79"/>
    <mergeCell ref="G80:H80"/>
    <mergeCell ref="A126:B126"/>
    <mergeCell ref="A127:B127"/>
    <mergeCell ref="G60:H60"/>
    <mergeCell ref="G61:H61"/>
    <mergeCell ref="G62:H62"/>
    <mergeCell ref="G63:H63"/>
    <mergeCell ref="G64:H64"/>
    <mergeCell ref="G67:H68"/>
    <mergeCell ref="G69:H69"/>
    <mergeCell ref="G70:H70"/>
    <mergeCell ref="G71:H71"/>
    <mergeCell ref="G74:H75"/>
    <mergeCell ref="A67:A68"/>
    <mergeCell ref="B67:B68"/>
    <mergeCell ref="C67:D68"/>
    <mergeCell ref="E67:F68"/>
    <mergeCell ref="A73:L73"/>
    <mergeCell ref="G81:H81"/>
    <mergeCell ref="G82:H82"/>
    <mergeCell ref="G83:H83"/>
    <mergeCell ref="A105:A106"/>
    <mergeCell ref="B105:B106"/>
    <mergeCell ref="C105:D106"/>
    <mergeCell ref="E105:F106"/>
    <mergeCell ref="A128:B128"/>
    <mergeCell ref="A129:B129"/>
    <mergeCell ref="A130:B130"/>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A89:B89"/>
    <mergeCell ref="A91:R91"/>
    <mergeCell ref="A92:D103"/>
    <mergeCell ref="A104:L104"/>
    <mergeCell ref="A66:L66"/>
  </mergeCells>
  <hyperlinks>
    <hyperlink ref="A3" location="'DL- Large Venue'!A5" display="Arena Electrol" xr:uid="{EC619A4A-184B-4ADD-A37E-6E2C26330447}"/>
    <hyperlink ref="R42" location="'DL- Large Venue'!A1" display="Back to Top" xr:uid="{77302F52-C828-41E6-949D-670FD8A0DA70}"/>
    <hyperlink ref="R89" location="'DL- Large Venue'!A1" display="Back to Top" xr:uid="{51659166-FB83-4495-B79E-FB69B4E9EA07}"/>
    <hyperlink ref="R123" location="'DL- Large Venue'!A1" display="Back to Top" xr:uid="{47BD72DD-8DE1-40DB-86E6-8B7F82B2DD8C}"/>
    <hyperlink ref="R132" location="'DL- Large Venue'!A1" display="Back to Top" xr:uid="{647D0520-2E20-4D91-9689-F2D58DF078D8}"/>
    <hyperlink ref="R7" location="'DL- Large Venue'!A1" display="Back to Top" xr:uid="{5D252137-4447-454D-920B-F3649FDBA2F9}"/>
    <hyperlink ref="R18" location="'DL- Large Venue'!A1" display="Back to Top" xr:uid="{F5461494-6213-4868-9EAA-4C87BC89C452}"/>
    <hyperlink ref="R46" location="'DL- Large Venue'!A1" display="Back to Top" xr:uid="{14942C90-A514-4577-9912-32318AE8D96B}"/>
    <hyperlink ref="R57" location="'DL- Large Venue'!A1" display="Back to Top" xr:uid="{F89CA0F7-C3B3-45DA-B8A5-C4F2375A60E2}"/>
    <hyperlink ref="R66" location="'DL- Large Venue'!A1" display="Back to Top" xr:uid="{A0E800E7-3845-41A0-8B0C-ED0ABB5EB92B}"/>
    <hyperlink ref="R93" location="'DL- Large Venue'!A1" display="Back to Top" xr:uid="{8577219B-858F-41B2-AB82-77840967A862}"/>
    <hyperlink ref="R104" location="'DL- Large Venue'!A1" display="Back to Top" xr:uid="{65B096BE-E1A4-4A3C-BC34-23C181305C88}"/>
    <hyperlink ref="R111" location="'DL- Large Venue'!A1" display="Back to Top" xr:uid="{1639C058-8A40-4375-B2DF-FD2657753055}"/>
    <hyperlink ref="R73" location="'DL- Large Venue'!A1" display="Back to Top" xr:uid="{3D3398F6-9B54-4974-9FF0-BED1E5229349}"/>
    <hyperlink ref="C3:F3" location="'DL- Large Venue'!A47" display="Studio Electrol" xr:uid="{F4A68044-EFD3-4E71-997C-4B9CA8A32A73}"/>
    <hyperlink ref="G3:J3" location="'DL- Large Venue'!A94" display="GiantScreen Electrol" xr:uid="{FCF5977F-882D-4204-B818-490E1A026E2B}"/>
    <hyperlink ref="P2:R2" location="Index!A1" display="Index" xr:uid="{2D974E31-DB53-4B47-8891-C0A06CFC9A38}"/>
  </hyperlinks>
  <pageMargins left="0.7" right="0.7" top="0.75" bottom="0.75" header="0.3" footer="0.3"/>
  <pageSetup paperSize="9" scale="4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B0DDE-0246-4B3F-8696-DD161815A95B}">
  <sheetPr>
    <tabColor theme="8"/>
  </sheetPr>
  <dimension ref="A1:N29"/>
  <sheetViews>
    <sheetView showGridLines="0" zoomScale="80" zoomScaleNormal="80" workbookViewId="0">
      <pane xSplit="3" ySplit="2" topLeftCell="D3" activePane="bottomRight" state="frozenSplit"/>
      <selection activeCell="O31" sqref="O31"/>
      <selection pane="topRight" activeCell="O31" sqref="O31"/>
      <selection pane="bottomLeft" activeCell="O31" sqref="O31"/>
      <selection pane="bottomRight" activeCell="I1" sqref="I1"/>
    </sheetView>
  </sheetViews>
  <sheetFormatPr defaultColWidth="9.140625" defaultRowHeight="12.75" x14ac:dyDescent="0.2"/>
  <cols>
    <col min="1" max="1" width="43.42578125" style="562" customWidth="1"/>
    <col min="2" max="2" width="61.28515625" style="562" customWidth="1"/>
    <col min="3" max="3" width="13.7109375" style="52" customWidth="1"/>
    <col min="4" max="6" width="8.7109375" style="20" customWidth="1"/>
    <col min="7" max="7" width="7" style="20" customWidth="1"/>
    <col min="8" max="8" width="9.85546875" style="56" customWidth="1"/>
    <col min="9" max="10" width="9.85546875" style="48" bestFit="1" customWidth="1"/>
    <col min="11" max="11" width="8.85546875" style="48" bestFit="1" customWidth="1"/>
    <col min="12" max="12" width="7" style="20" customWidth="1"/>
    <col min="13" max="16384" width="9.140625" style="20"/>
  </cols>
  <sheetData>
    <row r="1" spans="1:13" ht="132.75" customHeight="1" thickBot="1" x14ac:dyDescent="0.25">
      <c r="A1" s="510"/>
      <c r="B1" s="511"/>
      <c r="C1" s="511"/>
      <c r="D1" s="1240" t="s">
        <v>2789</v>
      </c>
      <c r="E1" s="1241"/>
      <c r="F1" s="1241"/>
      <c r="H1" s="20"/>
      <c r="I1" s="20"/>
      <c r="J1" s="20"/>
      <c r="K1" s="20"/>
    </row>
    <row r="2" spans="1:13" ht="204.75" customHeight="1" thickBot="1" x14ac:dyDescent="0.25">
      <c r="A2" s="1204" t="s">
        <v>2723</v>
      </c>
      <c r="B2" s="1205"/>
      <c r="C2" s="512"/>
      <c r="D2" s="589" t="s">
        <v>149</v>
      </c>
      <c r="E2" s="590" t="s">
        <v>150</v>
      </c>
      <c r="F2" s="591" t="s">
        <v>151</v>
      </c>
      <c r="H2" s="20"/>
      <c r="I2" s="20"/>
      <c r="J2" s="20"/>
      <c r="K2" s="20"/>
    </row>
    <row r="3" spans="1:13" s="21" customFormat="1" ht="35.1" customHeight="1" x14ac:dyDescent="0.2">
      <c r="A3" s="521" t="s">
        <v>2724</v>
      </c>
      <c r="B3" s="522"/>
      <c r="C3" s="523" t="s">
        <v>2725</v>
      </c>
      <c r="D3" s="1206"/>
      <c r="E3" s="1206"/>
      <c r="F3" s="1206"/>
      <c r="H3" s="20"/>
      <c r="I3" s="20"/>
      <c r="J3" s="20"/>
      <c r="K3" s="20"/>
    </row>
    <row r="4" spans="1:13" s="21" customFormat="1" ht="35.1" customHeight="1" x14ac:dyDescent="0.2">
      <c r="A4" s="1207" t="s">
        <v>2726</v>
      </c>
      <c r="B4" s="524" t="s">
        <v>2727</v>
      </c>
      <c r="C4" s="525"/>
      <c r="D4" s="526" t="s">
        <v>2790</v>
      </c>
      <c r="E4" s="526" t="s">
        <v>2731</v>
      </c>
      <c r="F4" s="526" t="s">
        <v>2732</v>
      </c>
      <c r="H4" s="20"/>
      <c r="I4" s="20"/>
      <c r="J4" s="20"/>
      <c r="K4" s="20"/>
    </row>
    <row r="5" spans="1:13" s="21" customFormat="1" ht="35.1" customHeight="1" x14ac:dyDescent="0.2">
      <c r="A5" s="1208"/>
      <c r="B5" s="530" t="s">
        <v>2735</v>
      </c>
      <c r="C5" s="531">
        <v>551</v>
      </c>
      <c r="D5" s="532" t="s">
        <v>126</v>
      </c>
      <c r="E5" s="532" t="s">
        <v>126</v>
      </c>
      <c r="F5" s="532" t="s">
        <v>126</v>
      </c>
      <c r="H5" s="20"/>
      <c r="I5" s="20"/>
      <c r="J5" s="20"/>
      <c r="K5" s="20"/>
    </row>
    <row r="6" spans="1:13" s="21" customFormat="1" ht="35.1" customHeight="1" x14ac:dyDescent="0.25">
      <c r="A6" s="1208"/>
      <c r="B6" s="530" t="s">
        <v>2737</v>
      </c>
      <c r="C6" s="531">
        <v>827</v>
      </c>
      <c r="D6" s="532" t="s">
        <v>126</v>
      </c>
      <c r="E6" s="532" t="s">
        <v>126</v>
      </c>
      <c r="F6" s="532" t="s">
        <v>126</v>
      </c>
    </row>
    <row r="7" spans="1:13" s="21" customFormat="1" ht="35.1" customHeight="1" x14ac:dyDescent="0.25">
      <c r="A7" s="1208"/>
      <c r="B7" s="530" t="s">
        <v>2738</v>
      </c>
      <c r="C7" s="531">
        <v>1102</v>
      </c>
      <c r="D7" s="532" t="s">
        <v>126</v>
      </c>
      <c r="E7" s="532" t="s">
        <v>126</v>
      </c>
      <c r="F7" s="532" t="s">
        <v>126</v>
      </c>
    </row>
    <row r="8" spans="1:13" s="21" customFormat="1" ht="35.1" customHeight="1" x14ac:dyDescent="0.25">
      <c r="A8" s="1208"/>
      <c r="B8" s="530" t="s">
        <v>2739</v>
      </c>
      <c r="C8" s="531">
        <v>1378</v>
      </c>
      <c r="D8" s="532" t="s">
        <v>126</v>
      </c>
      <c r="E8" s="532" t="s">
        <v>126</v>
      </c>
      <c r="F8" s="533"/>
    </row>
    <row r="9" spans="1:13" s="21" customFormat="1" ht="35.1" customHeight="1" x14ac:dyDescent="0.25">
      <c r="A9" s="1208"/>
      <c r="B9" s="530" t="s">
        <v>2740</v>
      </c>
      <c r="C9" s="531">
        <v>1653</v>
      </c>
      <c r="D9" s="532" t="s">
        <v>126</v>
      </c>
      <c r="E9" s="532" t="s">
        <v>126</v>
      </c>
      <c r="F9" s="533"/>
    </row>
    <row r="10" spans="1:13" s="22" customFormat="1" ht="35.1" customHeight="1" x14ac:dyDescent="0.25">
      <c r="A10" s="537" t="s">
        <v>2744</v>
      </c>
      <c r="B10" s="538" t="s">
        <v>187</v>
      </c>
      <c r="C10" s="531">
        <v>276</v>
      </c>
      <c r="D10" s="532" t="s">
        <v>126</v>
      </c>
      <c r="E10" s="532" t="s">
        <v>126</v>
      </c>
      <c r="F10" s="532" t="s">
        <v>126</v>
      </c>
      <c r="G10" s="21"/>
      <c r="H10" s="21"/>
      <c r="I10" s="21"/>
      <c r="J10" s="21"/>
      <c r="K10" s="21"/>
      <c r="L10" s="21"/>
    </row>
    <row r="11" spans="1:13" s="22" customFormat="1" ht="35.1" customHeight="1" x14ac:dyDescent="0.25">
      <c r="A11" s="540" t="s">
        <v>2745</v>
      </c>
      <c r="B11" s="541" t="s">
        <v>2746</v>
      </c>
      <c r="C11" s="531">
        <v>331</v>
      </c>
      <c r="D11" s="532" t="s">
        <v>126</v>
      </c>
      <c r="E11" s="532" t="s">
        <v>126</v>
      </c>
      <c r="F11" s="532" t="s">
        <v>126</v>
      </c>
      <c r="G11" s="21"/>
      <c r="H11" s="21"/>
      <c r="I11" s="21"/>
      <c r="J11" s="21"/>
      <c r="K11" s="21"/>
      <c r="L11" s="21"/>
    </row>
    <row r="12" spans="1:13" s="22" customFormat="1" ht="35.1" customHeight="1" x14ac:dyDescent="0.25">
      <c r="A12" s="542" t="s">
        <v>2747</v>
      </c>
      <c r="B12" s="543"/>
      <c r="C12" s="523" t="s">
        <v>2725</v>
      </c>
      <c r="D12" s="1200"/>
      <c r="E12" s="1200"/>
      <c r="F12" s="1200"/>
      <c r="G12" s="21"/>
      <c r="H12" s="21"/>
      <c r="I12" s="21"/>
      <c r="J12" s="21"/>
      <c r="K12" s="21"/>
      <c r="L12" s="21"/>
    </row>
    <row r="13" spans="1:13" s="22" customFormat="1" ht="35.1" customHeight="1" x14ac:dyDescent="0.25">
      <c r="A13" s="544" t="s">
        <v>2748</v>
      </c>
      <c r="B13" s="545"/>
      <c r="C13" s="546"/>
      <c r="D13" s="592"/>
      <c r="E13" s="592"/>
      <c r="F13" s="592"/>
      <c r="G13" s="21"/>
    </row>
    <row r="14" spans="1:13" s="21" customFormat="1" ht="45" customHeight="1" x14ac:dyDescent="0.25">
      <c r="A14" s="574" t="s">
        <v>2749</v>
      </c>
      <c r="B14" s="575" t="s">
        <v>2750</v>
      </c>
      <c r="C14" s="531">
        <v>1653</v>
      </c>
      <c r="D14" s="532" t="s">
        <v>126</v>
      </c>
      <c r="E14" s="532" t="s">
        <v>126</v>
      </c>
      <c r="F14" s="532" t="s">
        <v>126</v>
      </c>
      <c r="H14" s="22"/>
      <c r="I14" s="22"/>
      <c r="J14" s="22"/>
      <c r="K14" s="22"/>
      <c r="L14" s="22"/>
      <c r="M14" s="22"/>
    </row>
    <row r="15" spans="1:13" ht="35.1" customHeight="1" x14ac:dyDescent="0.2">
      <c r="A15" s="542" t="s">
        <v>2754</v>
      </c>
      <c r="B15" s="543"/>
      <c r="C15" s="523" t="s">
        <v>2725</v>
      </c>
      <c r="D15" s="1200"/>
      <c r="E15" s="1200"/>
      <c r="F15" s="1200"/>
    </row>
    <row r="16" spans="1:13" s="21" customFormat="1" ht="35.1" customHeight="1" x14ac:dyDescent="0.25">
      <c r="A16" s="550" t="s">
        <v>2791</v>
      </c>
      <c r="B16" s="551" t="s">
        <v>2792</v>
      </c>
      <c r="C16" s="531">
        <v>276</v>
      </c>
      <c r="D16" s="539"/>
      <c r="E16" s="532" t="s">
        <v>126</v>
      </c>
      <c r="F16" s="532" t="s">
        <v>126</v>
      </c>
    </row>
    <row r="17" spans="1:14" s="21" customFormat="1" ht="35.1" customHeight="1" x14ac:dyDescent="0.25">
      <c r="A17" s="540" t="s">
        <v>127</v>
      </c>
      <c r="B17" s="552"/>
      <c r="C17" s="531">
        <v>276</v>
      </c>
      <c r="D17" s="532" t="s">
        <v>126</v>
      </c>
      <c r="E17" s="532" t="s">
        <v>126</v>
      </c>
      <c r="F17" s="532" t="s">
        <v>126</v>
      </c>
    </row>
    <row r="18" spans="1:14" s="21" customFormat="1" ht="35.1" customHeight="1" x14ac:dyDescent="0.25">
      <c r="A18" s="553" t="s">
        <v>130</v>
      </c>
      <c r="B18" s="530" t="s">
        <v>2793</v>
      </c>
      <c r="C18" s="531">
        <v>220</v>
      </c>
      <c r="D18" s="532" t="s">
        <v>126</v>
      </c>
      <c r="E18" s="539"/>
      <c r="F18" s="539"/>
    </row>
    <row r="19" spans="1:14" s="21" customFormat="1" ht="35.1" customHeight="1" x14ac:dyDescent="0.25">
      <c r="A19" s="553" t="s">
        <v>2794</v>
      </c>
      <c r="B19" s="530" t="s">
        <v>2795</v>
      </c>
      <c r="C19" s="531">
        <v>220</v>
      </c>
      <c r="D19" s="539"/>
      <c r="E19" s="532" t="s">
        <v>126</v>
      </c>
      <c r="F19" s="532" t="s">
        <v>2796</v>
      </c>
    </row>
    <row r="20" spans="1:14" s="21" customFormat="1" ht="35.1" customHeight="1" x14ac:dyDescent="0.25">
      <c r="A20" s="553" t="s">
        <v>2797</v>
      </c>
      <c r="B20" s="530" t="s">
        <v>2798</v>
      </c>
      <c r="C20" s="531">
        <v>882</v>
      </c>
      <c r="D20" s="532" t="s">
        <v>126</v>
      </c>
      <c r="E20" s="532" t="s">
        <v>126</v>
      </c>
      <c r="F20" s="532" t="s">
        <v>126</v>
      </c>
    </row>
    <row r="21" spans="1:14" s="21" customFormat="1" ht="35.1" customHeight="1" x14ac:dyDescent="0.25">
      <c r="A21" s="553" t="s">
        <v>101</v>
      </c>
      <c r="B21" s="554"/>
      <c r="C21" s="531">
        <v>331</v>
      </c>
      <c r="D21" s="539"/>
      <c r="E21" s="532" t="s">
        <v>126</v>
      </c>
      <c r="F21" s="532" t="s">
        <v>126</v>
      </c>
    </row>
    <row r="22" spans="1:14" ht="14.25" x14ac:dyDescent="0.2">
      <c r="A22" s="557"/>
      <c r="B22" s="557"/>
      <c r="H22" s="21"/>
      <c r="I22" s="21"/>
      <c r="J22" s="21"/>
      <c r="K22" s="21"/>
      <c r="L22" s="21"/>
    </row>
    <row r="23" spans="1:14" ht="15" x14ac:dyDescent="0.25">
      <c r="A23" s="558" t="s">
        <v>2762</v>
      </c>
      <c r="B23" s="558"/>
      <c r="H23" s="21"/>
      <c r="I23" s="21"/>
      <c r="J23" s="21"/>
      <c r="K23" s="21"/>
      <c r="L23" s="21"/>
    </row>
    <row r="24" spans="1:14" ht="15" x14ac:dyDescent="0.25">
      <c r="A24" s="558" t="s">
        <v>2799</v>
      </c>
      <c r="B24" s="558"/>
      <c r="H24" s="21"/>
      <c r="I24" s="21"/>
      <c r="J24" s="21"/>
      <c r="K24" s="21"/>
      <c r="L24" s="21"/>
    </row>
    <row r="25" spans="1:14" ht="15" x14ac:dyDescent="0.25">
      <c r="A25" s="558"/>
      <c r="B25" s="558"/>
      <c r="H25" s="21"/>
      <c r="I25" s="21"/>
      <c r="J25" s="21"/>
      <c r="K25" s="21"/>
      <c r="L25" s="21"/>
    </row>
    <row r="26" spans="1:14" ht="15" x14ac:dyDescent="0.25">
      <c r="A26" s="558"/>
      <c r="B26" s="559"/>
      <c r="H26" s="21"/>
      <c r="I26" s="21"/>
      <c r="J26" s="21"/>
      <c r="K26" s="21"/>
      <c r="L26" s="21"/>
    </row>
    <row r="27" spans="1:14" ht="15" x14ac:dyDescent="0.25">
      <c r="A27" s="559"/>
      <c r="B27" s="559"/>
      <c r="H27" s="21"/>
      <c r="I27" s="21"/>
      <c r="J27" s="21"/>
      <c r="K27" s="21"/>
      <c r="L27" s="21"/>
    </row>
    <row r="28" spans="1:14" s="52" customFormat="1" ht="15" x14ac:dyDescent="0.25">
      <c r="A28" s="560"/>
      <c r="B28" s="558"/>
      <c r="D28" s="20"/>
      <c r="E28" s="20"/>
      <c r="F28" s="20"/>
      <c r="G28" s="20"/>
      <c r="H28" s="56"/>
      <c r="I28" s="48"/>
      <c r="J28" s="48"/>
      <c r="K28" s="48"/>
      <c r="L28" s="20"/>
      <c r="M28" s="20"/>
      <c r="N28" s="20"/>
    </row>
    <row r="29" spans="1:14" s="52" customFormat="1" x14ac:dyDescent="0.2">
      <c r="A29" s="561"/>
      <c r="B29" s="561"/>
      <c r="D29" s="20"/>
      <c r="E29" s="20"/>
      <c r="F29" s="20"/>
      <c r="G29" s="20"/>
      <c r="H29" s="56"/>
      <c r="I29" s="48"/>
      <c r="J29" s="48"/>
      <c r="K29" s="48"/>
      <c r="L29" s="20"/>
      <c r="M29" s="20"/>
      <c r="N29" s="20"/>
    </row>
  </sheetData>
  <mergeCells count="6">
    <mergeCell ref="D15:F15"/>
    <mergeCell ref="D1:F1"/>
    <mergeCell ref="A2:B2"/>
    <mergeCell ref="D3:F3"/>
    <mergeCell ref="A4:A9"/>
    <mergeCell ref="D12:F12"/>
  </mergeCells>
  <printOptions horizontalCentered="1" verticalCentered="1"/>
  <pageMargins left="0.35433070866141736" right="0.35433070866141736" top="0.51181102362204722" bottom="0.51181102362204722" header="0.51181102362204722" footer="0.51181102362204722"/>
  <pageSetup paperSize="9" scale="49" fitToHeight="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9" id="{23464C25-1CEE-4E1E-9565-026DADCD3ABA}">
            <xm:f>'\\fspseu\Shared All Users\Users\KOPPEM01\OneDrive - Legrand France\Documents\Master File\[check file for new pricelist.xlsx]Index'!#REF!="$"</xm:f>
            <x14:dxf>
              <numFmt numFmtId="182" formatCode="_(&quot;$&quot;* #,##0_);_(&quot;$&quot;* \(#,##0\);_(&quot;$&quot;* &quot;-&quot;_);_(@_)"/>
            </x14:dxf>
          </x14:cfRule>
          <x14:cfRule type="expression" priority="30" id="{00ABB4AC-6181-45C8-9613-6FE6BE9D3459}">
            <xm:f>'\\fspseu\Shared All Users\Users\KOPPEM01\OneDrive - Legrand France\Documents\Master File\[check file for new pricelist.xlsx]Index'!#REF!="€"</xm:f>
            <x14:dxf>
              <numFmt numFmtId="181" formatCode="_([$€-2]\ * #,##0_);_([$€-2]\ * \(#,##0\);_([$€-2]\ * &quot;-&quot;_);_(@_)"/>
            </x14:dxf>
          </x14:cfRule>
          <xm:sqref>C5:C11</xm:sqref>
        </x14:conditionalFormatting>
        <x14:conditionalFormatting xmlns:xm="http://schemas.microsoft.com/office/excel/2006/main">
          <x14:cfRule type="expression" priority="41" id="{127A8C8B-1913-4CE4-B3EC-4059B471CE36}">
            <xm:f>'\\fspseu\Shared All Users\Users\KOPPEM01\OneDrive - Legrand France\Documents\Master File\[check file for new pricelist.xlsx]Index'!#REF!="$"</xm:f>
            <x14:dxf>
              <numFmt numFmtId="182" formatCode="_(&quot;$&quot;* #,##0_);_(&quot;$&quot;* \(#,##0\);_(&quot;$&quot;* &quot;-&quot;_);_(@_)"/>
            </x14:dxf>
          </x14:cfRule>
          <x14:cfRule type="expression" priority="42" id="{C0430C29-110E-409E-8E38-307BBDEB4DFD}">
            <xm:f>'\\fspseu\Shared All Users\Users\KOPPEM01\OneDrive - Legrand France\Documents\Master File\[check file for new pricelist.xlsx]Index'!#REF!="€"</xm:f>
            <x14:dxf>
              <numFmt numFmtId="181" formatCode="_([$€-2]\ * #,##0_);_([$€-2]\ * \(#,##0\);_([$€-2]\ * &quot;-&quot;_);_(@_)"/>
            </x14:dxf>
          </x14:cfRule>
          <xm:sqref>C14 C16:C21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CBE54-B2B0-4C10-A2BF-3FF4059C106A}">
  <sheetPr codeName="Sheet14">
    <tabColor theme="8" tint="-0.249977111117893"/>
  </sheetPr>
  <dimension ref="A1:DJ481"/>
  <sheetViews>
    <sheetView showGridLines="0" topLeftCell="D1" zoomScale="70" zoomScaleNormal="70" workbookViewId="0">
      <selection activeCell="D1" sqref="D1"/>
    </sheetView>
  </sheetViews>
  <sheetFormatPr defaultRowHeight="12.75" outlineLevelCol="2" x14ac:dyDescent="0.2"/>
  <cols>
    <col min="1" max="1" width="9.140625" style="2" hidden="1" customWidth="1"/>
    <col min="2" max="2" width="12" style="2" hidden="1" customWidth="1"/>
    <col min="3" max="3" width="6.140625" style="2" hidden="1" customWidth="1"/>
    <col min="4" max="4" width="4" style="2" customWidth="1"/>
    <col min="5" max="5" width="5.85546875" style="2" customWidth="1"/>
    <col min="6" max="6" width="3.7109375" style="2" customWidth="1"/>
    <col min="7" max="7" width="6.140625" style="2" customWidth="1"/>
    <col min="8" max="8" width="3.5703125" style="2" customWidth="1"/>
    <col min="9" max="9" width="12.85546875" style="2" customWidth="1"/>
    <col min="10" max="10" width="3.5703125" style="2" customWidth="1"/>
    <col min="11" max="11" width="6" style="2" bestFit="1" customWidth="1"/>
    <col min="12" max="12" width="3.5703125" style="2" customWidth="1"/>
    <col min="13" max="13" width="6" style="2" bestFit="1" customWidth="1"/>
    <col min="14" max="14" width="3.5703125" style="2" customWidth="1"/>
    <col min="15" max="15" width="3.85546875" style="2" bestFit="1" customWidth="1"/>
    <col min="16" max="16" width="3.5703125" style="2" customWidth="1"/>
    <col min="17" max="17" width="3.85546875" style="2" bestFit="1" customWidth="1"/>
    <col min="18" max="18" width="3.5703125" style="2" customWidth="1"/>
    <col min="19" max="19" width="4.42578125" style="2" bestFit="1" customWidth="1"/>
    <col min="20" max="20" width="4" style="2" customWidth="1"/>
    <col min="21" max="21" width="1.7109375" style="2" hidden="1" customWidth="1" outlineLevel="1"/>
    <col min="22" max="22" width="6.140625" style="2" hidden="1" customWidth="1" outlineLevel="1"/>
    <col min="23" max="23" width="6" style="2" hidden="1" customWidth="1" outlineLevel="1"/>
    <col min="24" max="24" width="4" style="2" hidden="1" customWidth="1" outlineLevel="1"/>
    <col min="25" max="25" width="2.7109375" style="2" customWidth="1" collapsed="1"/>
    <col min="26" max="26" width="6" style="2" customWidth="1"/>
    <col min="27" max="27" width="1.85546875" style="2" bestFit="1" customWidth="1"/>
    <col min="28" max="28" width="6.42578125" style="2" bestFit="1" customWidth="1"/>
    <col min="29" max="29" width="1.85546875" style="2" customWidth="1"/>
    <col min="30" max="30" width="10.5703125" style="2" bestFit="1" customWidth="1"/>
    <col min="31" max="31" width="1.85546875" style="2" customWidth="1"/>
    <col min="32" max="32" width="6" style="2" customWidth="1"/>
    <col min="33" max="33" width="1.85546875" style="2" customWidth="1"/>
    <col min="34" max="34" width="6" style="2" customWidth="1"/>
    <col min="35" max="35" width="1.85546875" style="2" customWidth="1"/>
    <col min="36" max="36" width="6.28515625" style="2" bestFit="1" customWidth="1"/>
    <col min="37" max="37" width="1.85546875" style="2" customWidth="1"/>
    <col min="38" max="38" width="5" style="2" customWidth="1"/>
    <col min="39" max="39" width="1.85546875" style="2" customWidth="1"/>
    <col min="40" max="40" width="5.85546875" style="2" customWidth="1"/>
    <col min="41" max="41" width="2.7109375" style="2" customWidth="1"/>
    <col min="42" max="45" width="2.7109375" style="2" hidden="1" customWidth="1" outlineLevel="2"/>
    <col min="46" max="46" width="1.7109375" style="2" customWidth="1" collapsed="1"/>
    <col min="47" max="47" width="19.42578125" style="2" customWidth="1"/>
    <col min="48" max="48" width="18.140625" style="2" customWidth="1"/>
    <col min="49" max="49" width="9.28515625" style="343" customWidth="1"/>
    <col min="50" max="50" width="10" style="2" bestFit="1" customWidth="1"/>
    <col min="51" max="51" width="9.28515625" style="343" customWidth="1"/>
    <col min="52" max="52" width="10" style="2" bestFit="1" customWidth="1"/>
    <col min="53" max="53" width="46.85546875" style="343" customWidth="1"/>
    <col min="54" max="54" width="15.140625" style="338" customWidth="1"/>
    <col min="55" max="55" width="9.140625" style="2"/>
    <col min="56" max="56" width="10" style="2" bestFit="1" customWidth="1"/>
    <col min="57" max="57" width="9.140625" style="2"/>
    <col min="58" max="58" width="10" style="2" bestFit="1" customWidth="1"/>
    <col min="59" max="16384" width="9.140625" style="2"/>
  </cols>
  <sheetData>
    <row r="1" spans="2:53" s="102" customFormat="1" ht="131.25" customHeight="1" x14ac:dyDescent="0.25">
      <c r="AV1" s="103"/>
      <c r="AW1" s="104"/>
      <c r="AX1" s="103"/>
      <c r="AY1" s="104"/>
      <c r="AZ1" s="103"/>
      <c r="BA1" s="105"/>
    </row>
    <row r="2" spans="2:53" ht="65.25" customHeight="1" x14ac:dyDescent="0.2">
      <c r="B2" s="2">
        <v>2.54</v>
      </c>
      <c r="E2" s="254"/>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992" t="s">
        <v>2716</v>
      </c>
      <c r="AV2" s="992"/>
      <c r="AW2" s="992"/>
      <c r="AX2" s="992"/>
      <c r="AY2" s="992"/>
      <c r="AZ2" s="992"/>
      <c r="BA2" s="993"/>
    </row>
    <row r="3" spans="2:53" ht="12.75" customHeight="1" x14ac:dyDescent="0.2">
      <c r="AU3" s="107"/>
      <c r="AV3" s="107"/>
      <c r="AW3" s="1064" t="s">
        <v>2684</v>
      </c>
      <c r="AX3" s="1065"/>
      <c r="AY3" s="1065"/>
      <c r="AZ3" s="1065"/>
      <c r="BA3" s="1065"/>
    </row>
    <row r="4" spans="2:53" ht="46.5" customHeight="1" x14ac:dyDescent="0.2">
      <c r="AU4" s="200" t="s">
        <v>260</v>
      </c>
      <c r="AV4" s="107"/>
      <c r="AW4" s="997" t="s">
        <v>2657</v>
      </c>
      <c r="AX4" s="980"/>
      <c r="AY4" s="1029" t="s">
        <v>2978</v>
      </c>
      <c r="AZ4" s="1018"/>
      <c r="BA4" s="221"/>
    </row>
    <row r="5" spans="2:53" ht="30" customHeight="1" x14ac:dyDescent="0.2">
      <c r="AU5" s="200" t="s">
        <v>227</v>
      </c>
      <c r="AV5" s="107"/>
      <c r="AW5" s="1029" t="s">
        <v>2685</v>
      </c>
      <c r="AX5" s="1030"/>
      <c r="AY5" s="1029" t="s">
        <v>2685</v>
      </c>
      <c r="AZ5" s="1030"/>
      <c r="BA5" s="221"/>
    </row>
    <row r="6" spans="2:53" ht="30" customHeight="1" x14ac:dyDescent="0.2">
      <c r="AU6" s="200" t="s">
        <v>227</v>
      </c>
      <c r="AV6" s="107"/>
      <c r="AW6" s="1025" t="s">
        <v>2686</v>
      </c>
      <c r="AX6" s="1026"/>
      <c r="AY6" s="1025" t="s">
        <v>2686</v>
      </c>
      <c r="AZ6" s="1026"/>
      <c r="BA6" s="221"/>
    </row>
    <row r="7" spans="2:53" ht="30" customHeight="1" x14ac:dyDescent="0.2">
      <c r="AU7" s="200" t="s">
        <v>224</v>
      </c>
      <c r="AV7" s="107"/>
      <c r="AW7" s="988" t="s">
        <v>2680</v>
      </c>
      <c r="AX7" s="980"/>
      <c r="AY7" s="1017" t="s">
        <v>2683</v>
      </c>
      <c r="AZ7" s="1018"/>
      <c r="BA7" s="221"/>
    </row>
    <row r="8" spans="2:53" ht="30" customHeight="1" x14ac:dyDescent="0.2">
      <c r="AU8" s="200" t="s">
        <v>225</v>
      </c>
      <c r="AV8" s="107"/>
      <c r="AW8" s="988" t="s">
        <v>232</v>
      </c>
      <c r="AX8" s="980"/>
      <c r="AY8" s="1017">
        <v>0.9</v>
      </c>
      <c r="AZ8" s="1018"/>
      <c r="BA8" s="221"/>
    </row>
    <row r="9" spans="2:53" ht="20.100000000000001" customHeight="1" x14ac:dyDescent="0.2">
      <c r="AU9" s="200" t="s">
        <v>226</v>
      </c>
      <c r="AV9" s="107"/>
      <c r="AW9" s="988" t="s">
        <v>222</v>
      </c>
      <c r="AX9" s="980"/>
      <c r="AY9" s="1017" t="s">
        <v>223</v>
      </c>
      <c r="AZ9" s="1018"/>
      <c r="BA9" s="221"/>
    </row>
    <row r="10" spans="2:53" ht="20.100000000000001" customHeight="1" x14ac:dyDescent="0.2">
      <c r="AU10" s="200" t="s">
        <v>257</v>
      </c>
      <c r="AV10" s="107"/>
      <c r="AW10" s="1017" t="s">
        <v>239</v>
      </c>
      <c r="AX10" s="1018"/>
      <c r="AY10" s="1017" t="s">
        <v>239</v>
      </c>
      <c r="AZ10" s="1018"/>
      <c r="BA10" s="221"/>
    </row>
    <row r="11" spans="2:53" ht="20.100000000000001" customHeight="1" x14ac:dyDescent="0.2">
      <c r="AU11" s="200" t="s">
        <v>237</v>
      </c>
      <c r="AV11" s="107"/>
      <c r="AW11" s="1017" t="s">
        <v>239</v>
      </c>
      <c r="AX11" s="1018"/>
      <c r="AY11" s="1017" t="s">
        <v>239</v>
      </c>
      <c r="AZ11" s="1018"/>
      <c r="BA11" s="221"/>
    </row>
    <row r="12" spans="2:53" ht="20.100000000000001" customHeight="1" x14ac:dyDescent="0.2">
      <c r="AU12" s="200" t="s">
        <v>238</v>
      </c>
      <c r="AV12" s="107"/>
      <c r="AW12" s="1017" t="s">
        <v>239</v>
      </c>
      <c r="AX12" s="1018"/>
      <c r="AY12" s="1017" t="s">
        <v>239</v>
      </c>
      <c r="AZ12" s="1018"/>
      <c r="BA12" s="221"/>
    </row>
    <row r="13" spans="2:53" ht="20.100000000000001" customHeight="1" x14ac:dyDescent="0.2">
      <c r="AU13" s="201" t="s">
        <v>258</v>
      </c>
      <c r="AV13" s="107"/>
      <c r="AW13" s="1017" t="s">
        <v>239</v>
      </c>
      <c r="AX13" s="1018"/>
      <c r="AY13" s="1017" t="s">
        <v>239</v>
      </c>
      <c r="AZ13" s="1018"/>
      <c r="BA13" s="221"/>
    </row>
    <row r="14" spans="2:53" ht="19.5" customHeight="1" x14ac:dyDescent="0.2">
      <c r="AU14" s="201" t="s">
        <v>259</v>
      </c>
      <c r="AV14" s="107"/>
      <c r="AW14" s="1017" t="s">
        <v>239</v>
      </c>
      <c r="AX14" s="1018"/>
      <c r="AY14" s="1017" t="s">
        <v>239</v>
      </c>
      <c r="AZ14" s="1018"/>
      <c r="BA14" s="221"/>
    </row>
    <row r="15" spans="2:53" ht="20.100000000000001" customHeight="1" x14ac:dyDescent="0.2">
      <c r="AU15" s="200" t="s">
        <v>251</v>
      </c>
      <c r="AV15" s="107"/>
      <c r="AW15" s="979" t="s">
        <v>240</v>
      </c>
      <c r="AX15" s="980"/>
      <c r="AY15" s="1017" t="s">
        <v>240</v>
      </c>
      <c r="AZ15" s="1018"/>
      <c r="BA15" s="221"/>
    </row>
    <row r="16" spans="2:53" s="102" customFormat="1" ht="12" customHeight="1" x14ac:dyDescent="0.25">
      <c r="AU16" s="107"/>
      <c r="AV16" s="107"/>
      <c r="AW16" s="107"/>
      <c r="AX16" s="107"/>
      <c r="AY16" s="107"/>
      <c r="AZ16" s="107"/>
      <c r="BA16" s="57"/>
    </row>
    <row r="17" spans="2:64" ht="66.75" customHeight="1" x14ac:dyDescent="0.2">
      <c r="E17" s="254"/>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992" t="s">
        <v>2716</v>
      </c>
      <c r="AV17" s="992"/>
      <c r="AW17" s="992"/>
      <c r="AX17" s="992"/>
      <c r="AY17" s="992"/>
      <c r="AZ17" s="992"/>
      <c r="BA17" s="993"/>
      <c r="BC17" s="975" t="s">
        <v>2844</v>
      </c>
      <c r="BD17" s="992"/>
      <c r="BE17" s="992"/>
      <c r="BF17" s="993"/>
    </row>
    <row r="18" spans="2:64" ht="5.25" customHeight="1" x14ac:dyDescent="0.2">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2"/>
      <c r="AV18" s="102"/>
      <c r="AW18" s="112"/>
      <c r="AX18" s="112"/>
      <c r="AY18" s="112"/>
      <c r="AZ18" s="112"/>
      <c r="BA18" s="112"/>
    </row>
    <row r="19" spans="2:64" ht="28.5" customHeight="1" x14ac:dyDescent="0.2">
      <c r="E19" s="1253" t="s">
        <v>2788</v>
      </c>
      <c r="F19" s="1254"/>
      <c r="G19" s="1254"/>
      <c r="H19" s="1254"/>
      <c r="I19" s="1254"/>
      <c r="J19" s="1254"/>
      <c r="K19" s="1254"/>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5"/>
      <c r="AT19" s="484"/>
      <c r="AU19" s="1256" t="s">
        <v>228</v>
      </c>
      <c r="AW19" s="1242" t="s">
        <v>2715</v>
      </c>
      <c r="AX19" s="1243"/>
      <c r="AY19" s="1242" t="s">
        <v>4870</v>
      </c>
      <c r="AZ19" s="1243"/>
      <c r="BA19" s="57"/>
      <c r="BC19" s="1242" t="s">
        <v>2715</v>
      </c>
      <c r="BD19" s="1243"/>
      <c r="BE19" s="1242" t="s">
        <v>4870</v>
      </c>
      <c r="BF19" s="1243"/>
    </row>
    <row r="20" spans="2:64" s="30" customFormat="1" ht="15" customHeight="1" x14ac:dyDescent="0.2">
      <c r="E20" s="1250"/>
      <c r="F20" s="1251"/>
      <c r="G20" s="1251"/>
      <c r="H20" s="1251"/>
      <c r="I20" s="1251"/>
      <c r="J20" s="1251"/>
      <c r="K20" s="1251"/>
      <c r="L20" s="1251"/>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2"/>
      <c r="AT20" s="485"/>
      <c r="AU20" s="1257"/>
      <c r="AV20" s="2"/>
      <c r="AW20" s="1244"/>
      <c r="AX20" s="1246"/>
      <c r="AY20" s="1244"/>
      <c r="AZ20" s="1245"/>
      <c r="BA20" s="57"/>
      <c r="BB20" s="300"/>
      <c r="BC20" s="1244"/>
      <c r="BD20" s="1246"/>
      <c r="BE20" s="1244"/>
      <c r="BF20" s="1245"/>
      <c r="BJ20" s="2"/>
      <c r="BK20" s="2"/>
      <c r="BL20" s="2"/>
    </row>
    <row r="21" spans="2:64" s="30" customFormat="1" ht="12.75" customHeight="1" x14ac:dyDescent="0.2">
      <c r="B21" s="30" t="s">
        <v>213</v>
      </c>
      <c r="E21" s="121" t="s">
        <v>206</v>
      </c>
      <c r="F21" s="122"/>
      <c r="G21" s="121" t="s">
        <v>211</v>
      </c>
      <c r="H21" s="122"/>
      <c r="I21" s="121" t="s">
        <v>216</v>
      </c>
      <c r="J21" s="122"/>
      <c r="K21" s="121" t="s">
        <v>205</v>
      </c>
      <c r="L21" s="122"/>
      <c r="M21" s="121" t="s">
        <v>214</v>
      </c>
      <c r="N21" s="122"/>
      <c r="O21" s="121" t="s">
        <v>209</v>
      </c>
      <c r="P21" s="122"/>
      <c r="Q21" s="121" t="s">
        <v>215</v>
      </c>
      <c r="R21" s="122"/>
      <c r="S21" s="121" t="s">
        <v>212</v>
      </c>
      <c r="T21" s="123"/>
      <c r="U21" s="971"/>
      <c r="V21" s="972"/>
      <c r="W21" s="971"/>
      <c r="X21" s="972"/>
      <c r="Y21" s="110"/>
      <c r="Z21" s="121" t="s">
        <v>206</v>
      </c>
      <c r="AA21" s="122"/>
      <c r="AB21" s="121" t="s">
        <v>211</v>
      </c>
      <c r="AC21" s="122"/>
      <c r="AD21" s="121" t="s">
        <v>216</v>
      </c>
      <c r="AE21" s="122"/>
      <c r="AF21" s="121" t="s">
        <v>205</v>
      </c>
      <c r="AG21" s="122"/>
      <c r="AH21" s="121" t="s">
        <v>214</v>
      </c>
      <c r="AI21" s="122"/>
      <c r="AJ21" s="121" t="s">
        <v>209</v>
      </c>
      <c r="AK21" s="122"/>
      <c r="AL21" s="121" t="s">
        <v>215</v>
      </c>
      <c r="AM21" s="122"/>
      <c r="AN21" s="121" t="s">
        <v>212</v>
      </c>
      <c r="AO21" s="123"/>
      <c r="AP21" s="971"/>
      <c r="AQ21" s="972"/>
      <c r="AR21" s="971"/>
      <c r="AS21" s="972"/>
      <c r="AU21" s="1257"/>
      <c r="AV21" s="2"/>
      <c r="AW21" s="762" t="s">
        <v>221</v>
      </c>
      <c r="AX21" s="780" t="s">
        <v>23</v>
      </c>
      <c r="AY21" s="762" t="s">
        <v>221</v>
      </c>
      <c r="AZ21" s="780" t="s">
        <v>23</v>
      </c>
      <c r="BA21" s="57"/>
      <c r="BB21" s="300"/>
      <c r="BC21" s="762" t="s">
        <v>221</v>
      </c>
      <c r="BD21" s="780" t="s">
        <v>23</v>
      </c>
      <c r="BE21" s="762" t="s">
        <v>221</v>
      </c>
      <c r="BF21" s="780" t="s">
        <v>23</v>
      </c>
      <c r="BJ21" s="2"/>
      <c r="BK21" s="2"/>
      <c r="BL21" s="2"/>
    </row>
    <row r="22" spans="2:64" s="30" customFormat="1" ht="12.75" customHeight="1" x14ac:dyDescent="0.2">
      <c r="E22" s="121"/>
      <c r="F22" s="122"/>
      <c r="G22" s="121"/>
      <c r="H22" s="122"/>
      <c r="I22" s="121"/>
      <c r="J22" s="122"/>
      <c r="K22" s="131"/>
      <c r="L22" s="122"/>
      <c r="M22" s="121"/>
      <c r="N22" s="122"/>
      <c r="O22" s="121"/>
      <c r="P22" s="122"/>
      <c r="Q22" s="121"/>
      <c r="R22" s="122"/>
      <c r="S22" s="121"/>
      <c r="T22" s="123"/>
      <c r="U22" s="156"/>
      <c r="V22" s="761"/>
      <c r="W22" s="132"/>
      <c r="X22" s="761"/>
      <c r="Y22" s="110"/>
      <c r="Z22" s="121"/>
      <c r="AA22" s="122"/>
      <c r="AB22" s="121"/>
      <c r="AC22" s="122"/>
      <c r="AD22" s="121"/>
      <c r="AE22" s="122"/>
      <c r="AF22" s="131"/>
      <c r="AG22" s="122"/>
      <c r="AH22" s="121"/>
      <c r="AI22" s="122"/>
      <c r="AJ22" s="121"/>
      <c r="AK22" s="122"/>
      <c r="AL22" s="121"/>
      <c r="AM22" s="122"/>
      <c r="AN22" s="121"/>
      <c r="AO22" s="123"/>
      <c r="AP22" s="156"/>
      <c r="AQ22" s="761"/>
      <c r="AR22" s="132"/>
      <c r="AS22" s="761"/>
      <c r="AU22" s="1257"/>
      <c r="AV22" s="2"/>
      <c r="AW22" s="700"/>
      <c r="AX22" s="781" t="str">
        <f>Index!$L$4</f>
        <v>€</v>
      </c>
      <c r="AY22" s="700"/>
      <c r="AZ22" s="781" t="str">
        <f>Index!$L$4</f>
        <v>€</v>
      </c>
      <c r="BA22" s="57"/>
      <c r="BB22" s="300"/>
      <c r="BC22" s="700"/>
      <c r="BD22" s="781" t="str">
        <f>Index!$L$4</f>
        <v>€</v>
      </c>
      <c r="BE22" s="700"/>
      <c r="BF22" s="781" t="str">
        <f>Index!$L$4</f>
        <v>€</v>
      </c>
      <c r="BJ22" s="2"/>
      <c r="BK22" s="2"/>
      <c r="BL22" s="2"/>
    </row>
    <row r="23" spans="2:64" ht="15" customHeight="1" x14ac:dyDescent="0.2">
      <c r="B23" s="708" t="s">
        <v>204</v>
      </c>
      <c r="C23" s="394">
        <f>16/10</f>
        <v>1.6</v>
      </c>
      <c r="D23" s="394"/>
      <c r="E23" s="478">
        <f>ROUND((Z23*$B$2)/5,1)*5</f>
        <v>230</v>
      </c>
      <c r="F23" s="166" t="s">
        <v>207</v>
      </c>
      <c r="G23" s="478">
        <f>ROUND((AB23*$B$2)/5,1)*5</f>
        <v>143.5</v>
      </c>
      <c r="H23" s="166" t="s">
        <v>207</v>
      </c>
      <c r="I23" s="171" t="str">
        <f>G23&amp;" x "&amp;E23</f>
        <v>143.5 x 230</v>
      </c>
      <c r="J23" s="166" t="s">
        <v>207</v>
      </c>
      <c r="K23" s="167">
        <f>E23+(2*O23)</f>
        <v>244</v>
      </c>
      <c r="L23" s="166" t="s">
        <v>207</v>
      </c>
      <c r="M23" s="165">
        <f>G23+O23+Q23</f>
        <v>157.5</v>
      </c>
      <c r="N23" s="166" t="s">
        <v>207</v>
      </c>
      <c r="O23" s="473">
        <f>ROUND(AJ23*$B$2,1)</f>
        <v>7</v>
      </c>
      <c r="P23" s="166" t="s">
        <v>207</v>
      </c>
      <c r="Q23" s="473">
        <f>ROUND(AL23*$B$2,1)</f>
        <v>7</v>
      </c>
      <c r="R23" s="166" t="s">
        <v>207</v>
      </c>
      <c r="S23" s="165">
        <f>ROUND(SQRT((E23^2)+(G23^2)),0)</f>
        <v>271</v>
      </c>
      <c r="T23" s="166" t="s">
        <v>207</v>
      </c>
      <c r="U23" s="167"/>
      <c r="V23" s="166"/>
      <c r="W23" s="165"/>
      <c r="X23" s="166"/>
      <c r="Y23" s="222"/>
      <c r="Z23" s="473">
        <f>92-1.5</f>
        <v>90.5</v>
      </c>
      <c r="AA23" s="166" t="s">
        <v>208</v>
      </c>
      <c r="AB23" s="686">
        <f>58-1.5</f>
        <v>56.5</v>
      </c>
      <c r="AC23" s="166" t="s">
        <v>208</v>
      </c>
      <c r="AD23" s="165" t="str">
        <f>AB23&amp;" x "&amp;Z23</f>
        <v>56.5 x 90.5</v>
      </c>
      <c r="AE23" s="166" t="s">
        <v>208</v>
      </c>
      <c r="AF23" s="167">
        <f>Z23+(2*AJ23)</f>
        <v>96</v>
      </c>
      <c r="AG23" s="166" t="s">
        <v>208</v>
      </c>
      <c r="AH23" s="165">
        <f>AB23+AJ23+AL23</f>
        <v>62</v>
      </c>
      <c r="AI23" s="166" t="s">
        <v>208</v>
      </c>
      <c r="AJ23" s="687">
        <v>2.75</v>
      </c>
      <c r="AK23" s="166" t="s">
        <v>208</v>
      </c>
      <c r="AL23" s="687">
        <v>2.75</v>
      </c>
      <c r="AM23" s="166" t="s">
        <v>208</v>
      </c>
      <c r="AN23" s="473">
        <f>ROUND(SQRT((Z23^2)+(AB23^2)),0)</f>
        <v>107</v>
      </c>
      <c r="AO23" s="166" t="s">
        <v>208</v>
      </c>
      <c r="AP23" s="165"/>
      <c r="AQ23" s="166"/>
      <c r="AR23" s="167"/>
      <c r="AS23" s="166"/>
      <c r="AU23" s="1257"/>
      <c r="AV23" s="309" t="s">
        <v>2845</v>
      </c>
      <c r="AW23" s="361">
        <v>38304</v>
      </c>
      <c r="AX23" s="362">
        <f>IF(Index!$L$4="€",VLOOKUP(AW23,ERP!$A:$CL,5,0),IF(Index!$L$4="$",VLOOKUP(AW23,ERP!$A:$CL,7,0),IF(Index!$L$4="CHF",VLOOKUP(AW23,ERP!$A:$CL,9,0),IF(Index!$L$4="£",VLOOKUP(AW23,ERP!$A:$CL,11,0),""))))</f>
        <v>1691</v>
      </c>
      <c r="AY23" s="361">
        <v>38312</v>
      </c>
      <c r="AZ23" s="362">
        <f>IF(Index!$L$4="€",VLOOKUP(AY23,ERP!$A:$CL,5,0),IF(Index!$L$4="$",VLOOKUP(AY23,ERP!$A:$CL,7,0),IF(Index!$L$4="CHF",VLOOKUP(AY23,ERP!$A:$CL,9,0),IF(Index!$L$4="£",VLOOKUP(AY23,ERP!$A:$CL,11,0),""))))</f>
        <v>1944</v>
      </c>
      <c r="BA23" s="802" t="s">
        <v>2845</v>
      </c>
      <c r="BB23" s="2" t="s">
        <v>2845</v>
      </c>
      <c r="BC23" s="361" t="s">
        <v>2832</v>
      </c>
      <c r="BD23" s="362">
        <f>IF(Index!$L$4="€",VLOOKUP(BC23,ERP!$A:$CL,5,0),IF(Index!$L$4="$",VLOOKUP(BC23,ERP!$A:$CL,7,0),IF(Index!$L$4="CHF",VLOOKUP(BC23,ERP!$A:$CL,9,0),IF(Index!$L$4="£",VLOOKUP(BC23,ERP!$A:$CL,11,0),""))))</f>
        <v>697</v>
      </c>
      <c r="BE23" s="361" t="s">
        <v>2836</v>
      </c>
      <c r="BF23" s="362">
        <f>IF(Index!$L$4="€",VLOOKUP(BE23,ERP!$A:$CL,5,0),IF(Index!$L$4="$",VLOOKUP(BE23,ERP!$A:$CL,7,0),IF(Index!$L$4="CHF",VLOOKUP(BE23,ERP!$A:$CL,9,0),IF(Index!$L$4="£",VLOOKUP(BE23,ERP!$A:$CL,11,0),""))))</f>
        <v>801</v>
      </c>
      <c r="BG23" s="593" t="s">
        <v>2845</v>
      </c>
    </row>
    <row r="24" spans="2:64" ht="12.75" customHeight="1" x14ac:dyDescent="0.2">
      <c r="B24" s="708" t="s">
        <v>204</v>
      </c>
      <c r="C24" s="394">
        <f>16/10</f>
        <v>1.6</v>
      </c>
      <c r="D24" s="394"/>
      <c r="E24" s="730">
        <f t="shared" ref="E24:G26" si="0">ROUND((Z24*$B$2)/5,1)*5</f>
        <v>260.5</v>
      </c>
      <c r="F24" s="419" t="s">
        <v>207</v>
      </c>
      <c r="G24" s="730">
        <f t="shared" si="0"/>
        <v>161.5</v>
      </c>
      <c r="H24" s="419" t="s">
        <v>207</v>
      </c>
      <c r="I24" s="138" t="str">
        <f>G24&amp;" x "&amp;E24</f>
        <v>161.5 x 260.5</v>
      </c>
      <c r="J24" s="419" t="s">
        <v>207</v>
      </c>
      <c r="K24" s="222">
        <f>E24+(2*O24)</f>
        <v>274.5</v>
      </c>
      <c r="L24" s="419" t="s">
        <v>207</v>
      </c>
      <c r="M24" s="136">
        <f>G24+O24+Q24</f>
        <v>175.5</v>
      </c>
      <c r="N24" s="419" t="s">
        <v>207</v>
      </c>
      <c r="O24" s="732">
        <f t="shared" ref="O24:Q26" si="1">ROUND(AJ24*$B$2,1)</f>
        <v>7</v>
      </c>
      <c r="P24" s="419" t="s">
        <v>207</v>
      </c>
      <c r="Q24" s="732">
        <f t="shared" si="1"/>
        <v>7</v>
      </c>
      <c r="R24" s="122" t="s">
        <v>207</v>
      </c>
      <c r="S24" s="130">
        <f>ROUND(SQRT((E24^2)+(G24^2)),0)</f>
        <v>307</v>
      </c>
      <c r="T24" s="122" t="s">
        <v>207</v>
      </c>
      <c r="U24" s="110"/>
      <c r="V24" s="122"/>
      <c r="W24" s="130"/>
      <c r="X24" s="122"/>
      <c r="Y24" s="222"/>
      <c r="Z24" s="732">
        <f>104-1.5</f>
        <v>102.5</v>
      </c>
      <c r="AA24" s="419" t="s">
        <v>208</v>
      </c>
      <c r="AB24" s="733">
        <f>65-1.5</f>
        <v>63.5</v>
      </c>
      <c r="AC24" s="419" t="s">
        <v>208</v>
      </c>
      <c r="AD24" s="136" t="str">
        <f>AB24&amp;" x "&amp;Z24</f>
        <v>63.5 x 102.5</v>
      </c>
      <c r="AE24" s="419" t="s">
        <v>208</v>
      </c>
      <c r="AF24" s="222">
        <f>Z24+(2*AJ24)</f>
        <v>108</v>
      </c>
      <c r="AG24" s="419" t="s">
        <v>208</v>
      </c>
      <c r="AH24" s="136">
        <f>AB24+AJ24+AL24</f>
        <v>69</v>
      </c>
      <c r="AI24" s="419" t="s">
        <v>208</v>
      </c>
      <c r="AJ24" s="136">
        <v>2.75</v>
      </c>
      <c r="AK24" s="419" t="s">
        <v>208</v>
      </c>
      <c r="AL24" s="734">
        <v>2.75</v>
      </c>
      <c r="AM24" s="419" t="s">
        <v>208</v>
      </c>
      <c r="AN24" s="474">
        <f>ROUND(SQRT((Z24^2)+(AB24^2)),0)</f>
        <v>121</v>
      </c>
      <c r="AO24" s="419" t="s">
        <v>208</v>
      </c>
      <c r="AP24" s="130"/>
      <c r="AQ24" s="122"/>
      <c r="AR24" s="110"/>
      <c r="AS24" s="122"/>
      <c r="AU24" s="1257"/>
      <c r="AV24" s="309" t="s">
        <v>2845</v>
      </c>
      <c r="AW24" s="327">
        <v>38305</v>
      </c>
      <c r="AX24" s="329">
        <f>IF(Index!$L$4="€",VLOOKUP(AW24,ERP!$A:$CL,5,0),IF(Index!$L$4="$",VLOOKUP(AW24,ERP!$A:$CL,7,0),IF(Index!$L$4="CHF",VLOOKUP(AW24,ERP!$A:$CL,9,0),IF(Index!$L$4="£",VLOOKUP(AW24,ERP!$A:$CL,11,0),""))))</f>
        <v>1846</v>
      </c>
      <c r="AY24" s="327">
        <v>38313</v>
      </c>
      <c r="AZ24" s="329">
        <f>IF(Index!$L$4="€",VLOOKUP(AY24,ERP!$A:$CL,5,0),IF(Index!$L$4="$",VLOOKUP(AY24,ERP!$A:$CL,7,0),IF(Index!$L$4="CHF",VLOOKUP(AY24,ERP!$A:$CL,9,0),IF(Index!$L$4="£",VLOOKUP(AY24,ERP!$A:$CL,11,0),""))))</f>
        <v>2122</v>
      </c>
      <c r="BA24" s="802" t="s">
        <v>2845</v>
      </c>
      <c r="BB24" s="2" t="s">
        <v>2845</v>
      </c>
      <c r="BC24" s="327" t="s">
        <v>2833</v>
      </c>
      <c r="BD24" s="329">
        <f>IF(Index!$L$4="€",VLOOKUP(BC24,ERP!$A:$CL,5,0),IF(Index!$L$4="$",VLOOKUP(BC24,ERP!$A:$CL,7,0),IF(Index!$L$4="CHF",VLOOKUP(BC24,ERP!$A:$CL,9,0),IF(Index!$L$4="£",VLOOKUP(BC24,ERP!$A:$CL,11,0),""))))</f>
        <v>838</v>
      </c>
      <c r="BE24" s="327" t="s">
        <v>2837</v>
      </c>
      <c r="BF24" s="329">
        <f>IF(Index!$L$4="€",VLOOKUP(BE24,ERP!$A:$CL,5,0),IF(Index!$L$4="$",VLOOKUP(BE24,ERP!$A:$CL,7,0),IF(Index!$L$4="CHF",VLOOKUP(BE24,ERP!$A:$CL,9,0),IF(Index!$L$4="£",VLOOKUP(BE24,ERP!$A:$CL,11,0),""))))</f>
        <v>964</v>
      </c>
      <c r="BG24" s="593" t="s">
        <v>2845</v>
      </c>
    </row>
    <row r="25" spans="2:64" ht="12.75" customHeight="1" x14ac:dyDescent="0.2">
      <c r="B25" s="708" t="s">
        <v>204</v>
      </c>
      <c r="C25" s="394">
        <f>16/10</f>
        <v>1.6</v>
      </c>
      <c r="D25" s="394"/>
      <c r="E25" s="479">
        <f t="shared" si="0"/>
        <v>291</v>
      </c>
      <c r="F25" s="179" t="s">
        <v>207</v>
      </c>
      <c r="G25" s="479">
        <f t="shared" si="0"/>
        <v>181.5</v>
      </c>
      <c r="H25" s="179" t="s">
        <v>207</v>
      </c>
      <c r="I25" s="182" t="str">
        <f>G25&amp;" x "&amp;E25</f>
        <v>181.5 x 291</v>
      </c>
      <c r="J25" s="179" t="s">
        <v>207</v>
      </c>
      <c r="K25" s="169">
        <f>E25+(2*O25)</f>
        <v>305</v>
      </c>
      <c r="L25" s="179" t="s">
        <v>207</v>
      </c>
      <c r="M25" s="178">
        <f>G25+O25+Q25</f>
        <v>195.5</v>
      </c>
      <c r="N25" s="179" t="s">
        <v>207</v>
      </c>
      <c r="O25" s="475">
        <f t="shared" si="1"/>
        <v>7</v>
      </c>
      <c r="P25" s="179" t="s">
        <v>207</v>
      </c>
      <c r="Q25" s="475">
        <f t="shared" si="1"/>
        <v>7</v>
      </c>
      <c r="R25" s="179" t="s">
        <v>207</v>
      </c>
      <c r="S25" s="178">
        <f>ROUND(SQRT((E25^2)+(G25^2)),0)</f>
        <v>343</v>
      </c>
      <c r="T25" s="179" t="s">
        <v>207</v>
      </c>
      <c r="U25" s="169"/>
      <c r="V25" s="179"/>
      <c r="W25" s="178"/>
      <c r="X25" s="179"/>
      <c r="Y25" s="222"/>
      <c r="Z25" s="475">
        <f>116-1.5</f>
        <v>114.5</v>
      </c>
      <c r="AA25" s="179" t="s">
        <v>208</v>
      </c>
      <c r="AB25" s="735">
        <f>73-1.5</f>
        <v>71.5</v>
      </c>
      <c r="AC25" s="179" t="s">
        <v>208</v>
      </c>
      <c r="AD25" s="178" t="str">
        <f>AB25&amp;" x "&amp;Z25</f>
        <v>71.5 x 114.5</v>
      </c>
      <c r="AE25" s="179" t="s">
        <v>208</v>
      </c>
      <c r="AF25" s="169">
        <f>Z25+(2*AJ25)</f>
        <v>120</v>
      </c>
      <c r="AG25" s="179" t="s">
        <v>208</v>
      </c>
      <c r="AH25" s="178">
        <f>AB25+AJ25+AL25</f>
        <v>77</v>
      </c>
      <c r="AI25" s="179" t="s">
        <v>208</v>
      </c>
      <c r="AJ25" s="178">
        <v>2.75</v>
      </c>
      <c r="AK25" s="179" t="s">
        <v>208</v>
      </c>
      <c r="AL25" s="688">
        <v>2.75</v>
      </c>
      <c r="AM25" s="179" t="s">
        <v>208</v>
      </c>
      <c r="AN25" s="475">
        <f>ROUND(SQRT((Z25^2)+(AB25^2)),0)</f>
        <v>135</v>
      </c>
      <c r="AO25" s="179" t="s">
        <v>208</v>
      </c>
      <c r="AP25" s="178"/>
      <c r="AQ25" s="179"/>
      <c r="AR25" s="169"/>
      <c r="AS25" s="179"/>
      <c r="AU25" s="1257"/>
      <c r="AV25" s="309" t="s">
        <v>2845</v>
      </c>
      <c r="AW25" s="365">
        <v>38306</v>
      </c>
      <c r="AX25" s="411">
        <f>IF(Index!$L$4="€",VLOOKUP(AW25,ERP!$A:$CL,5,0),IF(Index!$L$4="$",VLOOKUP(AW25,ERP!$A:$CL,7,0),IF(Index!$L$4="CHF",VLOOKUP(AW25,ERP!$A:$CL,9,0),IF(Index!$L$4="£",VLOOKUP(AW25,ERP!$A:$CL,11,0),""))))</f>
        <v>2002</v>
      </c>
      <c r="AY25" s="365">
        <v>38314</v>
      </c>
      <c r="AZ25" s="411">
        <f>IF(Index!$L$4="€",VLOOKUP(AY25,ERP!$A:$CL,5,0),IF(Index!$L$4="$",VLOOKUP(AY25,ERP!$A:$CL,7,0),IF(Index!$L$4="CHF",VLOOKUP(AY25,ERP!$A:$CL,9,0),IF(Index!$L$4="£",VLOOKUP(AY25,ERP!$A:$CL,11,0),""))))</f>
        <v>2303</v>
      </c>
      <c r="BA25" s="802" t="s">
        <v>2845</v>
      </c>
      <c r="BB25" s="2" t="s">
        <v>2845</v>
      </c>
      <c r="BC25" s="365" t="s">
        <v>2834</v>
      </c>
      <c r="BD25" s="411">
        <f>IF(Index!$L$4="€",VLOOKUP(BC25,ERP!$A:$CL,5,0),IF(Index!$L$4="$",VLOOKUP(BC25,ERP!$A:$CL,7,0),IF(Index!$L$4="CHF",VLOOKUP(BC25,ERP!$A:$CL,9,0),IF(Index!$L$4="£",VLOOKUP(BC25,ERP!$A:$CL,11,0),""))))</f>
        <v>935</v>
      </c>
      <c r="BE25" s="365" t="s">
        <v>2838</v>
      </c>
      <c r="BF25" s="411">
        <f>IF(Index!$L$4="€",VLOOKUP(BE25,ERP!$A:$CL,5,0),IF(Index!$L$4="$",VLOOKUP(BE25,ERP!$A:$CL,7,0),IF(Index!$L$4="CHF",VLOOKUP(BE25,ERP!$A:$CL,9,0),IF(Index!$L$4="£",VLOOKUP(BE25,ERP!$A:$CL,11,0),""))))</f>
        <v>1075</v>
      </c>
      <c r="BG25" s="593" t="s">
        <v>2845</v>
      </c>
    </row>
    <row r="26" spans="2:64" ht="12.75" customHeight="1" x14ac:dyDescent="0.2">
      <c r="B26" s="708" t="s">
        <v>204</v>
      </c>
      <c r="C26" s="394">
        <f>16/10</f>
        <v>1.6</v>
      </c>
      <c r="D26" s="394"/>
      <c r="E26" s="731">
        <f t="shared" si="0"/>
        <v>352</v>
      </c>
      <c r="F26" s="369" t="s">
        <v>207</v>
      </c>
      <c r="G26" s="731">
        <f t="shared" si="0"/>
        <v>219.5</v>
      </c>
      <c r="H26" s="369" t="s">
        <v>207</v>
      </c>
      <c r="I26" s="147" t="str">
        <f>G26&amp;" x "&amp;E26</f>
        <v>219.5 x 352</v>
      </c>
      <c r="J26" s="369" t="s">
        <v>207</v>
      </c>
      <c r="K26" s="420">
        <f>E26+(2*O26)</f>
        <v>366</v>
      </c>
      <c r="L26" s="369" t="s">
        <v>207</v>
      </c>
      <c r="M26" s="145">
        <f>G26+O26+Q26</f>
        <v>233.5</v>
      </c>
      <c r="N26" s="369" t="s">
        <v>207</v>
      </c>
      <c r="O26" s="736">
        <f t="shared" si="1"/>
        <v>7</v>
      </c>
      <c r="P26" s="369" t="s">
        <v>207</v>
      </c>
      <c r="Q26" s="736">
        <f t="shared" si="1"/>
        <v>7</v>
      </c>
      <c r="R26" s="141" t="s">
        <v>207</v>
      </c>
      <c r="S26" s="140">
        <f>ROUND(SQRT((E26^2)+(G26^2)),0)</f>
        <v>415</v>
      </c>
      <c r="T26" s="141" t="s">
        <v>207</v>
      </c>
      <c r="U26" s="142"/>
      <c r="V26" s="141"/>
      <c r="W26" s="140"/>
      <c r="X26" s="141"/>
      <c r="Y26" s="222"/>
      <c r="Z26" s="736">
        <f>140-1.5</f>
        <v>138.5</v>
      </c>
      <c r="AA26" s="369" t="s">
        <v>208</v>
      </c>
      <c r="AB26" s="689">
        <f>88-1.5</f>
        <v>86.5</v>
      </c>
      <c r="AC26" s="369" t="s">
        <v>208</v>
      </c>
      <c r="AD26" s="145" t="str">
        <f>AB26&amp;" x "&amp;Z26</f>
        <v>86.5 x 138.5</v>
      </c>
      <c r="AE26" s="369" t="s">
        <v>208</v>
      </c>
      <c r="AF26" s="420">
        <f>Z26+(2*AJ26)</f>
        <v>144</v>
      </c>
      <c r="AG26" s="369" t="s">
        <v>208</v>
      </c>
      <c r="AH26" s="145">
        <f>AB26+AJ26+AL26</f>
        <v>92</v>
      </c>
      <c r="AI26" s="369" t="s">
        <v>208</v>
      </c>
      <c r="AJ26" s="145">
        <v>2.75</v>
      </c>
      <c r="AK26" s="369" t="s">
        <v>208</v>
      </c>
      <c r="AL26" s="737">
        <v>2.75</v>
      </c>
      <c r="AM26" s="369" t="s">
        <v>208</v>
      </c>
      <c r="AN26" s="476">
        <f>ROUND(SQRT((Z26^2)+(AB26^2)),0)</f>
        <v>163</v>
      </c>
      <c r="AO26" s="369" t="s">
        <v>208</v>
      </c>
      <c r="AP26" s="140"/>
      <c r="AQ26" s="141"/>
      <c r="AR26" s="142"/>
      <c r="AS26" s="141"/>
      <c r="AU26" s="1258"/>
      <c r="AV26" s="309" t="s">
        <v>2845</v>
      </c>
      <c r="AW26" s="321">
        <v>38307</v>
      </c>
      <c r="AX26" s="325">
        <f>IF(Index!$L$4="€",VLOOKUP(AW26,ERP!$A:$CL,5,0),IF(Index!$L$4="$",VLOOKUP(AW26,ERP!$A:$CL,7,0),IF(Index!$L$4="CHF",VLOOKUP(AW26,ERP!$A:$CL,9,0),IF(Index!$L$4="£",VLOOKUP(AW26,ERP!$A:$CL,11,0),""))))</f>
        <v>2222</v>
      </c>
      <c r="AY26" s="321">
        <v>38315</v>
      </c>
      <c r="AZ26" s="325">
        <f>IF(Index!$L$4="€",VLOOKUP(AY26,ERP!$A:$CL,5,0),IF(Index!$L$4="$",VLOOKUP(AY26,ERP!$A:$CL,7,0),IF(Index!$L$4="CHF",VLOOKUP(AY26,ERP!$A:$CL,9,0),IF(Index!$L$4="£",VLOOKUP(AY26,ERP!$A:$CL,11,0),""))))</f>
        <v>2554</v>
      </c>
      <c r="BA26" s="802" t="s">
        <v>2845</v>
      </c>
      <c r="BB26" s="2" t="s">
        <v>2845</v>
      </c>
      <c r="BC26" s="321" t="s">
        <v>2835</v>
      </c>
      <c r="BD26" s="325">
        <f>IF(Index!$L$4="€",VLOOKUP(BC26,ERP!$A:$CL,5,0),IF(Index!$L$4="$",VLOOKUP(BC26,ERP!$A:$CL,7,0),IF(Index!$L$4="CHF",VLOOKUP(BC26,ERP!$A:$CL,9,0),IF(Index!$L$4="£",VLOOKUP(BC26,ERP!$A:$CL,11,0),""))))</f>
        <v>1090</v>
      </c>
      <c r="BE26" s="321" t="s">
        <v>2839</v>
      </c>
      <c r="BF26" s="325">
        <f>IF(Index!$L$4="€",VLOOKUP(BE26,ERP!$A:$CL,5,0),IF(Index!$L$4="$",VLOOKUP(BE26,ERP!$A:$CL,7,0),IF(Index!$L$4="CHF",VLOOKUP(BE26,ERP!$A:$CL,9,0),IF(Index!$L$4="£",VLOOKUP(BE26,ERP!$A:$CL,11,0),""))))</f>
        <v>1254</v>
      </c>
      <c r="BG26" s="593" t="s">
        <v>2845</v>
      </c>
    </row>
    <row r="27" spans="2:64" x14ac:dyDescent="0.2">
      <c r="B27" s="299"/>
      <c r="E27" s="308"/>
      <c r="I27" s="309"/>
      <c r="O27" s="308"/>
      <c r="Q27" s="308"/>
      <c r="AD27" s="309"/>
      <c r="AV27" s="309"/>
      <c r="AW27" s="2"/>
      <c r="AY27" s="2"/>
      <c r="BA27" s="2"/>
      <c r="BB27" s="2"/>
      <c r="BG27" s="593"/>
    </row>
    <row r="28" spans="2:64" ht="27.75" customHeight="1" x14ac:dyDescent="0.2">
      <c r="E28" s="1253" t="s">
        <v>2788</v>
      </c>
      <c r="F28" s="1254"/>
      <c r="G28" s="1254"/>
      <c r="H28" s="1254"/>
      <c r="I28" s="1254"/>
      <c r="J28" s="1254"/>
      <c r="K28" s="1254"/>
      <c r="L28" s="1254"/>
      <c r="M28" s="1254"/>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5"/>
      <c r="AT28" s="484"/>
      <c r="AU28" s="1256" t="s">
        <v>229</v>
      </c>
      <c r="AV28" s="309"/>
      <c r="AW28" s="1242" t="s">
        <v>2715</v>
      </c>
      <c r="AX28" s="1243"/>
      <c r="AY28" s="1242" t="s">
        <v>4870</v>
      </c>
      <c r="AZ28" s="1243"/>
      <c r="BA28" s="57"/>
      <c r="BB28" s="2"/>
      <c r="BC28" s="1242" t="s">
        <v>2715</v>
      </c>
      <c r="BD28" s="1243"/>
      <c r="BE28" s="1242" t="s">
        <v>4870</v>
      </c>
      <c r="BF28" s="1243"/>
      <c r="BG28" s="593"/>
    </row>
    <row r="29" spans="2:64" s="30" customFormat="1" ht="15" customHeight="1" x14ac:dyDescent="0.2">
      <c r="E29" s="1250"/>
      <c r="F29" s="1251"/>
      <c r="G29" s="1251"/>
      <c r="H29" s="1251"/>
      <c r="I29" s="1251"/>
      <c r="J29" s="1251"/>
      <c r="K29" s="1251"/>
      <c r="L29" s="1251"/>
      <c r="M29" s="1251"/>
      <c r="N29" s="1251"/>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2"/>
      <c r="AT29" s="485"/>
      <c r="AU29" s="1257"/>
      <c r="AV29" s="639"/>
      <c r="AW29" s="1244"/>
      <c r="AX29" s="1246"/>
      <c r="AY29" s="1244"/>
      <c r="AZ29" s="1245"/>
      <c r="BA29" s="57"/>
      <c r="BC29" s="1244"/>
      <c r="BD29" s="1246"/>
      <c r="BE29" s="1244"/>
      <c r="BF29" s="1245"/>
      <c r="BG29" s="594"/>
      <c r="BJ29" s="2"/>
      <c r="BK29" s="2"/>
      <c r="BL29" s="2"/>
    </row>
    <row r="30" spans="2:64" s="30" customFormat="1" ht="12.75" customHeight="1" x14ac:dyDescent="0.2">
      <c r="B30" s="30" t="s">
        <v>213</v>
      </c>
      <c r="E30" s="121" t="s">
        <v>206</v>
      </c>
      <c r="F30" s="122"/>
      <c r="G30" s="121" t="s">
        <v>211</v>
      </c>
      <c r="H30" s="122"/>
      <c r="I30" s="121" t="s">
        <v>216</v>
      </c>
      <c r="J30" s="122"/>
      <c r="K30" s="121" t="s">
        <v>205</v>
      </c>
      <c r="L30" s="122"/>
      <c r="M30" s="121" t="s">
        <v>214</v>
      </c>
      <c r="N30" s="122"/>
      <c r="O30" s="121" t="s">
        <v>209</v>
      </c>
      <c r="P30" s="122"/>
      <c r="Q30" s="121" t="s">
        <v>215</v>
      </c>
      <c r="R30" s="122"/>
      <c r="S30" s="121" t="s">
        <v>212</v>
      </c>
      <c r="T30" s="123"/>
      <c r="U30" s="971"/>
      <c r="V30" s="972"/>
      <c r="W30" s="971"/>
      <c r="X30" s="972"/>
      <c r="Y30" s="458"/>
      <c r="Z30" s="121" t="s">
        <v>206</v>
      </c>
      <c r="AA30" s="122"/>
      <c r="AB30" s="121" t="s">
        <v>211</v>
      </c>
      <c r="AC30" s="122"/>
      <c r="AD30" s="121" t="s">
        <v>216</v>
      </c>
      <c r="AE30" s="122"/>
      <c r="AF30" s="121" t="s">
        <v>205</v>
      </c>
      <c r="AG30" s="122"/>
      <c r="AH30" s="121" t="s">
        <v>214</v>
      </c>
      <c r="AI30" s="122"/>
      <c r="AJ30" s="121" t="s">
        <v>209</v>
      </c>
      <c r="AK30" s="122"/>
      <c r="AL30" s="121" t="s">
        <v>215</v>
      </c>
      <c r="AM30" s="122"/>
      <c r="AN30" s="121" t="s">
        <v>212</v>
      </c>
      <c r="AO30" s="123"/>
      <c r="AP30" s="971"/>
      <c r="AQ30" s="972"/>
      <c r="AR30" s="971"/>
      <c r="AS30" s="972"/>
      <c r="AU30" s="1257"/>
      <c r="AV30" s="639"/>
      <c r="AW30" s="762" t="s">
        <v>221</v>
      </c>
      <c r="AX30" s="780" t="s">
        <v>23</v>
      </c>
      <c r="AY30" s="762" t="s">
        <v>221</v>
      </c>
      <c r="AZ30" s="780" t="s">
        <v>23</v>
      </c>
      <c r="BA30" s="2"/>
      <c r="BC30" s="762" t="s">
        <v>221</v>
      </c>
      <c r="BD30" s="780" t="s">
        <v>23</v>
      </c>
      <c r="BE30" s="762" t="s">
        <v>221</v>
      </c>
      <c r="BF30" s="780" t="s">
        <v>23</v>
      </c>
      <c r="BG30" s="594"/>
      <c r="BJ30" s="2"/>
      <c r="BK30" s="2"/>
      <c r="BL30" s="2"/>
    </row>
    <row r="31" spans="2:64" s="30" customFormat="1" ht="12.75" customHeight="1" x14ac:dyDescent="0.2">
      <c r="E31" s="121"/>
      <c r="F31" s="122"/>
      <c r="G31" s="121"/>
      <c r="H31" s="122"/>
      <c r="I31" s="121"/>
      <c r="J31" s="122"/>
      <c r="K31" s="131"/>
      <c r="L31" s="122"/>
      <c r="M31" s="121"/>
      <c r="N31" s="122"/>
      <c r="O31" s="121"/>
      <c r="P31" s="122"/>
      <c r="Q31" s="121"/>
      <c r="R31" s="122"/>
      <c r="S31" s="121"/>
      <c r="T31" s="123"/>
      <c r="U31" s="156"/>
      <c r="V31" s="761"/>
      <c r="W31" s="132"/>
      <c r="X31" s="761"/>
      <c r="Y31" s="110"/>
      <c r="Z31" s="121"/>
      <c r="AA31" s="122"/>
      <c r="AB31" s="121"/>
      <c r="AC31" s="122"/>
      <c r="AD31" s="121"/>
      <c r="AE31" s="122"/>
      <c r="AF31" s="131"/>
      <c r="AG31" s="122"/>
      <c r="AH31" s="121"/>
      <c r="AI31" s="122"/>
      <c r="AJ31" s="121"/>
      <c r="AK31" s="122"/>
      <c r="AL31" s="121"/>
      <c r="AM31" s="122"/>
      <c r="AN31" s="121"/>
      <c r="AO31" s="123"/>
      <c r="AP31" s="156"/>
      <c r="AQ31" s="761"/>
      <c r="AR31" s="132"/>
      <c r="AS31" s="761"/>
      <c r="AU31" s="1257"/>
      <c r="AV31" s="639"/>
      <c r="AW31" s="700"/>
      <c r="AX31" s="781" t="str">
        <f>Index!$L$4</f>
        <v>€</v>
      </c>
      <c r="AY31" s="700"/>
      <c r="AZ31" s="781" t="str">
        <f>Index!$L$4</f>
        <v>€</v>
      </c>
      <c r="BA31" s="2"/>
      <c r="BC31" s="700"/>
      <c r="BD31" s="781" t="str">
        <f>Index!$L$4</f>
        <v>€</v>
      </c>
      <c r="BE31" s="700"/>
      <c r="BF31" s="781" t="str">
        <f>Index!$L$4</f>
        <v>€</v>
      </c>
      <c r="BG31" s="594"/>
      <c r="BJ31" s="2"/>
      <c r="BK31" s="2"/>
      <c r="BL31" s="2"/>
    </row>
    <row r="32" spans="2:64" ht="15" customHeight="1" x14ac:dyDescent="0.2">
      <c r="B32" s="708" t="s">
        <v>210</v>
      </c>
      <c r="C32" s="394">
        <f>16/9</f>
        <v>1.7777777777777777</v>
      </c>
      <c r="D32" s="394"/>
      <c r="E32" s="478">
        <f>ROUND((Z32*$B$2)/5,1)*5</f>
        <v>230</v>
      </c>
      <c r="F32" s="166" t="s">
        <v>207</v>
      </c>
      <c r="G32" s="478">
        <f>ROUND((AB32*$B$2)/5,1)*5</f>
        <v>128.5</v>
      </c>
      <c r="H32" s="166" t="s">
        <v>207</v>
      </c>
      <c r="I32" s="171" t="str">
        <f>G32&amp;" x "&amp;E32</f>
        <v>128.5 x 230</v>
      </c>
      <c r="J32" s="166" t="s">
        <v>207</v>
      </c>
      <c r="K32" s="478">
        <f>ROUND((AF32*$B$2)/5,1)*5</f>
        <v>244</v>
      </c>
      <c r="L32" s="166" t="s">
        <v>207</v>
      </c>
      <c r="M32" s="478">
        <f>ROUND((AH32*$B$2)/5,1)*5</f>
        <v>142</v>
      </c>
      <c r="N32" s="166" t="s">
        <v>207</v>
      </c>
      <c r="O32" s="473">
        <f>ROUND(AJ32*$B$2,1)</f>
        <v>7</v>
      </c>
      <c r="P32" s="166" t="s">
        <v>207</v>
      </c>
      <c r="Q32" s="473">
        <f>ROUND(AL32*$B$2,1)</f>
        <v>7</v>
      </c>
      <c r="R32" s="166" t="s">
        <v>207</v>
      </c>
      <c r="S32" s="165">
        <f>ROUND(SQRT((E32^2)+(G32^2)),0)</f>
        <v>263</v>
      </c>
      <c r="T32" s="166" t="s">
        <v>207</v>
      </c>
      <c r="U32" s="167"/>
      <c r="V32" s="166"/>
      <c r="W32" s="165"/>
      <c r="X32" s="166"/>
      <c r="Y32" s="222"/>
      <c r="Z32" s="473">
        <f>92-1.5</f>
        <v>90.5</v>
      </c>
      <c r="AA32" s="166" t="s">
        <v>208</v>
      </c>
      <c r="AB32" s="686">
        <f>52-1.5</f>
        <v>50.5</v>
      </c>
      <c r="AC32" s="166" t="s">
        <v>208</v>
      </c>
      <c r="AD32" s="165" t="str">
        <f>AB32&amp;" x "&amp;Z32</f>
        <v>50.5 x 90.5</v>
      </c>
      <c r="AE32" s="166" t="s">
        <v>208</v>
      </c>
      <c r="AF32" s="167">
        <f>Z32+(2*AJ32)</f>
        <v>96</v>
      </c>
      <c r="AG32" s="166" t="s">
        <v>208</v>
      </c>
      <c r="AH32" s="165">
        <f>AB32+AJ32+AL32</f>
        <v>56</v>
      </c>
      <c r="AI32" s="166" t="s">
        <v>208</v>
      </c>
      <c r="AJ32" s="687">
        <v>2.75</v>
      </c>
      <c r="AK32" s="166" t="s">
        <v>208</v>
      </c>
      <c r="AL32" s="687">
        <v>2.75</v>
      </c>
      <c r="AM32" s="166" t="s">
        <v>208</v>
      </c>
      <c r="AN32" s="473">
        <f>ROUND(SQRT((Z32^2)+(AB32^2)),0)</f>
        <v>104</v>
      </c>
      <c r="AO32" s="166" t="s">
        <v>208</v>
      </c>
      <c r="AP32" s="165"/>
      <c r="AQ32" s="166"/>
      <c r="AR32" s="165"/>
      <c r="AS32" s="166"/>
      <c r="AU32" s="1257"/>
      <c r="AV32" s="309" t="s">
        <v>2845</v>
      </c>
      <c r="AW32" s="361">
        <v>88603</v>
      </c>
      <c r="AX32" s="362">
        <f>IF(Index!$L$4="€",VLOOKUP(AW32,ERP!$A:$CL,5,0),IF(Index!$L$4="$",VLOOKUP(AW32,ERP!$A:$CL,7,0),IF(Index!$L$4="CHF",VLOOKUP(AW32,ERP!$A:$CL,9,0),IF(Index!$L$4="£",VLOOKUP(AW32,ERP!$A:$CL,11,0),""))))</f>
        <v>1691</v>
      </c>
      <c r="AY32" s="361">
        <v>88687</v>
      </c>
      <c r="AZ32" s="362">
        <f>IF(Index!$L$4="€",VLOOKUP(AY32,ERP!$A:$CL,5,0),IF(Index!$L$4="$",VLOOKUP(AY32,ERP!$A:$CL,7,0),IF(Index!$L$4="CHF",VLOOKUP(AY32,ERP!$A:$CL,9,0),IF(Index!$L$4="£",VLOOKUP(AY32,ERP!$A:$CL,11,0),""))))</f>
        <v>1944</v>
      </c>
      <c r="BA32" s="802" t="s">
        <v>2845</v>
      </c>
      <c r="BB32" s="2" t="s">
        <v>2845</v>
      </c>
      <c r="BC32" s="361" t="s">
        <v>2822</v>
      </c>
      <c r="BD32" s="362">
        <f>IF(Index!$L$4="€",VLOOKUP(BC32,ERP!$A:$CL,5,0),IF(Index!$L$4="$",VLOOKUP(BC32,ERP!$A:$CL,7,0),IF(Index!$L$4="CHF",VLOOKUP(BC32,ERP!$A:$CL,9,0),IF(Index!$L$4="£",VLOOKUP(BC32,ERP!$A:$CL,11,0),""))))</f>
        <v>697</v>
      </c>
      <c r="BE32" s="361" t="s">
        <v>2827</v>
      </c>
      <c r="BF32" s="362">
        <f>IF(Index!$L$4="€",VLOOKUP(BE32,ERP!$A:$CL,5,0),IF(Index!$L$4="$",VLOOKUP(BE32,ERP!$A:$CL,7,0),IF(Index!$L$4="CHF",VLOOKUP(BE32,ERP!$A:$CL,9,0),IF(Index!$L$4="£",VLOOKUP(BE32,ERP!$A:$CL,11,0),""))))</f>
        <v>801</v>
      </c>
      <c r="BG32" s="593" t="s">
        <v>2845</v>
      </c>
    </row>
    <row r="33" spans="2:64" ht="15" customHeight="1" x14ac:dyDescent="0.2">
      <c r="B33" s="708" t="s">
        <v>210</v>
      </c>
      <c r="C33" s="394">
        <f>16/9</f>
        <v>1.7777777777777777</v>
      </c>
      <c r="D33" s="394"/>
      <c r="E33" s="730">
        <f t="shared" ref="E33:G35" si="2">ROUND((Z33*$B$2)/5,1)*5</f>
        <v>260.5</v>
      </c>
      <c r="F33" s="419" t="s">
        <v>207</v>
      </c>
      <c r="G33" s="730">
        <f t="shared" si="2"/>
        <v>143.5</v>
      </c>
      <c r="H33" s="419" t="s">
        <v>207</v>
      </c>
      <c r="I33" s="138" t="str">
        <f>G33&amp;" x "&amp;E33</f>
        <v>143.5 x 260.5</v>
      </c>
      <c r="J33" s="419" t="s">
        <v>207</v>
      </c>
      <c r="K33" s="730">
        <f>ROUND((AF33*$B$2)/5,1)*5</f>
        <v>274.5</v>
      </c>
      <c r="L33" s="419" t="s">
        <v>207</v>
      </c>
      <c r="M33" s="730">
        <f>ROUND((AH33*$B$2)/5,1)*5</f>
        <v>157.5</v>
      </c>
      <c r="N33" s="419" t="s">
        <v>207</v>
      </c>
      <c r="O33" s="732">
        <f>ROUND(AJ33*$B$2,1)</f>
        <v>7</v>
      </c>
      <c r="P33" s="419" t="s">
        <v>207</v>
      </c>
      <c r="Q33" s="732">
        <f>ROUND(AL33*$B$2,1)</f>
        <v>7</v>
      </c>
      <c r="R33" s="122" t="s">
        <v>207</v>
      </c>
      <c r="S33" s="130">
        <f>ROUND(SQRT((E33^2)+(G33^2)),0)</f>
        <v>297</v>
      </c>
      <c r="T33" s="122" t="s">
        <v>207</v>
      </c>
      <c r="U33" s="110"/>
      <c r="V33" s="122"/>
      <c r="W33" s="130"/>
      <c r="X33" s="122"/>
      <c r="Y33" s="222"/>
      <c r="Z33" s="732">
        <f>104-1.5</f>
        <v>102.5</v>
      </c>
      <c r="AA33" s="419" t="s">
        <v>208</v>
      </c>
      <c r="AB33" s="733">
        <f>58-1.5</f>
        <v>56.5</v>
      </c>
      <c r="AC33" s="419" t="s">
        <v>208</v>
      </c>
      <c r="AD33" s="136" t="str">
        <f>AB33&amp;" x "&amp;Z33</f>
        <v>56.5 x 102.5</v>
      </c>
      <c r="AE33" s="419" t="s">
        <v>208</v>
      </c>
      <c r="AF33" s="222">
        <f>Z33+(2*AJ33)</f>
        <v>108</v>
      </c>
      <c r="AG33" s="419" t="s">
        <v>208</v>
      </c>
      <c r="AH33" s="136">
        <f>AB33+AJ33+AL33</f>
        <v>62</v>
      </c>
      <c r="AI33" s="419" t="s">
        <v>208</v>
      </c>
      <c r="AJ33" s="136">
        <v>2.75</v>
      </c>
      <c r="AK33" s="419" t="s">
        <v>208</v>
      </c>
      <c r="AL33" s="734">
        <v>2.75</v>
      </c>
      <c r="AM33" s="419" t="s">
        <v>208</v>
      </c>
      <c r="AN33" s="474">
        <f>ROUND(SQRT((Z33^2)+(AB33^2)),0)</f>
        <v>117</v>
      </c>
      <c r="AO33" s="419" t="s">
        <v>208</v>
      </c>
      <c r="AP33" s="130"/>
      <c r="AQ33" s="122"/>
      <c r="AR33" s="130"/>
      <c r="AS33" s="122"/>
      <c r="AU33" s="1257"/>
      <c r="AV33" s="309" t="s">
        <v>2845</v>
      </c>
      <c r="AW33" s="305">
        <v>88605</v>
      </c>
      <c r="AX33" s="329">
        <f>IF(Index!$L$4="€",VLOOKUP(AW33,ERP!$A:$CL,5,0),IF(Index!$L$4="$",VLOOKUP(AW33,ERP!$A:$CL,7,0),IF(Index!$L$4="CHF",VLOOKUP(AW33,ERP!$A:$CL,9,0),IF(Index!$L$4="£",VLOOKUP(AW33,ERP!$A:$CL,11,0),""))))</f>
        <v>1846</v>
      </c>
      <c r="AY33" s="305">
        <v>88689</v>
      </c>
      <c r="AZ33" s="329">
        <f>IF(Index!$L$4="€",VLOOKUP(AY33,ERP!$A:$CL,5,0),IF(Index!$L$4="$",VLOOKUP(AY33,ERP!$A:$CL,7,0),IF(Index!$L$4="CHF",VLOOKUP(AY33,ERP!$A:$CL,9,0),IF(Index!$L$4="£",VLOOKUP(AY33,ERP!$A:$CL,11,0),""))))</f>
        <v>2122</v>
      </c>
      <c r="BA33" s="802" t="s">
        <v>2845</v>
      </c>
      <c r="BB33" s="2" t="s">
        <v>2845</v>
      </c>
      <c r="BC33" s="305" t="s">
        <v>2823</v>
      </c>
      <c r="BD33" s="329">
        <f>IF(Index!$L$4="€",VLOOKUP(BC33,ERP!$A:$CL,5,0),IF(Index!$L$4="$",VLOOKUP(BC33,ERP!$A:$CL,7,0),IF(Index!$L$4="CHF",VLOOKUP(BC33,ERP!$A:$CL,9,0),IF(Index!$L$4="£",VLOOKUP(BC33,ERP!$A:$CL,11,0),""))))</f>
        <v>838</v>
      </c>
      <c r="BE33" s="305" t="s">
        <v>2828</v>
      </c>
      <c r="BF33" s="329">
        <f>IF(Index!$L$4="€",VLOOKUP(BE33,ERP!$A:$CL,5,0),IF(Index!$L$4="$",VLOOKUP(BE33,ERP!$A:$CL,7,0),IF(Index!$L$4="CHF",VLOOKUP(BE33,ERP!$A:$CL,9,0),IF(Index!$L$4="£",VLOOKUP(BE33,ERP!$A:$CL,11,0),""))))</f>
        <v>964</v>
      </c>
      <c r="BG33" s="593" t="s">
        <v>2845</v>
      </c>
    </row>
    <row r="34" spans="2:64" ht="12.75" customHeight="1" x14ac:dyDescent="0.2">
      <c r="B34" s="708" t="s">
        <v>210</v>
      </c>
      <c r="C34" s="394">
        <f>16/9</f>
        <v>1.7777777777777777</v>
      </c>
      <c r="D34" s="394"/>
      <c r="E34" s="479">
        <f t="shared" si="2"/>
        <v>291</v>
      </c>
      <c r="F34" s="179" t="s">
        <v>207</v>
      </c>
      <c r="G34" s="479">
        <f t="shared" si="2"/>
        <v>161.5</v>
      </c>
      <c r="H34" s="179" t="s">
        <v>207</v>
      </c>
      <c r="I34" s="182" t="str">
        <f>G34&amp;" x "&amp;E34</f>
        <v>161.5 x 291</v>
      </c>
      <c r="J34" s="179" t="s">
        <v>207</v>
      </c>
      <c r="K34" s="479">
        <f>ROUND((AF34*$B$2)/5,1)*5</f>
        <v>305</v>
      </c>
      <c r="L34" s="179" t="s">
        <v>207</v>
      </c>
      <c r="M34" s="479">
        <f>ROUND((AH34*$B$2)/5,1)*5</f>
        <v>175.5</v>
      </c>
      <c r="N34" s="179" t="s">
        <v>207</v>
      </c>
      <c r="O34" s="475">
        <f>ROUND(AJ34*$B$2,1)</f>
        <v>7</v>
      </c>
      <c r="P34" s="179" t="s">
        <v>207</v>
      </c>
      <c r="Q34" s="475">
        <f>ROUND(AL34*$B$2,1)</f>
        <v>7</v>
      </c>
      <c r="R34" s="179" t="s">
        <v>207</v>
      </c>
      <c r="S34" s="178">
        <f>ROUND(SQRT((E34^2)+(G34^2)),0)</f>
        <v>333</v>
      </c>
      <c r="T34" s="179" t="s">
        <v>207</v>
      </c>
      <c r="U34" s="169"/>
      <c r="V34" s="179"/>
      <c r="W34" s="178"/>
      <c r="X34" s="179"/>
      <c r="Y34" s="222"/>
      <c r="Z34" s="475">
        <f>116-1.5</f>
        <v>114.5</v>
      </c>
      <c r="AA34" s="179" t="s">
        <v>208</v>
      </c>
      <c r="AB34" s="735">
        <f>65-1.5</f>
        <v>63.5</v>
      </c>
      <c r="AC34" s="179" t="s">
        <v>208</v>
      </c>
      <c r="AD34" s="178" t="str">
        <f>AB34&amp;" x "&amp;Z34</f>
        <v>63.5 x 114.5</v>
      </c>
      <c r="AE34" s="179" t="s">
        <v>208</v>
      </c>
      <c r="AF34" s="169">
        <f>Z34+(2*AJ34)</f>
        <v>120</v>
      </c>
      <c r="AG34" s="179" t="s">
        <v>208</v>
      </c>
      <c r="AH34" s="178">
        <f>AB34+AJ34+AL34</f>
        <v>69</v>
      </c>
      <c r="AI34" s="179" t="s">
        <v>208</v>
      </c>
      <c r="AJ34" s="178">
        <v>2.75</v>
      </c>
      <c r="AK34" s="179" t="s">
        <v>208</v>
      </c>
      <c r="AL34" s="688">
        <v>2.75</v>
      </c>
      <c r="AM34" s="179" t="s">
        <v>208</v>
      </c>
      <c r="AN34" s="475">
        <f>ROUND(SQRT((Z34^2)+(AB34^2)),0)</f>
        <v>131</v>
      </c>
      <c r="AO34" s="179" t="s">
        <v>208</v>
      </c>
      <c r="AP34" s="178"/>
      <c r="AQ34" s="179"/>
      <c r="AR34" s="178"/>
      <c r="AS34" s="179"/>
      <c r="AU34" s="1257"/>
      <c r="AV34" s="309" t="s">
        <v>2845</v>
      </c>
      <c r="AW34" s="365">
        <v>88608</v>
      </c>
      <c r="AX34" s="411">
        <f>IF(Index!$L$4="€",VLOOKUP(AW34,ERP!$A:$CL,5,0),IF(Index!$L$4="$",VLOOKUP(AW34,ERP!$A:$CL,7,0),IF(Index!$L$4="CHF",VLOOKUP(AW34,ERP!$A:$CL,9,0),IF(Index!$L$4="£",VLOOKUP(AW34,ERP!$A:$CL,11,0),""))))</f>
        <v>2002</v>
      </c>
      <c r="AY34" s="365">
        <v>88692</v>
      </c>
      <c r="AZ34" s="411">
        <f>IF(Index!$L$4="€",VLOOKUP(AY34,ERP!$A:$CL,5,0),IF(Index!$L$4="$",VLOOKUP(AY34,ERP!$A:$CL,7,0),IF(Index!$L$4="CHF",VLOOKUP(AY34,ERP!$A:$CL,9,0),IF(Index!$L$4="£",VLOOKUP(AY34,ERP!$A:$CL,11,0),""))))</f>
        <v>2303</v>
      </c>
      <c r="BA34" s="802" t="s">
        <v>2845</v>
      </c>
      <c r="BB34" s="2" t="s">
        <v>2845</v>
      </c>
      <c r="BC34" s="365" t="s">
        <v>2824</v>
      </c>
      <c r="BD34" s="411">
        <f>IF(Index!$L$4="€",VLOOKUP(BC34,ERP!$A:$CL,5,0),IF(Index!$L$4="$",VLOOKUP(BC34,ERP!$A:$CL,7,0),IF(Index!$L$4="CHF",VLOOKUP(BC34,ERP!$A:$CL,9,0),IF(Index!$L$4="£",VLOOKUP(BC34,ERP!$A:$CL,11,0),""))))</f>
        <v>935</v>
      </c>
      <c r="BE34" s="365" t="s">
        <v>2829</v>
      </c>
      <c r="BF34" s="411">
        <f>IF(Index!$L$4="€",VLOOKUP(BE34,ERP!$A:$CL,5,0),IF(Index!$L$4="$",VLOOKUP(BE34,ERP!$A:$CL,7,0),IF(Index!$L$4="CHF",VLOOKUP(BE34,ERP!$A:$CL,9,0),IF(Index!$L$4="£",VLOOKUP(BE34,ERP!$A:$CL,11,0),""))))</f>
        <v>1075</v>
      </c>
      <c r="BG34" s="593" t="s">
        <v>2845</v>
      </c>
    </row>
    <row r="35" spans="2:64" ht="12.75" customHeight="1" x14ac:dyDescent="0.2">
      <c r="B35" s="708" t="s">
        <v>210</v>
      </c>
      <c r="C35" s="394">
        <f>16/9</f>
        <v>1.7777777777777777</v>
      </c>
      <c r="D35" s="394"/>
      <c r="E35" s="730">
        <f t="shared" si="2"/>
        <v>352</v>
      </c>
      <c r="F35" s="419" t="s">
        <v>207</v>
      </c>
      <c r="G35" s="730">
        <f t="shared" si="2"/>
        <v>197</v>
      </c>
      <c r="H35" s="419" t="s">
        <v>207</v>
      </c>
      <c r="I35" s="138" t="str">
        <f>G35&amp;" x "&amp;E35</f>
        <v>197 x 352</v>
      </c>
      <c r="J35" s="419" t="s">
        <v>207</v>
      </c>
      <c r="K35" s="730">
        <f>ROUND((AF35*$B$2)/5,1)*5</f>
        <v>366</v>
      </c>
      <c r="L35" s="419" t="s">
        <v>207</v>
      </c>
      <c r="M35" s="730">
        <f>ROUND((AH35*$B$2)/5,1)*5</f>
        <v>211</v>
      </c>
      <c r="N35" s="419" t="s">
        <v>207</v>
      </c>
      <c r="O35" s="732">
        <f>ROUND(AJ35*$B$2,1)</f>
        <v>7</v>
      </c>
      <c r="P35" s="419" t="s">
        <v>207</v>
      </c>
      <c r="Q35" s="732">
        <f>ROUND(AL35*$B$2,1)</f>
        <v>7</v>
      </c>
      <c r="R35" s="122" t="s">
        <v>207</v>
      </c>
      <c r="S35" s="130">
        <f>ROUND(SQRT((E35^2)+(G35^2)),0)</f>
        <v>403</v>
      </c>
      <c r="T35" s="122" t="s">
        <v>207</v>
      </c>
      <c r="U35" s="110"/>
      <c r="V35" s="122"/>
      <c r="W35" s="130"/>
      <c r="X35" s="122"/>
      <c r="Y35" s="222"/>
      <c r="Z35" s="732">
        <f>140-1.5</f>
        <v>138.5</v>
      </c>
      <c r="AA35" s="419" t="s">
        <v>208</v>
      </c>
      <c r="AB35" s="733">
        <f>79-1.5</f>
        <v>77.5</v>
      </c>
      <c r="AC35" s="419" t="s">
        <v>208</v>
      </c>
      <c r="AD35" s="136" t="str">
        <f>AB35&amp;" x "&amp;Z35</f>
        <v>77.5 x 138.5</v>
      </c>
      <c r="AE35" s="419" t="s">
        <v>208</v>
      </c>
      <c r="AF35" s="222">
        <f>Z35+(2*AJ35)</f>
        <v>144</v>
      </c>
      <c r="AG35" s="419" t="s">
        <v>208</v>
      </c>
      <c r="AH35" s="136">
        <f>AB35+AJ35+AL35</f>
        <v>83</v>
      </c>
      <c r="AI35" s="419" t="s">
        <v>208</v>
      </c>
      <c r="AJ35" s="136">
        <v>2.75</v>
      </c>
      <c r="AK35" s="419" t="s">
        <v>208</v>
      </c>
      <c r="AL35" s="734">
        <v>2.75</v>
      </c>
      <c r="AM35" s="419" t="s">
        <v>208</v>
      </c>
      <c r="AN35" s="474">
        <f>ROUND(SQRT((Z35^2)+(AB35^2)),0)</f>
        <v>159</v>
      </c>
      <c r="AO35" s="419" t="s">
        <v>208</v>
      </c>
      <c r="AP35" s="130"/>
      <c r="AQ35" s="122"/>
      <c r="AR35" s="130"/>
      <c r="AS35" s="122"/>
      <c r="AU35" s="1257"/>
      <c r="AV35" s="309" t="s">
        <v>2845</v>
      </c>
      <c r="AW35" s="470">
        <v>88609</v>
      </c>
      <c r="AX35" s="329">
        <f>IF(Index!$L$4="€",VLOOKUP(AW35,ERP!$A:$CL,5,0),IF(Index!$L$4="$",VLOOKUP(AW35,ERP!$A:$CL,7,0),IF(Index!$L$4="CHF",VLOOKUP(AW35,ERP!$A:$CL,9,0),IF(Index!$L$4="£",VLOOKUP(AW35,ERP!$A:$CL,11,0),""))))</f>
        <v>2222</v>
      </c>
      <c r="AY35" s="305">
        <v>88693</v>
      </c>
      <c r="AZ35" s="329">
        <f>IF(Index!$L$4="€",VLOOKUP(AY35,ERP!$A:$CL,5,0),IF(Index!$L$4="$",VLOOKUP(AY35,ERP!$A:$CL,7,0),IF(Index!$L$4="CHF",VLOOKUP(AY35,ERP!$A:$CL,9,0),IF(Index!$L$4="£",VLOOKUP(AY35,ERP!$A:$CL,11,0),""))))</f>
        <v>2554</v>
      </c>
      <c r="BA35" s="802" t="s">
        <v>2845</v>
      </c>
      <c r="BB35" s="2" t="s">
        <v>2845</v>
      </c>
      <c r="BC35" s="470" t="s">
        <v>2825</v>
      </c>
      <c r="BD35" s="329">
        <f>IF(Index!$L$4="€",VLOOKUP(BC35,ERP!$A:$CL,5,0),IF(Index!$L$4="$",VLOOKUP(BC35,ERP!$A:$CL,7,0),IF(Index!$L$4="CHF",VLOOKUP(BC35,ERP!$A:$CL,9,0),IF(Index!$L$4="£",VLOOKUP(BC35,ERP!$A:$CL,11,0),""))))</f>
        <v>1090</v>
      </c>
      <c r="BE35" s="470" t="s">
        <v>2830</v>
      </c>
      <c r="BF35" s="329">
        <f>IF(Index!$L$4="€",VLOOKUP(BE35,ERP!$A:$CL,5,0),IF(Index!$L$4="$",VLOOKUP(BE35,ERP!$A:$CL,7,0),IF(Index!$L$4="CHF",VLOOKUP(BE35,ERP!$A:$CL,9,0),IF(Index!$L$4="£",VLOOKUP(BE35,ERP!$A:$CL,11,0),""))))</f>
        <v>1254</v>
      </c>
      <c r="BG35" s="593" t="s">
        <v>2845</v>
      </c>
    </row>
    <row r="36" spans="2:64" ht="12.75" customHeight="1" x14ac:dyDescent="0.2">
      <c r="B36" s="708" t="s">
        <v>210</v>
      </c>
      <c r="C36" s="394">
        <f>16/9</f>
        <v>1.7777777777777777</v>
      </c>
      <c r="D36" s="394"/>
      <c r="E36" s="480">
        <f>ROUND((Z36*$B$2)/5,1)*5</f>
        <v>413</v>
      </c>
      <c r="F36" s="186" t="s">
        <v>207</v>
      </c>
      <c r="G36" s="480">
        <f>ROUND((AB36*$B$2)/5,1)*5</f>
        <v>230</v>
      </c>
      <c r="H36" s="186" t="s">
        <v>207</v>
      </c>
      <c r="I36" s="190" t="str">
        <f>G36&amp;" x "&amp;E36</f>
        <v>230 x 413</v>
      </c>
      <c r="J36" s="186" t="s">
        <v>207</v>
      </c>
      <c r="K36" s="480">
        <f>ROUND((AF36*$B$2)/5,1)*5</f>
        <v>426.5</v>
      </c>
      <c r="L36" s="186" t="s">
        <v>207</v>
      </c>
      <c r="M36" s="480">
        <f>ROUND((AH36*$B$2)/5,1)*5</f>
        <v>244</v>
      </c>
      <c r="N36" s="186" t="s">
        <v>207</v>
      </c>
      <c r="O36" s="477">
        <f>ROUND(AJ36*$B$2,1)</f>
        <v>7</v>
      </c>
      <c r="P36" s="186" t="s">
        <v>207</v>
      </c>
      <c r="Q36" s="477">
        <f>ROUND(AL36*$B$2,1)</f>
        <v>7</v>
      </c>
      <c r="R36" s="186" t="s">
        <v>207</v>
      </c>
      <c r="S36" s="185">
        <f>ROUND(SQRT((E36^2)+(G36^2)),0)</f>
        <v>473</v>
      </c>
      <c r="T36" s="186" t="s">
        <v>207</v>
      </c>
      <c r="U36" s="187"/>
      <c r="V36" s="186"/>
      <c r="W36" s="185"/>
      <c r="X36" s="186"/>
      <c r="Y36" s="222"/>
      <c r="Z36" s="185">
        <f>164-1.5</f>
        <v>162.5</v>
      </c>
      <c r="AA36" s="186" t="s">
        <v>208</v>
      </c>
      <c r="AB36" s="189">
        <f>92-1.5</f>
        <v>90.5</v>
      </c>
      <c r="AC36" s="186" t="s">
        <v>208</v>
      </c>
      <c r="AD36" s="185" t="str">
        <f>AB36&amp;" x "&amp;Z36</f>
        <v>90.5 x 162.5</v>
      </c>
      <c r="AE36" s="186" t="s">
        <v>208</v>
      </c>
      <c r="AF36" s="187">
        <f>Z36+(2*AJ36)</f>
        <v>168</v>
      </c>
      <c r="AG36" s="186" t="s">
        <v>208</v>
      </c>
      <c r="AH36" s="185">
        <f>AB36+AJ36+AL36</f>
        <v>96</v>
      </c>
      <c r="AI36" s="186" t="s">
        <v>208</v>
      </c>
      <c r="AJ36" s="690">
        <v>2.75</v>
      </c>
      <c r="AK36" s="186" t="s">
        <v>208</v>
      </c>
      <c r="AL36" s="690">
        <v>2.75</v>
      </c>
      <c r="AM36" s="186" t="s">
        <v>208</v>
      </c>
      <c r="AN36" s="477">
        <f>ROUND(SQRT((Z36^2)+(AB36^2)),0)</f>
        <v>186</v>
      </c>
      <c r="AO36" s="186" t="s">
        <v>208</v>
      </c>
      <c r="AP36" s="185"/>
      <c r="AQ36" s="186"/>
      <c r="AR36" s="185"/>
      <c r="AS36" s="186"/>
      <c r="AU36" s="1258"/>
      <c r="AV36" s="309"/>
      <c r="AW36" s="368">
        <v>39310</v>
      </c>
      <c r="AX36" s="416">
        <f>IF(Index!$L$4="€",VLOOKUP(AW36,ERP!$A:$CL,5,0),IF(Index!$L$4="$",VLOOKUP(AW36,ERP!$A:$CL,7,0),IF(Index!$L$4="CHF",VLOOKUP(AW36,ERP!$A:$CL,9,0),IF(Index!$L$4="£",VLOOKUP(AW36,ERP!$A:$CL,11,0),""))))</f>
        <v>2442</v>
      </c>
      <c r="AY36" s="368">
        <v>39313</v>
      </c>
      <c r="AZ36" s="416">
        <f>IF(Index!$L$4="€",VLOOKUP(AY36,ERP!$A:$CL,5,0),IF(Index!$L$4="$",VLOOKUP(AY36,ERP!$A:$CL,7,0),IF(Index!$L$4="CHF",VLOOKUP(AY36,ERP!$A:$CL,9,0),IF(Index!$L$4="£",VLOOKUP(AY36,ERP!$A:$CL,11,0),""))))</f>
        <v>2807</v>
      </c>
      <c r="BA36" s="802" t="s">
        <v>2845</v>
      </c>
      <c r="BB36" s="2" t="s">
        <v>2845</v>
      </c>
      <c r="BC36" s="368" t="s">
        <v>2826</v>
      </c>
      <c r="BD36" s="416">
        <f>IF(Index!$L$4="€",VLOOKUP(BC36,ERP!$A:$CL,5,0),IF(Index!$L$4="$",VLOOKUP(BC36,ERP!$A:$CL,7,0),IF(Index!$L$4="CHF",VLOOKUP(BC36,ERP!$A:$CL,9,0),IF(Index!$L$4="£",VLOOKUP(BC36,ERP!$A:$CL,11,0),""))))</f>
        <v>1386</v>
      </c>
      <c r="BE36" s="368" t="s">
        <v>2831</v>
      </c>
      <c r="BF36" s="416">
        <f>IF(Index!$L$4="€",VLOOKUP(BE36,ERP!$A:$CL,5,0),IF(Index!$L$4="$",VLOOKUP(BE36,ERP!$A:$CL,7,0),IF(Index!$L$4="CHF",VLOOKUP(BE36,ERP!$A:$CL,9,0),IF(Index!$L$4="£",VLOOKUP(BE36,ERP!$A:$CL,11,0),""))))</f>
        <v>1593</v>
      </c>
      <c r="BG36" s="593" t="s">
        <v>2845</v>
      </c>
    </row>
    <row r="37" spans="2:64" x14ac:dyDescent="0.2">
      <c r="B37" s="299"/>
      <c r="E37" s="308"/>
      <c r="I37" s="309"/>
      <c r="O37" s="308"/>
      <c r="Q37" s="308"/>
      <c r="AD37" s="309"/>
      <c r="AV37" s="309"/>
      <c r="AW37" s="2"/>
      <c r="AY37" s="2"/>
      <c r="BA37" s="2"/>
      <c r="BB37" s="2"/>
      <c r="BG37" s="593"/>
    </row>
    <row r="38" spans="2:64" s="30" customFormat="1" ht="33" customHeight="1" x14ac:dyDescent="0.2">
      <c r="B38" s="2"/>
      <c r="C38" s="2"/>
      <c r="D38" s="2"/>
      <c r="E38" s="1253" t="s">
        <v>2788</v>
      </c>
      <c r="F38" s="1254"/>
      <c r="G38" s="1254"/>
      <c r="H38" s="1254"/>
      <c r="I38" s="1254"/>
      <c r="J38" s="1254"/>
      <c r="K38" s="1254"/>
      <c r="L38" s="1254"/>
      <c r="M38" s="1254"/>
      <c r="N38" s="1254"/>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5"/>
      <c r="AT38" s="484"/>
      <c r="AU38" s="1247" t="s">
        <v>235</v>
      </c>
      <c r="AV38" s="639"/>
      <c r="AW38" s="1242" t="s">
        <v>2715</v>
      </c>
      <c r="AX38" s="1243"/>
      <c r="AY38" s="57"/>
      <c r="AZ38" s="57"/>
      <c r="BA38" s="57"/>
      <c r="BC38" s="1242" t="s">
        <v>2715</v>
      </c>
      <c r="BD38" s="1243"/>
      <c r="BE38" s="57"/>
      <c r="BF38" s="57"/>
      <c r="BG38" s="594"/>
      <c r="BJ38" s="2"/>
      <c r="BK38" s="2"/>
      <c r="BL38" s="2"/>
    </row>
    <row r="39" spans="2:64" ht="15" customHeight="1" x14ac:dyDescent="0.2">
      <c r="B39" s="30"/>
      <c r="C39" s="30"/>
      <c r="D39" s="30"/>
      <c r="E39" s="1250"/>
      <c r="F39" s="1251"/>
      <c r="G39" s="1251"/>
      <c r="H39" s="1251"/>
      <c r="I39" s="1251"/>
      <c r="J39" s="1251"/>
      <c r="K39" s="1251"/>
      <c r="L39" s="1251"/>
      <c r="M39" s="1251"/>
      <c r="N39" s="1251"/>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2"/>
      <c r="AT39" s="485"/>
      <c r="AU39" s="1248"/>
      <c r="AV39" s="309"/>
      <c r="AW39" s="1244"/>
      <c r="AX39" s="1246"/>
      <c r="AY39" s="57"/>
      <c r="AZ39" s="57"/>
      <c r="BA39" s="57"/>
      <c r="BB39" s="2"/>
      <c r="BC39" s="1244"/>
      <c r="BD39" s="1246"/>
      <c r="BE39" s="57"/>
      <c r="BF39" s="57"/>
      <c r="BG39" s="593"/>
    </row>
    <row r="40" spans="2:64" ht="12.75" customHeight="1" x14ac:dyDescent="0.2">
      <c r="B40" s="30" t="s">
        <v>213</v>
      </c>
      <c r="C40" s="30"/>
      <c r="D40" s="30"/>
      <c r="E40" s="121" t="s">
        <v>206</v>
      </c>
      <c r="F40" s="122"/>
      <c r="G40" s="121" t="s">
        <v>211</v>
      </c>
      <c r="H40" s="122"/>
      <c r="I40" s="121" t="s">
        <v>216</v>
      </c>
      <c r="J40" s="122"/>
      <c r="K40" s="121" t="s">
        <v>205</v>
      </c>
      <c r="L40" s="122"/>
      <c r="M40" s="121" t="s">
        <v>214</v>
      </c>
      <c r="N40" s="122"/>
      <c r="O40" s="121" t="s">
        <v>209</v>
      </c>
      <c r="P40" s="122"/>
      <c r="Q40" s="121" t="s">
        <v>215</v>
      </c>
      <c r="R40" s="122"/>
      <c r="S40" s="121" t="s">
        <v>212</v>
      </c>
      <c r="T40" s="123"/>
      <c r="U40" s="971"/>
      <c r="V40" s="972"/>
      <c r="W40" s="971"/>
      <c r="X40" s="972"/>
      <c r="Y40" s="458"/>
      <c r="Z40" s="121" t="s">
        <v>206</v>
      </c>
      <c r="AA40" s="122"/>
      <c r="AB40" s="121" t="s">
        <v>211</v>
      </c>
      <c r="AC40" s="122"/>
      <c r="AD40" s="121" t="s">
        <v>216</v>
      </c>
      <c r="AE40" s="122"/>
      <c r="AF40" s="121" t="s">
        <v>205</v>
      </c>
      <c r="AG40" s="122"/>
      <c r="AH40" s="121" t="s">
        <v>214</v>
      </c>
      <c r="AI40" s="122"/>
      <c r="AJ40" s="121" t="s">
        <v>209</v>
      </c>
      <c r="AK40" s="122"/>
      <c r="AL40" s="121" t="s">
        <v>215</v>
      </c>
      <c r="AM40" s="122"/>
      <c r="AN40" s="121" t="s">
        <v>212</v>
      </c>
      <c r="AO40" s="123"/>
      <c r="AP40" s="971"/>
      <c r="AQ40" s="972"/>
      <c r="AR40" s="971"/>
      <c r="AS40" s="972"/>
      <c r="AT40" s="30"/>
      <c r="AU40" s="1248"/>
      <c r="AV40" s="309"/>
      <c r="AW40" s="762" t="s">
        <v>221</v>
      </c>
      <c r="AX40" s="780" t="s">
        <v>23</v>
      </c>
      <c r="AY40" s="2"/>
      <c r="BA40" s="2"/>
      <c r="BB40" s="2"/>
      <c r="BC40" s="762" t="s">
        <v>221</v>
      </c>
      <c r="BD40" s="780" t="s">
        <v>23</v>
      </c>
      <c r="BG40" s="593"/>
    </row>
    <row r="41" spans="2:64" ht="12.75" customHeight="1" x14ac:dyDescent="0.2">
      <c r="B41" s="30"/>
      <c r="C41" s="30"/>
      <c r="D41" s="30"/>
      <c r="E41" s="121"/>
      <c r="F41" s="122"/>
      <c r="G41" s="121"/>
      <c r="H41" s="122"/>
      <c r="I41" s="121"/>
      <c r="J41" s="122"/>
      <c r="K41" s="131"/>
      <c r="L41" s="122"/>
      <c r="M41" s="121"/>
      <c r="N41" s="122"/>
      <c r="O41" s="121"/>
      <c r="P41" s="122"/>
      <c r="Q41" s="121"/>
      <c r="R41" s="122"/>
      <c r="S41" s="121"/>
      <c r="T41" s="123"/>
      <c r="U41" s="156"/>
      <c r="V41" s="761"/>
      <c r="W41" s="132"/>
      <c r="X41" s="761"/>
      <c r="Y41" s="110"/>
      <c r="Z41" s="121"/>
      <c r="AA41" s="122"/>
      <c r="AB41" s="121"/>
      <c r="AC41" s="122"/>
      <c r="AD41" s="121"/>
      <c r="AE41" s="122"/>
      <c r="AF41" s="131"/>
      <c r="AG41" s="122"/>
      <c r="AH41" s="121"/>
      <c r="AI41" s="122"/>
      <c r="AJ41" s="121"/>
      <c r="AK41" s="122"/>
      <c r="AL41" s="121"/>
      <c r="AM41" s="122"/>
      <c r="AN41" s="121"/>
      <c r="AO41" s="123"/>
      <c r="AP41" s="156"/>
      <c r="AQ41" s="761"/>
      <c r="AR41" s="132"/>
      <c r="AS41" s="761"/>
      <c r="AT41" s="30"/>
      <c r="AU41" s="1248"/>
      <c r="AV41" s="309"/>
      <c r="AW41" s="700"/>
      <c r="AX41" s="781" t="str">
        <f>Index!$L$4</f>
        <v>€</v>
      </c>
      <c r="AY41" s="2"/>
      <c r="BA41" s="2"/>
      <c r="BB41" s="2"/>
      <c r="BC41" s="700"/>
      <c r="BD41" s="781" t="str">
        <f>Index!$L$4</f>
        <v>€</v>
      </c>
      <c r="BG41" s="593"/>
    </row>
    <row r="42" spans="2:64" ht="15.75" customHeight="1" x14ac:dyDescent="0.2">
      <c r="B42" s="708" t="s">
        <v>234</v>
      </c>
      <c r="C42" s="394">
        <f>4/3</f>
        <v>1.3333333333333333</v>
      </c>
      <c r="D42" s="394"/>
      <c r="E42" s="478">
        <f>ROUND((Z42*$B$2)/5,1)*5</f>
        <v>230</v>
      </c>
      <c r="F42" s="482" t="s">
        <v>207</v>
      </c>
      <c r="G42" s="481">
        <f>ROUND((E42/$C42)/5,1)*5</f>
        <v>172.5</v>
      </c>
      <c r="H42" s="482" t="s">
        <v>207</v>
      </c>
      <c r="I42" s="171" t="str">
        <f>G42&amp;" x "&amp;E42</f>
        <v>172.5 x 230</v>
      </c>
      <c r="J42" s="482" t="s">
        <v>207</v>
      </c>
      <c r="K42" s="481">
        <f>E42+(2*O42)</f>
        <v>244</v>
      </c>
      <c r="L42" s="482" t="s">
        <v>207</v>
      </c>
      <c r="M42" s="471">
        <f>G42+O42+Q42</f>
        <v>186.5</v>
      </c>
      <c r="N42" s="482" t="s">
        <v>207</v>
      </c>
      <c r="O42" s="478">
        <f>ROUND(AJ42*$B$2,1)</f>
        <v>7</v>
      </c>
      <c r="P42" s="482" t="s">
        <v>207</v>
      </c>
      <c r="Q42" s="478">
        <f>ROUND(AL42*$B$2,1)</f>
        <v>7</v>
      </c>
      <c r="R42" s="482" t="s">
        <v>207</v>
      </c>
      <c r="S42" s="471">
        <f>ROUND(SQRT((E42^2)+(G42^2)),0)</f>
        <v>288</v>
      </c>
      <c r="T42" s="482" t="s">
        <v>207</v>
      </c>
      <c r="U42" s="481"/>
      <c r="V42" s="482"/>
      <c r="W42" s="471"/>
      <c r="X42" s="166"/>
      <c r="Y42" s="222"/>
      <c r="Z42" s="473">
        <f>92-1.5</f>
        <v>90.5</v>
      </c>
      <c r="AA42" s="166" t="s">
        <v>208</v>
      </c>
      <c r="AB42" s="170">
        <f>68-1.5</f>
        <v>66.5</v>
      </c>
      <c r="AC42" s="166" t="s">
        <v>208</v>
      </c>
      <c r="AD42" s="165" t="str">
        <f>AB42&amp;" x "&amp;Z42</f>
        <v>66.5 x 90.5</v>
      </c>
      <c r="AE42" s="166" t="s">
        <v>208</v>
      </c>
      <c r="AF42" s="167">
        <f>Z42+(2*AJ42)</f>
        <v>96</v>
      </c>
      <c r="AG42" s="166" t="s">
        <v>208</v>
      </c>
      <c r="AH42" s="165">
        <f>AB42+AJ42+AL42</f>
        <v>72</v>
      </c>
      <c r="AI42" s="166" t="s">
        <v>208</v>
      </c>
      <c r="AJ42" s="687">
        <v>2.75</v>
      </c>
      <c r="AK42" s="166" t="s">
        <v>208</v>
      </c>
      <c r="AL42" s="687">
        <v>2.75</v>
      </c>
      <c r="AM42" s="166" t="s">
        <v>208</v>
      </c>
      <c r="AN42" s="473">
        <f>ROUND(SQRT((Z42^2)+(AB42^2)),0)</f>
        <v>112</v>
      </c>
      <c r="AO42" s="166" t="s">
        <v>208</v>
      </c>
      <c r="AP42" s="165"/>
      <c r="AQ42" s="166"/>
      <c r="AR42" s="167"/>
      <c r="AS42" s="166"/>
      <c r="AU42" s="1248"/>
      <c r="AV42" s="309" t="s">
        <v>2845</v>
      </c>
      <c r="AW42" s="361">
        <v>88612</v>
      </c>
      <c r="AX42" s="362">
        <f>IF(Index!$L$4="€",VLOOKUP(AW42,ERP!$A:$CL,5,0),IF(Index!$L$4="$",VLOOKUP(AW42,ERP!$A:$CL,7,0),IF(Index!$L$4="CHF",VLOOKUP(AW42,ERP!$A:$CL,9,0),IF(Index!$L$4="£",VLOOKUP(AW42,ERP!$A:$CL,11,0),""))))</f>
        <v>1691</v>
      </c>
      <c r="AY42" s="2"/>
      <c r="BA42" s="2"/>
      <c r="BB42" s="2" t="s">
        <v>2845</v>
      </c>
      <c r="BC42" s="361" t="s">
        <v>2840</v>
      </c>
      <c r="BD42" s="362">
        <f>IF(Index!$L$4="€",VLOOKUP(BC42,ERP!$A:$CL,5,0),IF(Index!$L$4="$",VLOOKUP(BC42,ERP!$A:$CL,7,0),IF(Index!$L$4="CHF",VLOOKUP(BC42,ERP!$A:$CL,9,0),IF(Index!$L$4="£",VLOOKUP(BC42,ERP!$A:$CL,11,0),""))))</f>
        <v>697</v>
      </c>
      <c r="BG42" s="593"/>
    </row>
    <row r="43" spans="2:64" ht="15.75" customHeight="1" x14ac:dyDescent="0.2">
      <c r="B43" s="708" t="s">
        <v>234</v>
      </c>
      <c r="C43" s="394">
        <f>4/3</f>
        <v>1.3333333333333333</v>
      </c>
      <c r="D43" s="394"/>
      <c r="E43" s="730">
        <f>ROUND((Z43*$B$2)/5,1)*5</f>
        <v>260.5</v>
      </c>
      <c r="F43" s="419" t="s">
        <v>207</v>
      </c>
      <c r="G43" s="730">
        <f>ROUND((AB43*$B$2)/5,1)*5</f>
        <v>143.5</v>
      </c>
      <c r="H43" s="419" t="s">
        <v>207</v>
      </c>
      <c r="I43" s="138" t="str">
        <f>G43&amp;" x "&amp;E43</f>
        <v>143.5 x 260.5</v>
      </c>
      <c r="J43" s="419" t="s">
        <v>207</v>
      </c>
      <c r="K43" s="730">
        <f>ROUND((AF43*$B$2)/5,1)*5</f>
        <v>274.5</v>
      </c>
      <c r="L43" s="419" t="s">
        <v>207</v>
      </c>
      <c r="M43" s="730">
        <f>ROUND((AH43*$B$2)/5,1)*5</f>
        <v>157.5</v>
      </c>
      <c r="N43" s="419" t="s">
        <v>207</v>
      </c>
      <c r="O43" s="732">
        <f>ROUND(AJ43*$B$2,1)</f>
        <v>7</v>
      </c>
      <c r="P43" s="419" t="s">
        <v>207</v>
      </c>
      <c r="Q43" s="732">
        <f>ROUND(AL43*$B$2,1)</f>
        <v>7</v>
      </c>
      <c r="R43" s="122" t="s">
        <v>207</v>
      </c>
      <c r="S43" s="738">
        <f>ROUND(SQRT((E43^2)+(G43^2)),0)</f>
        <v>297</v>
      </c>
      <c r="T43" s="122" t="s">
        <v>207</v>
      </c>
      <c r="U43" s="110"/>
      <c r="V43" s="122"/>
      <c r="W43" s="130"/>
      <c r="X43" s="122"/>
      <c r="Y43" s="222"/>
      <c r="Z43" s="732">
        <f>104-1.5</f>
        <v>102.5</v>
      </c>
      <c r="AA43" s="419" t="s">
        <v>208</v>
      </c>
      <c r="AB43" s="733">
        <f>58-1.5</f>
        <v>56.5</v>
      </c>
      <c r="AC43" s="419" t="s">
        <v>208</v>
      </c>
      <c r="AD43" s="136" t="str">
        <f>AB43&amp;" x "&amp;Z43</f>
        <v>56.5 x 102.5</v>
      </c>
      <c r="AE43" s="419" t="s">
        <v>208</v>
      </c>
      <c r="AF43" s="222">
        <f>Z43+(2*AJ43)</f>
        <v>108</v>
      </c>
      <c r="AG43" s="419" t="s">
        <v>208</v>
      </c>
      <c r="AH43" s="136">
        <f>AB43+AJ43+AL43</f>
        <v>62</v>
      </c>
      <c r="AI43" s="419" t="s">
        <v>208</v>
      </c>
      <c r="AJ43" s="136">
        <v>2.75</v>
      </c>
      <c r="AK43" s="419" t="s">
        <v>208</v>
      </c>
      <c r="AL43" s="734">
        <v>2.75</v>
      </c>
      <c r="AM43" s="419" t="s">
        <v>208</v>
      </c>
      <c r="AN43" s="474">
        <f>ROUND(SQRT((Z43^2)+(AB43^2)),0)</f>
        <v>117</v>
      </c>
      <c r="AO43" s="419" t="s">
        <v>208</v>
      </c>
      <c r="AP43" s="130"/>
      <c r="AQ43" s="122"/>
      <c r="AR43" s="130"/>
      <c r="AS43" s="122"/>
      <c r="AU43" s="1248"/>
      <c r="AV43" s="801"/>
      <c r="AW43" s="305"/>
      <c r="AX43" s="329"/>
      <c r="AY43" s="2"/>
      <c r="BA43" s="2"/>
      <c r="BB43" s="2"/>
      <c r="BC43" s="305"/>
      <c r="BD43" s="329"/>
      <c r="BG43" s="593"/>
    </row>
    <row r="44" spans="2:64" ht="12.75" customHeight="1" x14ac:dyDescent="0.2">
      <c r="B44" s="708" t="s">
        <v>234</v>
      </c>
      <c r="C44" s="394">
        <f>4/3</f>
        <v>1.3333333333333333</v>
      </c>
      <c r="D44" s="394"/>
      <c r="E44" s="479">
        <f>ROUND((Z44*$B$2)/5,1)*5</f>
        <v>291</v>
      </c>
      <c r="F44" s="483" t="s">
        <v>207</v>
      </c>
      <c r="G44" s="472">
        <f>ROUND((E44/$C44)/5,1)*5</f>
        <v>218.5</v>
      </c>
      <c r="H44" s="483" t="s">
        <v>207</v>
      </c>
      <c r="I44" s="182" t="str">
        <f>G44&amp;" x "&amp;E44</f>
        <v>218.5 x 291</v>
      </c>
      <c r="J44" s="483" t="s">
        <v>207</v>
      </c>
      <c r="K44" s="739">
        <f>E44+(2*O44)</f>
        <v>305</v>
      </c>
      <c r="L44" s="483" t="s">
        <v>207</v>
      </c>
      <c r="M44" s="472">
        <f>G44+O44+Q44</f>
        <v>232.5</v>
      </c>
      <c r="N44" s="483" t="s">
        <v>207</v>
      </c>
      <c r="O44" s="479">
        <f>ROUND(AJ44*$B$2,1)</f>
        <v>7</v>
      </c>
      <c r="P44" s="483" t="s">
        <v>207</v>
      </c>
      <c r="Q44" s="479">
        <f>ROUND(AL44*$B$2,1)</f>
        <v>7</v>
      </c>
      <c r="R44" s="483" t="s">
        <v>207</v>
      </c>
      <c r="S44" s="472">
        <f>ROUND(SQRT((E44^2)+(G44^2)),0)</f>
        <v>364</v>
      </c>
      <c r="T44" s="483" t="s">
        <v>207</v>
      </c>
      <c r="U44" s="739"/>
      <c r="V44" s="483"/>
      <c r="W44" s="472"/>
      <c r="X44" s="179"/>
      <c r="Y44" s="222"/>
      <c r="Z44" s="475">
        <f>116-1.5</f>
        <v>114.5</v>
      </c>
      <c r="AA44" s="179" t="s">
        <v>208</v>
      </c>
      <c r="AB44" s="181">
        <f>86-1.5</f>
        <v>84.5</v>
      </c>
      <c r="AC44" s="179" t="s">
        <v>208</v>
      </c>
      <c r="AD44" s="178" t="str">
        <f>AB44&amp;" x "&amp;Z44</f>
        <v>84.5 x 114.5</v>
      </c>
      <c r="AE44" s="179" t="s">
        <v>208</v>
      </c>
      <c r="AF44" s="169">
        <f>Z44+(2*AJ44)</f>
        <v>120</v>
      </c>
      <c r="AG44" s="179" t="s">
        <v>208</v>
      </c>
      <c r="AH44" s="178">
        <f>AB44+AJ44+AL44</f>
        <v>90</v>
      </c>
      <c r="AI44" s="179" t="s">
        <v>208</v>
      </c>
      <c r="AJ44" s="178">
        <v>2.75</v>
      </c>
      <c r="AK44" s="179" t="s">
        <v>208</v>
      </c>
      <c r="AL44" s="688">
        <v>2.75</v>
      </c>
      <c r="AM44" s="179" t="s">
        <v>208</v>
      </c>
      <c r="AN44" s="475">
        <f>ROUND(SQRT((Z44^2)+(AB44^2)),0)</f>
        <v>142</v>
      </c>
      <c r="AO44" s="179" t="s">
        <v>208</v>
      </c>
      <c r="AP44" s="178"/>
      <c r="AQ44" s="179"/>
      <c r="AR44" s="169"/>
      <c r="AS44" s="179"/>
      <c r="AU44" s="1248"/>
      <c r="AV44" s="309" t="s">
        <v>2845</v>
      </c>
      <c r="AW44" s="365">
        <v>88617</v>
      </c>
      <c r="AX44" s="411">
        <f>IF(Index!$L$4="€",VLOOKUP(AW44,ERP!$A:$CL,5,0),IF(Index!$L$4="$",VLOOKUP(AW44,ERP!$A:$CL,7,0),IF(Index!$L$4="CHF",VLOOKUP(AW44,ERP!$A:$CL,9,0),IF(Index!$L$4="£",VLOOKUP(AW44,ERP!$A:$CL,11,0),""))))</f>
        <v>2002</v>
      </c>
      <c r="AY44" s="2"/>
      <c r="BA44" s="2"/>
      <c r="BB44" s="2" t="s">
        <v>2845</v>
      </c>
      <c r="BC44" s="365" t="s">
        <v>2841</v>
      </c>
      <c r="BD44" s="411">
        <f>IF(Index!$L$4="€",VLOOKUP(BC44,ERP!$A:$CL,5,0),IF(Index!$L$4="$",VLOOKUP(BC44,ERP!$A:$CL,7,0),IF(Index!$L$4="CHF",VLOOKUP(BC44,ERP!$A:$CL,9,0),IF(Index!$L$4="£",VLOOKUP(BC44,ERP!$A:$CL,11,0),""))))</f>
        <v>935</v>
      </c>
      <c r="BG44" s="593"/>
    </row>
    <row r="45" spans="2:64" ht="12.75" customHeight="1" x14ac:dyDescent="0.2">
      <c r="B45" s="708" t="s">
        <v>234</v>
      </c>
      <c r="C45" s="394">
        <f>4/3</f>
        <v>1.3333333333333333</v>
      </c>
      <c r="D45" s="394"/>
      <c r="E45" s="730">
        <f>ROUND((Z45*$B$2)/5,1)*5</f>
        <v>352</v>
      </c>
      <c r="F45" s="740" t="s">
        <v>207</v>
      </c>
      <c r="G45" s="738">
        <f>ROUND((E45/$C45)/5,1)*5</f>
        <v>264</v>
      </c>
      <c r="H45" s="740" t="s">
        <v>207</v>
      </c>
      <c r="I45" s="138" t="str">
        <f>G45&amp;" x "&amp;E45</f>
        <v>264 x 352</v>
      </c>
      <c r="J45" s="740" t="s">
        <v>207</v>
      </c>
      <c r="K45" s="499">
        <f>E45+(2*O45)</f>
        <v>366</v>
      </c>
      <c r="L45" s="740" t="s">
        <v>207</v>
      </c>
      <c r="M45" s="738">
        <f>G45+O45+Q45</f>
        <v>278</v>
      </c>
      <c r="N45" s="740" t="s">
        <v>207</v>
      </c>
      <c r="O45" s="730">
        <f>ROUND(AJ45*$B$2,1)</f>
        <v>7</v>
      </c>
      <c r="P45" s="740" t="s">
        <v>207</v>
      </c>
      <c r="Q45" s="730">
        <f>ROUND(AL45*$B$2,1)</f>
        <v>7</v>
      </c>
      <c r="R45" s="740" t="s">
        <v>207</v>
      </c>
      <c r="S45" s="738">
        <f>ROUND(SQRT((E45^2)+(G45^2)),0)</f>
        <v>440</v>
      </c>
      <c r="T45" s="740" t="s">
        <v>207</v>
      </c>
      <c r="U45" s="499"/>
      <c r="V45" s="740"/>
      <c r="W45" s="738"/>
      <c r="X45" s="419"/>
      <c r="Y45" s="222"/>
      <c r="Z45" s="732">
        <f>140-1.5</f>
        <v>138.5</v>
      </c>
      <c r="AA45" s="419" t="s">
        <v>208</v>
      </c>
      <c r="AB45" s="444">
        <f>104-1.5</f>
        <v>102.5</v>
      </c>
      <c r="AC45" s="419" t="s">
        <v>208</v>
      </c>
      <c r="AD45" s="136" t="str">
        <f>AB45&amp;" x "&amp;Z45</f>
        <v>102.5 x 138.5</v>
      </c>
      <c r="AE45" s="419" t="s">
        <v>208</v>
      </c>
      <c r="AF45" s="222">
        <f>Z45+(2*AJ45)</f>
        <v>144</v>
      </c>
      <c r="AG45" s="419" t="s">
        <v>208</v>
      </c>
      <c r="AH45" s="136">
        <f>AB45+AJ45+AL45</f>
        <v>108</v>
      </c>
      <c r="AI45" s="419" t="s">
        <v>208</v>
      </c>
      <c r="AJ45" s="136">
        <v>2.75</v>
      </c>
      <c r="AK45" s="419" t="s">
        <v>208</v>
      </c>
      <c r="AL45" s="734">
        <v>2.75</v>
      </c>
      <c r="AM45" s="419" t="s">
        <v>208</v>
      </c>
      <c r="AN45" s="732">
        <f>ROUND(SQRT((Z45^2)+(AB45^2)),0)</f>
        <v>172</v>
      </c>
      <c r="AO45" s="419" t="s">
        <v>208</v>
      </c>
      <c r="AP45" s="136"/>
      <c r="AQ45" s="419"/>
      <c r="AR45" s="222"/>
      <c r="AS45" s="419"/>
      <c r="AU45" s="1248"/>
      <c r="AV45" s="309" t="s">
        <v>2845</v>
      </c>
      <c r="AW45" s="305">
        <v>88619</v>
      </c>
      <c r="AX45" s="329">
        <f>IF(Index!$L$4="€",VLOOKUP(AW45,ERP!$A:$CL,5,0),IF(Index!$L$4="$",VLOOKUP(AW45,ERP!$A:$CL,7,0),IF(Index!$L$4="CHF",VLOOKUP(AW45,ERP!$A:$CL,9,0),IF(Index!$L$4="£",VLOOKUP(AW45,ERP!$A:$CL,11,0),""))))</f>
        <v>2222</v>
      </c>
      <c r="AY45" s="2"/>
      <c r="BA45" s="2"/>
      <c r="BB45" s="2" t="s">
        <v>2845</v>
      </c>
      <c r="BC45" s="305" t="s">
        <v>2842</v>
      </c>
      <c r="BD45" s="329">
        <f>IF(Index!$L$4="€",VLOOKUP(BC45,ERP!$A:$CL,5,0),IF(Index!$L$4="$",VLOOKUP(BC45,ERP!$A:$CL,7,0),IF(Index!$L$4="CHF",VLOOKUP(BC45,ERP!$A:$CL,9,0),IF(Index!$L$4="£",VLOOKUP(BC45,ERP!$A:$CL,11,0),""))))</f>
        <v>1090</v>
      </c>
      <c r="BG45" s="593"/>
    </row>
    <row r="46" spans="2:64" ht="12.75" customHeight="1" x14ac:dyDescent="0.2">
      <c r="B46" s="708" t="s">
        <v>234</v>
      </c>
      <c r="C46" s="394">
        <f>4/3</f>
        <v>1.3333333333333333</v>
      </c>
      <c r="D46" s="394"/>
      <c r="E46" s="480">
        <f>ROUND((Z46*$B$2)/5,1)*5</f>
        <v>413</v>
      </c>
      <c r="F46" s="621" t="s">
        <v>207</v>
      </c>
      <c r="G46" s="622">
        <f>ROUND((E46/$C46)/5,1)*5</f>
        <v>310</v>
      </c>
      <c r="H46" s="621" t="s">
        <v>207</v>
      </c>
      <c r="I46" s="190" t="str">
        <f>G46&amp;" x "&amp;E46</f>
        <v>310 x 413</v>
      </c>
      <c r="J46" s="621" t="s">
        <v>207</v>
      </c>
      <c r="K46" s="623">
        <f>E46+(2*O46)</f>
        <v>427</v>
      </c>
      <c r="L46" s="621" t="s">
        <v>207</v>
      </c>
      <c r="M46" s="622">
        <f>G46+O46+Q46</f>
        <v>324</v>
      </c>
      <c r="N46" s="621" t="s">
        <v>207</v>
      </c>
      <c r="O46" s="480">
        <f>ROUND(AJ46*$B$2,1)</f>
        <v>7</v>
      </c>
      <c r="P46" s="621" t="s">
        <v>207</v>
      </c>
      <c r="Q46" s="480">
        <f>ROUND(AL46*$B$2,1)</f>
        <v>7</v>
      </c>
      <c r="R46" s="621" t="s">
        <v>207</v>
      </c>
      <c r="S46" s="622">
        <f>ROUND(SQRT((E46^2)+(G46^2)),0)</f>
        <v>516</v>
      </c>
      <c r="T46" s="621" t="s">
        <v>207</v>
      </c>
      <c r="U46" s="623"/>
      <c r="V46" s="621"/>
      <c r="W46" s="622"/>
      <c r="X46" s="186"/>
      <c r="Y46" s="222"/>
      <c r="Z46" s="477">
        <f>164-1.5</f>
        <v>162.5</v>
      </c>
      <c r="AA46" s="186" t="s">
        <v>208</v>
      </c>
      <c r="AB46" s="189">
        <f>122-1.5</f>
        <v>120.5</v>
      </c>
      <c r="AC46" s="186" t="s">
        <v>208</v>
      </c>
      <c r="AD46" s="185" t="str">
        <f>AB46&amp;" x "&amp;Z46</f>
        <v>120.5 x 162.5</v>
      </c>
      <c r="AE46" s="186" t="s">
        <v>208</v>
      </c>
      <c r="AF46" s="187">
        <f>Z46+(2*AJ46)</f>
        <v>168</v>
      </c>
      <c r="AG46" s="186" t="s">
        <v>208</v>
      </c>
      <c r="AH46" s="185">
        <f>AB46+AJ46+AL46</f>
        <v>126</v>
      </c>
      <c r="AI46" s="186" t="s">
        <v>208</v>
      </c>
      <c r="AJ46" s="185">
        <v>2.75</v>
      </c>
      <c r="AK46" s="186" t="s">
        <v>208</v>
      </c>
      <c r="AL46" s="690">
        <v>2.75</v>
      </c>
      <c r="AM46" s="186" t="s">
        <v>208</v>
      </c>
      <c r="AN46" s="477">
        <f>ROUND(SQRT((Z46^2)+(AB46^2)),0)</f>
        <v>202</v>
      </c>
      <c r="AO46" s="186" t="s">
        <v>208</v>
      </c>
      <c r="AP46" s="185"/>
      <c r="AQ46" s="186"/>
      <c r="AR46" s="187"/>
      <c r="AS46" s="186"/>
      <c r="AU46" s="1249"/>
      <c r="AV46" s="309" t="s">
        <v>2845</v>
      </c>
      <c r="AW46" s="368">
        <v>88621</v>
      </c>
      <c r="AX46" s="416">
        <f>IF(Index!$L$4="€",VLOOKUP(AW46,ERP!$A:$CL,5,0),IF(Index!$L$4="$",VLOOKUP(AW46,ERP!$A:$CL,7,0),IF(Index!$L$4="CHF",VLOOKUP(AW46,ERP!$A:$CL,9,0),IF(Index!$L$4="£",VLOOKUP(AW46,ERP!$A:$CL,11,0),""))))</f>
        <v>2442</v>
      </c>
      <c r="AY46" s="2"/>
      <c r="BA46" s="2"/>
      <c r="BB46" s="2" t="s">
        <v>2845</v>
      </c>
      <c r="BC46" s="368" t="s">
        <v>2843</v>
      </c>
      <c r="BD46" s="416">
        <f>IF(Index!$L$4="€",VLOOKUP(BC46,ERP!$A:$CL,5,0),IF(Index!$L$4="$",VLOOKUP(BC46,ERP!$A:$CL,7,0),IF(Index!$L$4="CHF",VLOOKUP(BC46,ERP!$A:$CL,9,0),IF(Index!$L$4="£",VLOOKUP(BC46,ERP!$A:$CL,11,0),""))))</f>
        <v>1386</v>
      </c>
      <c r="BG46" s="593"/>
    </row>
    <row r="47" spans="2:64" x14ac:dyDescent="0.2">
      <c r="B47" s="299"/>
      <c r="E47" s="308"/>
      <c r="I47" s="309"/>
      <c r="O47" s="308"/>
      <c r="Q47" s="308"/>
      <c r="AD47" s="309"/>
      <c r="AW47" s="2"/>
      <c r="AY47" s="2"/>
      <c r="BA47" s="2"/>
    </row>
    <row r="50" spans="1:114" s="343" customForma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X50" s="2"/>
      <c r="AZ50" s="2"/>
      <c r="BB50" s="338"/>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row>
    <row r="51" spans="1:114" s="343" customForma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X51" s="2"/>
      <c r="AZ51" s="2"/>
      <c r="BB51" s="338"/>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row>
    <row r="52" spans="1:114" s="343" customForma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X52" s="2"/>
      <c r="AZ52" s="2"/>
      <c r="BB52" s="338"/>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row>
    <row r="53" spans="1:114" s="343" customForma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X53" s="2"/>
      <c r="AZ53" s="2"/>
      <c r="BB53" s="338"/>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row>
    <row r="54" spans="1:114" s="343" customForma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X54" s="2"/>
      <c r="AZ54" s="2"/>
      <c r="BB54" s="338"/>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row>
    <row r="55" spans="1:114" s="343" customForma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X55" s="2"/>
      <c r="AZ55" s="2"/>
      <c r="BB55" s="338"/>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row>
    <row r="56" spans="1:114" s="343" customForma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X56" s="2"/>
      <c r="AZ56" s="2"/>
      <c r="BB56" s="338"/>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row>
    <row r="57" spans="1:114" s="343" customForma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X57" s="2"/>
      <c r="AZ57" s="2"/>
      <c r="BB57" s="338"/>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row>
    <row r="58" spans="1:114" s="343" customForma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X58" s="2"/>
      <c r="AZ58" s="2"/>
      <c r="BB58" s="338"/>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row>
    <row r="59" spans="1:114" s="343" customForma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X59" s="2"/>
      <c r="AZ59" s="2"/>
      <c r="BB59" s="338"/>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row>
    <row r="60" spans="1:114" s="343" customForma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X60" s="2"/>
      <c r="AZ60" s="2"/>
      <c r="BB60" s="338"/>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row>
    <row r="61" spans="1:114" s="343" customForma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X61" s="2"/>
      <c r="AZ61" s="2"/>
      <c r="BB61" s="338"/>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row>
    <row r="62" spans="1:114" s="343" customForma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X62" s="2"/>
      <c r="AZ62" s="2"/>
      <c r="BB62" s="338"/>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row>
    <row r="63" spans="1:114" s="343" customForma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X63" s="2"/>
      <c r="AZ63" s="2"/>
      <c r="BB63" s="338"/>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row>
    <row r="64" spans="1:114" s="343" customForma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X64" s="2"/>
      <c r="AZ64" s="2"/>
      <c r="BB64" s="338"/>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row>
    <row r="65" spans="1:114" s="343" customForma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X65" s="2"/>
      <c r="AZ65" s="2"/>
      <c r="BB65" s="338"/>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row>
    <row r="66" spans="1:114" s="343" customForma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X66" s="2"/>
      <c r="AZ66" s="2"/>
      <c r="BB66" s="338"/>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row>
    <row r="67" spans="1:114" s="343" customForma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X67" s="2"/>
      <c r="AZ67" s="2"/>
      <c r="BB67" s="338"/>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row>
    <row r="68" spans="1:114" s="343" customForma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X68" s="2"/>
      <c r="AZ68" s="2"/>
      <c r="BB68" s="338"/>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row>
    <row r="69" spans="1:114" s="343" customForma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X69" s="2"/>
      <c r="AZ69" s="2"/>
      <c r="BB69" s="338"/>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row>
    <row r="70" spans="1:114" s="343" customForma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X70" s="2"/>
      <c r="AZ70" s="2"/>
      <c r="BB70" s="338"/>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row>
    <row r="71" spans="1:114" s="343" customForma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X71" s="2"/>
      <c r="AZ71" s="2"/>
      <c r="BB71" s="338"/>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row>
    <row r="72" spans="1:114" s="343" customForma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X72" s="2"/>
      <c r="AZ72" s="2"/>
      <c r="BB72" s="338"/>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row>
    <row r="73" spans="1:114" s="343" customForma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X73" s="2"/>
      <c r="AZ73" s="2"/>
      <c r="BB73" s="338"/>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row>
    <row r="74" spans="1:114" s="343" customForma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X74" s="2"/>
      <c r="AZ74" s="2"/>
      <c r="BB74" s="338"/>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row>
    <row r="75" spans="1:114" s="343" customForma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X75" s="2"/>
      <c r="AZ75" s="2"/>
      <c r="BB75" s="338"/>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row>
    <row r="76" spans="1:114" s="343" customForma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X76" s="2"/>
      <c r="AZ76" s="2"/>
      <c r="BB76" s="338"/>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row>
    <row r="77" spans="1:114" s="343" customForma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X77" s="2"/>
      <c r="AZ77" s="2"/>
      <c r="BB77" s="338"/>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row>
    <row r="78" spans="1:114" s="343" customForma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X78" s="2"/>
      <c r="AZ78" s="2"/>
      <c r="BB78" s="338"/>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row>
    <row r="79" spans="1:114" s="343" customForma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X79" s="2"/>
      <c r="AZ79" s="2"/>
      <c r="BB79" s="338"/>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row>
    <row r="80" spans="1:114" s="343" customForma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X80" s="2"/>
      <c r="AZ80" s="2"/>
      <c r="BB80" s="338"/>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row>
    <row r="81" spans="1:114" s="343" customForma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X81" s="2"/>
      <c r="AZ81" s="2"/>
      <c r="BB81" s="338"/>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row>
    <row r="82" spans="1:114" s="343" customForma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X82" s="2"/>
      <c r="AZ82" s="2"/>
      <c r="BB82" s="338"/>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row>
    <row r="83" spans="1:114" s="343" customForma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X83" s="2"/>
      <c r="AZ83" s="2"/>
      <c r="BB83" s="338"/>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row>
    <row r="84" spans="1:114" s="343" customForma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X84" s="2"/>
      <c r="AZ84" s="2"/>
      <c r="BB84" s="338"/>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row>
    <row r="85" spans="1:114" s="343" customForma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X85" s="2"/>
      <c r="AZ85" s="2"/>
      <c r="BB85" s="338"/>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row>
    <row r="86" spans="1:114" s="343" customForma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X86" s="2"/>
      <c r="AZ86" s="2"/>
      <c r="BB86" s="338"/>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row>
    <row r="87" spans="1:114" s="343" customForma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X87" s="2"/>
      <c r="AZ87" s="2"/>
      <c r="BB87" s="338"/>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row>
    <row r="88" spans="1:114" s="343" customForma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X88" s="2"/>
      <c r="AZ88" s="2"/>
      <c r="BB88" s="338"/>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row>
    <row r="89" spans="1:114" s="343" customForma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X89" s="2"/>
      <c r="AZ89" s="2"/>
      <c r="BB89" s="338"/>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row>
    <row r="90" spans="1:114" s="343" customForma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X90" s="2"/>
      <c r="AZ90" s="2"/>
      <c r="BB90" s="338"/>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row>
    <row r="91" spans="1:114" s="343" customForma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X91" s="2"/>
      <c r="AZ91" s="2"/>
      <c r="BB91" s="338"/>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row>
    <row r="92" spans="1:114" s="343" customForma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X92" s="2"/>
      <c r="AZ92" s="2"/>
      <c r="BB92" s="338"/>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row>
    <row r="93" spans="1:114" s="343" customForma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X93" s="2"/>
      <c r="AZ93" s="2"/>
      <c r="BB93" s="338"/>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row>
    <row r="94" spans="1:114" s="343" customForma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X94" s="2"/>
      <c r="AZ94" s="2"/>
      <c r="BB94" s="338"/>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row>
    <row r="95" spans="1:114" s="343" customForma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X95" s="2"/>
      <c r="AZ95" s="2"/>
      <c r="BB95" s="338"/>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row>
    <row r="96" spans="1:114" s="343" customForma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X96" s="2"/>
      <c r="AZ96" s="2"/>
      <c r="BB96" s="338"/>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row>
    <row r="97" spans="1:114" s="343" customForma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X97" s="2"/>
      <c r="AZ97" s="2"/>
      <c r="BB97" s="338"/>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row>
    <row r="98" spans="1:114" s="343" customForma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X98" s="2"/>
      <c r="AZ98" s="2"/>
      <c r="BB98" s="338"/>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row>
    <row r="99" spans="1:114" s="343" customForma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X99" s="2"/>
      <c r="AZ99" s="2"/>
      <c r="BB99" s="338"/>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row>
    <row r="100" spans="1:114" s="343" customForma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X100" s="2"/>
      <c r="AZ100" s="2"/>
      <c r="BB100" s="338"/>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row>
    <row r="101" spans="1:114" s="343" customForma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X101" s="2"/>
      <c r="AZ101" s="2"/>
      <c r="BB101" s="338"/>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row>
    <row r="102" spans="1:114" s="343" customForma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X102" s="2"/>
      <c r="AZ102" s="2"/>
      <c r="BB102" s="338"/>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row>
    <row r="103" spans="1:114" s="343" customForma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X103" s="2"/>
      <c r="AZ103" s="2"/>
      <c r="BB103" s="338"/>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row>
    <row r="104" spans="1:114" s="343" customForma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X104" s="2"/>
      <c r="AZ104" s="2"/>
      <c r="BB104" s="338"/>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row>
    <row r="105" spans="1:114" s="343" customForma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X105" s="2"/>
      <c r="AZ105" s="2"/>
      <c r="BB105" s="338"/>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row>
    <row r="106" spans="1:114" s="343" customForma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X106" s="2"/>
      <c r="AZ106" s="2"/>
      <c r="BB106" s="338"/>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row>
    <row r="107" spans="1:114" s="343" customForma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X107" s="2"/>
      <c r="AZ107" s="2"/>
      <c r="BB107" s="338"/>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row>
    <row r="108" spans="1:114" s="343" customForma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X108" s="2"/>
      <c r="AZ108" s="2"/>
      <c r="BB108" s="338"/>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row>
    <row r="109" spans="1:114" s="343" customForma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X109" s="2"/>
      <c r="AZ109" s="2"/>
      <c r="BB109" s="338"/>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row>
    <row r="110" spans="1:114" s="343" customForma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X110" s="2"/>
      <c r="AZ110" s="2"/>
      <c r="BB110" s="338"/>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row>
    <row r="111" spans="1:114" s="343" customForma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X111" s="2"/>
      <c r="AZ111" s="2"/>
      <c r="BB111" s="338"/>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row>
    <row r="112" spans="1:114" s="343" customForma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X112" s="2"/>
      <c r="AZ112" s="2"/>
      <c r="BB112" s="338"/>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row>
    <row r="113" spans="1:114" s="343" customForma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X113" s="2"/>
      <c r="AZ113" s="2"/>
      <c r="BB113" s="338"/>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row>
    <row r="114" spans="1:114" s="343" customForma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X114" s="2"/>
      <c r="AZ114" s="2"/>
      <c r="BB114" s="338"/>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row>
    <row r="115" spans="1:114" s="343" customForma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X115" s="2"/>
      <c r="AZ115" s="2"/>
      <c r="BB115" s="338"/>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row>
    <row r="116" spans="1:114" s="343" customForma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X116" s="2"/>
      <c r="AZ116" s="2"/>
      <c r="BB116" s="338"/>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row>
    <row r="117" spans="1:114" s="343" customForma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X117" s="2"/>
      <c r="AZ117" s="2"/>
      <c r="BB117" s="338"/>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row>
    <row r="118" spans="1:114" s="343" customForma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X118" s="2"/>
      <c r="AZ118" s="2"/>
      <c r="BB118" s="338"/>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row>
    <row r="119" spans="1:114" s="343" customForma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X119" s="2"/>
      <c r="AZ119" s="2"/>
      <c r="BB119" s="338"/>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row>
    <row r="120" spans="1:114" s="343" customForma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X120" s="2"/>
      <c r="AZ120" s="2"/>
      <c r="BB120" s="338"/>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row>
    <row r="121" spans="1:114" s="343" customForma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X121" s="2"/>
      <c r="AZ121" s="2"/>
      <c r="BB121" s="338"/>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row>
    <row r="122" spans="1:114" s="343" customForma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X122" s="2"/>
      <c r="AZ122" s="2"/>
      <c r="BB122" s="338"/>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row>
    <row r="123" spans="1:114" s="343" customForma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X123" s="2"/>
      <c r="AZ123" s="2"/>
      <c r="BB123" s="338"/>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row>
    <row r="124" spans="1:114" s="343" customForma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X124" s="2"/>
      <c r="AZ124" s="2"/>
      <c r="BB124" s="338"/>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row>
    <row r="125" spans="1:114" s="343" customForma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X125" s="2"/>
      <c r="AZ125" s="2"/>
      <c r="BB125" s="338"/>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row>
    <row r="126" spans="1:114" s="343" customForma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X126" s="2"/>
      <c r="AZ126" s="2"/>
      <c r="BB126" s="338"/>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row>
    <row r="127" spans="1:114" s="343" customForma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X127" s="2"/>
      <c r="AZ127" s="2"/>
      <c r="BB127" s="338"/>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row>
    <row r="128" spans="1:114" s="343" customForma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X128" s="2"/>
      <c r="AZ128" s="2"/>
      <c r="BB128" s="338"/>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row>
    <row r="129" spans="1:114" s="343" customForma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X129" s="2"/>
      <c r="AZ129" s="2"/>
      <c r="BB129" s="338"/>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row>
    <row r="130" spans="1:114" s="343" customForma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X130" s="2"/>
      <c r="AZ130" s="2"/>
      <c r="BB130" s="338"/>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row>
    <row r="131" spans="1:114" s="343" customForma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X131" s="2"/>
      <c r="AZ131" s="2"/>
      <c r="BB131" s="338"/>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row>
    <row r="132" spans="1:114" s="343" customForma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X132" s="2"/>
      <c r="AZ132" s="2"/>
      <c r="BB132" s="338"/>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row>
    <row r="133" spans="1:114" s="343" customForma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X133" s="2"/>
      <c r="AZ133" s="2"/>
      <c r="BB133" s="338"/>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row>
    <row r="134" spans="1:114" s="343" customForma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X134" s="2"/>
      <c r="AZ134" s="2"/>
      <c r="BB134" s="338"/>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row>
    <row r="135" spans="1:114" s="343" customForma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X135" s="2"/>
      <c r="AZ135" s="2"/>
      <c r="BB135" s="338"/>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row>
    <row r="136" spans="1:114" s="343" customForma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X136" s="2"/>
      <c r="AZ136" s="2"/>
      <c r="BB136" s="338"/>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row>
    <row r="137" spans="1:114" s="343" customForma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X137" s="2"/>
      <c r="AZ137" s="2"/>
      <c r="BB137" s="338"/>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row>
    <row r="138" spans="1:114" s="343" customForma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X138" s="2"/>
      <c r="AZ138" s="2"/>
      <c r="BB138" s="338"/>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row>
    <row r="139" spans="1:114" s="343" customForma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X139" s="2"/>
      <c r="AZ139" s="2"/>
      <c r="BB139" s="338"/>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row>
    <row r="140" spans="1:114" s="343" customForma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X140" s="2"/>
      <c r="AZ140" s="2"/>
      <c r="BB140" s="338"/>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row>
    <row r="141" spans="1:114" s="343" customForma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X141" s="2"/>
      <c r="AZ141" s="2"/>
      <c r="BB141" s="338"/>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row>
    <row r="142" spans="1:114" s="343" customForma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X142" s="2"/>
      <c r="AZ142" s="2"/>
      <c r="BB142" s="338"/>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row>
    <row r="143" spans="1:114" s="343" customForma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X143" s="2"/>
      <c r="AZ143" s="2"/>
      <c r="BB143" s="338"/>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row>
    <row r="144" spans="1:114" s="343" customForma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X144" s="2"/>
      <c r="AZ144" s="2"/>
      <c r="BB144" s="338"/>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row>
    <row r="145" spans="1:114" s="343" customForma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X145" s="2"/>
      <c r="AZ145" s="2"/>
      <c r="BB145" s="338"/>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row>
    <row r="146" spans="1:114" s="343" customForma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X146" s="2"/>
      <c r="AZ146" s="2"/>
      <c r="BB146" s="338"/>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row>
    <row r="147" spans="1:114" s="343" customForma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X147" s="2"/>
      <c r="AZ147" s="2"/>
      <c r="BB147" s="338"/>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row>
    <row r="148" spans="1:114" s="343" customForma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X148" s="2"/>
      <c r="AZ148" s="2"/>
      <c r="BB148" s="338"/>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row>
    <row r="149" spans="1:114" s="343" customForma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X149" s="2"/>
      <c r="AZ149" s="2"/>
      <c r="BB149" s="338"/>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row>
    <row r="150" spans="1:114" s="343" customForma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X150" s="2"/>
      <c r="AZ150" s="2"/>
      <c r="BB150" s="338"/>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row>
    <row r="151" spans="1:114" s="343" customForma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X151" s="2"/>
      <c r="AZ151" s="2"/>
      <c r="BB151" s="338"/>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row>
    <row r="152" spans="1:114" s="343" customForma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X152" s="2"/>
      <c r="AZ152" s="2"/>
      <c r="BB152" s="338"/>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row>
    <row r="153" spans="1:114" s="343" customForma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X153" s="2"/>
      <c r="AZ153" s="2"/>
      <c r="BB153" s="338"/>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row>
    <row r="154" spans="1:114" s="343" customForma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X154" s="2"/>
      <c r="AZ154" s="2"/>
      <c r="BB154" s="338"/>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row>
    <row r="155" spans="1:114" s="343" customForma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X155" s="2"/>
      <c r="AZ155" s="2"/>
      <c r="BB155" s="338"/>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row>
    <row r="156" spans="1:114" s="343" customForma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X156" s="2"/>
      <c r="AZ156" s="2"/>
      <c r="BB156" s="338"/>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row>
    <row r="157" spans="1:114" s="343" customForma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X157" s="2"/>
      <c r="AZ157" s="2"/>
      <c r="BB157" s="338"/>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row>
    <row r="158" spans="1:114" s="343" customForma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X158" s="2"/>
      <c r="AZ158" s="2"/>
      <c r="BB158" s="338"/>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row>
    <row r="159" spans="1:114" s="343" customForma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X159" s="2"/>
      <c r="AZ159" s="2"/>
      <c r="BB159" s="338"/>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row>
    <row r="160" spans="1:114" s="343" customForma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X160" s="2"/>
      <c r="AZ160" s="2"/>
      <c r="BB160" s="338"/>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row>
    <row r="161" spans="1:114" s="343" customForma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X161" s="2"/>
      <c r="AZ161" s="2"/>
      <c r="BB161" s="338"/>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row>
    <row r="162" spans="1:114" s="343" customForma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X162" s="2"/>
      <c r="AZ162" s="2"/>
      <c r="BB162" s="338"/>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row>
    <row r="163" spans="1:114" s="343" customForma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X163" s="2"/>
      <c r="AZ163" s="2"/>
      <c r="BB163" s="338"/>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row>
    <row r="164" spans="1:114" s="343" customForma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X164" s="2"/>
      <c r="AZ164" s="2"/>
      <c r="BB164" s="338"/>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row>
    <row r="165" spans="1:114" s="343" customForma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X165" s="2"/>
      <c r="AZ165" s="2"/>
      <c r="BB165" s="338"/>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row>
    <row r="166" spans="1:114" s="343" customForma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X166" s="2"/>
      <c r="AZ166" s="2"/>
      <c r="BB166" s="338"/>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row>
    <row r="167" spans="1:114" s="343" customForma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X167" s="2"/>
      <c r="AZ167" s="2"/>
      <c r="BB167" s="338"/>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row>
    <row r="168" spans="1:114" s="343" customForma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X168" s="2"/>
      <c r="AZ168" s="2"/>
      <c r="BB168" s="338"/>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row>
    <row r="169" spans="1:114" s="343" customForma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X169" s="2"/>
      <c r="AZ169" s="2"/>
      <c r="BB169" s="338"/>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row>
    <row r="170" spans="1:114" s="343" customForma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X170" s="2"/>
      <c r="AZ170" s="2"/>
      <c r="BB170" s="338"/>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row>
    <row r="171" spans="1:114" s="343" customForma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X171" s="2"/>
      <c r="AZ171" s="2"/>
      <c r="BB171" s="338"/>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row>
    <row r="172" spans="1:114" s="343" customForma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X172" s="2"/>
      <c r="AZ172" s="2"/>
      <c r="BB172" s="338"/>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row>
    <row r="173" spans="1:114" s="343" customForma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X173" s="2"/>
      <c r="AZ173" s="2"/>
      <c r="BB173" s="338"/>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row>
    <row r="174" spans="1:114" s="343" customForma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X174" s="2"/>
      <c r="AZ174" s="2"/>
      <c r="BB174" s="338"/>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row>
    <row r="175" spans="1:114" s="343" customForma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X175" s="2"/>
      <c r="AZ175" s="2"/>
      <c r="BB175" s="338"/>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row>
    <row r="176" spans="1:114" s="343" customForma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X176" s="2"/>
      <c r="AZ176" s="2"/>
      <c r="BB176" s="338"/>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row>
    <row r="177" spans="1:114" s="343" customForma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X177" s="2"/>
      <c r="AZ177" s="2"/>
      <c r="BB177" s="338"/>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row>
    <row r="178" spans="1:114" s="343" customForma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X178" s="2"/>
      <c r="AZ178" s="2"/>
      <c r="BB178" s="338"/>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row>
    <row r="179" spans="1:114" s="343" customForma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X179" s="2"/>
      <c r="AZ179" s="2"/>
      <c r="BB179" s="338"/>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row>
    <row r="180" spans="1:114" s="343" customForma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X180" s="2"/>
      <c r="AZ180" s="2"/>
      <c r="BB180" s="338"/>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row>
    <row r="181" spans="1:114" s="343" customForma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X181" s="2"/>
      <c r="AZ181" s="2"/>
      <c r="BB181" s="338"/>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row>
    <row r="182" spans="1:114" s="343" customForma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X182" s="2"/>
      <c r="AZ182" s="2"/>
      <c r="BB182" s="338"/>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row>
    <row r="183" spans="1:114" s="343" customForma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X183" s="2"/>
      <c r="AZ183" s="2"/>
      <c r="BB183" s="338"/>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row>
    <row r="184" spans="1:114" s="343" customForma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X184" s="2"/>
      <c r="AZ184" s="2"/>
      <c r="BB184" s="338"/>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row>
    <row r="185" spans="1:114" s="343" customForma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X185" s="2"/>
      <c r="AZ185" s="2"/>
      <c r="BB185" s="338"/>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row>
    <row r="186" spans="1:114" s="343" customForma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X186" s="2"/>
      <c r="AZ186" s="2"/>
      <c r="BB186" s="338"/>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row>
    <row r="187" spans="1:114" s="343" customForma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X187" s="2"/>
      <c r="AZ187" s="2"/>
      <c r="BB187" s="338"/>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row>
    <row r="188" spans="1:114" s="343" customForma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X188" s="2"/>
      <c r="AZ188" s="2"/>
      <c r="BB188" s="338"/>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row>
    <row r="189" spans="1:114" s="343" customForma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X189" s="2"/>
      <c r="AZ189" s="2"/>
      <c r="BB189" s="338"/>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row>
    <row r="190" spans="1:114" s="343" customForma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X190" s="2"/>
      <c r="AZ190" s="2"/>
      <c r="BB190" s="338"/>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row>
    <row r="191" spans="1:114" s="343" customForma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X191" s="2"/>
      <c r="AZ191" s="2"/>
      <c r="BB191" s="338"/>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row>
    <row r="192" spans="1:114" s="343" customForma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X192" s="2"/>
      <c r="AZ192" s="2"/>
      <c r="BB192" s="338"/>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row>
    <row r="193" spans="1:114" s="343" customForma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X193" s="2"/>
      <c r="AZ193" s="2"/>
      <c r="BB193" s="338"/>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row>
    <row r="194" spans="1:114" s="343" customForma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X194" s="2"/>
      <c r="AZ194" s="2"/>
      <c r="BB194" s="338"/>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row>
    <row r="195" spans="1:114" s="343" customForma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X195" s="2"/>
      <c r="AZ195" s="2"/>
      <c r="BB195" s="338"/>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row>
    <row r="196" spans="1:114" s="343" customForma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X196" s="2"/>
      <c r="AZ196" s="2"/>
      <c r="BB196" s="338"/>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row>
    <row r="197" spans="1:114" s="343" customForma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X197" s="2"/>
      <c r="AZ197" s="2"/>
      <c r="BB197" s="338"/>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row>
    <row r="198" spans="1:114" s="343" customForma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X198" s="2"/>
      <c r="AZ198" s="2"/>
      <c r="BB198" s="338"/>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row>
    <row r="199" spans="1:114" s="343" customForma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X199" s="2"/>
      <c r="AZ199" s="2"/>
      <c r="BB199" s="338"/>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row>
    <row r="200" spans="1:114" s="343" customForma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X200" s="2"/>
      <c r="AZ200" s="2"/>
      <c r="BB200" s="338"/>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row>
    <row r="201" spans="1:114" s="343" customForma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X201" s="2"/>
      <c r="AZ201" s="2"/>
      <c r="BB201" s="338"/>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row>
    <row r="202" spans="1:114" s="343" customForma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X202" s="2"/>
      <c r="AZ202" s="2"/>
      <c r="BB202" s="338"/>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row>
    <row r="203" spans="1:114" s="343" customForma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X203" s="2"/>
      <c r="AZ203" s="2"/>
      <c r="BB203" s="338"/>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row>
    <row r="204" spans="1:114" s="343" customForma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X204" s="2"/>
      <c r="AZ204" s="2"/>
      <c r="BB204" s="338"/>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row>
    <row r="205" spans="1:114" s="343" customForma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X205" s="2"/>
      <c r="AZ205" s="2"/>
      <c r="BB205" s="338"/>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row>
    <row r="206" spans="1:114" s="343" customForma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X206" s="2"/>
      <c r="AZ206" s="2"/>
      <c r="BB206" s="338"/>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row>
    <row r="207" spans="1:114" s="343" customForma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X207" s="2"/>
      <c r="AZ207" s="2"/>
      <c r="BB207" s="338"/>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row>
    <row r="208" spans="1:114" s="343" customForma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X208" s="2"/>
      <c r="AZ208" s="2"/>
      <c r="BB208" s="338"/>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row>
    <row r="209" spans="1:114" s="343" customForma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X209" s="2"/>
      <c r="AZ209" s="2"/>
      <c r="BB209" s="338"/>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row>
    <row r="210" spans="1:114" s="343" customForma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X210" s="2"/>
      <c r="AZ210" s="2"/>
      <c r="BB210" s="338"/>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row>
    <row r="211" spans="1:114" s="343" customForma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X211" s="2"/>
      <c r="AZ211" s="2"/>
      <c r="BB211" s="338"/>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row>
    <row r="212" spans="1:114" s="343" customForma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X212" s="2"/>
      <c r="AZ212" s="2"/>
      <c r="BB212" s="338"/>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row>
    <row r="213" spans="1:114" s="343" customForma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X213" s="2"/>
      <c r="AZ213" s="2"/>
      <c r="BB213" s="338"/>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row>
    <row r="214" spans="1:114" s="343" customForma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X214" s="2"/>
      <c r="AZ214" s="2"/>
      <c r="BB214" s="338"/>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row>
    <row r="215" spans="1:114" s="343" customForma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X215" s="2"/>
      <c r="AZ215" s="2"/>
      <c r="BB215" s="338"/>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row>
    <row r="216" spans="1:114" s="343" customForma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X216" s="2"/>
      <c r="AZ216" s="2"/>
      <c r="BB216" s="338"/>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row>
    <row r="217" spans="1:114" s="343" customForma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X217" s="2"/>
      <c r="AZ217" s="2"/>
      <c r="BB217" s="338"/>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row>
    <row r="218" spans="1:114" s="343" customForma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X218" s="2"/>
      <c r="AZ218" s="2"/>
      <c r="BB218" s="338"/>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row>
    <row r="219" spans="1:114" s="343" customForma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X219" s="2"/>
      <c r="AZ219" s="2"/>
      <c r="BB219" s="338"/>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row>
    <row r="220" spans="1:114" s="343" customForma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X220" s="2"/>
      <c r="AZ220" s="2"/>
      <c r="BB220" s="338"/>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row>
    <row r="221" spans="1:114" s="343" customForma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X221" s="2"/>
      <c r="AZ221" s="2"/>
      <c r="BB221" s="338"/>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row>
    <row r="222" spans="1:114" s="343" customForma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X222" s="2"/>
      <c r="AZ222" s="2"/>
      <c r="BB222" s="338"/>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row>
    <row r="223" spans="1:114" s="343" customForma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X223" s="2"/>
      <c r="AZ223" s="2"/>
      <c r="BB223" s="338"/>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row>
    <row r="224" spans="1:114" s="343" customForma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X224" s="2"/>
      <c r="AZ224" s="2"/>
      <c r="BB224" s="338"/>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row>
    <row r="225" spans="1:114" s="343" customForma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X225" s="2"/>
      <c r="AZ225" s="2"/>
      <c r="BB225" s="338"/>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row>
    <row r="226" spans="1:114" s="343" customForma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X226" s="2"/>
      <c r="AZ226" s="2"/>
      <c r="BB226" s="338"/>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row>
    <row r="227" spans="1:114" s="343" customForma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X227" s="2"/>
      <c r="AZ227" s="2"/>
      <c r="BB227" s="338"/>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row>
    <row r="228" spans="1:114" s="343" customForma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X228" s="2"/>
      <c r="AZ228" s="2"/>
      <c r="BB228" s="338"/>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row>
    <row r="229" spans="1:114" s="343" customForma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X229" s="2"/>
      <c r="AZ229" s="2"/>
      <c r="BB229" s="338"/>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row>
    <row r="230" spans="1:114" s="343" customForma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X230" s="2"/>
      <c r="AZ230" s="2"/>
      <c r="BB230" s="338"/>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row>
    <row r="231" spans="1:114" s="343" customForma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X231" s="2"/>
      <c r="AZ231" s="2"/>
      <c r="BB231" s="338"/>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row>
    <row r="232" spans="1:114" s="343" customForma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X232" s="2"/>
      <c r="AZ232" s="2"/>
      <c r="BB232" s="338"/>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row>
    <row r="233" spans="1:114" s="343" customForma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X233" s="2"/>
      <c r="AZ233" s="2"/>
      <c r="BB233" s="338"/>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row>
    <row r="234" spans="1:114" s="343" customForma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X234" s="2"/>
      <c r="AZ234" s="2"/>
      <c r="BB234" s="338"/>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row>
    <row r="235" spans="1:114" s="343" customForma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X235" s="2"/>
      <c r="AZ235" s="2"/>
      <c r="BB235" s="338"/>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row>
    <row r="236" spans="1:114" s="343" customForma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X236" s="2"/>
      <c r="AZ236" s="2"/>
      <c r="BB236" s="338"/>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row>
    <row r="237" spans="1:114" s="343" customForma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X237" s="2"/>
      <c r="AZ237" s="2"/>
      <c r="BB237" s="338"/>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row>
    <row r="238" spans="1:114" s="343" customForma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X238" s="2"/>
      <c r="AZ238" s="2"/>
      <c r="BB238" s="338"/>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row>
    <row r="239" spans="1:114" s="343" customForma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X239" s="2"/>
      <c r="AZ239" s="2"/>
      <c r="BB239" s="338"/>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row>
    <row r="240" spans="1:114" s="343" customForma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X240" s="2"/>
      <c r="AZ240" s="2"/>
      <c r="BB240" s="338"/>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row>
    <row r="241" spans="1:114" s="343" customForma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X241" s="2"/>
      <c r="AZ241" s="2"/>
      <c r="BB241" s="338"/>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row>
    <row r="242" spans="1:114" s="343" customForma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X242" s="2"/>
      <c r="AZ242" s="2"/>
      <c r="BB242" s="338"/>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row>
    <row r="243" spans="1:114" s="343" customForma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X243" s="2"/>
      <c r="AZ243" s="2"/>
      <c r="BB243" s="338"/>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row>
    <row r="244" spans="1:114" s="343" customForma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X244" s="2"/>
      <c r="AZ244" s="2"/>
      <c r="BB244" s="338"/>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row>
    <row r="245" spans="1:114" s="343" customForma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X245" s="2"/>
      <c r="AZ245" s="2"/>
      <c r="BB245" s="338"/>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row>
    <row r="246" spans="1:114" s="343" customForma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X246" s="2"/>
      <c r="AZ246" s="2"/>
      <c r="BB246" s="338"/>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row>
    <row r="247" spans="1:114" s="343" customForma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X247" s="2"/>
      <c r="AZ247" s="2"/>
      <c r="BB247" s="338"/>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row>
    <row r="248" spans="1:114" s="343" customForma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X248" s="2"/>
      <c r="AZ248" s="2"/>
      <c r="BB248" s="338"/>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row>
    <row r="249" spans="1:114" s="343" customForma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X249" s="2"/>
      <c r="AZ249" s="2"/>
      <c r="BB249" s="338"/>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row>
    <row r="250" spans="1:114" s="343" customForma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X250" s="2"/>
      <c r="AZ250" s="2"/>
      <c r="BB250" s="338"/>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row>
    <row r="251" spans="1:114" s="343" customForma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X251" s="2"/>
      <c r="AZ251" s="2"/>
      <c r="BB251" s="338"/>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row>
    <row r="252" spans="1:114" s="343" customForma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X252" s="2"/>
      <c r="AZ252" s="2"/>
      <c r="BB252" s="338"/>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row>
    <row r="253" spans="1:114" s="343" customForma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X253" s="2"/>
      <c r="AZ253" s="2"/>
      <c r="BB253" s="338"/>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row>
    <row r="254" spans="1:114" s="343" customForma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X254" s="2"/>
      <c r="AZ254" s="2"/>
      <c r="BB254" s="338"/>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row>
    <row r="255" spans="1:114" s="343" customForma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X255" s="2"/>
      <c r="AZ255" s="2"/>
      <c r="BB255" s="338"/>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row>
    <row r="256" spans="1:114" s="343" customForma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X256" s="2"/>
      <c r="AZ256" s="2"/>
      <c r="BB256" s="338"/>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row>
    <row r="257" spans="1:114" s="343" customForma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X257" s="2"/>
      <c r="AZ257" s="2"/>
      <c r="BB257" s="338"/>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row>
    <row r="258" spans="1:114" s="343" customForma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X258" s="2"/>
      <c r="AZ258" s="2"/>
      <c r="BB258" s="338"/>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row>
    <row r="259" spans="1:114" s="343" customForma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X259" s="2"/>
      <c r="AZ259" s="2"/>
      <c r="BB259" s="338"/>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row>
    <row r="260" spans="1:114" s="343" customForma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X260" s="2"/>
      <c r="AZ260" s="2"/>
      <c r="BB260" s="338"/>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row>
    <row r="261" spans="1:114" s="343" customForma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X261" s="2"/>
      <c r="AZ261" s="2"/>
      <c r="BB261" s="338"/>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row>
    <row r="262" spans="1:114" s="343" customForma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X262" s="2"/>
      <c r="AZ262" s="2"/>
      <c r="BB262" s="338"/>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row>
    <row r="263" spans="1:114" s="343" customForma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X263" s="2"/>
      <c r="AZ263" s="2"/>
      <c r="BB263" s="338"/>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row>
    <row r="264" spans="1:114" s="343" customForma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X264" s="2"/>
      <c r="AZ264" s="2"/>
      <c r="BB264" s="338"/>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row>
    <row r="265" spans="1:114" s="343" customForma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X265" s="2"/>
      <c r="AZ265" s="2"/>
      <c r="BB265" s="338"/>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row>
    <row r="266" spans="1:114" s="343" customForma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X266" s="2"/>
      <c r="AZ266" s="2"/>
      <c r="BB266" s="338"/>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row>
    <row r="267" spans="1:114" s="343" customForma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X267" s="2"/>
      <c r="AZ267" s="2"/>
      <c r="BB267" s="338"/>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row>
    <row r="268" spans="1:114" s="343" customForma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X268" s="2"/>
      <c r="AZ268" s="2"/>
      <c r="BB268" s="338"/>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row>
    <row r="269" spans="1:114" s="343" customForma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X269" s="2"/>
      <c r="AZ269" s="2"/>
      <c r="BB269" s="338"/>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row>
    <row r="270" spans="1:114" s="343" customForma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X270" s="2"/>
      <c r="AZ270" s="2"/>
      <c r="BB270" s="338"/>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row>
    <row r="271" spans="1:114" s="343" customForma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X271" s="2"/>
      <c r="AZ271" s="2"/>
      <c r="BB271" s="338"/>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row>
    <row r="272" spans="1:114" s="343" customForma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X272" s="2"/>
      <c r="AZ272" s="2"/>
      <c r="BB272" s="338"/>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row>
    <row r="273" spans="1:114" s="343" customForma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X273" s="2"/>
      <c r="AZ273" s="2"/>
      <c r="BB273" s="338"/>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row>
    <row r="274" spans="1:114" s="343" customForma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X274" s="2"/>
      <c r="AZ274" s="2"/>
      <c r="BB274" s="338"/>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row>
    <row r="275" spans="1:114" s="343" customForma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X275" s="2"/>
      <c r="AZ275" s="2"/>
      <c r="BB275" s="338"/>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row>
    <row r="276" spans="1:114" s="343" customForma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X276" s="2"/>
      <c r="AZ276" s="2"/>
      <c r="BB276" s="338"/>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row>
    <row r="277" spans="1:114" s="343" customForma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X277" s="2"/>
      <c r="AZ277" s="2"/>
      <c r="BB277" s="338"/>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row>
    <row r="278" spans="1:114" s="343" customForma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X278" s="2"/>
      <c r="AZ278" s="2"/>
      <c r="BB278" s="338"/>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row>
    <row r="279" spans="1:114" s="343" customForma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X279" s="2"/>
      <c r="AZ279" s="2"/>
      <c r="BB279" s="338"/>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row>
    <row r="280" spans="1:114" s="343" customForma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X280" s="2"/>
      <c r="AZ280" s="2"/>
      <c r="BB280" s="338"/>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row>
    <row r="281" spans="1:114" s="343" customForma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X281" s="2"/>
      <c r="AZ281" s="2"/>
      <c r="BB281" s="338"/>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row>
    <row r="282" spans="1:114" s="343" customForma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X282" s="2"/>
      <c r="AZ282" s="2"/>
      <c r="BB282" s="338"/>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row>
    <row r="283" spans="1:114" s="343" customForma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X283" s="2"/>
      <c r="AZ283" s="2"/>
      <c r="BB283" s="338"/>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row>
    <row r="284" spans="1:114" s="343" customForma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X284" s="2"/>
      <c r="AZ284" s="2"/>
      <c r="BB284" s="338"/>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row>
    <row r="285" spans="1:114" s="343" customForma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X285" s="2"/>
      <c r="AZ285" s="2"/>
      <c r="BB285" s="338"/>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row>
    <row r="286" spans="1:114" s="343" customForma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X286" s="2"/>
      <c r="AZ286" s="2"/>
      <c r="BB286" s="338"/>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row>
    <row r="287" spans="1:114" s="343" customForma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X287" s="2"/>
      <c r="AZ287" s="2"/>
      <c r="BB287" s="338"/>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row>
    <row r="288" spans="1:114" s="343" customForma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X288" s="2"/>
      <c r="AZ288" s="2"/>
      <c r="BB288" s="338"/>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row>
    <row r="289" spans="1:114" s="343" customForma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X289" s="2"/>
      <c r="AZ289" s="2"/>
      <c r="BB289" s="338"/>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row>
    <row r="290" spans="1:114" s="343" customForma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X290" s="2"/>
      <c r="AZ290" s="2"/>
      <c r="BB290" s="338"/>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row>
    <row r="291" spans="1:114" s="343" customForma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X291" s="2"/>
      <c r="AZ291" s="2"/>
      <c r="BB291" s="338"/>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row>
    <row r="292" spans="1:114" s="343" customForma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X292" s="2"/>
      <c r="AZ292" s="2"/>
      <c r="BB292" s="338"/>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row>
    <row r="293" spans="1:114" s="343" customForma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X293" s="2"/>
      <c r="AZ293" s="2"/>
      <c r="BB293" s="338"/>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row>
    <row r="294" spans="1:114" s="343" customForma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X294" s="2"/>
      <c r="AZ294" s="2"/>
      <c r="BB294" s="338"/>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row>
    <row r="295" spans="1:114" s="343" customForma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X295" s="2"/>
      <c r="AZ295" s="2"/>
      <c r="BB295" s="338"/>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row>
    <row r="296" spans="1:114" s="343" customForma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X296" s="2"/>
      <c r="AZ296" s="2"/>
      <c r="BB296" s="338"/>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row>
    <row r="297" spans="1:114" s="343" customForma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X297" s="2"/>
      <c r="AZ297" s="2"/>
      <c r="BB297" s="338"/>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row>
    <row r="298" spans="1:114" s="343" customForma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X298" s="2"/>
      <c r="AZ298" s="2"/>
      <c r="BB298" s="338"/>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row>
    <row r="299" spans="1:114" s="343" customForma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X299" s="2"/>
      <c r="AZ299" s="2"/>
      <c r="BB299" s="338"/>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row>
    <row r="300" spans="1:114" s="343" customForma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X300" s="2"/>
      <c r="AZ300" s="2"/>
      <c r="BB300" s="338"/>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row>
    <row r="301" spans="1:114" s="343" customForma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X301" s="2"/>
      <c r="AZ301" s="2"/>
      <c r="BB301" s="338"/>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row>
    <row r="302" spans="1:114" s="343" customForma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X302" s="2"/>
      <c r="AZ302" s="2"/>
      <c r="BB302" s="338"/>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row>
    <row r="303" spans="1:114" s="343" customForma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X303" s="2"/>
      <c r="AZ303" s="2"/>
      <c r="BB303" s="338"/>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row>
    <row r="304" spans="1:114" s="343" customForma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X304" s="2"/>
      <c r="AZ304" s="2"/>
      <c r="BB304" s="338"/>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row>
    <row r="305" spans="1:114" s="343" customForma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X305" s="2"/>
      <c r="AZ305" s="2"/>
      <c r="BB305" s="338"/>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row>
    <row r="306" spans="1:114" s="343" customForma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X306" s="2"/>
      <c r="AZ306" s="2"/>
      <c r="BB306" s="338"/>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row>
    <row r="307" spans="1:114" s="343" customForma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X307" s="2"/>
      <c r="AZ307" s="2"/>
      <c r="BB307" s="338"/>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row>
    <row r="308" spans="1:114" s="343" customForma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X308" s="2"/>
      <c r="AZ308" s="2"/>
      <c r="BB308" s="338"/>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row>
    <row r="309" spans="1:114" s="343" customForma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X309" s="2"/>
      <c r="AZ309" s="2"/>
      <c r="BB309" s="338"/>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row>
    <row r="310" spans="1:114" s="343" customForma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X310" s="2"/>
      <c r="AZ310" s="2"/>
      <c r="BB310" s="338"/>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row>
    <row r="311" spans="1:114" s="343" customForma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X311" s="2"/>
      <c r="AZ311" s="2"/>
      <c r="BB311" s="338"/>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row>
    <row r="312" spans="1:114" s="343" customForma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X312" s="2"/>
      <c r="AZ312" s="2"/>
      <c r="BB312" s="338"/>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row>
    <row r="313" spans="1:114" s="343" customForma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X313" s="2"/>
      <c r="AZ313" s="2"/>
      <c r="BB313" s="338"/>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row>
    <row r="314" spans="1:114" s="343" customForma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X314" s="2"/>
      <c r="AZ314" s="2"/>
      <c r="BB314" s="338"/>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row>
    <row r="315" spans="1:114" s="343" customForma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X315" s="2"/>
      <c r="AZ315" s="2"/>
      <c r="BB315" s="338"/>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row>
    <row r="316" spans="1:114" s="343" customForma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X316" s="2"/>
      <c r="AZ316" s="2"/>
      <c r="BB316" s="338"/>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row>
    <row r="317" spans="1:114" s="343" customForma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X317" s="2"/>
      <c r="AZ317" s="2"/>
      <c r="BB317" s="338"/>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row>
    <row r="318" spans="1:114" s="343" customForma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X318" s="2"/>
      <c r="AZ318" s="2"/>
      <c r="BB318" s="338"/>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row>
    <row r="319" spans="1:114" s="343" customForma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X319" s="2"/>
      <c r="AZ319" s="2"/>
      <c r="BB319" s="338"/>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row>
    <row r="320" spans="1:114" s="343" customForma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X320" s="2"/>
      <c r="AZ320" s="2"/>
      <c r="BB320" s="338"/>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row>
    <row r="321" spans="1:114" s="343" customForma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X321" s="2"/>
      <c r="AZ321" s="2"/>
      <c r="BB321" s="338"/>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row>
    <row r="322" spans="1:114" s="343" customForma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X322" s="2"/>
      <c r="AZ322" s="2"/>
      <c r="BB322" s="338"/>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row>
    <row r="323" spans="1:114" s="343" customForma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X323" s="2"/>
      <c r="AZ323" s="2"/>
      <c r="BB323" s="338"/>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row>
    <row r="324" spans="1:114" s="343" customForma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X324" s="2"/>
      <c r="AZ324" s="2"/>
      <c r="BB324" s="338"/>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row>
    <row r="325" spans="1:114" s="343" customForma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X325" s="2"/>
      <c r="AZ325" s="2"/>
      <c r="BB325" s="338"/>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row>
    <row r="326" spans="1:114" s="343" customForma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X326" s="2"/>
      <c r="AZ326" s="2"/>
      <c r="BB326" s="338"/>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row>
    <row r="327" spans="1:114" s="343" customForma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X327" s="2"/>
      <c r="AZ327" s="2"/>
      <c r="BB327" s="338"/>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row>
    <row r="328" spans="1:114" s="343" customForma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X328" s="2"/>
      <c r="AZ328" s="2"/>
      <c r="BB328" s="338"/>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row>
    <row r="329" spans="1:114" s="343" customForma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X329" s="2"/>
      <c r="AZ329" s="2"/>
      <c r="BB329" s="338"/>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row>
    <row r="330" spans="1:114" s="343" customForma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X330" s="2"/>
      <c r="AZ330" s="2"/>
      <c r="BB330" s="338"/>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row>
    <row r="331" spans="1:114" s="343" customForma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X331" s="2"/>
      <c r="AZ331" s="2"/>
      <c r="BB331" s="338"/>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row>
    <row r="332" spans="1:114" s="343" customForma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X332" s="2"/>
      <c r="AZ332" s="2"/>
      <c r="BB332" s="338"/>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row>
    <row r="333" spans="1:114" s="343" customForma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X333" s="2"/>
      <c r="AZ333" s="2"/>
      <c r="BB333" s="338"/>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row>
    <row r="334" spans="1:114" s="343" customForma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X334" s="2"/>
      <c r="AZ334" s="2"/>
      <c r="BB334" s="338"/>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row>
    <row r="335" spans="1:114" s="343" customForma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X335" s="2"/>
      <c r="AZ335" s="2"/>
      <c r="BB335" s="338"/>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row>
    <row r="336" spans="1:114" s="343" customForma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X336" s="2"/>
      <c r="AZ336" s="2"/>
      <c r="BB336" s="338"/>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row>
    <row r="337" spans="1:114" s="343" customForma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X337" s="2"/>
      <c r="AZ337" s="2"/>
      <c r="BB337" s="338"/>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row>
    <row r="338" spans="1:114" s="343" customForma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X338" s="2"/>
      <c r="AZ338" s="2"/>
      <c r="BB338" s="338"/>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row>
    <row r="339" spans="1:114" s="343" customForma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X339" s="2"/>
      <c r="AZ339" s="2"/>
      <c r="BB339" s="338"/>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row>
    <row r="340" spans="1:114" s="343" customForma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X340" s="2"/>
      <c r="AZ340" s="2"/>
      <c r="BB340" s="338"/>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row>
    <row r="341" spans="1:114" s="343" customForma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X341" s="2"/>
      <c r="AZ341" s="2"/>
      <c r="BB341" s="338"/>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row>
    <row r="342" spans="1:114" s="343" customForma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X342" s="2"/>
      <c r="AZ342" s="2"/>
      <c r="BB342" s="338"/>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row>
    <row r="343" spans="1:114" s="343" customForma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X343" s="2"/>
      <c r="AZ343" s="2"/>
      <c r="BB343" s="338"/>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row>
    <row r="344" spans="1:114" s="343" customForma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X344" s="2"/>
      <c r="AZ344" s="2"/>
      <c r="BB344" s="338"/>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row>
    <row r="345" spans="1:114" s="343" customForma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X345" s="2"/>
      <c r="AZ345" s="2"/>
      <c r="BB345" s="338"/>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row>
    <row r="346" spans="1:114" s="343" customForma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X346" s="2"/>
      <c r="AZ346" s="2"/>
      <c r="BB346" s="338"/>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row>
    <row r="347" spans="1:114" s="343" customForma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X347" s="2"/>
      <c r="AZ347" s="2"/>
      <c r="BB347" s="338"/>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row>
    <row r="348" spans="1:114" s="343" customForma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X348" s="2"/>
      <c r="AZ348" s="2"/>
      <c r="BB348" s="338"/>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row>
    <row r="349" spans="1:114" s="343" customForma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X349" s="2"/>
      <c r="AZ349" s="2"/>
      <c r="BB349" s="338"/>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row>
    <row r="350" spans="1:114" s="343" customForma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X350" s="2"/>
      <c r="AZ350" s="2"/>
      <c r="BB350" s="338"/>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row>
    <row r="351" spans="1:114" s="343" customForma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X351" s="2"/>
      <c r="AZ351" s="2"/>
      <c r="BB351" s="338"/>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row>
    <row r="352" spans="1:114" s="343" customForma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X352" s="2"/>
      <c r="AZ352" s="2"/>
      <c r="BB352" s="338"/>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row>
    <row r="353" spans="1:114" s="343" customForma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X353" s="2"/>
      <c r="AZ353" s="2"/>
      <c r="BB353" s="338"/>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row>
    <row r="354" spans="1:114" s="343" customForma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X354" s="2"/>
      <c r="AZ354" s="2"/>
      <c r="BB354" s="338"/>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row>
    <row r="355" spans="1:114" s="343" customForma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X355" s="2"/>
      <c r="AZ355" s="2"/>
      <c r="BB355" s="338"/>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row>
    <row r="356" spans="1:114" s="343" customForma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X356" s="2"/>
      <c r="AZ356" s="2"/>
      <c r="BB356" s="338"/>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row>
    <row r="357" spans="1:114" s="343" customForma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X357" s="2"/>
      <c r="AZ357" s="2"/>
      <c r="BB357" s="338"/>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row>
    <row r="358" spans="1:114" s="343" customForma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X358" s="2"/>
      <c r="AZ358" s="2"/>
      <c r="BB358" s="338"/>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row>
    <row r="359" spans="1:114" s="343" customForma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X359" s="2"/>
      <c r="AZ359" s="2"/>
      <c r="BB359" s="338"/>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row>
    <row r="360" spans="1:114" s="343" customForma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X360" s="2"/>
      <c r="AZ360" s="2"/>
      <c r="BB360" s="338"/>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row>
    <row r="361" spans="1:114" s="343" customForma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X361" s="2"/>
      <c r="AZ361" s="2"/>
      <c r="BB361" s="338"/>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row>
    <row r="362" spans="1:114" s="343" customForma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X362" s="2"/>
      <c r="AZ362" s="2"/>
      <c r="BB362" s="338"/>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row>
    <row r="363" spans="1:114" s="343" customForma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X363" s="2"/>
      <c r="AZ363" s="2"/>
      <c r="BB363" s="338"/>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row>
    <row r="364" spans="1:114" s="343" customForma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X364" s="2"/>
      <c r="AZ364" s="2"/>
      <c r="BB364" s="338"/>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row>
    <row r="365" spans="1:114" s="343" customForma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X365" s="2"/>
      <c r="AZ365" s="2"/>
      <c r="BB365" s="338"/>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row>
    <row r="366" spans="1:114" s="343" customForma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X366" s="2"/>
      <c r="AZ366" s="2"/>
      <c r="BB366" s="338"/>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row>
    <row r="367" spans="1:114" s="343" customForma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X367" s="2"/>
      <c r="AZ367" s="2"/>
      <c r="BB367" s="338"/>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row>
    <row r="368" spans="1:114" s="343" customForma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X368" s="2"/>
      <c r="AZ368" s="2"/>
      <c r="BB368" s="338"/>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row>
    <row r="369" spans="1:114" s="343" customForma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X369" s="2"/>
      <c r="AZ369" s="2"/>
      <c r="BB369" s="338"/>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row>
    <row r="370" spans="1:114" s="343" customForma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X370" s="2"/>
      <c r="AZ370" s="2"/>
      <c r="BB370" s="338"/>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row>
    <row r="371" spans="1:114" s="343" customForma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X371" s="2"/>
      <c r="AZ371" s="2"/>
      <c r="BB371" s="338"/>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row>
    <row r="372" spans="1:114" s="343" customForma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X372" s="2"/>
      <c r="AZ372" s="2"/>
      <c r="BB372" s="338"/>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row>
    <row r="373" spans="1:114" s="343" customForma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X373" s="2"/>
      <c r="AZ373" s="2"/>
      <c r="BB373" s="338"/>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row>
    <row r="374" spans="1:114" s="343" customForma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X374" s="2"/>
      <c r="AZ374" s="2"/>
      <c r="BB374" s="338"/>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row>
    <row r="375" spans="1:114" s="343" customForma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X375" s="2"/>
      <c r="AZ375" s="2"/>
      <c r="BB375" s="338"/>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row>
    <row r="376" spans="1:114" s="343" customForma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X376" s="2"/>
      <c r="AZ376" s="2"/>
      <c r="BB376" s="338"/>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row>
    <row r="377" spans="1:114" s="343" customForma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X377" s="2"/>
      <c r="AZ377" s="2"/>
      <c r="BB377" s="338"/>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row>
    <row r="378" spans="1:114" s="343" customForma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X378" s="2"/>
      <c r="AZ378" s="2"/>
      <c r="BB378" s="338"/>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row>
    <row r="379" spans="1:114" s="343" customForma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X379" s="2"/>
      <c r="AZ379" s="2"/>
      <c r="BB379" s="338"/>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row>
    <row r="380" spans="1:114" s="343" customForma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X380" s="2"/>
      <c r="AZ380" s="2"/>
      <c r="BB380" s="338"/>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row>
    <row r="381" spans="1:114" s="343" customForma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X381" s="2"/>
      <c r="AZ381" s="2"/>
      <c r="BB381" s="338"/>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row>
    <row r="382" spans="1:114" s="343" customForma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X382" s="2"/>
      <c r="AZ382" s="2"/>
      <c r="BB382" s="338"/>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row>
    <row r="383" spans="1:114" s="343" customForma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X383" s="2"/>
      <c r="AZ383" s="2"/>
      <c r="BB383" s="338"/>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row>
    <row r="384" spans="1:114" s="343" customForma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X384" s="2"/>
      <c r="AZ384" s="2"/>
      <c r="BB384" s="338"/>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row>
    <row r="385" spans="1:114" s="343" customForma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X385" s="2"/>
      <c r="AZ385" s="2"/>
      <c r="BB385" s="338"/>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row>
    <row r="386" spans="1:114" s="343" customForma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X386" s="2"/>
      <c r="AZ386" s="2"/>
      <c r="BB386" s="338"/>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row>
    <row r="387" spans="1:114" s="343" customForma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X387" s="2"/>
      <c r="AZ387" s="2"/>
      <c r="BB387" s="338"/>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row>
    <row r="388" spans="1:114" s="343" customForma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X388" s="2"/>
      <c r="AZ388" s="2"/>
      <c r="BB388" s="338"/>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row>
    <row r="389" spans="1:114" s="343" customForma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X389" s="2"/>
      <c r="AZ389" s="2"/>
      <c r="BB389" s="338"/>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row>
    <row r="390" spans="1:114" s="343" customForma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X390" s="2"/>
      <c r="AZ390" s="2"/>
      <c r="BB390" s="338"/>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row>
    <row r="391" spans="1:114" s="343" customForma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X391" s="2"/>
      <c r="AZ391" s="2"/>
      <c r="BB391" s="338"/>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row>
    <row r="392" spans="1:114" s="343" customForma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X392" s="2"/>
      <c r="AZ392" s="2"/>
      <c r="BB392" s="338"/>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row>
    <row r="393" spans="1:114" s="343" customForma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X393" s="2"/>
      <c r="AZ393" s="2"/>
      <c r="BB393" s="338"/>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row>
    <row r="394" spans="1:114" s="343" customForma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X394" s="2"/>
      <c r="AZ394" s="2"/>
      <c r="BB394" s="338"/>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row>
    <row r="395" spans="1:114" s="343" customForma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X395" s="2"/>
      <c r="AZ395" s="2"/>
      <c r="BB395" s="338"/>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row>
    <row r="396" spans="1:114" s="343" customForma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X396" s="2"/>
      <c r="AZ396" s="2"/>
      <c r="BB396" s="338"/>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row>
    <row r="397" spans="1:114" s="343" customForma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X397" s="2"/>
      <c r="AZ397" s="2"/>
      <c r="BB397" s="338"/>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row>
    <row r="398" spans="1:114" s="343" customForma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X398" s="2"/>
      <c r="AZ398" s="2"/>
      <c r="BB398" s="338"/>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row>
    <row r="399" spans="1:114" s="343" customForma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X399" s="2"/>
      <c r="AZ399" s="2"/>
      <c r="BB399" s="338"/>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row>
    <row r="400" spans="1:114" s="343" customForma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X400" s="2"/>
      <c r="AZ400" s="2"/>
      <c r="BB400" s="338"/>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row>
    <row r="401" spans="1:114" s="343" customForma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X401" s="2"/>
      <c r="AZ401" s="2"/>
      <c r="BB401" s="338"/>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row>
    <row r="402" spans="1:114" s="343" customForma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X402" s="2"/>
      <c r="AZ402" s="2"/>
      <c r="BB402" s="338"/>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row>
    <row r="403" spans="1:114" s="343" customForma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X403" s="2"/>
      <c r="AZ403" s="2"/>
      <c r="BB403" s="338"/>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row>
    <row r="404" spans="1:114" s="343" customForma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X404" s="2"/>
      <c r="AZ404" s="2"/>
      <c r="BB404" s="338"/>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row>
    <row r="405" spans="1:114" s="343" customForma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X405" s="2"/>
      <c r="AZ405" s="2"/>
      <c r="BB405" s="338"/>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row>
    <row r="406" spans="1:114" s="343" customForma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X406" s="2"/>
      <c r="AZ406" s="2"/>
      <c r="BB406" s="338"/>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row>
    <row r="407" spans="1:114" s="343" customForma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X407" s="2"/>
      <c r="AZ407" s="2"/>
      <c r="BB407" s="338"/>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row>
    <row r="408" spans="1:114" s="343" customForma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X408" s="2"/>
      <c r="AZ408" s="2"/>
      <c r="BB408" s="338"/>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row>
    <row r="409" spans="1:114" s="343" customForma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X409" s="2"/>
      <c r="AZ409" s="2"/>
      <c r="BB409" s="338"/>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row>
    <row r="410" spans="1:114" s="343" customForma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X410" s="2"/>
      <c r="AZ410" s="2"/>
      <c r="BB410" s="338"/>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row>
    <row r="411" spans="1:114" s="343" customForma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X411" s="2"/>
      <c r="AZ411" s="2"/>
      <c r="BB411" s="338"/>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row>
    <row r="412" spans="1:114" s="343" customForma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X412" s="2"/>
      <c r="AZ412" s="2"/>
      <c r="BB412" s="338"/>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row>
    <row r="413" spans="1:114" s="343" customForma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X413" s="2"/>
      <c r="AZ413" s="2"/>
      <c r="BB413" s="338"/>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row>
    <row r="414" spans="1:114" s="343" customForma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X414" s="2"/>
      <c r="AZ414" s="2"/>
      <c r="BB414" s="338"/>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row>
    <row r="415" spans="1:114" s="343" customForma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X415" s="2"/>
      <c r="AZ415" s="2"/>
      <c r="BB415" s="338"/>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row>
    <row r="416" spans="1:114" s="343" customForma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X416" s="2"/>
      <c r="AZ416" s="2"/>
      <c r="BB416" s="338"/>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row>
    <row r="417" spans="1:114" s="343" customForma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X417" s="2"/>
      <c r="AZ417" s="2"/>
      <c r="BB417" s="338"/>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row>
    <row r="418" spans="1:114" s="343" customForma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X418" s="2"/>
      <c r="AZ418" s="2"/>
      <c r="BB418" s="338"/>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row>
    <row r="419" spans="1:114" s="343" customForma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X419" s="2"/>
      <c r="AZ419" s="2"/>
      <c r="BB419" s="338"/>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row>
    <row r="420" spans="1:114" s="343" customForma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X420" s="2"/>
      <c r="AZ420" s="2"/>
      <c r="BB420" s="338"/>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row>
    <row r="421" spans="1:114" s="343" customForma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X421" s="2"/>
      <c r="AZ421" s="2"/>
      <c r="BB421" s="338"/>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row>
    <row r="422" spans="1:114" s="343" customForma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X422" s="2"/>
      <c r="AZ422" s="2"/>
      <c r="BB422" s="338"/>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row>
    <row r="423" spans="1:114" s="343" customForma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X423" s="2"/>
      <c r="AZ423" s="2"/>
      <c r="BB423" s="338"/>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row>
    <row r="424" spans="1:114" s="343" customForma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X424" s="2"/>
      <c r="AZ424" s="2"/>
      <c r="BB424" s="338"/>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row>
    <row r="425" spans="1:114" s="343" customForma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X425" s="2"/>
      <c r="AZ425" s="2"/>
      <c r="BB425" s="338"/>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row>
    <row r="426" spans="1:114" s="343" customForma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X426" s="2"/>
      <c r="AZ426" s="2"/>
      <c r="BB426" s="338"/>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row>
    <row r="427" spans="1:114" s="343" customForma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X427" s="2"/>
      <c r="AZ427" s="2"/>
      <c r="BB427" s="338"/>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row>
    <row r="428" spans="1:114" s="343" customForma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X428" s="2"/>
      <c r="AZ428" s="2"/>
      <c r="BB428" s="338"/>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row>
    <row r="429" spans="1:114" s="343" customForma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X429" s="2"/>
      <c r="AZ429" s="2"/>
      <c r="BB429" s="338"/>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row>
    <row r="430" spans="1:114" s="343" customForma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X430" s="2"/>
      <c r="AZ430" s="2"/>
      <c r="BB430" s="338"/>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row>
    <row r="431" spans="1:114" s="343" customForma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X431" s="2"/>
      <c r="AZ431" s="2"/>
      <c r="BB431" s="338"/>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row>
    <row r="432" spans="1:114" s="343" customForma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X432" s="2"/>
      <c r="AZ432" s="2"/>
      <c r="BB432" s="338"/>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row>
    <row r="433" spans="1:114" s="343" customForma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X433" s="2"/>
      <c r="AZ433" s="2"/>
      <c r="BB433" s="338"/>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row>
    <row r="434" spans="1:114" s="343" customForma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X434" s="2"/>
      <c r="AZ434" s="2"/>
      <c r="BB434" s="338"/>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row>
    <row r="435" spans="1:114" s="343" customForma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X435" s="2"/>
      <c r="AZ435" s="2"/>
      <c r="BB435" s="338"/>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row>
    <row r="436" spans="1:114" s="343" customForma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X436" s="2"/>
      <c r="AZ436" s="2"/>
      <c r="BB436" s="338"/>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row>
    <row r="437" spans="1:114" s="343" customForma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X437" s="2"/>
      <c r="AZ437" s="2"/>
      <c r="BB437" s="338"/>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row>
    <row r="438" spans="1:114" s="343" customForma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X438" s="2"/>
      <c r="AZ438" s="2"/>
      <c r="BB438" s="338"/>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row>
    <row r="439" spans="1:114" s="343" customForma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X439" s="2"/>
      <c r="AZ439" s="2"/>
      <c r="BB439" s="338"/>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row>
    <row r="440" spans="1:114" s="343" customForma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X440" s="2"/>
      <c r="AZ440" s="2"/>
      <c r="BB440" s="338"/>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row>
    <row r="441" spans="1:114" s="343" customForma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X441" s="2"/>
      <c r="AZ441" s="2"/>
      <c r="BB441" s="338"/>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row>
    <row r="442" spans="1:114" s="343" customForma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X442" s="2"/>
      <c r="AZ442" s="2"/>
      <c r="BB442" s="338"/>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row>
    <row r="443" spans="1:114" s="343" customForma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X443" s="2"/>
      <c r="AZ443" s="2"/>
      <c r="BB443" s="338"/>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row>
    <row r="444" spans="1:114" s="343" customForma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X444" s="2"/>
      <c r="AZ444" s="2"/>
      <c r="BB444" s="338"/>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row>
    <row r="445" spans="1:114" s="343" customForma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X445" s="2"/>
      <c r="AZ445" s="2"/>
      <c r="BB445" s="338"/>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row>
    <row r="446" spans="1:114" s="343" customForma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X446" s="2"/>
      <c r="AZ446" s="2"/>
      <c r="BB446" s="338"/>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row>
    <row r="447" spans="1:114" s="343" customForma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X447" s="2"/>
      <c r="AZ447" s="2"/>
      <c r="BB447" s="338"/>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row>
    <row r="448" spans="1:114" s="343" customForma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X448" s="2"/>
      <c r="AZ448" s="2"/>
      <c r="BB448" s="338"/>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row>
    <row r="449" spans="1:114" s="343" customForma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X449" s="2"/>
      <c r="AZ449" s="2"/>
      <c r="BB449" s="338"/>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row>
    <row r="450" spans="1:114" s="343" customForma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X450" s="2"/>
      <c r="AZ450" s="2"/>
      <c r="BB450" s="338"/>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row>
    <row r="451" spans="1:114" s="343" customForma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X451" s="2"/>
      <c r="AZ451" s="2"/>
      <c r="BB451" s="338"/>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row>
    <row r="452" spans="1:114" s="343" customForma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X452" s="2"/>
      <c r="AZ452" s="2"/>
      <c r="BB452" s="338"/>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row>
    <row r="453" spans="1:114" s="343" customForma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X453" s="2"/>
      <c r="AZ453" s="2"/>
      <c r="BB453" s="338"/>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row>
    <row r="454" spans="1:114" s="343" customForma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X454" s="2"/>
      <c r="AZ454" s="2"/>
      <c r="BB454" s="338"/>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row>
    <row r="455" spans="1:114" s="343" customForma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X455" s="2"/>
      <c r="AZ455" s="2"/>
      <c r="BB455" s="338"/>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row>
    <row r="456" spans="1:114" s="343" customForma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X456" s="2"/>
      <c r="AZ456" s="2"/>
      <c r="BB456" s="338"/>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row>
    <row r="457" spans="1:114" s="343" customForma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X457" s="2"/>
      <c r="AZ457" s="2"/>
      <c r="BB457" s="338"/>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row>
    <row r="458" spans="1:114" s="343" customForma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X458" s="2"/>
      <c r="AZ458" s="2"/>
      <c r="BB458" s="338"/>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row>
    <row r="459" spans="1:114" s="343" customForma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X459" s="2"/>
      <c r="AZ459" s="2"/>
      <c r="BB459" s="338"/>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row>
    <row r="460" spans="1:114" s="343" customForma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X460" s="2"/>
      <c r="AZ460" s="2"/>
      <c r="BB460" s="338"/>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row>
    <row r="461" spans="1:114" s="343" customForma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X461" s="2"/>
      <c r="AZ461" s="2"/>
      <c r="BB461" s="338"/>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row>
    <row r="462" spans="1:114" s="343" customForma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X462" s="2"/>
      <c r="AZ462" s="2"/>
      <c r="BB462" s="338"/>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row>
    <row r="463" spans="1:114" s="343" customForma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X463" s="2"/>
      <c r="AZ463" s="2"/>
      <c r="BB463" s="338"/>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row>
    <row r="464" spans="1:114" s="343" customForma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X464" s="2"/>
      <c r="AZ464" s="2"/>
      <c r="BB464" s="338"/>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row>
    <row r="465" spans="1:114" s="343" customForma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X465" s="2"/>
      <c r="AZ465" s="2"/>
      <c r="BB465" s="338"/>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row>
    <row r="466" spans="1:114" s="343" customForma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X466" s="2"/>
      <c r="AZ466" s="2"/>
      <c r="BB466" s="338"/>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row>
    <row r="467" spans="1:114" s="343" customForma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X467" s="2"/>
      <c r="AZ467" s="2"/>
      <c r="BB467" s="338"/>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row>
    <row r="468" spans="1:114" s="343" customForma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X468" s="2"/>
      <c r="AZ468" s="2"/>
      <c r="BB468" s="338"/>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row>
    <row r="469" spans="1:114" s="343" customForma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X469" s="2"/>
      <c r="AZ469" s="2"/>
      <c r="BB469" s="338"/>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row>
    <row r="470" spans="1:114" s="343" customForma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X470" s="2"/>
      <c r="AZ470" s="2"/>
      <c r="BB470" s="338"/>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row>
    <row r="471" spans="1:114" s="343" customForma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X471" s="2"/>
      <c r="AZ471" s="2"/>
      <c r="BB471" s="338"/>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row>
    <row r="472" spans="1:114" s="343" customForma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X472" s="2"/>
      <c r="AZ472" s="2"/>
      <c r="BB472" s="338"/>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row>
    <row r="473" spans="1:114" s="343" customForma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X473" s="2"/>
      <c r="AZ473" s="2"/>
      <c r="BB473" s="338"/>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row>
    <row r="474" spans="1:114" s="343" customForma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X474" s="2"/>
      <c r="AZ474" s="2"/>
      <c r="BB474" s="338"/>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row>
    <row r="475" spans="1:114" s="343" customForma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X475" s="2"/>
      <c r="AZ475" s="2"/>
      <c r="BB475" s="338"/>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row>
    <row r="476" spans="1:114" s="343" customForma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X476" s="2"/>
      <c r="AZ476" s="2"/>
      <c r="BB476" s="338"/>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row>
    <row r="477" spans="1:114" s="343" customForma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X477" s="2"/>
      <c r="AZ477" s="2"/>
      <c r="BB477" s="338"/>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row>
    <row r="478" spans="1:114" s="343" customForma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X478" s="2"/>
      <c r="AZ478" s="2"/>
      <c r="BB478" s="338"/>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row>
    <row r="479" spans="1:114" s="343" customForma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X479" s="2"/>
      <c r="AZ479" s="2"/>
      <c r="BB479" s="338"/>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row>
    <row r="480" spans="1:114" s="343" customForma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X480" s="2"/>
      <c r="AZ480" s="2"/>
      <c r="BB480" s="338"/>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row>
    <row r="481" spans="1:114" s="343" customForma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X481" s="2"/>
      <c r="AZ481" s="2"/>
      <c r="BB481" s="338"/>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row>
  </sheetData>
  <mergeCells count="65">
    <mergeCell ref="AW5:AX5"/>
    <mergeCell ref="AY5:AZ5"/>
    <mergeCell ref="AW6:AX6"/>
    <mergeCell ref="AY6:AZ6"/>
    <mergeCell ref="AU2:BA2"/>
    <mergeCell ref="AW3:BA3"/>
    <mergeCell ref="AW4:AX4"/>
    <mergeCell ref="AY4:AZ4"/>
    <mergeCell ref="AW9:AX9"/>
    <mergeCell ref="AY9:AZ9"/>
    <mergeCell ref="AW10:AX10"/>
    <mergeCell ref="AY10:AZ10"/>
    <mergeCell ref="AW7:AX7"/>
    <mergeCell ref="AY7:AZ7"/>
    <mergeCell ref="AW8:AX8"/>
    <mergeCell ref="AY8:AZ8"/>
    <mergeCell ref="AW13:AX13"/>
    <mergeCell ref="AY13:AZ13"/>
    <mergeCell ref="AW14:AX14"/>
    <mergeCell ref="AY14:AZ14"/>
    <mergeCell ref="AW11:AX11"/>
    <mergeCell ref="AY11:AZ11"/>
    <mergeCell ref="AW12:AX12"/>
    <mergeCell ref="AY12:AZ12"/>
    <mergeCell ref="AW15:AX15"/>
    <mergeCell ref="AY15:AZ15"/>
    <mergeCell ref="AU17:BA17"/>
    <mergeCell ref="E19:AS19"/>
    <mergeCell ref="AU19:AU26"/>
    <mergeCell ref="AW19:AX19"/>
    <mergeCell ref="AY19:AZ20"/>
    <mergeCell ref="E28:AS28"/>
    <mergeCell ref="AU28:AU36"/>
    <mergeCell ref="AW28:AX28"/>
    <mergeCell ref="E20:AS20"/>
    <mergeCell ref="AW20:AX20"/>
    <mergeCell ref="U21:V21"/>
    <mergeCell ref="W21:X21"/>
    <mergeCell ref="AP21:AQ21"/>
    <mergeCell ref="AR21:AS21"/>
    <mergeCell ref="E29:AS29"/>
    <mergeCell ref="AW29:AX29"/>
    <mergeCell ref="U30:V30"/>
    <mergeCell ref="W30:X30"/>
    <mergeCell ref="AP30:AQ30"/>
    <mergeCell ref="AR30:AS30"/>
    <mergeCell ref="AU38:AU46"/>
    <mergeCell ref="AW38:AX38"/>
    <mergeCell ref="E39:AS39"/>
    <mergeCell ref="AW39:AX39"/>
    <mergeCell ref="U40:V40"/>
    <mergeCell ref="W40:X40"/>
    <mergeCell ref="AP40:AQ40"/>
    <mergeCell ref="AR40:AS40"/>
    <mergeCell ref="E38:AS38"/>
    <mergeCell ref="BC38:BD38"/>
    <mergeCell ref="BC39:BD39"/>
    <mergeCell ref="BC19:BD19"/>
    <mergeCell ref="BC20:BD20"/>
    <mergeCell ref="BC28:BD28"/>
    <mergeCell ref="AY28:AZ29"/>
    <mergeCell ref="BE28:BF29"/>
    <mergeCell ref="BE19:BF20"/>
    <mergeCell ref="BC17:BF17"/>
    <mergeCell ref="BC29:BD29"/>
  </mergeCells>
  <pageMargins left="0.7" right="0.7" top="0.75" bottom="0.75" header="0.3" footer="0.3"/>
  <pageSetup paperSize="9" scale="3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F6ED9-B6D6-4D6F-87C1-1673049EF4ED}">
  <sheetPr>
    <tabColor theme="8" tint="-0.249977111117893"/>
  </sheetPr>
  <dimension ref="A1:BC47"/>
  <sheetViews>
    <sheetView showGridLines="0" zoomScale="80" zoomScaleNormal="80" workbookViewId="0"/>
  </sheetViews>
  <sheetFormatPr defaultColWidth="8.7109375" defaultRowHeight="15" x14ac:dyDescent="0.25"/>
  <cols>
    <col min="1" max="1" width="39.42578125" style="606" bestFit="1" customWidth="1"/>
    <col min="2" max="2" width="39.42578125" style="606" customWidth="1"/>
    <col min="3" max="3" width="20.7109375" style="606" customWidth="1"/>
    <col min="4" max="4" width="15.85546875" style="606" bestFit="1" customWidth="1"/>
    <col min="5" max="5" width="7.7109375" style="606" customWidth="1"/>
    <col min="6" max="6" width="15.85546875" style="606" bestFit="1" customWidth="1"/>
    <col min="7" max="7" width="7.7109375" style="606" customWidth="1"/>
    <col min="8" max="8" width="14.85546875" style="606" customWidth="1"/>
    <col min="9" max="9" width="15.85546875" style="606" bestFit="1" customWidth="1"/>
    <col min="10" max="10" width="7.7109375" style="606" customWidth="1"/>
    <col min="11" max="11" width="15.85546875" style="606" bestFit="1" customWidth="1"/>
    <col min="12" max="12" width="7.7109375" style="606" customWidth="1"/>
    <col min="13" max="13" width="8.7109375" style="606"/>
    <col min="14" max="14" width="5.5703125" style="606" bestFit="1" customWidth="1"/>
    <col min="15" max="16384" width="8.7109375" style="606"/>
  </cols>
  <sheetData>
    <row r="1" spans="1:55" s="603" customFormat="1" ht="129.75" customHeight="1" x14ac:dyDescent="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602"/>
      <c r="BA1" s="602"/>
      <c r="BB1" s="602"/>
      <c r="BC1" s="602"/>
    </row>
    <row r="2" spans="1:55" s="603" customFormat="1" ht="15" customHeight="1" x14ac:dyDescent="0.2">
      <c r="A2" s="1272" t="s">
        <v>2882</v>
      </c>
      <c r="B2" s="1273"/>
      <c r="C2" s="1273"/>
      <c r="D2" s="1273"/>
      <c r="E2" s="1273"/>
      <c r="F2" s="1273"/>
      <c r="G2" s="1273"/>
      <c r="H2" s="1273"/>
      <c r="I2" s="1273"/>
      <c r="J2" s="1273"/>
      <c r="K2" s="1273"/>
      <c r="L2" s="809"/>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row>
    <row r="3" spans="1:55" s="608" customFormat="1" ht="30" customHeight="1" x14ac:dyDescent="0.45">
      <c r="A3" s="1268" t="s">
        <v>2883</v>
      </c>
      <c r="B3" s="1269"/>
      <c r="C3" s="1269"/>
      <c r="D3" s="1269"/>
      <c r="E3" s="1269"/>
      <c r="F3" s="1269"/>
      <c r="G3" s="1269"/>
      <c r="H3" s="1269"/>
      <c r="I3" s="1269"/>
      <c r="J3" s="1269"/>
      <c r="K3" s="1269"/>
      <c r="L3" s="1269"/>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row>
    <row r="4" spans="1:55" x14ac:dyDescent="0.25">
      <c r="A4" s="1270"/>
      <c r="B4" s="1270"/>
      <c r="C4" s="1270"/>
      <c r="D4" s="1270"/>
      <c r="E4" s="1270"/>
      <c r="F4" s="638"/>
      <c r="G4" s="609"/>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row>
    <row r="5" spans="1:55" x14ac:dyDescent="0.25">
      <c r="A5" s="1271"/>
      <c r="B5" s="1271"/>
      <c r="C5" s="1271"/>
      <c r="D5" s="1271"/>
      <c r="E5" s="1271"/>
      <c r="F5" s="609"/>
      <c r="G5" s="609"/>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5"/>
      <c r="AJ5" s="605"/>
      <c r="AK5" s="605"/>
      <c r="AL5" s="605"/>
      <c r="AM5" s="605"/>
      <c r="AN5" s="605"/>
      <c r="AO5" s="605"/>
      <c r="AP5" s="605"/>
      <c r="AQ5" s="605"/>
      <c r="AR5" s="605"/>
      <c r="AS5" s="605"/>
      <c r="AT5" s="605"/>
      <c r="AU5" s="605"/>
      <c r="AV5" s="605"/>
      <c r="AW5" s="605"/>
      <c r="AX5" s="605"/>
      <c r="AY5" s="605"/>
      <c r="AZ5" s="605"/>
      <c r="BA5" s="605"/>
      <c r="BB5" s="605"/>
      <c r="BC5" s="605"/>
    </row>
    <row r="6" spans="1:55" x14ac:dyDescent="0.25">
      <c r="A6" s="1271"/>
      <c r="B6" s="1271"/>
      <c r="C6" s="1271"/>
      <c r="D6" s="1271"/>
      <c r="E6" s="1271"/>
      <c r="F6" s="609"/>
      <c r="G6" s="609"/>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05"/>
      <c r="AS6" s="605"/>
      <c r="AT6" s="605"/>
      <c r="AU6" s="605"/>
      <c r="AV6" s="605"/>
      <c r="AW6" s="605"/>
      <c r="AX6" s="605"/>
      <c r="AY6" s="605"/>
      <c r="AZ6" s="605"/>
      <c r="BA6" s="605"/>
      <c r="BB6" s="605"/>
      <c r="BC6" s="605"/>
    </row>
    <row r="7" spans="1:55" x14ac:dyDescent="0.25">
      <c r="A7" s="1271"/>
      <c r="B7" s="1271"/>
      <c r="C7" s="1271"/>
      <c r="D7" s="1271"/>
      <c r="E7" s="1271"/>
      <c r="F7" s="609"/>
      <c r="G7" s="609"/>
      <c r="H7" s="605"/>
      <c r="I7" s="605"/>
      <c r="J7" s="605"/>
      <c r="K7" s="605"/>
      <c r="L7" s="605"/>
      <c r="M7" s="605"/>
      <c r="N7" s="605"/>
      <c r="O7" s="605"/>
      <c r="P7" s="605"/>
      <c r="Q7" s="605"/>
      <c r="R7" s="605"/>
      <c r="S7" s="605"/>
      <c r="T7" s="605"/>
      <c r="U7" s="605"/>
      <c r="V7" s="605"/>
      <c r="W7" s="605"/>
      <c r="X7" s="605"/>
      <c r="Y7" s="605"/>
      <c r="Z7" s="605"/>
      <c r="AA7" s="605"/>
      <c r="AB7" s="605"/>
      <c r="AC7" s="605"/>
      <c r="AD7" s="605"/>
      <c r="AE7" s="605"/>
      <c r="AF7" s="605"/>
      <c r="AG7" s="605"/>
      <c r="AH7" s="605"/>
      <c r="AI7" s="605"/>
      <c r="AJ7" s="605"/>
      <c r="AK7" s="605"/>
      <c r="AL7" s="605"/>
      <c r="AM7" s="605"/>
      <c r="AN7" s="605"/>
      <c r="AO7" s="605"/>
      <c r="AP7" s="605"/>
      <c r="AQ7" s="605"/>
      <c r="AR7" s="605"/>
      <c r="AS7" s="605"/>
      <c r="AT7" s="605"/>
      <c r="AU7" s="605"/>
      <c r="AV7" s="605"/>
      <c r="AW7" s="605"/>
      <c r="AX7" s="605"/>
      <c r="AY7" s="605"/>
      <c r="AZ7" s="605"/>
      <c r="BA7" s="605"/>
      <c r="BB7" s="605"/>
      <c r="BC7" s="605"/>
    </row>
    <row r="8" spans="1:55" x14ac:dyDescent="0.25">
      <c r="A8" s="1271"/>
      <c r="B8" s="1271"/>
      <c r="C8" s="1271"/>
      <c r="D8" s="1271"/>
      <c r="E8" s="1271"/>
      <c r="F8" s="609"/>
      <c r="G8" s="609"/>
      <c r="H8" s="605"/>
      <c r="I8" s="605"/>
      <c r="J8" s="605"/>
      <c r="K8" s="605"/>
      <c r="L8" s="605"/>
      <c r="M8" s="605"/>
      <c r="N8" s="605"/>
      <c r="O8" s="605"/>
      <c r="P8" s="605"/>
      <c r="Q8" s="605"/>
      <c r="R8" s="605"/>
      <c r="S8" s="605"/>
      <c r="T8" s="605"/>
      <c r="U8" s="605"/>
      <c r="V8" s="605"/>
      <c r="W8" s="605"/>
      <c r="X8" s="605"/>
      <c r="Y8" s="605"/>
      <c r="Z8" s="605"/>
      <c r="AA8" s="605"/>
      <c r="AB8" s="605"/>
      <c r="AC8" s="605"/>
      <c r="AD8" s="605"/>
      <c r="AE8" s="605"/>
      <c r="AF8" s="605"/>
      <c r="AG8" s="605"/>
      <c r="AH8" s="605"/>
      <c r="AI8" s="605"/>
      <c r="AJ8" s="605"/>
      <c r="AK8" s="605"/>
      <c r="AL8" s="605"/>
      <c r="AM8" s="605"/>
      <c r="AN8" s="605"/>
      <c r="AO8" s="605"/>
      <c r="AP8" s="605"/>
      <c r="AQ8" s="605"/>
      <c r="AR8" s="605"/>
      <c r="AS8" s="605"/>
      <c r="AT8" s="605"/>
      <c r="AU8" s="605"/>
      <c r="AV8" s="605"/>
      <c r="AW8" s="605"/>
      <c r="AX8" s="605"/>
      <c r="AY8" s="605"/>
      <c r="AZ8" s="605"/>
      <c r="BA8" s="605"/>
      <c r="BB8" s="605"/>
      <c r="BC8" s="605"/>
    </row>
    <row r="9" spans="1:55" x14ac:dyDescent="0.25">
      <c r="A9" s="1271"/>
      <c r="B9" s="1271"/>
      <c r="C9" s="1271"/>
      <c r="D9" s="1271"/>
      <c r="E9" s="1271"/>
      <c r="F9" s="609"/>
      <c r="G9" s="609"/>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H9" s="605"/>
      <c r="AI9" s="605"/>
      <c r="AJ9" s="605"/>
      <c r="AK9" s="605"/>
      <c r="AL9" s="605"/>
      <c r="AM9" s="605"/>
      <c r="AN9" s="605"/>
      <c r="AO9" s="605"/>
      <c r="AP9" s="605"/>
      <c r="AQ9" s="605"/>
      <c r="AR9" s="605"/>
      <c r="AS9" s="605"/>
      <c r="AT9" s="605"/>
      <c r="AU9" s="605"/>
      <c r="AV9" s="605"/>
      <c r="AW9" s="605"/>
      <c r="AX9" s="605"/>
      <c r="AY9" s="605"/>
      <c r="AZ9" s="605"/>
      <c r="BA9" s="605"/>
      <c r="BB9" s="605"/>
      <c r="BC9" s="605"/>
    </row>
    <row r="10" spans="1:55" x14ac:dyDescent="0.25">
      <c r="A10" s="1271"/>
      <c r="B10" s="1271"/>
      <c r="C10" s="1271"/>
      <c r="D10" s="1271"/>
      <c r="E10" s="1271"/>
      <c r="F10" s="609"/>
      <c r="G10" s="609"/>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05"/>
      <c r="AT10" s="605"/>
      <c r="AU10" s="605"/>
      <c r="AV10" s="605"/>
      <c r="AW10" s="605"/>
      <c r="AX10" s="605"/>
      <c r="AY10" s="605"/>
      <c r="AZ10" s="605"/>
      <c r="BA10" s="605"/>
      <c r="BB10" s="605"/>
      <c r="BC10" s="605"/>
    </row>
    <row r="11" spans="1:55" x14ac:dyDescent="0.25">
      <c r="A11" s="1271"/>
      <c r="B11" s="1271"/>
      <c r="C11" s="1271"/>
      <c r="D11" s="1271"/>
      <c r="E11" s="1271"/>
      <c r="F11" s="609"/>
      <c r="G11" s="609"/>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05"/>
      <c r="AT11" s="605"/>
      <c r="AU11" s="605"/>
      <c r="AV11" s="605"/>
      <c r="AW11" s="605"/>
      <c r="AX11" s="605"/>
      <c r="AY11" s="605"/>
      <c r="AZ11" s="605"/>
      <c r="BA11" s="605"/>
      <c r="BB11" s="605"/>
      <c r="BC11" s="605"/>
    </row>
    <row r="12" spans="1:55" x14ac:dyDescent="0.25">
      <c r="A12" s="1271"/>
      <c r="B12" s="1271"/>
      <c r="C12" s="1271"/>
      <c r="D12" s="1271"/>
      <c r="E12" s="1271"/>
      <c r="F12" s="609"/>
      <c r="G12" s="609"/>
      <c r="H12" s="605"/>
      <c r="I12" s="605"/>
      <c r="J12" s="605"/>
      <c r="K12" s="605"/>
      <c r="L12" s="605"/>
      <c r="M12" s="605"/>
      <c r="N12" s="605"/>
      <c r="O12" s="605"/>
      <c r="P12" s="605"/>
      <c r="Q12" s="605"/>
      <c r="R12" s="605"/>
      <c r="S12" s="605"/>
      <c r="T12" s="605"/>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05"/>
      <c r="AT12" s="605"/>
      <c r="AU12" s="605"/>
      <c r="AV12" s="605"/>
      <c r="AW12" s="605"/>
      <c r="AX12" s="605"/>
      <c r="AY12" s="605"/>
      <c r="AZ12" s="605"/>
      <c r="BA12" s="605"/>
      <c r="BB12" s="605"/>
      <c r="BC12" s="605"/>
    </row>
    <row r="13" spans="1:55" x14ac:dyDescent="0.25">
      <c r="A13" s="1271"/>
      <c r="B13" s="1271"/>
      <c r="C13" s="1271"/>
      <c r="D13" s="1271"/>
      <c r="E13" s="1271"/>
      <c r="F13" s="609"/>
      <c r="G13" s="609"/>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605"/>
      <c r="AT13" s="605"/>
      <c r="AU13" s="605"/>
      <c r="AV13" s="605"/>
      <c r="AW13" s="605"/>
      <c r="AX13" s="605"/>
      <c r="AY13" s="605"/>
      <c r="AZ13" s="605"/>
      <c r="BA13" s="605"/>
      <c r="BB13" s="605"/>
      <c r="BC13" s="605"/>
    </row>
    <row r="14" spans="1:55" x14ac:dyDescent="0.25">
      <c r="A14" s="1271"/>
      <c r="B14" s="1271"/>
      <c r="C14" s="1271"/>
      <c r="D14" s="1271"/>
      <c r="E14" s="1271"/>
      <c r="F14" s="609"/>
      <c r="G14" s="609"/>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c r="AW14" s="605"/>
      <c r="AX14" s="605"/>
      <c r="AY14" s="605"/>
      <c r="AZ14" s="605"/>
      <c r="BA14" s="605"/>
      <c r="BB14" s="605"/>
      <c r="BC14" s="605"/>
    </row>
    <row r="15" spans="1:55" x14ac:dyDescent="0.25">
      <c r="A15" s="1271"/>
      <c r="B15" s="1271"/>
      <c r="C15" s="1271"/>
      <c r="D15" s="1271"/>
      <c r="E15" s="1271"/>
      <c r="F15" s="609"/>
      <c r="G15" s="609"/>
      <c r="H15" s="605"/>
      <c r="I15" s="609"/>
      <c r="J15" s="609"/>
      <c r="K15" s="609"/>
      <c r="L15" s="609"/>
      <c r="M15" s="605"/>
      <c r="N15" s="605"/>
      <c r="O15" s="605"/>
      <c r="P15" s="605"/>
      <c r="Q15" s="605"/>
      <c r="R15" s="605"/>
      <c r="S15" s="605"/>
      <c r="T15" s="605"/>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c r="BB15" s="605"/>
      <c r="BC15" s="605"/>
    </row>
    <row r="16" spans="1:55" x14ac:dyDescent="0.25">
      <c r="A16" s="604"/>
      <c r="B16" s="604"/>
      <c r="C16" s="605"/>
      <c r="D16" s="604"/>
      <c r="E16" s="604"/>
      <c r="F16" s="604"/>
      <c r="G16" s="605"/>
      <c r="H16" s="605"/>
      <c r="I16" s="614"/>
      <c r="J16" s="609"/>
      <c r="K16" s="614"/>
      <c r="L16" s="605"/>
      <c r="M16" s="605"/>
      <c r="N16" s="605"/>
      <c r="O16" s="605"/>
      <c r="P16" s="605"/>
      <c r="Q16" s="605"/>
      <c r="R16" s="605"/>
      <c r="S16" s="605"/>
      <c r="T16" s="605"/>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5"/>
      <c r="AT16" s="605"/>
      <c r="AU16" s="605"/>
      <c r="AV16" s="605"/>
      <c r="AW16" s="605"/>
      <c r="AX16" s="605"/>
      <c r="AY16" s="605"/>
      <c r="AZ16" s="605"/>
      <c r="BA16" s="605"/>
      <c r="BB16" s="605"/>
      <c r="BC16" s="605"/>
    </row>
    <row r="17" spans="1:55" ht="23.25" x14ac:dyDescent="0.35">
      <c r="A17" s="817" t="s">
        <v>2885</v>
      </c>
      <c r="B17" s="819"/>
      <c r="C17" s="605"/>
      <c r="D17" s="818"/>
      <c r="E17" s="818"/>
      <c r="F17" s="818"/>
      <c r="G17" s="819"/>
      <c r="H17" s="610"/>
      <c r="I17" s="1261" t="s">
        <v>2886</v>
      </c>
      <c r="J17" s="1262"/>
      <c r="K17" s="1262"/>
      <c r="L17" s="1263"/>
      <c r="M17" s="605"/>
      <c r="N17" s="605"/>
      <c r="O17" s="605"/>
      <c r="P17" s="605"/>
      <c r="Q17" s="605"/>
      <c r="R17" s="605"/>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605"/>
      <c r="AS17" s="605"/>
      <c r="AT17" s="605"/>
      <c r="AU17" s="605"/>
      <c r="AV17" s="605"/>
      <c r="AW17" s="605"/>
      <c r="AX17" s="605"/>
      <c r="AY17" s="605"/>
      <c r="AZ17" s="605"/>
      <c r="BA17" s="605"/>
      <c r="BB17" s="605"/>
      <c r="BC17" s="605"/>
    </row>
    <row r="18" spans="1:55" s="613" customFormat="1" ht="19.5" customHeight="1" x14ac:dyDescent="0.25">
      <c r="A18" s="1259" t="s">
        <v>5314</v>
      </c>
      <c r="B18" s="1259" t="s">
        <v>5315</v>
      </c>
      <c r="C18" s="605"/>
      <c r="D18" s="1264" t="s">
        <v>2657</v>
      </c>
      <c r="E18" s="1265"/>
      <c r="F18" s="1264" t="s">
        <v>5436</v>
      </c>
      <c r="G18" s="1265"/>
      <c r="H18" s="612"/>
      <c r="I18" s="1264" t="s">
        <v>2657</v>
      </c>
      <c r="J18" s="1265"/>
      <c r="K18" s="1264" t="s">
        <v>5437</v>
      </c>
      <c r="L18" s="1265"/>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N18" s="612"/>
      <c r="AO18" s="612"/>
      <c r="AP18" s="612"/>
      <c r="AQ18" s="612"/>
      <c r="AR18" s="612"/>
      <c r="AS18" s="612"/>
      <c r="AT18" s="612"/>
      <c r="AU18" s="612"/>
      <c r="AV18" s="612"/>
      <c r="AW18" s="612"/>
      <c r="AX18" s="612"/>
      <c r="AY18" s="612"/>
      <c r="AZ18" s="612"/>
      <c r="BA18" s="612"/>
      <c r="BB18" s="612"/>
      <c r="BC18" s="612"/>
    </row>
    <row r="19" spans="1:55" s="613" customFormat="1" ht="19.5" customHeight="1" x14ac:dyDescent="0.25">
      <c r="A19" s="1260"/>
      <c r="B19" s="1260"/>
      <c r="C19" s="605"/>
      <c r="D19" s="1266"/>
      <c r="E19" s="1267"/>
      <c r="F19" s="1266"/>
      <c r="G19" s="1267"/>
      <c r="H19" s="612"/>
      <c r="I19" s="1266"/>
      <c r="J19" s="1267"/>
      <c r="K19" s="1266"/>
      <c r="L19" s="1267"/>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2"/>
      <c r="AO19" s="612"/>
      <c r="AP19" s="612"/>
      <c r="AQ19" s="612"/>
      <c r="AR19" s="612"/>
      <c r="AS19" s="612"/>
      <c r="AT19" s="612"/>
      <c r="AU19" s="612"/>
      <c r="AV19" s="612"/>
      <c r="AW19" s="612"/>
      <c r="AX19" s="612"/>
      <c r="AY19" s="612"/>
      <c r="AZ19" s="612"/>
      <c r="BA19" s="612"/>
      <c r="BB19" s="612"/>
      <c r="BC19" s="612"/>
    </row>
    <row r="20" spans="1:55" s="613" customFormat="1" ht="19.5" customHeight="1" x14ac:dyDescent="0.25">
      <c r="A20" s="611" t="s">
        <v>4880</v>
      </c>
      <c r="B20" s="611" t="s">
        <v>4880</v>
      </c>
      <c r="C20" s="605"/>
      <c r="D20" s="762" t="s">
        <v>221</v>
      </c>
      <c r="E20" s="780" t="s">
        <v>23</v>
      </c>
      <c r="F20" s="762" t="s">
        <v>221</v>
      </c>
      <c r="G20" s="780" t="s">
        <v>23</v>
      </c>
      <c r="H20" s="612"/>
      <c r="I20" s="762" t="s">
        <v>221</v>
      </c>
      <c r="J20" s="780" t="s">
        <v>23</v>
      </c>
      <c r="K20" s="762" t="s">
        <v>221</v>
      </c>
      <c r="L20" s="780" t="s">
        <v>23</v>
      </c>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N20" s="612"/>
      <c r="AO20" s="612"/>
      <c r="AP20" s="612"/>
      <c r="AQ20" s="612"/>
      <c r="AR20" s="612"/>
      <c r="AS20" s="612"/>
      <c r="AT20" s="612"/>
      <c r="AU20" s="612"/>
      <c r="AV20" s="612"/>
      <c r="AW20" s="612"/>
      <c r="AX20" s="612"/>
      <c r="AY20" s="612"/>
      <c r="AZ20" s="612"/>
      <c r="BA20" s="612"/>
      <c r="BB20" s="612"/>
      <c r="BC20" s="612"/>
    </row>
    <row r="21" spans="1:55" s="613" customFormat="1" ht="19.5" customHeight="1" x14ac:dyDescent="0.25">
      <c r="A21" s="611" t="s">
        <v>2884</v>
      </c>
      <c r="B21" s="811" t="s">
        <v>2884</v>
      </c>
      <c r="C21" s="605"/>
      <c r="D21" s="700"/>
      <c r="E21" s="781" t="str">
        <f>Index!$L$4</f>
        <v>€</v>
      </c>
      <c r="F21" s="700"/>
      <c r="G21" s="781" t="str">
        <f>Index!$L$4</f>
        <v>€</v>
      </c>
      <c r="H21" s="612"/>
      <c r="I21" s="700"/>
      <c r="J21" s="781" t="str">
        <f>Index!$L$4</f>
        <v>€</v>
      </c>
      <c r="K21" s="700"/>
      <c r="L21" s="781" t="str">
        <f>Index!$L$4</f>
        <v>€</v>
      </c>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2"/>
      <c r="AO21" s="612"/>
      <c r="AP21" s="612"/>
      <c r="AQ21" s="612"/>
      <c r="AR21" s="612"/>
      <c r="AS21" s="612"/>
      <c r="AT21" s="612"/>
      <c r="AU21" s="612"/>
      <c r="AV21" s="612"/>
      <c r="AW21" s="612"/>
      <c r="AX21" s="612"/>
      <c r="AY21" s="612"/>
      <c r="AZ21" s="612"/>
      <c r="BA21" s="612"/>
      <c r="BB21" s="612"/>
      <c r="BC21" s="612"/>
    </row>
    <row r="22" spans="1:55" x14ac:dyDescent="0.25">
      <c r="A22" s="627" t="s">
        <v>4873</v>
      </c>
      <c r="B22" s="627" t="s">
        <v>5310</v>
      </c>
      <c r="C22" s="309" t="s">
        <v>2845</v>
      </c>
      <c r="D22" s="742">
        <v>99794</v>
      </c>
      <c r="E22" s="625">
        <f>IF(Index!$L$4="€",VLOOKUP(D22,ERP!$A:$CL,5,0),IF(Index!$L$4="$",VLOOKUP(D22,ERP!$A:$CL,7,0),IF(Index!$L$4="CHF",VLOOKUP(D22,ERP!$A:$CL,9,0),IF(Index!$L$4="£",VLOOKUP(D22,ERP!$A:$CL,11,0),""))))</f>
        <v>3675</v>
      </c>
      <c r="F22" s="742">
        <v>99814</v>
      </c>
      <c r="G22" s="625">
        <f>IF(Index!$L$4="€",VLOOKUP(F22,ERP!$A:$CL,5,0),IF(Index!$L$4="$",VLOOKUP(F22,ERP!$A:$CL,7,0),IF(Index!$L$4="CHF",VLOOKUP(F22,ERP!$A:$CL,9,0),IF(Index!$L$4="£",VLOOKUP(F22,ERP!$A:$CL,11,0),""))))</f>
        <v>4410</v>
      </c>
      <c r="H22" s="802" t="s">
        <v>2845</v>
      </c>
      <c r="I22" s="742">
        <v>34238</v>
      </c>
      <c r="J22" s="625">
        <f>IF(Index!$L$4="€",VLOOKUP(I22,ERP!$A:$CL,5,0),IF(Index!$L$4="$",VLOOKUP(I22,ERP!$A:$CL,7,0),IF(Index!$L$4="CHF",VLOOKUP(I22,ERP!$A:$CL,9,0),IF(Index!$L$4="£",VLOOKUP(I22,ERP!$A:$CL,11,0),""))))</f>
        <v>1103</v>
      </c>
      <c r="K22" s="742">
        <v>99838</v>
      </c>
      <c r="L22" s="625">
        <f>IF(Index!$L$4="€",VLOOKUP(K22,ERP!$A:$CL,5,0),IF(Index!$L$4="$",VLOOKUP(K22,ERP!$A:$CL,7,0),IF(Index!$L$4="CHF",VLOOKUP(K22,ERP!$A:$CL,9,0),IF(Index!$L$4="£",VLOOKUP(K22,ERP!$A:$CL,11,0),""))))</f>
        <v>1323</v>
      </c>
      <c r="M22" s="802" t="s">
        <v>2845</v>
      </c>
      <c r="N22" s="605"/>
      <c r="O22" s="605"/>
      <c r="P22" s="605"/>
      <c r="Q22" s="605"/>
      <c r="R22" s="605"/>
      <c r="S22" s="605"/>
      <c r="T22" s="605"/>
      <c r="U22" s="605"/>
      <c r="V22" s="605"/>
      <c r="W22" s="605"/>
      <c r="X22" s="605"/>
      <c r="Y22" s="605"/>
      <c r="Z22" s="605"/>
      <c r="AA22" s="605"/>
      <c r="AB22" s="605"/>
      <c r="AC22" s="605"/>
      <c r="AD22" s="605"/>
      <c r="AE22" s="605"/>
      <c r="AF22" s="605"/>
      <c r="AG22" s="605"/>
      <c r="AH22" s="605"/>
      <c r="AI22" s="605"/>
      <c r="AJ22" s="605"/>
      <c r="AK22" s="605"/>
      <c r="AL22" s="605"/>
      <c r="AM22" s="605"/>
      <c r="AN22" s="605"/>
      <c r="AO22" s="605"/>
      <c r="AP22" s="605"/>
      <c r="AQ22" s="605"/>
      <c r="AR22" s="605"/>
      <c r="AS22" s="605"/>
      <c r="AT22" s="605"/>
      <c r="AU22" s="605"/>
      <c r="AV22" s="605"/>
      <c r="AW22" s="605"/>
      <c r="AX22" s="605"/>
      <c r="AY22" s="605"/>
      <c r="AZ22" s="605"/>
      <c r="BA22" s="605"/>
      <c r="BB22" s="605"/>
      <c r="BC22" s="605"/>
    </row>
    <row r="23" spans="1:55" x14ac:dyDescent="0.25">
      <c r="A23" s="626" t="s">
        <v>4874</v>
      </c>
      <c r="B23" s="626" t="s">
        <v>5311</v>
      </c>
      <c r="C23" s="309" t="s">
        <v>2845</v>
      </c>
      <c r="D23" s="810">
        <v>92093</v>
      </c>
      <c r="E23" s="624">
        <f>IF(Index!$L$4="€",VLOOKUP(D23,ERP!$A:$CL,5,0),IF(Index!$L$4="$",VLOOKUP(D23,ERP!$A:$CL,7,0),IF(Index!$L$4="CHF",VLOOKUP(D23,ERP!$A:$CL,9,0),IF(Index!$L$4="£",VLOOKUP(D23,ERP!$A:$CL,11,0),""))))</f>
        <v>4282</v>
      </c>
      <c r="F23" s="810">
        <v>92149</v>
      </c>
      <c r="G23" s="624">
        <f>IF(Index!$L$4="€",VLOOKUP(F23,ERP!$A:$CL,5,0),IF(Index!$L$4="$",VLOOKUP(F23,ERP!$A:$CL,7,0),IF(Index!$L$4="CHF",VLOOKUP(F23,ERP!$A:$CL,9,0),IF(Index!$L$4="£",VLOOKUP(F23,ERP!$A:$CL,11,0),""))))</f>
        <v>5139</v>
      </c>
      <c r="H23" s="802" t="s">
        <v>2845</v>
      </c>
      <c r="I23" s="810">
        <v>34240</v>
      </c>
      <c r="J23" s="624">
        <f>IF(Index!$L$4="€",VLOOKUP(I23,ERP!$A:$CL,5,0),IF(Index!$L$4="$",VLOOKUP(I23,ERP!$A:$CL,7,0),IF(Index!$L$4="CHF",VLOOKUP(I23,ERP!$A:$CL,9,0),IF(Index!$L$4="£",VLOOKUP(I23,ERP!$A:$CL,11,0),""))))</f>
        <v>1284</v>
      </c>
      <c r="K23" s="810">
        <v>87323</v>
      </c>
      <c r="L23" s="624">
        <f>IF(Index!$L$4="€",VLOOKUP(K23,ERP!$A:$CL,5,0),IF(Index!$L$4="$",VLOOKUP(K23,ERP!$A:$CL,7,0),IF(Index!$L$4="CHF",VLOOKUP(K23,ERP!$A:$CL,9,0),IF(Index!$L$4="£",VLOOKUP(K23,ERP!$A:$CL,11,0),""))))</f>
        <v>1541</v>
      </c>
      <c r="M23" s="802" t="s">
        <v>2845</v>
      </c>
      <c r="N23" s="605"/>
      <c r="O23" s="605"/>
      <c r="P23" s="605"/>
      <c r="Q23" s="605"/>
      <c r="R23" s="605"/>
      <c r="S23" s="605"/>
      <c r="T23" s="605"/>
      <c r="U23" s="605"/>
      <c r="V23" s="605"/>
      <c r="W23" s="605"/>
      <c r="X23" s="605"/>
      <c r="Y23" s="605"/>
      <c r="Z23" s="605"/>
      <c r="AA23" s="605"/>
      <c r="AB23" s="605"/>
      <c r="AC23" s="605"/>
      <c r="AD23" s="605"/>
      <c r="AE23" s="605"/>
      <c r="AF23" s="605"/>
      <c r="AG23" s="605"/>
      <c r="AH23" s="605"/>
      <c r="AI23" s="605"/>
      <c r="AJ23" s="605"/>
      <c r="AK23" s="605"/>
      <c r="AL23" s="605"/>
      <c r="AM23" s="605"/>
      <c r="AN23" s="605"/>
      <c r="AO23" s="605"/>
      <c r="AP23" s="605"/>
      <c r="AQ23" s="605"/>
      <c r="AR23" s="605"/>
      <c r="AS23" s="605"/>
      <c r="AT23" s="605"/>
      <c r="AU23" s="605"/>
      <c r="AV23" s="605"/>
      <c r="AW23" s="605"/>
      <c r="AX23" s="605"/>
      <c r="AY23" s="605"/>
      <c r="AZ23" s="605"/>
      <c r="BA23" s="605"/>
      <c r="BB23" s="605"/>
      <c r="BC23" s="605"/>
    </row>
    <row r="24" spans="1:55" x14ac:dyDescent="0.25">
      <c r="A24" s="627" t="s">
        <v>4875</v>
      </c>
      <c r="B24" s="627" t="s">
        <v>5312</v>
      </c>
      <c r="C24" s="309" t="s">
        <v>2845</v>
      </c>
      <c r="D24" s="742">
        <v>92094</v>
      </c>
      <c r="E24" s="625">
        <f>IF(Index!$L$4="€",VLOOKUP(D24,ERP!$A:$CL,5,0),IF(Index!$L$4="$",VLOOKUP(D24,ERP!$A:$CL,7,0),IF(Index!$L$4="CHF",VLOOKUP(D24,ERP!$A:$CL,9,0),IF(Index!$L$4="£",VLOOKUP(D24,ERP!$A:$CL,11,0),""))))</f>
        <v>4844</v>
      </c>
      <c r="F24" s="742">
        <v>92150</v>
      </c>
      <c r="G24" s="625">
        <f>IF(Index!$L$4="€",VLOOKUP(F24,ERP!$A:$CL,5,0),IF(Index!$L$4="$",VLOOKUP(F24,ERP!$A:$CL,7,0),IF(Index!$L$4="CHF",VLOOKUP(F24,ERP!$A:$CL,9,0),IF(Index!$L$4="£",VLOOKUP(F24,ERP!$A:$CL,11,0),""))))</f>
        <v>5813</v>
      </c>
      <c r="H24" s="802" t="s">
        <v>2845</v>
      </c>
      <c r="I24" s="742">
        <v>34242</v>
      </c>
      <c r="J24" s="625">
        <f>IF(Index!$L$4="€",VLOOKUP(I24,ERP!$A:$CL,5,0),IF(Index!$L$4="$",VLOOKUP(I24,ERP!$A:$CL,7,0),IF(Index!$L$4="CHF",VLOOKUP(I24,ERP!$A:$CL,9,0),IF(Index!$L$4="£",VLOOKUP(I24,ERP!$A:$CL,11,0),""))))</f>
        <v>1453</v>
      </c>
      <c r="K24" s="742">
        <v>87324</v>
      </c>
      <c r="L24" s="625">
        <f>IF(Index!$L$4="€",VLOOKUP(K24,ERP!$A:$CL,5,0),IF(Index!$L$4="$",VLOOKUP(K24,ERP!$A:$CL,7,0),IF(Index!$L$4="CHF",VLOOKUP(K24,ERP!$A:$CL,9,0),IF(Index!$L$4="£",VLOOKUP(K24,ERP!$A:$CL,11,0),""))))</f>
        <v>1744</v>
      </c>
      <c r="M24" s="802" t="s">
        <v>2845</v>
      </c>
      <c r="N24" s="605"/>
      <c r="O24" s="605"/>
      <c r="P24" s="605"/>
      <c r="Q24" s="605"/>
      <c r="R24" s="605"/>
      <c r="S24" s="605"/>
      <c r="T24" s="605"/>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5"/>
      <c r="AR24" s="605"/>
      <c r="AS24" s="605"/>
      <c r="AT24" s="605"/>
      <c r="AU24" s="605"/>
      <c r="AV24" s="605"/>
      <c r="AW24" s="605"/>
      <c r="AX24" s="605"/>
      <c r="AY24" s="605"/>
      <c r="AZ24" s="605"/>
      <c r="BA24" s="605"/>
      <c r="BB24" s="605"/>
      <c r="BC24" s="605"/>
    </row>
    <row r="25" spans="1:55" x14ac:dyDescent="0.25">
      <c r="A25" s="626" t="s">
        <v>4876</v>
      </c>
      <c r="B25" s="626" t="s">
        <v>5313</v>
      </c>
      <c r="C25" s="309" t="s">
        <v>2845</v>
      </c>
      <c r="D25" s="810">
        <v>92095</v>
      </c>
      <c r="E25" s="624">
        <f>IF(Index!$L$4="€",VLOOKUP(D25,ERP!$A:$CL,5,0),IF(Index!$L$4="$",VLOOKUP(D25,ERP!$A:$CL,7,0),IF(Index!$L$4="CHF",VLOOKUP(D25,ERP!$A:$CL,9,0),IF(Index!$L$4="£",VLOOKUP(D25,ERP!$A:$CL,11,0),""))))</f>
        <v>5403</v>
      </c>
      <c r="F25" s="810">
        <v>92151</v>
      </c>
      <c r="G25" s="624">
        <f>IF(Index!$L$4="€",VLOOKUP(F25,ERP!$A:$CL,5,0),IF(Index!$L$4="$",VLOOKUP(F25,ERP!$A:$CL,7,0),IF(Index!$L$4="CHF",VLOOKUP(F25,ERP!$A:$CL,9,0),IF(Index!$L$4="£",VLOOKUP(F25,ERP!$A:$CL,11,0),""))))</f>
        <v>6484</v>
      </c>
      <c r="H25" s="802" t="s">
        <v>2845</v>
      </c>
      <c r="I25" s="810">
        <v>34244</v>
      </c>
      <c r="J25" s="624">
        <f>IF(Index!$L$4="€",VLOOKUP(I25,ERP!$A:$CL,5,0),IF(Index!$L$4="$",VLOOKUP(I25,ERP!$A:$CL,7,0),IF(Index!$L$4="CHF",VLOOKUP(I25,ERP!$A:$CL,9,0),IF(Index!$L$4="£",VLOOKUP(I25,ERP!$A:$CL,11,0),""))))</f>
        <v>1621</v>
      </c>
      <c r="K25" s="810">
        <v>87325</v>
      </c>
      <c r="L25" s="624">
        <f>IF(Index!$L$4="€",VLOOKUP(K25,ERP!$A:$CL,5,0),IF(Index!$L$4="$",VLOOKUP(K25,ERP!$A:$CL,7,0),IF(Index!$L$4="CHF",VLOOKUP(K25,ERP!$A:$CL,9,0),IF(Index!$L$4="£",VLOOKUP(K25,ERP!$A:$CL,11,0),""))))</f>
        <v>1945</v>
      </c>
      <c r="M25" s="802" t="s">
        <v>2845</v>
      </c>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row>
    <row r="26" spans="1:55" x14ac:dyDescent="0.25">
      <c r="A26" s="627" t="s">
        <v>4877</v>
      </c>
      <c r="B26" s="627" t="s">
        <v>5307</v>
      </c>
      <c r="C26" s="309" t="s">
        <v>2845</v>
      </c>
      <c r="D26" s="742">
        <v>99796</v>
      </c>
      <c r="E26" s="625">
        <f>IF(Index!$L$4="€",VLOOKUP(D26,ERP!$A:$CL,5,0),IF(Index!$L$4="$",VLOOKUP(D26,ERP!$A:$CL,7,0),IF(Index!$L$4="CHF",VLOOKUP(D26,ERP!$A:$CL,9,0),IF(Index!$L$4="£",VLOOKUP(D26,ERP!$A:$CL,11,0),""))))</f>
        <v>5979</v>
      </c>
      <c r="F26" s="742">
        <v>99816</v>
      </c>
      <c r="G26" s="625">
        <f>IF(Index!$L$4="€",VLOOKUP(F26,ERP!$A:$CL,5,0),IF(Index!$L$4="$",VLOOKUP(F26,ERP!$A:$CL,7,0),IF(Index!$L$4="CHF",VLOOKUP(F26,ERP!$A:$CL,9,0),IF(Index!$L$4="£",VLOOKUP(F26,ERP!$A:$CL,11,0),""))))</f>
        <v>7175</v>
      </c>
      <c r="H26" s="802" t="s">
        <v>2845</v>
      </c>
      <c r="I26" s="742">
        <v>34246</v>
      </c>
      <c r="J26" s="625">
        <f>IF(Index!$L$4="€",VLOOKUP(I26,ERP!$A:$CL,5,0),IF(Index!$L$4="$",VLOOKUP(I26,ERP!$A:$CL,7,0),IF(Index!$L$4="CHF",VLOOKUP(I26,ERP!$A:$CL,9,0),IF(Index!$L$4="£",VLOOKUP(I26,ERP!$A:$CL,11,0),""))))</f>
        <v>1793</v>
      </c>
      <c r="K26" s="742">
        <v>99840</v>
      </c>
      <c r="L26" s="625">
        <f>IF(Index!$L$4="€",VLOOKUP(K26,ERP!$A:$CL,5,0),IF(Index!$L$4="$",VLOOKUP(K26,ERP!$A:$CL,7,0),IF(Index!$L$4="CHF",VLOOKUP(K26,ERP!$A:$CL,9,0),IF(Index!$L$4="£",VLOOKUP(K26,ERP!$A:$CL,11,0),""))))</f>
        <v>2153</v>
      </c>
      <c r="M26" s="802" t="s">
        <v>2845</v>
      </c>
      <c r="N26" s="605"/>
      <c r="O26" s="605"/>
      <c r="P26" s="605"/>
      <c r="Q26" s="605"/>
      <c r="R26" s="605"/>
      <c r="S26" s="605"/>
      <c r="T26" s="605"/>
      <c r="U26" s="605"/>
      <c r="V26" s="605"/>
      <c r="W26" s="605"/>
      <c r="X26" s="605"/>
      <c r="Y26" s="605"/>
      <c r="Z26" s="605"/>
      <c r="AA26" s="605"/>
      <c r="AB26" s="605"/>
      <c r="AC26" s="605"/>
      <c r="AD26" s="605"/>
      <c r="AE26" s="605"/>
      <c r="AF26" s="605"/>
      <c r="AG26" s="605"/>
      <c r="AH26" s="605"/>
      <c r="AI26" s="605"/>
      <c r="AJ26" s="605"/>
      <c r="AK26" s="605"/>
      <c r="AL26" s="605"/>
      <c r="AM26" s="605"/>
      <c r="AN26" s="605"/>
      <c r="AO26" s="605"/>
      <c r="AP26" s="605"/>
      <c r="AQ26" s="605"/>
      <c r="AR26" s="605"/>
      <c r="AS26" s="605"/>
      <c r="AT26" s="605"/>
      <c r="AU26" s="605"/>
      <c r="AV26" s="605"/>
      <c r="AW26" s="605"/>
      <c r="AX26" s="605"/>
      <c r="AY26" s="605"/>
      <c r="AZ26" s="605"/>
      <c r="BA26" s="605"/>
      <c r="BB26" s="605"/>
      <c r="BC26" s="605"/>
    </row>
    <row r="27" spans="1:55" x14ac:dyDescent="0.25">
      <c r="A27" s="626" t="s">
        <v>4878</v>
      </c>
      <c r="B27" s="626" t="s">
        <v>5308</v>
      </c>
      <c r="C27" s="309" t="s">
        <v>2845</v>
      </c>
      <c r="D27" s="810">
        <v>92098</v>
      </c>
      <c r="E27" s="624">
        <f>IF(Index!$L$4="€",VLOOKUP(D27,ERP!$A:$CL,5,0),IF(Index!$L$4="$",VLOOKUP(D27,ERP!$A:$CL,7,0),IF(Index!$L$4="CHF",VLOOKUP(D27,ERP!$A:$CL,9,0),IF(Index!$L$4="£",VLOOKUP(D27,ERP!$A:$CL,11,0),""))))</f>
        <v>6683</v>
      </c>
      <c r="F27" s="810">
        <v>92154</v>
      </c>
      <c r="G27" s="624">
        <f>IF(Index!$L$4="€",VLOOKUP(F27,ERP!$A:$CL,5,0),IF(Index!$L$4="$",VLOOKUP(F27,ERP!$A:$CL,7,0),IF(Index!$L$4="CHF",VLOOKUP(F27,ERP!$A:$CL,9,0),IF(Index!$L$4="£",VLOOKUP(F27,ERP!$A:$CL,11,0),""))))</f>
        <v>8020</v>
      </c>
      <c r="H27" s="802" t="s">
        <v>2845</v>
      </c>
      <c r="I27" s="810">
        <v>34248</v>
      </c>
      <c r="J27" s="624">
        <f>IF(Index!$L$4="€",VLOOKUP(I27,ERP!$A:$CL,5,0),IF(Index!$L$4="$",VLOOKUP(I27,ERP!$A:$CL,7,0),IF(Index!$L$4="CHF",VLOOKUP(I27,ERP!$A:$CL,9,0),IF(Index!$L$4="£",VLOOKUP(I27,ERP!$A:$CL,11,0),""))))</f>
        <v>2006</v>
      </c>
      <c r="K27" s="810">
        <v>87326</v>
      </c>
      <c r="L27" s="624">
        <f>IF(Index!$L$4="€",VLOOKUP(K27,ERP!$A:$CL,5,0),IF(Index!$L$4="$",VLOOKUP(K27,ERP!$A:$CL,7,0),IF(Index!$L$4="CHF",VLOOKUP(K27,ERP!$A:$CL,9,0),IF(Index!$L$4="£",VLOOKUP(K27,ERP!$A:$CL,11,0),""))))</f>
        <v>2406</v>
      </c>
      <c r="M27" s="802" t="s">
        <v>2845</v>
      </c>
      <c r="N27" s="605"/>
      <c r="O27" s="605"/>
      <c r="P27" s="605"/>
      <c r="Q27" s="605"/>
      <c r="R27" s="605"/>
      <c r="S27" s="605"/>
      <c r="T27" s="605"/>
      <c r="U27" s="605"/>
      <c r="V27" s="605"/>
      <c r="W27" s="605"/>
      <c r="X27" s="605"/>
      <c r="Y27" s="605"/>
      <c r="Z27" s="605"/>
      <c r="AA27" s="605"/>
      <c r="AB27" s="605"/>
      <c r="AC27" s="605"/>
      <c r="AD27" s="605"/>
      <c r="AE27" s="605"/>
      <c r="AF27" s="605"/>
      <c r="AG27" s="605"/>
      <c r="AH27" s="605"/>
      <c r="AI27" s="605"/>
      <c r="AJ27" s="605"/>
      <c r="AK27" s="605"/>
      <c r="AL27" s="605"/>
      <c r="AM27" s="605"/>
      <c r="AN27" s="605"/>
      <c r="AO27" s="605"/>
      <c r="AP27" s="605"/>
      <c r="AQ27" s="605"/>
      <c r="AR27" s="605"/>
      <c r="AS27" s="605"/>
      <c r="AT27" s="605"/>
      <c r="AU27" s="605"/>
      <c r="AV27" s="605"/>
      <c r="AW27" s="605"/>
      <c r="AX27" s="605"/>
      <c r="AY27" s="605"/>
      <c r="AZ27" s="605"/>
      <c r="BA27" s="605"/>
      <c r="BB27" s="605"/>
      <c r="BC27" s="605"/>
    </row>
    <row r="28" spans="1:55" x14ac:dyDescent="0.25">
      <c r="A28" s="627" t="s">
        <v>4879</v>
      </c>
      <c r="B28" s="627" t="s">
        <v>5309</v>
      </c>
      <c r="C28" s="309" t="s">
        <v>2845</v>
      </c>
      <c r="D28" s="742">
        <v>99797</v>
      </c>
      <c r="E28" s="625">
        <f>IF(Index!$L$4="€",VLOOKUP(D28,ERP!$A:$CL,5,0),IF(Index!$L$4="$",VLOOKUP(D28,ERP!$A:$CL,7,0),IF(Index!$L$4="CHF",VLOOKUP(D28,ERP!$A:$CL,9,0),IF(Index!$L$4="£",VLOOKUP(D28,ERP!$A:$CL,11,0),""))))</f>
        <v>8022</v>
      </c>
      <c r="F28" s="742">
        <v>99817</v>
      </c>
      <c r="G28" s="625">
        <f>IF(Index!$L$4="€",VLOOKUP(F28,ERP!$A:$CL,5,0),IF(Index!$L$4="$",VLOOKUP(F28,ERP!$A:$CL,7,0),IF(Index!$L$4="CHF",VLOOKUP(F28,ERP!$A:$CL,9,0),IF(Index!$L$4="£",VLOOKUP(F28,ERP!$A:$CL,11,0),""))))</f>
        <v>9626</v>
      </c>
      <c r="H28" s="802" t="s">
        <v>2845</v>
      </c>
      <c r="I28" s="742">
        <v>34250</v>
      </c>
      <c r="J28" s="625">
        <f>IF(Index!$L$4="€",VLOOKUP(I28,ERP!$A:$CL,5,0),IF(Index!$L$4="$",VLOOKUP(I28,ERP!$A:$CL,7,0),IF(Index!$L$4="CHF",VLOOKUP(I28,ERP!$A:$CL,9,0),IF(Index!$L$4="£",VLOOKUP(I28,ERP!$A:$CL,11,0),""))))</f>
        <v>2407</v>
      </c>
      <c r="K28" s="742">
        <v>99841</v>
      </c>
      <c r="L28" s="625">
        <f>IF(Index!$L$4="€",VLOOKUP(K28,ERP!$A:$CL,5,0),IF(Index!$L$4="$",VLOOKUP(K28,ERP!$A:$CL,7,0),IF(Index!$L$4="CHF",VLOOKUP(K28,ERP!$A:$CL,9,0),IF(Index!$L$4="£",VLOOKUP(K28,ERP!$A:$CL,11,0),""))))</f>
        <v>2888</v>
      </c>
      <c r="M28" s="802" t="s">
        <v>2845</v>
      </c>
      <c r="N28" s="605"/>
      <c r="O28" s="605"/>
      <c r="P28" s="605"/>
      <c r="Q28" s="605"/>
      <c r="R28" s="605"/>
      <c r="S28" s="605"/>
      <c r="T28" s="605"/>
      <c r="U28" s="605"/>
      <c r="V28" s="605"/>
      <c r="W28" s="605"/>
      <c r="X28" s="605"/>
      <c r="Y28" s="605"/>
      <c r="Z28" s="605"/>
      <c r="AA28" s="605"/>
      <c r="AB28" s="605"/>
      <c r="AC28" s="605"/>
      <c r="AD28" s="605"/>
      <c r="AE28" s="605"/>
      <c r="AF28" s="605"/>
      <c r="AG28" s="605"/>
      <c r="AH28" s="605"/>
      <c r="AI28" s="605"/>
      <c r="AJ28" s="605"/>
      <c r="AK28" s="605"/>
      <c r="AL28" s="605"/>
      <c r="AM28" s="605"/>
      <c r="AN28" s="605"/>
      <c r="AO28" s="605"/>
      <c r="AP28" s="605"/>
      <c r="AQ28" s="605"/>
      <c r="AR28" s="605"/>
      <c r="AS28" s="605"/>
      <c r="AT28" s="605"/>
      <c r="AU28" s="605"/>
      <c r="AV28" s="605"/>
      <c r="AW28" s="605"/>
      <c r="AX28" s="605"/>
      <c r="AY28" s="605"/>
      <c r="AZ28" s="605"/>
      <c r="BA28" s="605"/>
      <c r="BB28" s="605"/>
      <c r="BC28" s="605"/>
    </row>
    <row r="29" spans="1:55" x14ac:dyDescent="0.25">
      <c r="A29" s="605"/>
      <c r="B29" s="605"/>
      <c r="C29" s="605"/>
      <c r="D29" s="605"/>
      <c r="E29" s="605"/>
      <c r="F29" s="605"/>
      <c r="H29" s="820"/>
      <c r="I29" s="605"/>
      <c r="J29" s="605"/>
      <c r="K29" s="605"/>
      <c r="L29" s="605"/>
      <c r="M29" s="820"/>
      <c r="N29" s="605"/>
      <c r="O29" s="605"/>
      <c r="P29" s="605"/>
      <c r="Q29" s="605"/>
      <c r="R29" s="605"/>
      <c r="S29" s="605"/>
      <c r="T29" s="605"/>
      <c r="U29" s="605"/>
      <c r="V29" s="605"/>
      <c r="W29" s="605"/>
      <c r="X29" s="605"/>
      <c r="Y29" s="605"/>
      <c r="Z29" s="605"/>
      <c r="AA29" s="605"/>
      <c r="AB29" s="605"/>
      <c r="AC29" s="605"/>
      <c r="AD29" s="605"/>
      <c r="AE29" s="605"/>
      <c r="AF29" s="605"/>
      <c r="AG29" s="605"/>
      <c r="AH29" s="605"/>
      <c r="AI29" s="605"/>
      <c r="AJ29" s="605"/>
      <c r="AK29" s="605"/>
      <c r="AL29" s="605"/>
      <c r="AM29" s="605"/>
      <c r="AN29" s="605"/>
      <c r="AO29" s="605"/>
      <c r="AP29" s="605"/>
      <c r="AQ29" s="605"/>
      <c r="AR29" s="605"/>
      <c r="AS29" s="605"/>
      <c r="AT29" s="605"/>
      <c r="AU29" s="605"/>
      <c r="AV29" s="605"/>
      <c r="AW29" s="605"/>
      <c r="AX29" s="605"/>
      <c r="AY29" s="605"/>
      <c r="AZ29" s="605"/>
      <c r="BA29" s="605"/>
      <c r="BB29" s="605"/>
      <c r="BC29" s="605"/>
    </row>
    <row r="30" spans="1:55" ht="23.25" x14ac:dyDescent="0.35">
      <c r="A30" s="817" t="s">
        <v>5296</v>
      </c>
      <c r="B30" s="819"/>
      <c r="C30" s="605"/>
      <c r="D30" s="818"/>
      <c r="E30" s="818"/>
      <c r="F30" s="818"/>
      <c r="G30" s="819"/>
      <c r="H30" s="820"/>
      <c r="I30" s="1261" t="s">
        <v>5297</v>
      </c>
      <c r="J30" s="1262"/>
      <c r="K30" s="1262"/>
      <c r="L30" s="1263"/>
      <c r="M30" s="820"/>
      <c r="N30" s="605"/>
      <c r="O30" s="605"/>
      <c r="P30" s="605"/>
      <c r="Q30" s="605"/>
      <c r="R30" s="605"/>
      <c r="S30" s="605"/>
      <c r="T30" s="605"/>
      <c r="U30" s="605"/>
      <c r="V30" s="605"/>
      <c r="W30" s="605"/>
      <c r="X30" s="605"/>
      <c r="Y30" s="605"/>
      <c r="Z30" s="605"/>
      <c r="AA30" s="605"/>
      <c r="AB30" s="605"/>
      <c r="AC30" s="605"/>
      <c r="AD30" s="605"/>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row>
    <row r="31" spans="1:55" x14ac:dyDescent="0.25">
      <c r="A31" s="1259" t="s">
        <v>5314</v>
      </c>
      <c r="B31" s="1259" t="s">
        <v>5315</v>
      </c>
      <c r="C31" s="605"/>
      <c r="D31" s="1264" t="s">
        <v>2657</v>
      </c>
      <c r="E31" s="1265"/>
      <c r="F31" s="1264" t="s">
        <v>5436</v>
      </c>
      <c r="G31" s="1265"/>
      <c r="H31" s="820"/>
      <c r="I31" s="1264" t="s">
        <v>2657</v>
      </c>
      <c r="J31" s="1265"/>
      <c r="K31" s="1264" t="s">
        <v>5436</v>
      </c>
      <c r="L31" s="1265"/>
      <c r="M31" s="820"/>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row>
    <row r="32" spans="1:55" ht="15" customHeight="1" x14ac:dyDescent="0.25">
      <c r="A32" s="1260"/>
      <c r="B32" s="1260"/>
      <c r="C32" s="605"/>
      <c r="D32" s="1266"/>
      <c r="E32" s="1267"/>
      <c r="F32" s="1266"/>
      <c r="G32" s="1267"/>
      <c r="H32" s="820"/>
      <c r="I32" s="1266"/>
      <c r="J32" s="1267"/>
      <c r="K32" s="1266"/>
      <c r="L32" s="1267"/>
      <c r="M32" s="820"/>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B32" s="605"/>
      <c r="BC32" s="605"/>
    </row>
    <row r="33" spans="1:55" ht="15" customHeight="1" x14ac:dyDescent="0.25">
      <c r="A33" s="611" t="s">
        <v>4880</v>
      </c>
      <c r="B33" s="611" t="s">
        <v>4880</v>
      </c>
      <c r="C33" s="605"/>
      <c r="D33" s="762" t="s">
        <v>221</v>
      </c>
      <c r="E33" s="780" t="s">
        <v>23</v>
      </c>
      <c r="F33" s="762" t="s">
        <v>221</v>
      </c>
      <c r="G33" s="780" t="s">
        <v>23</v>
      </c>
      <c r="H33" s="820"/>
      <c r="I33" s="762" t="s">
        <v>221</v>
      </c>
      <c r="J33" s="780" t="s">
        <v>23</v>
      </c>
      <c r="K33" s="762" t="s">
        <v>221</v>
      </c>
      <c r="L33" s="780" t="s">
        <v>23</v>
      </c>
      <c r="M33" s="820"/>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5"/>
      <c r="AY33" s="605"/>
      <c r="AZ33" s="605"/>
      <c r="BA33" s="605"/>
      <c r="BB33" s="605"/>
      <c r="BC33" s="605"/>
    </row>
    <row r="34" spans="1:55" x14ac:dyDescent="0.25">
      <c r="A34" s="611" t="s">
        <v>2884</v>
      </c>
      <c r="B34" s="611" t="s">
        <v>5306</v>
      </c>
      <c r="C34" s="605"/>
      <c r="D34" s="700"/>
      <c r="E34" s="781" t="str">
        <f>Index!$L$4</f>
        <v>€</v>
      </c>
      <c r="F34" s="700"/>
      <c r="G34" s="781" t="str">
        <f>Index!$L$4</f>
        <v>€</v>
      </c>
      <c r="H34" s="820"/>
      <c r="I34" s="700"/>
      <c r="J34" s="781" t="str">
        <f>Index!$L$4</f>
        <v>€</v>
      </c>
      <c r="K34" s="700"/>
      <c r="L34" s="781" t="str">
        <f>Index!$L$4</f>
        <v>€</v>
      </c>
      <c r="M34" s="820"/>
      <c r="N34" s="605"/>
      <c r="O34" s="605"/>
      <c r="P34" s="605"/>
      <c r="Q34" s="605"/>
      <c r="R34" s="605"/>
      <c r="S34" s="605"/>
      <c r="T34" s="605"/>
      <c r="U34" s="605"/>
      <c r="V34" s="605"/>
      <c r="W34" s="605"/>
      <c r="X34" s="605"/>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5"/>
      <c r="AY34" s="605"/>
      <c r="AZ34" s="605"/>
      <c r="BA34" s="605"/>
      <c r="BB34" s="605"/>
      <c r="BC34" s="605"/>
    </row>
    <row r="35" spans="1:55" x14ac:dyDescent="0.25">
      <c r="A35" s="627" t="s">
        <v>5298</v>
      </c>
      <c r="B35" s="627" t="s">
        <v>5302</v>
      </c>
      <c r="C35" s="309" t="s">
        <v>2845</v>
      </c>
      <c r="D35" s="742">
        <v>38336</v>
      </c>
      <c r="E35" s="625">
        <f>IF(Index!$L$4="€",VLOOKUP(D35,ERP!$A:$CL,5,0),IF(Index!$L$4="$",VLOOKUP(D35,ERP!$A:$CL,7,0),IF(Index!$L$4="CHF",VLOOKUP(D35,ERP!$A:$CL,9,0),IF(Index!$L$4="£",VLOOKUP(D35,ERP!$A:$CL,11,0),""))))</f>
        <v>3675</v>
      </c>
      <c r="F35" s="742">
        <v>38350</v>
      </c>
      <c r="G35" s="625">
        <f>IF(Index!$L$4="€",VLOOKUP(F35,ERP!$A:$CL,5,0),IF(Index!$L$4="$",VLOOKUP(F35,ERP!$A:$CL,7,0),IF(Index!$L$4="CHF",VLOOKUP(F35,ERP!$A:$CL,9,0),IF(Index!$L$4="£",VLOOKUP(F35,ERP!$A:$CL,11,0),""))))</f>
        <v>4251</v>
      </c>
      <c r="H35" s="802" t="s">
        <v>2845</v>
      </c>
      <c r="I35" s="742">
        <v>38364</v>
      </c>
      <c r="J35" s="625">
        <f>IF(Index!$L$4="€",VLOOKUP(I35,ERP!$A:$CL,5,0),IF(Index!$L$4="$",VLOOKUP(I35,ERP!$A:$CL,7,0),IF(Index!$L$4="CHF",VLOOKUP(I35,ERP!$A:$CL,9,0),IF(Index!$L$4="£",VLOOKUP(I35,ERP!$A:$CL,11,0),""))))</f>
        <v>1103</v>
      </c>
      <c r="K35" s="742">
        <v>38378</v>
      </c>
      <c r="L35" s="625">
        <f>IF(Index!$L$4="€",VLOOKUP(K35,ERP!$A:$CL,5,0),IF(Index!$L$4="$",VLOOKUP(K35,ERP!$A:$CL,7,0),IF(Index!$L$4="CHF",VLOOKUP(K35,ERP!$A:$CL,9,0),IF(Index!$L$4="£",VLOOKUP(K35,ERP!$A:$CL,11,0),""))))</f>
        <v>1276</v>
      </c>
      <c r="M35" s="802" t="s">
        <v>2845</v>
      </c>
      <c r="N35" s="605"/>
      <c r="O35" s="605"/>
      <c r="P35" s="605"/>
      <c r="Q35" s="605"/>
      <c r="R35" s="605"/>
      <c r="S35" s="605"/>
      <c r="T35" s="605"/>
      <c r="U35" s="605"/>
      <c r="V35" s="605"/>
      <c r="W35" s="605"/>
      <c r="X35" s="605"/>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5"/>
      <c r="AY35" s="605"/>
      <c r="AZ35" s="605"/>
      <c r="BA35" s="605"/>
      <c r="BB35" s="605"/>
      <c r="BC35" s="605"/>
    </row>
    <row r="36" spans="1:55" x14ac:dyDescent="0.25">
      <c r="A36" s="626" t="s">
        <v>5299</v>
      </c>
      <c r="B36" s="626" t="s">
        <v>5303</v>
      </c>
      <c r="C36" s="309" t="s">
        <v>2845</v>
      </c>
      <c r="D36" s="810">
        <v>38337</v>
      </c>
      <c r="E36" s="624">
        <f>IF(Index!$L$4="€",VLOOKUP(D36,ERP!$A:$CL,5,0),IF(Index!$L$4="$",VLOOKUP(D36,ERP!$A:$CL,7,0),IF(Index!$L$4="CHF",VLOOKUP(D36,ERP!$A:$CL,9,0),IF(Index!$L$4="£",VLOOKUP(D36,ERP!$A:$CL,11,0),""))))</f>
        <v>4282</v>
      </c>
      <c r="F36" s="810">
        <v>38351</v>
      </c>
      <c r="G36" s="624">
        <f>IF(Index!$L$4="€",VLOOKUP(F36,ERP!$A:$CL,5,0),IF(Index!$L$4="$",VLOOKUP(F36,ERP!$A:$CL,7,0),IF(Index!$L$4="CHF",VLOOKUP(F36,ERP!$A:$CL,9,0),IF(Index!$L$4="£",VLOOKUP(F36,ERP!$A:$CL,11,0),""))))</f>
        <v>5030</v>
      </c>
      <c r="H36" s="802" t="s">
        <v>2845</v>
      </c>
      <c r="I36" s="810">
        <v>38365</v>
      </c>
      <c r="J36" s="624">
        <f>IF(Index!$L$4="€",VLOOKUP(I36,ERP!$A:$CL,5,0),IF(Index!$L$4="$",VLOOKUP(I36,ERP!$A:$CL,7,0),IF(Index!$L$4="CHF",VLOOKUP(I36,ERP!$A:$CL,9,0),IF(Index!$L$4="£",VLOOKUP(I36,ERP!$A:$CL,11,0),""))))</f>
        <v>1284</v>
      </c>
      <c r="K36" s="810">
        <v>38379</v>
      </c>
      <c r="L36" s="624">
        <f>IF(Index!$L$4="€",VLOOKUP(K36,ERP!$A:$CL,5,0),IF(Index!$L$4="$",VLOOKUP(K36,ERP!$A:$CL,7,0),IF(Index!$L$4="CHF",VLOOKUP(K36,ERP!$A:$CL,9,0),IF(Index!$L$4="£",VLOOKUP(K36,ERP!$A:$CL,11,0),""))))</f>
        <v>1509</v>
      </c>
      <c r="M36" s="802" t="s">
        <v>2845</v>
      </c>
      <c r="N36" s="605"/>
      <c r="O36" s="605"/>
      <c r="P36" s="605"/>
      <c r="Q36" s="605"/>
      <c r="R36" s="605"/>
      <c r="S36" s="605"/>
      <c r="T36" s="605"/>
      <c r="U36" s="605"/>
      <c r="V36" s="605"/>
      <c r="W36" s="605"/>
      <c r="X36" s="605"/>
      <c r="Y36" s="605"/>
      <c r="Z36" s="605"/>
      <c r="AA36" s="605"/>
      <c r="AB36" s="605"/>
      <c r="AC36" s="605"/>
      <c r="AD36" s="605"/>
      <c r="AE36" s="605"/>
      <c r="AF36" s="605"/>
      <c r="AG36" s="605"/>
      <c r="AH36" s="605"/>
      <c r="AI36" s="605"/>
      <c r="AJ36" s="605"/>
      <c r="AK36" s="605"/>
      <c r="AL36" s="605"/>
      <c r="AM36" s="605"/>
      <c r="AN36" s="605"/>
      <c r="AO36" s="605"/>
      <c r="AP36" s="605"/>
      <c r="AQ36" s="605"/>
      <c r="AR36" s="605"/>
      <c r="AS36" s="605"/>
      <c r="AT36" s="605"/>
      <c r="AU36" s="605"/>
      <c r="AV36" s="605"/>
      <c r="AW36" s="605"/>
      <c r="AX36" s="605"/>
      <c r="AY36" s="605"/>
      <c r="AZ36" s="605"/>
      <c r="BA36" s="605"/>
      <c r="BB36" s="605"/>
      <c r="BC36" s="605"/>
    </row>
    <row r="37" spans="1:55" x14ac:dyDescent="0.25">
      <c r="A37" s="627" t="s">
        <v>5300</v>
      </c>
      <c r="B37" s="627" t="s">
        <v>5304</v>
      </c>
      <c r="C37" s="309" t="s">
        <v>2845</v>
      </c>
      <c r="D37" s="742">
        <v>38338</v>
      </c>
      <c r="E37" s="625">
        <f>IF(Index!$L$4="€",VLOOKUP(D37,ERP!$A:$CL,5,0),IF(Index!$L$4="$",VLOOKUP(D37,ERP!$A:$CL,7,0),IF(Index!$L$4="CHF",VLOOKUP(D37,ERP!$A:$CL,9,0),IF(Index!$L$4="£",VLOOKUP(D37,ERP!$A:$CL,11,0),""))))</f>
        <v>4844</v>
      </c>
      <c r="F37" s="742">
        <v>38352</v>
      </c>
      <c r="G37" s="625">
        <f>IF(Index!$L$4="€",VLOOKUP(F37,ERP!$A:$CL,5,0),IF(Index!$L$4="$",VLOOKUP(F37,ERP!$A:$CL,7,0),IF(Index!$L$4="CHF",VLOOKUP(F37,ERP!$A:$CL,9,0),IF(Index!$L$4="£",VLOOKUP(F37,ERP!$A:$CL,11,0),""))))</f>
        <v>5795</v>
      </c>
      <c r="H37" s="802" t="s">
        <v>2845</v>
      </c>
      <c r="I37" s="742">
        <v>38366</v>
      </c>
      <c r="J37" s="625">
        <f>IF(Index!$L$4="€",VLOOKUP(I37,ERP!$A:$CL,5,0),IF(Index!$L$4="$",VLOOKUP(I37,ERP!$A:$CL,7,0),IF(Index!$L$4="CHF",VLOOKUP(I37,ERP!$A:$CL,9,0),IF(Index!$L$4="£",VLOOKUP(I37,ERP!$A:$CL,11,0),""))))</f>
        <v>1453</v>
      </c>
      <c r="K37" s="742">
        <v>38380</v>
      </c>
      <c r="L37" s="625">
        <f>IF(Index!$L$4="€",VLOOKUP(K37,ERP!$A:$CL,5,0),IF(Index!$L$4="$",VLOOKUP(K37,ERP!$A:$CL,7,0),IF(Index!$L$4="CHF",VLOOKUP(K37,ERP!$A:$CL,9,0),IF(Index!$L$4="£",VLOOKUP(K37,ERP!$A:$CL,11,0),""))))</f>
        <v>1739</v>
      </c>
      <c r="M37" s="802" t="s">
        <v>2845</v>
      </c>
      <c r="N37" s="605"/>
      <c r="O37" s="605"/>
      <c r="P37" s="605"/>
      <c r="Q37" s="605"/>
      <c r="R37" s="605"/>
      <c r="S37" s="605"/>
      <c r="T37" s="605"/>
      <c r="U37" s="605"/>
      <c r="V37" s="605"/>
      <c r="W37" s="605"/>
      <c r="X37" s="605"/>
      <c r="Y37" s="605"/>
      <c r="Z37" s="605"/>
      <c r="AA37" s="605"/>
      <c r="AB37" s="605"/>
      <c r="AC37" s="605"/>
      <c r="AD37" s="605"/>
      <c r="AE37" s="605"/>
      <c r="AF37" s="605"/>
      <c r="AG37" s="605"/>
      <c r="AH37" s="605"/>
      <c r="AI37" s="605"/>
      <c r="AJ37" s="605"/>
      <c r="AK37" s="605"/>
      <c r="AL37" s="605"/>
      <c r="AM37" s="605"/>
      <c r="AN37" s="605"/>
      <c r="AO37" s="605"/>
      <c r="AP37" s="605"/>
      <c r="AQ37" s="605"/>
      <c r="AR37" s="605"/>
      <c r="AS37" s="605"/>
      <c r="AT37" s="605"/>
      <c r="AU37" s="605"/>
      <c r="AV37" s="605"/>
      <c r="AW37" s="605"/>
      <c r="AX37" s="605"/>
      <c r="AY37" s="605"/>
      <c r="AZ37" s="605"/>
      <c r="BA37" s="605"/>
      <c r="BB37" s="605"/>
      <c r="BC37" s="605"/>
    </row>
    <row r="38" spans="1:55" x14ac:dyDescent="0.25">
      <c r="A38" s="626" t="s">
        <v>5301</v>
      </c>
      <c r="B38" s="626" t="s">
        <v>5305</v>
      </c>
      <c r="C38" s="309" t="s">
        <v>2845</v>
      </c>
      <c r="D38" s="810">
        <v>38339</v>
      </c>
      <c r="E38" s="624">
        <f>IF(Index!$L$4="€",VLOOKUP(D38,ERP!$A:$CL,5,0),IF(Index!$L$4="$",VLOOKUP(D38,ERP!$A:$CL,7,0),IF(Index!$L$4="CHF",VLOOKUP(D38,ERP!$A:$CL,9,0),IF(Index!$L$4="£",VLOOKUP(D38,ERP!$A:$CL,11,0),""))))</f>
        <v>5403</v>
      </c>
      <c r="F38" s="810">
        <v>38353</v>
      </c>
      <c r="G38" s="624">
        <f>IF(Index!$L$4="€",VLOOKUP(F38,ERP!$A:$CL,5,0),IF(Index!$L$4="$",VLOOKUP(F38,ERP!$A:$CL,7,0),IF(Index!$L$4="CHF",VLOOKUP(F38,ERP!$A:$CL,9,0),IF(Index!$L$4="£",VLOOKUP(F38,ERP!$A:$CL,11,0),""))))</f>
        <v>6557</v>
      </c>
      <c r="H38" s="802" t="s">
        <v>2845</v>
      </c>
      <c r="I38" s="810">
        <v>38367</v>
      </c>
      <c r="J38" s="624">
        <f>IF(Index!$L$4="€",VLOOKUP(I38,ERP!$A:$CL,5,0),IF(Index!$L$4="$",VLOOKUP(I38,ERP!$A:$CL,7,0),IF(Index!$L$4="CHF",VLOOKUP(I38,ERP!$A:$CL,9,0),IF(Index!$L$4="£",VLOOKUP(I38,ERP!$A:$CL,11,0),""))))</f>
        <v>1621</v>
      </c>
      <c r="K38" s="810">
        <v>38381</v>
      </c>
      <c r="L38" s="624">
        <f>IF(Index!$L$4="€",VLOOKUP(K38,ERP!$A:$CL,5,0),IF(Index!$L$4="$",VLOOKUP(K38,ERP!$A:$CL,7,0),IF(Index!$L$4="CHF",VLOOKUP(K38,ERP!$A:$CL,9,0),IF(Index!$L$4="£",VLOOKUP(K38,ERP!$A:$CL,11,0),""))))</f>
        <v>1967</v>
      </c>
      <c r="M38" s="802" t="s">
        <v>2845</v>
      </c>
      <c r="N38" s="605"/>
      <c r="O38" s="605"/>
      <c r="P38" s="605"/>
      <c r="Q38" s="605"/>
      <c r="R38" s="605"/>
      <c r="S38" s="605"/>
      <c r="T38" s="605"/>
      <c r="U38" s="605"/>
      <c r="V38" s="605"/>
      <c r="W38" s="605"/>
      <c r="X38" s="605"/>
      <c r="Y38" s="605"/>
      <c r="Z38" s="605"/>
      <c r="AA38" s="605"/>
      <c r="AB38" s="605"/>
      <c r="AC38" s="605"/>
      <c r="AD38" s="605"/>
      <c r="AE38" s="605"/>
      <c r="AF38" s="605"/>
      <c r="AG38" s="605"/>
      <c r="AH38" s="605"/>
      <c r="AI38" s="605"/>
      <c r="AJ38" s="605"/>
      <c r="AK38" s="605"/>
      <c r="AL38" s="605"/>
      <c r="AM38" s="605"/>
      <c r="AN38" s="605"/>
      <c r="AO38" s="605"/>
      <c r="AP38" s="605"/>
      <c r="AQ38" s="605"/>
      <c r="AR38" s="605"/>
      <c r="AS38" s="605"/>
      <c r="AT38" s="605"/>
      <c r="AU38" s="605"/>
      <c r="AV38" s="605"/>
      <c r="AW38" s="605"/>
      <c r="AX38" s="605"/>
      <c r="AY38" s="605"/>
      <c r="AZ38" s="605"/>
      <c r="BA38" s="605"/>
      <c r="BB38" s="605"/>
      <c r="BC38" s="605"/>
    </row>
    <row r="39" spans="1:55" x14ac:dyDescent="0.25">
      <c r="A39" s="605"/>
      <c r="B39" s="605"/>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605"/>
      <c r="AA39" s="605"/>
      <c r="AB39" s="605"/>
      <c r="AC39" s="605"/>
      <c r="AD39" s="605"/>
      <c r="AE39" s="605"/>
      <c r="AF39" s="605"/>
      <c r="AG39" s="605"/>
      <c r="AH39" s="605"/>
      <c r="AI39" s="605"/>
      <c r="AJ39" s="605"/>
      <c r="AK39" s="605"/>
      <c r="AL39" s="605"/>
      <c r="AM39" s="605"/>
      <c r="AN39" s="605"/>
      <c r="AO39" s="605"/>
      <c r="AP39" s="605"/>
      <c r="AQ39" s="605"/>
      <c r="AR39" s="605"/>
      <c r="AS39" s="605"/>
      <c r="AT39" s="605"/>
      <c r="AU39" s="605"/>
      <c r="AV39" s="605"/>
      <c r="AW39" s="605"/>
      <c r="AX39" s="605"/>
      <c r="AY39" s="605"/>
      <c r="AZ39" s="605"/>
      <c r="BA39" s="605"/>
      <c r="BB39" s="605"/>
      <c r="BC39" s="605"/>
    </row>
    <row r="40" spans="1:55" x14ac:dyDescent="0.25">
      <c r="A40" s="605"/>
      <c r="B40" s="605"/>
      <c r="C40" s="605"/>
      <c r="D40" s="605"/>
      <c r="E40" s="605"/>
      <c r="F40" s="605"/>
      <c r="G40" s="605"/>
      <c r="H40" s="605"/>
      <c r="I40" s="605"/>
      <c r="J40" s="605"/>
      <c r="K40" s="605"/>
      <c r="L40" s="605"/>
      <c r="M40" s="605"/>
      <c r="N40" s="605"/>
      <c r="O40" s="605"/>
      <c r="P40" s="605"/>
      <c r="Q40" s="605"/>
      <c r="R40" s="605"/>
      <c r="S40" s="605"/>
      <c r="T40" s="605"/>
      <c r="U40" s="605"/>
      <c r="V40" s="605"/>
      <c r="W40" s="605"/>
      <c r="X40" s="605"/>
      <c r="Y40" s="605"/>
      <c r="Z40" s="605"/>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row>
    <row r="41" spans="1:55" x14ac:dyDescent="0.25">
      <c r="A41" s="605"/>
      <c r="B41" s="605"/>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5"/>
      <c r="AI41" s="605"/>
      <c r="AJ41" s="605"/>
      <c r="AK41" s="605"/>
      <c r="AL41" s="605"/>
      <c r="AM41" s="605"/>
      <c r="AN41" s="605"/>
      <c r="AO41" s="605"/>
      <c r="AP41" s="605"/>
      <c r="AQ41" s="605"/>
      <c r="AR41" s="605"/>
      <c r="AS41" s="605"/>
      <c r="AT41" s="605"/>
      <c r="AU41" s="605"/>
      <c r="AV41" s="605"/>
      <c r="AW41" s="605"/>
      <c r="AX41" s="605"/>
      <c r="AY41" s="605"/>
      <c r="AZ41" s="605"/>
      <c r="BA41" s="605"/>
      <c r="BB41" s="605"/>
      <c r="BC41" s="605"/>
    </row>
    <row r="42" spans="1:55" x14ac:dyDescent="0.25">
      <c r="A42" s="605"/>
      <c r="B42" s="605"/>
      <c r="C42" s="605"/>
      <c r="D42" s="605"/>
      <c r="E42" s="605"/>
      <c r="F42" s="605"/>
      <c r="G42" s="605"/>
      <c r="H42" s="605"/>
      <c r="I42" s="605"/>
      <c r="J42" s="605"/>
      <c r="K42" s="605"/>
      <c r="L42" s="605"/>
      <c r="M42" s="605"/>
      <c r="N42" s="605"/>
      <c r="O42" s="605"/>
      <c r="P42" s="605"/>
      <c r="Q42" s="605"/>
      <c r="R42" s="605"/>
      <c r="S42" s="605"/>
      <c r="T42" s="605"/>
      <c r="U42" s="605"/>
      <c r="V42" s="605"/>
      <c r="W42" s="605"/>
      <c r="X42" s="605"/>
      <c r="Y42" s="605"/>
      <c r="Z42" s="605"/>
      <c r="AA42" s="605"/>
      <c r="AB42" s="605"/>
      <c r="AC42" s="605"/>
      <c r="AD42" s="605"/>
      <c r="AE42" s="605"/>
      <c r="AF42" s="605"/>
      <c r="AG42" s="605"/>
      <c r="AH42" s="605"/>
      <c r="AI42" s="605"/>
      <c r="AJ42" s="605"/>
      <c r="AK42" s="605"/>
      <c r="AL42" s="605"/>
      <c r="AM42" s="605"/>
      <c r="AN42" s="605"/>
      <c r="AO42" s="605"/>
      <c r="AP42" s="605"/>
      <c r="AQ42" s="605"/>
      <c r="AR42" s="605"/>
      <c r="AS42" s="605"/>
      <c r="AT42" s="605"/>
      <c r="AU42" s="605"/>
      <c r="AV42" s="605"/>
      <c r="AW42" s="605"/>
      <c r="AX42" s="605"/>
      <c r="AY42" s="605"/>
      <c r="AZ42" s="605"/>
      <c r="BA42" s="605"/>
      <c r="BB42" s="605"/>
      <c r="BC42" s="605"/>
    </row>
    <row r="43" spans="1:55" x14ac:dyDescent="0.25">
      <c r="A43" s="605"/>
      <c r="B43" s="605"/>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row>
    <row r="44" spans="1:55" x14ac:dyDescent="0.25">
      <c r="A44" s="605"/>
      <c r="B44" s="605"/>
      <c r="C44" s="605"/>
      <c r="D44" s="605"/>
      <c r="E44" s="605"/>
      <c r="F44" s="605"/>
      <c r="G44" s="605"/>
      <c r="H44" s="605"/>
      <c r="I44" s="605"/>
      <c r="J44" s="605"/>
      <c r="K44" s="605"/>
      <c r="L44" s="605"/>
      <c r="M44" s="605"/>
      <c r="N44" s="605"/>
      <c r="O44" s="605"/>
      <c r="P44" s="605"/>
      <c r="Q44" s="605"/>
      <c r="R44" s="605"/>
      <c r="S44" s="605"/>
      <c r="T44" s="605"/>
      <c r="U44" s="605"/>
      <c r="V44" s="605"/>
      <c r="W44" s="605"/>
      <c r="X44" s="605"/>
      <c r="Y44" s="605"/>
      <c r="Z44" s="605"/>
      <c r="AA44" s="605"/>
      <c r="AB44" s="605"/>
      <c r="AC44" s="605"/>
      <c r="AD44" s="605"/>
      <c r="AE44" s="605"/>
      <c r="AF44" s="605"/>
      <c r="AG44" s="605"/>
      <c r="AH44" s="605"/>
      <c r="AI44" s="605"/>
      <c r="AJ44" s="605"/>
      <c r="AK44" s="605"/>
      <c r="AL44" s="605"/>
      <c r="AM44" s="605"/>
      <c r="AN44" s="605"/>
      <c r="AO44" s="605"/>
      <c r="AP44" s="605"/>
      <c r="AQ44" s="605"/>
      <c r="AR44" s="605"/>
      <c r="AS44" s="605"/>
      <c r="AT44" s="605"/>
      <c r="AU44" s="605"/>
      <c r="AV44" s="605"/>
      <c r="AW44" s="605"/>
      <c r="AX44" s="605"/>
      <c r="AY44" s="605"/>
      <c r="AZ44" s="605"/>
      <c r="BA44" s="605"/>
      <c r="BB44" s="605"/>
      <c r="BC44" s="605"/>
    </row>
    <row r="45" spans="1:55" x14ac:dyDescent="0.25">
      <c r="A45" s="605"/>
      <c r="B45" s="605"/>
      <c r="C45" s="605"/>
      <c r="D45" s="605"/>
      <c r="E45" s="605"/>
      <c r="F45" s="605"/>
      <c r="G45" s="605"/>
      <c r="H45" s="605"/>
      <c r="I45" s="605"/>
      <c r="J45" s="605"/>
      <c r="K45" s="605"/>
      <c r="L45" s="605"/>
      <c r="M45" s="605"/>
      <c r="N45" s="605"/>
      <c r="O45" s="605"/>
      <c r="P45" s="605"/>
      <c r="Q45" s="605"/>
      <c r="R45" s="605"/>
      <c r="S45" s="605"/>
      <c r="T45" s="605"/>
      <c r="U45" s="605"/>
      <c r="V45" s="605"/>
      <c r="W45" s="605"/>
      <c r="X45" s="605"/>
      <c r="Y45" s="605"/>
      <c r="Z45" s="605"/>
      <c r="AA45" s="605"/>
      <c r="AB45" s="605"/>
      <c r="AC45" s="605"/>
      <c r="AD45" s="605"/>
      <c r="AE45" s="605"/>
      <c r="AF45" s="605"/>
      <c r="AG45" s="605"/>
      <c r="AH45" s="605"/>
      <c r="AI45" s="605"/>
      <c r="AJ45" s="605"/>
      <c r="AK45" s="605"/>
      <c r="AL45" s="605"/>
      <c r="AM45" s="605"/>
      <c r="AN45" s="605"/>
      <c r="AO45" s="605"/>
      <c r="AP45" s="605"/>
      <c r="AQ45" s="605"/>
      <c r="AR45" s="605"/>
      <c r="AS45" s="605"/>
      <c r="AT45" s="605"/>
      <c r="AU45" s="605"/>
      <c r="AV45" s="605"/>
      <c r="AW45" s="605"/>
      <c r="AX45" s="605"/>
      <c r="AY45" s="605"/>
      <c r="AZ45" s="605"/>
      <c r="BA45" s="605"/>
      <c r="BB45" s="605"/>
      <c r="BC45" s="605"/>
    </row>
    <row r="46" spans="1:55" x14ac:dyDescent="0.25">
      <c r="A46" s="605"/>
      <c r="B46" s="605"/>
      <c r="C46" s="605"/>
      <c r="D46" s="605"/>
      <c r="E46" s="605"/>
      <c r="F46" s="605"/>
      <c r="G46" s="605"/>
      <c r="H46" s="605"/>
      <c r="I46" s="605"/>
      <c r="J46" s="605"/>
      <c r="K46" s="605"/>
      <c r="L46" s="605"/>
      <c r="M46" s="605"/>
      <c r="N46" s="605"/>
      <c r="O46" s="605"/>
      <c r="P46" s="605"/>
      <c r="Q46" s="605"/>
      <c r="R46" s="605"/>
      <c r="S46" s="605"/>
      <c r="T46" s="605"/>
      <c r="U46" s="605"/>
      <c r="V46" s="605"/>
      <c r="W46" s="605"/>
      <c r="X46" s="605"/>
      <c r="Y46" s="605"/>
      <c r="Z46" s="605"/>
      <c r="AA46" s="605"/>
      <c r="AB46" s="605"/>
      <c r="AC46" s="605"/>
      <c r="AD46" s="605"/>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row>
    <row r="47" spans="1:55" x14ac:dyDescent="0.25">
      <c r="A47" s="605"/>
      <c r="B47" s="605"/>
      <c r="C47" s="605"/>
      <c r="D47" s="605"/>
      <c r="E47" s="605"/>
      <c r="F47" s="605"/>
      <c r="G47" s="605"/>
      <c r="H47" s="605"/>
      <c r="I47" s="605"/>
      <c r="J47" s="605"/>
      <c r="K47" s="605"/>
      <c r="L47" s="605"/>
      <c r="M47" s="605"/>
      <c r="N47" s="605"/>
      <c r="O47" s="605"/>
      <c r="P47" s="605"/>
      <c r="Q47" s="605"/>
      <c r="R47" s="605"/>
      <c r="S47" s="605"/>
      <c r="T47" s="605"/>
      <c r="U47" s="605"/>
      <c r="V47" s="605"/>
      <c r="W47" s="605"/>
      <c r="X47" s="605"/>
      <c r="Y47" s="605"/>
      <c r="Z47" s="605"/>
      <c r="AA47" s="605"/>
      <c r="AB47" s="605"/>
      <c r="AC47" s="605"/>
      <c r="AD47" s="605"/>
      <c r="AE47" s="605"/>
      <c r="AF47" s="605"/>
      <c r="AG47" s="605"/>
      <c r="AH47" s="605"/>
      <c r="AI47" s="605"/>
      <c r="AJ47" s="605"/>
      <c r="AK47" s="605"/>
      <c r="AL47" s="605"/>
      <c r="AM47" s="605"/>
      <c r="AN47" s="605"/>
      <c r="AO47" s="605"/>
      <c r="AP47" s="605"/>
      <c r="AQ47" s="605"/>
      <c r="AR47" s="605"/>
      <c r="AS47" s="605"/>
      <c r="AT47" s="605"/>
      <c r="AU47" s="605"/>
      <c r="AV47" s="605"/>
      <c r="AW47" s="605"/>
      <c r="AX47" s="605"/>
      <c r="AY47" s="605"/>
      <c r="AZ47" s="605"/>
      <c r="BA47" s="605"/>
      <c r="BB47" s="605"/>
      <c r="BC47" s="605"/>
    </row>
  </sheetData>
  <mergeCells count="17">
    <mergeCell ref="A3:L3"/>
    <mergeCell ref="A4:E15"/>
    <mergeCell ref="A2:K2"/>
    <mergeCell ref="I17:L17"/>
    <mergeCell ref="A18:A19"/>
    <mergeCell ref="B18:B19"/>
    <mergeCell ref="D18:E19"/>
    <mergeCell ref="F18:G19"/>
    <mergeCell ref="I18:J19"/>
    <mergeCell ref="K18:L19"/>
    <mergeCell ref="A31:A32"/>
    <mergeCell ref="B31:B32"/>
    <mergeCell ref="I30:L30"/>
    <mergeCell ref="D31:E32"/>
    <mergeCell ref="F31:G32"/>
    <mergeCell ref="I31:J32"/>
    <mergeCell ref="K31:L32"/>
  </mergeCells>
  <pageMargins left="0.7" right="0.7" top="0.75" bottom="0.75" header="0.3" footer="0.3"/>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FF47-9B9A-403E-977D-7D2A54530411}">
  <sheetPr codeName="Sheet3">
    <tabColor theme="1"/>
  </sheetPr>
  <dimension ref="A1:CK2554"/>
  <sheetViews>
    <sheetView zoomScale="60" zoomScaleNormal="60" workbookViewId="0">
      <pane xSplit="13" ySplit="2" topLeftCell="AC3" activePane="bottomRight" state="frozenSplit"/>
      <selection pane="topRight" activeCell="H1" sqref="H1"/>
      <selection pane="bottomLeft" activeCell="A3" sqref="A3"/>
      <selection pane="bottomRight" activeCell="AP27" sqref="AP27"/>
    </sheetView>
  </sheetViews>
  <sheetFormatPr defaultRowHeight="15" outlineLevelCol="3" x14ac:dyDescent="0.25"/>
  <cols>
    <col min="1" max="1" width="18.7109375" style="600" bestFit="1" customWidth="1"/>
    <col min="2" max="2" width="18.7109375" style="600" customWidth="1" outlineLevel="1"/>
    <col min="3" max="3" width="21.7109375" style="597" customWidth="1" outlineLevel="1"/>
    <col min="4" max="4" width="11.28515625" style="597" customWidth="1" outlineLevel="1"/>
    <col min="5" max="5" width="21.7109375" style="772" customWidth="1"/>
    <col min="6" max="6" width="12.42578125" style="779" hidden="1" customWidth="1" outlineLevel="1"/>
    <col min="7" max="7" width="21.7109375" style="775" hidden="1" customWidth="1" outlineLevel="1"/>
    <col min="8" max="8" width="10.85546875" style="772" hidden="1" customWidth="1" outlineLevel="1"/>
    <col min="9" max="9" width="21.7109375" style="597" hidden="1" customWidth="1" outlineLevel="1"/>
    <col min="10" max="10" width="10.85546875" style="772" hidden="1" customWidth="1" outlineLevel="1"/>
    <col min="11" max="11" width="21.7109375" style="787" hidden="1" customWidth="1" outlineLevel="1"/>
    <col min="12" max="12" width="14" hidden="1" customWidth="1" outlineLevel="1"/>
    <col min="13" max="13" width="80.85546875" customWidth="1" collapsed="1"/>
    <col min="14" max="14" width="27.5703125" customWidth="1" outlineLevel="1"/>
    <col min="15" max="15" width="26.28515625" customWidth="1" outlineLevel="1"/>
    <col min="16" max="16" width="28" customWidth="1" outlineLevel="1"/>
    <col min="17" max="18" width="40.5703125" customWidth="1"/>
    <col min="19" max="19" width="23.7109375" customWidth="1"/>
    <col min="20" max="20" width="18.42578125" style="82" customWidth="1"/>
    <col min="21" max="21" width="17.7109375" style="100" customWidth="1"/>
    <col min="22" max="22" width="4.7109375" style="100" customWidth="1" outlineLevel="1"/>
    <col min="23" max="23" width="17.7109375" style="100" customWidth="1"/>
    <col min="24" max="24" width="4.7109375" style="100" customWidth="1" outlineLevel="1"/>
    <col min="25" max="25" width="17.7109375" style="100" customWidth="1"/>
    <col min="26" max="26" width="4.7109375" style="100" customWidth="1" outlineLevel="1"/>
    <col min="27" max="27" width="17.7109375" customWidth="1"/>
    <col min="28" max="28" width="4.7109375" customWidth="1" outlineLevel="1"/>
    <col min="29" max="29" width="17.7109375" customWidth="1"/>
    <col min="30" max="30" width="4.7109375" customWidth="1" outlineLevel="1"/>
    <col min="31" max="31" width="17.7109375" customWidth="1"/>
    <col min="32" max="32" width="4.7109375" customWidth="1" outlineLevel="1"/>
    <col min="33" max="33" width="17.7109375" style="3" customWidth="1"/>
    <col min="34" max="34" width="4.7109375" style="3" customWidth="1" outlineLevel="1"/>
    <col min="35" max="35" width="17.7109375" style="3" customWidth="1"/>
    <col min="36" max="36" width="4.7109375" customWidth="1" outlineLevel="1"/>
    <col min="37" max="37" width="17.7109375" customWidth="1" outlineLevel="1"/>
    <col min="38" max="38" width="4.7109375" customWidth="1" outlineLevel="2"/>
    <col min="39" max="39" width="17.7109375" customWidth="1" outlineLevel="1"/>
    <col min="40" max="40" width="4.7109375" customWidth="1" outlineLevel="2"/>
    <col min="41" max="41" width="17.7109375" customWidth="1" outlineLevel="1"/>
    <col min="42" max="42" width="4.7109375" customWidth="1" outlineLevel="2"/>
    <col min="43" max="43" width="17.7109375" customWidth="1" outlineLevel="1"/>
    <col min="44" max="44" width="4.7109375" customWidth="1" outlineLevel="2"/>
    <col min="45" max="46" width="29.85546875" customWidth="1"/>
    <col min="47" max="47" width="20.5703125" customWidth="1"/>
    <col min="48" max="48" width="22" customWidth="1"/>
    <col min="49" max="49" width="37.5703125" customWidth="1"/>
    <col min="50" max="50" width="14.7109375" customWidth="1"/>
    <col min="51" max="51" width="15.140625" customWidth="1"/>
    <col min="52" max="52" width="4.7109375" style="4" customWidth="1" outlineLevel="1"/>
    <col min="53" max="53" width="15.140625" customWidth="1"/>
    <col min="54" max="54" width="4.7109375" style="4" customWidth="1" outlineLevel="1"/>
    <col min="55" max="55" width="15.140625" customWidth="1"/>
    <col min="56" max="56" width="4.7109375" style="4" customWidth="1" outlineLevel="1"/>
    <col min="57" max="57" width="18.7109375" customWidth="1"/>
    <col min="58" max="58" width="4" style="4" customWidth="1" outlineLevel="1"/>
    <col min="59" max="59" width="20" style="652" customWidth="1" outlineLevel="1"/>
    <col min="60" max="60" width="7" style="4" bestFit="1" customWidth="1"/>
    <col min="61" max="61" width="16.140625" bestFit="1" customWidth="1"/>
    <col min="62" max="62" width="7" style="4" bestFit="1" customWidth="1"/>
    <col min="63" max="63" width="13.140625" style="648" hidden="1" customWidth="1" outlineLevel="3"/>
    <col min="64" max="64" width="8.28515625" style="4" hidden="1" customWidth="1" outlineLevel="3"/>
    <col min="65" max="65" width="13.140625" style="648" customWidth="1" outlineLevel="2" collapsed="1"/>
    <col min="66" max="66" width="8.28515625" style="4" customWidth="1" outlineLevel="2"/>
    <col min="67" max="67" width="13.140625" style="648" customWidth="1" outlineLevel="2"/>
    <col min="68" max="68" width="8.28515625" style="4" customWidth="1" outlineLevel="2"/>
    <col min="69" max="69" width="13.140625" style="648" customWidth="1" outlineLevel="2"/>
    <col min="70" max="70" width="8.28515625" style="4" customWidth="1" outlineLevel="2"/>
    <col min="71" max="71" width="13.140625" style="652" customWidth="1" outlineLevel="2"/>
    <col min="72" max="72" width="8.28515625" style="4" customWidth="1" outlineLevel="2"/>
    <col min="73" max="73" width="13.140625" style="652" customWidth="1" outlineLevel="2"/>
    <col min="74" max="74" width="8.28515625" style="4" customWidth="1" outlineLevel="2"/>
    <col min="75" max="75" width="15.140625" bestFit="1" customWidth="1"/>
    <col min="76" max="76" width="4.7109375" customWidth="1" outlineLevel="1"/>
    <col min="77" max="77" width="15.140625" style="101" bestFit="1" customWidth="1"/>
    <col min="78" max="78" width="3.7109375" customWidth="1" outlineLevel="1"/>
    <col min="79" max="79" width="15.140625" style="101" bestFit="1" customWidth="1"/>
    <col min="80" max="80" width="3.7109375" customWidth="1" outlineLevel="1"/>
    <col min="81" max="81" width="15.140625" style="101" bestFit="1" customWidth="1"/>
    <col min="82" max="82" width="3.7109375" customWidth="1" outlineLevel="1"/>
    <col min="83" max="83" width="18.7109375" style="101" bestFit="1" customWidth="1"/>
    <col min="84" max="84" width="4.42578125" customWidth="1" outlineLevel="1"/>
    <col min="85" max="85" width="16.140625" style="101" bestFit="1" customWidth="1"/>
    <col min="86" max="86" width="4.42578125" customWidth="1" outlineLevel="1"/>
    <col min="90" max="16384" width="9.140625" style="82"/>
  </cols>
  <sheetData>
    <row r="1" spans="1:89" ht="32.25" customHeight="1" x14ac:dyDescent="0.25">
      <c r="A1" s="598" t="s">
        <v>140</v>
      </c>
      <c r="B1" s="598"/>
      <c r="C1" s="595"/>
      <c r="D1" s="595"/>
      <c r="E1" s="770" t="s">
        <v>5254</v>
      </c>
      <c r="F1" s="777"/>
      <c r="G1" s="773" t="s">
        <v>5255</v>
      </c>
      <c r="H1" s="770"/>
      <c r="I1" s="691"/>
      <c r="J1" s="770"/>
      <c r="K1" s="784"/>
      <c r="L1" s="80"/>
      <c r="M1" s="80"/>
      <c r="N1" s="80"/>
      <c r="O1" s="80"/>
      <c r="P1" s="80"/>
      <c r="Q1" s="81"/>
      <c r="R1" s="80"/>
      <c r="S1" s="743" t="s">
        <v>274</v>
      </c>
      <c r="T1" s="744"/>
      <c r="U1" s="744"/>
      <c r="V1" s="744"/>
      <c r="W1" s="744"/>
      <c r="X1" s="744"/>
      <c r="Y1" s="744"/>
      <c r="Z1" s="744"/>
      <c r="AA1" s="744"/>
      <c r="AB1" s="744"/>
      <c r="AC1" s="744"/>
      <c r="AD1" s="744"/>
      <c r="AE1" s="744"/>
      <c r="AF1" s="744"/>
      <c r="AG1" s="745"/>
      <c r="AH1" s="744"/>
      <c r="AI1" s="745"/>
      <c r="AJ1" s="744"/>
      <c r="AK1" s="744"/>
      <c r="AL1" s="744"/>
      <c r="AM1" s="744"/>
      <c r="AN1" s="744"/>
      <c r="AO1" s="744"/>
      <c r="AP1" s="744"/>
      <c r="AQ1" s="744"/>
      <c r="AR1" s="746"/>
      <c r="AS1" s="747" t="s">
        <v>275</v>
      </c>
      <c r="AT1" s="748"/>
      <c r="AU1" s="749"/>
      <c r="AV1" s="750" t="s">
        <v>276</v>
      </c>
      <c r="AW1" s="751"/>
      <c r="AX1" s="751"/>
      <c r="AY1" s="751"/>
      <c r="AZ1" s="751"/>
      <c r="BA1" s="751"/>
      <c r="BB1" s="751"/>
      <c r="BC1" s="751"/>
      <c r="BD1" s="751"/>
      <c r="BE1" s="751"/>
      <c r="BF1" s="751"/>
      <c r="BG1" s="649"/>
      <c r="BH1" s="751"/>
      <c r="BI1" s="751"/>
      <c r="BJ1" s="751"/>
      <c r="BK1" s="645"/>
      <c r="BL1" s="751"/>
      <c r="BM1" s="645"/>
      <c r="BN1" s="751"/>
      <c r="BO1" s="645"/>
      <c r="BP1" s="751"/>
      <c r="BQ1" s="645"/>
      <c r="BR1" s="751"/>
      <c r="BS1" s="649"/>
      <c r="BT1" s="751"/>
      <c r="BU1" s="649"/>
      <c r="BV1" s="751"/>
      <c r="BW1" s="751"/>
      <c r="BX1" s="751"/>
      <c r="BY1" s="751"/>
      <c r="BZ1" s="751"/>
      <c r="CA1" s="751"/>
      <c r="CB1" s="751"/>
      <c r="CC1" s="751"/>
      <c r="CD1" s="751"/>
      <c r="CE1" s="751"/>
      <c r="CF1" s="751"/>
      <c r="CG1" s="751"/>
      <c r="CH1" s="752"/>
    </row>
    <row r="2" spans="1:89" s="97" customFormat="1" ht="45" x14ac:dyDescent="0.25">
      <c r="A2" s="599" t="s">
        <v>277</v>
      </c>
      <c r="B2" s="803"/>
      <c r="C2" s="808" t="s">
        <v>5820</v>
      </c>
      <c r="D2" s="804"/>
      <c r="E2" s="808" t="s">
        <v>6049</v>
      </c>
      <c r="F2" s="771"/>
      <c r="G2" s="808" t="s">
        <v>5810</v>
      </c>
      <c r="H2" s="805"/>
      <c r="I2" s="596"/>
      <c r="J2" s="805"/>
      <c r="K2" s="785"/>
      <c r="L2" s="753" t="s">
        <v>278</v>
      </c>
      <c r="M2" s="83" t="s">
        <v>2915</v>
      </c>
      <c r="N2" s="84" t="s">
        <v>279</v>
      </c>
      <c r="O2" s="85" t="s">
        <v>280</v>
      </c>
      <c r="P2" s="85" t="s">
        <v>281</v>
      </c>
      <c r="Q2" s="84" t="s">
        <v>2916</v>
      </c>
      <c r="R2" s="84" t="s">
        <v>282</v>
      </c>
      <c r="S2" s="86" t="s">
        <v>283</v>
      </c>
      <c r="T2" s="87" t="s">
        <v>213</v>
      </c>
      <c r="U2" s="88" t="s">
        <v>284</v>
      </c>
      <c r="V2" s="89" t="s">
        <v>285</v>
      </c>
      <c r="W2" s="88" t="s">
        <v>286</v>
      </c>
      <c r="X2" s="89" t="s">
        <v>285</v>
      </c>
      <c r="Y2" s="88" t="s">
        <v>287</v>
      </c>
      <c r="Z2" s="89" t="s">
        <v>285</v>
      </c>
      <c r="AA2" s="88" t="s">
        <v>288</v>
      </c>
      <c r="AB2" s="89" t="s">
        <v>285</v>
      </c>
      <c r="AC2" s="90" t="s">
        <v>289</v>
      </c>
      <c r="AD2" s="89" t="s">
        <v>285</v>
      </c>
      <c r="AE2" s="90" t="s">
        <v>290</v>
      </c>
      <c r="AF2" s="89" t="s">
        <v>285</v>
      </c>
      <c r="AG2" s="91" t="s">
        <v>291</v>
      </c>
      <c r="AH2" s="89" t="s">
        <v>285</v>
      </c>
      <c r="AI2" s="91" t="s">
        <v>292</v>
      </c>
      <c r="AJ2" s="89" t="s">
        <v>285</v>
      </c>
      <c r="AK2" s="91" t="s">
        <v>293</v>
      </c>
      <c r="AL2" s="89" t="s">
        <v>285</v>
      </c>
      <c r="AM2" s="91" t="s">
        <v>294</v>
      </c>
      <c r="AN2" s="89" t="s">
        <v>285</v>
      </c>
      <c r="AO2" s="91" t="s">
        <v>295</v>
      </c>
      <c r="AP2" s="89" t="s">
        <v>285</v>
      </c>
      <c r="AQ2" s="91" t="s">
        <v>296</v>
      </c>
      <c r="AR2" s="89" t="s">
        <v>285</v>
      </c>
      <c r="AS2" s="85" t="s">
        <v>297</v>
      </c>
      <c r="AT2" s="85" t="s">
        <v>298</v>
      </c>
      <c r="AU2" s="85" t="s">
        <v>299</v>
      </c>
      <c r="AV2" s="87" t="s">
        <v>300</v>
      </c>
      <c r="AW2" s="86" t="s">
        <v>2948</v>
      </c>
      <c r="AX2" s="92" t="s">
        <v>301</v>
      </c>
      <c r="AY2" s="93" t="s">
        <v>302</v>
      </c>
      <c r="AZ2" s="94" t="s">
        <v>285</v>
      </c>
      <c r="BA2" s="93" t="s">
        <v>303</v>
      </c>
      <c r="BB2" s="94" t="s">
        <v>285</v>
      </c>
      <c r="BC2" s="93" t="s">
        <v>304</v>
      </c>
      <c r="BD2" s="94" t="s">
        <v>285</v>
      </c>
      <c r="BE2" s="93" t="s">
        <v>2947</v>
      </c>
      <c r="BF2" s="94" t="s">
        <v>285</v>
      </c>
      <c r="BG2" s="653" t="s">
        <v>2950</v>
      </c>
      <c r="BH2" s="94" t="s">
        <v>285</v>
      </c>
      <c r="BI2" s="93" t="s">
        <v>306</v>
      </c>
      <c r="BJ2" s="94" t="s">
        <v>285</v>
      </c>
      <c r="BK2" s="646" t="s">
        <v>2929</v>
      </c>
      <c r="BL2" s="641" t="s">
        <v>285</v>
      </c>
      <c r="BM2" s="646" t="s">
        <v>2930</v>
      </c>
      <c r="BN2" s="641" t="s">
        <v>285</v>
      </c>
      <c r="BO2" s="646" t="s">
        <v>2931</v>
      </c>
      <c r="BP2" s="641" t="s">
        <v>285</v>
      </c>
      <c r="BQ2" s="646" t="s">
        <v>2932</v>
      </c>
      <c r="BR2" s="641" t="s">
        <v>285</v>
      </c>
      <c r="BS2" s="650" t="s">
        <v>2933</v>
      </c>
      <c r="BT2" s="641" t="s">
        <v>285</v>
      </c>
      <c r="BU2" s="650" t="s">
        <v>2934</v>
      </c>
      <c r="BV2" s="641" t="s">
        <v>285</v>
      </c>
      <c r="BW2" s="93" t="s">
        <v>307</v>
      </c>
      <c r="BX2" s="94" t="s">
        <v>285</v>
      </c>
      <c r="BY2" s="95" t="s">
        <v>302</v>
      </c>
      <c r="BZ2" s="94" t="s">
        <v>285</v>
      </c>
      <c r="CA2" s="95" t="s">
        <v>303</v>
      </c>
      <c r="CB2" s="94" t="s">
        <v>285</v>
      </c>
      <c r="CC2" s="95" t="s">
        <v>304</v>
      </c>
      <c r="CD2" s="94" t="s">
        <v>285</v>
      </c>
      <c r="CE2" s="95" t="s">
        <v>305</v>
      </c>
      <c r="CF2" s="94" t="s">
        <v>285</v>
      </c>
      <c r="CG2" s="95" t="s">
        <v>306</v>
      </c>
      <c r="CH2" s="94" t="s">
        <v>285</v>
      </c>
      <c r="CI2" s="96"/>
      <c r="CJ2" s="96"/>
      <c r="CK2" s="96"/>
    </row>
    <row r="3" spans="1:89" s="98" customFormat="1" x14ac:dyDescent="0.25">
      <c r="A3" s="99">
        <v>10104672</v>
      </c>
      <c r="B3" s="99"/>
      <c r="C3" s="772">
        <v>2714</v>
      </c>
      <c r="D3" s="807">
        <v>0.05</v>
      </c>
      <c r="E3" s="772">
        <f t="shared" ref="E3:E13" si="0">ROUND(C3*(1+D3),0)</f>
        <v>2850</v>
      </c>
      <c r="F3" s="778">
        <v>1.1000000000000001</v>
      </c>
      <c r="G3" s="774">
        <f t="shared" ref="G3:G13" si="1">ROUND(E3*F3,0)</f>
        <v>3135</v>
      </c>
      <c r="H3" s="776"/>
      <c r="I3" s="758"/>
      <c r="J3" s="776"/>
      <c r="K3" s="786"/>
      <c r="L3" s="9" t="s">
        <v>308</v>
      </c>
      <c r="M3" s="9" t="s">
        <v>2989</v>
      </c>
      <c r="N3" s="9" t="s">
        <v>397</v>
      </c>
      <c r="O3" s="9" t="s">
        <v>310</v>
      </c>
      <c r="P3" s="9" t="s">
        <v>311</v>
      </c>
      <c r="Q3" s="9" t="s">
        <v>312</v>
      </c>
      <c r="R3" s="9" t="s">
        <v>313</v>
      </c>
      <c r="S3" s="9" t="s">
        <v>348</v>
      </c>
      <c r="T3" s="98" t="s">
        <v>204</v>
      </c>
      <c r="U3" s="99">
        <v>119</v>
      </c>
      <c r="V3" s="99" t="s">
        <v>207</v>
      </c>
      <c r="W3" s="99">
        <v>190</v>
      </c>
      <c r="X3" s="99" t="s">
        <v>207</v>
      </c>
      <c r="Y3" s="99">
        <v>154</v>
      </c>
      <c r="Z3" s="99" t="s">
        <v>207</v>
      </c>
      <c r="AA3" s="9">
        <v>200</v>
      </c>
      <c r="AB3" s="99" t="s">
        <v>207</v>
      </c>
      <c r="AC3" s="9">
        <v>224</v>
      </c>
      <c r="AD3" s="9" t="s">
        <v>207</v>
      </c>
      <c r="AE3" s="9">
        <v>88</v>
      </c>
      <c r="AF3" s="9" t="s">
        <v>315</v>
      </c>
      <c r="AG3" s="14" t="s">
        <v>349</v>
      </c>
      <c r="AH3" s="14" t="s">
        <v>207</v>
      </c>
      <c r="AI3" s="14" t="s">
        <v>350</v>
      </c>
      <c r="AJ3" s="14" t="s">
        <v>207</v>
      </c>
      <c r="AK3" s="9">
        <v>5</v>
      </c>
      <c r="AL3" s="14" t="s">
        <v>207</v>
      </c>
      <c r="AM3" s="9">
        <v>5</v>
      </c>
      <c r="AN3" s="14" t="s">
        <v>207</v>
      </c>
      <c r="AO3" s="9">
        <v>5</v>
      </c>
      <c r="AP3" s="14" t="s">
        <v>207</v>
      </c>
      <c r="AQ3" s="9">
        <v>30</v>
      </c>
      <c r="AR3" s="14" t="s">
        <v>207</v>
      </c>
      <c r="AS3" s="9" t="s">
        <v>0</v>
      </c>
      <c r="AT3" s="9" t="s">
        <v>318</v>
      </c>
      <c r="AU3" s="9" t="s">
        <v>319</v>
      </c>
      <c r="AV3" s="9" t="s">
        <v>320</v>
      </c>
      <c r="AW3" s="9" t="s">
        <v>2990</v>
      </c>
      <c r="AX3" s="9">
        <v>9010600000</v>
      </c>
      <c r="AY3" s="99">
        <v>272</v>
      </c>
      <c r="AZ3" s="12" t="s">
        <v>207</v>
      </c>
      <c r="BA3" s="99">
        <v>25</v>
      </c>
      <c r="BB3" s="12" t="s">
        <v>207</v>
      </c>
      <c r="BC3" s="99">
        <v>23</v>
      </c>
      <c r="BD3" s="12" t="s">
        <v>207</v>
      </c>
      <c r="BE3" s="99">
        <v>41</v>
      </c>
      <c r="BF3" s="12" t="s">
        <v>321</v>
      </c>
      <c r="BG3" s="654">
        <v>40.718000000000004</v>
      </c>
      <c r="BH3" s="12" t="s">
        <v>321</v>
      </c>
      <c r="BI3" s="99">
        <v>30</v>
      </c>
      <c r="BJ3" s="12" t="s">
        <v>321</v>
      </c>
      <c r="BK3" s="754">
        <v>0</v>
      </c>
      <c r="BL3" s="12" t="s">
        <v>321</v>
      </c>
      <c r="BM3" s="754">
        <v>0.308</v>
      </c>
      <c r="BN3" s="12" t="s">
        <v>321</v>
      </c>
      <c r="BO3" s="754">
        <v>7.7119999999999997</v>
      </c>
      <c r="BP3" s="12" t="s">
        <v>321</v>
      </c>
      <c r="BQ3" s="754">
        <v>0</v>
      </c>
      <c r="BR3" s="12" t="s">
        <v>321</v>
      </c>
      <c r="BS3" s="654">
        <v>2.698</v>
      </c>
      <c r="BT3" s="12" t="s">
        <v>321</v>
      </c>
      <c r="BU3" s="654">
        <v>10.718</v>
      </c>
      <c r="BV3" s="12" t="s">
        <v>321</v>
      </c>
      <c r="BW3" s="9">
        <v>0.16</v>
      </c>
      <c r="BX3" s="9" t="s">
        <v>322</v>
      </c>
      <c r="BY3" s="755">
        <v>107.1</v>
      </c>
      <c r="BZ3" s="9" t="s">
        <v>315</v>
      </c>
      <c r="CA3" s="755">
        <v>9.8000000000000007</v>
      </c>
      <c r="CB3" s="9" t="s">
        <v>315</v>
      </c>
      <c r="CC3" s="755">
        <v>9.1</v>
      </c>
      <c r="CD3" s="9" t="s">
        <v>315</v>
      </c>
      <c r="CE3" s="755">
        <v>90.4</v>
      </c>
      <c r="CF3" s="9" t="s">
        <v>323</v>
      </c>
      <c r="CG3" s="755">
        <v>66.099999999999994</v>
      </c>
      <c r="CH3" s="9" t="s">
        <v>323</v>
      </c>
      <c r="CI3" s="9"/>
      <c r="CJ3" s="9"/>
      <c r="CK3" s="9"/>
    </row>
    <row r="4" spans="1:89" s="98" customFormat="1" x14ac:dyDescent="0.25">
      <c r="A4" s="99">
        <v>10104673</v>
      </c>
      <c r="B4" s="99"/>
      <c r="C4" s="772">
        <v>2904</v>
      </c>
      <c r="D4" s="807">
        <v>0.05</v>
      </c>
      <c r="E4" s="772">
        <f t="shared" si="0"/>
        <v>3049</v>
      </c>
      <c r="F4" s="778">
        <v>1.1000000000000001</v>
      </c>
      <c r="G4" s="774">
        <f t="shared" si="1"/>
        <v>3354</v>
      </c>
      <c r="H4" s="776"/>
      <c r="I4" s="758"/>
      <c r="J4" s="776"/>
      <c r="K4" s="786"/>
      <c r="L4" s="9" t="s">
        <v>308</v>
      </c>
      <c r="M4" s="9" t="s">
        <v>2991</v>
      </c>
      <c r="N4" s="9" t="s">
        <v>397</v>
      </c>
      <c r="O4" s="9" t="s">
        <v>310</v>
      </c>
      <c r="P4" s="9" t="s">
        <v>311</v>
      </c>
      <c r="Q4" s="9" t="s">
        <v>312</v>
      </c>
      <c r="R4" s="9" t="s">
        <v>313</v>
      </c>
      <c r="S4" s="9" t="s">
        <v>348</v>
      </c>
      <c r="T4" s="98" t="s">
        <v>204</v>
      </c>
      <c r="U4" s="99">
        <v>131</v>
      </c>
      <c r="V4" s="99" t="s">
        <v>207</v>
      </c>
      <c r="W4" s="99">
        <v>210</v>
      </c>
      <c r="X4" s="99" t="s">
        <v>207</v>
      </c>
      <c r="Y4" s="99">
        <v>166</v>
      </c>
      <c r="Z4" s="99" t="s">
        <v>207</v>
      </c>
      <c r="AA4" s="9">
        <v>220</v>
      </c>
      <c r="AB4" s="99" t="s">
        <v>207</v>
      </c>
      <c r="AC4" s="9">
        <v>248</v>
      </c>
      <c r="AD4" s="9" t="s">
        <v>207</v>
      </c>
      <c r="AE4" s="9">
        <v>98</v>
      </c>
      <c r="AF4" s="9" t="s">
        <v>315</v>
      </c>
      <c r="AG4" s="14" t="s">
        <v>351</v>
      </c>
      <c r="AH4" s="14" t="s">
        <v>207</v>
      </c>
      <c r="AI4" s="14" t="s">
        <v>352</v>
      </c>
      <c r="AJ4" s="14" t="s">
        <v>207</v>
      </c>
      <c r="AK4" s="9">
        <v>5</v>
      </c>
      <c r="AL4" s="14" t="s">
        <v>207</v>
      </c>
      <c r="AM4" s="9">
        <v>5</v>
      </c>
      <c r="AN4" s="14" t="s">
        <v>207</v>
      </c>
      <c r="AO4" s="9">
        <v>5</v>
      </c>
      <c r="AP4" s="14" t="s">
        <v>207</v>
      </c>
      <c r="AQ4" s="9">
        <v>30</v>
      </c>
      <c r="AR4" s="14" t="s">
        <v>207</v>
      </c>
      <c r="AS4" s="9" t="s">
        <v>0</v>
      </c>
      <c r="AT4" s="9" t="s">
        <v>318</v>
      </c>
      <c r="AU4" s="9" t="s">
        <v>319</v>
      </c>
      <c r="AV4" s="9" t="s">
        <v>320</v>
      </c>
      <c r="AW4" s="9" t="s">
        <v>2992</v>
      </c>
      <c r="AX4" s="9">
        <v>9010600000</v>
      </c>
      <c r="AY4" s="99">
        <v>292</v>
      </c>
      <c r="AZ4" s="12" t="s">
        <v>207</v>
      </c>
      <c r="BA4" s="99">
        <v>25</v>
      </c>
      <c r="BB4" s="12" t="s">
        <v>207</v>
      </c>
      <c r="BC4" s="99">
        <v>23</v>
      </c>
      <c r="BD4" s="12" t="s">
        <v>207</v>
      </c>
      <c r="BE4" s="99">
        <v>44</v>
      </c>
      <c r="BF4" s="12" t="s">
        <v>321</v>
      </c>
      <c r="BG4" s="654">
        <v>43.438000000000002</v>
      </c>
      <c r="BH4" s="12" t="s">
        <v>321</v>
      </c>
      <c r="BI4" s="99">
        <v>32</v>
      </c>
      <c r="BJ4" s="12" t="s">
        <v>321</v>
      </c>
      <c r="BK4" s="754">
        <v>0</v>
      </c>
      <c r="BL4" s="12" t="s">
        <v>321</v>
      </c>
      <c r="BM4" s="754">
        <v>0.316</v>
      </c>
      <c r="BN4" s="12" t="s">
        <v>321</v>
      </c>
      <c r="BO4" s="754">
        <v>8.4239999999999995</v>
      </c>
      <c r="BP4" s="12" t="s">
        <v>321</v>
      </c>
      <c r="BQ4" s="754">
        <v>0</v>
      </c>
      <c r="BR4" s="12" t="s">
        <v>321</v>
      </c>
      <c r="BS4" s="654">
        <v>2.698</v>
      </c>
      <c r="BT4" s="12" t="s">
        <v>321</v>
      </c>
      <c r="BU4" s="654">
        <v>11.438000000000001</v>
      </c>
      <c r="BV4" s="12" t="s">
        <v>321</v>
      </c>
      <c r="BW4" s="9">
        <v>0.17</v>
      </c>
      <c r="BX4" s="9" t="s">
        <v>322</v>
      </c>
      <c r="BY4" s="755">
        <v>115</v>
      </c>
      <c r="BZ4" s="9" t="s">
        <v>315</v>
      </c>
      <c r="CA4" s="755">
        <v>9.8000000000000007</v>
      </c>
      <c r="CB4" s="9" t="s">
        <v>315</v>
      </c>
      <c r="CC4" s="755">
        <v>9.1</v>
      </c>
      <c r="CD4" s="9" t="s">
        <v>315</v>
      </c>
      <c r="CE4" s="755">
        <v>97</v>
      </c>
      <c r="CF4" s="9" t="s">
        <v>323</v>
      </c>
      <c r="CG4" s="755">
        <v>70.5</v>
      </c>
      <c r="CH4" s="9" t="s">
        <v>323</v>
      </c>
      <c r="CI4" s="9"/>
      <c r="CJ4" s="9"/>
      <c r="CK4" s="9"/>
    </row>
    <row r="5" spans="1:89" s="98" customFormat="1" x14ac:dyDescent="0.25">
      <c r="A5" s="99">
        <v>10104674</v>
      </c>
      <c r="B5" s="99"/>
      <c r="C5" s="772">
        <v>3105</v>
      </c>
      <c r="D5" s="807">
        <v>0.05</v>
      </c>
      <c r="E5" s="772">
        <f t="shared" si="0"/>
        <v>3260</v>
      </c>
      <c r="F5" s="778">
        <v>1.1000000000000001</v>
      </c>
      <c r="G5" s="774">
        <f t="shared" si="1"/>
        <v>3586</v>
      </c>
      <c r="H5" s="776"/>
      <c r="I5" s="758"/>
      <c r="J5" s="776"/>
      <c r="K5" s="786"/>
      <c r="L5" s="9" t="s">
        <v>308</v>
      </c>
      <c r="M5" s="9" t="s">
        <v>2993</v>
      </c>
      <c r="N5" s="9" t="s">
        <v>397</v>
      </c>
      <c r="O5" s="9" t="s">
        <v>310</v>
      </c>
      <c r="P5" s="9" t="s">
        <v>311</v>
      </c>
      <c r="Q5" s="9" t="s">
        <v>312</v>
      </c>
      <c r="R5" s="9" t="s">
        <v>313</v>
      </c>
      <c r="S5" s="9" t="s">
        <v>348</v>
      </c>
      <c r="T5" s="98" t="s">
        <v>204</v>
      </c>
      <c r="U5" s="99">
        <v>144</v>
      </c>
      <c r="V5" s="99" t="s">
        <v>207</v>
      </c>
      <c r="W5" s="99">
        <v>230</v>
      </c>
      <c r="X5" s="99" t="s">
        <v>207</v>
      </c>
      <c r="Y5" s="99">
        <v>179</v>
      </c>
      <c r="Z5" s="99" t="s">
        <v>207</v>
      </c>
      <c r="AA5" s="9">
        <v>240</v>
      </c>
      <c r="AB5" s="99" t="s">
        <v>207</v>
      </c>
      <c r="AC5" s="9">
        <v>271</v>
      </c>
      <c r="AD5" s="9" t="s">
        <v>207</v>
      </c>
      <c r="AE5" s="9">
        <v>107</v>
      </c>
      <c r="AF5" s="9" t="s">
        <v>315</v>
      </c>
      <c r="AG5" s="14" t="s">
        <v>353</v>
      </c>
      <c r="AH5" s="14" t="s">
        <v>207</v>
      </c>
      <c r="AI5" s="14" t="s">
        <v>354</v>
      </c>
      <c r="AJ5" s="14" t="s">
        <v>207</v>
      </c>
      <c r="AK5" s="9">
        <v>5</v>
      </c>
      <c r="AL5" s="14" t="s">
        <v>207</v>
      </c>
      <c r="AM5" s="9">
        <v>5</v>
      </c>
      <c r="AN5" s="14" t="s">
        <v>207</v>
      </c>
      <c r="AO5" s="9">
        <v>5</v>
      </c>
      <c r="AP5" s="14" t="s">
        <v>207</v>
      </c>
      <c r="AQ5" s="9">
        <v>30</v>
      </c>
      <c r="AR5" s="14" t="s">
        <v>207</v>
      </c>
      <c r="AS5" s="9" t="s">
        <v>0</v>
      </c>
      <c r="AT5" s="9" t="s">
        <v>318</v>
      </c>
      <c r="AU5" s="9" t="s">
        <v>319</v>
      </c>
      <c r="AV5" s="9" t="s">
        <v>320</v>
      </c>
      <c r="AW5" s="9" t="s">
        <v>2994</v>
      </c>
      <c r="AX5" s="9">
        <v>9010600000</v>
      </c>
      <c r="AY5" s="99">
        <v>312</v>
      </c>
      <c r="AZ5" s="12" t="s">
        <v>207</v>
      </c>
      <c r="BA5" s="99">
        <v>25</v>
      </c>
      <c r="BB5" s="12" t="s">
        <v>207</v>
      </c>
      <c r="BC5" s="99">
        <v>23</v>
      </c>
      <c r="BD5" s="12" t="s">
        <v>207</v>
      </c>
      <c r="BE5" s="99">
        <v>47</v>
      </c>
      <c r="BF5" s="12" t="s">
        <v>321</v>
      </c>
      <c r="BG5" s="654">
        <v>46.198</v>
      </c>
      <c r="BH5" s="12" t="s">
        <v>321</v>
      </c>
      <c r="BI5" s="99">
        <v>34</v>
      </c>
      <c r="BJ5" s="12" t="s">
        <v>321</v>
      </c>
      <c r="BK5" s="754">
        <v>0</v>
      </c>
      <c r="BL5" s="12" t="s">
        <v>321</v>
      </c>
      <c r="BM5" s="754">
        <v>0.32400000000000001</v>
      </c>
      <c r="BN5" s="12" t="s">
        <v>321</v>
      </c>
      <c r="BO5" s="754">
        <v>9.1760000000000002</v>
      </c>
      <c r="BP5" s="12" t="s">
        <v>321</v>
      </c>
      <c r="BQ5" s="754">
        <v>0</v>
      </c>
      <c r="BR5" s="12" t="s">
        <v>321</v>
      </c>
      <c r="BS5" s="654">
        <v>2.698</v>
      </c>
      <c r="BT5" s="12" t="s">
        <v>321</v>
      </c>
      <c r="BU5" s="654">
        <v>12.198</v>
      </c>
      <c r="BV5" s="12" t="s">
        <v>321</v>
      </c>
      <c r="BW5" s="9">
        <v>0.18</v>
      </c>
      <c r="BX5" s="9" t="s">
        <v>322</v>
      </c>
      <c r="BY5" s="755">
        <v>122.8</v>
      </c>
      <c r="BZ5" s="9" t="s">
        <v>315</v>
      </c>
      <c r="CA5" s="755">
        <v>9.8000000000000007</v>
      </c>
      <c r="CB5" s="9" t="s">
        <v>315</v>
      </c>
      <c r="CC5" s="755">
        <v>9.1</v>
      </c>
      <c r="CD5" s="9" t="s">
        <v>315</v>
      </c>
      <c r="CE5" s="755">
        <v>105.8</v>
      </c>
      <c r="CF5" s="9" t="s">
        <v>323</v>
      </c>
      <c r="CG5" s="755">
        <v>75</v>
      </c>
      <c r="CH5" s="9" t="s">
        <v>323</v>
      </c>
      <c r="CI5" s="9"/>
      <c r="CJ5" s="9"/>
      <c r="CK5" s="9"/>
    </row>
    <row r="6" spans="1:89" s="98" customFormat="1" x14ac:dyDescent="0.25">
      <c r="A6" s="99">
        <v>10104675</v>
      </c>
      <c r="B6" s="99"/>
      <c r="C6" s="772">
        <v>3317</v>
      </c>
      <c r="D6" s="807">
        <v>0.05</v>
      </c>
      <c r="E6" s="772">
        <f t="shared" si="0"/>
        <v>3483</v>
      </c>
      <c r="F6" s="778">
        <v>1.1000000000000001</v>
      </c>
      <c r="G6" s="774">
        <f t="shared" si="1"/>
        <v>3831</v>
      </c>
      <c r="H6" s="776"/>
      <c r="I6" s="758"/>
      <c r="J6" s="776"/>
      <c r="K6" s="786"/>
      <c r="L6" s="9" t="s">
        <v>308</v>
      </c>
      <c r="M6" s="9" t="s">
        <v>2995</v>
      </c>
      <c r="N6" s="9" t="s">
        <v>397</v>
      </c>
      <c r="O6" s="9" t="s">
        <v>310</v>
      </c>
      <c r="P6" s="9" t="s">
        <v>311</v>
      </c>
      <c r="Q6" s="9" t="s">
        <v>312</v>
      </c>
      <c r="R6" s="9" t="s">
        <v>313</v>
      </c>
      <c r="S6" s="9" t="s">
        <v>348</v>
      </c>
      <c r="T6" s="98" t="s">
        <v>204</v>
      </c>
      <c r="U6" s="99">
        <v>156</v>
      </c>
      <c r="V6" s="99" t="s">
        <v>207</v>
      </c>
      <c r="W6" s="99">
        <v>250</v>
      </c>
      <c r="X6" s="99" t="s">
        <v>207</v>
      </c>
      <c r="Y6" s="99">
        <v>191</v>
      </c>
      <c r="Z6" s="99" t="s">
        <v>207</v>
      </c>
      <c r="AA6" s="9">
        <v>260</v>
      </c>
      <c r="AB6" s="99" t="s">
        <v>207</v>
      </c>
      <c r="AC6" s="9">
        <v>295</v>
      </c>
      <c r="AD6" s="9" t="s">
        <v>207</v>
      </c>
      <c r="AE6" s="9">
        <v>117</v>
      </c>
      <c r="AF6" s="9" t="s">
        <v>315</v>
      </c>
      <c r="AG6" s="14" t="s">
        <v>355</v>
      </c>
      <c r="AH6" s="14" t="s">
        <v>207</v>
      </c>
      <c r="AI6" s="14" t="s">
        <v>356</v>
      </c>
      <c r="AJ6" s="14" t="s">
        <v>207</v>
      </c>
      <c r="AK6" s="9">
        <v>5</v>
      </c>
      <c r="AL6" s="14" t="s">
        <v>207</v>
      </c>
      <c r="AM6" s="9">
        <v>5</v>
      </c>
      <c r="AN6" s="14" t="s">
        <v>207</v>
      </c>
      <c r="AO6" s="9">
        <v>5</v>
      </c>
      <c r="AP6" s="14" t="s">
        <v>207</v>
      </c>
      <c r="AQ6" s="9">
        <v>30</v>
      </c>
      <c r="AR6" s="14" t="s">
        <v>207</v>
      </c>
      <c r="AS6" s="9" t="s">
        <v>0</v>
      </c>
      <c r="AT6" s="9" t="s">
        <v>318</v>
      </c>
      <c r="AU6" s="9" t="s">
        <v>319</v>
      </c>
      <c r="AV6" s="9" t="s">
        <v>320</v>
      </c>
      <c r="AW6" s="9" t="s">
        <v>2996</v>
      </c>
      <c r="AX6" s="9">
        <v>9010600000</v>
      </c>
      <c r="AY6" s="99">
        <v>330</v>
      </c>
      <c r="AZ6" s="12" t="s">
        <v>207</v>
      </c>
      <c r="BA6" s="99">
        <v>25</v>
      </c>
      <c r="BB6" s="12" t="s">
        <v>207</v>
      </c>
      <c r="BC6" s="99">
        <v>23</v>
      </c>
      <c r="BD6" s="12" t="s">
        <v>207</v>
      </c>
      <c r="BE6" s="99">
        <v>50</v>
      </c>
      <c r="BF6" s="12" t="s">
        <v>321</v>
      </c>
      <c r="BG6" s="654">
        <v>49.438000000000002</v>
      </c>
      <c r="BH6" s="12" t="s">
        <v>321</v>
      </c>
      <c r="BI6" s="99">
        <v>37</v>
      </c>
      <c r="BJ6" s="12" t="s">
        <v>321</v>
      </c>
      <c r="BK6" s="754">
        <v>0</v>
      </c>
      <c r="BL6" s="12" t="s">
        <v>321</v>
      </c>
      <c r="BM6" s="754">
        <v>0.33200000000000002</v>
      </c>
      <c r="BN6" s="12" t="s">
        <v>321</v>
      </c>
      <c r="BO6" s="754">
        <v>9.4079999999999995</v>
      </c>
      <c r="BP6" s="12" t="s">
        <v>321</v>
      </c>
      <c r="BQ6" s="754">
        <v>0</v>
      </c>
      <c r="BR6" s="12" t="s">
        <v>321</v>
      </c>
      <c r="BS6" s="654">
        <v>2.698</v>
      </c>
      <c r="BT6" s="12" t="s">
        <v>321</v>
      </c>
      <c r="BU6" s="654">
        <v>12.438000000000001</v>
      </c>
      <c r="BV6" s="12" t="s">
        <v>321</v>
      </c>
      <c r="BW6" s="9">
        <v>0.19</v>
      </c>
      <c r="BX6" s="9" t="s">
        <v>322</v>
      </c>
      <c r="BY6" s="755">
        <v>129.9</v>
      </c>
      <c r="BZ6" s="9" t="s">
        <v>315</v>
      </c>
      <c r="CA6" s="755">
        <v>9.8000000000000007</v>
      </c>
      <c r="CB6" s="9" t="s">
        <v>315</v>
      </c>
      <c r="CC6" s="755">
        <v>9.1</v>
      </c>
      <c r="CD6" s="9" t="s">
        <v>315</v>
      </c>
      <c r="CE6" s="755">
        <v>110.2</v>
      </c>
      <c r="CF6" s="9" t="s">
        <v>323</v>
      </c>
      <c r="CG6" s="755">
        <v>81.599999999999994</v>
      </c>
      <c r="CH6" s="9" t="s">
        <v>323</v>
      </c>
      <c r="CI6" s="9"/>
      <c r="CJ6" s="9"/>
      <c r="CK6" s="9"/>
    </row>
    <row r="7" spans="1:89" s="98" customFormat="1" x14ac:dyDescent="0.25">
      <c r="A7" s="99">
        <v>10104676</v>
      </c>
      <c r="B7" s="99"/>
      <c r="C7" s="772">
        <v>3541</v>
      </c>
      <c r="D7" s="807">
        <v>0.05</v>
      </c>
      <c r="E7" s="772">
        <f t="shared" si="0"/>
        <v>3718</v>
      </c>
      <c r="F7" s="778">
        <v>1.1000000000000001</v>
      </c>
      <c r="G7" s="774">
        <f t="shared" si="1"/>
        <v>4090</v>
      </c>
      <c r="H7" s="776"/>
      <c r="I7" s="758"/>
      <c r="J7" s="776"/>
      <c r="K7" s="786"/>
      <c r="L7" s="9" t="s">
        <v>308</v>
      </c>
      <c r="M7" s="9" t="s">
        <v>2997</v>
      </c>
      <c r="N7" s="9" t="s">
        <v>397</v>
      </c>
      <c r="O7" s="9" t="s">
        <v>310</v>
      </c>
      <c r="P7" s="9" t="s">
        <v>311</v>
      </c>
      <c r="Q7" s="9" t="s">
        <v>312</v>
      </c>
      <c r="R7" s="9" t="s">
        <v>313</v>
      </c>
      <c r="S7" s="9" t="s">
        <v>348</v>
      </c>
      <c r="T7" s="98" t="s">
        <v>204</v>
      </c>
      <c r="U7" s="99">
        <v>169</v>
      </c>
      <c r="V7" s="99" t="s">
        <v>207</v>
      </c>
      <c r="W7" s="99">
        <v>270</v>
      </c>
      <c r="X7" s="99" t="s">
        <v>207</v>
      </c>
      <c r="Y7" s="99">
        <v>204</v>
      </c>
      <c r="Z7" s="99" t="s">
        <v>207</v>
      </c>
      <c r="AA7" s="9">
        <v>280</v>
      </c>
      <c r="AB7" s="99" t="s">
        <v>207</v>
      </c>
      <c r="AC7" s="9">
        <v>319</v>
      </c>
      <c r="AD7" s="9" t="s">
        <v>207</v>
      </c>
      <c r="AE7" s="9">
        <v>126</v>
      </c>
      <c r="AF7" s="9" t="s">
        <v>315</v>
      </c>
      <c r="AG7" s="14" t="s">
        <v>357</v>
      </c>
      <c r="AH7" s="14" t="s">
        <v>207</v>
      </c>
      <c r="AI7" s="14" t="s">
        <v>358</v>
      </c>
      <c r="AJ7" s="14" t="s">
        <v>207</v>
      </c>
      <c r="AK7" s="9">
        <v>5</v>
      </c>
      <c r="AL7" s="14" t="s">
        <v>207</v>
      </c>
      <c r="AM7" s="9">
        <v>5</v>
      </c>
      <c r="AN7" s="14" t="s">
        <v>207</v>
      </c>
      <c r="AO7" s="9">
        <v>5</v>
      </c>
      <c r="AP7" s="14" t="s">
        <v>207</v>
      </c>
      <c r="AQ7" s="9">
        <v>30</v>
      </c>
      <c r="AR7" s="14" t="s">
        <v>207</v>
      </c>
      <c r="AS7" s="9" t="s">
        <v>0</v>
      </c>
      <c r="AT7" s="9" t="s">
        <v>318</v>
      </c>
      <c r="AU7" s="9" t="s">
        <v>319</v>
      </c>
      <c r="AV7" s="9" t="s">
        <v>320</v>
      </c>
      <c r="AW7" s="9" t="s">
        <v>2998</v>
      </c>
      <c r="AX7" s="9">
        <v>9010600000</v>
      </c>
      <c r="AY7" s="99">
        <v>351</v>
      </c>
      <c r="AZ7" s="12" t="s">
        <v>207</v>
      </c>
      <c r="BA7" s="99">
        <v>25</v>
      </c>
      <c r="BB7" s="12" t="s">
        <v>207</v>
      </c>
      <c r="BC7" s="99">
        <v>23</v>
      </c>
      <c r="BD7" s="12" t="s">
        <v>207</v>
      </c>
      <c r="BE7" s="99">
        <v>52</v>
      </c>
      <c r="BF7" s="12" t="s">
        <v>321</v>
      </c>
      <c r="BG7" s="654">
        <v>51.238</v>
      </c>
      <c r="BH7" s="12" t="s">
        <v>321</v>
      </c>
      <c r="BI7" s="99">
        <v>40</v>
      </c>
      <c r="BJ7" s="12" t="s">
        <v>321</v>
      </c>
      <c r="BK7" s="754">
        <v>0</v>
      </c>
      <c r="BL7" s="12" t="s">
        <v>321</v>
      </c>
      <c r="BM7" s="754">
        <v>0.34</v>
      </c>
      <c r="BN7" s="12" t="s">
        <v>321</v>
      </c>
      <c r="BO7" s="754">
        <v>8.1999999999999993</v>
      </c>
      <c r="BP7" s="12" t="s">
        <v>321</v>
      </c>
      <c r="BQ7" s="754">
        <v>0</v>
      </c>
      <c r="BR7" s="12" t="s">
        <v>321</v>
      </c>
      <c r="BS7" s="654">
        <v>2.698</v>
      </c>
      <c r="BT7" s="12" t="s">
        <v>321</v>
      </c>
      <c r="BU7" s="654">
        <v>11.238</v>
      </c>
      <c r="BV7" s="12" t="s">
        <v>321</v>
      </c>
      <c r="BW7" s="9">
        <v>0.2</v>
      </c>
      <c r="BX7" s="9" t="s">
        <v>322</v>
      </c>
      <c r="BY7" s="755">
        <v>138.19999999999999</v>
      </c>
      <c r="BZ7" s="9" t="s">
        <v>315</v>
      </c>
      <c r="CA7" s="755">
        <v>9.8000000000000007</v>
      </c>
      <c r="CB7" s="9" t="s">
        <v>315</v>
      </c>
      <c r="CC7" s="755">
        <v>9.1</v>
      </c>
      <c r="CD7" s="9" t="s">
        <v>315</v>
      </c>
      <c r="CE7" s="755">
        <v>114.6</v>
      </c>
      <c r="CF7" s="9" t="s">
        <v>323</v>
      </c>
      <c r="CG7" s="755">
        <v>88.2</v>
      </c>
      <c r="CH7" s="9" t="s">
        <v>323</v>
      </c>
      <c r="CI7" s="9"/>
      <c r="CJ7" s="9"/>
      <c r="CK7" s="9"/>
    </row>
    <row r="8" spans="1:89" s="98" customFormat="1" x14ac:dyDescent="0.25">
      <c r="A8" s="99">
        <v>10104677</v>
      </c>
      <c r="B8" s="99"/>
      <c r="C8" s="772">
        <v>3777</v>
      </c>
      <c r="D8" s="807">
        <v>0.05</v>
      </c>
      <c r="E8" s="772">
        <f t="shared" si="0"/>
        <v>3966</v>
      </c>
      <c r="F8" s="778">
        <v>1.1000000000000001</v>
      </c>
      <c r="G8" s="774">
        <f t="shared" si="1"/>
        <v>4363</v>
      </c>
      <c r="H8" s="776"/>
      <c r="I8" s="758"/>
      <c r="J8" s="776"/>
      <c r="K8" s="786"/>
      <c r="L8" s="9" t="s">
        <v>308</v>
      </c>
      <c r="M8" s="9" t="s">
        <v>2999</v>
      </c>
      <c r="N8" s="9" t="s">
        <v>397</v>
      </c>
      <c r="O8" s="9" t="s">
        <v>310</v>
      </c>
      <c r="P8" s="9" t="s">
        <v>311</v>
      </c>
      <c r="Q8" s="9" t="s">
        <v>312</v>
      </c>
      <c r="R8" s="9" t="s">
        <v>313</v>
      </c>
      <c r="S8" s="9" t="s">
        <v>348</v>
      </c>
      <c r="T8" s="98" t="s">
        <v>204</v>
      </c>
      <c r="U8" s="99">
        <v>181</v>
      </c>
      <c r="V8" s="99" t="s">
        <v>207</v>
      </c>
      <c r="W8" s="99">
        <v>290</v>
      </c>
      <c r="X8" s="99" t="s">
        <v>207</v>
      </c>
      <c r="Y8" s="99">
        <v>216</v>
      </c>
      <c r="Z8" s="99" t="s">
        <v>207</v>
      </c>
      <c r="AA8" s="9">
        <v>300</v>
      </c>
      <c r="AB8" s="99" t="s">
        <v>207</v>
      </c>
      <c r="AC8" s="9">
        <v>342</v>
      </c>
      <c r="AD8" s="9" t="s">
        <v>207</v>
      </c>
      <c r="AE8" s="9">
        <v>135</v>
      </c>
      <c r="AF8" s="9" t="s">
        <v>315</v>
      </c>
      <c r="AG8" s="14" t="s">
        <v>359</v>
      </c>
      <c r="AH8" s="14" t="s">
        <v>207</v>
      </c>
      <c r="AI8" s="14" t="s">
        <v>360</v>
      </c>
      <c r="AJ8" s="14" t="s">
        <v>207</v>
      </c>
      <c r="AK8" s="9">
        <v>5</v>
      </c>
      <c r="AL8" s="14" t="s">
        <v>207</v>
      </c>
      <c r="AM8" s="9">
        <v>5</v>
      </c>
      <c r="AN8" s="14" t="s">
        <v>207</v>
      </c>
      <c r="AO8" s="9">
        <v>5</v>
      </c>
      <c r="AP8" s="14" t="s">
        <v>207</v>
      </c>
      <c r="AQ8" s="9">
        <v>30</v>
      </c>
      <c r="AR8" s="14" t="s">
        <v>207</v>
      </c>
      <c r="AS8" s="9" t="s">
        <v>0</v>
      </c>
      <c r="AT8" s="9" t="s">
        <v>318</v>
      </c>
      <c r="AU8" s="9" t="s">
        <v>319</v>
      </c>
      <c r="AV8" s="9" t="s">
        <v>320</v>
      </c>
      <c r="AW8" s="9" t="s">
        <v>3000</v>
      </c>
      <c r="AX8" s="9">
        <v>9010600000</v>
      </c>
      <c r="AY8" s="99">
        <v>373</v>
      </c>
      <c r="AZ8" s="12" t="s">
        <v>207</v>
      </c>
      <c r="BA8" s="99">
        <v>30</v>
      </c>
      <c r="BB8" s="12" t="s">
        <v>207</v>
      </c>
      <c r="BC8" s="99">
        <v>33</v>
      </c>
      <c r="BD8" s="12" t="s">
        <v>207</v>
      </c>
      <c r="BE8" s="99">
        <v>83</v>
      </c>
      <c r="BF8" s="12" t="s">
        <v>321</v>
      </c>
      <c r="BG8" s="654">
        <v>82.795000000000002</v>
      </c>
      <c r="BH8" s="12" t="s">
        <v>321</v>
      </c>
      <c r="BI8" s="99">
        <v>43</v>
      </c>
      <c r="BJ8" s="12" t="s">
        <v>321</v>
      </c>
      <c r="BK8" s="754">
        <v>0</v>
      </c>
      <c r="BL8" s="12" t="s">
        <v>321</v>
      </c>
      <c r="BM8" s="754">
        <v>0.49</v>
      </c>
      <c r="BN8" s="12" t="s">
        <v>321</v>
      </c>
      <c r="BO8" s="754">
        <v>1.5</v>
      </c>
      <c r="BP8" s="12" t="s">
        <v>321</v>
      </c>
      <c r="BQ8" s="754">
        <v>0.02</v>
      </c>
      <c r="BR8" s="12" t="s">
        <v>321</v>
      </c>
      <c r="BS8" s="654">
        <v>37.784999999999997</v>
      </c>
      <c r="BT8" s="12" t="s">
        <v>321</v>
      </c>
      <c r="BU8" s="654">
        <v>39.795000000000002</v>
      </c>
      <c r="BV8" s="12" t="s">
        <v>321</v>
      </c>
      <c r="BW8" s="9">
        <v>0.38</v>
      </c>
      <c r="BX8" s="9" t="s">
        <v>322</v>
      </c>
      <c r="BY8" s="755">
        <v>146.9</v>
      </c>
      <c r="BZ8" s="9" t="s">
        <v>315</v>
      </c>
      <c r="CA8" s="755">
        <v>11.8</v>
      </c>
      <c r="CB8" s="9" t="s">
        <v>315</v>
      </c>
      <c r="CC8" s="755">
        <v>13</v>
      </c>
      <c r="CD8" s="9" t="s">
        <v>315</v>
      </c>
      <c r="CE8" s="755">
        <v>178.6</v>
      </c>
      <c r="CF8" s="9" t="s">
        <v>323</v>
      </c>
      <c r="CG8" s="755">
        <v>94.8</v>
      </c>
      <c r="CH8" s="9" t="s">
        <v>323</v>
      </c>
      <c r="CI8" s="9"/>
      <c r="CJ8" s="9"/>
      <c r="CK8" s="9"/>
    </row>
    <row r="9" spans="1:89" s="98" customFormat="1" x14ac:dyDescent="0.25">
      <c r="A9" s="99">
        <v>10104678</v>
      </c>
      <c r="B9" s="99"/>
      <c r="C9" s="772">
        <v>4025</v>
      </c>
      <c r="D9" s="807">
        <v>0.05</v>
      </c>
      <c r="E9" s="772">
        <f t="shared" si="0"/>
        <v>4226</v>
      </c>
      <c r="F9" s="778">
        <v>1.1000000000000001</v>
      </c>
      <c r="G9" s="774">
        <f t="shared" si="1"/>
        <v>4649</v>
      </c>
      <c r="H9" s="776"/>
      <c r="I9" s="758"/>
      <c r="J9" s="776"/>
      <c r="K9" s="786"/>
      <c r="L9" s="9" t="s">
        <v>308</v>
      </c>
      <c r="M9" s="9" t="s">
        <v>3001</v>
      </c>
      <c r="N9" s="9" t="s">
        <v>397</v>
      </c>
      <c r="O9" s="9" t="s">
        <v>310</v>
      </c>
      <c r="P9" s="9" t="s">
        <v>311</v>
      </c>
      <c r="Q9" s="9" t="s">
        <v>312</v>
      </c>
      <c r="R9" s="9" t="s">
        <v>313</v>
      </c>
      <c r="S9" s="9" t="s">
        <v>348</v>
      </c>
      <c r="T9" s="98" t="s">
        <v>204</v>
      </c>
      <c r="U9" s="99">
        <v>194</v>
      </c>
      <c r="V9" s="99" t="s">
        <v>207</v>
      </c>
      <c r="W9" s="99">
        <v>310</v>
      </c>
      <c r="X9" s="99" t="s">
        <v>207</v>
      </c>
      <c r="Y9" s="99">
        <v>229</v>
      </c>
      <c r="Z9" s="99" t="s">
        <v>207</v>
      </c>
      <c r="AA9" s="9">
        <v>320</v>
      </c>
      <c r="AB9" s="99" t="s">
        <v>207</v>
      </c>
      <c r="AC9" s="9">
        <v>366</v>
      </c>
      <c r="AD9" s="9" t="s">
        <v>207</v>
      </c>
      <c r="AE9" s="9">
        <v>144</v>
      </c>
      <c r="AF9" s="9" t="s">
        <v>315</v>
      </c>
      <c r="AG9" s="14" t="s">
        <v>361</v>
      </c>
      <c r="AH9" s="14" t="s">
        <v>207</v>
      </c>
      <c r="AI9" s="14" t="s">
        <v>362</v>
      </c>
      <c r="AJ9" s="14" t="s">
        <v>207</v>
      </c>
      <c r="AK9" s="9">
        <v>5</v>
      </c>
      <c r="AL9" s="14" t="s">
        <v>207</v>
      </c>
      <c r="AM9" s="9">
        <v>5</v>
      </c>
      <c r="AN9" s="14" t="s">
        <v>207</v>
      </c>
      <c r="AO9" s="9">
        <v>5</v>
      </c>
      <c r="AP9" s="14" t="s">
        <v>207</v>
      </c>
      <c r="AQ9" s="9">
        <v>30</v>
      </c>
      <c r="AR9" s="14" t="s">
        <v>207</v>
      </c>
      <c r="AS9" s="9" t="s">
        <v>0</v>
      </c>
      <c r="AT9" s="9" t="s">
        <v>318</v>
      </c>
      <c r="AU9" s="9" t="s">
        <v>319</v>
      </c>
      <c r="AV9" s="9" t="s">
        <v>320</v>
      </c>
      <c r="AW9" s="9" t="s">
        <v>3002</v>
      </c>
      <c r="AX9" s="9">
        <v>9010600000</v>
      </c>
      <c r="AY9" s="99">
        <v>396</v>
      </c>
      <c r="AZ9" s="12" t="s">
        <v>207</v>
      </c>
      <c r="BA9" s="99">
        <v>30</v>
      </c>
      <c r="BB9" s="12" t="s">
        <v>207</v>
      </c>
      <c r="BC9" s="99">
        <v>33</v>
      </c>
      <c r="BD9" s="12" t="s">
        <v>207</v>
      </c>
      <c r="BE9" s="99">
        <v>87</v>
      </c>
      <c r="BF9" s="12" t="s">
        <v>321</v>
      </c>
      <c r="BG9" s="654">
        <v>86.471000000000004</v>
      </c>
      <c r="BH9" s="12" t="s">
        <v>321</v>
      </c>
      <c r="BI9" s="99">
        <v>45</v>
      </c>
      <c r="BJ9" s="12" t="s">
        <v>321</v>
      </c>
      <c r="BK9" s="754">
        <v>0</v>
      </c>
      <c r="BL9" s="12" t="s">
        <v>321</v>
      </c>
      <c r="BM9" s="754">
        <v>0.50800000000000001</v>
      </c>
      <c r="BN9" s="12" t="s">
        <v>321</v>
      </c>
      <c r="BO9" s="754">
        <v>1.5</v>
      </c>
      <c r="BP9" s="12" t="s">
        <v>321</v>
      </c>
      <c r="BQ9" s="754">
        <v>0.02</v>
      </c>
      <c r="BR9" s="12" t="s">
        <v>321</v>
      </c>
      <c r="BS9" s="654">
        <v>39.442999999999998</v>
      </c>
      <c r="BT9" s="12" t="s">
        <v>321</v>
      </c>
      <c r="BU9" s="654">
        <v>41.470999999999997</v>
      </c>
      <c r="BV9" s="12" t="s">
        <v>321</v>
      </c>
      <c r="BW9" s="9">
        <v>0.4</v>
      </c>
      <c r="BX9" s="9" t="s">
        <v>322</v>
      </c>
      <c r="BY9" s="755">
        <v>155.9</v>
      </c>
      <c r="BZ9" s="9" t="s">
        <v>315</v>
      </c>
      <c r="CA9" s="755">
        <v>11.8</v>
      </c>
      <c r="CB9" s="9" t="s">
        <v>315</v>
      </c>
      <c r="CC9" s="755">
        <v>13</v>
      </c>
      <c r="CD9" s="9" t="s">
        <v>315</v>
      </c>
      <c r="CE9" s="755">
        <v>189.6</v>
      </c>
      <c r="CF9" s="9" t="s">
        <v>323</v>
      </c>
      <c r="CG9" s="755">
        <v>99.2</v>
      </c>
      <c r="CH9" s="9" t="s">
        <v>323</v>
      </c>
      <c r="CI9" s="9"/>
      <c r="CJ9" s="9"/>
      <c r="CK9" s="9"/>
    </row>
    <row r="10" spans="1:89" s="98" customFormat="1" x14ac:dyDescent="0.25">
      <c r="A10" s="99">
        <v>10104679</v>
      </c>
      <c r="B10" s="99"/>
      <c r="C10" s="772">
        <v>4285</v>
      </c>
      <c r="D10" s="807">
        <v>0.05</v>
      </c>
      <c r="E10" s="772">
        <f t="shared" si="0"/>
        <v>4499</v>
      </c>
      <c r="F10" s="778">
        <v>1.1000000000000001</v>
      </c>
      <c r="G10" s="774">
        <f t="shared" si="1"/>
        <v>4949</v>
      </c>
      <c r="H10" s="776"/>
      <c r="I10" s="758"/>
      <c r="J10" s="776"/>
      <c r="K10" s="786"/>
      <c r="L10" s="9" t="s">
        <v>308</v>
      </c>
      <c r="M10" s="9" t="s">
        <v>3003</v>
      </c>
      <c r="N10" s="9" t="s">
        <v>397</v>
      </c>
      <c r="O10" s="9" t="s">
        <v>310</v>
      </c>
      <c r="P10" s="9" t="s">
        <v>311</v>
      </c>
      <c r="Q10" s="9" t="s">
        <v>312</v>
      </c>
      <c r="R10" s="9" t="s">
        <v>313</v>
      </c>
      <c r="S10" s="9" t="s">
        <v>348</v>
      </c>
      <c r="T10" s="98" t="s">
        <v>204</v>
      </c>
      <c r="U10" s="99">
        <v>206</v>
      </c>
      <c r="V10" s="99" t="s">
        <v>207</v>
      </c>
      <c r="W10" s="99">
        <v>330</v>
      </c>
      <c r="X10" s="99" t="s">
        <v>207</v>
      </c>
      <c r="Y10" s="99">
        <v>241</v>
      </c>
      <c r="Z10" s="99" t="s">
        <v>207</v>
      </c>
      <c r="AA10" s="9">
        <v>340</v>
      </c>
      <c r="AB10" s="99" t="s">
        <v>207</v>
      </c>
      <c r="AC10" s="9">
        <v>389</v>
      </c>
      <c r="AD10" s="9" t="s">
        <v>207</v>
      </c>
      <c r="AE10" s="9">
        <v>153</v>
      </c>
      <c r="AF10" s="9" t="s">
        <v>315</v>
      </c>
      <c r="AG10" s="14" t="s">
        <v>363</v>
      </c>
      <c r="AH10" s="14" t="s">
        <v>207</v>
      </c>
      <c r="AI10" s="14" t="s">
        <v>364</v>
      </c>
      <c r="AJ10" s="14" t="s">
        <v>207</v>
      </c>
      <c r="AK10" s="9">
        <v>5</v>
      </c>
      <c r="AL10" s="14" t="s">
        <v>207</v>
      </c>
      <c r="AM10" s="9">
        <v>5</v>
      </c>
      <c r="AN10" s="14" t="s">
        <v>207</v>
      </c>
      <c r="AO10" s="9">
        <v>5</v>
      </c>
      <c r="AP10" s="14" t="s">
        <v>207</v>
      </c>
      <c r="AQ10" s="9">
        <v>30</v>
      </c>
      <c r="AR10" s="14" t="s">
        <v>207</v>
      </c>
      <c r="AS10" s="9" t="s">
        <v>0</v>
      </c>
      <c r="AT10" s="9" t="s">
        <v>318</v>
      </c>
      <c r="AU10" s="9" t="s">
        <v>319</v>
      </c>
      <c r="AV10" s="9" t="s">
        <v>320</v>
      </c>
      <c r="AW10" s="9" t="s">
        <v>3004</v>
      </c>
      <c r="AX10" s="9">
        <v>9010600000</v>
      </c>
      <c r="AY10" s="99">
        <v>419</v>
      </c>
      <c r="AZ10" s="12" t="s">
        <v>207</v>
      </c>
      <c r="BA10" s="99">
        <v>30</v>
      </c>
      <c r="BB10" s="12" t="s">
        <v>207</v>
      </c>
      <c r="BC10" s="99">
        <v>33</v>
      </c>
      <c r="BD10" s="12" t="s">
        <v>207</v>
      </c>
      <c r="BE10" s="99">
        <v>92</v>
      </c>
      <c r="BF10" s="12" t="s">
        <v>321</v>
      </c>
      <c r="BG10" s="654">
        <v>91.394000000000005</v>
      </c>
      <c r="BH10" s="12" t="s">
        <v>321</v>
      </c>
      <c r="BI10" s="99">
        <v>48</v>
      </c>
      <c r="BJ10" s="12" t="s">
        <v>321</v>
      </c>
      <c r="BK10" s="754">
        <v>0</v>
      </c>
      <c r="BL10" s="12" t="s">
        <v>321</v>
      </c>
      <c r="BM10" s="754">
        <v>0.52500000000000002</v>
      </c>
      <c r="BN10" s="12" t="s">
        <v>321</v>
      </c>
      <c r="BO10" s="754">
        <v>1.82</v>
      </c>
      <c r="BP10" s="12" t="s">
        <v>321</v>
      </c>
      <c r="BQ10" s="754">
        <v>0.02</v>
      </c>
      <c r="BR10" s="12" t="s">
        <v>321</v>
      </c>
      <c r="BS10" s="654">
        <v>41.029000000000003</v>
      </c>
      <c r="BT10" s="12" t="s">
        <v>321</v>
      </c>
      <c r="BU10" s="654">
        <v>43.393999999999998</v>
      </c>
      <c r="BV10" s="12" t="s">
        <v>321</v>
      </c>
      <c r="BW10" s="9">
        <v>0.42</v>
      </c>
      <c r="BX10" s="9" t="s">
        <v>322</v>
      </c>
      <c r="BY10" s="755">
        <v>165</v>
      </c>
      <c r="BZ10" s="9" t="s">
        <v>315</v>
      </c>
      <c r="CA10" s="755">
        <v>11.8</v>
      </c>
      <c r="CB10" s="9" t="s">
        <v>315</v>
      </c>
      <c r="CC10" s="755">
        <v>13</v>
      </c>
      <c r="CD10" s="9" t="s">
        <v>315</v>
      </c>
      <c r="CE10" s="755">
        <v>198.4</v>
      </c>
      <c r="CF10" s="9" t="s">
        <v>323</v>
      </c>
      <c r="CG10" s="755">
        <v>105.8</v>
      </c>
      <c r="CH10" s="9" t="s">
        <v>323</v>
      </c>
      <c r="CI10" s="9"/>
      <c r="CJ10" s="9"/>
      <c r="CK10" s="9"/>
    </row>
    <row r="11" spans="1:89" s="98" customFormat="1" x14ac:dyDescent="0.25">
      <c r="A11" s="99">
        <v>10104680</v>
      </c>
      <c r="B11" s="99"/>
      <c r="C11" s="772">
        <v>4556</v>
      </c>
      <c r="D11" s="807">
        <v>0.05</v>
      </c>
      <c r="E11" s="772">
        <f t="shared" si="0"/>
        <v>4784</v>
      </c>
      <c r="F11" s="778">
        <v>1.1000000000000001</v>
      </c>
      <c r="G11" s="774">
        <f t="shared" si="1"/>
        <v>5262</v>
      </c>
      <c r="H11" s="776"/>
      <c r="I11" s="758"/>
      <c r="J11" s="776"/>
      <c r="K11" s="786"/>
      <c r="L11" s="9" t="s">
        <v>308</v>
      </c>
      <c r="M11" s="9" t="s">
        <v>3005</v>
      </c>
      <c r="N11" s="9" t="s">
        <v>397</v>
      </c>
      <c r="O11" s="9" t="s">
        <v>310</v>
      </c>
      <c r="P11" s="9" t="s">
        <v>311</v>
      </c>
      <c r="Q11" s="9" t="s">
        <v>312</v>
      </c>
      <c r="R11" s="9" t="s">
        <v>313</v>
      </c>
      <c r="S11" s="9" t="s">
        <v>348</v>
      </c>
      <c r="T11" s="98" t="s">
        <v>204</v>
      </c>
      <c r="U11" s="99">
        <v>219</v>
      </c>
      <c r="V11" s="99" t="s">
        <v>207</v>
      </c>
      <c r="W11" s="99">
        <v>350</v>
      </c>
      <c r="X11" s="99" t="s">
        <v>207</v>
      </c>
      <c r="Y11" s="99">
        <v>254</v>
      </c>
      <c r="Z11" s="99" t="s">
        <v>207</v>
      </c>
      <c r="AA11" s="9">
        <v>360</v>
      </c>
      <c r="AB11" s="99" t="s">
        <v>207</v>
      </c>
      <c r="AC11" s="9">
        <v>413</v>
      </c>
      <c r="AD11" s="9" t="s">
        <v>207</v>
      </c>
      <c r="AE11" s="9">
        <v>163</v>
      </c>
      <c r="AF11" s="9" t="s">
        <v>315</v>
      </c>
      <c r="AG11" s="14" t="s">
        <v>365</v>
      </c>
      <c r="AH11" s="14" t="s">
        <v>207</v>
      </c>
      <c r="AI11" s="14" t="s">
        <v>366</v>
      </c>
      <c r="AJ11" s="14" t="s">
        <v>207</v>
      </c>
      <c r="AK11" s="9">
        <v>5</v>
      </c>
      <c r="AL11" s="14" t="s">
        <v>207</v>
      </c>
      <c r="AM11" s="9">
        <v>5</v>
      </c>
      <c r="AN11" s="14" t="s">
        <v>207</v>
      </c>
      <c r="AO11" s="9">
        <v>5</v>
      </c>
      <c r="AP11" s="14" t="s">
        <v>207</v>
      </c>
      <c r="AQ11" s="9">
        <v>30</v>
      </c>
      <c r="AR11" s="14" t="s">
        <v>207</v>
      </c>
      <c r="AS11" s="9" t="s">
        <v>0</v>
      </c>
      <c r="AT11" s="9" t="s">
        <v>318</v>
      </c>
      <c r="AU11" s="9" t="s">
        <v>319</v>
      </c>
      <c r="AV11" s="9" t="s">
        <v>320</v>
      </c>
      <c r="AW11" s="9" t="s">
        <v>3006</v>
      </c>
      <c r="AX11" s="9">
        <v>9010600000</v>
      </c>
      <c r="AY11" s="99">
        <v>434</v>
      </c>
      <c r="AZ11" s="12" t="s">
        <v>207</v>
      </c>
      <c r="BA11" s="99">
        <v>30</v>
      </c>
      <c r="BB11" s="12" t="s">
        <v>207</v>
      </c>
      <c r="BC11" s="99">
        <v>33</v>
      </c>
      <c r="BD11" s="12" t="s">
        <v>207</v>
      </c>
      <c r="BE11" s="99">
        <v>95</v>
      </c>
      <c r="BF11" s="12" t="s">
        <v>321</v>
      </c>
      <c r="BG11" s="654">
        <v>94.488</v>
      </c>
      <c r="BH11" s="12" t="s">
        <v>321</v>
      </c>
      <c r="BI11" s="99">
        <v>50</v>
      </c>
      <c r="BJ11" s="12" t="s">
        <v>321</v>
      </c>
      <c r="BK11" s="754">
        <v>0</v>
      </c>
      <c r="BL11" s="12" t="s">
        <v>321</v>
      </c>
      <c r="BM11" s="754">
        <v>0.53700000000000003</v>
      </c>
      <c r="BN11" s="12" t="s">
        <v>321</v>
      </c>
      <c r="BO11" s="754">
        <v>1.82</v>
      </c>
      <c r="BP11" s="12" t="s">
        <v>321</v>
      </c>
      <c r="BQ11" s="754">
        <v>0.02</v>
      </c>
      <c r="BR11" s="12" t="s">
        <v>321</v>
      </c>
      <c r="BS11" s="654">
        <v>42.110999999999997</v>
      </c>
      <c r="BT11" s="12" t="s">
        <v>321</v>
      </c>
      <c r="BU11" s="654">
        <v>44.488</v>
      </c>
      <c r="BV11" s="12" t="s">
        <v>321</v>
      </c>
      <c r="BW11" s="9">
        <v>0.44</v>
      </c>
      <c r="BX11" s="9" t="s">
        <v>322</v>
      </c>
      <c r="BY11" s="755">
        <v>170.9</v>
      </c>
      <c r="BZ11" s="9" t="s">
        <v>315</v>
      </c>
      <c r="CA11" s="755">
        <v>11.8</v>
      </c>
      <c r="CB11" s="9" t="s">
        <v>315</v>
      </c>
      <c r="CC11" s="755">
        <v>13</v>
      </c>
      <c r="CD11" s="9" t="s">
        <v>315</v>
      </c>
      <c r="CE11" s="755">
        <v>207.2</v>
      </c>
      <c r="CF11" s="9" t="s">
        <v>323</v>
      </c>
      <c r="CG11" s="755">
        <v>110.2</v>
      </c>
      <c r="CH11" s="9" t="s">
        <v>323</v>
      </c>
      <c r="CI11" s="9"/>
      <c r="CJ11" s="9"/>
      <c r="CK11" s="9"/>
    </row>
    <row r="12" spans="1:89" s="98" customFormat="1" x14ac:dyDescent="0.25">
      <c r="A12" s="99">
        <v>10104681</v>
      </c>
      <c r="B12" s="99"/>
      <c r="C12" s="772">
        <v>4839</v>
      </c>
      <c r="D12" s="807">
        <v>0.05</v>
      </c>
      <c r="E12" s="772">
        <f t="shared" si="0"/>
        <v>5081</v>
      </c>
      <c r="F12" s="778">
        <v>1.1000000000000001</v>
      </c>
      <c r="G12" s="774">
        <f t="shared" si="1"/>
        <v>5589</v>
      </c>
      <c r="H12" s="776"/>
      <c r="I12" s="758"/>
      <c r="J12" s="776"/>
      <c r="K12" s="786"/>
      <c r="L12" s="9" t="s">
        <v>308</v>
      </c>
      <c r="M12" s="9" t="s">
        <v>3007</v>
      </c>
      <c r="N12" s="9" t="s">
        <v>397</v>
      </c>
      <c r="O12" s="9" t="s">
        <v>310</v>
      </c>
      <c r="P12" s="9" t="s">
        <v>311</v>
      </c>
      <c r="Q12" s="9" t="s">
        <v>312</v>
      </c>
      <c r="R12" s="9" t="s">
        <v>313</v>
      </c>
      <c r="S12" s="9" t="s">
        <v>348</v>
      </c>
      <c r="T12" s="98" t="s">
        <v>204</v>
      </c>
      <c r="U12" s="99">
        <v>231</v>
      </c>
      <c r="V12" s="99" t="s">
        <v>207</v>
      </c>
      <c r="W12" s="99">
        <v>370</v>
      </c>
      <c r="X12" s="99" t="s">
        <v>207</v>
      </c>
      <c r="Y12" s="99">
        <v>266</v>
      </c>
      <c r="Z12" s="99" t="s">
        <v>207</v>
      </c>
      <c r="AA12" s="9">
        <v>380</v>
      </c>
      <c r="AB12" s="99" t="s">
        <v>207</v>
      </c>
      <c r="AC12" s="9">
        <v>436</v>
      </c>
      <c r="AD12" s="9" t="s">
        <v>207</v>
      </c>
      <c r="AE12" s="9">
        <v>172</v>
      </c>
      <c r="AF12" s="9" t="s">
        <v>315</v>
      </c>
      <c r="AG12" s="14" t="s">
        <v>367</v>
      </c>
      <c r="AH12" s="14" t="s">
        <v>207</v>
      </c>
      <c r="AI12" s="14" t="s">
        <v>368</v>
      </c>
      <c r="AJ12" s="14" t="s">
        <v>207</v>
      </c>
      <c r="AK12" s="9">
        <v>5</v>
      </c>
      <c r="AL12" s="14" t="s">
        <v>207</v>
      </c>
      <c r="AM12" s="9">
        <v>5</v>
      </c>
      <c r="AN12" s="14" t="s">
        <v>207</v>
      </c>
      <c r="AO12" s="9">
        <v>5</v>
      </c>
      <c r="AP12" s="14" t="s">
        <v>207</v>
      </c>
      <c r="AQ12" s="9">
        <v>30</v>
      </c>
      <c r="AR12" s="14" t="s">
        <v>207</v>
      </c>
      <c r="AS12" s="9" t="s">
        <v>0</v>
      </c>
      <c r="AT12" s="9" t="s">
        <v>318</v>
      </c>
      <c r="AU12" s="9" t="s">
        <v>319</v>
      </c>
      <c r="AV12" s="9" t="s">
        <v>320</v>
      </c>
      <c r="AW12" s="9" t="s">
        <v>3008</v>
      </c>
      <c r="AX12" s="9">
        <v>9010600000</v>
      </c>
      <c r="AY12" s="99">
        <v>452</v>
      </c>
      <c r="AZ12" s="12" t="s">
        <v>207</v>
      </c>
      <c r="BA12" s="99">
        <v>30</v>
      </c>
      <c r="BB12" s="12" t="s">
        <v>207</v>
      </c>
      <c r="BC12" s="99">
        <v>33</v>
      </c>
      <c r="BD12" s="12" t="s">
        <v>207</v>
      </c>
      <c r="BE12" s="99">
        <v>99</v>
      </c>
      <c r="BF12" s="12" t="s">
        <v>321</v>
      </c>
      <c r="BG12" s="654">
        <v>98.945999999999998</v>
      </c>
      <c r="BH12" s="12" t="s">
        <v>321</v>
      </c>
      <c r="BI12" s="99">
        <v>53</v>
      </c>
      <c r="BJ12" s="12" t="s">
        <v>321</v>
      </c>
      <c r="BK12" s="754">
        <v>0</v>
      </c>
      <c r="BL12" s="12" t="s">
        <v>321</v>
      </c>
      <c r="BM12" s="754">
        <v>0.55300000000000005</v>
      </c>
      <c r="BN12" s="12" t="s">
        <v>321</v>
      </c>
      <c r="BO12" s="754">
        <v>1.82</v>
      </c>
      <c r="BP12" s="12" t="s">
        <v>321</v>
      </c>
      <c r="BQ12" s="754">
        <v>0.02</v>
      </c>
      <c r="BR12" s="12" t="s">
        <v>321</v>
      </c>
      <c r="BS12" s="654">
        <v>43.552999999999997</v>
      </c>
      <c r="BT12" s="12" t="s">
        <v>321</v>
      </c>
      <c r="BU12" s="654">
        <v>45.945999999999998</v>
      </c>
      <c r="BV12" s="12" t="s">
        <v>321</v>
      </c>
      <c r="BW12" s="9">
        <v>0.46</v>
      </c>
      <c r="BX12" s="9" t="s">
        <v>322</v>
      </c>
      <c r="BY12" s="755">
        <v>178</v>
      </c>
      <c r="BZ12" s="9" t="s">
        <v>315</v>
      </c>
      <c r="CA12" s="755">
        <v>11.8</v>
      </c>
      <c r="CB12" s="9" t="s">
        <v>315</v>
      </c>
      <c r="CC12" s="755">
        <v>13</v>
      </c>
      <c r="CD12" s="9" t="s">
        <v>315</v>
      </c>
      <c r="CE12" s="755">
        <v>216.1</v>
      </c>
      <c r="CF12" s="9" t="s">
        <v>323</v>
      </c>
      <c r="CG12" s="755">
        <v>116.8</v>
      </c>
      <c r="CH12" s="9" t="s">
        <v>323</v>
      </c>
      <c r="CI12" s="9"/>
      <c r="CJ12" s="9"/>
      <c r="CK12" s="9"/>
    </row>
    <row r="13" spans="1:89" s="98" customFormat="1" x14ac:dyDescent="0.25">
      <c r="A13" s="99">
        <v>10104682</v>
      </c>
      <c r="B13" s="99"/>
      <c r="C13" s="772">
        <v>5135</v>
      </c>
      <c r="D13" s="807">
        <v>0.05</v>
      </c>
      <c r="E13" s="772">
        <f t="shared" si="0"/>
        <v>5392</v>
      </c>
      <c r="F13" s="778">
        <v>1.1000000000000001</v>
      </c>
      <c r="G13" s="774">
        <f t="shared" si="1"/>
        <v>5931</v>
      </c>
      <c r="H13" s="776"/>
      <c r="I13" s="758"/>
      <c r="J13" s="776"/>
      <c r="K13" s="786"/>
      <c r="L13" s="9" t="s">
        <v>308</v>
      </c>
      <c r="M13" s="9" t="s">
        <v>3009</v>
      </c>
      <c r="N13" s="9" t="s">
        <v>397</v>
      </c>
      <c r="O13" s="9" t="s">
        <v>310</v>
      </c>
      <c r="P13" s="9" t="s">
        <v>311</v>
      </c>
      <c r="Q13" s="9" t="s">
        <v>312</v>
      </c>
      <c r="R13" s="9" t="s">
        <v>313</v>
      </c>
      <c r="S13" s="9" t="s">
        <v>348</v>
      </c>
      <c r="T13" s="98" t="s">
        <v>204</v>
      </c>
      <c r="U13" s="99">
        <v>244</v>
      </c>
      <c r="V13" s="99" t="s">
        <v>207</v>
      </c>
      <c r="W13" s="99">
        <v>390</v>
      </c>
      <c r="X13" s="99" t="s">
        <v>207</v>
      </c>
      <c r="Y13" s="99">
        <v>279</v>
      </c>
      <c r="Z13" s="99" t="s">
        <v>207</v>
      </c>
      <c r="AA13" s="9">
        <v>400</v>
      </c>
      <c r="AB13" s="99" t="s">
        <v>207</v>
      </c>
      <c r="AC13" s="9">
        <v>460</v>
      </c>
      <c r="AD13" s="9" t="s">
        <v>207</v>
      </c>
      <c r="AE13" s="9">
        <v>181</v>
      </c>
      <c r="AF13" s="9" t="s">
        <v>315</v>
      </c>
      <c r="AG13" s="14" t="s">
        <v>369</v>
      </c>
      <c r="AH13" s="14" t="s">
        <v>207</v>
      </c>
      <c r="AI13" s="14" t="s">
        <v>370</v>
      </c>
      <c r="AJ13" s="14" t="s">
        <v>207</v>
      </c>
      <c r="AK13" s="9">
        <v>5</v>
      </c>
      <c r="AL13" s="14" t="s">
        <v>207</v>
      </c>
      <c r="AM13" s="9">
        <v>5</v>
      </c>
      <c r="AN13" s="14" t="s">
        <v>207</v>
      </c>
      <c r="AO13" s="9">
        <v>5</v>
      </c>
      <c r="AP13" s="14" t="s">
        <v>207</v>
      </c>
      <c r="AQ13" s="9">
        <v>30</v>
      </c>
      <c r="AR13" s="14" t="s">
        <v>207</v>
      </c>
      <c r="AS13" s="9" t="s">
        <v>0</v>
      </c>
      <c r="AT13" s="9" t="s">
        <v>318</v>
      </c>
      <c r="AU13" s="9" t="s">
        <v>319</v>
      </c>
      <c r="AV13" s="9" t="s">
        <v>320</v>
      </c>
      <c r="AW13" s="9" t="s">
        <v>3010</v>
      </c>
      <c r="AX13" s="9">
        <v>9010600000</v>
      </c>
      <c r="AY13" s="99">
        <v>472</v>
      </c>
      <c r="AZ13" s="12" t="s">
        <v>207</v>
      </c>
      <c r="BA13" s="99">
        <v>30</v>
      </c>
      <c r="BB13" s="12" t="s">
        <v>207</v>
      </c>
      <c r="BC13" s="99">
        <v>33</v>
      </c>
      <c r="BD13" s="12" t="s">
        <v>207</v>
      </c>
      <c r="BE13" s="99">
        <v>104</v>
      </c>
      <c r="BF13" s="12" t="s">
        <v>321</v>
      </c>
      <c r="BG13" s="654">
        <v>103.76300000000001</v>
      </c>
      <c r="BH13" s="12" t="s">
        <v>321</v>
      </c>
      <c r="BI13" s="99">
        <v>56</v>
      </c>
      <c r="BJ13" s="12" t="s">
        <v>321</v>
      </c>
      <c r="BK13" s="754">
        <v>0</v>
      </c>
      <c r="BL13" s="12" t="s">
        <v>321</v>
      </c>
      <c r="BM13" s="754">
        <v>0.56899999999999995</v>
      </c>
      <c r="BN13" s="12" t="s">
        <v>321</v>
      </c>
      <c r="BO13" s="754">
        <v>2.1800000000000002</v>
      </c>
      <c r="BP13" s="12" t="s">
        <v>321</v>
      </c>
      <c r="BQ13" s="754">
        <v>0.02</v>
      </c>
      <c r="BR13" s="12" t="s">
        <v>321</v>
      </c>
      <c r="BS13" s="654">
        <v>44.994</v>
      </c>
      <c r="BT13" s="12" t="s">
        <v>321</v>
      </c>
      <c r="BU13" s="654">
        <v>47.762999999999998</v>
      </c>
      <c r="BV13" s="12" t="s">
        <v>321</v>
      </c>
      <c r="BW13" s="9">
        <v>0.48</v>
      </c>
      <c r="BX13" s="9" t="s">
        <v>322</v>
      </c>
      <c r="BY13" s="755">
        <v>185.8</v>
      </c>
      <c r="BZ13" s="9" t="s">
        <v>315</v>
      </c>
      <c r="CA13" s="755">
        <v>11.8</v>
      </c>
      <c r="CB13" s="9" t="s">
        <v>315</v>
      </c>
      <c r="CC13" s="755">
        <v>13</v>
      </c>
      <c r="CD13" s="9" t="s">
        <v>315</v>
      </c>
      <c r="CE13" s="755">
        <v>224.9</v>
      </c>
      <c r="CF13" s="9" t="s">
        <v>323</v>
      </c>
      <c r="CG13" s="755">
        <v>123.5</v>
      </c>
      <c r="CH13" s="9" t="s">
        <v>323</v>
      </c>
      <c r="CI13" s="9"/>
      <c r="CJ13" s="9"/>
      <c r="CK13" s="9"/>
    </row>
    <row r="14" spans="1:89" s="98" customFormat="1" x14ac:dyDescent="0.25">
      <c r="A14" s="99">
        <v>10104694</v>
      </c>
      <c r="B14" s="99"/>
      <c r="C14" s="772">
        <v>3257</v>
      </c>
      <c r="D14" s="807">
        <v>0.05</v>
      </c>
      <c r="E14" s="772">
        <f t="shared" ref="E14:E57" si="2">ROUND(C14*(1+D14),0)</f>
        <v>3420</v>
      </c>
      <c r="F14" s="778">
        <v>1.1000000000000001</v>
      </c>
      <c r="G14" s="774">
        <f t="shared" ref="G14:G57" si="3">ROUND(E14*F14,0)</f>
        <v>3762</v>
      </c>
      <c r="H14" s="776"/>
      <c r="I14" s="758"/>
      <c r="J14" s="776"/>
      <c r="K14" s="786"/>
      <c r="L14" s="9" t="s">
        <v>308</v>
      </c>
      <c r="M14" s="9" t="s">
        <v>3011</v>
      </c>
      <c r="N14" s="9" t="s">
        <v>397</v>
      </c>
      <c r="O14" s="9" t="s">
        <v>310</v>
      </c>
      <c r="P14" s="9" t="s">
        <v>311</v>
      </c>
      <c r="Q14" s="9" t="s">
        <v>312</v>
      </c>
      <c r="R14" s="9" t="s">
        <v>313</v>
      </c>
      <c r="S14" s="9" t="s">
        <v>348</v>
      </c>
      <c r="T14" s="98" t="s">
        <v>204</v>
      </c>
      <c r="U14" s="99">
        <v>119</v>
      </c>
      <c r="V14" s="99" t="s">
        <v>207</v>
      </c>
      <c r="W14" s="99">
        <v>190</v>
      </c>
      <c r="X14" s="99" t="s">
        <v>207</v>
      </c>
      <c r="Y14" s="99">
        <v>154</v>
      </c>
      <c r="Z14" s="99" t="s">
        <v>207</v>
      </c>
      <c r="AA14" s="9">
        <v>200</v>
      </c>
      <c r="AB14" s="99" t="s">
        <v>207</v>
      </c>
      <c r="AC14" s="9">
        <v>224</v>
      </c>
      <c r="AD14" s="9" t="s">
        <v>207</v>
      </c>
      <c r="AE14" s="9">
        <v>88</v>
      </c>
      <c r="AF14" s="9" t="s">
        <v>315</v>
      </c>
      <c r="AG14" s="14" t="s">
        <v>349</v>
      </c>
      <c r="AH14" s="14" t="s">
        <v>207</v>
      </c>
      <c r="AI14" s="14" t="s">
        <v>350</v>
      </c>
      <c r="AJ14" s="14" t="s">
        <v>207</v>
      </c>
      <c r="AK14" s="9">
        <v>5</v>
      </c>
      <c r="AL14" s="14" t="s">
        <v>207</v>
      </c>
      <c r="AM14" s="9">
        <v>5</v>
      </c>
      <c r="AN14" s="14" t="s">
        <v>207</v>
      </c>
      <c r="AO14" s="9">
        <v>5</v>
      </c>
      <c r="AP14" s="14" t="s">
        <v>207</v>
      </c>
      <c r="AQ14" s="9">
        <v>30</v>
      </c>
      <c r="AR14" s="14" t="s">
        <v>207</v>
      </c>
      <c r="AS14" s="9" t="s">
        <v>41</v>
      </c>
      <c r="AT14" s="9" t="s">
        <v>344</v>
      </c>
      <c r="AU14" s="9" t="s">
        <v>319</v>
      </c>
      <c r="AV14" s="9" t="s">
        <v>320</v>
      </c>
      <c r="AW14" s="9" t="s">
        <v>3012</v>
      </c>
      <c r="AX14" s="9">
        <v>9010600000</v>
      </c>
      <c r="AY14" s="99">
        <v>272</v>
      </c>
      <c r="AZ14" s="12" t="s">
        <v>207</v>
      </c>
      <c r="BA14" s="99">
        <v>25</v>
      </c>
      <c r="BB14" s="12" t="s">
        <v>207</v>
      </c>
      <c r="BC14" s="99">
        <v>23</v>
      </c>
      <c r="BD14" s="12" t="s">
        <v>207</v>
      </c>
      <c r="BE14" s="99">
        <v>41</v>
      </c>
      <c r="BF14" s="12" t="s">
        <v>321</v>
      </c>
      <c r="BG14" s="654">
        <v>40.718000000000004</v>
      </c>
      <c r="BH14" s="12" t="s">
        <v>321</v>
      </c>
      <c r="BI14" s="99">
        <v>30</v>
      </c>
      <c r="BJ14" s="12" t="s">
        <v>321</v>
      </c>
      <c r="BK14" s="754">
        <v>0</v>
      </c>
      <c r="BL14" s="12" t="s">
        <v>321</v>
      </c>
      <c r="BM14" s="754">
        <v>0.308</v>
      </c>
      <c r="BN14" s="12" t="s">
        <v>321</v>
      </c>
      <c r="BO14" s="754">
        <v>7.7119999999999997</v>
      </c>
      <c r="BP14" s="12" t="s">
        <v>321</v>
      </c>
      <c r="BQ14" s="754">
        <v>0</v>
      </c>
      <c r="BR14" s="12" t="s">
        <v>321</v>
      </c>
      <c r="BS14" s="654">
        <v>2.698</v>
      </c>
      <c r="BT14" s="12" t="s">
        <v>321</v>
      </c>
      <c r="BU14" s="654">
        <v>10.718</v>
      </c>
      <c r="BV14" s="12" t="s">
        <v>321</v>
      </c>
      <c r="BW14" s="9">
        <v>0.16</v>
      </c>
      <c r="BX14" s="9" t="s">
        <v>322</v>
      </c>
      <c r="BY14" s="755">
        <v>107.1</v>
      </c>
      <c r="BZ14" s="9" t="s">
        <v>315</v>
      </c>
      <c r="CA14" s="755">
        <v>9.8000000000000007</v>
      </c>
      <c r="CB14" s="9" t="s">
        <v>315</v>
      </c>
      <c r="CC14" s="755">
        <v>9.1</v>
      </c>
      <c r="CD14" s="9" t="s">
        <v>315</v>
      </c>
      <c r="CE14" s="755">
        <v>90.4</v>
      </c>
      <c r="CF14" s="9" t="s">
        <v>323</v>
      </c>
      <c r="CG14" s="755">
        <v>66.099999999999994</v>
      </c>
      <c r="CH14" s="9" t="s">
        <v>323</v>
      </c>
      <c r="CI14" s="9"/>
      <c r="CJ14" s="9"/>
      <c r="CK14" s="9"/>
    </row>
    <row r="15" spans="1:89" s="98" customFormat="1" x14ac:dyDescent="0.25">
      <c r="A15" s="99">
        <v>10104695</v>
      </c>
      <c r="B15" s="99"/>
      <c r="C15" s="772">
        <v>3485</v>
      </c>
      <c r="D15" s="807">
        <v>0.05</v>
      </c>
      <c r="E15" s="772">
        <f t="shared" si="2"/>
        <v>3659</v>
      </c>
      <c r="F15" s="778">
        <v>1.1000000000000001</v>
      </c>
      <c r="G15" s="774">
        <f t="shared" si="3"/>
        <v>4025</v>
      </c>
      <c r="H15" s="776"/>
      <c r="I15" s="758"/>
      <c r="J15" s="776"/>
      <c r="K15" s="786"/>
      <c r="L15" s="9" t="s">
        <v>308</v>
      </c>
      <c r="M15" s="9" t="s">
        <v>3013</v>
      </c>
      <c r="N15" s="9" t="s">
        <v>397</v>
      </c>
      <c r="O15" s="9" t="s">
        <v>310</v>
      </c>
      <c r="P15" s="9" t="s">
        <v>311</v>
      </c>
      <c r="Q15" s="9" t="s">
        <v>312</v>
      </c>
      <c r="R15" s="9" t="s">
        <v>313</v>
      </c>
      <c r="S15" s="9" t="s">
        <v>348</v>
      </c>
      <c r="T15" s="98" t="s">
        <v>204</v>
      </c>
      <c r="U15" s="99">
        <v>131</v>
      </c>
      <c r="V15" s="99" t="s">
        <v>207</v>
      </c>
      <c r="W15" s="99">
        <v>210</v>
      </c>
      <c r="X15" s="99" t="s">
        <v>207</v>
      </c>
      <c r="Y15" s="99">
        <v>166</v>
      </c>
      <c r="Z15" s="99" t="s">
        <v>207</v>
      </c>
      <c r="AA15" s="9">
        <v>220</v>
      </c>
      <c r="AB15" s="99" t="s">
        <v>207</v>
      </c>
      <c r="AC15" s="9">
        <v>248</v>
      </c>
      <c r="AD15" s="9" t="s">
        <v>207</v>
      </c>
      <c r="AE15" s="9">
        <v>98</v>
      </c>
      <c r="AF15" s="9" t="s">
        <v>315</v>
      </c>
      <c r="AG15" s="14" t="s">
        <v>351</v>
      </c>
      <c r="AH15" s="14" t="s">
        <v>207</v>
      </c>
      <c r="AI15" s="14" t="s">
        <v>352</v>
      </c>
      <c r="AJ15" s="14" t="s">
        <v>207</v>
      </c>
      <c r="AK15" s="9">
        <v>5</v>
      </c>
      <c r="AL15" s="14" t="s">
        <v>207</v>
      </c>
      <c r="AM15" s="9">
        <v>5</v>
      </c>
      <c r="AN15" s="14" t="s">
        <v>207</v>
      </c>
      <c r="AO15" s="9">
        <v>5</v>
      </c>
      <c r="AP15" s="14" t="s">
        <v>207</v>
      </c>
      <c r="AQ15" s="9">
        <v>30</v>
      </c>
      <c r="AR15" s="14" t="s">
        <v>207</v>
      </c>
      <c r="AS15" s="9" t="s">
        <v>41</v>
      </c>
      <c r="AT15" s="9" t="s">
        <v>344</v>
      </c>
      <c r="AU15" s="9" t="s">
        <v>319</v>
      </c>
      <c r="AV15" s="9" t="s">
        <v>320</v>
      </c>
      <c r="AW15" s="9" t="s">
        <v>3014</v>
      </c>
      <c r="AX15" s="9">
        <v>9010600000</v>
      </c>
      <c r="AY15" s="99">
        <v>292</v>
      </c>
      <c r="AZ15" s="12" t="s">
        <v>207</v>
      </c>
      <c r="BA15" s="99">
        <v>25</v>
      </c>
      <c r="BB15" s="12" t="s">
        <v>207</v>
      </c>
      <c r="BC15" s="99">
        <v>23</v>
      </c>
      <c r="BD15" s="12" t="s">
        <v>207</v>
      </c>
      <c r="BE15" s="99">
        <v>44</v>
      </c>
      <c r="BF15" s="12" t="s">
        <v>321</v>
      </c>
      <c r="BG15" s="654">
        <v>43.438000000000002</v>
      </c>
      <c r="BH15" s="12" t="s">
        <v>321</v>
      </c>
      <c r="BI15" s="99">
        <v>32</v>
      </c>
      <c r="BJ15" s="12" t="s">
        <v>321</v>
      </c>
      <c r="BK15" s="754">
        <v>0</v>
      </c>
      <c r="BL15" s="12" t="s">
        <v>321</v>
      </c>
      <c r="BM15" s="754">
        <v>0.316</v>
      </c>
      <c r="BN15" s="12" t="s">
        <v>321</v>
      </c>
      <c r="BO15" s="754">
        <v>8.4239999999999995</v>
      </c>
      <c r="BP15" s="12" t="s">
        <v>321</v>
      </c>
      <c r="BQ15" s="754">
        <v>0</v>
      </c>
      <c r="BR15" s="12" t="s">
        <v>321</v>
      </c>
      <c r="BS15" s="654">
        <v>2.698</v>
      </c>
      <c r="BT15" s="12" t="s">
        <v>321</v>
      </c>
      <c r="BU15" s="654">
        <v>11.438000000000001</v>
      </c>
      <c r="BV15" s="12" t="s">
        <v>321</v>
      </c>
      <c r="BW15" s="9">
        <v>0.17</v>
      </c>
      <c r="BX15" s="9" t="s">
        <v>322</v>
      </c>
      <c r="BY15" s="755">
        <v>115</v>
      </c>
      <c r="BZ15" s="9" t="s">
        <v>315</v>
      </c>
      <c r="CA15" s="755">
        <v>9.8000000000000007</v>
      </c>
      <c r="CB15" s="9" t="s">
        <v>315</v>
      </c>
      <c r="CC15" s="755">
        <v>9.1</v>
      </c>
      <c r="CD15" s="9" t="s">
        <v>315</v>
      </c>
      <c r="CE15" s="755">
        <v>97</v>
      </c>
      <c r="CF15" s="9" t="s">
        <v>323</v>
      </c>
      <c r="CG15" s="755">
        <v>70.5</v>
      </c>
      <c r="CH15" s="9" t="s">
        <v>323</v>
      </c>
      <c r="CI15" s="9"/>
      <c r="CJ15" s="9"/>
      <c r="CK15" s="9"/>
    </row>
    <row r="16" spans="1:89" s="98" customFormat="1" x14ac:dyDescent="0.25">
      <c r="A16" s="99">
        <v>10104696</v>
      </c>
      <c r="B16" s="99"/>
      <c r="C16" s="772">
        <v>3724</v>
      </c>
      <c r="D16" s="807">
        <v>0.05</v>
      </c>
      <c r="E16" s="772">
        <f t="shared" si="2"/>
        <v>3910</v>
      </c>
      <c r="F16" s="778">
        <v>1.1000000000000001</v>
      </c>
      <c r="G16" s="774">
        <f t="shared" si="3"/>
        <v>4301</v>
      </c>
      <c r="H16" s="776"/>
      <c r="I16" s="758"/>
      <c r="J16" s="776"/>
      <c r="K16" s="786"/>
      <c r="L16" s="9" t="s">
        <v>308</v>
      </c>
      <c r="M16" s="9" t="s">
        <v>3015</v>
      </c>
      <c r="N16" s="9" t="s">
        <v>397</v>
      </c>
      <c r="O16" s="9" t="s">
        <v>310</v>
      </c>
      <c r="P16" s="9" t="s">
        <v>311</v>
      </c>
      <c r="Q16" s="9" t="s">
        <v>312</v>
      </c>
      <c r="R16" s="9" t="s">
        <v>313</v>
      </c>
      <c r="S16" s="9" t="s">
        <v>348</v>
      </c>
      <c r="T16" s="98" t="s">
        <v>204</v>
      </c>
      <c r="U16" s="99">
        <v>144</v>
      </c>
      <c r="V16" s="99" t="s">
        <v>207</v>
      </c>
      <c r="W16" s="99">
        <v>230</v>
      </c>
      <c r="X16" s="99" t="s">
        <v>207</v>
      </c>
      <c r="Y16" s="99">
        <v>179</v>
      </c>
      <c r="Z16" s="99" t="s">
        <v>207</v>
      </c>
      <c r="AA16" s="9">
        <v>240</v>
      </c>
      <c r="AB16" s="99" t="s">
        <v>207</v>
      </c>
      <c r="AC16" s="9">
        <v>271</v>
      </c>
      <c r="AD16" s="9" t="s">
        <v>207</v>
      </c>
      <c r="AE16" s="9">
        <v>107</v>
      </c>
      <c r="AF16" s="9" t="s">
        <v>315</v>
      </c>
      <c r="AG16" s="14" t="s">
        <v>353</v>
      </c>
      <c r="AH16" s="14" t="s">
        <v>207</v>
      </c>
      <c r="AI16" s="14" t="s">
        <v>354</v>
      </c>
      <c r="AJ16" s="14" t="s">
        <v>207</v>
      </c>
      <c r="AK16" s="9">
        <v>5</v>
      </c>
      <c r="AL16" s="14" t="s">
        <v>207</v>
      </c>
      <c r="AM16" s="9">
        <v>5</v>
      </c>
      <c r="AN16" s="14" t="s">
        <v>207</v>
      </c>
      <c r="AO16" s="9">
        <v>5</v>
      </c>
      <c r="AP16" s="14" t="s">
        <v>207</v>
      </c>
      <c r="AQ16" s="9">
        <v>30</v>
      </c>
      <c r="AR16" s="14" t="s">
        <v>207</v>
      </c>
      <c r="AS16" s="9" t="s">
        <v>41</v>
      </c>
      <c r="AT16" s="9" t="s">
        <v>344</v>
      </c>
      <c r="AU16" s="9" t="s">
        <v>319</v>
      </c>
      <c r="AV16" s="9" t="s">
        <v>320</v>
      </c>
      <c r="AW16" s="9" t="s">
        <v>3016</v>
      </c>
      <c r="AX16" s="9">
        <v>9010600000</v>
      </c>
      <c r="AY16" s="99">
        <v>312</v>
      </c>
      <c r="AZ16" s="12" t="s">
        <v>207</v>
      </c>
      <c r="BA16" s="99">
        <v>25</v>
      </c>
      <c r="BB16" s="12" t="s">
        <v>207</v>
      </c>
      <c r="BC16" s="99">
        <v>23</v>
      </c>
      <c r="BD16" s="12" t="s">
        <v>207</v>
      </c>
      <c r="BE16" s="99">
        <v>47</v>
      </c>
      <c r="BF16" s="12" t="s">
        <v>321</v>
      </c>
      <c r="BG16" s="654">
        <v>46.198</v>
      </c>
      <c r="BH16" s="12" t="s">
        <v>321</v>
      </c>
      <c r="BI16" s="99">
        <v>34</v>
      </c>
      <c r="BJ16" s="12" t="s">
        <v>321</v>
      </c>
      <c r="BK16" s="754">
        <v>0</v>
      </c>
      <c r="BL16" s="12" t="s">
        <v>321</v>
      </c>
      <c r="BM16" s="754">
        <v>0.32400000000000001</v>
      </c>
      <c r="BN16" s="12" t="s">
        <v>321</v>
      </c>
      <c r="BO16" s="754">
        <v>9.1760000000000002</v>
      </c>
      <c r="BP16" s="12" t="s">
        <v>321</v>
      </c>
      <c r="BQ16" s="754">
        <v>0</v>
      </c>
      <c r="BR16" s="12" t="s">
        <v>321</v>
      </c>
      <c r="BS16" s="654">
        <v>2.698</v>
      </c>
      <c r="BT16" s="12" t="s">
        <v>321</v>
      </c>
      <c r="BU16" s="654">
        <v>12.198</v>
      </c>
      <c r="BV16" s="12" t="s">
        <v>321</v>
      </c>
      <c r="BW16" s="9">
        <v>0.18</v>
      </c>
      <c r="BX16" s="9" t="s">
        <v>322</v>
      </c>
      <c r="BY16" s="755">
        <v>122.8</v>
      </c>
      <c r="BZ16" s="9" t="s">
        <v>315</v>
      </c>
      <c r="CA16" s="755">
        <v>9.8000000000000007</v>
      </c>
      <c r="CB16" s="9" t="s">
        <v>315</v>
      </c>
      <c r="CC16" s="755">
        <v>9.1</v>
      </c>
      <c r="CD16" s="9" t="s">
        <v>315</v>
      </c>
      <c r="CE16" s="755">
        <v>105.8</v>
      </c>
      <c r="CF16" s="9" t="s">
        <v>323</v>
      </c>
      <c r="CG16" s="755">
        <v>75</v>
      </c>
      <c r="CH16" s="9" t="s">
        <v>323</v>
      </c>
      <c r="CI16" s="9"/>
      <c r="CJ16" s="9"/>
      <c r="CK16" s="9"/>
    </row>
    <row r="17" spans="1:89" s="98" customFormat="1" x14ac:dyDescent="0.25">
      <c r="A17" s="99">
        <v>10104697</v>
      </c>
      <c r="B17" s="99"/>
      <c r="C17" s="772">
        <v>3980</v>
      </c>
      <c r="D17" s="807">
        <v>0.05</v>
      </c>
      <c r="E17" s="772">
        <f t="shared" si="2"/>
        <v>4179</v>
      </c>
      <c r="F17" s="778">
        <v>1.1000000000000001</v>
      </c>
      <c r="G17" s="774">
        <f t="shared" si="3"/>
        <v>4597</v>
      </c>
      <c r="H17" s="776"/>
      <c r="I17" s="758"/>
      <c r="J17" s="776"/>
      <c r="K17" s="786"/>
      <c r="L17" s="9" t="s">
        <v>308</v>
      </c>
      <c r="M17" s="9" t="s">
        <v>3017</v>
      </c>
      <c r="N17" s="9" t="s">
        <v>397</v>
      </c>
      <c r="O17" s="9" t="s">
        <v>310</v>
      </c>
      <c r="P17" s="9" t="s">
        <v>311</v>
      </c>
      <c r="Q17" s="9" t="s">
        <v>312</v>
      </c>
      <c r="R17" s="9" t="s">
        <v>313</v>
      </c>
      <c r="S17" s="9" t="s">
        <v>348</v>
      </c>
      <c r="T17" s="98" t="s">
        <v>204</v>
      </c>
      <c r="U17" s="99">
        <v>156</v>
      </c>
      <c r="V17" s="99" t="s">
        <v>207</v>
      </c>
      <c r="W17" s="99">
        <v>250</v>
      </c>
      <c r="X17" s="99" t="s">
        <v>207</v>
      </c>
      <c r="Y17" s="99">
        <v>191</v>
      </c>
      <c r="Z17" s="99" t="s">
        <v>207</v>
      </c>
      <c r="AA17" s="9">
        <v>260</v>
      </c>
      <c r="AB17" s="99" t="s">
        <v>207</v>
      </c>
      <c r="AC17" s="9">
        <v>295</v>
      </c>
      <c r="AD17" s="9" t="s">
        <v>207</v>
      </c>
      <c r="AE17" s="9">
        <v>117</v>
      </c>
      <c r="AF17" s="9" t="s">
        <v>315</v>
      </c>
      <c r="AG17" s="14" t="s">
        <v>355</v>
      </c>
      <c r="AH17" s="14" t="s">
        <v>207</v>
      </c>
      <c r="AI17" s="14" t="s">
        <v>356</v>
      </c>
      <c r="AJ17" s="14" t="s">
        <v>207</v>
      </c>
      <c r="AK17" s="9">
        <v>5</v>
      </c>
      <c r="AL17" s="14" t="s">
        <v>207</v>
      </c>
      <c r="AM17" s="9">
        <v>5</v>
      </c>
      <c r="AN17" s="14" t="s">
        <v>207</v>
      </c>
      <c r="AO17" s="9">
        <v>5</v>
      </c>
      <c r="AP17" s="14" t="s">
        <v>207</v>
      </c>
      <c r="AQ17" s="9">
        <v>30</v>
      </c>
      <c r="AR17" s="14" t="s">
        <v>207</v>
      </c>
      <c r="AS17" s="9" t="s">
        <v>41</v>
      </c>
      <c r="AT17" s="9" t="s">
        <v>344</v>
      </c>
      <c r="AU17" s="9" t="s">
        <v>319</v>
      </c>
      <c r="AV17" s="9" t="s">
        <v>320</v>
      </c>
      <c r="AW17" s="9" t="s">
        <v>3018</v>
      </c>
      <c r="AX17" s="9">
        <v>9010600000</v>
      </c>
      <c r="AY17" s="99">
        <v>330</v>
      </c>
      <c r="AZ17" s="12" t="s">
        <v>207</v>
      </c>
      <c r="BA17" s="99">
        <v>25</v>
      </c>
      <c r="BB17" s="12" t="s">
        <v>207</v>
      </c>
      <c r="BC17" s="99">
        <v>23</v>
      </c>
      <c r="BD17" s="12" t="s">
        <v>207</v>
      </c>
      <c r="BE17" s="99">
        <v>50</v>
      </c>
      <c r="BF17" s="12" t="s">
        <v>321</v>
      </c>
      <c r="BG17" s="654">
        <v>49.438000000000002</v>
      </c>
      <c r="BH17" s="12" t="s">
        <v>321</v>
      </c>
      <c r="BI17" s="99">
        <v>37</v>
      </c>
      <c r="BJ17" s="12" t="s">
        <v>321</v>
      </c>
      <c r="BK17" s="754">
        <v>0</v>
      </c>
      <c r="BL17" s="12" t="s">
        <v>321</v>
      </c>
      <c r="BM17" s="754">
        <v>0.33200000000000002</v>
      </c>
      <c r="BN17" s="12" t="s">
        <v>321</v>
      </c>
      <c r="BO17" s="754">
        <v>9.4079999999999995</v>
      </c>
      <c r="BP17" s="12" t="s">
        <v>321</v>
      </c>
      <c r="BQ17" s="754">
        <v>0</v>
      </c>
      <c r="BR17" s="12" t="s">
        <v>321</v>
      </c>
      <c r="BS17" s="654">
        <v>2.698</v>
      </c>
      <c r="BT17" s="12" t="s">
        <v>321</v>
      </c>
      <c r="BU17" s="654">
        <v>12.438000000000001</v>
      </c>
      <c r="BV17" s="12" t="s">
        <v>321</v>
      </c>
      <c r="BW17" s="9">
        <v>0.19</v>
      </c>
      <c r="BX17" s="9" t="s">
        <v>322</v>
      </c>
      <c r="BY17" s="755">
        <v>129.9</v>
      </c>
      <c r="BZ17" s="9" t="s">
        <v>315</v>
      </c>
      <c r="CA17" s="755">
        <v>9.8000000000000007</v>
      </c>
      <c r="CB17" s="9" t="s">
        <v>315</v>
      </c>
      <c r="CC17" s="755">
        <v>9.1</v>
      </c>
      <c r="CD17" s="9" t="s">
        <v>315</v>
      </c>
      <c r="CE17" s="755">
        <v>110.2</v>
      </c>
      <c r="CF17" s="9" t="s">
        <v>323</v>
      </c>
      <c r="CG17" s="755">
        <v>81.599999999999994</v>
      </c>
      <c r="CH17" s="9" t="s">
        <v>323</v>
      </c>
      <c r="CI17" s="9"/>
      <c r="CJ17" s="9"/>
      <c r="CK17" s="9"/>
    </row>
    <row r="18" spans="1:89" s="98" customFormat="1" x14ac:dyDescent="0.25">
      <c r="A18" s="99">
        <v>10104698</v>
      </c>
      <c r="B18" s="99"/>
      <c r="C18" s="772">
        <v>4249</v>
      </c>
      <c r="D18" s="807">
        <v>0.05</v>
      </c>
      <c r="E18" s="772">
        <f t="shared" si="2"/>
        <v>4461</v>
      </c>
      <c r="F18" s="778">
        <v>1.1000000000000001</v>
      </c>
      <c r="G18" s="774">
        <f t="shared" si="3"/>
        <v>4907</v>
      </c>
      <c r="H18" s="776"/>
      <c r="I18" s="758"/>
      <c r="J18" s="776"/>
      <c r="K18" s="786"/>
      <c r="L18" s="9" t="s">
        <v>308</v>
      </c>
      <c r="M18" s="9" t="s">
        <v>3019</v>
      </c>
      <c r="N18" s="9" t="s">
        <v>397</v>
      </c>
      <c r="O18" s="9" t="s">
        <v>310</v>
      </c>
      <c r="P18" s="9" t="s">
        <v>311</v>
      </c>
      <c r="Q18" s="9" t="s">
        <v>312</v>
      </c>
      <c r="R18" s="9" t="s">
        <v>313</v>
      </c>
      <c r="S18" s="9" t="s">
        <v>348</v>
      </c>
      <c r="T18" s="98" t="s">
        <v>204</v>
      </c>
      <c r="U18" s="99">
        <v>169</v>
      </c>
      <c r="V18" s="99" t="s">
        <v>207</v>
      </c>
      <c r="W18" s="99">
        <v>270</v>
      </c>
      <c r="X18" s="99" t="s">
        <v>207</v>
      </c>
      <c r="Y18" s="99">
        <v>204</v>
      </c>
      <c r="Z18" s="99" t="s">
        <v>207</v>
      </c>
      <c r="AA18" s="9">
        <v>280</v>
      </c>
      <c r="AB18" s="99" t="s">
        <v>207</v>
      </c>
      <c r="AC18" s="9">
        <v>319</v>
      </c>
      <c r="AD18" s="9" t="s">
        <v>207</v>
      </c>
      <c r="AE18" s="9">
        <v>126</v>
      </c>
      <c r="AF18" s="9" t="s">
        <v>315</v>
      </c>
      <c r="AG18" s="14" t="s">
        <v>357</v>
      </c>
      <c r="AH18" s="14" t="s">
        <v>207</v>
      </c>
      <c r="AI18" s="14" t="s">
        <v>358</v>
      </c>
      <c r="AJ18" s="14" t="s">
        <v>207</v>
      </c>
      <c r="AK18" s="9">
        <v>5</v>
      </c>
      <c r="AL18" s="14" t="s">
        <v>207</v>
      </c>
      <c r="AM18" s="9">
        <v>5</v>
      </c>
      <c r="AN18" s="14" t="s">
        <v>207</v>
      </c>
      <c r="AO18" s="9">
        <v>5</v>
      </c>
      <c r="AP18" s="14" t="s">
        <v>207</v>
      </c>
      <c r="AQ18" s="9">
        <v>30</v>
      </c>
      <c r="AR18" s="14" t="s">
        <v>207</v>
      </c>
      <c r="AS18" s="9" t="s">
        <v>41</v>
      </c>
      <c r="AT18" s="9" t="s">
        <v>344</v>
      </c>
      <c r="AU18" s="9" t="s">
        <v>319</v>
      </c>
      <c r="AV18" s="9" t="s">
        <v>320</v>
      </c>
      <c r="AW18" s="9" t="s">
        <v>3020</v>
      </c>
      <c r="AX18" s="9">
        <v>9010600000</v>
      </c>
      <c r="AY18" s="99">
        <v>351</v>
      </c>
      <c r="AZ18" s="12" t="s">
        <v>207</v>
      </c>
      <c r="BA18" s="99">
        <v>25</v>
      </c>
      <c r="BB18" s="12" t="s">
        <v>207</v>
      </c>
      <c r="BC18" s="99">
        <v>23</v>
      </c>
      <c r="BD18" s="12" t="s">
        <v>207</v>
      </c>
      <c r="BE18" s="99">
        <v>52</v>
      </c>
      <c r="BF18" s="12" t="s">
        <v>321</v>
      </c>
      <c r="BG18" s="654">
        <v>51.238</v>
      </c>
      <c r="BH18" s="12" t="s">
        <v>321</v>
      </c>
      <c r="BI18" s="99">
        <v>40</v>
      </c>
      <c r="BJ18" s="12" t="s">
        <v>321</v>
      </c>
      <c r="BK18" s="754">
        <v>0</v>
      </c>
      <c r="BL18" s="12" t="s">
        <v>321</v>
      </c>
      <c r="BM18" s="754">
        <v>0.34</v>
      </c>
      <c r="BN18" s="12" t="s">
        <v>321</v>
      </c>
      <c r="BO18" s="754">
        <v>8.1999999999999993</v>
      </c>
      <c r="BP18" s="12" t="s">
        <v>321</v>
      </c>
      <c r="BQ18" s="754">
        <v>0</v>
      </c>
      <c r="BR18" s="12" t="s">
        <v>321</v>
      </c>
      <c r="BS18" s="654">
        <v>2.698</v>
      </c>
      <c r="BT18" s="12" t="s">
        <v>321</v>
      </c>
      <c r="BU18" s="654">
        <v>11.238</v>
      </c>
      <c r="BV18" s="12" t="s">
        <v>321</v>
      </c>
      <c r="BW18" s="9">
        <v>0.2</v>
      </c>
      <c r="BX18" s="9" t="s">
        <v>322</v>
      </c>
      <c r="BY18" s="755">
        <v>138.19999999999999</v>
      </c>
      <c r="BZ18" s="9" t="s">
        <v>315</v>
      </c>
      <c r="CA18" s="755">
        <v>9.8000000000000007</v>
      </c>
      <c r="CB18" s="9" t="s">
        <v>315</v>
      </c>
      <c r="CC18" s="755">
        <v>9.1</v>
      </c>
      <c r="CD18" s="9" t="s">
        <v>315</v>
      </c>
      <c r="CE18" s="755">
        <v>114.6</v>
      </c>
      <c r="CF18" s="9" t="s">
        <v>323</v>
      </c>
      <c r="CG18" s="755">
        <v>88.2</v>
      </c>
      <c r="CH18" s="9" t="s">
        <v>323</v>
      </c>
      <c r="CI18" s="9"/>
      <c r="CJ18" s="9"/>
      <c r="CK18" s="9"/>
    </row>
    <row r="19" spans="1:89" s="98" customFormat="1" x14ac:dyDescent="0.25">
      <c r="A19" s="99">
        <v>10104699</v>
      </c>
      <c r="B19" s="99"/>
      <c r="C19" s="772">
        <v>4533</v>
      </c>
      <c r="D19" s="807">
        <v>0.05</v>
      </c>
      <c r="E19" s="772">
        <f t="shared" si="2"/>
        <v>4760</v>
      </c>
      <c r="F19" s="778">
        <v>1.1000000000000001</v>
      </c>
      <c r="G19" s="774">
        <f t="shared" si="3"/>
        <v>5236</v>
      </c>
      <c r="H19" s="776"/>
      <c r="I19" s="758"/>
      <c r="J19" s="776"/>
      <c r="K19" s="786"/>
      <c r="L19" s="9" t="s">
        <v>308</v>
      </c>
      <c r="M19" s="9" t="s">
        <v>3021</v>
      </c>
      <c r="N19" s="9" t="s">
        <v>397</v>
      </c>
      <c r="O19" s="9" t="s">
        <v>310</v>
      </c>
      <c r="P19" s="9" t="s">
        <v>311</v>
      </c>
      <c r="Q19" s="9" t="s">
        <v>312</v>
      </c>
      <c r="R19" s="9" t="s">
        <v>313</v>
      </c>
      <c r="S19" s="9" t="s">
        <v>348</v>
      </c>
      <c r="T19" s="98" t="s">
        <v>204</v>
      </c>
      <c r="U19" s="99">
        <v>181</v>
      </c>
      <c r="V19" s="99" t="s">
        <v>207</v>
      </c>
      <c r="W19" s="99">
        <v>290</v>
      </c>
      <c r="X19" s="99" t="s">
        <v>207</v>
      </c>
      <c r="Y19" s="99">
        <v>216</v>
      </c>
      <c r="Z19" s="99" t="s">
        <v>207</v>
      </c>
      <c r="AA19" s="9">
        <v>300</v>
      </c>
      <c r="AB19" s="99" t="s">
        <v>207</v>
      </c>
      <c r="AC19" s="9">
        <v>342</v>
      </c>
      <c r="AD19" s="9" t="s">
        <v>207</v>
      </c>
      <c r="AE19" s="9">
        <v>135</v>
      </c>
      <c r="AF19" s="9" t="s">
        <v>315</v>
      </c>
      <c r="AG19" s="14" t="s">
        <v>359</v>
      </c>
      <c r="AH19" s="14" t="s">
        <v>207</v>
      </c>
      <c r="AI19" s="14" t="s">
        <v>360</v>
      </c>
      <c r="AJ19" s="14" t="s">
        <v>207</v>
      </c>
      <c r="AK19" s="9">
        <v>5</v>
      </c>
      <c r="AL19" s="14" t="s">
        <v>207</v>
      </c>
      <c r="AM19" s="9">
        <v>5</v>
      </c>
      <c r="AN19" s="14" t="s">
        <v>207</v>
      </c>
      <c r="AO19" s="9">
        <v>5</v>
      </c>
      <c r="AP19" s="14" t="s">
        <v>207</v>
      </c>
      <c r="AQ19" s="9">
        <v>30</v>
      </c>
      <c r="AR19" s="14" t="s">
        <v>207</v>
      </c>
      <c r="AS19" s="9" t="s">
        <v>41</v>
      </c>
      <c r="AT19" s="9" t="s">
        <v>344</v>
      </c>
      <c r="AU19" s="9" t="s">
        <v>319</v>
      </c>
      <c r="AV19" s="9" t="s">
        <v>320</v>
      </c>
      <c r="AW19" s="9" t="s">
        <v>3022</v>
      </c>
      <c r="AX19" s="9">
        <v>9010600000</v>
      </c>
      <c r="AY19" s="99">
        <v>373</v>
      </c>
      <c r="AZ19" s="12" t="s">
        <v>207</v>
      </c>
      <c r="BA19" s="99">
        <v>30</v>
      </c>
      <c r="BB19" s="12" t="s">
        <v>207</v>
      </c>
      <c r="BC19" s="99">
        <v>33</v>
      </c>
      <c r="BD19" s="12" t="s">
        <v>207</v>
      </c>
      <c r="BE19" s="99">
        <v>83</v>
      </c>
      <c r="BF19" s="12" t="s">
        <v>321</v>
      </c>
      <c r="BG19" s="654">
        <v>82.795000000000002</v>
      </c>
      <c r="BH19" s="12" t="s">
        <v>321</v>
      </c>
      <c r="BI19" s="99">
        <v>43</v>
      </c>
      <c r="BJ19" s="12" t="s">
        <v>321</v>
      </c>
      <c r="BK19" s="754">
        <v>0</v>
      </c>
      <c r="BL19" s="12" t="s">
        <v>321</v>
      </c>
      <c r="BM19" s="754">
        <v>0.49</v>
      </c>
      <c r="BN19" s="12" t="s">
        <v>321</v>
      </c>
      <c r="BO19" s="754">
        <v>1.5</v>
      </c>
      <c r="BP19" s="12" t="s">
        <v>321</v>
      </c>
      <c r="BQ19" s="754">
        <v>0.02</v>
      </c>
      <c r="BR19" s="12" t="s">
        <v>321</v>
      </c>
      <c r="BS19" s="654">
        <v>37.784999999999997</v>
      </c>
      <c r="BT19" s="12" t="s">
        <v>321</v>
      </c>
      <c r="BU19" s="654">
        <v>39.795000000000002</v>
      </c>
      <c r="BV19" s="12" t="s">
        <v>321</v>
      </c>
      <c r="BW19" s="9">
        <v>0.38</v>
      </c>
      <c r="BX19" s="9" t="s">
        <v>322</v>
      </c>
      <c r="BY19" s="755">
        <v>146.9</v>
      </c>
      <c r="BZ19" s="9" t="s">
        <v>315</v>
      </c>
      <c r="CA19" s="755">
        <v>11.8</v>
      </c>
      <c r="CB19" s="9" t="s">
        <v>315</v>
      </c>
      <c r="CC19" s="755">
        <v>13</v>
      </c>
      <c r="CD19" s="9" t="s">
        <v>315</v>
      </c>
      <c r="CE19" s="755">
        <v>178.6</v>
      </c>
      <c r="CF19" s="9" t="s">
        <v>323</v>
      </c>
      <c r="CG19" s="755">
        <v>94.8</v>
      </c>
      <c r="CH19" s="9" t="s">
        <v>323</v>
      </c>
      <c r="CI19" s="9"/>
      <c r="CJ19" s="9"/>
      <c r="CK19" s="9"/>
    </row>
    <row r="20" spans="1:89" s="98" customFormat="1" x14ac:dyDescent="0.25">
      <c r="A20" s="99">
        <v>10104700</v>
      </c>
      <c r="B20" s="99"/>
      <c r="C20" s="772">
        <v>4830</v>
      </c>
      <c r="D20" s="807">
        <v>0.05</v>
      </c>
      <c r="E20" s="772">
        <f t="shared" si="2"/>
        <v>5072</v>
      </c>
      <c r="F20" s="778">
        <v>1.1000000000000001</v>
      </c>
      <c r="G20" s="774">
        <f t="shared" si="3"/>
        <v>5579</v>
      </c>
      <c r="H20" s="776"/>
      <c r="I20" s="758"/>
      <c r="J20" s="776"/>
      <c r="K20" s="786"/>
      <c r="L20" s="9" t="s">
        <v>308</v>
      </c>
      <c r="M20" s="9" t="s">
        <v>3023</v>
      </c>
      <c r="N20" s="9" t="s">
        <v>397</v>
      </c>
      <c r="O20" s="9" t="s">
        <v>310</v>
      </c>
      <c r="P20" s="9" t="s">
        <v>311</v>
      </c>
      <c r="Q20" s="9" t="s">
        <v>312</v>
      </c>
      <c r="R20" s="9" t="s">
        <v>313</v>
      </c>
      <c r="S20" s="9" t="s">
        <v>348</v>
      </c>
      <c r="T20" s="98" t="s">
        <v>204</v>
      </c>
      <c r="U20" s="99">
        <v>194</v>
      </c>
      <c r="V20" s="99" t="s">
        <v>207</v>
      </c>
      <c r="W20" s="99">
        <v>310</v>
      </c>
      <c r="X20" s="99" t="s">
        <v>207</v>
      </c>
      <c r="Y20" s="99">
        <v>229</v>
      </c>
      <c r="Z20" s="99" t="s">
        <v>207</v>
      </c>
      <c r="AA20" s="9">
        <v>320</v>
      </c>
      <c r="AB20" s="99" t="s">
        <v>207</v>
      </c>
      <c r="AC20" s="9">
        <v>366</v>
      </c>
      <c r="AD20" s="9" t="s">
        <v>207</v>
      </c>
      <c r="AE20" s="9">
        <v>144</v>
      </c>
      <c r="AF20" s="9" t="s">
        <v>315</v>
      </c>
      <c r="AG20" s="14" t="s">
        <v>361</v>
      </c>
      <c r="AH20" s="14" t="s">
        <v>207</v>
      </c>
      <c r="AI20" s="14" t="s">
        <v>362</v>
      </c>
      <c r="AJ20" s="14" t="s">
        <v>207</v>
      </c>
      <c r="AK20" s="9">
        <v>5</v>
      </c>
      <c r="AL20" s="14" t="s">
        <v>207</v>
      </c>
      <c r="AM20" s="9">
        <v>5</v>
      </c>
      <c r="AN20" s="14" t="s">
        <v>207</v>
      </c>
      <c r="AO20" s="9">
        <v>5</v>
      </c>
      <c r="AP20" s="14" t="s">
        <v>207</v>
      </c>
      <c r="AQ20" s="9">
        <v>30</v>
      </c>
      <c r="AR20" s="14" t="s">
        <v>207</v>
      </c>
      <c r="AS20" s="9" t="s">
        <v>41</v>
      </c>
      <c r="AT20" s="9" t="s">
        <v>344</v>
      </c>
      <c r="AU20" s="9" t="s">
        <v>319</v>
      </c>
      <c r="AV20" s="9" t="s">
        <v>320</v>
      </c>
      <c r="AW20" s="9" t="s">
        <v>3024</v>
      </c>
      <c r="AX20" s="9">
        <v>9010600000</v>
      </c>
      <c r="AY20" s="99">
        <v>396</v>
      </c>
      <c r="AZ20" s="12" t="s">
        <v>207</v>
      </c>
      <c r="BA20" s="99">
        <v>30</v>
      </c>
      <c r="BB20" s="12" t="s">
        <v>207</v>
      </c>
      <c r="BC20" s="99">
        <v>33</v>
      </c>
      <c r="BD20" s="12" t="s">
        <v>207</v>
      </c>
      <c r="BE20" s="99">
        <v>87</v>
      </c>
      <c r="BF20" s="12" t="s">
        <v>321</v>
      </c>
      <c r="BG20" s="654">
        <v>86.471000000000004</v>
      </c>
      <c r="BH20" s="12" t="s">
        <v>321</v>
      </c>
      <c r="BI20" s="99">
        <v>45</v>
      </c>
      <c r="BJ20" s="12" t="s">
        <v>321</v>
      </c>
      <c r="BK20" s="754">
        <v>0</v>
      </c>
      <c r="BL20" s="12" t="s">
        <v>321</v>
      </c>
      <c r="BM20" s="754">
        <v>0.50800000000000001</v>
      </c>
      <c r="BN20" s="12" t="s">
        <v>321</v>
      </c>
      <c r="BO20" s="754">
        <v>1.5</v>
      </c>
      <c r="BP20" s="12" t="s">
        <v>321</v>
      </c>
      <c r="BQ20" s="754">
        <v>0.02</v>
      </c>
      <c r="BR20" s="12" t="s">
        <v>321</v>
      </c>
      <c r="BS20" s="654">
        <v>39.442999999999998</v>
      </c>
      <c r="BT20" s="12" t="s">
        <v>321</v>
      </c>
      <c r="BU20" s="654">
        <v>41.470999999999997</v>
      </c>
      <c r="BV20" s="12" t="s">
        <v>321</v>
      </c>
      <c r="BW20" s="9">
        <v>0.4</v>
      </c>
      <c r="BX20" s="9" t="s">
        <v>322</v>
      </c>
      <c r="BY20" s="755">
        <v>155.9</v>
      </c>
      <c r="BZ20" s="9" t="s">
        <v>315</v>
      </c>
      <c r="CA20" s="755">
        <v>11.8</v>
      </c>
      <c r="CB20" s="9" t="s">
        <v>315</v>
      </c>
      <c r="CC20" s="755">
        <v>13</v>
      </c>
      <c r="CD20" s="9" t="s">
        <v>315</v>
      </c>
      <c r="CE20" s="755">
        <v>189.6</v>
      </c>
      <c r="CF20" s="9" t="s">
        <v>323</v>
      </c>
      <c r="CG20" s="755">
        <v>99.2</v>
      </c>
      <c r="CH20" s="9" t="s">
        <v>323</v>
      </c>
      <c r="CI20" s="9"/>
      <c r="CJ20" s="9"/>
      <c r="CK20" s="9"/>
    </row>
    <row r="21" spans="1:89" s="98" customFormat="1" x14ac:dyDescent="0.25">
      <c r="A21" s="99">
        <v>10104701</v>
      </c>
      <c r="B21" s="99"/>
      <c r="C21" s="772">
        <v>5142</v>
      </c>
      <c r="D21" s="807">
        <v>0.05</v>
      </c>
      <c r="E21" s="772">
        <f t="shared" si="2"/>
        <v>5399</v>
      </c>
      <c r="F21" s="778">
        <v>1.1000000000000001</v>
      </c>
      <c r="G21" s="774">
        <f t="shared" si="3"/>
        <v>5939</v>
      </c>
      <c r="H21" s="776"/>
      <c r="I21" s="758"/>
      <c r="J21" s="776"/>
      <c r="K21" s="786"/>
      <c r="L21" s="9" t="s">
        <v>308</v>
      </c>
      <c r="M21" s="9" t="s">
        <v>3025</v>
      </c>
      <c r="N21" s="9" t="s">
        <v>397</v>
      </c>
      <c r="O21" s="9" t="s">
        <v>310</v>
      </c>
      <c r="P21" s="9" t="s">
        <v>311</v>
      </c>
      <c r="Q21" s="9" t="s">
        <v>312</v>
      </c>
      <c r="R21" s="9" t="s">
        <v>313</v>
      </c>
      <c r="S21" s="9" t="s">
        <v>348</v>
      </c>
      <c r="T21" s="98" t="s">
        <v>204</v>
      </c>
      <c r="U21" s="99">
        <v>206</v>
      </c>
      <c r="V21" s="99" t="s">
        <v>207</v>
      </c>
      <c r="W21" s="99">
        <v>330</v>
      </c>
      <c r="X21" s="99" t="s">
        <v>207</v>
      </c>
      <c r="Y21" s="99">
        <v>241</v>
      </c>
      <c r="Z21" s="99" t="s">
        <v>207</v>
      </c>
      <c r="AA21" s="9">
        <v>340</v>
      </c>
      <c r="AB21" s="99" t="s">
        <v>207</v>
      </c>
      <c r="AC21" s="9">
        <v>389</v>
      </c>
      <c r="AD21" s="9" t="s">
        <v>207</v>
      </c>
      <c r="AE21" s="9">
        <v>153</v>
      </c>
      <c r="AF21" s="9" t="s">
        <v>315</v>
      </c>
      <c r="AG21" s="14" t="s">
        <v>363</v>
      </c>
      <c r="AH21" s="14" t="s">
        <v>207</v>
      </c>
      <c r="AI21" s="14" t="s">
        <v>364</v>
      </c>
      <c r="AJ21" s="14" t="s">
        <v>207</v>
      </c>
      <c r="AK21" s="9">
        <v>5</v>
      </c>
      <c r="AL21" s="14" t="s">
        <v>207</v>
      </c>
      <c r="AM21" s="9">
        <v>5</v>
      </c>
      <c r="AN21" s="14" t="s">
        <v>207</v>
      </c>
      <c r="AO21" s="9">
        <v>5</v>
      </c>
      <c r="AP21" s="14" t="s">
        <v>207</v>
      </c>
      <c r="AQ21" s="9">
        <v>30</v>
      </c>
      <c r="AR21" s="14" t="s">
        <v>207</v>
      </c>
      <c r="AS21" s="9" t="s">
        <v>41</v>
      </c>
      <c r="AT21" s="9" t="s">
        <v>344</v>
      </c>
      <c r="AU21" s="9" t="s">
        <v>319</v>
      </c>
      <c r="AV21" s="9" t="s">
        <v>320</v>
      </c>
      <c r="AW21" s="9" t="s">
        <v>3026</v>
      </c>
      <c r="AX21" s="9">
        <v>9010600000</v>
      </c>
      <c r="AY21" s="99">
        <v>419</v>
      </c>
      <c r="AZ21" s="12" t="s">
        <v>207</v>
      </c>
      <c r="BA21" s="99">
        <v>30</v>
      </c>
      <c r="BB21" s="12" t="s">
        <v>207</v>
      </c>
      <c r="BC21" s="99">
        <v>33</v>
      </c>
      <c r="BD21" s="12" t="s">
        <v>207</v>
      </c>
      <c r="BE21" s="99">
        <v>92</v>
      </c>
      <c r="BF21" s="12" t="s">
        <v>321</v>
      </c>
      <c r="BG21" s="654">
        <v>91.394000000000005</v>
      </c>
      <c r="BH21" s="12" t="s">
        <v>321</v>
      </c>
      <c r="BI21" s="99">
        <v>48</v>
      </c>
      <c r="BJ21" s="12" t="s">
        <v>321</v>
      </c>
      <c r="BK21" s="754">
        <v>0</v>
      </c>
      <c r="BL21" s="12" t="s">
        <v>321</v>
      </c>
      <c r="BM21" s="754">
        <v>0.52500000000000002</v>
      </c>
      <c r="BN21" s="12" t="s">
        <v>321</v>
      </c>
      <c r="BO21" s="754">
        <v>1.82</v>
      </c>
      <c r="BP21" s="12" t="s">
        <v>321</v>
      </c>
      <c r="BQ21" s="754">
        <v>0.02</v>
      </c>
      <c r="BR21" s="12" t="s">
        <v>321</v>
      </c>
      <c r="BS21" s="654">
        <v>41.029000000000003</v>
      </c>
      <c r="BT21" s="12" t="s">
        <v>321</v>
      </c>
      <c r="BU21" s="654">
        <v>43.393999999999998</v>
      </c>
      <c r="BV21" s="12" t="s">
        <v>321</v>
      </c>
      <c r="BW21" s="9">
        <v>0.42</v>
      </c>
      <c r="BX21" s="9" t="s">
        <v>322</v>
      </c>
      <c r="BY21" s="755">
        <v>165</v>
      </c>
      <c r="BZ21" s="9" t="s">
        <v>315</v>
      </c>
      <c r="CA21" s="755">
        <v>11.8</v>
      </c>
      <c r="CB21" s="9" t="s">
        <v>315</v>
      </c>
      <c r="CC21" s="755">
        <v>13</v>
      </c>
      <c r="CD21" s="9" t="s">
        <v>315</v>
      </c>
      <c r="CE21" s="755">
        <v>198.4</v>
      </c>
      <c r="CF21" s="9" t="s">
        <v>323</v>
      </c>
      <c r="CG21" s="755">
        <v>105.8</v>
      </c>
      <c r="CH21" s="9" t="s">
        <v>323</v>
      </c>
      <c r="CI21" s="9"/>
      <c r="CJ21" s="9"/>
      <c r="CK21" s="9"/>
    </row>
    <row r="22" spans="1:89" s="98" customFormat="1" x14ac:dyDescent="0.25">
      <c r="A22" s="99">
        <v>10104702</v>
      </c>
      <c r="B22" s="99"/>
      <c r="C22" s="772">
        <v>5468</v>
      </c>
      <c r="D22" s="807">
        <v>0.05</v>
      </c>
      <c r="E22" s="772">
        <f t="shared" si="2"/>
        <v>5741</v>
      </c>
      <c r="F22" s="778">
        <v>1.1000000000000001</v>
      </c>
      <c r="G22" s="774">
        <f t="shared" si="3"/>
        <v>6315</v>
      </c>
      <c r="H22" s="776"/>
      <c r="I22" s="758"/>
      <c r="J22" s="776"/>
      <c r="K22" s="786"/>
      <c r="L22" s="9" t="s">
        <v>308</v>
      </c>
      <c r="M22" s="9" t="s">
        <v>3027</v>
      </c>
      <c r="N22" s="9" t="s">
        <v>397</v>
      </c>
      <c r="O22" s="9" t="s">
        <v>310</v>
      </c>
      <c r="P22" s="9" t="s">
        <v>311</v>
      </c>
      <c r="Q22" s="9" t="s">
        <v>312</v>
      </c>
      <c r="R22" s="9" t="s">
        <v>313</v>
      </c>
      <c r="S22" s="9" t="s">
        <v>348</v>
      </c>
      <c r="T22" s="98" t="s">
        <v>204</v>
      </c>
      <c r="U22" s="99">
        <v>219</v>
      </c>
      <c r="V22" s="99" t="s">
        <v>207</v>
      </c>
      <c r="W22" s="99">
        <v>350</v>
      </c>
      <c r="X22" s="99" t="s">
        <v>207</v>
      </c>
      <c r="Y22" s="99">
        <v>254</v>
      </c>
      <c r="Z22" s="99" t="s">
        <v>207</v>
      </c>
      <c r="AA22" s="9">
        <v>360</v>
      </c>
      <c r="AB22" s="99" t="s">
        <v>207</v>
      </c>
      <c r="AC22" s="9">
        <v>413</v>
      </c>
      <c r="AD22" s="9" t="s">
        <v>207</v>
      </c>
      <c r="AE22" s="9">
        <v>163</v>
      </c>
      <c r="AF22" s="9" t="s">
        <v>315</v>
      </c>
      <c r="AG22" s="14" t="s">
        <v>365</v>
      </c>
      <c r="AH22" s="14" t="s">
        <v>207</v>
      </c>
      <c r="AI22" s="14" t="s">
        <v>366</v>
      </c>
      <c r="AJ22" s="14" t="s">
        <v>207</v>
      </c>
      <c r="AK22" s="9">
        <v>5</v>
      </c>
      <c r="AL22" s="14" t="s">
        <v>207</v>
      </c>
      <c r="AM22" s="9">
        <v>5</v>
      </c>
      <c r="AN22" s="14" t="s">
        <v>207</v>
      </c>
      <c r="AO22" s="9">
        <v>5</v>
      </c>
      <c r="AP22" s="14" t="s">
        <v>207</v>
      </c>
      <c r="AQ22" s="9">
        <v>30</v>
      </c>
      <c r="AR22" s="14" t="s">
        <v>207</v>
      </c>
      <c r="AS22" s="9" t="s">
        <v>41</v>
      </c>
      <c r="AT22" s="9" t="s">
        <v>344</v>
      </c>
      <c r="AU22" s="9" t="s">
        <v>319</v>
      </c>
      <c r="AV22" s="9" t="s">
        <v>320</v>
      </c>
      <c r="AW22" s="9" t="s">
        <v>3028</v>
      </c>
      <c r="AX22" s="9">
        <v>9010600000</v>
      </c>
      <c r="AY22" s="99">
        <v>434</v>
      </c>
      <c r="AZ22" s="12" t="s">
        <v>207</v>
      </c>
      <c r="BA22" s="99">
        <v>30</v>
      </c>
      <c r="BB22" s="12" t="s">
        <v>207</v>
      </c>
      <c r="BC22" s="99">
        <v>33</v>
      </c>
      <c r="BD22" s="12" t="s">
        <v>207</v>
      </c>
      <c r="BE22" s="99">
        <v>95</v>
      </c>
      <c r="BF22" s="12" t="s">
        <v>321</v>
      </c>
      <c r="BG22" s="654">
        <v>94.488</v>
      </c>
      <c r="BH22" s="12" t="s">
        <v>321</v>
      </c>
      <c r="BI22" s="99">
        <v>50</v>
      </c>
      <c r="BJ22" s="12" t="s">
        <v>321</v>
      </c>
      <c r="BK22" s="754">
        <v>0</v>
      </c>
      <c r="BL22" s="12" t="s">
        <v>321</v>
      </c>
      <c r="BM22" s="754">
        <v>0.53700000000000003</v>
      </c>
      <c r="BN22" s="12" t="s">
        <v>321</v>
      </c>
      <c r="BO22" s="754">
        <v>1.82</v>
      </c>
      <c r="BP22" s="12" t="s">
        <v>321</v>
      </c>
      <c r="BQ22" s="754">
        <v>0.02</v>
      </c>
      <c r="BR22" s="12" t="s">
        <v>321</v>
      </c>
      <c r="BS22" s="654">
        <v>42.110999999999997</v>
      </c>
      <c r="BT22" s="12" t="s">
        <v>321</v>
      </c>
      <c r="BU22" s="654">
        <v>44.488</v>
      </c>
      <c r="BV22" s="12" t="s">
        <v>321</v>
      </c>
      <c r="BW22" s="9">
        <v>0.44</v>
      </c>
      <c r="BX22" s="9" t="s">
        <v>322</v>
      </c>
      <c r="BY22" s="755">
        <v>170.9</v>
      </c>
      <c r="BZ22" s="9" t="s">
        <v>315</v>
      </c>
      <c r="CA22" s="755">
        <v>11.8</v>
      </c>
      <c r="CB22" s="9" t="s">
        <v>315</v>
      </c>
      <c r="CC22" s="755">
        <v>13</v>
      </c>
      <c r="CD22" s="9" t="s">
        <v>315</v>
      </c>
      <c r="CE22" s="755">
        <v>207.2</v>
      </c>
      <c r="CF22" s="9" t="s">
        <v>323</v>
      </c>
      <c r="CG22" s="755">
        <v>110.2</v>
      </c>
      <c r="CH22" s="9" t="s">
        <v>323</v>
      </c>
      <c r="CI22" s="9"/>
      <c r="CJ22" s="9"/>
      <c r="CK22" s="9"/>
    </row>
    <row r="23" spans="1:89" s="98" customFormat="1" x14ac:dyDescent="0.25">
      <c r="A23" s="99">
        <v>10104703</v>
      </c>
      <c r="B23" s="99"/>
      <c r="C23" s="772">
        <v>5807</v>
      </c>
      <c r="D23" s="807">
        <v>0.05</v>
      </c>
      <c r="E23" s="772">
        <f t="shared" si="2"/>
        <v>6097</v>
      </c>
      <c r="F23" s="778">
        <v>1.1000000000000001</v>
      </c>
      <c r="G23" s="774">
        <f t="shared" si="3"/>
        <v>6707</v>
      </c>
      <c r="H23" s="776"/>
      <c r="I23" s="758"/>
      <c r="J23" s="776"/>
      <c r="K23" s="786"/>
      <c r="L23" s="9" t="s">
        <v>308</v>
      </c>
      <c r="M23" s="9" t="s">
        <v>3029</v>
      </c>
      <c r="N23" s="9" t="s">
        <v>397</v>
      </c>
      <c r="O23" s="9" t="s">
        <v>310</v>
      </c>
      <c r="P23" s="9" t="s">
        <v>311</v>
      </c>
      <c r="Q23" s="9" t="s">
        <v>312</v>
      </c>
      <c r="R23" s="9" t="s">
        <v>313</v>
      </c>
      <c r="S23" s="9" t="s">
        <v>348</v>
      </c>
      <c r="T23" s="98" t="s">
        <v>204</v>
      </c>
      <c r="U23" s="99">
        <v>231</v>
      </c>
      <c r="V23" s="99" t="s">
        <v>207</v>
      </c>
      <c r="W23" s="99">
        <v>370</v>
      </c>
      <c r="X23" s="99" t="s">
        <v>207</v>
      </c>
      <c r="Y23" s="99">
        <v>266</v>
      </c>
      <c r="Z23" s="99" t="s">
        <v>207</v>
      </c>
      <c r="AA23" s="9">
        <v>380</v>
      </c>
      <c r="AB23" s="99" t="s">
        <v>207</v>
      </c>
      <c r="AC23" s="9">
        <v>436</v>
      </c>
      <c r="AD23" s="9" t="s">
        <v>207</v>
      </c>
      <c r="AE23" s="9">
        <v>172</v>
      </c>
      <c r="AF23" s="9" t="s">
        <v>315</v>
      </c>
      <c r="AG23" s="14" t="s">
        <v>367</v>
      </c>
      <c r="AH23" s="14" t="s">
        <v>207</v>
      </c>
      <c r="AI23" s="14" t="s">
        <v>368</v>
      </c>
      <c r="AJ23" s="14" t="s">
        <v>207</v>
      </c>
      <c r="AK23" s="9">
        <v>5</v>
      </c>
      <c r="AL23" s="14" t="s">
        <v>207</v>
      </c>
      <c r="AM23" s="9">
        <v>5</v>
      </c>
      <c r="AN23" s="14" t="s">
        <v>207</v>
      </c>
      <c r="AO23" s="9">
        <v>5</v>
      </c>
      <c r="AP23" s="14" t="s">
        <v>207</v>
      </c>
      <c r="AQ23" s="9">
        <v>30</v>
      </c>
      <c r="AR23" s="14" t="s">
        <v>207</v>
      </c>
      <c r="AS23" s="9" t="s">
        <v>41</v>
      </c>
      <c r="AT23" s="9" t="s">
        <v>344</v>
      </c>
      <c r="AU23" s="9" t="s">
        <v>319</v>
      </c>
      <c r="AV23" s="9" t="s">
        <v>320</v>
      </c>
      <c r="AW23" s="9" t="s">
        <v>3030</v>
      </c>
      <c r="AX23" s="9">
        <v>9010600000</v>
      </c>
      <c r="AY23" s="99">
        <v>452</v>
      </c>
      <c r="AZ23" s="12" t="s">
        <v>207</v>
      </c>
      <c r="BA23" s="99">
        <v>30</v>
      </c>
      <c r="BB23" s="12" t="s">
        <v>207</v>
      </c>
      <c r="BC23" s="99">
        <v>33</v>
      </c>
      <c r="BD23" s="12" t="s">
        <v>207</v>
      </c>
      <c r="BE23" s="99">
        <v>99</v>
      </c>
      <c r="BF23" s="12" t="s">
        <v>321</v>
      </c>
      <c r="BG23" s="654">
        <v>98.945999999999998</v>
      </c>
      <c r="BH23" s="12" t="s">
        <v>321</v>
      </c>
      <c r="BI23" s="99">
        <v>53</v>
      </c>
      <c r="BJ23" s="12" t="s">
        <v>321</v>
      </c>
      <c r="BK23" s="754">
        <v>0</v>
      </c>
      <c r="BL23" s="12" t="s">
        <v>321</v>
      </c>
      <c r="BM23" s="754">
        <v>0.55300000000000005</v>
      </c>
      <c r="BN23" s="12" t="s">
        <v>321</v>
      </c>
      <c r="BO23" s="754">
        <v>1.82</v>
      </c>
      <c r="BP23" s="12" t="s">
        <v>321</v>
      </c>
      <c r="BQ23" s="754">
        <v>0.02</v>
      </c>
      <c r="BR23" s="12" t="s">
        <v>321</v>
      </c>
      <c r="BS23" s="654">
        <v>43.552999999999997</v>
      </c>
      <c r="BT23" s="12" t="s">
        <v>321</v>
      </c>
      <c r="BU23" s="654">
        <v>45.945999999999998</v>
      </c>
      <c r="BV23" s="12" t="s">
        <v>321</v>
      </c>
      <c r="BW23" s="9">
        <v>0.46</v>
      </c>
      <c r="BX23" s="9" t="s">
        <v>322</v>
      </c>
      <c r="BY23" s="755">
        <v>178</v>
      </c>
      <c r="BZ23" s="9" t="s">
        <v>315</v>
      </c>
      <c r="CA23" s="755">
        <v>11.8</v>
      </c>
      <c r="CB23" s="9" t="s">
        <v>315</v>
      </c>
      <c r="CC23" s="755">
        <v>13</v>
      </c>
      <c r="CD23" s="9" t="s">
        <v>315</v>
      </c>
      <c r="CE23" s="755">
        <v>216.1</v>
      </c>
      <c r="CF23" s="9" t="s">
        <v>323</v>
      </c>
      <c r="CG23" s="755">
        <v>116.8</v>
      </c>
      <c r="CH23" s="9" t="s">
        <v>323</v>
      </c>
      <c r="CI23" s="9"/>
      <c r="CJ23" s="9"/>
      <c r="CK23" s="9"/>
    </row>
    <row r="24" spans="1:89" s="98" customFormat="1" x14ac:dyDescent="0.25">
      <c r="A24" s="99">
        <v>10104704</v>
      </c>
      <c r="B24" s="99"/>
      <c r="C24" s="772">
        <v>6161</v>
      </c>
      <c r="D24" s="807">
        <v>0.05</v>
      </c>
      <c r="E24" s="772">
        <f t="shared" si="2"/>
        <v>6469</v>
      </c>
      <c r="F24" s="778">
        <v>1.1000000000000001</v>
      </c>
      <c r="G24" s="774">
        <f t="shared" si="3"/>
        <v>7116</v>
      </c>
      <c r="H24" s="776"/>
      <c r="I24" s="758"/>
      <c r="J24" s="776"/>
      <c r="K24" s="786"/>
      <c r="L24" s="9" t="s">
        <v>308</v>
      </c>
      <c r="M24" s="9" t="s">
        <v>3031</v>
      </c>
      <c r="N24" s="9" t="s">
        <v>397</v>
      </c>
      <c r="O24" s="9" t="s">
        <v>310</v>
      </c>
      <c r="P24" s="9" t="s">
        <v>311</v>
      </c>
      <c r="Q24" s="9" t="s">
        <v>312</v>
      </c>
      <c r="R24" s="9" t="s">
        <v>313</v>
      </c>
      <c r="S24" s="9" t="s">
        <v>348</v>
      </c>
      <c r="T24" s="98" t="s">
        <v>204</v>
      </c>
      <c r="U24" s="99">
        <v>244</v>
      </c>
      <c r="V24" s="99" t="s">
        <v>207</v>
      </c>
      <c r="W24" s="99">
        <v>390</v>
      </c>
      <c r="X24" s="99" t="s">
        <v>207</v>
      </c>
      <c r="Y24" s="99">
        <v>279</v>
      </c>
      <c r="Z24" s="99" t="s">
        <v>207</v>
      </c>
      <c r="AA24" s="9">
        <v>400</v>
      </c>
      <c r="AB24" s="99" t="s">
        <v>207</v>
      </c>
      <c r="AC24" s="9">
        <v>460</v>
      </c>
      <c r="AD24" s="9" t="s">
        <v>207</v>
      </c>
      <c r="AE24" s="9">
        <v>181</v>
      </c>
      <c r="AF24" s="9" t="s">
        <v>315</v>
      </c>
      <c r="AG24" s="14" t="s">
        <v>369</v>
      </c>
      <c r="AH24" s="14" t="s">
        <v>207</v>
      </c>
      <c r="AI24" s="14" t="s">
        <v>370</v>
      </c>
      <c r="AJ24" s="14" t="s">
        <v>207</v>
      </c>
      <c r="AK24" s="9">
        <v>5</v>
      </c>
      <c r="AL24" s="14" t="s">
        <v>207</v>
      </c>
      <c r="AM24" s="9">
        <v>5</v>
      </c>
      <c r="AN24" s="14" t="s">
        <v>207</v>
      </c>
      <c r="AO24" s="9">
        <v>5</v>
      </c>
      <c r="AP24" s="14" t="s">
        <v>207</v>
      </c>
      <c r="AQ24" s="9">
        <v>30</v>
      </c>
      <c r="AR24" s="14" t="s">
        <v>207</v>
      </c>
      <c r="AS24" s="9" t="s">
        <v>41</v>
      </c>
      <c r="AT24" s="9" t="s">
        <v>344</v>
      </c>
      <c r="AU24" s="9" t="s">
        <v>319</v>
      </c>
      <c r="AV24" s="9" t="s">
        <v>320</v>
      </c>
      <c r="AW24" s="9" t="s">
        <v>3032</v>
      </c>
      <c r="AX24" s="9">
        <v>9010600000</v>
      </c>
      <c r="AY24" s="99">
        <v>472</v>
      </c>
      <c r="AZ24" s="12" t="s">
        <v>207</v>
      </c>
      <c r="BA24" s="99">
        <v>30</v>
      </c>
      <c r="BB24" s="12" t="s">
        <v>207</v>
      </c>
      <c r="BC24" s="99">
        <v>33</v>
      </c>
      <c r="BD24" s="12" t="s">
        <v>207</v>
      </c>
      <c r="BE24" s="99">
        <v>104</v>
      </c>
      <c r="BF24" s="12" t="s">
        <v>321</v>
      </c>
      <c r="BG24" s="654">
        <v>103.76300000000001</v>
      </c>
      <c r="BH24" s="12" t="s">
        <v>321</v>
      </c>
      <c r="BI24" s="99">
        <v>56</v>
      </c>
      <c r="BJ24" s="12" t="s">
        <v>321</v>
      </c>
      <c r="BK24" s="754">
        <v>0</v>
      </c>
      <c r="BL24" s="12" t="s">
        <v>321</v>
      </c>
      <c r="BM24" s="754">
        <v>0.56899999999999995</v>
      </c>
      <c r="BN24" s="12" t="s">
        <v>321</v>
      </c>
      <c r="BO24" s="754">
        <v>2.1800000000000002</v>
      </c>
      <c r="BP24" s="12" t="s">
        <v>321</v>
      </c>
      <c r="BQ24" s="754">
        <v>0.02</v>
      </c>
      <c r="BR24" s="12" t="s">
        <v>321</v>
      </c>
      <c r="BS24" s="654">
        <v>44.994</v>
      </c>
      <c r="BT24" s="12" t="s">
        <v>321</v>
      </c>
      <c r="BU24" s="654">
        <v>47.762999999999998</v>
      </c>
      <c r="BV24" s="12" t="s">
        <v>321</v>
      </c>
      <c r="BW24" s="9">
        <v>0.48</v>
      </c>
      <c r="BX24" s="9" t="s">
        <v>322</v>
      </c>
      <c r="BY24" s="755">
        <v>185.8</v>
      </c>
      <c r="BZ24" s="9" t="s">
        <v>315</v>
      </c>
      <c r="CA24" s="755">
        <v>11.8</v>
      </c>
      <c r="CB24" s="9" t="s">
        <v>315</v>
      </c>
      <c r="CC24" s="755">
        <v>13</v>
      </c>
      <c r="CD24" s="9" t="s">
        <v>315</v>
      </c>
      <c r="CE24" s="755">
        <v>224.9</v>
      </c>
      <c r="CF24" s="9" t="s">
        <v>323</v>
      </c>
      <c r="CG24" s="755">
        <v>123.5</v>
      </c>
      <c r="CH24" s="9" t="s">
        <v>323</v>
      </c>
      <c r="CI24" s="9"/>
      <c r="CJ24" s="9"/>
      <c r="CK24" s="9"/>
    </row>
    <row r="25" spans="1:89" s="98" customFormat="1" x14ac:dyDescent="0.25">
      <c r="A25" s="99">
        <v>10104705</v>
      </c>
      <c r="B25" s="99"/>
      <c r="C25" s="772">
        <v>3257</v>
      </c>
      <c r="D25" s="807">
        <v>0.05</v>
      </c>
      <c r="E25" s="772">
        <f t="shared" si="2"/>
        <v>3420</v>
      </c>
      <c r="F25" s="778">
        <v>1.1000000000000001</v>
      </c>
      <c r="G25" s="774">
        <f t="shared" si="3"/>
        <v>3762</v>
      </c>
      <c r="H25" s="776"/>
      <c r="I25" s="758"/>
      <c r="J25" s="776"/>
      <c r="K25" s="786"/>
      <c r="L25" s="9" t="s">
        <v>308</v>
      </c>
      <c r="M25" s="9" t="s">
        <v>3033</v>
      </c>
      <c r="N25" s="9" t="s">
        <v>397</v>
      </c>
      <c r="O25" s="9" t="s">
        <v>310</v>
      </c>
      <c r="P25" s="9" t="s">
        <v>311</v>
      </c>
      <c r="Q25" s="9" t="s">
        <v>312</v>
      </c>
      <c r="R25" s="9" t="s">
        <v>313</v>
      </c>
      <c r="S25" s="9" t="s">
        <v>348</v>
      </c>
      <c r="T25" s="98" t="s">
        <v>204</v>
      </c>
      <c r="U25" s="99">
        <v>119</v>
      </c>
      <c r="V25" s="99" t="s">
        <v>207</v>
      </c>
      <c r="W25" s="99">
        <v>190</v>
      </c>
      <c r="X25" s="99" t="s">
        <v>207</v>
      </c>
      <c r="Y25" s="99">
        <v>154</v>
      </c>
      <c r="Z25" s="99" t="s">
        <v>207</v>
      </c>
      <c r="AA25" s="9">
        <v>200</v>
      </c>
      <c r="AB25" s="99" t="s">
        <v>207</v>
      </c>
      <c r="AC25" s="9">
        <v>224</v>
      </c>
      <c r="AD25" s="9" t="s">
        <v>207</v>
      </c>
      <c r="AE25" s="9">
        <v>88</v>
      </c>
      <c r="AF25" s="9" t="s">
        <v>315</v>
      </c>
      <c r="AG25" s="14" t="s">
        <v>349</v>
      </c>
      <c r="AH25" s="14" t="s">
        <v>207</v>
      </c>
      <c r="AI25" s="14" t="s">
        <v>350</v>
      </c>
      <c r="AJ25" s="14" t="s">
        <v>207</v>
      </c>
      <c r="AK25" s="9">
        <v>5</v>
      </c>
      <c r="AL25" s="14" t="s">
        <v>207</v>
      </c>
      <c r="AM25" s="9">
        <v>5</v>
      </c>
      <c r="AN25" s="14" t="s">
        <v>207</v>
      </c>
      <c r="AO25" s="9">
        <v>5</v>
      </c>
      <c r="AP25" s="14" t="s">
        <v>207</v>
      </c>
      <c r="AQ25" s="9">
        <v>30</v>
      </c>
      <c r="AR25" s="14" t="s">
        <v>207</v>
      </c>
      <c r="AS25" s="9" t="s">
        <v>42</v>
      </c>
      <c r="AT25" s="9" t="s">
        <v>345</v>
      </c>
      <c r="AU25" s="9" t="s">
        <v>319</v>
      </c>
      <c r="AV25" s="9" t="s">
        <v>320</v>
      </c>
      <c r="AW25" s="9" t="s">
        <v>3034</v>
      </c>
      <c r="AX25" s="9">
        <v>9010600000</v>
      </c>
      <c r="AY25" s="99">
        <v>272</v>
      </c>
      <c r="AZ25" s="12" t="s">
        <v>207</v>
      </c>
      <c r="BA25" s="99">
        <v>25</v>
      </c>
      <c r="BB25" s="12" t="s">
        <v>207</v>
      </c>
      <c r="BC25" s="99">
        <v>23</v>
      </c>
      <c r="BD25" s="12" t="s">
        <v>207</v>
      </c>
      <c r="BE25" s="99">
        <v>41</v>
      </c>
      <c r="BF25" s="12" t="s">
        <v>321</v>
      </c>
      <c r="BG25" s="654">
        <v>40.718000000000004</v>
      </c>
      <c r="BH25" s="12" t="s">
        <v>321</v>
      </c>
      <c r="BI25" s="99">
        <v>30</v>
      </c>
      <c r="BJ25" s="12" t="s">
        <v>321</v>
      </c>
      <c r="BK25" s="754">
        <v>0</v>
      </c>
      <c r="BL25" s="12" t="s">
        <v>321</v>
      </c>
      <c r="BM25" s="754">
        <v>0.308</v>
      </c>
      <c r="BN25" s="12" t="s">
        <v>321</v>
      </c>
      <c r="BO25" s="754">
        <v>7.7119999999999997</v>
      </c>
      <c r="BP25" s="12" t="s">
        <v>321</v>
      </c>
      <c r="BQ25" s="754">
        <v>0</v>
      </c>
      <c r="BR25" s="12" t="s">
        <v>321</v>
      </c>
      <c r="BS25" s="654">
        <v>2.698</v>
      </c>
      <c r="BT25" s="12" t="s">
        <v>321</v>
      </c>
      <c r="BU25" s="654">
        <v>10.718</v>
      </c>
      <c r="BV25" s="12" t="s">
        <v>321</v>
      </c>
      <c r="BW25" s="9">
        <v>0.16</v>
      </c>
      <c r="BX25" s="9" t="s">
        <v>322</v>
      </c>
      <c r="BY25" s="755">
        <v>107.1</v>
      </c>
      <c r="BZ25" s="9" t="s">
        <v>315</v>
      </c>
      <c r="CA25" s="755">
        <v>9.8000000000000007</v>
      </c>
      <c r="CB25" s="9" t="s">
        <v>315</v>
      </c>
      <c r="CC25" s="755">
        <v>9.1</v>
      </c>
      <c r="CD25" s="9" t="s">
        <v>315</v>
      </c>
      <c r="CE25" s="755">
        <v>90.4</v>
      </c>
      <c r="CF25" s="9" t="s">
        <v>323</v>
      </c>
      <c r="CG25" s="755">
        <v>66.099999999999994</v>
      </c>
      <c r="CH25" s="9" t="s">
        <v>323</v>
      </c>
      <c r="CI25" s="9"/>
      <c r="CJ25" s="9"/>
      <c r="CK25" s="9"/>
    </row>
    <row r="26" spans="1:89" s="98" customFormat="1" x14ac:dyDescent="0.25">
      <c r="A26" s="99">
        <v>10104706</v>
      </c>
      <c r="B26" s="99"/>
      <c r="C26" s="772">
        <v>3485</v>
      </c>
      <c r="D26" s="807">
        <v>0.05</v>
      </c>
      <c r="E26" s="772">
        <f t="shared" si="2"/>
        <v>3659</v>
      </c>
      <c r="F26" s="778">
        <v>1.1000000000000001</v>
      </c>
      <c r="G26" s="774">
        <f t="shared" si="3"/>
        <v>4025</v>
      </c>
      <c r="H26" s="776"/>
      <c r="I26" s="758"/>
      <c r="J26" s="776"/>
      <c r="K26" s="786"/>
      <c r="L26" s="9" t="s">
        <v>308</v>
      </c>
      <c r="M26" s="9" t="s">
        <v>3035</v>
      </c>
      <c r="N26" s="9" t="s">
        <v>397</v>
      </c>
      <c r="O26" s="9" t="s">
        <v>310</v>
      </c>
      <c r="P26" s="9" t="s">
        <v>311</v>
      </c>
      <c r="Q26" s="9" t="s">
        <v>312</v>
      </c>
      <c r="R26" s="9" t="s">
        <v>313</v>
      </c>
      <c r="S26" s="9" t="s">
        <v>348</v>
      </c>
      <c r="T26" s="98" t="s">
        <v>204</v>
      </c>
      <c r="U26" s="99">
        <v>131</v>
      </c>
      <c r="V26" s="99" t="s">
        <v>207</v>
      </c>
      <c r="W26" s="99">
        <v>210</v>
      </c>
      <c r="X26" s="99" t="s">
        <v>207</v>
      </c>
      <c r="Y26" s="99">
        <v>166</v>
      </c>
      <c r="Z26" s="99" t="s">
        <v>207</v>
      </c>
      <c r="AA26" s="9">
        <v>220</v>
      </c>
      <c r="AB26" s="99" t="s">
        <v>207</v>
      </c>
      <c r="AC26" s="9">
        <v>248</v>
      </c>
      <c r="AD26" s="9" t="s">
        <v>207</v>
      </c>
      <c r="AE26" s="9">
        <v>98</v>
      </c>
      <c r="AF26" s="9" t="s">
        <v>315</v>
      </c>
      <c r="AG26" s="14" t="s">
        <v>351</v>
      </c>
      <c r="AH26" s="14" t="s">
        <v>207</v>
      </c>
      <c r="AI26" s="14" t="s">
        <v>352</v>
      </c>
      <c r="AJ26" s="14" t="s">
        <v>207</v>
      </c>
      <c r="AK26" s="9">
        <v>5</v>
      </c>
      <c r="AL26" s="14" t="s">
        <v>207</v>
      </c>
      <c r="AM26" s="9">
        <v>5</v>
      </c>
      <c r="AN26" s="14" t="s">
        <v>207</v>
      </c>
      <c r="AO26" s="9">
        <v>5</v>
      </c>
      <c r="AP26" s="14" t="s">
        <v>207</v>
      </c>
      <c r="AQ26" s="9">
        <v>30</v>
      </c>
      <c r="AR26" s="14" t="s">
        <v>207</v>
      </c>
      <c r="AS26" s="9" t="s">
        <v>42</v>
      </c>
      <c r="AT26" s="9" t="s">
        <v>345</v>
      </c>
      <c r="AU26" s="9" t="s">
        <v>319</v>
      </c>
      <c r="AV26" s="9" t="s">
        <v>320</v>
      </c>
      <c r="AW26" s="9" t="s">
        <v>3036</v>
      </c>
      <c r="AX26" s="9">
        <v>9010600000</v>
      </c>
      <c r="AY26" s="99">
        <v>292</v>
      </c>
      <c r="AZ26" s="12" t="s">
        <v>207</v>
      </c>
      <c r="BA26" s="99">
        <v>25</v>
      </c>
      <c r="BB26" s="12" t="s">
        <v>207</v>
      </c>
      <c r="BC26" s="99">
        <v>23</v>
      </c>
      <c r="BD26" s="12" t="s">
        <v>207</v>
      </c>
      <c r="BE26" s="99">
        <v>44</v>
      </c>
      <c r="BF26" s="12" t="s">
        <v>321</v>
      </c>
      <c r="BG26" s="654">
        <v>43.438000000000002</v>
      </c>
      <c r="BH26" s="12" t="s">
        <v>321</v>
      </c>
      <c r="BI26" s="99">
        <v>32</v>
      </c>
      <c r="BJ26" s="12" t="s">
        <v>321</v>
      </c>
      <c r="BK26" s="754">
        <v>0</v>
      </c>
      <c r="BL26" s="12" t="s">
        <v>321</v>
      </c>
      <c r="BM26" s="754">
        <v>0.316</v>
      </c>
      <c r="BN26" s="12" t="s">
        <v>321</v>
      </c>
      <c r="BO26" s="754">
        <v>8.4239999999999995</v>
      </c>
      <c r="BP26" s="12" t="s">
        <v>321</v>
      </c>
      <c r="BQ26" s="754">
        <v>0</v>
      </c>
      <c r="BR26" s="12" t="s">
        <v>321</v>
      </c>
      <c r="BS26" s="654">
        <v>2.698</v>
      </c>
      <c r="BT26" s="12" t="s">
        <v>321</v>
      </c>
      <c r="BU26" s="654">
        <v>11.438000000000001</v>
      </c>
      <c r="BV26" s="12" t="s">
        <v>321</v>
      </c>
      <c r="BW26" s="9">
        <v>0.17</v>
      </c>
      <c r="BX26" s="9" t="s">
        <v>322</v>
      </c>
      <c r="BY26" s="755">
        <v>115</v>
      </c>
      <c r="BZ26" s="9" t="s">
        <v>315</v>
      </c>
      <c r="CA26" s="755">
        <v>9.8000000000000007</v>
      </c>
      <c r="CB26" s="9" t="s">
        <v>315</v>
      </c>
      <c r="CC26" s="755">
        <v>9.1</v>
      </c>
      <c r="CD26" s="9" t="s">
        <v>315</v>
      </c>
      <c r="CE26" s="755">
        <v>97</v>
      </c>
      <c r="CF26" s="9" t="s">
        <v>323</v>
      </c>
      <c r="CG26" s="755">
        <v>70.5</v>
      </c>
      <c r="CH26" s="9" t="s">
        <v>323</v>
      </c>
      <c r="CI26" s="9"/>
      <c r="CJ26" s="9"/>
      <c r="CK26" s="9"/>
    </row>
    <row r="27" spans="1:89" s="98" customFormat="1" x14ac:dyDescent="0.25">
      <c r="A27" s="99">
        <v>10104707</v>
      </c>
      <c r="B27" s="99"/>
      <c r="C27" s="772">
        <v>3724</v>
      </c>
      <c r="D27" s="807">
        <v>0.05</v>
      </c>
      <c r="E27" s="772">
        <f t="shared" si="2"/>
        <v>3910</v>
      </c>
      <c r="F27" s="778">
        <v>1.1000000000000001</v>
      </c>
      <c r="G27" s="774">
        <f t="shared" si="3"/>
        <v>4301</v>
      </c>
      <c r="H27" s="776"/>
      <c r="I27" s="758"/>
      <c r="J27" s="776"/>
      <c r="K27" s="786"/>
      <c r="L27" s="9" t="s">
        <v>308</v>
      </c>
      <c r="M27" s="9" t="s">
        <v>3037</v>
      </c>
      <c r="N27" s="9" t="s">
        <v>397</v>
      </c>
      <c r="O27" s="9" t="s">
        <v>310</v>
      </c>
      <c r="P27" s="9" t="s">
        <v>311</v>
      </c>
      <c r="Q27" s="9" t="s">
        <v>312</v>
      </c>
      <c r="R27" s="9" t="s">
        <v>313</v>
      </c>
      <c r="S27" s="9" t="s">
        <v>348</v>
      </c>
      <c r="T27" s="98" t="s">
        <v>204</v>
      </c>
      <c r="U27" s="99">
        <v>144</v>
      </c>
      <c r="V27" s="99" t="s">
        <v>207</v>
      </c>
      <c r="W27" s="99">
        <v>230</v>
      </c>
      <c r="X27" s="99" t="s">
        <v>207</v>
      </c>
      <c r="Y27" s="99">
        <v>179</v>
      </c>
      <c r="Z27" s="99" t="s">
        <v>207</v>
      </c>
      <c r="AA27" s="9">
        <v>240</v>
      </c>
      <c r="AB27" s="99" t="s">
        <v>207</v>
      </c>
      <c r="AC27" s="9">
        <v>271</v>
      </c>
      <c r="AD27" s="9" t="s">
        <v>207</v>
      </c>
      <c r="AE27" s="9">
        <v>107</v>
      </c>
      <c r="AF27" s="9" t="s">
        <v>315</v>
      </c>
      <c r="AG27" s="14" t="s">
        <v>353</v>
      </c>
      <c r="AH27" s="14" t="s">
        <v>207</v>
      </c>
      <c r="AI27" s="14" t="s">
        <v>354</v>
      </c>
      <c r="AJ27" s="14" t="s">
        <v>207</v>
      </c>
      <c r="AK27" s="9">
        <v>5</v>
      </c>
      <c r="AL27" s="14" t="s">
        <v>207</v>
      </c>
      <c r="AM27" s="9">
        <v>5</v>
      </c>
      <c r="AN27" s="14" t="s">
        <v>207</v>
      </c>
      <c r="AO27" s="9">
        <v>5</v>
      </c>
      <c r="AP27" s="14" t="s">
        <v>207</v>
      </c>
      <c r="AQ27" s="9">
        <v>30</v>
      </c>
      <c r="AR27" s="14" t="s">
        <v>207</v>
      </c>
      <c r="AS27" s="9" t="s">
        <v>42</v>
      </c>
      <c r="AT27" s="9" t="s">
        <v>345</v>
      </c>
      <c r="AU27" s="9" t="s">
        <v>319</v>
      </c>
      <c r="AV27" s="9" t="s">
        <v>320</v>
      </c>
      <c r="AW27" s="9" t="s">
        <v>3038</v>
      </c>
      <c r="AX27" s="9">
        <v>9010600000</v>
      </c>
      <c r="AY27" s="99">
        <v>312</v>
      </c>
      <c r="AZ27" s="12" t="s">
        <v>207</v>
      </c>
      <c r="BA27" s="99">
        <v>25</v>
      </c>
      <c r="BB27" s="12" t="s">
        <v>207</v>
      </c>
      <c r="BC27" s="99">
        <v>23</v>
      </c>
      <c r="BD27" s="12" t="s">
        <v>207</v>
      </c>
      <c r="BE27" s="99">
        <v>47</v>
      </c>
      <c r="BF27" s="12" t="s">
        <v>321</v>
      </c>
      <c r="BG27" s="654">
        <v>46.198</v>
      </c>
      <c r="BH27" s="12" t="s">
        <v>321</v>
      </c>
      <c r="BI27" s="99">
        <v>34</v>
      </c>
      <c r="BJ27" s="12" t="s">
        <v>321</v>
      </c>
      <c r="BK27" s="754">
        <v>0</v>
      </c>
      <c r="BL27" s="12" t="s">
        <v>321</v>
      </c>
      <c r="BM27" s="754">
        <v>0.32400000000000001</v>
      </c>
      <c r="BN27" s="12" t="s">
        <v>321</v>
      </c>
      <c r="BO27" s="754">
        <v>9.1760000000000002</v>
      </c>
      <c r="BP27" s="12" t="s">
        <v>321</v>
      </c>
      <c r="BQ27" s="754">
        <v>0</v>
      </c>
      <c r="BR27" s="12" t="s">
        <v>321</v>
      </c>
      <c r="BS27" s="654">
        <v>2.698</v>
      </c>
      <c r="BT27" s="12" t="s">
        <v>321</v>
      </c>
      <c r="BU27" s="654">
        <v>12.198</v>
      </c>
      <c r="BV27" s="12" t="s">
        <v>321</v>
      </c>
      <c r="BW27" s="9">
        <v>0.18</v>
      </c>
      <c r="BX27" s="9" t="s">
        <v>322</v>
      </c>
      <c r="BY27" s="755">
        <v>122.8</v>
      </c>
      <c r="BZ27" s="9" t="s">
        <v>315</v>
      </c>
      <c r="CA27" s="755">
        <v>9.8000000000000007</v>
      </c>
      <c r="CB27" s="9" t="s">
        <v>315</v>
      </c>
      <c r="CC27" s="755">
        <v>9.1</v>
      </c>
      <c r="CD27" s="9" t="s">
        <v>315</v>
      </c>
      <c r="CE27" s="755">
        <v>105.8</v>
      </c>
      <c r="CF27" s="9" t="s">
        <v>323</v>
      </c>
      <c r="CG27" s="755">
        <v>75</v>
      </c>
      <c r="CH27" s="9" t="s">
        <v>323</v>
      </c>
      <c r="CI27" s="9"/>
      <c r="CJ27" s="9"/>
      <c r="CK27" s="9"/>
    </row>
    <row r="28" spans="1:89" s="98" customFormat="1" x14ac:dyDescent="0.25">
      <c r="A28" s="99">
        <v>10104708</v>
      </c>
      <c r="B28" s="99"/>
      <c r="C28" s="772">
        <v>3980</v>
      </c>
      <c r="D28" s="807">
        <v>0.05</v>
      </c>
      <c r="E28" s="772">
        <f t="shared" si="2"/>
        <v>4179</v>
      </c>
      <c r="F28" s="778">
        <v>1.1000000000000001</v>
      </c>
      <c r="G28" s="774">
        <f t="shared" si="3"/>
        <v>4597</v>
      </c>
      <c r="H28" s="776"/>
      <c r="I28" s="758"/>
      <c r="J28" s="776"/>
      <c r="K28" s="786"/>
      <c r="L28" s="9" t="s">
        <v>308</v>
      </c>
      <c r="M28" s="9" t="s">
        <v>3039</v>
      </c>
      <c r="N28" s="9" t="s">
        <v>397</v>
      </c>
      <c r="O28" s="9" t="s">
        <v>310</v>
      </c>
      <c r="P28" s="9" t="s">
        <v>311</v>
      </c>
      <c r="Q28" s="9" t="s">
        <v>312</v>
      </c>
      <c r="R28" s="9" t="s">
        <v>313</v>
      </c>
      <c r="S28" s="9" t="s">
        <v>348</v>
      </c>
      <c r="T28" s="98" t="s">
        <v>204</v>
      </c>
      <c r="U28" s="99">
        <v>156</v>
      </c>
      <c r="V28" s="99" t="s">
        <v>207</v>
      </c>
      <c r="W28" s="99">
        <v>250</v>
      </c>
      <c r="X28" s="99" t="s">
        <v>207</v>
      </c>
      <c r="Y28" s="99">
        <v>191</v>
      </c>
      <c r="Z28" s="99" t="s">
        <v>207</v>
      </c>
      <c r="AA28" s="9">
        <v>260</v>
      </c>
      <c r="AB28" s="99" t="s">
        <v>207</v>
      </c>
      <c r="AC28" s="9">
        <v>295</v>
      </c>
      <c r="AD28" s="9" t="s">
        <v>207</v>
      </c>
      <c r="AE28" s="9">
        <v>117</v>
      </c>
      <c r="AF28" s="9" t="s">
        <v>315</v>
      </c>
      <c r="AG28" s="14" t="s">
        <v>355</v>
      </c>
      <c r="AH28" s="14" t="s">
        <v>207</v>
      </c>
      <c r="AI28" s="14" t="s">
        <v>356</v>
      </c>
      <c r="AJ28" s="14" t="s">
        <v>207</v>
      </c>
      <c r="AK28" s="9">
        <v>5</v>
      </c>
      <c r="AL28" s="14" t="s">
        <v>207</v>
      </c>
      <c r="AM28" s="9">
        <v>5</v>
      </c>
      <c r="AN28" s="14" t="s">
        <v>207</v>
      </c>
      <c r="AO28" s="9">
        <v>5</v>
      </c>
      <c r="AP28" s="14" t="s">
        <v>207</v>
      </c>
      <c r="AQ28" s="9">
        <v>30</v>
      </c>
      <c r="AR28" s="14" t="s">
        <v>207</v>
      </c>
      <c r="AS28" s="9" t="s">
        <v>42</v>
      </c>
      <c r="AT28" s="9" t="s">
        <v>345</v>
      </c>
      <c r="AU28" s="9" t="s">
        <v>319</v>
      </c>
      <c r="AV28" s="9" t="s">
        <v>320</v>
      </c>
      <c r="AW28" s="9" t="s">
        <v>3040</v>
      </c>
      <c r="AX28" s="9">
        <v>9010600000</v>
      </c>
      <c r="AY28" s="99">
        <v>330</v>
      </c>
      <c r="AZ28" s="12" t="s">
        <v>207</v>
      </c>
      <c r="BA28" s="99">
        <v>25</v>
      </c>
      <c r="BB28" s="12" t="s">
        <v>207</v>
      </c>
      <c r="BC28" s="99">
        <v>23</v>
      </c>
      <c r="BD28" s="12" t="s">
        <v>207</v>
      </c>
      <c r="BE28" s="99">
        <v>50</v>
      </c>
      <c r="BF28" s="12" t="s">
        <v>321</v>
      </c>
      <c r="BG28" s="654">
        <v>49.438000000000002</v>
      </c>
      <c r="BH28" s="12" t="s">
        <v>321</v>
      </c>
      <c r="BI28" s="99">
        <v>37</v>
      </c>
      <c r="BJ28" s="12" t="s">
        <v>321</v>
      </c>
      <c r="BK28" s="754">
        <v>0</v>
      </c>
      <c r="BL28" s="12" t="s">
        <v>321</v>
      </c>
      <c r="BM28" s="754">
        <v>0.33200000000000002</v>
      </c>
      <c r="BN28" s="12" t="s">
        <v>321</v>
      </c>
      <c r="BO28" s="754">
        <v>9.4079999999999995</v>
      </c>
      <c r="BP28" s="12" t="s">
        <v>321</v>
      </c>
      <c r="BQ28" s="754">
        <v>0</v>
      </c>
      <c r="BR28" s="12" t="s">
        <v>321</v>
      </c>
      <c r="BS28" s="654">
        <v>2.698</v>
      </c>
      <c r="BT28" s="12" t="s">
        <v>321</v>
      </c>
      <c r="BU28" s="654">
        <v>12.438000000000001</v>
      </c>
      <c r="BV28" s="12" t="s">
        <v>321</v>
      </c>
      <c r="BW28" s="9">
        <v>0.19</v>
      </c>
      <c r="BX28" s="9" t="s">
        <v>322</v>
      </c>
      <c r="BY28" s="755">
        <v>129.9</v>
      </c>
      <c r="BZ28" s="9" t="s">
        <v>315</v>
      </c>
      <c r="CA28" s="755">
        <v>9.8000000000000007</v>
      </c>
      <c r="CB28" s="9" t="s">
        <v>315</v>
      </c>
      <c r="CC28" s="755">
        <v>9.1</v>
      </c>
      <c r="CD28" s="9" t="s">
        <v>315</v>
      </c>
      <c r="CE28" s="755">
        <v>110.2</v>
      </c>
      <c r="CF28" s="9" t="s">
        <v>323</v>
      </c>
      <c r="CG28" s="755">
        <v>81.599999999999994</v>
      </c>
      <c r="CH28" s="9" t="s">
        <v>323</v>
      </c>
      <c r="CI28" s="9"/>
      <c r="CJ28" s="9"/>
      <c r="CK28" s="9"/>
    </row>
    <row r="29" spans="1:89" s="98" customFormat="1" x14ac:dyDescent="0.25">
      <c r="A29" s="99">
        <v>10104709</v>
      </c>
      <c r="B29" s="99"/>
      <c r="C29" s="772">
        <v>4249</v>
      </c>
      <c r="D29" s="807">
        <v>0.05</v>
      </c>
      <c r="E29" s="772">
        <f t="shared" si="2"/>
        <v>4461</v>
      </c>
      <c r="F29" s="778">
        <v>1.1000000000000001</v>
      </c>
      <c r="G29" s="774">
        <f t="shared" si="3"/>
        <v>4907</v>
      </c>
      <c r="H29" s="776"/>
      <c r="I29" s="758"/>
      <c r="J29" s="776"/>
      <c r="K29" s="786"/>
      <c r="L29" s="9" t="s">
        <v>308</v>
      </c>
      <c r="M29" s="9" t="s">
        <v>3041</v>
      </c>
      <c r="N29" s="9" t="s">
        <v>397</v>
      </c>
      <c r="O29" s="9" t="s">
        <v>310</v>
      </c>
      <c r="P29" s="9" t="s">
        <v>311</v>
      </c>
      <c r="Q29" s="9" t="s">
        <v>312</v>
      </c>
      <c r="R29" s="9" t="s">
        <v>313</v>
      </c>
      <c r="S29" s="9" t="s">
        <v>348</v>
      </c>
      <c r="T29" s="98" t="s">
        <v>204</v>
      </c>
      <c r="U29" s="99">
        <v>169</v>
      </c>
      <c r="V29" s="99" t="s">
        <v>207</v>
      </c>
      <c r="W29" s="99">
        <v>270</v>
      </c>
      <c r="X29" s="99" t="s">
        <v>207</v>
      </c>
      <c r="Y29" s="99">
        <v>204</v>
      </c>
      <c r="Z29" s="99" t="s">
        <v>207</v>
      </c>
      <c r="AA29" s="9">
        <v>280</v>
      </c>
      <c r="AB29" s="99" t="s">
        <v>207</v>
      </c>
      <c r="AC29" s="9">
        <v>319</v>
      </c>
      <c r="AD29" s="9" t="s">
        <v>207</v>
      </c>
      <c r="AE29" s="9">
        <v>126</v>
      </c>
      <c r="AF29" s="9" t="s">
        <v>315</v>
      </c>
      <c r="AG29" s="14" t="s">
        <v>357</v>
      </c>
      <c r="AH29" s="14" t="s">
        <v>207</v>
      </c>
      <c r="AI29" s="14" t="s">
        <v>358</v>
      </c>
      <c r="AJ29" s="14" t="s">
        <v>207</v>
      </c>
      <c r="AK29" s="9">
        <v>5</v>
      </c>
      <c r="AL29" s="14" t="s">
        <v>207</v>
      </c>
      <c r="AM29" s="9">
        <v>5</v>
      </c>
      <c r="AN29" s="14" t="s">
        <v>207</v>
      </c>
      <c r="AO29" s="9">
        <v>5</v>
      </c>
      <c r="AP29" s="14" t="s">
        <v>207</v>
      </c>
      <c r="AQ29" s="9">
        <v>30</v>
      </c>
      <c r="AR29" s="14" t="s">
        <v>207</v>
      </c>
      <c r="AS29" s="9" t="s">
        <v>42</v>
      </c>
      <c r="AT29" s="9" t="s">
        <v>345</v>
      </c>
      <c r="AU29" s="9" t="s">
        <v>319</v>
      </c>
      <c r="AV29" s="9" t="s">
        <v>320</v>
      </c>
      <c r="AW29" s="9" t="s">
        <v>3042</v>
      </c>
      <c r="AX29" s="9">
        <v>9010600000</v>
      </c>
      <c r="AY29" s="99">
        <v>351</v>
      </c>
      <c r="AZ29" s="12" t="s">
        <v>207</v>
      </c>
      <c r="BA29" s="99">
        <v>25</v>
      </c>
      <c r="BB29" s="12" t="s">
        <v>207</v>
      </c>
      <c r="BC29" s="99">
        <v>23</v>
      </c>
      <c r="BD29" s="12" t="s">
        <v>207</v>
      </c>
      <c r="BE29" s="99">
        <v>52</v>
      </c>
      <c r="BF29" s="12" t="s">
        <v>321</v>
      </c>
      <c r="BG29" s="654">
        <v>51.238</v>
      </c>
      <c r="BH29" s="12" t="s">
        <v>321</v>
      </c>
      <c r="BI29" s="99">
        <v>40</v>
      </c>
      <c r="BJ29" s="12" t="s">
        <v>321</v>
      </c>
      <c r="BK29" s="754">
        <v>0</v>
      </c>
      <c r="BL29" s="12" t="s">
        <v>321</v>
      </c>
      <c r="BM29" s="754">
        <v>0.34</v>
      </c>
      <c r="BN29" s="12" t="s">
        <v>321</v>
      </c>
      <c r="BO29" s="754">
        <v>8.1999999999999993</v>
      </c>
      <c r="BP29" s="12" t="s">
        <v>321</v>
      </c>
      <c r="BQ29" s="754">
        <v>0</v>
      </c>
      <c r="BR29" s="12" t="s">
        <v>321</v>
      </c>
      <c r="BS29" s="654">
        <v>2.698</v>
      </c>
      <c r="BT29" s="12" t="s">
        <v>321</v>
      </c>
      <c r="BU29" s="654">
        <v>11.238</v>
      </c>
      <c r="BV29" s="12" t="s">
        <v>321</v>
      </c>
      <c r="BW29" s="9">
        <v>0.2</v>
      </c>
      <c r="BX29" s="9" t="s">
        <v>322</v>
      </c>
      <c r="BY29" s="755">
        <v>138.19999999999999</v>
      </c>
      <c r="BZ29" s="9" t="s">
        <v>315</v>
      </c>
      <c r="CA29" s="755">
        <v>9.8000000000000007</v>
      </c>
      <c r="CB29" s="9" t="s">
        <v>315</v>
      </c>
      <c r="CC29" s="755">
        <v>9.1</v>
      </c>
      <c r="CD29" s="9" t="s">
        <v>315</v>
      </c>
      <c r="CE29" s="755">
        <v>114.6</v>
      </c>
      <c r="CF29" s="9" t="s">
        <v>323</v>
      </c>
      <c r="CG29" s="755">
        <v>88.2</v>
      </c>
      <c r="CH29" s="9" t="s">
        <v>323</v>
      </c>
      <c r="CI29" s="9"/>
      <c r="CJ29" s="9"/>
      <c r="CK29" s="9"/>
    </row>
    <row r="30" spans="1:89" s="98" customFormat="1" x14ac:dyDescent="0.25">
      <c r="A30" s="99">
        <v>10104710</v>
      </c>
      <c r="B30" s="99"/>
      <c r="C30" s="772">
        <v>4533</v>
      </c>
      <c r="D30" s="807">
        <v>0.05</v>
      </c>
      <c r="E30" s="772">
        <f t="shared" si="2"/>
        <v>4760</v>
      </c>
      <c r="F30" s="778">
        <v>1.1000000000000001</v>
      </c>
      <c r="G30" s="774">
        <f t="shared" si="3"/>
        <v>5236</v>
      </c>
      <c r="H30" s="776"/>
      <c r="I30" s="758"/>
      <c r="J30" s="776"/>
      <c r="K30" s="786"/>
      <c r="L30" s="9" t="s">
        <v>308</v>
      </c>
      <c r="M30" s="9" t="s">
        <v>3043</v>
      </c>
      <c r="N30" s="9" t="s">
        <v>397</v>
      </c>
      <c r="O30" s="9" t="s">
        <v>310</v>
      </c>
      <c r="P30" s="9" t="s">
        <v>311</v>
      </c>
      <c r="Q30" s="9" t="s">
        <v>312</v>
      </c>
      <c r="R30" s="9" t="s">
        <v>313</v>
      </c>
      <c r="S30" s="9" t="s">
        <v>348</v>
      </c>
      <c r="T30" s="98" t="s">
        <v>204</v>
      </c>
      <c r="U30" s="99">
        <v>181</v>
      </c>
      <c r="V30" s="99" t="s">
        <v>207</v>
      </c>
      <c r="W30" s="99">
        <v>290</v>
      </c>
      <c r="X30" s="99" t="s">
        <v>207</v>
      </c>
      <c r="Y30" s="99">
        <v>216</v>
      </c>
      <c r="Z30" s="99" t="s">
        <v>207</v>
      </c>
      <c r="AA30" s="9">
        <v>300</v>
      </c>
      <c r="AB30" s="99" t="s">
        <v>207</v>
      </c>
      <c r="AC30" s="9">
        <v>342</v>
      </c>
      <c r="AD30" s="9" t="s">
        <v>207</v>
      </c>
      <c r="AE30" s="9">
        <v>135</v>
      </c>
      <c r="AF30" s="9" t="s">
        <v>315</v>
      </c>
      <c r="AG30" s="14" t="s">
        <v>359</v>
      </c>
      <c r="AH30" s="14" t="s">
        <v>207</v>
      </c>
      <c r="AI30" s="14" t="s">
        <v>360</v>
      </c>
      <c r="AJ30" s="14" t="s">
        <v>207</v>
      </c>
      <c r="AK30" s="9">
        <v>5</v>
      </c>
      <c r="AL30" s="14" t="s">
        <v>207</v>
      </c>
      <c r="AM30" s="9">
        <v>5</v>
      </c>
      <c r="AN30" s="14" t="s">
        <v>207</v>
      </c>
      <c r="AO30" s="9">
        <v>5</v>
      </c>
      <c r="AP30" s="14" t="s">
        <v>207</v>
      </c>
      <c r="AQ30" s="9">
        <v>30</v>
      </c>
      <c r="AR30" s="14" t="s">
        <v>207</v>
      </c>
      <c r="AS30" s="9" t="s">
        <v>42</v>
      </c>
      <c r="AT30" s="9" t="s">
        <v>345</v>
      </c>
      <c r="AU30" s="9" t="s">
        <v>319</v>
      </c>
      <c r="AV30" s="9" t="s">
        <v>320</v>
      </c>
      <c r="AW30" s="9" t="s">
        <v>3044</v>
      </c>
      <c r="AX30" s="9">
        <v>9010600000</v>
      </c>
      <c r="AY30" s="99">
        <v>373</v>
      </c>
      <c r="AZ30" s="12" t="s">
        <v>207</v>
      </c>
      <c r="BA30" s="99">
        <v>30</v>
      </c>
      <c r="BB30" s="12" t="s">
        <v>207</v>
      </c>
      <c r="BC30" s="99">
        <v>33</v>
      </c>
      <c r="BD30" s="12" t="s">
        <v>207</v>
      </c>
      <c r="BE30" s="99">
        <v>83</v>
      </c>
      <c r="BF30" s="12" t="s">
        <v>321</v>
      </c>
      <c r="BG30" s="654">
        <v>82.795000000000002</v>
      </c>
      <c r="BH30" s="12" t="s">
        <v>321</v>
      </c>
      <c r="BI30" s="99">
        <v>43</v>
      </c>
      <c r="BJ30" s="12" t="s">
        <v>321</v>
      </c>
      <c r="BK30" s="754">
        <v>0</v>
      </c>
      <c r="BL30" s="12" t="s">
        <v>321</v>
      </c>
      <c r="BM30" s="754">
        <v>0.49</v>
      </c>
      <c r="BN30" s="12" t="s">
        <v>321</v>
      </c>
      <c r="BO30" s="754">
        <v>1.5</v>
      </c>
      <c r="BP30" s="12" t="s">
        <v>321</v>
      </c>
      <c r="BQ30" s="754">
        <v>0.02</v>
      </c>
      <c r="BR30" s="12" t="s">
        <v>321</v>
      </c>
      <c r="BS30" s="654">
        <v>37.784999999999997</v>
      </c>
      <c r="BT30" s="12" t="s">
        <v>321</v>
      </c>
      <c r="BU30" s="654">
        <v>39.795000000000002</v>
      </c>
      <c r="BV30" s="12" t="s">
        <v>321</v>
      </c>
      <c r="BW30" s="9">
        <v>0.38</v>
      </c>
      <c r="BX30" s="9" t="s">
        <v>322</v>
      </c>
      <c r="BY30" s="755">
        <v>146.9</v>
      </c>
      <c r="BZ30" s="9" t="s">
        <v>315</v>
      </c>
      <c r="CA30" s="755">
        <v>11.8</v>
      </c>
      <c r="CB30" s="9" t="s">
        <v>315</v>
      </c>
      <c r="CC30" s="755">
        <v>13</v>
      </c>
      <c r="CD30" s="9" t="s">
        <v>315</v>
      </c>
      <c r="CE30" s="755">
        <v>178.6</v>
      </c>
      <c r="CF30" s="9" t="s">
        <v>323</v>
      </c>
      <c r="CG30" s="755">
        <v>94.8</v>
      </c>
      <c r="CH30" s="9" t="s">
        <v>323</v>
      </c>
      <c r="CI30" s="9"/>
      <c r="CJ30" s="9"/>
      <c r="CK30" s="9"/>
    </row>
    <row r="31" spans="1:89" s="98" customFormat="1" x14ac:dyDescent="0.25">
      <c r="A31" s="99">
        <v>10104711</v>
      </c>
      <c r="B31" s="99"/>
      <c r="C31" s="772">
        <v>4830</v>
      </c>
      <c r="D31" s="807">
        <v>0.05</v>
      </c>
      <c r="E31" s="772">
        <f t="shared" si="2"/>
        <v>5072</v>
      </c>
      <c r="F31" s="778">
        <v>1.1000000000000001</v>
      </c>
      <c r="G31" s="774">
        <f t="shared" si="3"/>
        <v>5579</v>
      </c>
      <c r="H31" s="776"/>
      <c r="I31" s="758"/>
      <c r="J31" s="776"/>
      <c r="K31" s="786"/>
      <c r="L31" s="9" t="s">
        <v>308</v>
      </c>
      <c r="M31" s="9" t="s">
        <v>3045</v>
      </c>
      <c r="N31" s="9" t="s">
        <v>397</v>
      </c>
      <c r="O31" s="9" t="s">
        <v>310</v>
      </c>
      <c r="P31" s="9" t="s">
        <v>311</v>
      </c>
      <c r="Q31" s="9" t="s">
        <v>312</v>
      </c>
      <c r="R31" s="9" t="s">
        <v>313</v>
      </c>
      <c r="S31" s="9" t="s">
        <v>348</v>
      </c>
      <c r="T31" s="98" t="s">
        <v>204</v>
      </c>
      <c r="U31" s="99">
        <v>194</v>
      </c>
      <c r="V31" s="99" t="s">
        <v>207</v>
      </c>
      <c r="W31" s="99">
        <v>310</v>
      </c>
      <c r="X31" s="99" t="s">
        <v>207</v>
      </c>
      <c r="Y31" s="99">
        <v>229</v>
      </c>
      <c r="Z31" s="99" t="s">
        <v>207</v>
      </c>
      <c r="AA31" s="9">
        <v>320</v>
      </c>
      <c r="AB31" s="99" t="s">
        <v>207</v>
      </c>
      <c r="AC31" s="9">
        <v>366</v>
      </c>
      <c r="AD31" s="9" t="s">
        <v>207</v>
      </c>
      <c r="AE31" s="9">
        <v>144</v>
      </c>
      <c r="AF31" s="9" t="s">
        <v>315</v>
      </c>
      <c r="AG31" s="14" t="s">
        <v>361</v>
      </c>
      <c r="AH31" s="14" t="s">
        <v>207</v>
      </c>
      <c r="AI31" s="14" t="s">
        <v>362</v>
      </c>
      <c r="AJ31" s="14" t="s">
        <v>207</v>
      </c>
      <c r="AK31" s="9">
        <v>5</v>
      </c>
      <c r="AL31" s="14" t="s">
        <v>207</v>
      </c>
      <c r="AM31" s="9">
        <v>5</v>
      </c>
      <c r="AN31" s="14" t="s">
        <v>207</v>
      </c>
      <c r="AO31" s="9">
        <v>5</v>
      </c>
      <c r="AP31" s="14" t="s">
        <v>207</v>
      </c>
      <c r="AQ31" s="9">
        <v>30</v>
      </c>
      <c r="AR31" s="14" t="s">
        <v>207</v>
      </c>
      <c r="AS31" s="9" t="s">
        <v>42</v>
      </c>
      <c r="AT31" s="9" t="s">
        <v>345</v>
      </c>
      <c r="AU31" s="9" t="s">
        <v>319</v>
      </c>
      <c r="AV31" s="9" t="s">
        <v>320</v>
      </c>
      <c r="AW31" s="9" t="s">
        <v>3046</v>
      </c>
      <c r="AX31" s="9">
        <v>9010600000</v>
      </c>
      <c r="AY31" s="99">
        <v>396</v>
      </c>
      <c r="AZ31" s="12" t="s">
        <v>207</v>
      </c>
      <c r="BA31" s="99">
        <v>30</v>
      </c>
      <c r="BB31" s="12" t="s">
        <v>207</v>
      </c>
      <c r="BC31" s="99">
        <v>33</v>
      </c>
      <c r="BD31" s="12" t="s">
        <v>207</v>
      </c>
      <c r="BE31" s="99">
        <v>87</v>
      </c>
      <c r="BF31" s="12" t="s">
        <v>321</v>
      </c>
      <c r="BG31" s="654">
        <v>86.471000000000004</v>
      </c>
      <c r="BH31" s="12" t="s">
        <v>321</v>
      </c>
      <c r="BI31" s="99">
        <v>45</v>
      </c>
      <c r="BJ31" s="12" t="s">
        <v>321</v>
      </c>
      <c r="BK31" s="754">
        <v>0</v>
      </c>
      <c r="BL31" s="12" t="s">
        <v>321</v>
      </c>
      <c r="BM31" s="754">
        <v>0.50800000000000001</v>
      </c>
      <c r="BN31" s="12" t="s">
        <v>321</v>
      </c>
      <c r="BO31" s="754">
        <v>1.5</v>
      </c>
      <c r="BP31" s="12" t="s">
        <v>321</v>
      </c>
      <c r="BQ31" s="754">
        <v>0.02</v>
      </c>
      <c r="BR31" s="12" t="s">
        <v>321</v>
      </c>
      <c r="BS31" s="654">
        <v>39.442999999999998</v>
      </c>
      <c r="BT31" s="12" t="s">
        <v>321</v>
      </c>
      <c r="BU31" s="654">
        <v>41.470999999999997</v>
      </c>
      <c r="BV31" s="12" t="s">
        <v>321</v>
      </c>
      <c r="BW31" s="9">
        <v>0.4</v>
      </c>
      <c r="BX31" s="9" t="s">
        <v>322</v>
      </c>
      <c r="BY31" s="755">
        <v>155.9</v>
      </c>
      <c r="BZ31" s="9" t="s">
        <v>315</v>
      </c>
      <c r="CA31" s="755">
        <v>11.8</v>
      </c>
      <c r="CB31" s="9" t="s">
        <v>315</v>
      </c>
      <c r="CC31" s="755">
        <v>13</v>
      </c>
      <c r="CD31" s="9" t="s">
        <v>315</v>
      </c>
      <c r="CE31" s="755">
        <v>189.6</v>
      </c>
      <c r="CF31" s="9" t="s">
        <v>323</v>
      </c>
      <c r="CG31" s="755">
        <v>99.2</v>
      </c>
      <c r="CH31" s="9" t="s">
        <v>323</v>
      </c>
      <c r="CI31" s="9"/>
      <c r="CJ31" s="9"/>
      <c r="CK31" s="9"/>
    </row>
    <row r="32" spans="1:89" s="98" customFormat="1" x14ac:dyDescent="0.25">
      <c r="A32" s="99">
        <v>10104712</v>
      </c>
      <c r="B32" s="99"/>
      <c r="C32" s="772">
        <v>5142</v>
      </c>
      <c r="D32" s="807">
        <v>0.05</v>
      </c>
      <c r="E32" s="772">
        <f t="shared" si="2"/>
        <v>5399</v>
      </c>
      <c r="F32" s="778">
        <v>1.1000000000000001</v>
      </c>
      <c r="G32" s="774">
        <f t="shared" si="3"/>
        <v>5939</v>
      </c>
      <c r="H32" s="776"/>
      <c r="I32" s="758"/>
      <c r="J32" s="776"/>
      <c r="K32" s="786"/>
      <c r="L32" s="9" t="s">
        <v>308</v>
      </c>
      <c r="M32" s="9" t="s">
        <v>3047</v>
      </c>
      <c r="N32" s="9" t="s">
        <v>397</v>
      </c>
      <c r="O32" s="9" t="s">
        <v>310</v>
      </c>
      <c r="P32" s="9" t="s">
        <v>311</v>
      </c>
      <c r="Q32" s="9" t="s">
        <v>312</v>
      </c>
      <c r="R32" s="9" t="s">
        <v>313</v>
      </c>
      <c r="S32" s="9" t="s">
        <v>348</v>
      </c>
      <c r="T32" s="98" t="s">
        <v>204</v>
      </c>
      <c r="U32" s="99">
        <v>206</v>
      </c>
      <c r="V32" s="99" t="s">
        <v>207</v>
      </c>
      <c r="W32" s="99">
        <v>330</v>
      </c>
      <c r="X32" s="99" t="s">
        <v>207</v>
      </c>
      <c r="Y32" s="99">
        <v>241</v>
      </c>
      <c r="Z32" s="99" t="s">
        <v>207</v>
      </c>
      <c r="AA32" s="9">
        <v>340</v>
      </c>
      <c r="AB32" s="99" t="s">
        <v>207</v>
      </c>
      <c r="AC32" s="9">
        <v>389</v>
      </c>
      <c r="AD32" s="9" t="s">
        <v>207</v>
      </c>
      <c r="AE32" s="9">
        <v>153</v>
      </c>
      <c r="AF32" s="9" t="s">
        <v>315</v>
      </c>
      <c r="AG32" s="14" t="s">
        <v>363</v>
      </c>
      <c r="AH32" s="14" t="s">
        <v>207</v>
      </c>
      <c r="AI32" s="14" t="s">
        <v>364</v>
      </c>
      <c r="AJ32" s="14" t="s">
        <v>207</v>
      </c>
      <c r="AK32" s="9">
        <v>5</v>
      </c>
      <c r="AL32" s="14" t="s">
        <v>207</v>
      </c>
      <c r="AM32" s="9">
        <v>5</v>
      </c>
      <c r="AN32" s="14" t="s">
        <v>207</v>
      </c>
      <c r="AO32" s="9">
        <v>5</v>
      </c>
      <c r="AP32" s="14" t="s">
        <v>207</v>
      </c>
      <c r="AQ32" s="9">
        <v>30</v>
      </c>
      <c r="AR32" s="14" t="s">
        <v>207</v>
      </c>
      <c r="AS32" s="9" t="s">
        <v>42</v>
      </c>
      <c r="AT32" s="9" t="s">
        <v>345</v>
      </c>
      <c r="AU32" s="9" t="s">
        <v>319</v>
      </c>
      <c r="AV32" s="9" t="s">
        <v>320</v>
      </c>
      <c r="AW32" s="9" t="s">
        <v>3048</v>
      </c>
      <c r="AX32" s="9">
        <v>9010600000</v>
      </c>
      <c r="AY32" s="99">
        <v>419</v>
      </c>
      <c r="AZ32" s="12" t="s">
        <v>207</v>
      </c>
      <c r="BA32" s="99">
        <v>30</v>
      </c>
      <c r="BB32" s="12" t="s">
        <v>207</v>
      </c>
      <c r="BC32" s="99">
        <v>33</v>
      </c>
      <c r="BD32" s="12" t="s">
        <v>207</v>
      </c>
      <c r="BE32" s="99">
        <v>92</v>
      </c>
      <c r="BF32" s="12" t="s">
        <v>321</v>
      </c>
      <c r="BG32" s="654">
        <v>91.394000000000005</v>
      </c>
      <c r="BH32" s="12" t="s">
        <v>321</v>
      </c>
      <c r="BI32" s="99">
        <v>48</v>
      </c>
      <c r="BJ32" s="12" t="s">
        <v>321</v>
      </c>
      <c r="BK32" s="754">
        <v>0</v>
      </c>
      <c r="BL32" s="12" t="s">
        <v>321</v>
      </c>
      <c r="BM32" s="754">
        <v>0.52500000000000002</v>
      </c>
      <c r="BN32" s="12" t="s">
        <v>321</v>
      </c>
      <c r="BO32" s="754">
        <v>1.82</v>
      </c>
      <c r="BP32" s="12" t="s">
        <v>321</v>
      </c>
      <c r="BQ32" s="754">
        <v>0.02</v>
      </c>
      <c r="BR32" s="12" t="s">
        <v>321</v>
      </c>
      <c r="BS32" s="654">
        <v>41.029000000000003</v>
      </c>
      <c r="BT32" s="12" t="s">
        <v>321</v>
      </c>
      <c r="BU32" s="654">
        <v>43.393999999999998</v>
      </c>
      <c r="BV32" s="12" t="s">
        <v>321</v>
      </c>
      <c r="BW32" s="9">
        <v>0.42</v>
      </c>
      <c r="BX32" s="9" t="s">
        <v>322</v>
      </c>
      <c r="BY32" s="755">
        <v>165</v>
      </c>
      <c r="BZ32" s="9" t="s">
        <v>315</v>
      </c>
      <c r="CA32" s="755">
        <v>11.8</v>
      </c>
      <c r="CB32" s="9" t="s">
        <v>315</v>
      </c>
      <c r="CC32" s="755">
        <v>13</v>
      </c>
      <c r="CD32" s="9" t="s">
        <v>315</v>
      </c>
      <c r="CE32" s="755">
        <v>198.4</v>
      </c>
      <c r="CF32" s="9" t="s">
        <v>323</v>
      </c>
      <c r="CG32" s="755">
        <v>105.8</v>
      </c>
      <c r="CH32" s="9" t="s">
        <v>323</v>
      </c>
      <c r="CI32" s="9"/>
      <c r="CJ32" s="9"/>
      <c r="CK32" s="9"/>
    </row>
    <row r="33" spans="1:89" s="98" customFormat="1" x14ac:dyDescent="0.25">
      <c r="A33" s="99">
        <v>10104713</v>
      </c>
      <c r="B33" s="99"/>
      <c r="C33" s="772">
        <v>5468</v>
      </c>
      <c r="D33" s="807">
        <v>0.05</v>
      </c>
      <c r="E33" s="772">
        <f t="shared" si="2"/>
        <v>5741</v>
      </c>
      <c r="F33" s="778">
        <v>1.1000000000000001</v>
      </c>
      <c r="G33" s="774">
        <f t="shared" si="3"/>
        <v>6315</v>
      </c>
      <c r="H33" s="776"/>
      <c r="I33" s="758"/>
      <c r="J33" s="776"/>
      <c r="K33" s="786"/>
      <c r="L33" s="9" t="s">
        <v>308</v>
      </c>
      <c r="M33" s="9" t="s">
        <v>3049</v>
      </c>
      <c r="N33" s="9" t="s">
        <v>397</v>
      </c>
      <c r="O33" s="9" t="s">
        <v>310</v>
      </c>
      <c r="P33" s="9" t="s">
        <v>311</v>
      </c>
      <c r="Q33" s="9" t="s">
        <v>312</v>
      </c>
      <c r="R33" s="9" t="s">
        <v>313</v>
      </c>
      <c r="S33" s="9" t="s">
        <v>348</v>
      </c>
      <c r="T33" s="98" t="s">
        <v>204</v>
      </c>
      <c r="U33" s="99">
        <v>219</v>
      </c>
      <c r="V33" s="99" t="s">
        <v>207</v>
      </c>
      <c r="W33" s="99">
        <v>350</v>
      </c>
      <c r="X33" s="99" t="s">
        <v>207</v>
      </c>
      <c r="Y33" s="99">
        <v>254</v>
      </c>
      <c r="Z33" s="99" t="s">
        <v>207</v>
      </c>
      <c r="AA33" s="9">
        <v>360</v>
      </c>
      <c r="AB33" s="99" t="s">
        <v>207</v>
      </c>
      <c r="AC33" s="9">
        <v>413</v>
      </c>
      <c r="AD33" s="9" t="s">
        <v>207</v>
      </c>
      <c r="AE33" s="9">
        <v>163</v>
      </c>
      <c r="AF33" s="9" t="s">
        <v>315</v>
      </c>
      <c r="AG33" s="14" t="s">
        <v>365</v>
      </c>
      <c r="AH33" s="14" t="s">
        <v>207</v>
      </c>
      <c r="AI33" s="14" t="s">
        <v>366</v>
      </c>
      <c r="AJ33" s="14" t="s">
        <v>207</v>
      </c>
      <c r="AK33" s="9">
        <v>5</v>
      </c>
      <c r="AL33" s="14" t="s">
        <v>207</v>
      </c>
      <c r="AM33" s="9">
        <v>5</v>
      </c>
      <c r="AN33" s="14" t="s">
        <v>207</v>
      </c>
      <c r="AO33" s="9">
        <v>5</v>
      </c>
      <c r="AP33" s="14" t="s">
        <v>207</v>
      </c>
      <c r="AQ33" s="9">
        <v>30</v>
      </c>
      <c r="AR33" s="14" t="s">
        <v>207</v>
      </c>
      <c r="AS33" s="9" t="s">
        <v>42</v>
      </c>
      <c r="AT33" s="9" t="s">
        <v>345</v>
      </c>
      <c r="AU33" s="9" t="s">
        <v>319</v>
      </c>
      <c r="AV33" s="9" t="s">
        <v>320</v>
      </c>
      <c r="AW33" s="9" t="s">
        <v>3050</v>
      </c>
      <c r="AX33" s="9">
        <v>9010600000</v>
      </c>
      <c r="AY33" s="99">
        <v>434</v>
      </c>
      <c r="AZ33" s="12" t="s">
        <v>207</v>
      </c>
      <c r="BA33" s="99">
        <v>30</v>
      </c>
      <c r="BB33" s="12" t="s">
        <v>207</v>
      </c>
      <c r="BC33" s="99">
        <v>33</v>
      </c>
      <c r="BD33" s="12" t="s">
        <v>207</v>
      </c>
      <c r="BE33" s="99">
        <v>95</v>
      </c>
      <c r="BF33" s="12" t="s">
        <v>321</v>
      </c>
      <c r="BG33" s="654">
        <v>94.488</v>
      </c>
      <c r="BH33" s="12" t="s">
        <v>321</v>
      </c>
      <c r="BI33" s="99">
        <v>50</v>
      </c>
      <c r="BJ33" s="12" t="s">
        <v>321</v>
      </c>
      <c r="BK33" s="754">
        <v>0</v>
      </c>
      <c r="BL33" s="12" t="s">
        <v>321</v>
      </c>
      <c r="BM33" s="754">
        <v>0.53700000000000003</v>
      </c>
      <c r="BN33" s="12" t="s">
        <v>321</v>
      </c>
      <c r="BO33" s="754">
        <v>1.82</v>
      </c>
      <c r="BP33" s="12" t="s">
        <v>321</v>
      </c>
      <c r="BQ33" s="754">
        <v>0.02</v>
      </c>
      <c r="BR33" s="12" t="s">
        <v>321</v>
      </c>
      <c r="BS33" s="654">
        <v>42.110999999999997</v>
      </c>
      <c r="BT33" s="12" t="s">
        <v>321</v>
      </c>
      <c r="BU33" s="654">
        <v>44.488</v>
      </c>
      <c r="BV33" s="12" t="s">
        <v>321</v>
      </c>
      <c r="BW33" s="9">
        <v>0.44</v>
      </c>
      <c r="BX33" s="9" t="s">
        <v>322</v>
      </c>
      <c r="BY33" s="755">
        <v>170.9</v>
      </c>
      <c r="BZ33" s="9" t="s">
        <v>315</v>
      </c>
      <c r="CA33" s="755">
        <v>11.8</v>
      </c>
      <c r="CB33" s="9" t="s">
        <v>315</v>
      </c>
      <c r="CC33" s="755">
        <v>13</v>
      </c>
      <c r="CD33" s="9" t="s">
        <v>315</v>
      </c>
      <c r="CE33" s="755">
        <v>207.2</v>
      </c>
      <c r="CF33" s="9" t="s">
        <v>323</v>
      </c>
      <c r="CG33" s="755">
        <v>110.2</v>
      </c>
      <c r="CH33" s="9" t="s">
        <v>323</v>
      </c>
      <c r="CI33" s="9"/>
      <c r="CJ33" s="9"/>
      <c r="CK33" s="9"/>
    </row>
    <row r="34" spans="1:89" s="98" customFormat="1" x14ac:dyDescent="0.25">
      <c r="A34" s="99">
        <v>10104714</v>
      </c>
      <c r="B34" s="99"/>
      <c r="C34" s="772">
        <v>5807</v>
      </c>
      <c r="D34" s="807">
        <v>0.05</v>
      </c>
      <c r="E34" s="772">
        <f t="shared" si="2"/>
        <v>6097</v>
      </c>
      <c r="F34" s="778">
        <v>1.1000000000000001</v>
      </c>
      <c r="G34" s="774">
        <f t="shared" si="3"/>
        <v>6707</v>
      </c>
      <c r="H34" s="776"/>
      <c r="I34" s="758"/>
      <c r="J34" s="776"/>
      <c r="K34" s="786"/>
      <c r="L34" s="9" t="s">
        <v>308</v>
      </c>
      <c r="M34" s="9" t="s">
        <v>3051</v>
      </c>
      <c r="N34" s="9" t="s">
        <v>397</v>
      </c>
      <c r="O34" s="9" t="s">
        <v>310</v>
      </c>
      <c r="P34" s="9" t="s">
        <v>311</v>
      </c>
      <c r="Q34" s="9" t="s">
        <v>312</v>
      </c>
      <c r="R34" s="9" t="s">
        <v>313</v>
      </c>
      <c r="S34" s="9" t="s">
        <v>348</v>
      </c>
      <c r="T34" s="98" t="s">
        <v>204</v>
      </c>
      <c r="U34" s="99">
        <v>231</v>
      </c>
      <c r="V34" s="99" t="s">
        <v>207</v>
      </c>
      <c r="W34" s="99">
        <v>370</v>
      </c>
      <c r="X34" s="99" t="s">
        <v>207</v>
      </c>
      <c r="Y34" s="99">
        <v>266</v>
      </c>
      <c r="Z34" s="99" t="s">
        <v>207</v>
      </c>
      <c r="AA34" s="9">
        <v>380</v>
      </c>
      <c r="AB34" s="99" t="s">
        <v>207</v>
      </c>
      <c r="AC34" s="9">
        <v>436</v>
      </c>
      <c r="AD34" s="9" t="s">
        <v>207</v>
      </c>
      <c r="AE34" s="9">
        <v>172</v>
      </c>
      <c r="AF34" s="9" t="s">
        <v>315</v>
      </c>
      <c r="AG34" s="14" t="s">
        <v>367</v>
      </c>
      <c r="AH34" s="14" t="s">
        <v>207</v>
      </c>
      <c r="AI34" s="14" t="s">
        <v>368</v>
      </c>
      <c r="AJ34" s="14" t="s">
        <v>207</v>
      </c>
      <c r="AK34" s="9">
        <v>5</v>
      </c>
      <c r="AL34" s="14" t="s">
        <v>207</v>
      </c>
      <c r="AM34" s="9">
        <v>5</v>
      </c>
      <c r="AN34" s="14" t="s">
        <v>207</v>
      </c>
      <c r="AO34" s="9">
        <v>5</v>
      </c>
      <c r="AP34" s="14" t="s">
        <v>207</v>
      </c>
      <c r="AQ34" s="9">
        <v>30</v>
      </c>
      <c r="AR34" s="14" t="s">
        <v>207</v>
      </c>
      <c r="AS34" s="9" t="s">
        <v>42</v>
      </c>
      <c r="AT34" s="9" t="s">
        <v>345</v>
      </c>
      <c r="AU34" s="9" t="s">
        <v>319</v>
      </c>
      <c r="AV34" s="9" t="s">
        <v>320</v>
      </c>
      <c r="AW34" s="9" t="s">
        <v>3052</v>
      </c>
      <c r="AX34" s="9">
        <v>9010600000</v>
      </c>
      <c r="AY34" s="99">
        <v>452</v>
      </c>
      <c r="AZ34" s="12" t="s">
        <v>207</v>
      </c>
      <c r="BA34" s="99">
        <v>30</v>
      </c>
      <c r="BB34" s="12" t="s">
        <v>207</v>
      </c>
      <c r="BC34" s="99">
        <v>33</v>
      </c>
      <c r="BD34" s="12" t="s">
        <v>207</v>
      </c>
      <c r="BE34" s="99">
        <v>99</v>
      </c>
      <c r="BF34" s="12" t="s">
        <v>321</v>
      </c>
      <c r="BG34" s="654">
        <v>98.945999999999998</v>
      </c>
      <c r="BH34" s="12" t="s">
        <v>321</v>
      </c>
      <c r="BI34" s="99">
        <v>53</v>
      </c>
      <c r="BJ34" s="12" t="s">
        <v>321</v>
      </c>
      <c r="BK34" s="754">
        <v>0</v>
      </c>
      <c r="BL34" s="12" t="s">
        <v>321</v>
      </c>
      <c r="BM34" s="754">
        <v>0.55300000000000005</v>
      </c>
      <c r="BN34" s="12" t="s">
        <v>321</v>
      </c>
      <c r="BO34" s="754">
        <v>1.82</v>
      </c>
      <c r="BP34" s="12" t="s">
        <v>321</v>
      </c>
      <c r="BQ34" s="754">
        <v>0.02</v>
      </c>
      <c r="BR34" s="12" t="s">
        <v>321</v>
      </c>
      <c r="BS34" s="654">
        <v>43.552999999999997</v>
      </c>
      <c r="BT34" s="12" t="s">
        <v>321</v>
      </c>
      <c r="BU34" s="654">
        <v>45.945999999999998</v>
      </c>
      <c r="BV34" s="12" t="s">
        <v>321</v>
      </c>
      <c r="BW34" s="9">
        <v>0.46</v>
      </c>
      <c r="BX34" s="9" t="s">
        <v>322</v>
      </c>
      <c r="BY34" s="755">
        <v>178</v>
      </c>
      <c r="BZ34" s="9" t="s">
        <v>315</v>
      </c>
      <c r="CA34" s="755">
        <v>11.8</v>
      </c>
      <c r="CB34" s="9" t="s">
        <v>315</v>
      </c>
      <c r="CC34" s="755">
        <v>13</v>
      </c>
      <c r="CD34" s="9" t="s">
        <v>315</v>
      </c>
      <c r="CE34" s="755">
        <v>216.1</v>
      </c>
      <c r="CF34" s="9" t="s">
        <v>323</v>
      </c>
      <c r="CG34" s="755">
        <v>116.8</v>
      </c>
      <c r="CH34" s="9" t="s">
        <v>323</v>
      </c>
      <c r="CI34" s="9"/>
      <c r="CJ34" s="9"/>
      <c r="CK34" s="9"/>
    </row>
    <row r="35" spans="1:89" s="98" customFormat="1" x14ac:dyDescent="0.25">
      <c r="A35" s="99">
        <v>10104715</v>
      </c>
      <c r="B35" s="99"/>
      <c r="C35" s="772">
        <v>6161</v>
      </c>
      <c r="D35" s="807">
        <v>0.05</v>
      </c>
      <c r="E35" s="772">
        <f t="shared" si="2"/>
        <v>6469</v>
      </c>
      <c r="F35" s="778">
        <v>1.1000000000000001</v>
      </c>
      <c r="G35" s="774">
        <f t="shared" si="3"/>
        <v>7116</v>
      </c>
      <c r="H35" s="776"/>
      <c r="I35" s="758"/>
      <c r="J35" s="776"/>
      <c r="K35" s="786"/>
      <c r="L35" s="9" t="s">
        <v>308</v>
      </c>
      <c r="M35" s="9" t="s">
        <v>3053</v>
      </c>
      <c r="N35" s="9" t="s">
        <v>397</v>
      </c>
      <c r="O35" s="9" t="s">
        <v>310</v>
      </c>
      <c r="P35" s="9" t="s">
        <v>311</v>
      </c>
      <c r="Q35" s="9" t="s">
        <v>312</v>
      </c>
      <c r="R35" s="9" t="s">
        <v>313</v>
      </c>
      <c r="S35" s="9" t="s">
        <v>348</v>
      </c>
      <c r="T35" s="98" t="s">
        <v>204</v>
      </c>
      <c r="U35" s="99">
        <v>244</v>
      </c>
      <c r="V35" s="99" t="s">
        <v>207</v>
      </c>
      <c r="W35" s="99">
        <v>390</v>
      </c>
      <c r="X35" s="99" t="s">
        <v>207</v>
      </c>
      <c r="Y35" s="99">
        <v>279</v>
      </c>
      <c r="Z35" s="99" t="s">
        <v>207</v>
      </c>
      <c r="AA35" s="9">
        <v>400</v>
      </c>
      <c r="AB35" s="99" t="s">
        <v>207</v>
      </c>
      <c r="AC35" s="9">
        <v>460</v>
      </c>
      <c r="AD35" s="9" t="s">
        <v>207</v>
      </c>
      <c r="AE35" s="9">
        <v>181</v>
      </c>
      <c r="AF35" s="9" t="s">
        <v>315</v>
      </c>
      <c r="AG35" s="14" t="s">
        <v>369</v>
      </c>
      <c r="AH35" s="14" t="s">
        <v>207</v>
      </c>
      <c r="AI35" s="14" t="s">
        <v>370</v>
      </c>
      <c r="AJ35" s="14" t="s">
        <v>207</v>
      </c>
      <c r="AK35" s="9">
        <v>5</v>
      </c>
      <c r="AL35" s="14" t="s">
        <v>207</v>
      </c>
      <c r="AM35" s="9">
        <v>5</v>
      </c>
      <c r="AN35" s="14" t="s">
        <v>207</v>
      </c>
      <c r="AO35" s="9">
        <v>5</v>
      </c>
      <c r="AP35" s="14" t="s">
        <v>207</v>
      </c>
      <c r="AQ35" s="9">
        <v>30</v>
      </c>
      <c r="AR35" s="14" t="s">
        <v>207</v>
      </c>
      <c r="AS35" s="9" t="s">
        <v>42</v>
      </c>
      <c r="AT35" s="9" t="s">
        <v>345</v>
      </c>
      <c r="AU35" s="9" t="s">
        <v>319</v>
      </c>
      <c r="AV35" s="9" t="s">
        <v>320</v>
      </c>
      <c r="AW35" s="9" t="s">
        <v>3054</v>
      </c>
      <c r="AX35" s="9">
        <v>9010600000</v>
      </c>
      <c r="AY35" s="99">
        <v>472</v>
      </c>
      <c r="AZ35" s="12" t="s">
        <v>207</v>
      </c>
      <c r="BA35" s="99">
        <v>30</v>
      </c>
      <c r="BB35" s="12" t="s">
        <v>207</v>
      </c>
      <c r="BC35" s="99">
        <v>33</v>
      </c>
      <c r="BD35" s="12" t="s">
        <v>207</v>
      </c>
      <c r="BE35" s="99">
        <v>104</v>
      </c>
      <c r="BF35" s="12" t="s">
        <v>321</v>
      </c>
      <c r="BG35" s="654">
        <v>103.76300000000001</v>
      </c>
      <c r="BH35" s="12" t="s">
        <v>321</v>
      </c>
      <c r="BI35" s="99">
        <v>56</v>
      </c>
      <c r="BJ35" s="12" t="s">
        <v>321</v>
      </c>
      <c r="BK35" s="754">
        <v>0</v>
      </c>
      <c r="BL35" s="12" t="s">
        <v>321</v>
      </c>
      <c r="BM35" s="754">
        <v>0.56899999999999995</v>
      </c>
      <c r="BN35" s="12" t="s">
        <v>321</v>
      </c>
      <c r="BO35" s="754">
        <v>2.1800000000000002</v>
      </c>
      <c r="BP35" s="12" t="s">
        <v>321</v>
      </c>
      <c r="BQ35" s="754">
        <v>0.02</v>
      </c>
      <c r="BR35" s="12" t="s">
        <v>321</v>
      </c>
      <c r="BS35" s="654">
        <v>44.994</v>
      </c>
      <c r="BT35" s="12" t="s">
        <v>321</v>
      </c>
      <c r="BU35" s="654">
        <v>47.762999999999998</v>
      </c>
      <c r="BV35" s="12" t="s">
        <v>321</v>
      </c>
      <c r="BW35" s="9">
        <v>0.48</v>
      </c>
      <c r="BX35" s="9" t="s">
        <v>322</v>
      </c>
      <c r="BY35" s="755">
        <v>185.8</v>
      </c>
      <c r="BZ35" s="9" t="s">
        <v>315</v>
      </c>
      <c r="CA35" s="755">
        <v>11.8</v>
      </c>
      <c r="CB35" s="9" t="s">
        <v>315</v>
      </c>
      <c r="CC35" s="755">
        <v>13</v>
      </c>
      <c r="CD35" s="9" t="s">
        <v>315</v>
      </c>
      <c r="CE35" s="755">
        <v>224.9</v>
      </c>
      <c r="CF35" s="9" t="s">
        <v>323</v>
      </c>
      <c r="CG35" s="755">
        <v>123.5</v>
      </c>
      <c r="CH35" s="9" t="s">
        <v>323</v>
      </c>
      <c r="CI35" s="9"/>
      <c r="CJ35" s="9"/>
      <c r="CK35" s="9"/>
    </row>
    <row r="36" spans="1:89" s="98" customFormat="1" x14ac:dyDescent="0.25">
      <c r="A36" s="99">
        <v>10104716</v>
      </c>
      <c r="B36" s="99"/>
      <c r="C36" s="772">
        <v>3257</v>
      </c>
      <c r="D36" s="807">
        <v>0.05</v>
      </c>
      <c r="E36" s="772">
        <f t="shared" si="2"/>
        <v>3420</v>
      </c>
      <c r="F36" s="778">
        <v>1.1000000000000001</v>
      </c>
      <c r="G36" s="774">
        <f t="shared" si="3"/>
        <v>3762</v>
      </c>
      <c r="H36" s="776"/>
      <c r="I36" s="758"/>
      <c r="J36" s="776"/>
      <c r="K36" s="786"/>
      <c r="L36" s="9" t="s">
        <v>308</v>
      </c>
      <c r="M36" s="9" t="s">
        <v>3055</v>
      </c>
      <c r="N36" s="9" t="s">
        <v>397</v>
      </c>
      <c r="O36" s="9" t="s">
        <v>310</v>
      </c>
      <c r="P36" s="9" t="s">
        <v>311</v>
      </c>
      <c r="Q36" s="9" t="s">
        <v>312</v>
      </c>
      <c r="R36" s="9" t="s">
        <v>313</v>
      </c>
      <c r="S36" s="9" t="s">
        <v>348</v>
      </c>
      <c r="T36" s="98" t="s">
        <v>204</v>
      </c>
      <c r="U36" s="99">
        <v>119</v>
      </c>
      <c r="V36" s="99" t="s">
        <v>207</v>
      </c>
      <c r="W36" s="99">
        <v>190</v>
      </c>
      <c r="X36" s="99" t="s">
        <v>207</v>
      </c>
      <c r="Y36" s="99">
        <v>154</v>
      </c>
      <c r="Z36" s="99" t="s">
        <v>207</v>
      </c>
      <c r="AA36" s="9">
        <v>200</v>
      </c>
      <c r="AB36" s="99" t="s">
        <v>207</v>
      </c>
      <c r="AC36" s="9">
        <v>224</v>
      </c>
      <c r="AD36" s="9" t="s">
        <v>207</v>
      </c>
      <c r="AE36" s="9">
        <v>88</v>
      </c>
      <c r="AF36" s="9" t="s">
        <v>315</v>
      </c>
      <c r="AG36" s="14" t="s">
        <v>349</v>
      </c>
      <c r="AH36" s="14" t="s">
        <v>207</v>
      </c>
      <c r="AI36" s="14" t="s">
        <v>350</v>
      </c>
      <c r="AJ36" s="14" t="s">
        <v>207</v>
      </c>
      <c r="AK36" s="9">
        <v>5</v>
      </c>
      <c r="AL36" s="14" t="s">
        <v>207</v>
      </c>
      <c r="AM36" s="9">
        <v>5</v>
      </c>
      <c r="AN36" s="14" t="s">
        <v>207</v>
      </c>
      <c r="AO36" s="9">
        <v>5</v>
      </c>
      <c r="AP36" s="14" t="s">
        <v>207</v>
      </c>
      <c r="AQ36" s="9">
        <v>30</v>
      </c>
      <c r="AR36" s="14" t="s">
        <v>207</v>
      </c>
      <c r="AS36" s="9" t="s">
        <v>43</v>
      </c>
      <c r="AT36" s="9" t="s">
        <v>346</v>
      </c>
      <c r="AU36" s="9" t="s">
        <v>319</v>
      </c>
      <c r="AV36" s="9" t="s">
        <v>320</v>
      </c>
      <c r="AW36" s="9" t="s">
        <v>3056</v>
      </c>
      <c r="AX36" s="9">
        <v>9010600000</v>
      </c>
      <c r="AY36" s="99">
        <v>272</v>
      </c>
      <c r="AZ36" s="12" t="s">
        <v>207</v>
      </c>
      <c r="BA36" s="99">
        <v>25</v>
      </c>
      <c r="BB36" s="12" t="s">
        <v>207</v>
      </c>
      <c r="BC36" s="99">
        <v>23</v>
      </c>
      <c r="BD36" s="12" t="s">
        <v>207</v>
      </c>
      <c r="BE36" s="99">
        <v>41</v>
      </c>
      <c r="BF36" s="12" t="s">
        <v>321</v>
      </c>
      <c r="BG36" s="654">
        <v>40.718000000000004</v>
      </c>
      <c r="BH36" s="12" t="s">
        <v>321</v>
      </c>
      <c r="BI36" s="99">
        <v>30</v>
      </c>
      <c r="BJ36" s="12" t="s">
        <v>321</v>
      </c>
      <c r="BK36" s="754">
        <v>0</v>
      </c>
      <c r="BL36" s="12" t="s">
        <v>321</v>
      </c>
      <c r="BM36" s="754">
        <v>0.308</v>
      </c>
      <c r="BN36" s="12" t="s">
        <v>321</v>
      </c>
      <c r="BO36" s="754">
        <v>7.7119999999999997</v>
      </c>
      <c r="BP36" s="12" t="s">
        <v>321</v>
      </c>
      <c r="BQ36" s="754">
        <v>0</v>
      </c>
      <c r="BR36" s="12" t="s">
        <v>321</v>
      </c>
      <c r="BS36" s="654">
        <v>2.698</v>
      </c>
      <c r="BT36" s="12" t="s">
        <v>321</v>
      </c>
      <c r="BU36" s="654">
        <v>10.718</v>
      </c>
      <c r="BV36" s="12" t="s">
        <v>321</v>
      </c>
      <c r="BW36" s="9">
        <v>0.16</v>
      </c>
      <c r="BX36" s="9" t="s">
        <v>322</v>
      </c>
      <c r="BY36" s="755">
        <v>107.1</v>
      </c>
      <c r="BZ36" s="9" t="s">
        <v>315</v>
      </c>
      <c r="CA36" s="755">
        <v>9.8000000000000007</v>
      </c>
      <c r="CB36" s="9" t="s">
        <v>315</v>
      </c>
      <c r="CC36" s="755">
        <v>9.1</v>
      </c>
      <c r="CD36" s="9" t="s">
        <v>315</v>
      </c>
      <c r="CE36" s="755">
        <v>90.4</v>
      </c>
      <c r="CF36" s="9" t="s">
        <v>323</v>
      </c>
      <c r="CG36" s="755">
        <v>66.099999999999994</v>
      </c>
      <c r="CH36" s="9" t="s">
        <v>323</v>
      </c>
      <c r="CI36" s="9"/>
      <c r="CJ36" s="9"/>
      <c r="CK36" s="9"/>
    </row>
    <row r="37" spans="1:89" s="98" customFormat="1" x14ac:dyDescent="0.25">
      <c r="A37" s="99">
        <v>10104717</v>
      </c>
      <c r="B37" s="99"/>
      <c r="C37" s="772">
        <v>3485</v>
      </c>
      <c r="D37" s="807">
        <v>0.05</v>
      </c>
      <c r="E37" s="772">
        <f t="shared" si="2"/>
        <v>3659</v>
      </c>
      <c r="F37" s="778">
        <v>1.1000000000000001</v>
      </c>
      <c r="G37" s="774">
        <f t="shared" si="3"/>
        <v>4025</v>
      </c>
      <c r="H37" s="776"/>
      <c r="I37" s="758"/>
      <c r="J37" s="776"/>
      <c r="K37" s="786"/>
      <c r="L37" s="9" t="s">
        <v>308</v>
      </c>
      <c r="M37" s="9" t="s">
        <v>3057</v>
      </c>
      <c r="N37" s="9" t="s">
        <v>397</v>
      </c>
      <c r="O37" s="9" t="s">
        <v>310</v>
      </c>
      <c r="P37" s="9" t="s">
        <v>311</v>
      </c>
      <c r="Q37" s="9" t="s">
        <v>312</v>
      </c>
      <c r="R37" s="9" t="s">
        <v>313</v>
      </c>
      <c r="S37" s="9" t="s">
        <v>348</v>
      </c>
      <c r="T37" s="98" t="s">
        <v>204</v>
      </c>
      <c r="U37" s="99">
        <v>131</v>
      </c>
      <c r="V37" s="99" t="s">
        <v>207</v>
      </c>
      <c r="W37" s="99">
        <v>210</v>
      </c>
      <c r="X37" s="99" t="s">
        <v>207</v>
      </c>
      <c r="Y37" s="99">
        <v>166</v>
      </c>
      <c r="Z37" s="99" t="s">
        <v>207</v>
      </c>
      <c r="AA37" s="9">
        <v>220</v>
      </c>
      <c r="AB37" s="99" t="s">
        <v>207</v>
      </c>
      <c r="AC37" s="9">
        <v>248</v>
      </c>
      <c r="AD37" s="9" t="s">
        <v>207</v>
      </c>
      <c r="AE37" s="9">
        <v>98</v>
      </c>
      <c r="AF37" s="9" t="s">
        <v>315</v>
      </c>
      <c r="AG37" s="14" t="s">
        <v>351</v>
      </c>
      <c r="AH37" s="14" t="s">
        <v>207</v>
      </c>
      <c r="AI37" s="14" t="s">
        <v>352</v>
      </c>
      <c r="AJ37" s="14" t="s">
        <v>207</v>
      </c>
      <c r="AK37" s="9">
        <v>5</v>
      </c>
      <c r="AL37" s="14" t="s">
        <v>207</v>
      </c>
      <c r="AM37" s="9">
        <v>5</v>
      </c>
      <c r="AN37" s="14" t="s">
        <v>207</v>
      </c>
      <c r="AO37" s="9">
        <v>5</v>
      </c>
      <c r="AP37" s="14" t="s">
        <v>207</v>
      </c>
      <c r="AQ37" s="9">
        <v>30</v>
      </c>
      <c r="AR37" s="14" t="s">
        <v>207</v>
      </c>
      <c r="AS37" s="9" t="s">
        <v>43</v>
      </c>
      <c r="AT37" s="9" t="s">
        <v>346</v>
      </c>
      <c r="AU37" s="9" t="s">
        <v>319</v>
      </c>
      <c r="AV37" s="9" t="s">
        <v>320</v>
      </c>
      <c r="AW37" s="9" t="s">
        <v>3058</v>
      </c>
      <c r="AX37" s="9">
        <v>9010600000</v>
      </c>
      <c r="AY37" s="99">
        <v>292</v>
      </c>
      <c r="AZ37" s="12" t="s">
        <v>207</v>
      </c>
      <c r="BA37" s="99">
        <v>25</v>
      </c>
      <c r="BB37" s="12" t="s">
        <v>207</v>
      </c>
      <c r="BC37" s="99">
        <v>23</v>
      </c>
      <c r="BD37" s="12" t="s">
        <v>207</v>
      </c>
      <c r="BE37" s="99">
        <v>44</v>
      </c>
      <c r="BF37" s="12" t="s">
        <v>321</v>
      </c>
      <c r="BG37" s="654">
        <v>43.438000000000002</v>
      </c>
      <c r="BH37" s="12" t="s">
        <v>321</v>
      </c>
      <c r="BI37" s="99">
        <v>32</v>
      </c>
      <c r="BJ37" s="12" t="s">
        <v>321</v>
      </c>
      <c r="BK37" s="754">
        <v>0</v>
      </c>
      <c r="BL37" s="12" t="s">
        <v>321</v>
      </c>
      <c r="BM37" s="754">
        <v>0.316</v>
      </c>
      <c r="BN37" s="12" t="s">
        <v>321</v>
      </c>
      <c r="BO37" s="754">
        <v>8.4239999999999995</v>
      </c>
      <c r="BP37" s="12" t="s">
        <v>321</v>
      </c>
      <c r="BQ37" s="754">
        <v>0</v>
      </c>
      <c r="BR37" s="12" t="s">
        <v>321</v>
      </c>
      <c r="BS37" s="654">
        <v>2.698</v>
      </c>
      <c r="BT37" s="12" t="s">
        <v>321</v>
      </c>
      <c r="BU37" s="654">
        <v>11.438000000000001</v>
      </c>
      <c r="BV37" s="12" t="s">
        <v>321</v>
      </c>
      <c r="BW37" s="9">
        <v>0.17</v>
      </c>
      <c r="BX37" s="9" t="s">
        <v>322</v>
      </c>
      <c r="BY37" s="755">
        <v>115</v>
      </c>
      <c r="BZ37" s="9" t="s">
        <v>315</v>
      </c>
      <c r="CA37" s="755">
        <v>9.8000000000000007</v>
      </c>
      <c r="CB37" s="9" t="s">
        <v>315</v>
      </c>
      <c r="CC37" s="755">
        <v>9.1</v>
      </c>
      <c r="CD37" s="9" t="s">
        <v>315</v>
      </c>
      <c r="CE37" s="755">
        <v>97</v>
      </c>
      <c r="CF37" s="9" t="s">
        <v>323</v>
      </c>
      <c r="CG37" s="755">
        <v>70.5</v>
      </c>
      <c r="CH37" s="9" t="s">
        <v>323</v>
      </c>
      <c r="CI37" s="9"/>
      <c r="CJ37" s="9"/>
      <c r="CK37" s="9"/>
    </row>
    <row r="38" spans="1:89" s="98" customFormat="1" x14ac:dyDescent="0.25">
      <c r="A38" s="99">
        <v>10104718</v>
      </c>
      <c r="B38" s="99"/>
      <c r="C38" s="772">
        <v>3724</v>
      </c>
      <c r="D38" s="807">
        <v>0.05</v>
      </c>
      <c r="E38" s="772">
        <f t="shared" si="2"/>
        <v>3910</v>
      </c>
      <c r="F38" s="778">
        <v>1.1000000000000001</v>
      </c>
      <c r="G38" s="774">
        <f t="shared" si="3"/>
        <v>4301</v>
      </c>
      <c r="H38" s="776"/>
      <c r="I38" s="758"/>
      <c r="J38" s="776"/>
      <c r="K38" s="786"/>
      <c r="L38" s="9" t="s">
        <v>308</v>
      </c>
      <c r="M38" s="9" t="s">
        <v>3059</v>
      </c>
      <c r="N38" s="9" t="s">
        <v>397</v>
      </c>
      <c r="O38" s="9" t="s">
        <v>310</v>
      </c>
      <c r="P38" s="9" t="s">
        <v>311</v>
      </c>
      <c r="Q38" s="9" t="s">
        <v>312</v>
      </c>
      <c r="R38" s="9" t="s">
        <v>313</v>
      </c>
      <c r="S38" s="9" t="s">
        <v>348</v>
      </c>
      <c r="T38" s="98" t="s">
        <v>204</v>
      </c>
      <c r="U38" s="99">
        <v>144</v>
      </c>
      <c r="V38" s="99" t="s">
        <v>207</v>
      </c>
      <c r="W38" s="99">
        <v>230</v>
      </c>
      <c r="X38" s="99" t="s">
        <v>207</v>
      </c>
      <c r="Y38" s="99">
        <v>179</v>
      </c>
      <c r="Z38" s="99" t="s">
        <v>207</v>
      </c>
      <c r="AA38" s="9">
        <v>240</v>
      </c>
      <c r="AB38" s="99" t="s">
        <v>207</v>
      </c>
      <c r="AC38" s="9">
        <v>271</v>
      </c>
      <c r="AD38" s="9" t="s">
        <v>207</v>
      </c>
      <c r="AE38" s="9">
        <v>107</v>
      </c>
      <c r="AF38" s="9" t="s">
        <v>315</v>
      </c>
      <c r="AG38" s="14" t="s">
        <v>353</v>
      </c>
      <c r="AH38" s="14" t="s">
        <v>207</v>
      </c>
      <c r="AI38" s="14" t="s">
        <v>354</v>
      </c>
      <c r="AJ38" s="14" t="s">
        <v>207</v>
      </c>
      <c r="AK38" s="9">
        <v>5</v>
      </c>
      <c r="AL38" s="14" t="s">
        <v>207</v>
      </c>
      <c r="AM38" s="9">
        <v>5</v>
      </c>
      <c r="AN38" s="14" t="s">
        <v>207</v>
      </c>
      <c r="AO38" s="9">
        <v>5</v>
      </c>
      <c r="AP38" s="14" t="s">
        <v>207</v>
      </c>
      <c r="AQ38" s="9">
        <v>30</v>
      </c>
      <c r="AR38" s="14" t="s">
        <v>207</v>
      </c>
      <c r="AS38" s="9" t="s">
        <v>43</v>
      </c>
      <c r="AT38" s="9" t="s">
        <v>346</v>
      </c>
      <c r="AU38" s="9" t="s">
        <v>319</v>
      </c>
      <c r="AV38" s="9" t="s">
        <v>320</v>
      </c>
      <c r="AW38" s="9" t="s">
        <v>3060</v>
      </c>
      <c r="AX38" s="9">
        <v>9010600000</v>
      </c>
      <c r="AY38" s="99">
        <v>312</v>
      </c>
      <c r="AZ38" s="12" t="s">
        <v>207</v>
      </c>
      <c r="BA38" s="99">
        <v>25</v>
      </c>
      <c r="BB38" s="12" t="s">
        <v>207</v>
      </c>
      <c r="BC38" s="99">
        <v>23</v>
      </c>
      <c r="BD38" s="12" t="s">
        <v>207</v>
      </c>
      <c r="BE38" s="99">
        <v>47</v>
      </c>
      <c r="BF38" s="12" t="s">
        <v>321</v>
      </c>
      <c r="BG38" s="654">
        <v>46.198</v>
      </c>
      <c r="BH38" s="12" t="s">
        <v>321</v>
      </c>
      <c r="BI38" s="99">
        <v>34</v>
      </c>
      <c r="BJ38" s="12" t="s">
        <v>321</v>
      </c>
      <c r="BK38" s="754">
        <v>0</v>
      </c>
      <c r="BL38" s="12" t="s">
        <v>321</v>
      </c>
      <c r="BM38" s="754">
        <v>0.32400000000000001</v>
      </c>
      <c r="BN38" s="12" t="s">
        <v>321</v>
      </c>
      <c r="BO38" s="754">
        <v>9.1760000000000002</v>
      </c>
      <c r="BP38" s="12" t="s">
        <v>321</v>
      </c>
      <c r="BQ38" s="754">
        <v>0</v>
      </c>
      <c r="BR38" s="12" t="s">
        <v>321</v>
      </c>
      <c r="BS38" s="654">
        <v>2.698</v>
      </c>
      <c r="BT38" s="12" t="s">
        <v>321</v>
      </c>
      <c r="BU38" s="654">
        <v>12.198</v>
      </c>
      <c r="BV38" s="12" t="s">
        <v>321</v>
      </c>
      <c r="BW38" s="9">
        <v>0.18</v>
      </c>
      <c r="BX38" s="9" t="s">
        <v>322</v>
      </c>
      <c r="BY38" s="755">
        <v>122.8</v>
      </c>
      <c r="BZ38" s="9" t="s">
        <v>315</v>
      </c>
      <c r="CA38" s="755">
        <v>9.8000000000000007</v>
      </c>
      <c r="CB38" s="9" t="s">
        <v>315</v>
      </c>
      <c r="CC38" s="755">
        <v>9.1</v>
      </c>
      <c r="CD38" s="9" t="s">
        <v>315</v>
      </c>
      <c r="CE38" s="755">
        <v>105.8</v>
      </c>
      <c r="CF38" s="9" t="s">
        <v>323</v>
      </c>
      <c r="CG38" s="755">
        <v>75</v>
      </c>
      <c r="CH38" s="9" t="s">
        <v>323</v>
      </c>
      <c r="CI38" s="9"/>
      <c r="CJ38" s="9"/>
      <c r="CK38" s="9"/>
    </row>
    <row r="39" spans="1:89" s="98" customFormat="1" x14ac:dyDescent="0.25">
      <c r="A39" s="99">
        <v>10104719</v>
      </c>
      <c r="B39" s="99"/>
      <c r="C39" s="772">
        <v>3980</v>
      </c>
      <c r="D39" s="807">
        <v>0.05</v>
      </c>
      <c r="E39" s="772">
        <f t="shared" si="2"/>
        <v>4179</v>
      </c>
      <c r="F39" s="778">
        <v>1.1000000000000001</v>
      </c>
      <c r="G39" s="774">
        <f t="shared" si="3"/>
        <v>4597</v>
      </c>
      <c r="H39" s="776"/>
      <c r="I39" s="758"/>
      <c r="J39" s="776"/>
      <c r="K39" s="786"/>
      <c r="L39" s="9" t="s">
        <v>308</v>
      </c>
      <c r="M39" s="9" t="s">
        <v>3061</v>
      </c>
      <c r="N39" s="9" t="s">
        <v>397</v>
      </c>
      <c r="O39" s="9" t="s">
        <v>310</v>
      </c>
      <c r="P39" s="9" t="s">
        <v>311</v>
      </c>
      <c r="Q39" s="9" t="s">
        <v>312</v>
      </c>
      <c r="R39" s="9" t="s">
        <v>313</v>
      </c>
      <c r="S39" s="9" t="s">
        <v>348</v>
      </c>
      <c r="T39" s="98" t="s">
        <v>204</v>
      </c>
      <c r="U39" s="99">
        <v>156</v>
      </c>
      <c r="V39" s="99" t="s">
        <v>207</v>
      </c>
      <c r="W39" s="99">
        <v>250</v>
      </c>
      <c r="X39" s="99" t="s">
        <v>207</v>
      </c>
      <c r="Y39" s="99">
        <v>191</v>
      </c>
      <c r="Z39" s="99" t="s">
        <v>207</v>
      </c>
      <c r="AA39" s="9">
        <v>260</v>
      </c>
      <c r="AB39" s="99" t="s">
        <v>207</v>
      </c>
      <c r="AC39" s="9">
        <v>295</v>
      </c>
      <c r="AD39" s="9" t="s">
        <v>207</v>
      </c>
      <c r="AE39" s="9">
        <v>117</v>
      </c>
      <c r="AF39" s="9" t="s">
        <v>315</v>
      </c>
      <c r="AG39" s="14" t="s">
        <v>355</v>
      </c>
      <c r="AH39" s="14" t="s">
        <v>207</v>
      </c>
      <c r="AI39" s="14" t="s">
        <v>356</v>
      </c>
      <c r="AJ39" s="14" t="s">
        <v>207</v>
      </c>
      <c r="AK39" s="9">
        <v>5</v>
      </c>
      <c r="AL39" s="14" t="s">
        <v>207</v>
      </c>
      <c r="AM39" s="9">
        <v>5</v>
      </c>
      <c r="AN39" s="14" t="s">
        <v>207</v>
      </c>
      <c r="AO39" s="9">
        <v>5</v>
      </c>
      <c r="AP39" s="14" t="s">
        <v>207</v>
      </c>
      <c r="AQ39" s="9">
        <v>30</v>
      </c>
      <c r="AR39" s="14" t="s">
        <v>207</v>
      </c>
      <c r="AS39" s="9" t="s">
        <v>43</v>
      </c>
      <c r="AT39" s="9" t="s">
        <v>346</v>
      </c>
      <c r="AU39" s="9" t="s">
        <v>319</v>
      </c>
      <c r="AV39" s="9" t="s">
        <v>320</v>
      </c>
      <c r="AW39" s="9" t="s">
        <v>3062</v>
      </c>
      <c r="AX39" s="9">
        <v>9010600000</v>
      </c>
      <c r="AY39" s="99">
        <v>330</v>
      </c>
      <c r="AZ39" s="12" t="s">
        <v>207</v>
      </c>
      <c r="BA39" s="99">
        <v>25</v>
      </c>
      <c r="BB39" s="12" t="s">
        <v>207</v>
      </c>
      <c r="BC39" s="99">
        <v>23</v>
      </c>
      <c r="BD39" s="12" t="s">
        <v>207</v>
      </c>
      <c r="BE39" s="99">
        <v>50</v>
      </c>
      <c r="BF39" s="12" t="s">
        <v>321</v>
      </c>
      <c r="BG39" s="654">
        <v>49.438000000000002</v>
      </c>
      <c r="BH39" s="12" t="s">
        <v>321</v>
      </c>
      <c r="BI39" s="99">
        <v>37</v>
      </c>
      <c r="BJ39" s="12" t="s">
        <v>321</v>
      </c>
      <c r="BK39" s="754">
        <v>0</v>
      </c>
      <c r="BL39" s="12" t="s">
        <v>321</v>
      </c>
      <c r="BM39" s="754">
        <v>0.33200000000000002</v>
      </c>
      <c r="BN39" s="12" t="s">
        <v>321</v>
      </c>
      <c r="BO39" s="754">
        <v>9.4079999999999995</v>
      </c>
      <c r="BP39" s="12" t="s">
        <v>321</v>
      </c>
      <c r="BQ39" s="754">
        <v>0</v>
      </c>
      <c r="BR39" s="12" t="s">
        <v>321</v>
      </c>
      <c r="BS39" s="654">
        <v>2.698</v>
      </c>
      <c r="BT39" s="12" t="s">
        <v>321</v>
      </c>
      <c r="BU39" s="654">
        <v>12.438000000000001</v>
      </c>
      <c r="BV39" s="12" t="s">
        <v>321</v>
      </c>
      <c r="BW39" s="9">
        <v>0.19</v>
      </c>
      <c r="BX39" s="9" t="s">
        <v>322</v>
      </c>
      <c r="BY39" s="755">
        <v>129.9</v>
      </c>
      <c r="BZ39" s="9" t="s">
        <v>315</v>
      </c>
      <c r="CA39" s="755">
        <v>9.8000000000000007</v>
      </c>
      <c r="CB39" s="9" t="s">
        <v>315</v>
      </c>
      <c r="CC39" s="755">
        <v>9.1</v>
      </c>
      <c r="CD39" s="9" t="s">
        <v>315</v>
      </c>
      <c r="CE39" s="755">
        <v>110.2</v>
      </c>
      <c r="CF39" s="9" t="s">
        <v>323</v>
      </c>
      <c r="CG39" s="755">
        <v>81.599999999999994</v>
      </c>
      <c r="CH39" s="9" t="s">
        <v>323</v>
      </c>
      <c r="CI39" s="9"/>
      <c r="CJ39" s="9"/>
      <c r="CK39" s="9"/>
    </row>
    <row r="40" spans="1:89" s="98" customFormat="1" x14ac:dyDescent="0.25">
      <c r="A40" s="99">
        <v>10104720</v>
      </c>
      <c r="B40" s="99"/>
      <c r="C40" s="772">
        <v>4249</v>
      </c>
      <c r="D40" s="807">
        <v>0.05</v>
      </c>
      <c r="E40" s="772">
        <f t="shared" si="2"/>
        <v>4461</v>
      </c>
      <c r="F40" s="778">
        <v>1.1000000000000001</v>
      </c>
      <c r="G40" s="774">
        <f t="shared" si="3"/>
        <v>4907</v>
      </c>
      <c r="H40" s="776"/>
      <c r="I40" s="758"/>
      <c r="J40" s="776"/>
      <c r="K40" s="786"/>
      <c r="L40" s="9" t="s">
        <v>308</v>
      </c>
      <c r="M40" s="9" t="s">
        <v>3063</v>
      </c>
      <c r="N40" s="9" t="s">
        <v>397</v>
      </c>
      <c r="O40" s="9" t="s">
        <v>310</v>
      </c>
      <c r="P40" s="9" t="s">
        <v>311</v>
      </c>
      <c r="Q40" s="9" t="s">
        <v>312</v>
      </c>
      <c r="R40" s="9" t="s">
        <v>313</v>
      </c>
      <c r="S40" s="9" t="s">
        <v>348</v>
      </c>
      <c r="T40" s="98" t="s">
        <v>204</v>
      </c>
      <c r="U40" s="99">
        <v>169</v>
      </c>
      <c r="V40" s="99" t="s">
        <v>207</v>
      </c>
      <c r="W40" s="99">
        <v>270</v>
      </c>
      <c r="X40" s="99" t="s">
        <v>207</v>
      </c>
      <c r="Y40" s="99">
        <v>204</v>
      </c>
      <c r="Z40" s="99" t="s">
        <v>207</v>
      </c>
      <c r="AA40" s="9">
        <v>280</v>
      </c>
      <c r="AB40" s="99" t="s">
        <v>207</v>
      </c>
      <c r="AC40" s="9">
        <v>319</v>
      </c>
      <c r="AD40" s="9" t="s">
        <v>207</v>
      </c>
      <c r="AE40" s="9">
        <v>126</v>
      </c>
      <c r="AF40" s="9" t="s">
        <v>315</v>
      </c>
      <c r="AG40" s="14" t="s">
        <v>357</v>
      </c>
      <c r="AH40" s="14" t="s">
        <v>207</v>
      </c>
      <c r="AI40" s="14" t="s">
        <v>358</v>
      </c>
      <c r="AJ40" s="14" t="s">
        <v>207</v>
      </c>
      <c r="AK40" s="9">
        <v>5</v>
      </c>
      <c r="AL40" s="14" t="s">
        <v>207</v>
      </c>
      <c r="AM40" s="9">
        <v>5</v>
      </c>
      <c r="AN40" s="14" t="s">
        <v>207</v>
      </c>
      <c r="AO40" s="9">
        <v>5</v>
      </c>
      <c r="AP40" s="14" t="s">
        <v>207</v>
      </c>
      <c r="AQ40" s="9">
        <v>30</v>
      </c>
      <c r="AR40" s="14" t="s">
        <v>207</v>
      </c>
      <c r="AS40" s="9" t="s">
        <v>43</v>
      </c>
      <c r="AT40" s="9" t="s">
        <v>346</v>
      </c>
      <c r="AU40" s="9" t="s">
        <v>319</v>
      </c>
      <c r="AV40" s="9" t="s">
        <v>320</v>
      </c>
      <c r="AW40" s="9" t="s">
        <v>3064</v>
      </c>
      <c r="AX40" s="9">
        <v>9010600000</v>
      </c>
      <c r="AY40" s="99">
        <v>351</v>
      </c>
      <c r="AZ40" s="12" t="s">
        <v>207</v>
      </c>
      <c r="BA40" s="99">
        <v>25</v>
      </c>
      <c r="BB40" s="12" t="s">
        <v>207</v>
      </c>
      <c r="BC40" s="99">
        <v>23</v>
      </c>
      <c r="BD40" s="12" t="s">
        <v>207</v>
      </c>
      <c r="BE40" s="99">
        <v>52</v>
      </c>
      <c r="BF40" s="12" t="s">
        <v>321</v>
      </c>
      <c r="BG40" s="654">
        <v>51.238</v>
      </c>
      <c r="BH40" s="12" t="s">
        <v>321</v>
      </c>
      <c r="BI40" s="99">
        <v>40</v>
      </c>
      <c r="BJ40" s="12" t="s">
        <v>321</v>
      </c>
      <c r="BK40" s="754">
        <v>0</v>
      </c>
      <c r="BL40" s="12" t="s">
        <v>321</v>
      </c>
      <c r="BM40" s="754">
        <v>0.34</v>
      </c>
      <c r="BN40" s="12" t="s">
        <v>321</v>
      </c>
      <c r="BO40" s="754">
        <v>8.1999999999999993</v>
      </c>
      <c r="BP40" s="12" t="s">
        <v>321</v>
      </c>
      <c r="BQ40" s="754">
        <v>0</v>
      </c>
      <c r="BR40" s="12" t="s">
        <v>321</v>
      </c>
      <c r="BS40" s="654">
        <v>2.698</v>
      </c>
      <c r="BT40" s="12" t="s">
        <v>321</v>
      </c>
      <c r="BU40" s="654">
        <v>11.238</v>
      </c>
      <c r="BV40" s="12" t="s">
        <v>321</v>
      </c>
      <c r="BW40" s="9">
        <v>0.2</v>
      </c>
      <c r="BX40" s="9" t="s">
        <v>322</v>
      </c>
      <c r="BY40" s="755">
        <v>138.19999999999999</v>
      </c>
      <c r="BZ40" s="9" t="s">
        <v>315</v>
      </c>
      <c r="CA40" s="755">
        <v>9.8000000000000007</v>
      </c>
      <c r="CB40" s="9" t="s">
        <v>315</v>
      </c>
      <c r="CC40" s="755">
        <v>9.1</v>
      </c>
      <c r="CD40" s="9" t="s">
        <v>315</v>
      </c>
      <c r="CE40" s="755">
        <v>114.6</v>
      </c>
      <c r="CF40" s="9" t="s">
        <v>323</v>
      </c>
      <c r="CG40" s="755">
        <v>88.2</v>
      </c>
      <c r="CH40" s="9" t="s">
        <v>323</v>
      </c>
      <c r="CI40" s="9"/>
      <c r="CJ40" s="9"/>
      <c r="CK40" s="9"/>
    </row>
    <row r="41" spans="1:89" s="98" customFormat="1" x14ac:dyDescent="0.25">
      <c r="A41" s="99">
        <v>10104721</v>
      </c>
      <c r="B41" s="99"/>
      <c r="C41" s="772">
        <v>4533</v>
      </c>
      <c r="D41" s="807">
        <v>0.05</v>
      </c>
      <c r="E41" s="772">
        <f t="shared" si="2"/>
        <v>4760</v>
      </c>
      <c r="F41" s="778">
        <v>1.1000000000000001</v>
      </c>
      <c r="G41" s="774">
        <f t="shared" si="3"/>
        <v>5236</v>
      </c>
      <c r="H41" s="776"/>
      <c r="I41" s="758"/>
      <c r="J41" s="776"/>
      <c r="K41" s="786"/>
      <c r="L41" s="9" t="s">
        <v>308</v>
      </c>
      <c r="M41" s="9" t="s">
        <v>3065</v>
      </c>
      <c r="N41" s="9" t="s">
        <v>397</v>
      </c>
      <c r="O41" s="9" t="s">
        <v>310</v>
      </c>
      <c r="P41" s="9" t="s">
        <v>311</v>
      </c>
      <c r="Q41" s="9" t="s">
        <v>312</v>
      </c>
      <c r="R41" s="9" t="s">
        <v>313</v>
      </c>
      <c r="S41" s="9" t="s">
        <v>348</v>
      </c>
      <c r="T41" s="98" t="s">
        <v>204</v>
      </c>
      <c r="U41" s="99">
        <v>181</v>
      </c>
      <c r="V41" s="99" t="s">
        <v>207</v>
      </c>
      <c r="W41" s="99">
        <v>290</v>
      </c>
      <c r="X41" s="99" t="s">
        <v>207</v>
      </c>
      <c r="Y41" s="99">
        <v>216</v>
      </c>
      <c r="Z41" s="99" t="s">
        <v>207</v>
      </c>
      <c r="AA41" s="9">
        <v>300</v>
      </c>
      <c r="AB41" s="99" t="s">
        <v>207</v>
      </c>
      <c r="AC41" s="9">
        <v>342</v>
      </c>
      <c r="AD41" s="9" t="s">
        <v>207</v>
      </c>
      <c r="AE41" s="9">
        <v>135</v>
      </c>
      <c r="AF41" s="9" t="s">
        <v>315</v>
      </c>
      <c r="AG41" s="14" t="s">
        <v>359</v>
      </c>
      <c r="AH41" s="14" t="s">
        <v>207</v>
      </c>
      <c r="AI41" s="14" t="s">
        <v>360</v>
      </c>
      <c r="AJ41" s="14" t="s">
        <v>207</v>
      </c>
      <c r="AK41" s="9">
        <v>5</v>
      </c>
      <c r="AL41" s="14" t="s">
        <v>207</v>
      </c>
      <c r="AM41" s="9">
        <v>5</v>
      </c>
      <c r="AN41" s="14" t="s">
        <v>207</v>
      </c>
      <c r="AO41" s="9">
        <v>5</v>
      </c>
      <c r="AP41" s="14" t="s">
        <v>207</v>
      </c>
      <c r="AQ41" s="9">
        <v>30</v>
      </c>
      <c r="AR41" s="14" t="s">
        <v>207</v>
      </c>
      <c r="AS41" s="9" t="s">
        <v>43</v>
      </c>
      <c r="AT41" s="9" t="s">
        <v>346</v>
      </c>
      <c r="AU41" s="9" t="s">
        <v>319</v>
      </c>
      <c r="AV41" s="9" t="s">
        <v>320</v>
      </c>
      <c r="AW41" s="9" t="s">
        <v>3066</v>
      </c>
      <c r="AX41" s="9">
        <v>9010600000</v>
      </c>
      <c r="AY41" s="99">
        <v>373</v>
      </c>
      <c r="AZ41" s="12" t="s">
        <v>207</v>
      </c>
      <c r="BA41" s="99">
        <v>30</v>
      </c>
      <c r="BB41" s="12" t="s">
        <v>207</v>
      </c>
      <c r="BC41" s="99">
        <v>33</v>
      </c>
      <c r="BD41" s="12" t="s">
        <v>207</v>
      </c>
      <c r="BE41" s="99">
        <v>83</v>
      </c>
      <c r="BF41" s="12" t="s">
        <v>321</v>
      </c>
      <c r="BG41" s="654">
        <v>82.795000000000002</v>
      </c>
      <c r="BH41" s="12" t="s">
        <v>321</v>
      </c>
      <c r="BI41" s="99">
        <v>43</v>
      </c>
      <c r="BJ41" s="12" t="s">
        <v>321</v>
      </c>
      <c r="BK41" s="754">
        <v>0</v>
      </c>
      <c r="BL41" s="12" t="s">
        <v>321</v>
      </c>
      <c r="BM41" s="754">
        <v>0.49</v>
      </c>
      <c r="BN41" s="12" t="s">
        <v>321</v>
      </c>
      <c r="BO41" s="754">
        <v>1.5</v>
      </c>
      <c r="BP41" s="12" t="s">
        <v>321</v>
      </c>
      <c r="BQ41" s="754">
        <v>0.02</v>
      </c>
      <c r="BR41" s="12" t="s">
        <v>321</v>
      </c>
      <c r="BS41" s="654">
        <v>37.784999999999997</v>
      </c>
      <c r="BT41" s="12" t="s">
        <v>321</v>
      </c>
      <c r="BU41" s="654">
        <v>39.795000000000002</v>
      </c>
      <c r="BV41" s="12" t="s">
        <v>321</v>
      </c>
      <c r="BW41" s="9">
        <v>0.38</v>
      </c>
      <c r="BX41" s="9" t="s">
        <v>322</v>
      </c>
      <c r="BY41" s="755">
        <v>146.9</v>
      </c>
      <c r="BZ41" s="9" t="s">
        <v>315</v>
      </c>
      <c r="CA41" s="755">
        <v>11.8</v>
      </c>
      <c r="CB41" s="9" t="s">
        <v>315</v>
      </c>
      <c r="CC41" s="755">
        <v>13</v>
      </c>
      <c r="CD41" s="9" t="s">
        <v>315</v>
      </c>
      <c r="CE41" s="755">
        <v>178.6</v>
      </c>
      <c r="CF41" s="9" t="s">
        <v>323</v>
      </c>
      <c r="CG41" s="755">
        <v>94.8</v>
      </c>
      <c r="CH41" s="9" t="s">
        <v>323</v>
      </c>
      <c r="CI41" s="9"/>
      <c r="CJ41" s="9"/>
      <c r="CK41" s="9"/>
    </row>
    <row r="42" spans="1:89" s="98" customFormat="1" x14ac:dyDescent="0.25">
      <c r="A42" s="99">
        <v>10104722</v>
      </c>
      <c r="B42" s="99"/>
      <c r="C42" s="772">
        <v>4830</v>
      </c>
      <c r="D42" s="807">
        <v>0.05</v>
      </c>
      <c r="E42" s="772">
        <f t="shared" si="2"/>
        <v>5072</v>
      </c>
      <c r="F42" s="778">
        <v>1.1000000000000001</v>
      </c>
      <c r="G42" s="774">
        <f t="shared" si="3"/>
        <v>5579</v>
      </c>
      <c r="H42" s="776"/>
      <c r="I42" s="758"/>
      <c r="J42" s="776"/>
      <c r="K42" s="786"/>
      <c r="L42" s="9" t="s">
        <v>308</v>
      </c>
      <c r="M42" s="9" t="s">
        <v>3067</v>
      </c>
      <c r="N42" s="9" t="s">
        <v>397</v>
      </c>
      <c r="O42" s="9" t="s">
        <v>310</v>
      </c>
      <c r="P42" s="9" t="s">
        <v>311</v>
      </c>
      <c r="Q42" s="9" t="s">
        <v>312</v>
      </c>
      <c r="R42" s="9" t="s">
        <v>313</v>
      </c>
      <c r="S42" s="9" t="s">
        <v>348</v>
      </c>
      <c r="T42" s="98" t="s">
        <v>204</v>
      </c>
      <c r="U42" s="99">
        <v>194</v>
      </c>
      <c r="V42" s="99" t="s">
        <v>207</v>
      </c>
      <c r="W42" s="99">
        <v>310</v>
      </c>
      <c r="X42" s="99" t="s">
        <v>207</v>
      </c>
      <c r="Y42" s="99">
        <v>229</v>
      </c>
      <c r="Z42" s="99" t="s">
        <v>207</v>
      </c>
      <c r="AA42" s="9">
        <v>320</v>
      </c>
      <c r="AB42" s="99" t="s">
        <v>207</v>
      </c>
      <c r="AC42" s="9">
        <v>366</v>
      </c>
      <c r="AD42" s="9" t="s">
        <v>207</v>
      </c>
      <c r="AE42" s="9">
        <v>144</v>
      </c>
      <c r="AF42" s="9" t="s">
        <v>315</v>
      </c>
      <c r="AG42" s="14" t="s">
        <v>361</v>
      </c>
      <c r="AH42" s="14" t="s">
        <v>207</v>
      </c>
      <c r="AI42" s="14" t="s">
        <v>362</v>
      </c>
      <c r="AJ42" s="14" t="s">
        <v>207</v>
      </c>
      <c r="AK42" s="9">
        <v>5</v>
      </c>
      <c r="AL42" s="14" t="s">
        <v>207</v>
      </c>
      <c r="AM42" s="9">
        <v>5</v>
      </c>
      <c r="AN42" s="14" t="s">
        <v>207</v>
      </c>
      <c r="AO42" s="9">
        <v>5</v>
      </c>
      <c r="AP42" s="14" t="s">
        <v>207</v>
      </c>
      <c r="AQ42" s="9">
        <v>30</v>
      </c>
      <c r="AR42" s="14" t="s">
        <v>207</v>
      </c>
      <c r="AS42" s="9" t="s">
        <v>43</v>
      </c>
      <c r="AT42" s="9" t="s">
        <v>346</v>
      </c>
      <c r="AU42" s="9" t="s">
        <v>319</v>
      </c>
      <c r="AV42" s="9" t="s">
        <v>320</v>
      </c>
      <c r="AW42" s="9" t="s">
        <v>3068</v>
      </c>
      <c r="AX42" s="9">
        <v>9010600000</v>
      </c>
      <c r="AY42" s="99">
        <v>396</v>
      </c>
      <c r="AZ42" s="12" t="s">
        <v>207</v>
      </c>
      <c r="BA42" s="99">
        <v>30</v>
      </c>
      <c r="BB42" s="12" t="s">
        <v>207</v>
      </c>
      <c r="BC42" s="99">
        <v>33</v>
      </c>
      <c r="BD42" s="12" t="s">
        <v>207</v>
      </c>
      <c r="BE42" s="99">
        <v>87</v>
      </c>
      <c r="BF42" s="12" t="s">
        <v>321</v>
      </c>
      <c r="BG42" s="654">
        <v>86.471000000000004</v>
      </c>
      <c r="BH42" s="12" t="s">
        <v>321</v>
      </c>
      <c r="BI42" s="99">
        <v>45</v>
      </c>
      <c r="BJ42" s="12" t="s">
        <v>321</v>
      </c>
      <c r="BK42" s="754">
        <v>0</v>
      </c>
      <c r="BL42" s="12" t="s">
        <v>321</v>
      </c>
      <c r="BM42" s="754">
        <v>0.50800000000000001</v>
      </c>
      <c r="BN42" s="12" t="s">
        <v>321</v>
      </c>
      <c r="BO42" s="754">
        <v>1.5</v>
      </c>
      <c r="BP42" s="12" t="s">
        <v>321</v>
      </c>
      <c r="BQ42" s="754">
        <v>0.02</v>
      </c>
      <c r="BR42" s="12" t="s">
        <v>321</v>
      </c>
      <c r="BS42" s="654">
        <v>39.442999999999998</v>
      </c>
      <c r="BT42" s="12" t="s">
        <v>321</v>
      </c>
      <c r="BU42" s="654">
        <v>41.470999999999997</v>
      </c>
      <c r="BV42" s="12" t="s">
        <v>321</v>
      </c>
      <c r="BW42" s="9">
        <v>0.4</v>
      </c>
      <c r="BX42" s="9" t="s">
        <v>322</v>
      </c>
      <c r="BY42" s="755">
        <v>155.9</v>
      </c>
      <c r="BZ42" s="9" t="s">
        <v>315</v>
      </c>
      <c r="CA42" s="755">
        <v>11.8</v>
      </c>
      <c r="CB42" s="9" t="s">
        <v>315</v>
      </c>
      <c r="CC42" s="755">
        <v>13</v>
      </c>
      <c r="CD42" s="9" t="s">
        <v>315</v>
      </c>
      <c r="CE42" s="755">
        <v>189.6</v>
      </c>
      <c r="CF42" s="9" t="s">
        <v>323</v>
      </c>
      <c r="CG42" s="755">
        <v>99.2</v>
      </c>
      <c r="CH42" s="9" t="s">
        <v>323</v>
      </c>
      <c r="CI42" s="9"/>
      <c r="CJ42" s="9"/>
      <c r="CK42" s="9"/>
    </row>
    <row r="43" spans="1:89" s="98" customFormat="1" x14ac:dyDescent="0.25">
      <c r="A43" s="99">
        <v>10104723</v>
      </c>
      <c r="B43" s="99"/>
      <c r="C43" s="772">
        <v>5142</v>
      </c>
      <c r="D43" s="807">
        <v>0.05</v>
      </c>
      <c r="E43" s="772">
        <f t="shared" si="2"/>
        <v>5399</v>
      </c>
      <c r="F43" s="778">
        <v>1.1000000000000001</v>
      </c>
      <c r="G43" s="774">
        <f t="shared" si="3"/>
        <v>5939</v>
      </c>
      <c r="H43" s="776"/>
      <c r="I43" s="758"/>
      <c r="J43" s="776"/>
      <c r="K43" s="786"/>
      <c r="L43" s="9" t="s">
        <v>308</v>
      </c>
      <c r="M43" s="9" t="s">
        <v>3069</v>
      </c>
      <c r="N43" s="9" t="s">
        <v>397</v>
      </c>
      <c r="O43" s="9" t="s">
        <v>310</v>
      </c>
      <c r="P43" s="9" t="s">
        <v>311</v>
      </c>
      <c r="Q43" s="9" t="s">
        <v>312</v>
      </c>
      <c r="R43" s="9" t="s">
        <v>313</v>
      </c>
      <c r="S43" s="9" t="s">
        <v>348</v>
      </c>
      <c r="T43" s="98" t="s">
        <v>204</v>
      </c>
      <c r="U43" s="99">
        <v>206</v>
      </c>
      <c r="V43" s="99" t="s">
        <v>207</v>
      </c>
      <c r="W43" s="99">
        <v>330</v>
      </c>
      <c r="X43" s="99" t="s">
        <v>207</v>
      </c>
      <c r="Y43" s="99">
        <v>241</v>
      </c>
      <c r="Z43" s="99" t="s">
        <v>207</v>
      </c>
      <c r="AA43" s="9">
        <v>340</v>
      </c>
      <c r="AB43" s="99" t="s">
        <v>207</v>
      </c>
      <c r="AC43" s="9">
        <v>389</v>
      </c>
      <c r="AD43" s="9" t="s">
        <v>207</v>
      </c>
      <c r="AE43" s="9">
        <v>153</v>
      </c>
      <c r="AF43" s="9" t="s">
        <v>315</v>
      </c>
      <c r="AG43" s="14" t="s">
        <v>363</v>
      </c>
      <c r="AH43" s="14" t="s">
        <v>207</v>
      </c>
      <c r="AI43" s="14" t="s">
        <v>364</v>
      </c>
      <c r="AJ43" s="14" t="s">
        <v>207</v>
      </c>
      <c r="AK43" s="9">
        <v>5</v>
      </c>
      <c r="AL43" s="14" t="s">
        <v>207</v>
      </c>
      <c r="AM43" s="9">
        <v>5</v>
      </c>
      <c r="AN43" s="14" t="s">
        <v>207</v>
      </c>
      <c r="AO43" s="9">
        <v>5</v>
      </c>
      <c r="AP43" s="14" t="s">
        <v>207</v>
      </c>
      <c r="AQ43" s="9">
        <v>30</v>
      </c>
      <c r="AR43" s="14" t="s">
        <v>207</v>
      </c>
      <c r="AS43" s="9" t="s">
        <v>43</v>
      </c>
      <c r="AT43" s="9" t="s">
        <v>346</v>
      </c>
      <c r="AU43" s="9" t="s">
        <v>319</v>
      </c>
      <c r="AV43" s="9" t="s">
        <v>320</v>
      </c>
      <c r="AW43" s="9" t="s">
        <v>3070</v>
      </c>
      <c r="AX43" s="9">
        <v>9010600000</v>
      </c>
      <c r="AY43" s="99">
        <v>419</v>
      </c>
      <c r="AZ43" s="12" t="s">
        <v>207</v>
      </c>
      <c r="BA43" s="99">
        <v>30</v>
      </c>
      <c r="BB43" s="12" t="s">
        <v>207</v>
      </c>
      <c r="BC43" s="99">
        <v>33</v>
      </c>
      <c r="BD43" s="12" t="s">
        <v>207</v>
      </c>
      <c r="BE43" s="99">
        <v>92</v>
      </c>
      <c r="BF43" s="12" t="s">
        <v>321</v>
      </c>
      <c r="BG43" s="654">
        <v>91.394000000000005</v>
      </c>
      <c r="BH43" s="12" t="s">
        <v>321</v>
      </c>
      <c r="BI43" s="99">
        <v>48</v>
      </c>
      <c r="BJ43" s="12" t="s">
        <v>321</v>
      </c>
      <c r="BK43" s="754">
        <v>0</v>
      </c>
      <c r="BL43" s="12" t="s">
        <v>321</v>
      </c>
      <c r="BM43" s="754">
        <v>0.52500000000000002</v>
      </c>
      <c r="BN43" s="12" t="s">
        <v>321</v>
      </c>
      <c r="BO43" s="754">
        <v>1.82</v>
      </c>
      <c r="BP43" s="12" t="s">
        <v>321</v>
      </c>
      <c r="BQ43" s="754">
        <v>0.02</v>
      </c>
      <c r="BR43" s="12" t="s">
        <v>321</v>
      </c>
      <c r="BS43" s="654">
        <v>41.029000000000003</v>
      </c>
      <c r="BT43" s="12" t="s">
        <v>321</v>
      </c>
      <c r="BU43" s="654">
        <v>43.393999999999998</v>
      </c>
      <c r="BV43" s="12" t="s">
        <v>321</v>
      </c>
      <c r="BW43" s="9">
        <v>0.42</v>
      </c>
      <c r="BX43" s="9" t="s">
        <v>322</v>
      </c>
      <c r="BY43" s="755">
        <v>165</v>
      </c>
      <c r="BZ43" s="9" t="s">
        <v>315</v>
      </c>
      <c r="CA43" s="755">
        <v>11.8</v>
      </c>
      <c r="CB43" s="9" t="s">
        <v>315</v>
      </c>
      <c r="CC43" s="755">
        <v>13</v>
      </c>
      <c r="CD43" s="9" t="s">
        <v>315</v>
      </c>
      <c r="CE43" s="755">
        <v>198.4</v>
      </c>
      <c r="CF43" s="9" t="s">
        <v>323</v>
      </c>
      <c r="CG43" s="755">
        <v>105.8</v>
      </c>
      <c r="CH43" s="9" t="s">
        <v>323</v>
      </c>
      <c r="CI43" s="9"/>
      <c r="CJ43" s="9"/>
      <c r="CK43" s="9"/>
    </row>
    <row r="44" spans="1:89" s="98" customFormat="1" x14ac:dyDescent="0.25">
      <c r="A44" s="99">
        <v>10104724</v>
      </c>
      <c r="B44" s="99"/>
      <c r="C44" s="772">
        <v>5468</v>
      </c>
      <c r="D44" s="807">
        <v>0.05</v>
      </c>
      <c r="E44" s="772">
        <f t="shared" si="2"/>
        <v>5741</v>
      </c>
      <c r="F44" s="778">
        <v>1.1000000000000001</v>
      </c>
      <c r="G44" s="774">
        <f t="shared" si="3"/>
        <v>6315</v>
      </c>
      <c r="H44" s="776"/>
      <c r="I44" s="758"/>
      <c r="J44" s="776"/>
      <c r="K44" s="786"/>
      <c r="L44" s="9" t="s">
        <v>308</v>
      </c>
      <c r="M44" s="9" t="s">
        <v>3071</v>
      </c>
      <c r="N44" s="9" t="s">
        <v>397</v>
      </c>
      <c r="O44" s="9" t="s">
        <v>310</v>
      </c>
      <c r="P44" s="9" t="s">
        <v>311</v>
      </c>
      <c r="Q44" s="9" t="s">
        <v>312</v>
      </c>
      <c r="R44" s="9" t="s">
        <v>313</v>
      </c>
      <c r="S44" s="9" t="s">
        <v>348</v>
      </c>
      <c r="T44" s="98" t="s">
        <v>204</v>
      </c>
      <c r="U44" s="99">
        <v>219</v>
      </c>
      <c r="V44" s="99" t="s">
        <v>207</v>
      </c>
      <c r="W44" s="99">
        <v>350</v>
      </c>
      <c r="X44" s="99" t="s">
        <v>207</v>
      </c>
      <c r="Y44" s="99">
        <v>254</v>
      </c>
      <c r="Z44" s="99" t="s">
        <v>207</v>
      </c>
      <c r="AA44" s="9">
        <v>360</v>
      </c>
      <c r="AB44" s="99" t="s">
        <v>207</v>
      </c>
      <c r="AC44" s="9">
        <v>413</v>
      </c>
      <c r="AD44" s="9" t="s">
        <v>207</v>
      </c>
      <c r="AE44" s="9">
        <v>163</v>
      </c>
      <c r="AF44" s="9" t="s">
        <v>315</v>
      </c>
      <c r="AG44" s="14" t="s">
        <v>365</v>
      </c>
      <c r="AH44" s="14" t="s">
        <v>207</v>
      </c>
      <c r="AI44" s="14" t="s">
        <v>366</v>
      </c>
      <c r="AJ44" s="14" t="s">
        <v>207</v>
      </c>
      <c r="AK44" s="9">
        <v>5</v>
      </c>
      <c r="AL44" s="14" t="s">
        <v>207</v>
      </c>
      <c r="AM44" s="9">
        <v>5</v>
      </c>
      <c r="AN44" s="14" t="s">
        <v>207</v>
      </c>
      <c r="AO44" s="9">
        <v>5</v>
      </c>
      <c r="AP44" s="14" t="s">
        <v>207</v>
      </c>
      <c r="AQ44" s="9">
        <v>30</v>
      </c>
      <c r="AR44" s="14" t="s">
        <v>207</v>
      </c>
      <c r="AS44" s="9" t="s">
        <v>43</v>
      </c>
      <c r="AT44" s="9" t="s">
        <v>346</v>
      </c>
      <c r="AU44" s="9" t="s">
        <v>319</v>
      </c>
      <c r="AV44" s="9" t="s">
        <v>320</v>
      </c>
      <c r="AW44" s="9" t="s">
        <v>3072</v>
      </c>
      <c r="AX44" s="9">
        <v>9010600000</v>
      </c>
      <c r="AY44" s="99">
        <v>434</v>
      </c>
      <c r="AZ44" s="12" t="s">
        <v>207</v>
      </c>
      <c r="BA44" s="99">
        <v>30</v>
      </c>
      <c r="BB44" s="12" t="s">
        <v>207</v>
      </c>
      <c r="BC44" s="99">
        <v>33</v>
      </c>
      <c r="BD44" s="12" t="s">
        <v>207</v>
      </c>
      <c r="BE44" s="99">
        <v>95</v>
      </c>
      <c r="BF44" s="12" t="s">
        <v>321</v>
      </c>
      <c r="BG44" s="654">
        <v>94.488</v>
      </c>
      <c r="BH44" s="12" t="s">
        <v>321</v>
      </c>
      <c r="BI44" s="99">
        <v>50</v>
      </c>
      <c r="BJ44" s="12" t="s">
        <v>321</v>
      </c>
      <c r="BK44" s="754">
        <v>0</v>
      </c>
      <c r="BL44" s="12" t="s">
        <v>321</v>
      </c>
      <c r="BM44" s="754">
        <v>0.53700000000000003</v>
      </c>
      <c r="BN44" s="12" t="s">
        <v>321</v>
      </c>
      <c r="BO44" s="754">
        <v>1.82</v>
      </c>
      <c r="BP44" s="12" t="s">
        <v>321</v>
      </c>
      <c r="BQ44" s="754">
        <v>0.02</v>
      </c>
      <c r="BR44" s="12" t="s">
        <v>321</v>
      </c>
      <c r="BS44" s="654">
        <v>42.110999999999997</v>
      </c>
      <c r="BT44" s="12" t="s">
        <v>321</v>
      </c>
      <c r="BU44" s="654">
        <v>44.488</v>
      </c>
      <c r="BV44" s="12" t="s">
        <v>321</v>
      </c>
      <c r="BW44" s="9">
        <v>0.44</v>
      </c>
      <c r="BX44" s="9" t="s">
        <v>322</v>
      </c>
      <c r="BY44" s="755">
        <v>170.9</v>
      </c>
      <c r="BZ44" s="9" t="s">
        <v>315</v>
      </c>
      <c r="CA44" s="755">
        <v>11.8</v>
      </c>
      <c r="CB44" s="9" t="s">
        <v>315</v>
      </c>
      <c r="CC44" s="755">
        <v>13</v>
      </c>
      <c r="CD44" s="9" t="s">
        <v>315</v>
      </c>
      <c r="CE44" s="755">
        <v>207.2</v>
      </c>
      <c r="CF44" s="9" t="s">
        <v>323</v>
      </c>
      <c r="CG44" s="755">
        <v>110.2</v>
      </c>
      <c r="CH44" s="9" t="s">
        <v>323</v>
      </c>
      <c r="CI44" s="9"/>
      <c r="CJ44" s="9"/>
      <c r="CK44" s="9"/>
    </row>
    <row r="45" spans="1:89" s="98" customFormat="1" x14ac:dyDescent="0.25">
      <c r="A45" s="99">
        <v>10104725</v>
      </c>
      <c r="B45" s="99"/>
      <c r="C45" s="772">
        <v>5807</v>
      </c>
      <c r="D45" s="807">
        <v>0.05</v>
      </c>
      <c r="E45" s="772">
        <f t="shared" si="2"/>
        <v>6097</v>
      </c>
      <c r="F45" s="778">
        <v>1.1000000000000001</v>
      </c>
      <c r="G45" s="774">
        <f t="shared" si="3"/>
        <v>6707</v>
      </c>
      <c r="H45" s="776"/>
      <c r="I45" s="758"/>
      <c r="J45" s="776"/>
      <c r="K45" s="786"/>
      <c r="L45" s="9" t="s">
        <v>308</v>
      </c>
      <c r="M45" s="9" t="s">
        <v>3073</v>
      </c>
      <c r="N45" s="9" t="s">
        <v>397</v>
      </c>
      <c r="O45" s="9" t="s">
        <v>310</v>
      </c>
      <c r="P45" s="9" t="s">
        <v>311</v>
      </c>
      <c r="Q45" s="9" t="s">
        <v>312</v>
      </c>
      <c r="R45" s="9" t="s">
        <v>313</v>
      </c>
      <c r="S45" s="9" t="s">
        <v>348</v>
      </c>
      <c r="T45" s="98" t="s">
        <v>204</v>
      </c>
      <c r="U45" s="99">
        <v>231</v>
      </c>
      <c r="V45" s="99" t="s">
        <v>207</v>
      </c>
      <c r="W45" s="99">
        <v>370</v>
      </c>
      <c r="X45" s="99" t="s">
        <v>207</v>
      </c>
      <c r="Y45" s="99">
        <v>266</v>
      </c>
      <c r="Z45" s="99" t="s">
        <v>207</v>
      </c>
      <c r="AA45" s="9">
        <v>380</v>
      </c>
      <c r="AB45" s="99" t="s">
        <v>207</v>
      </c>
      <c r="AC45" s="9">
        <v>436</v>
      </c>
      <c r="AD45" s="9" t="s">
        <v>207</v>
      </c>
      <c r="AE45" s="9">
        <v>172</v>
      </c>
      <c r="AF45" s="9" t="s">
        <v>315</v>
      </c>
      <c r="AG45" s="14" t="s">
        <v>367</v>
      </c>
      <c r="AH45" s="14" t="s">
        <v>207</v>
      </c>
      <c r="AI45" s="14" t="s">
        <v>368</v>
      </c>
      <c r="AJ45" s="14" t="s">
        <v>207</v>
      </c>
      <c r="AK45" s="9">
        <v>5</v>
      </c>
      <c r="AL45" s="14" t="s">
        <v>207</v>
      </c>
      <c r="AM45" s="9">
        <v>5</v>
      </c>
      <c r="AN45" s="14" t="s">
        <v>207</v>
      </c>
      <c r="AO45" s="9">
        <v>5</v>
      </c>
      <c r="AP45" s="14" t="s">
        <v>207</v>
      </c>
      <c r="AQ45" s="9">
        <v>30</v>
      </c>
      <c r="AR45" s="14" t="s">
        <v>207</v>
      </c>
      <c r="AS45" s="9" t="s">
        <v>43</v>
      </c>
      <c r="AT45" s="9" t="s">
        <v>346</v>
      </c>
      <c r="AU45" s="9" t="s">
        <v>319</v>
      </c>
      <c r="AV45" s="9" t="s">
        <v>320</v>
      </c>
      <c r="AW45" s="9" t="s">
        <v>3074</v>
      </c>
      <c r="AX45" s="9">
        <v>9010600000</v>
      </c>
      <c r="AY45" s="99">
        <v>452</v>
      </c>
      <c r="AZ45" s="12" t="s">
        <v>207</v>
      </c>
      <c r="BA45" s="99">
        <v>30</v>
      </c>
      <c r="BB45" s="12" t="s">
        <v>207</v>
      </c>
      <c r="BC45" s="99">
        <v>33</v>
      </c>
      <c r="BD45" s="12" t="s">
        <v>207</v>
      </c>
      <c r="BE45" s="99">
        <v>99</v>
      </c>
      <c r="BF45" s="12" t="s">
        <v>321</v>
      </c>
      <c r="BG45" s="654">
        <v>98.945999999999998</v>
      </c>
      <c r="BH45" s="12" t="s">
        <v>321</v>
      </c>
      <c r="BI45" s="99">
        <v>53</v>
      </c>
      <c r="BJ45" s="12" t="s">
        <v>321</v>
      </c>
      <c r="BK45" s="754">
        <v>0</v>
      </c>
      <c r="BL45" s="12" t="s">
        <v>321</v>
      </c>
      <c r="BM45" s="754">
        <v>0.55300000000000005</v>
      </c>
      <c r="BN45" s="12" t="s">
        <v>321</v>
      </c>
      <c r="BO45" s="754">
        <v>1.82</v>
      </c>
      <c r="BP45" s="12" t="s">
        <v>321</v>
      </c>
      <c r="BQ45" s="754">
        <v>0.02</v>
      </c>
      <c r="BR45" s="12" t="s">
        <v>321</v>
      </c>
      <c r="BS45" s="654">
        <v>43.552999999999997</v>
      </c>
      <c r="BT45" s="12" t="s">
        <v>321</v>
      </c>
      <c r="BU45" s="654">
        <v>45.945999999999998</v>
      </c>
      <c r="BV45" s="12" t="s">
        <v>321</v>
      </c>
      <c r="BW45" s="9">
        <v>0.46</v>
      </c>
      <c r="BX45" s="9" t="s">
        <v>322</v>
      </c>
      <c r="BY45" s="755">
        <v>178</v>
      </c>
      <c r="BZ45" s="9" t="s">
        <v>315</v>
      </c>
      <c r="CA45" s="755">
        <v>11.8</v>
      </c>
      <c r="CB45" s="9" t="s">
        <v>315</v>
      </c>
      <c r="CC45" s="755">
        <v>13</v>
      </c>
      <c r="CD45" s="9" t="s">
        <v>315</v>
      </c>
      <c r="CE45" s="755">
        <v>216.1</v>
      </c>
      <c r="CF45" s="9" t="s">
        <v>323</v>
      </c>
      <c r="CG45" s="755">
        <v>116.8</v>
      </c>
      <c r="CH45" s="9" t="s">
        <v>323</v>
      </c>
      <c r="CI45" s="9"/>
      <c r="CJ45" s="9"/>
      <c r="CK45" s="9"/>
    </row>
    <row r="46" spans="1:89" s="98" customFormat="1" x14ac:dyDescent="0.25">
      <c r="A46" s="99">
        <v>10104726</v>
      </c>
      <c r="B46" s="99"/>
      <c r="C46" s="772">
        <v>6161</v>
      </c>
      <c r="D46" s="807">
        <v>0.05</v>
      </c>
      <c r="E46" s="772">
        <f t="shared" si="2"/>
        <v>6469</v>
      </c>
      <c r="F46" s="778">
        <v>1.1000000000000001</v>
      </c>
      <c r="G46" s="774">
        <f t="shared" si="3"/>
        <v>7116</v>
      </c>
      <c r="H46" s="776"/>
      <c r="I46" s="758"/>
      <c r="J46" s="776"/>
      <c r="K46" s="786"/>
      <c r="L46" s="9" t="s">
        <v>308</v>
      </c>
      <c r="M46" s="9" t="s">
        <v>3075</v>
      </c>
      <c r="N46" s="9" t="s">
        <v>397</v>
      </c>
      <c r="O46" s="9" t="s">
        <v>310</v>
      </c>
      <c r="P46" s="9" t="s">
        <v>311</v>
      </c>
      <c r="Q46" s="9" t="s">
        <v>312</v>
      </c>
      <c r="R46" s="9" t="s">
        <v>313</v>
      </c>
      <c r="S46" s="9" t="s">
        <v>348</v>
      </c>
      <c r="T46" s="98" t="s">
        <v>204</v>
      </c>
      <c r="U46" s="99">
        <v>244</v>
      </c>
      <c r="V46" s="99" t="s">
        <v>207</v>
      </c>
      <c r="W46" s="99">
        <v>390</v>
      </c>
      <c r="X46" s="99" t="s">
        <v>207</v>
      </c>
      <c r="Y46" s="99">
        <v>279</v>
      </c>
      <c r="Z46" s="99" t="s">
        <v>207</v>
      </c>
      <c r="AA46" s="9">
        <v>400</v>
      </c>
      <c r="AB46" s="99" t="s">
        <v>207</v>
      </c>
      <c r="AC46" s="9">
        <v>460</v>
      </c>
      <c r="AD46" s="9" t="s">
        <v>207</v>
      </c>
      <c r="AE46" s="9">
        <v>181</v>
      </c>
      <c r="AF46" s="9" t="s">
        <v>315</v>
      </c>
      <c r="AG46" s="14" t="s">
        <v>369</v>
      </c>
      <c r="AH46" s="14" t="s">
        <v>207</v>
      </c>
      <c r="AI46" s="14" t="s">
        <v>370</v>
      </c>
      <c r="AJ46" s="14" t="s">
        <v>207</v>
      </c>
      <c r="AK46" s="9">
        <v>5</v>
      </c>
      <c r="AL46" s="14" t="s">
        <v>207</v>
      </c>
      <c r="AM46" s="9">
        <v>5</v>
      </c>
      <c r="AN46" s="14" t="s">
        <v>207</v>
      </c>
      <c r="AO46" s="9">
        <v>5</v>
      </c>
      <c r="AP46" s="14" t="s">
        <v>207</v>
      </c>
      <c r="AQ46" s="9">
        <v>30</v>
      </c>
      <c r="AR46" s="14" t="s">
        <v>207</v>
      </c>
      <c r="AS46" s="9" t="s">
        <v>43</v>
      </c>
      <c r="AT46" s="9" t="s">
        <v>346</v>
      </c>
      <c r="AU46" s="9" t="s">
        <v>319</v>
      </c>
      <c r="AV46" s="9" t="s">
        <v>320</v>
      </c>
      <c r="AW46" s="9" t="s">
        <v>3076</v>
      </c>
      <c r="AX46" s="9">
        <v>9010600000</v>
      </c>
      <c r="AY46" s="99">
        <v>472</v>
      </c>
      <c r="AZ46" s="12" t="s">
        <v>207</v>
      </c>
      <c r="BA46" s="99">
        <v>30</v>
      </c>
      <c r="BB46" s="12" t="s">
        <v>207</v>
      </c>
      <c r="BC46" s="99">
        <v>33</v>
      </c>
      <c r="BD46" s="12" t="s">
        <v>207</v>
      </c>
      <c r="BE46" s="99">
        <v>104</v>
      </c>
      <c r="BF46" s="12" t="s">
        <v>321</v>
      </c>
      <c r="BG46" s="654">
        <v>103.76300000000001</v>
      </c>
      <c r="BH46" s="12" t="s">
        <v>321</v>
      </c>
      <c r="BI46" s="99">
        <v>56</v>
      </c>
      <c r="BJ46" s="12" t="s">
        <v>321</v>
      </c>
      <c r="BK46" s="754">
        <v>0</v>
      </c>
      <c r="BL46" s="12" t="s">
        <v>321</v>
      </c>
      <c r="BM46" s="754">
        <v>0.56899999999999995</v>
      </c>
      <c r="BN46" s="12" t="s">
        <v>321</v>
      </c>
      <c r="BO46" s="754">
        <v>2.1800000000000002</v>
      </c>
      <c r="BP46" s="12" t="s">
        <v>321</v>
      </c>
      <c r="BQ46" s="754">
        <v>0.02</v>
      </c>
      <c r="BR46" s="12" t="s">
        <v>321</v>
      </c>
      <c r="BS46" s="654">
        <v>44.994</v>
      </c>
      <c r="BT46" s="12" t="s">
        <v>321</v>
      </c>
      <c r="BU46" s="654">
        <v>47.762999999999998</v>
      </c>
      <c r="BV46" s="12" t="s">
        <v>321</v>
      </c>
      <c r="BW46" s="9">
        <v>0.48</v>
      </c>
      <c r="BX46" s="9" t="s">
        <v>322</v>
      </c>
      <c r="BY46" s="755">
        <v>185.8</v>
      </c>
      <c r="BZ46" s="9" t="s">
        <v>315</v>
      </c>
      <c r="CA46" s="755">
        <v>11.8</v>
      </c>
      <c r="CB46" s="9" t="s">
        <v>315</v>
      </c>
      <c r="CC46" s="755">
        <v>13</v>
      </c>
      <c r="CD46" s="9" t="s">
        <v>315</v>
      </c>
      <c r="CE46" s="755">
        <v>224.9</v>
      </c>
      <c r="CF46" s="9" t="s">
        <v>323</v>
      </c>
      <c r="CG46" s="755">
        <v>123.5</v>
      </c>
      <c r="CH46" s="9" t="s">
        <v>323</v>
      </c>
      <c r="CI46" s="9"/>
      <c r="CJ46" s="9"/>
      <c r="CK46" s="9"/>
    </row>
    <row r="47" spans="1:89" s="98" customFormat="1" x14ac:dyDescent="0.25">
      <c r="A47" s="99">
        <v>10104727</v>
      </c>
      <c r="B47" s="99"/>
      <c r="C47" s="772">
        <v>3257</v>
      </c>
      <c r="D47" s="807">
        <v>0.05</v>
      </c>
      <c r="E47" s="772">
        <f t="shared" si="2"/>
        <v>3420</v>
      </c>
      <c r="F47" s="778">
        <v>1.1000000000000001</v>
      </c>
      <c r="G47" s="774">
        <f t="shared" si="3"/>
        <v>3762</v>
      </c>
      <c r="H47" s="776"/>
      <c r="I47" s="758"/>
      <c r="J47" s="776"/>
      <c r="K47" s="786"/>
      <c r="L47" s="9" t="s">
        <v>308</v>
      </c>
      <c r="M47" s="9" t="s">
        <v>3077</v>
      </c>
      <c r="N47" s="9" t="s">
        <v>397</v>
      </c>
      <c r="O47" s="9" t="s">
        <v>310</v>
      </c>
      <c r="P47" s="9" t="s">
        <v>311</v>
      </c>
      <c r="Q47" s="9" t="s">
        <v>312</v>
      </c>
      <c r="R47" s="9" t="s">
        <v>313</v>
      </c>
      <c r="S47" s="9" t="s">
        <v>348</v>
      </c>
      <c r="T47" s="98" t="s">
        <v>204</v>
      </c>
      <c r="U47" s="99">
        <v>119</v>
      </c>
      <c r="V47" s="99" t="s">
        <v>207</v>
      </c>
      <c r="W47" s="99">
        <v>190</v>
      </c>
      <c r="X47" s="99" t="s">
        <v>207</v>
      </c>
      <c r="Y47" s="99">
        <v>154</v>
      </c>
      <c r="Z47" s="99" t="s">
        <v>207</v>
      </c>
      <c r="AA47" s="9">
        <v>200</v>
      </c>
      <c r="AB47" s="99" t="s">
        <v>207</v>
      </c>
      <c r="AC47" s="9">
        <v>224</v>
      </c>
      <c r="AD47" s="9" t="s">
        <v>207</v>
      </c>
      <c r="AE47" s="9">
        <v>88</v>
      </c>
      <c r="AF47" s="9" t="s">
        <v>315</v>
      </c>
      <c r="AG47" s="14" t="s">
        <v>349</v>
      </c>
      <c r="AH47" s="14" t="s">
        <v>207</v>
      </c>
      <c r="AI47" s="14" t="s">
        <v>350</v>
      </c>
      <c r="AJ47" s="14" t="s">
        <v>207</v>
      </c>
      <c r="AK47" s="9">
        <v>5</v>
      </c>
      <c r="AL47" s="14" t="s">
        <v>207</v>
      </c>
      <c r="AM47" s="9">
        <v>5</v>
      </c>
      <c r="AN47" s="14" t="s">
        <v>207</v>
      </c>
      <c r="AO47" s="9">
        <v>5</v>
      </c>
      <c r="AP47" s="14" t="s">
        <v>207</v>
      </c>
      <c r="AQ47" s="9">
        <v>30</v>
      </c>
      <c r="AR47" s="14" t="s">
        <v>207</v>
      </c>
      <c r="AS47" s="9" t="s">
        <v>184</v>
      </c>
      <c r="AT47" s="9" t="s">
        <v>347</v>
      </c>
      <c r="AU47" s="9" t="s">
        <v>319</v>
      </c>
      <c r="AV47" s="9" t="s">
        <v>320</v>
      </c>
      <c r="AW47" s="9" t="s">
        <v>3078</v>
      </c>
      <c r="AX47" s="9">
        <v>9010600000</v>
      </c>
      <c r="AY47" s="99">
        <v>272</v>
      </c>
      <c r="AZ47" s="12" t="s">
        <v>207</v>
      </c>
      <c r="BA47" s="99">
        <v>25</v>
      </c>
      <c r="BB47" s="12" t="s">
        <v>207</v>
      </c>
      <c r="BC47" s="99">
        <v>23</v>
      </c>
      <c r="BD47" s="12" t="s">
        <v>207</v>
      </c>
      <c r="BE47" s="99">
        <v>41</v>
      </c>
      <c r="BF47" s="12" t="s">
        <v>321</v>
      </c>
      <c r="BG47" s="654">
        <v>40.718000000000004</v>
      </c>
      <c r="BH47" s="12" t="s">
        <v>321</v>
      </c>
      <c r="BI47" s="99">
        <v>30</v>
      </c>
      <c r="BJ47" s="12" t="s">
        <v>321</v>
      </c>
      <c r="BK47" s="754">
        <v>0</v>
      </c>
      <c r="BL47" s="12" t="s">
        <v>321</v>
      </c>
      <c r="BM47" s="754">
        <v>0.308</v>
      </c>
      <c r="BN47" s="12" t="s">
        <v>321</v>
      </c>
      <c r="BO47" s="754">
        <v>7.7119999999999997</v>
      </c>
      <c r="BP47" s="12" t="s">
        <v>321</v>
      </c>
      <c r="BQ47" s="754">
        <v>0</v>
      </c>
      <c r="BR47" s="12" t="s">
        <v>321</v>
      </c>
      <c r="BS47" s="654">
        <v>2.698</v>
      </c>
      <c r="BT47" s="12" t="s">
        <v>321</v>
      </c>
      <c r="BU47" s="654">
        <v>10.718</v>
      </c>
      <c r="BV47" s="12" t="s">
        <v>321</v>
      </c>
      <c r="BW47" s="9">
        <v>0.16</v>
      </c>
      <c r="BX47" s="9" t="s">
        <v>322</v>
      </c>
      <c r="BY47" s="755">
        <v>107.1</v>
      </c>
      <c r="BZ47" s="9" t="s">
        <v>315</v>
      </c>
      <c r="CA47" s="755">
        <v>9.8000000000000007</v>
      </c>
      <c r="CB47" s="9" t="s">
        <v>315</v>
      </c>
      <c r="CC47" s="755">
        <v>9.1</v>
      </c>
      <c r="CD47" s="9" t="s">
        <v>315</v>
      </c>
      <c r="CE47" s="755">
        <v>90.4</v>
      </c>
      <c r="CF47" s="9" t="s">
        <v>323</v>
      </c>
      <c r="CG47" s="755">
        <v>66.099999999999994</v>
      </c>
      <c r="CH47" s="9" t="s">
        <v>323</v>
      </c>
      <c r="CI47" s="9"/>
      <c r="CJ47" s="9"/>
      <c r="CK47" s="9"/>
    </row>
    <row r="48" spans="1:89" s="98" customFormat="1" x14ac:dyDescent="0.25">
      <c r="A48" s="99">
        <v>10104728</v>
      </c>
      <c r="B48" s="99"/>
      <c r="C48" s="772">
        <v>3485</v>
      </c>
      <c r="D48" s="807">
        <v>0.05</v>
      </c>
      <c r="E48" s="772">
        <f t="shared" si="2"/>
        <v>3659</v>
      </c>
      <c r="F48" s="778">
        <v>1.1000000000000001</v>
      </c>
      <c r="G48" s="774">
        <f t="shared" si="3"/>
        <v>4025</v>
      </c>
      <c r="H48" s="776"/>
      <c r="I48" s="758"/>
      <c r="J48" s="776"/>
      <c r="K48" s="786"/>
      <c r="L48" s="9" t="s">
        <v>308</v>
      </c>
      <c r="M48" s="9" t="s">
        <v>3079</v>
      </c>
      <c r="N48" s="9" t="s">
        <v>397</v>
      </c>
      <c r="O48" s="9" t="s">
        <v>310</v>
      </c>
      <c r="P48" s="9" t="s">
        <v>311</v>
      </c>
      <c r="Q48" s="9" t="s">
        <v>312</v>
      </c>
      <c r="R48" s="9" t="s">
        <v>313</v>
      </c>
      <c r="S48" s="9" t="s">
        <v>348</v>
      </c>
      <c r="T48" s="98" t="s">
        <v>204</v>
      </c>
      <c r="U48" s="99">
        <v>131</v>
      </c>
      <c r="V48" s="99" t="s">
        <v>207</v>
      </c>
      <c r="W48" s="99">
        <v>210</v>
      </c>
      <c r="X48" s="99" t="s">
        <v>207</v>
      </c>
      <c r="Y48" s="99">
        <v>166</v>
      </c>
      <c r="Z48" s="99" t="s">
        <v>207</v>
      </c>
      <c r="AA48" s="9">
        <v>220</v>
      </c>
      <c r="AB48" s="99" t="s">
        <v>207</v>
      </c>
      <c r="AC48" s="9">
        <v>248</v>
      </c>
      <c r="AD48" s="9" t="s">
        <v>207</v>
      </c>
      <c r="AE48" s="9">
        <v>98</v>
      </c>
      <c r="AF48" s="9" t="s">
        <v>315</v>
      </c>
      <c r="AG48" s="14" t="s">
        <v>351</v>
      </c>
      <c r="AH48" s="14" t="s">
        <v>207</v>
      </c>
      <c r="AI48" s="14" t="s">
        <v>352</v>
      </c>
      <c r="AJ48" s="14" t="s">
        <v>207</v>
      </c>
      <c r="AK48" s="9">
        <v>5</v>
      </c>
      <c r="AL48" s="14" t="s">
        <v>207</v>
      </c>
      <c r="AM48" s="9">
        <v>5</v>
      </c>
      <c r="AN48" s="14" t="s">
        <v>207</v>
      </c>
      <c r="AO48" s="9">
        <v>5</v>
      </c>
      <c r="AP48" s="14" t="s">
        <v>207</v>
      </c>
      <c r="AQ48" s="9">
        <v>30</v>
      </c>
      <c r="AR48" s="14" t="s">
        <v>207</v>
      </c>
      <c r="AS48" s="9" t="s">
        <v>184</v>
      </c>
      <c r="AT48" s="9" t="s">
        <v>347</v>
      </c>
      <c r="AU48" s="9" t="s">
        <v>319</v>
      </c>
      <c r="AV48" s="9" t="s">
        <v>320</v>
      </c>
      <c r="AW48" s="9" t="s">
        <v>3080</v>
      </c>
      <c r="AX48" s="9">
        <v>9010600000</v>
      </c>
      <c r="AY48" s="99">
        <v>292</v>
      </c>
      <c r="AZ48" s="12" t="s">
        <v>207</v>
      </c>
      <c r="BA48" s="99">
        <v>25</v>
      </c>
      <c r="BB48" s="12" t="s">
        <v>207</v>
      </c>
      <c r="BC48" s="99">
        <v>23</v>
      </c>
      <c r="BD48" s="12" t="s">
        <v>207</v>
      </c>
      <c r="BE48" s="99">
        <v>44</v>
      </c>
      <c r="BF48" s="12" t="s">
        <v>321</v>
      </c>
      <c r="BG48" s="654">
        <v>43.438000000000002</v>
      </c>
      <c r="BH48" s="12" t="s">
        <v>321</v>
      </c>
      <c r="BI48" s="99">
        <v>32</v>
      </c>
      <c r="BJ48" s="12" t="s">
        <v>321</v>
      </c>
      <c r="BK48" s="754">
        <v>0</v>
      </c>
      <c r="BL48" s="12" t="s">
        <v>321</v>
      </c>
      <c r="BM48" s="754">
        <v>0.316</v>
      </c>
      <c r="BN48" s="12" t="s">
        <v>321</v>
      </c>
      <c r="BO48" s="754">
        <v>8.4239999999999995</v>
      </c>
      <c r="BP48" s="12" t="s">
        <v>321</v>
      </c>
      <c r="BQ48" s="754">
        <v>0</v>
      </c>
      <c r="BR48" s="12" t="s">
        <v>321</v>
      </c>
      <c r="BS48" s="654">
        <v>2.698</v>
      </c>
      <c r="BT48" s="12" t="s">
        <v>321</v>
      </c>
      <c r="BU48" s="654">
        <v>11.438000000000001</v>
      </c>
      <c r="BV48" s="12" t="s">
        <v>321</v>
      </c>
      <c r="BW48" s="9">
        <v>0.17</v>
      </c>
      <c r="BX48" s="9" t="s">
        <v>322</v>
      </c>
      <c r="BY48" s="755">
        <v>115</v>
      </c>
      <c r="BZ48" s="9" t="s">
        <v>315</v>
      </c>
      <c r="CA48" s="755">
        <v>9.8000000000000007</v>
      </c>
      <c r="CB48" s="9" t="s">
        <v>315</v>
      </c>
      <c r="CC48" s="755">
        <v>9.1</v>
      </c>
      <c r="CD48" s="9" t="s">
        <v>315</v>
      </c>
      <c r="CE48" s="755">
        <v>97</v>
      </c>
      <c r="CF48" s="9" t="s">
        <v>323</v>
      </c>
      <c r="CG48" s="755">
        <v>70.5</v>
      </c>
      <c r="CH48" s="9" t="s">
        <v>323</v>
      </c>
      <c r="CI48" s="9"/>
      <c r="CJ48" s="9"/>
      <c r="CK48" s="9"/>
    </row>
    <row r="49" spans="1:89" s="98" customFormat="1" x14ac:dyDescent="0.25">
      <c r="A49" s="99">
        <v>10104729</v>
      </c>
      <c r="B49" s="99"/>
      <c r="C49" s="772">
        <v>3724</v>
      </c>
      <c r="D49" s="807">
        <v>0.05</v>
      </c>
      <c r="E49" s="772">
        <f t="shared" si="2"/>
        <v>3910</v>
      </c>
      <c r="F49" s="778">
        <v>1.1000000000000001</v>
      </c>
      <c r="G49" s="774">
        <f t="shared" si="3"/>
        <v>4301</v>
      </c>
      <c r="H49" s="776"/>
      <c r="I49" s="758"/>
      <c r="J49" s="776"/>
      <c r="K49" s="786"/>
      <c r="L49" s="9" t="s">
        <v>308</v>
      </c>
      <c r="M49" s="9" t="s">
        <v>3081</v>
      </c>
      <c r="N49" s="9" t="s">
        <v>397</v>
      </c>
      <c r="O49" s="9" t="s">
        <v>310</v>
      </c>
      <c r="P49" s="9" t="s">
        <v>311</v>
      </c>
      <c r="Q49" s="9" t="s">
        <v>312</v>
      </c>
      <c r="R49" s="9" t="s">
        <v>313</v>
      </c>
      <c r="S49" s="9" t="s">
        <v>348</v>
      </c>
      <c r="T49" s="98" t="s">
        <v>204</v>
      </c>
      <c r="U49" s="99">
        <v>144</v>
      </c>
      <c r="V49" s="99" t="s">
        <v>207</v>
      </c>
      <c r="W49" s="99">
        <v>230</v>
      </c>
      <c r="X49" s="99" t="s">
        <v>207</v>
      </c>
      <c r="Y49" s="99">
        <v>179</v>
      </c>
      <c r="Z49" s="99" t="s">
        <v>207</v>
      </c>
      <c r="AA49" s="9">
        <v>240</v>
      </c>
      <c r="AB49" s="99" t="s">
        <v>207</v>
      </c>
      <c r="AC49" s="9">
        <v>271</v>
      </c>
      <c r="AD49" s="9" t="s">
        <v>207</v>
      </c>
      <c r="AE49" s="9">
        <v>107</v>
      </c>
      <c r="AF49" s="9" t="s">
        <v>315</v>
      </c>
      <c r="AG49" s="14" t="s">
        <v>353</v>
      </c>
      <c r="AH49" s="14" t="s">
        <v>207</v>
      </c>
      <c r="AI49" s="14" t="s">
        <v>354</v>
      </c>
      <c r="AJ49" s="14" t="s">
        <v>207</v>
      </c>
      <c r="AK49" s="9">
        <v>5</v>
      </c>
      <c r="AL49" s="14" t="s">
        <v>207</v>
      </c>
      <c r="AM49" s="9">
        <v>5</v>
      </c>
      <c r="AN49" s="14" t="s">
        <v>207</v>
      </c>
      <c r="AO49" s="9">
        <v>5</v>
      </c>
      <c r="AP49" s="14" t="s">
        <v>207</v>
      </c>
      <c r="AQ49" s="9">
        <v>30</v>
      </c>
      <c r="AR49" s="14" t="s">
        <v>207</v>
      </c>
      <c r="AS49" s="9" t="s">
        <v>184</v>
      </c>
      <c r="AT49" s="9" t="s">
        <v>347</v>
      </c>
      <c r="AU49" s="9" t="s">
        <v>319</v>
      </c>
      <c r="AV49" s="9" t="s">
        <v>320</v>
      </c>
      <c r="AW49" s="9" t="s">
        <v>3082</v>
      </c>
      <c r="AX49" s="9">
        <v>9010600000</v>
      </c>
      <c r="AY49" s="99">
        <v>312</v>
      </c>
      <c r="AZ49" s="12" t="s">
        <v>207</v>
      </c>
      <c r="BA49" s="99">
        <v>25</v>
      </c>
      <c r="BB49" s="12" t="s">
        <v>207</v>
      </c>
      <c r="BC49" s="99">
        <v>23</v>
      </c>
      <c r="BD49" s="12" t="s">
        <v>207</v>
      </c>
      <c r="BE49" s="99">
        <v>47</v>
      </c>
      <c r="BF49" s="12" t="s">
        <v>321</v>
      </c>
      <c r="BG49" s="654">
        <v>46.198</v>
      </c>
      <c r="BH49" s="12" t="s">
        <v>321</v>
      </c>
      <c r="BI49" s="99">
        <v>34</v>
      </c>
      <c r="BJ49" s="12" t="s">
        <v>321</v>
      </c>
      <c r="BK49" s="754">
        <v>0</v>
      </c>
      <c r="BL49" s="12" t="s">
        <v>321</v>
      </c>
      <c r="BM49" s="754">
        <v>0.32400000000000001</v>
      </c>
      <c r="BN49" s="12" t="s">
        <v>321</v>
      </c>
      <c r="BO49" s="754">
        <v>9.1760000000000002</v>
      </c>
      <c r="BP49" s="12" t="s">
        <v>321</v>
      </c>
      <c r="BQ49" s="754">
        <v>0</v>
      </c>
      <c r="BR49" s="12" t="s">
        <v>321</v>
      </c>
      <c r="BS49" s="654">
        <v>2.698</v>
      </c>
      <c r="BT49" s="12" t="s">
        <v>321</v>
      </c>
      <c r="BU49" s="654">
        <v>12.198</v>
      </c>
      <c r="BV49" s="12" t="s">
        <v>321</v>
      </c>
      <c r="BW49" s="9">
        <v>0.18</v>
      </c>
      <c r="BX49" s="9" t="s">
        <v>322</v>
      </c>
      <c r="BY49" s="755">
        <v>122.8</v>
      </c>
      <c r="BZ49" s="9" t="s">
        <v>315</v>
      </c>
      <c r="CA49" s="755">
        <v>9.8000000000000007</v>
      </c>
      <c r="CB49" s="9" t="s">
        <v>315</v>
      </c>
      <c r="CC49" s="755">
        <v>9.1</v>
      </c>
      <c r="CD49" s="9" t="s">
        <v>315</v>
      </c>
      <c r="CE49" s="755">
        <v>105.8</v>
      </c>
      <c r="CF49" s="9" t="s">
        <v>323</v>
      </c>
      <c r="CG49" s="755">
        <v>75</v>
      </c>
      <c r="CH49" s="9" t="s">
        <v>323</v>
      </c>
      <c r="CI49" s="9"/>
      <c r="CJ49" s="9"/>
      <c r="CK49" s="9"/>
    </row>
    <row r="50" spans="1:89" s="98" customFormat="1" x14ac:dyDescent="0.25">
      <c r="A50" s="99">
        <v>10104730</v>
      </c>
      <c r="B50" s="99"/>
      <c r="C50" s="772">
        <v>3980</v>
      </c>
      <c r="D50" s="807">
        <v>0.05</v>
      </c>
      <c r="E50" s="772">
        <f t="shared" si="2"/>
        <v>4179</v>
      </c>
      <c r="F50" s="778">
        <v>1.1000000000000001</v>
      </c>
      <c r="G50" s="774">
        <f t="shared" si="3"/>
        <v>4597</v>
      </c>
      <c r="H50" s="776"/>
      <c r="I50" s="758"/>
      <c r="J50" s="776"/>
      <c r="K50" s="786"/>
      <c r="L50" s="9" t="s">
        <v>308</v>
      </c>
      <c r="M50" s="9" t="s">
        <v>3083</v>
      </c>
      <c r="N50" s="9" t="s">
        <v>397</v>
      </c>
      <c r="O50" s="9" t="s">
        <v>310</v>
      </c>
      <c r="P50" s="9" t="s">
        <v>311</v>
      </c>
      <c r="Q50" s="9" t="s">
        <v>312</v>
      </c>
      <c r="R50" s="9" t="s">
        <v>313</v>
      </c>
      <c r="S50" s="9" t="s">
        <v>348</v>
      </c>
      <c r="T50" s="98" t="s">
        <v>204</v>
      </c>
      <c r="U50" s="99">
        <v>156</v>
      </c>
      <c r="V50" s="99" t="s">
        <v>207</v>
      </c>
      <c r="W50" s="99">
        <v>250</v>
      </c>
      <c r="X50" s="99" t="s">
        <v>207</v>
      </c>
      <c r="Y50" s="99">
        <v>191</v>
      </c>
      <c r="Z50" s="99" t="s">
        <v>207</v>
      </c>
      <c r="AA50" s="9">
        <v>260</v>
      </c>
      <c r="AB50" s="99" t="s">
        <v>207</v>
      </c>
      <c r="AC50" s="9">
        <v>295</v>
      </c>
      <c r="AD50" s="9" t="s">
        <v>207</v>
      </c>
      <c r="AE50" s="9">
        <v>117</v>
      </c>
      <c r="AF50" s="9" t="s">
        <v>315</v>
      </c>
      <c r="AG50" s="14" t="s">
        <v>355</v>
      </c>
      <c r="AH50" s="14" t="s">
        <v>207</v>
      </c>
      <c r="AI50" s="14" t="s">
        <v>356</v>
      </c>
      <c r="AJ50" s="14" t="s">
        <v>207</v>
      </c>
      <c r="AK50" s="9">
        <v>5</v>
      </c>
      <c r="AL50" s="14" t="s">
        <v>207</v>
      </c>
      <c r="AM50" s="9">
        <v>5</v>
      </c>
      <c r="AN50" s="14" t="s">
        <v>207</v>
      </c>
      <c r="AO50" s="9">
        <v>5</v>
      </c>
      <c r="AP50" s="14" t="s">
        <v>207</v>
      </c>
      <c r="AQ50" s="9">
        <v>30</v>
      </c>
      <c r="AR50" s="14" t="s">
        <v>207</v>
      </c>
      <c r="AS50" s="9" t="s">
        <v>184</v>
      </c>
      <c r="AT50" s="9" t="s">
        <v>347</v>
      </c>
      <c r="AU50" s="9" t="s">
        <v>319</v>
      </c>
      <c r="AV50" s="9" t="s">
        <v>320</v>
      </c>
      <c r="AW50" s="9" t="s">
        <v>3084</v>
      </c>
      <c r="AX50" s="9">
        <v>9010600000</v>
      </c>
      <c r="AY50" s="99">
        <v>330</v>
      </c>
      <c r="AZ50" s="12" t="s">
        <v>207</v>
      </c>
      <c r="BA50" s="99">
        <v>25</v>
      </c>
      <c r="BB50" s="12" t="s">
        <v>207</v>
      </c>
      <c r="BC50" s="99">
        <v>23</v>
      </c>
      <c r="BD50" s="12" t="s">
        <v>207</v>
      </c>
      <c r="BE50" s="99">
        <v>50</v>
      </c>
      <c r="BF50" s="12" t="s">
        <v>321</v>
      </c>
      <c r="BG50" s="654">
        <v>49.438000000000002</v>
      </c>
      <c r="BH50" s="12" t="s">
        <v>321</v>
      </c>
      <c r="BI50" s="99">
        <v>37</v>
      </c>
      <c r="BJ50" s="12" t="s">
        <v>321</v>
      </c>
      <c r="BK50" s="754">
        <v>0</v>
      </c>
      <c r="BL50" s="12" t="s">
        <v>321</v>
      </c>
      <c r="BM50" s="754">
        <v>0.33200000000000002</v>
      </c>
      <c r="BN50" s="12" t="s">
        <v>321</v>
      </c>
      <c r="BO50" s="754">
        <v>9.4079999999999995</v>
      </c>
      <c r="BP50" s="12" t="s">
        <v>321</v>
      </c>
      <c r="BQ50" s="754">
        <v>0</v>
      </c>
      <c r="BR50" s="12" t="s">
        <v>321</v>
      </c>
      <c r="BS50" s="654">
        <v>2.698</v>
      </c>
      <c r="BT50" s="12" t="s">
        <v>321</v>
      </c>
      <c r="BU50" s="654">
        <v>12.438000000000001</v>
      </c>
      <c r="BV50" s="12" t="s">
        <v>321</v>
      </c>
      <c r="BW50" s="9">
        <v>0.19</v>
      </c>
      <c r="BX50" s="9" t="s">
        <v>322</v>
      </c>
      <c r="BY50" s="755">
        <v>129.9</v>
      </c>
      <c r="BZ50" s="9" t="s">
        <v>315</v>
      </c>
      <c r="CA50" s="755">
        <v>9.8000000000000007</v>
      </c>
      <c r="CB50" s="9" t="s">
        <v>315</v>
      </c>
      <c r="CC50" s="755">
        <v>9.1</v>
      </c>
      <c r="CD50" s="9" t="s">
        <v>315</v>
      </c>
      <c r="CE50" s="755">
        <v>110.2</v>
      </c>
      <c r="CF50" s="9" t="s">
        <v>323</v>
      </c>
      <c r="CG50" s="755">
        <v>81.599999999999994</v>
      </c>
      <c r="CH50" s="9" t="s">
        <v>323</v>
      </c>
      <c r="CI50" s="9"/>
      <c r="CJ50" s="9"/>
      <c r="CK50" s="9"/>
    </row>
    <row r="51" spans="1:89" s="98" customFormat="1" x14ac:dyDescent="0.25">
      <c r="A51" s="99">
        <v>10104731</v>
      </c>
      <c r="B51" s="99"/>
      <c r="C51" s="772">
        <v>4249</v>
      </c>
      <c r="D51" s="807">
        <v>0.05</v>
      </c>
      <c r="E51" s="772">
        <f t="shared" si="2"/>
        <v>4461</v>
      </c>
      <c r="F51" s="778">
        <v>1.1000000000000001</v>
      </c>
      <c r="G51" s="774">
        <f t="shared" si="3"/>
        <v>4907</v>
      </c>
      <c r="H51" s="776"/>
      <c r="I51" s="758"/>
      <c r="J51" s="776"/>
      <c r="K51" s="786"/>
      <c r="L51" s="9" t="s">
        <v>308</v>
      </c>
      <c r="M51" s="9" t="s">
        <v>3085</v>
      </c>
      <c r="N51" s="9" t="s">
        <v>397</v>
      </c>
      <c r="O51" s="9" t="s">
        <v>310</v>
      </c>
      <c r="P51" s="9" t="s">
        <v>311</v>
      </c>
      <c r="Q51" s="9" t="s">
        <v>312</v>
      </c>
      <c r="R51" s="9" t="s">
        <v>313</v>
      </c>
      <c r="S51" s="9" t="s">
        <v>348</v>
      </c>
      <c r="T51" s="98" t="s">
        <v>204</v>
      </c>
      <c r="U51" s="99">
        <v>169</v>
      </c>
      <c r="V51" s="99" t="s">
        <v>207</v>
      </c>
      <c r="W51" s="99">
        <v>270</v>
      </c>
      <c r="X51" s="99" t="s">
        <v>207</v>
      </c>
      <c r="Y51" s="99">
        <v>204</v>
      </c>
      <c r="Z51" s="99" t="s">
        <v>207</v>
      </c>
      <c r="AA51" s="9">
        <v>280</v>
      </c>
      <c r="AB51" s="99" t="s">
        <v>207</v>
      </c>
      <c r="AC51" s="9">
        <v>319</v>
      </c>
      <c r="AD51" s="9" t="s">
        <v>207</v>
      </c>
      <c r="AE51" s="9">
        <v>126</v>
      </c>
      <c r="AF51" s="9" t="s">
        <v>315</v>
      </c>
      <c r="AG51" s="14" t="s">
        <v>357</v>
      </c>
      <c r="AH51" s="14" t="s">
        <v>207</v>
      </c>
      <c r="AI51" s="14" t="s">
        <v>358</v>
      </c>
      <c r="AJ51" s="14" t="s">
        <v>207</v>
      </c>
      <c r="AK51" s="9">
        <v>5</v>
      </c>
      <c r="AL51" s="14" t="s">
        <v>207</v>
      </c>
      <c r="AM51" s="9">
        <v>5</v>
      </c>
      <c r="AN51" s="14" t="s">
        <v>207</v>
      </c>
      <c r="AO51" s="9">
        <v>5</v>
      </c>
      <c r="AP51" s="14" t="s">
        <v>207</v>
      </c>
      <c r="AQ51" s="9">
        <v>30</v>
      </c>
      <c r="AR51" s="14" t="s">
        <v>207</v>
      </c>
      <c r="AS51" s="9" t="s">
        <v>184</v>
      </c>
      <c r="AT51" s="9" t="s">
        <v>347</v>
      </c>
      <c r="AU51" s="9" t="s">
        <v>319</v>
      </c>
      <c r="AV51" s="9" t="s">
        <v>320</v>
      </c>
      <c r="AW51" s="9" t="s">
        <v>3086</v>
      </c>
      <c r="AX51" s="9">
        <v>9010600000</v>
      </c>
      <c r="AY51" s="99">
        <v>351</v>
      </c>
      <c r="AZ51" s="12" t="s">
        <v>207</v>
      </c>
      <c r="BA51" s="99">
        <v>25</v>
      </c>
      <c r="BB51" s="12" t="s">
        <v>207</v>
      </c>
      <c r="BC51" s="99">
        <v>23</v>
      </c>
      <c r="BD51" s="12" t="s">
        <v>207</v>
      </c>
      <c r="BE51" s="99">
        <v>52</v>
      </c>
      <c r="BF51" s="12" t="s">
        <v>321</v>
      </c>
      <c r="BG51" s="654">
        <v>51.238</v>
      </c>
      <c r="BH51" s="12" t="s">
        <v>321</v>
      </c>
      <c r="BI51" s="99">
        <v>40</v>
      </c>
      <c r="BJ51" s="12" t="s">
        <v>321</v>
      </c>
      <c r="BK51" s="754">
        <v>0</v>
      </c>
      <c r="BL51" s="12" t="s">
        <v>321</v>
      </c>
      <c r="BM51" s="754">
        <v>0.34</v>
      </c>
      <c r="BN51" s="12" t="s">
        <v>321</v>
      </c>
      <c r="BO51" s="754">
        <v>8.1999999999999993</v>
      </c>
      <c r="BP51" s="12" t="s">
        <v>321</v>
      </c>
      <c r="BQ51" s="754">
        <v>0</v>
      </c>
      <c r="BR51" s="12" t="s">
        <v>321</v>
      </c>
      <c r="BS51" s="654">
        <v>2.698</v>
      </c>
      <c r="BT51" s="12" t="s">
        <v>321</v>
      </c>
      <c r="BU51" s="654">
        <v>11.238</v>
      </c>
      <c r="BV51" s="12" t="s">
        <v>321</v>
      </c>
      <c r="BW51" s="9">
        <v>0.2</v>
      </c>
      <c r="BX51" s="9" t="s">
        <v>322</v>
      </c>
      <c r="BY51" s="755">
        <v>138.19999999999999</v>
      </c>
      <c r="BZ51" s="9" t="s">
        <v>315</v>
      </c>
      <c r="CA51" s="755">
        <v>9.8000000000000007</v>
      </c>
      <c r="CB51" s="9" t="s">
        <v>315</v>
      </c>
      <c r="CC51" s="755">
        <v>9.1</v>
      </c>
      <c r="CD51" s="9" t="s">
        <v>315</v>
      </c>
      <c r="CE51" s="755">
        <v>114.6</v>
      </c>
      <c r="CF51" s="9" t="s">
        <v>323</v>
      </c>
      <c r="CG51" s="755">
        <v>88.2</v>
      </c>
      <c r="CH51" s="9" t="s">
        <v>323</v>
      </c>
      <c r="CI51" s="9"/>
      <c r="CJ51" s="9"/>
      <c r="CK51" s="9"/>
    </row>
    <row r="52" spans="1:89" s="98" customFormat="1" x14ac:dyDescent="0.25">
      <c r="A52" s="99">
        <v>10104732</v>
      </c>
      <c r="B52" s="99"/>
      <c r="C52" s="772">
        <v>4533</v>
      </c>
      <c r="D52" s="807">
        <v>0.05</v>
      </c>
      <c r="E52" s="772">
        <f t="shared" si="2"/>
        <v>4760</v>
      </c>
      <c r="F52" s="778">
        <v>1.1000000000000001</v>
      </c>
      <c r="G52" s="774">
        <f t="shared" si="3"/>
        <v>5236</v>
      </c>
      <c r="H52" s="776"/>
      <c r="I52" s="758"/>
      <c r="J52" s="776"/>
      <c r="K52" s="786"/>
      <c r="L52" s="9" t="s">
        <v>308</v>
      </c>
      <c r="M52" s="9" t="s">
        <v>3087</v>
      </c>
      <c r="N52" s="9" t="s">
        <v>397</v>
      </c>
      <c r="O52" s="9" t="s">
        <v>310</v>
      </c>
      <c r="P52" s="9" t="s">
        <v>311</v>
      </c>
      <c r="Q52" s="9" t="s">
        <v>312</v>
      </c>
      <c r="R52" s="9" t="s">
        <v>313</v>
      </c>
      <c r="S52" s="9" t="s">
        <v>348</v>
      </c>
      <c r="T52" s="98" t="s">
        <v>204</v>
      </c>
      <c r="U52" s="99">
        <v>181</v>
      </c>
      <c r="V52" s="99" t="s">
        <v>207</v>
      </c>
      <c r="W52" s="99">
        <v>290</v>
      </c>
      <c r="X52" s="99" t="s">
        <v>207</v>
      </c>
      <c r="Y52" s="99">
        <v>216</v>
      </c>
      <c r="Z52" s="99" t="s">
        <v>207</v>
      </c>
      <c r="AA52" s="9">
        <v>300</v>
      </c>
      <c r="AB52" s="99" t="s">
        <v>207</v>
      </c>
      <c r="AC52" s="9">
        <v>342</v>
      </c>
      <c r="AD52" s="9" t="s">
        <v>207</v>
      </c>
      <c r="AE52" s="9">
        <v>135</v>
      </c>
      <c r="AF52" s="9" t="s">
        <v>315</v>
      </c>
      <c r="AG52" s="14" t="s">
        <v>359</v>
      </c>
      <c r="AH52" s="14" t="s">
        <v>207</v>
      </c>
      <c r="AI52" s="14" t="s">
        <v>360</v>
      </c>
      <c r="AJ52" s="14" t="s">
        <v>207</v>
      </c>
      <c r="AK52" s="9">
        <v>5</v>
      </c>
      <c r="AL52" s="14" t="s">
        <v>207</v>
      </c>
      <c r="AM52" s="9">
        <v>5</v>
      </c>
      <c r="AN52" s="14" t="s">
        <v>207</v>
      </c>
      <c r="AO52" s="9">
        <v>5</v>
      </c>
      <c r="AP52" s="14" t="s">
        <v>207</v>
      </c>
      <c r="AQ52" s="9">
        <v>30</v>
      </c>
      <c r="AR52" s="14" t="s">
        <v>207</v>
      </c>
      <c r="AS52" s="9" t="s">
        <v>184</v>
      </c>
      <c r="AT52" s="9" t="s">
        <v>347</v>
      </c>
      <c r="AU52" s="9" t="s">
        <v>319</v>
      </c>
      <c r="AV52" s="9" t="s">
        <v>320</v>
      </c>
      <c r="AW52" s="9" t="s">
        <v>3088</v>
      </c>
      <c r="AX52" s="9">
        <v>9010600000</v>
      </c>
      <c r="AY52" s="99">
        <v>373</v>
      </c>
      <c r="AZ52" s="12" t="s">
        <v>207</v>
      </c>
      <c r="BA52" s="99">
        <v>30</v>
      </c>
      <c r="BB52" s="12" t="s">
        <v>207</v>
      </c>
      <c r="BC52" s="99">
        <v>33</v>
      </c>
      <c r="BD52" s="12" t="s">
        <v>207</v>
      </c>
      <c r="BE52" s="99">
        <v>83</v>
      </c>
      <c r="BF52" s="12" t="s">
        <v>321</v>
      </c>
      <c r="BG52" s="654">
        <v>82.795000000000002</v>
      </c>
      <c r="BH52" s="12" t="s">
        <v>321</v>
      </c>
      <c r="BI52" s="99">
        <v>43</v>
      </c>
      <c r="BJ52" s="12" t="s">
        <v>321</v>
      </c>
      <c r="BK52" s="754">
        <v>0</v>
      </c>
      <c r="BL52" s="12" t="s">
        <v>321</v>
      </c>
      <c r="BM52" s="754">
        <v>0.49</v>
      </c>
      <c r="BN52" s="12" t="s">
        <v>321</v>
      </c>
      <c r="BO52" s="754">
        <v>1.5</v>
      </c>
      <c r="BP52" s="12" t="s">
        <v>321</v>
      </c>
      <c r="BQ52" s="754">
        <v>0.02</v>
      </c>
      <c r="BR52" s="12" t="s">
        <v>321</v>
      </c>
      <c r="BS52" s="654">
        <v>37.784999999999997</v>
      </c>
      <c r="BT52" s="12" t="s">
        <v>321</v>
      </c>
      <c r="BU52" s="654">
        <v>39.795000000000002</v>
      </c>
      <c r="BV52" s="12" t="s">
        <v>321</v>
      </c>
      <c r="BW52" s="9">
        <v>0.38</v>
      </c>
      <c r="BX52" s="9" t="s">
        <v>322</v>
      </c>
      <c r="BY52" s="755">
        <v>146.9</v>
      </c>
      <c r="BZ52" s="9" t="s">
        <v>315</v>
      </c>
      <c r="CA52" s="755">
        <v>11.8</v>
      </c>
      <c r="CB52" s="9" t="s">
        <v>315</v>
      </c>
      <c r="CC52" s="755">
        <v>13</v>
      </c>
      <c r="CD52" s="9" t="s">
        <v>315</v>
      </c>
      <c r="CE52" s="755">
        <v>178.6</v>
      </c>
      <c r="CF52" s="9" t="s">
        <v>323</v>
      </c>
      <c r="CG52" s="755">
        <v>94.8</v>
      </c>
      <c r="CH52" s="9" t="s">
        <v>323</v>
      </c>
      <c r="CI52" s="9"/>
      <c r="CJ52" s="9"/>
      <c r="CK52" s="9"/>
    </row>
    <row r="53" spans="1:89" s="98" customFormat="1" x14ac:dyDescent="0.25">
      <c r="A53" s="99">
        <v>10104733</v>
      </c>
      <c r="B53" s="99"/>
      <c r="C53" s="772">
        <v>4830</v>
      </c>
      <c r="D53" s="807">
        <v>0.05</v>
      </c>
      <c r="E53" s="772">
        <f t="shared" si="2"/>
        <v>5072</v>
      </c>
      <c r="F53" s="778">
        <v>1.1000000000000001</v>
      </c>
      <c r="G53" s="774">
        <f t="shared" si="3"/>
        <v>5579</v>
      </c>
      <c r="H53" s="776"/>
      <c r="I53" s="758"/>
      <c r="J53" s="776"/>
      <c r="K53" s="786"/>
      <c r="L53" s="9" t="s">
        <v>308</v>
      </c>
      <c r="M53" s="9" t="s">
        <v>3089</v>
      </c>
      <c r="N53" s="9" t="s">
        <v>397</v>
      </c>
      <c r="O53" s="9" t="s">
        <v>310</v>
      </c>
      <c r="P53" s="9" t="s">
        <v>311</v>
      </c>
      <c r="Q53" s="9" t="s">
        <v>312</v>
      </c>
      <c r="R53" s="9" t="s">
        <v>313</v>
      </c>
      <c r="S53" s="9" t="s">
        <v>348</v>
      </c>
      <c r="T53" s="98" t="s">
        <v>204</v>
      </c>
      <c r="U53" s="99">
        <v>194</v>
      </c>
      <c r="V53" s="99" t="s">
        <v>207</v>
      </c>
      <c r="W53" s="99">
        <v>310</v>
      </c>
      <c r="X53" s="99" t="s">
        <v>207</v>
      </c>
      <c r="Y53" s="99">
        <v>229</v>
      </c>
      <c r="Z53" s="99" t="s">
        <v>207</v>
      </c>
      <c r="AA53" s="9">
        <v>320</v>
      </c>
      <c r="AB53" s="99" t="s">
        <v>207</v>
      </c>
      <c r="AC53" s="9">
        <v>366</v>
      </c>
      <c r="AD53" s="9" t="s">
        <v>207</v>
      </c>
      <c r="AE53" s="9">
        <v>144</v>
      </c>
      <c r="AF53" s="9" t="s">
        <v>315</v>
      </c>
      <c r="AG53" s="14" t="s">
        <v>361</v>
      </c>
      <c r="AH53" s="14" t="s">
        <v>207</v>
      </c>
      <c r="AI53" s="14" t="s">
        <v>362</v>
      </c>
      <c r="AJ53" s="14" t="s">
        <v>207</v>
      </c>
      <c r="AK53" s="9">
        <v>5</v>
      </c>
      <c r="AL53" s="14" t="s">
        <v>207</v>
      </c>
      <c r="AM53" s="9">
        <v>5</v>
      </c>
      <c r="AN53" s="14" t="s">
        <v>207</v>
      </c>
      <c r="AO53" s="9">
        <v>5</v>
      </c>
      <c r="AP53" s="14" t="s">
        <v>207</v>
      </c>
      <c r="AQ53" s="9">
        <v>30</v>
      </c>
      <c r="AR53" s="14" t="s">
        <v>207</v>
      </c>
      <c r="AS53" s="9" t="s">
        <v>184</v>
      </c>
      <c r="AT53" s="9" t="s">
        <v>347</v>
      </c>
      <c r="AU53" s="9" t="s">
        <v>319</v>
      </c>
      <c r="AV53" s="9" t="s">
        <v>320</v>
      </c>
      <c r="AW53" s="9" t="s">
        <v>3090</v>
      </c>
      <c r="AX53" s="9">
        <v>9010600000</v>
      </c>
      <c r="AY53" s="99">
        <v>396</v>
      </c>
      <c r="AZ53" s="12" t="s">
        <v>207</v>
      </c>
      <c r="BA53" s="99">
        <v>30</v>
      </c>
      <c r="BB53" s="12" t="s">
        <v>207</v>
      </c>
      <c r="BC53" s="99">
        <v>33</v>
      </c>
      <c r="BD53" s="12" t="s">
        <v>207</v>
      </c>
      <c r="BE53" s="99">
        <v>87</v>
      </c>
      <c r="BF53" s="12" t="s">
        <v>321</v>
      </c>
      <c r="BG53" s="654">
        <v>86.471000000000004</v>
      </c>
      <c r="BH53" s="12" t="s">
        <v>321</v>
      </c>
      <c r="BI53" s="99">
        <v>45</v>
      </c>
      <c r="BJ53" s="12" t="s">
        <v>321</v>
      </c>
      <c r="BK53" s="754">
        <v>0</v>
      </c>
      <c r="BL53" s="12" t="s">
        <v>321</v>
      </c>
      <c r="BM53" s="754">
        <v>0.50800000000000001</v>
      </c>
      <c r="BN53" s="12" t="s">
        <v>321</v>
      </c>
      <c r="BO53" s="754">
        <v>1.5</v>
      </c>
      <c r="BP53" s="12" t="s">
        <v>321</v>
      </c>
      <c r="BQ53" s="754">
        <v>0.02</v>
      </c>
      <c r="BR53" s="12" t="s">
        <v>321</v>
      </c>
      <c r="BS53" s="654">
        <v>39.442999999999998</v>
      </c>
      <c r="BT53" s="12" t="s">
        <v>321</v>
      </c>
      <c r="BU53" s="654">
        <v>41.470999999999997</v>
      </c>
      <c r="BV53" s="12" t="s">
        <v>321</v>
      </c>
      <c r="BW53" s="9">
        <v>0.4</v>
      </c>
      <c r="BX53" s="9" t="s">
        <v>322</v>
      </c>
      <c r="BY53" s="755">
        <v>155.9</v>
      </c>
      <c r="BZ53" s="9" t="s">
        <v>315</v>
      </c>
      <c r="CA53" s="755">
        <v>11.8</v>
      </c>
      <c r="CB53" s="9" t="s">
        <v>315</v>
      </c>
      <c r="CC53" s="755">
        <v>13</v>
      </c>
      <c r="CD53" s="9" t="s">
        <v>315</v>
      </c>
      <c r="CE53" s="755">
        <v>189.6</v>
      </c>
      <c r="CF53" s="9" t="s">
        <v>323</v>
      </c>
      <c r="CG53" s="755">
        <v>99.2</v>
      </c>
      <c r="CH53" s="9" t="s">
        <v>323</v>
      </c>
      <c r="CI53" s="9"/>
      <c r="CJ53" s="9"/>
      <c r="CK53" s="9"/>
    </row>
    <row r="54" spans="1:89" s="98" customFormat="1" x14ac:dyDescent="0.25">
      <c r="A54" s="99">
        <v>10104734</v>
      </c>
      <c r="B54" s="99"/>
      <c r="C54" s="772">
        <v>5142</v>
      </c>
      <c r="D54" s="807">
        <v>0.05</v>
      </c>
      <c r="E54" s="772">
        <f t="shared" si="2"/>
        <v>5399</v>
      </c>
      <c r="F54" s="778">
        <v>1.1000000000000001</v>
      </c>
      <c r="G54" s="774">
        <f t="shared" si="3"/>
        <v>5939</v>
      </c>
      <c r="H54" s="776"/>
      <c r="I54" s="758"/>
      <c r="J54" s="776"/>
      <c r="K54" s="786"/>
      <c r="L54" s="9" t="s">
        <v>308</v>
      </c>
      <c r="M54" s="9" t="s">
        <v>3091</v>
      </c>
      <c r="N54" s="9" t="s">
        <v>397</v>
      </c>
      <c r="O54" s="9" t="s">
        <v>310</v>
      </c>
      <c r="P54" s="9" t="s">
        <v>311</v>
      </c>
      <c r="Q54" s="9" t="s">
        <v>312</v>
      </c>
      <c r="R54" s="9" t="s">
        <v>313</v>
      </c>
      <c r="S54" s="9" t="s">
        <v>348</v>
      </c>
      <c r="T54" s="98" t="s">
        <v>204</v>
      </c>
      <c r="U54" s="99">
        <v>206</v>
      </c>
      <c r="V54" s="99" t="s">
        <v>207</v>
      </c>
      <c r="W54" s="99">
        <v>330</v>
      </c>
      <c r="X54" s="99" t="s">
        <v>207</v>
      </c>
      <c r="Y54" s="99">
        <v>241</v>
      </c>
      <c r="Z54" s="99" t="s">
        <v>207</v>
      </c>
      <c r="AA54" s="9">
        <v>340</v>
      </c>
      <c r="AB54" s="99" t="s">
        <v>207</v>
      </c>
      <c r="AC54" s="9">
        <v>389</v>
      </c>
      <c r="AD54" s="9" t="s">
        <v>207</v>
      </c>
      <c r="AE54" s="9">
        <v>153</v>
      </c>
      <c r="AF54" s="9" t="s">
        <v>315</v>
      </c>
      <c r="AG54" s="14" t="s">
        <v>363</v>
      </c>
      <c r="AH54" s="14" t="s">
        <v>207</v>
      </c>
      <c r="AI54" s="14" t="s">
        <v>364</v>
      </c>
      <c r="AJ54" s="14" t="s">
        <v>207</v>
      </c>
      <c r="AK54" s="9">
        <v>5</v>
      </c>
      <c r="AL54" s="14" t="s">
        <v>207</v>
      </c>
      <c r="AM54" s="9">
        <v>5</v>
      </c>
      <c r="AN54" s="14" t="s">
        <v>207</v>
      </c>
      <c r="AO54" s="9">
        <v>5</v>
      </c>
      <c r="AP54" s="14" t="s">
        <v>207</v>
      </c>
      <c r="AQ54" s="9">
        <v>30</v>
      </c>
      <c r="AR54" s="14" t="s">
        <v>207</v>
      </c>
      <c r="AS54" s="9" t="s">
        <v>184</v>
      </c>
      <c r="AT54" s="9" t="s">
        <v>347</v>
      </c>
      <c r="AU54" s="9" t="s">
        <v>319</v>
      </c>
      <c r="AV54" s="9" t="s">
        <v>320</v>
      </c>
      <c r="AW54" s="9" t="s">
        <v>3092</v>
      </c>
      <c r="AX54" s="9">
        <v>9010600000</v>
      </c>
      <c r="AY54" s="99">
        <v>419</v>
      </c>
      <c r="AZ54" s="12" t="s">
        <v>207</v>
      </c>
      <c r="BA54" s="99">
        <v>30</v>
      </c>
      <c r="BB54" s="12" t="s">
        <v>207</v>
      </c>
      <c r="BC54" s="99">
        <v>33</v>
      </c>
      <c r="BD54" s="12" t="s">
        <v>207</v>
      </c>
      <c r="BE54" s="99">
        <v>92</v>
      </c>
      <c r="BF54" s="12" t="s">
        <v>321</v>
      </c>
      <c r="BG54" s="654">
        <v>91.394000000000005</v>
      </c>
      <c r="BH54" s="12" t="s">
        <v>321</v>
      </c>
      <c r="BI54" s="99">
        <v>48</v>
      </c>
      <c r="BJ54" s="12" t="s">
        <v>321</v>
      </c>
      <c r="BK54" s="754">
        <v>0</v>
      </c>
      <c r="BL54" s="12" t="s">
        <v>321</v>
      </c>
      <c r="BM54" s="754">
        <v>0.52500000000000002</v>
      </c>
      <c r="BN54" s="12" t="s">
        <v>321</v>
      </c>
      <c r="BO54" s="754">
        <v>1.82</v>
      </c>
      <c r="BP54" s="12" t="s">
        <v>321</v>
      </c>
      <c r="BQ54" s="754">
        <v>0.02</v>
      </c>
      <c r="BR54" s="12" t="s">
        <v>321</v>
      </c>
      <c r="BS54" s="654">
        <v>41.029000000000003</v>
      </c>
      <c r="BT54" s="12" t="s">
        <v>321</v>
      </c>
      <c r="BU54" s="654">
        <v>43.393999999999998</v>
      </c>
      <c r="BV54" s="12" t="s">
        <v>321</v>
      </c>
      <c r="BW54" s="9">
        <v>0.42</v>
      </c>
      <c r="BX54" s="9" t="s">
        <v>322</v>
      </c>
      <c r="BY54" s="755">
        <v>165</v>
      </c>
      <c r="BZ54" s="9" t="s">
        <v>315</v>
      </c>
      <c r="CA54" s="755">
        <v>11.8</v>
      </c>
      <c r="CB54" s="9" t="s">
        <v>315</v>
      </c>
      <c r="CC54" s="755">
        <v>13</v>
      </c>
      <c r="CD54" s="9" t="s">
        <v>315</v>
      </c>
      <c r="CE54" s="755">
        <v>198.4</v>
      </c>
      <c r="CF54" s="9" t="s">
        <v>323</v>
      </c>
      <c r="CG54" s="755">
        <v>105.8</v>
      </c>
      <c r="CH54" s="9" t="s">
        <v>323</v>
      </c>
      <c r="CI54" s="9"/>
      <c r="CJ54" s="9"/>
      <c r="CK54" s="9"/>
    </row>
    <row r="55" spans="1:89" s="98" customFormat="1" x14ac:dyDescent="0.25">
      <c r="A55" s="99">
        <v>10104735</v>
      </c>
      <c r="B55" s="99"/>
      <c r="C55" s="772">
        <v>5468</v>
      </c>
      <c r="D55" s="807">
        <v>0.05</v>
      </c>
      <c r="E55" s="772">
        <f t="shared" si="2"/>
        <v>5741</v>
      </c>
      <c r="F55" s="778">
        <v>1.1000000000000001</v>
      </c>
      <c r="G55" s="774">
        <f t="shared" si="3"/>
        <v>6315</v>
      </c>
      <c r="H55" s="776"/>
      <c r="I55" s="758"/>
      <c r="J55" s="776"/>
      <c r="K55" s="786"/>
      <c r="L55" s="9" t="s">
        <v>308</v>
      </c>
      <c r="M55" s="9" t="s">
        <v>3093</v>
      </c>
      <c r="N55" s="9" t="s">
        <v>397</v>
      </c>
      <c r="O55" s="9" t="s">
        <v>310</v>
      </c>
      <c r="P55" s="9" t="s">
        <v>311</v>
      </c>
      <c r="Q55" s="9" t="s">
        <v>312</v>
      </c>
      <c r="R55" s="9" t="s">
        <v>313</v>
      </c>
      <c r="S55" s="9" t="s">
        <v>348</v>
      </c>
      <c r="T55" s="98" t="s">
        <v>204</v>
      </c>
      <c r="U55" s="99">
        <v>219</v>
      </c>
      <c r="V55" s="99" t="s">
        <v>207</v>
      </c>
      <c r="W55" s="99">
        <v>350</v>
      </c>
      <c r="X55" s="99" t="s">
        <v>207</v>
      </c>
      <c r="Y55" s="99">
        <v>254</v>
      </c>
      <c r="Z55" s="99" t="s">
        <v>207</v>
      </c>
      <c r="AA55" s="9">
        <v>360</v>
      </c>
      <c r="AB55" s="99" t="s">
        <v>207</v>
      </c>
      <c r="AC55" s="9">
        <v>413</v>
      </c>
      <c r="AD55" s="9" t="s">
        <v>207</v>
      </c>
      <c r="AE55" s="9">
        <v>163</v>
      </c>
      <c r="AF55" s="9" t="s">
        <v>315</v>
      </c>
      <c r="AG55" s="14" t="s">
        <v>365</v>
      </c>
      <c r="AH55" s="14" t="s">
        <v>207</v>
      </c>
      <c r="AI55" s="14" t="s">
        <v>366</v>
      </c>
      <c r="AJ55" s="14" t="s">
        <v>207</v>
      </c>
      <c r="AK55" s="9">
        <v>5</v>
      </c>
      <c r="AL55" s="14" t="s">
        <v>207</v>
      </c>
      <c r="AM55" s="9">
        <v>5</v>
      </c>
      <c r="AN55" s="14" t="s">
        <v>207</v>
      </c>
      <c r="AO55" s="9">
        <v>5</v>
      </c>
      <c r="AP55" s="14" t="s">
        <v>207</v>
      </c>
      <c r="AQ55" s="9">
        <v>30</v>
      </c>
      <c r="AR55" s="14" t="s">
        <v>207</v>
      </c>
      <c r="AS55" s="9" t="s">
        <v>184</v>
      </c>
      <c r="AT55" s="9" t="s">
        <v>347</v>
      </c>
      <c r="AU55" s="9" t="s">
        <v>319</v>
      </c>
      <c r="AV55" s="9" t="s">
        <v>320</v>
      </c>
      <c r="AW55" s="9" t="s">
        <v>3094</v>
      </c>
      <c r="AX55" s="9">
        <v>9010600000</v>
      </c>
      <c r="AY55" s="99">
        <v>434</v>
      </c>
      <c r="AZ55" s="12" t="s">
        <v>207</v>
      </c>
      <c r="BA55" s="99">
        <v>30</v>
      </c>
      <c r="BB55" s="12" t="s">
        <v>207</v>
      </c>
      <c r="BC55" s="99">
        <v>33</v>
      </c>
      <c r="BD55" s="12" t="s">
        <v>207</v>
      </c>
      <c r="BE55" s="99">
        <v>95</v>
      </c>
      <c r="BF55" s="12" t="s">
        <v>321</v>
      </c>
      <c r="BG55" s="654">
        <v>94.488</v>
      </c>
      <c r="BH55" s="12" t="s">
        <v>321</v>
      </c>
      <c r="BI55" s="99">
        <v>50</v>
      </c>
      <c r="BJ55" s="12" t="s">
        <v>321</v>
      </c>
      <c r="BK55" s="754">
        <v>0</v>
      </c>
      <c r="BL55" s="12" t="s">
        <v>321</v>
      </c>
      <c r="BM55" s="754">
        <v>0.53700000000000003</v>
      </c>
      <c r="BN55" s="12" t="s">
        <v>321</v>
      </c>
      <c r="BO55" s="754">
        <v>1.82</v>
      </c>
      <c r="BP55" s="12" t="s">
        <v>321</v>
      </c>
      <c r="BQ55" s="754">
        <v>0.02</v>
      </c>
      <c r="BR55" s="12" t="s">
        <v>321</v>
      </c>
      <c r="BS55" s="654">
        <v>42.110999999999997</v>
      </c>
      <c r="BT55" s="12" t="s">
        <v>321</v>
      </c>
      <c r="BU55" s="654">
        <v>44.488</v>
      </c>
      <c r="BV55" s="12" t="s">
        <v>321</v>
      </c>
      <c r="BW55" s="9">
        <v>0.44</v>
      </c>
      <c r="BX55" s="9" t="s">
        <v>322</v>
      </c>
      <c r="BY55" s="755">
        <v>170.9</v>
      </c>
      <c r="BZ55" s="9" t="s">
        <v>315</v>
      </c>
      <c r="CA55" s="755">
        <v>11.8</v>
      </c>
      <c r="CB55" s="9" t="s">
        <v>315</v>
      </c>
      <c r="CC55" s="755">
        <v>13</v>
      </c>
      <c r="CD55" s="9" t="s">
        <v>315</v>
      </c>
      <c r="CE55" s="755">
        <v>207.2</v>
      </c>
      <c r="CF55" s="9" t="s">
        <v>323</v>
      </c>
      <c r="CG55" s="755">
        <v>110.2</v>
      </c>
      <c r="CH55" s="9" t="s">
        <v>323</v>
      </c>
      <c r="CI55" s="9"/>
      <c r="CJ55" s="9"/>
      <c r="CK55" s="9"/>
    </row>
    <row r="56" spans="1:89" s="98" customFormat="1" x14ac:dyDescent="0.25">
      <c r="A56" s="99">
        <v>10104736</v>
      </c>
      <c r="B56" s="99"/>
      <c r="C56" s="772">
        <v>5807</v>
      </c>
      <c r="D56" s="807">
        <v>0.05</v>
      </c>
      <c r="E56" s="772">
        <f t="shared" si="2"/>
        <v>6097</v>
      </c>
      <c r="F56" s="778">
        <v>1.1000000000000001</v>
      </c>
      <c r="G56" s="774">
        <f t="shared" si="3"/>
        <v>6707</v>
      </c>
      <c r="H56" s="776"/>
      <c r="I56" s="758"/>
      <c r="J56" s="776"/>
      <c r="K56" s="786"/>
      <c r="L56" s="9" t="s">
        <v>308</v>
      </c>
      <c r="M56" s="9" t="s">
        <v>3095</v>
      </c>
      <c r="N56" s="9" t="s">
        <v>397</v>
      </c>
      <c r="O56" s="9" t="s">
        <v>310</v>
      </c>
      <c r="P56" s="9" t="s">
        <v>311</v>
      </c>
      <c r="Q56" s="9" t="s">
        <v>312</v>
      </c>
      <c r="R56" s="9" t="s">
        <v>313</v>
      </c>
      <c r="S56" s="9" t="s">
        <v>348</v>
      </c>
      <c r="T56" s="98" t="s">
        <v>204</v>
      </c>
      <c r="U56" s="99">
        <v>231</v>
      </c>
      <c r="V56" s="99" t="s">
        <v>207</v>
      </c>
      <c r="W56" s="99">
        <v>370</v>
      </c>
      <c r="X56" s="99" t="s">
        <v>207</v>
      </c>
      <c r="Y56" s="99">
        <v>266</v>
      </c>
      <c r="Z56" s="99" t="s">
        <v>207</v>
      </c>
      <c r="AA56" s="9">
        <v>380</v>
      </c>
      <c r="AB56" s="99" t="s">
        <v>207</v>
      </c>
      <c r="AC56" s="9">
        <v>436</v>
      </c>
      <c r="AD56" s="9" t="s">
        <v>207</v>
      </c>
      <c r="AE56" s="9">
        <v>172</v>
      </c>
      <c r="AF56" s="9" t="s">
        <v>315</v>
      </c>
      <c r="AG56" s="14" t="s">
        <v>367</v>
      </c>
      <c r="AH56" s="14" t="s">
        <v>207</v>
      </c>
      <c r="AI56" s="14" t="s">
        <v>368</v>
      </c>
      <c r="AJ56" s="14" t="s">
        <v>207</v>
      </c>
      <c r="AK56" s="9">
        <v>5</v>
      </c>
      <c r="AL56" s="14" t="s">
        <v>207</v>
      </c>
      <c r="AM56" s="9">
        <v>5</v>
      </c>
      <c r="AN56" s="14" t="s">
        <v>207</v>
      </c>
      <c r="AO56" s="9">
        <v>5</v>
      </c>
      <c r="AP56" s="14" t="s">
        <v>207</v>
      </c>
      <c r="AQ56" s="9">
        <v>30</v>
      </c>
      <c r="AR56" s="14" t="s">
        <v>207</v>
      </c>
      <c r="AS56" s="9" t="s">
        <v>184</v>
      </c>
      <c r="AT56" s="9" t="s">
        <v>347</v>
      </c>
      <c r="AU56" s="9" t="s">
        <v>319</v>
      </c>
      <c r="AV56" s="9" t="s">
        <v>320</v>
      </c>
      <c r="AW56" s="9" t="s">
        <v>3096</v>
      </c>
      <c r="AX56" s="9">
        <v>9010600000</v>
      </c>
      <c r="AY56" s="99">
        <v>452</v>
      </c>
      <c r="AZ56" s="12" t="s">
        <v>207</v>
      </c>
      <c r="BA56" s="99">
        <v>30</v>
      </c>
      <c r="BB56" s="12" t="s">
        <v>207</v>
      </c>
      <c r="BC56" s="99">
        <v>33</v>
      </c>
      <c r="BD56" s="12" t="s">
        <v>207</v>
      </c>
      <c r="BE56" s="99">
        <v>99</v>
      </c>
      <c r="BF56" s="12" t="s">
        <v>321</v>
      </c>
      <c r="BG56" s="654">
        <v>98.945999999999998</v>
      </c>
      <c r="BH56" s="12" t="s">
        <v>321</v>
      </c>
      <c r="BI56" s="99">
        <v>53</v>
      </c>
      <c r="BJ56" s="12" t="s">
        <v>321</v>
      </c>
      <c r="BK56" s="754">
        <v>0</v>
      </c>
      <c r="BL56" s="12" t="s">
        <v>321</v>
      </c>
      <c r="BM56" s="754">
        <v>0.55300000000000005</v>
      </c>
      <c r="BN56" s="12" t="s">
        <v>321</v>
      </c>
      <c r="BO56" s="754">
        <v>1.82</v>
      </c>
      <c r="BP56" s="12" t="s">
        <v>321</v>
      </c>
      <c r="BQ56" s="754">
        <v>0.02</v>
      </c>
      <c r="BR56" s="12" t="s">
        <v>321</v>
      </c>
      <c r="BS56" s="654">
        <v>43.552999999999997</v>
      </c>
      <c r="BT56" s="12" t="s">
        <v>321</v>
      </c>
      <c r="BU56" s="654">
        <v>45.945999999999998</v>
      </c>
      <c r="BV56" s="12" t="s">
        <v>321</v>
      </c>
      <c r="BW56" s="9">
        <v>0.46</v>
      </c>
      <c r="BX56" s="9" t="s">
        <v>322</v>
      </c>
      <c r="BY56" s="755">
        <v>178</v>
      </c>
      <c r="BZ56" s="9" t="s">
        <v>315</v>
      </c>
      <c r="CA56" s="755">
        <v>11.8</v>
      </c>
      <c r="CB56" s="9" t="s">
        <v>315</v>
      </c>
      <c r="CC56" s="755">
        <v>13</v>
      </c>
      <c r="CD56" s="9" t="s">
        <v>315</v>
      </c>
      <c r="CE56" s="755">
        <v>216.1</v>
      </c>
      <c r="CF56" s="9" t="s">
        <v>323</v>
      </c>
      <c r="CG56" s="755">
        <v>116.8</v>
      </c>
      <c r="CH56" s="9" t="s">
        <v>323</v>
      </c>
      <c r="CI56" s="9"/>
      <c r="CJ56" s="9"/>
      <c r="CK56" s="9"/>
    </row>
    <row r="57" spans="1:89" s="98" customFormat="1" x14ac:dyDescent="0.25">
      <c r="A57" s="99">
        <v>10104737</v>
      </c>
      <c r="B57" s="99"/>
      <c r="C57" s="772">
        <v>6161</v>
      </c>
      <c r="D57" s="807">
        <v>0.05</v>
      </c>
      <c r="E57" s="772">
        <f t="shared" si="2"/>
        <v>6469</v>
      </c>
      <c r="F57" s="778">
        <v>1.1000000000000001</v>
      </c>
      <c r="G57" s="774">
        <f t="shared" si="3"/>
        <v>7116</v>
      </c>
      <c r="H57" s="776"/>
      <c r="I57" s="758"/>
      <c r="J57" s="776"/>
      <c r="K57" s="786"/>
      <c r="L57" s="9" t="s">
        <v>308</v>
      </c>
      <c r="M57" s="9" t="s">
        <v>3097</v>
      </c>
      <c r="N57" s="9" t="s">
        <v>397</v>
      </c>
      <c r="O57" s="9" t="s">
        <v>310</v>
      </c>
      <c r="P57" s="9" t="s">
        <v>311</v>
      </c>
      <c r="Q57" s="9" t="s">
        <v>312</v>
      </c>
      <c r="R57" s="9" t="s">
        <v>313</v>
      </c>
      <c r="S57" s="9" t="s">
        <v>348</v>
      </c>
      <c r="T57" s="98" t="s">
        <v>204</v>
      </c>
      <c r="U57" s="99">
        <v>244</v>
      </c>
      <c r="V57" s="99" t="s">
        <v>207</v>
      </c>
      <c r="W57" s="99">
        <v>390</v>
      </c>
      <c r="X57" s="99" t="s">
        <v>207</v>
      </c>
      <c r="Y57" s="99">
        <v>279</v>
      </c>
      <c r="Z57" s="99" t="s">
        <v>207</v>
      </c>
      <c r="AA57" s="9">
        <v>400</v>
      </c>
      <c r="AB57" s="99" t="s">
        <v>207</v>
      </c>
      <c r="AC57" s="9">
        <v>460</v>
      </c>
      <c r="AD57" s="9" t="s">
        <v>207</v>
      </c>
      <c r="AE57" s="9">
        <v>181</v>
      </c>
      <c r="AF57" s="9" t="s">
        <v>315</v>
      </c>
      <c r="AG57" s="14" t="s">
        <v>369</v>
      </c>
      <c r="AH57" s="14" t="s">
        <v>207</v>
      </c>
      <c r="AI57" s="14" t="s">
        <v>370</v>
      </c>
      <c r="AJ57" s="14" t="s">
        <v>207</v>
      </c>
      <c r="AK57" s="9">
        <v>5</v>
      </c>
      <c r="AL57" s="14" t="s">
        <v>207</v>
      </c>
      <c r="AM57" s="9">
        <v>5</v>
      </c>
      <c r="AN57" s="14" t="s">
        <v>207</v>
      </c>
      <c r="AO57" s="9">
        <v>5</v>
      </c>
      <c r="AP57" s="14" t="s">
        <v>207</v>
      </c>
      <c r="AQ57" s="9">
        <v>30</v>
      </c>
      <c r="AR57" s="14" t="s">
        <v>207</v>
      </c>
      <c r="AS57" s="9" t="s">
        <v>184</v>
      </c>
      <c r="AT57" s="9" t="s">
        <v>347</v>
      </c>
      <c r="AU57" s="9" t="s">
        <v>319</v>
      </c>
      <c r="AV57" s="9" t="s">
        <v>320</v>
      </c>
      <c r="AW57" s="9" t="s">
        <v>3098</v>
      </c>
      <c r="AX57" s="9">
        <v>9010600000</v>
      </c>
      <c r="AY57" s="99">
        <v>472</v>
      </c>
      <c r="AZ57" s="12" t="s">
        <v>207</v>
      </c>
      <c r="BA57" s="99">
        <v>30</v>
      </c>
      <c r="BB57" s="12" t="s">
        <v>207</v>
      </c>
      <c r="BC57" s="99">
        <v>33</v>
      </c>
      <c r="BD57" s="12" t="s">
        <v>207</v>
      </c>
      <c r="BE57" s="99">
        <v>104</v>
      </c>
      <c r="BF57" s="12" t="s">
        <v>321</v>
      </c>
      <c r="BG57" s="654">
        <v>103.76300000000001</v>
      </c>
      <c r="BH57" s="12" t="s">
        <v>321</v>
      </c>
      <c r="BI57" s="99">
        <v>56</v>
      </c>
      <c r="BJ57" s="12" t="s">
        <v>321</v>
      </c>
      <c r="BK57" s="754">
        <v>0</v>
      </c>
      <c r="BL57" s="12" t="s">
        <v>321</v>
      </c>
      <c r="BM57" s="754">
        <v>0.56899999999999995</v>
      </c>
      <c r="BN57" s="12" t="s">
        <v>321</v>
      </c>
      <c r="BO57" s="754">
        <v>2.1800000000000002</v>
      </c>
      <c r="BP57" s="12" t="s">
        <v>321</v>
      </c>
      <c r="BQ57" s="754">
        <v>0.02</v>
      </c>
      <c r="BR57" s="12" t="s">
        <v>321</v>
      </c>
      <c r="BS57" s="654">
        <v>44.994</v>
      </c>
      <c r="BT57" s="12" t="s">
        <v>321</v>
      </c>
      <c r="BU57" s="654">
        <v>47.762999999999998</v>
      </c>
      <c r="BV57" s="12" t="s">
        <v>321</v>
      </c>
      <c r="BW57" s="9">
        <v>0.48</v>
      </c>
      <c r="BX57" s="9" t="s">
        <v>322</v>
      </c>
      <c r="BY57" s="755">
        <v>185.8</v>
      </c>
      <c r="BZ57" s="9" t="s">
        <v>315</v>
      </c>
      <c r="CA57" s="755">
        <v>11.8</v>
      </c>
      <c r="CB57" s="9" t="s">
        <v>315</v>
      </c>
      <c r="CC57" s="755">
        <v>13</v>
      </c>
      <c r="CD57" s="9" t="s">
        <v>315</v>
      </c>
      <c r="CE57" s="755">
        <v>224.9</v>
      </c>
      <c r="CF57" s="9" t="s">
        <v>323</v>
      </c>
      <c r="CG57" s="755">
        <v>123.5</v>
      </c>
      <c r="CH57" s="9" t="s">
        <v>323</v>
      </c>
      <c r="CI57" s="9"/>
      <c r="CJ57" s="9"/>
      <c r="CK57" s="9"/>
    </row>
    <row r="58" spans="1:89" s="98" customFormat="1" x14ac:dyDescent="0.25">
      <c r="A58" s="99">
        <v>10106694</v>
      </c>
      <c r="B58" s="99"/>
      <c r="C58" s="772">
        <v>2839</v>
      </c>
      <c r="D58" s="807">
        <v>0.05</v>
      </c>
      <c r="E58" s="772">
        <f t="shared" ref="E58:E105" si="4">ROUND(C58*(1+D58),0)</f>
        <v>2981</v>
      </c>
      <c r="F58" s="778">
        <v>1.1000000000000001</v>
      </c>
      <c r="G58" s="774">
        <f t="shared" ref="G58:G105" si="5">ROUND(E58*F58,0)</f>
        <v>3279</v>
      </c>
      <c r="H58" s="776"/>
      <c r="I58" s="758"/>
      <c r="J58" s="776"/>
      <c r="K58" s="786"/>
      <c r="L58" s="9" t="s">
        <v>308</v>
      </c>
      <c r="M58" s="9" t="s">
        <v>3099</v>
      </c>
      <c r="N58" s="9" t="s">
        <v>397</v>
      </c>
      <c r="O58" s="9" t="s">
        <v>310</v>
      </c>
      <c r="P58" s="9" t="s">
        <v>311</v>
      </c>
      <c r="Q58" s="9" t="s">
        <v>312</v>
      </c>
      <c r="R58" s="9" t="s">
        <v>313</v>
      </c>
      <c r="S58" s="9" t="s">
        <v>348</v>
      </c>
      <c r="T58" s="98" t="s">
        <v>204</v>
      </c>
      <c r="U58" s="99">
        <v>119</v>
      </c>
      <c r="V58" s="99" t="s">
        <v>207</v>
      </c>
      <c r="W58" s="99">
        <v>190</v>
      </c>
      <c r="X58" s="99" t="s">
        <v>207</v>
      </c>
      <c r="Y58" s="99">
        <v>154</v>
      </c>
      <c r="Z58" s="99" t="s">
        <v>207</v>
      </c>
      <c r="AA58" s="9">
        <v>200</v>
      </c>
      <c r="AB58" s="99" t="s">
        <v>207</v>
      </c>
      <c r="AC58" s="9">
        <v>224</v>
      </c>
      <c r="AD58" s="9" t="s">
        <v>207</v>
      </c>
      <c r="AE58" s="9">
        <v>88</v>
      </c>
      <c r="AF58" s="9" t="s">
        <v>315</v>
      </c>
      <c r="AG58" s="14" t="s">
        <v>349</v>
      </c>
      <c r="AH58" s="14" t="s">
        <v>207</v>
      </c>
      <c r="AI58" s="14" t="s">
        <v>350</v>
      </c>
      <c r="AJ58" s="14" t="s">
        <v>207</v>
      </c>
      <c r="AK58" s="9">
        <v>5</v>
      </c>
      <c r="AL58" s="14" t="s">
        <v>207</v>
      </c>
      <c r="AM58" s="9">
        <v>5</v>
      </c>
      <c r="AN58" s="14" t="s">
        <v>207</v>
      </c>
      <c r="AO58" s="9">
        <v>5</v>
      </c>
      <c r="AP58" s="14" t="s">
        <v>207</v>
      </c>
      <c r="AQ58" s="9">
        <v>30</v>
      </c>
      <c r="AR58" s="14" t="s">
        <v>207</v>
      </c>
      <c r="AS58" s="9" t="s">
        <v>41</v>
      </c>
      <c r="AT58" s="9" t="s">
        <v>344</v>
      </c>
      <c r="AU58" s="9" t="s">
        <v>319</v>
      </c>
      <c r="AV58" s="9" t="s">
        <v>320</v>
      </c>
      <c r="AW58" s="9" t="s">
        <v>3100</v>
      </c>
      <c r="AX58" s="9">
        <v>9010600000</v>
      </c>
      <c r="AY58" s="99">
        <v>251</v>
      </c>
      <c r="AZ58" s="12" t="s">
        <v>207</v>
      </c>
      <c r="BA58" s="99">
        <v>25</v>
      </c>
      <c r="BB58" s="12" t="s">
        <v>207</v>
      </c>
      <c r="BC58" s="99">
        <v>23</v>
      </c>
      <c r="BD58" s="12" t="s">
        <v>207</v>
      </c>
      <c r="BE58" s="99">
        <v>28</v>
      </c>
      <c r="BF58" s="12" t="s">
        <v>321</v>
      </c>
      <c r="BG58" s="654">
        <v>27.24</v>
      </c>
      <c r="BH58" s="12" t="s">
        <v>321</v>
      </c>
      <c r="BI58" s="99">
        <v>19</v>
      </c>
      <c r="BJ58" s="12" t="s">
        <v>321</v>
      </c>
      <c r="BK58" s="754">
        <v>0</v>
      </c>
      <c r="BL58" s="12" t="s">
        <v>321</v>
      </c>
      <c r="BM58" s="754">
        <v>5.0999999999999997E-2</v>
      </c>
      <c r="BN58" s="12" t="s">
        <v>321</v>
      </c>
      <c r="BO58" s="754">
        <v>8.1890000000000001</v>
      </c>
      <c r="BP58" s="12" t="s">
        <v>321</v>
      </c>
      <c r="BQ58" s="754">
        <v>0</v>
      </c>
      <c r="BR58" s="12" t="s">
        <v>321</v>
      </c>
      <c r="BS58" s="654">
        <v>0</v>
      </c>
      <c r="BT58" s="12" t="s">
        <v>321</v>
      </c>
      <c r="BU58" s="654">
        <v>8.24</v>
      </c>
      <c r="BV58" s="12" t="s">
        <v>321</v>
      </c>
      <c r="BW58" s="9">
        <v>0.15</v>
      </c>
      <c r="BX58" s="9" t="s">
        <v>322</v>
      </c>
      <c r="BY58" s="755">
        <v>98.8</v>
      </c>
      <c r="BZ58" s="9" t="s">
        <v>315</v>
      </c>
      <c r="CA58" s="755">
        <v>9.8000000000000007</v>
      </c>
      <c r="CB58" s="9" t="s">
        <v>315</v>
      </c>
      <c r="CC58" s="755">
        <v>9.1</v>
      </c>
      <c r="CD58" s="9" t="s">
        <v>315</v>
      </c>
      <c r="CE58" s="755">
        <v>57.3</v>
      </c>
      <c r="CF58" s="9" t="s">
        <v>323</v>
      </c>
      <c r="CG58" s="755">
        <v>41.9</v>
      </c>
      <c r="CH58" s="9" t="s">
        <v>323</v>
      </c>
      <c r="CI58" s="9"/>
      <c r="CJ58" s="9"/>
      <c r="CK58" s="9"/>
    </row>
    <row r="59" spans="1:89" s="98" customFormat="1" x14ac:dyDescent="0.25">
      <c r="A59" s="99">
        <v>10106695</v>
      </c>
      <c r="B59" s="99"/>
      <c r="C59" s="772">
        <v>3065</v>
      </c>
      <c r="D59" s="807">
        <v>0.05</v>
      </c>
      <c r="E59" s="772">
        <f t="shared" si="4"/>
        <v>3218</v>
      </c>
      <c r="F59" s="778">
        <v>1.1000000000000001</v>
      </c>
      <c r="G59" s="774">
        <f t="shared" si="5"/>
        <v>3540</v>
      </c>
      <c r="H59" s="776"/>
      <c r="I59" s="758"/>
      <c r="J59" s="776"/>
      <c r="K59" s="786"/>
      <c r="L59" s="9" t="s">
        <v>308</v>
      </c>
      <c r="M59" s="9" t="s">
        <v>3101</v>
      </c>
      <c r="N59" s="9" t="s">
        <v>397</v>
      </c>
      <c r="O59" s="9" t="s">
        <v>310</v>
      </c>
      <c r="P59" s="9" t="s">
        <v>311</v>
      </c>
      <c r="Q59" s="9" t="s">
        <v>312</v>
      </c>
      <c r="R59" s="9" t="s">
        <v>313</v>
      </c>
      <c r="S59" s="9" t="s">
        <v>348</v>
      </c>
      <c r="T59" s="98" t="s">
        <v>204</v>
      </c>
      <c r="U59" s="99">
        <v>131</v>
      </c>
      <c r="V59" s="99" t="s">
        <v>207</v>
      </c>
      <c r="W59" s="99">
        <v>210</v>
      </c>
      <c r="X59" s="99" t="s">
        <v>207</v>
      </c>
      <c r="Y59" s="99">
        <v>166</v>
      </c>
      <c r="Z59" s="99" t="s">
        <v>207</v>
      </c>
      <c r="AA59" s="9">
        <v>220</v>
      </c>
      <c r="AB59" s="99" t="s">
        <v>207</v>
      </c>
      <c r="AC59" s="9">
        <v>248</v>
      </c>
      <c r="AD59" s="9" t="s">
        <v>207</v>
      </c>
      <c r="AE59" s="9">
        <v>98</v>
      </c>
      <c r="AF59" s="9" t="s">
        <v>315</v>
      </c>
      <c r="AG59" s="14" t="s">
        <v>351</v>
      </c>
      <c r="AH59" s="14" t="s">
        <v>207</v>
      </c>
      <c r="AI59" s="14" t="s">
        <v>352</v>
      </c>
      <c r="AJ59" s="14" t="s">
        <v>207</v>
      </c>
      <c r="AK59" s="9">
        <v>5</v>
      </c>
      <c r="AL59" s="14" t="s">
        <v>207</v>
      </c>
      <c r="AM59" s="9">
        <v>5</v>
      </c>
      <c r="AN59" s="14" t="s">
        <v>207</v>
      </c>
      <c r="AO59" s="9">
        <v>5</v>
      </c>
      <c r="AP59" s="14" t="s">
        <v>207</v>
      </c>
      <c r="AQ59" s="9">
        <v>30</v>
      </c>
      <c r="AR59" s="14" t="s">
        <v>207</v>
      </c>
      <c r="AS59" s="9" t="s">
        <v>41</v>
      </c>
      <c r="AT59" s="9" t="s">
        <v>344</v>
      </c>
      <c r="AU59" s="9" t="s">
        <v>319</v>
      </c>
      <c r="AV59" s="9" t="s">
        <v>320</v>
      </c>
      <c r="AW59" s="9" t="s">
        <v>3102</v>
      </c>
      <c r="AX59" s="9">
        <v>9010600000</v>
      </c>
      <c r="AY59" s="99">
        <v>272</v>
      </c>
      <c r="AZ59" s="12" t="s">
        <v>207</v>
      </c>
      <c r="BA59" s="99">
        <v>25</v>
      </c>
      <c r="BB59" s="12" t="s">
        <v>207</v>
      </c>
      <c r="BC59" s="99">
        <v>23</v>
      </c>
      <c r="BD59" s="12" t="s">
        <v>207</v>
      </c>
      <c r="BE59" s="99">
        <v>30</v>
      </c>
      <c r="BF59" s="12" t="s">
        <v>321</v>
      </c>
      <c r="BG59" s="654">
        <v>29.712</v>
      </c>
      <c r="BH59" s="12" t="s">
        <v>321</v>
      </c>
      <c r="BI59" s="99">
        <v>20</v>
      </c>
      <c r="BJ59" s="12" t="s">
        <v>321</v>
      </c>
      <c r="BK59" s="754">
        <v>0</v>
      </c>
      <c r="BL59" s="12" t="s">
        <v>321</v>
      </c>
      <c r="BM59" s="754">
        <v>5.0999999999999997E-2</v>
      </c>
      <c r="BN59" s="12" t="s">
        <v>321</v>
      </c>
      <c r="BO59" s="754">
        <v>9.6609999999999996</v>
      </c>
      <c r="BP59" s="12" t="s">
        <v>321</v>
      </c>
      <c r="BQ59" s="754">
        <v>0</v>
      </c>
      <c r="BR59" s="12" t="s">
        <v>321</v>
      </c>
      <c r="BS59" s="654">
        <v>0</v>
      </c>
      <c r="BT59" s="12" t="s">
        <v>321</v>
      </c>
      <c r="BU59" s="654">
        <v>9.7119999999999997</v>
      </c>
      <c r="BV59" s="12" t="s">
        <v>321</v>
      </c>
      <c r="BW59" s="9">
        <v>0.16</v>
      </c>
      <c r="BX59" s="9" t="s">
        <v>322</v>
      </c>
      <c r="BY59" s="755">
        <v>107.1</v>
      </c>
      <c r="BZ59" s="9" t="s">
        <v>315</v>
      </c>
      <c r="CA59" s="755">
        <v>9.8000000000000007</v>
      </c>
      <c r="CB59" s="9" t="s">
        <v>315</v>
      </c>
      <c r="CC59" s="755">
        <v>9.1</v>
      </c>
      <c r="CD59" s="9" t="s">
        <v>315</v>
      </c>
      <c r="CE59" s="755">
        <v>66.099999999999994</v>
      </c>
      <c r="CF59" s="9" t="s">
        <v>323</v>
      </c>
      <c r="CG59" s="755">
        <v>44.1</v>
      </c>
      <c r="CH59" s="9" t="s">
        <v>323</v>
      </c>
      <c r="CI59" s="9"/>
      <c r="CJ59" s="9"/>
      <c r="CK59" s="9"/>
    </row>
    <row r="60" spans="1:89" s="98" customFormat="1" x14ac:dyDescent="0.25">
      <c r="A60" s="99">
        <v>10106696</v>
      </c>
      <c r="B60" s="99"/>
      <c r="C60" s="772">
        <v>3306</v>
      </c>
      <c r="D60" s="807">
        <v>0.05</v>
      </c>
      <c r="E60" s="772">
        <f t="shared" si="4"/>
        <v>3471</v>
      </c>
      <c r="F60" s="778">
        <v>1.1000000000000001</v>
      </c>
      <c r="G60" s="774">
        <f t="shared" si="5"/>
        <v>3818</v>
      </c>
      <c r="H60" s="776"/>
      <c r="I60" s="758"/>
      <c r="J60" s="776"/>
      <c r="K60" s="786"/>
      <c r="L60" s="9" t="s">
        <v>308</v>
      </c>
      <c r="M60" s="9" t="s">
        <v>3103</v>
      </c>
      <c r="N60" s="9" t="s">
        <v>397</v>
      </c>
      <c r="O60" s="9" t="s">
        <v>310</v>
      </c>
      <c r="P60" s="9" t="s">
        <v>311</v>
      </c>
      <c r="Q60" s="9" t="s">
        <v>312</v>
      </c>
      <c r="R60" s="9" t="s">
        <v>313</v>
      </c>
      <c r="S60" s="9" t="s">
        <v>348</v>
      </c>
      <c r="T60" s="98" t="s">
        <v>204</v>
      </c>
      <c r="U60" s="99">
        <v>144</v>
      </c>
      <c r="V60" s="99" t="s">
        <v>207</v>
      </c>
      <c r="W60" s="99">
        <v>230</v>
      </c>
      <c r="X60" s="99" t="s">
        <v>207</v>
      </c>
      <c r="Y60" s="99">
        <v>179</v>
      </c>
      <c r="Z60" s="99" t="s">
        <v>207</v>
      </c>
      <c r="AA60" s="9">
        <v>240</v>
      </c>
      <c r="AB60" s="99" t="s">
        <v>207</v>
      </c>
      <c r="AC60" s="9">
        <v>271</v>
      </c>
      <c r="AD60" s="9" t="s">
        <v>207</v>
      </c>
      <c r="AE60" s="9">
        <v>107</v>
      </c>
      <c r="AF60" s="9" t="s">
        <v>315</v>
      </c>
      <c r="AG60" s="14" t="s">
        <v>353</v>
      </c>
      <c r="AH60" s="14" t="s">
        <v>207</v>
      </c>
      <c r="AI60" s="14" t="s">
        <v>354</v>
      </c>
      <c r="AJ60" s="14" t="s">
        <v>207</v>
      </c>
      <c r="AK60" s="9">
        <v>5</v>
      </c>
      <c r="AL60" s="14" t="s">
        <v>207</v>
      </c>
      <c r="AM60" s="9">
        <v>5</v>
      </c>
      <c r="AN60" s="14" t="s">
        <v>207</v>
      </c>
      <c r="AO60" s="9">
        <v>5</v>
      </c>
      <c r="AP60" s="14" t="s">
        <v>207</v>
      </c>
      <c r="AQ60" s="9">
        <v>30</v>
      </c>
      <c r="AR60" s="14" t="s">
        <v>207</v>
      </c>
      <c r="AS60" s="9" t="s">
        <v>41</v>
      </c>
      <c r="AT60" s="9" t="s">
        <v>344</v>
      </c>
      <c r="AU60" s="9" t="s">
        <v>319</v>
      </c>
      <c r="AV60" s="9" t="s">
        <v>320</v>
      </c>
      <c r="AW60" s="9" t="s">
        <v>3104</v>
      </c>
      <c r="AX60" s="9">
        <v>9010600000</v>
      </c>
      <c r="AY60" s="99">
        <v>292</v>
      </c>
      <c r="AZ60" s="12" t="s">
        <v>207</v>
      </c>
      <c r="BA60" s="99">
        <v>25</v>
      </c>
      <c r="BB60" s="12" t="s">
        <v>207</v>
      </c>
      <c r="BC60" s="99">
        <v>23</v>
      </c>
      <c r="BD60" s="12" t="s">
        <v>207</v>
      </c>
      <c r="BE60" s="99">
        <v>34</v>
      </c>
      <c r="BF60" s="12" t="s">
        <v>321</v>
      </c>
      <c r="BG60" s="654">
        <v>33.064</v>
      </c>
      <c r="BH60" s="12" t="s">
        <v>321</v>
      </c>
      <c r="BI60" s="99">
        <v>22</v>
      </c>
      <c r="BJ60" s="12" t="s">
        <v>321</v>
      </c>
      <c r="BK60" s="754">
        <v>0</v>
      </c>
      <c r="BL60" s="12" t="s">
        <v>321</v>
      </c>
      <c r="BM60" s="754">
        <v>5.0999999999999997E-2</v>
      </c>
      <c r="BN60" s="12" t="s">
        <v>321</v>
      </c>
      <c r="BO60" s="754">
        <v>11.012</v>
      </c>
      <c r="BP60" s="12" t="s">
        <v>321</v>
      </c>
      <c r="BQ60" s="754">
        <v>0</v>
      </c>
      <c r="BR60" s="12" t="s">
        <v>321</v>
      </c>
      <c r="BS60" s="654">
        <v>0</v>
      </c>
      <c r="BT60" s="12" t="s">
        <v>321</v>
      </c>
      <c r="BU60" s="654">
        <v>11.064</v>
      </c>
      <c r="BV60" s="12" t="s">
        <v>321</v>
      </c>
      <c r="BW60" s="9">
        <v>0.17</v>
      </c>
      <c r="BX60" s="9" t="s">
        <v>322</v>
      </c>
      <c r="BY60" s="755">
        <v>115</v>
      </c>
      <c r="BZ60" s="9" t="s">
        <v>315</v>
      </c>
      <c r="CA60" s="755">
        <v>9.8000000000000007</v>
      </c>
      <c r="CB60" s="9" t="s">
        <v>315</v>
      </c>
      <c r="CC60" s="755">
        <v>9.1</v>
      </c>
      <c r="CD60" s="9" t="s">
        <v>315</v>
      </c>
      <c r="CE60" s="755">
        <v>70.5</v>
      </c>
      <c r="CF60" s="9" t="s">
        <v>323</v>
      </c>
      <c r="CG60" s="755">
        <v>48.5</v>
      </c>
      <c r="CH60" s="9" t="s">
        <v>323</v>
      </c>
      <c r="CI60" s="9"/>
      <c r="CJ60" s="9"/>
      <c r="CK60" s="9"/>
    </row>
    <row r="61" spans="1:89" s="98" customFormat="1" x14ac:dyDescent="0.25">
      <c r="A61" s="99">
        <v>10106697</v>
      </c>
      <c r="B61" s="99"/>
      <c r="C61" s="772">
        <v>3561</v>
      </c>
      <c r="D61" s="807">
        <v>0.05</v>
      </c>
      <c r="E61" s="772">
        <f t="shared" si="4"/>
        <v>3739</v>
      </c>
      <c r="F61" s="778">
        <v>1.1000000000000001</v>
      </c>
      <c r="G61" s="774">
        <f t="shared" si="5"/>
        <v>4113</v>
      </c>
      <c r="H61" s="776"/>
      <c r="I61" s="758"/>
      <c r="J61" s="776"/>
      <c r="K61" s="786"/>
      <c r="L61" s="9" t="s">
        <v>308</v>
      </c>
      <c r="M61" s="9" t="s">
        <v>3105</v>
      </c>
      <c r="N61" s="9" t="s">
        <v>397</v>
      </c>
      <c r="O61" s="9" t="s">
        <v>310</v>
      </c>
      <c r="P61" s="9" t="s">
        <v>311</v>
      </c>
      <c r="Q61" s="9" t="s">
        <v>312</v>
      </c>
      <c r="R61" s="9" t="s">
        <v>313</v>
      </c>
      <c r="S61" s="9" t="s">
        <v>348</v>
      </c>
      <c r="T61" s="98" t="s">
        <v>204</v>
      </c>
      <c r="U61" s="99">
        <v>156</v>
      </c>
      <c r="V61" s="99" t="s">
        <v>207</v>
      </c>
      <c r="W61" s="99">
        <v>250</v>
      </c>
      <c r="X61" s="99" t="s">
        <v>207</v>
      </c>
      <c r="Y61" s="99">
        <v>191</v>
      </c>
      <c r="Z61" s="99" t="s">
        <v>207</v>
      </c>
      <c r="AA61" s="9">
        <v>260</v>
      </c>
      <c r="AB61" s="99" t="s">
        <v>207</v>
      </c>
      <c r="AC61" s="9">
        <v>295</v>
      </c>
      <c r="AD61" s="9" t="s">
        <v>207</v>
      </c>
      <c r="AE61" s="9">
        <v>117</v>
      </c>
      <c r="AF61" s="9" t="s">
        <v>315</v>
      </c>
      <c r="AG61" s="14" t="s">
        <v>355</v>
      </c>
      <c r="AH61" s="14" t="s">
        <v>207</v>
      </c>
      <c r="AI61" s="14" t="s">
        <v>356</v>
      </c>
      <c r="AJ61" s="14" t="s">
        <v>207</v>
      </c>
      <c r="AK61" s="9">
        <v>5</v>
      </c>
      <c r="AL61" s="14" t="s">
        <v>207</v>
      </c>
      <c r="AM61" s="9">
        <v>5</v>
      </c>
      <c r="AN61" s="14" t="s">
        <v>207</v>
      </c>
      <c r="AO61" s="9">
        <v>5</v>
      </c>
      <c r="AP61" s="14" t="s">
        <v>207</v>
      </c>
      <c r="AQ61" s="9">
        <v>30</v>
      </c>
      <c r="AR61" s="14" t="s">
        <v>207</v>
      </c>
      <c r="AS61" s="9" t="s">
        <v>41</v>
      </c>
      <c r="AT61" s="9" t="s">
        <v>344</v>
      </c>
      <c r="AU61" s="9" t="s">
        <v>319</v>
      </c>
      <c r="AV61" s="9" t="s">
        <v>320</v>
      </c>
      <c r="AW61" s="9" t="s">
        <v>3106</v>
      </c>
      <c r="AX61" s="9">
        <v>9010600000</v>
      </c>
      <c r="AY61" s="99">
        <v>312</v>
      </c>
      <c r="AZ61" s="12" t="s">
        <v>207</v>
      </c>
      <c r="BA61" s="99">
        <v>25</v>
      </c>
      <c r="BB61" s="12" t="s">
        <v>207</v>
      </c>
      <c r="BC61" s="99">
        <v>23</v>
      </c>
      <c r="BD61" s="12" t="s">
        <v>207</v>
      </c>
      <c r="BE61" s="99">
        <v>35</v>
      </c>
      <c r="BF61" s="12" t="s">
        <v>321</v>
      </c>
      <c r="BG61" s="654">
        <v>34.816000000000003</v>
      </c>
      <c r="BH61" s="12" t="s">
        <v>321</v>
      </c>
      <c r="BI61" s="99">
        <v>23</v>
      </c>
      <c r="BJ61" s="12" t="s">
        <v>321</v>
      </c>
      <c r="BK61" s="754">
        <v>0</v>
      </c>
      <c r="BL61" s="12" t="s">
        <v>321</v>
      </c>
      <c r="BM61" s="754">
        <v>5.0999999999999997E-2</v>
      </c>
      <c r="BN61" s="12" t="s">
        <v>321</v>
      </c>
      <c r="BO61" s="754">
        <v>11.763999999999999</v>
      </c>
      <c r="BP61" s="12" t="s">
        <v>321</v>
      </c>
      <c r="BQ61" s="754">
        <v>0</v>
      </c>
      <c r="BR61" s="12" t="s">
        <v>321</v>
      </c>
      <c r="BS61" s="654">
        <v>0</v>
      </c>
      <c r="BT61" s="12" t="s">
        <v>321</v>
      </c>
      <c r="BU61" s="654">
        <v>11.816000000000001</v>
      </c>
      <c r="BV61" s="12" t="s">
        <v>321</v>
      </c>
      <c r="BW61" s="9">
        <v>0.18</v>
      </c>
      <c r="BX61" s="9" t="s">
        <v>322</v>
      </c>
      <c r="BY61" s="755">
        <v>122.8</v>
      </c>
      <c r="BZ61" s="9" t="s">
        <v>315</v>
      </c>
      <c r="CA61" s="755">
        <v>9.8000000000000007</v>
      </c>
      <c r="CB61" s="9" t="s">
        <v>315</v>
      </c>
      <c r="CC61" s="755">
        <v>9.1</v>
      </c>
      <c r="CD61" s="9" t="s">
        <v>315</v>
      </c>
      <c r="CE61" s="755">
        <v>75</v>
      </c>
      <c r="CF61" s="9" t="s">
        <v>323</v>
      </c>
      <c r="CG61" s="755">
        <v>50.7</v>
      </c>
      <c r="CH61" s="9" t="s">
        <v>323</v>
      </c>
      <c r="CI61" s="9"/>
      <c r="CJ61" s="9"/>
      <c r="CK61" s="9"/>
    </row>
    <row r="62" spans="1:89" s="98" customFormat="1" x14ac:dyDescent="0.25">
      <c r="A62" s="99">
        <v>10106698</v>
      </c>
      <c r="B62" s="99"/>
      <c r="C62" s="772">
        <v>3830</v>
      </c>
      <c r="D62" s="807">
        <v>0.05</v>
      </c>
      <c r="E62" s="772">
        <f t="shared" si="4"/>
        <v>4022</v>
      </c>
      <c r="F62" s="778">
        <v>1.1000000000000001</v>
      </c>
      <c r="G62" s="774">
        <f t="shared" si="5"/>
        <v>4424</v>
      </c>
      <c r="H62" s="776"/>
      <c r="I62" s="758"/>
      <c r="J62" s="776"/>
      <c r="K62" s="786"/>
      <c r="L62" s="9" t="s">
        <v>308</v>
      </c>
      <c r="M62" s="9" t="s">
        <v>3107</v>
      </c>
      <c r="N62" s="9" t="s">
        <v>397</v>
      </c>
      <c r="O62" s="9" t="s">
        <v>310</v>
      </c>
      <c r="P62" s="9" t="s">
        <v>311</v>
      </c>
      <c r="Q62" s="9" t="s">
        <v>312</v>
      </c>
      <c r="R62" s="9" t="s">
        <v>313</v>
      </c>
      <c r="S62" s="9" t="s">
        <v>348</v>
      </c>
      <c r="T62" s="98" t="s">
        <v>204</v>
      </c>
      <c r="U62" s="99">
        <v>169</v>
      </c>
      <c r="V62" s="99" t="s">
        <v>207</v>
      </c>
      <c r="W62" s="99">
        <v>270</v>
      </c>
      <c r="X62" s="99" t="s">
        <v>207</v>
      </c>
      <c r="Y62" s="99">
        <v>204</v>
      </c>
      <c r="Z62" s="99" t="s">
        <v>207</v>
      </c>
      <c r="AA62" s="9">
        <v>280</v>
      </c>
      <c r="AB62" s="99" t="s">
        <v>207</v>
      </c>
      <c r="AC62" s="9">
        <v>319</v>
      </c>
      <c r="AD62" s="9" t="s">
        <v>207</v>
      </c>
      <c r="AE62" s="9">
        <v>126</v>
      </c>
      <c r="AF62" s="9" t="s">
        <v>315</v>
      </c>
      <c r="AG62" s="14" t="s">
        <v>357</v>
      </c>
      <c r="AH62" s="14" t="s">
        <v>207</v>
      </c>
      <c r="AI62" s="14" t="s">
        <v>358</v>
      </c>
      <c r="AJ62" s="14" t="s">
        <v>207</v>
      </c>
      <c r="AK62" s="9">
        <v>5</v>
      </c>
      <c r="AL62" s="14" t="s">
        <v>207</v>
      </c>
      <c r="AM62" s="9">
        <v>5</v>
      </c>
      <c r="AN62" s="14" t="s">
        <v>207</v>
      </c>
      <c r="AO62" s="9">
        <v>5</v>
      </c>
      <c r="AP62" s="14" t="s">
        <v>207</v>
      </c>
      <c r="AQ62" s="9">
        <v>30</v>
      </c>
      <c r="AR62" s="14" t="s">
        <v>207</v>
      </c>
      <c r="AS62" s="9" t="s">
        <v>41</v>
      </c>
      <c r="AT62" s="9" t="s">
        <v>344</v>
      </c>
      <c r="AU62" s="9" t="s">
        <v>319</v>
      </c>
      <c r="AV62" s="9" t="s">
        <v>320</v>
      </c>
      <c r="AW62" s="9" t="s">
        <v>3108</v>
      </c>
      <c r="AX62" s="9">
        <v>9010600000</v>
      </c>
      <c r="AY62" s="99">
        <v>330</v>
      </c>
      <c r="AZ62" s="12" t="s">
        <v>207</v>
      </c>
      <c r="BA62" s="99">
        <v>25</v>
      </c>
      <c r="BB62" s="12" t="s">
        <v>207</v>
      </c>
      <c r="BC62" s="99">
        <v>23</v>
      </c>
      <c r="BD62" s="12" t="s">
        <v>207</v>
      </c>
      <c r="BE62" s="99">
        <v>38</v>
      </c>
      <c r="BF62" s="12" t="s">
        <v>321</v>
      </c>
      <c r="BG62" s="654">
        <v>37.048000000000002</v>
      </c>
      <c r="BH62" s="12" t="s">
        <v>321</v>
      </c>
      <c r="BI62" s="99">
        <v>25</v>
      </c>
      <c r="BJ62" s="12" t="s">
        <v>321</v>
      </c>
      <c r="BK62" s="754">
        <v>0</v>
      </c>
      <c r="BL62" s="12" t="s">
        <v>321</v>
      </c>
      <c r="BM62" s="754">
        <v>5.0999999999999997E-2</v>
      </c>
      <c r="BN62" s="12" t="s">
        <v>321</v>
      </c>
      <c r="BO62" s="754">
        <v>11.996</v>
      </c>
      <c r="BP62" s="12" t="s">
        <v>321</v>
      </c>
      <c r="BQ62" s="754">
        <v>0</v>
      </c>
      <c r="BR62" s="12" t="s">
        <v>321</v>
      </c>
      <c r="BS62" s="654">
        <v>0</v>
      </c>
      <c r="BT62" s="12" t="s">
        <v>321</v>
      </c>
      <c r="BU62" s="654">
        <v>12.048</v>
      </c>
      <c r="BV62" s="12" t="s">
        <v>321</v>
      </c>
      <c r="BW62" s="9">
        <v>0.19</v>
      </c>
      <c r="BX62" s="9" t="s">
        <v>322</v>
      </c>
      <c r="BY62" s="755">
        <v>129.9</v>
      </c>
      <c r="BZ62" s="9" t="s">
        <v>315</v>
      </c>
      <c r="CA62" s="755">
        <v>9.8000000000000007</v>
      </c>
      <c r="CB62" s="9" t="s">
        <v>315</v>
      </c>
      <c r="CC62" s="755">
        <v>9.1</v>
      </c>
      <c r="CD62" s="9" t="s">
        <v>315</v>
      </c>
      <c r="CE62" s="755">
        <v>79.400000000000006</v>
      </c>
      <c r="CF62" s="9" t="s">
        <v>323</v>
      </c>
      <c r="CG62" s="755">
        <v>55.1</v>
      </c>
      <c r="CH62" s="9" t="s">
        <v>323</v>
      </c>
      <c r="CI62" s="9"/>
      <c r="CJ62" s="9"/>
      <c r="CK62" s="9"/>
    </row>
    <row r="63" spans="1:89" s="98" customFormat="1" x14ac:dyDescent="0.25">
      <c r="A63" s="99">
        <v>10106699</v>
      </c>
      <c r="B63" s="99"/>
      <c r="C63" s="772">
        <v>4114</v>
      </c>
      <c r="D63" s="807">
        <v>0.05</v>
      </c>
      <c r="E63" s="772">
        <f t="shared" si="4"/>
        <v>4320</v>
      </c>
      <c r="F63" s="778">
        <v>1.1000000000000001</v>
      </c>
      <c r="G63" s="774">
        <f t="shared" si="5"/>
        <v>4752</v>
      </c>
      <c r="H63" s="776"/>
      <c r="I63" s="758"/>
      <c r="J63" s="776"/>
      <c r="K63" s="786"/>
      <c r="L63" s="9" t="s">
        <v>308</v>
      </c>
      <c r="M63" s="9" t="s">
        <v>3109</v>
      </c>
      <c r="N63" s="9" t="s">
        <v>397</v>
      </c>
      <c r="O63" s="9" t="s">
        <v>310</v>
      </c>
      <c r="P63" s="9" t="s">
        <v>311</v>
      </c>
      <c r="Q63" s="9" t="s">
        <v>312</v>
      </c>
      <c r="R63" s="9" t="s">
        <v>313</v>
      </c>
      <c r="S63" s="9" t="s">
        <v>348</v>
      </c>
      <c r="T63" s="98" t="s">
        <v>204</v>
      </c>
      <c r="U63" s="99">
        <v>181</v>
      </c>
      <c r="V63" s="99" t="s">
        <v>207</v>
      </c>
      <c r="W63" s="99">
        <v>290</v>
      </c>
      <c r="X63" s="99" t="s">
        <v>207</v>
      </c>
      <c r="Y63" s="99">
        <v>216</v>
      </c>
      <c r="Z63" s="99" t="s">
        <v>207</v>
      </c>
      <c r="AA63" s="9">
        <v>300</v>
      </c>
      <c r="AB63" s="99" t="s">
        <v>207</v>
      </c>
      <c r="AC63" s="9">
        <v>342</v>
      </c>
      <c r="AD63" s="9" t="s">
        <v>207</v>
      </c>
      <c r="AE63" s="9">
        <v>135</v>
      </c>
      <c r="AF63" s="9" t="s">
        <v>315</v>
      </c>
      <c r="AG63" s="14" t="s">
        <v>359</v>
      </c>
      <c r="AH63" s="14" t="s">
        <v>207</v>
      </c>
      <c r="AI63" s="14" t="s">
        <v>360</v>
      </c>
      <c r="AJ63" s="14" t="s">
        <v>207</v>
      </c>
      <c r="AK63" s="9">
        <v>5</v>
      </c>
      <c r="AL63" s="14" t="s">
        <v>207</v>
      </c>
      <c r="AM63" s="9">
        <v>5</v>
      </c>
      <c r="AN63" s="14" t="s">
        <v>207</v>
      </c>
      <c r="AO63" s="9">
        <v>5</v>
      </c>
      <c r="AP63" s="14" t="s">
        <v>207</v>
      </c>
      <c r="AQ63" s="9">
        <v>30</v>
      </c>
      <c r="AR63" s="14" t="s">
        <v>207</v>
      </c>
      <c r="AS63" s="9" t="s">
        <v>41</v>
      </c>
      <c r="AT63" s="9" t="s">
        <v>344</v>
      </c>
      <c r="AU63" s="9" t="s">
        <v>319</v>
      </c>
      <c r="AV63" s="9" t="s">
        <v>320</v>
      </c>
      <c r="AW63" s="9" t="s">
        <v>3110</v>
      </c>
      <c r="AX63" s="9">
        <v>9010600000</v>
      </c>
      <c r="AY63" s="99">
        <v>351</v>
      </c>
      <c r="AZ63" s="12" t="s">
        <v>207</v>
      </c>
      <c r="BA63" s="99">
        <v>25</v>
      </c>
      <c r="BB63" s="12" t="s">
        <v>207</v>
      </c>
      <c r="BC63" s="99">
        <v>23</v>
      </c>
      <c r="BD63" s="12" t="s">
        <v>207</v>
      </c>
      <c r="BE63" s="99">
        <v>39</v>
      </c>
      <c r="BF63" s="12" t="s">
        <v>321</v>
      </c>
      <c r="BG63" s="654">
        <v>38.558999999999997</v>
      </c>
      <c r="BH63" s="12" t="s">
        <v>321</v>
      </c>
      <c r="BI63" s="99">
        <v>27</v>
      </c>
      <c r="BJ63" s="12" t="s">
        <v>321</v>
      </c>
      <c r="BK63" s="754">
        <v>0</v>
      </c>
      <c r="BL63" s="12" t="s">
        <v>321</v>
      </c>
      <c r="BM63" s="754">
        <v>5.0999999999999997E-2</v>
      </c>
      <c r="BN63" s="12" t="s">
        <v>321</v>
      </c>
      <c r="BO63" s="754">
        <v>11.507999999999999</v>
      </c>
      <c r="BP63" s="12" t="s">
        <v>321</v>
      </c>
      <c r="BQ63" s="754">
        <v>0</v>
      </c>
      <c r="BR63" s="12" t="s">
        <v>321</v>
      </c>
      <c r="BS63" s="654">
        <v>0</v>
      </c>
      <c r="BT63" s="12" t="s">
        <v>321</v>
      </c>
      <c r="BU63" s="654">
        <v>11.558999999999999</v>
      </c>
      <c r="BV63" s="12" t="s">
        <v>321</v>
      </c>
      <c r="BW63" s="9">
        <v>0.2</v>
      </c>
      <c r="BX63" s="9" t="s">
        <v>322</v>
      </c>
      <c r="BY63" s="755">
        <v>138.19999999999999</v>
      </c>
      <c r="BZ63" s="9" t="s">
        <v>315</v>
      </c>
      <c r="CA63" s="755">
        <v>9.8000000000000007</v>
      </c>
      <c r="CB63" s="9" t="s">
        <v>315</v>
      </c>
      <c r="CC63" s="755">
        <v>9.1</v>
      </c>
      <c r="CD63" s="9" t="s">
        <v>315</v>
      </c>
      <c r="CE63" s="755">
        <v>83.8</v>
      </c>
      <c r="CF63" s="9" t="s">
        <v>323</v>
      </c>
      <c r="CG63" s="755">
        <v>59.5</v>
      </c>
      <c r="CH63" s="9" t="s">
        <v>323</v>
      </c>
      <c r="CI63" s="9"/>
      <c r="CJ63" s="9"/>
      <c r="CK63" s="9"/>
    </row>
    <row r="64" spans="1:89" s="98" customFormat="1" x14ac:dyDescent="0.25">
      <c r="A64" s="99">
        <v>10106700</v>
      </c>
      <c r="B64" s="99"/>
      <c r="C64" s="772">
        <v>4411</v>
      </c>
      <c r="D64" s="807">
        <v>0.05</v>
      </c>
      <c r="E64" s="772">
        <f t="shared" si="4"/>
        <v>4632</v>
      </c>
      <c r="F64" s="778">
        <v>1.1000000000000001</v>
      </c>
      <c r="G64" s="774">
        <f t="shared" si="5"/>
        <v>5095</v>
      </c>
      <c r="H64" s="776"/>
      <c r="I64" s="758"/>
      <c r="J64" s="776"/>
      <c r="K64" s="786"/>
      <c r="L64" s="9" t="s">
        <v>308</v>
      </c>
      <c r="M64" s="9" t="s">
        <v>3111</v>
      </c>
      <c r="N64" s="9" t="s">
        <v>397</v>
      </c>
      <c r="O64" s="9" t="s">
        <v>310</v>
      </c>
      <c r="P64" s="9" t="s">
        <v>311</v>
      </c>
      <c r="Q64" s="9" t="s">
        <v>312</v>
      </c>
      <c r="R64" s="9" t="s">
        <v>313</v>
      </c>
      <c r="S64" s="9" t="s">
        <v>348</v>
      </c>
      <c r="T64" s="98" t="s">
        <v>204</v>
      </c>
      <c r="U64" s="99">
        <v>194</v>
      </c>
      <c r="V64" s="99" t="s">
        <v>207</v>
      </c>
      <c r="W64" s="99">
        <v>310</v>
      </c>
      <c r="X64" s="99" t="s">
        <v>207</v>
      </c>
      <c r="Y64" s="99">
        <v>229</v>
      </c>
      <c r="Z64" s="99" t="s">
        <v>207</v>
      </c>
      <c r="AA64" s="9">
        <v>320</v>
      </c>
      <c r="AB64" s="99" t="s">
        <v>207</v>
      </c>
      <c r="AC64" s="9">
        <v>366</v>
      </c>
      <c r="AD64" s="9" t="s">
        <v>207</v>
      </c>
      <c r="AE64" s="9">
        <v>144</v>
      </c>
      <c r="AF64" s="9" t="s">
        <v>315</v>
      </c>
      <c r="AG64" s="14" t="s">
        <v>361</v>
      </c>
      <c r="AH64" s="14" t="s">
        <v>207</v>
      </c>
      <c r="AI64" s="14" t="s">
        <v>362</v>
      </c>
      <c r="AJ64" s="14" t="s">
        <v>207</v>
      </c>
      <c r="AK64" s="9">
        <v>5</v>
      </c>
      <c r="AL64" s="14" t="s">
        <v>207</v>
      </c>
      <c r="AM64" s="9">
        <v>5</v>
      </c>
      <c r="AN64" s="14" t="s">
        <v>207</v>
      </c>
      <c r="AO64" s="9">
        <v>5</v>
      </c>
      <c r="AP64" s="14" t="s">
        <v>207</v>
      </c>
      <c r="AQ64" s="9">
        <v>30</v>
      </c>
      <c r="AR64" s="14" t="s">
        <v>207</v>
      </c>
      <c r="AS64" s="9" t="s">
        <v>41</v>
      </c>
      <c r="AT64" s="9" t="s">
        <v>344</v>
      </c>
      <c r="AU64" s="9" t="s">
        <v>319</v>
      </c>
      <c r="AV64" s="9" t="s">
        <v>320</v>
      </c>
      <c r="AW64" s="9" t="s">
        <v>3112</v>
      </c>
      <c r="AX64" s="9">
        <v>9010600000</v>
      </c>
      <c r="AY64" s="99">
        <v>373</v>
      </c>
      <c r="AZ64" s="12" t="s">
        <v>207</v>
      </c>
      <c r="BA64" s="99">
        <v>25</v>
      </c>
      <c r="BB64" s="12" t="s">
        <v>207</v>
      </c>
      <c r="BC64" s="99">
        <v>23</v>
      </c>
      <c r="BD64" s="12" t="s">
        <v>207</v>
      </c>
      <c r="BE64" s="99">
        <v>41</v>
      </c>
      <c r="BF64" s="12" t="s">
        <v>321</v>
      </c>
      <c r="BG64" s="654">
        <v>40.933999999999997</v>
      </c>
      <c r="BH64" s="12" t="s">
        <v>321</v>
      </c>
      <c r="BI64" s="99">
        <v>29</v>
      </c>
      <c r="BJ64" s="12" t="s">
        <v>321</v>
      </c>
      <c r="BK64" s="754">
        <v>0</v>
      </c>
      <c r="BL64" s="12" t="s">
        <v>321</v>
      </c>
      <c r="BM64" s="754">
        <v>5.0999999999999997E-2</v>
      </c>
      <c r="BN64" s="12" t="s">
        <v>321</v>
      </c>
      <c r="BO64" s="754">
        <v>11.882999999999999</v>
      </c>
      <c r="BP64" s="12" t="s">
        <v>321</v>
      </c>
      <c r="BQ64" s="754">
        <v>0</v>
      </c>
      <c r="BR64" s="12" t="s">
        <v>321</v>
      </c>
      <c r="BS64" s="654">
        <v>0</v>
      </c>
      <c r="BT64" s="12" t="s">
        <v>321</v>
      </c>
      <c r="BU64" s="654">
        <v>11.933999999999999</v>
      </c>
      <c r="BV64" s="12" t="s">
        <v>321</v>
      </c>
      <c r="BW64" s="9">
        <v>0.22</v>
      </c>
      <c r="BX64" s="9" t="s">
        <v>322</v>
      </c>
      <c r="BY64" s="755">
        <v>146.9</v>
      </c>
      <c r="BZ64" s="9" t="s">
        <v>315</v>
      </c>
      <c r="CA64" s="755">
        <v>9.8000000000000007</v>
      </c>
      <c r="CB64" s="9" t="s">
        <v>315</v>
      </c>
      <c r="CC64" s="755">
        <v>9.1</v>
      </c>
      <c r="CD64" s="9" t="s">
        <v>315</v>
      </c>
      <c r="CE64" s="755">
        <v>88.2</v>
      </c>
      <c r="CF64" s="9" t="s">
        <v>323</v>
      </c>
      <c r="CG64" s="755">
        <v>63.9</v>
      </c>
      <c r="CH64" s="9" t="s">
        <v>323</v>
      </c>
      <c r="CI64" s="9"/>
      <c r="CJ64" s="9"/>
      <c r="CK64" s="9"/>
    </row>
    <row r="65" spans="1:89" s="98" customFormat="1" x14ac:dyDescent="0.25">
      <c r="A65" s="99">
        <v>10106701</v>
      </c>
      <c r="B65" s="99"/>
      <c r="C65" s="772">
        <v>4723</v>
      </c>
      <c r="D65" s="807">
        <v>0.05</v>
      </c>
      <c r="E65" s="772">
        <f t="shared" si="4"/>
        <v>4959</v>
      </c>
      <c r="F65" s="778">
        <v>1.1000000000000001</v>
      </c>
      <c r="G65" s="774">
        <f t="shared" si="5"/>
        <v>5455</v>
      </c>
      <c r="H65" s="776"/>
      <c r="I65" s="758"/>
      <c r="J65" s="776"/>
      <c r="K65" s="786"/>
      <c r="L65" s="9" t="s">
        <v>308</v>
      </c>
      <c r="M65" s="9" t="s">
        <v>3113</v>
      </c>
      <c r="N65" s="9" t="s">
        <v>397</v>
      </c>
      <c r="O65" s="9" t="s">
        <v>310</v>
      </c>
      <c r="P65" s="9" t="s">
        <v>311</v>
      </c>
      <c r="Q65" s="9" t="s">
        <v>312</v>
      </c>
      <c r="R65" s="9" t="s">
        <v>313</v>
      </c>
      <c r="S65" s="9" t="s">
        <v>348</v>
      </c>
      <c r="T65" s="98" t="s">
        <v>204</v>
      </c>
      <c r="U65" s="99">
        <v>206</v>
      </c>
      <c r="V65" s="99" t="s">
        <v>207</v>
      </c>
      <c r="W65" s="99">
        <v>330</v>
      </c>
      <c r="X65" s="99" t="s">
        <v>207</v>
      </c>
      <c r="Y65" s="99">
        <v>241</v>
      </c>
      <c r="Z65" s="99" t="s">
        <v>207</v>
      </c>
      <c r="AA65" s="9">
        <v>340</v>
      </c>
      <c r="AB65" s="99" t="s">
        <v>207</v>
      </c>
      <c r="AC65" s="9">
        <v>389</v>
      </c>
      <c r="AD65" s="9" t="s">
        <v>207</v>
      </c>
      <c r="AE65" s="9">
        <v>153</v>
      </c>
      <c r="AF65" s="9" t="s">
        <v>315</v>
      </c>
      <c r="AG65" s="14" t="s">
        <v>363</v>
      </c>
      <c r="AH65" s="14" t="s">
        <v>207</v>
      </c>
      <c r="AI65" s="14" t="s">
        <v>364</v>
      </c>
      <c r="AJ65" s="14" t="s">
        <v>207</v>
      </c>
      <c r="AK65" s="9">
        <v>5</v>
      </c>
      <c r="AL65" s="14" t="s">
        <v>207</v>
      </c>
      <c r="AM65" s="9">
        <v>5</v>
      </c>
      <c r="AN65" s="14" t="s">
        <v>207</v>
      </c>
      <c r="AO65" s="9">
        <v>5</v>
      </c>
      <c r="AP65" s="14" t="s">
        <v>207</v>
      </c>
      <c r="AQ65" s="9">
        <v>30</v>
      </c>
      <c r="AR65" s="14" t="s">
        <v>207</v>
      </c>
      <c r="AS65" s="9" t="s">
        <v>41</v>
      </c>
      <c r="AT65" s="9" t="s">
        <v>344</v>
      </c>
      <c r="AU65" s="9" t="s">
        <v>319</v>
      </c>
      <c r="AV65" s="9" t="s">
        <v>320</v>
      </c>
      <c r="AW65" s="9" t="s">
        <v>3114</v>
      </c>
      <c r="AX65" s="9">
        <v>9010600000</v>
      </c>
      <c r="AY65" s="99">
        <v>396</v>
      </c>
      <c r="AZ65" s="12" t="s">
        <v>207</v>
      </c>
      <c r="BA65" s="99">
        <v>25</v>
      </c>
      <c r="BB65" s="12" t="s">
        <v>207</v>
      </c>
      <c r="BC65" s="99">
        <v>23</v>
      </c>
      <c r="BD65" s="12" t="s">
        <v>207</v>
      </c>
      <c r="BE65" s="99">
        <v>44</v>
      </c>
      <c r="BF65" s="12" t="s">
        <v>321</v>
      </c>
      <c r="BG65" s="654">
        <v>43.548999999999999</v>
      </c>
      <c r="BH65" s="12" t="s">
        <v>321</v>
      </c>
      <c r="BI65" s="99">
        <v>31</v>
      </c>
      <c r="BJ65" s="12" t="s">
        <v>321</v>
      </c>
      <c r="BK65" s="754">
        <v>0</v>
      </c>
      <c r="BL65" s="12" t="s">
        <v>321</v>
      </c>
      <c r="BM65" s="754">
        <v>5.0999999999999997E-2</v>
      </c>
      <c r="BN65" s="12" t="s">
        <v>321</v>
      </c>
      <c r="BO65" s="754">
        <v>12.497999999999999</v>
      </c>
      <c r="BP65" s="12" t="s">
        <v>321</v>
      </c>
      <c r="BQ65" s="754">
        <v>0</v>
      </c>
      <c r="BR65" s="12" t="s">
        <v>321</v>
      </c>
      <c r="BS65" s="654">
        <v>0</v>
      </c>
      <c r="BT65" s="12" t="s">
        <v>321</v>
      </c>
      <c r="BU65" s="654">
        <v>12.548999999999999</v>
      </c>
      <c r="BV65" s="12" t="s">
        <v>321</v>
      </c>
      <c r="BW65" s="9">
        <v>0.23</v>
      </c>
      <c r="BX65" s="9" t="s">
        <v>322</v>
      </c>
      <c r="BY65" s="755">
        <v>155.9</v>
      </c>
      <c r="BZ65" s="9" t="s">
        <v>315</v>
      </c>
      <c r="CA65" s="755">
        <v>9.8000000000000007</v>
      </c>
      <c r="CB65" s="9" t="s">
        <v>315</v>
      </c>
      <c r="CC65" s="755">
        <v>9.1</v>
      </c>
      <c r="CD65" s="9" t="s">
        <v>315</v>
      </c>
      <c r="CE65" s="755">
        <v>94.8</v>
      </c>
      <c r="CF65" s="9" t="s">
        <v>323</v>
      </c>
      <c r="CG65" s="755">
        <v>68.3</v>
      </c>
      <c r="CH65" s="9" t="s">
        <v>323</v>
      </c>
      <c r="CI65" s="9"/>
      <c r="CJ65" s="9"/>
      <c r="CK65" s="9"/>
    </row>
    <row r="66" spans="1:89" s="98" customFormat="1" x14ac:dyDescent="0.25">
      <c r="A66" s="99">
        <v>10106702</v>
      </c>
      <c r="B66" s="99"/>
      <c r="C66" s="772">
        <v>5048</v>
      </c>
      <c r="D66" s="807">
        <v>0.05</v>
      </c>
      <c r="E66" s="772">
        <f t="shared" si="4"/>
        <v>5300</v>
      </c>
      <c r="F66" s="778">
        <v>1.1000000000000001</v>
      </c>
      <c r="G66" s="774">
        <f t="shared" si="5"/>
        <v>5830</v>
      </c>
      <c r="H66" s="776"/>
      <c r="I66" s="758"/>
      <c r="J66" s="776"/>
      <c r="K66" s="786"/>
      <c r="L66" s="9" t="s">
        <v>308</v>
      </c>
      <c r="M66" s="9" t="s">
        <v>3115</v>
      </c>
      <c r="N66" s="9" t="s">
        <v>397</v>
      </c>
      <c r="O66" s="9" t="s">
        <v>310</v>
      </c>
      <c r="P66" s="9" t="s">
        <v>311</v>
      </c>
      <c r="Q66" s="9" t="s">
        <v>312</v>
      </c>
      <c r="R66" s="9" t="s">
        <v>313</v>
      </c>
      <c r="S66" s="9" t="s">
        <v>348</v>
      </c>
      <c r="T66" s="98" t="s">
        <v>204</v>
      </c>
      <c r="U66" s="99">
        <v>219</v>
      </c>
      <c r="V66" s="99" t="s">
        <v>207</v>
      </c>
      <c r="W66" s="99">
        <v>350</v>
      </c>
      <c r="X66" s="99" t="s">
        <v>207</v>
      </c>
      <c r="Y66" s="99">
        <v>254</v>
      </c>
      <c r="Z66" s="99" t="s">
        <v>207</v>
      </c>
      <c r="AA66" s="9">
        <v>360</v>
      </c>
      <c r="AB66" s="99" t="s">
        <v>207</v>
      </c>
      <c r="AC66" s="9">
        <v>413</v>
      </c>
      <c r="AD66" s="9" t="s">
        <v>207</v>
      </c>
      <c r="AE66" s="9">
        <v>163</v>
      </c>
      <c r="AF66" s="9" t="s">
        <v>315</v>
      </c>
      <c r="AG66" s="14" t="s">
        <v>365</v>
      </c>
      <c r="AH66" s="14" t="s">
        <v>207</v>
      </c>
      <c r="AI66" s="14" t="s">
        <v>366</v>
      </c>
      <c r="AJ66" s="14" t="s">
        <v>207</v>
      </c>
      <c r="AK66" s="9">
        <v>5</v>
      </c>
      <c r="AL66" s="14" t="s">
        <v>207</v>
      </c>
      <c r="AM66" s="9">
        <v>5</v>
      </c>
      <c r="AN66" s="14" t="s">
        <v>207</v>
      </c>
      <c r="AO66" s="9">
        <v>5</v>
      </c>
      <c r="AP66" s="14" t="s">
        <v>207</v>
      </c>
      <c r="AQ66" s="9">
        <v>30</v>
      </c>
      <c r="AR66" s="14" t="s">
        <v>207</v>
      </c>
      <c r="AS66" s="9" t="s">
        <v>41</v>
      </c>
      <c r="AT66" s="9" t="s">
        <v>344</v>
      </c>
      <c r="AU66" s="9" t="s">
        <v>319</v>
      </c>
      <c r="AV66" s="9" t="s">
        <v>320</v>
      </c>
      <c r="AW66" s="9" t="s">
        <v>3116</v>
      </c>
      <c r="AX66" s="9">
        <v>9010600000</v>
      </c>
      <c r="AY66" s="99">
        <v>419</v>
      </c>
      <c r="AZ66" s="12" t="s">
        <v>207</v>
      </c>
      <c r="BA66" s="99">
        <v>30</v>
      </c>
      <c r="BB66" s="12" t="s">
        <v>207</v>
      </c>
      <c r="BC66" s="99">
        <v>33</v>
      </c>
      <c r="BD66" s="12" t="s">
        <v>207</v>
      </c>
      <c r="BE66" s="99">
        <v>77</v>
      </c>
      <c r="BF66" s="12" t="s">
        <v>321</v>
      </c>
      <c r="BG66" s="654">
        <v>76.210999999999999</v>
      </c>
      <c r="BH66" s="12" t="s">
        <v>321</v>
      </c>
      <c r="BI66" s="99">
        <v>33</v>
      </c>
      <c r="BJ66" s="12" t="s">
        <v>321</v>
      </c>
      <c r="BK66" s="754">
        <v>0</v>
      </c>
      <c r="BL66" s="12" t="s">
        <v>321</v>
      </c>
      <c r="BM66" s="754">
        <v>5.0999999999999997E-2</v>
      </c>
      <c r="BN66" s="12" t="s">
        <v>321</v>
      </c>
      <c r="BO66" s="754">
        <v>4.8079999999999998</v>
      </c>
      <c r="BP66" s="12" t="s">
        <v>321</v>
      </c>
      <c r="BQ66" s="754">
        <v>0.02</v>
      </c>
      <c r="BR66" s="12" t="s">
        <v>321</v>
      </c>
      <c r="BS66" s="654">
        <v>38.331000000000003</v>
      </c>
      <c r="BT66" s="12" t="s">
        <v>321</v>
      </c>
      <c r="BU66" s="654">
        <v>43.210999999999999</v>
      </c>
      <c r="BV66" s="12" t="s">
        <v>321</v>
      </c>
      <c r="BW66" s="9">
        <v>0.42</v>
      </c>
      <c r="BX66" s="9" t="s">
        <v>322</v>
      </c>
      <c r="BY66" s="755">
        <v>165</v>
      </c>
      <c r="BZ66" s="9" t="s">
        <v>315</v>
      </c>
      <c r="CA66" s="755">
        <v>11.8</v>
      </c>
      <c r="CB66" s="9" t="s">
        <v>315</v>
      </c>
      <c r="CC66" s="755">
        <v>13</v>
      </c>
      <c r="CD66" s="9" t="s">
        <v>315</v>
      </c>
      <c r="CE66" s="755">
        <v>165.3</v>
      </c>
      <c r="CF66" s="9" t="s">
        <v>323</v>
      </c>
      <c r="CG66" s="755">
        <v>72.8</v>
      </c>
      <c r="CH66" s="9" t="s">
        <v>323</v>
      </c>
      <c r="CI66" s="9"/>
      <c r="CJ66" s="9"/>
      <c r="CK66" s="9"/>
    </row>
    <row r="67" spans="1:89" s="98" customFormat="1" x14ac:dyDescent="0.25">
      <c r="A67" s="99">
        <v>10106703</v>
      </c>
      <c r="B67" s="99"/>
      <c r="C67" s="772">
        <v>5388</v>
      </c>
      <c r="D67" s="807">
        <v>0.05</v>
      </c>
      <c r="E67" s="772">
        <f t="shared" si="4"/>
        <v>5657</v>
      </c>
      <c r="F67" s="778">
        <v>1.1000000000000001</v>
      </c>
      <c r="G67" s="774">
        <f t="shared" si="5"/>
        <v>6223</v>
      </c>
      <c r="H67" s="776"/>
      <c r="I67" s="758"/>
      <c r="J67" s="776"/>
      <c r="K67" s="786"/>
      <c r="L67" s="9" t="s">
        <v>308</v>
      </c>
      <c r="M67" s="9" t="s">
        <v>3117</v>
      </c>
      <c r="N67" s="9" t="s">
        <v>397</v>
      </c>
      <c r="O67" s="9" t="s">
        <v>310</v>
      </c>
      <c r="P67" s="9" t="s">
        <v>311</v>
      </c>
      <c r="Q67" s="9" t="s">
        <v>312</v>
      </c>
      <c r="R67" s="9" t="s">
        <v>313</v>
      </c>
      <c r="S67" s="9" t="s">
        <v>348</v>
      </c>
      <c r="T67" s="98" t="s">
        <v>204</v>
      </c>
      <c r="U67" s="99">
        <v>231</v>
      </c>
      <c r="V67" s="99" t="s">
        <v>207</v>
      </c>
      <c r="W67" s="99">
        <v>370</v>
      </c>
      <c r="X67" s="99" t="s">
        <v>207</v>
      </c>
      <c r="Y67" s="99">
        <v>266</v>
      </c>
      <c r="Z67" s="99" t="s">
        <v>207</v>
      </c>
      <c r="AA67" s="9">
        <v>380</v>
      </c>
      <c r="AB67" s="99" t="s">
        <v>207</v>
      </c>
      <c r="AC67" s="9">
        <v>436</v>
      </c>
      <c r="AD67" s="9" t="s">
        <v>207</v>
      </c>
      <c r="AE67" s="9">
        <v>172</v>
      </c>
      <c r="AF67" s="9" t="s">
        <v>315</v>
      </c>
      <c r="AG67" s="14" t="s">
        <v>367</v>
      </c>
      <c r="AH67" s="14" t="s">
        <v>207</v>
      </c>
      <c r="AI67" s="14" t="s">
        <v>368</v>
      </c>
      <c r="AJ67" s="14" t="s">
        <v>207</v>
      </c>
      <c r="AK67" s="9">
        <v>5</v>
      </c>
      <c r="AL67" s="14" t="s">
        <v>207</v>
      </c>
      <c r="AM67" s="9">
        <v>5</v>
      </c>
      <c r="AN67" s="14" t="s">
        <v>207</v>
      </c>
      <c r="AO67" s="9">
        <v>5</v>
      </c>
      <c r="AP67" s="14" t="s">
        <v>207</v>
      </c>
      <c r="AQ67" s="9">
        <v>30</v>
      </c>
      <c r="AR67" s="14" t="s">
        <v>207</v>
      </c>
      <c r="AS67" s="9" t="s">
        <v>41</v>
      </c>
      <c r="AT67" s="9" t="s">
        <v>344</v>
      </c>
      <c r="AU67" s="9" t="s">
        <v>319</v>
      </c>
      <c r="AV67" s="9" t="s">
        <v>320</v>
      </c>
      <c r="AW67" s="9" t="s">
        <v>3118</v>
      </c>
      <c r="AX67" s="9">
        <v>9010600000</v>
      </c>
      <c r="AY67" s="99">
        <v>434</v>
      </c>
      <c r="AZ67" s="12" t="s">
        <v>207</v>
      </c>
      <c r="BA67" s="99">
        <v>30</v>
      </c>
      <c r="BB67" s="12" t="s">
        <v>207</v>
      </c>
      <c r="BC67" s="99">
        <v>33</v>
      </c>
      <c r="BD67" s="12" t="s">
        <v>207</v>
      </c>
      <c r="BE67" s="99">
        <v>80</v>
      </c>
      <c r="BF67" s="12" t="s">
        <v>321</v>
      </c>
      <c r="BG67" s="654">
        <v>79.393000000000001</v>
      </c>
      <c r="BH67" s="12" t="s">
        <v>321</v>
      </c>
      <c r="BI67" s="99">
        <v>34</v>
      </c>
      <c r="BJ67" s="12" t="s">
        <v>321</v>
      </c>
      <c r="BK67" s="754">
        <v>0</v>
      </c>
      <c r="BL67" s="12" t="s">
        <v>321</v>
      </c>
      <c r="BM67" s="754">
        <v>5.0999999999999997E-2</v>
      </c>
      <c r="BN67" s="12" t="s">
        <v>321</v>
      </c>
      <c r="BO67" s="754">
        <v>5.9080000000000004</v>
      </c>
      <c r="BP67" s="12" t="s">
        <v>321</v>
      </c>
      <c r="BQ67" s="754">
        <v>0.02</v>
      </c>
      <c r="BR67" s="12" t="s">
        <v>321</v>
      </c>
      <c r="BS67" s="654">
        <v>39.412999999999997</v>
      </c>
      <c r="BT67" s="12" t="s">
        <v>321</v>
      </c>
      <c r="BU67" s="654">
        <v>45.393000000000001</v>
      </c>
      <c r="BV67" s="12" t="s">
        <v>321</v>
      </c>
      <c r="BW67" s="9">
        <v>0.44</v>
      </c>
      <c r="BX67" s="9" t="s">
        <v>322</v>
      </c>
      <c r="BY67" s="755">
        <v>170.9</v>
      </c>
      <c r="BZ67" s="9" t="s">
        <v>315</v>
      </c>
      <c r="CA67" s="755">
        <v>11.8</v>
      </c>
      <c r="CB67" s="9" t="s">
        <v>315</v>
      </c>
      <c r="CC67" s="755">
        <v>13</v>
      </c>
      <c r="CD67" s="9" t="s">
        <v>315</v>
      </c>
      <c r="CE67" s="755">
        <v>174.2</v>
      </c>
      <c r="CF67" s="9" t="s">
        <v>323</v>
      </c>
      <c r="CG67" s="755">
        <v>75</v>
      </c>
      <c r="CH67" s="9" t="s">
        <v>323</v>
      </c>
      <c r="CI67" s="9"/>
      <c r="CJ67" s="9"/>
      <c r="CK67" s="9"/>
    </row>
    <row r="68" spans="1:89" s="98" customFormat="1" x14ac:dyDescent="0.25">
      <c r="A68" s="99">
        <v>10106704</v>
      </c>
      <c r="B68" s="99"/>
      <c r="C68" s="772">
        <v>5741</v>
      </c>
      <c r="D68" s="807">
        <v>0.05</v>
      </c>
      <c r="E68" s="772">
        <f t="shared" si="4"/>
        <v>6028</v>
      </c>
      <c r="F68" s="778">
        <v>1.1000000000000001</v>
      </c>
      <c r="G68" s="774">
        <f t="shared" si="5"/>
        <v>6631</v>
      </c>
      <c r="H68" s="776"/>
      <c r="I68" s="758"/>
      <c r="J68" s="776"/>
      <c r="K68" s="786"/>
      <c r="L68" s="9" t="s">
        <v>308</v>
      </c>
      <c r="M68" s="9" t="s">
        <v>3119</v>
      </c>
      <c r="N68" s="9" t="s">
        <v>397</v>
      </c>
      <c r="O68" s="9" t="s">
        <v>310</v>
      </c>
      <c r="P68" s="9" t="s">
        <v>311</v>
      </c>
      <c r="Q68" s="9" t="s">
        <v>312</v>
      </c>
      <c r="R68" s="9" t="s">
        <v>313</v>
      </c>
      <c r="S68" s="9" t="s">
        <v>348</v>
      </c>
      <c r="T68" s="98" t="s">
        <v>204</v>
      </c>
      <c r="U68" s="99">
        <v>244</v>
      </c>
      <c r="V68" s="99" t="s">
        <v>207</v>
      </c>
      <c r="W68" s="99">
        <v>390</v>
      </c>
      <c r="X68" s="99" t="s">
        <v>207</v>
      </c>
      <c r="Y68" s="99">
        <v>279</v>
      </c>
      <c r="Z68" s="99" t="s">
        <v>207</v>
      </c>
      <c r="AA68" s="9">
        <v>400</v>
      </c>
      <c r="AB68" s="99" t="s">
        <v>207</v>
      </c>
      <c r="AC68" s="9">
        <v>460</v>
      </c>
      <c r="AD68" s="9" t="s">
        <v>207</v>
      </c>
      <c r="AE68" s="9">
        <v>181</v>
      </c>
      <c r="AF68" s="9" t="s">
        <v>315</v>
      </c>
      <c r="AG68" s="14" t="s">
        <v>369</v>
      </c>
      <c r="AH68" s="14" t="s">
        <v>207</v>
      </c>
      <c r="AI68" s="14" t="s">
        <v>370</v>
      </c>
      <c r="AJ68" s="14" t="s">
        <v>207</v>
      </c>
      <c r="AK68" s="9">
        <v>5</v>
      </c>
      <c r="AL68" s="14" t="s">
        <v>207</v>
      </c>
      <c r="AM68" s="9">
        <v>5</v>
      </c>
      <c r="AN68" s="14" t="s">
        <v>207</v>
      </c>
      <c r="AO68" s="9">
        <v>5</v>
      </c>
      <c r="AP68" s="14" t="s">
        <v>207</v>
      </c>
      <c r="AQ68" s="9">
        <v>30</v>
      </c>
      <c r="AR68" s="14" t="s">
        <v>207</v>
      </c>
      <c r="AS68" s="9" t="s">
        <v>41</v>
      </c>
      <c r="AT68" s="9" t="s">
        <v>344</v>
      </c>
      <c r="AU68" s="9" t="s">
        <v>319</v>
      </c>
      <c r="AV68" s="9" t="s">
        <v>320</v>
      </c>
      <c r="AW68" s="9" t="s">
        <v>3120</v>
      </c>
      <c r="AX68" s="9">
        <v>9010600000</v>
      </c>
      <c r="AY68" s="99">
        <v>452</v>
      </c>
      <c r="AZ68" s="12" t="s">
        <v>207</v>
      </c>
      <c r="BA68" s="99">
        <v>30</v>
      </c>
      <c r="BB68" s="12" t="s">
        <v>207</v>
      </c>
      <c r="BC68" s="99">
        <v>33</v>
      </c>
      <c r="BD68" s="12" t="s">
        <v>207</v>
      </c>
      <c r="BE68" s="99">
        <v>83</v>
      </c>
      <c r="BF68" s="12" t="s">
        <v>321</v>
      </c>
      <c r="BG68" s="654">
        <v>82.834999999999994</v>
      </c>
      <c r="BH68" s="12" t="s">
        <v>321</v>
      </c>
      <c r="BI68" s="99">
        <v>36</v>
      </c>
      <c r="BJ68" s="12" t="s">
        <v>321</v>
      </c>
      <c r="BK68" s="754">
        <v>0</v>
      </c>
      <c r="BL68" s="12" t="s">
        <v>321</v>
      </c>
      <c r="BM68" s="754">
        <v>5.0999999999999997E-2</v>
      </c>
      <c r="BN68" s="12" t="s">
        <v>321</v>
      </c>
      <c r="BO68" s="754">
        <v>5.9080000000000004</v>
      </c>
      <c r="BP68" s="12" t="s">
        <v>321</v>
      </c>
      <c r="BQ68" s="754">
        <v>0.02</v>
      </c>
      <c r="BR68" s="12" t="s">
        <v>321</v>
      </c>
      <c r="BS68" s="654">
        <v>40.854999999999997</v>
      </c>
      <c r="BT68" s="12" t="s">
        <v>321</v>
      </c>
      <c r="BU68" s="654">
        <v>46.835000000000001</v>
      </c>
      <c r="BV68" s="12" t="s">
        <v>321</v>
      </c>
      <c r="BW68" s="9">
        <v>0.46</v>
      </c>
      <c r="BX68" s="9" t="s">
        <v>322</v>
      </c>
      <c r="BY68" s="755">
        <v>178</v>
      </c>
      <c r="BZ68" s="9" t="s">
        <v>315</v>
      </c>
      <c r="CA68" s="755">
        <v>11.8</v>
      </c>
      <c r="CB68" s="9" t="s">
        <v>315</v>
      </c>
      <c r="CC68" s="755">
        <v>13</v>
      </c>
      <c r="CD68" s="9" t="s">
        <v>315</v>
      </c>
      <c r="CE68" s="755">
        <v>183</v>
      </c>
      <c r="CF68" s="9" t="s">
        <v>323</v>
      </c>
      <c r="CG68" s="755">
        <v>79.400000000000006</v>
      </c>
      <c r="CH68" s="9" t="s">
        <v>323</v>
      </c>
      <c r="CI68" s="9"/>
      <c r="CJ68" s="9"/>
      <c r="CK68" s="9"/>
    </row>
    <row r="69" spans="1:89" s="98" customFormat="1" x14ac:dyDescent="0.25">
      <c r="A69" s="99">
        <v>10106705</v>
      </c>
      <c r="B69" s="99"/>
      <c r="C69" s="772">
        <v>2839</v>
      </c>
      <c r="D69" s="807">
        <v>0.05</v>
      </c>
      <c r="E69" s="772">
        <f t="shared" si="4"/>
        <v>2981</v>
      </c>
      <c r="F69" s="778">
        <v>1.1000000000000001</v>
      </c>
      <c r="G69" s="774">
        <f t="shared" si="5"/>
        <v>3279</v>
      </c>
      <c r="H69" s="776"/>
      <c r="I69" s="758"/>
      <c r="J69" s="776"/>
      <c r="K69" s="786"/>
      <c r="L69" s="9" t="s">
        <v>308</v>
      </c>
      <c r="M69" s="9" t="s">
        <v>3121</v>
      </c>
      <c r="N69" s="9" t="s">
        <v>397</v>
      </c>
      <c r="O69" s="9" t="s">
        <v>310</v>
      </c>
      <c r="P69" s="9" t="s">
        <v>311</v>
      </c>
      <c r="Q69" s="9" t="s">
        <v>312</v>
      </c>
      <c r="R69" s="9" t="s">
        <v>313</v>
      </c>
      <c r="S69" s="9" t="s">
        <v>348</v>
      </c>
      <c r="T69" s="98" t="s">
        <v>204</v>
      </c>
      <c r="U69" s="99">
        <v>119</v>
      </c>
      <c r="V69" s="99" t="s">
        <v>207</v>
      </c>
      <c r="W69" s="99">
        <v>190</v>
      </c>
      <c r="X69" s="99" t="s">
        <v>207</v>
      </c>
      <c r="Y69" s="99">
        <v>154</v>
      </c>
      <c r="Z69" s="99" t="s">
        <v>207</v>
      </c>
      <c r="AA69" s="9">
        <v>200</v>
      </c>
      <c r="AB69" s="99" t="s">
        <v>207</v>
      </c>
      <c r="AC69" s="9">
        <v>224</v>
      </c>
      <c r="AD69" s="9" t="s">
        <v>207</v>
      </c>
      <c r="AE69" s="9">
        <v>88</v>
      </c>
      <c r="AF69" s="9" t="s">
        <v>315</v>
      </c>
      <c r="AG69" s="14" t="s">
        <v>349</v>
      </c>
      <c r="AH69" s="14" t="s">
        <v>207</v>
      </c>
      <c r="AI69" s="14" t="s">
        <v>350</v>
      </c>
      <c r="AJ69" s="14" t="s">
        <v>207</v>
      </c>
      <c r="AK69" s="9">
        <v>5</v>
      </c>
      <c r="AL69" s="14" t="s">
        <v>207</v>
      </c>
      <c r="AM69" s="9">
        <v>5</v>
      </c>
      <c r="AN69" s="14" t="s">
        <v>207</v>
      </c>
      <c r="AO69" s="9">
        <v>5</v>
      </c>
      <c r="AP69" s="14" t="s">
        <v>207</v>
      </c>
      <c r="AQ69" s="9">
        <v>30</v>
      </c>
      <c r="AR69" s="14" t="s">
        <v>207</v>
      </c>
      <c r="AS69" s="9" t="s">
        <v>42</v>
      </c>
      <c r="AT69" s="9" t="s">
        <v>345</v>
      </c>
      <c r="AU69" s="9" t="s">
        <v>319</v>
      </c>
      <c r="AV69" s="9" t="s">
        <v>320</v>
      </c>
      <c r="AW69" s="9" t="s">
        <v>3122</v>
      </c>
      <c r="AX69" s="9">
        <v>9010600000</v>
      </c>
      <c r="AY69" s="99">
        <v>251</v>
      </c>
      <c r="AZ69" s="12" t="s">
        <v>207</v>
      </c>
      <c r="BA69" s="99">
        <v>25</v>
      </c>
      <c r="BB69" s="12" t="s">
        <v>207</v>
      </c>
      <c r="BC69" s="99">
        <v>23</v>
      </c>
      <c r="BD69" s="12" t="s">
        <v>207</v>
      </c>
      <c r="BE69" s="99">
        <v>28</v>
      </c>
      <c r="BF69" s="12" t="s">
        <v>321</v>
      </c>
      <c r="BG69" s="654">
        <v>27.24</v>
      </c>
      <c r="BH69" s="12" t="s">
        <v>321</v>
      </c>
      <c r="BI69" s="99">
        <v>19</v>
      </c>
      <c r="BJ69" s="12" t="s">
        <v>321</v>
      </c>
      <c r="BK69" s="754">
        <v>0</v>
      </c>
      <c r="BL69" s="12" t="s">
        <v>321</v>
      </c>
      <c r="BM69" s="754">
        <v>5.0999999999999997E-2</v>
      </c>
      <c r="BN69" s="12" t="s">
        <v>321</v>
      </c>
      <c r="BO69" s="754">
        <v>8.1890000000000001</v>
      </c>
      <c r="BP69" s="12" t="s">
        <v>321</v>
      </c>
      <c r="BQ69" s="754">
        <v>0</v>
      </c>
      <c r="BR69" s="12" t="s">
        <v>321</v>
      </c>
      <c r="BS69" s="654">
        <v>0</v>
      </c>
      <c r="BT69" s="12" t="s">
        <v>321</v>
      </c>
      <c r="BU69" s="654">
        <v>8.24</v>
      </c>
      <c r="BV69" s="12" t="s">
        <v>321</v>
      </c>
      <c r="BW69" s="9">
        <v>0.15</v>
      </c>
      <c r="BX69" s="9" t="s">
        <v>322</v>
      </c>
      <c r="BY69" s="755">
        <v>98.8</v>
      </c>
      <c r="BZ69" s="9" t="s">
        <v>315</v>
      </c>
      <c r="CA69" s="755">
        <v>9.8000000000000007</v>
      </c>
      <c r="CB69" s="9" t="s">
        <v>315</v>
      </c>
      <c r="CC69" s="755">
        <v>9.1</v>
      </c>
      <c r="CD69" s="9" t="s">
        <v>315</v>
      </c>
      <c r="CE69" s="755">
        <v>57.3</v>
      </c>
      <c r="CF69" s="9" t="s">
        <v>323</v>
      </c>
      <c r="CG69" s="755">
        <v>41.9</v>
      </c>
      <c r="CH69" s="9" t="s">
        <v>323</v>
      </c>
      <c r="CI69" s="9"/>
      <c r="CJ69" s="9"/>
      <c r="CK69" s="9"/>
    </row>
    <row r="70" spans="1:89" s="98" customFormat="1" x14ac:dyDescent="0.25">
      <c r="A70" s="99">
        <v>10106706</v>
      </c>
      <c r="B70" s="99"/>
      <c r="C70" s="772">
        <v>3065</v>
      </c>
      <c r="D70" s="807">
        <v>0.05</v>
      </c>
      <c r="E70" s="772">
        <f t="shared" si="4"/>
        <v>3218</v>
      </c>
      <c r="F70" s="778">
        <v>1.1000000000000001</v>
      </c>
      <c r="G70" s="774">
        <f t="shared" si="5"/>
        <v>3540</v>
      </c>
      <c r="H70" s="776"/>
      <c r="I70" s="758"/>
      <c r="J70" s="776"/>
      <c r="K70" s="786"/>
      <c r="L70" s="9" t="s">
        <v>308</v>
      </c>
      <c r="M70" s="9" t="s">
        <v>3123</v>
      </c>
      <c r="N70" s="9" t="s">
        <v>397</v>
      </c>
      <c r="O70" s="9" t="s">
        <v>310</v>
      </c>
      <c r="P70" s="9" t="s">
        <v>311</v>
      </c>
      <c r="Q70" s="9" t="s">
        <v>312</v>
      </c>
      <c r="R70" s="9" t="s">
        <v>313</v>
      </c>
      <c r="S70" s="9" t="s">
        <v>348</v>
      </c>
      <c r="T70" s="98" t="s">
        <v>204</v>
      </c>
      <c r="U70" s="99">
        <v>131</v>
      </c>
      <c r="V70" s="99" t="s">
        <v>207</v>
      </c>
      <c r="W70" s="99">
        <v>210</v>
      </c>
      <c r="X70" s="99" t="s">
        <v>207</v>
      </c>
      <c r="Y70" s="99">
        <v>166</v>
      </c>
      <c r="Z70" s="99" t="s">
        <v>207</v>
      </c>
      <c r="AA70" s="9">
        <v>220</v>
      </c>
      <c r="AB70" s="99" t="s">
        <v>207</v>
      </c>
      <c r="AC70" s="9">
        <v>248</v>
      </c>
      <c r="AD70" s="9" t="s">
        <v>207</v>
      </c>
      <c r="AE70" s="9">
        <v>98</v>
      </c>
      <c r="AF70" s="9" t="s">
        <v>315</v>
      </c>
      <c r="AG70" s="14" t="s">
        <v>351</v>
      </c>
      <c r="AH70" s="14" t="s">
        <v>207</v>
      </c>
      <c r="AI70" s="14" t="s">
        <v>352</v>
      </c>
      <c r="AJ70" s="14" t="s">
        <v>207</v>
      </c>
      <c r="AK70" s="9">
        <v>5</v>
      </c>
      <c r="AL70" s="14" t="s">
        <v>207</v>
      </c>
      <c r="AM70" s="9">
        <v>5</v>
      </c>
      <c r="AN70" s="14" t="s">
        <v>207</v>
      </c>
      <c r="AO70" s="9">
        <v>5</v>
      </c>
      <c r="AP70" s="14" t="s">
        <v>207</v>
      </c>
      <c r="AQ70" s="9">
        <v>30</v>
      </c>
      <c r="AR70" s="14" t="s">
        <v>207</v>
      </c>
      <c r="AS70" s="9" t="s">
        <v>42</v>
      </c>
      <c r="AT70" s="9" t="s">
        <v>345</v>
      </c>
      <c r="AU70" s="9" t="s">
        <v>319</v>
      </c>
      <c r="AV70" s="9" t="s">
        <v>320</v>
      </c>
      <c r="AW70" s="9" t="s">
        <v>3124</v>
      </c>
      <c r="AX70" s="9">
        <v>9010600000</v>
      </c>
      <c r="AY70" s="99">
        <v>272</v>
      </c>
      <c r="AZ70" s="12" t="s">
        <v>207</v>
      </c>
      <c r="BA70" s="99">
        <v>25</v>
      </c>
      <c r="BB70" s="12" t="s">
        <v>207</v>
      </c>
      <c r="BC70" s="99">
        <v>23</v>
      </c>
      <c r="BD70" s="12" t="s">
        <v>207</v>
      </c>
      <c r="BE70" s="99">
        <v>30</v>
      </c>
      <c r="BF70" s="12" t="s">
        <v>321</v>
      </c>
      <c r="BG70" s="654">
        <v>29.712</v>
      </c>
      <c r="BH70" s="12" t="s">
        <v>321</v>
      </c>
      <c r="BI70" s="99">
        <v>20</v>
      </c>
      <c r="BJ70" s="12" t="s">
        <v>321</v>
      </c>
      <c r="BK70" s="754">
        <v>0</v>
      </c>
      <c r="BL70" s="12" t="s">
        <v>321</v>
      </c>
      <c r="BM70" s="754">
        <v>5.0999999999999997E-2</v>
      </c>
      <c r="BN70" s="12" t="s">
        <v>321</v>
      </c>
      <c r="BO70" s="754">
        <v>9.6609999999999996</v>
      </c>
      <c r="BP70" s="12" t="s">
        <v>321</v>
      </c>
      <c r="BQ70" s="754">
        <v>0</v>
      </c>
      <c r="BR70" s="12" t="s">
        <v>321</v>
      </c>
      <c r="BS70" s="654">
        <v>0</v>
      </c>
      <c r="BT70" s="12" t="s">
        <v>321</v>
      </c>
      <c r="BU70" s="654">
        <v>9.7119999999999997</v>
      </c>
      <c r="BV70" s="12" t="s">
        <v>321</v>
      </c>
      <c r="BW70" s="9">
        <v>0.16</v>
      </c>
      <c r="BX70" s="9" t="s">
        <v>322</v>
      </c>
      <c r="BY70" s="755">
        <v>107.1</v>
      </c>
      <c r="BZ70" s="9" t="s">
        <v>315</v>
      </c>
      <c r="CA70" s="755">
        <v>9.8000000000000007</v>
      </c>
      <c r="CB70" s="9" t="s">
        <v>315</v>
      </c>
      <c r="CC70" s="755">
        <v>9.1</v>
      </c>
      <c r="CD70" s="9" t="s">
        <v>315</v>
      </c>
      <c r="CE70" s="755">
        <v>66.099999999999994</v>
      </c>
      <c r="CF70" s="9" t="s">
        <v>323</v>
      </c>
      <c r="CG70" s="755">
        <v>44.1</v>
      </c>
      <c r="CH70" s="9" t="s">
        <v>323</v>
      </c>
      <c r="CI70" s="9"/>
      <c r="CJ70" s="9"/>
      <c r="CK70" s="9"/>
    </row>
    <row r="71" spans="1:89" s="98" customFormat="1" x14ac:dyDescent="0.25">
      <c r="A71" s="99">
        <v>10106707</v>
      </c>
      <c r="B71" s="99"/>
      <c r="C71" s="772">
        <v>3306</v>
      </c>
      <c r="D71" s="807">
        <v>0.05</v>
      </c>
      <c r="E71" s="772">
        <f t="shared" si="4"/>
        <v>3471</v>
      </c>
      <c r="F71" s="778">
        <v>1.1000000000000001</v>
      </c>
      <c r="G71" s="774">
        <f t="shared" si="5"/>
        <v>3818</v>
      </c>
      <c r="H71" s="776"/>
      <c r="I71" s="758"/>
      <c r="J71" s="776"/>
      <c r="K71" s="786"/>
      <c r="L71" s="9" t="s">
        <v>308</v>
      </c>
      <c r="M71" s="9" t="s">
        <v>3125</v>
      </c>
      <c r="N71" s="9" t="s">
        <v>397</v>
      </c>
      <c r="O71" s="9" t="s">
        <v>310</v>
      </c>
      <c r="P71" s="9" t="s">
        <v>311</v>
      </c>
      <c r="Q71" s="9" t="s">
        <v>312</v>
      </c>
      <c r="R71" s="9" t="s">
        <v>313</v>
      </c>
      <c r="S71" s="9" t="s">
        <v>348</v>
      </c>
      <c r="T71" s="98" t="s">
        <v>204</v>
      </c>
      <c r="U71" s="99">
        <v>144</v>
      </c>
      <c r="V71" s="99" t="s">
        <v>207</v>
      </c>
      <c r="W71" s="99">
        <v>230</v>
      </c>
      <c r="X71" s="99" t="s">
        <v>207</v>
      </c>
      <c r="Y71" s="99">
        <v>179</v>
      </c>
      <c r="Z71" s="99" t="s">
        <v>207</v>
      </c>
      <c r="AA71" s="9">
        <v>240</v>
      </c>
      <c r="AB71" s="99" t="s">
        <v>207</v>
      </c>
      <c r="AC71" s="9">
        <v>271</v>
      </c>
      <c r="AD71" s="9" t="s">
        <v>207</v>
      </c>
      <c r="AE71" s="9">
        <v>107</v>
      </c>
      <c r="AF71" s="9" t="s">
        <v>315</v>
      </c>
      <c r="AG71" s="14" t="s">
        <v>353</v>
      </c>
      <c r="AH71" s="14" t="s">
        <v>207</v>
      </c>
      <c r="AI71" s="14" t="s">
        <v>354</v>
      </c>
      <c r="AJ71" s="14" t="s">
        <v>207</v>
      </c>
      <c r="AK71" s="9">
        <v>5</v>
      </c>
      <c r="AL71" s="14" t="s">
        <v>207</v>
      </c>
      <c r="AM71" s="9">
        <v>5</v>
      </c>
      <c r="AN71" s="14" t="s">
        <v>207</v>
      </c>
      <c r="AO71" s="9">
        <v>5</v>
      </c>
      <c r="AP71" s="14" t="s">
        <v>207</v>
      </c>
      <c r="AQ71" s="9">
        <v>30</v>
      </c>
      <c r="AR71" s="14" t="s">
        <v>207</v>
      </c>
      <c r="AS71" s="9" t="s">
        <v>42</v>
      </c>
      <c r="AT71" s="9" t="s">
        <v>345</v>
      </c>
      <c r="AU71" s="9" t="s">
        <v>319</v>
      </c>
      <c r="AV71" s="9" t="s">
        <v>320</v>
      </c>
      <c r="AW71" s="9" t="s">
        <v>3126</v>
      </c>
      <c r="AX71" s="9">
        <v>9010600000</v>
      </c>
      <c r="AY71" s="99">
        <v>292</v>
      </c>
      <c r="AZ71" s="12" t="s">
        <v>207</v>
      </c>
      <c r="BA71" s="99">
        <v>25</v>
      </c>
      <c r="BB71" s="12" t="s">
        <v>207</v>
      </c>
      <c r="BC71" s="99">
        <v>23</v>
      </c>
      <c r="BD71" s="12" t="s">
        <v>207</v>
      </c>
      <c r="BE71" s="99">
        <v>34</v>
      </c>
      <c r="BF71" s="12" t="s">
        <v>321</v>
      </c>
      <c r="BG71" s="654">
        <v>33.064</v>
      </c>
      <c r="BH71" s="12" t="s">
        <v>321</v>
      </c>
      <c r="BI71" s="99">
        <v>22</v>
      </c>
      <c r="BJ71" s="12" t="s">
        <v>321</v>
      </c>
      <c r="BK71" s="754">
        <v>0</v>
      </c>
      <c r="BL71" s="12" t="s">
        <v>321</v>
      </c>
      <c r="BM71" s="754">
        <v>5.0999999999999997E-2</v>
      </c>
      <c r="BN71" s="12" t="s">
        <v>321</v>
      </c>
      <c r="BO71" s="754">
        <v>11.012</v>
      </c>
      <c r="BP71" s="12" t="s">
        <v>321</v>
      </c>
      <c r="BQ71" s="754">
        <v>0</v>
      </c>
      <c r="BR71" s="12" t="s">
        <v>321</v>
      </c>
      <c r="BS71" s="654">
        <v>0</v>
      </c>
      <c r="BT71" s="12" t="s">
        <v>321</v>
      </c>
      <c r="BU71" s="654">
        <v>11.064</v>
      </c>
      <c r="BV71" s="12" t="s">
        <v>321</v>
      </c>
      <c r="BW71" s="9">
        <v>0.17</v>
      </c>
      <c r="BX71" s="9" t="s">
        <v>322</v>
      </c>
      <c r="BY71" s="755">
        <v>115</v>
      </c>
      <c r="BZ71" s="9" t="s">
        <v>315</v>
      </c>
      <c r="CA71" s="755">
        <v>9.8000000000000007</v>
      </c>
      <c r="CB71" s="9" t="s">
        <v>315</v>
      </c>
      <c r="CC71" s="755">
        <v>9.1</v>
      </c>
      <c r="CD71" s="9" t="s">
        <v>315</v>
      </c>
      <c r="CE71" s="755">
        <v>70.5</v>
      </c>
      <c r="CF71" s="9" t="s">
        <v>323</v>
      </c>
      <c r="CG71" s="755">
        <v>48.5</v>
      </c>
      <c r="CH71" s="9" t="s">
        <v>323</v>
      </c>
      <c r="CI71" s="9"/>
      <c r="CJ71" s="9"/>
      <c r="CK71" s="9"/>
    </row>
    <row r="72" spans="1:89" s="98" customFormat="1" x14ac:dyDescent="0.25">
      <c r="A72" s="99">
        <v>10106708</v>
      </c>
      <c r="B72" s="99"/>
      <c r="C72" s="772">
        <v>3561</v>
      </c>
      <c r="D72" s="807">
        <v>0.05</v>
      </c>
      <c r="E72" s="772">
        <f t="shared" si="4"/>
        <v>3739</v>
      </c>
      <c r="F72" s="778">
        <v>1.1000000000000001</v>
      </c>
      <c r="G72" s="774">
        <f t="shared" si="5"/>
        <v>4113</v>
      </c>
      <c r="H72" s="776"/>
      <c r="I72" s="758"/>
      <c r="J72" s="776"/>
      <c r="K72" s="786"/>
      <c r="L72" s="9" t="s">
        <v>308</v>
      </c>
      <c r="M72" s="9" t="s">
        <v>3127</v>
      </c>
      <c r="N72" s="9" t="s">
        <v>397</v>
      </c>
      <c r="O72" s="9" t="s">
        <v>310</v>
      </c>
      <c r="P72" s="9" t="s">
        <v>311</v>
      </c>
      <c r="Q72" s="9" t="s">
        <v>312</v>
      </c>
      <c r="R72" s="9" t="s">
        <v>313</v>
      </c>
      <c r="S72" s="9" t="s">
        <v>348</v>
      </c>
      <c r="T72" s="98" t="s">
        <v>204</v>
      </c>
      <c r="U72" s="99">
        <v>156</v>
      </c>
      <c r="V72" s="99" t="s">
        <v>207</v>
      </c>
      <c r="W72" s="99">
        <v>250</v>
      </c>
      <c r="X72" s="99" t="s">
        <v>207</v>
      </c>
      <c r="Y72" s="99">
        <v>191</v>
      </c>
      <c r="Z72" s="99" t="s">
        <v>207</v>
      </c>
      <c r="AA72" s="9">
        <v>260</v>
      </c>
      <c r="AB72" s="99" t="s">
        <v>207</v>
      </c>
      <c r="AC72" s="9">
        <v>295</v>
      </c>
      <c r="AD72" s="9" t="s">
        <v>207</v>
      </c>
      <c r="AE72" s="9">
        <v>117</v>
      </c>
      <c r="AF72" s="9" t="s">
        <v>315</v>
      </c>
      <c r="AG72" s="14" t="s">
        <v>355</v>
      </c>
      <c r="AH72" s="14" t="s">
        <v>207</v>
      </c>
      <c r="AI72" s="14" t="s">
        <v>356</v>
      </c>
      <c r="AJ72" s="14" t="s">
        <v>207</v>
      </c>
      <c r="AK72" s="9">
        <v>5</v>
      </c>
      <c r="AL72" s="14" t="s">
        <v>207</v>
      </c>
      <c r="AM72" s="9">
        <v>5</v>
      </c>
      <c r="AN72" s="14" t="s">
        <v>207</v>
      </c>
      <c r="AO72" s="9">
        <v>5</v>
      </c>
      <c r="AP72" s="14" t="s">
        <v>207</v>
      </c>
      <c r="AQ72" s="9">
        <v>30</v>
      </c>
      <c r="AR72" s="14" t="s">
        <v>207</v>
      </c>
      <c r="AS72" s="9" t="s">
        <v>42</v>
      </c>
      <c r="AT72" s="9" t="s">
        <v>345</v>
      </c>
      <c r="AU72" s="9" t="s">
        <v>319</v>
      </c>
      <c r="AV72" s="9" t="s">
        <v>320</v>
      </c>
      <c r="AW72" s="9" t="s">
        <v>3128</v>
      </c>
      <c r="AX72" s="9">
        <v>9010600000</v>
      </c>
      <c r="AY72" s="99">
        <v>312</v>
      </c>
      <c r="AZ72" s="12" t="s">
        <v>207</v>
      </c>
      <c r="BA72" s="99">
        <v>25</v>
      </c>
      <c r="BB72" s="12" t="s">
        <v>207</v>
      </c>
      <c r="BC72" s="99">
        <v>23</v>
      </c>
      <c r="BD72" s="12" t="s">
        <v>207</v>
      </c>
      <c r="BE72" s="99">
        <v>35</v>
      </c>
      <c r="BF72" s="12" t="s">
        <v>321</v>
      </c>
      <c r="BG72" s="654">
        <v>34.816000000000003</v>
      </c>
      <c r="BH72" s="12" t="s">
        <v>321</v>
      </c>
      <c r="BI72" s="99">
        <v>23</v>
      </c>
      <c r="BJ72" s="12" t="s">
        <v>321</v>
      </c>
      <c r="BK72" s="754">
        <v>0</v>
      </c>
      <c r="BL72" s="12" t="s">
        <v>321</v>
      </c>
      <c r="BM72" s="754">
        <v>5.0999999999999997E-2</v>
      </c>
      <c r="BN72" s="12" t="s">
        <v>321</v>
      </c>
      <c r="BO72" s="754">
        <v>11.763999999999999</v>
      </c>
      <c r="BP72" s="12" t="s">
        <v>321</v>
      </c>
      <c r="BQ72" s="754">
        <v>0</v>
      </c>
      <c r="BR72" s="12" t="s">
        <v>321</v>
      </c>
      <c r="BS72" s="654">
        <v>0</v>
      </c>
      <c r="BT72" s="12" t="s">
        <v>321</v>
      </c>
      <c r="BU72" s="654">
        <v>11.816000000000001</v>
      </c>
      <c r="BV72" s="12" t="s">
        <v>321</v>
      </c>
      <c r="BW72" s="9">
        <v>0.18</v>
      </c>
      <c r="BX72" s="9" t="s">
        <v>322</v>
      </c>
      <c r="BY72" s="755">
        <v>122.8</v>
      </c>
      <c r="BZ72" s="9" t="s">
        <v>315</v>
      </c>
      <c r="CA72" s="755">
        <v>9.8000000000000007</v>
      </c>
      <c r="CB72" s="9" t="s">
        <v>315</v>
      </c>
      <c r="CC72" s="755">
        <v>9.1</v>
      </c>
      <c r="CD72" s="9" t="s">
        <v>315</v>
      </c>
      <c r="CE72" s="755">
        <v>75</v>
      </c>
      <c r="CF72" s="9" t="s">
        <v>323</v>
      </c>
      <c r="CG72" s="755">
        <v>50.7</v>
      </c>
      <c r="CH72" s="9" t="s">
        <v>323</v>
      </c>
      <c r="CI72" s="9"/>
      <c r="CJ72" s="9"/>
      <c r="CK72" s="9"/>
    </row>
    <row r="73" spans="1:89" s="98" customFormat="1" x14ac:dyDescent="0.25">
      <c r="A73" s="99">
        <v>10106709</v>
      </c>
      <c r="B73" s="99"/>
      <c r="C73" s="772">
        <v>3830</v>
      </c>
      <c r="D73" s="807">
        <v>0.05</v>
      </c>
      <c r="E73" s="772">
        <f t="shared" si="4"/>
        <v>4022</v>
      </c>
      <c r="F73" s="778">
        <v>1.1000000000000001</v>
      </c>
      <c r="G73" s="774">
        <f t="shared" si="5"/>
        <v>4424</v>
      </c>
      <c r="H73" s="776"/>
      <c r="I73" s="758"/>
      <c r="J73" s="776"/>
      <c r="K73" s="786"/>
      <c r="L73" s="9" t="s">
        <v>308</v>
      </c>
      <c r="M73" s="9" t="s">
        <v>3129</v>
      </c>
      <c r="N73" s="9" t="s">
        <v>397</v>
      </c>
      <c r="O73" s="9" t="s">
        <v>310</v>
      </c>
      <c r="P73" s="9" t="s">
        <v>311</v>
      </c>
      <c r="Q73" s="9" t="s">
        <v>312</v>
      </c>
      <c r="R73" s="9" t="s">
        <v>313</v>
      </c>
      <c r="S73" s="9" t="s">
        <v>348</v>
      </c>
      <c r="T73" s="98" t="s">
        <v>204</v>
      </c>
      <c r="U73" s="99">
        <v>169</v>
      </c>
      <c r="V73" s="99" t="s">
        <v>207</v>
      </c>
      <c r="W73" s="99">
        <v>270</v>
      </c>
      <c r="X73" s="99" t="s">
        <v>207</v>
      </c>
      <c r="Y73" s="99">
        <v>204</v>
      </c>
      <c r="Z73" s="99" t="s">
        <v>207</v>
      </c>
      <c r="AA73" s="9">
        <v>280</v>
      </c>
      <c r="AB73" s="99" t="s">
        <v>207</v>
      </c>
      <c r="AC73" s="9">
        <v>319</v>
      </c>
      <c r="AD73" s="9" t="s">
        <v>207</v>
      </c>
      <c r="AE73" s="9">
        <v>126</v>
      </c>
      <c r="AF73" s="9" t="s">
        <v>315</v>
      </c>
      <c r="AG73" s="14" t="s">
        <v>357</v>
      </c>
      <c r="AH73" s="14" t="s">
        <v>207</v>
      </c>
      <c r="AI73" s="14" t="s">
        <v>358</v>
      </c>
      <c r="AJ73" s="14" t="s">
        <v>207</v>
      </c>
      <c r="AK73" s="9">
        <v>5</v>
      </c>
      <c r="AL73" s="14" t="s">
        <v>207</v>
      </c>
      <c r="AM73" s="9">
        <v>5</v>
      </c>
      <c r="AN73" s="14" t="s">
        <v>207</v>
      </c>
      <c r="AO73" s="9">
        <v>5</v>
      </c>
      <c r="AP73" s="14" t="s">
        <v>207</v>
      </c>
      <c r="AQ73" s="9">
        <v>30</v>
      </c>
      <c r="AR73" s="14" t="s">
        <v>207</v>
      </c>
      <c r="AS73" s="9" t="s">
        <v>42</v>
      </c>
      <c r="AT73" s="9" t="s">
        <v>345</v>
      </c>
      <c r="AU73" s="9" t="s">
        <v>319</v>
      </c>
      <c r="AV73" s="9" t="s">
        <v>320</v>
      </c>
      <c r="AW73" s="9" t="s">
        <v>3130</v>
      </c>
      <c r="AX73" s="9">
        <v>9010600000</v>
      </c>
      <c r="AY73" s="99">
        <v>330</v>
      </c>
      <c r="AZ73" s="12" t="s">
        <v>207</v>
      </c>
      <c r="BA73" s="99">
        <v>25</v>
      </c>
      <c r="BB73" s="12" t="s">
        <v>207</v>
      </c>
      <c r="BC73" s="99">
        <v>23</v>
      </c>
      <c r="BD73" s="12" t="s">
        <v>207</v>
      </c>
      <c r="BE73" s="99">
        <v>38</v>
      </c>
      <c r="BF73" s="12" t="s">
        <v>321</v>
      </c>
      <c r="BG73" s="654">
        <v>37.048000000000002</v>
      </c>
      <c r="BH73" s="12" t="s">
        <v>321</v>
      </c>
      <c r="BI73" s="99">
        <v>25</v>
      </c>
      <c r="BJ73" s="12" t="s">
        <v>321</v>
      </c>
      <c r="BK73" s="754">
        <v>0</v>
      </c>
      <c r="BL73" s="12" t="s">
        <v>321</v>
      </c>
      <c r="BM73" s="754">
        <v>5.0999999999999997E-2</v>
      </c>
      <c r="BN73" s="12" t="s">
        <v>321</v>
      </c>
      <c r="BO73" s="754">
        <v>11.996</v>
      </c>
      <c r="BP73" s="12" t="s">
        <v>321</v>
      </c>
      <c r="BQ73" s="754">
        <v>0</v>
      </c>
      <c r="BR73" s="12" t="s">
        <v>321</v>
      </c>
      <c r="BS73" s="654">
        <v>0</v>
      </c>
      <c r="BT73" s="12" t="s">
        <v>321</v>
      </c>
      <c r="BU73" s="654">
        <v>12.048</v>
      </c>
      <c r="BV73" s="12" t="s">
        <v>321</v>
      </c>
      <c r="BW73" s="9">
        <v>0.19</v>
      </c>
      <c r="BX73" s="9" t="s">
        <v>322</v>
      </c>
      <c r="BY73" s="755">
        <v>129.9</v>
      </c>
      <c r="BZ73" s="9" t="s">
        <v>315</v>
      </c>
      <c r="CA73" s="755">
        <v>9.8000000000000007</v>
      </c>
      <c r="CB73" s="9" t="s">
        <v>315</v>
      </c>
      <c r="CC73" s="755">
        <v>9.1</v>
      </c>
      <c r="CD73" s="9" t="s">
        <v>315</v>
      </c>
      <c r="CE73" s="755">
        <v>79.400000000000006</v>
      </c>
      <c r="CF73" s="9" t="s">
        <v>323</v>
      </c>
      <c r="CG73" s="755">
        <v>55.1</v>
      </c>
      <c r="CH73" s="9" t="s">
        <v>323</v>
      </c>
      <c r="CI73" s="9"/>
      <c r="CJ73" s="9"/>
      <c r="CK73" s="9"/>
    </row>
    <row r="74" spans="1:89" s="98" customFormat="1" x14ac:dyDescent="0.25">
      <c r="A74" s="99">
        <v>10106710</v>
      </c>
      <c r="B74" s="99"/>
      <c r="C74" s="772">
        <v>4114</v>
      </c>
      <c r="D74" s="807">
        <v>0.05</v>
      </c>
      <c r="E74" s="772">
        <f t="shared" si="4"/>
        <v>4320</v>
      </c>
      <c r="F74" s="778">
        <v>1.1000000000000001</v>
      </c>
      <c r="G74" s="774">
        <f t="shared" si="5"/>
        <v>4752</v>
      </c>
      <c r="H74" s="776"/>
      <c r="I74" s="758"/>
      <c r="J74" s="776"/>
      <c r="K74" s="786"/>
      <c r="L74" s="9" t="s">
        <v>308</v>
      </c>
      <c r="M74" s="9" t="s">
        <v>3131</v>
      </c>
      <c r="N74" s="9" t="s">
        <v>397</v>
      </c>
      <c r="O74" s="9" t="s">
        <v>310</v>
      </c>
      <c r="P74" s="9" t="s">
        <v>311</v>
      </c>
      <c r="Q74" s="9" t="s">
        <v>312</v>
      </c>
      <c r="R74" s="9" t="s">
        <v>313</v>
      </c>
      <c r="S74" s="9" t="s">
        <v>348</v>
      </c>
      <c r="T74" s="98" t="s">
        <v>204</v>
      </c>
      <c r="U74" s="99">
        <v>181</v>
      </c>
      <c r="V74" s="99" t="s">
        <v>207</v>
      </c>
      <c r="W74" s="99">
        <v>290</v>
      </c>
      <c r="X74" s="99" t="s">
        <v>207</v>
      </c>
      <c r="Y74" s="99">
        <v>216</v>
      </c>
      <c r="Z74" s="99" t="s">
        <v>207</v>
      </c>
      <c r="AA74" s="9">
        <v>300</v>
      </c>
      <c r="AB74" s="99" t="s">
        <v>207</v>
      </c>
      <c r="AC74" s="9">
        <v>342</v>
      </c>
      <c r="AD74" s="9" t="s">
        <v>207</v>
      </c>
      <c r="AE74" s="9">
        <v>135</v>
      </c>
      <c r="AF74" s="9" t="s">
        <v>315</v>
      </c>
      <c r="AG74" s="14" t="s">
        <v>359</v>
      </c>
      <c r="AH74" s="14" t="s">
        <v>207</v>
      </c>
      <c r="AI74" s="14" t="s">
        <v>360</v>
      </c>
      <c r="AJ74" s="14" t="s">
        <v>207</v>
      </c>
      <c r="AK74" s="9">
        <v>5</v>
      </c>
      <c r="AL74" s="14" t="s">
        <v>207</v>
      </c>
      <c r="AM74" s="9">
        <v>5</v>
      </c>
      <c r="AN74" s="14" t="s">
        <v>207</v>
      </c>
      <c r="AO74" s="9">
        <v>5</v>
      </c>
      <c r="AP74" s="14" t="s">
        <v>207</v>
      </c>
      <c r="AQ74" s="9">
        <v>30</v>
      </c>
      <c r="AR74" s="14" t="s">
        <v>207</v>
      </c>
      <c r="AS74" s="9" t="s">
        <v>42</v>
      </c>
      <c r="AT74" s="9" t="s">
        <v>345</v>
      </c>
      <c r="AU74" s="9" t="s">
        <v>319</v>
      </c>
      <c r="AV74" s="9" t="s">
        <v>320</v>
      </c>
      <c r="AW74" s="9" t="s">
        <v>3132</v>
      </c>
      <c r="AX74" s="9">
        <v>9010600000</v>
      </c>
      <c r="AY74" s="99">
        <v>351</v>
      </c>
      <c r="AZ74" s="12" t="s">
        <v>207</v>
      </c>
      <c r="BA74" s="99">
        <v>25</v>
      </c>
      <c r="BB74" s="12" t="s">
        <v>207</v>
      </c>
      <c r="BC74" s="99">
        <v>23</v>
      </c>
      <c r="BD74" s="12" t="s">
        <v>207</v>
      </c>
      <c r="BE74" s="99">
        <v>39</v>
      </c>
      <c r="BF74" s="12" t="s">
        <v>321</v>
      </c>
      <c r="BG74" s="654">
        <v>38.558999999999997</v>
      </c>
      <c r="BH74" s="12" t="s">
        <v>321</v>
      </c>
      <c r="BI74" s="99">
        <v>27</v>
      </c>
      <c r="BJ74" s="12" t="s">
        <v>321</v>
      </c>
      <c r="BK74" s="754">
        <v>0</v>
      </c>
      <c r="BL74" s="12" t="s">
        <v>321</v>
      </c>
      <c r="BM74" s="754">
        <v>5.0999999999999997E-2</v>
      </c>
      <c r="BN74" s="12" t="s">
        <v>321</v>
      </c>
      <c r="BO74" s="754">
        <v>11.507999999999999</v>
      </c>
      <c r="BP74" s="12" t="s">
        <v>321</v>
      </c>
      <c r="BQ74" s="754">
        <v>0</v>
      </c>
      <c r="BR74" s="12" t="s">
        <v>321</v>
      </c>
      <c r="BS74" s="654">
        <v>0</v>
      </c>
      <c r="BT74" s="12" t="s">
        <v>321</v>
      </c>
      <c r="BU74" s="654">
        <v>11.558999999999999</v>
      </c>
      <c r="BV74" s="12" t="s">
        <v>321</v>
      </c>
      <c r="BW74" s="9">
        <v>0.2</v>
      </c>
      <c r="BX74" s="9" t="s">
        <v>322</v>
      </c>
      <c r="BY74" s="755">
        <v>138.19999999999999</v>
      </c>
      <c r="BZ74" s="9" t="s">
        <v>315</v>
      </c>
      <c r="CA74" s="755">
        <v>9.8000000000000007</v>
      </c>
      <c r="CB74" s="9" t="s">
        <v>315</v>
      </c>
      <c r="CC74" s="755">
        <v>9.1</v>
      </c>
      <c r="CD74" s="9" t="s">
        <v>315</v>
      </c>
      <c r="CE74" s="755">
        <v>83.8</v>
      </c>
      <c r="CF74" s="9" t="s">
        <v>323</v>
      </c>
      <c r="CG74" s="755">
        <v>59.5</v>
      </c>
      <c r="CH74" s="9" t="s">
        <v>323</v>
      </c>
      <c r="CI74" s="9"/>
      <c r="CJ74" s="9"/>
      <c r="CK74" s="9"/>
    </row>
    <row r="75" spans="1:89" s="98" customFormat="1" x14ac:dyDescent="0.25">
      <c r="A75" s="99">
        <v>10106711</v>
      </c>
      <c r="B75" s="99"/>
      <c r="C75" s="772">
        <v>4411</v>
      </c>
      <c r="D75" s="807">
        <v>0.05</v>
      </c>
      <c r="E75" s="772">
        <f t="shared" si="4"/>
        <v>4632</v>
      </c>
      <c r="F75" s="778">
        <v>1.1000000000000001</v>
      </c>
      <c r="G75" s="774">
        <f t="shared" si="5"/>
        <v>5095</v>
      </c>
      <c r="H75" s="776"/>
      <c r="I75" s="758"/>
      <c r="J75" s="776"/>
      <c r="K75" s="786"/>
      <c r="L75" s="9" t="s">
        <v>308</v>
      </c>
      <c r="M75" s="9" t="s">
        <v>3133</v>
      </c>
      <c r="N75" s="9" t="s">
        <v>397</v>
      </c>
      <c r="O75" s="9" t="s">
        <v>310</v>
      </c>
      <c r="P75" s="9" t="s">
        <v>311</v>
      </c>
      <c r="Q75" s="9" t="s">
        <v>312</v>
      </c>
      <c r="R75" s="9" t="s">
        <v>313</v>
      </c>
      <c r="S75" s="9" t="s">
        <v>348</v>
      </c>
      <c r="T75" s="98" t="s">
        <v>204</v>
      </c>
      <c r="U75" s="99">
        <v>194</v>
      </c>
      <c r="V75" s="99" t="s">
        <v>207</v>
      </c>
      <c r="W75" s="99">
        <v>310</v>
      </c>
      <c r="X75" s="99" t="s">
        <v>207</v>
      </c>
      <c r="Y75" s="99">
        <v>229</v>
      </c>
      <c r="Z75" s="99" t="s">
        <v>207</v>
      </c>
      <c r="AA75" s="9">
        <v>320</v>
      </c>
      <c r="AB75" s="99" t="s">
        <v>207</v>
      </c>
      <c r="AC75" s="9">
        <v>366</v>
      </c>
      <c r="AD75" s="9" t="s">
        <v>207</v>
      </c>
      <c r="AE75" s="9">
        <v>144</v>
      </c>
      <c r="AF75" s="9" t="s">
        <v>315</v>
      </c>
      <c r="AG75" s="14" t="s">
        <v>361</v>
      </c>
      <c r="AH75" s="14" t="s">
        <v>207</v>
      </c>
      <c r="AI75" s="14" t="s">
        <v>362</v>
      </c>
      <c r="AJ75" s="14" t="s">
        <v>207</v>
      </c>
      <c r="AK75" s="9">
        <v>5</v>
      </c>
      <c r="AL75" s="14" t="s">
        <v>207</v>
      </c>
      <c r="AM75" s="9">
        <v>5</v>
      </c>
      <c r="AN75" s="14" t="s">
        <v>207</v>
      </c>
      <c r="AO75" s="9">
        <v>5</v>
      </c>
      <c r="AP75" s="14" t="s">
        <v>207</v>
      </c>
      <c r="AQ75" s="9">
        <v>30</v>
      </c>
      <c r="AR75" s="14" t="s">
        <v>207</v>
      </c>
      <c r="AS75" s="9" t="s">
        <v>42</v>
      </c>
      <c r="AT75" s="9" t="s">
        <v>345</v>
      </c>
      <c r="AU75" s="9" t="s">
        <v>319</v>
      </c>
      <c r="AV75" s="9" t="s">
        <v>320</v>
      </c>
      <c r="AW75" s="9" t="s">
        <v>3134</v>
      </c>
      <c r="AX75" s="9">
        <v>9010600000</v>
      </c>
      <c r="AY75" s="99">
        <v>373</v>
      </c>
      <c r="AZ75" s="12" t="s">
        <v>207</v>
      </c>
      <c r="BA75" s="99">
        <v>25</v>
      </c>
      <c r="BB75" s="12" t="s">
        <v>207</v>
      </c>
      <c r="BC75" s="99">
        <v>23</v>
      </c>
      <c r="BD75" s="12" t="s">
        <v>207</v>
      </c>
      <c r="BE75" s="99">
        <v>41</v>
      </c>
      <c r="BF75" s="12" t="s">
        <v>321</v>
      </c>
      <c r="BG75" s="654">
        <v>40.933999999999997</v>
      </c>
      <c r="BH75" s="12" t="s">
        <v>321</v>
      </c>
      <c r="BI75" s="99">
        <v>29</v>
      </c>
      <c r="BJ75" s="12" t="s">
        <v>321</v>
      </c>
      <c r="BK75" s="754">
        <v>0</v>
      </c>
      <c r="BL75" s="12" t="s">
        <v>321</v>
      </c>
      <c r="BM75" s="754">
        <v>5.0999999999999997E-2</v>
      </c>
      <c r="BN75" s="12" t="s">
        <v>321</v>
      </c>
      <c r="BO75" s="754">
        <v>11.882999999999999</v>
      </c>
      <c r="BP75" s="12" t="s">
        <v>321</v>
      </c>
      <c r="BQ75" s="754">
        <v>0</v>
      </c>
      <c r="BR75" s="12" t="s">
        <v>321</v>
      </c>
      <c r="BS75" s="654">
        <v>0</v>
      </c>
      <c r="BT75" s="12" t="s">
        <v>321</v>
      </c>
      <c r="BU75" s="654">
        <v>11.933999999999999</v>
      </c>
      <c r="BV75" s="12" t="s">
        <v>321</v>
      </c>
      <c r="BW75" s="9">
        <v>0.22</v>
      </c>
      <c r="BX75" s="9" t="s">
        <v>322</v>
      </c>
      <c r="BY75" s="755">
        <v>146.9</v>
      </c>
      <c r="BZ75" s="9" t="s">
        <v>315</v>
      </c>
      <c r="CA75" s="755">
        <v>9.8000000000000007</v>
      </c>
      <c r="CB75" s="9" t="s">
        <v>315</v>
      </c>
      <c r="CC75" s="755">
        <v>9.1</v>
      </c>
      <c r="CD75" s="9" t="s">
        <v>315</v>
      </c>
      <c r="CE75" s="755">
        <v>88.2</v>
      </c>
      <c r="CF75" s="9" t="s">
        <v>323</v>
      </c>
      <c r="CG75" s="755">
        <v>63.9</v>
      </c>
      <c r="CH75" s="9" t="s">
        <v>323</v>
      </c>
      <c r="CI75" s="9"/>
      <c r="CJ75" s="9"/>
      <c r="CK75" s="9"/>
    </row>
    <row r="76" spans="1:89" s="98" customFormat="1" x14ac:dyDescent="0.25">
      <c r="A76" s="99">
        <v>10106712</v>
      </c>
      <c r="B76" s="99"/>
      <c r="C76" s="772">
        <v>4723</v>
      </c>
      <c r="D76" s="807">
        <v>0.05</v>
      </c>
      <c r="E76" s="772">
        <f t="shared" si="4"/>
        <v>4959</v>
      </c>
      <c r="F76" s="778">
        <v>1.1000000000000001</v>
      </c>
      <c r="G76" s="774">
        <f t="shared" si="5"/>
        <v>5455</v>
      </c>
      <c r="H76" s="776"/>
      <c r="I76" s="758"/>
      <c r="J76" s="776"/>
      <c r="K76" s="786"/>
      <c r="L76" s="9" t="s">
        <v>308</v>
      </c>
      <c r="M76" s="9" t="s">
        <v>3135</v>
      </c>
      <c r="N76" s="9" t="s">
        <v>397</v>
      </c>
      <c r="O76" s="9" t="s">
        <v>310</v>
      </c>
      <c r="P76" s="9" t="s">
        <v>311</v>
      </c>
      <c r="Q76" s="9" t="s">
        <v>312</v>
      </c>
      <c r="R76" s="9" t="s">
        <v>313</v>
      </c>
      <c r="S76" s="9" t="s">
        <v>348</v>
      </c>
      <c r="T76" s="98" t="s">
        <v>204</v>
      </c>
      <c r="U76" s="99">
        <v>206</v>
      </c>
      <c r="V76" s="99" t="s">
        <v>207</v>
      </c>
      <c r="W76" s="99">
        <v>330</v>
      </c>
      <c r="X76" s="99" t="s">
        <v>207</v>
      </c>
      <c r="Y76" s="99">
        <v>241</v>
      </c>
      <c r="Z76" s="99" t="s">
        <v>207</v>
      </c>
      <c r="AA76" s="9">
        <v>340</v>
      </c>
      <c r="AB76" s="99" t="s">
        <v>207</v>
      </c>
      <c r="AC76" s="9">
        <v>389</v>
      </c>
      <c r="AD76" s="9" t="s">
        <v>207</v>
      </c>
      <c r="AE76" s="9">
        <v>153</v>
      </c>
      <c r="AF76" s="9" t="s">
        <v>315</v>
      </c>
      <c r="AG76" s="14" t="s">
        <v>363</v>
      </c>
      <c r="AH76" s="14" t="s">
        <v>207</v>
      </c>
      <c r="AI76" s="14" t="s">
        <v>364</v>
      </c>
      <c r="AJ76" s="14" t="s">
        <v>207</v>
      </c>
      <c r="AK76" s="9">
        <v>5</v>
      </c>
      <c r="AL76" s="14" t="s">
        <v>207</v>
      </c>
      <c r="AM76" s="9">
        <v>5</v>
      </c>
      <c r="AN76" s="14" t="s">
        <v>207</v>
      </c>
      <c r="AO76" s="9">
        <v>5</v>
      </c>
      <c r="AP76" s="14" t="s">
        <v>207</v>
      </c>
      <c r="AQ76" s="9">
        <v>30</v>
      </c>
      <c r="AR76" s="14" t="s">
        <v>207</v>
      </c>
      <c r="AS76" s="9" t="s">
        <v>42</v>
      </c>
      <c r="AT76" s="9" t="s">
        <v>345</v>
      </c>
      <c r="AU76" s="9" t="s">
        <v>319</v>
      </c>
      <c r="AV76" s="9" t="s">
        <v>320</v>
      </c>
      <c r="AW76" s="9" t="s">
        <v>3136</v>
      </c>
      <c r="AX76" s="9">
        <v>9010600000</v>
      </c>
      <c r="AY76" s="99">
        <v>396</v>
      </c>
      <c r="AZ76" s="12" t="s">
        <v>207</v>
      </c>
      <c r="BA76" s="99">
        <v>25</v>
      </c>
      <c r="BB76" s="12" t="s">
        <v>207</v>
      </c>
      <c r="BC76" s="99">
        <v>23</v>
      </c>
      <c r="BD76" s="12" t="s">
        <v>207</v>
      </c>
      <c r="BE76" s="99">
        <v>44</v>
      </c>
      <c r="BF76" s="12" t="s">
        <v>321</v>
      </c>
      <c r="BG76" s="654">
        <v>43.548999999999999</v>
      </c>
      <c r="BH76" s="12" t="s">
        <v>321</v>
      </c>
      <c r="BI76" s="99">
        <v>31</v>
      </c>
      <c r="BJ76" s="12" t="s">
        <v>321</v>
      </c>
      <c r="BK76" s="754">
        <v>0</v>
      </c>
      <c r="BL76" s="12" t="s">
        <v>321</v>
      </c>
      <c r="BM76" s="754">
        <v>5.0999999999999997E-2</v>
      </c>
      <c r="BN76" s="12" t="s">
        <v>321</v>
      </c>
      <c r="BO76" s="754">
        <v>12.497999999999999</v>
      </c>
      <c r="BP76" s="12" t="s">
        <v>321</v>
      </c>
      <c r="BQ76" s="754">
        <v>0</v>
      </c>
      <c r="BR76" s="12" t="s">
        <v>321</v>
      </c>
      <c r="BS76" s="654">
        <v>0</v>
      </c>
      <c r="BT76" s="12" t="s">
        <v>321</v>
      </c>
      <c r="BU76" s="654">
        <v>12.548999999999999</v>
      </c>
      <c r="BV76" s="12" t="s">
        <v>321</v>
      </c>
      <c r="BW76" s="9">
        <v>0.23</v>
      </c>
      <c r="BX76" s="9" t="s">
        <v>322</v>
      </c>
      <c r="BY76" s="755">
        <v>155.9</v>
      </c>
      <c r="BZ76" s="9" t="s">
        <v>315</v>
      </c>
      <c r="CA76" s="755">
        <v>9.8000000000000007</v>
      </c>
      <c r="CB76" s="9" t="s">
        <v>315</v>
      </c>
      <c r="CC76" s="755">
        <v>9.1</v>
      </c>
      <c r="CD76" s="9" t="s">
        <v>315</v>
      </c>
      <c r="CE76" s="755">
        <v>94.8</v>
      </c>
      <c r="CF76" s="9" t="s">
        <v>323</v>
      </c>
      <c r="CG76" s="755">
        <v>68.3</v>
      </c>
      <c r="CH76" s="9" t="s">
        <v>323</v>
      </c>
      <c r="CI76" s="9"/>
      <c r="CJ76" s="9"/>
      <c r="CK76" s="9"/>
    </row>
    <row r="77" spans="1:89" s="98" customFormat="1" x14ac:dyDescent="0.25">
      <c r="A77" s="99">
        <v>10106713</v>
      </c>
      <c r="B77" s="99"/>
      <c r="C77" s="772">
        <v>5048</v>
      </c>
      <c r="D77" s="807">
        <v>0.05</v>
      </c>
      <c r="E77" s="772">
        <f t="shared" si="4"/>
        <v>5300</v>
      </c>
      <c r="F77" s="778">
        <v>1.1000000000000001</v>
      </c>
      <c r="G77" s="774">
        <f t="shared" si="5"/>
        <v>5830</v>
      </c>
      <c r="H77" s="776"/>
      <c r="I77" s="758"/>
      <c r="J77" s="776"/>
      <c r="K77" s="786"/>
      <c r="L77" s="9" t="s">
        <v>308</v>
      </c>
      <c r="M77" s="9" t="s">
        <v>3137</v>
      </c>
      <c r="N77" s="9" t="s">
        <v>397</v>
      </c>
      <c r="O77" s="9" t="s">
        <v>310</v>
      </c>
      <c r="P77" s="9" t="s">
        <v>311</v>
      </c>
      <c r="Q77" s="9" t="s">
        <v>312</v>
      </c>
      <c r="R77" s="9" t="s">
        <v>313</v>
      </c>
      <c r="S77" s="9" t="s">
        <v>348</v>
      </c>
      <c r="T77" s="98" t="s">
        <v>204</v>
      </c>
      <c r="U77" s="99">
        <v>219</v>
      </c>
      <c r="V77" s="99" t="s">
        <v>207</v>
      </c>
      <c r="W77" s="99">
        <v>350</v>
      </c>
      <c r="X77" s="99" t="s">
        <v>207</v>
      </c>
      <c r="Y77" s="99">
        <v>254</v>
      </c>
      <c r="Z77" s="99" t="s">
        <v>207</v>
      </c>
      <c r="AA77" s="9">
        <v>360</v>
      </c>
      <c r="AB77" s="99" t="s">
        <v>207</v>
      </c>
      <c r="AC77" s="9">
        <v>413</v>
      </c>
      <c r="AD77" s="9" t="s">
        <v>207</v>
      </c>
      <c r="AE77" s="9">
        <v>163</v>
      </c>
      <c r="AF77" s="9" t="s">
        <v>315</v>
      </c>
      <c r="AG77" s="14" t="s">
        <v>365</v>
      </c>
      <c r="AH77" s="14" t="s">
        <v>207</v>
      </c>
      <c r="AI77" s="14" t="s">
        <v>366</v>
      </c>
      <c r="AJ77" s="14" t="s">
        <v>207</v>
      </c>
      <c r="AK77" s="9">
        <v>5</v>
      </c>
      <c r="AL77" s="14" t="s">
        <v>207</v>
      </c>
      <c r="AM77" s="9">
        <v>5</v>
      </c>
      <c r="AN77" s="14" t="s">
        <v>207</v>
      </c>
      <c r="AO77" s="9">
        <v>5</v>
      </c>
      <c r="AP77" s="14" t="s">
        <v>207</v>
      </c>
      <c r="AQ77" s="9">
        <v>30</v>
      </c>
      <c r="AR77" s="14" t="s">
        <v>207</v>
      </c>
      <c r="AS77" s="9" t="s">
        <v>42</v>
      </c>
      <c r="AT77" s="9" t="s">
        <v>345</v>
      </c>
      <c r="AU77" s="9" t="s">
        <v>319</v>
      </c>
      <c r="AV77" s="9" t="s">
        <v>320</v>
      </c>
      <c r="AW77" s="9" t="s">
        <v>3138</v>
      </c>
      <c r="AX77" s="9">
        <v>9010600000</v>
      </c>
      <c r="AY77" s="99">
        <v>419</v>
      </c>
      <c r="AZ77" s="12" t="s">
        <v>207</v>
      </c>
      <c r="BA77" s="99">
        <v>30</v>
      </c>
      <c r="BB77" s="12" t="s">
        <v>207</v>
      </c>
      <c r="BC77" s="99">
        <v>33</v>
      </c>
      <c r="BD77" s="12" t="s">
        <v>207</v>
      </c>
      <c r="BE77" s="99">
        <v>77</v>
      </c>
      <c r="BF77" s="12" t="s">
        <v>321</v>
      </c>
      <c r="BG77" s="654">
        <v>76.210999999999999</v>
      </c>
      <c r="BH77" s="12" t="s">
        <v>321</v>
      </c>
      <c r="BI77" s="99">
        <v>33</v>
      </c>
      <c r="BJ77" s="12" t="s">
        <v>321</v>
      </c>
      <c r="BK77" s="754">
        <v>0</v>
      </c>
      <c r="BL77" s="12" t="s">
        <v>321</v>
      </c>
      <c r="BM77" s="754">
        <v>5.0999999999999997E-2</v>
      </c>
      <c r="BN77" s="12" t="s">
        <v>321</v>
      </c>
      <c r="BO77" s="754">
        <v>4.8079999999999998</v>
      </c>
      <c r="BP77" s="12" t="s">
        <v>321</v>
      </c>
      <c r="BQ77" s="754">
        <v>0.02</v>
      </c>
      <c r="BR77" s="12" t="s">
        <v>321</v>
      </c>
      <c r="BS77" s="654">
        <v>38.331000000000003</v>
      </c>
      <c r="BT77" s="12" t="s">
        <v>321</v>
      </c>
      <c r="BU77" s="654">
        <v>43.210999999999999</v>
      </c>
      <c r="BV77" s="12" t="s">
        <v>321</v>
      </c>
      <c r="BW77" s="9">
        <v>0.42</v>
      </c>
      <c r="BX77" s="9" t="s">
        <v>322</v>
      </c>
      <c r="BY77" s="755">
        <v>165</v>
      </c>
      <c r="BZ77" s="9" t="s">
        <v>315</v>
      </c>
      <c r="CA77" s="755">
        <v>11.8</v>
      </c>
      <c r="CB77" s="9" t="s">
        <v>315</v>
      </c>
      <c r="CC77" s="755">
        <v>13</v>
      </c>
      <c r="CD77" s="9" t="s">
        <v>315</v>
      </c>
      <c r="CE77" s="755">
        <v>165.3</v>
      </c>
      <c r="CF77" s="9" t="s">
        <v>323</v>
      </c>
      <c r="CG77" s="755">
        <v>72.8</v>
      </c>
      <c r="CH77" s="9" t="s">
        <v>323</v>
      </c>
      <c r="CI77" s="9"/>
      <c r="CJ77" s="9"/>
      <c r="CK77" s="9"/>
    </row>
    <row r="78" spans="1:89" s="98" customFormat="1" x14ac:dyDescent="0.25">
      <c r="A78" s="99">
        <v>10106714</v>
      </c>
      <c r="B78" s="99"/>
      <c r="C78" s="772">
        <v>5388</v>
      </c>
      <c r="D78" s="807">
        <v>0.05</v>
      </c>
      <c r="E78" s="772">
        <f t="shared" si="4"/>
        <v>5657</v>
      </c>
      <c r="F78" s="778">
        <v>1.1000000000000001</v>
      </c>
      <c r="G78" s="774">
        <f t="shared" si="5"/>
        <v>6223</v>
      </c>
      <c r="H78" s="776"/>
      <c r="I78" s="758"/>
      <c r="J78" s="776"/>
      <c r="K78" s="786"/>
      <c r="L78" s="9" t="s">
        <v>308</v>
      </c>
      <c r="M78" s="9" t="s">
        <v>3139</v>
      </c>
      <c r="N78" s="9" t="s">
        <v>397</v>
      </c>
      <c r="O78" s="9" t="s">
        <v>310</v>
      </c>
      <c r="P78" s="9" t="s">
        <v>311</v>
      </c>
      <c r="Q78" s="9" t="s">
        <v>312</v>
      </c>
      <c r="R78" s="9" t="s">
        <v>313</v>
      </c>
      <c r="S78" s="9" t="s">
        <v>348</v>
      </c>
      <c r="T78" s="98" t="s">
        <v>204</v>
      </c>
      <c r="U78" s="99">
        <v>231</v>
      </c>
      <c r="V78" s="99" t="s">
        <v>207</v>
      </c>
      <c r="W78" s="99">
        <v>370</v>
      </c>
      <c r="X78" s="99" t="s">
        <v>207</v>
      </c>
      <c r="Y78" s="99">
        <v>266</v>
      </c>
      <c r="Z78" s="99" t="s">
        <v>207</v>
      </c>
      <c r="AA78" s="9">
        <v>380</v>
      </c>
      <c r="AB78" s="99" t="s">
        <v>207</v>
      </c>
      <c r="AC78" s="9">
        <v>436</v>
      </c>
      <c r="AD78" s="9" t="s">
        <v>207</v>
      </c>
      <c r="AE78" s="9">
        <v>172</v>
      </c>
      <c r="AF78" s="9" t="s">
        <v>315</v>
      </c>
      <c r="AG78" s="14" t="s">
        <v>367</v>
      </c>
      <c r="AH78" s="14" t="s">
        <v>207</v>
      </c>
      <c r="AI78" s="14" t="s">
        <v>368</v>
      </c>
      <c r="AJ78" s="14" t="s">
        <v>207</v>
      </c>
      <c r="AK78" s="9">
        <v>5</v>
      </c>
      <c r="AL78" s="14" t="s">
        <v>207</v>
      </c>
      <c r="AM78" s="9">
        <v>5</v>
      </c>
      <c r="AN78" s="14" t="s">
        <v>207</v>
      </c>
      <c r="AO78" s="9">
        <v>5</v>
      </c>
      <c r="AP78" s="14" t="s">
        <v>207</v>
      </c>
      <c r="AQ78" s="9">
        <v>30</v>
      </c>
      <c r="AR78" s="14" t="s">
        <v>207</v>
      </c>
      <c r="AS78" s="9" t="s">
        <v>42</v>
      </c>
      <c r="AT78" s="9" t="s">
        <v>345</v>
      </c>
      <c r="AU78" s="9" t="s">
        <v>319</v>
      </c>
      <c r="AV78" s="9" t="s">
        <v>320</v>
      </c>
      <c r="AW78" s="9" t="s">
        <v>3140</v>
      </c>
      <c r="AX78" s="9">
        <v>9010600000</v>
      </c>
      <c r="AY78" s="99">
        <v>434</v>
      </c>
      <c r="AZ78" s="12" t="s">
        <v>207</v>
      </c>
      <c r="BA78" s="99">
        <v>30</v>
      </c>
      <c r="BB78" s="12" t="s">
        <v>207</v>
      </c>
      <c r="BC78" s="99">
        <v>33</v>
      </c>
      <c r="BD78" s="12" t="s">
        <v>207</v>
      </c>
      <c r="BE78" s="99">
        <v>80</v>
      </c>
      <c r="BF78" s="12" t="s">
        <v>321</v>
      </c>
      <c r="BG78" s="654">
        <v>79.393000000000001</v>
      </c>
      <c r="BH78" s="12" t="s">
        <v>321</v>
      </c>
      <c r="BI78" s="99">
        <v>34</v>
      </c>
      <c r="BJ78" s="12" t="s">
        <v>321</v>
      </c>
      <c r="BK78" s="754">
        <v>0</v>
      </c>
      <c r="BL78" s="12" t="s">
        <v>321</v>
      </c>
      <c r="BM78" s="754">
        <v>5.0999999999999997E-2</v>
      </c>
      <c r="BN78" s="12" t="s">
        <v>321</v>
      </c>
      <c r="BO78" s="754">
        <v>5.9080000000000004</v>
      </c>
      <c r="BP78" s="12" t="s">
        <v>321</v>
      </c>
      <c r="BQ78" s="754">
        <v>0.02</v>
      </c>
      <c r="BR78" s="12" t="s">
        <v>321</v>
      </c>
      <c r="BS78" s="654">
        <v>39.412999999999997</v>
      </c>
      <c r="BT78" s="12" t="s">
        <v>321</v>
      </c>
      <c r="BU78" s="654">
        <v>45.393000000000001</v>
      </c>
      <c r="BV78" s="12" t="s">
        <v>321</v>
      </c>
      <c r="BW78" s="9">
        <v>0.44</v>
      </c>
      <c r="BX78" s="9" t="s">
        <v>322</v>
      </c>
      <c r="BY78" s="755">
        <v>170.9</v>
      </c>
      <c r="BZ78" s="9" t="s">
        <v>315</v>
      </c>
      <c r="CA78" s="755">
        <v>11.8</v>
      </c>
      <c r="CB78" s="9" t="s">
        <v>315</v>
      </c>
      <c r="CC78" s="755">
        <v>13</v>
      </c>
      <c r="CD78" s="9" t="s">
        <v>315</v>
      </c>
      <c r="CE78" s="755">
        <v>174.2</v>
      </c>
      <c r="CF78" s="9" t="s">
        <v>323</v>
      </c>
      <c r="CG78" s="755">
        <v>75</v>
      </c>
      <c r="CH78" s="9" t="s">
        <v>323</v>
      </c>
      <c r="CI78" s="9"/>
      <c r="CJ78" s="9"/>
      <c r="CK78" s="9"/>
    </row>
    <row r="79" spans="1:89" s="98" customFormat="1" x14ac:dyDescent="0.25">
      <c r="A79" s="99">
        <v>10106715</v>
      </c>
      <c r="B79" s="99"/>
      <c r="C79" s="772">
        <v>5741</v>
      </c>
      <c r="D79" s="807">
        <v>0.05</v>
      </c>
      <c r="E79" s="772">
        <f t="shared" si="4"/>
        <v>6028</v>
      </c>
      <c r="F79" s="778">
        <v>1.1000000000000001</v>
      </c>
      <c r="G79" s="774">
        <f t="shared" si="5"/>
        <v>6631</v>
      </c>
      <c r="H79" s="776"/>
      <c r="I79" s="758"/>
      <c r="J79" s="776"/>
      <c r="K79" s="786"/>
      <c r="L79" s="9" t="s">
        <v>308</v>
      </c>
      <c r="M79" s="9" t="s">
        <v>3141</v>
      </c>
      <c r="N79" s="9" t="s">
        <v>397</v>
      </c>
      <c r="O79" s="9" t="s">
        <v>310</v>
      </c>
      <c r="P79" s="9" t="s">
        <v>311</v>
      </c>
      <c r="Q79" s="9" t="s">
        <v>312</v>
      </c>
      <c r="R79" s="9" t="s">
        <v>313</v>
      </c>
      <c r="S79" s="9" t="s">
        <v>348</v>
      </c>
      <c r="T79" s="98" t="s">
        <v>204</v>
      </c>
      <c r="U79" s="99">
        <v>244</v>
      </c>
      <c r="V79" s="99" t="s">
        <v>207</v>
      </c>
      <c r="W79" s="99">
        <v>390</v>
      </c>
      <c r="X79" s="99" t="s">
        <v>207</v>
      </c>
      <c r="Y79" s="99">
        <v>279</v>
      </c>
      <c r="Z79" s="99" t="s">
        <v>207</v>
      </c>
      <c r="AA79" s="9">
        <v>400</v>
      </c>
      <c r="AB79" s="99" t="s">
        <v>207</v>
      </c>
      <c r="AC79" s="9">
        <v>460</v>
      </c>
      <c r="AD79" s="9" t="s">
        <v>207</v>
      </c>
      <c r="AE79" s="9">
        <v>181</v>
      </c>
      <c r="AF79" s="9" t="s">
        <v>315</v>
      </c>
      <c r="AG79" s="14" t="s">
        <v>369</v>
      </c>
      <c r="AH79" s="14" t="s">
        <v>207</v>
      </c>
      <c r="AI79" s="14" t="s">
        <v>370</v>
      </c>
      <c r="AJ79" s="14" t="s">
        <v>207</v>
      </c>
      <c r="AK79" s="9">
        <v>5</v>
      </c>
      <c r="AL79" s="14" t="s">
        <v>207</v>
      </c>
      <c r="AM79" s="9">
        <v>5</v>
      </c>
      <c r="AN79" s="14" t="s">
        <v>207</v>
      </c>
      <c r="AO79" s="9">
        <v>5</v>
      </c>
      <c r="AP79" s="14" t="s">
        <v>207</v>
      </c>
      <c r="AQ79" s="9">
        <v>30</v>
      </c>
      <c r="AR79" s="14" t="s">
        <v>207</v>
      </c>
      <c r="AS79" s="9" t="s">
        <v>42</v>
      </c>
      <c r="AT79" s="9" t="s">
        <v>345</v>
      </c>
      <c r="AU79" s="9" t="s">
        <v>319</v>
      </c>
      <c r="AV79" s="9" t="s">
        <v>320</v>
      </c>
      <c r="AW79" s="9" t="s">
        <v>3142</v>
      </c>
      <c r="AX79" s="9">
        <v>9010600000</v>
      </c>
      <c r="AY79" s="99">
        <v>452</v>
      </c>
      <c r="AZ79" s="12" t="s">
        <v>207</v>
      </c>
      <c r="BA79" s="99">
        <v>30</v>
      </c>
      <c r="BB79" s="12" t="s">
        <v>207</v>
      </c>
      <c r="BC79" s="99">
        <v>33</v>
      </c>
      <c r="BD79" s="12" t="s">
        <v>207</v>
      </c>
      <c r="BE79" s="99">
        <v>83</v>
      </c>
      <c r="BF79" s="12" t="s">
        <v>321</v>
      </c>
      <c r="BG79" s="654">
        <v>82.834999999999994</v>
      </c>
      <c r="BH79" s="12" t="s">
        <v>321</v>
      </c>
      <c r="BI79" s="99">
        <v>36</v>
      </c>
      <c r="BJ79" s="12" t="s">
        <v>321</v>
      </c>
      <c r="BK79" s="754">
        <v>0</v>
      </c>
      <c r="BL79" s="12" t="s">
        <v>321</v>
      </c>
      <c r="BM79" s="754">
        <v>5.0999999999999997E-2</v>
      </c>
      <c r="BN79" s="12" t="s">
        <v>321</v>
      </c>
      <c r="BO79" s="754">
        <v>5.9080000000000004</v>
      </c>
      <c r="BP79" s="12" t="s">
        <v>321</v>
      </c>
      <c r="BQ79" s="754">
        <v>0.02</v>
      </c>
      <c r="BR79" s="12" t="s">
        <v>321</v>
      </c>
      <c r="BS79" s="654">
        <v>40.854999999999997</v>
      </c>
      <c r="BT79" s="12" t="s">
        <v>321</v>
      </c>
      <c r="BU79" s="654">
        <v>46.835000000000001</v>
      </c>
      <c r="BV79" s="12" t="s">
        <v>321</v>
      </c>
      <c r="BW79" s="9">
        <v>0.46</v>
      </c>
      <c r="BX79" s="9" t="s">
        <v>322</v>
      </c>
      <c r="BY79" s="755">
        <v>178</v>
      </c>
      <c r="BZ79" s="9" t="s">
        <v>315</v>
      </c>
      <c r="CA79" s="755">
        <v>11.8</v>
      </c>
      <c r="CB79" s="9" t="s">
        <v>315</v>
      </c>
      <c r="CC79" s="755">
        <v>13</v>
      </c>
      <c r="CD79" s="9" t="s">
        <v>315</v>
      </c>
      <c r="CE79" s="755">
        <v>183</v>
      </c>
      <c r="CF79" s="9" t="s">
        <v>323</v>
      </c>
      <c r="CG79" s="755">
        <v>79.400000000000006</v>
      </c>
      <c r="CH79" s="9" t="s">
        <v>323</v>
      </c>
      <c r="CI79" s="9"/>
      <c r="CJ79" s="9"/>
      <c r="CK79" s="9"/>
    </row>
    <row r="80" spans="1:89" s="98" customFormat="1" x14ac:dyDescent="0.25">
      <c r="A80" s="99">
        <v>10106727</v>
      </c>
      <c r="B80" s="99"/>
      <c r="C80" s="772">
        <v>2839</v>
      </c>
      <c r="D80" s="807">
        <v>0.05</v>
      </c>
      <c r="E80" s="772">
        <f t="shared" si="4"/>
        <v>2981</v>
      </c>
      <c r="F80" s="778">
        <v>1.1000000000000001</v>
      </c>
      <c r="G80" s="774">
        <f t="shared" si="5"/>
        <v>3279</v>
      </c>
      <c r="H80" s="776"/>
      <c r="I80" s="758"/>
      <c r="J80" s="776"/>
      <c r="K80" s="786"/>
      <c r="L80" s="9" t="s">
        <v>308</v>
      </c>
      <c r="M80" s="9" t="s">
        <v>3143</v>
      </c>
      <c r="N80" s="9" t="s">
        <v>397</v>
      </c>
      <c r="O80" s="9" t="s">
        <v>310</v>
      </c>
      <c r="P80" s="9" t="s">
        <v>311</v>
      </c>
      <c r="Q80" s="9" t="s">
        <v>312</v>
      </c>
      <c r="R80" s="9" t="s">
        <v>313</v>
      </c>
      <c r="S80" s="9" t="s">
        <v>348</v>
      </c>
      <c r="T80" s="98" t="s">
        <v>204</v>
      </c>
      <c r="U80" s="99">
        <v>119</v>
      </c>
      <c r="V80" s="99" t="s">
        <v>207</v>
      </c>
      <c r="W80" s="99">
        <v>190</v>
      </c>
      <c r="X80" s="99" t="s">
        <v>207</v>
      </c>
      <c r="Y80" s="99">
        <v>154</v>
      </c>
      <c r="Z80" s="99" t="s">
        <v>207</v>
      </c>
      <c r="AA80" s="9">
        <v>200</v>
      </c>
      <c r="AB80" s="99" t="s">
        <v>207</v>
      </c>
      <c r="AC80" s="9">
        <v>224</v>
      </c>
      <c r="AD80" s="9" t="s">
        <v>207</v>
      </c>
      <c r="AE80" s="9">
        <v>88</v>
      </c>
      <c r="AF80" s="9" t="s">
        <v>315</v>
      </c>
      <c r="AG80" s="14" t="s">
        <v>349</v>
      </c>
      <c r="AH80" s="14" t="s">
        <v>207</v>
      </c>
      <c r="AI80" s="14" t="s">
        <v>350</v>
      </c>
      <c r="AJ80" s="14" t="s">
        <v>207</v>
      </c>
      <c r="AK80" s="9">
        <v>5</v>
      </c>
      <c r="AL80" s="14" t="s">
        <v>207</v>
      </c>
      <c r="AM80" s="9">
        <v>5</v>
      </c>
      <c r="AN80" s="14" t="s">
        <v>207</v>
      </c>
      <c r="AO80" s="9">
        <v>5</v>
      </c>
      <c r="AP80" s="14" t="s">
        <v>207</v>
      </c>
      <c r="AQ80" s="9">
        <v>30</v>
      </c>
      <c r="AR80" s="14" t="s">
        <v>207</v>
      </c>
      <c r="AS80" s="9" t="s">
        <v>184</v>
      </c>
      <c r="AT80" s="9" t="s">
        <v>347</v>
      </c>
      <c r="AU80" s="9" t="s">
        <v>319</v>
      </c>
      <c r="AV80" s="9" t="s">
        <v>320</v>
      </c>
      <c r="AW80" s="9" t="s">
        <v>3144</v>
      </c>
      <c r="AX80" s="9">
        <v>9010600000</v>
      </c>
      <c r="AY80" s="99">
        <v>251</v>
      </c>
      <c r="AZ80" s="12" t="s">
        <v>207</v>
      </c>
      <c r="BA80" s="99">
        <v>25</v>
      </c>
      <c r="BB80" s="12" t="s">
        <v>207</v>
      </c>
      <c r="BC80" s="99">
        <v>23</v>
      </c>
      <c r="BD80" s="12" t="s">
        <v>207</v>
      </c>
      <c r="BE80" s="99">
        <v>28</v>
      </c>
      <c r="BF80" s="12" t="s">
        <v>321</v>
      </c>
      <c r="BG80" s="654">
        <v>27.24</v>
      </c>
      <c r="BH80" s="12" t="s">
        <v>321</v>
      </c>
      <c r="BI80" s="99">
        <v>19</v>
      </c>
      <c r="BJ80" s="12" t="s">
        <v>321</v>
      </c>
      <c r="BK80" s="754">
        <v>0</v>
      </c>
      <c r="BL80" s="12" t="s">
        <v>321</v>
      </c>
      <c r="BM80" s="754">
        <v>5.0999999999999997E-2</v>
      </c>
      <c r="BN80" s="12" t="s">
        <v>321</v>
      </c>
      <c r="BO80" s="754">
        <v>8.1890000000000001</v>
      </c>
      <c r="BP80" s="12" t="s">
        <v>321</v>
      </c>
      <c r="BQ80" s="754">
        <v>0</v>
      </c>
      <c r="BR80" s="12" t="s">
        <v>321</v>
      </c>
      <c r="BS80" s="654">
        <v>0</v>
      </c>
      <c r="BT80" s="12" t="s">
        <v>321</v>
      </c>
      <c r="BU80" s="654">
        <v>8.24</v>
      </c>
      <c r="BV80" s="12" t="s">
        <v>321</v>
      </c>
      <c r="BW80" s="9">
        <v>0.15</v>
      </c>
      <c r="BX80" s="9" t="s">
        <v>322</v>
      </c>
      <c r="BY80" s="755">
        <v>98.8</v>
      </c>
      <c r="BZ80" s="9" t="s">
        <v>315</v>
      </c>
      <c r="CA80" s="755">
        <v>9.8000000000000007</v>
      </c>
      <c r="CB80" s="9" t="s">
        <v>315</v>
      </c>
      <c r="CC80" s="755">
        <v>9.1</v>
      </c>
      <c r="CD80" s="9" t="s">
        <v>315</v>
      </c>
      <c r="CE80" s="755">
        <v>57.3</v>
      </c>
      <c r="CF80" s="9" t="s">
        <v>323</v>
      </c>
      <c r="CG80" s="755">
        <v>41.9</v>
      </c>
      <c r="CH80" s="9" t="s">
        <v>323</v>
      </c>
      <c r="CI80" s="9"/>
      <c r="CJ80" s="9"/>
      <c r="CK80" s="9"/>
    </row>
    <row r="81" spans="1:89" s="98" customFormat="1" x14ac:dyDescent="0.25">
      <c r="A81" s="99">
        <v>10106728</v>
      </c>
      <c r="B81" s="99"/>
      <c r="C81" s="772">
        <v>3065</v>
      </c>
      <c r="D81" s="807">
        <v>0.05</v>
      </c>
      <c r="E81" s="772">
        <f t="shared" si="4"/>
        <v>3218</v>
      </c>
      <c r="F81" s="778">
        <v>1.1000000000000001</v>
      </c>
      <c r="G81" s="774">
        <f t="shared" si="5"/>
        <v>3540</v>
      </c>
      <c r="H81" s="776"/>
      <c r="I81" s="758"/>
      <c r="J81" s="776"/>
      <c r="K81" s="786"/>
      <c r="L81" s="9" t="s">
        <v>308</v>
      </c>
      <c r="M81" s="9" t="s">
        <v>3145</v>
      </c>
      <c r="N81" s="9" t="s">
        <v>397</v>
      </c>
      <c r="O81" s="9" t="s">
        <v>310</v>
      </c>
      <c r="P81" s="9" t="s">
        <v>311</v>
      </c>
      <c r="Q81" s="9" t="s">
        <v>312</v>
      </c>
      <c r="R81" s="9" t="s">
        <v>313</v>
      </c>
      <c r="S81" s="9" t="s">
        <v>348</v>
      </c>
      <c r="T81" s="98" t="s">
        <v>204</v>
      </c>
      <c r="U81" s="99">
        <v>131</v>
      </c>
      <c r="V81" s="99" t="s">
        <v>207</v>
      </c>
      <c r="W81" s="99">
        <v>210</v>
      </c>
      <c r="X81" s="99" t="s">
        <v>207</v>
      </c>
      <c r="Y81" s="99">
        <v>166</v>
      </c>
      <c r="Z81" s="99" t="s">
        <v>207</v>
      </c>
      <c r="AA81" s="9">
        <v>220</v>
      </c>
      <c r="AB81" s="99" t="s">
        <v>207</v>
      </c>
      <c r="AC81" s="9">
        <v>248</v>
      </c>
      <c r="AD81" s="9" t="s">
        <v>207</v>
      </c>
      <c r="AE81" s="9">
        <v>98</v>
      </c>
      <c r="AF81" s="9" t="s">
        <v>315</v>
      </c>
      <c r="AG81" s="14" t="s">
        <v>351</v>
      </c>
      <c r="AH81" s="14" t="s">
        <v>207</v>
      </c>
      <c r="AI81" s="14" t="s">
        <v>352</v>
      </c>
      <c r="AJ81" s="14" t="s">
        <v>207</v>
      </c>
      <c r="AK81" s="9">
        <v>5</v>
      </c>
      <c r="AL81" s="14" t="s">
        <v>207</v>
      </c>
      <c r="AM81" s="9">
        <v>5</v>
      </c>
      <c r="AN81" s="14" t="s">
        <v>207</v>
      </c>
      <c r="AO81" s="9">
        <v>5</v>
      </c>
      <c r="AP81" s="14" t="s">
        <v>207</v>
      </c>
      <c r="AQ81" s="9">
        <v>30</v>
      </c>
      <c r="AR81" s="14" t="s">
        <v>207</v>
      </c>
      <c r="AS81" s="9" t="s">
        <v>184</v>
      </c>
      <c r="AT81" s="9" t="s">
        <v>347</v>
      </c>
      <c r="AU81" s="9" t="s">
        <v>319</v>
      </c>
      <c r="AV81" s="9" t="s">
        <v>320</v>
      </c>
      <c r="AW81" s="9" t="s">
        <v>3146</v>
      </c>
      <c r="AX81" s="9">
        <v>9010600000</v>
      </c>
      <c r="AY81" s="99">
        <v>272</v>
      </c>
      <c r="AZ81" s="12" t="s">
        <v>207</v>
      </c>
      <c r="BA81" s="99">
        <v>25</v>
      </c>
      <c r="BB81" s="12" t="s">
        <v>207</v>
      </c>
      <c r="BC81" s="99">
        <v>23</v>
      </c>
      <c r="BD81" s="12" t="s">
        <v>207</v>
      </c>
      <c r="BE81" s="99">
        <v>30</v>
      </c>
      <c r="BF81" s="12" t="s">
        <v>321</v>
      </c>
      <c r="BG81" s="654">
        <v>29.712</v>
      </c>
      <c r="BH81" s="12" t="s">
        <v>321</v>
      </c>
      <c r="BI81" s="99">
        <v>20</v>
      </c>
      <c r="BJ81" s="12" t="s">
        <v>321</v>
      </c>
      <c r="BK81" s="754">
        <v>0</v>
      </c>
      <c r="BL81" s="12" t="s">
        <v>321</v>
      </c>
      <c r="BM81" s="754">
        <v>5.0999999999999997E-2</v>
      </c>
      <c r="BN81" s="12" t="s">
        <v>321</v>
      </c>
      <c r="BO81" s="754">
        <v>9.6609999999999996</v>
      </c>
      <c r="BP81" s="12" t="s">
        <v>321</v>
      </c>
      <c r="BQ81" s="754">
        <v>0</v>
      </c>
      <c r="BR81" s="12" t="s">
        <v>321</v>
      </c>
      <c r="BS81" s="654">
        <v>0</v>
      </c>
      <c r="BT81" s="12" t="s">
        <v>321</v>
      </c>
      <c r="BU81" s="654">
        <v>9.7119999999999997</v>
      </c>
      <c r="BV81" s="12" t="s">
        <v>321</v>
      </c>
      <c r="BW81" s="9">
        <v>0.16</v>
      </c>
      <c r="BX81" s="9" t="s">
        <v>322</v>
      </c>
      <c r="BY81" s="755">
        <v>107.1</v>
      </c>
      <c r="BZ81" s="9" t="s">
        <v>315</v>
      </c>
      <c r="CA81" s="755">
        <v>9.8000000000000007</v>
      </c>
      <c r="CB81" s="9" t="s">
        <v>315</v>
      </c>
      <c r="CC81" s="755">
        <v>9.1</v>
      </c>
      <c r="CD81" s="9" t="s">
        <v>315</v>
      </c>
      <c r="CE81" s="755">
        <v>66.099999999999994</v>
      </c>
      <c r="CF81" s="9" t="s">
        <v>323</v>
      </c>
      <c r="CG81" s="755">
        <v>44.1</v>
      </c>
      <c r="CH81" s="9" t="s">
        <v>323</v>
      </c>
      <c r="CI81" s="9"/>
      <c r="CJ81" s="9"/>
      <c r="CK81" s="9"/>
    </row>
    <row r="82" spans="1:89" s="98" customFormat="1" x14ac:dyDescent="0.25">
      <c r="A82" s="99">
        <v>10106729</v>
      </c>
      <c r="B82" s="99"/>
      <c r="C82" s="772">
        <v>3306</v>
      </c>
      <c r="D82" s="807">
        <v>0.05</v>
      </c>
      <c r="E82" s="772">
        <f t="shared" si="4"/>
        <v>3471</v>
      </c>
      <c r="F82" s="778">
        <v>1.1000000000000001</v>
      </c>
      <c r="G82" s="774">
        <f t="shared" si="5"/>
        <v>3818</v>
      </c>
      <c r="H82" s="776"/>
      <c r="I82" s="758"/>
      <c r="J82" s="776"/>
      <c r="K82" s="786"/>
      <c r="L82" s="9" t="s">
        <v>308</v>
      </c>
      <c r="M82" s="9" t="s">
        <v>3147</v>
      </c>
      <c r="N82" s="9" t="s">
        <v>397</v>
      </c>
      <c r="O82" s="9" t="s">
        <v>310</v>
      </c>
      <c r="P82" s="9" t="s">
        <v>311</v>
      </c>
      <c r="Q82" s="9" t="s">
        <v>312</v>
      </c>
      <c r="R82" s="9" t="s">
        <v>313</v>
      </c>
      <c r="S82" s="9" t="s">
        <v>348</v>
      </c>
      <c r="T82" s="98" t="s">
        <v>204</v>
      </c>
      <c r="U82" s="99">
        <v>144</v>
      </c>
      <c r="V82" s="99" t="s">
        <v>207</v>
      </c>
      <c r="W82" s="99">
        <v>230</v>
      </c>
      <c r="X82" s="99" t="s">
        <v>207</v>
      </c>
      <c r="Y82" s="99">
        <v>179</v>
      </c>
      <c r="Z82" s="99" t="s">
        <v>207</v>
      </c>
      <c r="AA82" s="9">
        <v>240</v>
      </c>
      <c r="AB82" s="99" t="s">
        <v>207</v>
      </c>
      <c r="AC82" s="9">
        <v>271</v>
      </c>
      <c r="AD82" s="9" t="s">
        <v>207</v>
      </c>
      <c r="AE82" s="9">
        <v>107</v>
      </c>
      <c r="AF82" s="9" t="s">
        <v>315</v>
      </c>
      <c r="AG82" s="14" t="s">
        <v>353</v>
      </c>
      <c r="AH82" s="14" t="s">
        <v>207</v>
      </c>
      <c r="AI82" s="14" t="s">
        <v>354</v>
      </c>
      <c r="AJ82" s="14" t="s">
        <v>207</v>
      </c>
      <c r="AK82" s="9">
        <v>5</v>
      </c>
      <c r="AL82" s="14" t="s">
        <v>207</v>
      </c>
      <c r="AM82" s="9">
        <v>5</v>
      </c>
      <c r="AN82" s="14" t="s">
        <v>207</v>
      </c>
      <c r="AO82" s="9">
        <v>5</v>
      </c>
      <c r="AP82" s="14" t="s">
        <v>207</v>
      </c>
      <c r="AQ82" s="9">
        <v>30</v>
      </c>
      <c r="AR82" s="14" t="s">
        <v>207</v>
      </c>
      <c r="AS82" s="9" t="s">
        <v>184</v>
      </c>
      <c r="AT82" s="9" t="s">
        <v>347</v>
      </c>
      <c r="AU82" s="9" t="s">
        <v>319</v>
      </c>
      <c r="AV82" s="9" t="s">
        <v>320</v>
      </c>
      <c r="AW82" s="9" t="s">
        <v>3148</v>
      </c>
      <c r="AX82" s="9">
        <v>9010600000</v>
      </c>
      <c r="AY82" s="99">
        <v>292</v>
      </c>
      <c r="AZ82" s="12" t="s">
        <v>207</v>
      </c>
      <c r="BA82" s="99">
        <v>25</v>
      </c>
      <c r="BB82" s="12" t="s">
        <v>207</v>
      </c>
      <c r="BC82" s="99">
        <v>23</v>
      </c>
      <c r="BD82" s="12" t="s">
        <v>207</v>
      </c>
      <c r="BE82" s="99">
        <v>34</v>
      </c>
      <c r="BF82" s="12" t="s">
        <v>321</v>
      </c>
      <c r="BG82" s="654">
        <v>33.064</v>
      </c>
      <c r="BH82" s="12" t="s">
        <v>321</v>
      </c>
      <c r="BI82" s="99">
        <v>22</v>
      </c>
      <c r="BJ82" s="12" t="s">
        <v>321</v>
      </c>
      <c r="BK82" s="754">
        <v>0</v>
      </c>
      <c r="BL82" s="12" t="s">
        <v>321</v>
      </c>
      <c r="BM82" s="754">
        <v>5.0999999999999997E-2</v>
      </c>
      <c r="BN82" s="12" t="s">
        <v>321</v>
      </c>
      <c r="BO82" s="754">
        <v>11.012</v>
      </c>
      <c r="BP82" s="12" t="s">
        <v>321</v>
      </c>
      <c r="BQ82" s="754">
        <v>0</v>
      </c>
      <c r="BR82" s="12" t="s">
        <v>321</v>
      </c>
      <c r="BS82" s="654">
        <v>0</v>
      </c>
      <c r="BT82" s="12" t="s">
        <v>321</v>
      </c>
      <c r="BU82" s="654">
        <v>11.064</v>
      </c>
      <c r="BV82" s="12" t="s">
        <v>321</v>
      </c>
      <c r="BW82" s="9">
        <v>0.17</v>
      </c>
      <c r="BX82" s="9" t="s">
        <v>322</v>
      </c>
      <c r="BY82" s="755">
        <v>115</v>
      </c>
      <c r="BZ82" s="9" t="s">
        <v>315</v>
      </c>
      <c r="CA82" s="755">
        <v>9.8000000000000007</v>
      </c>
      <c r="CB82" s="9" t="s">
        <v>315</v>
      </c>
      <c r="CC82" s="755">
        <v>9.1</v>
      </c>
      <c r="CD82" s="9" t="s">
        <v>315</v>
      </c>
      <c r="CE82" s="755">
        <v>70.5</v>
      </c>
      <c r="CF82" s="9" t="s">
        <v>323</v>
      </c>
      <c r="CG82" s="755">
        <v>48.5</v>
      </c>
      <c r="CH82" s="9" t="s">
        <v>323</v>
      </c>
      <c r="CI82" s="9"/>
      <c r="CJ82" s="9"/>
      <c r="CK82" s="9"/>
    </row>
    <row r="83" spans="1:89" s="98" customFormat="1" x14ac:dyDescent="0.25">
      <c r="A83" s="99">
        <v>10106730</v>
      </c>
      <c r="B83" s="99"/>
      <c r="C83" s="772">
        <v>3561</v>
      </c>
      <c r="D83" s="807">
        <v>0.05</v>
      </c>
      <c r="E83" s="772">
        <f t="shared" si="4"/>
        <v>3739</v>
      </c>
      <c r="F83" s="778">
        <v>1.1000000000000001</v>
      </c>
      <c r="G83" s="774">
        <f t="shared" si="5"/>
        <v>4113</v>
      </c>
      <c r="H83" s="776"/>
      <c r="I83" s="758"/>
      <c r="J83" s="776"/>
      <c r="K83" s="786"/>
      <c r="L83" s="9" t="s">
        <v>308</v>
      </c>
      <c r="M83" s="9" t="s">
        <v>3149</v>
      </c>
      <c r="N83" s="9" t="s">
        <v>397</v>
      </c>
      <c r="O83" s="9" t="s">
        <v>310</v>
      </c>
      <c r="P83" s="9" t="s">
        <v>311</v>
      </c>
      <c r="Q83" s="9" t="s">
        <v>312</v>
      </c>
      <c r="R83" s="9" t="s">
        <v>313</v>
      </c>
      <c r="S83" s="9" t="s">
        <v>348</v>
      </c>
      <c r="T83" s="98" t="s">
        <v>204</v>
      </c>
      <c r="U83" s="99">
        <v>156</v>
      </c>
      <c r="V83" s="99" t="s">
        <v>207</v>
      </c>
      <c r="W83" s="99">
        <v>250</v>
      </c>
      <c r="X83" s="99" t="s">
        <v>207</v>
      </c>
      <c r="Y83" s="99">
        <v>191</v>
      </c>
      <c r="Z83" s="99" t="s">
        <v>207</v>
      </c>
      <c r="AA83" s="9">
        <v>260</v>
      </c>
      <c r="AB83" s="99" t="s">
        <v>207</v>
      </c>
      <c r="AC83" s="9">
        <v>295</v>
      </c>
      <c r="AD83" s="9" t="s">
        <v>207</v>
      </c>
      <c r="AE83" s="9">
        <v>117</v>
      </c>
      <c r="AF83" s="9" t="s">
        <v>315</v>
      </c>
      <c r="AG83" s="14" t="s">
        <v>355</v>
      </c>
      <c r="AH83" s="14" t="s">
        <v>207</v>
      </c>
      <c r="AI83" s="14" t="s">
        <v>356</v>
      </c>
      <c r="AJ83" s="14" t="s">
        <v>207</v>
      </c>
      <c r="AK83" s="9">
        <v>5</v>
      </c>
      <c r="AL83" s="14" t="s">
        <v>207</v>
      </c>
      <c r="AM83" s="9">
        <v>5</v>
      </c>
      <c r="AN83" s="14" t="s">
        <v>207</v>
      </c>
      <c r="AO83" s="9">
        <v>5</v>
      </c>
      <c r="AP83" s="14" t="s">
        <v>207</v>
      </c>
      <c r="AQ83" s="9">
        <v>30</v>
      </c>
      <c r="AR83" s="14" t="s">
        <v>207</v>
      </c>
      <c r="AS83" s="9" t="s">
        <v>184</v>
      </c>
      <c r="AT83" s="9" t="s">
        <v>347</v>
      </c>
      <c r="AU83" s="9" t="s">
        <v>319</v>
      </c>
      <c r="AV83" s="9" t="s">
        <v>320</v>
      </c>
      <c r="AW83" s="9" t="s">
        <v>3150</v>
      </c>
      <c r="AX83" s="9">
        <v>9010600000</v>
      </c>
      <c r="AY83" s="99">
        <v>312</v>
      </c>
      <c r="AZ83" s="12" t="s">
        <v>207</v>
      </c>
      <c r="BA83" s="99">
        <v>25</v>
      </c>
      <c r="BB83" s="12" t="s">
        <v>207</v>
      </c>
      <c r="BC83" s="99">
        <v>23</v>
      </c>
      <c r="BD83" s="12" t="s">
        <v>207</v>
      </c>
      <c r="BE83" s="99">
        <v>35</v>
      </c>
      <c r="BF83" s="12" t="s">
        <v>321</v>
      </c>
      <c r="BG83" s="654">
        <v>34.816000000000003</v>
      </c>
      <c r="BH83" s="12" t="s">
        <v>321</v>
      </c>
      <c r="BI83" s="99">
        <v>23</v>
      </c>
      <c r="BJ83" s="12" t="s">
        <v>321</v>
      </c>
      <c r="BK83" s="754">
        <v>0</v>
      </c>
      <c r="BL83" s="12" t="s">
        <v>321</v>
      </c>
      <c r="BM83" s="754">
        <v>5.0999999999999997E-2</v>
      </c>
      <c r="BN83" s="12" t="s">
        <v>321</v>
      </c>
      <c r="BO83" s="754">
        <v>11.763999999999999</v>
      </c>
      <c r="BP83" s="12" t="s">
        <v>321</v>
      </c>
      <c r="BQ83" s="754">
        <v>0</v>
      </c>
      <c r="BR83" s="12" t="s">
        <v>321</v>
      </c>
      <c r="BS83" s="654">
        <v>0</v>
      </c>
      <c r="BT83" s="12" t="s">
        <v>321</v>
      </c>
      <c r="BU83" s="654">
        <v>11.816000000000001</v>
      </c>
      <c r="BV83" s="12" t="s">
        <v>321</v>
      </c>
      <c r="BW83" s="9">
        <v>0.18</v>
      </c>
      <c r="BX83" s="9" t="s">
        <v>322</v>
      </c>
      <c r="BY83" s="755">
        <v>122.8</v>
      </c>
      <c r="BZ83" s="9" t="s">
        <v>315</v>
      </c>
      <c r="CA83" s="755">
        <v>9.8000000000000007</v>
      </c>
      <c r="CB83" s="9" t="s">
        <v>315</v>
      </c>
      <c r="CC83" s="755">
        <v>9.1</v>
      </c>
      <c r="CD83" s="9" t="s">
        <v>315</v>
      </c>
      <c r="CE83" s="755">
        <v>75</v>
      </c>
      <c r="CF83" s="9" t="s">
        <v>323</v>
      </c>
      <c r="CG83" s="755">
        <v>50.7</v>
      </c>
      <c r="CH83" s="9" t="s">
        <v>323</v>
      </c>
      <c r="CI83" s="9"/>
      <c r="CJ83" s="9"/>
      <c r="CK83" s="9"/>
    </row>
    <row r="84" spans="1:89" s="98" customFormat="1" x14ac:dyDescent="0.25">
      <c r="A84" s="99">
        <v>10106731</v>
      </c>
      <c r="B84" s="99"/>
      <c r="C84" s="772">
        <v>3830</v>
      </c>
      <c r="D84" s="807">
        <v>0.05</v>
      </c>
      <c r="E84" s="772">
        <f t="shared" si="4"/>
        <v>4022</v>
      </c>
      <c r="F84" s="778">
        <v>1.1000000000000001</v>
      </c>
      <c r="G84" s="774">
        <f t="shared" si="5"/>
        <v>4424</v>
      </c>
      <c r="H84" s="776"/>
      <c r="I84" s="758"/>
      <c r="J84" s="776"/>
      <c r="K84" s="786"/>
      <c r="L84" s="9" t="s">
        <v>308</v>
      </c>
      <c r="M84" s="9" t="s">
        <v>3151</v>
      </c>
      <c r="N84" s="9" t="s">
        <v>397</v>
      </c>
      <c r="O84" s="9" t="s">
        <v>310</v>
      </c>
      <c r="P84" s="9" t="s">
        <v>311</v>
      </c>
      <c r="Q84" s="9" t="s">
        <v>312</v>
      </c>
      <c r="R84" s="9" t="s">
        <v>313</v>
      </c>
      <c r="S84" s="9" t="s">
        <v>348</v>
      </c>
      <c r="T84" s="98" t="s">
        <v>204</v>
      </c>
      <c r="U84" s="99">
        <v>169</v>
      </c>
      <c r="V84" s="99" t="s">
        <v>207</v>
      </c>
      <c r="W84" s="99">
        <v>270</v>
      </c>
      <c r="X84" s="99" t="s">
        <v>207</v>
      </c>
      <c r="Y84" s="99">
        <v>204</v>
      </c>
      <c r="Z84" s="99" t="s">
        <v>207</v>
      </c>
      <c r="AA84" s="9">
        <v>280</v>
      </c>
      <c r="AB84" s="99" t="s">
        <v>207</v>
      </c>
      <c r="AC84" s="9">
        <v>319</v>
      </c>
      <c r="AD84" s="9" t="s">
        <v>207</v>
      </c>
      <c r="AE84" s="9">
        <v>126</v>
      </c>
      <c r="AF84" s="9" t="s">
        <v>315</v>
      </c>
      <c r="AG84" s="14" t="s">
        <v>357</v>
      </c>
      <c r="AH84" s="14" t="s">
        <v>207</v>
      </c>
      <c r="AI84" s="14" t="s">
        <v>358</v>
      </c>
      <c r="AJ84" s="14" t="s">
        <v>207</v>
      </c>
      <c r="AK84" s="9">
        <v>5</v>
      </c>
      <c r="AL84" s="14" t="s">
        <v>207</v>
      </c>
      <c r="AM84" s="9">
        <v>5</v>
      </c>
      <c r="AN84" s="14" t="s">
        <v>207</v>
      </c>
      <c r="AO84" s="9">
        <v>5</v>
      </c>
      <c r="AP84" s="14" t="s">
        <v>207</v>
      </c>
      <c r="AQ84" s="9">
        <v>30</v>
      </c>
      <c r="AR84" s="14" t="s">
        <v>207</v>
      </c>
      <c r="AS84" s="9" t="s">
        <v>184</v>
      </c>
      <c r="AT84" s="9" t="s">
        <v>347</v>
      </c>
      <c r="AU84" s="9" t="s">
        <v>319</v>
      </c>
      <c r="AV84" s="9" t="s">
        <v>320</v>
      </c>
      <c r="AW84" s="9" t="s">
        <v>3152</v>
      </c>
      <c r="AX84" s="9">
        <v>9010600000</v>
      </c>
      <c r="AY84" s="99">
        <v>330</v>
      </c>
      <c r="AZ84" s="12" t="s">
        <v>207</v>
      </c>
      <c r="BA84" s="99">
        <v>25</v>
      </c>
      <c r="BB84" s="12" t="s">
        <v>207</v>
      </c>
      <c r="BC84" s="99">
        <v>23</v>
      </c>
      <c r="BD84" s="12" t="s">
        <v>207</v>
      </c>
      <c r="BE84" s="99">
        <v>38</v>
      </c>
      <c r="BF84" s="12" t="s">
        <v>321</v>
      </c>
      <c r="BG84" s="654">
        <v>37.048000000000002</v>
      </c>
      <c r="BH84" s="12" t="s">
        <v>321</v>
      </c>
      <c r="BI84" s="99">
        <v>25</v>
      </c>
      <c r="BJ84" s="12" t="s">
        <v>321</v>
      </c>
      <c r="BK84" s="754">
        <v>0</v>
      </c>
      <c r="BL84" s="12" t="s">
        <v>321</v>
      </c>
      <c r="BM84" s="754">
        <v>5.0999999999999997E-2</v>
      </c>
      <c r="BN84" s="12" t="s">
        <v>321</v>
      </c>
      <c r="BO84" s="754">
        <v>11.996</v>
      </c>
      <c r="BP84" s="12" t="s">
        <v>321</v>
      </c>
      <c r="BQ84" s="754">
        <v>0</v>
      </c>
      <c r="BR84" s="12" t="s">
        <v>321</v>
      </c>
      <c r="BS84" s="654">
        <v>0</v>
      </c>
      <c r="BT84" s="12" t="s">
        <v>321</v>
      </c>
      <c r="BU84" s="654">
        <v>12.048</v>
      </c>
      <c r="BV84" s="12" t="s">
        <v>321</v>
      </c>
      <c r="BW84" s="9">
        <v>0.19</v>
      </c>
      <c r="BX84" s="9" t="s">
        <v>322</v>
      </c>
      <c r="BY84" s="755">
        <v>129.9</v>
      </c>
      <c r="BZ84" s="9" t="s">
        <v>315</v>
      </c>
      <c r="CA84" s="755">
        <v>9.8000000000000007</v>
      </c>
      <c r="CB84" s="9" t="s">
        <v>315</v>
      </c>
      <c r="CC84" s="755">
        <v>9.1</v>
      </c>
      <c r="CD84" s="9" t="s">
        <v>315</v>
      </c>
      <c r="CE84" s="755">
        <v>79.400000000000006</v>
      </c>
      <c r="CF84" s="9" t="s">
        <v>323</v>
      </c>
      <c r="CG84" s="755">
        <v>55.1</v>
      </c>
      <c r="CH84" s="9" t="s">
        <v>323</v>
      </c>
      <c r="CI84" s="9"/>
      <c r="CJ84" s="9"/>
      <c r="CK84" s="9"/>
    </row>
    <row r="85" spans="1:89" s="98" customFormat="1" x14ac:dyDescent="0.25">
      <c r="A85" s="99">
        <v>10106732</v>
      </c>
      <c r="B85" s="99"/>
      <c r="C85" s="772">
        <v>4114</v>
      </c>
      <c r="D85" s="807">
        <v>0.05</v>
      </c>
      <c r="E85" s="772">
        <f t="shared" si="4"/>
        <v>4320</v>
      </c>
      <c r="F85" s="778">
        <v>1.1000000000000001</v>
      </c>
      <c r="G85" s="774">
        <f t="shared" si="5"/>
        <v>4752</v>
      </c>
      <c r="H85" s="776"/>
      <c r="I85" s="758"/>
      <c r="J85" s="776"/>
      <c r="K85" s="786"/>
      <c r="L85" s="9" t="s">
        <v>308</v>
      </c>
      <c r="M85" s="9" t="s">
        <v>3153</v>
      </c>
      <c r="N85" s="9" t="s">
        <v>397</v>
      </c>
      <c r="O85" s="9" t="s">
        <v>310</v>
      </c>
      <c r="P85" s="9" t="s">
        <v>311</v>
      </c>
      <c r="Q85" s="9" t="s">
        <v>312</v>
      </c>
      <c r="R85" s="9" t="s">
        <v>313</v>
      </c>
      <c r="S85" s="9" t="s">
        <v>348</v>
      </c>
      <c r="T85" s="98" t="s">
        <v>204</v>
      </c>
      <c r="U85" s="99">
        <v>181</v>
      </c>
      <c r="V85" s="99" t="s">
        <v>207</v>
      </c>
      <c r="W85" s="99">
        <v>290</v>
      </c>
      <c r="X85" s="99" t="s">
        <v>207</v>
      </c>
      <c r="Y85" s="99">
        <v>216</v>
      </c>
      <c r="Z85" s="99" t="s">
        <v>207</v>
      </c>
      <c r="AA85" s="9">
        <v>300</v>
      </c>
      <c r="AB85" s="99" t="s">
        <v>207</v>
      </c>
      <c r="AC85" s="9">
        <v>342</v>
      </c>
      <c r="AD85" s="9" t="s">
        <v>207</v>
      </c>
      <c r="AE85" s="9">
        <v>135</v>
      </c>
      <c r="AF85" s="9" t="s">
        <v>315</v>
      </c>
      <c r="AG85" s="14" t="s">
        <v>359</v>
      </c>
      <c r="AH85" s="14" t="s">
        <v>207</v>
      </c>
      <c r="AI85" s="14" t="s">
        <v>360</v>
      </c>
      <c r="AJ85" s="14" t="s">
        <v>207</v>
      </c>
      <c r="AK85" s="9">
        <v>5</v>
      </c>
      <c r="AL85" s="14" t="s">
        <v>207</v>
      </c>
      <c r="AM85" s="9">
        <v>5</v>
      </c>
      <c r="AN85" s="14" t="s">
        <v>207</v>
      </c>
      <c r="AO85" s="9">
        <v>5</v>
      </c>
      <c r="AP85" s="14" t="s">
        <v>207</v>
      </c>
      <c r="AQ85" s="9">
        <v>30</v>
      </c>
      <c r="AR85" s="14" t="s">
        <v>207</v>
      </c>
      <c r="AS85" s="9" t="s">
        <v>184</v>
      </c>
      <c r="AT85" s="9" t="s">
        <v>347</v>
      </c>
      <c r="AU85" s="9" t="s">
        <v>319</v>
      </c>
      <c r="AV85" s="9" t="s">
        <v>320</v>
      </c>
      <c r="AW85" s="9" t="s">
        <v>3154</v>
      </c>
      <c r="AX85" s="9">
        <v>9010600000</v>
      </c>
      <c r="AY85" s="99">
        <v>351</v>
      </c>
      <c r="AZ85" s="12" t="s">
        <v>207</v>
      </c>
      <c r="BA85" s="99">
        <v>25</v>
      </c>
      <c r="BB85" s="12" t="s">
        <v>207</v>
      </c>
      <c r="BC85" s="99">
        <v>23</v>
      </c>
      <c r="BD85" s="12" t="s">
        <v>207</v>
      </c>
      <c r="BE85" s="99">
        <v>39</v>
      </c>
      <c r="BF85" s="12" t="s">
        <v>321</v>
      </c>
      <c r="BG85" s="654">
        <v>38.558999999999997</v>
      </c>
      <c r="BH85" s="12" t="s">
        <v>321</v>
      </c>
      <c r="BI85" s="99">
        <v>27</v>
      </c>
      <c r="BJ85" s="12" t="s">
        <v>321</v>
      </c>
      <c r="BK85" s="754">
        <v>0</v>
      </c>
      <c r="BL85" s="12" t="s">
        <v>321</v>
      </c>
      <c r="BM85" s="754">
        <v>5.0999999999999997E-2</v>
      </c>
      <c r="BN85" s="12" t="s">
        <v>321</v>
      </c>
      <c r="BO85" s="754">
        <v>11.507999999999999</v>
      </c>
      <c r="BP85" s="12" t="s">
        <v>321</v>
      </c>
      <c r="BQ85" s="754">
        <v>0</v>
      </c>
      <c r="BR85" s="12" t="s">
        <v>321</v>
      </c>
      <c r="BS85" s="654">
        <v>0</v>
      </c>
      <c r="BT85" s="12" t="s">
        <v>321</v>
      </c>
      <c r="BU85" s="654">
        <v>11.558999999999999</v>
      </c>
      <c r="BV85" s="12" t="s">
        <v>321</v>
      </c>
      <c r="BW85" s="9">
        <v>0.2</v>
      </c>
      <c r="BX85" s="9" t="s">
        <v>322</v>
      </c>
      <c r="BY85" s="755">
        <v>138.19999999999999</v>
      </c>
      <c r="BZ85" s="9" t="s">
        <v>315</v>
      </c>
      <c r="CA85" s="755">
        <v>9.8000000000000007</v>
      </c>
      <c r="CB85" s="9" t="s">
        <v>315</v>
      </c>
      <c r="CC85" s="755">
        <v>9.1</v>
      </c>
      <c r="CD85" s="9" t="s">
        <v>315</v>
      </c>
      <c r="CE85" s="755">
        <v>83.8</v>
      </c>
      <c r="CF85" s="9" t="s">
        <v>323</v>
      </c>
      <c r="CG85" s="755">
        <v>59.5</v>
      </c>
      <c r="CH85" s="9" t="s">
        <v>323</v>
      </c>
      <c r="CI85" s="9"/>
      <c r="CJ85" s="9"/>
      <c r="CK85" s="9"/>
    </row>
    <row r="86" spans="1:89" s="98" customFormat="1" x14ac:dyDescent="0.25">
      <c r="A86" s="99">
        <v>10106733</v>
      </c>
      <c r="B86" s="99"/>
      <c r="C86" s="772">
        <v>4411</v>
      </c>
      <c r="D86" s="807">
        <v>0.05</v>
      </c>
      <c r="E86" s="772">
        <f t="shared" si="4"/>
        <v>4632</v>
      </c>
      <c r="F86" s="778">
        <v>1.1000000000000001</v>
      </c>
      <c r="G86" s="774">
        <f t="shared" si="5"/>
        <v>5095</v>
      </c>
      <c r="H86" s="776"/>
      <c r="I86" s="758"/>
      <c r="J86" s="776"/>
      <c r="K86" s="786"/>
      <c r="L86" s="9" t="s">
        <v>308</v>
      </c>
      <c r="M86" s="9" t="s">
        <v>3155</v>
      </c>
      <c r="N86" s="9" t="s">
        <v>397</v>
      </c>
      <c r="O86" s="9" t="s">
        <v>310</v>
      </c>
      <c r="P86" s="9" t="s">
        <v>311</v>
      </c>
      <c r="Q86" s="9" t="s">
        <v>312</v>
      </c>
      <c r="R86" s="9" t="s">
        <v>313</v>
      </c>
      <c r="S86" s="9" t="s">
        <v>348</v>
      </c>
      <c r="T86" s="98" t="s">
        <v>204</v>
      </c>
      <c r="U86" s="99">
        <v>194</v>
      </c>
      <c r="V86" s="99" t="s">
        <v>207</v>
      </c>
      <c r="W86" s="99">
        <v>310</v>
      </c>
      <c r="X86" s="99" t="s">
        <v>207</v>
      </c>
      <c r="Y86" s="99">
        <v>229</v>
      </c>
      <c r="Z86" s="99" t="s">
        <v>207</v>
      </c>
      <c r="AA86" s="9">
        <v>320</v>
      </c>
      <c r="AB86" s="99" t="s">
        <v>207</v>
      </c>
      <c r="AC86" s="9">
        <v>366</v>
      </c>
      <c r="AD86" s="9" t="s">
        <v>207</v>
      </c>
      <c r="AE86" s="9">
        <v>144</v>
      </c>
      <c r="AF86" s="9" t="s">
        <v>315</v>
      </c>
      <c r="AG86" s="14" t="s">
        <v>361</v>
      </c>
      <c r="AH86" s="14" t="s">
        <v>207</v>
      </c>
      <c r="AI86" s="14" t="s">
        <v>362</v>
      </c>
      <c r="AJ86" s="14" t="s">
        <v>207</v>
      </c>
      <c r="AK86" s="9">
        <v>5</v>
      </c>
      <c r="AL86" s="14" t="s">
        <v>207</v>
      </c>
      <c r="AM86" s="9">
        <v>5</v>
      </c>
      <c r="AN86" s="14" t="s">
        <v>207</v>
      </c>
      <c r="AO86" s="9">
        <v>5</v>
      </c>
      <c r="AP86" s="14" t="s">
        <v>207</v>
      </c>
      <c r="AQ86" s="9">
        <v>30</v>
      </c>
      <c r="AR86" s="14" t="s">
        <v>207</v>
      </c>
      <c r="AS86" s="9" t="s">
        <v>184</v>
      </c>
      <c r="AT86" s="9" t="s">
        <v>347</v>
      </c>
      <c r="AU86" s="9" t="s">
        <v>319</v>
      </c>
      <c r="AV86" s="9" t="s">
        <v>320</v>
      </c>
      <c r="AW86" s="9" t="s">
        <v>3156</v>
      </c>
      <c r="AX86" s="9">
        <v>9010600000</v>
      </c>
      <c r="AY86" s="99">
        <v>373</v>
      </c>
      <c r="AZ86" s="12" t="s">
        <v>207</v>
      </c>
      <c r="BA86" s="99">
        <v>25</v>
      </c>
      <c r="BB86" s="12" t="s">
        <v>207</v>
      </c>
      <c r="BC86" s="99">
        <v>23</v>
      </c>
      <c r="BD86" s="12" t="s">
        <v>207</v>
      </c>
      <c r="BE86" s="99">
        <v>41</v>
      </c>
      <c r="BF86" s="12" t="s">
        <v>321</v>
      </c>
      <c r="BG86" s="654">
        <v>40.933999999999997</v>
      </c>
      <c r="BH86" s="12" t="s">
        <v>321</v>
      </c>
      <c r="BI86" s="99">
        <v>29</v>
      </c>
      <c r="BJ86" s="12" t="s">
        <v>321</v>
      </c>
      <c r="BK86" s="754">
        <v>0</v>
      </c>
      <c r="BL86" s="12" t="s">
        <v>321</v>
      </c>
      <c r="BM86" s="754">
        <v>5.0999999999999997E-2</v>
      </c>
      <c r="BN86" s="12" t="s">
        <v>321</v>
      </c>
      <c r="BO86" s="754">
        <v>11.882999999999999</v>
      </c>
      <c r="BP86" s="12" t="s">
        <v>321</v>
      </c>
      <c r="BQ86" s="754">
        <v>0</v>
      </c>
      <c r="BR86" s="12" t="s">
        <v>321</v>
      </c>
      <c r="BS86" s="654">
        <v>0</v>
      </c>
      <c r="BT86" s="12" t="s">
        <v>321</v>
      </c>
      <c r="BU86" s="654">
        <v>11.933999999999999</v>
      </c>
      <c r="BV86" s="12" t="s">
        <v>321</v>
      </c>
      <c r="BW86" s="9">
        <v>0.22</v>
      </c>
      <c r="BX86" s="9" t="s">
        <v>322</v>
      </c>
      <c r="BY86" s="755">
        <v>146.9</v>
      </c>
      <c r="BZ86" s="9" t="s">
        <v>315</v>
      </c>
      <c r="CA86" s="755">
        <v>9.8000000000000007</v>
      </c>
      <c r="CB86" s="9" t="s">
        <v>315</v>
      </c>
      <c r="CC86" s="755">
        <v>9.1</v>
      </c>
      <c r="CD86" s="9" t="s">
        <v>315</v>
      </c>
      <c r="CE86" s="755">
        <v>88.2</v>
      </c>
      <c r="CF86" s="9" t="s">
        <v>323</v>
      </c>
      <c r="CG86" s="755">
        <v>63.9</v>
      </c>
      <c r="CH86" s="9" t="s">
        <v>323</v>
      </c>
      <c r="CI86" s="9"/>
      <c r="CJ86" s="9"/>
      <c r="CK86" s="9"/>
    </row>
    <row r="87" spans="1:89" s="98" customFormat="1" x14ac:dyDescent="0.25">
      <c r="A87" s="99">
        <v>10106734</v>
      </c>
      <c r="B87" s="99"/>
      <c r="C87" s="772">
        <v>4723</v>
      </c>
      <c r="D87" s="807">
        <v>0.05</v>
      </c>
      <c r="E87" s="772">
        <f t="shared" si="4"/>
        <v>4959</v>
      </c>
      <c r="F87" s="778">
        <v>1.1000000000000001</v>
      </c>
      <c r="G87" s="774">
        <f t="shared" si="5"/>
        <v>5455</v>
      </c>
      <c r="H87" s="776"/>
      <c r="I87" s="758"/>
      <c r="J87" s="776"/>
      <c r="K87" s="786"/>
      <c r="L87" s="9" t="s">
        <v>308</v>
      </c>
      <c r="M87" s="9" t="s">
        <v>3157</v>
      </c>
      <c r="N87" s="9" t="s">
        <v>397</v>
      </c>
      <c r="O87" s="9" t="s">
        <v>310</v>
      </c>
      <c r="P87" s="9" t="s">
        <v>311</v>
      </c>
      <c r="Q87" s="9" t="s">
        <v>312</v>
      </c>
      <c r="R87" s="9" t="s">
        <v>313</v>
      </c>
      <c r="S87" s="9" t="s">
        <v>348</v>
      </c>
      <c r="T87" s="98" t="s">
        <v>204</v>
      </c>
      <c r="U87" s="99">
        <v>206</v>
      </c>
      <c r="V87" s="99" t="s">
        <v>207</v>
      </c>
      <c r="W87" s="99">
        <v>330</v>
      </c>
      <c r="X87" s="99" t="s">
        <v>207</v>
      </c>
      <c r="Y87" s="99">
        <v>241</v>
      </c>
      <c r="Z87" s="99" t="s">
        <v>207</v>
      </c>
      <c r="AA87" s="9">
        <v>340</v>
      </c>
      <c r="AB87" s="99" t="s">
        <v>207</v>
      </c>
      <c r="AC87" s="9">
        <v>389</v>
      </c>
      <c r="AD87" s="9" t="s">
        <v>207</v>
      </c>
      <c r="AE87" s="9">
        <v>153</v>
      </c>
      <c r="AF87" s="9" t="s">
        <v>315</v>
      </c>
      <c r="AG87" s="14" t="s">
        <v>363</v>
      </c>
      <c r="AH87" s="14" t="s">
        <v>207</v>
      </c>
      <c r="AI87" s="14" t="s">
        <v>364</v>
      </c>
      <c r="AJ87" s="14" t="s">
        <v>207</v>
      </c>
      <c r="AK87" s="9">
        <v>5</v>
      </c>
      <c r="AL87" s="14" t="s">
        <v>207</v>
      </c>
      <c r="AM87" s="9">
        <v>5</v>
      </c>
      <c r="AN87" s="14" t="s">
        <v>207</v>
      </c>
      <c r="AO87" s="9">
        <v>5</v>
      </c>
      <c r="AP87" s="14" t="s">
        <v>207</v>
      </c>
      <c r="AQ87" s="9">
        <v>30</v>
      </c>
      <c r="AR87" s="14" t="s">
        <v>207</v>
      </c>
      <c r="AS87" s="9" t="s">
        <v>184</v>
      </c>
      <c r="AT87" s="9" t="s">
        <v>347</v>
      </c>
      <c r="AU87" s="9" t="s">
        <v>319</v>
      </c>
      <c r="AV87" s="9" t="s">
        <v>320</v>
      </c>
      <c r="AW87" s="9" t="s">
        <v>3158</v>
      </c>
      <c r="AX87" s="9">
        <v>9010600000</v>
      </c>
      <c r="AY87" s="99">
        <v>396</v>
      </c>
      <c r="AZ87" s="12" t="s">
        <v>207</v>
      </c>
      <c r="BA87" s="99">
        <v>25</v>
      </c>
      <c r="BB87" s="12" t="s">
        <v>207</v>
      </c>
      <c r="BC87" s="99">
        <v>23</v>
      </c>
      <c r="BD87" s="12" t="s">
        <v>207</v>
      </c>
      <c r="BE87" s="99">
        <v>44</v>
      </c>
      <c r="BF87" s="12" t="s">
        <v>321</v>
      </c>
      <c r="BG87" s="654">
        <v>43.548999999999999</v>
      </c>
      <c r="BH87" s="12" t="s">
        <v>321</v>
      </c>
      <c r="BI87" s="99">
        <v>31</v>
      </c>
      <c r="BJ87" s="12" t="s">
        <v>321</v>
      </c>
      <c r="BK87" s="754">
        <v>0</v>
      </c>
      <c r="BL87" s="12" t="s">
        <v>321</v>
      </c>
      <c r="BM87" s="754">
        <v>5.0999999999999997E-2</v>
      </c>
      <c r="BN87" s="12" t="s">
        <v>321</v>
      </c>
      <c r="BO87" s="754">
        <v>12.497999999999999</v>
      </c>
      <c r="BP87" s="12" t="s">
        <v>321</v>
      </c>
      <c r="BQ87" s="754">
        <v>0</v>
      </c>
      <c r="BR87" s="12" t="s">
        <v>321</v>
      </c>
      <c r="BS87" s="654">
        <v>0</v>
      </c>
      <c r="BT87" s="12" t="s">
        <v>321</v>
      </c>
      <c r="BU87" s="654">
        <v>12.548999999999999</v>
      </c>
      <c r="BV87" s="12" t="s">
        <v>321</v>
      </c>
      <c r="BW87" s="9">
        <v>0.23</v>
      </c>
      <c r="BX87" s="9" t="s">
        <v>322</v>
      </c>
      <c r="BY87" s="755">
        <v>155.9</v>
      </c>
      <c r="BZ87" s="9" t="s">
        <v>315</v>
      </c>
      <c r="CA87" s="755">
        <v>9.8000000000000007</v>
      </c>
      <c r="CB87" s="9" t="s">
        <v>315</v>
      </c>
      <c r="CC87" s="755">
        <v>9.1</v>
      </c>
      <c r="CD87" s="9" t="s">
        <v>315</v>
      </c>
      <c r="CE87" s="755">
        <v>94.8</v>
      </c>
      <c r="CF87" s="9" t="s">
        <v>323</v>
      </c>
      <c r="CG87" s="755">
        <v>68.3</v>
      </c>
      <c r="CH87" s="9" t="s">
        <v>323</v>
      </c>
      <c r="CI87" s="9"/>
      <c r="CJ87" s="9"/>
      <c r="CK87" s="9"/>
    </row>
    <row r="88" spans="1:89" s="98" customFormat="1" x14ac:dyDescent="0.25">
      <c r="A88" s="99">
        <v>10106735</v>
      </c>
      <c r="B88" s="99"/>
      <c r="C88" s="772">
        <v>5048</v>
      </c>
      <c r="D88" s="807">
        <v>0.05</v>
      </c>
      <c r="E88" s="772">
        <f t="shared" si="4"/>
        <v>5300</v>
      </c>
      <c r="F88" s="778">
        <v>1.1000000000000001</v>
      </c>
      <c r="G88" s="774">
        <f t="shared" si="5"/>
        <v>5830</v>
      </c>
      <c r="H88" s="776"/>
      <c r="I88" s="758"/>
      <c r="J88" s="776"/>
      <c r="K88" s="786"/>
      <c r="L88" s="9" t="s">
        <v>308</v>
      </c>
      <c r="M88" s="9" t="s">
        <v>3159</v>
      </c>
      <c r="N88" s="9" t="s">
        <v>397</v>
      </c>
      <c r="O88" s="9" t="s">
        <v>310</v>
      </c>
      <c r="P88" s="9" t="s">
        <v>311</v>
      </c>
      <c r="Q88" s="9" t="s">
        <v>312</v>
      </c>
      <c r="R88" s="9" t="s">
        <v>313</v>
      </c>
      <c r="S88" s="9" t="s">
        <v>348</v>
      </c>
      <c r="T88" s="98" t="s">
        <v>204</v>
      </c>
      <c r="U88" s="99">
        <v>219</v>
      </c>
      <c r="V88" s="99" t="s">
        <v>207</v>
      </c>
      <c r="W88" s="99">
        <v>350</v>
      </c>
      <c r="X88" s="99" t="s">
        <v>207</v>
      </c>
      <c r="Y88" s="99">
        <v>254</v>
      </c>
      <c r="Z88" s="99" t="s">
        <v>207</v>
      </c>
      <c r="AA88" s="9">
        <v>360</v>
      </c>
      <c r="AB88" s="99" t="s">
        <v>207</v>
      </c>
      <c r="AC88" s="9">
        <v>413</v>
      </c>
      <c r="AD88" s="9" t="s">
        <v>207</v>
      </c>
      <c r="AE88" s="9">
        <v>163</v>
      </c>
      <c r="AF88" s="9" t="s">
        <v>315</v>
      </c>
      <c r="AG88" s="14" t="s">
        <v>365</v>
      </c>
      <c r="AH88" s="14" t="s">
        <v>207</v>
      </c>
      <c r="AI88" s="14" t="s">
        <v>366</v>
      </c>
      <c r="AJ88" s="14" t="s">
        <v>207</v>
      </c>
      <c r="AK88" s="9">
        <v>5</v>
      </c>
      <c r="AL88" s="14" t="s">
        <v>207</v>
      </c>
      <c r="AM88" s="9">
        <v>5</v>
      </c>
      <c r="AN88" s="14" t="s">
        <v>207</v>
      </c>
      <c r="AO88" s="9">
        <v>5</v>
      </c>
      <c r="AP88" s="14" t="s">
        <v>207</v>
      </c>
      <c r="AQ88" s="9">
        <v>30</v>
      </c>
      <c r="AR88" s="14" t="s">
        <v>207</v>
      </c>
      <c r="AS88" s="9" t="s">
        <v>184</v>
      </c>
      <c r="AT88" s="9" t="s">
        <v>347</v>
      </c>
      <c r="AU88" s="9" t="s">
        <v>319</v>
      </c>
      <c r="AV88" s="9" t="s">
        <v>320</v>
      </c>
      <c r="AW88" s="9" t="s">
        <v>3160</v>
      </c>
      <c r="AX88" s="9">
        <v>9010600000</v>
      </c>
      <c r="AY88" s="99">
        <v>419</v>
      </c>
      <c r="AZ88" s="12" t="s">
        <v>207</v>
      </c>
      <c r="BA88" s="99">
        <v>30</v>
      </c>
      <c r="BB88" s="12" t="s">
        <v>207</v>
      </c>
      <c r="BC88" s="99">
        <v>33</v>
      </c>
      <c r="BD88" s="12" t="s">
        <v>207</v>
      </c>
      <c r="BE88" s="99">
        <v>77</v>
      </c>
      <c r="BF88" s="12" t="s">
        <v>321</v>
      </c>
      <c r="BG88" s="654">
        <v>76.210999999999999</v>
      </c>
      <c r="BH88" s="12" t="s">
        <v>321</v>
      </c>
      <c r="BI88" s="99">
        <v>33</v>
      </c>
      <c r="BJ88" s="12" t="s">
        <v>321</v>
      </c>
      <c r="BK88" s="754">
        <v>0</v>
      </c>
      <c r="BL88" s="12" t="s">
        <v>321</v>
      </c>
      <c r="BM88" s="754">
        <v>5.0999999999999997E-2</v>
      </c>
      <c r="BN88" s="12" t="s">
        <v>321</v>
      </c>
      <c r="BO88" s="754">
        <v>4.8079999999999998</v>
      </c>
      <c r="BP88" s="12" t="s">
        <v>321</v>
      </c>
      <c r="BQ88" s="754">
        <v>0.02</v>
      </c>
      <c r="BR88" s="12" t="s">
        <v>321</v>
      </c>
      <c r="BS88" s="654">
        <v>38.331000000000003</v>
      </c>
      <c r="BT88" s="12" t="s">
        <v>321</v>
      </c>
      <c r="BU88" s="654">
        <v>43.210999999999999</v>
      </c>
      <c r="BV88" s="12" t="s">
        <v>321</v>
      </c>
      <c r="BW88" s="9">
        <v>0.42</v>
      </c>
      <c r="BX88" s="9" t="s">
        <v>322</v>
      </c>
      <c r="BY88" s="755">
        <v>165</v>
      </c>
      <c r="BZ88" s="9" t="s">
        <v>315</v>
      </c>
      <c r="CA88" s="755">
        <v>11.8</v>
      </c>
      <c r="CB88" s="9" t="s">
        <v>315</v>
      </c>
      <c r="CC88" s="755">
        <v>13</v>
      </c>
      <c r="CD88" s="9" t="s">
        <v>315</v>
      </c>
      <c r="CE88" s="755">
        <v>165.3</v>
      </c>
      <c r="CF88" s="9" t="s">
        <v>323</v>
      </c>
      <c r="CG88" s="755">
        <v>72.8</v>
      </c>
      <c r="CH88" s="9" t="s">
        <v>323</v>
      </c>
      <c r="CI88" s="9"/>
      <c r="CJ88" s="9"/>
      <c r="CK88" s="9"/>
    </row>
    <row r="89" spans="1:89" s="98" customFormat="1" x14ac:dyDescent="0.25">
      <c r="A89" s="99">
        <v>10106736</v>
      </c>
      <c r="B89" s="99"/>
      <c r="C89" s="772">
        <v>5388</v>
      </c>
      <c r="D89" s="807">
        <v>0.05</v>
      </c>
      <c r="E89" s="772">
        <f t="shared" si="4"/>
        <v>5657</v>
      </c>
      <c r="F89" s="778">
        <v>1.1000000000000001</v>
      </c>
      <c r="G89" s="774">
        <f t="shared" si="5"/>
        <v>6223</v>
      </c>
      <c r="H89" s="776"/>
      <c r="I89" s="758"/>
      <c r="J89" s="776"/>
      <c r="K89" s="786"/>
      <c r="L89" s="9" t="s">
        <v>308</v>
      </c>
      <c r="M89" s="9" t="s">
        <v>3161</v>
      </c>
      <c r="N89" s="9" t="s">
        <v>397</v>
      </c>
      <c r="O89" s="9" t="s">
        <v>310</v>
      </c>
      <c r="P89" s="9" t="s">
        <v>311</v>
      </c>
      <c r="Q89" s="9" t="s">
        <v>312</v>
      </c>
      <c r="R89" s="9" t="s">
        <v>313</v>
      </c>
      <c r="S89" s="9" t="s">
        <v>348</v>
      </c>
      <c r="T89" s="98" t="s">
        <v>204</v>
      </c>
      <c r="U89" s="99">
        <v>231</v>
      </c>
      <c r="V89" s="99" t="s">
        <v>207</v>
      </c>
      <c r="W89" s="99">
        <v>370</v>
      </c>
      <c r="X89" s="99" t="s">
        <v>207</v>
      </c>
      <c r="Y89" s="99">
        <v>266</v>
      </c>
      <c r="Z89" s="99" t="s">
        <v>207</v>
      </c>
      <c r="AA89" s="9">
        <v>380</v>
      </c>
      <c r="AB89" s="99" t="s">
        <v>207</v>
      </c>
      <c r="AC89" s="9">
        <v>436</v>
      </c>
      <c r="AD89" s="9" t="s">
        <v>207</v>
      </c>
      <c r="AE89" s="9">
        <v>172</v>
      </c>
      <c r="AF89" s="9" t="s">
        <v>315</v>
      </c>
      <c r="AG89" s="14" t="s">
        <v>367</v>
      </c>
      <c r="AH89" s="14" t="s">
        <v>207</v>
      </c>
      <c r="AI89" s="14" t="s">
        <v>368</v>
      </c>
      <c r="AJ89" s="14" t="s">
        <v>207</v>
      </c>
      <c r="AK89" s="9">
        <v>5</v>
      </c>
      <c r="AL89" s="14" t="s">
        <v>207</v>
      </c>
      <c r="AM89" s="9">
        <v>5</v>
      </c>
      <c r="AN89" s="14" t="s">
        <v>207</v>
      </c>
      <c r="AO89" s="9">
        <v>5</v>
      </c>
      <c r="AP89" s="14" t="s">
        <v>207</v>
      </c>
      <c r="AQ89" s="9">
        <v>30</v>
      </c>
      <c r="AR89" s="14" t="s">
        <v>207</v>
      </c>
      <c r="AS89" s="9" t="s">
        <v>184</v>
      </c>
      <c r="AT89" s="9" t="s">
        <v>347</v>
      </c>
      <c r="AU89" s="9" t="s">
        <v>319</v>
      </c>
      <c r="AV89" s="9" t="s">
        <v>320</v>
      </c>
      <c r="AW89" s="9" t="s">
        <v>3162</v>
      </c>
      <c r="AX89" s="9">
        <v>9010600000</v>
      </c>
      <c r="AY89" s="99">
        <v>434</v>
      </c>
      <c r="AZ89" s="12" t="s">
        <v>207</v>
      </c>
      <c r="BA89" s="99">
        <v>30</v>
      </c>
      <c r="BB89" s="12" t="s">
        <v>207</v>
      </c>
      <c r="BC89" s="99">
        <v>33</v>
      </c>
      <c r="BD89" s="12" t="s">
        <v>207</v>
      </c>
      <c r="BE89" s="99">
        <v>80</v>
      </c>
      <c r="BF89" s="12" t="s">
        <v>321</v>
      </c>
      <c r="BG89" s="654">
        <v>79.393000000000001</v>
      </c>
      <c r="BH89" s="12" t="s">
        <v>321</v>
      </c>
      <c r="BI89" s="99">
        <v>34</v>
      </c>
      <c r="BJ89" s="12" t="s">
        <v>321</v>
      </c>
      <c r="BK89" s="754">
        <v>0</v>
      </c>
      <c r="BL89" s="12" t="s">
        <v>321</v>
      </c>
      <c r="BM89" s="754">
        <v>5.0999999999999997E-2</v>
      </c>
      <c r="BN89" s="12" t="s">
        <v>321</v>
      </c>
      <c r="BO89" s="754">
        <v>5.9080000000000004</v>
      </c>
      <c r="BP89" s="12" t="s">
        <v>321</v>
      </c>
      <c r="BQ89" s="754">
        <v>0.02</v>
      </c>
      <c r="BR89" s="12" t="s">
        <v>321</v>
      </c>
      <c r="BS89" s="654">
        <v>39.412999999999997</v>
      </c>
      <c r="BT89" s="12" t="s">
        <v>321</v>
      </c>
      <c r="BU89" s="654">
        <v>45.393000000000001</v>
      </c>
      <c r="BV89" s="12" t="s">
        <v>321</v>
      </c>
      <c r="BW89" s="9">
        <v>0.44</v>
      </c>
      <c r="BX89" s="9" t="s">
        <v>322</v>
      </c>
      <c r="BY89" s="755">
        <v>170.9</v>
      </c>
      <c r="BZ89" s="9" t="s">
        <v>315</v>
      </c>
      <c r="CA89" s="755">
        <v>11.8</v>
      </c>
      <c r="CB89" s="9" t="s">
        <v>315</v>
      </c>
      <c r="CC89" s="755">
        <v>13</v>
      </c>
      <c r="CD89" s="9" t="s">
        <v>315</v>
      </c>
      <c r="CE89" s="755">
        <v>174.2</v>
      </c>
      <c r="CF89" s="9" t="s">
        <v>323</v>
      </c>
      <c r="CG89" s="755">
        <v>75</v>
      </c>
      <c r="CH89" s="9" t="s">
        <v>323</v>
      </c>
      <c r="CI89" s="9"/>
      <c r="CJ89" s="9"/>
      <c r="CK89" s="9"/>
    </row>
    <row r="90" spans="1:89" s="98" customFormat="1" x14ac:dyDescent="0.25">
      <c r="A90" s="99">
        <v>10106737</v>
      </c>
      <c r="B90" s="99"/>
      <c r="C90" s="772">
        <v>5741</v>
      </c>
      <c r="D90" s="807">
        <v>0.05</v>
      </c>
      <c r="E90" s="772">
        <f t="shared" si="4"/>
        <v>6028</v>
      </c>
      <c r="F90" s="778">
        <v>1.1000000000000001</v>
      </c>
      <c r="G90" s="774">
        <f t="shared" si="5"/>
        <v>6631</v>
      </c>
      <c r="H90" s="776"/>
      <c r="I90" s="758"/>
      <c r="J90" s="776"/>
      <c r="K90" s="786"/>
      <c r="L90" s="9" t="s">
        <v>308</v>
      </c>
      <c r="M90" s="9" t="s">
        <v>3163</v>
      </c>
      <c r="N90" s="9" t="s">
        <v>397</v>
      </c>
      <c r="O90" s="9" t="s">
        <v>310</v>
      </c>
      <c r="P90" s="9" t="s">
        <v>311</v>
      </c>
      <c r="Q90" s="9" t="s">
        <v>312</v>
      </c>
      <c r="R90" s="9" t="s">
        <v>313</v>
      </c>
      <c r="S90" s="9" t="s">
        <v>348</v>
      </c>
      <c r="T90" s="98" t="s">
        <v>204</v>
      </c>
      <c r="U90" s="99">
        <v>244</v>
      </c>
      <c r="V90" s="99" t="s">
        <v>207</v>
      </c>
      <c r="W90" s="99">
        <v>390</v>
      </c>
      <c r="X90" s="99" t="s">
        <v>207</v>
      </c>
      <c r="Y90" s="99">
        <v>279</v>
      </c>
      <c r="Z90" s="99" t="s">
        <v>207</v>
      </c>
      <c r="AA90" s="9">
        <v>400</v>
      </c>
      <c r="AB90" s="99" t="s">
        <v>207</v>
      </c>
      <c r="AC90" s="9">
        <v>460</v>
      </c>
      <c r="AD90" s="9" t="s">
        <v>207</v>
      </c>
      <c r="AE90" s="9">
        <v>181</v>
      </c>
      <c r="AF90" s="9" t="s">
        <v>315</v>
      </c>
      <c r="AG90" s="14" t="s">
        <v>369</v>
      </c>
      <c r="AH90" s="14" t="s">
        <v>207</v>
      </c>
      <c r="AI90" s="14" t="s">
        <v>370</v>
      </c>
      <c r="AJ90" s="14" t="s">
        <v>207</v>
      </c>
      <c r="AK90" s="9">
        <v>5</v>
      </c>
      <c r="AL90" s="14" t="s">
        <v>207</v>
      </c>
      <c r="AM90" s="9">
        <v>5</v>
      </c>
      <c r="AN90" s="14" t="s">
        <v>207</v>
      </c>
      <c r="AO90" s="9">
        <v>5</v>
      </c>
      <c r="AP90" s="14" t="s">
        <v>207</v>
      </c>
      <c r="AQ90" s="9">
        <v>30</v>
      </c>
      <c r="AR90" s="14" t="s">
        <v>207</v>
      </c>
      <c r="AS90" s="9" t="s">
        <v>184</v>
      </c>
      <c r="AT90" s="9" t="s">
        <v>347</v>
      </c>
      <c r="AU90" s="9" t="s">
        <v>319</v>
      </c>
      <c r="AV90" s="9" t="s">
        <v>320</v>
      </c>
      <c r="AW90" s="9" t="s">
        <v>3164</v>
      </c>
      <c r="AX90" s="9">
        <v>9010600000</v>
      </c>
      <c r="AY90" s="99">
        <v>452</v>
      </c>
      <c r="AZ90" s="12" t="s">
        <v>207</v>
      </c>
      <c r="BA90" s="99">
        <v>30</v>
      </c>
      <c r="BB90" s="12" t="s">
        <v>207</v>
      </c>
      <c r="BC90" s="99">
        <v>33</v>
      </c>
      <c r="BD90" s="12" t="s">
        <v>207</v>
      </c>
      <c r="BE90" s="99">
        <v>83</v>
      </c>
      <c r="BF90" s="12" t="s">
        <v>321</v>
      </c>
      <c r="BG90" s="654">
        <v>82.834999999999994</v>
      </c>
      <c r="BH90" s="12" t="s">
        <v>321</v>
      </c>
      <c r="BI90" s="99">
        <v>36</v>
      </c>
      <c r="BJ90" s="12" t="s">
        <v>321</v>
      </c>
      <c r="BK90" s="754">
        <v>0</v>
      </c>
      <c r="BL90" s="12" t="s">
        <v>321</v>
      </c>
      <c r="BM90" s="754">
        <v>5.0999999999999997E-2</v>
      </c>
      <c r="BN90" s="12" t="s">
        <v>321</v>
      </c>
      <c r="BO90" s="754">
        <v>5.9080000000000004</v>
      </c>
      <c r="BP90" s="12" t="s">
        <v>321</v>
      </c>
      <c r="BQ90" s="754">
        <v>0.02</v>
      </c>
      <c r="BR90" s="12" t="s">
        <v>321</v>
      </c>
      <c r="BS90" s="654">
        <v>40.854999999999997</v>
      </c>
      <c r="BT90" s="12" t="s">
        <v>321</v>
      </c>
      <c r="BU90" s="654">
        <v>46.835000000000001</v>
      </c>
      <c r="BV90" s="12" t="s">
        <v>321</v>
      </c>
      <c r="BW90" s="9">
        <v>0.46</v>
      </c>
      <c r="BX90" s="9" t="s">
        <v>322</v>
      </c>
      <c r="BY90" s="755">
        <v>178</v>
      </c>
      <c r="BZ90" s="9" t="s">
        <v>315</v>
      </c>
      <c r="CA90" s="755">
        <v>11.8</v>
      </c>
      <c r="CB90" s="9" t="s">
        <v>315</v>
      </c>
      <c r="CC90" s="755">
        <v>13</v>
      </c>
      <c r="CD90" s="9" t="s">
        <v>315</v>
      </c>
      <c r="CE90" s="755">
        <v>183</v>
      </c>
      <c r="CF90" s="9" t="s">
        <v>323</v>
      </c>
      <c r="CG90" s="755">
        <v>79.400000000000006</v>
      </c>
      <c r="CH90" s="9" t="s">
        <v>323</v>
      </c>
      <c r="CI90" s="9"/>
      <c r="CJ90" s="9"/>
      <c r="CK90" s="9"/>
    </row>
    <row r="91" spans="1:89" s="98" customFormat="1" x14ac:dyDescent="0.25">
      <c r="A91" s="99">
        <v>10106716</v>
      </c>
      <c r="B91" s="99"/>
      <c r="C91" s="772">
        <v>2839</v>
      </c>
      <c r="D91" s="807">
        <v>0.05</v>
      </c>
      <c r="E91" s="772">
        <f t="shared" si="4"/>
        <v>2981</v>
      </c>
      <c r="F91" s="778">
        <v>1.1000000000000001</v>
      </c>
      <c r="G91" s="774">
        <f t="shared" si="5"/>
        <v>3279</v>
      </c>
      <c r="H91" s="776"/>
      <c r="I91" s="758"/>
      <c r="J91" s="776"/>
      <c r="K91" s="786"/>
      <c r="L91" s="9" t="s">
        <v>308</v>
      </c>
      <c r="M91" s="9" t="s">
        <v>3165</v>
      </c>
      <c r="N91" s="9" t="s">
        <v>397</v>
      </c>
      <c r="O91" s="9" t="s">
        <v>310</v>
      </c>
      <c r="P91" s="9" t="s">
        <v>311</v>
      </c>
      <c r="Q91" s="9" t="s">
        <v>312</v>
      </c>
      <c r="R91" s="9" t="s">
        <v>313</v>
      </c>
      <c r="S91" s="9" t="s">
        <v>348</v>
      </c>
      <c r="T91" s="98" t="s">
        <v>204</v>
      </c>
      <c r="U91" s="99">
        <v>119</v>
      </c>
      <c r="V91" s="99" t="s">
        <v>207</v>
      </c>
      <c r="W91" s="99">
        <v>190</v>
      </c>
      <c r="X91" s="99" t="s">
        <v>207</v>
      </c>
      <c r="Y91" s="99">
        <v>154</v>
      </c>
      <c r="Z91" s="99" t="s">
        <v>207</v>
      </c>
      <c r="AA91" s="9">
        <v>200</v>
      </c>
      <c r="AB91" s="99" t="s">
        <v>207</v>
      </c>
      <c r="AC91" s="9">
        <v>224</v>
      </c>
      <c r="AD91" s="9" t="s">
        <v>207</v>
      </c>
      <c r="AE91" s="9">
        <v>88</v>
      </c>
      <c r="AF91" s="9" t="s">
        <v>315</v>
      </c>
      <c r="AG91" s="14" t="s">
        <v>349</v>
      </c>
      <c r="AH91" s="14" t="s">
        <v>207</v>
      </c>
      <c r="AI91" s="14" t="s">
        <v>350</v>
      </c>
      <c r="AJ91" s="14" t="s">
        <v>207</v>
      </c>
      <c r="AK91" s="9">
        <v>5</v>
      </c>
      <c r="AL91" s="14" t="s">
        <v>207</v>
      </c>
      <c r="AM91" s="9">
        <v>5</v>
      </c>
      <c r="AN91" s="14" t="s">
        <v>207</v>
      </c>
      <c r="AO91" s="9">
        <v>5</v>
      </c>
      <c r="AP91" s="14" t="s">
        <v>207</v>
      </c>
      <c r="AQ91" s="9">
        <v>30</v>
      </c>
      <c r="AR91" s="14" t="s">
        <v>207</v>
      </c>
      <c r="AS91" s="9" t="s">
        <v>43</v>
      </c>
      <c r="AT91" s="9" t="s">
        <v>346</v>
      </c>
      <c r="AU91" s="9" t="s">
        <v>319</v>
      </c>
      <c r="AV91" s="9" t="s">
        <v>320</v>
      </c>
      <c r="AW91" s="9" t="s">
        <v>3166</v>
      </c>
      <c r="AX91" s="9">
        <v>9010600000</v>
      </c>
      <c r="AY91" s="99">
        <v>251</v>
      </c>
      <c r="AZ91" s="12" t="s">
        <v>207</v>
      </c>
      <c r="BA91" s="99">
        <v>25</v>
      </c>
      <c r="BB91" s="12" t="s">
        <v>207</v>
      </c>
      <c r="BC91" s="99">
        <v>23</v>
      </c>
      <c r="BD91" s="12" t="s">
        <v>207</v>
      </c>
      <c r="BE91" s="99">
        <v>28</v>
      </c>
      <c r="BF91" s="12" t="s">
        <v>321</v>
      </c>
      <c r="BG91" s="654">
        <v>27.24</v>
      </c>
      <c r="BH91" s="12" t="s">
        <v>321</v>
      </c>
      <c r="BI91" s="99">
        <v>19</v>
      </c>
      <c r="BJ91" s="12" t="s">
        <v>321</v>
      </c>
      <c r="BK91" s="754">
        <v>0</v>
      </c>
      <c r="BL91" s="12" t="s">
        <v>321</v>
      </c>
      <c r="BM91" s="754">
        <v>5.0999999999999997E-2</v>
      </c>
      <c r="BN91" s="12" t="s">
        <v>321</v>
      </c>
      <c r="BO91" s="754">
        <v>8.1890000000000001</v>
      </c>
      <c r="BP91" s="12" t="s">
        <v>321</v>
      </c>
      <c r="BQ91" s="754">
        <v>0</v>
      </c>
      <c r="BR91" s="12" t="s">
        <v>321</v>
      </c>
      <c r="BS91" s="654">
        <v>0</v>
      </c>
      <c r="BT91" s="12" t="s">
        <v>321</v>
      </c>
      <c r="BU91" s="654">
        <v>8.24</v>
      </c>
      <c r="BV91" s="12" t="s">
        <v>321</v>
      </c>
      <c r="BW91" s="9">
        <v>0.15</v>
      </c>
      <c r="BX91" s="9" t="s">
        <v>322</v>
      </c>
      <c r="BY91" s="755">
        <v>98.8</v>
      </c>
      <c r="BZ91" s="9" t="s">
        <v>315</v>
      </c>
      <c r="CA91" s="755">
        <v>9.8000000000000007</v>
      </c>
      <c r="CB91" s="9" t="s">
        <v>315</v>
      </c>
      <c r="CC91" s="755">
        <v>9.1</v>
      </c>
      <c r="CD91" s="9" t="s">
        <v>315</v>
      </c>
      <c r="CE91" s="755">
        <v>57.3</v>
      </c>
      <c r="CF91" s="9" t="s">
        <v>323</v>
      </c>
      <c r="CG91" s="755">
        <v>41.9</v>
      </c>
      <c r="CH91" s="9" t="s">
        <v>323</v>
      </c>
      <c r="CI91" s="9"/>
      <c r="CJ91" s="9"/>
      <c r="CK91" s="9"/>
    </row>
    <row r="92" spans="1:89" s="98" customFormat="1" x14ac:dyDescent="0.25">
      <c r="A92" s="99">
        <v>10106717</v>
      </c>
      <c r="B92" s="99"/>
      <c r="C92" s="772">
        <v>3065</v>
      </c>
      <c r="D92" s="807">
        <v>0.05</v>
      </c>
      <c r="E92" s="772">
        <f t="shared" si="4"/>
        <v>3218</v>
      </c>
      <c r="F92" s="778">
        <v>1.1000000000000001</v>
      </c>
      <c r="G92" s="774">
        <f t="shared" si="5"/>
        <v>3540</v>
      </c>
      <c r="H92" s="776"/>
      <c r="I92" s="758"/>
      <c r="J92" s="776"/>
      <c r="K92" s="786"/>
      <c r="L92" s="9" t="s">
        <v>308</v>
      </c>
      <c r="M92" s="9" t="s">
        <v>3167</v>
      </c>
      <c r="N92" s="9" t="s">
        <v>397</v>
      </c>
      <c r="O92" s="9" t="s">
        <v>310</v>
      </c>
      <c r="P92" s="9" t="s">
        <v>311</v>
      </c>
      <c r="Q92" s="9" t="s">
        <v>312</v>
      </c>
      <c r="R92" s="9" t="s">
        <v>313</v>
      </c>
      <c r="S92" s="9" t="s">
        <v>348</v>
      </c>
      <c r="T92" s="98" t="s">
        <v>204</v>
      </c>
      <c r="U92" s="99">
        <v>131</v>
      </c>
      <c r="V92" s="99" t="s">
        <v>207</v>
      </c>
      <c r="W92" s="99">
        <v>210</v>
      </c>
      <c r="X92" s="99" t="s">
        <v>207</v>
      </c>
      <c r="Y92" s="99">
        <v>166</v>
      </c>
      <c r="Z92" s="99" t="s">
        <v>207</v>
      </c>
      <c r="AA92" s="9">
        <v>220</v>
      </c>
      <c r="AB92" s="99" t="s">
        <v>207</v>
      </c>
      <c r="AC92" s="9">
        <v>248</v>
      </c>
      <c r="AD92" s="9" t="s">
        <v>207</v>
      </c>
      <c r="AE92" s="9">
        <v>98</v>
      </c>
      <c r="AF92" s="9" t="s">
        <v>315</v>
      </c>
      <c r="AG92" s="14" t="s">
        <v>351</v>
      </c>
      <c r="AH92" s="14" t="s">
        <v>207</v>
      </c>
      <c r="AI92" s="14" t="s">
        <v>352</v>
      </c>
      <c r="AJ92" s="14" t="s">
        <v>207</v>
      </c>
      <c r="AK92" s="9">
        <v>5</v>
      </c>
      <c r="AL92" s="14" t="s">
        <v>207</v>
      </c>
      <c r="AM92" s="9">
        <v>5</v>
      </c>
      <c r="AN92" s="14" t="s">
        <v>207</v>
      </c>
      <c r="AO92" s="9">
        <v>5</v>
      </c>
      <c r="AP92" s="14" t="s">
        <v>207</v>
      </c>
      <c r="AQ92" s="9">
        <v>30</v>
      </c>
      <c r="AR92" s="14" t="s">
        <v>207</v>
      </c>
      <c r="AS92" s="9" t="s">
        <v>43</v>
      </c>
      <c r="AT92" s="9" t="s">
        <v>346</v>
      </c>
      <c r="AU92" s="9" t="s">
        <v>319</v>
      </c>
      <c r="AV92" s="9" t="s">
        <v>320</v>
      </c>
      <c r="AW92" s="9" t="s">
        <v>3168</v>
      </c>
      <c r="AX92" s="9">
        <v>9010600000</v>
      </c>
      <c r="AY92" s="99">
        <v>272</v>
      </c>
      <c r="AZ92" s="12" t="s">
        <v>207</v>
      </c>
      <c r="BA92" s="99">
        <v>25</v>
      </c>
      <c r="BB92" s="12" t="s">
        <v>207</v>
      </c>
      <c r="BC92" s="99">
        <v>23</v>
      </c>
      <c r="BD92" s="12" t="s">
        <v>207</v>
      </c>
      <c r="BE92" s="99">
        <v>30</v>
      </c>
      <c r="BF92" s="12" t="s">
        <v>321</v>
      </c>
      <c r="BG92" s="654">
        <v>29.712</v>
      </c>
      <c r="BH92" s="12" t="s">
        <v>321</v>
      </c>
      <c r="BI92" s="99">
        <v>20</v>
      </c>
      <c r="BJ92" s="12" t="s">
        <v>321</v>
      </c>
      <c r="BK92" s="754">
        <v>0</v>
      </c>
      <c r="BL92" s="12" t="s">
        <v>321</v>
      </c>
      <c r="BM92" s="754">
        <v>5.0999999999999997E-2</v>
      </c>
      <c r="BN92" s="12" t="s">
        <v>321</v>
      </c>
      <c r="BO92" s="754">
        <v>9.6609999999999996</v>
      </c>
      <c r="BP92" s="12" t="s">
        <v>321</v>
      </c>
      <c r="BQ92" s="754">
        <v>0</v>
      </c>
      <c r="BR92" s="12" t="s">
        <v>321</v>
      </c>
      <c r="BS92" s="654">
        <v>0</v>
      </c>
      <c r="BT92" s="12" t="s">
        <v>321</v>
      </c>
      <c r="BU92" s="654">
        <v>9.7119999999999997</v>
      </c>
      <c r="BV92" s="12" t="s">
        <v>321</v>
      </c>
      <c r="BW92" s="9">
        <v>0.16</v>
      </c>
      <c r="BX92" s="9" t="s">
        <v>322</v>
      </c>
      <c r="BY92" s="755">
        <v>107.1</v>
      </c>
      <c r="BZ92" s="9" t="s">
        <v>315</v>
      </c>
      <c r="CA92" s="755">
        <v>9.8000000000000007</v>
      </c>
      <c r="CB92" s="9" t="s">
        <v>315</v>
      </c>
      <c r="CC92" s="755">
        <v>9.1</v>
      </c>
      <c r="CD92" s="9" t="s">
        <v>315</v>
      </c>
      <c r="CE92" s="755">
        <v>66.099999999999994</v>
      </c>
      <c r="CF92" s="9" t="s">
        <v>323</v>
      </c>
      <c r="CG92" s="755">
        <v>44.1</v>
      </c>
      <c r="CH92" s="9" t="s">
        <v>323</v>
      </c>
      <c r="CI92" s="9"/>
      <c r="CJ92" s="9"/>
      <c r="CK92" s="9"/>
    </row>
    <row r="93" spans="1:89" s="98" customFormat="1" x14ac:dyDescent="0.25">
      <c r="A93" s="99">
        <v>10106718</v>
      </c>
      <c r="B93" s="99"/>
      <c r="C93" s="772">
        <v>3306</v>
      </c>
      <c r="D93" s="807">
        <v>0.05</v>
      </c>
      <c r="E93" s="772">
        <f t="shared" si="4"/>
        <v>3471</v>
      </c>
      <c r="F93" s="778">
        <v>1.1000000000000001</v>
      </c>
      <c r="G93" s="774">
        <f t="shared" si="5"/>
        <v>3818</v>
      </c>
      <c r="H93" s="776"/>
      <c r="I93" s="758"/>
      <c r="J93" s="776"/>
      <c r="K93" s="786"/>
      <c r="L93" s="9" t="s">
        <v>308</v>
      </c>
      <c r="M93" s="9" t="s">
        <v>3169</v>
      </c>
      <c r="N93" s="9" t="s">
        <v>397</v>
      </c>
      <c r="O93" s="9" t="s">
        <v>310</v>
      </c>
      <c r="P93" s="9" t="s">
        <v>311</v>
      </c>
      <c r="Q93" s="9" t="s">
        <v>312</v>
      </c>
      <c r="R93" s="9" t="s">
        <v>313</v>
      </c>
      <c r="S93" s="9" t="s">
        <v>348</v>
      </c>
      <c r="T93" s="98" t="s">
        <v>204</v>
      </c>
      <c r="U93" s="99">
        <v>144</v>
      </c>
      <c r="V93" s="99" t="s">
        <v>207</v>
      </c>
      <c r="W93" s="99">
        <v>230</v>
      </c>
      <c r="X93" s="99" t="s">
        <v>207</v>
      </c>
      <c r="Y93" s="99">
        <v>179</v>
      </c>
      <c r="Z93" s="99" t="s">
        <v>207</v>
      </c>
      <c r="AA93" s="9">
        <v>240</v>
      </c>
      <c r="AB93" s="99" t="s">
        <v>207</v>
      </c>
      <c r="AC93" s="9">
        <v>271</v>
      </c>
      <c r="AD93" s="9" t="s">
        <v>207</v>
      </c>
      <c r="AE93" s="9">
        <v>107</v>
      </c>
      <c r="AF93" s="9" t="s">
        <v>315</v>
      </c>
      <c r="AG93" s="14" t="s">
        <v>353</v>
      </c>
      <c r="AH93" s="14" t="s">
        <v>207</v>
      </c>
      <c r="AI93" s="14" t="s">
        <v>354</v>
      </c>
      <c r="AJ93" s="14" t="s">
        <v>207</v>
      </c>
      <c r="AK93" s="9">
        <v>5</v>
      </c>
      <c r="AL93" s="14" t="s">
        <v>207</v>
      </c>
      <c r="AM93" s="9">
        <v>5</v>
      </c>
      <c r="AN93" s="14" t="s">
        <v>207</v>
      </c>
      <c r="AO93" s="9">
        <v>5</v>
      </c>
      <c r="AP93" s="14" t="s">
        <v>207</v>
      </c>
      <c r="AQ93" s="9">
        <v>30</v>
      </c>
      <c r="AR93" s="14" t="s">
        <v>207</v>
      </c>
      <c r="AS93" s="9" t="s">
        <v>43</v>
      </c>
      <c r="AT93" s="9" t="s">
        <v>346</v>
      </c>
      <c r="AU93" s="9" t="s">
        <v>319</v>
      </c>
      <c r="AV93" s="9" t="s">
        <v>320</v>
      </c>
      <c r="AW93" s="9" t="s">
        <v>3170</v>
      </c>
      <c r="AX93" s="9">
        <v>9010600000</v>
      </c>
      <c r="AY93" s="99">
        <v>292</v>
      </c>
      <c r="AZ93" s="12" t="s">
        <v>207</v>
      </c>
      <c r="BA93" s="99">
        <v>25</v>
      </c>
      <c r="BB93" s="12" t="s">
        <v>207</v>
      </c>
      <c r="BC93" s="99">
        <v>23</v>
      </c>
      <c r="BD93" s="12" t="s">
        <v>207</v>
      </c>
      <c r="BE93" s="99">
        <v>34</v>
      </c>
      <c r="BF93" s="12" t="s">
        <v>321</v>
      </c>
      <c r="BG93" s="654">
        <v>33.064</v>
      </c>
      <c r="BH93" s="12" t="s">
        <v>321</v>
      </c>
      <c r="BI93" s="99">
        <v>22</v>
      </c>
      <c r="BJ93" s="12" t="s">
        <v>321</v>
      </c>
      <c r="BK93" s="754">
        <v>0</v>
      </c>
      <c r="BL93" s="12" t="s">
        <v>321</v>
      </c>
      <c r="BM93" s="754">
        <v>5.0999999999999997E-2</v>
      </c>
      <c r="BN93" s="12" t="s">
        <v>321</v>
      </c>
      <c r="BO93" s="754">
        <v>11.012</v>
      </c>
      <c r="BP93" s="12" t="s">
        <v>321</v>
      </c>
      <c r="BQ93" s="754">
        <v>0</v>
      </c>
      <c r="BR93" s="12" t="s">
        <v>321</v>
      </c>
      <c r="BS93" s="654">
        <v>0</v>
      </c>
      <c r="BT93" s="12" t="s">
        <v>321</v>
      </c>
      <c r="BU93" s="654">
        <v>11.064</v>
      </c>
      <c r="BV93" s="12" t="s">
        <v>321</v>
      </c>
      <c r="BW93" s="9">
        <v>0.17</v>
      </c>
      <c r="BX93" s="9" t="s">
        <v>322</v>
      </c>
      <c r="BY93" s="755">
        <v>115</v>
      </c>
      <c r="BZ93" s="9" t="s">
        <v>315</v>
      </c>
      <c r="CA93" s="755">
        <v>9.8000000000000007</v>
      </c>
      <c r="CB93" s="9" t="s">
        <v>315</v>
      </c>
      <c r="CC93" s="755">
        <v>9.1</v>
      </c>
      <c r="CD93" s="9" t="s">
        <v>315</v>
      </c>
      <c r="CE93" s="755">
        <v>70.5</v>
      </c>
      <c r="CF93" s="9" t="s">
        <v>323</v>
      </c>
      <c r="CG93" s="755">
        <v>48.5</v>
      </c>
      <c r="CH93" s="9" t="s">
        <v>323</v>
      </c>
      <c r="CI93" s="9"/>
      <c r="CJ93" s="9"/>
      <c r="CK93" s="9"/>
    </row>
    <row r="94" spans="1:89" s="98" customFormat="1" x14ac:dyDescent="0.25">
      <c r="A94" s="99">
        <v>10106719</v>
      </c>
      <c r="B94" s="99"/>
      <c r="C94" s="772">
        <v>3561</v>
      </c>
      <c r="D94" s="807">
        <v>0.05</v>
      </c>
      <c r="E94" s="772">
        <f t="shared" si="4"/>
        <v>3739</v>
      </c>
      <c r="F94" s="778">
        <v>1.1000000000000001</v>
      </c>
      <c r="G94" s="774">
        <f t="shared" si="5"/>
        <v>4113</v>
      </c>
      <c r="H94" s="776"/>
      <c r="I94" s="758"/>
      <c r="J94" s="776"/>
      <c r="K94" s="786"/>
      <c r="L94" s="9" t="s">
        <v>308</v>
      </c>
      <c r="M94" s="9" t="s">
        <v>3171</v>
      </c>
      <c r="N94" s="9" t="s">
        <v>397</v>
      </c>
      <c r="O94" s="9" t="s">
        <v>310</v>
      </c>
      <c r="P94" s="9" t="s">
        <v>311</v>
      </c>
      <c r="Q94" s="9" t="s">
        <v>312</v>
      </c>
      <c r="R94" s="9" t="s">
        <v>313</v>
      </c>
      <c r="S94" s="9" t="s">
        <v>348</v>
      </c>
      <c r="T94" s="98" t="s">
        <v>204</v>
      </c>
      <c r="U94" s="99">
        <v>156</v>
      </c>
      <c r="V94" s="99" t="s">
        <v>207</v>
      </c>
      <c r="W94" s="99">
        <v>250</v>
      </c>
      <c r="X94" s="99" t="s">
        <v>207</v>
      </c>
      <c r="Y94" s="99">
        <v>191</v>
      </c>
      <c r="Z94" s="99" t="s">
        <v>207</v>
      </c>
      <c r="AA94" s="9">
        <v>260</v>
      </c>
      <c r="AB94" s="99" t="s">
        <v>207</v>
      </c>
      <c r="AC94" s="9">
        <v>295</v>
      </c>
      <c r="AD94" s="9" t="s">
        <v>207</v>
      </c>
      <c r="AE94" s="9">
        <v>117</v>
      </c>
      <c r="AF94" s="9" t="s">
        <v>315</v>
      </c>
      <c r="AG94" s="14" t="s">
        <v>355</v>
      </c>
      <c r="AH94" s="14" t="s">
        <v>207</v>
      </c>
      <c r="AI94" s="14" t="s">
        <v>356</v>
      </c>
      <c r="AJ94" s="14" t="s">
        <v>207</v>
      </c>
      <c r="AK94" s="9">
        <v>5</v>
      </c>
      <c r="AL94" s="14" t="s">
        <v>207</v>
      </c>
      <c r="AM94" s="9">
        <v>5</v>
      </c>
      <c r="AN94" s="14" t="s">
        <v>207</v>
      </c>
      <c r="AO94" s="9">
        <v>5</v>
      </c>
      <c r="AP94" s="14" t="s">
        <v>207</v>
      </c>
      <c r="AQ94" s="9">
        <v>30</v>
      </c>
      <c r="AR94" s="14" t="s">
        <v>207</v>
      </c>
      <c r="AS94" s="9" t="s">
        <v>43</v>
      </c>
      <c r="AT94" s="9" t="s">
        <v>346</v>
      </c>
      <c r="AU94" s="9" t="s">
        <v>319</v>
      </c>
      <c r="AV94" s="9" t="s">
        <v>320</v>
      </c>
      <c r="AW94" s="9" t="s">
        <v>3172</v>
      </c>
      <c r="AX94" s="9">
        <v>9010600000</v>
      </c>
      <c r="AY94" s="99">
        <v>312</v>
      </c>
      <c r="AZ94" s="12" t="s">
        <v>207</v>
      </c>
      <c r="BA94" s="99">
        <v>25</v>
      </c>
      <c r="BB94" s="12" t="s">
        <v>207</v>
      </c>
      <c r="BC94" s="99">
        <v>23</v>
      </c>
      <c r="BD94" s="12" t="s">
        <v>207</v>
      </c>
      <c r="BE94" s="99">
        <v>35</v>
      </c>
      <c r="BF94" s="12" t="s">
        <v>321</v>
      </c>
      <c r="BG94" s="654">
        <v>34.816000000000003</v>
      </c>
      <c r="BH94" s="12" t="s">
        <v>321</v>
      </c>
      <c r="BI94" s="99">
        <v>23</v>
      </c>
      <c r="BJ94" s="12" t="s">
        <v>321</v>
      </c>
      <c r="BK94" s="754">
        <v>0</v>
      </c>
      <c r="BL94" s="12" t="s">
        <v>321</v>
      </c>
      <c r="BM94" s="754">
        <v>5.0999999999999997E-2</v>
      </c>
      <c r="BN94" s="12" t="s">
        <v>321</v>
      </c>
      <c r="BO94" s="754">
        <v>11.763999999999999</v>
      </c>
      <c r="BP94" s="12" t="s">
        <v>321</v>
      </c>
      <c r="BQ94" s="754">
        <v>0</v>
      </c>
      <c r="BR94" s="12" t="s">
        <v>321</v>
      </c>
      <c r="BS94" s="654">
        <v>0</v>
      </c>
      <c r="BT94" s="12" t="s">
        <v>321</v>
      </c>
      <c r="BU94" s="654">
        <v>11.816000000000001</v>
      </c>
      <c r="BV94" s="12" t="s">
        <v>321</v>
      </c>
      <c r="BW94" s="9">
        <v>0.18</v>
      </c>
      <c r="BX94" s="9" t="s">
        <v>322</v>
      </c>
      <c r="BY94" s="755">
        <v>122.8</v>
      </c>
      <c r="BZ94" s="9" t="s">
        <v>315</v>
      </c>
      <c r="CA94" s="755">
        <v>9.8000000000000007</v>
      </c>
      <c r="CB94" s="9" t="s">
        <v>315</v>
      </c>
      <c r="CC94" s="755">
        <v>9.1</v>
      </c>
      <c r="CD94" s="9" t="s">
        <v>315</v>
      </c>
      <c r="CE94" s="755">
        <v>75</v>
      </c>
      <c r="CF94" s="9" t="s">
        <v>323</v>
      </c>
      <c r="CG94" s="755">
        <v>50.7</v>
      </c>
      <c r="CH94" s="9" t="s">
        <v>323</v>
      </c>
      <c r="CI94" s="9"/>
      <c r="CJ94" s="9"/>
      <c r="CK94" s="9"/>
    </row>
    <row r="95" spans="1:89" s="98" customFormat="1" x14ac:dyDescent="0.25">
      <c r="A95" s="99">
        <v>10106720</v>
      </c>
      <c r="B95" s="99"/>
      <c r="C95" s="772">
        <v>3830</v>
      </c>
      <c r="D95" s="807">
        <v>0.05</v>
      </c>
      <c r="E95" s="772">
        <f t="shared" si="4"/>
        <v>4022</v>
      </c>
      <c r="F95" s="778">
        <v>1.1000000000000001</v>
      </c>
      <c r="G95" s="774">
        <f t="shared" si="5"/>
        <v>4424</v>
      </c>
      <c r="H95" s="776"/>
      <c r="I95" s="758"/>
      <c r="J95" s="776"/>
      <c r="K95" s="786"/>
      <c r="L95" s="9" t="s">
        <v>308</v>
      </c>
      <c r="M95" s="9" t="s">
        <v>3173</v>
      </c>
      <c r="N95" s="9" t="s">
        <v>397</v>
      </c>
      <c r="O95" s="9" t="s">
        <v>310</v>
      </c>
      <c r="P95" s="9" t="s">
        <v>311</v>
      </c>
      <c r="Q95" s="9" t="s">
        <v>312</v>
      </c>
      <c r="R95" s="9" t="s">
        <v>313</v>
      </c>
      <c r="S95" s="9" t="s">
        <v>348</v>
      </c>
      <c r="T95" s="98" t="s">
        <v>204</v>
      </c>
      <c r="U95" s="99">
        <v>169</v>
      </c>
      <c r="V95" s="99" t="s">
        <v>207</v>
      </c>
      <c r="W95" s="99">
        <v>270</v>
      </c>
      <c r="X95" s="99" t="s">
        <v>207</v>
      </c>
      <c r="Y95" s="99">
        <v>204</v>
      </c>
      <c r="Z95" s="99" t="s">
        <v>207</v>
      </c>
      <c r="AA95" s="9">
        <v>280</v>
      </c>
      <c r="AB95" s="99" t="s">
        <v>207</v>
      </c>
      <c r="AC95" s="9">
        <v>319</v>
      </c>
      <c r="AD95" s="9" t="s">
        <v>207</v>
      </c>
      <c r="AE95" s="9">
        <v>126</v>
      </c>
      <c r="AF95" s="9" t="s">
        <v>315</v>
      </c>
      <c r="AG95" s="14" t="s">
        <v>357</v>
      </c>
      <c r="AH95" s="14" t="s">
        <v>207</v>
      </c>
      <c r="AI95" s="14" t="s">
        <v>358</v>
      </c>
      <c r="AJ95" s="14" t="s">
        <v>207</v>
      </c>
      <c r="AK95" s="9">
        <v>5</v>
      </c>
      <c r="AL95" s="14" t="s">
        <v>207</v>
      </c>
      <c r="AM95" s="9">
        <v>5</v>
      </c>
      <c r="AN95" s="14" t="s">
        <v>207</v>
      </c>
      <c r="AO95" s="9">
        <v>5</v>
      </c>
      <c r="AP95" s="14" t="s">
        <v>207</v>
      </c>
      <c r="AQ95" s="9">
        <v>30</v>
      </c>
      <c r="AR95" s="14" t="s">
        <v>207</v>
      </c>
      <c r="AS95" s="9" t="s">
        <v>43</v>
      </c>
      <c r="AT95" s="9" t="s">
        <v>346</v>
      </c>
      <c r="AU95" s="9" t="s">
        <v>319</v>
      </c>
      <c r="AV95" s="9" t="s">
        <v>320</v>
      </c>
      <c r="AW95" s="9" t="s">
        <v>3174</v>
      </c>
      <c r="AX95" s="9">
        <v>9010600000</v>
      </c>
      <c r="AY95" s="99">
        <v>330</v>
      </c>
      <c r="AZ95" s="12" t="s">
        <v>207</v>
      </c>
      <c r="BA95" s="99">
        <v>25</v>
      </c>
      <c r="BB95" s="12" t="s">
        <v>207</v>
      </c>
      <c r="BC95" s="99">
        <v>23</v>
      </c>
      <c r="BD95" s="12" t="s">
        <v>207</v>
      </c>
      <c r="BE95" s="99">
        <v>38</v>
      </c>
      <c r="BF95" s="12" t="s">
        <v>321</v>
      </c>
      <c r="BG95" s="654">
        <v>37.048000000000002</v>
      </c>
      <c r="BH95" s="12" t="s">
        <v>321</v>
      </c>
      <c r="BI95" s="99">
        <v>25</v>
      </c>
      <c r="BJ95" s="12" t="s">
        <v>321</v>
      </c>
      <c r="BK95" s="754">
        <v>0</v>
      </c>
      <c r="BL95" s="12" t="s">
        <v>321</v>
      </c>
      <c r="BM95" s="754">
        <v>5.0999999999999997E-2</v>
      </c>
      <c r="BN95" s="12" t="s">
        <v>321</v>
      </c>
      <c r="BO95" s="754">
        <v>11.996</v>
      </c>
      <c r="BP95" s="12" t="s">
        <v>321</v>
      </c>
      <c r="BQ95" s="754">
        <v>0</v>
      </c>
      <c r="BR95" s="12" t="s">
        <v>321</v>
      </c>
      <c r="BS95" s="654">
        <v>0</v>
      </c>
      <c r="BT95" s="12" t="s">
        <v>321</v>
      </c>
      <c r="BU95" s="654">
        <v>12.048</v>
      </c>
      <c r="BV95" s="12" t="s">
        <v>321</v>
      </c>
      <c r="BW95" s="9">
        <v>0.19</v>
      </c>
      <c r="BX95" s="9" t="s">
        <v>322</v>
      </c>
      <c r="BY95" s="755">
        <v>129.9</v>
      </c>
      <c r="BZ95" s="9" t="s">
        <v>315</v>
      </c>
      <c r="CA95" s="755">
        <v>9.8000000000000007</v>
      </c>
      <c r="CB95" s="9" t="s">
        <v>315</v>
      </c>
      <c r="CC95" s="755">
        <v>9.1</v>
      </c>
      <c r="CD95" s="9" t="s">
        <v>315</v>
      </c>
      <c r="CE95" s="755">
        <v>79.400000000000006</v>
      </c>
      <c r="CF95" s="9" t="s">
        <v>323</v>
      </c>
      <c r="CG95" s="755">
        <v>55.1</v>
      </c>
      <c r="CH95" s="9" t="s">
        <v>323</v>
      </c>
      <c r="CI95" s="9"/>
      <c r="CJ95" s="9"/>
      <c r="CK95" s="9"/>
    </row>
    <row r="96" spans="1:89" s="98" customFormat="1" x14ac:dyDescent="0.25">
      <c r="A96" s="99">
        <v>10106721</v>
      </c>
      <c r="B96" s="99"/>
      <c r="C96" s="772">
        <v>4114</v>
      </c>
      <c r="D96" s="807">
        <v>0.05</v>
      </c>
      <c r="E96" s="772">
        <f t="shared" si="4"/>
        <v>4320</v>
      </c>
      <c r="F96" s="778">
        <v>1.1000000000000001</v>
      </c>
      <c r="G96" s="774">
        <f t="shared" si="5"/>
        <v>4752</v>
      </c>
      <c r="H96" s="776"/>
      <c r="I96" s="758"/>
      <c r="J96" s="776"/>
      <c r="K96" s="786"/>
      <c r="L96" s="9" t="s">
        <v>308</v>
      </c>
      <c r="M96" s="9" t="s">
        <v>3175</v>
      </c>
      <c r="N96" s="9" t="s">
        <v>397</v>
      </c>
      <c r="O96" s="9" t="s">
        <v>310</v>
      </c>
      <c r="P96" s="9" t="s">
        <v>311</v>
      </c>
      <c r="Q96" s="9" t="s">
        <v>312</v>
      </c>
      <c r="R96" s="9" t="s">
        <v>313</v>
      </c>
      <c r="S96" s="9" t="s">
        <v>348</v>
      </c>
      <c r="T96" s="98" t="s">
        <v>204</v>
      </c>
      <c r="U96" s="99">
        <v>181</v>
      </c>
      <c r="V96" s="99" t="s">
        <v>207</v>
      </c>
      <c r="W96" s="99">
        <v>290</v>
      </c>
      <c r="X96" s="99" t="s">
        <v>207</v>
      </c>
      <c r="Y96" s="99">
        <v>216</v>
      </c>
      <c r="Z96" s="99" t="s">
        <v>207</v>
      </c>
      <c r="AA96" s="9">
        <v>300</v>
      </c>
      <c r="AB96" s="99" t="s">
        <v>207</v>
      </c>
      <c r="AC96" s="9">
        <v>342</v>
      </c>
      <c r="AD96" s="9" t="s">
        <v>207</v>
      </c>
      <c r="AE96" s="9">
        <v>135</v>
      </c>
      <c r="AF96" s="9" t="s">
        <v>315</v>
      </c>
      <c r="AG96" s="14" t="s">
        <v>359</v>
      </c>
      <c r="AH96" s="14" t="s">
        <v>207</v>
      </c>
      <c r="AI96" s="14" t="s">
        <v>360</v>
      </c>
      <c r="AJ96" s="14" t="s">
        <v>207</v>
      </c>
      <c r="AK96" s="9">
        <v>5</v>
      </c>
      <c r="AL96" s="14" t="s">
        <v>207</v>
      </c>
      <c r="AM96" s="9">
        <v>5</v>
      </c>
      <c r="AN96" s="14" t="s">
        <v>207</v>
      </c>
      <c r="AO96" s="9">
        <v>5</v>
      </c>
      <c r="AP96" s="14" t="s">
        <v>207</v>
      </c>
      <c r="AQ96" s="9">
        <v>30</v>
      </c>
      <c r="AR96" s="14" t="s">
        <v>207</v>
      </c>
      <c r="AS96" s="9" t="s">
        <v>43</v>
      </c>
      <c r="AT96" s="9" t="s">
        <v>346</v>
      </c>
      <c r="AU96" s="9" t="s">
        <v>319</v>
      </c>
      <c r="AV96" s="9" t="s">
        <v>320</v>
      </c>
      <c r="AW96" s="9" t="s">
        <v>3176</v>
      </c>
      <c r="AX96" s="9">
        <v>9010600000</v>
      </c>
      <c r="AY96" s="99">
        <v>351</v>
      </c>
      <c r="AZ96" s="12" t="s">
        <v>207</v>
      </c>
      <c r="BA96" s="99">
        <v>25</v>
      </c>
      <c r="BB96" s="12" t="s">
        <v>207</v>
      </c>
      <c r="BC96" s="99">
        <v>23</v>
      </c>
      <c r="BD96" s="12" t="s">
        <v>207</v>
      </c>
      <c r="BE96" s="99">
        <v>39</v>
      </c>
      <c r="BF96" s="12" t="s">
        <v>321</v>
      </c>
      <c r="BG96" s="654">
        <v>38.558999999999997</v>
      </c>
      <c r="BH96" s="12" t="s">
        <v>321</v>
      </c>
      <c r="BI96" s="99">
        <v>27</v>
      </c>
      <c r="BJ96" s="12" t="s">
        <v>321</v>
      </c>
      <c r="BK96" s="754">
        <v>0</v>
      </c>
      <c r="BL96" s="12" t="s">
        <v>321</v>
      </c>
      <c r="BM96" s="754">
        <v>5.0999999999999997E-2</v>
      </c>
      <c r="BN96" s="12" t="s">
        <v>321</v>
      </c>
      <c r="BO96" s="754">
        <v>11.507999999999999</v>
      </c>
      <c r="BP96" s="12" t="s">
        <v>321</v>
      </c>
      <c r="BQ96" s="754">
        <v>0</v>
      </c>
      <c r="BR96" s="12" t="s">
        <v>321</v>
      </c>
      <c r="BS96" s="654">
        <v>0</v>
      </c>
      <c r="BT96" s="12" t="s">
        <v>321</v>
      </c>
      <c r="BU96" s="654">
        <v>11.558999999999999</v>
      </c>
      <c r="BV96" s="12" t="s">
        <v>321</v>
      </c>
      <c r="BW96" s="9">
        <v>0.2</v>
      </c>
      <c r="BX96" s="9" t="s">
        <v>322</v>
      </c>
      <c r="BY96" s="755">
        <v>138.19999999999999</v>
      </c>
      <c r="BZ96" s="9" t="s">
        <v>315</v>
      </c>
      <c r="CA96" s="755">
        <v>9.8000000000000007</v>
      </c>
      <c r="CB96" s="9" t="s">
        <v>315</v>
      </c>
      <c r="CC96" s="755">
        <v>9.1</v>
      </c>
      <c r="CD96" s="9" t="s">
        <v>315</v>
      </c>
      <c r="CE96" s="755">
        <v>83.8</v>
      </c>
      <c r="CF96" s="9" t="s">
        <v>323</v>
      </c>
      <c r="CG96" s="755">
        <v>59.5</v>
      </c>
      <c r="CH96" s="9" t="s">
        <v>323</v>
      </c>
      <c r="CI96" s="9"/>
      <c r="CJ96" s="9"/>
      <c r="CK96" s="9"/>
    </row>
    <row r="97" spans="1:89" s="98" customFormat="1" x14ac:dyDescent="0.25">
      <c r="A97" s="99">
        <v>10106722</v>
      </c>
      <c r="B97" s="99"/>
      <c r="C97" s="772">
        <v>4411</v>
      </c>
      <c r="D97" s="807">
        <v>0.05</v>
      </c>
      <c r="E97" s="772">
        <f t="shared" si="4"/>
        <v>4632</v>
      </c>
      <c r="F97" s="778">
        <v>1.1000000000000001</v>
      </c>
      <c r="G97" s="774">
        <f t="shared" si="5"/>
        <v>5095</v>
      </c>
      <c r="H97" s="776"/>
      <c r="I97" s="758"/>
      <c r="J97" s="776"/>
      <c r="K97" s="786"/>
      <c r="L97" s="9" t="s">
        <v>308</v>
      </c>
      <c r="M97" s="9" t="s">
        <v>3177</v>
      </c>
      <c r="N97" s="9" t="s">
        <v>397</v>
      </c>
      <c r="O97" s="9" t="s">
        <v>310</v>
      </c>
      <c r="P97" s="9" t="s">
        <v>311</v>
      </c>
      <c r="Q97" s="9" t="s">
        <v>312</v>
      </c>
      <c r="R97" s="9" t="s">
        <v>313</v>
      </c>
      <c r="S97" s="9" t="s">
        <v>348</v>
      </c>
      <c r="T97" s="98" t="s">
        <v>204</v>
      </c>
      <c r="U97" s="99">
        <v>194</v>
      </c>
      <c r="V97" s="99" t="s">
        <v>207</v>
      </c>
      <c r="W97" s="99">
        <v>310</v>
      </c>
      <c r="X97" s="99" t="s">
        <v>207</v>
      </c>
      <c r="Y97" s="99">
        <v>229</v>
      </c>
      <c r="Z97" s="99" t="s">
        <v>207</v>
      </c>
      <c r="AA97" s="9">
        <v>320</v>
      </c>
      <c r="AB97" s="99" t="s">
        <v>207</v>
      </c>
      <c r="AC97" s="9">
        <v>366</v>
      </c>
      <c r="AD97" s="9" t="s">
        <v>207</v>
      </c>
      <c r="AE97" s="9">
        <v>144</v>
      </c>
      <c r="AF97" s="9" t="s">
        <v>315</v>
      </c>
      <c r="AG97" s="14" t="s">
        <v>361</v>
      </c>
      <c r="AH97" s="14" t="s">
        <v>207</v>
      </c>
      <c r="AI97" s="14" t="s">
        <v>362</v>
      </c>
      <c r="AJ97" s="14" t="s">
        <v>207</v>
      </c>
      <c r="AK97" s="9">
        <v>5</v>
      </c>
      <c r="AL97" s="14" t="s">
        <v>207</v>
      </c>
      <c r="AM97" s="9">
        <v>5</v>
      </c>
      <c r="AN97" s="14" t="s">
        <v>207</v>
      </c>
      <c r="AO97" s="9">
        <v>5</v>
      </c>
      <c r="AP97" s="14" t="s">
        <v>207</v>
      </c>
      <c r="AQ97" s="9">
        <v>30</v>
      </c>
      <c r="AR97" s="14" t="s">
        <v>207</v>
      </c>
      <c r="AS97" s="9" t="s">
        <v>43</v>
      </c>
      <c r="AT97" s="9" t="s">
        <v>346</v>
      </c>
      <c r="AU97" s="9" t="s">
        <v>319</v>
      </c>
      <c r="AV97" s="9" t="s">
        <v>320</v>
      </c>
      <c r="AW97" s="9" t="s">
        <v>3178</v>
      </c>
      <c r="AX97" s="9">
        <v>9010600000</v>
      </c>
      <c r="AY97" s="99">
        <v>373</v>
      </c>
      <c r="AZ97" s="12" t="s">
        <v>207</v>
      </c>
      <c r="BA97" s="99">
        <v>25</v>
      </c>
      <c r="BB97" s="12" t="s">
        <v>207</v>
      </c>
      <c r="BC97" s="99">
        <v>23</v>
      </c>
      <c r="BD97" s="12" t="s">
        <v>207</v>
      </c>
      <c r="BE97" s="99">
        <v>41</v>
      </c>
      <c r="BF97" s="12" t="s">
        <v>321</v>
      </c>
      <c r="BG97" s="654">
        <v>40.933999999999997</v>
      </c>
      <c r="BH97" s="12" t="s">
        <v>321</v>
      </c>
      <c r="BI97" s="99">
        <v>29</v>
      </c>
      <c r="BJ97" s="12" t="s">
        <v>321</v>
      </c>
      <c r="BK97" s="754">
        <v>0</v>
      </c>
      <c r="BL97" s="12" t="s">
        <v>321</v>
      </c>
      <c r="BM97" s="754">
        <v>5.0999999999999997E-2</v>
      </c>
      <c r="BN97" s="12" t="s">
        <v>321</v>
      </c>
      <c r="BO97" s="754">
        <v>11.882999999999999</v>
      </c>
      <c r="BP97" s="12" t="s">
        <v>321</v>
      </c>
      <c r="BQ97" s="754">
        <v>0</v>
      </c>
      <c r="BR97" s="12" t="s">
        <v>321</v>
      </c>
      <c r="BS97" s="654">
        <v>0</v>
      </c>
      <c r="BT97" s="12" t="s">
        <v>321</v>
      </c>
      <c r="BU97" s="654">
        <v>11.933999999999999</v>
      </c>
      <c r="BV97" s="12" t="s">
        <v>321</v>
      </c>
      <c r="BW97" s="9">
        <v>0.22</v>
      </c>
      <c r="BX97" s="9" t="s">
        <v>322</v>
      </c>
      <c r="BY97" s="755">
        <v>146.9</v>
      </c>
      <c r="BZ97" s="9" t="s">
        <v>315</v>
      </c>
      <c r="CA97" s="755">
        <v>9.8000000000000007</v>
      </c>
      <c r="CB97" s="9" t="s">
        <v>315</v>
      </c>
      <c r="CC97" s="755">
        <v>9.1</v>
      </c>
      <c r="CD97" s="9" t="s">
        <v>315</v>
      </c>
      <c r="CE97" s="755">
        <v>88.2</v>
      </c>
      <c r="CF97" s="9" t="s">
        <v>323</v>
      </c>
      <c r="CG97" s="755">
        <v>63.9</v>
      </c>
      <c r="CH97" s="9" t="s">
        <v>323</v>
      </c>
      <c r="CI97" s="9"/>
      <c r="CJ97" s="9"/>
      <c r="CK97" s="9"/>
    </row>
    <row r="98" spans="1:89" s="98" customFormat="1" x14ac:dyDescent="0.25">
      <c r="A98" s="99">
        <v>10106723</v>
      </c>
      <c r="B98" s="99"/>
      <c r="C98" s="772">
        <v>4723</v>
      </c>
      <c r="D98" s="807">
        <v>0.05</v>
      </c>
      <c r="E98" s="772">
        <f t="shared" si="4"/>
        <v>4959</v>
      </c>
      <c r="F98" s="778">
        <v>1.1000000000000001</v>
      </c>
      <c r="G98" s="774">
        <f t="shared" si="5"/>
        <v>5455</v>
      </c>
      <c r="H98" s="776"/>
      <c r="I98" s="758"/>
      <c r="J98" s="776"/>
      <c r="K98" s="786"/>
      <c r="L98" s="9" t="s">
        <v>308</v>
      </c>
      <c r="M98" s="9" t="s">
        <v>3179</v>
      </c>
      <c r="N98" s="9" t="s">
        <v>397</v>
      </c>
      <c r="O98" s="9" t="s">
        <v>310</v>
      </c>
      <c r="P98" s="9" t="s">
        <v>311</v>
      </c>
      <c r="Q98" s="9" t="s">
        <v>312</v>
      </c>
      <c r="R98" s="9" t="s">
        <v>313</v>
      </c>
      <c r="S98" s="9" t="s">
        <v>348</v>
      </c>
      <c r="T98" s="98" t="s">
        <v>204</v>
      </c>
      <c r="U98" s="99">
        <v>206</v>
      </c>
      <c r="V98" s="99" t="s">
        <v>207</v>
      </c>
      <c r="W98" s="99">
        <v>330</v>
      </c>
      <c r="X98" s="99" t="s">
        <v>207</v>
      </c>
      <c r="Y98" s="99">
        <v>241</v>
      </c>
      <c r="Z98" s="99" t="s">
        <v>207</v>
      </c>
      <c r="AA98" s="9">
        <v>340</v>
      </c>
      <c r="AB98" s="99" t="s">
        <v>207</v>
      </c>
      <c r="AC98" s="9">
        <v>389</v>
      </c>
      <c r="AD98" s="9" t="s">
        <v>207</v>
      </c>
      <c r="AE98" s="9">
        <v>153</v>
      </c>
      <c r="AF98" s="9" t="s">
        <v>315</v>
      </c>
      <c r="AG98" s="14" t="s">
        <v>363</v>
      </c>
      <c r="AH98" s="14" t="s">
        <v>207</v>
      </c>
      <c r="AI98" s="14" t="s">
        <v>364</v>
      </c>
      <c r="AJ98" s="14" t="s">
        <v>207</v>
      </c>
      <c r="AK98" s="9">
        <v>5</v>
      </c>
      <c r="AL98" s="14" t="s">
        <v>207</v>
      </c>
      <c r="AM98" s="9">
        <v>5</v>
      </c>
      <c r="AN98" s="14" t="s">
        <v>207</v>
      </c>
      <c r="AO98" s="9">
        <v>5</v>
      </c>
      <c r="AP98" s="14" t="s">
        <v>207</v>
      </c>
      <c r="AQ98" s="9">
        <v>30</v>
      </c>
      <c r="AR98" s="14" t="s">
        <v>207</v>
      </c>
      <c r="AS98" s="9" t="s">
        <v>43</v>
      </c>
      <c r="AT98" s="9" t="s">
        <v>346</v>
      </c>
      <c r="AU98" s="9" t="s">
        <v>319</v>
      </c>
      <c r="AV98" s="9" t="s">
        <v>320</v>
      </c>
      <c r="AW98" s="9" t="s">
        <v>3180</v>
      </c>
      <c r="AX98" s="9">
        <v>9010600000</v>
      </c>
      <c r="AY98" s="99">
        <v>396</v>
      </c>
      <c r="AZ98" s="12" t="s">
        <v>207</v>
      </c>
      <c r="BA98" s="99">
        <v>25</v>
      </c>
      <c r="BB98" s="12" t="s">
        <v>207</v>
      </c>
      <c r="BC98" s="99">
        <v>23</v>
      </c>
      <c r="BD98" s="12" t="s">
        <v>207</v>
      </c>
      <c r="BE98" s="99">
        <v>44</v>
      </c>
      <c r="BF98" s="12" t="s">
        <v>321</v>
      </c>
      <c r="BG98" s="654">
        <v>43.548999999999999</v>
      </c>
      <c r="BH98" s="12" t="s">
        <v>321</v>
      </c>
      <c r="BI98" s="99">
        <v>31</v>
      </c>
      <c r="BJ98" s="12" t="s">
        <v>321</v>
      </c>
      <c r="BK98" s="754">
        <v>0</v>
      </c>
      <c r="BL98" s="12" t="s">
        <v>321</v>
      </c>
      <c r="BM98" s="754">
        <v>5.0999999999999997E-2</v>
      </c>
      <c r="BN98" s="12" t="s">
        <v>321</v>
      </c>
      <c r="BO98" s="754">
        <v>12.497999999999999</v>
      </c>
      <c r="BP98" s="12" t="s">
        <v>321</v>
      </c>
      <c r="BQ98" s="754">
        <v>0</v>
      </c>
      <c r="BR98" s="12" t="s">
        <v>321</v>
      </c>
      <c r="BS98" s="654">
        <v>0</v>
      </c>
      <c r="BT98" s="12" t="s">
        <v>321</v>
      </c>
      <c r="BU98" s="654">
        <v>12.548999999999999</v>
      </c>
      <c r="BV98" s="12" t="s">
        <v>321</v>
      </c>
      <c r="BW98" s="9">
        <v>0.23</v>
      </c>
      <c r="BX98" s="9" t="s">
        <v>322</v>
      </c>
      <c r="BY98" s="755">
        <v>155.9</v>
      </c>
      <c r="BZ98" s="9" t="s">
        <v>315</v>
      </c>
      <c r="CA98" s="755">
        <v>9.8000000000000007</v>
      </c>
      <c r="CB98" s="9" t="s">
        <v>315</v>
      </c>
      <c r="CC98" s="755">
        <v>9.1</v>
      </c>
      <c r="CD98" s="9" t="s">
        <v>315</v>
      </c>
      <c r="CE98" s="755">
        <v>94.8</v>
      </c>
      <c r="CF98" s="9" t="s">
        <v>323</v>
      </c>
      <c r="CG98" s="755">
        <v>68.3</v>
      </c>
      <c r="CH98" s="9" t="s">
        <v>323</v>
      </c>
      <c r="CI98" s="9"/>
      <c r="CJ98" s="9"/>
      <c r="CK98" s="9"/>
    </row>
    <row r="99" spans="1:89" s="98" customFormat="1" x14ac:dyDescent="0.25">
      <c r="A99" s="99">
        <v>10106724</v>
      </c>
      <c r="B99" s="99"/>
      <c r="C99" s="772">
        <v>5048</v>
      </c>
      <c r="D99" s="807">
        <v>0.05</v>
      </c>
      <c r="E99" s="772">
        <f t="shared" si="4"/>
        <v>5300</v>
      </c>
      <c r="F99" s="778">
        <v>1.1000000000000001</v>
      </c>
      <c r="G99" s="774">
        <f t="shared" si="5"/>
        <v>5830</v>
      </c>
      <c r="H99" s="776"/>
      <c r="I99" s="758"/>
      <c r="J99" s="776"/>
      <c r="K99" s="786"/>
      <c r="L99" s="9" t="s">
        <v>308</v>
      </c>
      <c r="M99" s="9" t="s">
        <v>3181</v>
      </c>
      <c r="N99" s="9" t="s">
        <v>397</v>
      </c>
      <c r="O99" s="9" t="s">
        <v>310</v>
      </c>
      <c r="P99" s="9" t="s">
        <v>311</v>
      </c>
      <c r="Q99" s="9" t="s">
        <v>312</v>
      </c>
      <c r="R99" s="9" t="s">
        <v>313</v>
      </c>
      <c r="S99" s="9" t="s">
        <v>348</v>
      </c>
      <c r="T99" s="98" t="s">
        <v>204</v>
      </c>
      <c r="U99" s="99">
        <v>219</v>
      </c>
      <c r="V99" s="99" t="s">
        <v>207</v>
      </c>
      <c r="W99" s="99">
        <v>350</v>
      </c>
      <c r="X99" s="99" t="s">
        <v>207</v>
      </c>
      <c r="Y99" s="99">
        <v>254</v>
      </c>
      <c r="Z99" s="99" t="s">
        <v>207</v>
      </c>
      <c r="AA99" s="9">
        <v>360</v>
      </c>
      <c r="AB99" s="99" t="s">
        <v>207</v>
      </c>
      <c r="AC99" s="9">
        <v>413</v>
      </c>
      <c r="AD99" s="9" t="s">
        <v>207</v>
      </c>
      <c r="AE99" s="9">
        <v>163</v>
      </c>
      <c r="AF99" s="9" t="s">
        <v>315</v>
      </c>
      <c r="AG99" s="14" t="s">
        <v>365</v>
      </c>
      <c r="AH99" s="14" t="s">
        <v>207</v>
      </c>
      <c r="AI99" s="14" t="s">
        <v>366</v>
      </c>
      <c r="AJ99" s="14" t="s">
        <v>207</v>
      </c>
      <c r="AK99" s="9">
        <v>5</v>
      </c>
      <c r="AL99" s="14" t="s">
        <v>207</v>
      </c>
      <c r="AM99" s="9">
        <v>5</v>
      </c>
      <c r="AN99" s="14" t="s">
        <v>207</v>
      </c>
      <c r="AO99" s="9">
        <v>5</v>
      </c>
      <c r="AP99" s="14" t="s">
        <v>207</v>
      </c>
      <c r="AQ99" s="9">
        <v>30</v>
      </c>
      <c r="AR99" s="14" t="s">
        <v>207</v>
      </c>
      <c r="AS99" s="9" t="s">
        <v>43</v>
      </c>
      <c r="AT99" s="9" t="s">
        <v>346</v>
      </c>
      <c r="AU99" s="9" t="s">
        <v>319</v>
      </c>
      <c r="AV99" s="9" t="s">
        <v>320</v>
      </c>
      <c r="AW99" s="9" t="s">
        <v>3182</v>
      </c>
      <c r="AX99" s="9">
        <v>9010600000</v>
      </c>
      <c r="AY99" s="99">
        <v>419</v>
      </c>
      <c r="AZ99" s="12" t="s">
        <v>207</v>
      </c>
      <c r="BA99" s="99">
        <v>30</v>
      </c>
      <c r="BB99" s="12" t="s">
        <v>207</v>
      </c>
      <c r="BC99" s="99">
        <v>33</v>
      </c>
      <c r="BD99" s="12" t="s">
        <v>207</v>
      </c>
      <c r="BE99" s="99">
        <v>77</v>
      </c>
      <c r="BF99" s="12" t="s">
        <v>321</v>
      </c>
      <c r="BG99" s="654">
        <v>76.210999999999999</v>
      </c>
      <c r="BH99" s="12" t="s">
        <v>321</v>
      </c>
      <c r="BI99" s="99">
        <v>33</v>
      </c>
      <c r="BJ99" s="12" t="s">
        <v>321</v>
      </c>
      <c r="BK99" s="754">
        <v>0</v>
      </c>
      <c r="BL99" s="12" t="s">
        <v>321</v>
      </c>
      <c r="BM99" s="754">
        <v>5.0999999999999997E-2</v>
      </c>
      <c r="BN99" s="12" t="s">
        <v>321</v>
      </c>
      <c r="BO99" s="754">
        <v>4.8079999999999998</v>
      </c>
      <c r="BP99" s="12" t="s">
        <v>321</v>
      </c>
      <c r="BQ99" s="754">
        <v>0.02</v>
      </c>
      <c r="BR99" s="12" t="s">
        <v>321</v>
      </c>
      <c r="BS99" s="654">
        <v>38.331000000000003</v>
      </c>
      <c r="BT99" s="12" t="s">
        <v>321</v>
      </c>
      <c r="BU99" s="654">
        <v>43.210999999999999</v>
      </c>
      <c r="BV99" s="12" t="s">
        <v>321</v>
      </c>
      <c r="BW99" s="9">
        <v>0.42</v>
      </c>
      <c r="BX99" s="9" t="s">
        <v>322</v>
      </c>
      <c r="BY99" s="755">
        <v>165</v>
      </c>
      <c r="BZ99" s="9" t="s">
        <v>315</v>
      </c>
      <c r="CA99" s="755">
        <v>11.8</v>
      </c>
      <c r="CB99" s="9" t="s">
        <v>315</v>
      </c>
      <c r="CC99" s="755">
        <v>13</v>
      </c>
      <c r="CD99" s="9" t="s">
        <v>315</v>
      </c>
      <c r="CE99" s="755">
        <v>165.3</v>
      </c>
      <c r="CF99" s="9" t="s">
        <v>323</v>
      </c>
      <c r="CG99" s="755">
        <v>72.8</v>
      </c>
      <c r="CH99" s="9" t="s">
        <v>323</v>
      </c>
      <c r="CI99" s="9"/>
      <c r="CJ99" s="9"/>
      <c r="CK99" s="9"/>
    </row>
    <row r="100" spans="1:89" s="98" customFormat="1" x14ac:dyDescent="0.25">
      <c r="A100" s="99">
        <v>10106725</v>
      </c>
      <c r="B100" s="99"/>
      <c r="C100" s="772">
        <v>5388</v>
      </c>
      <c r="D100" s="807">
        <v>0.05</v>
      </c>
      <c r="E100" s="772">
        <f t="shared" si="4"/>
        <v>5657</v>
      </c>
      <c r="F100" s="778">
        <v>1.1000000000000001</v>
      </c>
      <c r="G100" s="774">
        <f t="shared" si="5"/>
        <v>6223</v>
      </c>
      <c r="H100" s="776"/>
      <c r="I100" s="758"/>
      <c r="J100" s="776"/>
      <c r="K100" s="786"/>
      <c r="L100" s="9" t="s">
        <v>308</v>
      </c>
      <c r="M100" s="9" t="s">
        <v>3183</v>
      </c>
      <c r="N100" s="9" t="s">
        <v>397</v>
      </c>
      <c r="O100" s="9" t="s">
        <v>310</v>
      </c>
      <c r="P100" s="9" t="s">
        <v>311</v>
      </c>
      <c r="Q100" s="9" t="s">
        <v>312</v>
      </c>
      <c r="R100" s="9" t="s">
        <v>313</v>
      </c>
      <c r="S100" s="9" t="s">
        <v>348</v>
      </c>
      <c r="T100" s="98" t="s">
        <v>204</v>
      </c>
      <c r="U100" s="99">
        <v>231</v>
      </c>
      <c r="V100" s="99" t="s">
        <v>207</v>
      </c>
      <c r="W100" s="99">
        <v>370</v>
      </c>
      <c r="X100" s="99" t="s">
        <v>207</v>
      </c>
      <c r="Y100" s="99">
        <v>266</v>
      </c>
      <c r="Z100" s="99" t="s">
        <v>207</v>
      </c>
      <c r="AA100" s="9">
        <v>380</v>
      </c>
      <c r="AB100" s="99" t="s">
        <v>207</v>
      </c>
      <c r="AC100" s="9">
        <v>436</v>
      </c>
      <c r="AD100" s="9" t="s">
        <v>207</v>
      </c>
      <c r="AE100" s="9">
        <v>172</v>
      </c>
      <c r="AF100" s="9" t="s">
        <v>315</v>
      </c>
      <c r="AG100" s="14" t="s">
        <v>367</v>
      </c>
      <c r="AH100" s="14" t="s">
        <v>207</v>
      </c>
      <c r="AI100" s="14" t="s">
        <v>368</v>
      </c>
      <c r="AJ100" s="14" t="s">
        <v>207</v>
      </c>
      <c r="AK100" s="9">
        <v>5</v>
      </c>
      <c r="AL100" s="14" t="s">
        <v>207</v>
      </c>
      <c r="AM100" s="9">
        <v>5</v>
      </c>
      <c r="AN100" s="14" t="s">
        <v>207</v>
      </c>
      <c r="AO100" s="9">
        <v>5</v>
      </c>
      <c r="AP100" s="14" t="s">
        <v>207</v>
      </c>
      <c r="AQ100" s="9">
        <v>30</v>
      </c>
      <c r="AR100" s="14" t="s">
        <v>207</v>
      </c>
      <c r="AS100" s="9" t="s">
        <v>43</v>
      </c>
      <c r="AT100" s="9" t="s">
        <v>346</v>
      </c>
      <c r="AU100" s="9" t="s">
        <v>319</v>
      </c>
      <c r="AV100" s="9" t="s">
        <v>320</v>
      </c>
      <c r="AW100" s="9" t="s">
        <v>3184</v>
      </c>
      <c r="AX100" s="9">
        <v>9010600000</v>
      </c>
      <c r="AY100" s="99">
        <v>434</v>
      </c>
      <c r="AZ100" s="12" t="s">
        <v>207</v>
      </c>
      <c r="BA100" s="99">
        <v>30</v>
      </c>
      <c r="BB100" s="12" t="s">
        <v>207</v>
      </c>
      <c r="BC100" s="99">
        <v>33</v>
      </c>
      <c r="BD100" s="12" t="s">
        <v>207</v>
      </c>
      <c r="BE100" s="99">
        <v>80</v>
      </c>
      <c r="BF100" s="12" t="s">
        <v>321</v>
      </c>
      <c r="BG100" s="654">
        <v>79.393000000000001</v>
      </c>
      <c r="BH100" s="12" t="s">
        <v>321</v>
      </c>
      <c r="BI100" s="99">
        <v>34</v>
      </c>
      <c r="BJ100" s="12" t="s">
        <v>321</v>
      </c>
      <c r="BK100" s="754">
        <v>0</v>
      </c>
      <c r="BL100" s="12" t="s">
        <v>321</v>
      </c>
      <c r="BM100" s="754">
        <v>5.0999999999999997E-2</v>
      </c>
      <c r="BN100" s="12" t="s">
        <v>321</v>
      </c>
      <c r="BO100" s="754">
        <v>5.9080000000000004</v>
      </c>
      <c r="BP100" s="12" t="s">
        <v>321</v>
      </c>
      <c r="BQ100" s="754">
        <v>0.02</v>
      </c>
      <c r="BR100" s="12" t="s">
        <v>321</v>
      </c>
      <c r="BS100" s="654">
        <v>39.412999999999997</v>
      </c>
      <c r="BT100" s="12" t="s">
        <v>321</v>
      </c>
      <c r="BU100" s="654">
        <v>45.393000000000001</v>
      </c>
      <c r="BV100" s="12" t="s">
        <v>321</v>
      </c>
      <c r="BW100" s="9">
        <v>0.44</v>
      </c>
      <c r="BX100" s="9" t="s">
        <v>322</v>
      </c>
      <c r="BY100" s="755">
        <v>170.9</v>
      </c>
      <c r="BZ100" s="9" t="s">
        <v>315</v>
      </c>
      <c r="CA100" s="755">
        <v>11.8</v>
      </c>
      <c r="CB100" s="9" t="s">
        <v>315</v>
      </c>
      <c r="CC100" s="755">
        <v>13</v>
      </c>
      <c r="CD100" s="9" t="s">
        <v>315</v>
      </c>
      <c r="CE100" s="755">
        <v>174.2</v>
      </c>
      <c r="CF100" s="9" t="s">
        <v>323</v>
      </c>
      <c r="CG100" s="755">
        <v>75</v>
      </c>
      <c r="CH100" s="9" t="s">
        <v>323</v>
      </c>
      <c r="CI100" s="9"/>
      <c r="CJ100" s="9"/>
      <c r="CK100" s="9"/>
    </row>
    <row r="101" spans="1:89" s="98" customFormat="1" x14ac:dyDescent="0.25">
      <c r="A101" s="99">
        <v>10106726</v>
      </c>
      <c r="B101" s="99"/>
      <c r="C101" s="772">
        <v>5741</v>
      </c>
      <c r="D101" s="807">
        <v>0.05</v>
      </c>
      <c r="E101" s="772">
        <f t="shared" si="4"/>
        <v>6028</v>
      </c>
      <c r="F101" s="778">
        <v>1.1000000000000001</v>
      </c>
      <c r="G101" s="774">
        <f t="shared" si="5"/>
        <v>6631</v>
      </c>
      <c r="H101" s="776"/>
      <c r="I101" s="758"/>
      <c r="J101" s="776"/>
      <c r="K101" s="786"/>
      <c r="L101" s="9" t="s">
        <v>308</v>
      </c>
      <c r="M101" s="9" t="s">
        <v>3185</v>
      </c>
      <c r="N101" s="9" t="s">
        <v>397</v>
      </c>
      <c r="O101" s="9" t="s">
        <v>310</v>
      </c>
      <c r="P101" s="9" t="s">
        <v>311</v>
      </c>
      <c r="Q101" s="9" t="s">
        <v>312</v>
      </c>
      <c r="R101" s="9" t="s">
        <v>313</v>
      </c>
      <c r="S101" s="9" t="s">
        <v>348</v>
      </c>
      <c r="T101" s="98" t="s">
        <v>204</v>
      </c>
      <c r="U101" s="99">
        <v>244</v>
      </c>
      <c r="V101" s="99" t="s">
        <v>207</v>
      </c>
      <c r="W101" s="99">
        <v>390</v>
      </c>
      <c r="X101" s="99" t="s">
        <v>207</v>
      </c>
      <c r="Y101" s="99">
        <v>279</v>
      </c>
      <c r="Z101" s="99" t="s">
        <v>207</v>
      </c>
      <c r="AA101" s="9">
        <v>400</v>
      </c>
      <c r="AB101" s="99" t="s">
        <v>207</v>
      </c>
      <c r="AC101" s="9">
        <v>460</v>
      </c>
      <c r="AD101" s="9" t="s">
        <v>207</v>
      </c>
      <c r="AE101" s="9">
        <v>181</v>
      </c>
      <c r="AF101" s="9" t="s">
        <v>315</v>
      </c>
      <c r="AG101" s="14" t="s">
        <v>369</v>
      </c>
      <c r="AH101" s="14" t="s">
        <v>207</v>
      </c>
      <c r="AI101" s="14" t="s">
        <v>370</v>
      </c>
      <c r="AJ101" s="14" t="s">
        <v>207</v>
      </c>
      <c r="AK101" s="9">
        <v>5</v>
      </c>
      <c r="AL101" s="14" t="s">
        <v>207</v>
      </c>
      <c r="AM101" s="9">
        <v>5</v>
      </c>
      <c r="AN101" s="14" t="s">
        <v>207</v>
      </c>
      <c r="AO101" s="9">
        <v>5</v>
      </c>
      <c r="AP101" s="14" t="s">
        <v>207</v>
      </c>
      <c r="AQ101" s="9">
        <v>30</v>
      </c>
      <c r="AR101" s="14" t="s">
        <v>207</v>
      </c>
      <c r="AS101" s="9" t="s">
        <v>43</v>
      </c>
      <c r="AT101" s="9" t="s">
        <v>346</v>
      </c>
      <c r="AU101" s="9" t="s">
        <v>319</v>
      </c>
      <c r="AV101" s="9" t="s">
        <v>320</v>
      </c>
      <c r="AW101" s="9" t="s">
        <v>3186</v>
      </c>
      <c r="AX101" s="9">
        <v>9010600000</v>
      </c>
      <c r="AY101" s="99">
        <v>452</v>
      </c>
      <c r="AZ101" s="12" t="s">
        <v>207</v>
      </c>
      <c r="BA101" s="99">
        <v>30</v>
      </c>
      <c r="BB101" s="12" t="s">
        <v>207</v>
      </c>
      <c r="BC101" s="99">
        <v>33</v>
      </c>
      <c r="BD101" s="12" t="s">
        <v>207</v>
      </c>
      <c r="BE101" s="99">
        <v>83</v>
      </c>
      <c r="BF101" s="12" t="s">
        <v>321</v>
      </c>
      <c r="BG101" s="654">
        <v>82.834999999999994</v>
      </c>
      <c r="BH101" s="12" t="s">
        <v>321</v>
      </c>
      <c r="BI101" s="99">
        <v>36</v>
      </c>
      <c r="BJ101" s="12" t="s">
        <v>321</v>
      </c>
      <c r="BK101" s="754">
        <v>0</v>
      </c>
      <c r="BL101" s="12" t="s">
        <v>321</v>
      </c>
      <c r="BM101" s="754">
        <v>5.0999999999999997E-2</v>
      </c>
      <c r="BN101" s="12" t="s">
        <v>321</v>
      </c>
      <c r="BO101" s="754">
        <v>5.9080000000000004</v>
      </c>
      <c r="BP101" s="12" t="s">
        <v>321</v>
      </c>
      <c r="BQ101" s="754">
        <v>0.02</v>
      </c>
      <c r="BR101" s="12" t="s">
        <v>321</v>
      </c>
      <c r="BS101" s="654">
        <v>40.854999999999997</v>
      </c>
      <c r="BT101" s="12" t="s">
        <v>321</v>
      </c>
      <c r="BU101" s="654">
        <v>46.835000000000001</v>
      </c>
      <c r="BV101" s="12" t="s">
        <v>321</v>
      </c>
      <c r="BW101" s="9">
        <v>0.46</v>
      </c>
      <c r="BX101" s="9" t="s">
        <v>322</v>
      </c>
      <c r="BY101" s="755">
        <v>178</v>
      </c>
      <c r="BZ101" s="9" t="s">
        <v>315</v>
      </c>
      <c r="CA101" s="755">
        <v>11.8</v>
      </c>
      <c r="CB101" s="9" t="s">
        <v>315</v>
      </c>
      <c r="CC101" s="755">
        <v>13</v>
      </c>
      <c r="CD101" s="9" t="s">
        <v>315</v>
      </c>
      <c r="CE101" s="755">
        <v>183</v>
      </c>
      <c r="CF101" s="9" t="s">
        <v>323</v>
      </c>
      <c r="CG101" s="755">
        <v>79.400000000000006</v>
      </c>
      <c r="CH101" s="9" t="s">
        <v>323</v>
      </c>
      <c r="CI101" s="9"/>
      <c r="CJ101" s="9"/>
      <c r="CK101" s="9"/>
    </row>
    <row r="102" spans="1:89" s="98" customFormat="1" x14ac:dyDescent="0.25">
      <c r="A102" s="99">
        <v>10106672</v>
      </c>
      <c r="B102" s="99"/>
      <c r="C102" s="772">
        <v>2296</v>
      </c>
      <c r="D102" s="807">
        <v>0.05</v>
      </c>
      <c r="E102" s="772">
        <f t="shared" si="4"/>
        <v>2411</v>
      </c>
      <c r="F102" s="778">
        <v>1.1000000000000001</v>
      </c>
      <c r="G102" s="774">
        <f t="shared" si="5"/>
        <v>2652</v>
      </c>
      <c r="H102" s="776"/>
      <c r="I102" s="758"/>
      <c r="J102" s="776"/>
      <c r="K102" s="786"/>
      <c r="L102" s="9" t="s">
        <v>308</v>
      </c>
      <c r="M102" s="9" t="s">
        <v>3187</v>
      </c>
      <c r="N102" s="9" t="s">
        <v>397</v>
      </c>
      <c r="O102" s="9" t="s">
        <v>310</v>
      </c>
      <c r="P102" s="9" t="s">
        <v>311</v>
      </c>
      <c r="Q102" s="9" t="s">
        <v>312</v>
      </c>
      <c r="R102" s="9" t="s">
        <v>313</v>
      </c>
      <c r="S102" s="9" t="s">
        <v>348</v>
      </c>
      <c r="T102" s="98" t="s">
        <v>204</v>
      </c>
      <c r="U102" s="99">
        <v>119</v>
      </c>
      <c r="V102" s="99" t="s">
        <v>207</v>
      </c>
      <c r="W102" s="99">
        <v>190</v>
      </c>
      <c r="X102" s="99" t="s">
        <v>207</v>
      </c>
      <c r="Y102" s="99">
        <v>154</v>
      </c>
      <c r="Z102" s="99" t="s">
        <v>207</v>
      </c>
      <c r="AA102" s="9">
        <v>200</v>
      </c>
      <c r="AB102" s="99" t="s">
        <v>207</v>
      </c>
      <c r="AC102" s="9">
        <v>224</v>
      </c>
      <c r="AD102" s="9" t="s">
        <v>207</v>
      </c>
      <c r="AE102" s="9">
        <v>88</v>
      </c>
      <c r="AF102" s="9" t="s">
        <v>315</v>
      </c>
      <c r="AG102" s="14" t="s">
        <v>349</v>
      </c>
      <c r="AH102" s="14" t="s">
        <v>207</v>
      </c>
      <c r="AI102" s="14" t="s">
        <v>350</v>
      </c>
      <c r="AJ102" s="14" t="s">
        <v>207</v>
      </c>
      <c r="AK102" s="9">
        <v>5</v>
      </c>
      <c r="AL102" s="14" t="s">
        <v>207</v>
      </c>
      <c r="AM102" s="9">
        <v>5</v>
      </c>
      <c r="AN102" s="14" t="s">
        <v>207</v>
      </c>
      <c r="AO102" s="9">
        <v>5</v>
      </c>
      <c r="AP102" s="14" t="s">
        <v>207</v>
      </c>
      <c r="AQ102" s="9">
        <v>30</v>
      </c>
      <c r="AR102" s="14" t="s">
        <v>207</v>
      </c>
      <c r="AS102" s="9" t="s">
        <v>0</v>
      </c>
      <c r="AT102" s="9" t="s">
        <v>318</v>
      </c>
      <c r="AU102" s="9" t="s">
        <v>319</v>
      </c>
      <c r="AV102" s="9" t="s">
        <v>320</v>
      </c>
      <c r="AW102" s="9" t="s">
        <v>3188</v>
      </c>
      <c r="AX102" s="9">
        <v>9010600000</v>
      </c>
      <c r="AY102" s="99">
        <v>251</v>
      </c>
      <c r="AZ102" s="12" t="s">
        <v>207</v>
      </c>
      <c r="BA102" s="99">
        <v>25</v>
      </c>
      <c r="BB102" s="12" t="s">
        <v>207</v>
      </c>
      <c r="BC102" s="99">
        <v>23</v>
      </c>
      <c r="BD102" s="12" t="s">
        <v>207</v>
      </c>
      <c r="BE102" s="99">
        <v>28</v>
      </c>
      <c r="BF102" s="12" t="s">
        <v>321</v>
      </c>
      <c r="BG102" s="654">
        <v>27.24</v>
      </c>
      <c r="BH102" s="12" t="s">
        <v>321</v>
      </c>
      <c r="BI102" s="99">
        <v>19</v>
      </c>
      <c r="BJ102" s="12" t="s">
        <v>321</v>
      </c>
      <c r="BK102" s="754">
        <v>0</v>
      </c>
      <c r="BL102" s="12" t="s">
        <v>321</v>
      </c>
      <c r="BM102" s="754">
        <v>5.0999999999999997E-2</v>
      </c>
      <c r="BN102" s="12" t="s">
        <v>321</v>
      </c>
      <c r="BO102" s="754">
        <v>8.1890000000000001</v>
      </c>
      <c r="BP102" s="12" t="s">
        <v>321</v>
      </c>
      <c r="BQ102" s="754">
        <v>0</v>
      </c>
      <c r="BR102" s="12" t="s">
        <v>321</v>
      </c>
      <c r="BS102" s="654">
        <v>0</v>
      </c>
      <c r="BT102" s="12" t="s">
        <v>321</v>
      </c>
      <c r="BU102" s="654">
        <v>8.24</v>
      </c>
      <c r="BV102" s="12" t="s">
        <v>321</v>
      </c>
      <c r="BW102" s="9">
        <v>0.15</v>
      </c>
      <c r="BX102" s="9" t="s">
        <v>322</v>
      </c>
      <c r="BY102" s="755">
        <v>98.8</v>
      </c>
      <c r="BZ102" s="9" t="s">
        <v>315</v>
      </c>
      <c r="CA102" s="755">
        <v>9.8000000000000007</v>
      </c>
      <c r="CB102" s="9" t="s">
        <v>315</v>
      </c>
      <c r="CC102" s="755">
        <v>9.1</v>
      </c>
      <c r="CD102" s="9" t="s">
        <v>315</v>
      </c>
      <c r="CE102" s="755">
        <v>57.3</v>
      </c>
      <c r="CF102" s="9" t="s">
        <v>323</v>
      </c>
      <c r="CG102" s="755">
        <v>41.9</v>
      </c>
      <c r="CH102" s="9" t="s">
        <v>323</v>
      </c>
      <c r="CI102" s="9"/>
      <c r="CJ102" s="9"/>
      <c r="CK102" s="9"/>
    </row>
    <row r="103" spans="1:89" s="98" customFormat="1" x14ac:dyDescent="0.25">
      <c r="A103" s="99">
        <v>10106673</v>
      </c>
      <c r="B103" s="99"/>
      <c r="C103" s="772">
        <v>2484</v>
      </c>
      <c r="D103" s="807">
        <v>0.05</v>
      </c>
      <c r="E103" s="772">
        <f t="shared" si="4"/>
        <v>2608</v>
      </c>
      <c r="F103" s="778">
        <v>1.1000000000000001</v>
      </c>
      <c r="G103" s="774">
        <f t="shared" si="5"/>
        <v>2869</v>
      </c>
      <c r="H103" s="776"/>
      <c r="I103" s="758"/>
      <c r="J103" s="776"/>
      <c r="K103" s="786"/>
      <c r="L103" s="9" t="s">
        <v>308</v>
      </c>
      <c r="M103" s="9" t="s">
        <v>3189</v>
      </c>
      <c r="N103" s="9" t="s">
        <v>397</v>
      </c>
      <c r="O103" s="9" t="s">
        <v>310</v>
      </c>
      <c r="P103" s="9" t="s">
        <v>311</v>
      </c>
      <c r="Q103" s="9" t="s">
        <v>312</v>
      </c>
      <c r="R103" s="9" t="s">
        <v>313</v>
      </c>
      <c r="S103" s="9" t="s">
        <v>348</v>
      </c>
      <c r="T103" s="98" t="s">
        <v>204</v>
      </c>
      <c r="U103" s="99">
        <v>131</v>
      </c>
      <c r="V103" s="99" t="s">
        <v>207</v>
      </c>
      <c r="W103" s="99">
        <v>210</v>
      </c>
      <c r="X103" s="99" t="s">
        <v>207</v>
      </c>
      <c r="Y103" s="99">
        <v>166</v>
      </c>
      <c r="Z103" s="99" t="s">
        <v>207</v>
      </c>
      <c r="AA103" s="9">
        <v>220</v>
      </c>
      <c r="AB103" s="99" t="s">
        <v>207</v>
      </c>
      <c r="AC103" s="9">
        <v>248</v>
      </c>
      <c r="AD103" s="9" t="s">
        <v>207</v>
      </c>
      <c r="AE103" s="9">
        <v>98</v>
      </c>
      <c r="AF103" s="9" t="s">
        <v>315</v>
      </c>
      <c r="AG103" s="14" t="s">
        <v>351</v>
      </c>
      <c r="AH103" s="14" t="s">
        <v>207</v>
      </c>
      <c r="AI103" s="14" t="s">
        <v>352</v>
      </c>
      <c r="AJ103" s="14" t="s">
        <v>207</v>
      </c>
      <c r="AK103" s="9">
        <v>5</v>
      </c>
      <c r="AL103" s="14" t="s">
        <v>207</v>
      </c>
      <c r="AM103" s="9">
        <v>5</v>
      </c>
      <c r="AN103" s="14" t="s">
        <v>207</v>
      </c>
      <c r="AO103" s="9">
        <v>5</v>
      </c>
      <c r="AP103" s="14" t="s">
        <v>207</v>
      </c>
      <c r="AQ103" s="9">
        <v>30</v>
      </c>
      <c r="AR103" s="14" t="s">
        <v>207</v>
      </c>
      <c r="AS103" s="9" t="s">
        <v>0</v>
      </c>
      <c r="AT103" s="9" t="s">
        <v>318</v>
      </c>
      <c r="AU103" s="9" t="s">
        <v>319</v>
      </c>
      <c r="AV103" s="9" t="s">
        <v>320</v>
      </c>
      <c r="AW103" s="9" t="s">
        <v>3190</v>
      </c>
      <c r="AX103" s="9">
        <v>9010600000</v>
      </c>
      <c r="AY103" s="99">
        <v>272</v>
      </c>
      <c r="AZ103" s="12" t="s">
        <v>207</v>
      </c>
      <c r="BA103" s="99">
        <v>25</v>
      </c>
      <c r="BB103" s="12" t="s">
        <v>207</v>
      </c>
      <c r="BC103" s="99">
        <v>23</v>
      </c>
      <c r="BD103" s="12" t="s">
        <v>207</v>
      </c>
      <c r="BE103" s="99">
        <v>30</v>
      </c>
      <c r="BF103" s="12" t="s">
        <v>321</v>
      </c>
      <c r="BG103" s="654">
        <v>29.712</v>
      </c>
      <c r="BH103" s="12" t="s">
        <v>321</v>
      </c>
      <c r="BI103" s="99">
        <v>20</v>
      </c>
      <c r="BJ103" s="12" t="s">
        <v>321</v>
      </c>
      <c r="BK103" s="754">
        <v>0</v>
      </c>
      <c r="BL103" s="12" t="s">
        <v>321</v>
      </c>
      <c r="BM103" s="754">
        <v>5.0999999999999997E-2</v>
      </c>
      <c r="BN103" s="12" t="s">
        <v>321</v>
      </c>
      <c r="BO103" s="754">
        <v>9.6609999999999996</v>
      </c>
      <c r="BP103" s="12" t="s">
        <v>321</v>
      </c>
      <c r="BQ103" s="754">
        <v>0</v>
      </c>
      <c r="BR103" s="12" t="s">
        <v>321</v>
      </c>
      <c r="BS103" s="654">
        <v>0</v>
      </c>
      <c r="BT103" s="12" t="s">
        <v>321</v>
      </c>
      <c r="BU103" s="654">
        <v>9.7119999999999997</v>
      </c>
      <c r="BV103" s="12" t="s">
        <v>321</v>
      </c>
      <c r="BW103" s="9">
        <v>0.16</v>
      </c>
      <c r="BX103" s="9" t="s">
        <v>322</v>
      </c>
      <c r="BY103" s="755">
        <v>107.1</v>
      </c>
      <c r="BZ103" s="9" t="s">
        <v>315</v>
      </c>
      <c r="CA103" s="755">
        <v>9.8000000000000007</v>
      </c>
      <c r="CB103" s="9" t="s">
        <v>315</v>
      </c>
      <c r="CC103" s="755">
        <v>9.1</v>
      </c>
      <c r="CD103" s="9" t="s">
        <v>315</v>
      </c>
      <c r="CE103" s="755">
        <v>66.099999999999994</v>
      </c>
      <c r="CF103" s="9" t="s">
        <v>323</v>
      </c>
      <c r="CG103" s="755">
        <v>44.1</v>
      </c>
      <c r="CH103" s="9" t="s">
        <v>323</v>
      </c>
      <c r="CI103" s="9"/>
      <c r="CJ103" s="9"/>
      <c r="CK103" s="9"/>
    </row>
    <row r="104" spans="1:89" s="98" customFormat="1" x14ac:dyDescent="0.25">
      <c r="A104" s="99">
        <v>10106674</v>
      </c>
      <c r="B104" s="99"/>
      <c r="C104" s="772">
        <v>2685</v>
      </c>
      <c r="D104" s="807">
        <v>0.05</v>
      </c>
      <c r="E104" s="772">
        <f t="shared" si="4"/>
        <v>2819</v>
      </c>
      <c r="F104" s="778">
        <v>1.1000000000000001</v>
      </c>
      <c r="G104" s="774">
        <f t="shared" si="5"/>
        <v>3101</v>
      </c>
      <c r="H104" s="776"/>
      <c r="I104" s="758"/>
      <c r="J104" s="776"/>
      <c r="K104" s="786"/>
      <c r="L104" s="9" t="s">
        <v>308</v>
      </c>
      <c r="M104" s="9" t="s">
        <v>3191</v>
      </c>
      <c r="N104" s="9" t="s">
        <v>397</v>
      </c>
      <c r="O104" s="9" t="s">
        <v>310</v>
      </c>
      <c r="P104" s="9" t="s">
        <v>311</v>
      </c>
      <c r="Q104" s="9" t="s">
        <v>312</v>
      </c>
      <c r="R104" s="9" t="s">
        <v>313</v>
      </c>
      <c r="S104" s="9" t="s">
        <v>348</v>
      </c>
      <c r="T104" s="98" t="s">
        <v>204</v>
      </c>
      <c r="U104" s="99">
        <v>144</v>
      </c>
      <c r="V104" s="99" t="s">
        <v>207</v>
      </c>
      <c r="W104" s="99">
        <v>230</v>
      </c>
      <c r="X104" s="99" t="s">
        <v>207</v>
      </c>
      <c r="Y104" s="99">
        <v>179</v>
      </c>
      <c r="Z104" s="99" t="s">
        <v>207</v>
      </c>
      <c r="AA104" s="9">
        <v>240</v>
      </c>
      <c r="AB104" s="99" t="s">
        <v>207</v>
      </c>
      <c r="AC104" s="9">
        <v>271</v>
      </c>
      <c r="AD104" s="9" t="s">
        <v>207</v>
      </c>
      <c r="AE104" s="9">
        <v>107</v>
      </c>
      <c r="AF104" s="9" t="s">
        <v>315</v>
      </c>
      <c r="AG104" s="14" t="s">
        <v>353</v>
      </c>
      <c r="AH104" s="14" t="s">
        <v>207</v>
      </c>
      <c r="AI104" s="14" t="s">
        <v>354</v>
      </c>
      <c r="AJ104" s="14" t="s">
        <v>207</v>
      </c>
      <c r="AK104" s="9">
        <v>5</v>
      </c>
      <c r="AL104" s="14" t="s">
        <v>207</v>
      </c>
      <c r="AM104" s="9">
        <v>5</v>
      </c>
      <c r="AN104" s="14" t="s">
        <v>207</v>
      </c>
      <c r="AO104" s="9">
        <v>5</v>
      </c>
      <c r="AP104" s="14" t="s">
        <v>207</v>
      </c>
      <c r="AQ104" s="9">
        <v>30</v>
      </c>
      <c r="AR104" s="14" t="s">
        <v>207</v>
      </c>
      <c r="AS104" s="9" t="s">
        <v>0</v>
      </c>
      <c r="AT104" s="9" t="s">
        <v>318</v>
      </c>
      <c r="AU104" s="9" t="s">
        <v>319</v>
      </c>
      <c r="AV104" s="9" t="s">
        <v>320</v>
      </c>
      <c r="AW104" s="9" t="s">
        <v>3192</v>
      </c>
      <c r="AX104" s="9">
        <v>9010600000</v>
      </c>
      <c r="AY104" s="99">
        <v>292</v>
      </c>
      <c r="AZ104" s="12" t="s">
        <v>207</v>
      </c>
      <c r="BA104" s="99">
        <v>25</v>
      </c>
      <c r="BB104" s="12" t="s">
        <v>207</v>
      </c>
      <c r="BC104" s="99">
        <v>23</v>
      </c>
      <c r="BD104" s="12" t="s">
        <v>207</v>
      </c>
      <c r="BE104" s="99">
        <v>34</v>
      </c>
      <c r="BF104" s="12" t="s">
        <v>321</v>
      </c>
      <c r="BG104" s="654">
        <v>33.064</v>
      </c>
      <c r="BH104" s="12" t="s">
        <v>321</v>
      </c>
      <c r="BI104" s="99">
        <v>22</v>
      </c>
      <c r="BJ104" s="12" t="s">
        <v>321</v>
      </c>
      <c r="BK104" s="754">
        <v>0</v>
      </c>
      <c r="BL104" s="12" t="s">
        <v>321</v>
      </c>
      <c r="BM104" s="754">
        <v>5.0999999999999997E-2</v>
      </c>
      <c r="BN104" s="12" t="s">
        <v>321</v>
      </c>
      <c r="BO104" s="754">
        <v>11.012</v>
      </c>
      <c r="BP104" s="12" t="s">
        <v>321</v>
      </c>
      <c r="BQ104" s="754">
        <v>0</v>
      </c>
      <c r="BR104" s="12" t="s">
        <v>321</v>
      </c>
      <c r="BS104" s="654">
        <v>0</v>
      </c>
      <c r="BT104" s="12" t="s">
        <v>321</v>
      </c>
      <c r="BU104" s="654">
        <v>11.064</v>
      </c>
      <c r="BV104" s="12" t="s">
        <v>321</v>
      </c>
      <c r="BW104" s="9">
        <v>0.17</v>
      </c>
      <c r="BX104" s="9" t="s">
        <v>322</v>
      </c>
      <c r="BY104" s="755">
        <v>115</v>
      </c>
      <c r="BZ104" s="9" t="s">
        <v>315</v>
      </c>
      <c r="CA104" s="755">
        <v>9.8000000000000007</v>
      </c>
      <c r="CB104" s="9" t="s">
        <v>315</v>
      </c>
      <c r="CC104" s="755">
        <v>9.1</v>
      </c>
      <c r="CD104" s="9" t="s">
        <v>315</v>
      </c>
      <c r="CE104" s="755">
        <v>70.5</v>
      </c>
      <c r="CF104" s="9" t="s">
        <v>323</v>
      </c>
      <c r="CG104" s="755">
        <v>48.5</v>
      </c>
      <c r="CH104" s="9" t="s">
        <v>323</v>
      </c>
      <c r="CI104" s="9"/>
      <c r="CJ104" s="9"/>
      <c r="CK104" s="9"/>
    </row>
    <row r="105" spans="1:89" s="98" customFormat="1" x14ac:dyDescent="0.25">
      <c r="A105" s="99">
        <v>10106675</v>
      </c>
      <c r="B105" s="99"/>
      <c r="C105" s="772">
        <v>2897</v>
      </c>
      <c r="D105" s="807">
        <v>0.05</v>
      </c>
      <c r="E105" s="772">
        <f t="shared" si="4"/>
        <v>3042</v>
      </c>
      <c r="F105" s="778">
        <v>1.1000000000000001</v>
      </c>
      <c r="G105" s="774">
        <f t="shared" si="5"/>
        <v>3346</v>
      </c>
      <c r="H105" s="776"/>
      <c r="I105" s="758"/>
      <c r="J105" s="776"/>
      <c r="K105" s="786"/>
      <c r="L105" s="9" t="s">
        <v>308</v>
      </c>
      <c r="M105" s="9" t="s">
        <v>3193</v>
      </c>
      <c r="N105" s="9" t="s">
        <v>397</v>
      </c>
      <c r="O105" s="9" t="s">
        <v>310</v>
      </c>
      <c r="P105" s="9" t="s">
        <v>311</v>
      </c>
      <c r="Q105" s="9" t="s">
        <v>312</v>
      </c>
      <c r="R105" s="9" t="s">
        <v>313</v>
      </c>
      <c r="S105" s="9" t="s">
        <v>348</v>
      </c>
      <c r="T105" s="98" t="s">
        <v>204</v>
      </c>
      <c r="U105" s="99">
        <v>156</v>
      </c>
      <c r="V105" s="99" t="s">
        <v>207</v>
      </c>
      <c r="W105" s="99">
        <v>250</v>
      </c>
      <c r="X105" s="99" t="s">
        <v>207</v>
      </c>
      <c r="Y105" s="99">
        <v>191</v>
      </c>
      <c r="Z105" s="99" t="s">
        <v>207</v>
      </c>
      <c r="AA105" s="9">
        <v>260</v>
      </c>
      <c r="AB105" s="99" t="s">
        <v>207</v>
      </c>
      <c r="AC105" s="9">
        <v>295</v>
      </c>
      <c r="AD105" s="9" t="s">
        <v>207</v>
      </c>
      <c r="AE105" s="9">
        <v>117</v>
      </c>
      <c r="AF105" s="9" t="s">
        <v>315</v>
      </c>
      <c r="AG105" s="14" t="s">
        <v>355</v>
      </c>
      <c r="AH105" s="14" t="s">
        <v>207</v>
      </c>
      <c r="AI105" s="14" t="s">
        <v>356</v>
      </c>
      <c r="AJ105" s="14" t="s">
        <v>207</v>
      </c>
      <c r="AK105" s="9">
        <v>5</v>
      </c>
      <c r="AL105" s="14" t="s">
        <v>207</v>
      </c>
      <c r="AM105" s="9">
        <v>5</v>
      </c>
      <c r="AN105" s="14" t="s">
        <v>207</v>
      </c>
      <c r="AO105" s="9">
        <v>5</v>
      </c>
      <c r="AP105" s="14" t="s">
        <v>207</v>
      </c>
      <c r="AQ105" s="9">
        <v>30</v>
      </c>
      <c r="AR105" s="14" t="s">
        <v>207</v>
      </c>
      <c r="AS105" s="9" t="s">
        <v>0</v>
      </c>
      <c r="AT105" s="9" t="s">
        <v>318</v>
      </c>
      <c r="AU105" s="9" t="s">
        <v>319</v>
      </c>
      <c r="AV105" s="9" t="s">
        <v>320</v>
      </c>
      <c r="AW105" s="9" t="s">
        <v>3194</v>
      </c>
      <c r="AX105" s="9">
        <v>9010600000</v>
      </c>
      <c r="AY105" s="99">
        <v>312</v>
      </c>
      <c r="AZ105" s="12" t="s">
        <v>207</v>
      </c>
      <c r="BA105" s="99">
        <v>25</v>
      </c>
      <c r="BB105" s="12" t="s">
        <v>207</v>
      </c>
      <c r="BC105" s="99">
        <v>23</v>
      </c>
      <c r="BD105" s="12" t="s">
        <v>207</v>
      </c>
      <c r="BE105" s="99">
        <v>35</v>
      </c>
      <c r="BF105" s="12" t="s">
        <v>321</v>
      </c>
      <c r="BG105" s="654">
        <v>34.816000000000003</v>
      </c>
      <c r="BH105" s="12" t="s">
        <v>321</v>
      </c>
      <c r="BI105" s="99">
        <v>23</v>
      </c>
      <c r="BJ105" s="12" t="s">
        <v>321</v>
      </c>
      <c r="BK105" s="754">
        <v>0</v>
      </c>
      <c r="BL105" s="12" t="s">
        <v>321</v>
      </c>
      <c r="BM105" s="754">
        <v>5.0999999999999997E-2</v>
      </c>
      <c r="BN105" s="12" t="s">
        <v>321</v>
      </c>
      <c r="BO105" s="754">
        <v>11.763999999999999</v>
      </c>
      <c r="BP105" s="12" t="s">
        <v>321</v>
      </c>
      <c r="BQ105" s="754">
        <v>0</v>
      </c>
      <c r="BR105" s="12" t="s">
        <v>321</v>
      </c>
      <c r="BS105" s="654">
        <v>0</v>
      </c>
      <c r="BT105" s="12" t="s">
        <v>321</v>
      </c>
      <c r="BU105" s="654">
        <v>11.816000000000001</v>
      </c>
      <c r="BV105" s="12" t="s">
        <v>321</v>
      </c>
      <c r="BW105" s="9">
        <v>0.18</v>
      </c>
      <c r="BX105" s="9" t="s">
        <v>322</v>
      </c>
      <c r="BY105" s="755">
        <v>122.8</v>
      </c>
      <c r="BZ105" s="9" t="s">
        <v>315</v>
      </c>
      <c r="CA105" s="755">
        <v>9.8000000000000007</v>
      </c>
      <c r="CB105" s="9" t="s">
        <v>315</v>
      </c>
      <c r="CC105" s="755">
        <v>9.1</v>
      </c>
      <c r="CD105" s="9" t="s">
        <v>315</v>
      </c>
      <c r="CE105" s="755">
        <v>75</v>
      </c>
      <c r="CF105" s="9" t="s">
        <v>323</v>
      </c>
      <c r="CG105" s="755">
        <v>50.7</v>
      </c>
      <c r="CH105" s="9" t="s">
        <v>323</v>
      </c>
      <c r="CI105" s="9"/>
      <c r="CJ105" s="9"/>
      <c r="CK105" s="9"/>
    </row>
    <row r="106" spans="1:89" s="98" customFormat="1" x14ac:dyDescent="0.25">
      <c r="A106" s="99">
        <v>10106676</v>
      </c>
      <c r="B106" s="99"/>
      <c r="C106" s="772">
        <v>3123</v>
      </c>
      <c r="D106" s="807">
        <v>0.05</v>
      </c>
      <c r="E106" s="772">
        <f t="shared" ref="E106:E167" si="6">ROUND(C106*(1+D106),0)</f>
        <v>3279</v>
      </c>
      <c r="F106" s="778">
        <v>1.1000000000000001</v>
      </c>
      <c r="G106" s="774">
        <f t="shared" ref="G106:G167" si="7">ROUND(E106*F106,0)</f>
        <v>3607</v>
      </c>
      <c r="H106" s="776"/>
      <c r="I106" s="758"/>
      <c r="J106" s="776"/>
      <c r="K106" s="786"/>
      <c r="L106" s="9" t="s">
        <v>308</v>
      </c>
      <c r="M106" s="9" t="s">
        <v>3195</v>
      </c>
      <c r="N106" s="9" t="s">
        <v>397</v>
      </c>
      <c r="O106" s="9" t="s">
        <v>310</v>
      </c>
      <c r="P106" s="9" t="s">
        <v>311</v>
      </c>
      <c r="Q106" s="9" t="s">
        <v>312</v>
      </c>
      <c r="R106" s="9" t="s">
        <v>313</v>
      </c>
      <c r="S106" s="9" t="s">
        <v>348</v>
      </c>
      <c r="T106" s="98" t="s">
        <v>204</v>
      </c>
      <c r="U106" s="99">
        <v>169</v>
      </c>
      <c r="V106" s="99" t="s">
        <v>207</v>
      </c>
      <c r="W106" s="99">
        <v>270</v>
      </c>
      <c r="X106" s="99" t="s">
        <v>207</v>
      </c>
      <c r="Y106" s="99">
        <v>204</v>
      </c>
      <c r="Z106" s="99" t="s">
        <v>207</v>
      </c>
      <c r="AA106" s="9">
        <v>280</v>
      </c>
      <c r="AB106" s="99" t="s">
        <v>207</v>
      </c>
      <c r="AC106" s="9">
        <v>319</v>
      </c>
      <c r="AD106" s="9" t="s">
        <v>207</v>
      </c>
      <c r="AE106" s="9">
        <v>126</v>
      </c>
      <c r="AF106" s="9" t="s">
        <v>315</v>
      </c>
      <c r="AG106" s="14" t="s">
        <v>357</v>
      </c>
      <c r="AH106" s="14" t="s">
        <v>207</v>
      </c>
      <c r="AI106" s="14" t="s">
        <v>358</v>
      </c>
      <c r="AJ106" s="14" t="s">
        <v>207</v>
      </c>
      <c r="AK106" s="9">
        <v>5</v>
      </c>
      <c r="AL106" s="14" t="s">
        <v>207</v>
      </c>
      <c r="AM106" s="9">
        <v>5</v>
      </c>
      <c r="AN106" s="14" t="s">
        <v>207</v>
      </c>
      <c r="AO106" s="9">
        <v>5</v>
      </c>
      <c r="AP106" s="14" t="s">
        <v>207</v>
      </c>
      <c r="AQ106" s="9">
        <v>30</v>
      </c>
      <c r="AR106" s="14" t="s">
        <v>207</v>
      </c>
      <c r="AS106" s="9" t="s">
        <v>0</v>
      </c>
      <c r="AT106" s="9" t="s">
        <v>318</v>
      </c>
      <c r="AU106" s="9" t="s">
        <v>319</v>
      </c>
      <c r="AV106" s="9" t="s">
        <v>320</v>
      </c>
      <c r="AW106" s="9" t="s">
        <v>3196</v>
      </c>
      <c r="AX106" s="9">
        <v>9010600000</v>
      </c>
      <c r="AY106" s="99">
        <v>330</v>
      </c>
      <c r="AZ106" s="12" t="s">
        <v>207</v>
      </c>
      <c r="BA106" s="99">
        <v>25</v>
      </c>
      <c r="BB106" s="12" t="s">
        <v>207</v>
      </c>
      <c r="BC106" s="99">
        <v>23</v>
      </c>
      <c r="BD106" s="12" t="s">
        <v>207</v>
      </c>
      <c r="BE106" s="99">
        <v>38</v>
      </c>
      <c r="BF106" s="12" t="s">
        <v>321</v>
      </c>
      <c r="BG106" s="654">
        <v>37.048000000000002</v>
      </c>
      <c r="BH106" s="12" t="s">
        <v>321</v>
      </c>
      <c r="BI106" s="99">
        <v>25</v>
      </c>
      <c r="BJ106" s="12" t="s">
        <v>321</v>
      </c>
      <c r="BK106" s="754">
        <v>0</v>
      </c>
      <c r="BL106" s="12" t="s">
        <v>321</v>
      </c>
      <c r="BM106" s="754">
        <v>5.0999999999999997E-2</v>
      </c>
      <c r="BN106" s="12" t="s">
        <v>321</v>
      </c>
      <c r="BO106" s="754">
        <v>11.996</v>
      </c>
      <c r="BP106" s="12" t="s">
        <v>321</v>
      </c>
      <c r="BQ106" s="754">
        <v>0</v>
      </c>
      <c r="BR106" s="12" t="s">
        <v>321</v>
      </c>
      <c r="BS106" s="654">
        <v>0</v>
      </c>
      <c r="BT106" s="12" t="s">
        <v>321</v>
      </c>
      <c r="BU106" s="654">
        <v>12.048</v>
      </c>
      <c r="BV106" s="12" t="s">
        <v>321</v>
      </c>
      <c r="BW106" s="9">
        <v>0.19</v>
      </c>
      <c r="BX106" s="9" t="s">
        <v>322</v>
      </c>
      <c r="BY106" s="755">
        <v>129.9</v>
      </c>
      <c r="BZ106" s="9" t="s">
        <v>315</v>
      </c>
      <c r="CA106" s="755">
        <v>9.8000000000000007</v>
      </c>
      <c r="CB106" s="9" t="s">
        <v>315</v>
      </c>
      <c r="CC106" s="755">
        <v>9.1</v>
      </c>
      <c r="CD106" s="9" t="s">
        <v>315</v>
      </c>
      <c r="CE106" s="755">
        <v>79.400000000000006</v>
      </c>
      <c r="CF106" s="9" t="s">
        <v>323</v>
      </c>
      <c r="CG106" s="755">
        <v>55.1</v>
      </c>
      <c r="CH106" s="9" t="s">
        <v>323</v>
      </c>
      <c r="CI106" s="9"/>
      <c r="CJ106" s="9"/>
      <c r="CK106" s="9"/>
    </row>
    <row r="107" spans="1:89" s="98" customFormat="1" x14ac:dyDescent="0.25">
      <c r="A107" s="99">
        <v>10106677</v>
      </c>
      <c r="B107" s="99"/>
      <c r="C107" s="772">
        <v>3358</v>
      </c>
      <c r="D107" s="807">
        <v>0.05</v>
      </c>
      <c r="E107" s="772">
        <f t="shared" si="6"/>
        <v>3526</v>
      </c>
      <c r="F107" s="778">
        <v>1.1000000000000001</v>
      </c>
      <c r="G107" s="774">
        <f t="shared" si="7"/>
        <v>3879</v>
      </c>
      <c r="H107" s="776"/>
      <c r="I107" s="758"/>
      <c r="J107" s="776"/>
      <c r="K107" s="786"/>
      <c r="L107" s="9" t="s">
        <v>308</v>
      </c>
      <c r="M107" s="9" t="s">
        <v>3197</v>
      </c>
      <c r="N107" s="9" t="s">
        <v>397</v>
      </c>
      <c r="O107" s="9" t="s">
        <v>310</v>
      </c>
      <c r="P107" s="9" t="s">
        <v>311</v>
      </c>
      <c r="Q107" s="9" t="s">
        <v>312</v>
      </c>
      <c r="R107" s="9" t="s">
        <v>313</v>
      </c>
      <c r="S107" s="9" t="s">
        <v>348</v>
      </c>
      <c r="T107" s="98" t="s">
        <v>204</v>
      </c>
      <c r="U107" s="99">
        <v>181</v>
      </c>
      <c r="V107" s="99" t="s">
        <v>207</v>
      </c>
      <c r="W107" s="99">
        <v>290</v>
      </c>
      <c r="X107" s="99" t="s">
        <v>207</v>
      </c>
      <c r="Y107" s="99">
        <v>216</v>
      </c>
      <c r="Z107" s="99" t="s">
        <v>207</v>
      </c>
      <c r="AA107" s="9">
        <v>300</v>
      </c>
      <c r="AB107" s="99" t="s">
        <v>207</v>
      </c>
      <c r="AC107" s="9">
        <v>342</v>
      </c>
      <c r="AD107" s="9" t="s">
        <v>207</v>
      </c>
      <c r="AE107" s="9">
        <v>135</v>
      </c>
      <c r="AF107" s="9" t="s">
        <v>315</v>
      </c>
      <c r="AG107" s="14" t="s">
        <v>359</v>
      </c>
      <c r="AH107" s="14" t="s">
        <v>207</v>
      </c>
      <c r="AI107" s="14" t="s">
        <v>360</v>
      </c>
      <c r="AJ107" s="14" t="s">
        <v>207</v>
      </c>
      <c r="AK107" s="9">
        <v>5</v>
      </c>
      <c r="AL107" s="14" t="s">
        <v>207</v>
      </c>
      <c r="AM107" s="9">
        <v>5</v>
      </c>
      <c r="AN107" s="14" t="s">
        <v>207</v>
      </c>
      <c r="AO107" s="9">
        <v>5</v>
      </c>
      <c r="AP107" s="14" t="s">
        <v>207</v>
      </c>
      <c r="AQ107" s="9">
        <v>30</v>
      </c>
      <c r="AR107" s="14" t="s">
        <v>207</v>
      </c>
      <c r="AS107" s="9" t="s">
        <v>0</v>
      </c>
      <c r="AT107" s="9" t="s">
        <v>318</v>
      </c>
      <c r="AU107" s="9" t="s">
        <v>319</v>
      </c>
      <c r="AV107" s="9" t="s">
        <v>320</v>
      </c>
      <c r="AW107" s="9" t="s">
        <v>3198</v>
      </c>
      <c r="AX107" s="9">
        <v>9010600000</v>
      </c>
      <c r="AY107" s="99">
        <v>351</v>
      </c>
      <c r="AZ107" s="12" t="s">
        <v>207</v>
      </c>
      <c r="BA107" s="99">
        <v>25</v>
      </c>
      <c r="BB107" s="12" t="s">
        <v>207</v>
      </c>
      <c r="BC107" s="99">
        <v>23</v>
      </c>
      <c r="BD107" s="12" t="s">
        <v>207</v>
      </c>
      <c r="BE107" s="99">
        <v>39</v>
      </c>
      <c r="BF107" s="12" t="s">
        <v>321</v>
      </c>
      <c r="BG107" s="654">
        <v>38.558999999999997</v>
      </c>
      <c r="BH107" s="12" t="s">
        <v>321</v>
      </c>
      <c r="BI107" s="99">
        <v>27</v>
      </c>
      <c r="BJ107" s="12" t="s">
        <v>321</v>
      </c>
      <c r="BK107" s="754">
        <v>0</v>
      </c>
      <c r="BL107" s="12" t="s">
        <v>321</v>
      </c>
      <c r="BM107" s="754">
        <v>5.0999999999999997E-2</v>
      </c>
      <c r="BN107" s="12" t="s">
        <v>321</v>
      </c>
      <c r="BO107" s="754">
        <v>11.507999999999999</v>
      </c>
      <c r="BP107" s="12" t="s">
        <v>321</v>
      </c>
      <c r="BQ107" s="754">
        <v>0</v>
      </c>
      <c r="BR107" s="12" t="s">
        <v>321</v>
      </c>
      <c r="BS107" s="654">
        <v>0</v>
      </c>
      <c r="BT107" s="12" t="s">
        <v>321</v>
      </c>
      <c r="BU107" s="654">
        <v>11.558999999999999</v>
      </c>
      <c r="BV107" s="12" t="s">
        <v>321</v>
      </c>
      <c r="BW107" s="9">
        <v>0.2</v>
      </c>
      <c r="BX107" s="9" t="s">
        <v>322</v>
      </c>
      <c r="BY107" s="755">
        <v>138.19999999999999</v>
      </c>
      <c r="BZ107" s="9" t="s">
        <v>315</v>
      </c>
      <c r="CA107" s="755">
        <v>9.8000000000000007</v>
      </c>
      <c r="CB107" s="9" t="s">
        <v>315</v>
      </c>
      <c r="CC107" s="755">
        <v>9.1</v>
      </c>
      <c r="CD107" s="9" t="s">
        <v>315</v>
      </c>
      <c r="CE107" s="755">
        <v>83.8</v>
      </c>
      <c r="CF107" s="9" t="s">
        <v>323</v>
      </c>
      <c r="CG107" s="755">
        <v>59.5</v>
      </c>
      <c r="CH107" s="9" t="s">
        <v>323</v>
      </c>
      <c r="CI107" s="9"/>
      <c r="CJ107" s="9"/>
      <c r="CK107" s="9"/>
    </row>
    <row r="108" spans="1:89" s="98" customFormat="1" x14ac:dyDescent="0.25">
      <c r="A108" s="99">
        <v>10106678</v>
      </c>
      <c r="B108" s="99"/>
      <c r="C108" s="772">
        <v>3606</v>
      </c>
      <c r="D108" s="807">
        <v>0.05</v>
      </c>
      <c r="E108" s="772">
        <f t="shared" si="6"/>
        <v>3786</v>
      </c>
      <c r="F108" s="778">
        <v>1.1000000000000001</v>
      </c>
      <c r="G108" s="774">
        <f t="shared" si="7"/>
        <v>4165</v>
      </c>
      <c r="H108" s="776"/>
      <c r="I108" s="758"/>
      <c r="J108" s="776"/>
      <c r="K108" s="786"/>
      <c r="L108" s="9" t="s">
        <v>308</v>
      </c>
      <c r="M108" s="9" t="s">
        <v>3199</v>
      </c>
      <c r="N108" s="9" t="s">
        <v>397</v>
      </c>
      <c r="O108" s="9" t="s">
        <v>310</v>
      </c>
      <c r="P108" s="9" t="s">
        <v>311</v>
      </c>
      <c r="Q108" s="9" t="s">
        <v>312</v>
      </c>
      <c r="R108" s="9" t="s">
        <v>313</v>
      </c>
      <c r="S108" s="9" t="s">
        <v>348</v>
      </c>
      <c r="T108" s="98" t="s">
        <v>204</v>
      </c>
      <c r="U108" s="99">
        <v>194</v>
      </c>
      <c r="V108" s="99" t="s">
        <v>207</v>
      </c>
      <c r="W108" s="99">
        <v>310</v>
      </c>
      <c r="X108" s="99" t="s">
        <v>207</v>
      </c>
      <c r="Y108" s="99">
        <v>229</v>
      </c>
      <c r="Z108" s="99" t="s">
        <v>207</v>
      </c>
      <c r="AA108" s="9">
        <v>320</v>
      </c>
      <c r="AB108" s="99" t="s">
        <v>207</v>
      </c>
      <c r="AC108" s="9">
        <v>366</v>
      </c>
      <c r="AD108" s="9" t="s">
        <v>207</v>
      </c>
      <c r="AE108" s="9">
        <v>144</v>
      </c>
      <c r="AF108" s="9" t="s">
        <v>315</v>
      </c>
      <c r="AG108" s="14" t="s">
        <v>361</v>
      </c>
      <c r="AH108" s="14" t="s">
        <v>207</v>
      </c>
      <c r="AI108" s="14" t="s">
        <v>362</v>
      </c>
      <c r="AJ108" s="14" t="s">
        <v>207</v>
      </c>
      <c r="AK108" s="9">
        <v>5</v>
      </c>
      <c r="AL108" s="14" t="s">
        <v>207</v>
      </c>
      <c r="AM108" s="9">
        <v>5</v>
      </c>
      <c r="AN108" s="14" t="s">
        <v>207</v>
      </c>
      <c r="AO108" s="9">
        <v>5</v>
      </c>
      <c r="AP108" s="14" t="s">
        <v>207</v>
      </c>
      <c r="AQ108" s="9">
        <v>30</v>
      </c>
      <c r="AR108" s="14" t="s">
        <v>207</v>
      </c>
      <c r="AS108" s="9" t="s">
        <v>0</v>
      </c>
      <c r="AT108" s="9" t="s">
        <v>318</v>
      </c>
      <c r="AU108" s="9" t="s">
        <v>319</v>
      </c>
      <c r="AV108" s="9" t="s">
        <v>320</v>
      </c>
      <c r="AW108" s="9" t="s">
        <v>3200</v>
      </c>
      <c r="AX108" s="9">
        <v>9010600000</v>
      </c>
      <c r="AY108" s="99">
        <v>373</v>
      </c>
      <c r="AZ108" s="12" t="s">
        <v>207</v>
      </c>
      <c r="BA108" s="99">
        <v>25</v>
      </c>
      <c r="BB108" s="12" t="s">
        <v>207</v>
      </c>
      <c r="BC108" s="99">
        <v>23</v>
      </c>
      <c r="BD108" s="12" t="s">
        <v>207</v>
      </c>
      <c r="BE108" s="99">
        <v>41</v>
      </c>
      <c r="BF108" s="12" t="s">
        <v>321</v>
      </c>
      <c r="BG108" s="654">
        <v>40.933999999999997</v>
      </c>
      <c r="BH108" s="12" t="s">
        <v>321</v>
      </c>
      <c r="BI108" s="99">
        <v>29</v>
      </c>
      <c r="BJ108" s="12" t="s">
        <v>321</v>
      </c>
      <c r="BK108" s="754">
        <v>0</v>
      </c>
      <c r="BL108" s="12" t="s">
        <v>321</v>
      </c>
      <c r="BM108" s="754">
        <v>5.0999999999999997E-2</v>
      </c>
      <c r="BN108" s="12" t="s">
        <v>321</v>
      </c>
      <c r="BO108" s="754">
        <v>11.882999999999999</v>
      </c>
      <c r="BP108" s="12" t="s">
        <v>321</v>
      </c>
      <c r="BQ108" s="754">
        <v>0</v>
      </c>
      <c r="BR108" s="12" t="s">
        <v>321</v>
      </c>
      <c r="BS108" s="654">
        <v>0</v>
      </c>
      <c r="BT108" s="12" t="s">
        <v>321</v>
      </c>
      <c r="BU108" s="654">
        <v>11.933999999999999</v>
      </c>
      <c r="BV108" s="12" t="s">
        <v>321</v>
      </c>
      <c r="BW108" s="9">
        <v>0.22</v>
      </c>
      <c r="BX108" s="9" t="s">
        <v>322</v>
      </c>
      <c r="BY108" s="755">
        <v>146.9</v>
      </c>
      <c r="BZ108" s="9" t="s">
        <v>315</v>
      </c>
      <c r="CA108" s="755">
        <v>9.8000000000000007</v>
      </c>
      <c r="CB108" s="9" t="s">
        <v>315</v>
      </c>
      <c r="CC108" s="755">
        <v>9.1</v>
      </c>
      <c r="CD108" s="9" t="s">
        <v>315</v>
      </c>
      <c r="CE108" s="755">
        <v>88.2</v>
      </c>
      <c r="CF108" s="9" t="s">
        <v>323</v>
      </c>
      <c r="CG108" s="755">
        <v>63.9</v>
      </c>
      <c r="CH108" s="9" t="s">
        <v>323</v>
      </c>
      <c r="CI108" s="9"/>
      <c r="CJ108" s="9"/>
      <c r="CK108" s="9"/>
    </row>
    <row r="109" spans="1:89" s="98" customFormat="1" x14ac:dyDescent="0.25">
      <c r="A109" s="99">
        <v>10106679</v>
      </c>
      <c r="B109" s="99"/>
      <c r="C109" s="772">
        <v>3866</v>
      </c>
      <c r="D109" s="807">
        <v>0.05</v>
      </c>
      <c r="E109" s="772">
        <f t="shared" si="6"/>
        <v>4059</v>
      </c>
      <c r="F109" s="778">
        <v>1.1000000000000001</v>
      </c>
      <c r="G109" s="774">
        <f t="shared" si="7"/>
        <v>4465</v>
      </c>
      <c r="H109" s="776"/>
      <c r="I109" s="758"/>
      <c r="J109" s="776"/>
      <c r="K109" s="786"/>
      <c r="L109" s="9" t="s">
        <v>308</v>
      </c>
      <c r="M109" s="9" t="s">
        <v>3201</v>
      </c>
      <c r="N109" s="9" t="s">
        <v>397</v>
      </c>
      <c r="O109" s="9" t="s">
        <v>310</v>
      </c>
      <c r="P109" s="9" t="s">
        <v>311</v>
      </c>
      <c r="Q109" s="9" t="s">
        <v>312</v>
      </c>
      <c r="R109" s="9" t="s">
        <v>313</v>
      </c>
      <c r="S109" s="9" t="s">
        <v>348</v>
      </c>
      <c r="T109" s="98" t="s">
        <v>204</v>
      </c>
      <c r="U109" s="99">
        <v>206</v>
      </c>
      <c r="V109" s="99" t="s">
        <v>207</v>
      </c>
      <c r="W109" s="99">
        <v>330</v>
      </c>
      <c r="X109" s="99" t="s">
        <v>207</v>
      </c>
      <c r="Y109" s="99">
        <v>241</v>
      </c>
      <c r="Z109" s="99" t="s">
        <v>207</v>
      </c>
      <c r="AA109" s="9">
        <v>340</v>
      </c>
      <c r="AB109" s="99" t="s">
        <v>207</v>
      </c>
      <c r="AC109" s="9">
        <v>389</v>
      </c>
      <c r="AD109" s="9" t="s">
        <v>207</v>
      </c>
      <c r="AE109" s="9">
        <v>153</v>
      </c>
      <c r="AF109" s="9" t="s">
        <v>315</v>
      </c>
      <c r="AG109" s="14" t="s">
        <v>363</v>
      </c>
      <c r="AH109" s="14" t="s">
        <v>207</v>
      </c>
      <c r="AI109" s="14" t="s">
        <v>364</v>
      </c>
      <c r="AJ109" s="14" t="s">
        <v>207</v>
      </c>
      <c r="AK109" s="9">
        <v>5</v>
      </c>
      <c r="AL109" s="14" t="s">
        <v>207</v>
      </c>
      <c r="AM109" s="9">
        <v>5</v>
      </c>
      <c r="AN109" s="14" t="s">
        <v>207</v>
      </c>
      <c r="AO109" s="9">
        <v>5</v>
      </c>
      <c r="AP109" s="14" t="s">
        <v>207</v>
      </c>
      <c r="AQ109" s="9">
        <v>30</v>
      </c>
      <c r="AR109" s="14" t="s">
        <v>207</v>
      </c>
      <c r="AS109" s="9" t="s">
        <v>0</v>
      </c>
      <c r="AT109" s="9" t="s">
        <v>318</v>
      </c>
      <c r="AU109" s="9" t="s">
        <v>319</v>
      </c>
      <c r="AV109" s="9" t="s">
        <v>320</v>
      </c>
      <c r="AW109" s="9" t="s">
        <v>3202</v>
      </c>
      <c r="AX109" s="9">
        <v>9010600000</v>
      </c>
      <c r="AY109" s="99">
        <v>396</v>
      </c>
      <c r="AZ109" s="12" t="s">
        <v>207</v>
      </c>
      <c r="BA109" s="99">
        <v>25</v>
      </c>
      <c r="BB109" s="12" t="s">
        <v>207</v>
      </c>
      <c r="BC109" s="99">
        <v>23</v>
      </c>
      <c r="BD109" s="12" t="s">
        <v>207</v>
      </c>
      <c r="BE109" s="99">
        <v>44</v>
      </c>
      <c r="BF109" s="12" t="s">
        <v>321</v>
      </c>
      <c r="BG109" s="654">
        <v>43.548999999999999</v>
      </c>
      <c r="BH109" s="12" t="s">
        <v>321</v>
      </c>
      <c r="BI109" s="99">
        <v>31</v>
      </c>
      <c r="BJ109" s="12" t="s">
        <v>321</v>
      </c>
      <c r="BK109" s="754">
        <v>0</v>
      </c>
      <c r="BL109" s="12" t="s">
        <v>321</v>
      </c>
      <c r="BM109" s="754">
        <v>5.0999999999999997E-2</v>
      </c>
      <c r="BN109" s="12" t="s">
        <v>321</v>
      </c>
      <c r="BO109" s="754">
        <v>12.497999999999999</v>
      </c>
      <c r="BP109" s="12" t="s">
        <v>321</v>
      </c>
      <c r="BQ109" s="754">
        <v>0</v>
      </c>
      <c r="BR109" s="12" t="s">
        <v>321</v>
      </c>
      <c r="BS109" s="654">
        <v>0</v>
      </c>
      <c r="BT109" s="12" t="s">
        <v>321</v>
      </c>
      <c r="BU109" s="654">
        <v>12.548999999999999</v>
      </c>
      <c r="BV109" s="12" t="s">
        <v>321</v>
      </c>
      <c r="BW109" s="9">
        <v>0.23</v>
      </c>
      <c r="BX109" s="9" t="s">
        <v>322</v>
      </c>
      <c r="BY109" s="755">
        <v>155.9</v>
      </c>
      <c r="BZ109" s="9" t="s">
        <v>315</v>
      </c>
      <c r="CA109" s="755">
        <v>9.8000000000000007</v>
      </c>
      <c r="CB109" s="9" t="s">
        <v>315</v>
      </c>
      <c r="CC109" s="755">
        <v>9.1</v>
      </c>
      <c r="CD109" s="9" t="s">
        <v>315</v>
      </c>
      <c r="CE109" s="755">
        <v>94.8</v>
      </c>
      <c r="CF109" s="9" t="s">
        <v>323</v>
      </c>
      <c r="CG109" s="755">
        <v>68.3</v>
      </c>
      <c r="CH109" s="9" t="s">
        <v>323</v>
      </c>
      <c r="CI109" s="9"/>
      <c r="CJ109" s="9"/>
      <c r="CK109" s="9"/>
    </row>
    <row r="110" spans="1:89" s="98" customFormat="1" x14ac:dyDescent="0.25">
      <c r="A110" s="99">
        <v>10106680</v>
      </c>
      <c r="B110" s="99"/>
      <c r="C110" s="772">
        <v>4137</v>
      </c>
      <c r="D110" s="807">
        <v>0.05</v>
      </c>
      <c r="E110" s="772">
        <f t="shared" si="6"/>
        <v>4344</v>
      </c>
      <c r="F110" s="778">
        <v>1.1000000000000001</v>
      </c>
      <c r="G110" s="774">
        <f t="shared" si="7"/>
        <v>4778</v>
      </c>
      <c r="H110" s="776"/>
      <c r="I110" s="758"/>
      <c r="J110" s="776"/>
      <c r="K110" s="786"/>
      <c r="L110" s="9" t="s">
        <v>308</v>
      </c>
      <c r="M110" s="9" t="s">
        <v>3203</v>
      </c>
      <c r="N110" s="9" t="s">
        <v>397</v>
      </c>
      <c r="O110" s="9" t="s">
        <v>310</v>
      </c>
      <c r="P110" s="9" t="s">
        <v>311</v>
      </c>
      <c r="Q110" s="9" t="s">
        <v>312</v>
      </c>
      <c r="R110" s="9" t="s">
        <v>313</v>
      </c>
      <c r="S110" s="9" t="s">
        <v>348</v>
      </c>
      <c r="T110" s="98" t="s">
        <v>204</v>
      </c>
      <c r="U110" s="99">
        <v>219</v>
      </c>
      <c r="V110" s="99" t="s">
        <v>207</v>
      </c>
      <c r="W110" s="99">
        <v>350</v>
      </c>
      <c r="X110" s="99" t="s">
        <v>207</v>
      </c>
      <c r="Y110" s="99">
        <v>254</v>
      </c>
      <c r="Z110" s="99" t="s">
        <v>207</v>
      </c>
      <c r="AA110" s="9">
        <v>360</v>
      </c>
      <c r="AB110" s="99" t="s">
        <v>207</v>
      </c>
      <c r="AC110" s="9">
        <v>413</v>
      </c>
      <c r="AD110" s="9" t="s">
        <v>207</v>
      </c>
      <c r="AE110" s="9">
        <v>163</v>
      </c>
      <c r="AF110" s="9" t="s">
        <v>315</v>
      </c>
      <c r="AG110" s="14" t="s">
        <v>365</v>
      </c>
      <c r="AH110" s="14" t="s">
        <v>207</v>
      </c>
      <c r="AI110" s="14" t="s">
        <v>366</v>
      </c>
      <c r="AJ110" s="14" t="s">
        <v>207</v>
      </c>
      <c r="AK110" s="9">
        <v>5</v>
      </c>
      <c r="AL110" s="14" t="s">
        <v>207</v>
      </c>
      <c r="AM110" s="9">
        <v>5</v>
      </c>
      <c r="AN110" s="14" t="s">
        <v>207</v>
      </c>
      <c r="AO110" s="9">
        <v>5</v>
      </c>
      <c r="AP110" s="14" t="s">
        <v>207</v>
      </c>
      <c r="AQ110" s="9">
        <v>30</v>
      </c>
      <c r="AR110" s="14" t="s">
        <v>207</v>
      </c>
      <c r="AS110" s="9" t="s">
        <v>0</v>
      </c>
      <c r="AT110" s="9" t="s">
        <v>318</v>
      </c>
      <c r="AU110" s="9" t="s">
        <v>319</v>
      </c>
      <c r="AV110" s="9" t="s">
        <v>320</v>
      </c>
      <c r="AW110" s="9" t="s">
        <v>3204</v>
      </c>
      <c r="AX110" s="9">
        <v>9010600000</v>
      </c>
      <c r="AY110" s="99">
        <v>419</v>
      </c>
      <c r="AZ110" s="12" t="s">
        <v>207</v>
      </c>
      <c r="BA110" s="99">
        <v>30</v>
      </c>
      <c r="BB110" s="12" t="s">
        <v>207</v>
      </c>
      <c r="BC110" s="99">
        <v>33</v>
      </c>
      <c r="BD110" s="12" t="s">
        <v>207</v>
      </c>
      <c r="BE110" s="99">
        <v>77</v>
      </c>
      <c r="BF110" s="12" t="s">
        <v>321</v>
      </c>
      <c r="BG110" s="654">
        <v>76.210999999999999</v>
      </c>
      <c r="BH110" s="12" t="s">
        <v>321</v>
      </c>
      <c r="BI110" s="99">
        <v>33</v>
      </c>
      <c r="BJ110" s="12" t="s">
        <v>321</v>
      </c>
      <c r="BK110" s="754">
        <v>0</v>
      </c>
      <c r="BL110" s="12" t="s">
        <v>321</v>
      </c>
      <c r="BM110" s="754">
        <v>5.0999999999999997E-2</v>
      </c>
      <c r="BN110" s="12" t="s">
        <v>321</v>
      </c>
      <c r="BO110" s="754">
        <v>4.8079999999999998</v>
      </c>
      <c r="BP110" s="12" t="s">
        <v>321</v>
      </c>
      <c r="BQ110" s="754">
        <v>0.02</v>
      </c>
      <c r="BR110" s="12" t="s">
        <v>321</v>
      </c>
      <c r="BS110" s="654">
        <v>38.331000000000003</v>
      </c>
      <c r="BT110" s="12" t="s">
        <v>321</v>
      </c>
      <c r="BU110" s="654">
        <v>43.210999999999999</v>
      </c>
      <c r="BV110" s="12" t="s">
        <v>321</v>
      </c>
      <c r="BW110" s="9">
        <v>0.42</v>
      </c>
      <c r="BX110" s="9" t="s">
        <v>322</v>
      </c>
      <c r="BY110" s="755">
        <v>165</v>
      </c>
      <c r="BZ110" s="9" t="s">
        <v>315</v>
      </c>
      <c r="CA110" s="755">
        <v>11.8</v>
      </c>
      <c r="CB110" s="9" t="s">
        <v>315</v>
      </c>
      <c r="CC110" s="755">
        <v>13</v>
      </c>
      <c r="CD110" s="9" t="s">
        <v>315</v>
      </c>
      <c r="CE110" s="755">
        <v>165.3</v>
      </c>
      <c r="CF110" s="9" t="s">
        <v>323</v>
      </c>
      <c r="CG110" s="755">
        <v>72.8</v>
      </c>
      <c r="CH110" s="9" t="s">
        <v>323</v>
      </c>
      <c r="CI110" s="9"/>
      <c r="CJ110" s="9"/>
      <c r="CK110" s="9"/>
    </row>
    <row r="111" spans="1:89" s="98" customFormat="1" x14ac:dyDescent="0.25">
      <c r="A111" s="99">
        <v>10106681</v>
      </c>
      <c r="B111" s="99"/>
      <c r="C111" s="772">
        <v>4421</v>
      </c>
      <c r="D111" s="807">
        <v>0.05</v>
      </c>
      <c r="E111" s="772">
        <f t="shared" si="6"/>
        <v>4642</v>
      </c>
      <c r="F111" s="778">
        <v>1.1000000000000001</v>
      </c>
      <c r="G111" s="774">
        <f t="shared" si="7"/>
        <v>5106</v>
      </c>
      <c r="H111" s="776"/>
      <c r="I111" s="758"/>
      <c r="J111" s="776"/>
      <c r="K111" s="786"/>
      <c r="L111" s="9" t="s">
        <v>308</v>
      </c>
      <c r="M111" s="9" t="s">
        <v>3205</v>
      </c>
      <c r="N111" s="9" t="s">
        <v>397</v>
      </c>
      <c r="O111" s="9" t="s">
        <v>310</v>
      </c>
      <c r="P111" s="9" t="s">
        <v>311</v>
      </c>
      <c r="Q111" s="9" t="s">
        <v>312</v>
      </c>
      <c r="R111" s="9" t="s">
        <v>313</v>
      </c>
      <c r="S111" s="9" t="s">
        <v>348</v>
      </c>
      <c r="T111" s="98" t="s">
        <v>204</v>
      </c>
      <c r="U111" s="99">
        <v>231</v>
      </c>
      <c r="V111" s="99" t="s">
        <v>207</v>
      </c>
      <c r="W111" s="99">
        <v>370</v>
      </c>
      <c r="X111" s="99" t="s">
        <v>207</v>
      </c>
      <c r="Y111" s="99">
        <v>266</v>
      </c>
      <c r="Z111" s="99" t="s">
        <v>207</v>
      </c>
      <c r="AA111" s="9">
        <v>380</v>
      </c>
      <c r="AB111" s="99" t="s">
        <v>207</v>
      </c>
      <c r="AC111" s="9">
        <v>436</v>
      </c>
      <c r="AD111" s="9" t="s">
        <v>207</v>
      </c>
      <c r="AE111" s="9">
        <v>172</v>
      </c>
      <c r="AF111" s="9" t="s">
        <v>315</v>
      </c>
      <c r="AG111" s="14" t="s">
        <v>367</v>
      </c>
      <c r="AH111" s="14" t="s">
        <v>207</v>
      </c>
      <c r="AI111" s="14" t="s">
        <v>368</v>
      </c>
      <c r="AJ111" s="14" t="s">
        <v>207</v>
      </c>
      <c r="AK111" s="9">
        <v>5</v>
      </c>
      <c r="AL111" s="14" t="s">
        <v>207</v>
      </c>
      <c r="AM111" s="9">
        <v>5</v>
      </c>
      <c r="AN111" s="14" t="s">
        <v>207</v>
      </c>
      <c r="AO111" s="9">
        <v>5</v>
      </c>
      <c r="AP111" s="14" t="s">
        <v>207</v>
      </c>
      <c r="AQ111" s="9">
        <v>30</v>
      </c>
      <c r="AR111" s="14" t="s">
        <v>207</v>
      </c>
      <c r="AS111" s="9" t="s">
        <v>0</v>
      </c>
      <c r="AT111" s="9" t="s">
        <v>318</v>
      </c>
      <c r="AU111" s="9" t="s">
        <v>319</v>
      </c>
      <c r="AV111" s="9" t="s">
        <v>320</v>
      </c>
      <c r="AW111" s="9" t="s">
        <v>3206</v>
      </c>
      <c r="AX111" s="9">
        <v>9010600000</v>
      </c>
      <c r="AY111" s="99">
        <v>434</v>
      </c>
      <c r="AZ111" s="12" t="s">
        <v>207</v>
      </c>
      <c r="BA111" s="99">
        <v>30</v>
      </c>
      <c r="BB111" s="12" t="s">
        <v>207</v>
      </c>
      <c r="BC111" s="99">
        <v>33</v>
      </c>
      <c r="BD111" s="12" t="s">
        <v>207</v>
      </c>
      <c r="BE111" s="99">
        <v>80</v>
      </c>
      <c r="BF111" s="12" t="s">
        <v>321</v>
      </c>
      <c r="BG111" s="654">
        <v>79.393000000000001</v>
      </c>
      <c r="BH111" s="12" t="s">
        <v>321</v>
      </c>
      <c r="BI111" s="99">
        <v>34</v>
      </c>
      <c r="BJ111" s="12" t="s">
        <v>321</v>
      </c>
      <c r="BK111" s="754">
        <v>0</v>
      </c>
      <c r="BL111" s="12" t="s">
        <v>321</v>
      </c>
      <c r="BM111" s="754">
        <v>5.0999999999999997E-2</v>
      </c>
      <c r="BN111" s="12" t="s">
        <v>321</v>
      </c>
      <c r="BO111" s="754">
        <v>5.9080000000000004</v>
      </c>
      <c r="BP111" s="12" t="s">
        <v>321</v>
      </c>
      <c r="BQ111" s="754">
        <v>0.02</v>
      </c>
      <c r="BR111" s="12" t="s">
        <v>321</v>
      </c>
      <c r="BS111" s="654">
        <v>39.412999999999997</v>
      </c>
      <c r="BT111" s="12" t="s">
        <v>321</v>
      </c>
      <c r="BU111" s="654">
        <v>45.393000000000001</v>
      </c>
      <c r="BV111" s="12" t="s">
        <v>321</v>
      </c>
      <c r="BW111" s="9">
        <v>0.44</v>
      </c>
      <c r="BX111" s="9" t="s">
        <v>322</v>
      </c>
      <c r="BY111" s="755">
        <v>170.9</v>
      </c>
      <c r="BZ111" s="9" t="s">
        <v>315</v>
      </c>
      <c r="CA111" s="755">
        <v>11.8</v>
      </c>
      <c r="CB111" s="9" t="s">
        <v>315</v>
      </c>
      <c r="CC111" s="755">
        <v>13</v>
      </c>
      <c r="CD111" s="9" t="s">
        <v>315</v>
      </c>
      <c r="CE111" s="755">
        <v>174.2</v>
      </c>
      <c r="CF111" s="9" t="s">
        <v>323</v>
      </c>
      <c r="CG111" s="755">
        <v>75</v>
      </c>
      <c r="CH111" s="9" t="s">
        <v>323</v>
      </c>
      <c r="CI111" s="9"/>
      <c r="CJ111" s="9"/>
      <c r="CK111" s="9"/>
    </row>
    <row r="112" spans="1:89" s="98" customFormat="1" x14ac:dyDescent="0.25">
      <c r="A112" s="99">
        <v>10106682</v>
      </c>
      <c r="B112" s="99"/>
      <c r="C112" s="772">
        <v>4716</v>
      </c>
      <c r="D112" s="807">
        <v>0.05</v>
      </c>
      <c r="E112" s="772">
        <f t="shared" si="6"/>
        <v>4952</v>
      </c>
      <c r="F112" s="778">
        <v>1.1000000000000001</v>
      </c>
      <c r="G112" s="774">
        <f t="shared" si="7"/>
        <v>5447</v>
      </c>
      <c r="H112" s="776"/>
      <c r="I112" s="758"/>
      <c r="J112" s="776"/>
      <c r="K112" s="786"/>
      <c r="L112" s="9" t="s">
        <v>308</v>
      </c>
      <c r="M112" s="9" t="s">
        <v>3207</v>
      </c>
      <c r="N112" s="9" t="s">
        <v>397</v>
      </c>
      <c r="O112" s="9" t="s">
        <v>310</v>
      </c>
      <c r="P112" s="9" t="s">
        <v>311</v>
      </c>
      <c r="Q112" s="9" t="s">
        <v>312</v>
      </c>
      <c r="R112" s="9" t="s">
        <v>313</v>
      </c>
      <c r="S112" s="9" t="s">
        <v>348</v>
      </c>
      <c r="T112" s="98" t="s">
        <v>204</v>
      </c>
      <c r="U112" s="99">
        <v>244</v>
      </c>
      <c r="V112" s="99" t="s">
        <v>207</v>
      </c>
      <c r="W112" s="99">
        <v>390</v>
      </c>
      <c r="X112" s="99" t="s">
        <v>207</v>
      </c>
      <c r="Y112" s="99">
        <v>279</v>
      </c>
      <c r="Z112" s="99" t="s">
        <v>207</v>
      </c>
      <c r="AA112" s="9">
        <v>400</v>
      </c>
      <c r="AB112" s="99" t="s">
        <v>207</v>
      </c>
      <c r="AC112" s="9">
        <v>460</v>
      </c>
      <c r="AD112" s="9" t="s">
        <v>207</v>
      </c>
      <c r="AE112" s="9">
        <v>181</v>
      </c>
      <c r="AF112" s="9" t="s">
        <v>315</v>
      </c>
      <c r="AG112" s="14" t="s">
        <v>369</v>
      </c>
      <c r="AH112" s="14" t="s">
        <v>207</v>
      </c>
      <c r="AI112" s="14" t="s">
        <v>370</v>
      </c>
      <c r="AJ112" s="14" t="s">
        <v>207</v>
      </c>
      <c r="AK112" s="9">
        <v>5</v>
      </c>
      <c r="AL112" s="14" t="s">
        <v>207</v>
      </c>
      <c r="AM112" s="9">
        <v>5</v>
      </c>
      <c r="AN112" s="14" t="s">
        <v>207</v>
      </c>
      <c r="AO112" s="9">
        <v>5</v>
      </c>
      <c r="AP112" s="14" t="s">
        <v>207</v>
      </c>
      <c r="AQ112" s="9">
        <v>30</v>
      </c>
      <c r="AR112" s="14" t="s">
        <v>207</v>
      </c>
      <c r="AS112" s="9" t="s">
        <v>0</v>
      </c>
      <c r="AT112" s="9" t="s">
        <v>318</v>
      </c>
      <c r="AU112" s="9" t="s">
        <v>319</v>
      </c>
      <c r="AV112" s="9" t="s">
        <v>320</v>
      </c>
      <c r="AW112" s="9" t="s">
        <v>3208</v>
      </c>
      <c r="AX112" s="9">
        <v>9010600000</v>
      </c>
      <c r="AY112" s="99">
        <v>452</v>
      </c>
      <c r="AZ112" s="12" t="s">
        <v>207</v>
      </c>
      <c r="BA112" s="99">
        <v>30</v>
      </c>
      <c r="BB112" s="12" t="s">
        <v>207</v>
      </c>
      <c r="BC112" s="99">
        <v>33</v>
      </c>
      <c r="BD112" s="12" t="s">
        <v>207</v>
      </c>
      <c r="BE112" s="99">
        <v>83</v>
      </c>
      <c r="BF112" s="12" t="s">
        <v>321</v>
      </c>
      <c r="BG112" s="654">
        <v>82.834999999999994</v>
      </c>
      <c r="BH112" s="12" t="s">
        <v>321</v>
      </c>
      <c r="BI112" s="99">
        <v>36</v>
      </c>
      <c r="BJ112" s="12" t="s">
        <v>321</v>
      </c>
      <c r="BK112" s="754">
        <v>0</v>
      </c>
      <c r="BL112" s="12" t="s">
        <v>321</v>
      </c>
      <c r="BM112" s="754">
        <v>5.0999999999999997E-2</v>
      </c>
      <c r="BN112" s="12" t="s">
        <v>321</v>
      </c>
      <c r="BO112" s="754">
        <v>5.9080000000000004</v>
      </c>
      <c r="BP112" s="12" t="s">
        <v>321</v>
      </c>
      <c r="BQ112" s="754">
        <v>0.02</v>
      </c>
      <c r="BR112" s="12" t="s">
        <v>321</v>
      </c>
      <c r="BS112" s="654">
        <v>40.854999999999997</v>
      </c>
      <c r="BT112" s="12" t="s">
        <v>321</v>
      </c>
      <c r="BU112" s="654">
        <v>46.835000000000001</v>
      </c>
      <c r="BV112" s="12" t="s">
        <v>321</v>
      </c>
      <c r="BW112" s="9">
        <v>0.46</v>
      </c>
      <c r="BX112" s="9" t="s">
        <v>322</v>
      </c>
      <c r="BY112" s="755">
        <v>178</v>
      </c>
      <c r="BZ112" s="9" t="s">
        <v>315</v>
      </c>
      <c r="CA112" s="755">
        <v>11.8</v>
      </c>
      <c r="CB112" s="9" t="s">
        <v>315</v>
      </c>
      <c r="CC112" s="755">
        <v>13</v>
      </c>
      <c r="CD112" s="9" t="s">
        <v>315</v>
      </c>
      <c r="CE112" s="755">
        <v>183</v>
      </c>
      <c r="CF112" s="9" t="s">
        <v>323</v>
      </c>
      <c r="CG112" s="755">
        <v>79.400000000000006</v>
      </c>
      <c r="CH112" s="9" t="s">
        <v>323</v>
      </c>
      <c r="CI112" s="9"/>
      <c r="CJ112" s="9"/>
      <c r="CK112" s="9"/>
    </row>
    <row r="113" spans="1:89" s="98" customFormat="1" x14ac:dyDescent="0.25">
      <c r="A113" s="99">
        <v>10104796</v>
      </c>
      <c r="B113" s="99"/>
      <c r="C113" s="772">
        <v>1535</v>
      </c>
      <c r="D113" s="807">
        <v>0.05</v>
      </c>
      <c r="E113" s="772">
        <f t="shared" si="6"/>
        <v>1612</v>
      </c>
      <c r="F113" s="778">
        <v>1.1000000000000001</v>
      </c>
      <c r="G113" s="774">
        <f t="shared" si="7"/>
        <v>1773</v>
      </c>
      <c r="H113" s="776"/>
      <c r="I113" s="758"/>
      <c r="J113" s="776"/>
      <c r="K113" s="786"/>
      <c r="L113" s="9" t="s">
        <v>308</v>
      </c>
      <c r="M113" s="9" t="s">
        <v>3209</v>
      </c>
      <c r="N113" s="9" t="s">
        <v>397</v>
      </c>
      <c r="O113" s="9" t="s">
        <v>310</v>
      </c>
      <c r="P113" s="9" t="s">
        <v>311</v>
      </c>
      <c r="Q113" s="9" t="s">
        <v>371</v>
      </c>
      <c r="R113" s="9" t="s">
        <v>372</v>
      </c>
      <c r="S113" s="9" t="s">
        <v>348</v>
      </c>
      <c r="T113" s="98" t="s">
        <v>204</v>
      </c>
      <c r="U113" s="99">
        <v>119</v>
      </c>
      <c r="V113" s="99" t="s">
        <v>207</v>
      </c>
      <c r="W113" s="99">
        <v>190</v>
      </c>
      <c r="X113" s="99" t="s">
        <v>207</v>
      </c>
      <c r="Y113" s="99">
        <v>154</v>
      </c>
      <c r="Z113" s="99" t="s">
        <v>207</v>
      </c>
      <c r="AA113" s="99">
        <v>200</v>
      </c>
      <c r="AB113" s="99" t="s">
        <v>207</v>
      </c>
      <c r="AC113" s="9">
        <v>224</v>
      </c>
      <c r="AD113" s="9" t="s">
        <v>207</v>
      </c>
      <c r="AE113" s="9">
        <v>88</v>
      </c>
      <c r="AF113" s="9" t="s">
        <v>315</v>
      </c>
      <c r="AG113" s="14" t="s">
        <v>349</v>
      </c>
      <c r="AH113" s="14" t="s">
        <v>207</v>
      </c>
      <c r="AI113" s="14" t="s">
        <v>350</v>
      </c>
      <c r="AJ113" s="14" t="s">
        <v>207</v>
      </c>
      <c r="AK113" s="9">
        <v>5</v>
      </c>
      <c r="AL113" s="14" t="s">
        <v>207</v>
      </c>
      <c r="AM113" s="9">
        <v>5</v>
      </c>
      <c r="AN113" s="14" t="s">
        <v>207</v>
      </c>
      <c r="AO113" s="9">
        <v>5</v>
      </c>
      <c r="AP113" s="14" t="s">
        <v>207</v>
      </c>
      <c r="AQ113" s="9">
        <v>30</v>
      </c>
      <c r="AR113" s="14" t="s">
        <v>207</v>
      </c>
      <c r="AS113" s="9" t="s">
        <v>0</v>
      </c>
      <c r="AT113" s="9" t="s">
        <v>318</v>
      </c>
      <c r="AU113" s="9" t="s">
        <v>376</v>
      </c>
      <c r="AV113" s="9" t="s">
        <v>320</v>
      </c>
      <c r="AW113" s="9" t="s">
        <v>3210</v>
      </c>
      <c r="AX113" s="9">
        <v>9010600000</v>
      </c>
      <c r="AY113" s="99">
        <v>251</v>
      </c>
      <c r="AZ113" s="12" t="s">
        <v>207</v>
      </c>
      <c r="BA113" s="99">
        <v>25</v>
      </c>
      <c r="BB113" s="12" t="s">
        <v>207</v>
      </c>
      <c r="BC113" s="99">
        <v>23</v>
      </c>
      <c r="BD113" s="12" t="s">
        <v>207</v>
      </c>
      <c r="BE113" s="99">
        <v>31</v>
      </c>
      <c r="BF113" s="12" t="s">
        <v>321</v>
      </c>
      <c r="BG113" s="654">
        <v>30.238</v>
      </c>
      <c r="BH113" s="12" t="s">
        <v>321</v>
      </c>
      <c r="BI113" s="99">
        <v>21</v>
      </c>
      <c r="BJ113" s="12" t="s">
        <v>321</v>
      </c>
      <c r="BK113" s="754">
        <v>0</v>
      </c>
      <c r="BL113" s="12" t="s">
        <v>321</v>
      </c>
      <c r="BM113" s="754">
        <v>0.3</v>
      </c>
      <c r="BN113" s="12" t="s">
        <v>321</v>
      </c>
      <c r="BO113" s="754">
        <v>6.24</v>
      </c>
      <c r="BP113" s="12" t="s">
        <v>321</v>
      </c>
      <c r="BQ113" s="754">
        <v>0</v>
      </c>
      <c r="BR113" s="12" t="s">
        <v>321</v>
      </c>
      <c r="BS113" s="654">
        <v>2.698</v>
      </c>
      <c r="BT113" s="12" t="s">
        <v>321</v>
      </c>
      <c r="BU113" s="654">
        <v>9.2379999999999995</v>
      </c>
      <c r="BV113" s="12" t="s">
        <v>321</v>
      </c>
      <c r="BW113" s="9">
        <v>0.15</v>
      </c>
      <c r="BX113" s="9" t="s">
        <v>322</v>
      </c>
      <c r="BY113" s="755">
        <v>98.8</v>
      </c>
      <c r="BZ113" s="9" t="s">
        <v>315</v>
      </c>
      <c r="CA113" s="755">
        <v>9.8000000000000007</v>
      </c>
      <c r="CB113" s="9" t="s">
        <v>315</v>
      </c>
      <c r="CC113" s="755">
        <v>9.1</v>
      </c>
      <c r="CD113" s="9" t="s">
        <v>315</v>
      </c>
      <c r="CE113" s="755">
        <v>66.099999999999994</v>
      </c>
      <c r="CF113" s="9" t="s">
        <v>323</v>
      </c>
      <c r="CG113" s="755">
        <v>46.3</v>
      </c>
      <c r="CH113" s="9" t="s">
        <v>323</v>
      </c>
      <c r="CI113" s="9"/>
      <c r="CJ113" s="9"/>
      <c r="CK113" s="9"/>
    </row>
    <row r="114" spans="1:89" s="98" customFormat="1" x14ac:dyDescent="0.25">
      <c r="A114" s="99">
        <v>10104797</v>
      </c>
      <c r="B114" s="99"/>
      <c r="C114" s="772">
        <v>1664</v>
      </c>
      <c r="D114" s="807">
        <v>0.05</v>
      </c>
      <c r="E114" s="772">
        <f t="shared" si="6"/>
        <v>1747</v>
      </c>
      <c r="F114" s="778">
        <v>1.1000000000000001</v>
      </c>
      <c r="G114" s="774">
        <f t="shared" si="7"/>
        <v>1922</v>
      </c>
      <c r="H114" s="776"/>
      <c r="I114" s="758"/>
      <c r="J114" s="776"/>
      <c r="K114" s="786"/>
      <c r="L114" s="9" t="s">
        <v>308</v>
      </c>
      <c r="M114" s="9" t="s">
        <v>3211</v>
      </c>
      <c r="N114" s="9" t="s">
        <v>397</v>
      </c>
      <c r="O114" s="9" t="s">
        <v>310</v>
      </c>
      <c r="P114" s="9" t="s">
        <v>311</v>
      </c>
      <c r="Q114" s="9" t="s">
        <v>371</v>
      </c>
      <c r="R114" s="9" t="s">
        <v>372</v>
      </c>
      <c r="S114" s="9" t="s">
        <v>348</v>
      </c>
      <c r="T114" s="98" t="s">
        <v>204</v>
      </c>
      <c r="U114" s="99">
        <v>131</v>
      </c>
      <c r="V114" s="99" t="s">
        <v>207</v>
      </c>
      <c r="W114" s="99">
        <v>210</v>
      </c>
      <c r="X114" s="99" t="s">
        <v>207</v>
      </c>
      <c r="Y114" s="99">
        <v>166</v>
      </c>
      <c r="Z114" s="99" t="s">
        <v>207</v>
      </c>
      <c r="AA114" s="99">
        <v>220</v>
      </c>
      <c r="AB114" s="99" t="s">
        <v>207</v>
      </c>
      <c r="AC114" s="9">
        <v>248</v>
      </c>
      <c r="AD114" s="9" t="s">
        <v>207</v>
      </c>
      <c r="AE114" s="9">
        <v>98</v>
      </c>
      <c r="AF114" s="9" t="s">
        <v>315</v>
      </c>
      <c r="AG114" s="14" t="s">
        <v>351</v>
      </c>
      <c r="AH114" s="14" t="s">
        <v>207</v>
      </c>
      <c r="AI114" s="14" t="s">
        <v>352</v>
      </c>
      <c r="AJ114" s="14" t="s">
        <v>207</v>
      </c>
      <c r="AK114" s="9">
        <v>5</v>
      </c>
      <c r="AL114" s="14" t="s">
        <v>207</v>
      </c>
      <c r="AM114" s="9">
        <v>5</v>
      </c>
      <c r="AN114" s="14" t="s">
        <v>207</v>
      </c>
      <c r="AO114" s="9">
        <v>5</v>
      </c>
      <c r="AP114" s="14" t="s">
        <v>207</v>
      </c>
      <c r="AQ114" s="9">
        <v>30</v>
      </c>
      <c r="AR114" s="14" t="s">
        <v>207</v>
      </c>
      <c r="AS114" s="9" t="s">
        <v>0</v>
      </c>
      <c r="AT114" s="9" t="s">
        <v>318</v>
      </c>
      <c r="AU114" s="9" t="s">
        <v>376</v>
      </c>
      <c r="AV114" s="9" t="s">
        <v>320</v>
      </c>
      <c r="AW114" s="9" t="s">
        <v>3212</v>
      </c>
      <c r="AX114" s="9">
        <v>9010600000</v>
      </c>
      <c r="AY114" s="99">
        <v>272</v>
      </c>
      <c r="AZ114" s="12" t="s">
        <v>207</v>
      </c>
      <c r="BA114" s="99">
        <v>25</v>
      </c>
      <c r="BB114" s="12" t="s">
        <v>207</v>
      </c>
      <c r="BC114" s="99">
        <v>23</v>
      </c>
      <c r="BD114" s="12" t="s">
        <v>207</v>
      </c>
      <c r="BE114" s="99">
        <v>33</v>
      </c>
      <c r="BF114" s="12" t="s">
        <v>321</v>
      </c>
      <c r="BG114" s="654">
        <v>32.718000000000004</v>
      </c>
      <c r="BH114" s="12" t="s">
        <v>321</v>
      </c>
      <c r="BI114" s="99">
        <v>22</v>
      </c>
      <c r="BJ114" s="12" t="s">
        <v>321</v>
      </c>
      <c r="BK114" s="754">
        <v>0</v>
      </c>
      <c r="BL114" s="12" t="s">
        <v>321</v>
      </c>
      <c r="BM114" s="754">
        <v>0.308</v>
      </c>
      <c r="BN114" s="12" t="s">
        <v>321</v>
      </c>
      <c r="BO114" s="754">
        <v>7.7119999999999997</v>
      </c>
      <c r="BP114" s="12" t="s">
        <v>321</v>
      </c>
      <c r="BQ114" s="754">
        <v>0</v>
      </c>
      <c r="BR114" s="12" t="s">
        <v>321</v>
      </c>
      <c r="BS114" s="654">
        <v>2.698</v>
      </c>
      <c r="BT114" s="12" t="s">
        <v>321</v>
      </c>
      <c r="BU114" s="654">
        <v>10.718</v>
      </c>
      <c r="BV114" s="12" t="s">
        <v>321</v>
      </c>
      <c r="BW114" s="9">
        <v>0.16</v>
      </c>
      <c r="BX114" s="9" t="s">
        <v>322</v>
      </c>
      <c r="BY114" s="755">
        <v>107.1</v>
      </c>
      <c r="BZ114" s="9" t="s">
        <v>315</v>
      </c>
      <c r="CA114" s="755">
        <v>9.8000000000000007</v>
      </c>
      <c r="CB114" s="9" t="s">
        <v>315</v>
      </c>
      <c r="CC114" s="755">
        <v>9.1</v>
      </c>
      <c r="CD114" s="9" t="s">
        <v>315</v>
      </c>
      <c r="CE114" s="755">
        <v>75</v>
      </c>
      <c r="CF114" s="9" t="s">
        <v>323</v>
      </c>
      <c r="CG114" s="755">
        <v>48.5</v>
      </c>
      <c r="CH114" s="9" t="s">
        <v>323</v>
      </c>
      <c r="CI114" s="9"/>
      <c r="CJ114" s="9"/>
      <c r="CK114" s="9"/>
    </row>
    <row r="115" spans="1:89" s="98" customFormat="1" x14ac:dyDescent="0.25">
      <c r="A115" s="99">
        <v>10104798</v>
      </c>
      <c r="B115" s="99"/>
      <c r="C115" s="772">
        <v>1818</v>
      </c>
      <c r="D115" s="807">
        <v>0.05</v>
      </c>
      <c r="E115" s="772">
        <f t="shared" si="6"/>
        <v>1909</v>
      </c>
      <c r="F115" s="778">
        <v>1.1000000000000001</v>
      </c>
      <c r="G115" s="774">
        <f t="shared" si="7"/>
        <v>2100</v>
      </c>
      <c r="H115" s="776"/>
      <c r="I115" s="758"/>
      <c r="J115" s="776"/>
      <c r="K115" s="786"/>
      <c r="L115" s="9" t="s">
        <v>308</v>
      </c>
      <c r="M115" s="9" t="s">
        <v>3213</v>
      </c>
      <c r="N115" s="9" t="s">
        <v>397</v>
      </c>
      <c r="O115" s="9" t="s">
        <v>310</v>
      </c>
      <c r="P115" s="9" t="s">
        <v>311</v>
      </c>
      <c r="Q115" s="9" t="s">
        <v>371</v>
      </c>
      <c r="R115" s="9" t="s">
        <v>372</v>
      </c>
      <c r="S115" s="9" t="s">
        <v>348</v>
      </c>
      <c r="T115" s="98" t="s">
        <v>204</v>
      </c>
      <c r="U115" s="99">
        <v>144</v>
      </c>
      <c r="V115" s="99" t="s">
        <v>207</v>
      </c>
      <c r="W115" s="99">
        <v>230</v>
      </c>
      <c r="X115" s="99" t="s">
        <v>207</v>
      </c>
      <c r="Y115" s="99">
        <v>179</v>
      </c>
      <c r="Z115" s="99" t="s">
        <v>207</v>
      </c>
      <c r="AA115" s="99">
        <v>240</v>
      </c>
      <c r="AB115" s="99" t="s">
        <v>207</v>
      </c>
      <c r="AC115" s="9">
        <v>271</v>
      </c>
      <c r="AD115" s="9" t="s">
        <v>207</v>
      </c>
      <c r="AE115" s="9">
        <v>107</v>
      </c>
      <c r="AF115" s="9" t="s">
        <v>315</v>
      </c>
      <c r="AG115" s="14" t="s">
        <v>353</v>
      </c>
      <c r="AH115" s="14" t="s">
        <v>207</v>
      </c>
      <c r="AI115" s="14" t="s">
        <v>354</v>
      </c>
      <c r="AJ115" s="14" t="s">
        <v>207</v>
      </c>
      <c r="AK115" s="9">
        <v>5</v>
      </c>
      <c r="AL115" s="14" t="s">
        <v>207</v>
      </c>
      <c r="AM115" s="9">
        <v>5</v>
      </c>
      <c r="AN115" s="14" t="s">
        <v>207</v>
      </c>
      <c r="AO115" s="9">
        <v>5</v>
      </c>
      <c r="AP115" s="14" t="s">
        <v>207</v>
      </c>
      <c r="AQ115" s="9">
        <v>30</v>
      </c>
      <c r="AR115" s="14" t="s">
        <v>207</v>
      </c>
      <c r="AS115" s="9" t="s">
        <v>0</v>
      </c>
      <c r="AT115" s="9" t="s">
        <v>318</v>
      </c>
      <c r="AU115" s="9" t="s">
        <v>376</v>
      </c>
      <c r="AV115" s="9" t="s">
        <v>320</v>
      </c>
      <c r="AW115" s="9" t="s">
        <v>3214</v>
      </c>
      <c r="AX115" s="9">
        <v>9010600000</v>
      </c>
      <c r="AY115" s="99">
        <v>292</v>
      </c>
      <c r="AZ115" s="12" t="s">
        <v>207</v>
      </c>
      <c r="BA115" s="99">
        <v>25</v>
      </c>
      <c r="BB115" s="12" t="s">
        <v>207</v>
      </c>
      <c r="BC115" s="99">
        <v>23</v>
      </c>
      <c r="BD115" s="12" t="s">
        <v>207</v>
      </c>
      <c r="BE115" s="99">
        <v>36</v>
      </c>
      <c r="BF115" s="12" t="s">
        <v>321</v>
      </c>
      <c r="BG115" s="654">
        <v>35.438000000000002</v>
      </c>
      <c r="BH115" s="12" t="s">
        <v>321</v>
      </c>
      <c r="BI115" s="99">
        <v>24</v>
      </c>
      <c r="BJ115" s="12" t="s">
        <v>321</v>
      </c>
      <c r="BK115" s="754">
        <v>0</v>
      </c>
      <c r="BL115" s="12" t="s">
        <v>321</v>
      </c>
      <c r="BM115" s="754">
        <v>0.316</v>
      </c>
      <c r="BN115" s="12" t="s">
        <v>321</v>
      </c>
      <c r="BO115" s="754">
        <v>8.4239999999999995</v>
      </c>
      <c r="BP115" s="12" t="s">
        <v>321</v>
      </c>
      <c r="BQ115" s="754">
        <v>0</v>
      </c>
      <c r="BR115" s="12" t="s">
        <v>321</v>
      </c>
      <c r="BS115" s="654">
        <v>2.698</v>
      </c>
      <c r="BT115" s="12" t="s">
        <v>321</v>
      </c>
      <c r="BU115" s="654">
        <v>11.438000000000001</v>
      </c>
      <c r="BV115" s="12" t="s">
        <v>321</v>
      </c>
      <c r="BW115" s="9">
        <v>0.17</v>
      </c>
      <c r="BX115" s="9" t="s">
        <v>322</v>
      </c>
      <c r="BY115" s="755">
        <v>115</v>
      </c>
      <c r="BZ115" s="9" t="s">
        <v>315</v>
      </c>
      <c r="CA115" s="755">
        <v>9.8000000000000007</v>
      </c>
      <c r="CB115" s="9" t="s">
        <v>315</v>
      </c>
      <c r="CC115" s="755">
        <v>9.1</v>
      </c>
      <c r="CD115" s="9" t="s">
        <v>315</v>
      </c>
      <c r="CE115" s="755">
        <v>79.400000000000006</v>
      </c>
      <c r="CF115" s="9" t="s">
        <v>323</v>
      </c>
      <c r="CG115" s="755">
        <v>52.9</v>
      </c>
      <c r="CH115" s="9" t="s">
        <v>323</v>
      </c>
      <c r="CI115" s="9"/>
      <c r="CJ115" s="9"/>
      <c r="CK115" s="9"/>
    </row>
    <row r="116" spans="1:89" s="98" customFormat="1" x14ac:dyDescent="0.25">
      <c r="A116" s="99">
        <v>10104799</v>
      </c>
      <c r="B116" s="99"/>
      <c r="C116" s="772">
        <v>1995</v>
      </c>
      <c r="D116" s="807">
        <v>0.05</v>
      </c>
      <c r="E116" s="772">
        <f t="shared" si="6"/>
        <v>2095</v>
      </c>
      <c r="F116" s="778">
        <v>1.1000000000000001</v>
      </c>
      <c r="G116" s="774">
        <f t="shared" si="7"/>
        <v>2305</v>
      </c>
      <c r="H116" s="776"/>
      <c r="I116" s="758"/>
      <c r="J116" s="776"/>
      <c r="K116" s="786"/>
      <c r="L116" s="9" t="s">
        <v>308</v>
      </c>
      <c r="M116" s="9" t="s">
        <v>3215</v>
      </c>
      <c r="N116" s="9" t="s">
        <v>397</v>
      </c>
      <c r="O116" s="9" t="s">
        <v>310</v>
      </c>
      <c r="P116" s="9" t="s">
        <v>311</v>
      </c>
      <c r="Q116" s="9" t="s">
        <v>371</v>
      </c>
      <c r="R116" s="9" t="s">
        <v>372</v>
      </c>
      <c r="S116" s="9" t="s">
        <v>348</v>
      </c>
      <c r="T116" s="98" t="s">
        <v>204</v>
      </c>
      <c r="U116" s="99">
        <v>156</v>
      </c>
      <c r="V116" s="99" t="s">
        <v>207</v>
      </c>
      <c r="W116" s="99">
        <v>250</v>
      </c>
      <c r="X116" s="99" t="s">
        <v>207</v>
      </c>
      <c r="Y116" s="99">
        <v>191</v>
      </c>
      <c r="Z116" s="99" t="s">
        <v>207</v>
      </c>
      <c r="AA116" s="99">
        <v>260</v>
      </c>
      <c r="AB116" s="99" t="s">
        <v>207</v>
      </c>
      <c r="AC116" s="9">
        <v>295</v>
      </c>
      <c r="AD116" s="9" t="s">
        <v>207</v>
      </c>
      <c r="AE116" s="9">
        <v>117</v>
      </c>
      <c r="AF116" s="9" t="s">
        <v>315</v>
      </c>
      <c r="AG116" s="14" t="s">
        <v>355</v>
      </c>
      <c r="AH116" s="14" t="s">
        <v>207</v>
      </c>
      <c r="AI116" s="14" t="s">
        <v>356</v>
      </c>
      <c r="AJ116" s="14" t="s">
        <v>207</v>
      </c>
      <c r="AK116" s="9">
        <v>5</v>
      </c>
      <c r="AL116" s="14" t="s">
        <v>207</v>
      </c>
      <c r="AM116" s="9">
        <v>5</v>
      </c>
      <c r="AN116" s="14" t="s">
        <v>207</v>
      </c>
      <c r="AO116" s="9">
        <v>5</v>
      </c>
      <c r="AP116" s="14" t="s">
        <v>207</v>
      </c>
      <c r="AQ116" s="9">
        <v>30</v>
      </c>
      <c r="AR116" s="14" t="s">
        <v>207</v>
      </c>
      <c r="AS116" s="9" t="s">
        <v>0</v>
      </c>
      <c r="AT116" s="9" t="s">
        <v>318</v>
      </c>
      <c r="AU116" s="9" t="s">
        <v>376</v>
      </c>
      <c r="AV116" s="9" t="s">
        <v>320</v>
      </c>
      <c r="AW116" s="9" t="s">
        <v>3216</v>
      </c>
      <c r="AX116" s="9">
        <v>9010600000</v>
      </c>
      <c r="AY116" s="99">
        <v>312</v>
      </c>
      <c r="AZ116" s="12" t="s">
        <v>207</v>
      </c>
      <c r="BA116" s="99">
        <v>25</v>
      </c>
      <c r="BB116" s="12" t="s">
        <v>207</v>
      </c>
      <c r="BC116" s="99">
        <v>23</v>
      </c>
      <c r="BD116" s="12" t="s">
        <v>207</v>
      </c>
      <c r="BE116" s="99">
        <v>39</v>
      </c>
      <c r="BF116" s="12" t="s">
        <v>321</v>
      </c>
      <c r="BG116" s="654">
        <v>38.198</v>
      </c>
      <c r="BH116" s="12" t="s">
        <v>321</v>
      </c>
      <c r="BI116" s="99">
        <v>26</v>
      </c>
      <c r="BJ116" s="12" t="s">
        <v>321</v>
      </c>
      <c r="BK116" s="754">
        <v>0</v>
      </c>
      <c r="BL116" s="12" t="s">
        <v>321</v>
      </c>
      <c r="BM116" s="754">
        <v>0.32400000000000001</v>
      </c>
      <c r="BN116" s="12" t="s">
        <v>321</v>
      </c>
      <c r="BO116" s="754">
        <v>9.1760000000000002</v>
      </c>
      <c r="BP116" s="12" t="s">
        <v>321</v>
      </c>
      <c r="BQ116" s="754">
        <v>0</v>
      </c>
      <c r="BR116" s="12" t="s">
        <v>321</v>
      </c>
      <c r="BS116" s="654">
        <v>2.698</v>
      </c>
      <c r="BT116" s="12" t="s">
        <v>321</v>
      </c>
      <c r="BU116" s="654">
        <v>12.198</v>
      </c>
      <c r="BV116" s="12" t="s">
        <v>321</v>
      </c>
      <c r="BW116" s="9">
        <v>0.18</v>
      </c>
      <c r="BX116" s="9" t="s">
        <v>322</v>
      </c>
      <c r="BY116" s="755">
        <v>122.8</v>
      </c>
      <c r="BZ116" s="9" t="s">
        <v>315</v>
      </c>
      <c r="CA116" s="755">
        <v>9.8000000000000007</v>
      </c>
      <c r="CB116" s="9" t="s">
        <v>315</v>
      </c>
      <c r="CC116" s="755">
        <v>9.1</v>
      </c>
      <c r="CD116" s="9" t="s">
        <v>315</v>
      </c>
      <c r="CE116" s="755">
        <v>86</v>
      </c>
      <c r="CF116" s="9" t="s">
        <v>323</v>
      </c>
      <c r="CG116" s="755">
        <v>57.3</v>
      </c>
      <c r="CH116" s="9" t="s">
        <v>323</v>
      </c>
      <c r="CI116" s="9"/>
      <c r="CJ116" s="9"/>
      <c r="CK116" s="9"/>
    </row>
    <row r="117" spans="1:89" s="98" customFormat="1" x14ac:dyDescent="0.25">
      <c r="A117" s="99">
        <v>10104800</v>
      </c>
      <c r="B117" s="99"/>
      <c r="C117" s="772">
        <v>2196</v>
      </c>
      <c r="D117" s="807">
        <v>0.05</v>
      </c>
      <c r="E117" s="772">
        <f t="shared" si="6"/>
        <v>2306</v>
      </c>
      <c r="F117" s="778">
        <v>1.1000000000000001</v>
      </c>
      <c r="G117" s="774">
        <f t="shared" si="7"/>
        <v>2537</v>
      </c>
      <c r="H117" s="776"/>
      <c r="I117" s="758"/>
      <c r="J117" s="776"/>
      <c r="K117" s="786"/>
      <c r="L117" s="9" t="s">
        <v>308</v>
      </c>
      <c r="M117" s="9" t="s">
        <v>3217</v>
      </c>
      <c r="N117" s="9" t="s">
        <v>397</v>
      </c>
      <c r="O117" s="9" t="s">
        <v>310</v>
      </c>
      <c r="P117" s="9" t="s">
        <v>311</v>
      </c>
      <c r="Q117" s="9" t="s">
        <v>371</v>
      </c>
      <c r="R117" s="9" t="s">
        <v>372</v>
      </c>
      <c r="S117" s="9" t="s">
        <v>348</v>
      </c>
      <c r="T117" s="98" t="s">
        <v>204</v>
      </c>
      <c r="U117" s="99">
        <v>169</v>
      </c>
      <c r="V117" s="99" t="s">
        <v>207</v>
      </c>
      <c r="W117" s="99">
        <v>270</v>
      </c>
      <c r="X117" s="99" t="s">
        <v>207</v>
      </c>
      <c r="Y117" s="99">
        <v>204</v>
      </c>
      <c r="Z117" s="99" t="s">
        <v>207</v>
      </c>
      <c r="AA117" s="99">
        <v>280</v>
      </c>
      <c r="AB117" s="99" t="s">
        <v>207</v>
      </c>
      <c r="AC117" s="9">
        <v>319</v>
      </c>
      <c r="AD117" s="9" t="s">
        <v>207</v>
      </c>
      <c r="AE117" s="9">
        <v>126</v>
      </c>
      <c r="AF117" s="9" t="s">
        <v>315</v>
      </c>
      <c r="AG117" s="14" t="s">
        <v>357</v>
      </c>
      <c r="AH117" s="14" t="s">
        <v>207</v>
      </c>
      <c r="AI117" s="14" t="s">
        <v>358</v>
      </c>
      <c r="AJ117" s="14" t="s">
        <v>207</v>
      </c>
      <c r="AK117" s="9">
        <v>5</v>
      </c>
      <c r="AL117" s="14" t="s">
        <v>207</v>
      </c>
      <c r="AM117" s="9">
        <v>5</v>
      </c>
      <c r="AN117" s="14" t="s">
        <v>207</v>
      </c>
      <c r="AO117" s="9">
        <v>5</v>
      </c>
      <c r="AP117" s="14" t="s">
        <v>207</v>
      </c>
      <c r="AQ117" s="9">
        <v>30</v>
      </c>
      <c r="AR117" s="14" t="s">
        <v>207</v>
      </c>
      <c r="AS117" s="9" t="s">
        <v>0</v>
      </c>
      <c r="AT117" s="9" t="s">
        <v>318</v>
      </c>
      <c r="AU117" s="9" t="s">
        <v>376</v>
      </c>
      <c r="AV117" s="9" t="s">
        <v>320</v>
      </c>
      <c r="AW117" s="9" t="s">
        <v>3218</v>
      </c>
      <c r="AX117" s="9">
        <v>9010600000</v>
      </c>
      <c r="AY117" s="99">
        <v>330</v>
      </c>
      <c r="AZ117" s="12" t="s">
        <v>207</v>
      </c>
      <c r="BA117" s="99">
        <v>25</v>
      </c>
      <c r="BB117" s="12" t="s">
        <v>207</v>
      </c>
      <c r="BC117" s="99">
        <v>23</v>
      </c>
      <c r="BD117" s="12" t="s">
        <v>207</v>
      </c>
      <c r="BE117" s="99">
        <v>41</v>
      </c>
      <c r="BF117" s="12" t="s">
        <v>321</v>
      </c>
      <c r="BG117" s="654">
        <v>40.438000000000002</v>
      </c>
      <c r="BH117" s="12" t="s">
        <v>321</v>
      </c>
      <c r="BI117" s="99">
        <v>28</v>
      </c>
      <c r="BJ117" s="12" t="s">
        <v>321</v>
      </c>
      <c r="BK117" s="754">
        <v>0</v>
      </c>
      <c r="BL117" s="12" t="s">
        <v>321</v>
      </c>
      <c r="BM117" s="754">
        <v>0.33200000000000002</v>
      </c>
      <c r="BN117" s="12" t="s">
        <v>321</v>
      </c>
      <c r="BO117" s="754">
        <v>9.4079999999999995</v>
      </c>
      <c r="BP117" s="12" t="s">
        <v>321</v>
      </c>
      <c r="BQ117" s="754">
        <v>0</v>
      </c>
      <c r="BR117" s="12" t="s">
        <v>321</v>
      </c>
      <c r="BS117" s="654">
        <v>2.698</v>
      </c>
      <c r="BT117" s="12" t="s">
        <v>321</v>
      </c>
      <c r="BU117" s="654">
        <v>12.438000000000001</v>
      </c>
      <c r="BV117" s="12" t="s">
        <v>321</v>
      </c>
      <c r="BW117" s="9">
        <v>0.19</v>
      </c>
      <c r="BX117" s="9" t="s">
        <v>322</v>
      </c>
      <c r="BY117" s="755">
        <v>129.9</v>
      </c>
      <c r="BZ117" s="9" t="s">
        <v>315</v>
      </c>
      <c r="CA117" s="755">
        <v>9.8000000000000007</v>
      </c>
      <c r="CB117" s="9" t="s">
        <v>315</v>
      </c>
      <c r="CC117" s="755">
        <v>9.1</v>
      </c>
      <c r="CD117" s="9" t="s">
        <v>315</v>
      </c>
      <c r="CE117" s="755">
        <v>88.2</v>
      </c>
      <c r="CF117" s="9" t="s">
        <v>323</v>
      </c>
      <c r="CG117" s="755">
        <v>61.7</v>
      </c>
      <c r="CH117" s="9" t="s">
        <v>323</v>
      </c>
      <c r="CI117" s="9"/>
      <c r="CJ117" s="9"/>
      <c r="CK117" s="9"/>
    </row>
    <row r="118" spans="1:89" s="98" customFormat="1" x14ac:dyDescent="0.25">
      <c r="A118" s="99">
        <v>10104801</v>
      </c>
      <c r="B118" s="99"/>
      <c r="C118" s="772">
        <v>2419</v>
      </c>
      <c r="D118" s="807">
        <v>0.05</v>
      </c>
      <c r="E118" s="772">
        <f t="shared" si="6"/>
        <v>2540</v>
      </c>
      <c r="F118" s="778">
        <v>1.1000000000000001</v>
      </c>
      <c r="G118" s="774">
        <f t="shared" si="7"/>
        <v>2794</v>
      </c>
      <c r="H118" s="776"/>
      <c r="I118" s="758"/>
      <c r="J118" s="776"/>
      <c r="K118" s="786"/>
      <c r="L118" s="9" t="s">
        <v>308</v>
      </c>
      <c r="M118" s="9" t="s">
        <v>3219</v>
      </c>
      <c r="N118" s="9" t="s">
        <v>397</v>
      </c>
      <c r="O118" s="9" t="s">
        <v>310</v>
      </c>
      <c r="P118" s="9" t="s">
        <v>311</v>
      </c>
      <c r="Q118" s="9" t="s">
        <v>371</v>
      </c>
      <c r="R118" s="9" t="s">
        <v>372</v>
      </c>
      <c r="S118" s="9" t="s">
        <v>348</v>
      </c>
      <c r="T118" s="98" t="s">
        <v>204</v>
      </c>
      <c r="U118" s="99">
        <v>181</v>
      </c>
      <c r="V118" s="99" t="s">
        <v>207</v>
      </c>
      <c r="W118" s="99">
        <v>290</v>
      </c>
      <c r="X118" s="99" t="s">
        <v>207</v>
      </c>
      <c r="Y118" s="99">
        <v>216</v>
      </c>
      <c r="Z118" s="99" t="s">
        <v>207</v>
      </c>
      <c r="AA118" s="99">
        <v>300</v>
      </c>
      <c r="AB118" s="99" t="s">
        <v>207</v>
      </c>
      <c r="AC118" s="9">
        <v>342</v>
      </c>
      <c r="AD118" s="9" t="s">
        <v>207</v>
      </c>
      <c r="AE118" s="9">
        <v>135</v>
      </c>
      <c r="AF118" s="9" t="s">
        <v>315</v>
      </c>
      <c r="AG118" s="14" t="s">
        <v>359</v>
      </c>
      <c r="AH118" s="14" t="s">
        <v>207</v>
      </c>
      <c r="AI118" s="14" t="s">
        <v>360</v>
      </c>
      <c r="AJ118" s="14" t="s">
        <v>207</v>
      </c>
      <c r="AK118" s="9">
        <v>5</v>
      </c>
      <c r="AL118" s="14" t="s">
        <v>207</v>
      </c>
      <c r="AM118" s="9">
        <v>5</v>
      </c>
      <c r="AN118" s="14" t="s">
        <v>207</v>
      </c>
      <c r="AO118" s="9">
        <v>5</v>
      </c>
      <c r="AP118" s="14" t="s">
        <v>207</v>
      </c>
      <c r="AQ118" s="9">
        <v>30</v>
      </c>
      <c r="AR118" s="14" t="s">
        <v>207</v>
      </c>
      <c r="AS118" s="9" t="s">
        <v>0</v>
      </c>
      <c r="AT118" s="9" t="s">
        <v>318</v>
      </c>
      <c r="AU118" s="9" t="s">
        <v>376</v>
      </c>
      <c r="AV118" s="9" t="s">
        <v>320</v>
      </c>
      <c r="AW118" s="9" t="s">
        <v>3220</v>
      </c>
      <c r="AX118" s="9">
        <v>9010600000</v>
      </c>
      <c r="AY118" s="99">
        <v>351</v>
      </c>
      <c r="AZ118" s="12" t="s">
        <v>207</v>
      </c>
      <c r="BA118" s="99">
        <v>25</v>
      </c>
      <c r="BB118" s="12" t="s">
        <v>207</v>
      </c>
      <c r="BC118" s="99">
        <v>23</v>
      </c>
      <c r="BD118" s="12" t="s">
        <v>207</v>
      </c>
      <c r="BE118" s="99">
        <v>41</v>
      </c>
      <c r="BF118" s="12" t="s">
        <v>321</v>
      </c>
      <c r="BG118" s="654">
        <v>40.238</v>
      </c>
      <c r="BH118" s="12" t="s">
        <v>321</v>
      </c>
      <c r="BI118" s="99">
        <v>29</v>
      </c>
      <c r="BJ118" s="12" t="s">
        <v>321</v>
      </c>
      <c r="BK118" s="754">
        <v>0</v>
      </c>
      <c r="BL118" s="12" t="s">
        <v>321</v>
      </c>
      <c r="BM118" s="754">
        <v>0.34</v>
      </c>
      <c r="BN118" s="12" t="s">
        <v>321</v>
      </c>
      <c r="BO118" s="754">
        <v>8.1999999999999993</v>
      </c>
      <c r="BP118" s="12" t="s">
        <v>321</v>
      </c>
      <c r="BQ118" s="754">
        <v>0</v>
      </c>
      <c r="BR118" s="12" t="s">
        <v>321</v>
      </c>
      <c r="BS118" s="654">
        <v>2.698</v>
      </c>
      <c r="BT118" s="12" t="s">
        <v>321</v>
      </c>
      <c r="BU118" s="654">
        <v>11.238</v>
      </c>
      <c r="BV118" s="12" t="s">
        <v>321</v>
      </c>
      <c r="BW118" s="9">
        <v>0.2</v>
      </c>
      <c r="BX118" s="9" t="s">
        <v>322</v>
      </c>
      <c r="BY118" s="755">
        <v>138.19999999999999</v>
      </c>
      <c r="BZ118" s="9" t="s">
        <v>315</v>
      </c>
      <c r="CA118" s="755">
        <v>9.8000000000000007</v>
      </c>
      <c r="CB118" s="9" t="s">
        <v>315</v>
      </c>
      <c r="CC118" s="755">
        <v>9.1</v>
      </c>
      <c r="CD118" s="9" t="s">
        <v>315</v>
      </c>
      <c r="CE118" s="755">
        <v>90.4</v>
      </c>
      <c r="CF118" s="9" t="s">
        <v>323</v>
      </c>
      <c r="CG118" s="755">
        <v>63.9</v>
      </c>
      <c r="CH118" s="9" t="s">
        <v>323</v>
      </c>
      <c r="CI118" s="9"/>
      <c r="CJ118" s="9"/>
      <c r="CK118" s="9"/>
    </row>
    <row r="119" spans="1:89" s="98" customFormat="1" x14ac:dyDescent="0.25">
      <c r="A119" s="99">
        <v>10104802</v>
      </c>
      <c r="B119" s="99"/>
      <c r="C119" s="772">
        <v>2667</v>
      </c>
      <c r="D119" s="807">
        <v>0.05</v>
      </c>
      <c r="E119" s="772">
        <f t="shared" si="6"/>
        <v>2800</v>
      </c>
      <c r="F119" s="778">
        <v>1.1000000000000001</v>
      </c>
      <c r="G119" s="774">
        <f t="shared" si="7"/>
        <v>3080</v>
      </c>
      <c r="H119" s="776"/>
      <c r="I119" s="758"/>
      <c r="J119" s="776"/>
      <c r="K119" s="786"/>
      <c r="L119" s="9" t="s">
        <v>308</v>
      </c>
      <c r="M119" s="9" t="s">
        <v>3221</v>
      </c>
      <c r="N119" s="9" t="s">
        <v>397</v>
      </c>
      <c r="O119" s="9" t="s">
        <v>310</v>
      </c>
      <c r="P119" s="9" t="s">
        <v>311</v>
      </c>
      <c r="Q119" s="9" t="s">
        <v>371</v>
      </c>
      <c r="R119" s="9" t="s">
        <v>372</v>
      </c>
      <c r="S119" s="9" t="s">
        <v>348</v>
      </c>
      <c r="T119" s="98" t="s">
        <v>204</v>
      </c>
      <c r="U119" s="99">
        <v>194</v>
      </c>
      <c r="V119" s="99" t="s">
        <v>207</v>
      </c>
      <c r="W119" s="99">
        <v>310</v>
      </c>
      <c r="X119" s="99" t="s">
        <v>207</v>
      </c>
      <c r="Y119" s="99">
        <v>229</v>
      </c>
      <c r="Z119" s="99" t="s">
        <v>207</v>
      </c>
      <c r="AA119" s="99">
        <v>320</v>
      </c>
      <c r="AB119" s="99" t="s">
        <v>207</v>
      </c>
      <c r="AC119" s="9">
        <v>366</v>
      </c>
      <c r="AD119" s="9" t="s">
        <v>207</v>
      </c>
      <c r="AE119" s="9">
        <v>144</v>
      </c>
      <c r="AF119" s="9" t="s">
        <v>315</v>
      </c>
      <c r="AG119" s="14" t="s">
        <v>361</v>
      </c>
      <c r="AH119" s="14" t="s">
        <v>207</v>
      </c>
      <c r="AI119" s="14" t="s">
        <v>362</v>
      </c>
      <c r="AJ119" s="14" t="s">
        <v>207</v>
      </c>
      <c r="AK119" s="9">
        <v>5</v>
      </c>
      <c r="AL119" s="14" t="s">
        <v>207</v>
      </c>
      <c r="AM119" s="9">
        <v>5</v>
      </c>
      <c r="AN119" s="14" t="s">
        <v>207</v>
      </c>
      <c r="AO119" s="9">
        <v>5</v>
      </c>
      <c r="AP119" s="14" t="s">
        <v>207</v>
      </c>
      <c r="AQ119" s="9">
        <v>30</v>
      </c>
      <c r="AR119" s="14" t="s">
        <v>207</v>
      </c>
      <c r="AS119" s="9" t="s">
        <v>0</v>
      </c>
      <c r="AT119" s="9" t="s">
        <v>318</v>
      </c>
      <c r="AU119" s="9" t="s">
        <v>376</v>
      </c>
      <c r="AV119" s="9" t="s">
        <v>320</v>
      </c>
      <c r="AW119" s="9" t="s">
        <v>3222</v>
      </c>
      <c r="AX119" s="9">
        <v>9010600000</v>
      </c>
      <c r="AY119" s="99">
        <v>371</v>
      </c>
      <c r="AZ119" s="12" t="s">
        <v>207</v>
      </c>
      <c r="BA119" s="99">
        <v>25</v>
      </c>
      <c r="BB119" s="12" t="s">
        <v>207</v>
      </c>
      <c r="BC119" s="99">
        <v>23</v>
      </c>
      <c r="BD119" s="12" t="s">
        <v>207</v>
      </c>
      <c r="BE119" s="99">
        <v>47</v>
      </c>
      <c r="BF119" s="12" t="s">
        <v>321</v>
      </c>
      <c r="BG119" s="654">
        <v>46.597000000000001</v>
      </c>
      <c r="BH119" s="12" t="s">
        <v>321</v>
      </c>
      <c r="BI119" s="99">
        <v>35</v>
      </c>
      <c r="BJ119" s="12" t="s">
        <v>321</v>
      </c>
      <c r="BK119" s="754">
        <v>0</v>
      </c>
      <c r="BL119" s="12" t="s">
        <v>321</v>
      </c>
      <c r="BM119" s="754">
        <v>0.34799999999999998</v>
      </c>
      <c r="BN119" s="12" t="s">
        <v>321</v>
      </c>
      <c r="BO119" s="754">
        <v>8.5519999999999996</v>
      </c>
      <c r="BP119" s="12" t="s">
        <v>321</v>
      </c>
      <c r="BQ119" s="754">
        <v>0</v>
      </c>
      <c r="BR119" s="12" t="s">
        <v>321</v>
      </c>
      <c r="BS119" s="654">
        <v>2.698</v>
      </c>
      <c r="BT119" s="12" t="s">
        <v>321</v>
      </c>
      <c r="BU119" s="654">
        <v>11.597</v>
      </c>
      <c r="BV119" s="12" t="s">
        <v>321</v>
      </c>
      <c r="BW119" s="9">
        <v>0.22</v>
      </c>
      <c r="BX119" s="9" t="s">
        <v>322</v>
      </c>
      <c r="BY119" s="755">
        <v>146.1</v>
      </c>
      <c r="BZ119" s="9" t="s">
        <v>315</v>
      </c>
      <c r="CA119" s="755">
        <v>9.8000000000000007</v>
      </c>
      <c r="CB119" s="9" t="s">
        <v>315</v>
      </c>
      <c r="CC119" s="755">
        <v>9.1</v>
      </c>
      <c r="CD119" s="9" t="s">
        <v>315</v>
      </c>
      <c r="CE119" s="755">
        <v>105.8</v>
      </c>
      <c r="CF119" s="9" t="s">
        <v>323</v>
      </c>
      <c r="CG119" s="755">
        <v>77.2</v>
      </c>
      <c r="CH119" s="9" t="s">
        <v>323</v>
      </c>
      <c r="CI119" s="9"/>
      <c r="CJ119" s="9"/>
      <c r="CK119" s="9"/>
    </row>
    <row r="120" spans="1:89" s="98" customFormat="1" x14ac:dyDescent="0.25">
      <c r="A120" s="99">
        <v>10104803</v>
      </c>
      <c r="B120" s="99"/>
      <c r="C120" s="772">
        <v>2940</v>
      </c>
      <c r="D120" s="807">
        <v>0.05</v>
      </c>
      <c r="E120" s="772">
        <f t="shared" si="6"/>
        <v>3087</v>
      </c>
      <c r="F120" s="778">
        <v>1.1000000000000001</v>
      </c>
      <c r="G120" s="774">
        <f t="shared" si="7"/>
        <v>3396</v>
      </c>
      <c r="H120" s="776"/>
      <c r="I120" s="758"/>
      <c r="J120" s="776"/>
      <c r="K120" s="786"/>
      <c r="L120" s="9" t="s">
        <v>308</v>
      </c>
      <c r="M120" s="9" t="s">
        <v>3223</v>
      </c>
      <c r="N120" s="9" t="s">
        <v>397</v>
      </c>
      <c r="O120" s="9" t="s">
        <v>310</v>
      </c>
      <c r="P120" s="9" t="s">
        <v>311</v>
      </c>
      <c r="Q120" s="9" t="s">
        <v>371</v>
      </c>
      <c r="R120" s="9" t="s">
        <v>372</v>
      </c>
      <c r="S120" s="9" t="s">
        <v>348</v>
      </c>
      <c r="T120" s="98" t="s">
        <v>204</v>
      </c>
      <c r="U120" s="99">
        <v>206</v>
      </c>
      <c r="V120" s="99" t="s">
        <v>207</v>
      </c>
      <c r="W120" s="99">
        <v>330</v>
      </c>
      <c r="X120" s="99" t="s">
        <v>207</v>
      </c>
      <c r="Y120" s="99">
        <v>241</v>
      </c>
      <c r="Z120" s="99" t="s">
        <v>207</v>
      </c>
      <c r="AA120" s="99">
        <v>340</v>
      </c>
      <c r="AB120" s="99" t="s">
        <v>207</v>
      </c>
      <c r="AC120" s="9">
        <v>389</v>
      </c>
      <c r="AD120" s="9" t="s">
        <v>207</v>
      </c>
      <c r="AE120" s="9">
        <v>153</v>
      </c>
      <c r="AF120" s="9" t="s">
        <v>315</v>
      </c>
      <c r="AG120" s="14" t="s">
        <v>363</v>
      </c>
      <c r="AH120" s="14" t="s">
        <v>207</v>
      </c>
      <c r="AI120" s="14" t="s">
        <v>364</v>
      </c>
      <c r="AJ120" s="14" t="s">
        <v>207</v>
      </c>
      <c r="AK120" s="9">
        <v>5</v>
      </c>
      <c r="AL120" s="14" t="s">
        <v>207</v>
      </c>
      <c r="AM120" s="9">
        <v>5</v>
      </c>
      <c r="AN120" s="14" t="s">
        <v>207</v>
      </c>
      <c r="AO120" s="9">
        <v>5</v>
      </c>
      <c r="AP120" s="14" t="s">
        <v>207</v>
      </c>
      <c r="AQ120" s="9">
        <v>30</v>
      </c>
      <c r="AR120" s="14" t="s">
        <v>207</v>
      </c>
      <c r="AS120" s="9" t="s">
        <v>0</v>
      </c>
      <c r="AT120" s="9" t="s">
        <v>318</v>
      </c>
      <c r="AU120" s="9" t="s">
        <v>376</v>
      </c>
      <c r="AV120" s="9" t="s">
        <v>320</v>
      </c>
      <c r="AW120" s="9" t="s">
        <v>3224</v>
      </c>
      <c r="AX120" s="9">
        <v>9010600000</v>
      </c>
      <c r="AY120" s="99">
        <v>391</v>
      </c>
      <c r="AZ120" s="12" t="s">
        <v>207</v>
      </c>
      <c r="BA120" s="99">
        <v>25</v>
      </c>
      <c r="BB120" s="12" t="s">
        <v>207</v>
      </c>
      <c r="BC120" s="99">
        <v>23</v>
      </c>
      <c r="BD120" s="12" t="s">
        <v>207</v>
      </c>
      <c r="BE120" s="99">
        <v>49</v>
      </c>
      <c r="BF120" s="12" t="s">
        <v>321</v>
      </c>
      <c r="BG120" s="654">
        <v>48.837000000000003</v>
      </c>
      <c r="BH120" s="12" t="s">
        <v>321</v>
      </c>
      <c r="BI120" s="99">
        <v>37</v>
      </c>
      <c r="BJ120" s="12" t="s">
        <v>321</v>
      </c>
      <c r="BK120" s="754">
        <v>0</v>
      </c>
      <c r="BL120" s="12" t="s">
        <v>321</v>
      </c>
      <c r="BM120" s="754">
        <v>0.35599999999999998</v>
      </c>
      <c r="BN120" s="12" t="s">
        <v>321</v>
      </c>
      <c r="BO120" s="754">
        <v>8.7829999999999995</v>
      </c>
      <c r="BP120" s="12" t="s">
        <v>321</v>
      </c>
      <c r="BQ120" s="754">
        <v>0</v>
      </c>
      <c r="BR120" s="12" t="s">
        <v>321</v>
      </c>
      <c r="BS120" s="654">
        <v>2.698</v>
      </c>
      <c r="BT120" s="12" t="s">
        <v>321</v>
      </c>
      <c r="BU120" s="654">
        <v>11.837</v>
      </c>
      <c r="BV120" s="12" t="s">
        <v>321</v>
      </c>
      <c r="BW120" s="9">
        <v>0.23</v>
      </c>
      <c r="BX120" s="9" t="s">
        <v>322</v>
      </c>
      <c r="BY120" s="755">
        <v>153.9</v>
      </c>
      <c r="BZ120" s="9" t="s">
        <v>315</v>
      </c>
      <c r="CA120" s="755">
        <v>9.8000000000000007</v>
      </c>
      <c r="CB120" s="9" t="s">
        <v>315</v>
      </c>
      <c r="CC120" s="755">
        <v>9.1</v>
      </c>
      <c r="CD120" s="9" t="s">
        <v>315</v>
      </c>
      <c r="CE120" s="755">
        <v>110.2</v>
      </c>
      <c r="CF120" s="9" t="s">
        <v>323</v>
      </c>
      <c r="CG120" s="755">
        <v>81.599999999999994</v>
      </c>
      <c r="CH120" s="9" t="s">
        <v>323</v>
      </c>
      <c r="CI120" s="9"/>
      <c r="CJ120" s="9"/>
      <c r="CK120" s="9"/>
    </row>
    <row r="121" spans="1:89" s="98" customFormat="1" x14ac:dyDescent="0.25">
      <c r="A121" s="99">
        <v>10104804</v>
      </c>
      <c r="B121" s="99"/>
      <c r="C121" s="772">
        <v>3235</v>
      </c>
      <c r="D121" s="807">
        <v>0.05</v>
      </c>
      <c r="E121" s="772">
        <f t="shared" si="6"/>
        <v>3397</v>
      </c>
      <c r="F121" s="778">
        <v>1.1000000000000001</v>
      </c>
      <c r="G121" s="774">
        <f t="shared" si="7"/>
        <v>3737</v>
      </c>
      <c r="H121" s="776"/>
      <c r="I121" s="758"/>
      <c r="J121" s="776"/>
      <c r="K121" s="786"/>
      <c r="L121" s="9" t="s">
        <v>308</v>
      </c>
      <c r="M121" s="9" t="s">
        <v>3225</v>
      </c>
      <c r="N121" s="9" t="s">
        <v>397</v>
      </c>
      <c r="O121" s="9" t="s">
        <v>310</v>
      </c>
      <c r="P121" s="9" t="s">
        <v>311</v>
      </c>
      <c r="Q121" s="9" t="s">
        <v>371</v>
      </c>
      <c r="R121" s="9" t="s">
        <v>372</v>
      </c>
      <c r="S121" s="9" t="s">
        <v>348</v>
      </c>
      <c r="T121" s="98" t="s">
        <v>204</v>
      </c>
      <c r="U121" s="99">
        <v>219</v>
      </c>
      <c r="V121" s="99" t="s">
        <v>207</v>
      </c>
      <c r="W121" s="99">
        <v>350</v>
      </c>
      <c r="X121" s="99" t="s">
        <v>207</v>
      </c>
      <c r="Y121" s="99">
        <v>254</v>
      </c>
      <c r="Z121" s="99" t="s">
        <v>207</v>
      </c>
      <c r="AA121" s="99">
        <v>360</v>
      </c>
      <c r="AB121" s="99" t="s">
        <v>207</v>
      </c>
      <c r="AC121" s="9">
        <v>413</v>
      </c>
      <c r="AD121" s="9" t="s">
        <v>207</v>
      </c>
      <c r="AE121" s="9">
        <v>163</v>
      </c>
      <c r="AF121" s="9" t="s">
        <v>315</v>
      </c>
      <c r="AG121" s="14" t="s">
        <v>365</v>
      </c>
      <c r="AH121" s="14" t="s">
        <v>207</v>
      </c>
      <c r="AI121" s="14" t="s">
        <v>366</v>
      </c>
      <c r="AJ121" s="14" t="s">
        <v>207</v>
      </c>
      <c r="AK121" s="9">
        <v>5</v>
      </c>
      <c r="AL121" s="14" t="s">
        <v>207</v>
      </c>
      <c r="AM121" s="9">
        <v>5</v>
      </c>
      <c r="AN121" s="14" t="s">
        <v>207</v>
      </c>
      <c r="AO121" s="9">
        <v>5</v>
      </c>
      <c r="AP121" s="14" t="s">
        <v>207</v>
      </c>
      <c r="AQ121" s="9">
        <v>30</v>
      </c>
      <c r="AR121" s="14" t="s">
        <v>207</v>
      </c>
      <c r="AS121" s="9" t="s">
        <v>0</v>
      </c>
      <c r="AT121" s="9" t="s">
        <v>318</v>
      </c>
      <c r="AU121" s="9" t="s">
        <v>376</v>
      </c>
      <c r="AV121" s="9" t="s">
        <v>320</v>
      </c>
      <c r="AW121" s="9" t="s">
        <v>3226</v>
      </c>
      <c r="AX121" s="9">
        <v>9010600000</v>
      </c>
      <c r="AY121" s="99">
        <v>419</v>
      </c>
      <c r="AZ121" s="12" t="s">
        <v>207</v>
      </c>
      <c r="BA121" s="99">
        <v>30</v>
      </c>
      <c r="BB121" s="12" t="s">
        <v>207</v>
      </c>
      <c r="BC121" s="99">
        <v>33</v>
      </c>
      <c r="BD121" s="12" t="s">
        <v>207</v>
      </c>
      <c r="BE121" s="99">
        <v>88</v>
      </c>
      <c r="BF121" s="12" t="s">
        <v>321</v>
      </c>
      <c r="BG121" s="654">
        <v>87.394999999999996</v>
      </c>
      <c r="BH121" s="12" t="s">
        <v>321</v>
      </c>
      <c r="BI121" s="99">
        <v>44</v>
      </c>
      <c r="BJ121" s="12" t="s">
        <v>321</v>
      </c>
      <c r="BK121" s="754">
        <v>0</v>
      </c>
      <c r="BL121" s="12" t="s">
        <v>321</v>
      </c>
      <c r="BM121" s="754">
        <v>0.52600000000000002</v>
      </c>
      <c r="BN121" s="12" t="s">
        <v>321</v>
      </c>
      <c r="BO121" s="754">
        <v>1.82</v>
      </c>
      <c r="BP121" s="12" t="s">
        <v>321</v>
      </c>
      <c r="BQ121" s="754">
        <v>0.02</v>
      </c>
      <c r="BR121" s="12" t="s">
        <v>321</v>
      </c>
      <c r="BS121" s="654">
        <v>41.029000000000003</v>
      </c>
      <c r="BT121" s="12" t="s">
        <v>321</v>
      </c>
      <c r="BU121" s="654">
        <v>43.395000000000003</v>
      </c>
      <c r="BV121" s="12" t="s">
        <v>321</v>
      </c>
      <c r="BW121" s="9">
        <v>0.42</v>
      </c>
      <c r="BX121" s="9" t="s">
        <v>322</v>
      </c>
      <c r="BY121" s="755">
        <v>165</v>
      </c>
      <c r="BZ121" s="9" t="s">
        <v>315</v>
      </c>
      <c r="CA121" s="755">
        <v>11.8</v>
      </c>
      <c r="CB121" s="9" t="s">
        <v>315</v>
      </c>
      <c r="CC121" s="755">
        <v>13</v>
      </c>
      <c r="CD121" s="9" t="s">
        <v>315</v>
      </c>
      <c r="CE121" s="755">
        <v>189.6</v>
      </c>
      <c r="CF121" s="9" t="s">
        <v>323</v>
      </c>
      <c r="CG121" s="755">
        <v>97</v>
      </c>
      <c r="CH121" s="9" t="s">
        <v>323</v>
      </c>
      <c r="CI121" s="9"/>
      <c r="CJ121" s="9"/>
      <c r="CK121" s="9"/>
    </row>
    <row r="122" spans="1:89" s="98" customFormat="1" x14ac:dyDescent="0.25">
      <c r="A122" s="99">
        <v>10104805</v>
      </c>
      <c r="B122" s="99"/>
      <c r="C122" s="772">
        <v>3553</v>
      </c>
      <c r="D122" s="807">
        <v>0.05</v>
      </c>
      <c r="E122" s="772">
        <f t="shared" si="6"/>
        <v>3731</v>
      </c>
      <c r="F122" s="778">
        <v>1.1000000000000001</v>
      </c>
      <c r="G122" s="774">
        <f t="shared" si="7"/>
        <v>4104</v>
      </c>
      <c r="H122" s="776"/>
      <c r="I122" s="758"/>
      <c r="J122" s="776"/>
      <c r="K122" s="786"/>
      <c r="L122" s="9" t="s">
        <v>308</v>
      </c>
      <c r="M122" s="9" t="s">
        <v>3227</v>
      </c>
      <c r="N122" s="9" t="s">
        <v>397</v>
      </c>
      <c r="O122" s="9" t="s">
        <v>310</v>
      </c>
      <c r="P122" s="9" t="s">
        <v>311</v>
      </c>
      <c r="Q122" s="9" t="s">
        <v>371</v>
      </c>
      <c r="R122" s="9" t="s">
        <v>372</v>
      </c>
      <c r="S122" s="9" t="s">
        <v>348</v>
      </c>
      <c r="T122" s="98" t="s">
        <v>204</v>
      </c>
      <c r="U122" s="99">
        <v>231</v>
      </c>
      <c r="V122" s="99" t="s">
        <v>207</v>
      </c>
      <c r="W122" s="99">
        <v>370</v>
      </c>
      <c r="X122" s="99" t="s">
        <v>207</v>
      </c>
      <c r="Y122" s="99">
        <v>266</v>
      </c>
      <c r="Z122" s="99" t="s">
        <v>207</v>
      </c>
      <c r="AA122" s="99">
        <v>380</v>
      </c>
      <c r="AB122" s="99" t="s">
        <v>207</v>
      </c>
      <c r="AC122" s="9">
        <v>436</v>
      </c>
      <c r="AD122" s="9" t="s">
        <v>207</v>
      </c>
      <c r="AE122" s="9">
        <v>172</v>
      </c>
      <c r="AF122" s="9" t="s">
        <v>315</v>
      </c>
      <c r="AG122" s="14" t="s">
        <v>367</v>
      </c>
      <c r="AH122" s="14" t="s">
        <v>207</v>
      </c>
      <c r="AI122" s="14" t="s">
        <v>368</v>
      </c>
      <c r="AJ122" s="14" t="s">
        <v>207</v>
      </c>
      <c r="AK122" s="9">
        <v>5</v>
      </c>
      <c r="AL122" s="14" t="s">
        <v>207</v>
      </c>
      <c r="AM122" s="9">
        <v>5</v>
      </c>
      <c r="AN122" s="14" t="s">
        <v>207</v>
      </c>
      <c r="AO122" s="9">
        <v>5</v>
      </c>
      <c r="AP122" s="14" t="s">
        <v>207</v>
      </c>
      <c r="AQ122" s="9">
        <v>30</v>
      </c>
      <c r="AR122" s="14" t="s">
        <v>207</v>
      </c>
      <c r="AS122" s="9" t="s">
        <v>0</v>
      </c>
      <c r="AT122" s="9" t="s">
        <v>318</v>
      </c>
      <c r="AU122" s="9" t="s">
        <v>376</v>
      </c>
      <c r="AV122" s="9" t="s">
        <v>320</v>
      </c>
      <c r="AW122" s="9" t="s">
        <v>3228</v>
      </c>
      <c r="AX122" s="9">
        <v>9010600000</v>
      </c>
      <c r="AY122" s="99">
        <v>434</v>
      </c>
      <c r="AZ122" s="12" t="s">
        <v>207</v>
      </c>
      <c r="BA122" s="99">
        <v>30</v>
      </c>
      <c r="BB122" s="12" t="s">
        <v>207</v>
      </c>
      <c r="BC122" s="99">
        <v>33</v>
      </c>
      <c r="BD122" s="12" t="s">
        <v>207</v>
      </c>
      <c r="BE122" s="99">
        <v>92</v>
      </c>
      <c r="BF122" s="12" t="s">
        <v>321</v>
      </c>
      <c r="BG122" s="654">
        <v>91.488</v>
      </c>
      <c r="BH122" s="12" t="s">
        <v>321</v>
      </c>
      <c r="BI122" s="99">
        <v>47</v>
      </c>
      <c r="BJ122" s="12" t="s">
        <v>321</v>
      </c>
      <c r="BK122" s="754">
        <v>0</v>
      </c>
      <c r="BL122" s="12" t="s">
        <v>321</v>
      </c>
      <c r="BM122" s="754">
        <v>0.53700000000000003</v>
      </c>
      <c r="BN122" s="12" t="s">
        <v>321</v>
      </c>
      <c r="BO122" s="754">
        <v>1.82</v>
      </c>
      <c r="BP122" s="12" t="s">
        <v>321</v>
      </c>
      <c r="BQ122" s="754">
        <v>0.02</v>
      </c>
      <c r="BR122" s="12" t="s">
        <v>321</v>
      </c>
      <c r="BS122" s="654">
        <v>42.110999999999997</v>
      </c>
      <c r="BT122" s="12" t="s">
        <v>321</v>
      </c>
      <c r="BU122" s="654">
        <v>44.488</v>
      </c>
      <c r="BV122" s="12" t="s">
        <v>321</v>
      </c>
      <c r="BW122" s="9">
        <v>0.44</v>
      </c>
      <c r="BX122" s="9" t="s">
        <v>322</v>
      </c>
      <c r="BY122" s="755">
        <v>170.9</v>
      </c>
      <c r="BZ122" s="9" t="s">
        <v>315</v>
      </c>
      <c r="CA122" s="755">
        <v>11.8</v>
      </c>
      <c r="CB122" s="9" t="s">
        <v>315</v>
      </c>
      <c r="CC122" s="755">
        <v>13</v>
      </c>
      <c r="CD122" s="9" t="s">
        <v>315</v>
      </c>
      <c r="CE122" s="755">
        <v>198.4</v>
      </c>
      <c r="CF122" s="9" t="s">
        <v>323</v>
      </c>
      <c r="CG122" s="755">
        <v>103.6</v>
      </c>
      <c r="CH122" s="9" t="s">
        <v>323</v>
      </c>
      <c r="CI122" s="9"/>
      <c r="CJ122" s="9"/>
      <c r="CK122" s="9"/>
    </row>
    <row r="123" spans="1:89" s="98" customFormat="1" x14ac:dyDescent="0.25">
      <c r="A123" s="99">
        <v>10104806</v>
      </c>
      <c r="B123" s="99"/>
      <c r="C123" s="772">
        <v>3896</v>
      </c>
      <c r="D123" s="807">
        <v>0.05</v>
      </c>
      <c r="E123" s="772">
        <f t="shared" si="6"/>
        <v>4091</v>
      </c>
      <c r="F123" s="778">
        <v>1.1000000000000001</v>
      </c>
      <c r="G123" s="774">
        <f t="shared" si="7"/>
        <v>4500</v>
      </c>
      <c r="H123" s="776"/>
      <c r="I123" s="758"/>
      <c r="J123" s="776"/>
      <c r="K123" s="786"/>
      <c r="L123" s="9" t="s">
        <v>308</v>
      </c>
      <c r="M123" s="9" t="s">
        <v>3229</v>
      </c>
      <c r="N123" s="9" t="s">
        <v>397</v>
      </c>
      <c r="O123" s="9" t="s">
        <v>310</v>
      </c>
      <c r="P123" s="9" t="s">
        <v>311</v>
      </c>
      <c r="Q123" s="9" t="s">
        <v>371</v>
      </c>
      <c r="R123" s="9" t="s">
        <v>372</v>
      </c>
      <c r="S123" s="9" t="s">
        <v>348</v>
      </c>
      <c r="T123" s="98" t="s">
        <v>204</v>
      </c>
      <c r="U123" s="99">
        <v>244</v>
      </c>
      <c r="V123" s="99" t="s">
        <v>207</v>
      </c>
      <c r="W123" s="99">
        <v>390</v>
      </c>
      <c r="X123" s="99" t="s">
        <v>207</v>
      </c>
      <c r="Y123" s="99">
        <v>279</v>
      </c>
      <c r="Z123" s="99" t="s">
        <v>207</v>
      </c>
      <c r="AA123" s="99">
        <v>400</v>
      </c>
      <c r="AB123" s="99" t="s">
        <v>207</v>
      </c>
      <c r="AC123" s="9">
        <v>460</v>
      </c>
      <c r="AD123" s="9" t="s">
        <v>207</v>
      </c>
      <c r="AE123" s="9">
        <v>181</v>
      </c>
      <c r="AF123" s="9" t="s">
        <v>315</v>
      </c>
      <c r="AG123" s="14" t="s">
        <v>369</v>
      </c>
      <c r="AH123" s="14" t="s">
        <v>207</v>
      </c>
      <c r="AI123" s="14" t="s">
        <v>370</v>
      </c>
      <c r="AJ123" s="14" t="s">
        <v>207</v>
      </c>
      <c r="AK123" s="9">
        <v>5</v>
      </c>
      <c r="AL123" s="14" t="s">
        <v>207</v>
      </c>
      <c r="AM123" s="9">
        <v>5</v>
      </c>
      <c r="AN123" s="14" t="s">
        <v>207</v>
      </c>
      <c r="AO123" s="9">
        <v>5</v>
      </c>
      <c r="AP123" s="14" t="s">
        <v>207</v>
      </c>
      <c r="AQ123" s="9">
        <v>30</v>
      </c>
      <c r="AR123" s="14" t="s">
        <v>207</v>
      </c>
      <c r="AS123" s="9" t="s">
        <v>0</v>
      </c>
      <c r="AT123" s="9" t="s">
        <v>318</v>
      </c>
      <c r="AU123" s="9" t="s">
        <v>376</v>
      </c>
      <c r="AV123" s="9" t="s">
        <v>320</v>
      </c>
      <c r="AW123" s="9" t="s">
        <v>3230</v>
      </c>
      <c r="AX123" s="9">
        <v>9010600000</v>
      </c>
      <c r="AY123" s="99">
        <v>452</v>
      </c>
      <c r="AZ123" s="12" t="s">
        <v>207</v>
      </c>
      <c r="BA123" s="99">
        <v>30</v>
      </c>
      <c r="BB123" s="12" t="s">
        <v>207</v>
      </c>
      <c r="BC123" s="99">
        <v>33</v>
      </c>
      <c r="BD123" s="12" t="s">
        <v>207</v>
      </c>
      <c r="BE123" s="99">
        <v>95</v>
      </c>
      <c r="BF123" s="12" t="s">
        <v>321</v>
      </c>
      <c r="BG123" s="654">
        <v>94.945999999999998</v>
      </c>
      <c r="BH123" s="12" t="s">
        <v>321</v>
      </c>
      <c r="BI123" s="99">
        <v>49</v>
      </c>
      <c r="BJ123" s="12" t="s">
        <v>321</v>
      </c>
      <c r="BK123" s="754">
        <v>0</v>
      </c>
      <c r="BL123" s="12" t="s">
        <v>321</v>
      </c>
      <c r="BM123" s="754">
        <v>0.55300000000000005</v>
      </c>
      <c r="BN123" s="12" t="s">
        <v>321</v>
      </c>
      <c r="BO123" s="754">
        <v>1.82</v>
      </c>
      <c r="BP123" s="12" t="s">
        <v>321</v>
      </c>
      <c r="BQ123" s="754">
        <v>0.02</v>
      </c>
      <c r="BR123" s="12" t="s">
        <v>321</v>
      </c>
      <c r="BS123" s="654">
        <v>43.552999999999997</v>
      </c>
      <c r="BT123" s="12" t="s">
        <v>321</v>
      </c>
      <c r="BU123" s="654">
        <v>45.945999999999998</v>
      </c>
      <c r="BV123" s="12" t="s">
        <v>321</v>
      </c>
      <c r="BW123" s="9">
        <v>0.46</v>
      </c>
      <c r="BX123" s="9" t="s">
        <v>322</v>
      </c>
      <c r="BY123" s="755">
        <v>178</v>
      </c>
      <c r="BZ123" s="9" t="s">
        <v>315</v>
      </c>
      <c r="CA123" s="755">
        <v>11.8</v>
      </c>
      <c r="CB123" s="9" t="s">
        <v>315</v>
      </c>
      <c r="CC123" s="755">
        <v>13</v>
      </c>
      <c r="CD123" s="9" t="s">
        <v>315</v>
      </c>
      <c r="CE123" s="755">
        <v>207.2</v>
      </c>
      <c r="CF123" s="9" t="s">
        <v>323</v>
      </c>
      <c r="CG123" s="755">
        <v>108</v>
      </c>
      <c r="CH123" s="9" t="s">
        <v>323</v>
      </c>
      <c r="CI123" s="9"/>
      <c r="CJ123" s="9"/>
      <c r="CK123" s="9"/>
    </row>
    <row r="124" spans="1:89" s="98" customFormat="1" x14ac:dyDescent="0.25">
      <c r="A124" s="99">
        <v>10144796</v>
      </c>
      <c r="B124" s="99"/>
      <c r="C124" s="772">
        <v>1535</v>
      </c>
      <c r="D124" s="807">
        <v>0.05</v>
      </c>
      <c r="E124" s="772">
        <f t="shared" si="6"/>
        <v>1612</v>
      </c>
      <c r="F124" s="778">
        <v>1.1000000000000001</v>
      </c>
      <c r="G124" s="774">
        <f t="shared" si="7"/>
        <v>1773</v>
      </c>
      <c r="H124" s="776"/>
      <c r="I124" s="758"/>
      <c r="J124" s="776"/>
      <c r="K124" s="786"/>
      <c r="L124" s="9" t="s">
        <v>308</v>
      </c>
      <c r="M124" s="9" t="s">
        <v>475</v>
      </c>
      <c r="N124" s="9" t="s">
        <v>397</v>
      </c>
      <c r="O124" s="9" t="s">
        <v>310</v>
      </c>
      <c r="P124" s="9" t="s">
        <v>311</v>
      </c>
      <c r="Q124" s="9" t="s">
        <v>371</v>
      </c>
      <c r="R124" s="9" t="s">
        <v>372</v>
      </c>
      <c r="S124" s="9" t="s">
        <v>348</v>
      </c>
      <c r="T124" s="98" t="s">
        <v>204</v>
      </c>
      <c r="U124" s="99">
        <v>119</v>
      </c>
      <c r="V124" s="99" t="s">
        <v>207</v>
      </c>
      <c r="W124" s="99">
        <v>190</v>
      </c>
      <c r="X124" s="99" t="s">
        <v>207</v>
      </c>
      <c r="Y124" s="99">
        <v>129</v>
      </c>
      <c r="Z124" s="99" t="s">
        <v>207</v>
      </c>
      <c r="AA124" s="99">
        <v>200</v>
      </c>
      <c r="AB124" s="99" t="s">
        <v>207</v>
      </c>
      <c r="AC124" s="9">
        <v>224</v>
      </c>
      <c r="AD124" s="9" t="s">
        <v>207</v>
      </c>
      <c r="AE124" s="9">
        <v>88</v>
      </c>
      <c r="AF124" s="9" t="s">
        <v>315</v>
      </c>
      <c r="AG124" s="14" t="s">
        <v>349</v>
      </c>
      <c r="AH124" s="14" t="s">
        <v>207</v>
      </c>
      <c r="AI124" s="14" t="s">
        <v>350</v>
      </c>
      <c r="AJ124" s="14" t="s">
        <v>207</v>
      </c>
      <c r="AK124" s="9">
        <v>5</v>
      </c>
      <c r="AL124" s="14" t="s">
        <v>207</v>
      </c>
      <c r="AM124" s="9">
        <v>5</v>
      </c>
      <c r="AN124" s="14" t="s">
        <v>207</v>
      </c>
      <c r="AO124" s="9">
        <v>5</v>
      </c>
      <c r="AP124" s="14" t="s">
        <v>207</v>
      </c>
      <c r="AQ124" s="9">
        <v>5</v>
      </c>
      <c r="AR124" s="14" t="s">
        <v>207</v>
      </c>
      <c r="AS124" s="9" t="s">
        <v>0</v>
      </c>
      <c r="AT124" s="9" t="s">
        <v>318</v>
      </c>
      <c r="AU124" s="9" t="s">
        <v>376</v>
      </c>
      <c r="AV124" s="9" t="s">
        <v>320</v>
      </c>
      <c r="AW124" s="9" t="s">
        <v>3231</v>
      </c>
      <c r="AX124" s="9">
        <v>9010600000</v>
      </c>
      <c r="AY124" s="99">
        <v>251</v>
      </c>
      <c r="AZ124" s="12" t="s">
        <v>207</v>
      </c>
      <c r="BA124" s="99">
        <v>25</v>
      </c>
      <c r="BB124" s="12" t="s">
        <v>207</v>
      </c>
      <c r="BC124" s="99">
        <v>23</v>
      </c>
      <c r="BD124" s="12" t="s">
        <v>207</v>
      </c>
      <c r="BE124" s="99">
        <v>30</v>
      </c>
      <c r="BF124" s="12" t="s">
        <v>321</v>
      </c>
      <c r="BG124" s="654">
        <v>29.238</v>
      </c>
      <c r="BH124" s="12" t="s">
        <v>321</v>
      </c>
      <c r="BI124" s="99">
        <v>20</v>
      </c>
      <c r="BJ124" s="12" t="s">
        <v>321</v>
      </c>
      <c r="BK124" s="754">
        <v>0</v>
      </c>
      <c r="BL124" s="12" t="s">
        <v>321</v>
      </c>
      <c r="BM124" s="754">
        <v>0.3</v>
      </c>
      <c r="BN124" s="12" t="s">
        <v>321</v>
      </c>
      <c r="BO124" s="754">
        <v>6.24</v>
      </c>
      <c r="BP124" s="12" t="s">
        <v>321</v>
      </c>
      <c r="BQ124" s="754">
        <v>0</v>
      </c>
      <c r="BR124" s="12" t="s">
        <v>321</v>
      </c>
      <c r="BS124" s="654">
        <v>2.698</v>
      </c>
      <c r="BT124" s="12" t="s">
        <v>321</v>
      </c>
      <c r="BU124" s="654">
        <v>9.2379999999999995</v>
      </c>
      <c r="BV124" s="12" t="s">
        <v>321</v>
      </c>
      <c r="BW124" s="9">
        <v>0.15</v>
      </c>
      <c r="BX124" s="9" t="s">
        <v>322</v>
      </c>
      <c r="BY124" s="755">
        <v>98.8</v>
      </c>
      <c r="BZ124" s="9" t="s">
        <v>315</v>
      </c>
      <c r="CA124" s="755">
        <v>9.8000000000000007</v>
      </c>
      <c r="CB124" s="9" t="s">
        <v>315</v>
      </c>
      <c r="CC124" s="755">
        <v>9.1</v>
      </c>
      <c r="CD124" s="9" t="s">
        <v>315</v>
      </c>
      <c r="CE124" s="755">
        <v>66.099999999999994</v>
      </c>
      <c r="CF124" s="9" t="s">
        <v>323</v>
      </c>
      <c r="CG124" s="755">
        <v>44.1</v>
      </c>
      <c r="CH124" s="9" t="s">
        <v>323</v>
      </c>
      <c r="CI124" s="9"/>
      <c r="CJ124" s="9"/>
      <c r="CK124" s="9"/>
    </row>
    <row r="125" spans="1:89" s="98" customFormat="1" x14ac:dyDescent="0.25">
      <c r="A125" s="99">
        <v>10144797</v>
      </c>
      <c r="B125" s="99"/>
      <c r="C125" s="772">
        <v>1664</v>
      </c>
      <c r="D125" s="807">
        <v>0.05</v>
      </c>
      <c r="E125" s="772">
        <f t="shared" si="6"/>
        <v>1747</v>
      </c>
      <c r="F125" s="778">
        <v>1.1000000000000001</v>
      </c>
      <c r="G125" s="774">
        <f t="shared" si="7"/>
        <v>1922</v>
      </c>
      <c r="H125" s="776"/>
      <c r="I125" s="758"/>
      <c r="J125" s="776"/>
      <c r="K125" s="786"/>
      <c r="L125" s="9" t="s">
        <v>308</v>
      </c>
      <c r="M125" s="9" t="s">
        <v>476</v>
      </c>
      <c r="N125" s="9" t="s">
        <v>397</v>
      </c>
      <c r="O125" s="9" t="s">
        <v>310</v>
      </c>
      <c r="P125" s="9" t="s">
        <v>311</v>
      </c>
      <c r="Q125" s="9" t="s">
        <v>371</v>
      </c>
      <c r="R125" s="9" t="s">
        <v>372</v>
      </c>
      <c r="S125" s="9" t="s">
        <v>348</v>
      </c>
      <c r="T125" s="98" t="s">
        <v>204</v>
      </c>
      <c r="U125" s="99">
        <v>131</v>
      </c>
      <c r="V125" s="99" t="s">
        <v>207</v>
      </c>
      <c r="W125" s="99">
        <v>210</v>
      </c>
      <c r="X125" s="99" t="s">
        <v>207</v>
      </c>
      <c r="Y125" s="99">
        <v>141</v>
      </c>
      <c r="Z125" s="99" t="s">
        <v>207</v>
      </c>
      <c r="AA125" s="99">
        <v>220</v>
      </c>
      <c r="AB125" s="99" t="s">
        <v>207</v>
      </c>
      <c r="AC125" s="9">
        <v>248</v>
      </c>
      <c r="AD125" s="9" t="s">
        <v>207</v>
      </c>
      <c r="AE125" s="9">
        <v>98</v>
      </c>
      <c r="AF125" s="9" t="s">
        <v>315</v>
      </c>
      <c r="AG125" s="14" t="s">
        <v>351</v>
      </c>
      <c r="AH125" s="14" t="s">
        <v>207</v>
      </c>
      <c r="AI125" s="14" t="s">
        <v>352</v>
      </c>
      <c r="AJ125" s="14" t="s">
        <v>207</v>
      </c>
      <c r="AK125" s="9">
        <v>5</v>
      </c>
      <c r="AL125" s="14" t="s">
        <v>207</v>
      </c>
      <c r="AM125" s="9">
        <v>5</v>
      </c>
      <c r="AN125" s="14" t="s">
        <v>207</v>
      </c>
      <c r="AO125" s="9">
        <v>5</v>
      </c>
      <c r="AP125" s="14" t="s">
        <v>207</v>
      </c>
      <c r="AQ125" s="9">
        <v>5</v>
      </c>
      <c r="AR125" s="14" t="s">
        <v>207</v>
      </c>
      <c r="AS125" s="9" t="s">
        <v>0</v>
      </c>
      <c r="AT125" s="9" t="s">
        <v>318</v>
      </c>
      <c r="AU125" s="9" t="s">
        <v>376</v>
      </c>
      <c r="AV125" s="9" t="s">
        <v>320</v>
      </c>
      <c r="AW125" s="9" t="s">
        <v>3232</v>
      </c>
      <c r="AX125" s="9">
        <v>9010600000</v>
      </c>
      <c r="AY125" s="99">
        <v>272</v>
      </c>
      <c r="AZ125" s="12" t="s">
        <v>207</v>
      </c>
      <c r="BA125" s="99">
        <v>25</v>
      </c>
      <c r="BB125" s="12" t="s">
        <v>207</v>
      </c>
      <c r="BC125" s="99">
        <v>23</v>
      </c>
      <c r="BD125" s="12" t="s">
        <v>207</v>
      </c>
      <c r="BE125" s="99">
        <v>33</v>
      </c>
      <c r="BF125" s="12" t="s">
        <v>321</v>
      </c>
      <c r="BG125" s="654">
        <v>32.718000000000004</v>
      </c>
      <c r="BH125" s="12" t="s">
        <v>321</v>
      </c>
      <c r="BI125" s="99">
        <v>22</v>
      </c>
      <c r="BJ125" s="12" t="s">
        <v>321</v>
      </c>
      <c r="BK125" s="754">
        <v>0</v>
      </c>
      <c r="BL125" s="12" t="s">
        <v>321</v>
      </c>
      <c r="BM125" s="754">
        <v>0.308</v>
      </c>
      <c r="BN125" s="12" t="s">
        <v>321</v>
      </c>
      <c r="BO125" s="754">
        <v>7.7119999999999997</v>
      </c>
      <c r="BP125" s="12" t="s">
        <v>321</v>
      </c>
      <c r="BQ125" s="754">
        <v>0</v>
      </c>
      <c r="BR125" s="12" t="s">
        <v>321</v>
      </c>
      <c r="BS125" s="654">
        <v>2.698</v>
      </c>
      <c r="BT125" s="12" t="s">
        <v>321</v>
      </c>
      <c r="BU125" s="654">
        <v>10.718</v>
      </c>
      <c r="BV125" s="12" t="s">
        <v>321</v>
      </c>
      <c r="BW125" s="9">
        <v>0.16</v>
      </c>
      <c r="BX125" s="9" t="s">
        <v>322</v>
      </c>
      <c r="BY125" s="755">
        <v>107.1</v>
      </c>
      <c r="BZ125" s="9" t="s">
        <v>315</v>
      </c>
      <c r="CA125" s="755">
        <v>9.8000000000000007</v>
      </c>
      <c r="CB125" s="9" t="s">
        <v>315</v>
      </c>
      <c r="CC125" s="755">
        <v>9.1</v>
      </c>
      <c r="CD125" s="9" t="s">
        <v>315</v>
      </c>
      <c r="CE125" s="755">
        <v>75</v>
      </c>
      <c r="CF125" s="9" t="s">
        <v>323</v>
      </c>
      <c r="CG125" s="755">
        <v>48.5</v>
      </c>
      <c r="CH125" s="9" t="s">
        <v>323</v>
      </c>
      <c r="CI125" s="9"/>
      <c r="CJ125" s="9"/>
      <c r="CK125" s="9"/>
    </row>
    <row r="126" spans="1:89" s="98" customFormat="1" x14ac:dyDescent="0.25">
      <c r="A126" s="99">
        <v>10144798</v>
      </c>
      <c r="B126" s="99"/>
      <c r="C126" s="772">
        <v>1818</v>
      </c>
      <c r="D126" s="807">
        <v>0.05</v>
      </c>
      <c r="E126" s="772">
        <f t="shared" si="6"/>
        <v>1909</v>
      </c>
      <c r="F126" s="778">
        <v>1.1000000000000001</v>
      </c>
      <c r="G126" s="774">
        <f t="shared" si="7"/>
        <v>2100</v>
      </c>
      <c r="H126" s="776"/>
      <c r="I126" s="758"/>
      <c r="J126" s="776"/>
      <c r="K126" s="786"/>
      <c r="L126" s="9" t="s">
        <v>308</v>
      </c>
      <c r="M126" s="9" t="s">
        <v>477</v>
      </c>
      <c r="N126" s="9" t="s">
        <v>397</v>
      </c>
      <c r="O126" s="9" t="s">
        <v>310</v>
      </c>
      <c r="P126" s="9" t="s">
        <v>311</v>
      </c>
      <c r="Q126" s="9" t="s">
        <v>371</v>
      </c>
      <c r="R126" s="9" t="s">
        <v>372</v>
      </c>
      <c r="S126" s="9" t="s">
        <v>348</v>
      </c>
      <c r="T126" s="98" t="s">
        <v>204</v>
      </c>
      <c r="U126" s="99">
        <v>144</v>
      </c>
      <c r="V126" s="99" t="s">
        <v>207</v>
      </c>
      <c r="W126" s="99">
        <v>230</v>
      </c>
      <c r="X126" s="99" t="s">
        <v>207</v>
      </c>
      <c r="Y126" s="99">
        <v>154</v>
      </c>
      <c r="Z126" s="99" t="s">
        <v>207</v>
      </c>
      <c r="AA126" s="99">
        <v>240</v>
      </c>
      <c r="AB126" s="99" t="s">
        <v>207</v>
      </c>
      <c r="AC126" s="9">
        <v>271</v>
      </c>
      <c r="AD126" s="9" t="s">
        <v>207</v>
      </c>
      <c r="AE126" s="9">
        <v>107</v>
      </c>
      <c r="AF126" s="9" t="s">
        <v>315</v>
      </c>
      <c r="AG126" s="14" t="s">
        <v>353</v>
      </c>
      <c r="AH126" s="14" t="s">
        <v>207</v>
      </c>
      <c r="AI126" s="14" t="s">
        <v>354</v>
      </c>
      <c r="AJ126" s="14" t="s">
        <v>207</v>
      </c>
      <c r="AK126" s="9">
        <v>5</v>
      </c>
      <c r="AL126" s="14" t="s">
        <v>207</v>
      </c>
      <c r="AM126" s="9">
        <v>5</v>
      </c>
      <c r="AN126" s="14" t="s">
        <v>207</v>
      </c>
      <c r="AO126" s="9">
        <v>5</v>
      </c>
      <c r="AP126" s="14" t="s">
        <v>207</v>
      </c>
      <c r="AQ126" s="9">
        <v>5</v>
      </c>
      <c r="AR126" s="14" t="s">
        <v>207</v>
      </c>
      <c r="AS126" s="9" t="s">
        <v>0</v>
      </c>
      <c r="AT126" s="9" t="s">
        <v>318</v>
      </c>
      <c r="AU126" s="9" t="s">
        <v>376</v>
      </c>
      <c r="AV126" s="9" t="s">
        <v>320</v>
      </c>
      <c r="AW126" s="9" t="s">
        <v>3233</v>
      </c>
      <c r="AX126" s="9">
        <v>9010600000</v>
      </c>
      <c r="AY126" s="99">
        <v>292</v>
      </c>
      <c r="AZ126" s="12" t="s">
        <v>207</v>
      </c>
      <c r="BA126" s="99">
        <v>25</v>
      </c>
      <c r="BB126" s="12" t="s">
        <v>207</v>
      </c>
      <c r="BC126" s="99">
        <v>23</v>
      </c>
      <c r="BD126" s="12" t="s">
        <v>207</v>
      </c>
      <c r="BE126" s="99">
        <v>36</v>
      </c>
      <c r="BF126" s="12" t="s">
        <v>321</v>
      </c>
      <c r="BG126" s="654">
        <v>35.438000000000002</v>
      </c>
      <c r="BH126" s="12" t="s">
        <v>321</v>
      </c>
      <c r="BI126" s="99">
        <v>24</v>
      </c>
      <c r="BJ126" s="12" t="s">
        <v>321</v>
      </c>
      <c r="BK126" s="754">
        <v>0</v>
      </c>
      <c r="BL126" s="12" t="s">
        <v>321</v>
      </c>
      <c r="BM126" s="754">
        <v>0.316</v>
      </c>
      <c r="BN126" s="12" t="s">
        <v>321</v>
      </c>
      <c r="BO126" s="754">
        <v>8.4239999999999995</v>
      </c>
      <c r="BP126" s="12" t="s">
        <v>321</v>
      </c>
      <c r="BQ126" s="754">
        <v>0</v>
      </c>
      <c r="BR126" s="12" t="s">
        <v>321</v>
      </c>
      <c r="BS126" s="654">
        <v>2.698</v>
      </c>
      <c r="BT126" s="12" t="s">
        <v>321</v>
      </c>
      <c r="BU126" s="654">
        <v>11.438000000000001</v>
      </c>
      <c r="BV126" s="12" t="s">
        <v>321</v>
      </c>
      <c r="BW126" s="9">
        <v>0.17</v>
      </c>
      <c r="BX126" s="9" t="s">
        <v>322</v>
      </c>
      <c r="BY126" s="755">
        <v>115</v>
      </c>
      <c r="BZ126" s="9" t="s">
        <v>315</v>
      </c>
      <c r="CA126" s="755">
        <v>9.8000000000000007</v>
      </c>
      <c r="CB126" s="9" t="s">
        <v>315</v>
      </c>
      <c r="CC126" s="755">
        <v>9.1</v>
      </c>
      <c r="CD126" s="9" t="s">
        <v>315</v>
      </c>
      <c r="CE126" s="755">
        <v>79.400000000000006</v>
      </c>
      <c r="CF126" s="9" t="s">
        <v>323</v>
      </c>
      <c r="CG126" s="755">
        <v>52.9</v>
      </c>
      <c r="CH126" s="9" t="s">
        <v>323</v>
      </c>
      <c r="CI126" s="9"/>
      <c r="CJ126" s="9"/>
      <c r="CK126" s="9"/>
    </row>
    <row r="127" spans="1:89" s="98" customFormat="1" x14ac:dyDescent="0.25">
      <c r="A127" s="99">
        <v>10144799</v>
      </c>
      <c r="B127" s="99"/>
      <c r="C127" s="772">
        <v>1995</v>
      </c>
      <c r="D127" s="807">
        <v>0.05</v>
      </c>
      <c r="E127" s="772">
        <f t="shared" si="6"/>
        <v>2095</v>
      </c>
      <c r="F127" s="778">
        <v>1.1000000000000001</v>
      </c>
      <c r="G127" s="774">
        <f t="shared" si="7"/>
        <v>2305</v>
      </c>
      <c r="H127" s="776"/>
      <c r="I127" s="758"/>
      <c r="J127" s="776"/>
      <c r="K127" s="786"/>
      <c r="L127" s="9" t="s">
        <v>308</v>
      </c>
      <c r="M127" s="9" t="s">
        <v>478</v>
      </c>
      <c r="N127" s="9" t="s">
        <v>397</v>
      </c>
      <c r="O127" s="9" t="s">
        <v>310</v>
      </c>
      <c r="P127" s="9" t="s">
        <v>311</v>
      </c>
      <c r="Q127" s="9" t="s">
        <v>371</v>
      </c>
      <c r="R127" s="9" t="s">
        <v>372</v>
      </c>
      <c r="S127" s="9" t="s">
        <v>348</v>
      </c>
      <c r="T127" s="98" t="s">
        <v>204</v>
      </c>
      <c r="U127" s="99">
        <v>156</v>
      </c>
      <c r="V127" s="99" t="s">
        <v>207</v>
      </c>
      <c r="W127" s="99">
        <v>250</v>
      </c>
      <c r="X127" s="99" t="s">
        <v>207</v>
      </c>
      <c r="Y127" s="99">
        <v>166</v>
      </c>
      <c r="Z127" s="99" t="s">
        <v>207</v>
      </c>
      <c r="AA127" s="99">
        <v>260</v>
      </c>
      <c r="AB127" s="99" t="s">
        <v>207</v>
      </c>
      <c r="AC127" s="9">
        <v>295</v>
      </c>
      <c r="AD127" s="9" t="s">
        <v>207</v>
      </c>
      <c r="AE127" s="9">
        <v>117</v>
      </c>
      <c r="AF127" s="9" t="s">
        <v>315</v>
      </c>
      <c r="AG127" s="14" t="s">
        <v>355</v>
      </c>
      <c r="AH127" s="14" t="s">
        <v>207</v>
      </c>
      <c r="AI127" s="14" t="s">
        <v>356</v>
      </c>
      <c r="AJ127" s="14" t="s">
        <v>207</v>
      </c>
      <c r="AK127" s="9">
        <v>5</v>
      </c>
      <c r="AL127" s="14" t="s">
        <v>207</v>
      </c>
      <c r="AM127" s="9">
        <v>5</v>
      </c>
      <c r="AN127" s="14" t="s">
        <v>207</v>
      </c>
      <c r="AO127" s="9">
        <v>5</v>
      </c>
      <c r="AP127" s="14" t="s">
        <v>207</v>
      </c>
      <c r="AQ127" s="9">
        <v>5</v>
      </c>
      <c r="AR127" s="14" t="s">
        <v>207</v>
      </c>
      <c r="AS127" s="9" t="s">
        <v>0</v>
      </c>
      <c r="AT127" s="9" t="s">
        <v>318</v>
      </c>
      <c r="AU127" s="9" t="s">
        <v>376</v>
      </c>
      <c r="AV127" s="9" t="s">
        <v>320</v>
      </c>
      <c r="AW127" s="9" t="s">
        <v>3234</v>
      </c>
      <c r="AX127" s="9">
        <v>9010600000</v>
      </c>
      <c r="AY127" s="99">
        <v>312</v>
      </c>
      <c r="AZ127" s="12" t="s">
        <v>207</v>
      </c>
      <c r="BA127" s="99">
        <v>25</v>
      </c>
      <c r="BB127" s="12" t="s">
        <v>207</v>
      </c>
      <c r="BC127" s="99">
        <v>23</v>
      </c>
      <c r="BD127" s="12" t="s">
        <v>207</v>
      </c>
      <c r="BE127" s="99">
        <v>38</v>
      </c>
      <c r="BF127" s="12" t="s">
        <v>321</v>
      </c>
      <c r="BG127" s="654">
        <v>37.198</v>
      </c>
      <c r="BH127" s="12" t="s">
        <v>321</v>
      </c>
      <c r="BI127" s="99">
        <v>25</v>
      </c>
      <c r="BJ127" s="12" t="s">
        <v>321</v>
      </c>
      <c r="BK127" s="754">
        <v>0</v>
      </c>
      <c r="BL127" s="12" t="s">
        <v>321</v>
      </c>
      <c r="BM127" s="754">
        <v>0.32400000000000001</v>
      </c>
      <c r="BN127" s="12" t="s">
        <v>321</v>
      </c>
      <c r="BO127" s="754">
        <v>9.1760000000000002</v>
      </c>
      <c r="BP127" s="12" t="s">
        <v>321</v>
      </c>
      <c r="BQ127" s="754">
        <v>0</v>
      </c>
      <c r="BR127" s="12" t="s">
        <v>321</v>
      </c>
      <c r="BS127" s="654">
        <v>2.698</v>
      </c>
      <c r="BT127" s="12" t="s">
        <v>321</v>
      </c>
      <c r="BU127" s="654">
        <v>12.198</v>
      </c>
      <c r="BV127" s="12" t="s">
        <v>321</v>
      </c>
      <c r="BW127" s="9">
        <v>0.18</v>
      </c>
      <c r="BX127" s="9" t="s">
        <v>322</v>
      </c>
      <c r="BY127" s="755">
        <v>122.8</v>
      </c>
      <c r="BZ127" s="9" t="s">
        <v>315</v>
      </c>
      <c r="CA127" s="755">
        <v>9.8000000000000007</v>
      </c>
      <c r="CB127" s="9" t="s">
        <v>315</v>
      </c>
      <c r="CC127" s="755">
        <v>9.1</v>
      </c>
      <c r="CD127" s="9" t="s">
        <v>315</v>
      </c>
      <c r="CE127" s="755">
        <v>83.8</v>
      </c>
      <c r="CF127" s="9" t="s">
        <v>323</v>
      </c>
      <c r="CG127" s="755">
        <v>55.1</v>
      </c>
      <c r="CH127" s="9" t="s">
        <v>323</v>
      </c>
      <c r="CI127" s="9"/>
      <c r="CJ127" s="9"/>
      <c r="CK127" s="9"/>
    </row>
    <row r="128" spans="1:89" s="98" customFormat="1" x14ac:dyDescent="0.25">
      <c r="A128" s="99">
        <v>10144800</v>
      </c>
      <c r="B128" s="99"/>
      <c r="C128" s="772">
        <v>2196</v>
      </c>
      <c r="D128" s="807">
        <v>0.05</v>
      </c>
      <c r="E128" s="772">
        <f t="shared" si="6"/>
        <v>2306</v>
      </c>
      <c r="F128" s="778">
        <v>1.1000000000000001</v>
      </c>
      <c r="G128" s="774">
        <f t="shared" si="7"/>
        <v>2537</v>
      </c>
      <c r="H128" s="776"/>
      <c r="I128" s="758"/>
      <c r="J128" s="776"/>
      <c r="K128" s="786"/>
      <c r="L128" s="9" t="s">
        <v>308</v>
      </c>
      <c r="M128" s="9" t="s">
        <v>479</v>
      </c>
      <c r="N128" s="9" t="s">
        <v>397</v>
      </c>
      <c r="O128" s="9" t="s">
        <v>310</v>
      </c>
      <c r="P128" s="9" t="s">
        <v>311</v>
      </c>
      <c r="Q128" s="9" t="s">
        <v>371</v>
      </c>
      <c r="R128" s="9" t="s">
        <v>372</v>
      </c>
      <c r="S128" s="9" t="s">
        <v>348</v>
      </c>
      <c r="T128" s="98" t="s">
        <v>204</v>
      </c>
      <c r="U128" s="99">
        <v>169</v>
      </c>
      <c r="V128" s="99" t="s">
        <v>207</v>
      </c>
      <c r="W128" s="99">
        <v>270</v>
      </c>
      <c r="X128" s="99" t="s">
        <v>207</v>
      </c>
      <c r="Y128" s="99">
        <v>179</v>
      </c>
      <c r="Z128" s="99" t="s">
        <v>207</v>
      </c>
      <c r="AA128" s="99">
        <v>280</v>
      </c>
      <c r="AB128" s="99" t="s">
        <v>207</v>
      </c>
      <c r="AC128" s="9">
        <v>319</v>
      </c>
      <c r="AD128" s="9" t="s">
        <v>207</v>
      </c>
      <c r="AE128" s="9">
        <v>126</v>
      </c>
      <c r="AF128" s="9" t="s">
        <v>315</v>
      </c>
      <c r="AG128" s="14" t="s">
        <v>357</v>
      </c>
      <c r="AH128" s="14" t="s">
        <v>207</v>
      </c>
      <c r="AI128" s="14" t="s">
        <v>358</v>
      </c>
      <c r="AJ128" s="14" t="s">
        <v>207</v>
      </c>
      <c r="AK128" s="9">
        <v>5</v>
      </c>
      <c r="AL128" s="14" t="s">
        <v>207</v>
      </c>
      <c r="AM128" s="9">
        <v>5</v>
      </c>
      <c r="AN128" s="14" t="s">
        <v>207</v>
      </c>
      <c r="AO128" s="9">
        <v>5</v>
      </c>
      <c r="AP128" s="14" t="s">
        <v>207</v>
      </c>
      <c r="AQ128" s="9">
        <v>5</v>
      </c>
      <c r="AR128" s="14" t="s">
        <v>207</v>
      </c>
      <c r="AS128" s="9" t="s">
        <v>0</v>
      </c>
      <c r="AT128" s="9" t="s">
        <v>318</v>
      </c>
      <c r="AU128" s="9" t="s">
        <v>376</v>
      </c>
      <c r="AV128" s="9" t="s">
        <v>320</v>
      </c>
      <c r="AW128" s="9" t="s">
        <v>3235</v>
      </c>
      <c r="AX128" s="9">
        <v>9010600000</v>
      </c>
      <c r="AY128" s="99">
        <v>330</v>
      </c>
      <c r="AZ128" s="12" t="s">
        <v>207</v>
      </c>
      <c r="BA128" s="99">
        <v>25</v>
      </c>
      <c r="BB128" s="12" t="s">
        <v>207</v>
      </c>
      <c r="BC128" s="99">
        <v>23</v>
      </c>
      <c r="BD128" s="12" t="s">
        <v>207</v>
      </c>
      <c r="BE128" s="99">
        <v>40</v>
      </c>
      <c r="BF128" s="12" t="s">
        <v>321</v>
      </c>
      <c r="BG128" s="654">
        <v>39.438000000000002</v>
      </c>
      <c r="BH128" s="12" t="s">
        <v>321</v>
      </c>
      <c r="BI128" s="99">
        <v>27</v>
      </c>
      <c r="BJ128" s="12" t="s">
        <v>321</v>
      </c>
      <c r="BK128" s="754">
        <v>0</v>
      </c>
      <c r="BL128" s="12" t="s">
        <v>321</v>
      </c>
      <c r="BM128" s="754">
        <v>0.33200000000000002</v>
      </c>
      <c r="BN128" s="12" t="s">
        <v>321</v>
      </c>
      <c r="BO128" s="754">
        <v>9.4079999999999995</v>
      </c>
      <c r="BP128" s="12" t="s">
        <v>321</v>
      </c>
      <c r="BQ128" s="754">
        <v>0</v>
      </c>
      <c r="BR128" s="12" t="s">
        <v>321</v>
      </c>
      <c r="BS128" s="654">
        <v>2.698</v>
      </c>
      <c r="BT128" s="12" t="s">
        <v>321</v>
      </c>
      <c r="BU128" s="654">
        <v>12.438000000000001</v>
      </c>
      <c r="BV128" s="12" t="s">
        <v>321</v>
      </c>
      <c r="BW128" s="9">
        <v>0.19</v>
      </c>
      <c r="BX128" s="9" t="s">
        <v>322</v>
      </c>
      <c r="BY128" s="755">
        <v>129.9</v>
      </c>
      <c r="BZ128" s="9" t="s">
        <v>315</v>
      </c>
      <c r="CA128" s="755">
        <v>9.8000000000000007</v>
      </c>
      <c r="CB128" s="9" t="s">
        <v>315</v>
      </c>
      <c r="CC128" s="755">
        <v>9.1</v>
      </c>
      <c r="CD128" s="9" t="s">
        <v>315</v>
      </c>
      <c r="CE128" s="755">
        <v>88.2</v>
      </c>
      <c r="CF128" s="9" t="s">
        <v>323</v>
      </c>
      <c r="CG128" s="755">
        <v>59.5</v>
      </c>
      <c r="CH128" s="9" t="s">
        <v>323</v>
      </c>
      <c r="CI128" s="9"/>
      <c r="CJ128" s="9"/>
      <c r="CK128" s="9"/>
    </row>
    <row r="129" spans="1:89" s="98" customFormat="1" x14ac:dyDescent="0.25">
      <c r="A129" s="99">
        <v>10144801</v>
      </c>
      <c r="B129" s="99"/>
      <c r="C129" s="772">
        <v>2419</v>
      </c>
      <c r="D129" s="807">
        <v>0.05</v>
      </c>
      <c r="E129" s="772">
        <f t="shared" si="6"/>
        <v>2540</v>
      </c>
      <c r="F129" s="778">
        <v>1.1000000000000001</v>
      </c>
      <c r="G129" s="774">
        <f t="shared" si="7"/>
        <v>2794</v>
      </c>
      <c r="H129" s="776"/>
      <c r="I129" s="758"/>
      <c r="J129" s="776"/>
      <c r="K129" s="786"/>
      <c r="L129" s="9" t="s">
        <v>308</v>
      </c>
      <c r="M129" s="9" t="s">
        <v>480</v>
      </c>
      <c r="N129" s="9" t="s">
        <v>397</v>
      </c>
      <c r="O129" s="9" t="s">
        <v>310</v>
      </c>
      <c r="P129" s="9" t="s">
        <v>311</v>
      </c>
      <c r="Q129" s="9" t="s">
        <v>371</v>
      </c>
      <c r="R129" s="9" t="s">
        <v>372</v>
      </c>
      <c r="S129" s="9" t="s">
        <v>348</v>
      </c>
      <c r="T129" s="98" t="s">
        <v>204</v>
      </c>
      <c r="U129" s="99">
        <v>181</v>
      </c>
      <c r="V129" s="99" t="s">
        <v>207</v>
      </c>
      <c r="W129" s="99">
        <v>290</v>
      </c>
      <c r="X129" s="99" t="s">
        <v>207</v>
      </c>
      <c r="Y129" s="99">
        <v>191</v>
      </c>
      <c r="Z129" s="99" t="s">
        <v>207</v>
      </c>
      <c r="AA129" s="99">
        <v>300</v>
      </c>
      <c r="AB129" s="99" t="s">
        <v>207</v>
      </c>
      <c r="AC129" s="9">
        <v>342</v>
      </c>
      <c r="AD129" s="9" t="s">
        <v>207</v>
      </c>
      <c r="AE129" s="9">
        <v>135</v>
      </c>
      <c r="AF129" s="9" t="s">
        <v>315</v>
      </c>
      <c r="AG129" s="14" t="s">
        <v>359</v>
      </c>
      <c r="AH129" s="14" t="s">
        <v>207</v>
      </c>
      <c r="AI129" s="14" t="s">
        <v>360</v>
      </c>
      <c r="AJ129" s="14" t="s">
        <v>207</v>
      </c>
      <c r="AK129" s="9">
        <v>5</v>
      </c>
      <c r="AL129" s="14" t="s">
        <v>207</v>
      </c>
      <c r="AM129" s="9">
        <v>5</v>
      </c>
      <c r="AN129" s="14" t="s">
        <v>207</v>
      </c>
      <c r="AO129" s="9">
        <v>5</v>
      </c>
      <c r="AP129" s="14" t="s">
        <v>207</v>
      </c>
      <c r="AQ129" s="9">
        <v>5</v>
      </c>
      <c r="AR129" s="14" t="s">
        <v>207</v>
      </c>
      <c r="AS129" s="9" t="s">
        <v>0</v>
      </c>
      <c r="AT129" s="9" t="s">
        <v>318</v>
      </c>
      <c r="AU129" s="9" t="s">
        <v>376</v>
      </c>
      <c r="AV129" s="9" t="s">
        <v>320</v>
      </c>
      <c r="AW129" s="9" t="s">
        <v>3236</v>
      </c>
      <c r="AX129" s="9">
        <v>9010600000</v>
      </c>
      <c r="AY129" s="99">
        <v>351</v>
      </c>
      <c r="AZ129" s="12" t="s">
        <v>207</v>
      </c>
      <c r="BA129" s="99">
        <v>25</v>
      </c>
      <c r="BB129" s="12" t="s">
        <v>207</v>
      </c>
      <c r="BC129" s="99">
        <v>23</v>
      </c>
      <c r="BD129" s="12" t="s">
        <v>207</v>
      </c>
      <c r="BE129" s="99">
        <v>41</v>
      </c>
      <c r="BF129" s="12" t="s">
        <v>321</v>
      </c>
      <c r="BG129" s="654">
        <v>40.238</v>
      </c>
      <c r="BH129" s="12" t="s">
        <v>321</v>
      </c>
      <c r="BI129" s="99">
        <v>29</v>
      </c>
      <c r="BJ129" s="12" t="s">
        <v>321</v>
      </c>
      <c r="BK129" s="754">
        <v>0</v>
      </c>
      <c r="BL129" s="12" t="s">
        <v>321</v>
      </c>
      <c r="BM129" s="754">
        <v>0.34</v>
      </c>
      <c r="BN129" s="12" t="s">
        <v>321</v>
      </c>
      <c r="BO129" s="754">
        <v>8.1999999999999993</v>
      </c>
      <c r="BP129" s="12" t="s">
        <v>321</v>
      </c>
      <c r="BQ129" s="754">
        <v>0</v>
      </c>
      <c r="BR129" s="12" t="s">
        <v>321</v>
      </c>
      <c r="BS129" s="654">
        <v>2.698</v>
      </c>
      <c r="BT129" s="12" t="s">
        <v>321</v>
      </c>
      <c r="BU129" s="654">
        <v>11.238</v>
      </c>
      <c r="BV129" s="12" t="s">
        <v>321</v>
      </c>
      <c r="BW129" s="9">
        <v>0.2</v>
      </c>
      <c r="BX129" s="9" t="s">
        <v>322</v>
      </c>
      <c r="BY129" s="755">
        <v>138.19999999999999</v>
      </c>
      <c r="BZ129" s="9" t="s">
        <v>315</v>
      </c>
      <c r="CA129" s="755">
        <v>9.8000000000000007</v>
      </c>
      <c r="CB129" s="9" t="s">
        <v>315</v>
      </c>
      <c r="CC129" s="755">
        <v>9.1</v>
      </c>
      <c r="CD129" s="9" t="s">
        <v>315</v>
      </c>
      <c r="CE129" s="755">
        <v>90.4</v>
      </c>
      <c r="CF129" s="9" t="s">
        <v>323</v>
      </c>
      <c r="CG129" s="755">
        <v>63.9</v>
      </c>
      <c r="CH129" s="9" t="s">
        <v>323</v>
      </c>
      <c r="CI129" s="9"/>
      <c r="CJ129" s="9"/>
      <c r="CK129" s="9"/>
    </row>
    <row r="130" spans="1:89" s="98" customFormat="1" x14ac:dyDescent="0.25">
      <c r="A130" s="99">
        <v>10144802</v>
      </c>
      <c r="B130" s="99"/>
      <c r="C130" s="772">
        <v>2667</v>
      </c>
      <c r="D130" s="807">
        <v>0.05</v>
      </c>
      <c r="E130" s="772">
        <f t="shared" si="6"/>
        <v>2800</v>
      </c>
      <c r="F130" s="778">
        <v>1.1000000000000001</v>
      </c>
      <c r="G130" s="774">
        <f t="shared" si="7"/>
        <v>3080</v>
      </c>
      <c r="H130" s="776"/>
      <c r="I130" s="758"/>
      <c r="J130" s="776"/>
      <c r="K130" s="786"/>
      <c r="L130" s="9" t="s">
        <v>308</v>
      </c>
      <c r="M130" s="9" t="s">
        <v>481</v>
      </c>
      <c r="N130" s="9" t="s">
        <v>397</v>
      </c>
      <c r="O130" s="9" t="s">
        <v>310</v>
      </c>
      <c r="P130" s="9" t="s">
        <v>311</v>
      </c>
      <c r="Q130" s="9" t="s">
        <v>371</v>
      </c>
      <c r="R130" s="9" t="s">
        <v>372</v>
      </c>
      <c r="S130" s="9" t="s">
        <v>348</v>
      </c>
      <c r="T130" s="98" t="s">
        <v>204</v>
      </c>
      <c r="U130" s="99">
        <v>194</v>
      </c>
      <c r="V130" s="99" t="s">
        <v>207</v>
      </c>
      <c r="W130" s="99">
        <v>310</v>
      </c>
      <c r="X130" s="99" t="s">
        <v>207</v>
      </c>
      <c r="Y130" s="99">
        <v>204</v>
      </c>
      <c r="Z130" s="99" t="s">
        <v>207</v>
      </c>
      <c r="AA130" s="99">
        <v>320</v>
      </c>
      <c r="AB130" s="99" t="s">
        <v>207</v>
      </c>
      <c r="AC130" s="9">
        <v>366</v>
      </c>
      <c r="AD130" s="9" t="s">
        <v>207</v>
      </c>
      <c r="AE130" s="9">
        <v>144</v>
      </c>
      <c r="AF130" s="9" t="s">
        <v>315</v>
      </c>
      <c r="AG130" s="14" t="s">
        <v>361</v>
      </c>
      <c r="AH130" s="14" t="s">
        <v>207</v>
      </c>
      <c r="AI130" s="14" t="s">
        <v>362</v>
      </c>
      <c r="AJ130" s="14" t="s">
        <v>207</v>
      </c>
      <c r="AK130" s="9">
        <v>5</v>
      </c>
      <c r="AL130" s="14" t="s">
        <v>207</v>
      </c>
      <c r="AM130" s="9">
        <v>5</v>
      </c>
      <c r="AN130" s="14" t="s">
        <v>207</v>
      </c>
      <c r="AO130" s="9">
        <v>5</v>
      </c>
      <c r="AP130" s="14" t="s">
        <v>207</v>
      </c>
      <c r="AQ130" s="9">
        <v>5</v>
      </c>
      <c r="AR130" s="14" t="s">
        <v>207</v>
      </c>
      <c r="AS130" s="9" t="s">
        <v>0</v>
      </c>
      <c r="AT130" s="9" t="s">
        <v>318</v>
      </c>
      <c r="AU130" s="9" t="s">
        <v>376</v>
      </c>
      <c r="AV130" s="9" t="s">
        <v>320</v>
      </c>
      <c r="AW130" s="9" t="s">
        <v>3237</v>
      </c>
      <c r="AX130" s="9">
        <v>9010600000</v>
      </c>
      <c r="AY130" s="99">
        <v>371</v>
      </c>
      <c r="AZ130" s="12" t="s">
        <v>207</v>
      </c>
      <c r="BA130" s="99">
        <v>25</v>
      </c>
      <c r="BB130" s="12" t="s">
        <v>207</v>
      </c>
      <c r="BC130" s="99">
        <v>23</v>
      </c>
      <c r="BD130" s="12" t="s">
        <v>207</v>
      </c>
      <c r="BE130" s="99">
        <v>46</v>
      </c>
      <c r="BF130" s="12" t="s">
        <v>321</v>
      </c>
      <c r="BG130" s="654">
        <v>45.597000000000001</v>
      </c>
      <c r="BH130" s="12" t="s">
        <v>321</v>
      </c>
      <c r="BI130" s="99">
        <v>34</v>
      </c>
      <c r="BJ130" s="12" t="s">
        <v>321</v>
      </c>
      <c r="BK130" s="754">
        <v>0</v>
      </c>
      <c r="BL130" s="12" t="s">
        <v>321</v>
      </c>
      <c r="BM130" s="754">
        <v>0.34799999999999998</v>
      </c>
      <c r="BN130" s="12" t="s">
        <v>321</v>
      </c>
      <c r="BO130" s="754">
        <v>8.5519999999999996</v>
      </c>
      <c r="BP130" s="12" t="s">
        <v>321</v>
      </c>
      <c r="BQ130" s="754">
        <v>0</v>
      </c>
      <c r="BR130" s="12" t="s">
        <v>321</v>
      </c>
      <c r="BS130" s="654">
        <v>2.698</v>
      </c>
      <c r="BT130" s="12" t="s">
        <v>321</v>
      </c>
      <c r="BU130" s="654">
        <v>11.597</v>
      </c>
      <c r="BV130" s="12" t="s">
        <v>321</v>
      </c>
      <c r="BW130" s="9">
        <v>0.22</v>
      </c>
      <c r="BX130" s="9" t="s">
        <v>322</v>
      </c>
      <c r="BY130" s="755">
        <v>146.1</v>
      </c>
      <c r="BZ130" s="9" t="s">
        <v>315</v>
      </c>
      <c r="CA130" s="755">
        <v>9.8000000000000007</v>
      </c>
      <c r="CB130" s="9" t="s">
        <v>315</v>
      </c>
      <c r="CC130" s="755">
        <v>9.1</v>
      </c>
      <c r="CD130" s="9" t="s">
        <v>315</v>
      </c>
      <c r="CE130" s="755">
        <v>103.6</v>
      </c>
      <c r="CF130" s="9" t="s">
        <v>323</v>
      </c>
      <c r="CG130" s="755">
        <v>75</v>
      </c>
      <c r="CH130" s="9" t="s">
        <v>323</v>
      </c>
      <c r="CI130" s="9"/>
      <c r="CJ130" s="9"/>
      <c r="CK130" s="9"/>
    </row>
    <row r="131" spans="1:89" s="98" customFormat="1" x14ac:dyDescent="0.25">
      <c r="A131" s="99">
        <v>10144803</v>
      </c>
      <c r="B131" s="99"/>
      <c r="C131" s="772">
        <v>2940</v>
      </c>
      <c r="D131" s="807">
        <v>0.05</v>
      </c>
      <c r="E131" s="772">
        <f t="shared" si="6"/>
        <v>3087</v>
      </c>
      <c r="F131" s="778">
        <v>1.1000000000000001</v>
      </c>
      <c r="G131" s="774">
        <f t="shared" si="7"/>
        <v>3396</v>
      </c>
      <c r="H131" s="776"/>
      <c r="I131" s="758"/>
      <c r="J131" s="776"/>
      <c r="K131" s="786"/>
      <c r="L131" s="9" t="s">
        <v>308</v>
      </c>
      <c r="M131" s="9" t="s">
        <v>482</v>
      </c>
      <c r="N131" s="9" t="s">
        <v>397</v>
      </c>
      <c r="O131" s="9" t="s">
        <v>310</v>
      </c>
      <c r="P131" s="9" t="s">
        <v>311</v>
      </c>
      <c r="Q131" s="9" t="s">
        <v>371</v>
      </c>
      <c r="R131" s="9" t="s">
        <v>372</v>
      </c>
      <c r="S131" s="9" t="s">
        <v>348</v>
      </c>
      <c r="T131" s="98" t="s">
        <v>204</v>
      </c>
      <c r="U131" s="99">
        <v>206</v>
      </c>
      <c r="V131" s="99" t="s">
        <v>207</v>
      </c>
      <c r="W131" s="99">
        <v>330</v>
      </c>
      <c r="X131" s="99" t="s">
        <v>207</v>
      </c>
      <c r="Y131" s="99">
        <v>216</v>
      </c>
      <c r="Z131" s="99" t="s">
        <v>207</v>
      </c>
      <c r="AA131" s="99">
        <v>340</v>
      </c>
      <c r="AB131" s="99" t="s">
        <v>207</v>
      </c>
      <c r="AC131" s="9">
        <v>389</v>
      </c>
      <c r="AD131" s="9" t="s">
        <v>207</v>
      </c>
      <c r="AE131" s="9">
        <v>153</v>
      </c>
      <c r="AF131" s="9" t="s">
        <v>315</v>
      </c>
      <c r="AG131" s="14" t="s">
        <v>363</v>
      </c>
      <c r="AH131" s="14" t="s">
        <v>207</v>
      </c>
      <c r="AI131" s="14" t="s">
        <v>364</v>
      </c>
      <c r="AJ131" s="14" t="s">
        <v>207</v>
      </c>
      <c r="AK131" s="9">
        <v>5</v>
      </c>
      <c r="AL131" s="14" t="s">
        <v>207</v>
      </c>
      <c r="AM131" s="9">
        <v>5</v>
      </c>
      <c r="AN131" s="14" t="s">
        <v>207</v>
      </c>
      <c r="AO131" s="9">
        <v>5</v>
      </c>
      <c r="AP131" s="14" t="s">
        <v>207</v>
      </c>
      <c r="AQ131" s="9">
        <v>5</v>
      </c>
      <c r="AR131" s="14" t="s">
        <v>207</v>
      </c>
      <c r="AS131" s="9" t="s">
        <v>0</v>
      </c>
      <c r="AT131" s="9" t="s">
        <v>318</v>
      </c>
      <c r="AU131" s="9" t="s">
        <v>376</v>
      </c>
      <c r="AV131" s="9" t="s">
        <v>320</v>
      </c>
      <c r="AW131" s="9" t="s">
        <v>3238</v>
      </c>
      <c r="AX131" s="9">
        <v>9010600000</v>
      </c>
      <c r="AY131" s="99">
        <v>391</v>
      </c>
      <c r="AZ131" s="12" t="s">
        <v>207</v>
      </c>
      <c r="BA131" s="99">
        <v>25</v>
      </c>
      <c r="BB131" s="12" t="s">
        <v>207</v>
      </c>
      <c r="BC131" s="99">
        <v>23</v>
      </c>
      <c r="BD131" s="12" t="s">
        <v>207</v>
      </c>
      <c r="BE131" s="99">
        <v>49</v>
      </c>
      <c r="BF131" s="12" t="s">
        <v>321</v>
      </c>
      <c r="BG131" s="654">
        <v>48.837000000000003</v>
      </c>
      <c r="BH131" s="12" t="s">
        <v>321</v>
      </c>
      <c r="BI131" s="99">
        <v>37</v>
      </c>
      <c r="BJ131" s="12" t="s">
        <v>321</v>
      </c>
      <c r="BK131" s="754">
        <v>0</v>
      </c>
      <c r="BL131" s="12" t="s">
        <v>321</v>
      </c>
      <c r="BM131" s="754">
        <v>0.35599999999999998</v>
      </c>
      <c r="BN131" s="12" t="s">
        <v>321</v>
      </c>
      <c r="BO131" s="754">
        <v>8.7829999999999995</v>
      </c>
      <c r="BP131" s="12" t="s">
        <v>321</v>
      </c>
      <c r="BQ131" s="754">
        <v>0</v>
      </c>
      <c r="BR131" s="12" t="s">
        <v>321</v>
      </c>
      <c r="BS131" s="654">
        <v>2.698</v>
      </c>
      <c r="BT131" s="12" t="s">
        <v>321</v>
      </c>
      <c r="BU131" s="654">
        <v>11.837</v>
      </c>
      <c r="BV131" s="12" t="s">
        <v>321</v>
      </c>
      <c r="BW131" s="9">
        <v>0.23</v>
      </c>
      <c r="BX131" s="9" t="s">
        <v>322</v>
      </c>
      <c r="BY131" s="755">
        <v>153.9</v>
      </c>
      <c r="BZ131" s="9" t="s">
        <v>315</v>
      </c>
      <c r="CA131" s="755">
        <v>9.8000000000000007</v>
      </c>
      <c r="CB131" s="9" t="s">
        <v>315</v>
      </c>
      <c r="CC131" s="755">
        <v>9.1</v>
      </c>
      <c r="CD131" s="9" t="s">
        <v>315</v>
      </c>
      <c r="CE131" s="755">
        <v>108</v>
      </c>
      <c r="CF131" s="9" t="s">
        <v>323</v>
      </c>
      <c r="CG131" s="755">
        <v>81.599999999999994</v>
      </c>
      <c r="CH131" s="9" t="s">
        <v>323</v>
      </c>
      <c r="CI131" s="9"/>
      <c r="CJ131" s="9"/>
      <c r="CK131" s="9"/>
    </row>
    <row r="132" spans="1:89" s="98" customFormat="1" x14ac:dyDescent="0.25">
      <c r="A132" s="99">
        <v>10144804</v>
      </c>
      <c r="B132" s="99"/>
      <c r="C132" s="772">
        <v>3235</v>
      </c>
      <c r="D132" s="807">
        <v>0.05</v>
      </c>
      <c r="E132" s="772">
        <f t="shared" si="6"/>
        <v>3397</v>
      </c>
      <c r="F132" s="778">
        <v>1.1000000000000001</v>
      </c>
      <c r="G132" s="774">
        <f t="shared" si="7"/>
        <v>3737</v>
      </c>
      <c r="H132" s="776"/>
      <c r="I132" s="758"/>
      <c r="J132" s="776"/>
      <c r="K132" s="786"/>
      <c r="L132" s="9" t="s">
        <v>308</v>
      </c>
      <c r="M132" s="9" t="s">
        <v>483</v>
      </c>
      <c r="N132" s="9" t="s">
        <v>397</v>
      </c>
      <c r="O132" s="9" t="s">
        <v>310</v>
      </c>
      <c r="P132" s="9" t="s">
        <v>311</v>
      </c>
      <c r="Q132" s="9" t="s">
        <v>371</v>
      </c>
      <c r="R132" s="9" t="s">
        <v>372</v>
      </c>
      <c r="S132" s="9" t="s">
        <v>348</v>
      </c>
      <c r="T132" s="98" t="s">
        <v>204</v>
      </c>
      <c r="U132" s="99">
        <v>219</v>
      </c>
      <c r="V132" s="99" t="s">
        <v>207</v>
      </c>
      <c r="W132" s="99">
        <v>350</v>
      </c>
      <c r="X132" s="99" t="s">
        <v>207</v>
      </c>
      <c r="Y132" s="99">
        <v>229</v>
      </c>
      <c r="Z132" s="99" t="s">
        <v>207</v>
      </c>
      <c r="AA132" s="99">
        <v>360</v>
      </c>
      <c r="AB132" s="99" t="s">
        <v>207</v>
      </c>
      <c r="AC132" s="9">
        <v>413</v>
      </c>
      <c r="AD132" s="9" t="s">
        <v>207</v>
      </c>
      <c r="AE132" s="9">
        <v>163</v>
      </c>
      <c r="AF132" s="9" t="s">
        <v>315</v>
      </c>
      <c r="AG132" s="14" t="s">
        <v>365</v>
      </c>
      <c r="AH132" s="14" t="s">
        <v>207</v>
      </c>
      <c r="AI132" s="14" t="s">
        <v>366</v>
      </c>
      <c r="AJ132" s="14" t="s">
        <v>207</v>
      </c>
      <c r="AK132" s="9">
        <v>5</v>
      </c>
      <c r="AL132" s="14" t="s">
        <v>207</v>
      </c>
      <c r="AM132" s="9">
        <v>5</v>
      </c>
      <c r="AN132" s="14" t="s">
        <v>207</v>
      </c>
      <c r="AO132" s="9">
        <v>5</v>
      </c>
      <c r="AP132" s="14" t="s">
        <v>207</v>
      </c>
      <c r="AQ132" s="9">
        <v>5</v>
      </c>
      <c r="AR132" s="14" t="s">
        <v>207</v>
      </c>
      <c r="AS132" s="9" t="s">
        <v>0</v>
      </c>
      <c r="AT132" s="9" t="s">
        <v>318</v>
      </c>
      <c r="AU132" s="9" t="s">
        <v>376</v>
      </c>
      <c r="AV132" s="9" t="s">
        <v>320</v>
      </c>
      <c r="AW132" s="9" t="s">
        <v>3239</v>
      </c>
      <c r="AX132" s="9">
        <v>9010600000</v>
      </c>
      <c r="AY132" s="99">
        <v>419</v>
      </c>
      <c r="AZ132" s="12" t="s">
        <v>207</v>
      </c>
      <c r="BA132" s="99">
        <v>30</v>
      </c>
      <c r="BB132" s="12" t="s">
        <v>207</v>
      </c>
      <c r="BC132" s="99">
        <v>33</v>
      </c>
      <c r="BD132" s="12" t="s">
        <v>207</v>
      </c>
      <c r="BE132" s="99">
        <v>87</v>
      </c>
      <c r="BF132" s="12" t="s">
        <v>321</v>
      </c>
      <c r="BG132" s="654">
        <v>86.394999999999996</v>
      </c>
      <c r="BH132" s="12" t="s">
        <v>321</v>
      </c>
      <c r="BI132" s="99">
        <v>43</v>
      </c>
      <c r="BJ132" s="12" t="s">
        <v>321</v>
      </c>
      <c r="BK132" s="754">
        <v>0</v>
      </c>
      <c r="BL132" s="12" t="s">
        <v>321</v>
      </c>
      <c r="BM132" s="754">
        <v>0.52600000000000002</v>
      </c>
      <c r="BN132" s="12" t="s">
        <v>321</v>
      </c>
      <c r="BO132" s="754">
        <v>1.82</v>
      </c>
      <c r="BP132" s="12" t="s">
        <v>321</v>
      </c>
      <c r="BQ132" s="754">
        <v>0.02</v>
      </c>
      <c r="BR132" s="12" t="s">
        <v>321</v>
      </c>
      <c r="BS132" s="654">
        <v>41.029000000000003</v>
      </c>
      <c r="BT132" s="12" t="s">
        <v>321</v>
      </c>
      <c r="BU132" s="654">
        <v>43.395000000000003</v>
      </c>
      <c r="BV132" s="12" t="s">
        <v>321</v>
      </c>
      <c r="BW132" s="9">
        <v>0.42</v>
      </c>
      <c r="BX132" s="9" t="s">
        <v>322</v>
      </c>
      <c r="BY132" s="755">
        <v>165</v>
      </c>
      <c r="BZ132" s="9" t="s">
        <v>315</v>
      </c>
      <c r="CA132" s="755">
        <v>11.8</v>
      </c>
      <c r="CB132" s="9" t="s">
        <v>315</v>
      </c>
      <c r="CC132" s="755">
        <v>13</v>
      </c>
      <c r="CD132" s="9" t="s">
        <v>315</v>
      </c>
      <c r="CE132" s="755">
        <v>187.4</v>
      </c>
      <c r="CF132" s="9" t="s">
        <v>323</v>
      </c>
      <c r="CG132" s="755">
        <v>94.8</v>
      </c>
      <c r="CH132" s="9" t="s">
        <v>323</v>
      </c>
      <c r="CI132" s="9"/>
      <c r="CJ132" s="9"/>
      <c r="CK132" s="9"/>
    </row>
    <row r="133" spans="1:89" s="98" customFormat="1" x14ac:dyDescent="0.25">
      <c r="A133" s="99">
        <v>10144805</v>
      </c>
      <c r="B133" s="99"/>
      <c r="C133" s="772">
        <v>3553</v>
      </c>
      <c r="D133" s="807">
        <v>0.05</v>
      </c>
      <c r="E133" s="772">
        <f t="shared" si="6"/>
        <v>3731</v>
      </c>
      <c r="F133" s="778">
        <v>1.1000000000000001</v>
      </c>
      <c r="G133" s="774">
        <f t="shared" si="7"/>
        <v>4104</v>
      </c>
      <c r="H133" s="776"/>
      <c r="I133" s="758"/>
      <c r="J133" s="776"/>
      <c r="K133" s="786"/>
      <c r="L133" s="9" t="s">
        <v>308</v>
      </c>
      <c r="M133" s="9" t="s">
        <v>484</v>
      </c>
      <c r="N133" s="9" t="s">
        <v>397</v>
      </c>
      <c r="O133" s="9" t="s">
        <v>310</v>
      </c>
      <c r="P133" s="9" t="s">
        <v>311</v>
      </c>
      <c r="Q133" s="9" t="s">
        <v>371</v>
      </c>
      <c r="R133" s="9" t="s">
        <v>372</v>
      </c>
      <c r="S133" s="9" t="s">
        <v>348</v>
      </c>
      <c r="T133" s="98" t="s">
        <v>204</v>
      </c>
      <c r="U133" s="99">
        <v>231</v>
      </c>
      <c r="V133" s="99" t="s">
        <v>207</v>
      </c>
      <c r="W133" s="99">
        <v>370</v>
      </c>
      <c r="X133" s="99" t="s">
        <v>207</v>
      </c>
      <c r="Y133" s="99">
        <v>241</v>
      </c>
      <c r="Z133" s="99" t="s">
        <v>207</v>
      </c>
      <c r="AA133" s="99">
        <v>380</v>
      </c>
      <c r="AB133" s="99" t="s">
        <v>207</v>
      </c>
      <c r="AC133" s="9">
        <v>436</v>
      </c>
      <c r="AD133" s="9" t="s">
        <v>207</v>
      </c>
      <c r="AE133" s="9">
        <v>172</v>
      </c>
      <c r="AF133" s="9" t="s">
        <v>315</v>
      </c>
      <c r="AG133" s="14" t="s">
        <v>367</v>
      </c>
      <c r="AH133" s="14" t="s">
        <v>207</v>
      </c>
      <c r="AI133" s="14" t="s">
        <v>368</v>
      </c>
      <c r="AJ133" s="14" t="s">
        <v>207</v>
      </c>
      <c r="AK133" s="9">
        <v>5</v>
      </c>
      <c r="AL133" s="14" t="s">
        <v>207</v>
      </c>
      <c r="AM133" s="9">
        <v>5</v>
      </c>
      <c r="AN133" s="14" t="s">
        <v>207</v>
      </c>
      <c r="AO133" s="9">
        <v>5</v>
      </c>
      <c r="AP133" s="14" t="s">
        <v>207</v>
      </c>
      <c r="AQ133" s="9">
        <v>5</v>
      </c>
      <c r="AR133" s="14" t="s">
        <v>207</v>
      </c>
      <c r="AS133" s="9" t="s">
        <v>0</v>
      </c>
      <c r="AT133" s="9" t="s">
        <v>318</v>
      </c>
      <c r="AU133" s="9" t="s">
        <v>376</v>
      </c>
      <c r="AV133" s="9" t="s">
        <v>320</v>
      </c>
      <c r="AW133" s="9" t="s">
        <v>3240</v>
      </c>
      <c r="AX133" s="9">
        <v>9010600000</v>
      </c>
      <c r="AY133" s="99">
        <v>434</v>
      </c>
      <c r="AZ133" s="12" t="s">
        <v>207</v>
      </c>
      <c r="BA133" s="99">
        <v>30</v>
      </c>
      <c r="BB133" s="12" t="s">
        <v>207</v>
      </c>
      <c r="BC133" s="99">
        <v>33</v>
      </c>
      <c r="BD133" s="12" t="s">
        <v>207</v>
      </c>
      <c r="BE133" s="99">
        <v>92</v>
      </c>
      <c r="BF133" s="12" t="s">
        <v>321</v>
      </c>
      <c r="BG133" s="654">
        <v>91.488</v>
      </c>
      <c r="BH133" s="12" t="s">
        <v>321</v>
      </c>
      <c r="BI133" s="99">
        <v>47</v>
      </c>
      <c r="BJ133" s="12" t="s">
        <v>321</v>
      </c>
      <c r="BK133" s="754">
        <v>0</v>
      </c>
      <c r="BL133" s="12" t="s">
        <v>321</v>
      </c>
      <c r="BM133" s="754">
        <v>0.53700000000000003</v>
      </c>
      <c r="BN133" s="12" t="s">
        <v>321</v>
      </c>
      <c r="BO133" s="754">
        <v>1.82</v>
      </c>
      <c r="BP133" s="12" t="s">
        <v>321</v>
      </c>
      <c r="BQ133" s="754">
        <v>0.02</v>
      </c>
      <c r="BR133" s="12" t="s">
        <v>321</v>
      </c>
      <c r="BS133" s="654">
        <v>42.110999999999997</v>
      </c>
      <c r="BT133" s="12" t="s">
        <v>321</v>
      </c>
      <c r="BU133" s="654">
        <v>44.488</v>
      </c>
      <c r="BV133" s="12" t="s">
        <v>321</v>
      </c>
      <c r="BW133" s="9">
        <v>0.44</v>
      </c>
      <c r="BX133" s="9" t="s">
        <v>322</v>
      </c>
      <c r="BY133" s="755">
        <v>170.9</v>
      </c>
      <c r="BZ133" s="9" t="s">
        <v>315</v>
      </c>
      <c r="CA133" s="755">
        <v>11.8</v>
      </c>
      <c r="CB133" s="9" t="s">
        <v>315</v>
      </c>
      <c r="CC133" s="755">
        <v>13</v>
      </c>
      <c r="CD133" s="9" t="s">
        <v>315</v>
      </c>
      <c r="CE133" s="755">
        <v>198.4</v>
      </c>
      <c r="CF133" s="9" t="s">
        <v>323</v>
      </c>
      <c r="CG133" s="755">
        <v>103.6</v>
      </c>
      <c r="CH133" s="9" t="s">
        <v>323</v>
      </c>
      <c r="CI133" s="9"/>
      <c r="CJ133" s="9"/>
      <c r="CK133" s="9"/>
    </row>
    <row r="134" spans="1:89" s="98" customFormat="1" x14ac:dyDescent="0.25">
      <c r="A134" s="99">
        <v>10144806</v>
      </c>
      <c r="B134" s="99"/>
      <c r="C134" s="772">
        <v>3896</v>
      </c>
      <c r="D134" s="807">
        <v>0.05</v>
      </c>
      <c r="E134" s="772">
        <f t="shared" si="6"/>
        <v>4091</v>
      </c>
      <c r="F134" s="778">
        <v>1.1000000000000001</v>
      </c>
      <c r="G134" s="774">
        <f t="shared" si="7"/>
        <v>4500</v>
      </c>
      <c r="H134" s="776"/>
      <c r="I134" s="758"/>
      <c r="J134" s="776"/>
      <c r="K134" s="786"/>
      <c r="L134" s="9" t="s">
        <v>308</v>
      </c>
      <c r="M134" s="9" t="s">
        <v>485</v>
      </c>
      <c r="N134" s="9" t="s">
        <v>397</v>
      </c>
      <c r="O134" s="9" t="s">
        <v>310</v>
      </c>
      <c r="P134" s="9" t="s">
        <v>311</v>
      </c>
      <c r="Q134" s="9" t="s">
        <v>371</v>
      </c>
      <c r="R134" s="9" t="s">
        <v>372</v>
      </c>
      <c r="S134" s="9" t="s">
        <v>348</v>
      </c>
      <c r="T134" s="98" t="s">
        <v>204</v>
      </c>
      <c r="U134" s="99">
        <v>244</v>
      </c>
      <c r="V134" s="99" t="s">
        <v>207</v>
      </c>
      <c r="W134" s="99">
        <v>390</v>
      </c>
      <c r="X134" s="99" t="s">
        <v>207</v>
      </c>
      <c r="Y134" s="99">
        <v>254</v>
      </c>
      <c r="Z134" s="99" t="s">
        <v>207</v>
      </c>
      <c r="AA134" s="99">
        <v>400</v>
      </c>
      <c r="AB134" s="99" t="s">
        <v>207</v>
      </c>
      <c r="AC134" s="9">
        <v>460</v>
      </c>
      <c r="AD134" s="9" t="s">
        <v>207</v>
      </c>
      <c r="AE134" s="9">
        <v>181</v>
      </c>
      <c r="AF134" s="9" t="s">
        <v>315</v>
      </c>
      <c r="AG134" s="14" t="s">
        <v>369</v>
      </c>
      <c r="AH134" s="14" t="s">
        <v>207</v>
      </c>
      <c r="AI134" s="14" t="s">
        <v>370</v>
      </c>
      <c r="AJ134" s="14" t="s">
        <v>207</v>
      </c>
      <c r="AK134" s="9">
        <v>5</v>
      </c>
      <c r="AL134" s="14" t="s">
        <v>207</v>
      </c>
      <c r="AM134" s="9">
        <v>5</v>
      </c>
      <c r="AN134" s="14" t="s">
        <v>207</v>
      </c>
      <c r="AO134" s="9">
        <v>5</v>
      </c>
      <c r="AP134" s="14" t="s">
        <v>207</v>
      </c>
      <c r="AQ134" s="9">
        <v>5</v>
      </c>
      <c r="AR134" s="14" t="s">
        <v>207</v>
      </c>
      <c r="AS134" s="9" t="s">
        <v>0</v>
      </c>
      <c r="AT134" s="9" t="s">
        <v>318</v>
      </c>
      <c r="AU134" s="9" t="s">
        <v>376</v>
      </c>
      <c r="AV134" s="9" t="s">
        <v>320</v>
      </c>
      <c r="AW134" s="9" t="s">
        <v>3241</v>
      </c>
      <c r="AX134" s="9">
        <v>9010600000</v>
      </c>
      <c r="AY134" s="99">
        <v>452</v>
      </c>
      <c r="AZ134" s="12" t="s">
        <v>207</v>
      </c>
      <c r="BA134" s="99">
        <v>30</v>
      </c>
      <c r="BB134" s="12" t="s">
        <v>207</v>
      </c>
      <c r="BC134" s="99">
        <v>33</v>
      </c>
      <c r="BD134" s="12" t="s">
        <v>207</v>
      </c>
      <c r="BE134" s="99">
        <v>95</v>
      </c>
      <c r="BF134" s="12" t="s">
        <v>321</v>
      </c>
      <c r="BG134" s="654">
        <v>94.945999999999998</v>
      </c>
      <c r="BH134" s="12" t="s">
        <v>321</v>
      </c>
      <c r="BI134" s="99">
        <v>49</v>
      </c>
      <c r="BJ134" s="12" t="s">
        <v>321</v>
      </c>
      <c r="BK134" s="754">
        <v>0</v>
      </c>
      <c r="BL134" s="12" t="s">
        <v>321</v>
      </c>
      <c r="BM134" s="754">
        <v>0.55300000000000005</v>
      </c>
      <c r="BN134" s="12" t="s">
        <v>321</v>
      </c>
      <c r="BO134" s="754">
        <v>1.82</v>
      </c>
      <c r="BP134" s="12" t="s">
        <v>321</v>
      </c>
      <c r="BQ134" s="754">
        <v>0.02</v>
      </c>
      <c r="BR134" s="12" t="s">
        <v>321</v>
      </c>
      <c r="BS134" s="654">
        <v>43.552999999999997</v>
      </c>
      <c r="BT134" s="12" t="s">
        <v>321</v>
      </c>
      <c r="BU134" s="654">
        <v>45.945999999999998</v>
      </c>
      <c r="BV134" s="12" t="s">
        <v>321</v>
      </c>
      <c r="BW134" s="9">
        <v>0.46</v>
      </c>
      <c r="BX134" s="9" t="s">
        <v>322</v>
      </c>
      <c r="BY134" s="755">
        <v>178</v>
      </c>
      <c r="BZ134" s="9" t="s">
        <v>315</v>
      </c>
      <c r="CA134" s="755">
        <v>11.8</v>
      </c>
      <c r="CB134" s="9" t="s">
        <v>315</v>
      </c>
      <c r="CC134" s="755">
        <v>13</v>
      </c>
      <c r="CD134" s="9" t="s">
        <v>315</v>
      </c>
      <c r="CE134" s="755">
        <v>205</v>
      </c>
      <c r="CF134" s="9" t="s">
        <v>323</v>
      </c>
      <c r="CG134" s="755">
        <v>108</v>
      </c>
      <c r="CH134" s="9" t="s">
        <v>323</v>
      </c>
      <c r="CI134" s="9"/>
      <c r="CJ134" s="9"/>
      <c r="CK134" s="9"/>
    </row>
    <row r="135" spans="1:89" s="98" customFormat="1" x14ac:dyDescent="0.25">
      <c r="A135" s="99">
        <v>10106796</v>
      </c>
      <c r="B135" s="99"/>
      <c r="C135" s="772">
        <v>1115</v>
      </c>
      <c r="D135" s="807">
        <v>0.05</v>
      </c>
      <c r="E135" s="772">
        <f t="shared" si="6"/>
        <v>1171</v>
      </c>
      <c r="F135" s="778">
        <v>1.1000000000000001</v>
      </c>
      <c r="G135" s="774">
        <f t="shared" si="7"/>
        <v>1288</v>
      </c>
      <c r="H135" s="776"/>
      <c r="I135" s="758"/>
      <c r="J135" s="776"/>
      <c r="K135" s="786"/>
      <c r="L135" s="9" t="s">
        <v>308</v>
      </c>
      <c r="M135" s="9" t="s">
        <v>3242</v>
      </c>
      <c r="N135" s="9" t="s">
        <v>397</v>
      </c>
      <c r="O135" s="9" t="s">
        <v>310</v>
      </c>
      <c r="P135" s="9" t="s">
        <v>311</v>
      </c>
      <c r="Q135" s="9" t="s">
        <v>371</v>
      </c>
      <c r="R135" s="9" t="s">
        <v>372</v>
      </c>
      <c r="S135" s="9" t="s">
        <v>348</v>
      </c>
      <c r="T135" s="98" t="s">
        <v>204</v>
      </c>
      <c r="U135" s="99">
        <v>119</v>
      </c>
      <c r="V135" s="99" t="s">
        <v>207</v>
      </c>
      <c r="W135" s="99">
        <v>190</v>
      </c>
      <c r="X135" s="99" t="s">
        <v>207</v>
      </c>
      <c r="Y135" s="99">
        <v>129</v>
      </c>
      <c r="Z135" s="99" t="s">
        <v>207</v>
      </c>
      <c r="AA135" s="631" t="s">
        <v>202</v>
      </c>
      <c r="AB135" s="99" t="s">
        <v>207</v>
      </c>
      <c r="AC135" s="9">
        <v>224</v>
      </c>
      <c r="AD135" s="9" t="s">
        <v>207</v>
      </c>
      <c r="AE135" s="9">
        <v>88</v>
      </c>
      <c r="AF135" s="9" t="s">
        <v>315</v>
      </c>
      <c r="AG135" s="14" t="s">
        <v>349</v>
      </c>
      <c r="AH135" s="14" t="s">
        <v>207</v>
      </c>
      <c r="AI135" s="14" t="s">
        <v>350</v>
      </c>
      <c r="AJ135" s="14" t="s">
        <v>207</v>
      </c>
      <c r="AK135" s="9">
        <v>5</v>
      </c>
      <c r="AL135" s="14" t="s">
        <v>207</v>
      </c>
      <c r="AM135" s="9">
        <v>5</v>
      </c>
      <c r="AN135" s="14" t="s">
        <v>207</v>
      </c>
      <c r="AO135" s="9">
        <v>5</v>
      </c>
      <c r="AP135" s="14" t="s">
        <v>207</v>
      </c>
      <c r="AQ135" s="9">
        <v>5</v>
      </c>
      <c r="AR135" s="14" t="s">
        <v>207</v>
      </c>
      <c r="AS135" s="9" t="s">
        <v>0</v>
      </c>
      <c r="AT135" s="9" t="s">
        <v>318</v>
      </c>
      <c r="AU135" s="9" t="s">
        <v>376</v>
      </c>
      <c r="AV135" s="9" t="s">
        <v>320</v>
      </c>
      <c r="AW135" s="9" t="s">
        <v>3243</v>
      </c>
      <c r="AX135" s="9">
        <v>9010600000</v>
      </c>
      <c r="AY135" s="99">
        <v>231</v>
      </c>
      <c r="AZ135" s="12" t="s">
        <v>207</v>
      </c>
      <c r="BA135" s="99">
        <v>25</v>
      </c>
      <c r="BB135" s="12" t="s">
        <v>207</v>
      </c>
      <c r="BC135" s="99">
        <v>23</v>
      </c>
      <c r="BD135" s="12" t="s">
        <v>207</v>
      </c>
      <c r="BE135" s="99">
        <v>20</v>
      </c>
      <c r="BF135" s="12" t="s">
        <v>321</v>
      </c>
      <c r="BG135" s="654">
        <v>19.007999999999999</v>
      </c>
      <c r="BH135" s="12" t="s">
        <v>321</v>
      </c>
      <c r="BI135" s="99">
        <v>11</v>
      </c>
      <c r="BJ135" s="12" t="s">
        <v>321</v>
      </c>
      <c r="BK135" s="754">
        <v>0</v>
      </c>
      <c r="BL135" s="12" t="s">
        <v>321</v>
      </c>
      <c r="BM135" s="754">
        <v>5.0999999999999997E-2</v>
      </c>
      <c r="BN135" s="12" t="s">
        <v>321</v>
      </c>
      <c r="BO135" s="754">
        <v>7.9569999999999999</v>
      </c>
      <c r="BP135" s="12" t="s">
        <v>321</v>
      </c>
      <c r="BQ135" s="754">
        <v>0</v>
      </c>
      <c r="BR135" s="12" t="s">
        <v>321</v>
      </c>
      <c r="BS135" s="654">
        <v>0</v>
      </c>
      <c r="BT135" s="12" t="s">
        <v>321</v>
      </c>
      <c r="BU135" s="654">
        <v>8.0079999999999991</v>
      </c>
      <c r="BV135" s="12" t="s">
        <v>321</v>
      </c>
      <c r="BW135" s="9">
        <v>0.13</v>
      </c>
      <c r="BX135" s="9" t="s">
        <v>322</v>
      </c>
      <c r="BY135" s="755">
        <v>90.9</v>
      </c>
      <c r="BZ135" s="9" t="s">
        <v>315</v>
      </c>
      <c r="CA135" s="755">
        <v>9.8000000000000007</v>
      </c>
      <c r="CB135" s="9" t="s">
        <v>315</v>
      </c>
      <c r="CC135" s="755">
        <v>9.1</v>
      </c>
      <c r="CD135" s="9" t="s">
        <v>315</v>
      </c>
      <c r="CE135" s="755">
        <v>39.700000000000003</v>
      </c>
      <c r="CF135" s="9" t="s">
        <v>323</v>
      </c>
      <c r="CG135" s="755">
        <v>24.3</v>
      </c>
      <c r="CH135" s="9" t="s">
        <v>323</v>
      </c>
      <c r="CI135" s="9"/>
      <c r="CJ135" s="9"/>
      <c r="CK135" s="9"/>
    </row>
    <row r="136" spans="1:89" s="98" customFormat="1" x14ac:dyDescent="0.25">
      <c r="A136" s="99">
        <v>10106797</v>
      </c>
      <c r="B136" s="99"/>
      <c r="C136" s="772">
        <v>1245</v>
      </c>
      <c r="D136" s="807">
        <v>0.05</v>
      </c>
      <c r="E136" s="772">
        <f t="shared" si="6"/>
        <v>1307</v>
      </c>
      <c r="F136" s="778">
        <v>1.1000000000000001</v>
      </c>
      <c r="G136" s="774">
        <f t="shared" si="7"/>
        <v>1438</v>
      </c>
      <c r="H136" s="776"/>
      <c r="I136" s="758"/>
      <c r="J136" s="776"/>
      <c r="K136" s="786"/>
      <c r="L136" s="9" t="s">
        <v>308</v>
      </c>
      <c r="M136" s="9" t="s">
        <v>3244</v>
      </c>
      <c r="N136" s="9" t="s">
        <v>397</v>
      </c>
      <c r="O136" s="9" t="s">
        <v>310</v>
      </c>
      <c r="P136" s="9" t="s">
        <v>311</v>
      </c>
      <c r="Q136" s="9" t="s">
        <v>371</v>
      </c>
      <c r="R136" s="9" t="s">
        <v>372</v>
      </c>
      <c r="S136" s="9" t="s">
        <v>348</v>
      </c>
      <c r="T136" s="98" t="s">
        <v>204</v>
      </c>
      <c r="U136" s="99">
        <v>131</v>
      </c>
      <c r="V136" s="99" t="s">
        <v>207</v>
      </c>
      <c r="W136" s="99">
        <v>210</v>
      </c>
      <c r="X136" s="99" t="s">
        <v>207</v>
      </c>
      <c r="Y136" s="99">
        <v>141</v>
      </c>
      <c r="Z136" s="99" t="s">
        <v>207</v>
      </c>
      <c r="AA136" s="631" t="s">
        <v>574</v>
      </c>
      <c r="AB136" s="99" t="s">
        <v>207</v>
      </c>
      <c r="AC136" s="9">
        <v>248</v>
      </c>
      <c r="AD136" s="9" t="s">
        <v>207</v>
      </c>
      <c r="AE136" s="9">
        <v>98</v>
      </c>
      <c r="AF136" s="9" t="s">
        <v>315</v>
      </c>
      <c r="AG136" s="14" t="s">
        <v>351</v>
      </c>
      <c r="AH136" s="14" t="s">
        <v>207</v>
      </c>
      <c r="AI136" s="14" t="s">
        <v>352</v>
      </c>
      <c r="AJ136" s="14" t="s">
        <v>207</v>
      </c>
      <c r="AK136" s="9">
        <v>5</v>
      </c>
      <c r="AL136" s="14" t="s">
        <v>207</v>
      </c>
      <c r="AM136" s="9">
        <v>5</v>
      </c>
      <c r="AN136" s="14" t="s">
        <v>207</v>
      </c>
      <c r="AO136" s="9">
        <v>5</v>
      </c>
      <c r="AP136" s="14" t="s">
        <v>207</v>
      </c>
      <c r="AQ136" s="9">
        <v>5</v>
      </c>
      <c r="AR136" s="14" t="s">
        <v>207</v>
      </c>
      <c r="AS136" s="9" t="s">
        <v>0</v>
      </c>
      <c r="AT136" s="9" t="s">
        <v>318</v>
      </c>
      <c r="AU136" s="9" t="s">
        <v>376</v>
      </c>
      <c r="AV136" s="9" t="s">
        <v>320</v>
      </c>
      <c r="AW136" s="9" t="s">
        <v>3245</v>
      </c>
      <c r="AX136" s="9">
        <v>9010600000</v>
      </c>
      <c r="AY136" s="99">
        <v>251</v>
      </c>
      <c r="AZ136" s="12" t="s">
        <v>207</v>
      </c>
      <c r="BA136" s="99">
        <v>25</v>
      </c>
      <c r="BB136" s="12" t="s">
        <v>207</v>
      </c>
      <c r="BC136" s="99">
        <v>23</v>
      </c>
      <c r="BD136" s="12" t="s">
        <v>207</v>
      </c>
      <c r="BE136" s="99">
        <v>20</v>
      </c>
      <c r="BF136" s="12" t="s">
        <v>321</v>
      </c>
      <c r="BG136" s="654">
        <v>19.239999999999998</v>
      </c>
      <c r="BH136" s="12" t="s">
        <v>321</v>
      </c>
      <c r="BI136" s="99">
        <v>11</v>
      </c>
      <c r="BJ136" s="12" t="s">
        <v>321</v>
      </c>
      <c r="BK136" s="754">
        <v>0</v>
      </c>
      <c r="BL136" s="12" t="s">
        <v>321</v>
      </c>
      <c r="BM136" s="754">
        <v>5.0999999999999997E-2</v>
      </c>
      <c r="BN136" s="12" t="s">
        <v>321</v>
      </c>
      <c r="BO136" s="754">
        <v>8.1890000000000001</v>
      </c>
      <c r="BP136" s="12" t="s">
        <v>321</v>
      </c>
      <c r="BQ136" s="754">
        <v>0</v>
      </c>
      <c r="BR136" s="12" t="s">
        <v>321</v>
      </c>
      <c r="BS136" s="654">
        <v>0</v>
      </c>
      <c r="BT136" s="12" t="s">
        <v>321</v>
      </c>
      <c r="BU136" s="654">
        <v>8.24</v>
      </c>
      <c r="BV136" s="12" t="s">
        <v>321</v>
      </c>
      <c r="BW136" s="9">
        <v>0.15</v>
      </c>
      <c r="BX136" s="9" t="s">
        <v>322</v>
      </c>
      <c r="BY136" s="755">
        <v>98.8</v>
      </c>
      <c r="BZ136" s="9" t="s">
        <v>315</v>
      </c>
      <c r="CA136" s="755">
        <v>9.8000000000000007</v>
      </c>
      <c r="CB136" s="9" t="s">
        <v>315</v>
      </c>
      <c r="CC136" s="755">
        <v>9.1</v>
      </c>
      <c r="CD136" s="9" t="s">
        <v>315</v>
      </c>
      <c r="CE136" s="755">
        <v>44.1</v>
      </c>
      <c r="CF136" s="9" t="s">
        <v>323</v>
      </c>
      <c r="CG136" s="755">
        <v>24.3</v>
      </c>
      <c r="CH136" s="9" t="s">
        <v>323</v>
      </c>
      <c r="CI136" s="9"/>
      <c r="CJ136" s="9"/>
      <c r="CK136" s="9"/>
    </row>
    <row r="137" spans="1:89" s="98" customFormat="1" x14ac:dyDescent="0.25">
      <c r="A137" s="99">
        <v>10106798</v>
      </c>
      <c r="B137" s="99"/>
      <c r="C137" s="772">
        <v>1400</v>
      </c>
      <c r="D137" s="807">
        <v>0.05</v>
      </c>
      <c r="E137" s="772">
        <f t="shared" si="6"/>
        <v>1470</v>
      </c>
      <c r="F137" s="778">
        <v>1.1000000000000001</v>
      </c>
      <c r="G137" s="774">
        <f t="shared" si="7"/>
        <v>1617</v>
      </c>
      <c r="H137" s="776"/>
      <c r="I137" s="758"/>
      <c r="J137" s="776"/>
      <c r="K137" s="786"/>
      <c r="L137" s="9" t="s">
        <v>308</v>
      </c>
      <c r="M137" s="9" t="s">
        <v>3246</v>
      </c>
      <c r="N137" s="9" t="s">
        <v>397</v>
      </c>
      <c r="O137" s="9" t="s">
        <v>310</v>
      </c>
      <c r="P137" s="9" t="s">
        <v>311</v>
      </c>
      <c r="Q137" s="9" t="s">
        <v>371</v>
      </c>
      <c r="R137" s="9" t="s">
        <v>372</v>
      </c>
      <c r="S137" s="9" t="s">
        <v>348</v>
      </c>
      <c r="T137" s="98" t="s">
        <v>204</v>
      </c>
      <c r="U137" s="99">
        <v>144</v>
      </c>
      <c r="V137" s="99" t="s">
        <v>207</v>
      </c>
      <c r="W137" s="99">
        <v>230</v>
      </c>
      <c r="X137" s="99" t="s">
        <v>207</v>
      </c>
      <c r="Y137" s="99">
        <v>154</v>
      </c>
      <c r="Z137" s="99" t="s">
        <v>207</v>
      </c>
      <c r="AA137" s="631" t="s">
        <v>575</v>
      </c>
      <c r="AB137" s="99" t="s">
        <v>207</v>
      </c>
      <c r="AC137" s="9">
        <v>271</v>
      </c>
      <c r="AD137" s="9" t="s">
        <v>207</v>
      </c>
      <c r="AE137" s="9">
        <v>107</v>
      </c>
      <c r="AF137" s="9" t="s">
        <v>315</v>
      </c>
      <c r="AG137" s="14" t="s">
        <v>353</v>
      </c>
      <c r="AH137" s="14" t="s">
        <v>207</v>
      </c>
      <c r="AI137" s="14" t="s">
        <v>354</v>
      </c>
      <c r="AJ137" s="14" t="s">
        <v>207</v>
      </c>
      <c r="AK137" s="9">
        <v>5</v>
      </c>
      <c r="AL137" s="14" t="s">
        <v>207</v>
      </c>
      <c r="AM137" s="9">
        <v>5</v>
      </c>
      <c r="AN137" s="14" t="s">
        <v>207</v>
      </c>
      <c r="AO137" s="9">
        <v>5</v>
      </c>
      <c r="AP137" s="14" t="s">
        <v>207</v>
      </c>
      <c r="AQ137" s="9">
        <v>5</v>
      </c>
      <c r="AR137" s="14" t="s">
        <v>207</v>
      </c>
      <c r="AS137" s="9" t="s">
        <v>0</v>
      </c>
      <c r="AT137" s="9" t="s">
        <v>318</v>
      </c>
      <c r="AU137" s="9" t="s">
        <v>376</v>
      </c>
      <c r="AV137" s="9" t="s">
        <v>320</v>
      </c>
      <c r="AW137" s="9" t="s">
        <v>3247</v>
      </c>
      <c r="AX137" s="9">
        <v>9010600000</v>
      </c>
      <c r="AY137" s="99">
        <v>272</v>
      </c>
      <c r="AZ137" s="12" t="s">
        <v>207</v>
      </c>
      <c r="BA137" s="99">
        <v>25</v>
      </c>
      <c r="BB137" s="12" t="s">
        <v>207</v>
      </c>
      <c r="BC137" s="99">
        <v>23</v>
      </c>
      <c r="BD137" s="12" t="s">
        <v>207</v>
      </c>
      <c r="BE137" s="99">
        <v>22</v>
      </c>
      <c r="BF137" s="12" t="s">
        <v>321</v>
      </c>
      <c r="BG137" s="654">
        <v>21.712</v>
      </c>
      <c r="BH137" s="12" t="s">
        <v>321</v>
      </c>
      <c r="BI137" s="99">
        <v>12</v>
      </c>
      <c r="BJ137" s="12" t="s">
        <v>321</v>
      </c>
      <c r="BK137" s="754">
        <v>0</v>
      </c>
      <c r="BL137" s="12" t="s">
        <v>321</v>
      </c>
      <c r="BM137" s="754">
        <v>5.0999999999999997E-2</v>
      </c>
      <c r="BN137" s="12" t="s">
        <v>321</v>
      </c>
      <c r="BO137" s="754">
        <v>9.6609999999999996</v>
      </c>
      <c r="BP137" s="12" t="s">
        <v>321</v>
      </c>
      <c r="BQ137" s="754">
        <v>0</v>
      </c>
      <c r="BR137" s="12" t="s">
        <v>321</v>
      </c>
      <c r="BS137" s="654">
        <v>0</v>
      </c>
      <c r="BT137" s="12" t="s">
        <v>321</v>
      </c>
      <c r="BU137" s="654">
        <v>9.7119999999999997</v>
      </c>
      <c r="BV137" s="12" t="s">
        <v>321</v>
      </c>
      <c r="BW137" s="9">
        <v>0.16</v>
      </c>
      <c r="BX137" s="9" t="s">
        <v>322</v>
      </c>
      <c r="BY137" s="755">
        <v>107.1</v>
      </c>
      <c r="BZ137" s="9" t="s">
        <v>315</v>
      </c>
      <c r="CA137" s="755">
        <v>9.8000000000000007</v>
      </c>
      <c r="CB137" s="9" t="s">
        <v>315</v>
      </c>
      <c r="CC137" s="755">
        <v>9.1</v>
      </c>
      <c r="CD137" s="9" t="s">
        <v>315</v>
      </c>
      <c r="CE137" s="755">
        <v>48.5</v>
      </c>
      <c r="CF137" s="9" t="s">
        <v>323</v>
      </c>
      <c r="CG137" s="755">
        <v>26.5</v>
      </c>
      <c r="CH137" s="9" t="s">
        <v>323</v>
      </c>
      <c r="CI137" s="9"/>
      <c r="CJ137" s="9"/>
      <c r="CK137" s="9"/>
    </row>
    <row r="138" spans="1:89" s="98" customFormat="1" x14ac:dyDescent="0.25">
      <c r="A138" s="99">
        <v>10106799</v>
      </c>
      <c r="B138" s="99"/>
      <c r="C138" s="772">
        <v>1576</v>
      </c>
      <c r="D138" s="807">
        <v>0.05</v>
      </c>
      <c r="E138" s="772">
        <f t="shared" si="6"/>
        <v>1655</v>
      </c>
      <c r="F138" s="778">
        <v>1.1000000000000001</v>
      </c>
      <c r="G138" s="774">
        <f t="shared" si="7"/>
        <v>1821</v>
      </c>
      <c r="H138" s="776"/>
      <c r="I138" s="758"/>
      <c r="J138" s="776"/>
      <c r="K138" s="786"/>
      <c r="L138" s="9" t="s">
        <v>308</v>
      </c>
      <c r="M138" s="9" t="s">
        <v>3248</v>
      </c>
      <c r="N138" s="9" t="s">
        <v>397</v>
      </c>
      <c r="O138" s="9" t="s">
        <v>310</v>
      </c>
      <c r="P138" s="9" t="s">
        <v>311</v>
      </c>
      <c r="Q138" s="9" t="s">
        <v>371</v>
      </c>
      <c r="R138" s="9" t="s">
        <v>372</v>
      </c>
      <c r="S138" s="9" t="s">
        <v>348</v>
      </c>
      <c r="T138" s="98" t="s">
        <v>204</v>
      </c>
      <c r="U138" s="99">
        <v>156</v>
      </c>
      <c r="V138" s="99" t="s">
        <v>207</v>
      </c>
      <c r="W138" s="99">
        <v>250</v>
      </c>
      <c r="X138" s="99" t="s">
        <v>207</v>
      </c>
      <c r="Y138" s="99">
        <v>169</v>
      </c>
      <c r="Z138" s="99" t="s">
        <v>207</v>
      </c>
      <c r="AA138" s="631" t="s">
        <v>576</v>
      </c>
      <c r="AB138" s="99" t="s">
        <v>207</v>
      </c>
      <c r="AC138" s="9">
        <v>295</v>
      </c>
      <c r="AD138" s="9" t="s">
        <v>207</v>
      </c>
      <c r="AE138" s="9">
        <v>117</v>
      </c>
      <c r="AF138" s="9" t="s">
        <v>315</v>
      </c>
      <c r="AG138" s="14" t="s">
        <v>355</v>
      </c>
      <c r="AH138" s="14" t="s">
        <v>207</v>
      </c>
      <c r="AI138" s="14" t="s">
        <v>356</v>
      </c>
      <c r="AJ138" s="14" t="s">
        <v>207</v>
      </c>
      <c r="AK138" s="9">
        <v>5</v>
      </c>
      <c r="AL138" s="14" t="s">
        <v>207</v>
      </c>
      <c r="AM138" s="9">
        <v>5</v>
      </c>
      <c r="AN138" s="14" t="s">
        <v>207</v>
      </c>
      <c r="AO138" s="9">
        <v>5</v>
      </c>
      <c r="AP138" s="14" t="s">
        <v>207</v>
      </c>
      <c r="AQ138" s="9">
        <v>5</v>
      </c>
      <c r="AR138" s="14" t="s">
        <v>207</v>
      </c>
      <c r="AS138" s="9" t="s">
        <v>0</v>
      </c>
      <c r="AT138" s="9" t="s">
        <v>318</v>
      </c>
      <c r="AU138" s="9" t="s">
        <v>376</v>
      </c>
      <c r="AV138" s="9" t="s">
        <v>320</v>
      </c>
      <c r="AW138" s="9" t="s">
        <v>3249</v>
      </c>
      <c r="AX138" s="9">
        <v>9010600000</v>
      </c>
      <c r="AY138" s="99">
        <v>292</v>
      </c>
      <c r="AZ138" s="12" t="s">
        <v>207</v>
      </c>
      <c r="BA138" s="99">
        <v>25</v>
      </c>
      <c r="BB138" s="12" t="s">
        <v>207</v>
      </c>
      <c r="BC138" s="99">
        <v>23</v>
      </c>
      <c r="BD138" s="12" t="s">
        <v>207</v>
      </c>
      <c r="BE138" s="99">
        <v>25</v>
      </c>
      <c r="BF138" s="12" t="s">
        <v>321</v>
      </c>
      <c r="BG138" s="654">
        <v>24.064</v>
      </c>
      <c r="BH138" s="12" t="s">
        <v>321</v>
      </c>
      <c r="BI138" s="99">
        <v>13</v>
      </c>
      <c r="BJ138" s="12" t="s">
        <v>321</v>
      </c>
      <c r="BK138" s="754">
        <v>0</v>
      </c>
      <c r="BL138" s="12" t="s">
        <v>321</v>
      </c>
      <c r="BM138" s="754">
        <v>5.0999999999999997E-2</v>
      </c>
      <c r="BN138" s="12" t="s">
        <v>321</v>
      </c>
      <c r="BO138" s="754">
        <v>11.012</v>
      </c>
      <c r="BP138" s="12" t="s">
        <v>321</v>
      </c>
      <c r="BQ138" s="754">
        <v>0</v>
      </c>
      <c r="BR138" s="12" t="s">
        <v>321</v>
      </c>
      <c r="BS138" s="654">
        <v>0</v>
      </c>
      <c r="BT138" s="12" t="s">
        <v>321</v>
      </c>
      <c r="BU138" s="654">
        <v>11.064</v>
      </c>
      <c r="BV138" s="12" t="s">
        <v>321</v>
      </c>
      <c r="BW138" s="9">
        <v>0.17</v>
      </c>
      <c r="BX138" s="9" t="s">
        <v>322</v>
      </c>
      <c r="BY138" s="755">
        <v>115</v>
      </c>
      <c r="BZ138" s="9" t="s">
        <v>315</v>
      </c>
      <c r="CA138" s="755">
        <v>9.8000000000000007</v>
      </c>
      <c r="CB138" s="9" t="s">
        <v>315</v>
      </c>
      <c r="CC138" s="755">
        <v>9.1</v>
      </c>
      <c r="CD138" s="9" t="s">
        <v>315</v>
      </c>
      <c r="CE138" s="755">
        <v>52.9</v>
      </c>
      <c r="CF138" s="9" t="s">
        <v>323</v>
      </c>
      <c r="CG138" s="755">
        <v>28.7</v>
      </c>
      <c r="CH138" s="9" t="s">
        <v>323</v>
      </c>
      <c r="CI138" s="9"/>
      <c r="CJ138" s="9"/>
      <c r="CK138" s="9"/>
    </row>
    <row r="139" spans="1:89" s="98" customFormat="1" x14ac:dyDescent="0.25">
      <c r="A139" s="99">
        <v>10106800</v>
      </c>
      <c r="B139" s="99"/>
      <c r="C139" s="772">
        <v>1776</v>
      </c>
      <c r="D139" s="807">
        <v>0.05</v>
      </c>
      <c r="E139" s="772">
        <f t="shared" si="6"/>
        <v>1865</v>
      </c>
      <c r="F139" s="778">
        <v>1.1000000000000001</v>
      </c>
      <c r="G139" s="774">
        <f t="shared" si="7"/>
        <v>2052</v>
      </c>
      <c r="H139" s="776"/>
      <c r="I139" s="758"/>
      <c r="J139" s="776"/>
      <c r="K139" s="786"/>
      <c r="L139" s="9" t="s">
        <v>308</v>
      </c>
      <c r="M139" s="9" t="s">
        <v>3250</v>
      </c>
      <c r="N139" s="9" t="s">
        <v>397</v>
      </c>
      <c r="O139" s="9" t="s">
        <v>310</v>
      </c>
      <c r="P139" s="9" t="s">
        <v>311</v>
      </c>
      <c r="Q139" s="9" t="s">
        <v>371</v>
      </c>
      <c r="R139" s="9" t="s">
        <v>372</v>
      </c>
      <c r="S139" s="9" t="s">
        <v>348</v>
      </c>
      <c r="T139" s="98" t="s">
        <v>204</v>
      </c>
      <c r="U139" s="99">
        <v>169</v>
      </c>
      <c r="V139" s="99" t="s">
        <v>207</v>
      </c>
      <c r="W139" s="99">
        <v>270</v>
      </c>
      <c r="X139" s="99" t="s">
        <v>207</v>
      </c>
      <c r="Y139" s="99">
        <v>179</v>
      </c>
      <c r="Z139" s="99" t="s">
        <v>207</v>
      </c>
      <c r="AA139" s="631" t="s">
        <v>577</v>
      </c>
      <c r="AB139" s="99" t="s">
        <v>207</v>
      </c>
      <c r="AC139" s="9">
        <v>319</v>
      </c>
      <c r="AD139" s="9" t="s">
        <v>207</v>
      </c>
      <c r="AE139" s="9">
        <v>126</v>
      </c>
      <c r="AF139" s="9" t="s">
        <v>315</v>
      </c>
      <c r="AG139" s="14" t="s">
        <v>357</v>
      </c>
      <c r="AH139" s="14" t="s">
        <v>207</v>
      </c>
      <c r="AI139" s="14" t="s">
        <v>358</v>
      </c>
      <c r="AJ139" s="14" t="s">
        <v>207</v>
      </c>
      <c r="AK139" s="9">
        <v>5</v>
      </c>
      <c r="AL139" s="14" t="s">
        <v>207</v>
      </c>
      <c r="AM139" s="9">
        <v>5</v>
      </c>
      <c r="AN139" s="14" t="s">
        <v>207</v>
      </c>
      <c r="AO139" s="9">
        <v>5</v>
      </c>
      <c r="AP139" s="14" t="s">
        <v>207</v>
      </c>
      <c r="AQ139" s="9">
        <v>5</v>
      </c>
      <c r="AR139" s="14" t="s">
        <v>207</v>
      </c>
      <c r="AS139" s="9" t="s">
        <v>0</v>
      </c>
      <c r="AT139" s="9" t="s">
        <v>318</v>
      </c>
      <c r="AU139" s="9" t="s">
        <v>376</v>
      </c>
      <c r="AV139" s="9" t="s">
        <v>320</v>
      </c>
      <c r="AW139" s="9" t="s">
        <v>3251</v>
      </c>
      <c r="AX139" s="9">
        <v>9010600000</v>
      </c>
      <c r="AY139" s="99">
        <v>312</v>
      </c>
      <c r="AZ139" s="12" t="s">
        <v>207</v>
      </c>
      <c r="BA139" s="99">
        <v>25</v>
      </c>
      <c r="BB139" s="12" t="s">
        <v>207</v>
      </c>
      <c r="BC139" s="99">
        <v>23</v>
      </c>
      <c r="BD139" s="12" t="s">
        <v>207</v>
      </c>
      <c r="BE139" s="99">
        <v>26</v>
      </c>
      <c r="BF139" s="12" t="s">
        <v>321</v>
      </c>
      <c r="BG139" s="654">
        <v>25.815999999999999</v>
      </c>
      <c r="BH139" s="12" t="s">
        <v>321</v>
      </c>
      <c r="BI139" s="99">
        <v>14</v>
      </c>
      <c r="BJ139" s="12" t="s">
        <v>321</v>
      </c>
      <c r="BK139" s="754">
        <v>0</v>
      </c>
      <c r="BL139" s="12" t="s">
        <v>321</v>
      </c>
      <c r="BM139" s="754">
        <v>5.0999999999999997E-2</v>
      </c>
      <c r="BN139" s="12" t="s">
        <v>321</v>
      </c>
      <c r="BO139" s="754">
        <v>11.763999999999999</v>
      </c>
      <c r="BP139" s="12" t="s">
        <v>321</v>
      </c>
      <c r="BQ139" s="754">
        <v>0</v>
      </c>
      <c r="BR139" s="12" t="s">
        <v>321</v>
      </c>
      <c r="BS139" s="654">
        <v>0</v>
      </c>
      <c r="BT139" s="12" t="s">
        <v>321</v>
      </c>
      <c r="BU139" s="654">
        <v>11.816000000000001</v>
      </c>
      <c r="BV139" s="12" t="s">
        <v>321</v>
      </c>
      <c r="BW139" s="9">
        <v>0.18</v>
      </c>
      <c r="BX139" s="9" t="s">
        <v>322</v>
      </c>
      <c r="BY139" s="755">
        <v>122.8</v>
      </c>
      <c r="BZ139" s="9" t="s">
        <v>315</v>
      </c>
      <c r="CA139" s="755">
        <v>9.8000000000000007</v>
      </c>
      <c r="CB139" s="9" t="s">
        <v>315</v>
      </c>
      <c r="CC139" s="755">
        <v>9.1</v>
      </c>
      <c r="CD139" s="9" t="s">
        <v>315</v>
      </c>
      <c r="CE139" s="755">
        <v>55.1</v>
      </c>
      <c r="CF139" s="9" t="s">
        <v>323</v>
      </c>
      <c r="CG139" s="755">
        <v>30.9</v>
      </c>
      <c r="CH139" s="9" t="s">
        <v>323</v>
      </c>
      <c r="CI139" s="9"/>
      <c r="CJ139" s="9"/>
      <c r="CK139" s="9"/>
    </row>
    <row r="140" spans="1:89" s="98" customFormat="1" x14ac:dyDescent="0.25">
      <c r="A140" s="99">
        <v>10106801</v>
      </c>
      <c r="B140" s="99"/>
      <c r="C140" s="772">
        <v>2001</v>
      </c>
      <c r="D140" s="807">
        <v>0.05</v>
      </c>
      <c r="E140" s="772">
        <f t="shared" si="6"/>
        <v>2101</v>
      </c>
      <c r="F140" s="778">
        <v>1.1000000000000001</v>
      </c>
      <c r="G140" s="774">
        <f t="shared" si="7"/>
        <v>2311</v>
      </c>
      <c r="H140" s="776"/>
      <c r="I140" s="758"/>
      <c r="J140" s="776"/>
      <c r="K140" s="786"/>
      <c r="L140" s="9" t="s">
        <v>308</v>
      </c>
      <c r="M140" s="9" t="s">
        <v>3252</v>
      </c>
      <c r="N140" s="9" t="s">
        <v>397</v>
      </c>
      <c r="O140" s="9" t="s">
        <v>310</v>
      </c>
      <c r="P140" s="9" t="s">
        <v>311</v>
      </c>
      <c r="Q140" s="9" t="s">
        <v>371</v>
      </c>
      <c r="R140" s="9" t="s">
        <v>372</v>
      </c>
      <c r="S140" s="9" t="s">
        <v>348</v>
      </c>
      <c r="T140" s="98" t="s">
        <v>204</v>
      </c>
      <c r="U140" s="99">
        <v>181</v>
      </c>
      <c r="V140" s="99" t="s">
        <v>207</v>
      </c>
      <c r="W140" s="99">
        <v>290</v>
      </c>
      <c r="X140" s="99" t="s">
        <v>207</v>
      </c>
      <c r="Y140" s="99">
        <v>191</v>
      </c>
      <c r="Z140" s="99" t="s">
        <v>207</v>
      </c>
      <c r="AA140" s="631" t="s">
        <v>578</v>
      </c>
      <c r="AB140" s="99" t="s">
        <v>207</v>
      </c>
      <c r="AC140" s="9">
        <v>342</v>
      </c>
      <c r="AD140" s="9" t="s">
        <v>207</v>
      </c>
      <c r="AE140" s="9">
        <v>135</v>
      </c>
      <c r="AF140" s="9" t="s">
        <v>315</v>
      </c>
      <c r="AG140" s="14" t="s">
        <v>359</v>
      </c>
      <c r="AH140" s="14" t="s">
        <v>207</v>
      </c>
      <c r="AI140" s="14" t="s">
        <v>360</v>
      </c>
      <c r="AJ140" s="14" t="s">
        <v>207</v>
      </c>
      <c r="AK140" s="9">
        <v>5</v>
      </c>
      <c r="AL140" s="14" t="s">
        <v>207</v>
      </c>
      <c r="AM140" s="9">
        <v>5</v>
      </c>
      <c r="AN140" s="14" t="s">
        <v>207</v>
      </c>
      <c r="AO140" s="9">
        <v>5</v>
      </c>
      <c r="AP140" s="14" t="s">
        <v>207</v>
      </c>
      <c r="AQ140" s="9">
        <v>5</v>
      </c>
      <c r="AR140" s="14" t="s">
        <v>207</v>
      </c>
      <c r="AS140" s="9" t="s">
        <v>0</v>
      </c>
      <c r="AT140" s="9" t="s">
        <v>318</v>
      </c>
      <c r="AU140" s="9" t="s">
        <v>376</v>
      </c>
      <c r="AV140" s="9" t="s">
        <v>320</v>
      </c>
      <c r="AW140" s="9" t="s">
        <v>3253</v>
      </c>
      <c r="AX140" s="9">
        <v>9010600000</v>
      </c>
      <c r="AY140" s="99">
        <v>330</v>
      </c>
      <c r="AZ140" s="12" t="s">
        <v>207</v>
      </c>
      <c r="BA140" s="99">
        <v>25</v>
      </c>
      <c r="BB140" s="12" t="s">
        <v>207</v>
      </c>
      <c r="BC140" s="99">
        <v>23</v>
      </c>
      <c r="BD140" s="12" t="s">
        <v>207</v>
      </c>
      <c r="BE140" s="99">
        <v>28</v>
      </c>
      <c r="BF140" s="12" t="s">
        <v>321</v>
      </c>
      <c r="BG140" s="654">
        <v>27.047999999999998</v>
      </c>
      <c r="BH140" s="12" t="s">
        <v>321</v>
      </c>
      <c r="BI140" s="99">
        <v>15</v>
      </c>
      <c r="BJ140" s="12" t="s">
        <v>321</v>
      </c>
      <c r="BK140" s="754">
        <v>0</v>
      </c>
      <c r="BL140" s="12" t="s">
        <v>321</v>
      </c>
      <c r="BM140" s="754">
        <v>5.0999999999999997E-2</v>
      </c>
      <c r="BN140" s="12" t="s">
        <v>321</v>
      </c>
      <c r="BO140" s="754">
        <v>11.996</v>
      </c>
      <c r="BP140" s="12" t="s">
        <v>321</v>
      </c>
      <c r="BQ140" s="754">
        <v>0</v>
      </c>
      <c r="BR140" s="12" t="s">
        <v>321</v>
      </c>
      <c r="BS140" s="654">
        <v>0</v>
      </c>
      <c r="BT140" s="12" t="s">
        <v>321</v>
      </c>
      <c r="BU140" s="654">
        <v>12.048</v>
      </c>
      <c r="BV140" s="12" t="s">
        <v>321</v>
      </c>
      <c r="BW140" s="9">
        <v>0.19</v>
      </c>
      <c r="BX140" s="9" t="s">
        <v>322</v>
      </c>
      <c r="BY140" s="755">
        <v>129.9</v>
      </c>
      <c r="BZ140" s="9" t="s">
        <v>315</v>
      </c>
      <c r="CA140" s="755">
        <v>9.8000000000000007</v>
      </c>
      <c r="CB140" s="9" t="s">
        <v>315</v>
      </c>
      <c r="CC140" s="755">
        <v>9.1</v>
      </c>
      <c r="CD140" s="9" t="s">
        <v>315</v>
      </c>
      <c r="CE140" s="755">
        <v>57.3</v>
      </c>
      <c r="CF140" s="9" t="s">
        <v>323</v>
      </c>
      <c r="CG140" s="755">
        <v>33.1</v>
      </c>
      <c r="CH140" s="9" t="s">
        <v>323</v>
      </c>
      <c r="CI140" s="9"/>
      <c r="CJ140" s="9"/>
      <c r="CK140" s="9"/>
    </row>
    <row r="141" spans="1:89" s="98" customFormat="1" x14ac:dyDescent="0.25">
      <c r="A141" s="99">
        <v>10106802</v>
      </c>
      <c r="B141" s="99"/>
      <c r="C141" s="772">
        <v>2248</v>
      </c>
      <c r="D141" s="807">
        <v>0.05</v>
      </c>
      <c r="E141" s="772">
        <f t="shared" si="6"/>
        <v>2360</v>
      </c>
      <c r="F141" s="778">
        <v>1.1000000000000001</v>
      </c>
      <c r="G141" s="774">
        <f t="shared" si="7"/>
        <v>2596</v>
      </c>
      <c r="H141" s="776"/>
      <c r="I141" s="758"/>
      <c r="J141" s="776"/>
      <c r="K141" s="786"/>
      <c r="L141" s="9" t="s">
        <v>308</v>
      </c>
      <c r="M141" s="9" t="s">
        <v>3254</v>
      </c>
      <c r="N141" s="9" t="s">
        <v>397</v>
      </c>
      <c r="O141" s="9" t="s">
        <v>310</v>
      </c>
      <c r="P141" s="9" t="s">
        <v>311</v>
      </c>
      <c r="Q141" s="9" t="s">
        <v>371</v>
      </c>
      <c r="R141" s="9" t="s">
        <v>372</v>
      </c>
      <c r="S141" s="9" t="s">
        <v>348</v>
      </c>
      <c r="T141" s="98" t="s">
        <v>204</v>
      </c>
      <c r="U141" s="99">
        <v>194</v>
      </c>
      <c r="V141" s="99" t="s">
        <v>207</v>
      </c>
      <c r="W141" s="99">
        <v>310</v>
      </c>
      <c r="X141" s="99" t="s">
        <v>207</v>
      </c>
      <c r="Y141" s="99">
        <v>204</v>
      </c>
      <c r="Z141" s="99" t="s">
        <v>207</v>
      </c>
      <c r="AA141" s="631" t="s">
        <v>579</v>
      </c>
      <c r="AB141" s="99" t="s">
        <v>207</v>
      </c>
      <c r="AC141" s="9">
        <v>366</v>
      </c>
      <c r="AD141" s="9" t="s">
        <v>207</v>
      </c>
      <c r="AE141" s="9">
        <v>144</v>
      </c>
      <c r="AF141" s="9" t="s">
        <v>315</v>
      </c>
      <c r="AG141" s="14" t="s">
        <v>361</v>
      </c>
      <c r="AH141" s="14" t="s">
        <v>207</v>
      </c>
      <c r="AI141" s="14" t="s">
        <v>362</v>
      </c>
      <c r="AJ141" s="14" t="s">
        <v>207</v>
      </c>
      <c r="AK141" s="9">
        <v>5</v>
      </c>
      <c r="AL141" s="14" t="s">
        <v>207</v>
      </c>
      <c r="AM141" s="9">
        <v>5</v>
      </c>
      <c r="AN141" s="14" t="s">
        <v>207</v>
      </c>
      <c r="AO141" s="9">
        <v>5</v>
      </c>
      <c r="AP141" s="14" t="s">
        <v>207</v>
      </c>
      <c r="AQ141" s="9">
        <v>5</v>
      </c>
      <c r="AR141" s="14" t="s">
        <v>207</v>
      </c>
      <c r="AS141" s="9" t="s">
        <v>0</v>
      </c>
      <c r="AT141" s="9" t="s">
        <v>318</v>
      </c>
      <c r="AU141" s="9" t="s">
        <v>376</v>
      </c>
      <c r="AV141" s="9" t="s">
        <v>320</v>
      </c>
      <c r="AW141" s="9" t="s">
        <v>3255</v>
      </c>
      <c r="AX141" s="9">
        <v>9010600000</v>
      </c>
      <c r="AY141" s="99">
        <v>351</v>
      </c>
      <c r="AZ141" s="12" t="s">
        <v>207</v>
      </c>
      <c r="BA141" s="99">
        <v>25</v>
      </c>
      <c r="BB141" s="12" t="s">
        <v>207</v>
      </c>
      <c r="BC141" s="99">
        <v>23</v>
      </c>
      <c r="BD141" s="12" t="s">
        <v>207</v>
      </c>
      <c r="BE141" s="99">
        <v>32</v>
      </c>
      <c r="BF141" s="12" t="s">
        <v>321</v>
      </c>
      <c r="BG141" s="654">
        <v>31.559000000000001</v>
      </c>
      <c r="BH141" s="12" t="s">
        <v>321</v>
      </c>
      <c r="BI141" s="99">
        <v>20</v>
      </c>
      <c r="BJ141" s="12" t="s">
        <v>321</v>
      </c>
      <c r="BK141" s="754">
        <v>0</v>
      </c>
      <c r="BL141" s="12" t="s">
        <v>321</v>
      </c>
      <c r="BM141" s="754">
        <v>5.0999999999999997E-2</v>
      </c>
      <c r="BN141" s="12" t="s">
        <v>321</v>
      </c>
      <c r="BO141" s="754">
        <v>11.507999999999999</v>
      </c>
      <c r="BP141" s="12" t="s">
        <v>321</v>
      </c>
      <c r="BQ141" s="754">
        <v>0</v>
      </c>
      <c r="BR141" s="12" t="s">
        <v>321</v>
      </c>
      <c r="BS141" s="654">
        <v>0</v>
      </c>
      <c r="BT141" s="12" t="s">
        <v>321</v>
      </c>
      <c r="BU141" s="654">
        <v>11.558999999999999</v>
      </c>
      <c r="BV141" s="12" t="s">
        <v>321</v>
      </c>
      <c r="BW141" s="9">
        <v>0.2</v>
      </c>
      <c r="BX141" s="9" t="s">
        <v>322</v>
      </c>
      <c r="BY141" s="755">
        <v>138.19999999999999</v>
      </c>
      <c r="BZ141" s="9" t="s">
        <v>315</v>
      </c>
      <c r="CA141" s="755">
        <v>9.8000000000000007</v>
      </c>
      <c r="CB141" s="9" t="s">
        <v>315</v>
      </c>
      <c r="CC141" s="755">
        <v>9.1</v>
      </c>
      <c r="CD141" s="9" t="s">
        <v>315</v>
      </c>
      <c r="CE141" s="755">
        <v>68.3</v>
      </c>
      <c r="CF141" s="9" t="s">
        <v>323</v>
      </c>
      <c r="CG141" s="755">
        <v>44.1</v>
      </c>
      <c r="CH141" s="9" t="s">
        <v>323</v>
      </c>
      <c r="CI141" s="9"/>
      <c r="CJ141" s="9"/>
      <c r="CK141" s="9"/>
    </row>
    <row r="142" spans="1:89" s="98" customFormat="1" x14ac:dyDescent="0.25">
      <c r="A142" s="99">
        <v>10106803</v>
      </c>
      <c r="B142" s="99"/>
      <c r="C142" s="772">
        <v>2520</v>
      </c>
      <c r="D142" s="807">
        <v>0.05</v>
      </c>
      <c r="E142" s="772">
        <f t="shared" si="6"/>
        <v>2646</v>
      </c>
      <c r="F142" s="778">
        <v>1.1000000000000001</v>
      </c>
      <c r="G142" s="774">
        <f t="shared" si="7"/>
        <v>2911</v>
      </c>
      <c r="H142" s="776"/>
      <c r="I142" s="758"/>
      <c r="J142" s="776"/>
      <c r="K142" s="786"/>
      <c r="L142" s="9" t="s">
        <v>308</v>
      </c>
      <c r="M142" s="9" t="s">
        <v>3256</v>
      </c>
      <c r="N142" s="9" t="s">
        <v>397</v>
      </c>
      <c r="O142" s="9" t="s">
        <v>310</v>
      </c>
      <c r="P142" s="9" t="s">
        <v>311</v>
      </c>
      <c r="Q142" s="9" t="s">
        <v>371</v>
      </c>
      <c r="R142" s="9" t="s">
        <v>372</v>
      </c>
      <c r="S142" s="9" t="s">
        <v>348</v>
      </c>
      <c r="T142" s="98" t="s">
        <v>204</v>
      </c>
      <c r="U142" s="99">
        <v>206</v>
      </c>
      <c r="V142" s="99" t="s">
        <v>207</v>
      </c>
      <c r="W142" s="99">
        <v>330</v>
      </c>
      <c r="X142" s="99" t="s">
        <v>207</v>
      </c>
      <c r="Y142" s="99">
        <v>216</v>
      </c>
      <c r="Z142" s="99" t="s">
        <v>207</v>
      </c>
      <c r="AA142" s="631" t="s">
        <v>580</v>
      </c>
      <c r="AB142" s="99" t="s">
        <v>207</v>
      </c>
      <c r="AC142" s="9">
        <v>389</v>
      </c>
      <c r="AD142" s="9" t="s">
        <v>207</v>
      </c>
      <c r="AE142" s="9">
        <v>153</v>
      </c>
      <c r="AF142" s="9" t="s">
        <v>315</v>
      </c>
      <c r="AG142" s="14" t="s">
        <v>363</v>
      </c>
      <c r="AH142" s="14" t="s">
        <v>207</v>
      </c>
      <c r="AI142" s="14" t="s">
        <v>364</v>
      </c>
      <c r="AJ142" s="14" t="s">
        <v>207</v>
      </c>
      <c r="AK142" s="9">
        <v>5</v>
      </c>
      <c r="AL142" s="14" t="s">
        <v>207</v>
      </c>
      <c r="AM142" s="9">
        <v>5</v>
      </c>
      <c r="AN142" s="14" t="s">
        <v>207</v>
      </c>
      <c r="AO142" s="9">
        <v>5</v>
      </c>
      <c r="AP142" s="14" t="s">
        <v>207</v>
      </c>
      <c r="AQ142" s="9">
        <v>5</v>
      </c>
      <c r="AR142" s="14" t="s">
        <v>207</v>
      </c>
      <c r="AS142" s="9" t="s">
        <v>0</v>
      </c>
      <c r="AT142" s="9" t="s">
        <v>318</v>
      </c>
      <c r="AU142" s="9" t="s">
        <v>376</v>
      </c>
      <c r="AV142" s="9" t="s">
        <v>320</v>
      </c>
      <c r="AW142" s="9" t="s">
        <v>3257</v>
      </c>
      <c r="AX142" s="9">
        <v>9010600000</v>
      </c>
      <c r="AY142" s="99">
        <v>371</v>
      </c>
      <c r="AZ142" s="12" t="s">
        <v>207</v>
      </c>
      <c r="BA142" s="99">
        <v>25</v>
      </c>
      <c r="BB142" s="12" t="s">
        <v>207</v>
      </c>
      <c r="BC142" s="99">
        <v>23</v>
      </c>
      <c r="BD142" s="12" t="s">
        <v>207</v>
      </c>
      <c r="BE142" s="99">
        <v>33</v>
      </c>
      <c r="BF142" s="12" t="s">
        <v>321</v>
      </c>
      <c r="BG142" s="654">
        <v>32.911000000000001</v>
      </c>
      <c r="BH142" s="12" t="s">
        <v>321</v>
      </c>
      <c r="BI142" s="99">
        <v>21</v>
      </c>
      <c r="BJ142" s="12" t="s">
        <v>321</v>
      </c>
      <c r="BK142" s="754">
        <v>0</v>
      </c>
      <c r="BL142" s="12" t="s">
        <v>321</v>
      </c>
      <c r="BM142" s="754">
        <v>5.0999999999999997E-2</v>
      </c>
      <c r="BN142" s="12" t="s">
        <v>321</v>
      </c>
      <c r="BO142" s="754">
        <v>11.86</v>
      </c>
      <c r="BP142" s="12" t="s">
        <v>321</v>
      </c>
      <c r="BQ142" s="754">
        <v>0</v>
      </c>
      <c r="BR142" s="12" t="s">
        <v>321</v>
      </c>
      <c r="BS142" s="654">
        <v>0</v>
      </c>
      <c r="BT142" s="12" t="s">
        <v>321</v>
      </c>
      <c r="BU142" s="654">
        <v>11.911</v>
      </c>
      <c r="BV142" s="12" t="s">
        <v>321</v>
      </c>
      <c r="BW142" s="9">
        <v>0.22</v>
      </c>
      <c r="BX142" s="9" t="s">
        <v>322</v>
      </c>
      <c r="BY142" s="755">
        <v>146.1</v>
      </c>
      <c r="BZ142" s="9" t="s">
        <v>315</v>
      </c>
      <c r="CA142" s="755">
        <v>9.8000000000000007</v>
      </c>
      <c r="CB142" s="9" t="s">
        <v>315</v>
      </c>
      <c r="CC142" s="755">
        <v>9.1</v>
      </c>
      <c r="CD142" s="9" t="s">
        <v>315</v>
      </c>
      <c r="CE142" s="755">
        <v>72.8</v>
      </c>
      <c r="CF142" s="9" t="s">
        <v>323</v>
      </c>
      <c r="CG142" s="755">
        <v>46.3</v>
      </c>
      <c r="CH142" s="9" t="s">
        <v>323</v>
      </c>
      <c r="CI142" s="9"/>
      <c r="CJ142" s="9"/>
      <c r="CK142" s="9"/>
    </row>
    <row r="143" spans="1:89" s="98" customFormat="1" x14ac:dyDescent="0.25">
      <c r="A143" s="99">
        <v>10106804</v>
      </c>
      <c r="B143" s="99"/>
      <c r="C143" s="772">
        <v>2815</v>
      </c>
      <c r="D143" s="807">
        <v>0.05</v>
      </c>
      <c r="E143" s="772">
        <f t="shared" si="6"/>
        <v>2956</v>
      </c>
      <c r="F143" s="778">
        <v>1.1000000000000001</v>
      </c>
      <c r="G143" s="774">
        <f t="shared" si="7"/>
        <v>3252</v>
      </c>
      <c r="H143" s="776"/>
      <c r="I143" s="758"/>
      <c r="J143" s="776"/>
      <c r="K143" s="786"/>
      <c r="L143" s="9" t="s">
        <v>308</v>
      </c>
      <c r="M143" s="9" t="s">
        <v>3258</v>
      </c>
      <c r="N143" s="9" t="s">
        <v>397</v>
      </c>
      <c r="O143" s="9" t="s">
        <v>310</v>
      </c>
      <c r="P143" s="9" t="s">
        <v>311</v>
      </c>
      <c r="Q143" s="9" t="s">
        <v>371</v>
      </c>
      <c r="R143" s="9" t="s">
        <v>372</v>
      </c>
      <c r="S143" s="9" t="s">
        <v>348</v>
      </c>
      <c r="T143" s="98" t="s">
        <v>204</v>
      </c>
      <c r="U143" s="99">
        <v>219</v>
      </c>
      <c r="V143" s="99" t="s">
        <v>207</v>
      </c>
      <c r="W143" s="99">
        <v>350</v>
      </c>
      <c r="X143" s="99" t="s">
        <v>207</v>
      </c>
      <c r="Y143" s="99">
        <v>229</v>
      </c>
      <c r="Z143" s="99" t="s">
        <v>207</v>
      </c>
      <c r="AA143" s="631" t="s">
        <v>581</v>
      </c>
      <c r="AB143" s="99" t="s">
        <v>207</v>
      </c>
      <c r="AC143" s="9">
        <v>413</v>
      </c>
      <c r="AD143" s="9" t="s">
        <v>207</v>
      </c>
      <c r="AE143" s="9">
        <v>163</v>
      </c>
      <c r="AF143" s="9" t="s">
        <v>315</v>
      </c>
      <c r="AG143" s="14" t="s">
        <v>365</v>
      </c>
      <c r="AH143" s="14" t="s">
        <v>207</v>
      </c>
      <c r="AI143" s="14" t="s">
        <v>366</v>
      </c>
      <c r="AJ143" s="14" t="s">
        <v>207</v>
      </c>
      <c r="AK143" s="9">
        <v>5</v>
      </c>
      <c r="AL143" s="14" t="s">
        <v>207</v>
      </c>
      <c r="AM143" s="9">
        <v>5</v>
      </c>
      <c r="AN143" s="14" t="s">
        <v>207</v>
      </c>
      <c r="AO143" s="9">
        <v>5</v>
      </c>
      <c r="AP143" s="14" t="s">
        <v>207</v>
      </c>
      <c r="AQ143" s="9">
        <v>5</v>
      </c>
      <c r="AR143" s="14" t="s">
        <v>207</v>
      </c>
      <c r="AS143" s="9" t="s">
        <v>0</v>
      </c>
      <c r="AT143" s="9" t="s">
        <v>318</v>
      </c>
      <c r="AU143" s="9" t="s">
        <v>376</v>
      </c>
      <c r="AV143" s="9" t="s">
        <v>320</v>
      </c>
      <c r="AW143" s="9" t="s">
        <v>3259</v>
      </c>
      <c r="AX143" s="9">
        <v>9010600000</v>
      </c>
      <c r="AY143" s="99">
        <v>391</v>
      </c>
      <c r="AZ143" s="12" t="s">
        <v>207</v>
      </c>
      <c r="BA143" s="99">
        <v>25</v>
      </c>
      <c r="BB143" s="12" t="s">
        <v>207</v>
      </c>
      <c r="BC143" s="99">
        <v>23</v>
      </c>
      <c r="BD143" s="12" t="s">
        <v>207</v>
      </c>
      <c r="BE143" s="99">
        <v>41</v>
      </c>
      <c r="BF143" s="12" t="s">
        <v>321</v>
      </c>
      <c r="BG143" s="654">
        <v>40.143000000000001</v>
      </c>
      <c r="BH143" s="12" t="s">
        <v>321</v>
      </c>
      <c r="BI143" s="99">
        <v>28</v>
      </c>
      <c r="BJ143" s="12" t="s">
        <v>321</v>
      </c>
      <c r="BK143" s="754">
        <v>0</v>
      </c>
      <c r="BL143" s="12" t="s">
        <v>321</v>
      </c>
      <c r="BM143" s="754">
        <v>5.0999999999999997E-2</v>
      </c>
      <c r="BN143" s="12" t="s">
        <v>321</v>
      </c>
      <c r="BO143" s="754">
        <v>12.092000000000001</v>
      </c>
      <c r="BP143" s="12" t="s">
        <v>321</v>
      </c>
      <c r="BQ143" s="754">
        <v>0</v>
      </c>
      <c r="BR143" s="12" t="s">
        <v>321</v>
      </c>
      <c r="BS143" s="654">
        <v>0</v>
      </c>
      <c r="BT143" s="12" t="s">
        <v>321</v>
      </c>
      <c r="BU143" s="654">
        <v>12.143000000000001</v>
      </c>
      <c r="BV143" s="12" t="s">
        <v>321</v>
      </c>
      <c r="BW143" s="9">
        <v>0.23</v>
      </c>
      <c r="BX143" s="9" t="s">
        <v>322</v>
      </c>
      <c r="BY143" s="755">
        <v>153.9</v>
      </c>
      <c r="BZ143" s="9" t="s">
        <v>315</v>
      </c>
      <c r="CA143" s="755">
        <v>9.8000000000000007</v>
      </c>
      <c r="CB143" s="9" t="s">
        <v>315</v>
      </c>
      <c r="CC143" s="755">
        <v>9.1</v>
      </c>
      <c r="CD143" s="9" t="s">
        <v>315</v>
      </c>
      <c r="CE143" s="755">
        <v>86</v>
      </c>
      <c r="CF143" s="9" t="s">
        <v>323</v>
      </c>
      <c r="CG143" s="755">
        <v>61.7</v>
      </c>
      <c r="CH143" s="9" t="s">
        <v>323</v>
      </c>
      <c r="CI143" s="9"/>
      <c r="CJ143" s="9"/>
      <c r="CK143" s="9"/>
    </row>
    <row r="144" spans="1:89" s="98" customFormat="1" x14ac:dyDescent="0.25">
      <c r="A144" s="99">
        <v>10106805</v>
      </c>
      <c r="B144" s="99"/>
      <c r="C144" s="772">
        <v>3134</v>
      </c>
      <c r="D144" s="807">
        <v>0.05</v>
      </c>
      <c r="E144" s="772">
        <f t="shared" si="6"/>
        <v>3291</v>
      </c>
      <c r="F144" s="778">
        <v>1.1000000000000001</v>
      </c>
      <c r="G144" s="774">
        <f t="shared" si="7"/>
        <v>3620</v>
      </c>
      <c r="H144" s="776"/>
      <c r="I144" s="758"/>
      <c r="J144" s="776"/>
      <c r="K144" s="786"/>
      <c r="L144" s="9" t="s">
        <v>308</v>
      </c>
      <c r="M144" s="9" t="s">
        <v>3260</v>
      </c>
      <c r="N144" s="9" t="s">
        <v>397</v>
      </c>
      <c r="O144" s="9" t="s">
        <v>310</v>
      </c>
      <c r="P144" s="9" t="s">
        <v>311</v>
      </c>
      <c r="Q144" s="9" t="s">
        <v>371</v>
      </c>
      <c r="R144" s="9" t="s">
        <v>372</v>
      </c>
      <c r="S144" s="9" t="s">
        <v>348</v>
      </c>
      <c r="T144" s="98" t="s">
        <v>204</v>
      </c>
      <c r="U144" s="99">
        <v>231</v>
      </c>
      <c r="V144" s="99" t="s">
        <v>207</v>
      </c>
      <c r="W144" s="99">
        <v>370</v>
      </c>
      <c r="X144" s="99" t="s">
        <v>207</v>
      </c>
      <c r="Y144" s="99">
        <v>241</v>
      </c>
      <c r="Z144" s="99" t="s">
        <v>207</v>
      </c>
      <c r="AA144" s="631" t="s">
        <v>582</v>
      </c>
      <c r="AB144" s="99" t="s">
        <v>207</v>
      </c>
      <c r="AC144" s="9">
        <v>436</v>
      </c>
      <c r="AD144" s="9" t="s">
        <v>207</v>
      </c>
      <c r="AE144" s="9">
        <v>172</v>
      </c>
      <c r="AF144" s="9" t="s">
        <v>315</v>
      </c>
      <c r="AG144" s="14" t="s">
        <v>367</v>
      </c>
      <c r="AH144" s="14" t="s">
        <v>207</v>
      </c>
      <c r="AI144" s="14" t="s">
        <v>368</v>
      </c>
      <c r="AJ144" s="14" t="s">
        <v>207</v>
      </c>
      <c r="AK144" s="9">
        <v>5</v>
      </c>
      <c r="AL144" s="14" t="s">
        <v>207</v>
      </c>
      <c r="AM144" s="9">
        <v>5</v>
      </c>
      <c r="AN144" s="14" t="s">
        <v>207</v>
      </c>
      <c r="AO144" s="9">
        <v>5</v>
      </c>
      <c r="AP144" s="14" t="s">
        <v>207</v>
      </c>
      <c r="AQ144" s="9">
        <v>5</v>
      </c>
      <c r="AR144" s="14" t="s">
        <v>207</v>
      </c>
      <c r="AS144" s="9" t="s">
        <v>0</v>
      </c>
      <c r="AT144" s="9" t="s">
        <v>318</v>
      </c>
      <c r="AU144" s="9" t="s">
        <v>376</v>
      </c>
      <c r="AV144" s="9" t="s">
        <v>320</v>
      </c>
      <c r="AW144" s="9" t="s">
        <v>3261</v>
      </c>
      <c r="AX144" s="9">
        <v>9010600000</v>
      </c>
      <c r="AY144" s="99">
        <v>419</v>
      </c>
      <c r="AZ144" s="12" t="s">
        <v>207</v>
      </c>
      <c r="BA144" s="99">
        <v>30</v>
      </c>
      <c r="BB144" s="12" t="s">
        <v>207</v>
      </c>
      <c r="BC144" s="99">
        <v>33</v>
      </c>
      <c r="BD144" s="12" t="s">
        <v>207</v>
      </c>
      <c r="BE144" s="99">
        <v>73</v>
      </c>
      <c r="BF144" s="12" t="s">
        <v>321</v>
      </c>
      <c r="BG144" s="654">
        <v>72.210999999999999</v>
      </c>
      <c r="BH144" s="12" t="s">
        <v>321</v>
      </c>
      <c r="BI144" s="99">
        <v>29</v>
      </c>
      <c r="BJ144" s="12" t="s">
        <v>321</v>
      </c>
      <c r="BK144" s="754">
        <v>0</v>
      </c>
      <c r="BL144" s="12" t="s">
        <v>321</v>
      </c>
      <c r="BM144" s="754">
        <v>5.0999999999999997E-2</v>
      </c>
      <c r="BN144" s="12" t="s">
        <v>321</v>
      </c>
      <c r="BO144" s="754">
        <v>4.8079999999999998</v>
      </c>
      <c r="BP144" s="12" t="s">
        <v>321</v>
      </c>
      <c r="BQ144" s="754">
        <v>0.02</v>
      </c>
      <c r="BR144" s="12" t="s">
        <v>321</v>
      </c>
      <c r="BS144" s="654">
        <v>38.331000000000003</v>
      </c>
      <c r="BT144" s="12" t="s">
        <v>321</v>
      </c>
      <c r="BU144" s="654">
        <v>43.210999999999999</v>
      </c>
      <c r="BV144" s="12" t="s">
        <v>321</v>
      </c>
      <c r="BW144" s="9">
        <v>0.42</v>
      </c>
      <c r="BX144" s="9" t="s">
        <v>322</v>
      </c>
      <c r="BY144" s="755">
        <v>165</v>
      </c>
      <c r="BZ144" s="9" t="s">
        <v>315</v>
      </c>
      <c r="CA144" s="755">
        <v>11.8</v>
      </c>
      <c r="CB144" s="9" t="s">
        <v>315</v>
      </c>
      <c r="CC144" s="755">
        <v>13</v>
      </c>
      <c r="CD144" s="9" t="s">
        <v>315</v>
      </c>
      <c r="CE144" s="755">
        <v>158.69999999999999</v>
      </c>
      <c r="CF144" s="9" t="s">
        <v>323</v>
      </c>
      <c r="CG144" s="755">
        <v>63.9</v>
      </c>
      <c r="CH144" s="9" t="s">
        <v>323</v>
      </c>
      <c r="CI144" s="9"/>
      <c r="CJ144" s="9"/>
      <c r="CK144" s="9"/>
    </row>
    <row r="145" spans="1:89" s="98" customFormat="1" x14ac:dyDescent="0.25">
      <c r="A145" s="99">
        <v>10106806</v>
      </c>
      <c r="B145" s="99"/>
      <c r="C145" s="772">
        <v>3476</v>
      </c>
      <c r="D145" s="807">
        <v>0.05</v>
      </c>
      <c r="E145" s="772">
        <f t="shared" si="6"/>
        <v>3650</v>
      </c>
      <c r="F145" s="778">
        <v>1.1000000000000001</v>
      </c>
      <c r="G145" s="774">
        <f t="shared" si="7"/>
        <v>4015</v>
      </c>
      <c r="H145" s="776"/>
      <c r="I145" s="758"/>
      <c r="J145" s="776"/>
      <c r="K145" s="786"/>
      <c r="L145" s="9" t="s">
        <v>308</v>
      </c>
      <c r="M145" s="9" t="s">
        <v>3262</v>
      </c>
      <c r="N145" s="9" t="s">
        <v>397</v>
      </c>
      <c r="O145" s="9" t="s">
        <v>310</v>
      </c>
      <c r="P145" s="9" t="s">
        <v>311</v>
      </c>
      <c r="Q145" s="9" t="s">
        <v>371</v>
      </c>
      <c r="R145" s="9" t="s">
        <v>372</v>
      </c>
      <c r="S145" s="9" t="s">
        <v>348</v>
      </c>
      <c r="T145" s="98" t="s">
        <v>204</v>
      </c>
      <c r="U145" s="99">
        <v>244</v>
      </c>
      <c r="V145" s="99" t="s">
        <v>207</v>
      </c>
      <c r="W145" s="99">
        <v>390</v>
      </c>
      <c r="X145" s="99" t="s">
        <v>207</v>
      </c>
      <c r="Y145" s="99">
        <v>254</v>
      </c>
      <c r="Z145" s="99" t="s">
        <v>207</v>
      </c>
      <c r="AA145" s="631" t="s">
        <v>583</v>
      </c>
      <c r="AB145" s="99" t="s">
        <v>207</v>
      </c>
      <c r="AC145" s="9">
        <v>460</v>
      </c>
      <c r="AD145" s="9" t="s">
        <v>207</v>
      </c>
      <c r="AE145" s="9">
        <v>181</v>
      </c>
      <c r="AF145" s="9" t="s">
        <v>315</v>
      </c>
      <c r="AG145" s="14" t="s">
        <v>369</v>
      </c>
      <c r="AH145" s="14" t="s">
        <v>207</v>
      </c>
      <c r="AI145" s="14" t="s">
        <v>370</v>
      </c>
      <c r="AJ145" s="14" t="s">
        <v>207</v>
      </c>
      <c r="AK145" s="9">
        <v>5</v>
      </c>
      <c r="AL145" s="14" t="s">
        <v>207</v>
      </c>
      <c r="AM145" s="9">
        <v>5</v>
      </c>
      <c r="AN145" s="14" t="s">
        <v>207</v>
      </c>
      <c r="AO145" s="9">
        <v>5</v>
      </c>
      <c r="AP145" s="14" t="s">
        <v>207</v>
      </c>
      <c r="AQ145" s="9">
        <v>5</v>
      </c>
      <c r="AR145" s="14" t="s">
        <v>207</v>
      </c>
      <c r="AS145" s="9" t="s">
        <v>0</v>
      </c>
      <c r="AT145" s="9" t="s">
        <v>318</v>
      </c>
      <c r="AU145" s="9" t="s">
        <v>376</v>
      </c>
      <c r="AV145" s="9" t="s">
        <v>320</v>
      </c>
      <c r="AW145" s="9" t="s">
        <v>3263</v>
      </c>
      <c r="AX145" s="9">
        <v>9010600000</v>
      </c>
      <c r="AY145" s="99">
        <v>434</v>
      </c>
      <c r="AZ145" s="12" t="s">
        <v>207</v>
      </c>
      <c r="BA145" s="99">
        <v>30</v>
      </c>
      <c r="BB145" s="12" t="s">
        <v>207</v>
      </c>
      <c r="BC145" s="99">
        <v>33</v>
      </c>
      <c r="BD145" s="12" t="s">
        <v>207</v>
      </c>
      <c r="BE145" s="99">
        <v>77</v>
      </c>
      <c r="BF145" s="12" t="s">
        <v>321</v>
      </c>
      <c r="BG145" s="654">
        <v>76.393000000000001</v>
      </c>
      <c r="BH145" s="12" t="s">
        <v>321</v>
      </c>
      <c r="BI145" s="99">
        <v>31</v>
      </c>
      <c r="BJ145" s="12" t="s">
        <v>321</v>
      </c>
      <c r="BK145" s="754">
        <v>0</v>
      </c>
      <c r="BL145" s="12" t="s">
        <v>321</v>
      </c>
      <c r="BM145" s="754">
        <v>5.0999999999999997E-2</v>
      </c>
      <c r="BN145" s="12" t="s">
        <v>321</v>
      </c>
      <c r="BO145" s="754">
        <v>5.9080000000000004</v>
      </c>
      <c r="BP145" s="12" t="s">
        <v>321</v>
      </c>
      <c r="BQ145" s="754">
        <v>0.02</v>
      </c>
      <c r="BR145" s="12" t="s">
        <v>321</v>
      </c>
      <c r="BS145" s="654">
        <v>39.412999999999997</v>
      </c>
      <c r="BT145" s="12" t="s">
        <v>321</v>
      </c>
      <c r="BU145" s="654">
        <v>45.393000000000001</v>
      </c>
      <c r="BV145" s="12" t="s">
        <v>321</v>
      </c>
      <c r="BW145" s="9">
        <v>0.44</v>
      </c>
      <c r="BX145" s="9" t="s">
        <v>322</v>
      </c>
      <c r="BY145" s="755">
        <v>170.9</v>
      </c>
      <c r="BZ145" s="9" t="s">
        <v>315</v>
      </c>
      <c r="CA145" s="755">
        <v>11.8</v>
      </c>
      <c r="CB145" s="9" t="s">
        <v>315</v>
      </c>
      <c r="CC145" s="755">
        <v>13</v>
      </c>
      <c r="CD145" s="9" t="s">
        <v>315</v>
      </c>
      <c r="CE145" s="755">
        <v>167.6</v>
      </c>
      <c r="CF145" s="9" t="s">
        <v>323</v>
      </c>
      <c r="CG145" s="755">
        <v>68.3</v>
      </c>
      <c r="CH145" s="9" t="s">
        <v>323</v>
      </c>
      <c r="CI145" s="9"/>
      <c r="CJ145" s="9"/>
      <c r="CK145" s="9"/>
    </row>
    <row r="146" spans="1:89" s="98" customFormat="1" x14ac:dyDescent="0.25">
      <c r="A146" s="99">
        <v>10146796</v>
      </c>
      <c r="B146" s="99"/>
      <c r="C146" s="772">
        <v>1115</v>
      </c>
      <c r="D146" s="807">
        <v>0.05</v>
      </c>
      <c r="E146" s="772">
        <f t="shared" si="6"/>
        <v>1171</v>
      </c>
      <c r="F146" s="778">
        <v>1.1000000000000001</v>
      </c>
      <c r="G146" s="774">
        <f t="shared" si="7"/>
        <v>1288</v>
      </c>
      <c r="H146" s="776"/>
      <c r="I146" s="758"/>
      <c r="J146" s="776"/>
      <c r="K146" s="786"/>
      <c r="L146" s="9" t="s">
        <v>308</v>
      </c>
      <c r="M146" s="9" t="s">
        <v>2951</v>
      </c>
      <c r="N146" s="9" t="s">
        <v>397</v>
      </c>
      <c r="O146" s="9" t="s">
        <v>310</v>
      </c>
      <c r="P146" s="9" t="s">
        <v>311</v>
      </c>
      <c r="Q146" s="9" t="s">
        <v>371</v>
      </c>
      <c r="R146" s="9" t="s">
        <v>372</v>
      </c>
      <c r="S146" s="9" t="s">
        <v>348</v>
      </c>
      <c r="T146" s="98" t="s">
        <v>204</v>
      </c>
      <c r="U146" s="99">
        <v>119</v>
      </c>
      <c r="V146" s="99" t="s">
        <v>207</v>
      </c>
      <c r="W146" s="99">
        <v>190</v>
      </c>
      <c r="X146" s="99" t="s">
        <v>207</v>
      </c>
      <c r="Y146" s="99">
        <v>129</v>
      </c>
      <c r="Z146" s="99" t="s">
        <v>207</v>
      </c>
      <c r="AA146" s="631" t="s">
        <v>202</v>
      </c>
      <c r="AB146" s="99" t="s">
        <v>207</v>
      </c>
      <c r="AC146" s="9">
        <v>224</v>
      </c>
      <c r="AD146" s="9" t="s">
        <v>207</v>
      </c>
      <c r="AE146" s="9">
        <v>88</v>
      </c>
      <c r="AF146" s="9" t="s">
        <v>315</v>
      </c>
      <c r="AG146" s="14" t="s">
        <v>349</v>
      </c>
      <c r="AH146" s="14" t="s">
        <v>207</v>
      </c>
      <c r="AI146" s="14" t="s">
        <v>350</v>
      </c>
      <c r="AJ146" s="14" t="s">
        <v>207</v>
      </c>
      <c r="AK146" s="9">
        <v>5</v>
      </c>
      <c r="AL146" s="14" t="s">
        <v>207</v>
      </c>
      <c r="AM146" s="9">
        <v>5</v>
      </c>
      <c r="AN146" s="14" t="s">
        <v>207</v>
      </c>
      <c r="AO146" s="9">
        <v>5</v>
      </c>
      <c r="AP146" s="14" t="s">
        <v>207</v>
      </c>
      <c r="AQ146" s="9">
        <v>5</v>
      </c>
      <c r="AR146" s="14" t="s">
        <v>207</v>
      </c>
      <c r="AS146" s="9" t="s">
        <v>0</v>
      </c>
      <c r="AT146" s="9" t="s">
        <v>318</v>
      </c>
      <c r="AU146" s="9" t="s">
        <v>376</v>
      </c>
      <c r="AV146" s="9" t="s">
        <v>320</v>
      </c>
      <c r="AW146" s="9" t="s">
        <v>3264</v>
      </c>
      <c r="AX146" s="9">
        <v>9010600000</v>
      </c>
      <c r="AY146" s="99">
        <v>231</v>
      </c>
      <c r="AZ146" s="12" t="s">
        <v>207</v>
      </c>
      <c r="BA146" s="99">
        <v>25</v>
      </c>
      <c r="BB146" s="12" t="s">
        <v>207</v>
      </c>
      <c r="BC146" s="99">
        <v>23</v>
      </c>
      <c r="BD146" s="12" t="s">
        <v>207</v>
      </c>
      <c r="BE146" s="99">
        <v>19</v>
      </c>
      <c r="BF146" s="12" t="s">
        <v>321</v>
      </c>
      <c r="BG146" s="654">
        <v>18.007999999999999</v>
      </c>
      <c r="BH146" s="12" t="s">
        <v>321</v>
      </c>
      <c r="BI146" s="99">
        <v>10</v>
      </c>
      <c r="BJ146" s="12" t="s">
        <v>321</v>
      </c>
      <c r="BK146" s="754">
        <v>0</v>
      </c>
      <c r="BL146" s="12" t="s">
        <v>321</v>
      </c>
      <c r="BM146" s="754">
        <v>5.0999999999999997E-2</v>
      </c>
      <c r="BN146" s="12" t="s">
        <v>321</v>
      </c>
      <c r="BO146" s="754">
        <v>7.9569999999999999</v>
      </c>
      <c r="BP146" s="12" t="s">
        <v>321</v>
      </c>
      <c r="BQ146" s="754">
        <v>0</v>
      </c>
      <c r="BR146" s="12" t="s">
        <v>321</v>
      </c>
      <c r="BS146" s="654">
        <v>0</v>
      </c>
      <c r="BT146" s="12" t="s">
        <v>321</v>
      </c>
      <c r="BU146" s="654">
        <v>8.0079999999999991</v>
      </c>
      <c r="BV146" s="12" t="s">
        <v>321</v>
      </c>
      <c r="BW146" s="9">
        <v>0.13</v>
      </c>
      <c r="BX146" s="9" t="s">
        <v>322</v>
      </c>
      <c r="BY146" s="755">
        <v>90.9</v>
      </c>
      <c r="BZ146" s="9" t="s">
        <v>315</v>
      </c>
      <c r="CA146" s="755">
        <v>9.8000000000000007</v>
      </c>
      <c r="CB146" s="9" t="s">
        <v>315</v>
      </c>
      <c r="CC146" s="755">
        <v>9.1</v>
      </c>
      <c r="CD146" s="9" t="s">
        <v>315</v>
      </c>
      <c r="CE146" s="755">
        <v>39.700000000000003</v>
      </c>
      <c r="CF146" s="9" t="s">
        <v>323</v>
      </c>
      <c r="CG146" s="755">
        <v>22</v>
      </c>
      <c r="CH146" s="9" t="s">
        <v>323</v>
      </c>
      <c r="CI146" s="9"/>
      <c r="CJ146" s="9"/>
      <c r="CK146" s="9"/>
    </row>
    <row r="147" spans="1:89" s="98" customFormat="1" x14ac:dyDescent="0.25">
      <c r="A147" s="99">
        <v>10146797</v>
      </c>
      <c r="B147" s="99"/>
      <c r="C147" s="772">
        <v>1245</v>
      </c>
      <c r="D147" s="807">
        <v>0.05</v>
      </c>
      <c r="E147" s="772">
        <f t="shared" si="6"/>
        <v>1307</v>
      </c>
      <c r="F147" s="778">
        <v>1.1000000000000001</v>
      </c>
      <c r="G147" s="774">
        <f t="shared" si="7"/>
        <v>1438</v>
      </c>
      <c r="H147" s="776"/>
      <c r="I147" s="758"/>
      <c r="J147" s="776"/>
      <c r="K147" s="786"/>
      <c r="L147" s="9" t="s">
        <v>308</v>
      </c>
      <c r="M147" s="9" t="s">
        <v>2952</v>
      </c>
      <c r="N147" s="9" t="s">
        <v>397</v>
      </c>
      <c r="O147" s="9" t="s">
        <v>310</v>
      </c>
      <c r="P147" s="9" t="s">
        <v>311</v>
      </c>
      <c r="Q147" s="9" t="s">
        <v>371</v>
      </c>
      <c r="R147" s="9" t="s">
        <v>372</v>
      </c>
      <c r="S147" s="9" t="s">
        <v>348</v>
      </c>
      <c r="T147" s="98" t="s">
        <v>204</v>
      </c>
      <c r="U147" s="99">
        <v>131</v>
      </c>
      <c r="V147" s="99" t="s">
        <v>207</v>
      </c>
      <c r="W147" s="99">
        <v>210</v>
      </c>
      <c r="X147" s="99" t="s">
        <v>207</v>
      </c>
      <c r="Y147" s="99">
        <v>141</v>
      </c>
      <c r="Z147" s="99" t="s">
        <v>207</v>
      </c>
      <c r="AA147" s="631" t="s">
        <v>574</v>
      </c>
      <c r="AB147" s="99" t="s">
        <v>207</v>
      </c>
      <c r="AC147" s="9">
        <v>248</v>
      </c>
      <c r="AD147" s="9" t="s">
        <v>207</v>
      </c>
      <c r="AE147" s="9">
        <v>98</v>
      </c>
      <c r="AF147" s="9" t="s">
        <v>315</v>
      </c>
      <c r="AG147" s="14" t="s">
        <v>351</v>
      </c>
      <c r="AH147" s="14" t="s">
        <v>207</v>
      </c>
      <c r="AI147" s="14" t="s">
        <v>352</v>
      </c>
      <c r="AJ147" s="14" t="s">
        <v>207</v>
      </c>
      <c r="AK147" s="9">
        <v>5</v>
      </c>
      <c r="AL147" s="14" t="s">
        <v>207</v>
      </c>
      <c r="AM147" s="9">
        <v>5</v>
      </c>
      <c r="AN147" s="14" t="s">
        <v>207</v>
      </c>
      <c r="AO147" s="9">
        <v>5</v>
      </c>
      <c r="AP147" s="14" t="s">
        <v>207</v>
      </c>
      <c r="AQ147" s="9">
        <v>5</v>
      </c>
      <c r="AR147" s="14" t="s">
        <v>207</v>
      </c>
      <c r="AS147" s="9" t="s">
        <v>0</v>
      </c>
      <c r="AT147" s="9" t="s">
        <v>318</v>
      </c>
      <c r="AU147" s="9" t="s">
        <v>376</v>
      </c>
      <c r="AV147" s="9" t="s">
        <v>320</v>
      </c>
      <c r="AW147" s="9" t="s">
        <v>3265</v>
      </c>
      <c r="AX147" s="9">
        <v>9010600000</v>
      </c>
      <c r="AY147" s="99">
        <v>251</v>
      </c>
      <c r="AZ147" s="12" t="s">
        <v>207</v>
      </c>
      <c r="BA147" s="99">
        <v>25</v>
      </c>
      <c r="BB147" s="12" t="s">
        <v>207</v>
      </c>
      <c r="BC147" s="99">
        <v>23</v>
      </c>
      <c r="BD147" s="12" t="s">
        <v>207</v>
      </c>
      <c r="BE147" s="99">
        <v>20</v>
      </c>
      <c r="BF147" s="12" t="s">
        <v>321</v>
      </c>
      <c r="BG147" s="654">
        <v>19.239999999999998</v>
      </c>
      <c r="BH147" s="12" t="s">
        <v>321</v>
      </c>
      <c r="BI147" s="99">
        <v>11</v>
      </c>
      <c r="BJ147" s="12" t="s">
        <v>321</v>
      </c>
      <c r="BK147" s="754">
        <v>0</v>
      </c>
      <c r="BL147" s="12" t="s">
        <v>321</v>
      </c>
      <c r="BM147" s="754">
        <v>5.0999999999999997E-2</v>
      </c>
      <c r="BN147" s="12" t="s">
        <v>321</v>
      </c>
      <c r="BO147" s="754">
        <v>8.1890000000000001</v>
      </c>
      <c r="BP147" s="12" t="s">
        <v>321</v>
      </c>
      <c r="BQ147" s="754">
        <v>0</v>
      </c>
      <c r="BR147" s="12" t="s">
        <v>321</v>
      </c>
      <c r="BS147" s="654">
        <v>0</v>
      </c>
      <c r="BT147" s="12" t="s">
        <v>321</v>
      </c>
      <c r="BU147" s="654">
        <v>8.24</v>
      </c>
      <c r="BV147" s="12" t="s">
        <v>321</v>
      </c>
      <c r="BW147" s="9">
        <v>0.15</v>
      </c>
      <c r="BX147" s="9" t="s">
        <v>322</v>
      </c>
      <c r="BY147" s="755">
        <v>98.8</v>
      </c>
      <c r="BZ147" s="9" t="s">
        <v>315</v>
      </c>
      <c r="CA147" s="755">
        <v>9.8000000000000007</v>
      </c>
      <c r="CB147" s="9" t="s">
        <v>315</v>
      </c>
      <c r="CC147" s="755">
        <v>9.1</v>
      </c>
      <c r="CD147" s="9" t="s">
        <v>315</v>
      </c>
      <c r="CE147" s="755">
        <v>41.9</v>
      </c>
      <c r="CF147" s="9" t="s">
        <v>323</v>
      </c>
      <c r="CG147" s="755">
        <v>24.3</v>
      </c>
      <c r="CH147" s="9" t="s">
        <v>323</v>
      </c>
      <c r="CI147" s="9"/>
      <c r="CJ147" s="9"/>
      <c r="CK147" s="9"/>
    </row>
    <row r="148" spans="1:89" s="98" customFormat="1" x14ac:dyDescent="0.25">
      <c r="A148" s="99">
        <v>10146798</v>
      </c>
      <c r="B148" s="99"/>
      <c r="C148" s="772">
        <v>1400</v>
      </c>
      <c r="D148" s="807">
        <v>0.05</v>
      </c>
      <c r="E148" s="772">
        <f t="shared" si="6"/>
        <v>1470</v>
      </c>
      <c r="F148" s="778">
        <v>1.1000000000000001</v>
      </c>
      <c r="G148" s="774">
        <f t="shared" si="7"/>
        <v>1617</v>
      </c>
      <c r="H148" s="776"/>
      <c r="I148" s="758"/>
      <c r="J148" s="776"/>
      <c r="K148" s="786"/>
      <c r="L148" s="9" t="s">
        <v>308</v>
      </c>
      <c r="M148" s="9" t="s">
        <v>2953</v>
      </c>
      <c r="N148" s="9" t="s">
        <v>397</v>
      </c>
      <c r="O148" s="9" t="s">
        <v>310</v>
      </c>
      <c r="P148" s="9" t="s">
        <v>311</v>
      </c>
      <c r="Q148" s="9" t="s">
        <v>371</v>
      </c>
      <c r="R148" s="9" t="s">
        <v>372</v>
      </c>
      <c r="S148" s="9" t="s">
        <v>348</v>
      </c>
      <c r="T148" s="98" t="s">
        <v>204</v>
      </c>
      <c r="U148" s="99">
        <v>144</v>
      </c>
      <c r="V148" s="99" t="s">
        <v>207</v>
      </c>
      <c r="W148" s="99">
        <v>230</v>
      </c>
      <c r="X148" s="99" t="s">
        <v>207</v>
      </c>
      <c r="Y148" s="99">
        <v>154</v>
      </c>
      <c r="Z148" s="99" t="s">
        <v>207</v>
      </c>
      <c r="AA148" s="631" t="s">
        <v>575</v>
      </c>
      <c r="AB148" s="99" t="s">
        <v>207</v>
      </c>
      <c r="AC148" s="9">
        <v>271</v>
      </c>
      <c r="AD148" s="9" t="s">
        <v>207</v>
      </c>
      <c r="AE148" s="9">
        <v>107</v>
      </c>
      <c r="AF148" s="9" t="s">
        <v>315</v>
      </c>
      <c r="AG148" s="14" t="s">
        <v>353</v>
      </c>
      <c r="AH148" s="14" t="s">
        <v>207</v>
      </c>
      <c r="AI148" s="14" t="s">
        <v>354</v>
      </c>
      <c r="AJ148" s="14" t="s">
        <v>207</v>
      </c>
      <c r="AK148" s="9">
        <v>5</v>
      </c>
      <c r="AL148" s="14" t="s">
        <v>207</v>
      </c>
      <c r="AM148" s="9">
        <v>5</v>
      </c>
      <c r="AN148" s="14" t="s">
        <v>207</v>
      </c>
      <c r="AO148" s="9">
        <v>5</v>
      </c>
      <c r="AP148" s="14" t="s">
        <v>207</v>
      </c>
      <c r="AQ148" s="9">
        <v>5</v>
      </c>
      <c r="AR148" s="14" t="s">
        <v>207</v>
      </c>
      <c r="AS148" s="9" t="s">
        <v>0</v>
      </c>
      <c r="AT148" s="9" t="s">
        <v>318</v>
      </c>
      <c r="AU148" s="9" t="s">
        <v>376</v>
      </c>
      <c r="AV148" s="9" t="s">
        <v>320</v>
      </c>
      <c r="AW148" s="9" t="s">
        <v>3266</v>
      </c>
      <c r="AX148" s="9">
        <v>9010600000</v>
      </c>
      <c r="AY148" s="99">
        <v>272</v>
      </c>
      <c r="AZ148" s="12" t="s">
        <v>207</v>
      </c>
      <c r="BA148" s="99">
        <v>25</v>
      </c>
      <c r="BB148" s="12" t="s">
        <v>207</v>
      </c>
      <c r="BC148" s="99">
        <v>23</v>
      </c>
      <c r="BD148" s="12" t="s">
        <v>207</v>
      </c>
      <c r="BE148" s="99">
        <v>22</v>
      </c>
      <c r="BF148" s="12" t="s">
        <v>321</v>
      </c>
      <c r="BG148" s="654">
        <v>21.712</v>
      </c>
      <c r="BH148" s="12" t="s">
        <v>321</v>
      </c>
      <c r="BI148" s="99">
        <v>12</v>
      </c>
      <c r="BJ148" s="12" t="s">
        <v>321</v>
      </c>
      <c r="BK148" s="754">
        <v>0</v>
      </c>
      <c r="BL148" s="12" t="s">
        <v>321</v>
      </c>
      <c r="BM148" s="754">
        <v>5.0999999999999997E-2</v>
      </c>
      <c r="BN148" s="12" t="s">
        <v>321</v>
      </c>
      <c r="BO148" s="754">
        <v>9.6609999999999996</v>
      </c>
      <c r="BP148" s="12" t="s">
        <v>321</v>
      </c>
      <c r="BQ148" s="754">
        <v>0</v>
      </c>
      <c r="BR148" s="12" t="s">
        <v>321</v>
      </c>
      <c r="BS148" s="654">
        <v>0</v>
      </c>
      <c r="BT148" s="12" t="s">
        <v>321</v>
      </c>
      <c r="BU148" s="654">
        <v>9.7119999999999997</v>
      </c>
      <c r="BV148" s="12" t="s">
        <v>321</v>
      </c>
      <c r="BW148" s="9">
        <v>0.16</v>
      </c>
      <c r="BX148" s="9" t="s">
        <v>322</v>
      </c>
      <c r="BY148" s="755">
        <v>107.1</v>
      </c>
      <c r="BZ148" s="9" t="s">
        <v>315</v>
      </c>
      <c r="CA148" s="755">
        <v>9.8000000000000007</v>
      </c>
      <c r="CB148" s="9" t="s">
        <v>315</v>
      </c>
      <c r="CC148" s="755">
        <v>9.1</v>
      </c>
      <c r="CD148" s="9" t="s">
        <v>315</v>
      </c>
      <c r="CE148" s="755">
        <v>48.5</v>
      </c>
      <c r="CF148" s="9" t="s">
        <v>323</v>
      </c>
      <c r="CG148" s="755">
        <v>26.5</v>
      </c>
      <c r="CH148" s="9" t="s">
        <v>323</v>
      </c>
      <c r="CI148" s="9"/>
      <c r="CJ148" s="9"/>
      <c r="CK148" s="9"/>
    </row>
    <row r="149" spans="1:89" s="98" customFormat="1" x14ac:dyDescent="0.25">
      <c r="A149" s="99">
        <v>10146799</v>
      </c>
      <c r="B149" s="99"/>
      <c r="C149" s="772">
        <v>1576</v>
      </c>
      <c r="D149" s="807">
        <v>0.05</v>
      </c>
      <c r="E149" s="772">
        <f t="shared" si="6"/>
        <v>1655</v>
      </c>
      <c r="F149" s="778">
        <v>1.1000000000000001</v>
      </c>
      <c r="G149" s="774">
        <f t="shared" si="7"/>
        <v>1821</v>
      </c>
      <c r="H149" s="776"/>
      <c r="I149" s="758"/>
      <c r="J149" s="776"/>
      <c r="K149" s="786"/>
      <c r="L149" s="9" t="s">
        <v>308</v>
      </c>
      <c r="M149" s="9" t="s">
        <v>2954</v>
      </c>
      <c r="N149" s="9" t="s">
        <v>397</v>
      </c>
      <c r="O149" s="9" t="s">
        <v>310</v>
      </c>
      <c r="P149" s="9" t="s">
        <v>311</v>
      </c>
      <c r="Q149" s="9" t="s">
        <v>371</v>
      </c>
      <c r="R149" s="9" t="s">
        <v>372</v>
      </c>
      <c r="S149" s="9" t="s">
        <v>348</v>
      </c>
      <c r="T149" s="98" t="s">
        <v>204</v>
      </c>
      <c r="U149" s="99">
        <v>156</v>
      </c>
      <c r="V149" s="99" t="s">
        <v>207</v>
      </c>
      <c r="W149" s="99">
        <v>250</v>
      </c>
      <c r="X149" s="99" t="s">
        <v>207</v>
      </c>
      <c r="Y149" s="99">
        <v>169</v>
      </c>
      <c r="Z149" s="99" t="s">
        <v>207</v>
      </c>
      <c r="AA149" s="631" t="s">
        <v>576</v>
      </c>
      <c r="AB149" s="99" t="s">
        <v>207</v>
      </c>
      <c r="AC149" s="9">
        <v>295</v>
      </c>
      <c r="AD149" s="9" t="s">
        <v>207</v>
      </c>
      <c r="AE149" s="9">
        <v>117</v>
      </c>
      <c r="AF149" s="9" t="s">
        <v>315</v>
      </c>
      <c r="AG149" s="14" t="s">
        <v>355</v>
      </c>
      <c r="AH149" s="14" t="s">
        <v>207</v>
      </c>
      <c r="AI149" s="14" t="s">
        <v>356</v>
      </c>
      <c r="AJ149" s="14" t="s">
        <v>207</v>
      </c>
      <c r="AK149" s="9">
        <v>5</v>
      </c>
      <c r="AL149" s="14" t="s">
        <v>207</v>
      </c>
      <c r="AM149" s="9">
        <v>5</v>
      </c>
      <c r="AN149" s="14" t="s">
        <v>207</v>
      </c>
      <c r="AO149" s="9">
        <v>5</v>
      </c>
      <c r="AP149" s="14" t="s">
        <v>207</v>
      </c>
      <c r="AQ149" s="9">
        <v>5</v>
      </c>
      <c r="AR149" s="14" t="s">
        <v>207</v>
      </c>
      <c r="AS149" s="9" t="s">
        <v>0</v>
      </c>
      <c r="AT149" s="9" t="s">
        <v>318</v>
      </c>
      <c r="AU149" s="9" t="s">
        <v>376</v>
      </c>
      <c r="AV149" s="9" t="s">
        <v>320</v>
      </c>
      <c r="AW149" s="9" t="s">
        <v>3267</v>
      </c>
      <c r="AX149" s="9">
        <v>9010600000</v>
      </c>
      <c r="AY149" s="99">
        <v>292</v>
      </c>
      <c r="AZ149" s="12" t="s">
        <v>207</v>
      </c>
      <c r="BA149" s="99">
        <v>25</v>
      </c>
      <c r="BB149" s="12" t="s">
        <v>207</v>
      </c>
      <c r="BC149" s="99">
        <v>23</v>
      </c>
      <c r="BD149" s="12" t="s">
        <v>207</v>
      </c>
      <c r="BE149" s="99">
        <v>25</v>
      </c>
      <c r="BF149" s="12" t="s">
        <v>321</v>
      </c>
      <c r="BG149" s="654">
        <v>24.064</v>
      </c>
      <c r="BH149" s="12" t="s">
        <v>321</v>
      </c>
      <c r="BI149" s="99">
        <v>13</v>
      </c>
      <c r="BJ149" s="12" t="s">
        <v>321</v>
      </c>
      <c r="BK149" s="754">
        <v>0</v>
      </c>
      <c r="BL149" s="12" t="s">
        <v>321</v>
      </c>
      <c r="BM149" s="754">
        <v>5.0999999999999997E-2</v>
      </c>
      <c r="BN149" s="12" t="s">
        <v>321</v>
      </c>
      <c r="BO149" s="754">
        <v>11.012</v>
      </c>
      <c r="BP149" s="12" t="s">
        <v>321</v>
      </c>
      <c r="BQ149" s="754">
        <v>0</v>
      </c>
      <c r="BR149" s="12" t="s">
        <v>321</v>
      </c>
      <c r="BS149" s="654">
        <v>0</v>
      </c>
      <c r="BT149" s="12" t="s">
        <v>321</v>
      </c>
      <c r="BU149" s="654">
        <v>11.064</v>
      </c>
      <c r="BV149" s="12" t="s">
        <v>321</v>
      </c>
      <c r="BW149" s="9">
        <v>0.17</v>
      </c>
      <c r="BX149" s="9" t="s">
        <v>322</v>
      </c>
      <c r="BY149" s="755">
        <v>115</v>
      </c>
      <c r="BZ149" s="9" t="s">
        <v>315</v>
      </c>
      <c r="CA149" s="755">
        <v>9.8000000000000007</v>
      </c>
      <c r="CB149" s="9" t="s">
        <v>315</v>
      </c>
      <c r="CC149" s="755">
        <v>9.1</v>
      </c>
      <c r="CD149" s="9" t="s">
        <v>315</v>
      </c>
      <c r="CE149" s="755">
        <v>52.9</v>
      </c>
      <c r="CF149" s="9" t="s">
        <v>323</v>
      </c>
      <c r="CG149" s="755">
        <v>28.7</v>
      </c>
      <c r="CH149" s="9" t="s">
        <v>323</v>
      </c>
      <c r="CI149" s="9"/>
      <c r="CJ149" s="9"/>
      <c r="CK149" s="9"/>
    </row>
    <row r="150" spans="1:89" s="98" customFormat="1" x14ac:dyDescent="0.25">
      <c r="A150" s="99">
        <v>10146800</v>
      </c>
      <c r="B150" s="99"/>
      <c r="C150" s="772">
        <v>1776</v>
      </c>
      <c r="D150" s="807">
        <v>0.05</v>
      </c>
      <c r="E150" s="772">
        <f t="shared" si="6"/>
        <v>1865</v>
      </c>
      <c r="F150" s="778">
        <v>1.1000000000000001</v>
      </c>
      <c r="G150" s="774">
        <f t="shared" si="7"/>
        <v>2052</v>
      </c>
      <c r="H150" s="776"/>
      <c r="I150" s="758"/>
      <c r="J150" s="776"/>
      <c r="K150" s="786"/>
      <c r="L150" s="9" t="s">
        <v>308</v>
      </c>
      <c r="M150" s="9" t="s">
        <v>2955</v>
      </c>
      <c r="N150" s="9" t="s">
        <v>397</v>
      </c>
      <c r="O150" s="9" t="s">
        <v>310</v>
      </c>
      <c r="P150" s="9" t="s">
        <v>311</v>
      </c>
      <c r="Q150" s="9" t="s">
        <v>371</v>
      </c>
      <c r="R150" s="9" t="s">
        <v>372</v>
      </c>
      <c r="S150" s="9" t="s">
        <v>348</v>
      </c>
      <c r="T150" s="98" t="s">
        <v>204</v>
      </c>
      <c r="U150" s="99">
        <v>169</v>
      </c>
      <c r="V150" s="99" t="s">
        <v>207</v>
      </c>
      <c r="W150" s="99">
        <v>270</v>
      </c>
      <c r="X150" s="99" t="s">
        <v>207</v>
      </c>
      <c r="Y150" s="99">
        <v>179</v>
      </c>
      <c r="Z150" s="99" t="s">
        <v>207</v>
      </c>
      <c r="AA150" s="631" t="s">
        <v>577</v>
      </c>
      <c r="AB150" s="99" t="s">
        <v>207</v>
      </c>
      <c r="AC150" s="9">
        <v>319</v>
      </c>
      <c r="AD150" s="9" t="s">
        <v>207</v>
      </c>
      <c r="AE150" s="9">
        <v>126</v>
      </c>
      <c r="AF150" s="9" t="s">
        <v>315</v>
      </c>
      <c r="AG150" s="14" t="s">
        <v>357</v>
      </c>
      <c r="AH150" s="14" t="s">
        <v>207</v>
      </c>
      <c r="AI150" s="14" t="s">
        <v>358</v>
      </c>
      <c r="AJ150" s="14" t="s">
        <v>207</v>
      </c>
      <c r="AK150" s="9">
        <v>5</v>
      </c>
      <c r="AL150" s="14" t="s">
        <v>207</v>
      </c>
      <c r="AM150" s="9">
        <v>5</v>
      </c>
      <c r="AN150" s="14" t="s">
        <v>207</v>
      </c>
      <c r="AO150" s="9">
        <v>5</v>
      </c>
      <c r="AP150" s="14" t="s">
        <v>207</v>
      </c>
      <c r="AQ150" s="9">
        <v>5</v>
      </c>
      <c r="AR150" s="14" t="s">
        <v>207</v>
      </c>
      <c r="AS150" s="9" t="s">
        <v>0</v>
      </c>
      <c r="AT150" s="9" t="s">
        <v>318</v>
      </c>
      <c r="AU150" s="9" t="s">
        <v>376</v>
      </c>
      <c r="AV150" s="9" t="s">
        <v>320</v>
      </c>
      <c r="AW150" s="9" t="s">
        <v>3268</v>
      </c>
      <c r="AX150" s="9">
        <v>9010600000</v>
      </c>
      <c r="AY150" s="99">
        <v>312</v>
      </c>
      <c r="AZ150" s="12" t="s">
        <v>207</v>
      </c>
      <c r="BA150" s="99">
        <v>25</v>
      </c>
      <c r="BB150" s="12" t="s">
        <v>207</v>
      </c>
      <c r="BC150" s="99">
        <v>23</v>
      </c>
      <c r="BD150" s="12" t="s">
        <v>207</v>
      </c>
      <c r="BE150" s="99">
        <v>26</v>
      </c>
      <c r="BF150" s="12" t="s">
        <v>321</v>
      </c>
      <c r="BG150" s="654">
        <v>25.815999999999999</v>
      </c>
      <c r="BH150" s="12" t="s">
        <v>321</v>
      </c>
      <c r="BI150" s="99">
        <v>14</v>
      </c>
      <c r="BJ150" s="12" t="s">
        <v>321</v>
      </c>
      <c r="BK150" s="754">
        <v>0</v>
      </c>
      <c r="BL150" s="12" t="s">
        <v>321</v>
      </c>
      <c r="BM150" s="754">
        <v>5.0999999999999997E-2</v>
      </c>
      <c r="BN150" s="12" t="s">
        <v>321</v>
      </c>
      <c r="BO150" s="754">
        <v>11.763999999999999</v>
      </c>
      <c r="BP150" s="12" t="s">
        <v>321</v>
      </c>
      <c r="BQ150" s="754">
        <v>0</v>
      </c>
      <c r="BR150" s="12" t="s">
        <v>321</v>
      </c>
      <c r="BS150" s="654">
        <v>0</v>
      </c>
      <c r="BT150" s="12" t="s">
        <v>321</v>
      </c>
      <c r="BU150" s="654">
        <v>11.816000000000001</v>
      </c>
      <c r="BV150" s="12" t="s">
        <v>321</v>
      </c>
      <c r="BW150" s="9">
        <v>0.18</v>
      </c>
      <c r="BX150" s="9" t="s">
        <v>322</v>
      </c>
      <c r="BY150" s="755">
        <v>122.8</v>
      </c>
      <c r="BZ150" s="9" t="s">
        <v>315</v>
      </c>
      <c r="CA150" s="755">
        <v>9.8000000000000007</v>
      </c>
      <c r="CB150" s="9" t="s">
        <v>315</v>
      </c>
      <c r="CC150" s="755">
        <v>9.1</v>
      </c>
      <c r="CD150" s="9" t="s">
        <v>315</v>
      </c>
      <c r="CE150" s="755">
        <v>55.1</v>
      </c>
      <c r="CF150" s="9" t="s">
        <v>323</v>
      </c>
      <c r="CG150" s="755">
        <v>30.9</v>
      </c>
      <c r="CH150" s="9" t="s">
        <v>323</v>
      </c>
      <c r="CI150" s="9"/>
      <c r="CJ150" s="9"/>
      <c r="CK150" s="9"/>
    </row>
    <row r="151" spans="1:89" s="98" customFormat="1" x14ac:dyDescent="0.25">
      <c r="A151" s="99">
        <v>10146801</v>
      </c>
      <c r="B151" s="99"/>
      <c r="C151" s="772">
        <v>2001</v>
      </c>
      <c r="D151" s="807">
        <v>0.05</v>
      </c>
      <c r="E151" s="772">
        <f t="shared" si="6"/>
        <v>2101</v>
      </c>
      <c r="F151" s="778">
        <v>1.1000000000000001</v>
      </c>
      <c r="G151" s="774">
        <f t="shared" si="7"/>
        <v>2311</v>
      </c>
      <c r="H151" s="776"/>
      <c r="I151" s="758"/>
      <c r="J151" s="776"/>
      <c r="K151" s="786"/>
      <c r="L151" s="9" t="s">
        <v>308</v>
      </c>
      <c r="M151" s="9" t="s">
        <v>2956</v>
      </c>
      <c r="N151" s="9" t="s">
        <v>397</v>
      </c>
      <c r="O151" s="9" t="s">
        <v>310</v>
      </c>
      <c r="P151" s="9" t="s">
        <v>311</v>
      </c>
      <c r="Q151" s="9" t="s">
        <v>371</v>
      </c>
      <c r="R151" s="9" t="s">
        <v>372</v>
      </c>
      <c r="S151" s="9" t="s">
        <v>348</v>
      </c>
      <c r="T151" s="98" t="s">
        <v>204</v>
      </c>
      <c r="U151" s="99">
        <v>181</v>
      </c>
      <c r="V151" s="99" t="s">
        <v>207</v>
      </c>
      <c r="W151" s="99">
        <v>290</v>
      </c>
      <c r="X151" s="99" t="s">
        <v>207</v>
      </c>
      <c r="Y151" s="99">
        <v>191</v>
      </c>
      <c r="Z151" s="99" t="s">
        <v>207</v>
      </c>
      <c r="AA151" s="631" t="s">
        <v>578</v>
      </c>
      <c r="AB151" s="99" t="s">
        <v>207</v>
      </c>
      <c r="AC151" s="9">
        <v>342</v>
      </c>
      <c r="AD151" s="9" t="s">
        <v>207</v>
      </c>
      <c r="AE151" s="9">
        <v>135</v>
      </c>
      <c r="AF151" s="9" t="s">
        <v>315</v>
      </c>
      <c r="AG151" s="14" t="s">
        <v>359</v>
      </c>
      <c r="AH151" s="14" t="s">
        <v>207</v>
      </c>
      <c r="AI151" s="14" t="s">
        <v>360</v>
      </c>
      <c r="AJ151" s="14" t="s">
        <v>207</v>
      </c>
      <c r="AK151" s="9">
        <v>5</v>
      </c>
      <c r="AL151" s="14" t="s">
        <v>207</v>
      </c>
      <c r="AM151" s="9">
        <v>5</v>
      </c>
      <c r="AN151" s="14" t="s">
        <v>207</v>
      </c>
      <c r="AO151" s="9">
        <v>5</v>
      </c>
      <c r="AP151" s="14" t="s">
        <v>207</v>
      </c>
      <c r="AQ151" s="9">
        <v>5</v>
      </c>
      <c r="AR151" s="14" t="s">
        <v>207</v>
      </c>
      <c r="AS151" s="9" t="s">
        <v>0</v>
      </c>
      <c r="AT151" s="9" t="s">
        <v>318</v>
      </c>
      <c r="AU151" s="9" t="s">
        <v>376</v>
      </c>
      <c r="AV151" s="9" t="s">
        <v>320</v>
      </c>
      <c r="AW151" s="9" t="s">
        <v>3269</v>
      </c>
      <c r="AX151" s="9">
        <v>9010600000</v>
      </c>
      <c r="AY151" s="99">
        <v>330</v>
      </c>
      <c r="AZ151" s="12" t="s">
        <v>207</v>
      </c>
      <c r="BA151" s="99">
        <v>25</v>
      </c>
      <c r="BB151" s="12" t="s">
        <v>207</v>
      </c>
      <c r="BC151" s="99">
        <v>23</v>
      </c>
      <c r="BD151" s="12" t="s">
        <v>207</v>
      </c>
      <c r="BE151" s="99">
        <v>28</v>
      </c>
      <c r="BF151" s="12" t="s">
        <v>321</v>
      </c>
      <c r="BG151" s="654">
        <v>27.047999999999998</v>
      </c>
      <c r="BH151" s="12" t="s">
        <v>321</v>
      </c>
      <c r="BI151" s="99">
        <v>15</v>
      </c>
      <c r="BJ151" s="12" t="s">
        <v>321</v>
      </c>
      <c r="BK151" s="754">
        <v>0</v>
      </c>
      <c r="BL151" s="12" t="s">
        <v>321</v>
      </c>
      <c r="BM151" s="754">
        <v>5.0999999999999997E-2</v>
      </c>
      <c r="BN151" s="12" t="s">
        <v>321</v>
      </c>
      <c r="BO151" s="754">
        <v>11.996</v>
      </c>
      <c r="BP151" s="12" t="s">
        <v>321</v>
      </c>
      <c r="BQ151" s="754">
        <v>0</v>
      </c>
      <c r="BR151" s="12" t="s">
        <v>321</v>
      </c>
      <c r="BS151" s="654">
        <v>0</v>
      </c>
      <c r="BT151" s="12" t="s">
        <v>321</v>
      </c>
      <c r="BU151" s="654">
        <v>12.048</v>
      </c>
      <c r="BV151" s="12" t="s">
        <v>321</v>
      </c>
      <c r="BW151" s="9">
        <v>0.19</v>
      </c>
      <c r="BX151" s="9" t="s">
        <v>322</v>
      </c>
      <c r="BY151" s="755">
        <v>129.9</v>
      </c>
      <c r="BZ151" s="9" t="s">
        <v>315</v>
      </c>
      <c r="CA151" s="755">
        <v>9.8000000000000007</v>
      </c>
      <c r="CB151" s="9" t="s">
        <v>315</v>
      </c>
      <c r="CC151" s="755">
        <v>9.1</v>
      </c>
      <c r="CD151" s="9" t="s">
        <v>315</v>
      </c>
      <c r="CE151" s="755">
        <v>57.3</v>
      </c>
      <c r="CF151" s="9" t="s">
        <v>323</v>
      </c>
      <c r="CG151" s="755">
        <v>33.1</v>
      </c>
      <c r="CH151" s="9" t="s">
        <v>323</v>
      </c>
      <c r="CI151" s="9"/>
      <c r="CJ151" s="9"/>
      <c r="CK151" s="9"/>
    </row>
    <row r="152" spans="1:89" s="98" customFormat="1" x14ac:dyDescent="0.25">
      <c r="A152" s="99">
        <v>10146802</v>
      </c>
      <c r="B152" s="99"/>
      <c r="C152" s="772">
        <v>2248</v>
      </c>
      <c r="D152" s="807">
        <v>0.05</v>
      </c>
      <c r="E152" s="772">
        <f t="shared" si="6"/>
        <v>2360</v>
      </c>
      <c r="F152" s="778">
        <v>1.1000000000000001</v>
      </c>
      <c r="G152" s="774">
        <f t="shared" si="7"/>
        <v>2596</v>
      </c>
      <c r="H152" s="776"/>
      <c r="I152" s="758"/>
      <c r="J152" s="776"/>
      <c r="K152" s="786"/>
      <c r="L152" s="9" t="s">
        <v>308</v>
      </c>
      <c r="M152" s="9" t="s">
        <v>2957</v>
      </c>
      <c r="N152" s="9" t="s">
        <v>397</v>
      </c>
      <c r="O152" s="9" t="s">
        <v>310</v>
      </c>
      <c r="P152" s="9" t="s">
        <v>311</v>
      </c>
      <c r="Q152" s="9" t="s">
        <v>371</v>
      </c>
      <c r="R152" s="9" t="s">
        <v>372</v>
      </c>
      <c r="S152" s="9" t="s">
        <v>348</v>
      </c>
      <c r="T152" s="98" t="s">
        <v>204</v>
      </c>
      <c r="U152" s="99">
        <v>194</v>
      </c>
      <c r="V152" s="99" t="s">
        <v>207</v>
      </c>
      <c r="W152" s="99">
        <v>310</v>
      </c>
      <c r="X152" s="99" t="s">
        <v>207</v>
      </c>
      <c r="Y152" s="99">
        <v>204</v>
      </c>
      <c r="Z152" s="99" t="s">
        <v>207</v>
      </c>
      <c r="AA152" s="631" t="s">
        <v>579</v>
      </c>
      <c r="AB152" s="99" t="s">
        <v>207</v>
      </c>
      <c r="AC152" s="9">
        <v>366</v>
      </c>
      <c r="AD152" s="9" t="s">
        <v>207</v>
      </c>
      <c r="AE152" s="9">
        <v>144</v>
      </c>
      <c r="AF152" s="9" t="s">
        <v>315</v>
      </c>
      <c r="AG152" s="14" t="s">
        <v>361</v>
      </c>
      <c r="AH152" s="14" t="s">
        <v>207</v>
      </c>
      <c r="AI152" s="14" t="s">
        <v>362</v>
      </c>
      <c r="AJ152" s="14" t="s">
        <v>207</v>
      </c>
      <c r="AK152" s="9">
        <v>5</v>
      </c>
      <c r="AL152" s="14" t="s">
        <v>207</v>
      </c>
      <c r="AM152" s="9">
        <v>5</v>
      </c>
      <c r="AN152" s="14" t="s">
        <v>207</v>
      </c>
      <c r="AO152" s="9">
        <v>5</v>
      </c>
      <c r="AP152" s="14" t="s">
        <v>207</v>
      </c>
      <c r="AQ152" s="9">
        <v>5</v>
      </c>
      <c r="AR152" s="14" t="s">
        <v>207</v>
      </c>
      <c r="AS152" s="9" t="s">
        <v>0</v>
      </c>
      <c r="AT152" s="9" t="s">
        <v>318</v>
      </c>
      <c r="AU152" s="9" t="s">
        <v>376</v>
      </c>
      <c r="AV152" s="9" t="s">
        <v>320</v>
      </c>
      <c r="AW152" s="9" t="s">
        <v>3270</v>
      </c>
      <c r="AX152" s="9">
        <v>9010600000</v>
      </c>
      <c r="AY152" s="99">
        <v>351</v>
      </c>
      <c r="AZ152" s="12" t="s">
        <v>207</v>
      </c>
      <c r="BA152" s="99">
        <v>25</v>
      </c>
      <c r="BB152" s="12" t="s">
        <v>207</v>
      </c>
      <c r="BC152" s="99">
        <v>23</v>
      </c>
      <c r="BD152" s="12" t="s">
        <v>207</v>
      </c>
      <c r="BE152" s="99">
        <v>31</v>
      </c>
      <c r="BF152" s="12" t="s">
        <v>321</v>
      </c>
      <c r="BG152" s="654">
        <v>30.559000000000001</v>
      </c>
      <c r="BH152" s="12" t="s">
        <v>321</v>
      </c>
      <c r="BI152" s="99">
        <v>19</v>
      </c>
      <c r="BJ152" s="12" t="s">
        <v>321</v>
      </c>
      <c r="BK152" s="754">
        <v>0</v>
      </c>
      <c r="BL152" s="12" t="s">
        <v>321</v>
      </c>
      <c r="BM152" s="754">
        <v>5.0999999999999997E-2</v>
      </c>
      <c r="BN152" s="12" t="s">
        <v>321</v>
      </c>
      <c r="BO152" s="754">
        <v>11.507999999999999</v>
      </c>
      <c r="BP152" s="12" t="s">
        <v>321</v>
      </c>
      <c r="BQ152" s="754">
        <v>0</v>
      </c>
      <c r="BR152" s="12" t="s">
        <v>321</v>
      </c>
      <c r="BS152" s="654">
        <v>0</v>
      </c>
      <c r="BT152" s="12" t="s">
        <v>321</v>
      </c>
      <c r="BU152" s="654">
        <v>11.558999999999999</v>
      </c>
      <c r="BV152" s="12" t="s">
        <v>321</v>
      </c>
      <c r="BW152" s="9">
        <v>0.2</v>
      </c>
      <c r="BX152" s="9" t="s">
        <v>322</v>
      </c>
      <c r="BY152" s="755">
        <v>138.19999999999999</v>
      </c>
      <c r="BZ152" s="9" t="s">
        <v>315</v>
      </c>
      <c r="CA152" s="755">
        <v>9.8000000000000007</v>
      </c>
      <c r="CB152" s="9" t="s">
        <v>315</v>
      </c>
      <c r="CC152" s="755">
        <v>9.1</v>
      </c>
      <c r="CD152" s="9" t="s">
        <v>315</v>
      </c>
      <c r="CE152" s="755">
        <v>66.099999999999994</v>
      </c>
      <c r="CF152" s="9" t="s">
        <v>323</v>
      </c>
      <c r="CG152" s="755">
        <v>41.9</v>
      </c>
      <c r="CH152" s="9" t="s">
        <v>323</v>
      </c>
      <c r="CI152" s="9"/>
      <c r="CJ152" s="9"/>
      <c r="CK152" s="9"/>
    </row>
    <row r="153" spans="1:89" s="98" customFormat="1" x14ac:dyDescent="0.25">
      <c r="A153" s="99">
        <v>10146803</v>
      </c>
      <c r="B153" s="99"/>
      <c r="C153" s="772">
        <v>2520</v>
      </c>
      <c r="D153" s="807">
        <v>0.05</v>
      </c>
      <c r="E153" s="772">
        <f t="shared" si="6"/>
        <v>2646</v>
      </c>
      <c r="F153" s="778">
        <v>1.1000000000000001</v>
      </c>
      <c r="G153" s="774">
        <f t="shared" si="7"/>
        <v>2911</v>
      </c>
      <c r="H153" s="776"/>
      <c r="I153" s="758"/>
      <c r="J153" s="776"/>
      <c r="K153" s="786"/>
      <c r="L153" s="9" t="s">
        <v>308</v>
      </c>
      <c r="M153" s="9" t="s">
        <v>2958</v>
      </c>
      <c r="N153" s="9" t="s">
        <v>397</v>
      </c>
      <c r="O153" s="9" t="s">
        <v>310</v>
      </c>
      <c r="P153" s="9" t="s">
        <v>311</v>
      </c>
      <c r="Q153" s="9" t="s">
        <v>371</v>
      </c>
      <c r="R153" s="9" t="s">
        <v>372</v>
      </c>
      <c r="S153" s="9" t="s">
        <v>348</v>
      </c>
      <c r="T153" s="98" t="s">
        <v>204</v>
      </c>
      <c r="U153" s="99">
        <v>206</v>
      </c>
      <c r="V153" s="99" t="s">
        <v>207</v>
      </c>
      <c r="W153" s="99">
        <v>330</v>
      </c>
      <c r="X153" s="99" t="s">
        <v>207</v>
      </c>
      <c r="Y153" s="99">
        <v>216</v>
      </c>
      <c r="Z153" s="99" t="s">
        <v>207</v>
      </c>
      <c r="AA153" s="631" t="s">
        <v>580</v>
      </c>
      <c r="AB153" s="99" t="s">
        <v>207</v>
      </c>
      <c r="AC153" s="9">
        <v>389</v>
      </c>
      <c r="AD153" s="9" t="s">
        <v>207</v>
      </c>
      <c r="AE153" s="9">
        <v>153</v>
      </c>
      <c r="AF153" s="9" t="s">
        <v>315</v>
      </c>
      <c r="AG153" s="14" t="s">
        <v>363</v>
      </c>
      <c r="AH153" s="14" t="s">
        <v>207</v>
      </c>
      <c r="AI153" s="14" t="s">
        <v>364</v>
      </c>
      <c r="AJ153" s="14" t="s">
        <v>207</v>
      </c>
      <c r="AK153" s="9">
        <v>5</v>
      </c>
      <c r="AL153" s="14" t="s">
        <v>207</v>
      </c>
      <c r="AM153" s="9">
        <v>5</v>
      </c>
      <c r="AN153" s="14" t="s">
        <v>207</v>
      </c>
      <c r="AO153" s="9">
        <v>5</v>
      </c>
      <c r="AP153" s="14" t="s">
        <v>207</v>
      </c>
      <c r="AQ153" s="9">
        <v>5</v>
      </c>
      <c r="AR153" s="14" t="s">
        <v>207</v>
      </c>
      <c r="AS153" s="9" t="s">
        <v>0</v>
      </c>
      <c r="AT153" s="9" t="s">
        <v>318</v>
      </c>
      <c r="AU153" s="9" t="s">
        <v>376</v>
      </c>
      <c r="AV153" s="9" t="s">
        <v>320</v>
      </c>
      <c r="AW153" s="9" t="s">
        <v>3271</v>
      </c>
      <c r="AX153" s="9">
        <v>9010600000</v>
      </c>
      <c r="AY153" s="99">
        <v>371</v>
      </c>
      <c r="AZ153" s="12" t="s">
        <v>207</v>
      </c>
      <c r="BA153" s="99">
        <v>25</v>
      </c>
      <c r="BB153" s="12" t="s">
        <v>207</v>
      </c>
      <c r="BC153" s="99">
        <v>23</v>
      </c>
      <c r="BD153" s="12" t="s">
        <v>207</v>
      </c>
      <c r="BE153" s="99">
        <v>32</v>
      </c>
      <c r="BF153" s="12" t="s">
        <v>321</v>
      </c>
      <c r="BG153" s="654">
        <v>31.911000000000001</v>
      </c>
      <c r="BH153" s="12" t="s">
        <v>321</v>
      </c>
      <c r="BI153" s="99">
        <v>20</v>
      </c>
      <c r="BJ153" s="12" t="s">
        <v>321</v>
      </c>
      <c r="BK153" s="754">
        <v>0</v>
      </c>
      <c r="BL153" s="12" t="s">
        <v>321</v>
      </c>
      <c r="BM153" s="754">
        <v>5.0999999999999997E-2</v>
      </c>
      <c r="BN153" s="12" t="s">
        <v>321</v>
      </c>
      <c r="BO153" s="754">
        <v>11.86</v>
      </c>
      <c r="BP153" s="12" t="s">
        <v>321</v>
      </c>
      <c r="BQ153" s="754">
        <v>0</v>
      </c>
      <c r="BR153" s="12" t="s">
        <v>321</v>
      </c>
      <c r="BS153" s="654">
        <v>0</v>
      </c>
      <c r="BT153" s="12" t="s">
        <v>321</v>
      </c>
      <c r="BU153" s="654">
        <v>11.911</v>
      </c>
      <c r="BV153" s="12" t="s">
        <v>321</v>
      </c>
      <c r="BW153" s="9">
        <v>0.22</v>
      </c>
      <c r="BX153" s="9" t="s">
        <v>322</v>
      </c>
      <c r="BY153" s="755">
        <v>146.1</v>
      </c>
      <c r="BZ153" s="9" t="s">
        <v>315</v>
      </c>
      <c r="CA153" s="755">
        <v>9.8000000000000007</v>
      </c>
      <c r="CB153" s="9" t="s">
        <v>315</v>
      </c>
      <c r="CC153" s="755">
        <v>9.1</v>
      </c>
      <c r="CD153" s="9" t="s">
        <v>315</v>
      </c>
      <c r="CE153" s="755">
        <v>70.5</v>
      </c>
      <c r="CF153" s="9" t="s">
        <v>323</v>
      </c>
      <c r="CG153" s="755">
        <v>44.1</v>
      </c>
      <c r="CH153" s="9" t="s">
        <v>323</v>
      </c>
      <c r="CI153" s="9"/>
      <c r="CJ153" s="9"/>
      <c r="CK153" s="9"/>
    </row>
    <row r="154" spans="1:89" s="98" customFormat="1" x14ac:dyDescent="0.25">
      <c r="A154" s="99">
        <v>10146804</v>
      </c>
      <c r="B154" s="99"/>
      <c r="C154" s="772">
        <v>2815</v>
      </c>
      <c r="D154" s="807">
        <v>0.05</v>
      </c>
      <c r="E154" s="772">
        <f t="shared" si="6"/>
        <v>2956</v>
      </c>
      <c r="F154" s="778">
        <v>1.1000000000000001</v>
      </c>
      <c r="G154" s="774">
        <f t="shared" si="7"/>
        <v>3252</v>
      </c>
      <c r="H154" s="776"/>
      <c r="I154" s="758"/>
      <c r="J154" s="776"/>
      <c r="K154" s="786"/>
      <c r="L154" s="9" t="s">
        <v>308</v>
      </c>
      <c r="M154" s="9" t="s">
        <v>2959</v>
      </c>
      <c r="N154" s="9" t="s">
        <v>397</v>
      </c>
      <c r="O154" s="9" t="s">
        <v>310</v>
      </c>
      <c r="P154" s="9" t="s">
        <v>311</v>
      </c>
      <c r="Q154" s="9" t="s">
        <v>371</v>
      </c>
      <c r="R154" s="9" t="s">
        <v>372</v>
      </c>
      <c r="S154" s="9" t="s">
        <v>348</v>
      </c>
      <c r="T154" s="98" t="s">
        <v>204</v>
      </c>
      <c r="U154" s="99">
        <v>219</v>
      </c>
      <c r="V154" s="99" t="s">
        <v>207</v>
      </c>
      <c r="W154" s="99">
        <v>350</v>
      </c>
      <c r="X154" s="99" t="s">
        <v>207</v>
      </c>
      <c r="Y154" s="99">
        <v>229</v>
      </c>
      <c r="Z154" s="99" t="s">
        <v>207</v>
      </c>
      <c r="AA154" s="631" t="s">
        <v>581</v>
      </c>
      <c r="AB154" s="99" t="s">
        <v>207</v>
      </c>
      <c r="AC154" s="9">
        <v>413</v>
      </c>
      <c r="AD154" s="9" t="s">
        <v>207</v>
      </c>
      <c r="AE154" s="9">
        <v>163</v>
      </c>
      <c r="AF154" s="9" t="s">
        <v>315</v>
      </c>
      <c r="AG154" s="14" t="s">
        <v>365</v>
      </c>
      <c r="AH154" s="14" t="s">
        <v>207</v>
      </c>
      <c r="AI154" s="14" t="s">
        <v>366</v>
      </c>
      <c r="AJ154" s="14" t="s">
        <v>207</v>
      </c>
      <c r="AK154" s="9">
        <v>5</v>
      </c>
      <c r="AL154" s="14" t="s">
        <v>207</v>
      </c>
      <c r="AM154" s="9">
        <v>5</v>
      </c>
      <c r="AN154" s="14" t="s">
        <v>207</v>
      </c>
      <c r="AO154" s="9">
        <v>5</v>
      </c>
      <c r="AP154" s="14" t="s">
        <v>207</v>
      </c>
      <c r="AQ154" s="9">
        <v>5</v>
      </c>
      <c r="AR154" s="14" t="s">
        <v>207</v>
      </c>
      <c r="AS154" s="9" t="s">
        <v>0</v>
      </c>
      <c r="AT154" s="9" t="s">
        <v>318</v>
      </c>
      <c r="AU154" s="9" t="s">
        <v>376</v>
      </c>
      <c r="AV154" s="9" t="s">
        <v>320</v>
      </c>
      <c r="AW154" s="9" t="s">
        <v>3272</v>
      </c>
      <c r="AX154" s="9">
        <v>9010600000</v>
      </c>
      <c r="AY154" s="99">
        <v>391</v>
      </c>
      <c r="AZ154" s="12" t="s">
        <v>207</v>
      </c>
      <c r="BA154" s="99">
        <v>25</v>
      </c>
      <c r="BB154" s="12" t="s">
        <v>207</v>
      </c>
      <c r="BC154" s="99">
        <v>23</v>
      </c>
      <c r="BD154" s="12" t="s">
        <v>207</v>
      </c>
      <c r="BE154" s="99">
        <v>40</v>
      </c>
      <c r="BF154" s="12" t="s">
        <v>321</v>
      </c>
      <c r="BG154" s="654">
        <v>39.143000000000001</v>
      </c>
      <c r="BH154" s="12" t="s">
        <v>321</v>
      </c>
      <c r="BI154" s="99">
        <v>27</v>
      </c>
      <c r="BJ154" s="12" t="s">
        <v>321</v>
      </c>
      <c r="BK154" s="754">
        <v>0</v>
      </c>
      <c r="BL154" s="12" t="s">
        <v>321</v>
      </c>
      <c r="BM154" s="754">
        <v>5.0999999999999997E-2</v>
      </c>
      <c r="BN154" s="12" t="s">
        <v>321</v>
      </c>
      <c r="BO154" s="754">
        <v>12.092000000000001</v>
      </c>
      <c r="BP154" s="12" t="s">
        <v>321</v>
      </c>
      <c r="BQ154" s="754">
        <v>0</v>
      </c>
      <c r="BR154" s="12" t="s">
        <v>321</v>
      </c>
      <c r="BS154" s="654">
        <v>0</v>
      </c>
      <c r="BT154" s="12" t="s">
        <v>321</v>
      </c>
      <c r="BU154" s="654">
        <v>12.143000000000001</v>
      </c>
      <c r="BV154" s="12" t="s">
        <v>321</v>
      </c>
      <c r="BW154" s="9">
        <v>0.23</v>
      </c>
      <c r="BX154" s="9" t="s">
        <v>322</v>
      </c>
      <c r="BY154" s="755">
        <v>153.9</v>
      </c>
      <c r="BZ154" s="9" t="s">
        <v>315</v>
      </c>
      <c r="CA154" s="755">
        <v>9.8000000000000007</v>
      </c>
      <c r="CB154" s="9" t="s">
        <v>315</v>
      </c>
      <c r="CC154" s="755">
        <v>9.1</v>
      </c>
      <c r="CD154" s="9" t="s">
        <v>315</v>
      </c>
      <c r="CE154" s="755">
        <v>83.8</v>
      </c>
      <c r="CF154" s="9" t="s">
        <v>323</v>
      </c>
      <c r="CG154" s="755">
        <v>59.5</v>
      </c>
      <c r="CH154" s="9" t="s">
        <v>323</v>
      </c>
      <c r="CI154" s="9"/>
      <c r="CJ154" s="9"/>
      <c r="CK154" s="9"/>
    </row>
    <row r="155" spans="1:89" s="98" customFormat="1" x14ac:dyDescent="0.25">
      <c r="A155" s="99">
        <v>10146805</v>
      </c>
      <c r="B155" s="99"/>
      <c r="C155" s="772">
        <v>3134</v>
      </c>
      <c r="D155" s="807">
        <v>0.05</v>
      </c>
      <c r="E155" s="772">
        <f t="shared" si="6"/>
        <v>3291</v>
      </c>
      <c r="F155" s="778">
        <v>1.1000000000000001</v>
      </c>
      <c r="G155" s="774">
        <f t="shared" si="7"/>
        <v>3620</v>
      </c>
      <c r="H155" s="776"/>
      <c r="I155" s="758"/>
      <c r="J155" s="776"/>
      <c r="K155" s="786"/>
      <c r="L155" s="9" t="s">
        <v>308</v>
      </c>
      <c r="M155" s="9" t="s">
        <v>2960</v>
      </c>
      <c r="N155" s="9" t="s">
        <v>397</v>
      </c>
      <c r="O155" s="9" t="s">
        <v>310</v>
      </c>
      <c r="P155" s="9" t="s">
        <v>311</v>
      </c>
      <c r="Q155" s="9" t="s">
        <v>371</v>
      </c>
      <c r="R155" s="9" t="s">
        <v>372</v>
      </c>
      <c r="S155" s="9" t="s">
        <v>348</v>
      </c>
      <c r="T155" s="98" t="s">
        <v>204</v>
      </c>
      <c r="U155" s="99">
        <v>231</v>
      </c>
      <c r="V155" s="99" t="s">
        <v>207</v>
      </c>
      <c r="W155" s="99">
        <v>370</v>
      </c>
      <c r="X155" s="99" t="s">
        <v>207</v>
      </c>
      <c r="Y155" s="99">
        <v>241</v>
      </c>
      <c r="Z155" s="99" t="s">
        <v>207</v>
      </c>
      <c r="AA155" s="631" t="s">
        <v>582</v>
      </c>
      <c r="AB155" s="99" t="s">
        <v>207</v>
      </c>
      <c r="AC155" s="9">
        <v>436</v>
      </c>
      <c r="AD155" s="9" t="s">
        <v>207</v>
      </c>
      <c r="AE155" s="9">
        <v>172</v>
      </c>
      <c r="AF155" s="9" t="s">
        <v>315</v>
      </c>
      <c r="AG155" s="14" t="s">
        <v>367</v>
      </c>
      <c r="AH155" s="14" t="s">
        <v>207</v>
      </c>
      <c r="AI155" s="14" t="s">
        <v>368</v>
      </c>
      <c r="AJ155" s="14" t="s">
        <v>207</v>
      </c>
      <c r="AK155" s="9">
        <v>5</v>
      </c>
      <c r="AL155" s="14" t="s">
        <v>207</v>
      </c>
      <c r="AM155" s="9">
        <v>5</v>
      </c>
      <c r="AN155" s="14" t="s">
        <v>207</v>
      </c>
      <c r="AO155" s="9">
        <v>5</v>
      </c>
      <c r="AP155" s="14" t="s">
        <v>207</v>
      </c>
      <c r="AQ155" s="9">
        <v>5</v>
      </c>
      <c r="AR155" s="14" t="s">
        <v>207</v>
      </c>
      <c r="AS155" s="9" t="s">
        <v>0</v>
      </c>
      <c r="AT155" s="9" t="s">
        <v>318</v>
      </c>
      <c r="AU155" s="9" t="s">
        <v>376</v>
      </c>
      <c r="AV155" s="9" t="s">
        <v>320</v>
      </c>
      <c r="AW155" s="9" t="s">
        <v>3273</v>
      </c>
      <c r="AX155" s="9">
        <v>9010600000</v>
      </c>
      <c r="AY155" s="99">
        <v>419</v>
      </c>
      <c r="AZ155" s="12" t="s">
        <v>207</v>
      </c>
      <c r="BA155" s="99">
        <v>30</v>
      </c>
      <c r="BB155" s="12" t="s">
        <v>207</v>
      </c>
      <c r="BC155" s="99">
        <v>33</v>
      </c>
      <c r="BD155" s="12" t="s">
        <v>207</v>
      </c>
      <c r="BE155" s="99">
        <v>72</v>
      </c>
      <c r="BF155" s="12" t="s">
        <v>321</v>
      </c>
      <c r="BG155" s="654">
        <v>71.210999999999999</v>
      </c>
      <c r="BH155" s="12" t="s">
        <v>321</v>
      </c>
      <c r="BI155" s="99">
        <v>28</v>
      </c>
      <c r="BJ155" s="12" t="s">
        <v>321</v>
      </c>
      <c r="BK155" s="754">
        <v>0</v>
      </c>
      <c r="BL155" s="12" t="s">
        <v>321</v>
      </c>
      <c r="BM155" s="754">
        <v>5.0999999999999997E-2</v>
      </c>
      <c r="BN155" s="12" t="s">
        <v>321</v>
      </c>
      <c r="BO155" s="754">
        <v>4.8079999999999998</v>
      </c>
      <c r="BP155" s="12" t="s">
        <v>321</v>
      </c>
      <c r="BQ155" s="754">
        <v>0.02</v>
      </c>
      <c r="BR155" s="12" t="s">
        <v>321</v>
      </c>
      <c r="BS155" s="654">
        <v>38.331000000000003</v>
      </c>
      <c r="BT155" s="12" t="s">
        <v>321</v>
      </c>
      <c r="BU155" s="654">
        <v>43.210999999999999</v>
      </c>
      <c r="BV155" s="12" t="s">
        <v>321</v>
      </c>
      <c r="BW155" s="9">
        <v>0.42</v>
      </c>
      <c r="BX155" s="9" t="s">
        <v>322</v>
      </c>
      <c r="BY155" s="755">
        <v>165</v>
      </c>
      <c r="BZ155" s="9" t="s">
        <v>315</v>
      </c>
      <c r="CA155" s="755">
        <v>11.8</v>
      </c>
      <c r="CB155" s="9" t="s">
        <v>315</v>
      </c>
      <c r="CC155" s="755">
        <v>13</v>
      </c>
      <c r="CD155" s="9" t="s">
        <v>315</v>
      </c>
      <c r="CE155" s="755">
        <v>156.5</v>
      </c>
      <c r="CF155" s="9" t="s">
        <v>323</v>
      </c>
      <c r="CG155" s="755">
        <v>61.7</v>
      </c>
      <c r="CH155" s="9" t="s">
        <v>323</v>
      </c>
      <c r="CI155" s="9"/>
      <c r="CJ155" s="9"/>
      <c r="CK155" s="9"/>
    </row>
    <row r="156" spans="1:89" s="98" customFormat="1" x14ac:dyDescent="0.25">
      <c r="A156" s="99">
        <v>10146806</v>
      </c>
      <c r="B156" s="99"/>
      <c r="C156" s="772">
        <v>3476</v>
      </c>
      <c r="D156" s="807">
        <v>0.05</v>
      </c>
      <c r="E156" s="772">
        <f t="shared" si="6"/>
        <v>3650</v>
      </c>
      <c r="F156" s="778">
        <v>1.1000000000000001</v>
      </c>
      <c r="G156" s="774">
        <f t="shared" si="7"/>
        <v>4015</v>
      </c>
      <c r="H156" s="776"/>
      <c r="I156" s="758"/>
      <c r="J156" s="776"/>
      <c r="K156" s="786"/>
      <c r="L156" s="9" t="s">
        <v>308</v>
      </c>
      <c r="M156" s="9" t="s">
        <v>2961</v>
      </c>
      <c r="N156" s="9" t="s">
        <v>397</v>
      </c>
      <c r="O156" s="9" t="s">
        <v>310</v>
      </c>
      <c r="P156" s="9" t="s">
        <v>311</v>
      </c>
      <c r="Q156" s="9" t="s">
        <v>371</v>
      </c>
      <c r="R156" s="9" t="s">
        <v>372</v>
      </c>
      <c r="S156" s="9" t="s">
        <v>348</v>
      </c>
      <c r="T156" s="98" t="s">
        <v>204</v>
      </c>
      <c r="U156" s="99">
        <v>244</v>
      </c>
      <c r="V156" s="99" t="s">
        <v>207</v>
      </c>
      <c r="W156" s="99">
        <v>390</v>
      </c>
      <c r="X156" s="99" t="s">
        <v>207</v>
      </c>
      <c r="Y156" s="99">
        <v>254</v>
      </c>
      <c r="Z156" s="99" t="s">
        <v>207</v>
      </c>
      <c r="AA156" s="631" t="s">
        <v>583</v>
      </c>
      <c r="AB156" s="99" t="s">
        <v>207</v>
      </c>
      <c r="AC156" s="9">
        <v>460</v>
      </c>
      <c r="AD156" s="9" t="s">
        <v>207</v>
      </c>
      <c r="AE156" s="9">
        <v>181</v>
      </c>
      <c r="AF156" s="9" t="s">
        <v>315</v>
      </c>
      <c r="AG156" s="14" t="s">
        <v>369</v>
      </c>
      <c r="AH156" s="14" t="s">
        <v>207</v>
      </c>
      <c r="AI156" s="14" t="s">
        <v>370</v>
      </c>
      <c r="AJ156" s="14" t="s">
        <v>207</v>
      </c>
      <c r="AK156" s="9">
        <v>5</v>
      </c>
      <c r="AL156" s="14" t="s">
        <v>207</v>
      </c>
      <c r="AM156" s="9">
        <v>5</v>
      </c>
      <c r="AN156" s="14" t="s">
        <v>207</v>
      </c>
      <c r="AO156" s="9">
        <v>5</v>
      </c>
      <c r="AP156" s="14" t="s">
        <v>207</v>
      </c>
      <c r="AQ156" s="9">
        <v>5</v>
      </c>
      <c r="AR156" s="14" t="s">
        <v>207</v>
      </c>
      <c r="AS156" s="9" t="s">
        <v>0</v>
      </c>
      <c r="AT156" s="9" t="s">
        <v>318</v>
      </c>
      <c r="AU156" s="9" t="s">
        <v>376</v>
      </c>
      <c r="AV156" s="9" t="s">
        <v>320</v>
      </c>
      <c r="AW156" s="9" t="s">
        <v>3274</v>
      </c>
      <c r="AX156" s="9">
        <v>9010600000</v>
      </c>
      <c r="AY156" s="99">
        <v>434</v>
      </c>
      <c r="AZ156" s="12" t="s">
        <v>207</v>
      </c>
      <c r="BA156" s="99">
        <v>30</v>
      </c>
      <c r="BB156" s="12" t="s">
        <v>207</v>
      </c>
      <c r="BC156" s="99">
        <v>33</v>
      </c>
      <c r="BD156" s="12" t="s">
        <v>207</v>
      </c>
      <c r="BE156" s="99">
        <v>76</v>
      </c>
      <c r="BF156" s="12" t="s">
        <v>321</v>
      </c>
      <c r="BG156" s="654">
        <v>75.393000000000001</v>
      </c>
      <c r="BH156" s="12" t="s">
        <v>321</v>
      </c>
      <c r="BI156" s="99">
        <v>30</v>
      </c>
      <c r="BJ156" s="12" t="s">
        <v>321</v>
      </c>
      <c r="BK156" s="754">
        <v>0</v>
      </c>
      <c r="BL156" s="12" t="s">
        <v>321</v>
      </c>
      <c r="BM156" s="754">
        <v>5.0999999999999997E-2</v>
      </c>
      <c r="BN156" s="12" t="s">
        <v>321</v>
      </c>
      <c r="BO156" s="754">
        <v>5.9080000000000004</v>
      </c>
      <c r="BP156" s="12" t="s">
        <v>321</v>
      </c>
      <c r="BQ156" s="754">
        <v>0.02</v>
      </c>
      <c r="BR156" s="12" t="s">
        <v>321</v>
      </c>
      <c r="BS156" s="654">
        <v>39.412999999999997</v>
      </c>
      <c r="BT156" s="12" t="s">
        <v>321</v>
      </c>
      <c r="BU156" s="654">
        <v>45.393000000000001</v>
      </c>
      <c r="BV156" s="12" t="s">
        <v>321</v>
      </c>
      <c r="BW156" s="9">
        <v>0.44</v>
      </c>
      <c r="BX156" s="9" t="s">
        <v>322</v>
      </c>
      <c r="BY156" s="755">
        <v>170.9</v>
      </c>
      <c r="BZ156" s="9" t="s">
        <v>315</v>
      </c>
      <c r="CA156" s="755">
        <v>11.8</v>
      </c>
      <c r="CB156" s="9" t="s">
        <v>315</v>
      </c>
      <c r="CC156" s="755">
        <v>13</v>
      </c>
      <c r="CD156" s="9" t="s">
        <v>315</v>
      </c>
      <c r="CE156" s="755">
        <v>165.3</v>
      </c>
      <c r="CF156" s="9" t="s">
        <v>323</v>
      </c>
      <c r="CG156" s="755">
        <v>66.099999999999994</v>
      </c>
      <c r="CH156" s="9" t="s">
        <v>323</v>
      </c>
      <c r="CI156" s="9"/>
      <c r="CJ156" s="9"/>
      <c r="CK156" s="9"/>
    </row>
    <row r="157" spans="1:89" s="98" customFormat="1" x14ac:dyDescent="0.25">
      <c r="A157" s="99">
        <v>10104763</v>
      </c>
      <c r="B157" s="99"/>
      <c r="C157" s="772">
        <v>1535</v>
      </c>
      <c r="D157" s="807">
        <v>0.05</v>
      </c>
      <c r="E157" s="772">
        <f t="shared" si="6"/>
        <v>1612</v>
      </c>
      <c r="F157" s="778">
        <v>1.1000000000000001</v>
      </c>
      <c r="G157" s="774">
        <f t="shared" si="7"/>
        <v>1773</v>
      </c>
      <c r="H157" s="776"/>
      <c r="I157" s="758"/>
      <c r="J157" s="776"/>
      <c r="K157" s="786"/>
      <c r="L157" s="9" t="s">
        <v>308</v>
      </c>
      <c r="M157" s="9" t="s">
        <v>3275</v>
      </c>
      <c r="N157" s="9" t="s">
        <v>397</v>
      </c>
      <c r="O157" s="9" t="s">
        <v>310</v>
      </c>
      <c r="P157" s="9" t="s">
        <v>311</v>
      </c>
      <c r="Q157" s="9" t="s">
        <v>371</v>
      </c>
      <c r="R157" s="9" t="s">
        <v>372</v>
      </c>
      <c r="S157" s="9" t="s">
        <v>314</v>
      </c>
      <c r="T157" s="98" t="s">
        <v>210</v>
      </c>
      <c r="U157" s="99">
        <v>107</v>
      </c>
      <c r="V157" s="99" t="s">
        <v>207</v>
      </c>
      <c r="W157" s="99">
        <v>190</v>
      </c>
      <c r="X157" s="99" t="s">
        <v>207</v>
      </c>
      <c r="Y157" s="99">
        <v>142</v>
      </c>
      <c r="Z157" s="99" t="s">
        <v>207</v>
      </c>
      <c r="AA157" s="99">
        <v>200</v>
      </c>
      <c r="AB157" s="99" t="s">
        <v>207</v>
      </c>
      <c r="AC157" s="9">
        <v>218</v>
      </c>
      <c r="AD157" s="9" t="s">
        <v>207</v>
      </c>
      <c r="AE157" s="9">
        <v>86</v>
      </c>
      <c r="AF157" s="9" t="s">
        <v>315</v>
      </c>
      <c r="AG157" s="14" t="s">
        <v>316</v>
      </c>
      <c r="AH157" s="14" t="s">
        <v>207</v>
      </c>
      <c r="AI157" s="14" t="s">
        <v>317</v>
      </c>
      <c r="AJ157" s="14" t="s">
        <v>207</v>
      </c>
      <c r="AK157" s="9">
        <v>5</v>
      </c>
      <c r="AL157" s="14" t="s">
        <v>207</v>
      </c>
      <c r="AM157" s="9">
        <v>5</v>
      </c>
      <c r="AN157" s="14" t="s">
        <v>207</v>
      </c>
      <c r="AO157" s="9">
        <v>5</v>
      </c>
      <c r="AP157" s="14" t="s">
        <v>207</v>
      </c>
      <c r="AQ157" s="9">
        <v>30</v>
      </c>
      <c r="AR157" s="14" t="s">
        <v>207</v>
      </c>
      <c r="AS157" s="9" t="s">
        <v>0</v>
      </c>
      <c r="AT157" s="9" t="s">
        <v>318</v>
      </c>
      <c r="AU157" s="9" t="s">
        <v>376</v>
      </c>
      <c r="AV157" s="9" t="s">
        <v>320</v>
      </c>
      <c r="AW157" s="9" t="s">
        <v>3276</v>
      </c>
      <c r="AX157" s="9">
        <v>9010600000</v>
      </c>
      <c r="AY157" s="99">
        <v>251</v>
      </c>
      <c r="AZ157" s="12" t="s">
        <v>207</v>
      </c>
      <c r="BA157" s="99">
        <v>25</v>
      </c>
      <c r="BB157" s="12" t="s">
        <v>207</v>
      </c>
      <c r="BC157" s="99">
        <v>23</v>
      </c>
      <c r="BD157" s="12" t="s">
        <v>207</v>
      </c>
      <c r="BE157" s="99">
        <v>30</v>
      </c>
      <c r="BF157" s="12" t="s">
        <v>321</v>
      </c>
      <c r="BG157" s="654">
        <v>29.238</v>
      </c>
      <c r="BH157" s="12" t="s">
        <v>321</v>
      </c>
      <c r="BI157" s="99">
        <v>20</v>
      </c>
      <c r="BJ157" s="12" t="s">
        <v>321</v>
      </c>
      <c r="BK157" s="754">
        <v>0</v>
      </c>
      <c r="BL157" s="12" t="s">
        <v>321</v>
      </c>
      <c r="BM157" s="754">
        <v>0.3</v>
      </c>
      <c r="BN157" s="12" t="s">
        <v>321</v>
      </c>
      <c r="BO157" s="754">
        <v>6.24</v>
      </c>
      <c r="BP157" s="12" t="s">
        <v>321</v>
      </c>
      <c r="BQ157" s="754">
        <v>0</v>
      </c>
      <c r="BR157" s="12" t="s">
        <v>321</v>
      </c>
      <c r="BS157" s="654">
        <v>2.698</v>
      </c>
      <c r="BT157" s="12" t="s">
        <v>321</v>
      </c>
      <c r="BU157" s="654">
        <v>9.2379999999999995</v>
      </c>
      <c r="BV157" s="12" t="s">
        <v>321</v>
      </c>
      <c r="BW157" s="9">
        <v>0.15</v>
      </c>
      <c r="BX157" s="9" t="s">
        <v>322</v>
      </c>
      <c r="BY157" s="755">
        <v>98.8</v>
      </c>
      <c r="BZ157" s="9" t="s">
        <v>315</v>
      </c>
      <c r="CA157" s="755">
        <v>9.8000000000000007</v>
      </c>
      <c r="CB157" s="9" t="s">
        <v>315</v>
      </c>
      <c r="CC157" s="755">
        <v>9.1</v>
      </c>
      <c r="CD157" s="9" t="s">
        <v>315</v>
      </c>
      <c r="CE157" s="755">
        <v>66.099999999999994</v>
      </c>
      <c r="CF157" s="9" t="s">
        <v>323</v>
      </c>
      <c r="CG157" s="755">
        <v>44.1</v>
      </c>
      <c r="CH157" s="9" t="s">
        <v>323</v>
      </c>
      <c r="CI157" s="9"/>
      <c r="CJ157" s="9"/>
      <c r="CK157" s="9"/>
    </row>
    <row r="158" spans="1:89" s="98" customFormat="1" x14ac:dyDescent="0.25">
      <c r="A158" s="99">
        <v>10104764</v>
      </c>
      <c r="B158" s="99"/>
      <c r="C158" s="772">
        <v>1664</v>
      </c>
      <c r="D158" s="807">
        <v>0.05</v>
      </c>
      <c r="E158" s="772">
        <f t="shared" si="6"/>
        <v>1747</v>
      </c>
      <c r="F158" s="778">
        <v>1.1000000000000001</v>
      </c>
      <c r="G158" s="774">
        <f t="shared" si="7"/>
        <v>1922</v>
      </c>
      <c r="H158" s="776"/>
      <c r="I158" s="758"/>
      <c r="J158" s="776"/>
      <c r="K158" s="786"/>
      <c r="L158" s="9" t="s">
        <v>308</v>
      </c>
      <c r="M158" s="9" t="s">
        <v>3277</v>
      </c>
      <c r="N158" s="9" t="s">
        <v>397</v>
      </c>
      <c r="O158" s="9" t="s">
        <v>310</v>
      </c>
      <c r="P158" s="9" t="s">
        <v>311</v>
      </c>
      <c r="Q158" s="9" t="s">
        <v>371</v>
      </c>
      <c r="R158" s="9" t="s">
        <v>372</v>
      </c>
      <c r="S158" s="9" t="s">
        <v>314</v>
      </c>
      <c r="T158" s="98" t="s">
        <v>210</v>
      </c>
      <c r="U158" s="99">
        <v>118</v>
      </c>
      <c r="V158" s="99" t="s">
        <v>207</v>
      </c>
      <c r="W158" s="99">
        <v>210</v>
      </c>
      <c r="X158" s="99" t="s">
        <v>207</v>
      </c>
      <c r="Y158" s="99">
        <v>153</v>
      </c>
      <c r="Z158" s="99" t="s">
        <v>207</v>
      </c>
      <c r="AA158" s="99">
        <v>220</v>
      </c>
      <c r="AB158" s="99" t="s">
        <v>207</v>
      </c>
      <c r="AC158" s="9">
        <v>241</v>
      </c>
      <c r="AD158" s="9" t="s">
        <v>207</v>
      </c>
      <c r="AE158" s="9">
        <v>95</v>
      </c>
      <c r="AF158" s="9" t="s">
        <v>315</v>
      </c>
      <c r="AG158" s="14" t="s">
        <v>324</v>
      </c>
      <c r="AH158" s="14" t="s">
        <v>207</v>
      </c>
      <c r="AI158" s="14" t="s">
        <v>325</v>
      </c>
      <c r="AJ158" s="14" t="s">
        <v>207</v>
      </c>
      <c r="AK158" s="9">
        <v>5</v>
      </c>
      <c r="AL158" s="14" t="s">
        <v>207</v>
      </c>
      <c r="AM158" s="9">
        <v>5</v>
      </c>
      <c r="AN158" s="14" t="s">
        <v>207</v>
      </c>
      <c r="AO158" s="9">
        <v>5</v>
      </c>
      <c r="AP158" s="14" t="s">
        <v>207</v>
      </c>
      <c r="AQ158" s="9">
        <v>30</v>
      </c>
      <c r="AR158" s="14" t="s">
        <v>207</v>
      </c>
      <c r="AS158" s="9" t="s">
        <v>0</v>
      </c>
      <c r="AT158" s="9" t="s">
        <v>318</v>
      </c>
      <c r="AU158" s="9" t="s">
        <v>376</v>
      </c>
      <c r="AV158" s="9" t="s">
        <v>320</v>
      </c>
      <c r="AW158" s="9" t="s">
        <v>3278</v>
      </c>
      <c r="AX158" s="9">
        <v>9010600000</v>
      </c>
      <c r="AY158" s="99">
        <v>272</v>
      </c>
      <c r="AZ158" s="12" t="s">
        <v>207</v>
      </c>
      <c r="BA158" s="99">
        <v>25</v>
      </c>
      <c r="BB158" s="12" t="s">
        <v>207</v>
      </c>
      <c r="BC158" s="99">
        <v>23</v>
      </c>
      <c r="BD158" s="12" t="s">
        <v>207</v>
      </c>
      <c r="BE158" s="99">
        <v>33</v>
      </c>
      <c r="BF158" s="12" t="s">
        <v>321</v>
      </c>
      <c r="BG158" s="654">
        <v>32.718000000000004</v>
      </c>
      <c r="BH158" s="12" t="s">
        <v>321</v>
      </c>
      <c r="BI158" s="99">
        <v>22</v>
      </c>
      <c r="BJ158" s="12" t="s">
        <v>321</v>
      </c>
      <c r="BK158" s="754">
        <v>0</v>
      </c>
      <c r="BL158" s="12" t="s">
        <v>321</v>
      </c>
      <c r="BM158" s="754">
        <v>0.308</v>
      </c>
      <c r="BN158" s="12" t="s">
        <v>321</v>
      </c>
      <c r="BO158" s="754">
        <v>7.7119999999999997</v>
      </c>
      <c r="BP158" s="12" t="s">
        <v>321</v>
      </c>
      <c r="BQ158" s="754">
        <v>0</v>
      </c>
      <c r="BR158" s="12" t="s">
        <v>321</v>
      </c>
      <c r="BS158" s="654">
        <v>2.698</v>
      </c>
      <c r="BT158" s="12" t="s">
        <v>321</v>
      </c>
      <c r="BU158" s="654">
        <v>10.718</v>
      </c>
      <c r="BV158" s="12" t="s">
        <v>321</v>
      </c>
      <c r="BW158" s="9">
        <v>0.16</v>
      </c>
      <c r="BX158" s="9" t="s">
        <v>322</v>
      </c>
      <c r="BY158" s="755">
        <v>107.1</v>
      </c>
      <c r="BZ158" s="9" t="s">
        <v>315</v>
      </c>
      <c r="CA158" s="755">
        <v>9.8000000000000007</v>
      </c>
      <c r="CB158" s="9" t="s">
        <v>315</v>
      </c>
      <c r="CC158" s="755">
        <v>9.1</v>
      </c>
      <c r="CD158" s="9" t="s">
        <v>315</v>
      </c>
      <c r="CE158" s="755">
        <v>75</v>
      </c>
      <c r="CF158" s="9" t="s">
        <v>323</v>
      </c>
      <c r="CG158" s="755">
        <v>48.5</v>
      </c>
      <c r="CH158" s="9" t="s">
        <v>323</v>
      </c>
      <c r="CI158" s="9"/>
      <c r="CJ158" s="9"/>
      <c r="CK158" s="9"/>
    </row>
    <row r="159" spans="1:89" s="98" customFormat="1" x14ac:dyDescent="0.25">
      <c r="A159" s="99">
        <v>10104765</v>
      </c>
      <c r="B159" s="99"/>
      <c r="C159" s="772">
        <v>1818</v>
      </c>
      <c r="D159" s="807">
        <v>0.05</v>
      </c>
      <c r="E159" s="772">
        <f t="shared" si="6"/>
        <v>1909</v>
      </c>
      <c r="F159" s="778">
        <v>1.1000000000000001</v>
      </c>
      <c r="G159" s="774">
        <f t="shared" si="7"/>
        <v>2100</v>
      </c>
      <c r="H159" s="776"/>
      <c r="I159" s="758"/>
      <c r="J159" s="776"/>
      <c r="K159" s="786"/>
      <c r="L159" s="9" t="s">
        <v>308</v>
      </c>
      <c r="M159" s="9" t="s">
        <v>3279</v>
      </c>
      <c r="N159" s="9" t="s">
        <v>397</v>
      </c>
      <c r="O159" s="9" t="s">
        <v>310</v>
      </c>
      <c r="P159" s="9" t="s">
        <v>311</v>
      </c>
      <c r="Q159" s="9" t="s">
        <v>371</v>
      </c>
      <c r="R159" s="9" t="s">
        <v>372</v>
      </c>
      <c r="S159" s="9" t="s">
        <v>314</v>
      </c>
      <c r="T159" s="98" t="s">
        <v>210</v>
      </c>
      <c r="U159" s="99">
        <v>129</v>
      </c>
      <c r="V159" s="99" t="s">
        <v>207</v>
      </c>
      <c r="W159" s="99">
        <v>230</v>
      </c>
      <c r="X159" s="99" t="s">
        <v>207</v>
      </c>
      <c r="Y159" s="99">
        <v>164</v>
      </c>
      <c r="Z159" s="99" t="s">
        <v>207</v>
      </c>
      <c r="AA159" s="99">
        <v>240</v>
      </c>
      <c r="AB159" s="99" t="s">
        <v>207</v>
      </c>
      <c r="AC159" s="9">
        <v>264</v>
      </c>
      <c r="AD159" s="9" t="s">
        <v>207</v>
      </c>
      <c r="AE159" s="9">
        <v>104</v>
      </c>
      <c r="AF159" s="9" t="s">
        <v>315</v>
      </c>
      <c r="AG159" s="14" t="s">
        <v>326</v>
      </c>
      <c r="AH159" s="14" t="s">
        <v>207</v>
      </c>
      <c r="AI159" s="14" t="s">
        <v>327</v>
      </c>
      <c r="AJ159" s="14" t="s">
        <v>207</v>
      </c>
      <c r="AK159" s="9">
        <v>5</v>
      </c>
      <c r="AL159" s="14" t="s">
        <v>207</v>
      </c>
      <c r="AM159" s="9">
        <v>5</v>
      </c>
      <c r="AN159" s="14" t="s">
        <v>207</v>
      </c>
      <c r="AO159" s="9">
        <v>5</v>
      </c>
      <c r="AP159" s="14" t="s">
        <v>207</v>
      </c>
      <c r="AQ159" s="9">
        <v>30</v>
      </c>
      <c r="AR159" s="14" t="s">
        <v>207</v>
      </c>
      <c r="AS159" s="9" t="s">
        <v>0</v>
      </c>
      <c r="AT159" s="9" t="s">
        <v>318</v>
      </c>
      <c r="AU159" s="9" t="s">
        <v>376</v>
      </c>
      <c r="AV159" s="9" t="s">
        <v>320</v>
      </c>
      <c r="AW159" s="9" t="s">
        <v>3280</v>
      </c>
      <c r="AX159" s="9">
        <v>9010600000</v>
      </c>
      <c r="AY159" s="99">
        <v>292</v>
      </c>
      <c r="AZ159" s="12" t="s">
        <v>207</v>
      </c>
      <c r="BA159" s="99">
        <v>25</v>
      </c>
      <c r="BB159" s="12" t="s">
        <v>207</v>
      </c>
      <c r="BC159" s="99">
        <v>23</v>
      </c>
      <c r="BD159" s="12" t="s">
        <v>207</v>
      </c>
      <c r="BE159" s="99">
        <v>36</v>
      </c>
      <c r="BF159" s="12" t="s">
        <v>321</v>
      </c>
      <c r="BG159" s="654">
        <v>35.438000000000002</v>
      </c>
      <c r="BH159" s="12" t="s">
        <v>321</v>
      </c>
      <c r="BI159" s="99">
        <v>24</v>
      </c>
      <c r="BJ159" s="12" t="s">
        <v>321</v>
      </c>
      <c r="BK159" s="754">
        <v>0</v>
      </c>
      <c r="BL159" s="12" t="s">
        <v>321</v>
      </c>
      <c r="BM159" s="754">
        <v>0.316</v>
      </c>
      <c r="BN159" s="12" t="s">
        <v>321</v>
      </c>
      <c r="BO159" s="754">
        <v>8.4239999999999995</v>
      </c>
      <c r="BP159" s="12" t="s">
        <v>321</v>
      </c>
      <c r="BQ159" s="754">
        <v>0</v>
      </c>
      <c r="BR159" s="12" t="s">
        <v>321</v>
      </c>
      <c r="BS159" s="654">
        <v>2.698</v>
      </c>
      <c r="BT159" s="12" t="s">
        <v>321</v>
      </c>
      <c r="BU159" s="654">
        <v>11.438000000000001</v>
      </c>
      <c r="BV159" s="12" t="s">
        <v>321</v>
      </c>
      <c r="BW159" s="9">
        <v>0.17</v>
      </c>
      <c r="BX159" s="9" t="s">
        <v>322</v>
      </c>
      <c r="BY159" s="755">
        <v>115</v>
      </c>
      <c r="BZ159" s="9" t="s">
        <v>315</v>
      </c>
      <c r="CA159" s="755">
        <v>9.8000000000000007</v>
      </c>
      <c r="CB159" s="9" t="s">
        <v>315</v>
      </c>
      <c r="CC159" s="755">
        <v>9.1</v>
      </c>
      <c r="CD159" s="9" t="s">
        <v>315</v>
      </c>
      <c r="CE159" s="755">
        <v>79.400000000000006</v>
      </c>
      <c r="CF159" s="9" t="s">
        <v>323</v>
      </c>
      <c r="CG159" s="755">
        <v>52.9</v>
      </c>
      <c r="CH159" s="9" t="s">
        <v>323</v>
      </c>
      <c r="CI159" s="9"/>
      <c r="CJ159" s="9"/>
      <c r="CK159" s="9"/>
    </row>
    <row r="160" spans="1:89" s="98" customFormat="1" x14ac:dyDescent="0.25">
      <c r="A160" s="99">
        <v>10104766</v>
      </c>
      <c r="B160" s="99"/>
      <c r="C160" s="772">
        <v>1995</v>
      </c>
      <c r="D160" s="807">
        <v>0.05</v>
      </c>
      <c r="E160" s="772">
        <f t="shared" si="6"/>
        <v>2095</v>
      </c>
      <c r="F160" s="778">
        <v>1.1000000000000001</v>
      </c>
      <c r="G160" s="774">
        <f t="shared" si="7"/>
        <v>2305</v>
      </c>
      <c r="H160" s="776"/>
      <c r="I160" s="758"/>
      <c r="J160" s="776"/>
      <c r="K160" s="786"/>
      <c r="L160" s="9" t="s">
        <v>308</v>
      </c>
      <c r="M160" s="9" t="s">
        <v>3281</v>
      </c>
      <c r="N160" s="9" t="s">
        <v>397</v>
      </c>
      <c r="O160" s="9" t="s">
        <v>310</v>
      </c>
      <c r="P160" s="9" t="s">
        <v>311</v>
      </c>
      <c r="Q160" s="9" t="s">
        <v>371</v>
      </c>
      <c r="R160" s="9" t="s">
        <v>372</v>
      </c>
      <c r="S160" s="9" t="s">
        <v>314</v>
      </c>
      <c r="T160" s="98" t="s">
        <v>210</v>
      </c>
      <c r="U160" s="99">
        <v>141</v>
      </c>
      <c r="V160" s="99" t="s">
        <v>207</v>
      </c>
      <c r="W160" s="99">
        <v>250</v>
      </c>
      <c r="X160" s="99" t="s">
        <v>207</v>
      </c>
      <c r="Y160" s="99">
        <v>176</v>
      </c>
      <c r="Z160" s="99" t="s">
        <v>207</v>
      </c>
      <c r="AA160" s="99">
        <v>260</v>
      </c>
      <c r="AB160" s="99" t="s">
        <v>207</v>
      </c>
      <c r="AC160" s="9">
        <v>287</v>
      </c>
      <c r="AD160" s="9" t="s">
        <v>207</v>
      </c>
      <c r="AE160" s="9">
        <v>113</v>
      </c>
      <c r="AF160" s="9" t="s">
        <v>315</v>
      </c>
      <c r="AG160" s="14" t="s">
        <v>328</v>
      </c>
      <c r="AH160" s="14" t="s">
        <v>207</v>
      </c>
      <c r="AI160" s="14" t="s">
        <v>329</v>
      </c>
      <c r="AJ160" s="14" t="s">
        <v>207</v>
      </c>
      <c r="AK160" s="9">
        <v>5</v>
      </c>
      <c r="AL160" s="14" t="s">
        <v>207</v>
      </c>
      <c r="AM160" s="9">
        <v>5</v>
      </c>
      <c r="AN160" s="14" t="s">
        <v>207</v>
      </c>
      <c r="AO160" s="9">
        <v>5</v>
      </c>
      <c r="AP160" s="14" t="s">
        <v>207</v>
      </c>
      <c r="AQ160" s="9">
        <v>30</v>
      </c>
      <c r="AR160" s="14" t="s">
        <v>207</v>
      </c>
      <c r="AS160" s="9" t="s">
        <v>0</v>
      </c>
      <c r="AT160" s="9" t="s">
        <v>318</v>
      </c>
      <c r="AU160" s="9" t="s">
        <v>376</v>
      </c>
      <c r="AV160" s="9" t="s">
        <v>320</v>
      </c>
      <c r="AW160" s="9" t="s">
        <v>3282</v>
      </c>
      <c r="AX160" s="9">
        <v>9010600000</v>
      </c>
      <c r="AY160" s="99">
        <v>312</v>
      </c>
      <c r="AZ160" s="12" t="s">
        <v>207</v>
      </c>
      <c r="BA160" s="99">
        <v>25</v>
      </c>
      <c r="BB160" s="12" t="s">
        <v>207</v>
      </c>
      <c r="BC160" s="99">
        <v>23</v>
      </c>
      <c r="BD160" s="12" t="s">
        <v>207</v>
      </c>
      <c r="BE160" s="99">
        <v>38</v>
      </c>
      <c r="BF160" s="12" t="s">
        <v>321</v>
      </c>
      <c r="BG160" s="654">
        <v>37.198</v>
      </c>
      <c r="BH160" s="12" t="s">
        <v>321</v>
      </c>
      <c r="BI160" s="99">
        <v>25</v>
      </c>
      <c r="BJ160" s="12" t="s">
        <v>321</v>
      </c>
      <c r="BK160" s="754">
        <v>0</v>
      </c>
      <c r="BL160" s="12" t="s">
        <v>321</v>
      </c>
      <c r="BM160" s="754">
        <v>0.32400000000000001</v>
      </c>
      <c r="BN160" s="12" t="s">
        <v>321</v>
      </c>
      <c r="BO160" s="754">
        <v>9.1760000000000002</v>
      </c>
      <c r="BP160" s="12" t="s">
        <v>321</v>
      </c>
      <c r="BQ160" s="754">
        <v>0</v>
      </c>
      <c r="BR160" s="12" t="s">
        <v>321</v>
      </c>
      <c r="BS160" s="654">
        <v>2.698</v>
      </c>
      <c r="BT160" s="12" t="s">
        <v>321</v>
      </c>
      <c r="BU160" s="654">
        <v>12.198</v>
      </c>
      <c r="BV160" s="12" t="s">
        <v>321</v>
      </c>
      <c r="BW160" s="9">
        <v>0.18</v>
      </c>
      <c r="BX160" s="9" t="s">
        <v>322</v>
      </c>
      <c r="BY160" s="755">
        <v>122.8</v>
      </c>
      <c r="BZ160" s="9" t="s">
        <v>315</v>
      </c>
      <c r="CA160" s="755">
        <v>9.8000000000000007</v>
      </c>
      <c r="CB160" s="9" t="s">
        <v>315</v>
      </c>
      <c r="CC160" s="755">
        <v>9.1</v>
      </c>
      <c r="CD160" s="9" t="s">
        <v>315</v>
      </c>
      <c r="CE160" s="755">
        <v>86</v>
      </c>
      <c r="CF160" s="9" t="s">
        <v>323</v>
      </c>
      <c r="CG160" s="755">
        <v>55.1</v>
      </c>
      <c r="CH160" s="9" t="s">
        <v>323</v>
      </c>
      <c r="CI160" s="9"/>
      <c r="CJ160" s="9"/>
      <c r="CK160" s="9"/>
    </row>
    <row r="161" spans="1:89" s="98" customFormat="1" x14ac:dyDescent="0.25">
      <c r="A161" s="99">
        <v>10104767</v>
      </c>
      <c r="B161" s="99"/>
      <c r="C161" s="772">
        <v>2196</v>
      </c>
      <c r="D161" s="807">
        <v>0.05</v>
      </c>
      <c r="E161" s="772">
        <f t="shared" si="6"/>
        <v>2306</v>
      </c>
      <c r="F161" s="778">
        <v>1.1000000000000001</v>
      </c>
      <c r="G161" s="774">
        <f t="shared" si="7"/>
        <v>2537</v>
      </c>
      <c r="H161" s="776"/>
      <c r="I161" s="758"/>
      <c r="J161" s="776"/>
      <c r="K161" s="786"/>
      <c r="L161" s="9" t="s">
        <v>308</v>
      </c>
      <c r="M161" s="9" t="s">
        <v>3283</v>
      </c>
      <c r="N161" s="9" t="s">
        <v>397</v>
      </c>
      <c r="O161" s="9" t="s">
        <v>310</v>
      </c>
      <c r="P161" s="9" t="s">
        <v>311</v>
      </c>
      <c r="Q161" s="9" t="s">
        <v>371</v>
      </c>
      <c r="R161" s="9" t="s">
        <v>372</v>
      </c>
      <c r="S161" s="9" t="s">
        <v>314</v>
      </c>
      <c r="T161" s="98" t="s">
        <v>210</v>
      </c>
      <c r="U161" s="99">
        <v>152</v>
      </c>
      <c r="V161" s="99" t="s">
        <v>207</v>
      </c>
      <c r="W161" s="99">
        <v>270</v>
      </c>
      <c r="X161" s="99" t="s">
        <v>207</v>
      </c>
      <c r="Y161" s="99">
        <v>187</v>
      </c>
      <c r="Z161" s="99" t="s">
        <v>207</v>
      </c>
      <c r="AA161" s="99">
        <v>280</v>
      </c>
      <c r="AB161" s="99" t="s">
        <v>207</v>
      </c>
      <c r="AC161" s="9">
        <v>310</v>
      </c>
      <c r="AD161" s="9" t="s">
        <v>207</v>
      </c>
      <c r="AE161" s="9">
        <v>122</v>
      </c>
      <c r="AF161" s="9" t="s">
        <v>315</v>
      </c>
      <c r="AG161" s="14" t="s">
        <v>330</v>
      </c>
      <c r="AH161" s="14" t="s">
        <v>207</v>
      </c>
      <c r="AI161" s="14" t="s">
        <v>331</v>
      </c>
      <c r="AJ161" s="14" t="s">
        <v>207</v>
      </c>
      <c r="AK161" s="9">
        <v>5</v>
      </c>
      <c r="AL161" s="14" t="s">
        <v>207</v>
      </c>
      <c r="AM161" s="9">
        <v>5</v>
      </c>
      <c r="AN161" s="14" t="s">
        <v>207</v>
      </c>
      <c r="AO161" s="9">
        <v>5</v>
      </c>
      <c r="AP161" s="14" t="s">
        <v>207</v>
      </c>
      <c r="AQ161" s="9">
        <v>30</v>
      </c>
      <c r="AR161" s="14" t="s">
        <v>207</v>
      </c>
      <c r="AS161" s="9" t="s">
        <v>0</v>
      </c>
      <c r="AT161" s="9" t="s">
        <v>318</v>
      </c>
      <c r="AU161" s="9" t="s">
        <v>376</v>
      </c>
      <c r="AV161" s="9" t="s">
        <v>320</v>
      </c>
      <c r="AW161" s="9" t="s">
        <v>3284</v>
      </c>
      <c r="AX161" s="9">
        <v>9010600000</v>
      </c>
      <c r="AY161" s="99">
        <v>330</v>
      </c>
      <c r="AZ161" s="12" t="s">
        <v>207</v>
      </c>
      <c r="BA161" s="99">
        <v>25</v>
      </c>
      <c r="BB161" s="12" t="s">
        <v>207</v>
      </c>
      <c r="BC161" s="99">
        <v>23</v>
      </c>
      <c r="BD161" s="12" t="s">
        <v>207</v>
      </c>
      <c r="BE161" s="99">
        <v>40</v>
      </c>
      <c r="BF161" s="12" t="s">
        <v>321</v>
      </c>
      <c r="BG161" s="654">
        <v>39.438000000000002</v>
      </c>
      <c r="BH161" s="12" t="s">
        <v>321</v>
      </c>
      <c r="BI161" s="99">
        <v>27</v>
      </c>
      <c r="BJ161" s="12" t="s">
        <v>321</v>
      </c>
      <c r="BK161" s="754">
        <v>0</v>
      </c>
      <c r="BL161" s="12" t="s">
        <v>321</v>
      </c>
      <c r="BM161" s="754">
        <v>0.33200000000000002</v>
      </c>
      <c r="BN161" s="12" t="s">
        <v>321</v>
      </c>
      <c r="BO161" s="754">
        <v>9.4079999999999995</v>
      </c>
      <c r="BP161" s="12" t="s">
        <v>321</v>
      </c>
      <c r="BQ161" s="754">
        <v>0</v>
      </c>
      <c r="BR161" s="12" t="s">
        <v>321</v>
      </c>
      <c r="BS161" s="654">
        <v>2.698</v>
      </c>
      <c r="BT161" s="12" t="s">
        <v>321</v>
      </c>
      <c r="BU161" s="654">
        <v>12.438000000000001</v>
      </c>
      <c r="BV161" s="12" t="s">
        <v>321</v>
      </c>
      <c r="BW161" s="9">
        <v>0.19</v>
      </c>
      <c r="BX161" s="9" t="s">
        <v>322</v>
      </c>
      <c r="BY161" s="755">
        <v>129.9</v>
      </c>
      <c r="BZ161" s="9" t="s">
        <v>315</v>
      </c>
      <c r="CA161" s="755">
        <v>9.8000000000000007</v>
      </c>
      <c r="CB161" s="9" t="s">
        <v>315</v>
      </c>
      <c r="CC161" s="755">
        <v>9.1</v>
      </c>
      <c r="CD161" s="9" t="s">
        <v>315</v>
      </c>
      <c r="CE161" s="755">
        <v>88.2</v>
      </c>
      <c r="CF161" s="9" t="s">
        <v>323</v>
      </c>
      <c r="CG161" s="755">
        <v>59.5</v>
      </c>
      <c r="CH161" s="9" t="s">
        <v>323</v>
      </c>
      <c r="CI161" s="9"/>
      <c r="CJ161" s="9"/>
      <c r="CK161" s="9"/>
    </row>
    <row r="162" spans="1:89" s="98" customFormat="1" x14ac:dyDescent="0.25">
      <c r="A162" s="99">
        <v>10104768</v>
      </c>
      <c r="B162" s="99"/>
      <c r="C162" s="772">
        <v>2419</v>
      </c>
      <c r="D162" s="807">
        <v>0.05</v>
      </c>
      <c r="E162" s="772">
        <f t="shared" si="6"/>
        <v>2540</v>
      </c>
      <c r="F162" s="778">
        <v>1.1000000000000001</v>
      </c>
      <c r="G162" s="774">
        <f t="shared" si="7"/>
        <v>2794</v>
      </c>
      <c r="H162" s="776"/>
      <c r="I162" s="758"/>
      <c r="J162" s="776"/>
      <c r="K162" s="786"/>
      <c r="L162" s="9" t="s">
        <v>308</v>
      </c>
      <c r="M162" s="9" t="s">
        <v>3285</v>
      </c>
      <c r="N162" s="9" t="s">
        <v>397</v>
      </c>
      <c r="O162" s="9" t="s">
        <v>310</v>
      </c>
      <c r="P162" s="9" t="s">
        <v>311</v>
      </c>
      <c r="Q162" s="9" t="s">
        <v>371</v>
      </c>
      <c r="R162" s="9" t="s">
        <v>372</v>
      </c>
      <c r="S162" s="9" t="s">
        <v>314</v>
      </c>
      <c r="T162" s="98" t="s">
        <v>210</v>
      </c>
      <c r="U162" s="99">
        <v>163</v>
      </c>
      <c r="V162" s="99" t="s">
        <v>207</v>
      </c>
      <c r="W162" s="99">
        <v>290</v>
      </c>
      <c r="X162" s="99" t="s">
        <v>207</v>
      </c>
      <c r="Y162" s="99">
        <v>198</v>
      </c>
      <c r="Z162" s="99" t="s">
        <v>207</v>
      </c>
      <c r="AA162" s="99">
        <v>300</v>
      </c>
      <c r="AB162" s="99" t="s">
        <v>207</v>
      </c>
      <c r="AC162" s="9">
        <v>333</v>
      </c>
      <c r="AD162" s="9" t="s">
        <v>207</v>
      </c>
      <c r="AE162" s="9">
        <v>131</v>
      </c>
      <c r="AF162" s="9" t="s">
        <v>315</v>
      </c>
      <c r="AG162" s="14" t="s">
        <v>332</v>
      </c>
      <c r="AH162" s="14" t="s">
        <v>207</v>
      </c>
      <c r="AI162" s="14" t="s">
        <v>333</v>
      </c>
      <c r="AJ162" s="14" t="s">
        <v>207</v>
      </c>
      <c r="AK162" s="9">
        <v>5</v>
      </c>
      <c r="AL162" s="14" t="s">
        <v>207</v>
      </c>
      <c r="AM162" s="9">
        <v>5</v>
      </c>
      <c r="AN162" s="14" t="s">
        <v>207</v>
      </c>
      <c r="AO162" s="9">
        <v>5</v>
      </c>
      <c r="AP162" s="14" t="s">
        <v>207</v>
      </c>
      <c r="AQ162" s="9">
        <v>30</v>
      </c>
      <c r="AR162" s="14" t="s">
        <v>207</v>
      </c>
      <c r="AS162" s="9" t="s">
        <v>0</v>
      </c>
      <c r="AT162" s="9" t="s">
        <v>318</v>
      </c>
      <c r="AU162" s="9" t="s">
        <v>376</v>
      </c>
      <c r="AV162" s="9" t="s">
        <v>320</v>
      </c>
      <c r="AW162" s="9" t="s">
        <v>3286</v>
      </c>
      <c r="AX162" s="9">
        <v>9010600000</v>
      </c>
      <c r="AY162" s="99">
        <v>351</v>
      </c>
      <c r="AZ162" s="12" t="s">
        <v>207</v>
      </c>
      <c r="BA162" s="99">
        <v>25</v>
      </c>
      <c r="BB162" s="12" t="s">
        <v>207</v>
      </c>
      <c r="BC162" s="99">
        <v>23</v>
      </c>
      <c r="BD162" s="12" t="s">
        <v>207</v>
      </c>
      <c r="BE162" s="99">
        <v>41</v>
      </c>
      <c r="BF162" s="12" t="s">
        <v>321</v>
      </c>
      <c r="BG162" s="654">
        <v>40.238</v>
      </c>
      <c r="BH162" s="12" t="s">
        <v>321</v>
      </c>
      <c r="BI162" s="99">
        <v>29</v>
      </c>
      <c r="BJ162" s="12" t="s">
        <v>321</v>
      </c>
      <c r="BK162" s="754">
        <v>0</v>
      </c>
      <c r="BL162" s="12" t="s">
        <v>321</v>
      </c>
      <c r="BM162" s="754">
        <v>0.34</v>
      </c>
      <c r="BN162" s="12" t="s">
        <v>321</v>
      </c>
      <c r="BO162" s="754">
        <v>8.1999999999999993</v>
      </c>
      <c r="BP162" s="12" t="s">
        <v>321</v>
      </c>
      <c r="BQ162" s="754">
        <v>0</v>
      </c>
      <c r="BR162" s="12" t="s">
        <v>321</v>
      </c>
      <c r="BS162" s="654">
        <v>2.698</v>
      </c>
      <c r="BT162" s="12" t="s">
        <v>321</v>
      </c>
      <c r="BU162" s="654">
        <v>11.238</v>
      </c>
      <c r="BV162" s="12" t="s">
        <v>321</v>
      </c>
      <c r="BW162" s="9">
        <v>0.2</v>
      </c>
      <c r="BX162" s="9" t="s">
        <v>322</v>
      </c>
      <c r="BY162" s="755">
        <v>138.19999999999999</v>
      </c>
      <c r="BZ162" s="9" t="s">
        <v>315</v>
      </c>
      <c r="CA162" s="755">
        <v>9.8000000000000007</v>
      </c>
      <c r="CB162" s="9" t="s">
        <v>315</v>
      </c>
      <c r="CC162" s="755">
        <v>9.1</v>
      </c>
      <c r="CD162" s="9" t="s">
        <v>315</v>
      </c>
      <c r="CE162" s="755">
        <v>90.4</v>
      </c>
      <c r="CF162" s="9" t="s">
        <v>323</v>
      </c>
      <c r="CG162" s="755">
        <v>63.9</v>
      </c>
      <c r="CH162" s="9" t="s">
        <v>323</v>
      </c>
      <c r="CI162" s="9"/>
      <c r="CJ162" s="9"/>
      <c r="CK162" s="9"/>
    </row>
    <row r="163" spans="1:89" s="98" customFormat="1" x14ac:dyDescent="0.25">
      <c r="A163" s="99">
        <v>10104769</v>
      </c>
      <c r="B163" s="99"/>
      <c r="C163" s="772">
        <v>2667</v>
      </c>
      <c r="D163" s="807">
        <v>0.05</v>
      </c>
      <c r="E163" s="772">
        <f t="shared" si="6"/>
        <v>2800</v>
      </c>
      <c r="F163" s="778">
        <v>1.1000000000000001</v>
      </c>
      <c r="G163" s="774">
        <f t="shared" si="7"/>
        <v>3080</v>
      </c>
      <c r="H163" s="776"/>
      <c r="I163" s="758"/>
      <c r="J163" s="776"/>
      <c r="K163" s="786"/>
      <c r="L163" s="9" t="s">
        <v>308</v>
      </c>
      <c r="M163" s="9" t="s">
        <v>3287</v>
      </c>
      <c r="N163" s="9" t="s">
        <v>397</v>
      </c>
      <c r="O163" s="9" t="s">
        <v>310</v>
      </c>
      <c r="P163" s="9" t="s">
        <v>311</v>
      </c>
      <c r="Q163" s="9" t="s">
        <v>371</v>
      </c>
      <c r="R163" s="9" t="s">
        <v>372</v>
      </c>
      <c r="S163" s="9" t="s">
        <v>314</v>
      </c>
      <c r="T163" s="98" t="s">
        <v>210</v>
      </c>
      <c r="U163" s="99">
        <v>174</v>
      </c>
      <c r="V163" s="99" t="s">
        <v>207</v>
      </c>
      <c r="W163" s="99">
        <v>310</v>
      </c>
      <c r="X163" s="99" t="s">
        <v>207</v>
      </c>
      <c r="Y163" s="99">
        <v>209</v>
      </c>
      <c r="Z163" s="99" t="s">
        <v>207</v>
      </c>
      <c r="AA163" s="99">
        <v>320</v>
      </c>
      <c r="AB163" s="99" t="s">
        <v>207</v>
      </c>
      <c r="AC163" s="9">
        <v>355</v>
      </c>
      <c r="AD163" s="9" t="s">
        <v>207</v>
      </c>
      <c r="AE163" s="9">
        <v>140</v>
      </c>
      <c r="AF163" s="9" t="s">
        <v>315</v>
      </c>
      <c r="AG163" s="14" t="s">
        <v>334</v>
      </c>
      <c r="AH163" s="14" t="s">
        <v>207</v>
      </c>
      <c r="AI163" s="14" t="s">
        <v>335</v>
      </c>
      <c r="AJ163" s="14" t="s">
        <v>207</v>
      </c>
      <c r="AK163" s="9">
        <v>5</v>
      </c>
      <c r="AL163" s="14" t="s">
        <v>207</v>
      </c>
      <c r="AM163" s="9">
        <v>5</v>
      </c>
      <c r="AN163" s="14" t="s">
        <v>207</v>
      </c>
      <c r="AO163" s="9">
        <v>5</v>
      </c>
      <c r="AP163" s="14" t="s">
        <v>207</v>
      </c>
      <c r="AQ163" s="9">
        <v>30</v>
      </c>
      <c r="AR163" s="14" t="s">
        <v>207</v>
      </c>
      <c r="AS163" s="9" t="s">
        <v>0</v>
      </c>
      <c r="AT163" s="9" t="s">
        <v>318</v>
      </c>
      <c r="AU163" s="9" t="s">
        <v>376</v>
      </c>
      <c r="AV163" s="9" t="s">
        <v>320</v>
      </c>
      <c r="AW163" s="9" t="s">
        <v>3288</v>
      </c>
      <c r="AX163" s="9">
        <v>9010600000</v>
      </c>
      <c r="AY163" s="99">
        <v>371</v>
      </c>
      <c r="AZ163" s="12" t="s">
        <v>207</v>
      </c>
      <c r="BA163" s="99">
        <v>25</v>
      </c>
      <c r="BB163" s="12" t="s">
        <v>207</v>
      </c>
      <c r="BC163" s="99">
        <v>23</v>
      </c>
      <c r="BD163" s="12" t="s">
        <v>207</v>
      </c>
      <c r="BE163" s="99">
        <v>46</v>
      </c>
      <c r="BF163" s="12" t="s">
        <v>321</v>
      </c>
      <c r="BG163" s="654">
        <v>45.597000000000001</v>
      </c>
      <c r="BH163" s="12" t="s">
        <v>321</v>
      </c>
      <c r="BI163" s="99">
        <v>34</v>
      </c>
      <c r="BJ163" s="12" t="s">
        <v>321</v>
      </c>
      <c r="BK163" s="754">
        <v>0</v>
      </c>
      <c r="BL163" s="12" t="s">
        <v>321</v>
      </c>
      <c r="BM163" s="754">
        <v>0.34799999999999998</v>
      </c>
      <c r="BN163" s="12" t="s">
        <v>321</v>
      </c>
      <c r="BO163" s="754">
        <v>8.5519999999999996</v>
      </c>
      <c r="BP163" s="12" t="s">
        <v>321</v>
      </c>
      <c r="BQ163" s="754">
        <v>0</v>
      </c>
      <c r="BR163" s="12" t="s">
        <v>321</v>
      </c>
      <c r="BS163" s="654">
        <v>2.698</v>
      </c>
      <c r="BT163" s="12" t="s">
        <v>321</v>
      </c>
      <c r="BU163" s="654">
        <v>11.597</v>
      </c>
      <c r="BV163" s="12" t="s">
        <v>321</v>
      </c>
      <c r="BW163" s="9">
        <v>0.22</v>
      </c>
      <c r="BX163" s="9" t="s">
        <v>322</v>
      </c>
      <c r="BY163" s="755">
        <v>146.1</v>
      </c>
      <c r="BZ163" s="9" t="s">
        <v>315</v>
      </c>
      <c r="CA163" s="755">
        <v>9.8000000000000007</v>
      </c>
      <c r="CB163" s="9" t="s">
        <v>315</v>
      </c>
      <c r="CC163" s="755">
        <v>9.1</v>
      </c>
      <c r="CD163" s="9" t="s">
        <v>315</v>
      </c>
      <c r="CE163" s="755">
        <v>103.6</v>
      </c>
      <c r="CF163" s="9" t="s">
        <v>323</v>
      </c>
      <c r="CG163" s="755">
        <v>75</v>
      </c>
      <c r="CH163" s="9" t="s">
        <v>323</v>
      </c>
      <c r="CI163" s="9"/>
      <c r="CJ163" s="9"/>
      <c r="CK163" s="9"/>
    </row>
    <row r="164" spans="1:89" s="98" customFormat="1" x14ac:dyDescent="0.25">
      <c r="A164" s="99">
        <v>10104770</v>
      </c>
      <c r="B164" s="99"/>
      <c r="C164" s="772">
        <v>2940</v>
      </c>
      <c r="D164" s="807">
        <v>0.05</v>
      </c>
      <c r="E164" s="772">
        <f t="shared" si="6"/>
        <v>3087</v>
      </c>
      <c r="F164" s="778">
        <v>1.1000000000000001</v>
      </c>
      <c r="G164" s="774">
        <f t="shared" si="7"/>
        <v>3396</v>
      </c>
      <c r="H164" s="776"/>
      <c r="I164" s="758"/>
      <c r="J164" s="776"/>
      <c r="K164" s="786"/>
      <c r="L164" s="9" t="s">
        <v>308</v>
      </c>
      <c r="M164" s="9" t="s">
        <v>3289</v>
      </c>
      <c r="N164" s="9" t="s">
        <v>397</v>
      </c>
      <c r="O164" s="9" t="s">
        <v>310</v>
      </c>
      <c r="P164" s="9" t="s">
        <v>311</v>
      </c>
      <c r="Q164" s="9" t="s">
        <v>371</v>
      </c>
      <c r="R164" s="9" t="s">
        <v>372</v>
      </c>
      <c r="S164" s="9" t="s">
        <v>314</v>
      </c>
      <c r="T164" s="98" t="s">
        <v>210</v>
      </c>
      <c r="U164" s="99">
        <v>186</v>
      </c>
      <c r="V164" s="99" t="s">
        <v>207</v>
      </c>
      <c r="W164" s="99">
        <v>330</v>
      </c>
      <c r="X164" s="99" t="s">
        <v>207</v>
      </c>
      <c r="Y164" s="99">
        <v>221</v>
      </c>
      <c r="Z164" s="99" t="s">
        <v>207</v>
      </c>
      <c r="AA164" s="99">
        <v>340</v>
      </c>
      <c r="AB164" s="99" t="s">
        <v>207</v>
      </c>
      <c r="AC164" s="9">
        <v>379</v>
      </c>
      <c r="AD164" s="9" t="s">
        <v>207</v>
      </c>
      <c r="AE164" s="9">
        <v>149</v>
      </c>
      <c r="AF164" s="9" t="s">
        <v>315</v>
      </c>
      <c r="AG164" s="14" t="s">
        <v>336</v>
      </c>
      <c r="AH164" s="14" t="s">
        <v>207</v>
      </c>
      <c r="AI164" s="14" t="s">
        <v>337</v>
      </c>
      <c r="AJ164" s="14" t="s">
        <v>207</v>
      </c>
      <c r="AK164" s="9">
        <v>5</v>
      </c>
      <c r="AL164" s="14" t="s">
        <v>207</v>
      </c>
      <c r="AM164" s="9">
        <v>5</v>
      </c>
      <c r="AN164" s="14" t="s">
        <v>207</v>
      </c>
      <c r="AO164" s="9">
        <v>5</v>
      </c>
      <c r="AP164" s="14" t="s">
        <v>207</v>
      </c>
      <c r="AQ164" s="9">
        <v>30</v>
      </c>
      <c r="AR164" s="14" t="s">
        <v>207</v>
      </c>
      <c r="AS164" s="9" t="s">
        <v>0</v>
      </c>
      <c r="AT164" s="9" t="s">
        <v>318</v>
      </c>
      <c r="AU164" s="9" t="s">
        <v>376</v>
      </c>
      <c r="AV164" s="9" t="s">
        <v>320</v>
      </c>
      <c r="AW164" s="9" t="s">
        <v>3290</v>
      </c>
      <c r="AX164" s="9">
        <v>9010600000</v>
      </c>
      <c r="AY164" s="99">
        <v>391</v>
      </c>
      <c r="AZ164" s="12" t="s">
        <v>207</v>
      </c>
      <c r="BA164" s="99">
        <v>25</v>
      </c>
      <c r="BB164" s="12" t="s">
        <v>207</v>
      </c>
      <c r="BC164" s="99">
        <v>23</v>
      </c>
      <c r="BD164" s="12" t="s">
        <v>207</v>
      </c>
      <c r="BE164" s="99">
        <v>49</v>
      </c>
      <c r="BF164" s="12" t="s">
        <v>321</v>
      </c>
      <c r="BG164" s="654">
        <v>48.837000000000003</v>
      </c>
      <c r="BH164" s="12" t="s">
        <v>321</v>
      </c>
      <c r="BI164" s="99">
        <v>37</v>
      </c>
      <c r="BJ164" s="12" t="s">
        <v>321</v>
      </c>
      <c r="BK164" s="754">
        <v>0</v>
      </c>
      <c r="BL164" s="12" t="s">
        <v>321</v>
      </c>
      <c r="BM164" s="754">
        <v>0.35599999999999998</v>
      </c>
      <c r="BN164" s="12" t="s">
        <v>321</v>
      </c>
      <c r="BO164" s="754">
        <v>8.7829999999999995</v>
      </c>
      <c r="BP164" s="12" t="s">
        <v>321</v>
      </c>
      <c r="BQ164" s="754">
        <v>0</v>
      </c>
      <c r="BR164" s="12" t="s">
        <v>321</v>
      </c>
      <c r="BS164" s="654">
        <v>2.698</v>
      </c>
      <c r="BT164" s="12" t="s">
        <v>321</v>
      </c>
      <c r="BU164" s="654">
        <v>11.837</v>
      </c>
      <c r="BV164" s="12" t="s">
        <v>321</v>
      </c>
      <c r="BW164" s="9">
        <v>0.23</v>
      </c>
      <c r="BX164" s="9" t="s">
        <v>322</v>
      </c>
      <c r="BY164" s="755">
        <v>153.9</v>
      </c>
      <c r="BZ164" s="9" t="s">
        <v>315</v>
      </c>
      <c r="CA164" s="755">
        <v>9.8000000000000007</v>
      </c>
      <c r="CB164" s="9" t="s">
        <v>315</v>
      </c>
      <c r="CC164" s="755">
        <v>9.1</v>
      </c>
      <c r="CD164" s="9" t="s">
        <v>315</v>
      </c>
      <c r="CE164" s="755">
        <v>110.2</v>
      </c>
      <c r="CF164" s="9" t="s">
        <v>323</v>
      </c>
      <c r="CG164" s="755">
        <v>81.599999999999994</v>
      </c>
      <c r="CH164" s="9" t="s">
        <v>323</v>
      </c>
      <c r="CI164" s="9"/>
      <c r="CJ164" s="9"/>
      <c r="CK164" s="9"/>
    </row>
    <row r="165" spans="1:89" s="98" customFormat="1" x14ac:dyDescent="0.25">
      <c r="A165" s="99">
        <v>10104771</v>
      </c>
      <c r="B165" s="99"/>
      <c r="C165" s="772">
        <v>3235</v>
      </c>
      <c r="D165" s="807">
        <v>0.05</v>
      </c>
      <c r="E165" s="772">
        <f t="shared" si="6"/>
        <v>3397</v>
      </c>
      <c r="F165" s="778">
        <v>1.1000000000000001</v>
      </c>
      <c r="G165" s="774">
        <f t="shared" si="7"/>
        <v>3737</v>
      </c>
      <c r="H165" s="776"/>
      <c r="I165" s="758"/>
      <c r="J165" s="776"/>
      <c r="K165" s="786"/>
      <c r="L165" s="9" t="s">
        <v>308</v>
      </c>
      <c r="M165" s="9" t="s">
        <v>3291</v>
      </c>
      <c r="N165" s="9" t="s">
        <v>397</v>
      </c>
      <c r="O165" s="9" t="s">
        <v>310</v>
      </c>
      <c r="P165" s="9" t="s">
        <v>311</v>
      </c>
      <c r="Q165" s="9" t="s">
        <v>371</v>
      </c>
      <c r="R165" s="9" t="s">
        <v>372</v>
      </c>
      <c r="S165" s="9" t="s">
        <v>314</v>
      </c>
      <c r="T165" s="98" t="s">
        <v>210</v>
      </c>
      <c r="U165" s="99">
        <v>197</v>
      </c>
      <c r="V165" s="99" t="s">
        <v>207</v>
      </c>
      <c r="W165" s="99">
        <v>350</v>
      </c>
      <c r="X165" s="99" t="s">
        <v>207</v>
      </c>
      <c r="Y165" s="99">
        <v>232</v>
      </c>
      <c r="Z165" s="99" t="s">
        <v>207</v>
      </c>
      <c r="AA165" s="99">
        <v>360</v>
      </c>
      <c r="AB165" s="99" t="s">
        <v>207</v>
      </c>
      <c r="AC165" s="9">
        <v>402</v>
      </c>
      <c r="AD165" s="9" t="s">
        <v>207</v>
      </c>
      <c r="AE165" s="9">
        <v>158</v>
      </c>
      <c r="AF165" s="9" t="s">
        <v>315</v>
      </c>
      <c r="AG165" s="14" t="s">
        <v>338</v>
      </c>
      <c r="AH165" s="14" t="s">
        <v>207</v>
      </c>
      <c r="AI165" s="14" t="s">
        <v>339</v>
      </c>
      <c r="AJ165" s="14" t="s">
        <v>207</v>
      </c>
      <c r="AK165" s="9">
        <v>5</v>
      </c>
      <c r="AL165" s="14" t="s">
        <v>207</v>
      </c>
      <c r="AM165" s="9">
        <v>5</v>
      </c>
      <c r="AN165" s="14" t="s">
        <v>207</v>
      </c>
      <c r="AO165" s="9">
        <v>5</v>
      </c>
      <c r="AP165" s="14" t="s">
        <v>207</v>
      </c>
      <c r="AQ165" s="9">
        <v>30</v>
      </c>
      <c r="AR165" s="14" t="s">
        <v>207</v>
      </c>
      <c r="AS165" s="9" t="s">
        <v>0</v>
      </c>
      <c r="AT165" s="9" t="s">
        <v>318</v>
      </c>
      <c r="AU165" s="9" t="s">
        <v>376</v>
      </c>
      <c r="AV165" s="9" t="s">
        <v>320</v>
      </c>
      <c r="AW165" s="9" t="s">
        <v>3292</v>
      </c>
      <c r="AX165" s="9">
        <v>9010600000</v>
      </c>
      <c r="AY165" s="99">
        <v>419</v>
      </c>
      <c r="AZ165" s="12" t="s">
        <v>207</v>
      </c>
      <c r="BA165" s="99">
        <v>30</v>
      </c>
      <c r="BB165" s="12" t="s">
        <v>207</v>
      </c>
      <c r="BC165" s="99">
        <v>33</v>
      </c>
      <c r="BD165" s="12" t="s">
        <v>207</v>
      </c>
      <c r="BE165" s="99">
        <v>88</v>
      </c>
      <c r="BF165" s="12" t="s">
        <v>321</v>
      </c>
      <c r="BG165" s="654">
        <v>87.394999999999996</v>
      </c>
      <c r="BH165" s="12" t="s">
        <v>321</v>
      </c>
      <c r="BI165" s="99">
        <v>44</v>
      </c>
      <c r="BJ165" s="12" t="s">
        <v>321</v>
      </c>
      <c r="BK165" s="754">
        <v>0</v>
      </c>
      <c r="BL165" s="12" t="s">
        <v>321</v>
      </c>
      <c r="BM165" s="754">
        <v>0.52600000000000002</v>
      </c>
      <c r="BN165" s="12" t="s">
        <v>321</v>
      </c>
      <c r="BO165" s="754">
        <v>1.82</v>
      </c>
      <c r="BP165" s="12" t="s">
        <v>321</v>
      </c>
      <c r="BQ165" s="754">
        <v>0.02</v>
      </c>
      <c r="BR165" s="12" t="s">
        <v>321</v>
      </c>
      <c r="BS165" s="654">
        <v>41.029000000000003</v>
      </c>
      <c r="BT165" s="12" t="s">
        <v>321</v>
      </c>
      <c r="BU165" s="654">
        <v>43.395000000000003</v>
      </c>
      <c r="BV165" s="12" t="s">
        <v>321</v>
      </c>
      <c r="BW165" s="9">
        <v>0.42</v>
      </c>
      <c r="BX165" s="9" t="s">
        <v>322</v>
      </c>
      <c r="BY165" s="755">
        <v>165</v>
      </c>
      <c r="BZ165" s="9" t="s">
        <v>315</v>
      </c>
      <c r="CA165" s="755">
        <v>11.8</v>
      </c>
      <c r="CB165" s="9" t="s">
        <v>315</v>
      </c>
      <c r="CC165" s="755">
        <v>13</v>
      </c>
      <c r="CD165" s="9" t="s">
        <v>315</v>
      </c>
      <c r="CE165" s="755">
        <v>187.4</v>
      </c>
      <c r="CF165" s="9" t="s">
        <v>323</v>
      </c>
      <c r="CG165" s="755">
        <v>97</v>
      </c>
      <c r="CH165" s="9" t="s">
        <v>323</v>
      </c>
      <c r="CI165" s="9"/>
      <c r="CJ165" s="9"/>
      <c r="CK165" s="9"/>
    </row>
    <row r="166" spans="1:89" s="98" customFormat="1" x14ac:dyDescent="0.25">
      <c r="A166" s="99">
        <v>10104772</v>
      </c>
      <c r="B166" s="99"/>
      <c r="C166" s="772">
        <v>3553</v>
      </c>
      <c r="D166" s="807">
        <v>0.05</v>
      </c>
      <c r="E166" s="772">
        <f t="shared" si="6"/>
        <v>3731</v>
      </c>
      <c r="F166" s="778">
        <v>1.1000000000000001</v>
      </c>
      <c r="G166" s="774">
        <f t="shared" si="7"/>
        <v>4104</v>
      </c>
      <c r="H166" s="776"/>
      <c r="I166" s="758"/>
      <c r="J166" s="776"/>
      <c r="K166" s="786"/>
      <c r="L166" s="9" t="s">
        <v>308</v>
      </c>
      <c r="M166" s="9" t="s">
        <v>3293</v>
      </c>
      <c r="N166" s="9" t="s">
        <v>397</v>
      </c>
      <c r="O166" s="9" t="s">
        <v>310</v>
      </c>
      <c r="P166" s="9" t="s">
        <v>311</v>
      </c>
      <c r="Q166" s="9" t="s">
        <v>371</v>
      </c>
      <c r="R166" s="9" t="s">
        <v>372</v>
      </c>
      <c r="S166" s="9" t="s">
        <v>314</v>
      </c>
      <c r="T166" s="98" t="s">
        <v>210</v>
      </c>
      <c r="U166" s="99">
        <v>208</v>
      </c>
      <c r="V166" s="99" t="s">
        <v>207</v>
      </c>
      <c r="W166" s="99">
        <v>370</v>
      </c>
      <c r="X166" s="99" t="s">
        <v>207</v>
      </c>
      <c r="Y166" s="99">
        <v>243</v>
      </c>
      <c r="Z166" s="99" t="s">
        <v>207</v>
      </c>
      <c r="AA166" s="99">
        <v>380</v>
      </c>
      <c r="AB166" s="99" t="s">
        <v>207</v>
      </c>
      <c r="AC166" s="9">
        <v>424</v>
      </c>
      <c r="AD166" s="9" t="s">
        <v>207</v>
      </c>
      <c r="AE166" s="9">
        <v>167</v>
      </c>
      <c r="AF166" s="9" t="s">
        <v>315</v>
      </c>
      <c r="AG166" s="14" t="s">
        <v>340</v>
      </c>
      <c r="AH166" s="14" t="s">
        <v>207</v>
      </c>
      <c r="AI166" s="14" t="s">
        <v>341</v>
      </c>
      <c r="AJ166" s="14" t="s">
        <v>207</v>
      </c>
      <c r="AK166" s="9">
        <v>5</v>
      </c>
      <c r="AL166" s="14" t="s">
        <v>207</v>
      </c>
      <c r="AM166" s="9">
        <v>5</v>
      </c>
      <c r="AN166" s="14" t="s">
        <v>207</v>
      </c>
      <c r="AO166" s="9">
        <v>5</v>
      </c>
      <c r="AP166" s="14" t="s">
        <v>207</v>
      </c>
      <c r="AQ166" s="9">
        <v>30</v>
      </c>
      <c r="AR166" s="14" t="s">
        <v>207</v>
      </c>
      <c r="AS166" s="9" t="s">
        <v>0</v>
      </c>
      <c r="AT166" s="9" t="s">
        <v>318</v>
      </c>
      <c r="AU166" s="9" t="s">
        <v>376</v>
      </c>
      <c r="AV166" s="9" t="s">
        <v>320</v>
      </c>
      <c r="AW166" s="9" t="s">
        <v>3294</v>
      </c>
      <c r="AX166" s="9">
        <v>9010600000</v>
      </c>
      <c r="AY166" s="99">
        <v>434</v>
      </c>
      <c r="AZ166" s="12" t="s">
        <v>207</v>
      </c>
      <c r="BA166" s="99">
        <v>30</v>
      </c>
      <c r="BB166" s="12" t="s">
        <v>207</v>
      </c>
      <c r="BC166" s="99">
        <v>33</v>
      </c>
      <c r="BD166" s="12" t="s">
        <v>207</v>
      </c>
      <c r="BE166" s="99">
        <v>91</v>
      </c>
      <c r="BF166" s="12" t="s">
        <v>321</v>
      </c>
      <c r="BG166" s="654">
        <v>90.488</v>
      </c>
      <c r="BH166" s="12" t="s">
        <v>321</v>
      </c>
      <c r="BI166" s="99">
        <v>46</v>
      </c>
      <c r="BJ166" s="12" t="s">
        <v>321</v>
      </c>
      <c r="BK166" s="754">
        <v>0</v>
      </c>
      <c r="BL166" s="12" t="s">
        <v>321</v>
      </c>
      <c r="BM166" s="754">
        <v>0.53700000000000003</v>
      </c>
      <c r="BN166" s="12" t="s">
        <v>321</v>
      </c>
      <c r="BO166" s="754">
        <v>1.82</v>
      </c>
      <c r="BP166" s="12" t="s">
        <v>321</v>
      </c>
      <c r="BQ166" s="754">
        <v>0.02</v>
      </c>
      <c r="BR166" s="12" t="s">
        <v>321</v>
      </c>
      <c r="BS166" s="654">
        <v>42.110999999999997</v>
      </c>
      <c r="BT166" s="12" t="s">
        <v>321</v>
      </c>
      <c r="BU166" s="654">
        <v>44.488</v>
      </c>
      <c r="BV166" s="12" t="s">
        <v>321</v>
      </c>
      <c r="BW166" s="9">
        <v>0.44</v>
      </c>
      <c r="BX166" s="9" t="s">
        <v>322</v>
      </c>
      <c r="BY166" s="755">
        <v>170.9</v>
      </c>
      <c r="BZ166" s="9" t="s">
        <v>315</v>
      </c>
      <c r="CA166" s="755">
        <v>11.8</v>
      </c>
      <c r="CB166" s="9" t="s">
        <v>315</v>
      </c>
      <c r="CC166" s="755">
        <v>13</v>
      </c>
      <c r="CD166" s="9" t="s">
        <v>315</v>
      </c>
      <c r="CE166" s="755">
        <v>196.2</v>
      </c>
      <c r="CF166" s="9" t="s">
        <v>323</v>
      </c>
      <c r="CG166" s="755">
        <v>101.4</v>
      </c>
      <c r="CH166" s="9" t="s">
        <v>323</v>
      </c>
      <c r="CI166" s="9"/>
      <c r="CJ166" s="9"/>
      <c r="CK166" s="9"/>
    </row>
    <row r="167" spans="1:89" s="98" customFormat="1" x14ac:dyDescent="0.25">
      <c r="A167" s="99">
        <v>10104773</v>
      </c>
      <c r="B167" s="99"/>
      <c r="C167" s="772">
        <v>3896</v>
      </c>
      <c r="D167" s="807">
        <v>0.05</v>
      </c>
      <c r="E167" s="772">
        <f t="shared" si="6"/>
        <v>4091</v>
      </c>
      <c r="F167" s="778">
        <v>1.1000000000000001</v>
      </c>
      <c r="G167" s="774">
        <f t="shared" si="7"/>
        <v>4500</v>
      </c>
      <c r="H167" s="776"/>
      <c r="I167" s="758"/>
      <c r="J167" s="776"/>
      <c r="K167" s="786"/>
      <c r="L167" s="9" t="s">
        <v>308</v>
      </c>
      <c r="M167" s="9" t="s">
        <v>3295</v>
      </c>
      <c r="N167" s="9" t="s">
        <v>397</v>
      </c>
      <c r="O167" s="9" t="s">
        <v>310</v>
      </c>
      <c r="P167" s="9" t="s">
        <v>311</v>
      </c>
      <c r="Q167" s="9" t="s">
        <v>371</v>
      </c>
      <c r="R167" s="9" t="s">
        <v>372</v>
      </c>
      <c r="S167" s="9" t="s">
        <v>314</v>
      </c>
      <c r="T167" s="98" t="s">
        <v>210</v>
      </c>
      <c r="U167" s="99">
        <v>219</v>
      </c>
      <c r="V167" s="99" t="s">
        <v>207</v>
      </c>
      <c r="W167" s="99">
        <v>390</v>
      </c>
      <c r="X167" s="99" t="s">
        <v>207</v>
      </c>
      <c r="Y167" s="99">
        <v>254</v>
      </c>
      <c r="Z167" s="99" t="s">
        <v>207</v>
      </c>
      <c r="AA167" s="99">
        <v>400</v>
      </c>
      <c r="AB167" s="99" t="s">
        <v>207</v>
      </c>
      <c r="AC167" s="9">
        <v>447</v>
      </c>
      <c r="AD167" s="9" t="s">
        <v>207</v>
      </c>
      <c r="AE167" s="9">
        <v>176</v>
      </c>
      <c r="AF167" s="9" t="s">
        <v>315</v>
      </c>
      <c r="AG167" s="14" t="s">
        <v>342</v>
      </c>
      <c r="AH167" s="14" t="s">
        <v>207</v>
      </c>
      <c r="AI167" s="14" t="s">
        <v>343</v>
      </c>
      <c r="AJ167" s="14" t="s">
        <v>207</v>
      </c>
      <c r="AK167" s="9">
        <v>5</v>
      </c>
      <c r="AL167" s="14" t="s">
        <v>207</v>
      </c>
      <c r="AM167" s="9">
        <v>5</v>
      </c>
      <c r="AN167" s="14" t="s">
        <v>207</v>
      </c>
      <c r="AO167" s="9">
        <v>5</v>
      </c>
      <c r="AP167" s="14" t="s">
        <v>207</v>
      </c>
      <c r="AQ167" s="9">
        <v>30</v>
      </c>
      <c r="AR167" s="14" t="s">
        <v>207</v>
      </c>
      <c r="AS167" s="9" t="s">
        <v>0</v>
      </c>
      <c r="AT167" s="9" t="s">
        <v>318</v>
      </c>
      <c r="AU167" s="9" t="s">
        <v>376</v>
      </c>
      <c r="AV167" s="9" t="s">
        <v>320</v>
      </c>
      <c r="AW167" s="9" t="s">
        <v>3296</v>
      </c>
      <c r="AX167" s="9">
        <v>9010600000</v>
      </c>
      <c r="AY167" s="99">
        <v>452</v>
      </c>
      <c r="AZ167" s="12" t="s">
        <v>207</v>
      </c>
      <c r="BA167" s="99">
        <v>30</v>
      </c>
      <c r="BB167" s="12" t="s">
        <v>207</v>
      </c>
      <c r="BC167" s="99">
        <v>33</v>
      </c>
      <c r="BD167" s="12" t="s">
        <v>207</v>
      </c>
      <c r="BE167" s="99">
        <v>95</v>
      </c>
      <c r="BF167" s="12" t="s">
        <v>321</v>
      </c>
      <c r="BG167" s="654">
        <v>94.945999999999998</v>
      </c>
      <c r="BH167" s="12" t="s">
        <v>321</v>
      </c>
      <c r="BI167" s="99">
        <v>49</v>
      </c>
      <c r="BJ167" s="12" t="s">
        <v>321</v>
      </c>
      <c r="BK167" s="754">
        <v>0</v>
      </c>
      <c r="BL167" s="12" t="s">
        <v>321</v>
      </c>
      <c r="BM167" s="754">
        <v>0.55300000000000005</v>
      </c>
      <c r="BN167" s="12" t="s">
        <v>321</v>
      </c>
      <c r="BO167" s="754">
        <v>1.82</v>
      </c>
      <c r="BP167" s="12" t="s">
        <v>321</v>
      </c>
      <c r="BQ167" s="754">
        <v>0.02</v>
      </c>
      <c r="BR167" s="12" t="s">
        <v>321</v>
      </c>
      <c r="BS167" s="654">
        <v>43.552999999999997</v>
      </c>
      <c r="BT167" s="12" t="s">
        <v>321</v>
      </c>
      <c r="BU167" s="654">
        <v>45.945999999999998</v>
      </c>
      <c r="BV167" s="12" t="s">
        <v>321</v>
      </c>
      <c r="BW167" s="9">
        <v>0.46</v>
      </c>
      <c r="BX167" s="9" t="s">
        <v>322</v>
      </c>
      <c r="BY167" s="755">
        <v>178</v>
      </c>
      <c r="BZ167" s="9" t="s">
        <v>315</v>
      </c>
      <c r="CA167" s="755">
        <v>11.8</v>
      </c>
      <c r="CB167" s="9" t="s">
        <v>315</v>
      </c>
      <c r="CC167" s="755">
        <v>13</v>
      </c>
      <c r="CD167" s="9" t="s">
        <v>315</v>
      </c>
      <c r="CE167" s="755">
        <v>205</v>
      </c>
      <c r="CF167" s="9" t="s">
        <v>323</v>
      </c>
      <c r="CG167" s="755">
        <v>108</v>
      </c>
      <c r="CH167" s="9" t="s">
        <v>323</v>
      </c>
      <c r="CI167" s="9"/>
      <c r="CJ167" s="9"/>
      <c r="CK167" s="9"/>
    </row>
    <row r="168" spans="1:89" s="98" customFormat="1" x14ac:dyDescent="0.25">
      <c r="A168" s="99">
        <v>10144763</v>
      </c>
      <c r="B168" s="99"/>
      <c r="C168" s="772">
        <v>1535</v>
      </c>
      <c r="D168" s="807">
        <v>0.05</v>
      </c>
      <c r="E168" s="772">
        <f t="shared" ref="E168:E211" si="8">ROUND(C168*(1+D168),0)</f>
        <v>1612</v>
      </c>
      <c r="F168" s="778">
        <v>1.1000000000000001</v>
      </c>
      <c r="G168" s="774">
        <f t="shared" ref="G168:G211" si="9">ROUND(E168*F168,0)</f>
        <v>1773</v>
      </c>
      <c r="H168" s="776"/>
      <c r="I168" s="758"/>
      <c r="J168" s="776"/>
      <c r="K168" s="786"/>
      <c r="L168" s="9" t="s">
        <v>308</v>
      </c>
      <c r="M168" s="9" t="s">
        <v>464</v>
      </c>
      <c r="N168" s="9" t="s">
        <v>397</v>
      </c>
      <c r="O168" s="9" t="s">
        <v>310</v>
      </c>
      <c r="P168" s="9" t="s">
        <v>311</v>
      </c>
      <c r="Q168" s="9" t="s">
        <v>371</v>
      </c>
      <c r="R168" s="9" t="s">
        <v>372</v>
      </c>
      <c r="S168" s="9" t="s">
        <v>314</v>
      </c>
      <c r="T168" s="98" t="s">
        <v>210</v>
      </c>
      <c r="U168" s="99">
        <v>107</v>
      </c>
      <c r="V168" s="99" t="s">
        <v>207</v>
      </c>
      <c r="W168" s="99">
        <v>190</v>
      </c>
      <c r="X168" s="99" t="s">
        <v>207</v>
      </c>
      <c r="Y168" s="99">
        <v>117</v>
      </c>
      <c r="Z168" s="99" t="s">
        <v>207</v>
      </c>
      <c r="AA168" s="99">
        <v>200</v>
      </c>
      <c r="AB168" s="99" t="s">
        <v>207</v>
      </c>
      <c r="AC168" s="9">
        <v>218</v>
      </c>
      <c r="AD168" s="9" t="s">
        <v>207</v>
      </c>
      <c r="AE168" s="9">
        <v>86</v>
      </c>
      <c r="AF168" s="9" t="s">
        <v>315</v>
      </c>
      <c r="AG168" s="14" t="s">
        <v>316</v>
      </c>
      <c r="AH168" s="14" t="s">
        <v>207</v>
      </c>
      <c r="AI168" s="14" t="s">
        <v>317</v>
      </c>
      <c r="AJ168" s="14" t="s">
        <v>207</v>
      </c>
      <c r="AK168" s="9">
        <v>5</v>
      </c>
      <c r="AL168" s="14" t="s">
        <v>207</v>
      </c>
      <c r="AM168" s="9">
        <v>5</v>
      </c>
      <c r="AN168" s="14" t="s">
        <v>207</v>
      </c>
      <c r="AO168" s="9">
        <v>5</v>
      </c>
      <c r="AP168" s="14" t="s">
        <v>207</v>
      </c>
      <c r="AQ168" s="9">
        <v>5</v>
      </c>
      <c r="AR168" s="14" t="s">
        <v>207</v>
      </c>
      <c r="AS168" s="9" t="s">
        <v>0</v>
      </c>
      <c r="AT168" s="9" t="s">
        <v>318</v>
      </c>
      <c r="AU168" s="9" t="s">
        <v>376</v>
      </c>
      <c r="AV168" s="9" t="s">
        <v>320</v>
      </c>
      <c r="AW168" s="9" t="s">
        <v>3297</v>
      </c>
      <c r="AX168" s="9">
        <v>9010600000</v>
      </c>
      <c r="AY168" s="99">
        <v>251</v>
      </c>
      <c r="AZ168" s="12" t="s">
        <v>207</v>
      </c>
      <c r="BA168" s="99">
        <v>25</v>
      </c>
      <c r="BB168" s="12" t="s">
        <v>207</v>
      </c>
      <c r="BC168" s="99">
        <v>23</v>
      </c>
      <c r="BD168" s="12" t="s">
        <v>207</v>
      </c>
      <c r="BE168" s="99">
        <v>30</v>
      </c>
      <c r="BF168" s="12" t="s">
        <v>321</v>
      </c>
      <c r="BG168" s="654">
        <v>29.238</v>
      </c>
      <c r="BH168" s="12" t="s">
        <v>321</v>
      </c>
      <c r="BI168" s="99">
        <v>20</v>
      </c>
      <c r="BJ168" s="12" t="s">
        <v>321</v>
      </c>
      <c r="BK168" s="754">
        <v>0</v>
      </c>
      <c r="BL168" s="12" t="s">
        <v>321</v>
      </c>
      <c r="BM168" s="754">
        <v>0.3</v>
      </c>
      <c r="BN168" s="12" t="s">
        <v>321</v>
      </c>
      <c r="BO168" s="754">
        <v>6.24</v>
      </c>
      <c r="BP168" s="12" t="s">
        <v>321</v>
      </c>
      <c r="BQ168" s="754">
        <v>0</v>
      </c>
      <c r="BR168" s="12" t="s">
        <v>321</v>
      </c>
      <c r="BS168" s="654">
        <v>2.698</v>
      </c>
      <c r="BT168" s="12" t="s">
        <v>321</v>
      </c>
      <c r="BU168" s="654">
        <v>9.2379999999999995</v>
      </c>
      <c r="BV168" s="12" t="s">
        <v>321</v>
      </c>
      <c r="BW168" s="9">
        <v>0.15</v>
      </c>
      <c r="BX168" s="9" t="s">
        <v>322</v>
      </c>
      <c r="BY168" s="755">
        <v>98.8</v>
      </c>
      <c r="BZ168" s="9" t="s">
        <v>315</v>
      </c>
      <c r="CA168" s="755">
        <v>9.8000000000000007</v>
      </c>
      <c r="CB168" s="9" t="s">
        <v>315</v>
      </c>
      <c r="CC168" s="755">
        <v>9.1</v>
      </c>
      <c r="CD168" s="9" t="s">
        <v>315</v>
      </c>
      <c r="CE168" s="755">
        <v>66.099999999999994</v>
      </c>
      <c r="CF168" s="9" t="s">
        <v>323</v>
      </c>
      <c r="CG168" s="755">
        <v>44.1</v>
      </c>
      <c r="CH168" s="9" t="s">
        <v>323</v>
      </c>
      <c r="CI168" s="9"/>
      <c r="CJ168" s="9"/>
      <c r="CK168" s="9"/>
    </row>
    <row r="169" spans="1:89" s="98" customFormat="1" x14ac:dyDescent="0.25">
      <c r="A169" s="99">
        <v>10144764</v>
      </c>
      <c r="B169" s="99"/>
      <c r="C169" s="772">
        <v>1664</v>
      </c>
      <c r="D169" s="807">
        <v>0.05</v>
      </c>
      <c r="E169" s="772">
        <f t="shared" si="8"/>
        <v>1747</v>
      </c>
      <c r="F169" s="778">
        <v>1.1000000000000001</v>
      </c>
      <c r="G169" s="774">
        <f t="shared" si="9"/>
        <v>1922</v>
      </c>
      <c r="H169" s="776"/>
      <c r="I169" s="758"/>
      <c r="J169" s="776"/>
      <c r="K169" s="786"/>
      <c r="L169" s="9" t="s">
        <v>308</v>
      </c>
      <c r="M169" s="9" t="s">
        <v>465</v>
      </c>
      <c r="N169" s="9" t="s">
        <v>397</v>
      </c>
      <c r="O169" s="9" t="s">
        <v>310</v>
      </c>
      <c r="P169" s="9" t="s">
        <v>311</v>
      </c>
      <c r="Q169" s="9" t="s">
        <v>371</v>
      </c>
      <c r="R169" s="9" t="s">
        <v>372</v>
      </c>
      <c r="S169" s="9" t="s">
        <v>314</v>
      </c>
      <c r="T169" s="98" t="s">
        <v>210</v>
      </c>
      <c r="U169" s="99">
        <v>118</v>
      </c>
      <c r="V169" s="99" t="s">
        <v>207</v>
      </c>
      <c r="W169" s="99">
        <v>210</v>
      </c>
      <c r="X169" s="99" t="s">
        <v>207</v>
      </c>
      <c r="Y169" s="99">
        <v>128</v>
      </c>
      <c r="Z169" s="99" t="s">
        <v>207</v>
      </c>
      <c r="AA169" s="99">
        <v>220</v>
      </c>
      <c r="AB169" s="99" t="s">
        <v>207</v>
      </c>
      <c r="AC169" s="9">
        <v>241</v>
      </c>
      <c r="AD169" s="9" t="s">
        <v>207</v>
      </c>
      <c r="AE169" s="9">
        <v>95</v>
      </c>
      <c r="AF169" s="9" t="s">
        <v>315</v>
      </c>
      <c r="AG169" s="14" t="s">
        <v>324</v>
      </c>
      <c r="AH169" s="14" t="s">
        <v>207</v>
      </c>
      <c r="AI169" s="14" t="s">
        <v>325</v>
      </c>
      <c r="AJ169" s="14" t="s">
        <v>207</v>
      </c>
      <c r="AK169" s="9">
        <v>5</v>
      </c>
      <c r="AL169" s="14" t="s">
        <v>207</v>
      </c>
      <c r="AM169" s="9">
        <v>5</v>
      </c>
      <c r="AN169" s="14" t="s">
        <v>207</v>
      </c>
      <c r="AO169" s="9">
        <v>5</v>
      </c>
      <c r="AP169" s="14" t="s">
        <v>207</v>
      </c>
      <c r="AQ169" s="9">
        <v>5</v>
      </c>
      <c r="AR169" s="14" t="s">
        <v>207</v>
      </c>
      <c r="AS169" s="9" t="s">
        <v>0</v>
      </c>
      <c r="AT169" s="9" t="s">
        <v>318</v>
      </c>
      <c r="AU169" s="9" t="s">
        <v>376</v>
      </c>
      <c r="AV169" s="9" t="s">
        <v>320</v>
      </c>
      <c r="AW169" s="9" t="s">
        <v>3298</v>
      </c>
      <c r="AX169" s="9">
        <v>9010600000</v>
      </c>
      <c r="AY169" s="99">
        <v>272</v>
      </c>
      <c r="AZ169" s="12" t="s">
        <v>207</v>
      </c>
      <c r="BA169" s="99">
        <v>25</v>
      </c>
      <c r="BB169" s="12" t="s">
        <v>207</v>
      </c>
      <c r="BC169" s="99">
        <v>23</v>
      </c>
      <c r="BD169" s="12" t="s">
        <v>207</v>
      </c>
      <c r="BE169" s="99">
        <v>33</v>
      </c>
      <c r="BF169" s="12" t="s">
        <v>321</v>
      </c>
      <c r="BG169" s="654">
        <v>32.718000000000004</v>
      </c>
      <c r="BH169" s="12" t="s">
        <v>321</v>
      </c>
      <c r="BI169" s="99">
        <v>22</v>
      </c>
      <c r="BJ169" s="12" t="s">
        <v>321</v>
      </c>
      <c r="BK169" s="754">
        <v>0</v>
      </c>
      <c r="BL169" s="12" t="s">
        <v>321</v>
      </c>
      <c r="BM169" s="754">
        <v>0.308</v>
      </c>
      <c r="BN169" s="12" t="s">
        <v>321</v>
      </c>
      <c r="BO169" s="754">
        <v>7.7119999999999997</v>
      </c>
      <c r="BP169" s="12" t="s">
        <v>321</v>
      </c>
      <c r="BQ169" s="754">
        <v>0</v>
      </c>
      <c r="BR169" s="12" t="s">
        <v>321</v>
      </c>
      <c r="BS169" s="654">
        <v>2.698</v>
      </c>
      <c r="BT169" s="12" t="s">
        <v>321</v>
      </c>
      <c r="BU169" s="654">
        <v>10.718</v>
      </c>
      <c r="BV169" s="12" t="s">
        <v>321</v>
      </c>
      <c r="BW169" s="9">
        <v>0.16</v>
      </c>
      <c r="BX169" s="9" t="s">
        <v>322</v>
      </c>
      <c r="BY169" s="755">
        <v>107.1</v>
      </c>
      <c r="BZ169" s="9" t="s">
        <v>315</v>
      </c>
      <c r="CA169" s="755">
        <v>9.8000000000000007</v>
      </c>
      <c r="CB169" s="9" t="s">
        <v>315</v>
      </c>
      <c r="CC169" s="755">
        <v>9.1</v>
      </c>
      <c r="CD169" s="9" t="s">
        <v>315</v>
      </c>
      <c r="CE169" s="755">
        <v>75</v>
      </c>
      <c r="CF169" s="9" t="s">
        <v>323</v>
      </c>
      <c r="CG169" s="755">
        <v>48.5</v>
      </c>
      <c r="CH169" s="9" t="s">
        <v>323</v>
      </c>
      <c r="CI169" s="9"/>
      <c r="CJ169" s="9"/>
      <c r="CK169" s="9"/>
    </row>
    <row r="170" spans="1:89" s="98" customFormat="1" x14ac:dyDescent="0.25">
      <c r="A170" s="99">
        <v>10144765</v>
      </c>
      <c r="B170" s="99"/>
      <c r="C170" s="772">
        <v>1818</v>
      </c>
      <c r="D170" s="807">
        <v>0.05</v>
      </c>
      <c r="E170" s="772">
        <f t="shared" si="8"/>
        <v>1909</v>
      </c>
      <c r="F170" s="778">
        <v>1.1000000000000001</v>
      </c>
      <c r="G170" s="774">
        <f t="shared" si="9"/>
        <v>2100</v>
      </c>
      <c r="H170" s="776"/>
      <c r="I170" s="758"/>
      <c r="J170" s="776"/>
      <c r="K170" s="786"/>
      <c r="L170" s="9" t="s">
        <v>308</v>
      </c>
      <c r="M170" s="9" t="s">
        <v>466</v>
      </c>
      <c r="N170" s="9" t="s">
        <v>397</v>
      </c>
      <c r="O170" s="9" t="s">
        <v>310</v>
      </c>
      <c r="P170" s="9" t="s">
        <v>311</v>
      </c>
      <c r="Q170" s="9" t="s">
        <v>371</v>
      </c>
      <c r="R170" s="9" t="s">
        <v>372</v>
      </c>
      <c r="S170" s="9" t="s">
        <v>314</v>
      </c>
      <c r="T170" s="98" t="s">
        <v>210</v>
      </c>
      <c r="U170" s="99">
        <v>129</v>
      </c>
      <c r="V170" s="99" t="s">
        <v>207</v>
      </c>
      <c r="W170" s="99">
        <v>230</v>
      </c>
      <c r="X170" s="99" t="s">
        <v>207</v>
      </c>
      <c r="Y170" s="99">
        <v>139</v>
      </c>
      <c r="Z170" s="99" t="s">
        <v>207</v>
      </c>
      <c r="AA170" s="99">
        <v>240</v>
      </c>
      <c r="AB170" s="99" t="s">
        <v>207</v>
      </c>
      <c r="AC170" s="9">
        <v>264</v>
      </c>
      <c r="AD170" s="9" t="s">
        <v>207</v>
      </c>
      <c r="AE170" s="9">
        <v>104</v>
      </c>
      <c r="AF170" s="9" t="s">
        <v>315</v>
      </c>
      <c r="AG170" s="14" t="s">
        <v>326</v>
      </c>
      <c r="AH170" s="14" t="s">
        <v>207</v>
      </c>
      <c r="AI170" s="14" t="s">
        <v>327</v>
      </c>
      <c r="AJ170" s="14" t="s">
        <v>207</v>
      </c>
      <c r="AK170" s="9">
        <v>5</v>
      </c>
      <c r="AL170" s="14" t="s">
        <v>207</v>
      </c>
      <c r="AM170" s="9">
        <v>5</v>
      </c>
      <c r="AN170" s="14" t="s">
        <v>207</v>
      </c>
      <c r="AO170" s="9">
        <v>5</v>
      </c>
      <c r="AP170" s="14" t="s">
        <v>207</v>
      </c>
      <c r="AQ170" s="9">
        <v>5</v>
      </c>
      <c r="AR170" s="14" t="s">
        <v>207</v>
      </c>
      <c r="AS170" s="9" t="s">
        <v>0</v>
      </c>
      <c r="AT170" s="9" t="s">
        <v>318</v>
      </c>
      <c r="AU170" s="9" t="s">
        <v>376</v>
      </c>
      <c r="AV170" s="9" t="s">
        <v>320</v>
      </c>
      <c r="AW170" s="9" t="s">
        <v>3299</v>
      </c>
      <c r="AX170" s="9">
        <v>9010600000</v>
      </c>
      <c r="AY170" s="99">
        <v>292</v>
      </c>
      <c r="AZ170" s="12" t="s">
        <v>207</v>
      </c>
      <c r="BA170" s="99">
        <v>25</v>
      </c>
      <c r="BB170" s="12" t="s">
        <v>207</v>
      </c>
      <c r="BC170" s="99">
        <v>23</v>
      </c>
      <c r="BD170" s="12" t="s">
        <v>207</v>
      </c>
      <c r="BE170" s="99">
        <v>36</v>
      </c>
      <c r="BF170" s="12" t="s">
        <v>321</v>
      </c>
      <c r="BG170" s="654">
        <v>35.438000000000002</v>
      </c>
      <c r="BH170" s="12" t="s">
        <v>321</v>
      </c>
      <c r="BI170" s="99">
        <v>24</v>
      </c>
      <c r="BJ170" s="12" t="s">
        <v>321</v>
      </c>
      <c r="BK170" s="754">
        <v>0</v>
      </c>
      <c r="BL170" s="12" t="s">
        <v>321</v>
      </c>
      <c r="BM170" s="754">
        <v>0.316</v>
      </c>
      <c r="BN170" s="12" t="s">
        <v>321</v>
      </c>
      <c r="BO170" s="754">
        <v>8.4239999999999995</v>
      </c>
      <c r="BP170" s="12" t="s">
        <v>321</v>
      </c>
      <c r="BQ170" s="754">
        <v>0</v>
      </c>
      <c r="BR170" s="12" t="s">
        <v>321</v>
      </c>
      <c r="BS170" s="654">
        <v>2.698</v>
      </c>
      <c r="BT170" s="12" t="s">
        <v>321</v>
      </c>
      <c r="BU170" s="654">
        <v>11.438000000000001</v>
      </c>
      <c r="BV170" s="12" t="s">
        <v>321</v>
      </c>
      <c r="BW170" s="9">
        <v>0.17</v>
      </c>
      <c r="BX170" s="9" t="s">
        <v>322</v>
      </c>
      <c r="BY170" s="755">
        <v>115</v>
      </c>
      <c r="BZ170" s="9" t="s">
        <v>315</v>
      </c>
      <c r="CA170" s="755">
        <v>9.8000000000000007</v>
      </c>
      <c r="CB170" s="9" t="s">
        <v>315</v>
      </c>
      <c r="CC170" s="755">
        <v>9.1</v>
      </c>
      <c r="CD170" s="9" t="s">
        <v>315</v>
      </c>
      <c r="CE170" s="755">
        <v>79.400000000000006</v>
      </c>
      <c r="CF170" s="9" t="s">
        <v>323</v>
      </c>
      <c r="CG170" s="755">
        <v>52.9</v>
      </c>
      <c r="CH170" s="9" t="s">
        <v>323</v>
      </c>
      <c r="CI170" s="9"/>
      <c r="CJ170" s="9"/>
      <c r="CK170" s="9"/>
    </row>
    <row r="171" spans="1:89" s="98" customFormat="1" x14ac:dyDescent="0.25">
      <c r="A171" s="99">
        <v>10144766</v>
      </c>
      <c r="B171" s="99"/>
      <c r="C171" s="772">
        <v>1995</v>
      </c>
      <c r="D171" s="807">
        <v>0.05</v>
      </c>
      <c r="E171" s="772">
        <f t="shared" si="8"/>
        <v>2095</v>
      </c>
      <c r="F171" s="778">
        <v>1.1000000000000001</v>
      </c>
      <c r="G171" s="774">
        <f t="shared" si="9"/>
        <v>2305</v>
      </c>
      <c r="H171" s="776"/>
      <c r="I171" s="758"/>
      <c r="J171" s="776"/>
      <c r="K171" s="786"/>
      <c r="L171" s="9" t="s">
        <v>308</v>
      </c>
      <c r="M171" s="9" t="s">
        <v>467</v>
      </c>
      <c r="N171" s="9" t="s">
        <v>397</v>
      </c>
      <c r="O171" s="9" t="s">
        <v>310</v>
      </c>
      <c r="P171" s="9" t="s">
        <v>311</v>
      </c>
      <c r="Q171" s="9" t="s">
        <v>371</v>
      </c>
      <c r="R171" s="9" t="s">
        <v>372</v>
      </c>
      <c r="S171" s="9" t="s">
        <v>314</v>
      </c>
      <c r="T171" s="98" t="s">
        <v>210</v>
      </c>
      <c r="U171" s="99">
        <v>141</v>
      </c>
      <c r="V171" s="99" t="s">
        <v>207</v>
      </c>
      <c r="W171" s="99">
        <v>250</v>
      </c>
      <c r="X171" s="99" t="s">
        <v>207</v>
      </c>
      <c r="Y171" s="99">
        <v>151</v>
      </c>
      <c r="Z171" s="99" t="s">
        <v>207</v>
      </c>
      <c r="AA171" s="99">
        <v>260</v>
      </c>
      <c r="AB171" s="99" t="s">
        <v>207</v>
      </c>
      <c r="AC171" s="9">
        <v>287</v>
      </c>
      <c r="AD171" s="9" t="s">
        <v>207</v>
      </c>
      <c r="AE171" s="9">
        <v>113</v>
      </c>
      <c r="AF171" s="9" t="s">
        <v>315</v>
      </c>
      <c r="AG171" s="14" t="s">
        <v>328</v>
      </c>
      <c r="AH171" s="14" t="s">
        <v>207</v>
      </c>
      <c r="AI171" s="14" t="s">
        <v>329</v>
      </c>
      <c r="AJ171" s="14" t="s">
        <v>207</v>
      </c>
      <c r="AK171" s="9">
        <v>5</v>
      </c>
      <c r="AL171" s="14" t="s">
        <v>207</v>
      </c>
      <c r="AM171" s="9">
        <v>5</v>
      </c>
      <c r="AN171" s="14" t="s">
        <v>207</v>
      </c>
      <c r="AO171" s="9">
        <v>5</v>
      </c>
      <c r="AP171" s="14" t="s">
        <v>207</v>
      </c>
      <c r="AQ171" s="9">
        <v>5</v>
      </c>
      <c r="AR171" s="14" t="s">
        <v>207</v>
      </c>
      <c r="AS171" s="9" t="s">
        <v>0</v>
      </c>
      <c r="AT171" s="9" t="s">
        <v>318</v>
      </c>
      <c r="AU171" s="9" t="s">
        <v>376</v>
      </c>
      <c r="AV171" s="9" t="s">
        <v>320</v>
      </c>
      <c r="AW171" s="9" t="s">
        <v>3300</v>
      </c>
      <c r="AX171" s="9">
        <v>9010600000</v>
      </c>
      <c r="AY171" s="99">
        <v>312</v>
      </c>
      <c r="AZ171" s="12" t="s">
        <v>207</v>
      </c>
      <c r="BA171" s="99">
        <v>25</v>
      </c>
      <c r="BB171" s="12" t="s">
        <v>207</v>
      </c>
      <c r="BC171" s="99">
        <v>23</v>
      </c>
      <c r="BD171" s="12" t="s">
        <v>207</v>
      </c>
      <c r="BE171" s="99">
        <v>38</v>
      </c>
      <c r="BF171" s="12" t="s">
        <v>321</v>
      </c>
      <c r="BG171" s="654">
        <v>37.198</v>
      </c>
      <c r="BH171" s="12" t="s">
        <v>321</v>
      </c>
      <c r="BI171" s="99">
        <v>25</v>
      </c>
      <c r="BJ171" s="12" t="s">
        <v>321</v>
      </c>
      <c r="BK171" s="754">
        <v>0</v>
      </c>
      <c r="BL171" s="12" t="s">
        <v>321</v>
      </c>
      <c r="BM171" s="754">
        <v>0.32400000000000001</v>
      </c>
      <c r="BN171" s="12" t="s">
        <v>321</v>
      </c>
      <c r="BO171" s="754">
        <v>9.1760000000000002</v>
      </c>
      <c r="BP171" s="12" t="s">
        <v>321</v>
      </c>
      <c r="BQ171" s="754">
        <v>0</v>
      </c>
      <c r="BR171" s="12" t="s">
        <v>321</v>
      </c>
      <c r="BS171" s="654">
        <v>2.698</v>
      </c>
      <c r="BT171" s="12" t="s">
        <v>321</v>
      </c>
      <c r="BU171" s="654">
        <v>12.198</v>
      </c>
      <c r="BV171" s="12" t="s">
        <v>321</v>
      </c>
      <c r="BW171" s="9">
        <v>0.18</v>
      </c>
      <c r="BX171" s="9" t="s">
        <v>322</v>
      </c>
      <c r="BY171" s="755">
        <v>122.8</v>
      </c>
      <c r="BZ171" s="9" t="s">
        <v>315</v>
      </c>
      <c r="CA171" s="755">
        <v>9.8000000000000007</v>
      </c>
      <c r="CB171" s="9" t="s">
        <v>315</v>
      </c>
      <c r="CC171" s="755">
        <v>9.1</v>
      </c>
      <c r="CD171" s="9" t="s">
        <v>315</v>
      </c>
      <c r="CE171" s="755">
        <v>83.8</v>
      </c>
      <c r="CF171" s="9" t="s">
        <v>323</v>
      </c>
      <c r="CG171" s="755">
        <v>55.1</v>
      </c>
      <c r="CH171" s="9" t="s">
        <v>323</v>
      </c>
      <c r="CI171" s="9"/>
      <c r="CJ171" s="9"/>
      <c r="CK171" s="9"/>
    </row>
    <row r="172" spans="1:89" s="98" customFormat="1" x14ac:dyDescent="0.25">
      <c r="A172" s="99">
        <v>10144767</v>
      </c>
      <c r="B172" s="99"/>
      <c r="C172" s="772">
        <v>2196</v>
      </c>
      <c r="D172" s="807">
        <v>0.05</v>
      </c>
      <c r="E172" s="772">
        <f t="shared" si="8"/>
        <v>2306</v>
      </c>
      <c r="F172" s="778">
        <v>1.1000000000000001</v>
      </c>
      <c r="G172" s="774">
        <f t="shared" si="9"/>
        <v>2537</v>
      </c>
      <c r="H172" s="776"/>
      <c r="I172" s="758"/>
      <c r="J172" s="776"/>
      <c r="K172" s="786"/>
      <c r="L172" s="9" t="s">
        <v>308</v>
      </c>
      <c r="M172" s="9" t="s">
        <v>468</v>
      </c>
      <c r="N172" s="9" t="s">
        <v>397</v>
      </c>
      <c r="O172" s="9" t="s">
        <v>310</v>
      </c>
      <c r="P172" s="9" t="s">
        <v>311</v>
      </c>
      <c r="Q172" s="9" t="s">
        <v>371</v>
      </c>
      <c r="R172" s="9" t="s">
        <v>372</v>
      </c>
      <c r="S172" s="9" t="s">
        <v>314</v>
      </c>
      <c r="T172" s="98" t="s">
        <v>210</v>
      </c>
      <c r="U172" s="99">
        <v>152</v>
      </c>
      <c r="V172" s="99" t="s">
        <v>207</v>
      </c>
      <c r="W172" s="99">
        <v>270</v>
      </c>
      <c r="X172" s="99" t="s">
        <v>207</v>
      </c>
      <c r="Y172" s="99">
        <v>162</v>
      </c>
      <c r="Z172" s="99" t="s">
        <v>207</v>
      </c>
      <c r="AA172" s="99">
        <v>280</v>
      </c>
      <c r="AB172" s="99" t="s">
        <v>207</v>
      </c>
      <c r="AC172" s="9">
        <v>310</v>
      </c>
      <c r="AD172" s="9" t="s">
        <v>207</v>
      </c>
      <c r="AE172" s="9">
        <v>122</v>
      </c>
      <c r="AF172" s="9" t="s">
        <v>315</v>
      </c>
      <c r="AG172" s="14" t="s">
        <v>330</v>
      </c>
      <c r="AH172" s="14" t="s">
        <v>207</v>
      </c>
      <c r="AI172" s="14" t="s">
        <v>331</v>
      </c>
      <c r="AJ172" s="14" t="s">
        <v>207</v>
      </c>
      <c r="AK172" s="9">
        <v>5</v>
      </c>
      <c r="AL172" s="14" t="s">
        <v>207</v>
      </c>
      <c r="AM172" s="9">
        <v>5</v>
      </c>
      <c r="AN172" s="14" t="s">
        <v>207</v>
      </c>
      <c r="AO172" s="9">
        <v>5</v>
      </c>
      <c r="AP172" s="14" t="s">
        <v>207</v>
      </c>
      <c r="AQ172" s="9">
        <v>5</v>
      </c>
      <c r="AR172" s="14" t="s">
        <v>207</v>
      </c>
      <c r="AS172" s="9" t="s">
        <v>0</v>
      </c>
      <c r="AT172" s="9" t="s">
        <v>318</v>
      </c>
      <c r="AU172" s="9" t="s">
        <v>376</v>
      </c>
      <c r="AV172" s="9" t="s">
        <v>320</v>
      </c>
      <c r="AW172" s="9" t="s">
        <v>3301</v>
      </c>
      <c r="AX172" s="9">
        <v>9010600000</v>
      </c>
      <c r="AY172" s="99">
        <v>330</v>
      </c>
      <c r="AZ172" s="12" t="s">
        <v>207</v>
      </c>
      <c r="BA172" s="99">
        <v>25</v>
      </c>
      <c r="BB172" s="12" t="s">
        <v>207</v>
      </c>
      <c r="BC172" s="99">
        <v>23</v>
      </c>
      <c r="BD172" s="12" t="s">
        <v>207</v>
      </c>
      <c r="BE172" s="99">
        <v>40</v>
      </c>
      <c r="BF172" s="12" t="s">
        <v>321</v>
      </c>
      <c r="BG172" s="654">
        <v>39.438000000000002</v>
      </c>
      <c r="BH172" s="12" t="s">
        <v>321</v>
      </c>
      <c r="BI172" s="99">
        <v>27</v>
      </c>
      <c r="BJ172" s="12" t="s">
        <v>321</v>
      </c>
      <c r="BK172" s="754">
        <v>0</v>
      </c>
      <c r="BL172" s="12" t="s">
        <v>321</v>
      </c>
      <c r="BM172" s="754">
        <v>0.33200000000000002</v>
      </c>
      <c r="BN172" s="12" t="s">
        <v>321</v>
      </c>
      <c r="BO172" s="754">
        <v>9.4079999999999995</v>
      </c>
      <c r="BP172" s="12" t="s">
        <v>321</v>
      </c>
      <c r="BQ172" s="754">
        <v>0</v>
      </c>
      <c r="BR172" s="12" t="s">
        <v>321</v>
      </c>
      <c r="BS172" s="654">
        <v>2.698</v>
      </c>
      <c r="BT172" s="12" t="s">
        <v>321</v>
      </c>
      <c r="BU172" s="654">
        <v>12.438000000000001</v>
      </c>
      <c r="BV172" s="12" t="s">
        <v>321</v>
      </c>
      <c r="BW172" s="9">
        <v>0.19</v>
      </c>
      <c r="BX172" s="9" t="s">
        <v>322</v>
      </c>
      <c r="BY172" s="755">
        <v>129.9</v>
      </c>
      <c r="BZ172" s="9" t="s">
        <v>315</v>
      </c>
      <c r="CA172" s="755">
        <v>9.8000000000000007</v>
      </c>
      <c r="CB172" s="9" t="s">
        <v>315</v>
      </c>
      <c r="CC172" s="755">
        <v>9.1</v>
      </c>
      <c r="CD172" s="9" t="s">
        <v>315</v>
      </c>
      <c r="CE172" s="755">
        <v>88.2</v>
      </c>
      <c r="CF172" s="9" t="s">
        <v>323</v>
      </c>
      <c r="CG172" s="755">
        <v>59.5</v>
      </c>
      <c r="CH172" s="9" t="s">
        <v>323</v>
      </c>
      <c r="CI172" s="9"/>
      <c r="CJ172" s="9"/>
      <c r="CK172" s="9"/>
    </row>
    <row r="173" spans="1:89" s="98" customFormat="1" x14ac:dyDescent="0.25">
      <c r="A173" s="99">
        <v>10144768</v>
      </c>
      <c r="B173" s="99"/>
      <c r="C173" s="772">
        <v>2419</v>
      </c>
      <c r="D173" s="807">
        <v>0.05</v>
      </c>
      <c r="E173" s="772">
        <f t="shared" si="8"/>
        <v>2540</v>
      </c>
      <c r="F173" s="778">
        <v>1.1000000000000001</v>
      </c>
      <c r="G173" s="774">
        <f t="shared" si="9"/>
        <v>2794</v>
      </c>
      <c r="H173" s="776"/>
      <c r="I173" s="758"/>
      <c r="J173" s="776"/>
      <c r="K173" s="786"/>
      <c r="L173" s="9" t="s">
        <v>308</v>
      </c>
      <c r="M173" s="9" t="s">
        <v>469</v>
      </c>
      <c r="N173" s="9" t="s">
        <v>397</v>
      </c>
      <c r="O173" s="9" t="s">
        <v>310</v>
      </c>
      <c r="P173" s="9" t="s">
        <v>311</v>
      </c>
      <c r="Q173" s="9" t="s">
        <v>371</v>
      </c>
      <c r="R173" s="9" t="s">
        <v>372</v>
      </c>
      <c r="S173" s="9" t="s">
        <v>314</v>
      </c>
      <c r="T173" s="98" t="s">
        <v>210</v>
      </c>
      <c r="U173" s="99">
        <v>163</v>
      </c>
      <c r="V173" s="99" t="s">
        <v>207</v>
      </c>
      <c r="W173" s="99">
        <v>290</v>
      </c>
      <c r="X173" s="99" t="s">
        <v>207</v>
      </c>
      <c r="Y173" s="99">
        <v>173</v>
      </c>
      <c r="Z173" s="99" t="s">
        <v>207</v>
      </c>
      <c r="AA173" s="99">
        <v>300</v>
      </c>
      <c r="AB173" s="99" t="s">
        <v>207</v>
      </c>
      <c r="AC173" s="9">
        <v>333</v>
      </c>
      <c r="AD173" s="9" t="s">
        <v>207</v>
      </c>
      <c r="AE173" s="9">
        <v>131</v>
      </c>
      <c r="AF173" s="9" t="s">
        <v>315</v>
      </c>
      <c r="AG173" s="14" t="s">
        <v>332</v>
      </c>
      <c r="AH173" s="14" t="s">
        <v>207</v>
      </c>
      <c r="AI173" s="14" t="s">
        <v>333</v>
      </c>
      <c r="AJ173" s="14" t="s">
        <v>207</v>
      </c>
      <c r="AK173" s="9">
        <v>5</v>
      </c>
      <c r="AL173" s="14" t="s">
        <v>207</v>
      </c>
      <c r="AM173" s="9">
        <v>5</v>
      </c>
      <c r="AN173" s="14" t="s">
        <v>207</v>
      </c>
      <c r="AO173" s="9">
        <v>5</v>
      </c>
      <c r="AP173" s="14" t="s">
        <v>207</v>
      </c>
      <c r="AQ173" s="9">
        <v>5</v>
      </c>
      <c r="AR173" s="14" t="s">
        <v>207</v>
      </c>
      <c r="AS173" s="9" t="s">
        <v>0</v>
      </c>
      <c r="AT173" s="9" t="s">
        <v>318</v>
      </c>
      <c r="AU173" s="9" t="s">
        <v>376</v>
      </c>
      <c r="AV173" s="9" t="s">
        <v>320</v>
      </c>
      <c r="AW173" s="9" t="s">
        <v>3302</v>
      </c>
      <c r="AX173" s="9">
        <v>9010600000</v>
      </c>
      <c r="AY173" s="99">
        <v>351</v>
      </c>
      <c r="AZ173" s="12" t="s">
        <v>207</v>
      </c>
      <c r="BA173" s="99">
        <v>25</v>
      </c>
      <c r="BB173" s="12" t="s">
        <v>207</v>
      </c>
      <c r="BC173" s="99">
        <v>23</v>
      </c>
      <c r="BD173" s="12" t="s">
        <v>207</v>
      </c>
      <c r="BE173" s="99">
        <v>41</v>
      </c>
      <c r="BF173" s="12" t="s">
        <v>321</v>
      </c>
      <c r="BG173" s="654">
        <v>40.238</v>
      </c>
      <c r="BH173" s="12" t="s">
        <v>321</v>
      </c>
      <c r="BI173" s="99">
        <v>29</v>
      </c>
      <c r="BJ173" s="12" t="s">
        <v>321</v>
      </c>
      <c r="BK173" s="754">
        <v>0</v>
      </c>
      <c r="BL173" s="12" t="s">
        <v>321</v>
      </c>
      <c r="BM173" s="754">
        <v>0.34</v>
      </c>
      <c r="BN173" s="12" t="s">
        <v>321</v>
      </c>
      <c r="BO173" s="754">
        <v>8.1999999999999993</v>
      </c>
      <c r="BP173" s="12" t="s">
        <v>321</v>
      </c>
      <c r="BQ173" s="754">
        <v>0</v>
      </c>
      <c r="BR173" s="12" t="s">
        <v>321</v>
      </c>
      <c r="BS173" s="654">
        <v>2.698</v>
      </c>
      <c r="BT173" s="12" t="s">
        <v>321</v>
      </c>
      <c r="BU173" s="654">
        <v>11.238</v>
      </c>
      <c r="BV173" s="12" t="s">
        <v>321</v>
      </c>
      <c r="BW173" s="9">
        <v>0.2</v>
      </c>
      <c r="BX173" s="9" t="s">
        <v>322</v>
      </c>
      <c r="BY173" s="755">
        <v>138.19999999999999</v>
      </c>
      <c r="BZ173" s="9" t="s">
        <v>315</v>
      </c>
      <c r="CA173" s="755">
        <v>9.8000000000000007</v>
      </c>
      <c r="CB173" s="9" t="s">
        <v>315</v>
      </c>
      <c r="CC173" s="755">
        <v>9.1</v>
      </c>
      <c r="CD173" s="9" t="s">
        <v>315</v>
      </c>
      <c r="CE173" s="755">
        <v>88.2</v>
      </c>
      <c r="CF173" s="9" t="s">
        <v>323</v>
      </c>
      <c r="CG173" s="755">
        <v>63.9</v>
      </c>
      <c r="CH173" s="9" t="s">
        <v>323</v>
      </c>
      <c r="CI173" s="9"/>
      <c r="CJ173" s="9"/>
      <c r="CK173" s="9"/>
    </row>
    <row r="174" spans="1:89" s="98" customFormat="1" x14ac:dyDescent="0.25">
      <c r="A174" s="99">
        <v>10144769</v>
      </c>
      <c r="B174" s="99"/>
      <c r="C174" s="772">
        <v>2667</v>
      </c>
      <c r="D174" s="807">
        <v>0.05</v>
      </c>
      <c r="E174" s="772">
        <f t="shared" si="8"/>
        <v>2800</v>
      </c>
      <c r="F174" s="778">
        <v>1.1000000000000001</v>
      </c>
      <c r="G174" s="774">
        <f t="shared" si="9"/>
        <v>3080</v>
      </c>
      <c r="H174" s="776"/>
      <c r="I174" s="758"/>
      <c r="J174" s="776"/>
      <c r="K174" s="786"/>
      <c r="L174" s="9" t="s">
        <v>308</v>
      </c>
      <c r="M174" s="9" t="s">
        <v>470</v>
      </c>
      <c r="N174" s="9" t="s">
        <v>397</v>
      </c>
      <c r="O174" s="9" t="s">
        <v>310</v>
      </c>
      <c r="P174" s="9" t="s">
        <v>311</v>
      </c>
      <c r="Q174" s="9" t="s">
        <v>371</v>
      </c>
      <c r="R174" s="9" t="s">
        <v>372</v>
      </c>
      <c r="S174" s="9" t="s">
        <v>314</v>
      </c>
      <c r="T174" s="98" t="s">
        <v>210</v>
      </c>
      <c r="U174" s="99">
        <v>174</v>
      </c>
      <c r="V174" s="99" t="s">
        <v>207</v>
      </c>
      <c r="W174" s="99">
        <v>310</v>
      </c>
      <c r="X174" s="99" t="s">
        <v>207</v>
      </c>
      <c r="Y174" s="99">
        <v>184</v>
      </c>
      <c r="Z174" s="99" t="s">
        <v>207</v>
      </c>
      <c r="AA174" s="99">
        <v>320</v>
      </c>
      <c r="AB174" s="99" t="s">
        <v>207</v>
      </c>
      <c r="AC174" s="9">
        <v>355</v>
      </c>
      <c r="AD174" s="9" t="s">
        <v>207</v>
      </c>
      <c r="AE174" s="9">
        <v>140</v>
      </c>
      <c r="AF174" s="9" t="s">
        <v>315</v>
      </c>
      <c r="AG174" s="14" t="s">
        <v>334</v>
      </c>
      <c r="AH174" s="14" t="s">
        <v>207</v>
      </c>
      <c r="AI174" s="14" t="s">
        <v>335</v>
      </c>
      <c r="AJ174" s="14" t="s">
        <v>207</v>
      </c>
      <c r="AK174" s="9">
        <v>5</v>
      </c>
      <c r="AL174" s="14" t="s">
        <v>207</v>
      </c>
      <c r="AM174" s="9">
        <v>5</v>
      </c>
      <c r="AN174" s="14" t="s">
        <v>207</v>
      </c>
      <c r="AO174" s="9">
        <v>5</v>
      </c>
      <c r="AP174" s="14" t="s">
        <v>207</v>
      </c>
      <c r="AQ174" s="9">
        <v>5</v>
      </c>
      <c r="AR174" s="14" t="s">
        <v>207</v>
      </c>
      <c r="AS174" s="9" t="s">
        <v>0</v>
      </c>
      <c r="AT174" s="9" t="s">
        <v>318</v>
      </c>
      <c r="AU174" s="9" t="s">
        <v>376</v>
      </c>
      <c r="AV174" s="9" t="s">
        <v>320</v>
      </c>
      <c r="AW174" s="9" t="s">
        <v>3303</v>
      </c>
      <c r="AX174" s="9">
        <v>9010600000</v>
      </c>
      <c r="AY174" s="99">
        <v>371</v>
      </c>
      <c r="AZ174" s="12" t="s">
        <v>207</v>
      </c>
      <c r="BA174" s="99">
        <v>25</v>
      </c>
      <c r="BB174" s="12" t="s">
        <v>207</v>
      </c>
      <c r="BC174" s="99">
        <v>23</v>
      </c>
      <c r="BD174" s="12" t="s">
        <v>207</v>
      </c>
      <c r="BE174" s="99">
        <v>46</v>
      </c>
      <c r="BF174" s="12" t="s">
        <v>321</v>
      </c>
      <c r="BG174" s="654">
        <v>45.597000000000001</v>
      </c>
      <c r="BH174" s="12" t="s">
        <v>321</v>
      </c>
      <c r="BI174" s="99">
        <v>34</v>
      </c>
      <c r="BJ174" s="12" t="s">
        <v>321</v>
      </c>
      <c r="BK174" s="754">
        <v>0</v>
      </c>
      <c r="BL174" s="12" t="s">
        <v>321</v>
      </c>
      <c r="BM174" s="754">
        <v>0.34799999999999998</v>
      </c>
      <c r="BN174" s="12" t="s">
        <v>321</v>
      </c>
      <c r="BO174" s="754">
        <v>8.5519999999999996</v>
      </c>
      <c r="BP174" s="12" t="s">
        <v>321</v>
      </c>
      <c r="BQ174" s="754">
        <v>0</v>
      </c>
      <c r="BR174" s="12" t="s">
        <v>321</v>
      </c>
      <c r="BS174" s="654">
        <v>2.698</v>
      </c>
      <c r="BT174" s="12" t="s">
        <v>321</v>
      </c>
      <c r="BU174" s="654">
        <v>11.597</v>
      </c>
      <c r="BV174" s="12" t="s">
        <v>321</v>
      </c>
      <c r="BW174" s="9">
        <v>0.22</v>
      </c>
      <c r="BX174" s="9" t="s">
        <v>322</v>
      </c>
      <c r="BY174" s="755">
        <v>146.1</v>
      </c>
      <c r="BZ174" s="9" t="s">
        <v>315</v>
      </c>
      <c r="CA174" s="755">
        <v>9.8000000000000007</v>
      </c>
      <c r="CB174" s="9" t="s">
        <v>315</v>
      </c>
      <c r="CC174" s="755">
        <v>9.1</v>
      </c>
      <c r="CD174" s="9" t="s">
        <v>315</v>
      </c>
      <c r="CE174" s="755">
        <v>103.6</v>
      </c>
      <c r="CF174" s="9" t="s">
        <v>323</v>
      </c>
      <c r="CG174" s="755">
        <v>75</v>
      </c>
      <c r="CH174" s="9" t="s">
        <v>323</v>
      </c>
      <c r="CI174" s="9"/>
      <c r="CJ174" s="9"/>
      <c r="CK174" s="9"/>
    </row>
    <row r="175" spans="1:89" s="98" customFormat="1" x14ac:dyDescent="0.25">
      <c r="A175" s="99">
        <v>10144770</v>
      </c>
      <c r="B175" s="99"/>
      <c r="C175" s="772">
        <v>2940</v>
      </c>
      <c r="D175" s="807">
        <v>0.05</v>
      </c>
      <c r="E175" s="772">
        <f t="shared" si="8"/>
        <v>3087</v>
      </c>
      <c r="F175" s="778">
        <v>1.1000000000000001</v>
      </c>
      <c r="G175" s="774">
        <f t="shared" si="9"/>
        <v>3396</v>
      </c>
      <c r="H175" s="776"/>
      <c r="I175" s="758"/>
      <c r="J175" s="776"/>
      <c r="K175" s="786"/>
      <c r="L175" s="9" t="s">
        <v>308</v>
      </c>
      <c r="M175" s="9" t="s">
        <v>471</v>
      </c>
      <c r="N175" s="9" t="s">
        <v>397</v>
      </c>
      <c r="O175" s="9" t="s">
        <v>310</v>
      </c>
      <c r="P175" s="9" t="s">
        <v>311</v>
      </c>
      <c r="Q175" s="9" t="s">
        <v>371</v>
      </c>
      <c r="R175" s="9" t="s">
        <v>372</v>
      </c>
      <c r="S175" s="9" t="s">
        <v>314</v>
      </c>
      <c r="T175" s="98" t="s">
        <v>210</v>
      </c>
      <c r="U175" s="99">
        <v>186</v>
      </c>
      <c r="V175" s="99" t="s">
        <v>207</v>
      </c>
      <c r="W175" s="99">
        <v>330</v>
      </c>
      <c r="X175" s="99" t="s">
        <v>207</v>
      </c>
      <c r="Y175" s="99">
        <v>196</v>
      </c>
      <c r="Z175" s="99" t="s">
        <v>207</v>
      </c>
      <c r="AA175" s="99">
        <v>340</v>
      </c>
      <c r="AB175" s="99" t="s">
        <v>207</v>
      </c>
      <c r="AC175" s="9">
        <v>379</v>
      </c>
      <c r="AD175" s="9" t="s">
        <v>207</v>
      </c>
      <c r="AE175" s="9">
        <v>149</v>
      </c>
      <c r="AF175" s="9" t="s">
        <v>315</v>
      </c>
      <c r="AG175" s="14" t="s">
        <v>336</v>
      </c>
      <c r="AH175" s="14" t="s">
        <v>207</v>
      </c>
      <c r="AI175" s="14" t="s">
        <v>337</v>
      </c>
      <c r="AJ175" s="14" t="s">
        <v>207</v>
      </c>
      <c r="AK175" s="9">
        <v>5</v>
      </c>
      <c r="AL175" s="14" t="s">
        <v>207</v>
      </c>
      <c r="AM175" s="9">
        <v>5</v>
      </c>
      <c r="AN175" s="14" t="s">
        <v>207</v>
      </c>
      <c r="AO175" s="9">
        <v>5</v>
      </c>
      <c r="AP175" s="14" t="s">
        <v>207</v>
      </c>
      <c r="AQ175" s="9">
        <v>5</v>
      </c>
      <c r="AR175" s="14" t="s">
        <v>207</v>
      </c>
      <c r="AS175" s="9" t="s">
        <v>0</v>
      </c>
      <c r="AT175" s="9" t="s">
        <v>318</v>
      </c>
      <c r="AU175" s="9" t="s">
        <v>376</v>
      </c>
      <c r="AV175" s="9" t="s">
        <v>320</v>
      </c>
      <c r="AW175" s="9" t="s">
        <v>3304</v>
      </c>
      <c r="AX175" s="9">
        <v>9010600000</v>
      </c>
      <c r="AY175" s="99">
        <v>391</v>
      </c>
      <c r="AZ175" s="12" t="s">
        <v>207</v>
      </c>
      <c r="BA175" s="99">
        <v>25</v>
      </c>
      <c r="BB175" s="12" t="s">
        <v>207</v>
      </c>
      <c r="BC175" s="99">
        <v>23</v>
      </c>
      <c r="BD175" s="12" t="s">
        <v>207</v>
      </c>
      <c r="BE175" s="99">
        <v>48</v>
      </c>
      <c r="BF175" s="12" t="s">
        <v>321</v>
      </c>
      <c r="BG175" s="654">
        <v>47.837000000000003</v>
      </c>
      <c r="BH175" s="12" t="s">
        <v>321</v>
      </c>
      <c r="BI175" s="99">
        <v>36</v>
      </c>
      <c r="BJ175" s="12" t="s">
        <v>321</v>
      </c>
      <c r="BK175" s="754">
        <v>0</v>
      </c>
      <c r="BL175" s="12" t="s">
        <v>321</v>
      </c>
      <c r="BM175" s="754">
        <v>0.35599999999999998</v>
      </c>
      <c r="BN175" s="12" t="s">
        <v>321</v>
      </c>
      <c r="BO175" s="754">
        <v>8.7829999999999995</v>
      </c>
      <c r="BP175" s="12" t="s">
        <v>321</v>
      </c>
      <c r="BQ175" s="754">
        <v>0</v>
      </c>
      <c r="BR175" s="12" t="s">
        <v>321</v>
      </c>
      <c r="BS175" s="654">
        <v>2.698</v>
      </c>
      <c r="BT175" s="12" t="s">
        <v>321</v>
      </c>
      <c r="BU175" s="654">
        <v>11.837</v>
      </c>
      <c r="BV175" s="12" t="s">
        <v>321</v>
      </c>
      <c r="BW175" s="9">
        <v>0.23</v>
      </c>
      <c r="BX175" s="9" t="s">
        <v>322</v>
      </c>
      <c r="BY175" s="755">
        <v>153.9</v>
      </c>
      <c r="BZ175" s="9" t="s">
        <v>315</v>
      </c>
      <c r="CA175" s="755">
        <v>9.8000000000000007</v>
      </c>
      <c r="CB175" s="9" t="s">
        <v>315</v>
      </c>
      <c r="CC175" s="755">
        <v>9.1</v>
      </c>
      <c r="CD175" s="9" t="s">
        <v>315</v>
      </c>
      <c r="CE175" s="755">
        <v>108</v>
      </c>
      <c r="CF175" s="9" t="s">
        <v>323</v>
      </c>
      <c r="CG175" s="755">
        <v>79.400000000000006</v>
      </c>
      <c r="CH175" s="9" t="s">
        <v>323</v>
      </c>
      <c r="CI175" s="9"/>
      <c r="CJ175" s="9"/>
      <c r="CK175" s="9"/>
    </row>
    <row r="176" spans="1:89" s="98" customFormat="1" x14ac:dyDescent="0.25">
      <c r="A176" s="99">
        <v>10144771</v>
      </c>
      <c r="B176" s="99"/>
      <c r="C176" s="772">
        <v>3235</v>
      </c>
      <c r="D176" s="807">
        <v>0.05</v>
      </c>
      <c r="E176" s="772">
        <f t="shared" si="8"/>
        <v>3397</v>
      </c>
      <c r="F176" s="778">
        <v>1.1000000000000001</v>
      </c>
      <c r="G176" s="774">
        <f t="shared" si="9"/>
        <v>3737</v>
      </c>
      <c r="H176" s="776"/>
      <c r="I176" s="758"/>
      <c r="J176" s="776"/>
      <c r="K176" s="786"/>
      <c r="L176" s="9" t="s">
        <v>308</v>
      </c>
      <c r="M176" s="9" t="s">
        <v>472</v>
      </c>
      <c r="N176" s="9" t="s">
        <v>397</v>
      </c>
      <c r="O176" s="9" t="s">
        <v>310</v>
      </c>
      <c r="P176" s="9" t="s">
        <v>311</v>
      </c>
      <c r="Q176" s="9" t="s">
        <v>371</v>
      </c>
      <c r="R176" s="9" t="s">
        <v>372</v>
      </c>
      <c r="S176" s="9" t="s">
        <v>314</v>
      </c>
      <c r="T176" s="98" t="s">
        <v>210</v>
      </c>
      <c r="U176" s="99">
        <v>197</v>
      </c>
      <c r="V176" s="99" t="s">
        <v>207</v>
      </c>
      <c r="W176" s="99">
        <v>350</v>
      </c>
      <c r="X176" s="99" t="s">
        <v>207</v>
      </c>
      <c r="Y176" s="99">
        <v>207</v>
      </c>
      <c r="Z176" s="99" t="s">
        <v>207</v>
      </c>
      <c r="AA176" s="99">
        <v>360</v>
      </c>
      <c r="AB176" s="99" t="s">
        <v>207</v>
      </c>
      <c r="AC176" s="9">
        <v>402</v>
      </c>
      <c r="AD176" s="9" t="s">
        <v>207</v>
      </c>
      <c r="AE176" s="9">
        <v>158</v>
      </c>
      <c r="AF176" s="9" t="s">
        <v>315</v>
      </c>
      <c r="AG176" s="14" t="s">
        <v>338</v>
      </c>
      <c r="AH176" s="14" t="s">
        <v>207</v>
      </c>
      <c r="AI176" s="14" t="s">
        <v>339</v>
      </c>
      <c r="AJ176" s="14" t="s">
        <v>207</v>
      </c>
      <c r="AK176" s="9">
        <v>5</v>
      </c>
      <c r="AL176" s="14" t="s">
        <v>207</v>
      </c>
      <c r="AM176" s="9">
        <v>5</v>
      </c>
      <c r="AN176" s="14" t="s">
        <v>207</v>
      </c>
      <c r="AO176" s="9">
        <v>5</v>
      </c>
      <c r="AP176" s="14" t="s">
        <v>207</v>
      </c>
      <c r="AQ176" s="9">
        <v>5</v>
      </c>
      <c r="AR176" s="14" t="s">
        <v>207</v>
      </c>
      <c r="AS176" s="9" t="s">
        <v>0</v>
      </c>
      <c r="AT176" s="9" t="s">
        <v>318</v>
      </c>
      <c r="AU176" s="9" t="s">
        <v>376</v>
      </c>
      <c r="AV176" s="9" t="s">
        <v>320</v>
      </c>
      <c r="AW176" s="9" t="s">
        <v>3305</v>
      </c>
      <c r="AX176" s="9">
        <v>9010600000</v>
      </c>
      <c r="AY176" s="99">
        <v>419</v>
      </c>
      <c r="AZ176" s="12" t="s">
        <v>207</v>
      </c>
      <c r="BA176" s="99">
        <v>30</v>
      </c>
      <c r="BB176" s="12" t="s">
        <v>207</v>
      </c>
      <c r="BC176" s="99">
        <v>33</v>
      </c>
      <c r="BD176" s="12" t="s">
        <v>207</v>
      </c>
      <c r="BE176" s="99">
        <v>87</v>
      </c>
      <c r="BF176" s="12" t="s">
        <v>321</v>
      </c>
      <c r="BG176" s="654">
        <v>86.394999999999996</v>
      </c>
      <c r="BH176" s="12" t="s">
        <v>321</v>
      </c>
      <c r="BI176" s="99">
        <v>43</v>
      </c>
      <c r="BJ176" s="12" t="s">
        <v>321</v>
      </c>
      <c r="BK176" s="754">
        <v>0</v>
      </c>
      <c r="BL176" s="12" t="s">
        <v>321</v>
      </c>
      <c r="BM176" s="754">
        <v>0.52600000000000002</v>
      </c>
      <c r="BN176" s="12" t="s">
        <v>321</v>
      </c>
      <c r="BO176" s="754">
        <v>1.82</v>
      </c>
      <c r="BP176" s="12" t="s">
        <v>321</v>
      </c>
      <c r="BQ176" s="754">
        <v>0.02</v>
      </c>
      <c r="BR176" s="12" t="s">
        <v>321</v>
      </c>
      <c r="BS176" s="654">
        <v>41.029000000000003</v>
      </c>
      <c r="BT176" s="12" t="s">
        <v>321</v>
      </c>
      <c r="BU176" s="654">
        <v>43.395000000000003</v>
      </c>
      <c r="BV176" s="12" t="s">
        <v>321</v>
      </c>
      <c r="BW176" s="9">
        <v>0.42</v>
      </c>
      <c r="BX176" s="9" t="s">
        <v>322</v>
      </c>
      <c r="BY176" s="755">
        <v>165</v>
      </c>
      <c r="BZ176" s="9" t="s">
        <v>315</v>
      </c>
      <c r="CA176" s="755">
        <v>11.8</v>
      </c>
      <c r="CB176" s="9" t="s">
        <v>315</v>
      </c>
      <c r="CC176" s="755">
        <v>13</v>
      </c>
      <c r="CD176" s="9" t="s">
        <v>315</v>
      </c>
      <c r="CE176" s="755">
        <v>185.2</v>
      </c>
      <c r="CF176" s="9" t="s">
        <v>323</v>
      </c>
      <c r="CG176" s="755">
        <v>94.8</v>
      </c>
      <c r="CH176" s="9" t="s">
        <v>323</v>
      </c>
      <c r="CI176" s="9"/>
      <c r="CJ176" s="9"/>
      <c r="CK176" s="9"/>
    </row>
    <row r="177" spans="1:89" s="98" customFormat="1" x14ac:dyDescent="0.25">
      <c r="A177" s="99">
        <v>10144772</v>
      </c>
      <c r="B177" s="99"/>
      <c r="C177" s="772">
        <v>3553</v>
      </c>
      <c r="D177" s="807">
        <v>0.05</v>
      </c>
      <c r="E177" s="772">
        <f t="shared" si="8"/>
        <v>3731</v>
      </c>
      <c r="F177" s="778">
        <v>1.1000000000000001</v>
      </c>
      <c r="G177" s="774">
        <f t="shared" si="9"/>
        <v>4104</v>
      </c>
      <c r="H177" s="776"/>
      <c r="I177" s="758"/>
      <c r="J177" s="776"/>
      <c r="K177" s="786"/>
      <c r="L177" s="9" t="s">
        <v>308</v>
      </c>
      <c r="M177" s="9" t="s">
        <v>473</v>
      </c>
      <c r="N177" s="9" t="s">
        <v>397</v>
      </c>
      <c r="O177" s="9" t="s">
        <v>310</v>
      </c>
      <c r="P177" s="9" t="s">
        <v>311</v>
      </c>
      <c r="Q177" s="9" t="s">
        <v>371</v>
      </c>
      <c r="R177" s="9" t="s">
        <v>372</v>
      </c>
      <c r="S177" s="9" t="s">
        <v>314</v>
      </c>
      <c r="T177" s="98" t="s">
        <v>210</v>
      </c>
      <c r="U177" s="99">
        <v>208</v>
      </c>
      <c r="V177" s="99" t="s">
        <v>207</v>
      </c>
      <c r="W177" s="99">
        <v>370</v>
      </c>
      <c r="X177" s="99" t="s">
        <v>207</v>
      </c>
      <c r="Y177" s="99">
        <v>218</v>
      </c>
      <c r="Z177" s="99" t="s">
        <v>207</v>
      </c>
      <c r="AA177" s="99">
        <v>380</v>
      </c>
      <c r="AB177" s="99" t="s">
        <v>207</v>
      </c>
      <c r="AC177" s="9">
        <v>424</v>
      </c>
      <c r="AD177" s="9" t="s">
        <v>207</v>
      </c>
      <c r="AE177" s="9">
        <v>167</v>
      </c>
      <c r="AF177" s="9" t="s">
        <v>315</v>
      </c>
      <c r="AG177" s="14" t="s">
        <v>340</v>
      </c>
      <c r="AH177" s="14" t="s">
        <v>207</v>
      </c>
      <c r="AI177" s="14" t="s">
        <v>341</v>
      </c>
      <c r="AJ177" s="14" t="s">
        <v>207</v>
      </c>
      <c r="AK177" s="9">
        <v>5</v>
      </c>
      <c r="AL177" s="14" t="s">
        <v>207</v>
      </c>
      <c r="AM177" s="9">
        <v>5</v>
      </c>
      <c r="AN177" s="14" t="s">
        <v>207</v>
      </c>
      <c r="AO177" s="9">
        <v>5</v>
      </c>
      <c r="AP177" s="14" t="s">
        <v>207</v>
      </c>
      <c r="AQ177" s="9">
        <v>5</v>
      </c>
      <c r="AR177" s="14" t="s">
        <v>207</v>
      </c>
      <c r="AS177" s="9" t="s">
        <v>0</v>
      </c>
      <c r="AT177" s="9" t="s">
        <v>318</v>
      </c>
      <c r="AU177" s="9" t="s">
        <v>376</v>
      </c>
      <c r="AV177" s="9" t="s">
        <v>320</v>
      </c>
      <c r="AW177" s="9" t="s">
        <v>3306</v>
      </c>
      <c r="AX177" s="9">
        <v>9010600000</v>
      </c>
      <c r="AY177" s="99">
        <v>434</v>
      </c>
      <c r="AZ177" s="12" t="s">
        <v>207</v>
      </c>
      <c r="BA177" s="99">
        <v>30</v>
      </c>
      <c r="BB177" s="12" t="s">
        <v>207</v>
      </c>
      <c r="BC177" s="99">
        <v>33</v>
      </c>
      <c r="BD177" s="12" t="s">
        <v>207</v>
      </c>
      <c r="BE177" s="99">
        <v>85</v>
      </c>
      <c r="BF177" s="12" t="s">
        <v>321</v>
      </c>
      <c r="BG177" s="654">
        <v>84.488</v>
      </c>
      <c r="BH177" s="12" t="s">
        <v>321</v>
      </c>
      <c r="BI177" s="99">
        <v>40</v>
      </c>
      <c r="BJ177" s="12" t="s">
        <v>321</v>
      </c>
      <c r="BK177" s="754">
        <v>0</v>
      </c>
      <c r="BL177" s="12" t="s">
        <v>321</v>
      </c>
      <c r="BM177" s="754">
        <v>0.53700000000000003</v>
      </c>
      <c r="BN177" s="12" t="s">
        <v>321</v>
      </c>
      <c r="BO177" s="754">
        <v>1.82</v>
      </c>
      <c r="BP177" s="12" t="s">
        <v>321</v>
      </c>
      <c r="BQ177" s="754">
        <v>0.02</v>
      </c>
      <c r="BR177" s="12" t="s">
        <v>321</v>
      </c>
      <c r="BS177" s="654">
        <v>42.110999999999997</v>
      </c>
      <c r="BT177" s="12" t="s">
        <v>321</v>
      </c>
      <c r="BU177" s="654">
        <v>44.488</v>
      </c>
      <c r="BV177" s="12" t="s">
        <v>321</v>
      </c>
      <c r="BW177" s="9">
        <v>0.44</v>
      </c>
      <c r="BX177" s="9" t="s">
        <v>322</v>
      </c>
      <c r="BY177" s="755">
        <v>170.9</v>
      </c>
      <c r="BZ177" s="9" t="s">
        <v>315</v>
      </c>
      <c r="CA177" s="755">
        <v>11.8</v>
      </c>
      <c r="CB177" s="9" t="s">
        <v>315</v>
      </c>
      <c r="CC177" s="755">
        <v>13</v>
      </c>
      <c r="CD177" s="9" t="s">
        <v>315</v>
      </c>
      <c r="CE177" s="755">
        <v>183</v>
      </c>
      <c r="CF177" s="9" t="s">
        <v>323</v>
      </c>
      <c r="CG177" s="755">
        <v>88.2</v>
      </c>
      <c r="CH177" s="9" t="s">
        <v>323</v>
      </c>
      <c r="CI177" s="9"/>
      <c r="CJ177" s="9"/>
      <c r="CK177" s="9"/>
    </row>
    <row r="178" spans="1:89" s="98" customFormat="1" x14ac:dyDescent="0.25">
      <c r="A178" s="99">
        <v>10144773</v>
      </c>
      <c r="B178" s="99"/>
      <c r="C178" s="772">
        <v>3896</v>
      </c>
      <c r="D178" s="807">
        <v>0.05</v>
      </c>
      <c r="E178" s="772">
        <f t="shared" si="8"/>
        <v>4091</v>
      </c>
      <c r="F178" s="778">
        <v>1.1000000000000001</v>
      </c>
      <c r="G178" s="774">
        <f t="shared" si="9"/>
        <v>4500</v>
      </c>
      <c r="H178" s="776"/>
      <c r="I178" s="758"/>
      <c r="J178" s="776"/>
      <c r="K178" s="786"/>
      <c r="L178" s="9" t="s">
        <v>308</v>
      </c>
      <c r="M178" s="9" t="s">
        <v>474</v>
      </c>
      <c r="N178" s="9" t="s">
        <v>397</v>
      </c>
      <c r="O178" s="9" t="s">
        <v>310</v>
      </c>
      <c r="P178" s="9" t="s">
        <v>311</v>
      </c>
      <c r="Q178" s="9" t="s">
        <v>371</v>
      </c>
      <c r="R178" s="9" t="s">
        <v>372</v>
      </c>
      <c r="S178" s="9" t="s">
        <v>314</v>
      </c>
      <c r="T178" s="98" t="s">
        <v>210</v>
      </c>
      <c r="U178" s="99">
        <v>219</v>
      </c>
      <c r="V178" s="99" t="s">
        <v>207</v>
      </c>
      <c r="W178" s="99">
        <v>390</v>
      </c>
      <c r="X178" s="99" t="s">
        <v>207</v>
      </c>
      <c r="Y178" s="99">
        <v>229</v>
      </c>
      <c r="Z178" s="99" t="s">
        <v>207</v>
      </c>
      <c r="AA178" s="99">
        <v>400</v>
      </c>
      <c r="AB178" s="99" t="s">
        <v>207</v>
      </c>
      <c r="AC178" s="9">
        <v>447</v>
      </c>
      <c r="AD178" s="9" t="s">
        <v>207</v>
      </c>
      <c r="AE178" s="9">
        <v>176</v>
      </c>
      <c r="AF178" s="9" t="s">
        <v>315</v>
      </c>
      <c r="AG178" s="14" t="s">
        <v>342</v>
      </c>
      <c r="AH178" s="14" t="s">
        <v>207</v>
      </c>
      <c r="AI178" s="14" t="s">
        <v>343</v>
      </c>
      <c r="AJ178" s="14" t="s">
        <v>207</v>
      </c>
      <c r="AK178" s="9">
        <v>5</v>
      </c>
      <c r="AL178" s="14" t="s">
        <v>207</v>
      </c>
      <c r="AM178" s="9">
        <v>5</v>
      </c>
      <c r="AN178" s="14" t="s">
        <v>207</v>
      </c>
      <c r="AO178" s="9">
        <v>5</v>
      </c>
      <c r="AP178" s="14" t="s">
        <v>207</v>
      </c>
      <c r="AQ178" s="9">
        <v>5</v>
      </c>
      <c r="AR178" s="14" t="s">
        <v>207</v>
      </c>
      <c r="AS178" s="9" t="s">
        <v>0</v>
      </c>
      <c r="AT178" s="9" t="s">
        <v>318</v>
      </c>
      <c r="AU178" s="9" t="s">
        <v>376</v>
      </c>
      <c r="AV178" s="9" t="s">
        <v>320</v>
      </c>
      <c r="AW178" s="9" t="s">
        <v>3307</v>
      </c>
      <c r="AX178" s="9">
        <v>9010600000</v>
      </c>
      <c r="AY178" s="99">
        <v>452</v>
      </c>
      <c r="AZ178" s="12" t="s">
        <v>207</v>
      </c>
      <c r="BA178" s="99">
        <v>30</v>
      </c>
      <c r="BB178" s="12" t="s">
        <v>207</v>
      </c>
      <c r="BC178" s="99">
        <v>33</v>
      </c>
      <c r="BD178" s="12" t="s">
        <v>207</v>
      </c>
      <c r="BE178" s="99">
        <v>94</v>
      </c>
      <c r="BF178" s="12" t="s">
        <v>321</v>
      </c>
      <c r="BG178" s="654">
        <v>93.945999999999998</v>
      </c>
      <c r="BH178" s="12" t="s">
        <v>321</v>
      </c>
      <c r="BI178" s="99">
        <v>48</v>
      </c>
      <c r="BJ178" s="12" t="s">
        <v>321</v>
      </c>
      <c r="BK178" s="754">
        <v>0</v>
      </c>
      <c r="BL178" s="12" t="s">
        <v>321</v>
      </c>
      <c r="BM178" s="754">
        <v>0.55300000000000005</v>
      </c>
      <c r="BN178" s="12" t="s">
        <v>321</v>
      </c>
      <c r="BO178" s="754">
        <v>1.82</v>
      </c>
      <c r="BP178" s="12" t="s">
        <v>321</v>
      </c>
      <c r="BQ178" s="754">
        <v>0.02</v>
      </c>
      <c r="BR178" s="12" t="s">
        <v>321</v>
      </c>
      <c r="BS178" s="654">
        <v>43.552999999999997</v>
      </c>
      <c r="BT178" s="12" t="s">
        <v>321</v>
      </c>
      <c r="BU178" s="654">
        <v>45.945999999999998</v>
      </c>
      <c r="BV178" s="12" t="s">
        <v>321</v>
      </c>
      <c r="BW178" s="9">
        <v>0.46</v>
      </c>
      <c r="BX178" s="9" t="s">
        <v>322</v>
      </c>
      <c r="BY178" s="755">
        <v>178</v>
      </c>
      <c r="BZ178" s="9" t="s">
        <v>315</v>
      </c>
      <c r="CA178" s="755">
        <v>11.8</v>
      </c>
      <c r="CB178" s="9" t="s">
        <v>315</v>
      </c>
      <c r="CC178" s="755">
        <v>13</v>
      </c>
      <c r="CD178" s="9" t="s">
        <v>315</v>
      </c>
      <c r="CE178" s="755">
        <v>202.8</v>
      </c>
      <c r="CF178" s="9" t="s">
        <v>323</v>
      </c>
      <c r="CG178" s="755">
        <v>105.8</v>
      </c>
      <c r="CH178" s="9" t="s">
        <v>323</v>
      </c>
      <c r="CI178" s="9"/>
      <c r="CJ178" s="9"/>
      <c r="CK178" s="9"/>
    </row>
    <row r="179" spans="1:89" s="98" customFormat="1" x14ac:dyDescent="0.25">
      <c r="A179" s="99">
        <v>10800171</v>
      </c>
      <c r="B179" s="99"/>
      <c r="C179" s="772">
        <v>490</v>
      </c>
      <c r="D179" s="807">
        <v>0.05</v>
      </c>
      <c r="E179" s="772">
        <f t="shared" si="8"/>
        <v>515</v>
      </c>
      <c r="F179" s="778">
        <v>1.1000000000000001</v>
      </c>
      <c r="G179" s="774">
        <f t="shared" si="9"/>
        <v>567</v>
      </c>
      <c r="H179" s="776"/>
      <c r="I179" s="758"/>
      <c r="J179" s="776"/>
      <c r="K179" s="786"/>
      <c r="L179" s="9" t="s">
        <v>308</v>
      </c>
      <c r="M179" s="9" t="s">
        <v>486</v>
      </c>
      <c r="N179" s="9" t="s">
        <v>142</v>
      </c>
      <c r="O179" s="9" t="s">
        <v>310</v>
      </c>
      <c r="P179" s="9" t="s">
        <v>311</v>
      </c>
      <c r="Q179" s="9" t="s">
        <v>312</v>
      </c>
      <c r="R179" s="9" t="s">
        <v>313</v>
      </c>
      <c r="S179" s="12" t="s">
        <v>142</v>
      </c>
      <c r="T179" s="12" t="s">
        <v>142</v>
      </c>
      <c r="U179" s="99" t="s">
        <v>142</v>
      </c>
      <c r="V179" s="99" t="s">
        <v>207</v>
      </c>
      <c r="W179" s="99" t="s">
        <v>142</v>
      </c>
      <c r="X179" s="99" t="s">
        <v>207</v>
      </c>
      <c r="Y179" s="99" t="s">
        <v>142</v>
      </c>
      <c r="Z179" s="99" t="s">
        <v>207</v>
      </c>
      <c r="AA179" s="99" t="s">
        <v>142</v>
      </c>
      <c r="AB179" s="99" t="s">
        <v>207</v>
      </c>
      <c r="AC179" s="99" t="s">
        <v>142</v>
      </c>
      <c r="AD179" s="9" t="s">
        <v>207</v>
      </c>
      <c r="AE179" s="99" t="s">
        <v>142</v>
      </c>
      <c r="AF179" s="9" t="s">
        <v>315</v>
      </c>
      <c r="AG179" s="14" t="s">
        <v>142</v>
      </c>
      <c r="AH179" s="14" t="s">
        <v>207</v>
      </c>
      <c r="AI179" s="14" t="s">
        <v>142</v>
      </c>
      <c r="AJ179" s="14" t="s">
        <v>207</v>
      </c>
      <c r="AK179" s="99" t="s">
        <v>142</v>
      </c>
      <c r="AL179" s="14" t="s">
        <v>207</v>
      </c>
      <c r="AM179" s="99" t="s">
        <v>142</v>
      </c>
      <c r="AN179" s="14" t="s">
        <v>207</v>
      </c>
      <c r="AO179" s="99" t="s">
        <v>142</v>
      </c>
      <c r="AP179" s="14" t="s">
        <v>207</v>
      </c>
      <c r="AQ179" s="99" t="s">
        <v>142</v>
      </c>
      <c r="AR179" s="14" t="s">
        <v>207</v>
      </c>
      <c r="AS179" s="12" t="s">
        <v>142</v>
      </c>
      <c r="AT179" s="12" t="s">
        <v>200</v>
      </c>
      <c r="AU179" s="9" t="s">
        <v>319</v>
      </c>
      <c r="AV179" s="9" t="s">
        <v>320</v>
      </c>
      <c r="AW179" s="9" t="s">
        <v>3316</v>
      </c>
      <c r="AX179" s="9">
        <v>9010600000</v>
      </c>
      <c r="AY179" s="99">
        <v>272</v>
      </c>
      <c r="AZ179" s="12" t="s">
        <v>207</v>
      </c>
      <c r="BA179" s="99">
        <v>25</v>
      </c>
      <c r="BB179" s="12" t="s">
        <v>207</v>
      </c>
      <c r="BC179" s="99">
        <v>23</v>
      </c>
      <c r="BD179" s="12" t="s">
        <v>207</v>
      </c>
      <c r="BE179" s="99">
        <v>24</v>
      </c>
      <c r="BF179" s="12" t="s">
        <v>321</v>
      </c>
      <c r="BG179" s="654">
        <v>23.718</v>
      </c>
      <c r="BH179" s="12" t="s">
        <v>321</v>
      </c>
      <c r="BI179" s="99">
        <v>13</v>
      </c>
      <c r="BJ179" s="12" t="e">
        <v>#N/A</v>
      </c>
      <c r="BK179" s="754">
        <v>0</v>
      </c>
      <c r="BL179" s="12" t="s">
        <v>321</v>
      </c>
      <c r="BM179" s="754">
        <v>0.308</v>
      </c>
      <c r="BN179" s="12" t="s">
        <v>321</v>
      </c>
      <c r="BO179" s="754">
        <v>7.7119999999999997</v>
      </c>
      <c r="BP179" s="12" t="s">
        <v>321</v>
      </c>
      <c r="BQ179" s="754">
        <v>0</v>
      </c>
      <c r="BR179" s="12" t="s">
        <v>321</v>
      </c>
      <c r="BS179" s="654">
        <v>2.698</v>
      </c>
      <c r="BT179" s="12" t="s">
        <v>321</v>
      </c>
      <c r="BU179" s="654">
        <v>10.718</v>
      </c>
      <c r="BV179" s="12" t="s">
        <v>321</v>
      </c>
      <c r="BW179" s="9">
        <v>0.16</v>
      </c>
      <c r="BX179" s="9" t="s">
        <v>322</v>
      </c>
      <c r="BY179" s="755">
        <v>107.1</v>
      </c>
      <c r="BZ179" s="9" t="s">
        <v>315</v>
      </c>
      <c r="CA179" s="755">
        <v>9.8000000000000007</v>
      </c>
      <c r="CB179" s="9" t="s">
        <v>315</v>
      </c>
      <c r="CC179" s="755">
        <v>9.1</v>
      </c>
      <c r="CD179" s="9" t="s">
        <v>315</v>
      </c>
      <c r="CE179" s="755">
        <v>52.9</v>
      </c>
      <c r="CF179" s="9" t="s">
        <v>323</v>
      </c>
      <c r="CG179" s="755">
        <v>28.7</v>
      </c>
      <c r="CH179" s="9" t="s">
        <v>323</v>
      </c>
      <c r="CI179" s="9"/>
      <c r="CJ179" s="9"/>
      <c r="CK179" s="9"/>
    </row>
    <row r="180" spans="1:89" s="98" customFormat="1" x14ac:dyDescent="0.25">
      <c r="A180" s="99">
        <v>10800172</v>
      </c>
      <c r="B180" s="99"/>
      <c r="C180" s="772">
        <v>490</v>
      </c>
      <c r="D180" s="807">
        <v>0.05</v>
      </c>
      <c r="E180" s="772">
        <f t="shared" si="8"/>
        <v>515</v>
      </c>
      <c r="F180" s="778">
        <v>1.1000000000000001</v>
      </c>
      <c r="G180" s="774">
        <f t="shared" si="9"/>
        <v>567</v>
      </c>
      <c r="H180" s="776"/>
      <c r="I180" s="758"/>
      <c r="J180" s="776"/>
      <c r="K180" s="786"/>
      <c r="L180" s="9" t="s">
        <v>308</v>
      </c>
      <c r="M180" s="9" t="s">
        <v>487</v>
      </c>
      <c r="N180" s="9" t="s">
        <v>142</v>
      </c>
      <c r="O180" s="9" t="s">
        <v>310</v>
      </c>
      <c r="P180" s="9" t="s">
        <v>311</v>
      </c>
      <c r="Q180" s="9" t="s">
        <v>312</v>
      </c>
      <c r="R180" s="9" t="s">
        <v>313</v>
      </c>
      <c r="S180" s="12" t="s">
        <v>142</v>
      </c>
      <c r="T180" s="12" t="s">
        <v>142</v>
      </c>
      <c r="U180" s="99" t="s">
        <v>142</v>
      </c>
      <c r="V180" s="99" t="s">
        <v>207</v>
      </c>
      <c r="W180" s="99" t="s">
        <v>142</v>
      </c>
      <c r="X180" s="99" t="s">
        <v>207</v>
      </c>
      <c r="Y180" s="99" t="s">
        <v>142</v>
      </c>
      <c r="Z180" s="99" t="s">
        <v>207</v>
      </c>
      <c r="AA180" s="99" t="s">
        <v>142</v>
      </c>
      <c r="AB180" s="99" t="s">
        <v>207</v>
      </c>
      <c r="AC180" s="99" t="s">
        <v>142</v>
      </c>
      <c r="AD180" s="9" t="s">
        <v>207</v>
      </c>
      <c r="AE180" s="99" t="s">
        <v>142</v>
      </c>
      <c r="AF180" s="9" t="s">
        <v>315</v>
      </c>
      <c r="AG180" s="14" t="s">
        <v>142</v>
      </c>
      <c r="AH180" s="14" t="s">
        <v>207</v>
      </c>
      <c r="AI180" s="14" t="s">
        <v>142</v>
      </c>
      <c r="AJ180" s="14" t="s">
        <v>207</v>
      </c>
      <c r="AK180" s="99" t="s">
        <v>142</v>
      </c>
      <c r="AL180" s="14" t="s">
        <v>207</v>
      </c>
      <c r="AM180" s="99" t="s">
        <v>142</v>
      </c>
      <c r="AN180" s="14" t="s">
        <v>207</v>
      </c>
      <c r="AO180" s="99" t="s">
        <v>142</v>
      </c>
      <c r="AP180" s="14" t="s">
        <v>207</v>
      </c>
      <c r="AQ180" s="99" t="s">
        <v>142</v>
      </c>
      <c r="AR180" s="14" t="s">
        <v>207</v>
      </c>
      <c r="AS180" s="12" t="s">
        <v>142</v>
      </c>
      <c r="AT180" s="12" t="s">
        <v>200</v>
      </c>
      <c r="AU180" s="9" t="s">
        <v>319</v>
      </c>
      <c r="AV180" s="9" t="s">
        <v>320</v>
      </c>
      <c r="AW180" s="9" t="s">
        <v>3317</v>
      </c>
      <c r="AX180" s="9">
        <v>9010600000</v>
      </c>
      <c r="AY180" s="99">
        <v>292</v>
      </c>
      <c r="AZ180" s="12" t="s">
        <v>207</v>
      </c>
      <c r="BA180" s="99">
        <v>25</v>
      </c>
      <c r="BB180" s="12" t="s">
        <v>207</v>
      </c>
      <c r="BC180" s="99">
        <v>23</v>
      </c>
      <c r="BD180" s="12" t="s">
        <v>207</v>
      </c>
      <c r="BE180" s="99">
        <v>26</v>
      </c>
      <c r="BF180" s="12" t="s">
        <v>321</v>
      </c>
      <c r="BG180" s="654">
        <v>25.437999999999999</v>
      </c>
      <c r="BH180" s="12" t="s">
        <v>321</v>
      </c>
      <c r="BI180" s="99">
        <v>14</v>
      </c>
      <c r="BJ180" s="12" t="e">
        <v>#N/A</v>
      </c>
      <c r="BK180" s="754">
        <v>0</v>
      </c>
      <c r="BL180" s="12" t="s">
        <v>321</v>
      </c>
      <c r="BM180" s="754">
        <v>0.316</v>
      </c>
      <c r="BN180" s="12" t="s">
        <v>321</v>
      </c>
      <c r="BO180" s="754">
        <v>8.4239999999999995</v>
      </c>
      <c r="BP180" s="12" t="s">
        <v>321</v>
      </c>
      <c r="BQ180" s="754">
        <v>0</v>
      </c>
      <c r="BR180" s="12" t="s">
        <v>321</v>
      </c>
      <c r="BS180" s="654">
        <v>2.698</v>
      </c>
      <c r="BT180" s="12" t="s">
        <v>321</v>
      </c>
      <c r="BU180" s="654">
        <v>11.438000000000001</v>
      </c>
      <c r="BV180" s="12" t="s">
        <v>321</v>
      </c>
      <c r="BW180" s="9">
        <v>0.17</v>
      </c>
      <c r="BX180" s="9" t="s">
        <v>322</v>
      </c>
      <c r="BY180" s="755">
        <v>115</v>
      </c>
      <c r="BZ180" s="9" t="s">
        <v>315</v>
      </c>
      <c r="CA180" s="755">
        <v>9.8000000000000007</v>
      </c>
      <c r="CB180" s="9" t="s">
        <v>315</v>
      </c>
      <c r="CC180" s="755">
        <v>9.1</v>
      </c>
      <c r="CD180" s="9" t="s">
        <v>315</v>
      </c>
      <c r="CE180" s="755">
        <v>57.3</v>
      </c>
      <c r="CF180" s="9" t="s">
        <v>323</v>
      </c>
      <c r="CG180" s="755">
        <v>30.9</v>
      </c>
      <c r="CH180" s="9" t="s">
        <v>323</v>
      </c>
      <c r="CI180" s="9"/>
      <c r="CJ180" s="9"/>
      <c r="CK180" s="9"/>
    </row>
    <row r="181" spans="1:89" s="98" customFormat="1" x14ac:dyDescent="0.25">
      <c r="A181" s="99">
        <v>10800173</v>
      </c>
      <c r="B181" s="99"/>
      <c r="C181" s="772">
        <v>490</v>
      </c>
      <c r="D181" s="807">
        <v>0.05</v>
      </c>
      <c r="E181" s="772">
        <f t="shared" si="8"/>
        <v>515</v>
      </c>
      <c r="F181" s="778">
        <v>1.1000000000000001</v>
      </c>
      <c r="G181" s="774">
        <f t="shared" si="9"/>
        <v>567</v>
      </c>
      <c r="H181" s="776"/>
      <c r="I181" s="758"/>
      <c r="J181" s="776"/>
      <c r="K181" s="786"/>
      <c r="L181" s="9" t="s">
        <v>308</v>
      </c>
      <c r="M181" s="9" t="s">
        <v>488</v>
      </c>
      <c r="N181" s="9" t="s">
        <v>142</v>
      </c>
      <c r="O181" s="9" t="s">
        <v>310</v>
      </c>
      <c r="P181" s="9" t="s">
        <v>311</v>
      </c>
      <c r="Q181" s="9" t="s">
        <v>312</v>
      </c>
      <c r="R181" s="9" t="s">
        <v>313</v>
      </c>
      <c r="S181" s="12" t="s">
        <v>142</v>
      </c>
      <c r="T181" s="12" t="s">
        <v>142</v>
      </c>
      <c r="U181" s="99" t="s">
        <v>142</v>
      </c>
      <c r="V181" s="99" t="s">
        <v>207</v>
      </c>
      <c r="W181" s="99" t="s">
        <v>142</v>
      </c>
      <c r="X181" s="99" t="s">
        <v>207</v>
      </c>
      <c r="Y181" s="99" t="s">
        <v>142</v>
      </c>
      <c r="Z181" s="99" t="s">
        <v>207</v>
      </c>
      <c r="AA181" s="99" t="s">
        <v>142</v>
      </c>
      <c r="AB181" s="99" t="s">
        <v>207</v>
      </c>
      <c r="AC181" s="99" t="s">
        <v>142</v>
      </c>
      <c r="AD181" s="9" t="s">
        <v>207</v>
      </c>
      <c r="AE181" s="99" t="s">
        <v>142</v>
      </c>
      <c r="AF181" s="9" t="s">
        <v>315</v>
      </c>
      <c r="AG181" s="14" t="s">
        <v>142</v>
      </c>
      <c r="AH181" s="14" t="s">
        <v>207</v>
      </c>
      <c r="AI181" s="14" t="s">
        <v>142</v>
      </c>
      <c r="AJ181" s="14" t="s">
        <v>207</v>
      </c>
      <c r="AK181" s="99" t="s">
        <v>142</v>
      </c>
      <c r="AL181" s="14" t="s">
        <v>207</v>
      </c>
      <c r="AM181" s="99" t="s">
        <v>142</v>
      </c>
      <c r="AN181" s="14" t="s">
        <v>207</v>
      </c>
      <c r="AO181" s="99" t="s">
        <v>142</v>
      </c>
      <c r="AP181" s="14" t="s">
        <v>207</v>
      </c>
      <c r="AQ181" s="99" t="s">
        <v>142</v>
      </c>
      <c r="AR181" s="14" t="s">
        <v>207</v>
      </c>
      <c r="AS181" s="12" t="s">
        <v>142</v>
      </c>
      <c r="AT181" s="12" t="s">
        <v>200</v>
      </c>
      <c r="AU181" s="9" t="s">
        <v>319</v>
      </c>
      <c r="AV181" s="9" t="s">
        <v>320</v>
      </c>
      <c r="AW181" s="9" t="s">
        <v>3318</v>
      </c>
      <c r="AX181" s="9">
        <v>9010600000</v>
      </c>
      <c r="AY181" s="99">
        <v>312</v>
      </c>
      <c r="AZ181" s="12" t="s">
        <v>207</v>
      </c>
      <c r="BA181" s="99">
        <v>25</v>
      </c>
      <c r="BB181" s="12" t="s">
        <v>207</v>
      </c>
      <c r="BC181" s="99">
        <v>23</v>
      </c>
      <c r="BD181" s="12" t="s">
        <v>207</v>
      </c>
      <c r="BE181" s="99">
        <v>28</v>
      </c>
      <c r="BF181" s="12" t="s">
        <v>321</v>
      </c>
      <c r="BG181" s="654">
        <v>27.198</v>
      </c>
      <c r="BH181" s="12" t="s">
        <v>321</v>
      </c>
      <c r="BI181" s="99">
        <v>15</v>
      </c>
      <c r="BJ181" s="12" t="e">
        <v>#N/A</v>
      </c>
      <c r="BK181" s="754">
        <v>0</v>
      </c>
      <c r="BL181" s="12" t="s">
        <v>321</v>
      </c>
      <c r="BM181" s="754">
        <v>0.32400000000000001</v>
      </c>
      <c r="BN181" s="12" t="s">
        <v>321</v>
      </c>
      <c r="BO181" s="754">
        <v>9.1760000000000002</v>
      </c>
      <c r="BP181" s="12" t="s">
        <v>321</v>
      </c>
      <c r="BQ181" s="754">
        <v>0</v>
      </c>
      <c r="BR181" s="12" t="s">
        <v>321</v>
      </c>
      <c r="BS181" s="654">
        <v>2.698</v>
      </c>
      <c r="BT181" s="12" t="s">
        <v>321</v>
      </c>
      <c r="BU181" s="654">
        <v>12.198</v>
      </c>
      <c r="BV181" s="12" t="s">
        <v>321</v>
      </c>
      <c r="BW181" s="9">
        <v>0.18</v>
      </c>
      <c r="BX181" s="9" t="s">
        <v>322</v>
      </c>
      <c r="BY181" s="755">
        <v>122.8</v>
      </c>
      <c r="BZ181" s="9" t="s">
        <v>315</v>
      </c>
      <c r="CA181" s="755">
        <v>9.8000000000000007</v>
      </c>
      <c r="CB181" s="9" t="s">
        <v>315</v>
      </c>
      <c r="CC181" s="755">
        <v>9.1</v>
      </c>
      <c r="CD181" s="9" t="s">
        <v>315</v>
      </c>
      <c r="CE181" s="755">
        <v>59.5</v>
      </c>
      <c r="CF181" s="9" t="s">
        <v>323</v>
      </c>
      <c r="CG181" s="755">
        <v>33.1</v>
      </c>
      <c r="CH181" s="9" t="s">
        <v>323</v>
      </c>
      <c r="CI181" s="9"/>
      <c r="CJ181" s="9"/>
      <c r="CK181" s="9"/>
    </row>
    <row r="182" spans="1:89" s="98" customFormat="1" x14ac:dyDescent="0.25">
      <c r="A182" s="99">
        <v>10800174</v>
      </c>
      <c r="B182" s="99"/>
      <c r="C182" s="772">
        <v>490</v>
      </c>
      <c r="D182" s="807">
        <v>0.05</v>
      </c>
      <c r="E182" s="772">
        <f t="shared" si="8"/>
        <v>515</v>
      </c>
      <c r="F182" s="778">
        <v>1.1000000000000001</v>
      </c>
      <c r="G182" s="774">
        <f t="shared" si="9"/>
        <v>567</v>
      </c>
      <c r="H182" s="776"/>
      <c r="I182" s="758"/>
      <c r="J182" s="776"/>
      <c r="K182" s="786"/>
      <c r="L182" s="9" t="s">
        <v>308</v>
      </c>
      <c r="M182" s="9" t="s">
        <v>489</v>
      </c>
      <c r="N182" s="9" t="s">
        <v>142</v>
      </c>
      <c r="O182" s="9" t="s">
        <v>310</v>
      </c>
      <c r="P182" s="9" t="s">
        <v>311</v>
      </c>
      <c r="Q182" s="9" t="s">
        <v>312</v>
      </c>
      <c r="R182" s="9" t="s">
        <v>313</v>
      </c>
      <c r="S182" s="12" t="s">
        <v>142</v>
      </c>
      <c r="T182" s="12" t="s">
        <v>142</v>
      </c>
      <c r="U182" s="99" t="s">
        <v>142</v>
      </c>
      <c r="V182" s="99" t="s">
        <v>207</v>
      </c>
      <c r="W182" s="99" t="s">
        <v>142</v>
      </c>
      <c r="X182" s="99" t="s">
        <v>207</v>
      </c>
      <c r="Y182" s="99" t="s">
        <v>142</v>
      </c>
      <c r="Z182" s="99" t="s">
        <v>207</v>
      </c>
      <c r="AA182" s="99" t="s">
        <v>142</v>
      </c>
      <c r="AB182" s="99" t="s">
        <v>207</v>
      </c>
      <c r="AC182" s="99" t="s">
        <v>142</v>
      </c>
      <c r="AD182" s="9" t="s">
        <v>207</v>
      </c>
      <c r="AE182" s="99" t="s">
        <v>142</v>
      </c>
      <c r="AF182" s="9" t="s">
        <v>315</v>
      </c>
      <c r="AG182" s="14" t="s">
        <v>142</v>
      </c>
      <c r="AH182" s="14" t="s">
        <v>207</v>
      </c>
      <c r="AI182" s="14" t="s">
        <v>142</v>
      </c>
      <c r="AJ182" s="14" t="s">
        <v>207</v>
      </c>
      <c r="AK182" s="99" t="s">
        <v>142</v>
      </c>
      <c r="AL182" s="14" t="s">
        <v>207</v>
      </c>
      <c r="AM182" s="99" t="s">
        <v>142</v>
      </c>
      <c r="AN182" s="14" t="s">
        <v>207</v>
      </c>
      <c r="AO182" s="99" t="s">
        <v>142</v>
      </c>
      <c r="AP182" s="14" t="s">
        <v>207</v>
      </c>
      <c r="AQ182" s="99" t="s">
        <v>142</v>
      </c>
      <c r="AR182" s="14" t="s">
        <v>207</v>
      </c>
      <c r="AS182" s="12" t="s">
        <v>142</v>
      </c>
      <c r="AT182" s="12" t="s">
        <v>200</v>
      </c>
      <c r="AU182" s="9" t="s">
        <v>319</v>
      </c>
      <c r="AV182" s="9" t="s">
        <v>320</v>
      </c>
      <c r="AW182" s="9" t="s">
        <v>3319</v>
      </c>
      <c r="AX182" s="9">
        <v>9010600000</v>
      </c>
      <c r="AY182" s="99">
        <v>330</v>
      </c>
      <c r="AZ182" s="12" t="s">
        <v>207</v>
      </c>
      <c r="BA182" s="99">
        <v>25</v>
      </c>
      <c r="BB182" s="12" t="s">
        <v>207</v>
      </c>
      <c r="BC182" s="99">
        <v>23</v>
      </c>
      <c r="BD182" s="12" t="s">
        <v>207</v>
      </c>
      <c r="BE182" s="99">
        <v>28</v>
      </c>
      <c r="BF182" s="12" t="s">
        <v>321</v>
      </c>
      <c r="BG182" s="654">
        <v>27.437999999999999</v>
      </c>
      <c r="BH182" s="12" t="s">
        <v>321</v>
      </c>
      <c r="BI182" s="99">
        <v>15</v>
      </c>
      <c r="BJ182" s="12" t="e">
        <v>#N/A</v>
      </c>
      <c r="BK182" s="754">
        <v>0</v>
      </c>
      <c r="BL182" s="12" t="s">
        <v>321</v>
      </c>
      <c r="BM182" s="754">
        <v>0.33200000000000002</v>
      </c>
      <c r="BN182" s="12" t="s">
        <v>321</v>
      </c>
      <c r="BO182" s="754">
        <v>9.4079999999999995</v>
      </c>
      <c r="BP182" s="12" t="s">
        <v>321</v>
      </c>
      <c r="BQ182" s="754">
        <v>0</v>
      </c>
      <c r="BR182" s="12" t="s">
        <v>321</v>
      </c>
      <c r="BS182" s="654">
        <v>2.698</v>
      </c>
      <c r="BT182" s="12" t="s">
        <v>321</v>
      </c>
      <c r="BU182" s="654">
        <v>12.438000000000001</v>
      </c>
      <c r="BV182" s="12" t="s">
        <v>321</v>
      </c>
      <c r="BW182" s="9">
        <v>0.19</v>
      </c>
      <c r="BX182" s="9" t="s">
        <v>322</v>
      </c>
      <c r="BY182" s="755">
        <v>129.9</v>
      </c>
      <c r="BZ182" s="9" t="s">
        <v>315</v>
      </c>
      <c r="CA182" s="755">
        <v>9.8000000000000007</v>
      </c>
      <c r="CB182" s="9" t="s">
        <v>315</v>
      </c>
      <c r="CC182" s="755">
        <v>9.1</v>
      </c>
      <c r="CD182" s="9" t="s">
        <v>315</v>
      </c>
      <c r="CE182" s="755">
        <v>63.9</v>
      </c>
      <c r="CF182" s="9" t="s">
        <v>323</v>
      </c>
      <c r="CG182" s="755">
        <v>33.1</v>
      </c>
      <c r="CH182" s="9" t="s">
        <v>323</v>
      </c>
      <c r="CI182" s="9"/>
      <c r="CJ182" s="9"/>
      <c r="CK182" s="9"/>
    </row>
    <row r="183" spans="1:89" s="98" customFormat="1" x14ac:dyDescent="0.25">
      <c r="A183" s="99">
        <v>10800175</v>
      </c>
      <c r="B183" s="99"/>
      <c r="C183" s="772">
        <v>490</v>
      </c>
      <c r="D183" s="807">
        <v>0.05</v>
      </c>
      <c r="E183" s="772">
        <f t="shared" si="8"/>
        <v>515</v>
      </c>
      <c r="F183" s="778">
        <v>1.1000000000000001</v>
      </c>
      <c r="G183" s="774">
        <f t="shared" si="9"/>
        <v>567</v>
      </c>
      <c r="H183" s="776"/>
      <c r="I183" s="758"/>
      <c r="J183" s="776"/>
      <c r="K183" s="786"/>
      <c r="L183" s="9" t="s">
        <v>308</v>
      </c>
      <c r="M183" s="9" t="s">
        <v>490</v>
      </c>
      <c r="N183" s="9" t="s">
        <v>142</v>
      </c>
      <c r="O183" s="9" t="s">
        <v>310</v>
      </c>
      <c r="P183" s="9" t="s">
        <v>311</v>
      </c>
      <c r="Q183" s="9" t="s">
        <v>312</v>
      </c>
      <c r="R183" s="9" t="s">
        <v>313</v>
      </c>
      <c r="S183" s="12" t="s">
        <v>142</v>
      </c>
      <c r="T183" s="12" t="s">
        <v>142</v>
      </c>
      <c r="U183" s="99" t="s">
        <v>142</v>
      </c>
      <c r="V183" s="99" t="s">
        <v>207</v>
      </c>
      <c r="W183" s="99" t="s">
        <v>142</v>
      </c>
      <c r="X183" s="99" t="s">
        <v>207</v>
      </c>
      <c r="Y183" s="99" t="s">
        <v>142</v>
      </c>
      <c r="Z183" s="99" t="s">
        <v>207</v>
      </c>
      <c r="AA183" s="99" t="s">
        <v>142</v>
      </c>
      <c r="AB183" s="99" t="s">
        <v>207</v>
      </c>
      <c r="AC183" s="99" t="s">
        <v>142</v>
      </c>
      <c r="AD183" s="9" t="s">
        <v>207</v>
      </c>
      <c r="AE183" s="99" t="s">
        <v>142</v>
      </c>
      <c r="AF183" s="9" t="s">
        <v>315</v>
      </c>
      <c r="AG183" s="14" t="s">
        <v>142</v>
      </c>
      <c r="AH183" s="14" t="s">
        <v>207</v>
      </c>
      <c r="AI183" s="14" t="s">
        <v>142</v>
      </c>
      <c r="AJ183" s="14" t="s">
        <v>207</v>
      </c>
      <c r="AK183" s="99" t="s">
        <v>142</v>
      </c>
      <c r="AL183" s="14" t="s">
        <v>207</v>
      </c>
      <c r="AM183" s="99" t="s">
        <v>142</v>
      </c>
      <c r="AN183" s="14" t="s">
        <v>207</v>
      </c>
      <c r="AO183" s="99" t="s">
        <v>142</v>
      </c>
      <c r="AP183" s="14" t="s">
        <v>207</v>
      </c>
      <c r="AQ183" s="99" t="s">
        <v>142</v>
      </c>
      <c r="AR183" s="14" t="s">
        <v>207</v>
      </c>
      <c r="AS183" s="12" t="s">
        <v>142</v>
      </c>
      <c r="AT183" s="12" t="s">
        <v>200</v>
      </c>
      <c r="AU183" s="9" t="s">
        <v>319</v>
      </c>
      <c r="AV183" s="9" t="s">
        <v>320</v>
      </c>
      <c r="AW183" s="9" t="s">
        <v>3320</v>
      </c>
      <c r="AX183" s="9">
        <v>9010600000</v>
      </c>
      <c r="AY183" s="99">
        <v>351</v>
      </c>
      <c r="AZ183" s="12" t="s">
        <v>207</v>
      </c>
      <c r="BA183" s="99">
        <v>25</v>
      </c>
      <c r="BB183" s="12" t="s">
        <v>207</v>
      </c>
      <c r="BC183" s="99">
        <v>23</v>
      </c>
      <c r="BD183" s="12" t="s">
        <v>207</v>
      </c>
      <c r="BE183" s="99">
        <v>28</v>
      </c>
      <c r="BF183" s="12" t="s">
        <v>321</v>
      </c>
      <c r="BG183" s="654">
        <v>27.238</v>
      </c>
      <c r="BH183" s="12" t="s">
        <v>321</v>
      </c>
      <c r="BI183" s="99">
        <v>16</v>
      </c>
      <c r="BJ183" s="12" t="e">
        <v>#N/A</v>
      </c>
      <c r="BK183" s="754">
        <v>0</v>
      </c>
      <c r="BL183" s="12" t="s">
        <v>321</v>
      </c>
      <c r="BM183" s="754">
        <v>0.34</v>
      </c>
      <c r="BN183" s="12" t="s">
        <v>321</v>
      </c>
      <c r="BO183" s="754">
        <v>8.1999999999999993</v>
      </c>
      <c r="BP183" s="12" t="s">
        <v>321</v>
      </c>
      <c r="BQ183" s="754">
        <v>0</v>
      </c>
      <c r="BR183" s="12" t="s">
        <v>321</v>
      </c>
      <c r="BS183" s="654">
        <v>2.698</v>
      </c>
      <c r="BT183" s="12" t="s">
        <v>321</v>
      </c>
      <c r="BU183" s="654">
        <v>11.238</v>
      </c>
      <c r="BV183" s="12" t="s">
        <v>321</v>
      </c>
      <c r="BW183" s="9">
        <v>0.2</v>
      </c>
      <c r="BX183" s="9" t="s">
        <v>322</v>
      </c>
      <c r="BY183" s="755">
        <v>138.19999999999999</v>
      </c>
      <c r="BZ183" s="9" t="s">
        <v>315</v>
      </c>
      <c r="CA183" s="755">
        <v>9.8000000000000007</v>
      </c>
      <c r="CB183" s="9" t="s">
        <v>315</v>
      </c>
      <c r="CC183" s="755">
        <v>9.1</v>
      </c>
      <c r="CD183" s="9" t="s">
        <v>315</v>
      </c>
      <c r="CE183" s="755">
        <v>61.7</v>
      </c>
      <c r="CF183" s="9" t="s">
        <v>323</v>
      </c>
      <c r="CG183" s="755">
        <v>35.299999999999997</v>
      </c>
      <c r="CH183" s="9" t="s">
        <v>323</v>
      </c>
      <c r="CI183" s="9"/>
      <c r="CJ183" s="9"/>
      <c r="CK183" s="9"/>
    </row>
    <row r="184" spans="1:89" s="98" customFormat="1" x14ac:dyDescent="0.25">
      <c r="A184" s="99">
        <v>10800176</v>
      </c>
      <c r="B184" s="99"/>
      <c r="C184" s="772">
        <v>490</v>
      </c>
      <c r="D184" s="807">
        <v>0.05</v>
      </c>
      <c r="E184" s="772">
        <f t="shared" si="8"/>
        <v>515</v>
      </c>
      <c r="F184" s="778">
        <v>1.1000000000000001</v>
      </c>
      <c r="G184" s="774">
        <f t="shared" si="9"/>
        <v>567</v>
      </c>
      <c r="H184" s="776"/>
      <c r="I184" s="758"/>
      <c r="J184" s="776"/>
      <c r="K184" s="786"/>
      <c r="L184" s="9" t="s">
        <v>308</v>
      </c>
      <c r="M184" s="9" t="s">
        <v>491</v>
      </c>
      <c r="N184" s="9" t="s">
        <v>142</v>
      </c>
      <c r="O184" s="9" t="s">
        <v>310</v>
      </c>
      <c r="P184" s="9" t="s">
        <v>311</v>
      </c>
      <c r="Q184" s="9" t="s">
        <v>312</v>
      </c>
      <c r="R184" s="9" t="s">
        <v>313</v>
      </c>
      <c r="S184" s="12" t="s">
        <v>142</v>
      </c>
      <c r="T184" s="12" t="s">
        <v>142</v>
      </c>
      <c r="U184" s="99" t="s">
        <v>142</v>
      </c>
      <c r="V184" s="99" t="s">
        <v>207</v>
      </c>
      <c r="W184" s="99" t="s">
        <v>142</v>
      </c>
      <c r="X184" s="99" t="s">
        <v>207</v>
      </c>
      <c r="Y184" s="99" t="s">
        <v>142</v>
      </c>
      <c r="Z184" s="99" t="s">
        <v>207</v>
      </c>
      <c r="AA184" s="99" t="s">
        <v>142</v>
      </c>
      <c r="AB184" s="99" t="s">
        <v>207</v>
      </c>
      <c r="AC184" s="99" t="s">
        <v>142</v>
      </c>
      <c r="AD184" s="9" t="s">
        <v>207</v>
      </c>
      <c r="AE184" s="99" t="s">
        <v>142</v>
      </c>
      <c r="AF184" s="9" t="s">
        <v>315</v>
      </c>
      <c r="AG184" s="14" t="s">
        <v>142</v>
      </c>
      <c r="AH184" s="14" t="s">
        <v>207</v>
      </c>
      <c r="AI184" s="14" t="s">
        <v>142</v>
      </c>
      <c r="AJ184" s="14" t="s">
        <v>207</v>
      </c>
      <c r="AK184" s="99" t="s">
        <v>142</v>
      </c>
      <c r="AL184" s="14" t="s">
        <v>207</v>
      </c>
      <c r="AM184" s="99" t="s">
        <v>142</v>
      </c>
      <c r="AN184" s="14" t="s">
        <v>207</v>
      </c>
      <c r="AO184" s="99" t="s">
        <v>142</v>
      </c>
      <c r="AP184" s="14" t="s">
        <v>207</v>
      </c>
      <c r="AQ184" s="99" t="s">
        <v>142</v>
      </c>
      <c r="AR184" s="14" t="s">
        <v>207</v>
      </c>
      <c r="AS184" s="12" t="s">
        <v>142</v>
      </c>
      <c r="AT184" s="12" t="s">
        <v>200</v>
      </c>
      <c r="AU184" s="9" t="s">
        <v>319</v>
      </c>
      <c r="AV184" s="9" t="s">
        <v>320</v>
      </c>
      <c r="AW184" s="9" t="s">
        <v>3321</v>
      </c>
      <c r="AX184" s="9">
        <v>9010600000</v>
      </c>
      <c r="AY184" s="99">
        <v>373</v>
      </c>
      <c r="AZ184" s="12" t="s">
        <v>207</v>
      </c>
      <c r="BA184" s="99">
        <v>30</v>
      </c>
      <c r="BB184" s="12" t="s">
        <v>207</v>
      </c>
      <c r="BC184" s="99">
        <v>33</v>
      </c>
      <c r="BD184" s="12" t="s">
        <v>207</v>
      </c>
      <c r="BE184" s="99">
        <v>57</v>
      </c>
      <c r="BF184" s="12" t="s">
        <v>321</v>
      </c>
      <c r="BG184" s="654">
        <v>56.795000000000002</v>
      </c>
      <c r="BH184" s="12" t="s">
        <v>321</v>
      </c>
      <c r="BI184" s="99">
        <v>17</v>
      </c>
      <c r="BJ184" s="12" t="e">
        <v>#N/A</v>
      </c>
      <c r="BK184" s="754">
        <v>0</v>
      </c>
      <c r="BL184" s="12" t="s">
        <v>321</v>
      </c>
      <c r="BM184" s="754">
        <v>0.49</v>
      </c>
      <c r="BN184" s="12" t="s">
        <v>321</v>
      </c>
      <c r="BO184" s="754">
        <v>1.5</v>
      </c>
      <c r="BP184" s="12" t="s">
        <v>321</v>
      </c>
      <c r="BQ184" s="754">
        <v>0.02</v>
      </c>
      <c r="BR184" s="12" t="s">
        <v>321</v>
      </c>
      <c r="BS184" s="654">
        <v>37.784999999999997</v>
      </c>
      <c r="BT184" s="12" t="s">
        <v>321</v>
      </c>
      <c r="BU184" s="654">
        <v>39.795000000000002</v>
      </c>
      <c r="BV184" s="12" t="s">
        <v>321</v>
      </c>
      <c r="BW184" s="9">
        <v>0.38</v>
      </c>
      <c r="BX184" s="9" t="s">
        <v>322</v>
      </c>
      <c r="BY184" s="755">
        <v>146.9</v>
      </c>
      <c r="BZ184" s="9" t="s">
        <v>315</v>
      </c>
      <c r="CA184" s="755">
        <v>11.8</v>
      </c>
      <c r="CB184" s="9" t="s">
        <v>315</v>
      </c>
      <c r="CC184" s="755">
        <v>13</v>
      </c>
      <c r="CD184" s="9" t="s">
        <v>315</v>
      </c>
      <c r="CE184" s="755">
        <v>123.5</v>
      </c>
      <c r="CF184" s="9" t="s">
        <v>323</v>
      </c>
      <c r="CG184" s="755">
        <v>37.5</v>
      </c>
      <c r="CH184" s="9" t="s">
        <v>323</v>
      </c>
      <c r="CI184" s="9"/>
      <c r="CJ184" s="9"/>
      <c r="CK184" s="9"/>
    </row>
    <row r="185" spans="1:89" s="98" customFormat="1" x14ac:dyDescent="0.25">
      <c r="A185" s="99">
        <v>10800177</v>
      </c>
      <c r="B185" s="99"/>
      <c r="C185" s="772">
        <v>490</v>
      </c>
      <c r="D185" s="807">
        <v>0.05</v>
      </c>
      <c r="E185" s="772">
        <f t="shared" si="8"/>
        <v>515</v>
      </c>
      <c r="F185" s="778">
        <v>1.1000000000000001</v>
      </c>
      <c r="G185" s="774">
        <f t="shared" si="9"/>
        <v>567</v>
      </c>
      <c r="H185" s="776"/>
      <c r="I185" s="758"/>
      <c r="J185" s="776"/>
      <c r="K185" s="786"/>
      <c r="L185" s="9" t="s">
        <v>308</v>
      </c>
      <c r="M185" s="9" t="s">
        <v>492</v>
      </c>
      <c r="N185" s="9" t="s">
        <v>142</v>
      </c>
      <c r="O185" s="9" t="s">
        <v>310</v>
      </c>
      <c r="P185" s="9" t="s">
        <v>311</v>
      </c>
      <c r="Q185" s="9" t="s">
        <v>312</v>
      </c>
      <c r="R185" s="9" t="s">
        <v>313</v>
      </c>
      <c r="S185" s="12" t="s">
        <v>142</v>
      </c>
      <c r="T185" s="12" t="s">
        <v>142</v>
      </c>
      <c r="U185" s="99" t="s">
        <v>142</v>
      </c>
      <c r="V185" s="99" t="s">
        <v>207</v>
      </c>
      <c r="W185" s="99" t="s">
        <v>142</v>
      </c>
      <c r="X185" s="99" t="s">
        <v>207</v>
      </c>
      <c r="Y185" s="99" t="s">
        <v>142</v>
      </c>
      <c r="Z185" s="99" t="s">
        <v>207</v>
      </c>
      <c r="AA185" s="99" t="s">
        <v>142</v>
      </c>
      <c r="AB185" s="99" t="s">
        <v>207</v>
      </c>
      <c r="AC185" s="99" t="s">
        <v>142</v>
      </c>
      <c r="AD185" s="9" t="s">
        <v>207</v>
      </c>
      <c r="AE185" s="99" t="s">
        <v>142</v>
      </c>
      <c r="AF185" s="9" t="s">
        <v>315</v>
      </c>
      <c r="AG185" s="14" t="s">
        <v>142</v>
      </c>
      <c r="AH185" s="14" t="s">
        <v>207</v>
      </c>
      <c r="AI185" s="14" t="s">
        <v>142</v>
      </c>
      <c r="AJ185" s="14" t="s">
        <v>207</v>
      </c>
      <c r="AK185" s="99" t="s">
        <v>142</v>
      </c>
      <c r="AL185" s="14" t="s">
        <v>207</v>
      </c>
      <c r="AM185" s="99" t="s">
        <v>142</v>
      </c>
      <c r="AN185" s="14" t="s">
        <v>207</v>
      </c>
      <c r="AO185" s="99" t="s">
        <v>142</v>
      </c>
      <c r="AP185" s="14" t="s">
        <v>207</v>
      </c>
      <c r="AQ185" s="99" t="s">
        <v>142</v>
      </c>
      <c r="AR185" s="14" t="s">
        <v>207</v>
      </c>
      <c r="AS185" s="12" t="s">
        <v>142</v>
      </c>
      <c r="AT185" s="12" t="s">
        <v>200</v>
      </c>
      <c r="AU185" s="9" t="s">
        <v>319</v>
      </c>
      <c r="AV185" s="9" t="s">
        <v>320</v>
      </c>
      <c r="AW185" s="9" t="s">
        <v>3322</v>
      </c>
      <c r="AX185" s="9">
        <v>9010600000</v>
      </c>
      <c r="AY185" s="99">
        <v>396</v>
      </c>
      <c r="AZ185" s="12" t="s">
        <v>207</v>
      </c>
      <c r="BA185" s="99">
        <v>30</v>
      </c>
      <c r="BB185" s="12" t="s">
        <v>207</v>
      </c>
      <c r="BC185" s="99">
        <v>33</v>
      </c>
      <c r="BD185" s="12" t="s">
        <v>207</v>
      </c>
      <c r="BE185" s="99">
        <v>60</v>
      </c>
      <c r="BF185" s="12" t="s">
        <v>321</v>
      </c>
      <c r="BG185" s="654">
        <v>59.470999999999997</v>
      </c>
      <c r="BH185" s="12" t="s">
        <v>321</v>
      </c>
      <c r="BI185" s="99">
        <v>18</v>
      </c>
      <c r="BJ185" s="12" t="e">
        <v>#N/A</v>
      </c>
      <c r="BK185" s="754">
        <v>0</v>
      </c>
      <c r="BL185" s="12" t="s">
        <v>321</v>
      </c>
      <c r="BM185" s="754">
        <v>0.50800000000000001</v>
      </c>
      <c r="BN185" s="12" t="s">
        <v>321</v>
      </c>
      <c r="BO185" s="754">
        <v>1.5</v>
      </c>
      <c r="BP185" s="12" t="s">
        <v>321</v>
      </c>
      <c r="BQ185" s="754">
        <v>0.02</v>
      </c>
      <c r="BR185" s="12" t="s">
        <v>321</v>
      </c>
      <c r="BS185" s="654">
        <v>39.442999999999998</v>
      </c>
      <c r="BT185" s="12" t="s">
        <v>321</v>
      </c>
      <c r="BU185" s="654">
        <v>41.470999999999997</v>
      </c>
      <c r="BV185" s="12" t="s">
        <v>321</v>
      </c>
      <c r="BW185" s="9">
        <v>0.4</v>
      </c>
      <c r="BX185" s="9" t="s">
        <v>322</v>
      </c>
      <c r="BY185" s="755">
        <v>155.9</v>
      </c>
      <c r="BZ185" s="9" t="s">
        <v>315</v>
      </c>
      <c r="CA185" s="755">
        <v>11.8</v>
      </c>
      <c r="CB185" s="9" t="s">
        <v>315</v>
      </c>
      <c r="CC185" s="755">
        <v>13</v>
      </c>
      <c r="CD185" s="9" t="s">
        <v>315</v>
      </c>
      <c r="CE185" s="755">
        <v>130.1</v>
      </c>
      <c r="CF185" s="9" t="s">
        <v>323</v>
      </c>
      <c r="CG185" s="755">
        <v>39.700000000000003</v>
      </c>
      <c r="CH185" s="9" t="s">
        <v>323</v>
      </c>
      <c r="CI185" s="9"/>
      <c r="CJ185" s="9"/>
      <c r="CK185" s="9"/>
    </row>
    <row r="186" spans="1:89" s="98" customFormat="1" x14ac:dyDescent="0.25">
      <c r="A186" s="99">
        <v>10800178</v>
      </c>
      <c r="B186" s="99"/>
      <c r="C186" s="772">
        <v>490</v>
      </c>
      <c r="D186" s="807">
        <v>0.05</v>
      </c>
      <c r="E186" s="772">
        <f t="shared" si="8"/>
        <v>515</v>
      </c>
      <c r="F186" s="778">
        <v>1.1000000000000001</v>
      </c>
      <c r="G186" s="774">
        <f t="shared" si="9"/>
        <v>567</v>
      </c>
      <c r="H186" s="776"/>
      <c r="I186" s="758"/>
      <c r="J186" s="776"/>
      <c r="K186" s="786"/>
      <c r="L186" s="9" t="s">
        <v>308</v>
      </c>
      <c r="M186" s="9" t="s">
        <v>493</v>
      </c>
      <c r="N186" s="9" t="s">
        <v>142</v>
      </c>
      <c r="O186" s="9" t="s">
        <v>310</v>
      </c>
      <c r="P186" s="9" t="s">
        <v>311</v>
      </c>
      <c r="Q186" s="9" t="s">
        <v>312</v>
      </c>
      <c r="R186" s="9" t="s">
        <v>313</v>
      </c>
      <c r="S186" s="12" t="s">
        <v>142</v>
      </c>
      <c r="T186" s="12" t="s">
        <v>142</v>
      </c>
      <c r="U186" s="99" t="s">
        <v>142</v>
      </c>
      <c r="V186" s="99" t="s">
        <v>207</v>
      </c>
      <c r="W186" s="99" t="s">
        <v>142</v>
      </c>
      <c r="X186" s="99" t="s">
        <v>207</v>
      </c>
      <c r="Y186" s="99" t="s">
        <v>142</v>
      </c>
      <c r="Z186" s="99" t="s">
        <v>207</v>
      </c>
      <c r="AA186" s="99" t="s">
        <v>142</v>
      </c>
      <c r="AB186" s="99" t="s">
        <v>207</v>
      </c>
      <c r="AC186" s="99" t="s">
        <v>142</v>
      </c>
      <c r="AD186" s="9" t="s">
        <v>207</v>
      </c>
      <c r="AE186" s="99" t="s">
        <v>142</v>
      </c>
      <c r="AF186" s="9" t="s">
        <v>315</v>
      </c>
      <c r="AG186" s="14" t="s">
        <v>142</v>
      </c>
      <c r="AH186" s="14" t="s">
        <v>207</v>
      </c>
      <c r="AI186" s="14" t="s">
        <v>142</v>
      </c>
      <c r="AJ186" s="14" t="s">
        <v>207</v>
      </c>
      <c r="AK186" s="99" t="s">
        <v>142</v>
      </c>
      <c r="AL186" s="14" t="s">
        <v>207</v>
      </c>
      <c r="AM186" s="99" t="s">
        <v>142</v>
      </c>
      <c r="AN186" s="14" t="s">
        <v>207</v>
      </c>
      <c r="AO186" s="99" t="s">
        <v>142</v>
      </c>
      <c r="AP186" s="14" t="s">
        <v>207</v>
      </c>
      <c r="AQ186" s="99" t="s">
        <v>142</v>
      </c>
      <c r="AR186" s="14" t="s">
        <v>207</v>
      </c>
      <c r="AS186" s="12" t="s">
        <v>142</v>
      </c>
      <c r="AT186" s="12" t="s">
        <v>200</v>
      </c>
      <c r="AU186" s="9" t="s">
        <v>319</v>
      </c>
      <c r="AV186" s="9" t="s">
        <v>320</v>
      </c>
      <c r="AW186" s="9" t="s">
        <v>3323</v>
      </c>
      <c r="AX186" s="9">
        <v>9010600000</v>
      </c>
      <c r="AY186" s="99">
        <v>419</v>
      </c>
      <c r="AZ186" s="12" t="s">
        <v>207</v>
      </c>
      <c r="BA186" s="99">
        <v>30</v>
      </c>
      <c r="BB186" s="12" t="s">
        <v>207</v>
      </c>
      <c r="BC186" s="99">
        <v>33</v>
      </c>
      <c r="BD186" s="12" t="s">
        <v>207</v>
      </c>
      <c r="BE186" s="99">
        <v>63</v>
      </c>
      <c r="BF186" s="12" t="s">
        <v>321</v>
      </c>
      <c r="BG186" s="654">
        <v>62.393999999999998</v>
      </c>
      <c r="BH186" s="12" t="s">
        <v>321</v>
      </c>
      <c r="BI186" s="99">
        <v>19</v>
      </c>
      <c r="BJ186" s="12" t="e">
        <v>#N/A</v>
      </c>
      <c r="BK186" s="754">
        <v>0</v>
      </c>
      <c r="BL186" s="12" t="s">
        <v>321</v>
      </c>
      <c r="BM186" s="754">
        <v>0.52500000000000002</v>
      </c>
      <c r="BN186" s="12" t="s">
        <v>321</v>
      </c>
      <c r="BO186" s="754">
        <v>1.82</v>
      </c>
      <c r="BP186" s="12" t="s">
        <v>321</v>
      </c>
      <c r="BQ186" s="754">
        <v>0.02</v>
      </c>
      <c r="BR186" s="12" t="s">
        <v>321</v>
      </c>
      <c r="BS186" s="654">
        <v>41.029000000000003</v>
      </c>
      <c r="BT186" s="12" t="s">
        <v>321</v>
      </c>
      <c r="BU186" s="654">
        <v>43.393999999999998</v>
      </c>
      <c r="BV186" s="12" t="s">
        <v>321</v>
      </c>
      <c r="BW186" s="9">
        <v>0.42</v>
      </c>
      <c r="BX186" s="9" t="s">
        <v>322</v>
      </c>
      <c r="BY186" s="755">
        <v>165</v>
      </c>
      <c r="BZ186" s="9" t="s">
        <v>315</v>
      </c>
      <c r="CA186" s="755">
        <v>11.8</v>
      </c>
      <c r="CB186" s="9" t="s">
        <v>315</v>
      </c>
      <c r="CC186" s="755">
        <v>13</v>
      </c>
      <c r="CD186" s="9" t="s">
        <v>315</v>
      </c>
      <c r="CE186" s="755">
        <v>134.5</v>
      </c>
      <c r="CF186" s="9" t="s">
        <v>323</v>
      </c>
      <c r="CG186" s="755">
        <v>41.9</v>
      </c>
      <c r="CH186" s="9" t="s">
        <v>323</v>
      </c>
      <c r="CI186" s="9"/>
      <c r="CJ186" s="9"/>
      <c r="CK186" s="9"/>
    </row>
    <row r="187" spans="1:89" s="98" customFormat="1" x14ac:dyDescent="0.25">
      <c r="A187" s="99">
        <v>10800179</v>
      </c>
      <c r="B187" s="99"/>
      <c r="C187" s="772">
        <v>490</v>
      </c>
      <c r="D187" s="807">
        <v>0.05</v>
      </c>
      <c r="E187" s="772">
        <f t="shared" si="8"/>
        <v>515</v>
      </c>
      <c r="F187" s="778">
        <v>1.1000000000000001</v>
      </c>
      <c r="G187" s="774">
        <f t="shared" si="9"/>
        <v>567</v>
      </c>
      <c r="H187" s="776"/>
      <c r="I187" s="758"/>
      <c r="J187" s="776"/>
      <c r="K187" s="786"/>
      <c r="L187" s="9" t="s">
        <v>308</v>
      </c>
      <c r="M187" s="9" t="s">
        <v>494</v>
      </c>
      <c r="N187" s="9" t="s">
        <v>142</v>
      </c>
      <c r="O187" s="9" t="s">
        <v>310</v>
      </c>
      <c r="P187" s="9" t="s">
        <v>311</v>
      </c>
      <c r="Q187" s="9" t="s">
        <v>312</v>
      </c>
      <c r="R187" s="9" t="s">
        <v>313</v>
      </c>
      <c r="S187" s="12" t="s">
        <v>142</v>
      </c>
      <c r="T187" s="12" t="s">
        <v>142</v>
      </c>
      <c r="U187" s="99" t="s">
        <v>142</v>
      </c>
      <c r="V187" s="99" t="s">
        <v>207</v>
      </c>
      <c r="W187" s="99" t="s">
        <v>142</v>
      </c>
      <c r="X187" s="99" t="s">
        <v>207</v>
      </c>
      <c r="Y187" s="99" t="s">
        <v>142</v>
      </c>
      <c r="Z187" s="99" t="s">
        <v>207</v>
      </c>
      <c r="AA187" s="99" t="s">
        <v>142</v>
      </c>
      <c r="AB187" s="99" t="s">
        <v>207</v>
      </c>
      <c r="AC187" s="99" t="s">
        <v>142</v>
      </c>
      <c r="AD187" s="9" t="s">
        <v>207</v>
      </c>
      <c r="AE187" s="99" t="s">
        <v>142</v>
      </c>
      <c r="AF187" s="9" t="s">
        <v>315</v>
      </c>
      <c r="AG187" s="14" t="s">
        <v>142</v>
      </c>
      <c r="AH187" s="14" t="s">
        <v>207</v>
      </c>
      <c r="AI187" s="14" t="s">
        <v>142</v>
      </c>
      <c r="AJ187" s="14" t="s">
        <v>207</v>
      </c>
      <c r="AK187" s="99" t="s">
        <v>142</v>
      </c>
      <c r="AL187" s="14" t="s">
        <v>207</v>
      </c>
      <c r="AM187" s="99" t="s">
        <v>142</v>
      </c>
      <c r="AN187" s="14" t="s">
        <v>207</v>
      </c>
      <c r="AO187" s="99" t="s">
        <v>142</v>
      </c>
      <c r="AP187" s="14" t="s">
        <v>207</v>
      </c>
      <c r="AQ187" s="99" t="s">
        <v>142</v>
      </c>
      <c r="AR187" s="14" t="s">
        <v>207</v>
      </c>
      <c r="AS187" s="12" t="s">
        <v>142</v>
      </c>
      <c r="AT187" s="12" t="s">
        <v>200</v>
      </c>
      <c r="AU187" s="9" t="s">
        <v>319</v>
      </c>
      <c r="AV187" s="9" t="s">
        <v>320</v>
      </c>
      <c r="AW187" s="9" t="s">
        <v>3324</v>
      </c>
      <c r="AX187" s="9">
        <v>9010600000</v>
      </c>
      <c r="AY187" s="99">
        <v>434</v>
      </c>
      <c r="AZ187" s="12" t="s">
        <v>207</v>
      </c>
      <c r="BA187" s="99">
        <v>30</v>
      </c>
      <c r="BB187" s="12" t="s">
        <v>207</v>
      </c>
      <c r="BC187" s="99">
        <v>33</v>
      </c>
      <c r="BD187" s="12" t="s">
        <v>207</v>
      </c>
      <c r="BE187" s="99">
        <v>65</v>
      </c>
      <c r="BF187" s="12" t="s">
        <v>321</v>
      </c>
      <c r="BG187" s="654">
        <v>64.488</v>
      </c>
      <c r="BH187" s="12" t="s">
        <v>321</v>
      </c>
      <c r="BI187" s="99">
        <v>20</v>
      </c>
      <c r="BJ187" s="12" t="e">
        <v>#N/A</v>
      </c>
      <c r="BK187" s="754">
        <v>0</v>
      </c>
      <c r="BL187" s="12" t="s">
        <v>321</v>
      </c>
      <c r="BM187" s="754">
        <v>0.53700000000000003</v>
      </c>
      <c r="BN187" s="12" t="s">
        <v>321</v>
      </c>
      <c r="BO187" s="754">
        <v>1.82</v>
      </c>
      <c r="BP187" s="12" t="s">
        <v>321</v>
      </c>
      <c r="BQ187" s="754">
        <v>0.02</v>
      </c>
      <c r="BR187" s="12" t="s">
        <v>321</v>
      </c>
      <c r="BS187" s="654">
        <v>42.110999999999997</v>
      </c>
      <c r="BT187" s="12" t="s">
        <v>321</v>
      </c>
      <c r="BU187" s="654">
        <v>44.488</v>
      </c>
      <c r="BV187" s="12" t="s">
        <v>321</v>
      </c>
      <c r="BW187" s="9">
        <v>0.44</v>
      </c>
      <c r="BX187" s="9" t="s">
        <v>322</v>
      </c>
      <c r="BY187" s="755">
        <v>170.9</v>
      </c>
      <c r="BZ187" s="9" t="s">
        <v>315</v>
      </c>
      <c r="CA187" s="755">
        <v>11.8</v>
      </c>
      <c r="CB187" s="9" t="s">
        <v>315</v>
      </c>
      <c r="CC187" s="755">
        <v>13</v>
      </c>
      <c r="CD187" s="9" t="s">
        <v>315</v>
      </c>
      <c r="CE187" s="755">
        <v>138.9</v>
      </c>
      <c r="CF187" s="9" t="s">
        <v>323</v>
      </c>
      <c r="CG187" s="755">
        <v>44.1</v>
      </c>
      <c r="CH187" s="9" t="s">
        <v>323</v>
      </c>
      <c r="CI187" s="9"/>
      <c r="CJ187" s="9"/>
      <c r="CK187" s="9"/>
    </row>
    <row r="188" spans="1:89" s="98" customFormat="1" x14ac:dyDescent="0.25">
      <c r="A188" s="99">
        <v>10800180</v>
      </c>
      <c r="B188" s="99"/>
      <c r="C188" s="772">
        <v>490</v>
      </c>
      <c r="D188" s="807">
        <v>0.05</v>
      </c>
      <c r="E188" s="772">
        <f t="shared" si="8"/>
        <v>515</v>
      </c>
      <c r="F188" s="778">
        <v>1.1000000000000001</v>
      </c>
      <c r="G188" s="774">
        <f t="shared" si="9"/>
        <v>567</v>
      </c>
      <c r="H188" s="776"/>
      <c r="I188" s="758"/>
      <c r="J188" s="776"/>
      <c r="K188" s="786"/>
      <c r="L188" s="9" t="s">
        <v>308</v>
      </c>
      <c r="M188" s="9" t="s">
        <v>495</v>
      </c>
      <c r="N188" s="9" t="s">
        <v>142</v>
      </c>
      <c r="O188" s="9" t="s">
        <v>310</v>
      </c>
      <c r="P188" s="9" t="s">
        <v>311</v>
      </c>
      <c r="Q188" s="9" t="s">
        <v>312</v>
      </c>
      <c r="R188" s="9" t="s">
        <v>313</v>
      </c>
      <c r="S188" s="12" t="s">
        <v>142</v>
      </c>
      <c r="T188" s="12" t="s">
        <v>142</v>
      </c>
      <c r="U188" s="99" t="s">
        <v>142</v>
      </c>
      <c r="V188" s="99" t="s">
        <v>207</v>
      </c>
      <c r="W188" s="99" t="s">
        <v>142</v>
      </c>
      <c r="X188" s="99" t="s">
        <v>207</v>
      </c>
      <c r="Y188" s="99" t="s">
        <v>142</v>
      </c>
      <c r="Z188" s="99" t="s">
        <v>207</v>
      </c>
      <c r="AA188" s="99" t="s">
        <v>142</v>
      </c>
      <c r="AB188" s="99" t="s">
        <v>207</v>
      </c>
      <c r="AC188" s="99" t="s">
        <v>142</v>
      </c>
      <c r="AD188" s="9" t="s">
        <v>207</v>
      </c>
      <c r="AE188" s="99" t="s">
        <v>142</v>
      </c>
      <c r="AF188" s="9" t="s">
        <v>315</v>
      </c>
      <c r="AG188" s="14" t="s">
        <v>142</v>
      </c>
      <c r="AH188" s="14" t="s">
        <v>207</v>
      </c>
      <c r="AI188" s="14" t="s">
        <v>142</v>
      </c>
      <c r="AJ188" s="14" t="s">
        <v>207</v>
      </c>
      <c r="AK188" s="99" t="s">
        <v>142</v>
      </c>
      <c r="AL188" s="14" t="s">
        <v>207</v>
      </c>
      <c r="AM188" s="99" t="s">
        <v>142</v>
      </c>
      <c r="AN188" s="14" t="s">
        <v>207</v>
      </c>
      <c r="AO188" s="99" t="s">
        <v>142</v>
      </c>
      <c r="AP188" s="14" t="s">
        <v>207</v>
      </c>
      <c r="AQ188" s="99" t="s">
        <v>142</v>
      </c>
      <c r="AR188" s="14" t="s">
        <v>207</v>
      </c>
      <c r="AS188" s="12" t="s">
        <v>142</v>
      </c>
      <c r="AT188" s="12" t="s">
        <v>200</v>
      </c>
      <c r="AU188" s="9" t="s">
        <v>319</v>
      </c>
      <c r="AV188" s="9" t="s">
        <v>320</v>
      </c>
      <c r="AW188" s="9" t="s">
        <v>3325</v>
      </c>
      <c r="AX188" s="9">
        <v>9010600000</v>
      </c>
      <c r="AY188" s="99">
        <v>452</v>
      </c>
      <c r="AZ188" s="12" t="s">
        <v>207</v>
      </c>
      <c r="BA188" s="99">
        <v>30</v>
      </c>
      <c r="BB188" s="12" t="s">
        <v>207</v>
      </c>
      <c r="BC188" s="99">
        <v>33</v>
      </c>
      <c r="BD188" s="12" t="s">
        <v>207</v>
      </c>
      <c r="BE188" s="99">
        <v>66</v>
      </c>
      <c r="BF188" s="12" t="s">
        <v>321</v>
      </c>
      <c r="BG188" s="654">
        <v>65.945999999999998</v>
      </c>
      <c r="BH188" s="12" t="s">
        <v>321</v>
      </c>
      <c r="BI188" s="99">
        <v>20</v>
      </c>
      <c r="BJ188" s="12" t="e">
        <v>#N/A</v>
      </c>
      <c r="BK188" s="754">
        <v>0</v>
      </c>
      <c r="BL188" s="12" t="s">
        <v>321</v>
      </c>
      <c r="BM188" s="754">
        <v>0.55300000000000005</v>
      </c>
      <c r="BN188" s="12" t="s">
        <v>321</v>
      </c>
      <c r="BO188" s="754">
        <v>1.82</v>
      </c>
      <c r="BP188" s="12" t="s">
        <v>321</v>
      </c>
      <c r="BQ188" s="754">
        <v>0.02</v>
      </c>
      <c r="BR188" s="12" t="s">
        <v>321</v>
      </c>
      <c r="BS188" s="654">
        <v>43.552999999999997</v>
      </c>
      <c r="BT188" s="12" t="s">
        <v>321</v>
      </c>
      <c r="BU188" s="654">
        <v>45.945999999999998</v>
      </c>
      <c r="BV188" s="12" t="s">
        <v>321</v>
      </c>
      <c r="BW188" s="9">
        <v>0.46</v>
      </c>
      <c r="BX188" s="9" t="s">
        <v>322</v>
      </c>
      <c r="BY188" s="755">
        <v>178</v>
      </c>
      <c r="BZ188" s="9" t="s">
        <v>315</v>
      </c>
      <c r="CA188" s="755">
        <v>11.8</v>
      </c>
      <c r="CB188" s="9" t="s">
        <v>315</v>
      </c>
      <c r="CC188" s="755">
        <v>13</v>
      </c>
      <c r="CD188" s="9" t="s">
        <v>315</v>
      </c>
      <c r="CE188" s="755">
        <v>143.30000000000001</v>
      </c>
      <c r="CF188" s="9" t="s">
        <v>323</v>
      </c>
      <c r="CG188" s="755">
        <v>44.1</v>
      </c>
      <c r="CH188" s="9" t="s">
        <v>323</v>
      </c>
      <c r="CI188" s="9"/>
      <c r="CJ188" s="9"/>
      <c r="CK188" s="9"/>
    </row>
    <row r="189" spans="1:89" s="98" customFormat="1" x14ac:dyDescent="0.25">
      <c r="A189" s="99">
        <v>10800181</v>
      </c>
      <c r="B189" s="99"/>
      <c r="C189" s="772">
        <v>490</v>
      </c>
      <c r="D189" s="807">
        <v>0.05</v>
      </c>
      <c r="E189" s="772">
        <f t="shared" si="8"/>
        <v>515</v>
      </c>
      <c r="F189" s="778">
        <v>1.1000000000000001</v>
      </c>
      <c r="G189" s="774">
        <f t="shared" si="9"/>
        <v>567</v>
      </c>
      <c r="H189" s="776"/>
      <c r="I189" s="758"/>
      <c r="J189" s="776"/>
      <c r="K189" s="786"/>
      <c r="L189" s="9" t="s">
        <v>308</v>
      </c>
      <c r="M189" s="9" t="s">
        <v>496</v>
      </c>
      <c r="N189" s="9" t="s">
        <v>142</v>
      </c>
      <c r="O189" s="9" t="s">
        <v>310</v>
      </c>
      <c r="P189" s="9" t="s">
        <v>311</v>
      </c>
      <c r="Q189" s="9" t="s">
        <v>312</v>
      </c>
      <c r="R189" s="9" t="s">
        <v>313</v>
      </c>
      <c r="S189" s="12" t="s">
        <v>142</v>
      </c>
      <c r="T189" s="12" t="s">
        <v>142</v>
      </c>
      <c r="U189" s="99" t="s">
        <v>142</v>
      </c>
      <c r="V189" s="99" t="s">
        <v>207</v>
      </c>
      <c r="W189" s="99" t="s">
        <v>142</v>
      </c>
      <c r="X189" s="99" t="s">
        <v>207</v>
      </c>
      <c r="Y189" s="99" t="s">
        <v>142</v>
      </c>
      <c r="Z189" s="99" t="s">
        <v>207</v>
      </c>
      <c r="AA189" s="99" t="s">
        <v>142</v>
      </c>
      <c r="AB189" s="99" t="s">
        <v>207</v>
      </c>
      <c r="AC189" s="99" t="s">
        <v>142</v>
      </c>
      <c r="AD189" s="9" t="s">
        <v>207</v>
      </c>
      <c r="AE189" s="99" t="s">
        <v>142</v>
      </c>
      <c r="AF189" s="9" t="s">
        <v>315</v>
      </c>
      <c r="AG189" s="14" t="s">
        <v>142</v>
      </c>
      <c r="AH189" s="14" t="s">
        <v>207</v>
      </c>
      <c r="AI189" s="14" t="s">
        <v>142</v>
      </c>
      <c r="AJ189" s="14" t="s">
        <v>207</v>
      </c>
      <c r="AK189" s="99" t="s">
        <v>142</v>
      </c>
      <c r="AL189" s="14" t="s">
        <v>207</v>
      </c>
      <c r="AM189" s="99" t="s">
        <v>142</v>
      </c>
      <c r="AN189" s="14" t="s">
        <v>207</v>
      </c>
      <c r="AO189" s="99" t="s">
        <v>142</v>
      </c>
      <c r="AP189" s="14" t="s">
        <v>207</v>
      </c>
      <c r="AQ189" s="99" t="s">
        <v>142</v>
      </c>
      <c r="AR189" s="14" t="s">
        <v>207</v>
      </c>
      <c r="AS189" s="12" t="s">
        <v>142</v>
      </c>
      <c r="AT189" s="12" t="s">
        <v>200</v>
      </c>
      <c r="AU189" s="9" t="s">
        <v>319</v>
      </c>
      <c r="AV189" s="9" t="s">
        <v>320</v>
      </c>
      <c r="AW189" s="9" t="s">
        <v>3326</v>
      </c>
      <c r="AX189" s="9">
        <v>9010600000</v>
      </c>
      <c r="AY189" s="99">
        <v>472</v>
      </c>
      <c r="AZ189" s="12" t="s">
        <v>207</v>
      </c>
      <c r="BA189" s="99">
        <v>30</v>
      </c>
      <c r="BB189" s="12" t="s">
        <v>207</v>
      </c>
      <c r="BC189" s="99">
        <v>33</v>
      </c>
      <c r="BD189" s="12" t="s">
        <v>207</v>
      </c>
      <c r="BE189" s="99">
        <v>69</v>
      </c>
      <c r="BF189" s="12" t="s">
        <v>321</v>
      </c>
      <c r="BG189" s="654">
        <v>68.763000000000005</v>
      </c>
      <c r="BH189" s="12" t="s">
        <v>321</v>
      </c>
      <c r="BI189" s="99">
        <v>21</v>
      </c>
      <c r="BJ189" s="12" t="e">
        <v>#N/A</v>
      </c>
      <c r="BK189" s="754">
        <v>0</v>
      </c>
      <c r="BL189" s="12" t="s">
        <v>321</v>
      </c>
      <c r="BM189" s="754">
        <v>0.56899999999999995</v>
      </c>
      <c r="BN189" s="12" t="s">
        <v>321</v>
      </c>
      <c r="BO189" s="754">
        <v>2.1800000000000002</v>
      </c>
      <c r="BP189" s="12" t="s">
        <v>321</v>
      </c>
      <c r="BQ189" s="754">
        <v>0.02</v>
      </c>
      <c r="BR189" s="12" t="s">
        <v>321</v>
      </c>
      <c r="BS189" s="654">
        <v>44.994</v>
      </c>
      <c r="BT189" s="12" t="s">
        <v>321</v>
      </c>
      <c r="BU189" s="654">
        <v>47.762999999999998</v>
      </c>
      <c r="BV189" s="12" t="s">
        <v>321</v>
      </c>
      <c r="BW189" s="9">
        <v>0.48</v>
      </c>
      <c r="BX189" s="9" t="s">
        <v>322</v>
      </c>
      <c r="BY189" s="755">
        <v>185.8</v>
      </c>
      <c r="BZ189" s="9" t="s">
        <v>315</v>
      </c>
      <c r="CA189" s="755">
        <v>11.8</v>
      </c>
      <c r="CB189" s="9" t="s">
        <v>315</v>
      </c>
      <c r="CC189" s="755">
        <v>13</v>
      </c>
      <c r="CD189" s="9" t="s">
        <v>315</v>
      </c>
      <c r="CE189" s="755">
        <v>149.9</v>
      </c>
      <c r="CF189" s="9" t="s">
        <v>323</v>
      </c>
      <c r="CG189" s="755">
        <v>46.3</v>
      </c>
      <c r="CH189" s="9" t="s">
        <v>323</v>
      </c>
      <c r="CI189" s="9"/>
      <c r="CJ189" s="9"/>
      <c r="CK189" s="9"/>
    </row>
    <row r="190" spans="1:89" s="98" customFormat="1" x14ac:dyDescent="0.25">
      <c r="A190" s="99">
        <v>10104606</v>
      </c>
      <c r="B190" s="99"/>
      <c r="C190" s="772">
        <v>2714</v>
      </c>
      <c r="D190" s="807">
        <v>0.05</v>
      </c>
      <c r="E190" s="772">
        <f t="shared" si="8"/>
        <v>2850</v>
      </c>
      <c r="F190" s="778">
        <v>1.1000000000000001</v>
      </c>
      <c r="G190" s="774">
        <f t="shared" si="9"/>
        <v>3135</v>
      </c>
      <c r="H190" s="776"/>
      <c r="I190" s="758"/>
      <c r="J190" s="776"/>
      <c r="K190" s="786"/>
      <c r="L190" s="9" t="s">
        <v>308</v>
      </c>
      <c r="M190" s="9" t="s">
        <v>3327</v>
      </c>
      <c r="N190" s="9" t="s">
        <v>397</v>
      </c>
      <c r="O190" s="9" t="s">
        <v>310</v>
      </c>
      <c r="P190" s="9" t="s">
        <v>311</v>
      </c>
      <c r="Q190" s="9" t="s">
        <v>312</v>
      </c>
      <c r="R190" s="9" t="s">
        <v>313</v>
      </c>
      <c r="S190" s="9" t="s">
        <v>314</v>
      </c>
      <c r="T190" s="98" t="s">
        <v>210</v>
      </c>
      <c r="U190" s="99">
        <v>107</v>
      </c>
      <c r="V190" s="99" t="s">
        <v>207</v>
      </c>
      <c r="W190" s="99">
        <v>190</v>
      </c>
      <c r="X190" s="99" t="s">
        <v>207</v>
      </c>
      <c r="Y190" s="99">
        <v>142</v>
      </c>
      <c r="Z190" s="99" t="s">
        <v>207</v>
      </c>
      <c r="AA190" s="9">
        <v>200</v>
      </c>
      <c r="AB190" s="99" t="s">
        <v>207</v>
      </c>
      <c r="AC190" s="9">
        <v>218</v>
      </c>
      <c r="AD190" s="9" t="s">
        <v>207</v>
      </c>
      <c r="AE190" s="9">
        <v>86</v>
      </c>
      <c r="AF190" s="9" t="s">
        <v>315</v>
      </c>
      <c r="AG190" s="14" t="s">
        <v>316</v>
      </c>
      <c r="AH190" s="14" t="s">
        <v>207</v>
      </c>
      <c r="AI190" s="14" t="s">
        <v>317</v>
      </c>
      <c r="AJ190" s="14" t="s">
        <v>207</v>
      </c>
      <c r="AK190" s="9">
        <v>5</v>
      </c>
      <c r="AL190" s="14" t="s">
        <v>207</v>
      </c>
      <c r="AM190" s="9">
        <v>5</v>
      </c>
      <c r="AN190" s="14" t="s">
        <v>207</v>
      </c>
      <c r="AO190" s="9">
        <v>5</v>
      </c>
      <c r="AP190" s="14" t="s">
        <v>207</v>
      </c>
      <c r="AQ190" s="9">
        <v>30</v>
      </c>
      <c r="AR190" s="14" t="s">
        <v>207</v>
      </c>
      <c r="AS190" s="9" t="s">
        <v>0</v>
      </c>
      <c r="AT190" s="9" t="s">
        <v>318</v>
      </c>
      <c r="AU190" s="9" t="s">
        <v>319</v>
      </c>
      <c r="AV190" s="9" t="s">
        <v>320</v>
      </c>
      <c r="AW190" s="9" t="s">
        <v>3328</v>
      </c>
      <c r="AX190" s="9">
        <v>9010600000</v>
      </c>
      <c r="AY190" s="99">
        <v>272</v>
      </c>
      <c r="AZ190" s="12" t="s">
        <v>207</v>
      </c>
      <c r="BA190" s="99">
        <v>25</v>
      </c>
      <c r="BB190" s="12" t="s">
        <v>207</v>
      </c>
      <c r="BC190" s="99">
        <v>23</v>
      </c>
      <c r="BD190" s="12" t="s">
        <v>207</v>
      </c>
      <c r="BE190" s="99">
        <v>40</v>
      </c>
      <c r="BF190" s="12" t="s">
        <v>321</v>
      </c>
      <c r="BG190" s="654">
        <v>39.718000000000004</v>
      </c>
      <c r="BH190" s="12" t="s">
        <v>321</v>
      </c>
      <c r="BI190" s="99">
        <v>29</v>
      </c>
      <c r="BJ190" s="12" t="s">
        <v>321</v>
      </c>
      <c r="BK190" s="754">
        <v>0</v>
      </c>
      <c r="BL190" s="12" t="s">
        <v>321</v>
      </c>
      <c r="BM190" s="754">
        <v>0.308</v>
      </c>
      <c r="BN190" s="12" t="s">
        <v>321</v>
      </c>
      <c r="BO190" s="754">
        <v>7.7119999999999997</v>
      </c>
      <c r="BP190" s="12" t="s">
        <v>321</v>
      </c>
      <c r="BQ190" s="754">
        <v>0</v>
      </c>
      <c r="BR190" s="12" t="s">
        <v>321</v>
      </c>
      <c r="BS190" s="654">
        <v>2.698</v>
      </c>
      <c r="BT190" s="12" t="s">
        <v>321</v>
      </c>
      <c r="BU190" s="654">
        <v>10.718</v>
      </c>
      <c r="BV190" s="12" t="s">
        <v>321</v>
      </c>
      <c r="BW190" s="9">
        <v>0.16</v>
      </c>
      <c r="BX190" s="9" t="s">
        <v>322</v>
      </c>
      <c r="BY190" s="755">
        <v>107.1</v>
      </c>
      <c r="BZ190" s="9" t="s">
        <v>315</v>
      </c>
      <c r="CA190" s="755">
        <v>9.8000000000000007</v>
      </c>
      <c r="CB190" s="9" t="s">
        <v>315</v>
      </c>
      <c r="CC190" s="755">
        <v>9.1</v>
      </c>
      <c r="CD190" s="9" t="s">
        <v>315</v>
      </c>
      <c r="CE190" s="755">
        <v>90.4</v>
      </c>
      <c r="CF190" s="9" t="s">
        <v>323</v>
      </c>
      <c r="CG190" s="755">
        <v>63.9</v>
      </c>
      <c r="CH190" s="9" t="s">
        <v>323</v>
      </c>
      <c r="CI190" s="9"/>
      <c r="CJ190" s="9"/>
      <c r="CK190" s="9"/>
    </row>
    <row r="191" spans="1:89" s="98" customFormat="1" x14ac:dyDescent="0.25">
      <c r="A191" s="99">
        <v>10104607</v>
      </c>
      <c r="B191" s="99"/>
      <c r="C191" s="772">
        <v>2904</v>
      </c>
      <c r="D191" s="807">
        <v>0.05</v>
      </c>
      <c r="E191" s="772">
        <f t="shared" si="8"/>
        <v>3049</v>
      </c>
      <c r="F191" s="778">
        <v>1.1000000000000001</v>
      </c>
      <c r="G191" s="774">
        <f t="shared" si="9"/>
        <v>3354</v>
      </c>
      <c r="H191" s="776"/>
      <c r="I191" s="758"/>
      <c r="J191" s="776"/>
      <c r="K191" s="786"/>
      <c r="L191" s="9" t="s">
        <v>308</v>
      </c>
      <c r="M191" s="9" t="s">
        <v>3329</v>
      </c>
      <c r="N191" s="9" t="s">
        <v>397</v>
      </c>
      <c r="O191" s="9" t="s">
        <v>310</v>
      </c>
      <c r="P191" s="9" t="s">
        <v>311</v>
      </c>
      <c r="Q191" s="9" t="s">
        <v>312</v>
      </c>
      <c r="R191" s="9" t="s">
        <v>313</v>
      </c>
      <c r="S191" s="9" t="s">
        <v>314</v>
      </c>
      <c r="T191" s="98" t="s">
        <v>210</v>
      </c>
      <c r="U191" s="99">
        <v>118</v>
      </c>
      <c r="V191" s="99" t="s">
        <v>207</v>
      </c>
      <c r="W191" s="99">
        <v>210</v>
      </c>
      <c r="X191" s="99" t="s">
        <v>207</v>
      </c>
      <c r="Y191" s="99">
        <v>153</v>
      </c>
      <c r="Z191" s="99" t="s">
        <v>207</v>
      </c>
      <c r="AA191" s="9">
        <v>220</v>
      </c>
      <c r="AB191" s="99" t="s">
        <v>207</v>
      </c>
      <c r="AC191" s="9">
        <v>241</v>
      </c>
      <c r="AD191" s="9" t="s">
        <v>207</v>
      </c>
      <c r="AE191" s="9">
        <v>95</v>
      </c>
      <c r="AF191" s="9" t="s">
        <v>315</v>
      </c>
      <c r="AG191" s="14" t="s">
        <v>324</v>
      </c>
      <c r="AH191" s="14" t="s">
        <v>207</v>
      </c>
      <c r="AI191" s="14" t="s">
        <v>325</v>
      </c>
      <c r="AJ191" s="14" t="s">
        <v>207</v>
      </c>
      <c r="AK191" s="9">
        <v>5</v>
      </c>
      <c r="AL191" s="14" t="s">
        <v>207</v>
      </c>
      <c r="AM191" s="9">
        <v>5</v>
      </c>
      <c r="AN191" s="14" t="s">
        <v>207</v>
      </c>
      <c r="AO191" s="9">
        <v>5</v>
      </c>
      <c r="AP191" s="14" t="s">
        <v>207</v>
      </c>
      <c r="AQ191" s="9">
        <v>30</v>
      </c>
      <c r="AR191" s="14" t="s">
        <v>207</v>
      </c>
      <c r="AS191" s="9" t="s">
        <v>0</v>
      </c>
      <c r="AT191" s="9" t="s">
        <v>318</v>
      </c>
      <c r="AU191" s="9" t="s">
        <v>319</v>
      </c>
      <c r="AV191" s="9" t="s">
        <v>320</v>
      </c>
      <c r="AW191" s="9" t="s">
        <v>3330</v>
      </c>
      <c r="AX191" s="9">
        <v>9010600000</v>
      </c>
      <c r="AY191" s="99">
        <v>292</v>
      </c>
      <c r="AZ191" s="12" t="s">
        <v>207</v>
      </c>
      <c r="BA191" s="99">
        <v>25</v>
      </c>
      <c r="BB191" s="12" t="s">
        <v>207</v>
      </c>
      <c r="BC191" s="99">
        <v>23</v>
      </c>
      <c r="BD191" s="12" t="s">
        <v>207</v>
      </c>
      <c r="BE191" s="99">
        <v>44</v>
      </c>
      <c r="BF191" s="12" t="s">
        <v>321</v>
      </c>
      <c r="BG191" s="654">
        <v>43.438000000000002</v>
      </c>
      <c r="BH191" s="12" t="s">
        <v>321</v>
      </c>
      <c r="BI191" s="99">
        <v>32</v>
      </c>
      <c r="BJ191" s="12" t="s">
        <v>321</v>
      </c>
      <c r="BK191" s="754">
        <v>0</v>
      </c>
      <c r="BL191" s="12" t="s">
        <v>321</v>
      </c>
      <c r="BM191" s="754">
        <v>0.316</v>
      </c>
      <c r="BN191" s="12" t="s">
        <v>321</v>
      </c>
      <c r="BO191" s="754">
        <v>8.4239999999999995</v>
      </c>
      <c r="BP191" s="12" t="s">
        <v>321</v>
      </c>
      <c r="BQ191" s="754">
        <v>0</v>
      </c>
      <c r="BR191" s="12" t="s">
        <v>321</v>
      </c>
      <c r="BS191" s="654">
        <v>2.698</v>
      </c>
      <c r="BT191" s="12" t="s">
        <v>321</v>
      </c>
      <c r="BU191" s="654">
        <v>11.438000000000001</v>
      </c>
      <c r="BV191" s="12" t="s">
        <v>321</v>
      </c>
      <c r="BW191" s="9">
        <v>0.17</v>
      </c>
      <c r="BX191" s="9" t="s">
        <v>322</v>
      </c>
      <c r="BY191" s="755">
        <v>115</v>
      </c>
      <c r="BZ191" s="9" t="s">
        <v>315</v>
      </c>
      <c r="CA191" s="755">
        <v>9.8000000000000007</v>
      </c>
      <c r="CB191" s="9" t="s">
        <v>315</v>
      </c>
      <c r="CC191" s="755">
        <v>9.1</v>
      </c>
      <c r="CD191" s="9" t="s">
        <v>315</v>
      </c>
      <c r="CE191" s="755">
        <v>97</v>
      </c>
      <c r="CF191" s="9" t="s">
        <v>323</v>
      </c>
      <c r="CG191" s="755">
        <v>70.5</v>
      </c>
      <c r="CH191" s="9" t="s">
        <v>323</v>
      </c>
      <c r="CI191" s="9"/>
      <c r="CJ191" s="9"/>
      <c r="CK191" s="9"/>
    </row>
    <row r="192" spans="1:89" s="98" customFormat="1" x14ac:dyDescent="0.25">
      <c r="A192" s="99">
        <v>10104608</v>
      </c>
      <c r="B192" s="99"/>
      <c r="C192" s="772">
        <v>3105</v>
      </c>
      <c r="D192" s="807">
        <v>0.05</v>
      </c>
      <c r="E192" s="772">
        <f t="shared" si="8"/>
        <v>3260</v>
      </c>
      <c r="F192" s="778">
        <v>1.1000000000000001</v>
      </c>
      <c r="G192" s="774">
        <f t="shared" si="9"/>
        <v>3586</v>
      </c>
      <c r="H192" s="776"/>
      <c r="I192" s="758"/>
      <c r="J192" s="776"/>
      <c r="K192" s="786"/>
      <c r="L192" s="9" t="s">
        <v>308</v>
      </c>
      <c r="M192" s="9" t="s">
        <v>3331</v>
      </c>
      <c r="N192" s="9" t="s">
        <v>397</v>
      </c>
      <c r="O192" s="9" t="s">
        <v>310</v>
      </c>
      <c r="P192" s="9" t="s">
        <v>311</v>
      </c>
      <c r="Q192" s="9" t="s">
        <v>312</v>
      </c>
      <c r="R192" s="9" t="s">
        <v>313</v>
      </c>
      <c r="S192" s="9" t="s">
        <v>314</v>
      </c>
      <c r="T192" s="98" t="s">
        <v>210</v>
      </c>
      <c r="U192" s="99">
        <v>129</v>
      </c>
      <c r="V192" s="99" t="s">
        <v>207</v>
      </c>
      <c r="W192" s="99">
        <v>230</v>
      </c>
      <c r="X192" s="99" t="s">
        <v>207</v>
      </c>
      <c r="Y192" s="99">
        <v>164</v>
      </c>
      <c r="Z192" s="99" t="s">
        <v>207</v>
      </c>
      <c r="AA192" s="9">
        <v>240</v>
      </c>
      <c r="AB192" s="99" t="s">
        <v>207</v>
      </c>
      <c r="AC192" s="9">
        <v>264</v>
      </c>
      <c r="AD192" s="9" t="s">
        <v>207</v>
      </c>
      <c r="AE192" s="9">
        <v>104</v>
      </c>
      <c r="AF192" s="9" t="s">
        <v>315</v>
      </c>
      <c r="AG192" s="14" t="s">
        <v>326</v>
      </c>
      <c r="AH192" s="14" t="s">
        <v>207</v>
      </c>
      <c r="AI192" s="14" t="s">
        <v>327</v>
      </c>
      <c r="AJ192" s="14" t="s">
        <v>207</v>
      </c>
      <c r="AK192" s="9">
        <v>5</v>
      </c>
      <c r="AL192" s="14" t="s">
        <v>207</v>
      </c>
      <c r="AM192" s="9">
        <v>5</v>
      </c>
      <c r="AN192" s="14" t="s">
        <v>207</v>
      </c>
      <c r="AO192" s="9">
        <v>5</v>
      </c>
      <c r="AP192" s="14" t="s">
        <v>207</v>
      </c>
      <c r="AQ192" s="9">
        <v>30</v>
      </c>
      <c r="AR192" s="14" t="s">
        <v>207</v>
      </c>
      <c r="AS192" s="9" t="s">
        <v>0</v>
      </c>
      <c r="AT192" s="9" t="s">
        <v>318</v>
      </c>
      <c r="AU192" s="9" t="s">
        <v>319</v>
      </c>
      <c r="AV192" s="9" t="s">
        <v>320</v>
      </c>
      <c r="AW192" s="9" t="s">
        <v>3332</v>
      </c>
      <c r="AX192" s="9">
        <v>9010600000</v>
      </c>
      <c r="AY192" s="99">
        <v>312</v>
      </c>
      <c r="AZ192" s="12" t="s">
        <v>207</v>
      </c>
      <c r="BA192" s="99">
        <v>25</v>
      </c>
      <c r="BB192" s="12" t="s">
        <v>207</v>
      </c>
      <c r="BC192" s="99">
        <v>23</v>
      </c>
      <c r="BD192" s="12" t="s">
        <v>207</v>
      </c>
      <c r="BE192" s="99">
        <v>47</v>
      </c>
      <c r="BF192" s="12" t="s">
        <v>321</v>
      </c>
      <c r="BG192" s="654">
        <v>46.198</v>
      </c>
      <c r="BH192" s="12" t="s">
        <v>321</v>
      </c>
      <c r="BI192" s="99">
        <v>34</v>
      </c>
      <c r="BJ192" s="12" t="s">
        <v>321</v>
      </c>
      <c r="BK192" s="754">
        <v>0</v>
      </c>
      <c r="BL192" s="12" t="s">
        <v>321</v>
      </c>
      <c r="BM192" s="754">
        <v>0.32400000000000001</v>
      </c>
      <c r="BN192" s="12" t="s">
        <v>321</v>
      </c>
      <c r="BO192" s="754">
        <v>9.1760000000000002</v>
      </c>
      <c r="BP192" s="12" t="s">
        <v>321</v>
      </c>
      <c r="BQ192" s="754">
        <v>0</v>
      </c>
      <c r="BR192" s="12" t="s">
        <v>321</v>
      </c>
      <c r="BS192" s="654">
        <v>2.698</v>
      </c>
      <c r="BT192" s="12" t="s">
        <v>321</v>
      </c>
      <c r="BU192" s="654">
        <v>12.198</v>
      </c>
      <c r="BV192" s="12" t="s">
        <v>321</v>
      </c>
      <c r="BW192" s="9">
        <v>0.18</v>
      </c>
      <c r="BX192" s="9" t="s">
        <v>322</v>
      </c>
      <c r="BY192" s="755">
        <v>122.8</v>
      </c>
      <c r="BZ192" s="9" t="s">
        <v>315</v>
      </c>
      <c r="CA192" s="755">
        <v>9.8000000000000007</v>
      </c>
      <c r="CB192" s="9" t="s">
        <v>315</v>
      </c>
      <c r="CC192" s="755">
        <v>9.1</v>
      </c>
      <c r="CD192" s="9" t="s">
        <v>315</v>
      </c>
      <c r="CE192" s="755">
        <v>103.6</v>
      </c>
      <c r="CF192" s="9" t="s">
        <v>323</v>
      </c>
      <c r="CG192" s="755">
        <v>75</v>
      </c>
      <c r="CH192" s="9" t="s">
        <v>323</v>
      </c>
      <c r="CI192" s="9"/>
      <c r="CJ192" s="9"/>
      <c r="CK192" s="9"/>
    </row>
    <row r="193" spans="1:89" s="98" customFormat="1" x14ac:dyDescent="0.25">
      <c r="A193" s="99">
        <v>10104609</v>
      </c>
      <c r="B193" s="99"/>
      <c r="C193" s="772">
        <v>3317</v>
      </c>
      <c r="D193" s="807">
        <v>0.05</v>
      </c>
      <c r="E193" s="772">
        <f t="shared" si="8"/>
        <v>3483</v>
      </c>
      <c r="F193" s="778">
        <v>1.1000000000000001</v>
      </c>
      <c r="G193" s="774">
        <f t="shared" si="9"/>
        <v>3831</v>
      </c>
      <c r="H193" s="776"/>
      <c r="I193" s="758"/>
      <c r="J193" s="776"/>
      <c r="K193" s="786"/>
      <c r="L193" s="9" t="s">
        <v>308</v>
      </c>
      <c r="M193" s="9" t="s">
        <v>3333</v>
      </c>
      <c r="N193" s="9" t="s">
        <v>397</v>
      </c>
      <c r="O193" s="9" t="s">
        <v>310</v>
      </c>
      <c r="P193" s="9" t="s">
        <v>311</v>
      </c>
      <c r="Q193" s="9" t="s">
        <v>312</v>
      </c>
      <c r="R193" s="9" t="s">
        <v>313</v>
      </c>
      <c r="S193" s="9" t="s">
        <v>314</v>
      </c>
      <c r="T193" s="98" t="s">
        <v>210</v>
      </c>
      <c r="U193" s="99">
        <v>141</v>
      </c>
      <c r="V193" s="99" t="s">
        <v>207</v>
      </c>
      <c r="W193" s="99">
        <v>250</v>
      </c>
      <c r="X193" s="99" t="s">
        <v>207</v>
      </c>
      <c r="Y193" s="99">
        <v>176</v>
      </c>
      <c r="Z193" s="99" t="s">
        <v>207</v>
      </c>
      <c r="AA193" s="9">
        <v>260</v>
      </c>
      <c r="AB193" s="99" t="s">
        <v>207</v>
      </c>
      <c r="AC193" s="9">
        <v>287</v>
      </c>
      <c r="AD193" s="9" t="s">
        <v>207</v>
      </c>
      <c r="AE193" s="9">
        <v>113</v>
      </c>
      <c r="AF193" s="9" t="s">
        <v>315</v>
      </c>
      <c r="AG193" s="14" t="s">
        <v>328</v>
      </c>
      <c r="AH193" s="14" t="s">
        <v>207</v>
      </c>
      <c r="AI193" s="14" t="s">
        <v>329</v>
      </c>
      <c r="AJ193" s="14" t="s">
        <v>207</v>
      </c>
      <c r="AK193" s="9">
        <v>5</v>
      </c>
      <c r="AL193" s="14" t="s">
        <v>207</v>
      </c>
      <c r="AM193" s="9">
        <v>5</v>
      </c>
      <c r="AN193" s="14" t="s">
        <v>207</v>
      </c>
      <c r="AO193" s="9">
        <v>5</v>
      </c>
      <c r="AP193" s="14" t="s">
        <v>207</v>
      </c>
      <c r="AQ193" s="9">
        <v>30</v>
      </c>
      <c r="AR193" s="14" t="s">
        <v>207</v>
      </c>
      <c r="AS193" s="9" t="s">
        <v>0</v>
      </c>
      <c r="AT193" s="9" t="s">
        <v>318</v>
      </c>
      <c r="AU193" s="9" t="s">
        <v>319</v>
      </c>
      <c r="AV193" s="9" t="s">
        <v>320</v>
      </c>
      <c r="AW193" s="9" t="s">
        <v>3334</v>
      </c>
      <c r="AX193" s="9">
        <v>9010600000</v>
      </c>
      <c r="AY193" s="99">
        <v>330</v>
      </c>
      <c r="AZ193" s="12" t="s">
        <v>207</v>
      </c>
      <c r="BA193" s="99">
        <v>25</v>
      </c>
      <c r="BB193" s="12" t="s">
        <v>207</v>
      </c>
      <c r="BC193" s="99">
        <v>23</v>
      </c>
      <c r="BD193" s="12" t="s">
        <v>207</v>
      </c>
      <c r="BE193" s="99">
        <v>50</v>
      </c>
      <c r="BF193" s="12" t="s">
        <v>321</v>
      </c>
      <c r="BG193" s="654">
        <v>49.438000000000002</v>
      </c>
      <c r="BH193" s="12" t="s">
        <v>321</v>
      </c>
      <c r="BI193" s="99">
        <v>37</v>
      </c>
      <c r="BJ193" s="12" t="s">
        <v>321</v>
      </c>
      <c r="BK193" s="754">
        <v>0</v>
      </c>
      <c r="BL193" s="12" t="s">
        <v>321</v>
      </c>
      <c r="BM193" s="754">
        <v>0.33200000000000002</v>
      </c>
      <c r="BN193" s="12" t="s">
        <v>321</v>
      </c>
      <c r="BO193" s="754">
        <v>9.4079999999999995</v>
      </c>
      <c r="BP193" s="12" t="s">
        <v>321</v>
      </c>
      <c r="BQ193" s="754">
        <v>0</v>
      </c>
      <c r="BR193" s="12" t="s">
        <v>321</v>
      </c>
      <c r="BS193" s="654">
        <v>2.698</v>
      </c>
      <c r="BT193" s="12" t="s">
        <v>321</v>
      </c>
      <c r="BU193" s="654">
        <v>12.438000000000001</v>
      </c>
      <c r="BV193" s="12" t="s">
        <v>321</v>
      </c>
      <c r="BW193" s="9">
        <v>0.19</v>
      </c>
      <c r="BX193" s="9" t="s">
        <v>322</v>
      </c>
      <c r="BY193" s="755">
        <v>129.9</v>
      </c>
      <c r="BZ193" s="9" t="s">
        <v>315</v>
      </c>
      <c r="CA193" s="755">
        <v>9.8000000000000007</v>
      </c>
      <c r="CB193" s="9" t="s">
        <v>315</v>
      </c>
      <c r="CC193" s="755">
        <v>9.1</v>
      </c>
      <c r="CD193" s="9" t="s">
        <v>315</v>
      </c>
      <c r="CE193" s="755">
        <v>110.2</v>
      </c>
      <c r="CF193" s="9" t="s">
        <v>323</v>
      </c>
      <c r="CG193" s="755">
        <v>81.599999999999994</v>
      </c>
      <c r="CH193" s="9" t="s">
        <v>323</v>
      </c>
      <c r="CI193" s="9"/>
      <c r="CJ193" s="9"/>
      <c r="CK193" s="9"/>
    </row>
    <row r="194" spans="1:89" s="98" customFormat="1" x14ac:dyDescent="0.25">
      <c r="A194" s="99">
        <v>10104610</v>
      </c>
      <c r="B194" s="99"/>
      <c r="C194" s="772">
        <v>3541</v>
      </c>
      <c r="D194" s="807">
        <v>0.05</v>
      </c>
      <c r="E194" s="772">
        <f t="shared" si="8"/>
        <v>3718</v>
      </c>
      <c r="F194" s="778">
        <v>1.1000000000000001</v>
      </c>
      <c r="G194" s="774">
        <f t="shared" si="9"/>
        <v>4090</v>
      </c>
      <c r="H194" s="776"/>
      <c r="I194" s="758"/>
      <c r="J194" s="776"/>
      <c r="K194" s="786"/>
      <c r="L194" s="9" t="s">
        <v>308</v>
      </c>
      <c r="M194" s="9" t="s">
        <v>3335</v>
      </c>
      <c r="N194" s="9" t="s">
        <v>397</v>
      </c>
      <c r="O194" s="9" t="s">
        <v>310</v>
      </c>
      <c r="P194" s="9" t="s">
        <v>311</v>
      </c>
      <c r="Q194" s="9" t="s">
        <v>312</v>
      </c>
      <c r="R194" s="9" t="s">
        <v>313</v>
      </c>
      <c r="S194" s="9" t="s">
        <v>314</v>
      </c>
      <c r="T194" s="98" t="s">
        <v>210</v>
      </c>
      <c r="U194" s="99">
        <v>152</v>
      </c>
      <c r="V194" s="99" t="s">
        <v>207</v>
      </c>
      <c r="W194" s="99">
        <v>270</v>
      </c>
      <c r="X194" s="99" t="s">
        <v>207</v>
      </c>
      <c r="Y194" s="99">
        <v>187</v>
      </c>
      <c r="Z194" s="99" t="s">
        <v>207</v>
      </c>
      <c r="AA194" s="9">
        <v>280</v>
      </c>
      <c r="AB194" s="99" t="s">
        <v>207</v>
      </c>
      <c r="AC194" s="9">
        <v>310</v>
      </c>
      <c r="AD194" s="9" t="s">
        <v>207</v>
      </c>
      <c r="AE194" s="9">
        <v>122</v>
      </c>
      <c r="AF194" s="9" t="s">
        <v>315</v>
      </c>
      <c r="AG194" s="14" t="s">
        <v>330</v>
      </c>
      <c r="AH194" s="14" t="s">
        <v>207</v>
      </c>
      <c r="AI194" s="14" t="s">
        <v>331</v>
      </c>
      <c r="AJ194" s="14" t="s">
        <v>207</v>
      </c>
      <c r="AK194" s="9">
        <v>5</v>
      </c>
      <c r="AL194" s="14" t="s">
        <v>207</v>
      </c>
      <c r="AM194" s="9">
        <v>5</v>
      </c>
      <c r="AN194" s="14" t="s">
        <v>207</v>
      </c>
      <c r="AO194" s="9">
        <v>5</v>
      </c>
      <c r="AP194" s="14" t="s">
        <v>207</v>
      </c>
      <c r="AQ194" s="9">
        <v>30</v>
      </c>
      <c r="AR194" s="14" t="s">
        <v>207</v>
      </c>
      <c r="AS194" s="9" t="s">
        <v>0</v>
      </c>
      <c r="AT194" s="9" t="s">
        <v>318</v>
      </c>
      <c r="AU194" s="9" t="s">
        <v>319</v>
      </c>
      <c r="AV194" s="9" t="s">
        <v>320</v>
      </c>
      <c r="AW194" s="9" t="s">
        <v>3336</v>
      </c>
      <c r="AX194" s="9">
        <v>9010600000</v>
      </c>
      <c r="AY194" s="99">
        <v>351</v>
      </c>
      <c r="AZ194" s="12" t="s">
        <v>207</v>
      </c>
      <c r="BA194" s="99">
        <v>25</v>
      </c>
      <c r="BB194" s="12" t="s">
        <v>207</v>
      </c>
      <c r="BC194" s="99">
        <v>23</v>
      </c>
      <c r="BD194" s="12" t="s">
        <v>207</v>
      </c>
      <c r="BE194" s="99">
        <v>51</v>
      </c>
      <c r="BF194" s="12" t="s">
        <v>321</v>
      </c>
      <c r="BG194" s="654">
        <v>50.238</v>
      </c>
      <c r="BH194" s="12" t="s">
        <v>321</v>
      </c>
      <c r="BI194" s="99">
        <v>39</v>
      </c>
      <c r="BJ194" s="12" t="s">
        <v>321</v>
      </c>
      <c r="BK194" s="754">
        <v>0</v>
      </c>
      <c r="BL194" s="12" t="s">
        <v>321</v>
      </c>
      <c r="BM194" s="754">
        <v>0.34</v>
      </c>
      <c r="BN194" s="12" t="s">
        <v>321</v>
      </c>
      <c r="BO194" s="754">
        <v>8.1999999999999993</v>
      </c>
      <c r="BP194" s="12" t="s">
        <v>321</v>
      </c>
      <c r="BQ194" s="754">
        <v>0</v>
      </c>
      <c r="BR194" s="12" t="s">
        <v>321</v>
      </c>
      <c r="BS194" s="654">
        <v>2.698</v>
      </c>
      <c r="BT194" s="12" t="s">
        <v>321</v>
      </c>
      <c r="BU194" s="654">
        <v>11.238</v>
      </c>
      <c r="BV194" s="12" t="s">
        <v>321</v>
      </c>
      <c r="BW194" s="9">
        <v>0.2</v>
      </c>
      <c r="BX194" s="9" t="s">
        <v>322</v>
      </c>
      <c r="BY194" s="755">
        <v>138.19999999999999</v>
      </c>
      <c r="BZ194" s="9" t="s">
        <v>315</v>
      </c>
      <c r="CA194" s="755">
        <v>9.8000000000000007</v>
      </c>
      <c r="CB194" s="9" t="s">
        <v>315</v>
      </c>
      <c r="CC194" s="755">
        <v>9.1</v>
      </c>
      <c r="CD194" s="9" t="s">
        <v>315</v>
      </c>
      <c r="CE194" s="755">
        <v>114.6</v>
      </c>
      <c r="CF194" s="9" t="s">
        <v>323</v>
      </c>
      <c r="CG194" s="755">
        <v>86</v>
      </c>
      <c r="CH194" s="9" t="s">
        <v>323</v>
      </c>
      <c r="CI194" s="9"/>
      <c r="CJ194" s="9"/>
      <c r="CK194" s="9"/>
    </row>
    <row r="195" spans="1:89" s="98" customFormat="1" x14ac:dyDescent="0.25">
      <c r="A195" s="99">
        <v>10104611</v>
      </c>
      <c r="B195" s="99"/>
      <c r="C195" s="772">
        <v>3777</v>
      </c>
      <c r="D195" s="807">
        <v>0.05</v>
      </c>
      <c r="E195" s="772">
        <f t="shared" si="8"/>
        <v>3966</v>
      </c>
      <c r="F195" s="778">
        <v>1.1000000000000001</v>
      </c>
      <c r="G195" s="774">
        <f t="shared" si="9"/>
        <v>4363</v>
      </c>
      <c r="H195" s="776"/>
      <c r="I195" s="758"/>
      <c r="J195" s="776"/>
      <c r="K195" s="786"/>
      <c r="L195" s="9" t="s">
        <v>308</v>
      </c>
      <c r="M195" s="9" t="s">
        <v>3337</v>
      </c>
      <c r="N195" s="9" t="s">
        <v>397</v>
      </c>
      <c r="O195" s="9" t="s">
        <v>310</v>
      </c>
      <c r="P195" s="9" t="s">
        <v>311</v>
      </c>
      <c r="Q195" s="9" t="s">
        <v>312</v>
      </c>
      <c r="R195" s="9" t="s">
        <v>313</v>
      </c>
      <c r="S195" s="9" t="s">
        <v>314</v>
      </c>
      <c r="T195" s="98" t="s">
        <v>210</v>
      </c>
      <c r="U195" s="99">
        <v>163</v>
      </c>
      <c r="V195" s="99" t="s">
        <v>207</v>
      </c>
      <c r="W195" s="99">
        <v>290</v>
      </c>
      <c r="X195" s="99" t="s">
        <v>207</v>
      </c>
      <c r="Y195" s="99">
        <v>198</v>
      </c>
      <c r="Z195" s="99" t="s">
        <v>207</v>
      </c>
      <c r="AA195" s="9">
        <v>300</v>
      </c>
      <c r="AB195" s="99" t="s">
        <v>207</v>
      </c>
      <c r="AC195" s="9">
        <v>333</v>
      </c>
      <c r="AD195" s="9" t="s">
        <v>207</v>
      </c>
      <c r="AE195" s="9">
        <v>131</v>
      </c>
      <c r="AF195" s="9" t="s">
        <v>315</v>
      </c>
      <c r="AG195" s="14" t="s">
        <v>332</v>
      </c>
      <c r="AH195" s="14" t="s">
        <v>207</v>
      </c>
      <c r="AI195" s="14" t="s">
        <v>333</v>
      </c>
      <c r="AJ195" s="14" t="s">
        <v>207</v>
      </c>
      <c r="AK195" s="9">
        <v>5</v>
      </c>
      <c r="AL195" s="14" t="s">
        <v>207</v>
      </c>
      <c r="AM195" s="9">
        <v>5</v>
      </c>
      <c r="AN195" s="14" t="s">
        <v>207</v>
      </c>
      <c r="AO195" s="9">
        <v>5</v>
      </c>
      <c r="AP195" s="14" t="s">
        <v>207</v>
      </c>
      <c r="AQ195" s="9">
        <v>30</v>
      </c>
      <c r="AR195" s="14" t="s">
        <v>207</v>
      </c>
      <c r="AS195" s="9" t="s">
        <v>0</v>
      </c>
      <c r="AT195" s="9" t="s">
        <v>318</v>
      </c>
      <c r="AU195" s="9" t="s">
        <v>319</v>
      </c>
      <c r="AV195" s="9" t="s">
        <v>320</v>
      </c>
      <c r="AW195" s="9" t="s">
        <v>3338</v>
      </c>
      <c r="AX195" s="9">
        <v>9010600000</v>
      </c>
      <c r="AY195" s="99">
        <v>373</v>
      </c>
      <c r="AZ195" s="12" t="s">
        <v>207</v>
      </c>
      <c r="BA195" s="99">
        <v>30</v>
      </c>
      <c r="BB195" s="12" t="s">
        <v>207</v>
      </c>
      <c r="BC195" s="99">
        <v>33</v>
      </c>
      <c r="BD195" s="12" t="s">
        <v>207</v>
      </c>
      <c r="BE195" s="99">
        <v>82</v>
      </c>
      <c r="BF195" s="12" t="s">
        <v>321</v>
      </c>
      <c r="BG195" s="654">
        <v>81.795000000000002</v>
      </c>
      <c r="BH195" s="12" t="s">
        <v>321</v>
      </c>
      <c r="BI195" s="99">
        <v>42</v>
      </c>
      <c r="BJ195" s="12" t="s">
        <v>321</v>
      </c>
      <c r="BK195" s="754">
        <v>0</v>
      </c>
      <c r="BL195" s="12" t="s">
        <v>321</v>
      </c>
      <c r="BM195" s="754">
        <v>0.49</v>
      </c>
      <c r="BN195" s="12" t="s">
        <v>321</v>
      </c>
      <c r="BO195" s="754">
        <v>1.5</v>
      </c>
      <c r="BP195" s="12" t="s">
        <v>321</v>
      </c>
      <c r="BQ195" s="754">
        <v>0.02</v>
      </c>
      <c r="BR195" s="12" t="s">
        <v>321</v>
      </c>
      <c r="BS195" s="654">
        <v>37.784999999999997</v>
      </c>
      <c r="BT195" s="12" t="s">
        <v>321</v>
      </c>
      <c r="BU195" s="654">
        <v>39.795000000000002</v>
      </c>
      <c r="BV195" s="12" t="s">
        <v>321</v>
      </c>
      <c r="BW195" s="9">
        <v>0.38</v>
      </c>
      <c r="BX195" s="9" t="s">
        <v>322</v>
      </c>
      <c r="BY195" s="755">
        <v>146.9</v>
      </c>
      <c r="BZ195" s="9" t="s">
        <v>315</v>
      </c>
      <c r="CA195" s="755">
        <v>11.8</v>
      </c>
      <c r="CB195" s="9" t="s">
        <v>315</v>
      </c>
      <c r="CC195" s="755">
        <v>13</v>
      </c>
      <c r="CD195" s="9" t="s">
        <v>315</v>
      </c>
      <c r="CE195" s="755">
        <v>178.6</v>
      </c>
      <c r="CF195" s="9" t="s">
        <v>323</v>
      </c>
      <c r="CG195" s="755">
        <v>92.6</v>
      </c>
      <c r="CH195" s="9" t="s">
        <v>323</v>
      </c>
      <c r="CI195" s="9"/>
      <c r="CJ195" s="9"/>
      <c r="CK195" s="9"/>
    </row>
    <row r="196" spans="1:89" s="98" customFormat="1" x14ac:dyDescent="0.25">
      <c r="A196" s="99">
        <v>10104612</v>
      </c>
      <c r="B196" s="99"/>
      <c r="C196" s="772">
        <v>4025</v>
      </c>
      <c r="D196" s="807">
        <v>0.05</v>
      </c>
      <c r="E196" s="772">
        <f t="shared" si="8"/>
        <v>4226</v>
      </c>
      <c r="F196" s="778">
        <v>1.1000000000000001</v>
      </c>
      <c r="G196" s="774">
        <f t="shared" si="9"/>
        <v>4649</v>
      </c>
      <c r="H196" s="776"/>
      <c r="I196" s="758"/>
      <c r="J196" s="776"/>
      <c r="K196" s="786"/>
      <c r="L196" s="9" t="s">
        <v>308</v>
      </c>
      <c r="M196" s="9" t="s">
        <v>3339</v>
      </c>
      <c r="N196" s="9" t="s">
        <v>397</v>
      </c>
      <c r="O196" s="9" t="s">
        <v>310</v>
      </c>
      <c r="P196" s="9" t="s">
        <v>311</v>
      </c>
      <c r="Q196" s="9" t="s">
        <v>312</v>
      </c>
      <c r="R196" s="9" t="s">
        <v>313</v>
      </c>
      <c r="S196" s="9" t="s">
        <v>314</v>
      </c>
      <c r="T196" s="98" t="s">
        <v>210</v>
      </c>
      <c r="U196" s="99">
        <v>174</v>
      </c>
      <c r="V196" s="99" t="s">
        <v>207</v>
      </c>
      <c r="W196" s="99">
        <v>310</v>
      </c>
      <c r="X196" s="99" t="s">
        <v>207</v>
      </c>
      <c r="Y196" s="99">
        <v>209</v>
      </c>
      <c r="Z196" s="99" t="s">
        <v>207</v>
      </c>
      <c r="AA196" s="9">
        <v>320</v>
      </c>
      <c r="AB196" s="99" t="s">
        <v>207</v>
      </c>
      <c r="AC196" s="9">
        <v>355</v>
      </c>
      <c r="AD196" s="9" t="s">
        <v>207</v>
      </c>
      <c r="AE196" s="9">
        <v>140</v>
      </c>
      <c r="AF196" s="9" t="s">
        <v>315</v>
      </c>
      <c r="AG196" s="14" t="s">
        <v>334</v>
      </c>
      <c r="AH196" s="14" t="s">
        <v>207</v>
      </c>
      <c r="AI196" s="14" t="s">
        <v>335</v>
      </c>
      <c r="AJ196" s="14" t="s">
        <v>207</v>
      </c>
      <c r="AK196" s="9">
        <v>5</v>
      </c>
      <c r="AL196" s="14" t="s">
        <v>207</v>
      </c>
      <c r="AM196" s="9">
        <v>5</v>
      </c>
      <c r="AN196" s="14" t="s">
        <v>207</v>
      </c>
      <c r="AO196" s="9">
        <v>5</v>
      </c>
      <c r="AP196" s="14" t="s">
        <v>207</v>
      </c>
      <c r="AQ196" s="9">
        <v>30</v>
      </c>
      <c r="AR196" s="14" t="s">
        <v>207</v>
      </c>
      <c r="AS196" s="9" t="s">
        <v>0</v>
      </c>
      <c r="AT196" s="9" t="s">
        <v>318</v>
      </c>
      <c r="AU196" s="9" t="s">
        <v>319</v>
      </c>
      <c r="AV196" s="9" t="s">
        <v>320</v>
      </c>
      <c r="AW196" s="9" t="s">
        <v>3340</v>
      </c>
      <c r="AX196" s="9">
        <v>9010600000</v>
      </c>
      <c r="AY196" s="99">
        <v>396</v>
      </c>
      <c r="AZ196" s="12" t="s">
        <v>207</v>
      </c>
      <c r="BA196" s="99">
        <v>30</v>
      </c>
      <c r="BB196" s="12" t="s">
        <v>207</v>
      </c>
      <c r="BC196" s="99">
        <v>33</v>
      </c>
      <c r="BD196" s="12" t="s">
        <v>207</v>
      </c>
      <c r="BE196" s="99">
        <v>87</v>
      </c>
      <c r="BF196" s="12" t="s">
        <v>321</v>
      </c>
      <c r="BG196" s="654">
        <v>86.471000000000004</v>
      </c>
      <c r="BH196" s="12" t="s">
        <v>321</v>
      </c>
      <c r="BI196" s="99">
        <v>45</v>
      </c>
      <c r="BJ196" s="12" t="s">
        <v>321</v>
      </c>
      <c r="BK196" s="754">
        <v>0</v>
      </c>
      <c r="BL196" s="12" t="s">
        <v>321</v>
      </c>
      <c r="BM196" s="754">
        <v>0.50800000000000001</v>
      </c>
      <c r="BN196" s="12" t="s">
        <v>321</v>
      </c>
      <c r="BO196" s="754">
        <v>1.5</v>
      </c>
      <c r="BP196" s="12" t="s">
        <v>321</v>
      </c>
      <c r="BQ196" s="754">
        <v>0.02</v>
      </c>
      <c r="BR196" s="12" t="s">
        <v>321</v>
      </c>
      <c r="BS196" s="654">
        <v>39.442999999999998</v>
      </c>
      <c r="BT196" s="12" t="s">
        <v>321</v>
      </c>
      <c r="BU196" s="654">
        <v>41.470999999999997</v>
      </c>
      <c r="BV196" s="12" t="s">
        <v>321</v>
      </c>
      <c r="BW196" s="9">
        <v>0.4</v>
      </c>
      <c r="BX196" s="9" t="s">
        <v>322</v>
      </c>
      <c r="BY196" s="755">
        <v>155.9</v>
      </c>
      <c r="BZ196" s="9" t="s">
        <v>315</v>
      </c>
      <c r="CA196" s="755">
        <v>11.8</v>
      </c>
      <c r="CB196" s="9" t="s">
        <v>315</v>
      </c>
      <c r="CC196" s="755">
        <v>13</v>
      </c>
      <c r="CD196" s="9" t="s">
        <v>315</v>
      </c>
      <c r="CE196" s="755">
        <v>189.6</v>
      </c>
      <c r="CF196" s="9" t="s">
        <v>323</v>
      </c>
      <c r="CG196" s="755">
        <v>99.2</v>
      </c>
      <c r="CH196" s="9" t="s">
        <v>323</v>
      </c>
      <c r="CI196" s="9"/>
      <c r="CJ196" s="9"/>
      <c r="CK196" s="9"/>
    </row>
    <row r="197" spans="1:89" s="98" customFormat="1" x14ac:dyDescent="0.25">
      <c r="A197" s="99">
        <v>10104613</v>
      </c>
      <c r="B197" s="99"/>
      <c r="C197" s="772">
        <v>4285</v>
      </c>
      <c r="D197" s="807">
        <v>0.05</v>
      </c>
      <c r="E197" s="772">
        <f t="shared" si="8"/>
        <v>4499</v>
      </c>
      <c r="F197" s="778">
        <v>1.1000000000000001</v>
      </c>
      <c r="G197" s="774">
        <f t="shared" si="9"/>
        <v>4949</v>
      </c>
      <c r="H197" s="776"/>
      <c r="I197" s="758"/>
      <c r="J197" s="776"/>
      <c r="K197" s="786"/>
      <c r="L197" s="9" t="s">
        <v>308</v>
      </c>
      <c r="M197" s="9" t="s">
        <v>3341</v>
      </c>
      <c r="N197" s="9" t="s">
        <v>397</v>
      </c>
      <c r="O197" s="9" t="s">
        <v>310</v>
      </c>
      <c r="P197" s="9" t="s">
        <v>311</v>
      </c>
      <c r="Q197" s="9" t="s">
        <v>312</v>
      </c>
      <c r="R197" s="9" t="s">
        <v>313</v>
      </c>
      <c r="S197" s="9" t="s">
        <v>314</v>
      </c>
      <c r="T197" s="98" t="s">
        <v>210</v>
      </c>
      <c r="U197" s="99">
        <v>186</v>
      </c>
      <c r="V197" s="99" t="s">
        <v>207</v>
      </c>
      <c r="W197" s="99">
        <v>330</v>
      </c>
      <c r="X197" s="99" t="s">
        <v>207</v>
      </c>
      <c r="Y197" s="99">
        <v>221</v>
      </c>
      <c r="Z197" s="99" t="s">
        <v>207</v>
      </c>
      <c r="AA197" s="9">
        <v>340</v>
      </c>
      <c r="AB197" s="99" t="s">
        <v>207</v>
      </c>
      <c r="AC197" s="9">
        <v>379</v>
      </c>
      <c r="AD197" s="9" t="s">
        <v>207</v>
      </c>
      <c r="AE197" s="9">
        <v>149</v>
      </c>
      <c r="AF197" s="9" t="s">
        <v>315</v>
      </c>
      <c r="AG197" s="14" t="s">
        <v>336</v>
      </c>
      <c r="AH197" s="14" t="s">
        <v>207</v>
      </c>
      <c r="AI197" s="14" t="s">
        <v>337</v>
      </c>
      <c r="AJ197" s="14" t="s">
        <v>207</v>
      </c>
      <c r="AK197" s="9">
        <v>5</v>
      </c>
      <c r="AL197" s="14" t="s">
        <v>207</v>
      </c>
      <c r="AM197" s="9">
        <v>5</v>
      </c>
      <c r="AN197" s="14" t="s">
        <v>207</v>
      </c>
      <c r="AO197" s="9">
        <v>5</v>
      </c>
      <c r="AP197" s="14" t="s">
        <v>207</v>
      </c>
      <c r="AQ197" s="9">
        <v>30</v>
      </c>
      <c r="AR197" s="14" t="s">
        <v>207</v>
      </c>
      <c r="AS197" s="9" t="s">
        <v>0</v>
      </c>
      <c r="AT197" s="9" t="s">
        <v>318</v>
      </c>
      <c r="AU197" s="9" t="s">
        <v>319</v>
      </c>
      <c r="AV197" s="9" t="s">
        <v>320</v>
      </c>
      <c r="AW197" s="9" t="s">
        <v>3342</v>
      </c>
      <c r="AX197" s="9">
        <v>9010600000</v>
      </c>
      <c r="AY197" s="99">
        <v>419</v>
      </c>
      <c r="AZ197" s="12" t="s">
        <v>207</v>
      </c>
      <c r="BA197" s="99">
        <v>30</v>
      </c>
      <c r="BB197" s="12" t="s">
        <v>207</v>
      </c>
      <c r="BC197" s="99">
        <v>33</v>
      </c>
      <c r="BD197" s="12" t="s">
        <v>207</v>
      </c>
      <c r="BE197" s="99">
        <v>92</v>
      </c>
      <c r="BF197" s="12" t="s">
        <v>321</v>
      </c>
      <c r="BG197" s="654">
        <v>91.394000000000005</v>
      </c>
      <c r="BH197" s="12" t="s">
        <v>321</v>
      </c>
      <c r="BI197" s="99">
        <v>48</v>
      </c>
      <c r="BJ197" s="12" t="s">
        <v>321</v>
      </c>
      <c r="BK197" s="754">
        <v>0</v>
      </c>
      <c r="BL197" s="12" t="s">
        <v>321</v>
      </c>
      <c r="BM197" s="754">
        <v>0.52500000000000002</v>
      </c>
      <c r="BN197" s="12" t="s">
        <v>321</v>
      </c>
      <c r="BO197" s="754">
        <v>1.82</v>
      </c>
      <c r="BP197" s="12" t="s">
        <v>321</v>
      </c>
      <c r="BQ197" s="754">
        <v>0.02</v>
      </c>
      <c r="BR197" s="12" t="s">
        <v>321</v>
      </c>
      <c r="BS197" s="654">
        <v>41.029000000000003</v>
      </c>
      <c r="BT197" s="12" t="s">
        <v>321</v>
      </c>
      <c r="BU197" s="654">
        <v>43.393999999999998</v>
      </c>
      <c r="BV197" s="12" t="s">
        <v>321</v>
      </c>
      <c r="BW197" s="9">
        <v>0.42</v>
      </c>
      <c r="BX197" s="9" t="s">
        <v>322</v>
      </c>
      <c r="BY197" s="755">
        <v>165</v>
      </c>
      <c r="BZ197" s="9" t="s">
        <v>315</v>
      </c>
      <c r="CA197" s="755">
        <v>11.8</v>
      </c>
      <c r="CB197" s="9" t="s">
        <v>315</v>
      </c>
      <c r="CC197" s="755">
        <v>13</v>
      </c>
      <c r="CD197" s="9" t="s">
        <v>315</v>
      </c>
      <c r="CE197" s="755">
        <v>196.2</v>
      </c>
      <c r="CF197" s="9" t="s">
        <v>323</v>
      </c>
      <c r="CG197" s="755">
        <v>105.8</v>
      </c>
      <c r="CH197" s="9" t="s">
        <v>323</v>
      </c>
      <c r="CI197" s="9"/>
      <c r="CJ197" s="9"/>
      <c r="CK197" s="9"/>
    </row>
    <row r="198" spans="1:89" s="98" customFormat="1" x14ac:dyDescent="0.25">
      <c r="A198" s="99">
        <v>10104614</v>
      </c>
      <c r="B198" s="99"/>
      <c r="C198" s="772">
        <v>4556</v>
      </c>
      <c r="D198" s="807">
        <v>0.05</v>
      </c>
      <c r="E198" s="772">
        <f t="shared" si="8"/>
        <v>4784</v>
      </c>
      <c r="F198" s="778">
        <v>1.1000000000000001</v>
      </c>
      <c r="G198" s="774">
        <f t="shared" si="9"/>
        <v>5262</v>
      </c>
      <c r="H198" s="776"/>
      <c r="I198" s="758"/>
      <c r="J198" s="776"/>
      <c r="K198" s="786"/>
      <c r="L198" s="9" t="s">
        <v>308</v>
      </c>
      <c r="M198" s="9" t="s">
        <v>3343</v>
      </c>
      <c r="N198" s="9" t="s">
        <v>397</v>
      </c>
      <c r="O198" s="9" t="s">
        <v>310</v>
      </c>
      <c r="P198" s="9" t="s">
        <v>311</v>
      </c>
      <c r="Q198" s="9" t="s">
        <v>312</v>
      </c>
      <c r="R198" s="9" t="s">
        <v>313</v>
      </c>
      <c r="S198" s="9" t="s">
        <v>314</v>
      </c>
      <c r="T198" s="98" t="s">
        <v>210</v>
      </c>
      <c r="U198" s="99">
        <v>197</v>
      </c>
      <c r="V198" s="99" t="s">
        <v>207</v>
      </c>
      <c r="W198" s="99">
        <v>350</v>
      </c>
      <c r="X198" s="99" t="s">
        <v>207</v>
      </c>
      <c r="Y198" s="99">
        <v>232</v>
      </c>
      <c r="Z198" s="99" t="s">
        <v>207</v>
      </c>
      <c r="AA198" s="9">
        <v>360</v>
      </c>
      <c r="AB198" s="99" t="s">
        <v>207</v>
      </c>
      <c r="AC198" s="9">
        <v>402</v>
      </c>
      <c r="AD198" s="9" t="s">
        <v>207</v>
      </c>
      <c r="AE198" s="9">
        <v>158</v>
      </c>
      <c r="AF198" s="9" t="s">
        <v>315</v>
      </c>
      <c r="AG198" s="14" t="s">
        <v>338</v>
      </c>
      <c r="AH198" s="14" t="s">
        <v>207</v>
      </c>
      <c r="AI198" s="14" t="s">
        <v>339</v>
      </c>
      <c r="AJ198" s="14" t="s">
        <v>207</v>
      </c>
      <c r="AK198" s="9">
        <v>5</v>
      </c>
      <c r="AL198" s="14" t="s">
        <v>207</v>
      </c>
      <c r="AM198" s="9">
        <v>5</v>
      </c>
      <c r="AN198" s="14" t="s">
        <v>207</v>
      </c>
      <c r="AO198" s="9">
        <v>5</v>
      </c>
      <c r="AP198" s="14" t="s">
        <v>207</v>
      </c>
      <c r="AQ198" s="9">
        <v>30</v>
      </c>
      <c r="AR198" s="14" t="s">
        <v>207</v>
      </c>
      <c r="AS198" s="9" t="s">
        <v>0</v>
      </c>
      <c r="AT198" s="9" t="s">
        <v>318</v>
      </c>
      <c r="AU198" s="9" t="s">
        <v>319</v>
      </c>
      <c r="AV198" s="9" t="s">
        <v>320</v>
      </c>
      <c r="AW198" s="9" t="s">
        <v>3344</v>
      </c>
      <c r="AX198" s="9">
        <v>9010600000</v>
      </c>
      <c r="AY198" s="99">
        <v>434</v>
      </c>
      <c r="AZ198" s="12" t="s">
        <v>207</v>
      </c>
      <c r="BA198" s="99">
        <v>30</v>
      </c>
      <c r="BB198" s="12" t="s">
        <v>207</v>
      </c>
      <c r="BC198" s="99">
        <v>33</v>
      </c>
      <c r="BD198" s="12" t="s">
        <v>207</v>
      </c>
      <c r="BE198" s="99">
        <v>94</v>
      </c>
      <c r="BF198" s="12" t="s">
        <v>321</v>
      </c>
      <c r="BG198" s="654">
        <v>93.488</v>
      </c>
      <c r="BH198" s="12" t="s">
        <v>321</v>
      </c>
      <c r="BI198" s="99">
        <v>49</v>
      </c>
      <c r="BJ198" s="12" t="s">
        <v>321</v>
      </c>
      <c r="BK198" s="754">
        <v>0</v>
      </c>
      <c r="BL198" s="12" t="s">
        <v>321</v>
      </c>
      <c r="BM198" s="754">
        <v>0.53700000000000003</v>
      </c>
      <c r="BN198" s="12" t="s">
        <v>321</v>
      </c>
      <c r="BO198" s="754">
        <v>1.82</v>
      </c>
      <c r="BP198" s="12" t="s">
        <v>321</v>
      </c>
      <c r="BQ198" s="754">
        <v>0.02</v>
      </c>
      <c r="BR198" s="12" t="s">
        <v>321</v>
      </c>
      <c r="BS198" s="654">
        <v>42.110999999999997</v>
      </c>
      <c r="BT198" s="12" t="s">
        <v>321</v>
      </c>
      <c r="BU198" s="654">
        <v>44.488</v>
      </c>
      <c r="BV198" s="12" t="s">
        <v>321</v>
      </c>
      <c r="BW198" s="9">
        <v>0.44</v>
      </c>
      <c r="BX198" s="9" t="s">
        <v>322</v>
      </c>
      <c r="BY198" s="755">
        <v>170.9</v>
      </c>
      <c r="BZ198" s="9" t="s">
        <v>315</v>
      </c>
      <c r="CA198" s="755">
        <v>11.8</v>
      </c>
      <c r="CB198" s="9" t="s">
        <v>315</v>
      </c>
      <c r="CC198" s="755">
        <v>13</v>
      </c>
      <c r="CD198" s="9" t="s">
        <v>315</v>
      </c>
      <c r="CE198" s="755">
        <v>205</v>
      </c>
      <c r="CF198" s="9" t="s">
        <v>323</v>
      </c>
      <c r="CG198" s="755">
        <v>108</v>
      </c>
      <c r="CH198" s="9" t="s">
        <v>323</v>
      </c>
      <c r="CI198" s="9"/>
      <c r="CJ198" s="9"/>
      <c r="CK198" s="9"/>
    </row>
    <row r="199" spans="1:89" s="98" customFormat="1" x14ac:dyDescent="0.25">
      <c r="A199" s="99">
        <v>10104615</v>
      </c>
      <c r="B199" s="99"/>
      <c r="C199" s="772">
        <v>4839</v>
      </c>
      <c r="D199" s="807">
        <v>0.05</v>
      </c>
      <c r="E199" s="772">
        <f t="shared" si="8"/>
        <v>5081</v>
      </c>
      <c r="F199" s="778">
        <v>1.1000000000000001</v>
      </c>
      <c r="G199" s="774">
        <f t="shared" si="9"/>
        <v>5589</v>
      </c>
      <c r="H199" s="776"/>
      <c r="I199" s="758"/>
      <c r="J199" s="776"/>
      <c r="K199" s="786"/>
      <c r="L199" s="9" t="s">
        <v>308</v>
      </c>
      <c r="M199" s="9" t="s">
        <v>3345</v>
      </c>
      <c r="N199" s="9" t="s">
        <v>397</v>
      </c>
      <c r="O199" s="9" t="s">
        <v>310</v>
      </c>
      <c r="P199" s="9" t="s">
        <v>311</v>
      </c>
      <c r="Q199" s="9" t="s">
        <v>312</v>
      </c>
      <c r="R199" s="9" t="s">
        <v>313</v>
      </c>
      <c r="S199" s="9" t="s">
        <v>314</v>
      </c>
      <c r="T199" s="98" t="s">
        <v>210</v>
      </c>
      <c r="U199" s="99">
        <v>208</v>
      </c>
      <c r="V199" s="99" t="s">
        <v>207</v>
      </c>
      <c r="W199" s="99">
        <v>370</v>
      </c>
      <c r="X199" s="99" t="s">
        <v>207</v>
      </c>
      <c r="Y199" s="99">
        <v>243</v>
      </c>
      <c r="Z199" s="99" t="s">
        <v>207</v>
      </c>
      <c r="AA199" s="9">
        <v>380</v>
      </c>
      <c r="AB199" s="99" t="s">
        <v>207</v>
      </c>
      <c r="AC199" s="9">
        <v>424</v>
      </c>
      <c r="AD199" s="9" t="s">
        <v>207</v>
      </c>
      <c r="AE199" s="9">
        <v>167</v>
      </c>
      <c r="AF199" s="9" t="s">
        <v>315</v>
      </c>
      <c r="AG199" s="14" t="s">
        <v>340</v>
      </c>
      <c r="AH199" s="14" t="s">
        <v>207</v>
      </c>
      <c r="AI199" s="14" t="s">
        <v>341</v>
      </c>
      <c r="AJ199" s="14" t="s">
        <v>207</v>
      </c>
      <c r="AK199" s="9">
        <v>5</v>
      </c>
      <c r="AL199" s="14" t="s">
        <v>207</v>
      </c>
      <c r="AM199" s="9">
        <v>5</v>
      </c>
      <c r="AN199" s="14" t="s">
        <v>207</v>
      </c>
      <c r="AO199" s="9">
        <v>5</v>
      </c>
      <c r="AP199" s="14" t="s">
        <v>207</v>
      </c>
      <c r="AQ199" s="9">
        <v>30</v>
      </c>
      <c r="AR199" s="14" t="s">
        <v>207</v>
      </c>
      <c r="AS199" s="9" t="s">
        <v>0</v>
      </c>
      <c r="AT199" s="9" t="s">
        <v>318</v>
      </c>
      <c r="AU199" s="9" t="s">
        <v>319</v>
      </c>
      <c r="AV199" s="9" t="s">
        <v>320</v>
      </c>
      <c r="AW199" s="9" t="s">
        <v>3346</v>
      </c>
      <c r="AX199" s="9">
        <v>9010600000</v>
      </c>
      <c r="AY199" s="99">
        <v>452</v>
      </c>
      <c r="AZ199" s="12" t="s">
        <v>207</v>
      </c>
      <c r="BA199" s="99">
        <v>30</v>
      </c>
      <c r="BB199" s="12" t="s">
        <v>207</v>
      </c>
      <c r="BC199" s="99">
        <v>33</v>
      </c>
      <c r="BD199" s="12" t="s">
        <v>207</v>
      </c>
      <c r="BE199" s="99">
        <v>98</v>
      </c>
      <c r="BF199" s="12" t="s">
        <v>321</v>
      </c>
      <c r="BG199" s="654">
        <v>97.945999999999998</v>
      </c>
      <c r="BH199" s="12" t="s">
        <v>321</v>
      </c>
      <c r="BI199" s="99">
        <v>52</v>
      </c>
      <c r="BJ199" s="12" t="s">
        <v>321</v>
      </c>
      <c r="BK199" s="754">
        <v>0</v>
      </c>
      <c r="BL199" s="12" t="s">
        <v>321</v>
      </c>
      <c r="BM199" s="754">
        <v>0.55300000000000005</v>
      </c>
      <c r="BN199" s="12" t="s">
        <v>321</v>
      </c>
      <c r="BO199" s="754">
        <v>1.82</v>
      </c>
      <c r="BP199" s="12" t="s">
        <v>321</v>
      </c>
      <c r="BQ199" s="754">
        <v>0.02</v>
      </c>
      <c r="BR199" s="12" t="s">
        <v>321</v>
      </c>
      <c r="BS199" s="654">
        <v>43.552999999999997</v>
      </c>
      <c r="BT199" s="12" t="s">
        <v>321</v>
      </c>
      <c r="BU199" s="654">
        <v>45.945999999999998</v>
      </c>
      <c r="BV199" s="12" t="s">
        <v>321</v>
      </c>
      <c r="BW199" s="9">
        <v>0.46</v>
      </c>
      <c r="BX199" s="9" t="s">
        <v>322</v>
      </c>
      <c r="BY199" s="755">
        <v>178</v>
      </c>
      <c r="BZ199" s="9" t="s">
        <v>315</v>
      </c>
      <c r="CA199" s="755">
        <v>11.8</v>
      </c>
      <c r="CB199" s="9" t="s">
        <v>315</v>
      </c>
      <c r="CC199" s="755">
        <v>13</v>
      </c>
      <c r="CD199" s="9" t="s">
        <v>315</v>
      </c>
      <c r="CE199" s="755">
        <v>213.8</v>
      </c>
      <c r="CF199" s="9" t="s">
        <v>323</v>
      </c>
      <c r="CG199" s="755">
        <v>114.6</v>
      </c>
      <c r="CH199" s="9" t="s">
        <v>323</v>
      </c>
      <c r="CI199" s="9"/>
      <c r="CJ199" s="9"/>
      <c r="CK199" s="9"/>
    </row>
    <row r="200" spans="1:89" s="98" customFormat="1" x14ac:dyDescent="0.25">
      <c r="A200" s="99">
        <v>10104616</v>
      </c>
      <c r="B200" s="99"/>
      <c r="C200" s="772">
        <v>5135</v>
      </c>
      <c r="D200" s="807">
        <v>0.05</v>
      </c>
      <c r="E200" s="772">
        <f t="shared" si="8"/>
        <v>5392</v>
      </c>
      <c r="F200" s="778">
        <v>1.1000000000000001</v>
      </c>
      <c r="G200" s="774">
        <f t="shared" si="9"/>
        <v>5931</v>
      </c>
      <c r="H200" s="776"/>
      <c r="I200" s="758"/>
      <c r="J200" s="776"/>
      <c r="K200" s="786"/>
      <c r="L200" s="9" t="s">
        <v>308</v>
      </c>
      <c r="M200" s="9" t="s">
        <v>3347</v>
      </c>
      <c r="N200" s="9" t="s">
        <v>397</v>
      </c>
      <c r="O200" s="9" t="s">
        <v>310</v>
      </c>
      <c r="P200" s="9" t="s">
        <v>311</v>
      </c>
      <c r="Q200" s="9" t="s">
        <v>312</v>
      </c>
      <c r="R200" s="9" t="s">
        <v>313</v>
      </c>
      <c r="S200" s="9" t="s">
        <v>314</v>
      </c>
      <c r="T200" s="98" t="s">
        <v>210</v>
      </c>
      <c r="U200" s="99">
        <v>219</v>
      </c>
      <c r="V200" s="99" t="s">
        <v>207</v>
      </c>
      <c r="W200" s="99">
        <v>390</v>
      </c>
      <c r="X200" s="99" t="s">
        <v>207</v>
      </c>
      <c r="Y200" s="99">
        <v>254</v>
      </c>
      <c r="Z200" s="99" t="s">
        <v>207</v>
      </c>
      <c r="AA200" s="9">
        <v>400</v>
      </c>
      <c r="AB200" s="99" t="s">
        <v>207</v>
      </c>
      <c r="AC200" s="9">
        <v>447</v>
      </c>
      <c r="AD200" s="9" t="s">
        <v>207</v>
      </c>
      <c r="AE200" s="9">
        <v>176</v>
      </c>
      <c r="AF200" s="9" t="s">
        <v>315</v>
      </c>
      <c r="AG200" s="14" t="s">
        <v>342</v>
      </c>
      <c r="AH200" s="14" t="s">
        <v>207</v>
      </c>
      <c r="AI200" s="14" t="s">
        <v>343</v>
      </c>
      <c r="AJ200" s="14" t="s">
        <v>207</v>
      </c>
      <c r="AK200" s="9">
        <v>5</v>
      </c>
      <c r="AL200" s="14" t="s">
        <v>207</v>
      </c>
      <c r="AM200" s="9">
        <v>5</v>
      </c>
      <c r="AN200" s="14" t="s">
        <v>207</v>
      </c>
      <c r="AO200" s="9">
        <v>5</v>
      </c>
      <c r="AP200" s="14" t="s">
        <v>207</v>
      </c>
      <c r="AQ200" s="9">
        <v>30</v>
      </c>
      <c r="AR200" s="14" t="s">
        <v>207</v>
      </c>
      <c r="AS200" s="9" t="s">
        <v>0</v>
      </c>
      <c r="AT200" s="9" t="s">
        <v>318</v>
      </c>
      <c r="AU200" s="9" t="s">
        <v>319</v>
      </c>
      <c r="AV200" s="9" t="s">
        <v>320</v>
      </c>
      <c r="AW200" s="9" t="s">
        <v>3348</v>
      </c>
      <c r="AX200" s="9">
        <v>9010600000</v>
      </c>
      <c r="AY200" s="99">
        <v>472</v>
      </c>
      <c r="AZ200" s="12" t="s">
        <v>207</v>
      </c>
      <c r="BA200" s="99">
        <v>30</v>
      </c>
      <c r="BB200" s="12" t="s">
        <v>207</v>
      </c>
      <c r="BC200" s="99">
        <v>33</v>
      </c>
      <c r="BD200" s="12" t="s">
        <v>207</v>
      </c>
      <c r="BE200" s="99">
        <v>103</v>
      </c>
      <c r="BF200" s="12" t="s">
        <v>321</v>
      </c>
      <c r="BG200" s="654">
        <v>102.76300000000001</v>
      </c>
      <c r="BH200" s="12" t="s">
        <v>321</v>
      </c>
      <c r="BI200" s="99">
        <v>55</v>
      </c>
      <c r="BJ200" s="12" t="s">
        <v>321</v>
      </c>
      <c r="BK200" s="754">
        <v>0</v>
      </c>
      <c r="BL200" s="12" t="s">
        <v>321</v>
      </c>
      <c r="BM200" s="754">
        <v>0.56899999999999995</v>
      </c>
      <c r="BN200" s="12" t="s">
        <v>321</v>
      </c>
      <c r="BO200" s="754">
        <v>2.1800000000000002</v>
      </c>
      <c r="BP200" s="12" t="s">
        <v>321</v>
      </c>
      <c r="BQ200" s="754">
        <v>0.02</v>
      </c>
      <c r="BR200" s="12" t="s">
        <v>321</v>
      </c>
      <c r="BS200" s="654">
        <v>44.994</v>
      </c>
      <c r="BT200" s="12" t="s">
        <v>321</v>
      </c>
      <c r="BU200" s="654">
        <v>47.762999999999998</v>
      </c>
      <c r="BV200" s="12" t="s">
        <v>321</v>
      </c>
      <c r="BW200" s="9">
        <v>0.48</v>
      </c>
      <c r="BX200" s="9" t="s">
        <v>322</v>
      </c>
      <c r="BY200" s="755">
        <v>185.8</v>
      </c>
      <c r="BZ200" s="9" t="s">
        <v>315</v>
      </c>
      <c r="CA200" s="755">
        <v>11.8</v>
      </c>
      <c r="CB200" s="9" t="s">
        <v>315</v>
      </c>
      <c r="CC200" s="755">
        <v>13</v>
      </c>
      <c r="CD200" s="9" t="s">
        <v>315</v>
      </c>
      <c r="CE200" s="755">
        <v>222.7</v>
      </c>
      <c r="CF200" s="9" t="s">
        <v>323</v>
      </c>
      <c r="CG200" s="755">
        <v>121.3</v>
      </c>
      <c r="CH200" s="9" t="s">
        <v>323</v>
      </c>
      <c r="CI200" s="9"/>
      <c r="CJ200" s="9"/>
      <c r="CK200" s="9"/>
    </row>
    <row r="201" spans="1:89" s="98" customFormat="1" x14ac:dyDescent="0.25">
      <c r="A201" s="9">
        <v>10104628</v>
      </c>
      <c r="B201" s="99"/>
      <c r="C201" s="772">
        <v>3257</v>
      </c>
      <c r="D201" s="807">
        <v>0.05</v>
      </c>
      <c r="E201" s="772">
        <f t="shared" si="8"/>
        <v>3420</v>
      </c>
      <c r="F201" s="778">
        <v>1.1000000000000001</v>
      </c>
      <c r="G201" s="774">
        <f t="shared" si="9"/>
        <v>3762</v>
      </c>
      <c r="H201" s="776"/>
      <c r="I201" s="758"/>
      <c r="J201" s="776"/>
      <c r="K201" s="786"/>
      <c r="L201" s="9" t="s">
        <v>308</v>
      </c>
      <c r="M201" s="9" t="s">
        <v>3349</v>
      </c>
      <c r="N201" s="9" t="s">
        <v>397</v>
      </c>
      <c r="O201" s="9" t="s">
        <v>310</v>
      </c>
      <c r="P201" s="9" t="s">
        <v>311</v>
      </c>
      <c r="Q201" s="9" t="s">
        <v>312</v>
      </c>
      <c r="R201" s="9" t="s">
        <v>313</v>
      </c>
      <c r="S201" s="9" t="s">
        <v>314</v>
      </c>
      <c r="T201" s="98" t="s">
        <v>210</v>
      </c>
      <c r="U201" s="99">
        <v>107</v>
      </c>
      <c r="V201" s="99" t="s">
        <v>207</v>
      </c>
      <c r="W201" s="99">
        <v>190</v>
      </c>
      <c r="X201" s="99" t="s">
        <v>207</v>
      </c>
      <c r="Y201" s="99">
        <v>142</v>
      </c>
      <c r="Z201" s="99" t="s">
        <v>207</v>
      </c>
      <c r="AA201" s="9">
        <v>200</v>
      </c>
      <c r="AB201" s="99" t="s">
        <v>207</v>
      </c>
      <c r="AC201" s="9">
        <v>218</v>
      </c>
      <c r="AD201" s="9" t="s">
        <v>207</v>
      </c>
      <c r="AE201" s="9">
        <v>86</v>
      </c>
      <c r="AF201" s="9" t="s">
        <v>315</v>
      </c>
      <c r="AG201" s="14" t="s">
        <v>316</v>
      </c>
      <c r="AH201" s="14" t="s">
        <v>207</v>
      </c>
      <c r="AI201" s="14" t="s">
        <v>317</v>
      </c>
      <c r="AJ201" s="14" t="s">
        <v>207</v>
      </c>
      <c r="AK201" s="9">
        <v>5</v>
      </c>
      <c r="AL201" s="14" t="s">
        <v>207</v>
      </c>
      <c r="AM201" s="9">
        <v>5</v>
      </c>
      <c r="AN201" s="14" t="s">
        <v>207</v>
      </c>
      <c r="AO201" s="9">
        <v>5</v>
      </c>
      <c r="AP201" s="14" t="s">
        <v>207</v>
      </c>
      <c r="AQ201" s="9">
        <v>30</v>
      </c>
      <c r="AR201" s="14" t="s">
        <v>207</v>
      </c>
      <c r="AS201" s="9" t="s">
        <v>41</v>
      </c>
      <c r="AT201" s="9" t="s">
        <v>344</v>
      </c>
      <c r="AU201" s="9" t="s">
        <v>319</v>
      </c>
      <c r="AV201" s="9" t="s">
        <v>320</v>
      </c>
      <c r="AW201" s="9" t="s">
        <v>3350</v>
      </c>
      <c r="AX201" s="9">
        <v>9010600000</v>
      </c>
      <c r="AY201" s="99">
        <v>272</v>
      </c>
      <c r="AZ201" s="12" t="s">
        <v>207</v>
      </c>
      <c r="BA201" s="99">
        <v>25</v>
      </c>
      <c r="BB201" s="12" t="s">
        <v>207</v>
      </c>
      <c r="BC201" s="99">
        <v>23</v>
      </c>
      <c r="BD201" s="12" t="s">
        <v>207</v>
      </c>
      <c r="BE201" s="99">
        <v>40</v>
      </c>
      <c r="BF201" s="12" t="s">
        <v>321</v>
      </c>
      <c r="BG201" s="654">
        <v>39.718000000000004</v>
      </c>
      <c r="BH201" s="12" t="s">
        <v>321</v>
      </c>
      <c r="BI201" s="99">
        <v>29</v>
      </c>
      <c r="BJ201" s="12" t="s">
        <v>321</v>
      </c>
      <c r="BK201" s="754">
        <v>0</v>
      </c>
      <c r="BL201" s="12" t="s">
        <v>321</v>
      </c>
      <c r="BM201" s="754">
        <v>0.308</v>
      </c>
      <c r="BN201" s="12" t="s">
        <v>321</v>
      </c>
      <c r="BO201" s="754">
        <v>7.7119999999999997</v>
      </c>
      <c r="BP201" s="12" t="s">
        <v>321</v>
      </c>
      <c r="BQ201" s="754">
        <v>0</v>
      </c>
      <c r="BR201" s="12" t="s">
        <v>321</v>
      </c>
      <c r="BS201" s="654">
        <v>2.698</v>
      </c>
      <c r="BT201" s="12" t="s">
        <v>321</v>
      </c>
      <c r="BU201" s="654">
        <v>10.718</v>
      </c>
      <c r="BV201" s="12" t="s">
        <v>321</v>
      </c>
      <c r="BW201" s="9">
        <v>0.16</v>
      </c>
      <c r="BX201" s="9" t="s">
        <v>322</v>
      </c>
      <c r="BY201" s="755">
        <v>107.1</v>
      </c>
      <c r="BZ201" s="9" t="s">
        <v>315</v>
      </c>
      <c r="CA201" s="755">
        <v>9.8000000000000007</v>
      </c>
      <c r="CB201" s="9" t="s">
        <v>315</v>
      </c>
      <c r="CC201" s="755">
        <v>9.1</v>
      </c>
      <c r="CD201" s="9" t="s">
        <v>315</v>
      </c>
      <c r="CE201" s="755">
        <v>90.4</v>
      </c>
      <c r="CF201" s="9" t="s">
        <v>323</v>
      </c>
      <c r="CG201" s="755">
        <v>63.9</v>
      </c>
      <c r="CH201" s="9" t="s">
        <v>323</v>
      </c>
      <c r="CI201" s="9"/>
      <c r="CJ201" s="9"/>
      <c r="CK201" s="9"/>
    </row>
    <row r="202" spans="1:89" s="98" customFormat="1" x14ac:dyDescent="0.25">
      <c r="A202" s="99">
        <v>10104629</v>
      </c>
      <c r="B202" s="99"/>
      <c r="C202" s="772">
        <v>3485</v>
      </c>
      <c r="D202" s="807">
        <v>0.05</v>
      </c>
      <c r="E202" s="772">
        <f t="shared" si="8"/>
        <v>3659</v>
      </c>
      <c r="F202" s="778">
        <v>1.1000000000000001</v>
      </c>
      <c r="G202" s="774">
        <f t="shared" si="9"/>
        <v>4025</v>
      </c>
      <c r="H202" s="776"/>
      <c r="I202" s="758"/>
      <c r="J202" s="776"/>
      <c r="K202" s="786"/>
      <c r="L202" s="9" t="s">
        <v>308</v>
      </c>
      <c r="M202" s="9" t="s">
        <v>3351</v>
      </c>
      <c r="N202" s="9" t="s">
        <v>397</v>
      </c>
      <c r="O202" s="9" t="s">
        <v>310</v>
      </c>
      <c r="P202" s="9" t="s">
        <v>311</v>
      </c>
      <c r="Q202" s="9" t="s">
        <v>312</v>
      </c>
      <c r="R202" s="9" t="s">
        <v>313</v>
      </c>
      <c r="S202" s="9" t="s">
        <v>314</v>
      </c>
      <c r="T202" s="98" t="s">
        <v>210</v>
      </c>
      <c r="U202" s="99">
        <v>118</v>
      </c>
      <c r="V202" s="99" t="s">
        <v>207</v>
      </c>
      <c r="W202" s="99">
        <v>210</v>
      </c>
      <c r="X202" s="99" t="s">
        <v>207</v>
      </c>
      <c r="Y202" s="99">
        <v>153</v>
      </c>
      <c r="Z202" s="99" t="s">
        <v>207</v>
      </c>
      <c r="AA202" s="9">
        <v>220</v>
      </c>
      <c r="AB202" s="99" t="s">
        <v>207</v>
      </c>
      <c r="AC202" s="9">
        <v>241</v>
      </c>
      <c r="AD202" s="9" t="s">
        <v>207</v>
      </c>
      <c r="AE202" s="9">
        <v>95</v>
      </c>
      <c r="AF202" s="9" t="s">
        <v>315</v>
      </c>
      <c r="AG202" s="14" t="s">
        <v>324</v>
      </c>
      <c r="AH202" s="14" t="s">
        <v>207</v>
      </c>
      <c r="AI202" s="14" t="s">
        <v>325</v>
      </c>
      <c r="AJ202" s="14" t="s">
        <v>207</v>
      </c>
      <c r="AK202" s="9">
        <v>5</v>
      </c>
      <c r="AL202" s="14" t="s">
        <v>207</v>
      </c>
      <c r="AM202" s="9">
        <v>5</v>
      </c>
      <c r="AN202" s="14" t="s">
        <v>207</v>
      </c>
      <c r="AO202" s="9">
        <v>5</v>
      </c>
      <c r="AP202" s="14" t="s">
        <v>207</v>
      </c>
      <c r="AQ202" s="9">
        <v>30</v>
      </c>
      <c r="AR202" s="14" t="s">
        <v>207</v>
      </c>
      <c r="AS202" s="9" t="s">
        <v>41</v>
      </c>
      <c r="AT202" s="9" t="s">
        <v>344</v>
      </c>
      <c r="AU202" s="9" t="s">
        <v>319</v>
      </c>
      <c r="AV202" s="9" t="s">
        <v>320</v>
      </c>
      <c r="AW202" s="9" t="s">
        <v>3352</v>
      </c>
      <c r="AX202" s="9">
        <v>9010600000</v>
      </c>
      <c r="AY202" s="99">
        <v>292</v>
      </c>
      <c r="AZ202" s="12" t="s">
        <v>207</v>
      </c>
      <c r="BA202" s="99">
        <v>25</v>
      </c>
      <c r="BB202" s="12" t="s">
        <v>207</v>
      </c>
      <c r="BC202" s="99">
        <v>23</v>
      </c>
      <c r="BD202" s="12" t="s">
        <v>207</v>
      </c>
      <c r="BE202" s="99">
        <v>44</v>
      </c>
      <c r="BF202" s="12" t="s">
        <v>321</v>
      </c>
      <c r="BG202" s="654">
        <v>43.438000000000002</v>
      </c>
      <c r="BH202" s="12" t="s">
        <v>321</v>
      </c>
      <c r="BI202" s="99">
        <v>32</v>
      </c>
      <c r="BJ202" s="12" t="s">
        <v>321</v>
      </c>
      <c r="BK202" s="754">
        <v>0</v>
      </c>
      <c r="BL202" s="12" t="s">
        <v>321</v>
      </c>
      <c r="BM202" s="754">
        <v>0.316</v>
      </c>
      <c r="BN202" s="12" t="s">
        <v>321</v>
      </c>
      <c r="BO202" s="754">
        <v>8.4239999999999995</v>
      </c>
      <c r="BP202" s="12" t="s">
        <v>321</v>
      </c>
      <c r="BQ202" s="754">
        <v>0</v>
      </c>
      <c r="BR202" s="12" t="s">
        <v>321</v>
      </c>
      <c r="BS202" s="654">
        <v>2.698</v>
      </c>
      <c r="BT202" s="12" t="s">
        <v>321</v>
      </c>
      <c r="BU202" s="654">
        <v>11.438000000000001</v>
      </c>
      <c r="BV202" s="12" t="s">
        <v>321</v>
      </c>
      <c r="BW202" s="9">
        <v>0.17</v>
      </c>
      <c r="BX202" s="9" t="s">
        <v>322</v>
      </c>
      <c r="BY202" s="755">
        <v>115</v>
      </c>
      <c r="BZ202" s="9" t="s">
        <v>315</v>
      </c>
      <c r="CA202" s="755">
        <v>9.8000000000000007</v>
      </c>
      <c r="CB202" s="9" t="s">
        <v>315</v>
      </c>
      <c r="CC202" s="755">
        <v>9.1</v>
      </c>
      <c r="CD202" s="9" t="s">
        <v>315</v>
      </c>
      <c r="CE202" s="755">
        <v>97</v>
      </c>
      <c r="CF202" s="9" t="s">
        <v>323</v>
      </c>
      <c r="CG202" s="755">
        <v>70.5</v>
      </c>
      <c r="CH202" s="9" t="s">
        <v>323</v>
      </c>
      <c r="CI202" s="9"/>
      <c r="CJ202" s="9"/>
      <c r="CK202" s="9"/>
    </row>
    <row r="203" spans="1:89" s="98" customFormat="1" x14ac:dyDescent="0.25">
      <c r="A203" s="9">
        <v>10104630</v>
      </c>
      <c r="B203" s="99"/>
      <c r="C203" s="772">
        <v>3724</v>
      </c>
      <c r="D203" s="807">
        <v>0.05</v>
      </c>
      <c r="E203" s="772">
        <f t="shared" si="8"/>
        <v>3910</v>
      </c>
      <c r="F203" s="778">
        <v>1.1000000000000001</v>
      </c>
      <c r="G203" s="774">
        <f t="shared" si="9"/>
        <v>4301</v>
      </c>
      <c r="H203" s="776"/>
      <c r="I203" s="758"/>
      <c r="J203" s="776"/>
      <c r="K203" s="786"/>
      <c r="L203" s="9" t="s">
        <v>308</v>
      </c>
      <c r="M203" s="9" t="s">
        <v>3353</v>
      </c>
      <c r="N203" s="9" t="s">
        <v>397</v>
      </c>
      <c r="O203" s="9" t="s">
        <v>310</v>
      </c>
      <c r="P203" s="9" t="s">
        <v>311</v>
      </c>
      <c r="Q203" s="9" t="s">
        <v>312</v>
      </c>
      <c r="R203" s="9" t="s">
        <v>313</v>
      </c>
      <c r="S203" s="9" t="s">
        <v>314</v>
      </c>
      <c r="T203" s="98" t="s">
        <v>210</v>
      </c>
      <c r="U203" s="99">
        <v>129</v>
      </c>
      <c r="V203" s="99" t="s">
        <v>207</v>
      </c>
      <c r="W203" s="99">
        <v>230</v>
      </c>
      <c r="X203" s="99" t="s">
        <v>207</v>
      </c>
      <c r="Y203" s="99">
        <v>164</v>
      </c>
      <c r="Z203" s="99" t="s">
        <v>207</v>
      </c>
      <c r="AA203" s="9">
        <v>240</v>
      </c>
      <c r="AB203" s="99" t="s">
        <v>207</v>
      </c>
      <c r="AC203" s="9">
        <v>264</v>
      </c>
      <c r="AD203" s="9" t="s">
        <v>207</v>
      </c>
      <c r="AE203" s="9">
        <v>104</v>
      </c>
      <c r="AF203" s="9" t="s">
        <v>315</v>
      </c>
      <c r="AG203" s="14" t="s">
        <v>326</v>
      </c>
      <c r="AH203" s="14" t="s">
        <v>207</v>
      </c>
      <c r="AI203" s="14" t="s">
        <v>327</v>
      </c>
      <c r="AJ203" s="14" t="s">
        <v>207</v>
      </c>
      <c r="AK203" s="9">
        <v>5</v>
      </c>
      <c r="AL203" s="14" t="s">
        <v>207</v>
      </c>
      <c r="AM203" s="9">
        <v>5</v>
      </c>
      <c r="AN203" s="14" t="s">
        <v>207</v>
      </c>
      <c r="AO203" s="9">
        <v>5</v>
      </c>
      <c r="AP203" s="14" t="s">
        <v>207</v>
      </c>
      <c r="AQ203" s="9">
        <v>30</v>
      </c>
      <c r="AR203" s="14" t="s">
        <v>207</v>
      </c>
      <c r="AS203" s="9" t="s">
        <v>41</v>
      </c>
      <c r="AT203" s="9" t="s">
        <v>344</v>
      </c>
      <c r="AU203" s="9" t="s">
        <v>319</v>
      </c>
      <c r="AV203" s="9" t="s">
        <v>320</v>
      </c>
      <c r="AW203" s="9" t="s">
        <v>3354</v>
      </c>
      <c r="AX203" s="9">
        <v>9010600000</v>
      </c>
      <c r="AY203" s="99">
        <v>312</v>
      </c>
      <c r="AZ203" s="12" t="s">
        <v>207</v>
      </c>
      <c r="BA203" s="99">
        <v>25</v>
      </c>
      <c r="BB203" s="12" t="s">
        <v>207</v>
      </c>
      <c r="BC203" s="99">
        <v>23</v>
      </c>
      <c r="BD203" s="12" t="s">
        <v>207</v>
      </c>
      <c r="BE203" s="99">
        <v>47</v>
      </c>
      <c r="BF203" s="12" t="s">
        <v>321</v>
      </c>
      <c r="BG203" s="654">
        <v>46.198</v>
      </c>
      <c r="BH203" s="12" t="s">
        <v>321</v>
      </c>
      <c r="BI203" s="99">
        <v>34</v>
      </c>
      <c r="BJ203" s="12" t="s">
        <v>321</v>
      </c>
      <c r="BK203" s="754">
        <v>0</v>
      </c>
      <c r="BL203" s="12" t="s">
        <v>321</v>
      </c>
      <c r="BM203" s="754">
        <v>0.32400000000000001</v>
      </c>
      <c r="BN203" s="12" t="s">
        <v>321</v>
      </c>
      <c r="BO203" s="754">
        <v>9.1760000000000002</v>
      </c>
      <c r="BP203" s="12" t="s">
        <v>321</v>
      </c>
      <c r="BQ203" s="754">
        <v>0</v>
      </c>
      <c r="BR203" s="12" t="s">
        <v>321</v>
      </c>
      <c r="BS203" s="654">
        <v>2.698</v>
      </c>
      <c r="BT203" s="12" t="s">
        <v>321</v>
      </c>
      <c r="BU203" s="654">
        <v>12.198</v>
      </c>
      <c r="BV203" s="12" t="s">
        <v>321</v>
      </c>
      <c r="BW203" s="9">
        <v>0.18</v>
      </c>
      <c r="BX203" s="9" t="s">
        <v>322</v>
      </c>
      <c r="BY203" s="755">
        <v>122.8</v>
      </c>
      <c r="BZ203" s="9" t="s">
        <v>315</v>
      </c>
      <c r="CA203" s="755">
        <v>9.8000000000000007</v>
      </c>
      <c r="CB203" s="9" t="s">
        <v>315</v>
      </c>
      <c r="CC203" s="755">
        <v>9.1</v>
      </c>
      <c r="CD203" s="9" t="s">
        <v>315</v>
      </c>
      <c r="CE203" s="755">
        <v>103.6</v>
      </c>
      <c r="CF203" s="9" t="s">
        <v>323</v>
      </c>
      <c r="CG203" s="755">
        <v>75</v>
      </c>
      <c r="CH203" s="9" t="s">
        <v>323</v>
      </c>
      <c r="CI203" s="9"/>
      <c r="CJ203" s="9"/>
      <c r="CK203" s="9"/>
    </row>
    <row r="204" spans="1:89" s="98" customFormat="1" x14ac:dyDescent="0.25">
      <c r="A204" s="99">
        <v>10104631</v>
      </c>
      <c r="B204" s="99"/>
      <c r="C204" s="772">
        <v>3980</v>
      </c>
      <c r="D204" s="807">
        <v>0.05</v>
      </c>
      <c r="E204" s="772">
        <f t="shared" si="8"/>
        <v>4179</v>
      </c>
      <c r="F204" s="778">
        <v>1.1000000000000001</v>
      </c>
      <c r="G204" s="774">
        <f t="shared" si="9"/>
        <v>4597</v>
      </c>
      <c r="H204" s="776"/>
      <c r="I204" s="758"/>
      <c r="J204" s="776"/>
      <c r="K204" s="786"/>
      <c r="L204" s="9" t="s">
        <v>308</v>
      </c>
      <c r="M204" s="9" t="s">
        <v>3355</v>
      </c>
      <c r="N204" s="9" t="s">
        <v>397</v>
      </c>
      <c r="O204" s="9" t="s">
        <v>310</v>
      </c>
      <c r="P204" s="9" t="s">
        <v>311</v>
      </c>
      <c r="Q204" s="9" t="s">
        <v>312</v>
      </c>
      <c r="R204" s="9" t="s">
        <v>313</v>
      </c>
      <c r="S204" s="9" t="s">
        <v>314</v>
      </c>
      <c r="T204" s="98" t="s">
        <v>210</v>
      </c>
      <c r="U204" s="99">
        <v>141</v>
      </c>
      <c r="V204" s="99" t="s">
        <v>207</v>
      </c>
      <c r="W204" s="99">
        <v>250</v>
      </c>
      <c r="X204" s="99" t="s">
        <v>207</v>
      </c>
      <c r="Y204" s="99">
        <v>176</v>
      </c>
      <c r="Z204" s="99" t="s">
        <v>207</v>
      </c>
      <c r="AA204" s="9">
        <v>260</v>
      </c>
      <c r="AB204" s="99" t="s">
        <v>207</v>
      </c>
      <c r="AC204" s="9">
        <v>287</v>
      </c>
      <c r="AD204" s="9" t="s">
        <v>207</v>
      </c>
      <c r="AE204" s="9">
        <v>113</v>
      </c>
      <c r="AF204" s="9" t="s">
        <v>315</v>
      </c>
      <c r="AG204" s="14" t="s">
        <v>328</v>
      </c>
      <c r="AH204" s="14" t="s">
        <v>207</v>
      </c>
      <c r="AI204" s="14" t="s">
        <v>329</v>
      </c>
      <c r="AJ204" s="14" t="s">
        <v>207</v>
      </c>
      <c r="AK204" s="9">
        <v>5</v>
      </c>
      <c r="AL204" s="14" t="s">
        <v>207</v>
      </c>
      <c r="AM204" s="9">
        <v>5</v>
      </c>
      <c r="AN204" s="14" t="s">
        <v>207</v>
      </c>
      <c r="AO204" s="9">
        <v>5</v>
      </c>
      <c r="AP204" s="14" t="s">
        <v>207</v>
      </c>
      <c r="AQ204" s="9">
        <v>30</v>
      </c>
      <c r="AR204" s="14" t="s">
        <v>207</v>
      </c>
      <c r="AS204" s="9" t="s">
        <v>41</v>
      </c>
      <c r="AT204" s="9" t="s">
        <v>344</v>
      </c>
      <c r="AU204" s="9" t="s">
        <v>319</v>
      </c>
      <c r="AV204" s="9" t="s">
        <v>320</v>
      </c>
      <c r="AW204" s="9" t="s">
        <v>3356</v>
      </c>
      <c r="AX204" s="9">
        <v>9010600000</v>
      </c>
      <c r="AY204" s="99">
        <v>330</v>
      </c>
      <c r="AZ204" s="12" t="s">
        <v>207</v>
      </c>
      <c r="BA204" s="99">
        <v>25</v>
      </c>
      <c r="BB204" s="12" t="s">
        <v>207</v>
      </c>
      <c r="BC204" s="99">
        <v>23</v>
      </c>
      <c r="BD204" s="12" t="s">
        <v>207</v>
      </c>
      <c r="BE204" s="99">
        <v>50</v>
      </c>
      <c r="BF204" s="12" t="s">
        <v>321</v>
      </c>
      <c r="BG204" s="654">
        <v>49.438000000000002</v>
      </c>
      <c r="BH204" s="12" t="s">
        <v>321</v>
      </c>
      <c r="BI204" s="99">
        <v>37</v>
      </c>
      <c r="BJ204" s="12" t="s">
        <v>321</v>
      </c>
      <c r="BK204" s="754">
        <v>0</v>
      </c>
      <c r="BL204" s="12" t="s">
        <v>321</v>
      </c>
      <c r="BM204" s="754">
        <v>0.33200000000000002</v>
      </c>
      <c r="BN204" s="12" t="s">
        <v>321</v>
      </c>
      <c r="BO204" s="754">
        <v>9.4079999999999995</v>
      </c>
      <c r="BP204" s="12" t="s">
        <v>321</v>
      </c>
      <c r="BQ204" s="754">
        <v>0</v>
      </c>
      <c r="BR204" s="12" t="s">
        <v>321</v>
      </c>
      <c r="BS204" s="654">
        <v>2.698</v>
      </c>
      <c r="BT204" s="12" t="s">
        <v>321</v>
      </c>
      <c r="BU204" s="654">
        <v>12.438000000000001</v>
      </c>
      <c r="BV204" s="12" t="s">
        <v>321</v>
      </c>
      <c r="BW204" s="9">
        <v>0.19</v>
      </c>
      <c r="BX204" s="9" t="s">
        <v>322</v>
      </c>
      <c r="BY204" s="755">
        <v>129.9</v>
      </c>
      <c r="BZ204" s="9" t="s">
        <v>315</v>
      </c>
      <c r="CA204" s="755">
        <v>9.8000000000000007</v>
      </c>
      <c r="CB204" s="9" t="s">
        <v>315</v>
      </c>
      <c r="CC204" s="755">
        <v>9.1</v>
      </c>
      <c r="CD204" s="9" t="s">
        <v>315</v>
      </c>
      <c r="CE204" s="755">
        <v>110.2</v>
      </c>
      <c r="CF204" s="9" t="s">
        <v>323</v>
      </c>
      <c r="CG204" s="755">
        <v>81.599999999999994</v>
      </c>
      <c r="CH204" s="9" t="s">
        <v>323</v>
      </c>
      <c r="CI204" s="9"/>
      <c r="CJ204" s="9"/>
      <c r="CK204" s="9"/>
    </row>
    <row r="205" spans="1:89" s="98" customFormat="1" x14ac:dyDescent="0.25">
      <c r="A205" s="9">
        <v>10104632</v>
      </c>
      <c r="B205" s="99"/>
      <c r="C205" s="772">
        <v>4249</v>
      </c>
      <c r="D205" s="807">
        <v>0.05</v>
      </c>
      <c r="E205" s="772">
        <f t="shared" si="8"/>
        <v>4461</v>
      </c>
      <c r="F205" s="778">
        <v>1.1000000000000001</v>
      </c>
      <c r="G205" s="774">
        <f t="shared" si="9"/>
        <v>4907</v>
      </c>
      <c r="H205" s="776"/>
      <c r="I205" s="758"/>
      <c r="J205" s="776"/>
      <c r="K205" s="786"/>
      <c r="L205" s="9" t="s">
        <v>308</v>
      </c>
      <c r="M205" s="9" t="s">
        <v>3357</v>
      </c>
      <c r="N205" s="9" t="s">
        <v>397</v>
      </c>
      <c r="O205" s="9" t="s">
        <v>310</v>
      </c>
      <c r="P205" s="9" t="s">
        <v>311</v>
      </c>
      <c r="Q205" s="9" t="s">
        <v>312</v>
      </c>
      <c r="R205" s="9" t="s">
        <v>313</v>
      </c>
      <c r="S205" s="9" t="s">
        <v>314</v>
      </c>
      <c r="T205" s="98" t="s">
        <v>210</v>
      </c>
      <c r="U205" s="99">
        <v>152</v>
      </c>
      <c r="V205" s="99" t="s">
        <v>207</v>
      </c>
      <c r="W205" s="99">
        <v>270</v>
      </c>
      <c r="X205" s="99" t="s">
        <v>207</v>
      </c>
      <c r="Y205" s="99">
        <v>187</v>
      </c>
      <c r="Z205" s="99" t="s">
        <v>207</v>
      </c>
      <c r="AA205" s="9">
        <v>280</v>
      </c>
      <c r="AB205" s="99" t="s">
        <v>207</v>
      </c>
      <c r="AC205" s="9">
        <v>310</v>
      </c>
      <c r="AD205" s="9" t="s">
        <v>207</v>
      </c>
      <c r="AE205" s="9">
        <v>122</v>
      </c>
      <c r="AF205" s="9" t="s">
        <v>315</v>
      </c>
      <c r="AG205" s="14" t="s">
        <v>330</v>
      </c>
      <c r="AH205" s="14" t="s">
        <v>207</v>
      </c>
      <c r="AI205" s="14" t="s">
        <v>331</v>
      </c>
      <c r="AJ205" s="14" t="s">
        <v>207</v>
      </c>
      <c r="AK205" s="9">
        <v>5</v>
      </c>
      <c r="AL205" s="14" t="s">
        <v>207</v>
      </c>
      <c r="AM205" s="9">
        <v>5</v>
      </c>
      <c r="AN205" s="14" t="s">
        <v>207</v>
      </c>
      <c r="AO205" s="9">
        <v>5</v>
      </c>
      <c r="AP205" s="14" t="s">
        <v>207</v>
      </c>
      <c r="AQ205" s="9">
        <v>30</v>
      </c>
      <c r="AR205" s="14" t="s">
        <v>207</v>
      </c>
      <c r="AS205" s="9" t="s">
        <v>41</v>
      </c>
      <c r="AT205" s="9" t="s">
        <v>344</v>
      </c>
      <c r="AU205" s="9" t="s">
        <v>319</v>
      </c>
      <c r="AV205" s="9" t="s">
        <v>320</v>
      </c>
      <c r="AW205" s="9" t="s">
        <v>3358</v>
      </c>
      <c r="AX205" s="9">
        <v>9010600000</v>
      </c>
      <c r="AY205" s="99">
        <v>351</v>
      </c>
      <c r="AZ205" s="12" t="s">
        <v>207</v>
      </c>
      <c r="BA205" s="99">
        <v>25</v>
      </c>
      <c r="BB205" s="12" t="s">
        <v>207</v>
      </c>
      <c r="BC205" s="99">
        <v>23</v>
      </c>
      <c r="BD205" s="12" t="s">
        <v>207</v>
      </c>
      <c r="BE205" s="99">
        <v>51</v>
      </c>
      <c r="BF205" s="12" t="s">
        <v>321</v>
      </c>
      <c r="BG205" s="654">
        <v>50.238</v>
      </c>
      <c r="BH205" s="12" t="s">
        <v>321</v>
      </c>
      <c r="BI205" s="99">
        <v>39</v>
      </c>
      <c r="BJ205" s="12" t="s">
        <v>321</v>
      </c>
      <c r="BK205" s="754">
        <v>0</v>
      </c>
      <c r="BL205" s="12" t="s">
        <v>321</v>
      </c>
      <c r="BM205" s="754">
        <v>0.34</v>
      </c>
      <c r="BN205" s="12" t="s">
        <v>321</v>
      </c>
      <c r="BO205" s="754">
        <v>8.1999999999999993</v>
      </c>
      <c r="BP205" s="12" t="s">
        <v>321</v>
      </c>
      <c r="BQ205" s="754">
        <v>0</v>
      </c>
      <c r="BR205" s="12" t="s">
        <v>321</v>
      </c>
      <c r="BS205" s="654">
        <v>2.698</v>
      </c>
      <c r="BT205" s="12" t="s">
        <v>321</v>
      </c>
      <c r="BU205" s="654">
        <v>11.238</v>
      </c>
      <c r="BV205" s="12" t="s">
        <v>321</v>
      </c>
      <c r="BW205" s="9">
        <v>0.2</v>
      </c>
      <c r="BX205" s="9" t="s">
        <v>322</v>
      </c>
      <c r="BY205" s="755">
        <v>138.19999999999999</v>
      </c>
      <c r="BZ205" s="9" t="s">
        <v>315</v>
      </c>
      <c r="CA205" s="755">
        <v>9.8000000000000007</v>
      </c>
      <c r="CB205" s="9" t="s">
        <v>315</v>
      </c>
      <c r="CC205" s="755">
        <v>9.1</v>
      </c>
      <c r="CD205" s="9" t="s">
        <v>315</v>
      </c>
      <c r="CE205" s="755">
        <v>114.6</v>
      </c>
      <c r="CF205" s="9" t="s">
        <v>323</v>
      </c>
      <c r="CG205" s="755">
        <v>86</v>
      </c>
      <c r="CH205" s="9" t="s">
        <v>323</v>
      </c>
      <c r="CI205" s="9"/>
      <c r="CJ205" s="9"/>
      <c r="CK205" s="9"/>
    </row>
    <row r="206" spans="1:89" s="98" customFormat="1" x14ac:dyDescent="0.25">
      <c r="A206" s="99">
        <v>10104633</v>
      </c>
      <c r="B206" s="99"/>
      <c r="C206" s="772">
        <v>4533</v>
      </c>
      <c r="D206" s="807">
        <v>0.05</v>
      </c>
      <c r="E206" s="772">
        <f t="shared" si="8"/>
        <v>4760</v>
      </c>
      <c r="F206" s="778">
        <v>1.1000000000000001</v>
      </c>
      <c r="G206" s="774">
        <f t="shared" si="9"/>
        <v>5236</v>
      </c>
      <c r="H206" s="776"/>
      <c r="I206" s="758"/>
      <c r="J206" s="776"/>
      <c r="K206" s="786"/>
      <c r="L206" s="9" t="s">
        <v>308</v>
      </c>
      <c r="M206" s="9" t="s">
        <v>3359</v>
      </c>
      <c r="N206" s="9" t="s">
        <v>397</v>
      </c>
      <c r="O206" s="9" t="s">
        <v>310</v>
      </c>
      <c r="P206" s="9" t="s">
        <v>311</v>
      </c>
      <c r="Q206" s="9" t="s">
        <v>312</v>
      </c>
      <c r="R206" s="9" t="s">
        <v>313</v>
      </c>
      <c r="S206" s="9" t="s">
        <v>314</v>
      </c>
      <c r="T206" s="98" t="s">
        <v>210</v>
      </c>
      <c r="U206" s="99">
        <v>163</v>
      </c>
      <c r="V206" s="99" t="s">
        <v>207</v>
      </c>
      <c r="W206" s="99">
        <v>290</v>
      </c>
      <c r="X206" s="99" t="s">
        <v>207</v>
      </c>
      <c r="Y206" s="99">
        <v>198</v>
      </c>
      <c r="Z206" s="99" t="s">
        <v>207</v>
      </c>
      <c r="AA206" s="9">
        <v>300</v>
      </c>
      <c r="AB206" s="99" t="s">
        <v>207</v>
      </c>
      <c r="AC206" s="9">
        <v>333</v>
      </c>
      <c r="AD206" s="9" t="s">
        <v>207</v>
      </c>
      <c r="AE206" s="9">
        <v>131</v>
      </c>
      <c r="AF206" s="9" t="s">
        <v>315</v>
      </c>
      <c r="AG206" s="14" t="s">
        <v>332</v>
      </c>
      <c r="AH206" s="14" t="s">
        <v>207</v>
      </c>
      <c r="AI206" s="14" t="s">
        <v>333</v>
      </c>
      <c r="AJ206" s="14" t="s">
        <v>207</v>
      </c>
      <c r="AK206" s="9">
        <v>5</v>
      </c>
      <c r="AL206" s="14" t="s">
        <v>207</v>
      </c>
      <c r="AM206" s="9">
        <v>5</v>
      </c>
      <c r="AN206" s="14" t="s">
        <v>207</v>
      </c>
      <c r="AO206" s="9">
        <v>5</v>
      </c>
      <c r="AP206" s="14" t="s">
        <v>207</v>
      </c>
      <c r="AQ206" s="9">
        <v>30</v>
      </c>
      <c r="AR206" s="14" t="s">
        <v>207</v>
      </c>
      <c r="AS206" s="9" t="s">
        <v>41</v>
      </c>
      <c r="AT206" s="9" t="s">
        <v>344</v>
      </c>
      <c r="AU206" s="9" t="s">
        <v>319</v>
      </c>
      <c r="AV206" s="9" t="s">
        <v>320</v>
      </c>
      <c r="AW206" s="9" t="s">
        <v>3360</v>
      </c>
      <c r="AX206" s="9">
        <v>9010600000</v>
      </c>
      <c r="AY206" s="99">
        <v>373</v>
      </c>
      <c r="AZ206" s="12" t="s">
        <v>207</v>
      </c>
      <c r="BA206" s="99">
        <v>30</v>
      </c>
      <c r="BB206" s="12" t="s">
        <v>207</v>
      </c>
      <c r="BC206" s="99">
        <v>33</v>
      </c>
      <c r="BD206" s="12" t="s">
        <v>207</v>
      </c>
      <c r="BE206" s="99">
        <v>82</v>
      </c>
      <c r="BF206" s="12" t="s">
        <v>321</v>
      </c>
      <c r="BG206" s="654">
        <v>81.795000000000002</v>
      </c>
      <c r="BH206" s="12" t="s">
        <v>321</v>
      </c>
      <c r="BI206" s="99">
        <v>42</v>
      </c>
      <c r="BJ206" s="12" t="s">
        <v>321</v>
      </c>
      <c r="BK206" s="754">
        <v>0</v>
      </c>
      <c r="BL206" s="12" t="s">
        <v>321</v>
      </c>
      <c r="BM206" s="754">
        <v>0.49</v>
      </c>
      <c r="BN206" s="12" t="s">
        <v>321</v>
      </c>
      <c r="BO206" s="754">
        <v>1.5</v>
      </c>
      <c r="BP206" s="12" t="s">
        <v>321</v>
      </c>
      <c r="BQ206" s="754">
        <v>0.02</v>
      </c>
      <c r="BR206" s="12" t="s">
        <v>321</v>
      </c>
      <c r="BS206" s="654">
        <v>37.784999999999997</v>
      </c>
      <c r="BT206" s="12" t="s">
        <v>321</v>
      </c>
      <c r="BU206" s="654">
        <v>39.795000000000002</v>
      </c>
      <c r="BV206" s="12" t="s">
        <v>321</v>
      </c>
      <c r="BW206" s="9">
        <v>0.38</v>
      </c>
      <c r="BX206" s="9" t="s">
        <v>322</v>
      </c>
      <c r="BY206" s="755">
        <v>146.9</v>
      </c>
      <c r="BZ206" s="9" t="s">
        <v>315</v>
      </c>
      <c r="CA206" s="755">
        <v>11.8</v>
      </c>
      <c r="CB206" s="9" t="s">
        <v>315</v>
      </c>
      <c r="CC206" s="755">
        <v>13</v>
      </c>
      <c r="CD206" s="9" t="s">
        <v>315</v>
      </c>
      <c r="CE206" s="755">
        <v>178.6</v>
      </c>
      <c r="CF206" s="9" t="s">
        <v>323</v>
      </c>
      <c r="CG206" s="755">
        <v>92.6</v>
      </c>
      <c r="CH206" s="9" t="s">
        <v>323</v>
      </c>
      <c r="CI206" s="9"/>
      <c r="CJ206" s="9"/>
      <c r="CK206" s="9"/>
    </row>
    <row r="207" spans="1:89" s="98" customFormat="1" x14ac:dyDescent="0.25">
      <c r="A207" s="9">
        <v>10104634</v>
      </c>
      <c r="B207" s="99"/>
      <c r="C207" s="772">
        <v>4830</v>
      </c>
      <c r="D207" s="807">
        <v>0.05</v>
      </c>
      <c r="E207" s="772">
        <f t="shared" si="8"/>
        <v>5072</v>
      </c>
      <c r="F207" s="778">
        <v>1.1000000000000001</v>
      </c>
      <c r="G207" s="774">
        <f t="shared" si="9"/>
        <v>5579</v>
      </c>
      <c r="H207" s="776"/>
      <c r="I207" s="758"/>
      <c r="J207" s="776"/>
      <c r="K207" s="786"/>
      <c r="L207" s="9" t="s">
        <v>308</v>
      </c>
      <c r="M207" s="9" t="s">
        <v>3361</v>
      </c>
      <c r="N207" s="9" t="s">
        <v>397</v>
      </c>
      <c r="O207" s="9" t="s">
        <v>310</v>
      </c>
      <c r="P207" s="9" t="s">
        <v>311</v>
      </c>
      <c r="Q207" s="9" t="s">
        <v>312</v>
      </c>
      <c r="R207" s="9" t="s">
        <v>313</v>
      </c>
      <c r="S207" s="9" t="s">
        <v>314</v>
      </c>
      <c r="T207" s="98" t="s">
        <v>210</v>
      </c>
      <c r="U207" s="99">
        <v>174</v>
      </c>
      <c r="V207" s="99" t="s">
        <v>207</v>
      </c>
      <c r="W207" s="99">
        <v>310</v>
      </c>
      <c r="X207" s="99" t="s">
        <v>207</v>
      </c>
      <c r="Y207" s="99">
        <v>209</v>
      </c>
      <c r="Z207" s="99" t="s">
        <v>207</v>
      </c>
      <c r="AA207" s="9">
        <v>320</v>
      </c>
      <c r="AB207" s="99" t="s">
        <v>207</v>
      </c>
      <c r="AC207" s="9">
        <v>355</v>
      </c>
      <c r="AD207" s="9" t="s">
        <v>207</v>
      </c>
      <c r="AE207" s="9">
        <v>140</v>
      </c>
      <c r="AF207" s="9" t="s">
        <v>315</v>
      </c>
      <c r="AG207" s="14" t="s">
        <v>334</v>
      </c>
      <c r="AH207" s="14" t="s">
        <v>207</v>
      </c>
      <c r="AI207" s="14" t="s">
        <v>335</v>
      </c>
      <c r="AJ207" s="14" t="s">
        <v>207</v>
      </c>
      <c r="AK207" s="9">
        <v>5</v>
      </c>
      <c r="AL207" s="14" t="s">
        <v>207</v>
      </c>
      <c r="AM207" s="9">
        <v>5</v>
      </c>
      <c r="AN207" s="14" t="s">
        <v>207</v>
      </c>
      <c r="AO207" s="9">
        <v>5</v>
      </c>
      <c r="AP207" s="14" t="s">
        <v>207</v>
      </c>
      <c r="AQ207" s="9">
        <v>30</v>
      </c>
      <c r="AR207" s="14" t="s">
        <v>207</v>
      </c>
      <c r="AS207" s="9" t="s">
        <v>41</v>
      </c>
      <c r="AT207" s="9" t="s">
        <v>344</v>
      </c>
      <c r="AU207" s="9" t="s">
        <v>319</v>
      </c>
      <c r="AV207" s="9" t="s">
        <v>320</v>
      </c>
      <c r="AW207" s="9" t="s">
        <v>3362</v>
      </c>
      <c r="AX207" s="9">
        <v>9010600000</v>
      </c>
      <c r="AY207" s="99">
        <v>396</v>
      </c>
      <c r="AZ207" s="12" t="s">
        <v>207</v>
      </c>
      <c r="BA207" s="99">
        <v>30</v>
      </c>
      <c r="BB207" s="12" t="s">
        <v>207</v>
      </c>
      <c r="BC207" s="99">
        <v>33</v>
      </c>
      <c r="BD207" s="12" t="s">
        <v>207</v>
      </c>
      <c r="BE207" s="99">
        <v>87</v>
      </c>
      <c r="BF207" s="12" t="s">
        <v>321</v>
      </c>
      <c r="BG207" s="654">
        <v>86.471000000000004</v>
      </c>
      <c r="BH207" s="12" t="s">
        <v>321</v>
      </c>
      <c r="BI207" s="99">
        <v>45</v>
      </c>
      <c r="BJ207" s="12" t="s">
        <v>321</v>
      </c>
      <c r="BK207" s="754">
        <v>0</v>
      </c>
      <c r="BL207" s="12" t="s">
        <v>321</v>
      </c>
      <c r="BM207" s="754">
        <v>0.50800000000000001</v>
      </c>
      <c r="BN207" s="12" t="s">
        <v>321</v>
      </c>
      <c r="BO207" s="754">
        <v>1.5</v>
      </c>
      <c r="BP207" s="12" t="s">
        <v>321</v>
      </c>
      <c r="BQ207" s="754">
        <v>0.02</v>
      </c>
      <c r="BR207" s="12" t="s">
        <v>321</v>
      </c>
      <c r="BS207" s="654">
        <v>39.442999999999998</v>
      </c>
      <c r="BT207" s="12" t="s">
        <v>321</v>
      </c>
      <c r="BU207" s="654">
        <v>41.470999999999997</v>
      </c>
      <c r="BV207" s="12" t="s">
        <v>321</v>
      </c>
      <c r="BW207" s="9">
        <v>0.4</v>
      </c>
      <c r="BX207" s="9" t="s">
        <v>322</v>
      </c>
      <c r="BY207" s="755">
        <v>155.9</v>
      </c>
      <c r="BZ207" s="9" t="s">
        <v>315</v>
      </c>
      <c r="CA207" s="755">
        <v>11.8</v>
      </c>
      <c r="CB207" s="9" t="s">
        <v>315</v>
      </c>
      <c r="CC207" s="755">
        <v>13</v>
      </c>
      <c r="CD207" s="9" t="s">
        <v>315</v>
      </c>
      <c r="CE207" s="755">
        <v>189.6</v>
      </c>
      <c r="CF207" s="9" t="s">
        <v>323</v>
      </c>
      <c r="CG207" s="755">
        <v>99.2</v>
      </c>
      <c r="CH207" s="9" t="s">
        <v>323</v>
      </c>
      <c r="CI207" s="9"/>
      <c r="CJ207" s="9"/>
      <c r="CK207" s="9"/>
    </row>
    <row r="208" spans="1:89" s="98" customFormat="1" x14ac:dyDescent="0.25">
      <c r="A208" s="99">
        <v>10104635</v>
      </c>
      <c r="B208" s="99"/>
      <c r="C208" s="772">
        <v>5142</v>
      </c>
      <c r="D208" s="807">
        <v>0.05</v>
      </c>
      <c r="E208" s="772">
        <f t="shared" si="8"/>
        <v>5399</v>
      </c>
      <c r="F208" s="778">
        <v>1.1000000000000001</v>
      </c>
      <c r="G208" s="774">
        <f t="shared" si="9"/>
        <v>5939</v>
      </c>
      <c r="H208" s="776"/>
      <c r="I208" s="758"/>
      <c r="J208" s="776"/>
      <c r="K208" s="786"/>
      <c r="L208" s="9" t="s">
        <v>308</v>
      </c>
      <c r="M208" s="9" t="s">
        <v>3363</v>
      </c>
      <c r="N208" s="9" t="s">
        <v>397</v>
      </c>
      <c r="O208" s="9" t="s">
        <v>310</v>
      </c>
      <c r="P208" s="9" t="s">
        <v>311</v>
      </c>
      <c r="Q208" s="9" t="s">
        <v>312</v>
      </c>
      <c r="R208" s="9" t="s">
        <v>313</v>
      </c>
      <c r="S208" s="9" t="s">
        <v>314</v>
      </c>
      <c r="T208" s="98" t="s">
        <v>210</v>
      </c>
      <c r="U208" s="99">
        <v>186</v>
      </c>
      <c r="V208" s="99" t="s">
        <v>207</v>
      </c>
      <c r="W208" s="99">
        <v>330</v>
      </c>
      <c r="X208" s="99" t="s">
        <v>207</v>
      </c>
      <c r="Y208" s="99">
        <v>221</v>
      </c>
      <c r="Z208" s="99" t="s">
        <v>207</v>
      </c>
      <c r="AA208" s="9">
        <v>340</v>
      </c>
      <c r="AB208" s="99" t="s">
        <v>207</v>
      </c>
      <c r="AC208" s="9">
        <v>379</v>
      </c>
      <c r="AD208" s="9" t="s">
        <v>207</v>
      </c>
      <c r="AE208" s="9">
        <v>149</v>
      </c>
      <c r="AF208" s="9" t="s">
        <v>315</v>
      </c>
      <c r="AG208" s="14" t="s">
        <v>336</v>
      </c>
      <c r="AH208" s="14" t="s">
        <v>207</v>
      </c>
      <c r="AI208" s="14" t="s">
        <v>337</v>
      </c>
      <c r="AJ208" s="14" t="s">
        <v>207</v>
      </c>
      <c r="AK208" s="9">
        <v>5</v>
      </c>
      <c r="AL208" s="14" t="s">
        <v>207</v>
      </c>
      <c r="AM208" s="9">
        <v>5</v>
      </c>
      <c r="AN208" s="14" t="s">
        <v>207</v>
      </c>
      <c r="AO208" s="9">
        <v>5</v>
      </c>
      <c r="AP208" s="14" t="s">
        <v>207</v>
      </c>
      <c r="AQ208" s="9">
        <v>30</v>
      </c>
      <c r="AR208" s="14" t="s">
        <v>207</v>
      </c>
      <c r="AS208" s="9" t="s">
        <v>41</v>
      </c>
      <c r="AT208" s="9" t="s">
        <v>344</v>
      </c>
      <c r="AU208" s="9" t="s">
        <v>319</v>
      </c>
      <c r="AV208" s="9" t="s">
        <v>320</v>
      </c>
      <c r="AW208" s="9" t="s">
        <v>3364</v>
      </c>
      <c r="AX208" s="9">
        <v>9010600000</v>
      </c>
      <c r="AY208" s="99">
        <v>419</v>
      </c>
      <c r="AZ208" s="12" t="s">
        <v>207</v>
      </c>
      <c r="BA208" s="99">
        <v>30</v>
      </c>
      <c r="BB208" s="12" t="s">
        <v>207</v>
      </c>
      <c r="BC208" s="99">
        <v>33</v>
      </c>
      <c r="BD208" s="12" t="s">
        <v>207</v>
      </c>
      <c r="BE208" s="99">
        <v>92</v>
      </c>
      <c r="BF208" s="12" t="s">
        <v>321</v>
      </c>
      <c r="BG208" s="654">
        <v>91.394000000000005</v>
      </c>
      <c r="BH208" s="12" t="s">
        <v>321</v>
      </c>
      <c r="BI208" s="99">
        <v>48</v>
      </c>
      <c r="BJ208" s="12" t="s">
        <v>321</v>
      </c>
      <c r="BK208" s="754">
        <v>0</v>
      </c>
      <c r="BL208" s="12" t="s">
        <v>321</v>
      </c>
      <c r="BM208" s="754">
        <v>0.52500000000000002</v>
      </c>
      <c r="BN208" s="12" t="s">
        <v>321</v>
      </c>
      <c r="BO208" s="754">
        <v>1.82</v>
      </c>
      <c r="BP208" s="12" t="s">
        <v>321</v>
      </c>
      <c r="BQ208" s="754">
        <v>0.02</v>
      </c>
      <c r="BR208" s="12" t="s">
        <v>321</v>
      </c>
      <c r="BS208" s="654">
        <v>41.029000000000003</v>
      </c>
      <c r="BT208" s="12" t="s">
        <v>321</v>
      </c>
      <c r="BU208" s="654">
        <v>43.393999999999998</v>
      </c>
      <c r="BV208" s="12" t="s">
        <v>321</v>
      </c>
      <c r="BW208" s="9">
        <v>0.42</v>
      </c>
      <c r="BX208" s="9" t="s">
        <v>322</v>
      </c>
      <c r="BY208" s="755">
        <v>165</v>
      </c>
      <c r="BZ208" s="9" t="s">
        <v>315</v>
      </c>
      <c r="CA208" s="755">
        <v>11.8</v>
      </c>
      <c r="CB208" s="9" t="s">
        <v>315</v>
      </c>
      <c r="CC208" s="755">
        <v>13</v>
      </c>
      <c r="CD208" s="9" t="s">
        <v>315</v>
      </c>
      <c r="CE208" s="755">
        <v>196.2</v>
      </c>
      <c r="CF208" s="9" t="s">
        <v>323</v>
      </c>
      <c r="CG208" s="755">
        <v>105.8</v>
      </c>
      <c r="CH208" s="9" t="s">
        <v>323</v>
      </c>
      <c r="CI208" s="9"/>
      <c r="CJ208" s="9"/>
      <c r="CK208" s="9"/>
    </row>
    <row r="209" spans="1:89" s="98" customFormat="1" x14ac:dyDescent="0.25">
      <c r="A209" s="9">
        <v>10104636</v>
      </c>
      <c r="B209" s="99"/>
      <c r="C209" s="772">
        <v>5468</v>
      </c>
      <c r="D209" s="807">
        <v>0.05</v>
      </c>
      <c r="E209" s="772">
        <f t="shared" si="8"/>
        <v>5741</v>
      </c>
      <c r="F209" s="778">
        <v>1.1000000000000001</v>
      </c>
      <c r="G209" s="774">
        <f t="shared" si="9"/>
        <v>6315</v>
      </c>
      <c r="H209" s="776"/>
      <c r="I209" s="758"/>
      <c r="J209" s="776"/>
      <c r="K209" s="786"/>
      <c r="L209" s="9" t="s">
        <v>308</v>
      </c>
      <c r="M209" s="9" t="s">
        <v>3365</v>
      </c>
      <c r="N209" s="9" t="s">
        <v>397</v>
      </c>
      <c r="O209" s="9" t="s">
        <v>310</v>
      </c>
      <c r="P209" s="9" t="s">
        <v>311</v>
      </c>
      <c r="Q209" s="9" t="s">
        <v>312</v>
      </c>
      <c r="R209" s="9" t="s">
        <v>313</v>
      </c>
      <c r="S209" s="9" t="s">
        <v>314</v>
      </c>
      <c r="T209" s="98" t="s">
        <v>210</v>
      </c>
      <c r="U209" s="99">
        <v>197</v>
      </c>
      <c r="V209" s="99" t="s">
        <v>207</v>
      </c>
      <c r="W209" s="99">
        <v>350</v>
      </c>
      <c r="X209" s="99" t="s">
        <v>207</v>
      </c>
      <c r="Y209" s="99">
        <v>232</v>
      </c>
      <c r="Z209" s="99" t="s">
        <v>207</v>
      </c>
      <c r="AA209" s="9">
        <v>360</v>
      </c>
      <c r="AB209" s="99" t="s">
        <v>207</v>
      </c>
      <c r="AC209" s="9">
        <v>402</v>
      </c>
      <c r="AD209" s="9" t="s">
        <v>207</v>
      </c>
      <c r="AE209" s="9">
        <v>158</v>
      </c>
      <c r="AF209" s="9" t="s">
        <v>315</v>
      </c>
      <c r="AG209" s="14" t="s">
        <v>338</v>
      </c>
      <c r="AH209" s="14" t="s">
        <v>207</v>
      </c>
      <c r="AI209" s="14" t="s">
        <v>339</v>
      </c>
      <c r="AJ209" s="14" t="s">
        <v>207</v>
      </c>
      <c r="AK209" s="9">
        <v>5</v>
      </c>
      <c r="AL209" s="14" t="s">
        <v>207</v>
      </c>
      <c r="AM209" s="9">
        <v>5</v>
      </c>
      <c r="AN209" s="14" t="s">
        <v>207</v>
      </c>
      <c r="AO209" s="9">
        <v>5</v>
      </c>
      <c r="AP209" s="14" t="s">
        <v>207</v>
      </c>
      <c r="AQ209" s="9">
        <v>30</v>
      </c>
      <c r="AR209" s="14" t="s">
        <v>207</v>
      </c>
      <c r="AS209" s="9" t="s">
        <v>41</v>
      </c>
      <c r="AT209" s="9" t="s">
        <v>344</v>
      </c>
      <c r="AU209" s="9" t="s">
        <v>319</v>
      </c>
      <c r="AV209" s="9" t="s">
        <v>320</v>
      </c>
      <c r="AW209" s="9" t="s">
        <v>3366</v>
      </c>
      <c r="AX209" s="9">
        <v>9010600000</v>
      </c>
      <c r="AY209" s="99">
        <v>434</v>
      </c>
      <c r="AZ209" s="12" t="s">
        <v>207</v>
      </c>
      <c r="BA209" s="99">
        <v>30</v>
      </c>
      <c r="BB209" s="12" t="s">
        <v>207</v>
      </c>
      <c r="BC209" s="99">
        <v>33</v>
      </c>
      <c r="BD209" s="12" t="s">
        <v>207</v>
      </c>
      <c r="BE209" s="99">
        <v>94</v>
      </c>
      <c r="BF209" s="12" t="s">
        <v>321</v>
      </c>
      <c r="BG209" s="654">
        <v>93.488</v>
      </c>
      <c r="BH209" s="12" t="s">
        <v>321</v>
      </c>
      <c r="BI209" s="99">
        <v>49</v>
      </c>
      <c r="BJ209" s="12" t="s">
        <v>321</v>
      </c>
      <c r="BK209" s="754">
        <v>0</v>
      </c>
      <c r="BL209" s="12" t="s">
        <v>321</v>
      </c>
      <c r="BM209" s="754">
        <v>0.53700000000000003</v>
      </c>
      <c r="BN209" s="12" t="s">
        <v>321</v>
      </c>
      <c r="BO209" s="754">
        <v>1.82</v>
      </c>
      <c r="BP209" s="12" t="s">
        <v>321</v>
      </c>
      <c r="BQ209" s="754">
        <v>0.02</v>
      </c>
      <c r="BR209" s="12" t="s">
        <v>321</v>
      </c>
      <c r="BS209" s="654">
        <v>42.110999999999997</v>
      </c>
      <c r="BT209" s="12" t="s">
        <v>321</v>
      </c>
      <c r="BU209" s="654">
        <v>44.488</v>
      </c>
      <c r="BV209" s="12" t="s">
        <v>321</v>
      </c>
      <c r="BW209" s="9">
        <v>0.44</v>
      </c>
      <c r="BX209" s="9" t="s">
        <v>322</v>
      </c>
      <c r="BY209" s="755">
        <v>170.9</v>
      </c>
      <c r="BZ209" s="9" t="s">
        <v>315</v>
      </c>
      <c r="CA209" s="755">
        <v>11.8</v>
      </c>
      <c r="CB209" s="9" t="s">
        <v>315</v>
      </c>
      <c r="CC209" s="755">
        <v>13</v>
      </c>
      <c r="CD209" s="9" t="s">
        <v>315</v>
      </c>
      <c r="CE209" s="755">
        <v>205</v>
      </c>
      <c r="CF209" s="9" t="s">
        <v>323</v>
      </c>
      <c r="CG209" s="755">
        <v>108</v>
      </c>
      <c r="CH209" s="9" t="s">
        <v>323</v>
      </c>
      <c r="CI209" s="9"/>
      <c r="CJ209" s="9"/>
      <c r="CK209" s="9"/>
    </row>
    <row r="210" spans="1:89" s="98" customFormat="1" x14ac:dyDescent="0.25">
      <c r="A210" s="99">
        <v>10104637</v>
      </c>
      <c r="B210" s="99"/>
      <c r="C210" s="772">
        <v>5807</v>
      </c>
      <c r="D210" s="807">
        <v>0.05</v>
      </c>
      <c r="E210" s="772">
        <f t="shared" si="8"/>
        <v>6097</v>
      </c>
      <c r="F210" s="778">
        <v>1.1000000000000001</v>
      </c>
      <c r="G210" s="774">
        <f t="shared" si="9"/>
        <v>6707</v>
      </c>
      <c r="H210" s="776"/>
      <c r="I210" s="758"/>
      <c r="J210" s="776"/>
      <c r="K210" s="786"/>
      <c r="L210" s="9" t="s">
        <v>308</v>
      </c>
      <c r="M210" s="9" t="s">
        <v>3367</v>
      </c>
      <c r="N210" s="9" t="s">
        <v>397</v>
      </c>
      <c r="O210" s="9" t="s">
        <v>310</v>
      </c>
      <c r="P210" s="9" t="s">
        <v>311</v>
      </c>
      <c r="Q210" s="9" t="s">
        <v>312</v>
      </c>
      <c r="R210" s="9" t="s">
        <v>313</v>
      </c>
      <c r="S210" s="9" t="s">
        <v>314</v>
      </c>
      <c r="T210" s="98" t="s">
        <v>210</v>
      </c>
      <c r="U210" s="99">
        <v>208</v>
      </c>
      <c r="V210" s="99" t="s">
        <v>207</v>
      </c>
      <c r="W210" s="99">
        <v>370</v>
      </c>
      <c r="X210" s="99" t="s">
        <v>207</v>
      </c>
      <c r="Y210" s="99">
        <v>243</v>
      </c>
      <c r="Z210" s="99" t="s">
        <v>207</v>
      </c>
      <c r="AA210" s="9">
        <v>380</v>
      </c>
      <c r="AB210" s="99" t="s">
        <v>207</v>
      </c>
      <c r="AC210" s="9">
        <v>424</v>
      </c>
      <c r="AD210" s="9" t="s">
        <v>207</v>
      </c>
      <c r="AE210" s="9">
        <v>167</v>
      </c>
      <c r="AF210" s="9" t="s">
        <v>315</v>
      </c>
      <c r="AG210" s="14" t="s">
        <v>340</v>
      </c>
      <c r="AH210" s="14" t="s">
        <v>207</v>
      </c>
      <c r="AI210" s="14" t="s">
        <v>341</v>
      </c>
      <c r="AJ210" s="14" t="s">
        <v>207</v>
      </c>
      <c r="AK210" s="9">
        <v>5</v>
      </c>
      <c r="AL210" s="14" t="s">
        <v>207</v>
      </c>
      <c r="AM210" s="9">
        <v>5</v>
      </c>
      <c r="AN210" s="14" t="s">
        <v>207</v>
      </c>
      <c r="AO210" s="9">
        <v>5</v>
      </c>
      <c r="AP210" s="14" t="s">
        <v>207</v>
      </c>
      <c r="AQ210" s="9">
        <v>30</v>
      </c>
      <c r="AR210" s="14" t="s">
        <v>207</v>
      </c>
      <c r="AS210" s="9" t="s">
        <v>41</v>
      </c>
      <c r="AT210" s="9" t="s">
        <v>344</v>
      </c>
      <c r="AU210" s="9" t="s">
        <v>319</v>
      </c>
      <c r="AV210" s="9" t="s">
        <v>320</v>
      </c>
      <c r="AW210" s="9" t="s">
        <v>3368</v>
      </c>
      <c r="AX210" s="9">
        <v>9010600000</v>
      </c>
      <c r="AY210" s="99">
        <v>452</v>
      </c>
      <c r="AZ210" s="12" t="s">
        <v>207</v>
      </c>
      <c r="BA210" s="99">
        <v>30</v>
      </c>
      <c r="BB210" s="12" t="s">
        <v>207</v>
      </c>
      <c r="BC210" s="99">
        <v>33</v>
      </c>
      <c r="BD210" s="12" t="s">
        <v>207</v>
      </c>
      <c r="BE210" s="99">
        <v>98</v>
      </c>
      <c r="BF210" s="12" t="s">
        <v>321</v>
      </c>
      <c r="BG210" s="654">
        <v>97.945999999999998</v>
      </c>
      <c r="BH210" s="12" t="s">
        <v>321</v>
      </c>
      <c r="BI210" s="99">
        <v>52</v>
      </c>
      <c r="BJ210" s="12" t="s">
        <v>321</v>
      </c>
      <c r="BK210" s="754">
        <v>0</v>
      </c>
      <c r="BL210" s="12" t="s">
        <v>321</v>
      </c>
      <c r="BM210" s="754">
        <v>0.55300000000000005</v>
      </c>
      <c r="BN210" s="12" t="s">
        <v>321</v>
      </c>
      <c r="BO210" s="754">
        <v>1.82</v>
      </c>
      <c r="BP210" s="12" t="s">
        <v>321</v>
      </c>
      <c r="BQ210" s="754">
        <v>0.02</v>
      </c>
      <c r="BR210" s="12" t="s">
        <v>321</v>
      </c>
      <c r="BS210" s="654">
        <v>43.552999999999997</v>
      </c>
      <c r="BT210" s="12" t="s">
        <v>321</v>
      </c>
      <c r="BU210" s="654">
        <v>45.945999999999998</v>
      </c>
      <c r="BV210" s="12" t="s">
        <v>321</v>
      </c>
      <c r="BW210" s="9">
        <v>0.46</v>
      </c>
      <c r="BX210" s="9" t="s">
        <v>322</v>
      </c>
      <c r="BY210" s="755">
        <v>178</v>
      </c>
      <c r="BZ210" s="9" t="s">
        <v>315</v>
      </c>
      <c r="CA210" s="755">
        <v>11.8</v>
      </c>
      <c r="CB210" s="9" t="s">
        <v>315</v>
      </c>
      <c r="CC210" s="755">
        <v>13</v>
      </c>
      <c r="CD210" s="9" t="s">
        <v>315</v>
      </c>
      <c r="CE210" s="755">
        <v>213.8</v>
      </c>
      <c r="CF210" s="9" t="s">
        <v>323</v>
      </c>
      <c r="CG210" s="755">
        <v>114.6</v>
      </c>
      <c r="CH210" s="9" t="s">
        <v>323</v>
      </c>
      <c r="CI210" s="9"/>
      <c r="CJ210" s="9"/>
      <c r="CK210" s="9"/>
    </row>
    <row r="211" spans="1:89" s="98" customFormat="1" x14ac:dyDescent="0.25">
      <c r="A211" s="9">
        <v>10104638</v>
      </c>
      <c r="B211" s="99"/>
      <c r="C211" s="772">
        <v>6161</v>
      </c>
      <c r="D211" s="807">
        <v>0.05</v>
      </c>
      <c r="E211" s="772">
        <f t="shared" si="8"/>
        <v>6469</v>
      </c>
      <c r="F211" s="778">
        <v>1.1000000000000001</v>
      </c>
      <c r="G211" s="774">
        <f t="shared" si="9"/>
        <v>7116</v>
      </c>
      <c r="H211" s="776"/>
      <c r="I211" s="758"/>
      <c r="J211" s="776"/>
      <c r="K211" s="786"/>
      <c r="L211" s="9" t="s">
        <v>308</v>
      </c>
      <c r="M211" s="9" t="s">
        <v>3369</v>
      </c>
      <c r="N211" s="9" t="s">
        <v>397</v>
      </c>
      <c r="O211" s="9" t="s">
        <v>310</v>
      </c>
      <c r="P211" s="9" t="s">
        <v>311</v>
      </c>
      <c r="Q211" s="9" t="s">
        <v>312</v>
      </c>
      <c r="R211" s="9" t="s">
        <v>313</v>
      </c>
      <c r="S211" s="9" t="s">
        <v>314</v>
      </c>
      <c r="T211" s="98" t="s">
        <v>210</v>
      </c>
      <c r="U211" s="99">
        <v>219</v>
      </c>
      <c r="V211" s="99" t="s">
        <v>207</v>
      </c>
      <c r="W211" s="99">
        <v>390</v>
      </c>
      <c r="X211" s="99" t="s">
        <v>207</v>
      </c>
      <c r="Y211" s="99">
        <v>254</v>
      </c>
      <c r="Z211" s="99" t="s">
        <v>207</v>
      </c>
      <c r="AA211" s="9">
        <v>400</v>
      </c>
      <c r="AB211" s="99" t="s">
        <v>207</v>
      </c>
      <c r="AC211" s="9">
        <v>447</v>
      </c>
      <c r="AD211" s="9" t="s">
        <v>207</v>
      </c>
      <c r="AE211" s="9">
        <v>176</v>
      </c>
      <c r="AF211" s="9" t="s">
        <v>315</v>
      </c>
      <c r="AG211" s="14" t="s">
        <v>342</v>
      </c>
      <c r="AH211" s="14" t="s">
        <v>207</v>
      </c>
      <c r="AI211" s="14" t="s">
        <v>343</v>
      </c>
      <c r="AJ211" s="14" t="s">
        <v>207</v>
      </c>
      <c r="AK211" s="9">
        <v>5</v>
      </c>
      <c r="AL211" s="14" t="s">
        <v>207</v>
      </c>
      <c r="AM211" s="9">
        <v>5</v>
      </c>
      <c r="AN211" s="14" t="s">
        <v>207</v>
      </c>
      <c r="AO211" s="9">
        <v>5</v>
      </c>
      <c r="AP211" s="14" t="s">
        <v>207</v>
      </c>
      <c r="AQ211" s="9">
        <v>30</v>
      </c>
      <c r="AR211" s="14" t="s">
        <v>207</v>
      </c>
      <c r="AS211" s="9" t="s">
        <v>41</v>
      </c>
      <c r="AT211" s="9" t="s">
        <v>344</v>
      </c>
      <c r="AU211" s="9" t="s">
        <v>319</v>
      </c>
      <c r="AV211" s="9" t="s">
        <v>320</v>
      </c>
      <c r="AW211" s="9" t="s">
        <v>3370</v>
      </c>
      <c r="AX211" s="9">
        <v>9010600000</v>
      </c>
      <c r="AY211" s="99">
        <v>472</v>
      </c>
      <c r="AZ211" s="12" t="s">
        <v>207</v>
      </c>
      <c r="BA211" s="99">
        <v>30</v>
      </c>
      <c r="BB211" s="12" t="s">
        <v>207</v>
      </c>
      <c r="BC211" s="99">
        <v>33</v>
      </c>
      <c r="BD211" s="12" t="s">
        <v>207</v>
      </c>
      <c r="BE211" s="99">
        <v>103</v>
      </c>
      <c r="BF211" s="12" t="s">
        <v>321</v>
      </c>
      <c r="BG211" s="654">
        <v>102.76300000000001</v>
      </c>
      <c r="BH211" s="12" t="s">
        <v>321</v>
      </c>
      <c r="BI211" s="99">
        <v>55</v>
      </c>
      <c r="BJ211" s="12" t="s">
        <v>321</v>
      </c>
      <c r="BK211" s="754">
        <v>0</v>
      </c>
      <c r="BL211" s="12" t="s">
        <v>321</v>
      </c>
      <c r="BM211" s="754">
        <v>0.56899999999999995</v>
      </c>
      <c r="BN211" s="12" t="s">
        <v>321</v>
      </c>
      <c r="BO211" s="754">
        <v>2.1800000000000002</v>
      </c>
      <c r="BP211" s="12" t="s">
        <v>321</v>
      </c>
      <c r="BQ211" s="754">
        <v>0.02</v>
      </c>
      <c r="BR211" s="12" t="s">
        <v>321</v>
      </c>
      <c r="BS211" s="654">
        <v>44.994</v>
      </c>
      <c r="BT211" s="12" t="s">
        <v>321</v>
      </c>
      <c r="BU211" s="654">
        <v>47.762999999999998</v>
      </c>
      <c r="BV211" s="12" t="s">
        <v>321</v>
      </c>
      <c r="BW211" s="9">
        <v>0.48</v>
      </c>
      <c r="BX211" s="9" t="s">
        <v>322</v>
      </c>
      <c r="BY211" s="755">
        <v>185.8</v>
      </c>
      <c r="BZ211" s="9" t="s">
        <v>315</v>
      </c>
      <c r="CA211" s="755">
        <v>11.8</v>
      </c>
      <c r="CB211" s="9" t="s">
        <v>315</v>
      </c>
      <c r="CC211" s="755">
        <v>13</v>
      </c>
      <c r="CD211" s="9" t="s">
        <v>315</v>
      </c>
      <c r="CE211" s="755">
        <v>222.7</v>
      </c>
      <c r="CF211" s="9" t="s">
        <v>323</v>
      </c>
      <c r="CG211" s="755">
        <v>121.3</v>
      </c>
      <c r="CH211" s="9" t="s">
        <v>323</v>
      </c>
      <c r="CI211" s="9"/>
      <c r="CJ211" s="9"/>
      <c r="CK211" s="9"/>
    </row>
    <row r="212" spans="1:89" s="98" customFormat="1" x14ac:dyDescent="0.25">
      <c r="A212" s="99">
        <v>10104639</v>
      </c>
      <c r="B212" s="99"/>
      <c r="C212" s="772">
        <v>3257</v>
      </c>
      <c r="D212" s="807">
        <v>0.05</v>
      </c>
      <c r="E212" s="772">
        <f t="shared" ref="E212:E251" si="10">ROUND(C212*(1+D212),0)</f>
        <v>3420</v>
      </c>
      <c r="F212" s="778">
        <v>1.1000000000000001</v>
      </c>
      <c r="G212" s="774">
        <f t="shared" ref="G212:G251" si="11">ROUND(E212*F212,0)</f>
        <v>3762</v>
      </c>
      <c r="H212" s="776"/>
      <c r="I212" s="758"/>
      <c r="J212" s="776"/>
      <c r="K212" s="786"/>
      <c r="L212" s="9" t="s">
        <v>308</v>
      </c>
      <c r="M212" s="9" t="s">
        <v>3371</v>
      </c>
      <c r="N212" s="9" t="s">
        <v>397</v>
      </c>
      <c r="O212" s="9" t="s">
        <v>310</v>
      </c>
      <c r="P212" s="9" t="s">
        <v>311</v>
      </c>
      <c r="Q212" s="9" t="s">
        <v>312</v>
      </c>
      <c r="R212" s="9" t="s">
        <v>313</v>
      </c>
      <c r="S212" s="9" t="s">
        <v>314</v>
      </c>
      <c r="T212" s="98" t="s">
        <v>210</v>
      </c>
      <c r="U212" s="99">
        <v>107</v>
      </c>
      <c r="V212" s="99" t="s">
        <v>207</v>
      </c>
      <c r="W212" s="99">
        <v>190</v>
      </c>
      <c r="X212" s="99" t="s">
        <v>207</v>
      </c>
      <c r="Y212" s="99">
        <v>142</v>
      </c>
      <c r="Z212" s="99" t="s">
        <v>207</v>
      </c>
      <c r="AA212" s="9">
        <v>200</v>
      </c>
      <c r="AB212" s="99" t="s">
        <v>207</v>
      </c>
      <c r="AC212" s="9">
        <v>218</v>
      </c>
      <c r="AD212" s="9" t="s">
        <v>207</v>
      </c>
      <c r="AE212" s="9">
        <v>86</v>
      </c>
      <c r="AF212" s="9" t="s">
        <v>315</v>
      </c>
      <c r="AG212" s="14" t="s">
        <v>316</v>
      </c>
      <c r="AH212" s="14" t="s">
        <v>207</v>
      </c>
      <c r="AI212" s="14" t="s">
        <v>317</v>
      </c>
      <c r="AJ212" s="14" t="s">
        <v>207</v>
      </c>
      <c r="AK212" s="9">
        <v>5</v>
      </c>
      <c r="AL212" s="14" t="s">
        <v>207</v>
      </c>
      <c r="AM212" s="9">
        <v>5</v>
      </c>
      <c r="AN212" s="14" t="s">
        <v>207</v>
      </c>
      <c r="AO212" s="9">
        <v>5</v>
      </c>
      <c r="AP212" s="14" t="s">
        <v>207</v>
      </c>
      <c r="AQ212" s="9">
        <v>30</v>
      </c>
      <c r="AR212" s="14" t="s">
        <v>207</v>
      </c>
      <c r="AS212" s="9" t="s">
        <v>42</v>
      </c>
      <c r="AT212" s="9" t="s">
        <v>345</v>
      </c>
      <c r="AU212" s="9" t="s">
        <v>319</v>
      </c>
      <c r="AV212" s="9" t="s">
        <v>320</v>
      </c>
      <c r="AW212" s="9" t="s">
        <v>398</v>
      </c>
      <c r="AX212" s="9">
        <v>9010600000</v>
      </c>
      <c r="AY212" s="99">
        <v>272</v>
      </c>
      <c r="AZ212" s="12" t="s">
        <v>207</v>
      </c>
      <c r="BA212" s="99">
        <v>25</v>
      </c>
      <c r="BB212" s="12" t="s">
        <v>207</v>
      </c>
      <c r="BC212" s="99">
        <v>23</v>
      </c>
      <c r="BD212" s="12" t="s">
        <v>207</v>
      </c>
      <c r="BE212" s="99">
        <v>40</v>
      </c>
      <c r="BF212" s="12" t="s">
        <v>321</v>
      </c>
      <c r="BG212" s="654">
        <v>39.718000000000004</v>
      </c>
      <c r="BH212" s="12" t="s">
        <v>321</v>
      </c>
      <c r="BI212" s="99">
        <v>29</v>
      </c>
      <c r="BJ212" s="12" t="s">
        <v>321</v>
      </c>
      <c r="BK212" s="754">
        <v>0</v>
      </c>
      <c r="BL212" s="12" t="s">
        <v>321</v>
      </c>
      <c r="BM212" s="754">
        <v>0.308</v>
      </c>
      <c r="BN212" s="12" t="s">
        <v>321</v>
      </c>
      <c r="BO212" s="754">
        <v>7.7119999999999997</v>
      </c>
      <c r="BP212" s="12" t="s">
        <v>321</v>
      </c>
      <c r="BQ212" s="754">
        <v>0</v>
      </c>
      <c r="BR212" s="12" t="s">
        <v>321</v>
      </c>
      <c r="BS212" s="654">
        <v>2.698</v>
      </c>
      <c r="BT212" s="12" t="s">
        <v>321</v>
      </c>
      <c r="BU212" s="654">
        <v>10.718</v>
      </c>
      <c r="BV212" s="12" t="s">
        <v>321</v>
      </c>
      <c r="BW212" s="9">
        <v>0.16</v>
      </c>
      <c r="BX212" s="9" t="s">
        <v>322</v>
      </c>
      <c r="BY212" s="755">
        <v>107.1</v>
      </c>
      <c r="BZ212" s="9" t="s">
        <v>315</v>
      </c>
      <c r="CA212" s="755">
        <v>9.8000000000000007</v>
      </c>
      <c r="CB212" s="9" t="s">
        <v>315</v>
      </c>
      <c r="CC212" s="755">
        <v>9.1</v>
      </c>
      <c r="CD212" s="9" t="s">
        <v>315</v>
      </c>
      <c r="CE212" s="755">
        <v>90.4</v>
      </c>
      <c r="CF212" s="9" t="s">
        <v>323</v>
      </c>
      <c r="CG212" s="755">
        <v>63.9</v>
      </c>
      <c r="CH212" s="9" t="s">
        <v>323</v>
      </c>
      <c r="CI212" s="9"/>
      <c r="CJ212" s="9"/>
      <c r="CK212" s="9"/>
    </row>
    <row r="213" spans="1:89" s="98" customFormat="1" x14ac:dyDescent="0.25">
      <c r="A213" s="99">
        <v>10104640</v>
      </c>
      <c r="B213" s="99"/>
      <c r="C213" s="772">
        <v>3485</v>
      </c>
      <c r="D213" s="807">
        <v>0.05</v>
      </c>
      <c r="E213" s="772">
        <f t="shared" si="10"/>
        <v>3659</v>
      </c>
      <c r="F213" s="778">
        <v>1.1000000000000001</v>
      </c>
      <c r="G213" s="774">
        <f t="shared" si="11"/>
        <v>4025</v>
      </c>
      <c r="H213" s="776"/>
      <c r="I213" s="758"/>
      <c r="J213" s="776"/>
      <c r="K213" s="786"/>
      <c r="L213" s="9" t="s">
        <v>308</v>
      </c>
      <c r="M213" s="9" t="s">
        <v>3372</v>
      </c>
      <c r="N213" s="9" t="s">
        <v>397</v>
      </c>
      <c r="O213" s="9" t="s">
        <v>310</v>
      </c>
      <c r="P213" s="9" t="s">
        <v>311</v>
      </c>
      <c r="Q213" s="9" t="s">
        <v>312</v>
      </c>
      <c r="R213" s="9" t="s">
        <v>313</v>
      </c>
      <c r="S213" s="9" t="s">
        <v>314</v>
      </c>
      <c r="T213" s="98" t="s">
        <v>210</v>
      </c>
      <c r="U213" s="99">
        <v>118</v>
      </c>
      <c r="V213" s="99" t="s">
        <v>207</v>
      </c>
      <c r="W213" s="99">
        <v>210</v>
      </c>
      <c r="X213" s="99" t="s">
        <v>207</v>
      </c>
      <c r="Y213" s="99">
        <v>153</v>
      </c>
      <c r="Z213" s="99" t="s">
        <v>207</v>
      </c>
      <c r="AA213" s="9">
        <v>220</v>
      </c>
      <c r="AB213" s="99" t="s">
        <v>207</v>
      </c>
      <c r="AC213" s="9">
        <v>241</v>
      </c>
      <c r="AD213" s="9" t="s">
        <v>207</v>
      </c>
      <c r="AE213" s="9">
        <v>95</v>
      </c>
      <c r="AF213" s="9" t="s">
        <v>315</v>
      </c>
      <c r="AG213" s="14" t="s">
        <v>324</v>
      </c>
      <c r="AH213" s="14" t="s">
        <v>207</v>
      </c>
      <c r="AI213" s="14" t="s">
        <v>325</v>
      </c>
      <c r="AJ213" s="14" t="s">
        <v>207</v>
      </c>
      <c r="AK213" s="9">
        <v>5</v>
      </c>
      <c r="AL213" s="14" t="s">
        <v>207</v>
      </c>
      <c r="AM213" s="9">
        <v>5</v>
      </c>
      <c r="AN213" s="14" t="s">
        <v>207</v>
      </c>
      <c r="AO213" s="9">
        <v>5</v>
      </c>
      <c r="AP213" s="14" t="s">
        <v>207</v>
      </c>
      <c r="AQ213" s="9">
        <v>30</v>
      </c>
      <c r="AR213" s="14" t="s">
        <v>207</v>
      </c>
      <c r="AS213" s="9" t="s">
        <v>42</v>
      </c>
      <c r="AT213" s="9" t="s">
        <v>345</v>
      </c>
      <c r="AU213" s="9" t="s">
        <v>319</v>
      </c>
      <c r="AV213" s="9" t="s">
        <v>320</v>
      </c>
      <c r="AW213" s="9" t="s">
        <v>399</v>
      </c>
      <c r="AX213" s="9">
        <v>9010600000</v>
      </c>
      <c r="AY213" s="99">
        <v>292</v>
      </c>
      <c r="AZ213" s="12" t="s">
        <v>207</v>
      </c>
      <c r="BA213" s="99">
        <v>25</v>
      </c>
      <c r="BB213" s="12" t="s">
        <v>207</v>
      </c>
      <c r="BC213" s="99">
        <v>23</v>
      </c>
      <c r="BD213" s="12" t="s">
        <v>207</v>
      </c>
      <c r="BE213" s="99">
        <v>44</v>
      </c>
      <c r="BF213" s="12" t="s">
        <v>321</v>
      </c>
      <c r="BG213" s="654">
        <v>43.438000000000002</v>
      </c>
      <c r="BH213" s="12" t="s">
        <v>321</v>
      </c>
      <c r="BI213" s="99">
        <v>32</v>
      </c>
      <c r="BJ213" s="12" t="s">
        <v>321</v>
      </c>
      <c r="BK213" s="754">
        <v>0</v>
      </c>
      <c r="BL213" s="12" t="s">
        <v>321</v>
      </c>
      <c r="BM213" s="754">
        <v>0.316</v>
      </c>
      <c r="BN213" s="12" t="s">
        <v>321</v>
      </c>
      <c r="BO213" s="754">
        <v>8.4239999999999995</v>
      </c>
      <c r="BP213" s="12" t="s">
        <v>321</v>
      </c>
      <c r="BQ213" s="754">
        <v>0</v>
      </c>
      <c r="BR213" s="12" t="s">
        <v>321</v>
      </c>
      <c r="BS213" s="654">
        <v>2.698</v>
      </c>
      <c r="BT213" s="12" t="s">
        <v>321</v>
      </c>
      <c r="BU213" s="654">
        <v>11.438000000000001</v>
      </c>
      <c r="BV213" s="12" t="s">
        <v>321</v>
      </c>
      <c r="BW213" s="9">
        <v>0.17</v>
      </c>
      <c r="BX213" s="9" t="s">
        <v>322</v>
      </c>
      <c r="BY213" s="755">
        <v>115</v>
      </c>
      <c r="BZ213" s="9" t="s">
        <v>315</v>
      </c>
      <c r="CA213" s="755">
        <v>9.8000000000000007</v>
      </c>
      <c r="CB213" s="9" t="s">
        <v>315</v>
      </c>
      <c r="CC213" s="755">
        <v>9.1</v>
      </c>
      <c r="CD213" s="9" t="s">
        <v>315</v>
      </c>
      <c r="CE213" s="755">
        <v>97</v>
      </c>
      <c r="CF213" s="9" t="s">
        <v>323</v>
      </c>
      <c r="CG213" s="755">
        <v>70.5</v>
      </c>
      <c r="CH213" s="9" t="s">
        <v>323</v>
      </c>
      <c r="CI213" s="9"/>
      <c r="CJ213" s="9"/>
      <c r="CK213" s="9"/>
    </row>
    <row r="214" spans="1:89" s="98" customFormat="1" x14ac:dyDescent="0.25">
      <c r="A214" s="99">
        <v>10104641</v>
      </c>
      <c r="B214" s="99"/>
      <c r="C214" s="772">
        <v>3724</v>
      </c>
      <c r="D214" s="807">
        <v>0.05</v>
      </c>
      <c r="E214" s="772">
        <f t="shared" si="10"/>
        <v>3910</v>
      </c>
      <c r="F214" s="778">
        <v>1.1000000000000001</v>
      </c>
      <c r="G214" s="774">
        <f t="shared" si="11"/>
        <v>4301</v>
      </c>
      <c r="H214" s="776"/>
      <c r="I214" s="758"/>
      <c r="J214" s="776"/>
      <c r="K214" s="786"/>
      <c r="L214" s="9" t="s">
        <v>308</v>
      </c>
      <c r="M214" s="9" t="s">
        <v>3373</v>
      </c>
      <c r="N214" s="9" t="s">
        <v>397</v>
      </c>
      <c r="O214" s="9" t="s">
        <v>310</v>
      </c>
      <c r="P214" s="9" t="s">
        <v>311</v>
      </c>
      <c r="Q214" s="9" t="s">
        <v>312</v>
      </c>
      <c r="R214" s="9" t="s">
        <v>313</v>
      </c>
      <c r="S214" s="9" t="s">
        <v>314</v>
      </c>
      <c r="T214" s="98" t="s">
        <v>210</v>
      </c>
      <c r="U214" s="99">
        <v>129</v>
      </c>
      <c r="V214" s="99" t="s">
        <v>207</v>
      </c>
      <c r="W214" s="99">
        <v>230</v>
      </c>
      <c r="X214" s="99" t="s">
        <v>207</v>
      </c>
      <c r="Y214" s="99">
        <v>164</v>
      </c>
      <c r="Z214" s="99" t="s">
        <v>207</v>
      </c>
      <c r="AA214" s="9">
        <v>240</v>
      </c>
      <c r="AB214" s="99" t="s">
        <v>207</v>
      </c>
      <c r="AC214" s="9">
        <v>264</v>
      </c>
      <c r="AD214" s="9" t="s">
        <v>207</v>
      </c>
      <c r="AE214" s="9">
        <v>104</v>
      </c>
      <c r="AF214" s="9" t="s">
        <v>315</v>
      </c>
      <c r="AG214" s="14" t="s">
        <v>326</v>
      </c>
      <c r="AH214" s="14" t="s">
        <v>207</v>
      </c>
      <c r="AI214" s="14" t="s">
        <v>327</v>
      </c>
      <c r="AJ214" s="14" t="s">
        <v>207</v>
      </c>
      <c r="AK214" s="9">
        <v>5</v>
      </c>
      <c r="AL214" s="14" t="s">
        <v>207</v>
      </c>
      <c r="AM214" s="9">
        <v>5</v>
      </c>
      <c r="AN214" s="14" t="s">
        <v>207</v>
      </c>
      <c r="AO214" s="9">
        <v>5</v>
      </c>
      <c r="AP214" s="14" t="s">
        <v>207</v>
      </c>
      <c r="AQ214" s="9">
        <v>30</v>
      </c>
      <c r="AR214" s="14" t="s">
        <v>207</v>
      </c>
      <c r="AS214" s="9" t="s">
        <v>42</v>
      </c>
      <c r="AT214" s="9" t="s">
        <v>345</v>
      </c>
      <c r="AU214" s="9" t="s">
        <v>319</v>
      </c>
      <c r="AV214" s="9" t="s">
        <v>320</v>
      </c>
      <c r="AW214" s="9" t="s">
        <v>400</v>
      </c>
      <c r="AX214" s="9">
        <v>9010600000</v>
      </c>
      <c r="AY214" s="99">
        <v>312</v>
      </c>
      <c r="AZ214" s="12" t="s">
        <v>207</v>
      </c>
      <c r="BA214" s="99">
        <v>25</v>
      </c>
      <c r="BB214" s="12" t="s">
        <v>207</v>
      </c>
      <c r="BC214" s="99">
        <v>23</v>
      </c>
      <c r="BD214" s="12" t="s">
        <v>207</v>
      </c>
      <c r="BE214" s="99">
        <v>47</v>
      </c>
      <c r="BF214" s="12" t="s">
        <v>321</v>
      </c>
      <c r="BG214" s="654">
        <v>46.198</v>
      </c>
      <c r="BH214" s="12" t="s">
        <v>321</v>
      </c>
      <c r="BI214" s="99">
        <v>34</v>
      </c>
      <c r="BJ214" s="12" t="s">
        <v>321</v>
      </c>
      <c r="BK214" s="754">
        <v>0</v>
      </c>
      <c r="BL214" s="12" t="s">
        <v>321</v>
      </c>
      <c r="BM214" s="754">
        <v>0.32400000000000001</v>
      </c>
      <c r="BN214" s="12" t="s">
        <v>321</v>
      </c>
      <c r="BO214" s="754">
        <v>9.1760000000000002</v>
      </c>
      <c r="BP214" s="12" t="s">
        <v>321</v>
      </c>
      <c r="BQ214" s="754">
        <v>0</v>
      </c>
      <c r="BR214" s="12" t="s">
        <v>321</v>
      </c>
      <c r="BS214" s="654">
        <v>2.698</v>
      </c>
      <c r="BT214" s="12" t="s">
        <v>321</v>
      </c>
      <c r="BU214" s="654">
        <v>12.198</v>
      </c>
      <c r="BV214" s="12" t="s">
        <v>321</v>
      </c>
      <c r="BW214" s="9">
        <v>0.18</v>
      </c>
      <c r="BX214" s="9" t="s">
        <v>322</v>
      </c>
      <c r="BY214" s="755">
        <v>122.8</v>
      </c>
      <c r="BZ214" s="9" t="s">
        <v>315</v>
      </c>
      <c r="CA214" s="755">
        <v>9.8000000000000007</v>
      </c>
      <c r="CB214" s="9" t="s">
        <v>315</v>
      </c>
      <c r="CC214" s="755">
        <v>9.1</v>
      </c>
      <c r="CD214" s="9" t="s">
        <v>315</v>
      </c>
      <c r="CE214" s="755">
        <v>103.6</v>
      </c>
      <c r="CF214" s="9" t="s">
        <v>323</v>
      </c>
      <c r="CG214" s="755">
        <v>75</v>
      </c>
      <c r="CH214" s="9" t="s">
        <v>323</v>
      </c>
      <c r="CI214" s="9"/>
      <c r="CJ214" s="9"/>
      <c r="CK214" s="9"/>
    </row>
    <row r="215" spans="1:89" s="98" customFormat="1" x14ac:dyDescent="0.25">
      <c r="A215" s="99">
        <v>10104642</v>
      </c>
      <c r="B215" s="99"/>
      <c r="C215" s="772">
        <v>3980</v>
      </c>
      <c r="D215" s="807">
        <v>0.05</v>
      </c>
      <c r="E215" s="772">
        <f t="shared" si="10"/>
        <v>4179</v>
      </c>
      <c r="F215" s="778">
        <v>1.1000000000000001</v>
      </c>
      <c r="G215" s="774">
        <f t="shared" si="11"/>
        <v>4597</v>
      </c>
      <c r="H215" s="776"/>
      <c r="I215" s="758"/>
      <c r="J215" s="776"/>
      <c r="K215" s="786"/>
      <c r="L215" s="9" t="s">
        <v>308</v>
      </c>
      <c r="M215" s="9" t="s">
        <v>3374</v>
      </c>
      <c r="N215" s="9" t="s">
        <v>397</v>
      </c>
      <c r="O215" s="9" t="s">
        <v>310</v>
      </c>
      <c r="P215" s="9" t="s">
        <v>311</v>
      </c>
      <c r="Q215" s="9" t="s">
        <v>312</v>
      </c>
      <c r="R215" s="9" t="s">
        <v>313</v>
      </c>
      <c r="S215" s="9" t="s">
        <v>314</v>
      </c>
      <c r="T215" s="98" t="s">
        <v>210</v>
      </c>
      <c r="U215" s="99">
        <v>141</v>
      </c>
      <c r="V215" s="99" t="s">
        <v>207</v>
      </c>
      <c r="W215" s="99">
        <v>250</v>
      </c>
      <c r="X215" s="99" t="s">
        <v>207</v>
      </c>
      <c r="Y215" s="99">
        <v>176</v>
      </c>
      <c r="Z215" s="99" t="s">
        <v>207</v>
      </c>
      <c r="AA215" s="9">
        <v>260</v>
      </c>
      <c r="AB215" s="99" t="s">
        <v>207</v>
      </c>
      <c r="AC215" s="9">
        <v>287</v>
      </c>
      <c r="AD215" s="9" t="s">
        <v>207</v>
      </c>
      <c r="AE215" s="9">
        <v>113</v>
      </c>
      <c r="AF215" s="9" t="s">
        <v>315</v>
      </c>
      <c r="AG215" s="14" t="s">
        <v>328</v>
      </c>
      <c r="AH215" s="14" t="s">
        <v>207</v>
      </c>
      <c r="AI215" s="14" t="s">
        <v>329</v>
      </c>
      <c r="AJ215" s="14" t="s">
        <v>207</v>
      </c>
      <c r="AK215" s="9">
        <v>5</v>
      </c>
      <c r="AL215" s="14" t="s">
        <v>207</v>
      </c>
      <c r="AM215" s="9">
        <v>5</v>
      </c>
      <c r="AN215" s="14" t="s">
        <v>207</v>
      </c>
      <c r="AO215" s="9">
        <v>5</v>
      </c>
      <c r="AP215" s="14" t="s">
        <v>207</v>
      </c>
      <c r="AQ215" s="9">
        <v>30</v>
      </c>
      <c r="AR215" s="14" t="s">
        <v>207</v>
      </c>
      <c r="AS215" s="9" t="s">
        <v>42</v>
      </c>
      <c r="AT215" s="9" t="s">
        <v>345</v>
      </c>
      <c r="AU215" s="9" t="s">
        <v>319</v>
      </c>
      <c r="AV215" s="9" t="s">
        <v>320</v>
      </c>
      <c r="AW215" s="9" t="s">
        <v>401</v>
      </c>
      <c r="AX215" s="9">
        <v>9010600000</v>
      </c>
      <c r="AY215" s="99">
        <v>330</v>
      </c>
      <c r="AZ215" s="12" t="s">
        <v>207</v>
      </c>
      <c r="BA215" s="99">
        <v>25</v>
      </c>
      <c r="BB215" s="12" t="s">
        <v>207</v>
      </c>
      <c r="BC215" s="99">
        <v>23</v>
      </c>
      <c r="BD215" s="12" t="s">
        <v>207</v>
      </c>
      <c r="BE215" s="99">
        <v>50</v>
      </c>
      <c r="BF215" s="12" t="s">
        <v>321</v>
      </c>
      <c r="BG215" s="654">
        <v>49.438000000000002</v>
      </c>
      <c r="BH215" s="12" t="s">
        <v>321</v>
      </c>
      <c r="BI215" s="99">
        <v>37</v>
      </c>
      <c r="BJ215" s="12" t="s">
        <v>321</v>
      </c>
      <c r="BK215" s="754">
        <v>0</v>
      </c>
      <c r="BL215" s="12" t="s">
        <v>321</v>
      </c>
      <c r="BM215" s="754">
        <v>0.33200000000000002</v>
      </c>
      <c r="BN215" s="12" t="s">
        <v>321</v>
      </c>
      <c r="BO215" s="754">
        <v>9.4079999999999995</v>
      </c>
      <c r="BP215" s="12" t="s">
        <v>321</v>
      </c>
      <c r="BQ215" s="754">
        <v>0</v>
      </c>
      <c r="BR215" s="12" t="s">
        <v>321</v>
      </c>
      <c r="BS215" s="654">
        <v>2.698</v>
      </c>
      <c r="BT215" s="12" t="s">
        <v>321</v>
      </c>
      <c r="BU215" s="654">
        <v>12.438000000000001</v>
      </c>
      <c r="BV215" s="12" t="s">
        <v>321</v>
      </c>
      <c r="BW215" s="9">
        <v>0.19</v>
      </c>
      <c r="BX215" s="9" t="s">
        <v>322</v>
      </c>
      <c r="BY215" s="755">
        <v>129.9</v>
      </c>
      <c r="BZ215" s="9" t="s">
        <v>315</v>
      </c>
      <c r="CA215" s="755">
        <v>9.8000000000000007</v>
      </c>
      <c r="CB215" s="9" t="s">
        <v>315</v>
      </c>
      <c r="CC215" s="755">
        <v>9.1</v>
      </c>
      <c r="CD215" s="9" t="s">
        <v>315</v>
      </c>
      <c r="CE215" s="755">
        <v>110.2</v>
      </c>
      <c r="CF215" s="9" t="s">
        <v>323</v>
      </c>
      <c r="CG215" s="755">
        <v>81.599999999999994</v>
      </c>
      <c r="CH215" s="9" t="s">
        <v>323</v>
      </c>
      <c r="CI215" s="9"/>
      <c r="CJ215" s="9"/>
      <c r="CK215" s="9"/>
    </row>
    <row r="216" spans="1:89" s="98" customFormat="1" x14ac:dyDescent="0.25">
      <c r="A216" s="99">
        <v>10104643</v>
      </c>
      <c r="B216" s="99"/>
      <c r="C216" s="772">
        <v>4249</v>
      </c>
      <c r="D216" s="807">
        <v>0.05</v>
      </c>
      <c r="E216" s="772">
        <f t="shared" si="10"/>
        <v>4461</v>
      </c>
      <c r="F216" s="778">
        <v>1.1000000000000001</v>
      </c>
      <c r="G216" s="774">
        <f t="shared" si="11"/>
        <v>4907</v>
      </c>
      <c r="H216" s="776"/>
      <c r="I216" s="758"/>
      <c r="J216" s="776"/>
      <c r="K216" s="786"/>
      <c r="L216" s="9" t="s">
        <v>308</v>
      </c>
      <c r="M216" s="9" t="s">
        <v>3375</v>
      </c>
      <c r="N216" s="9" t="s">
        <v>397</v>
      </c>
      <c r="O216" s="9" t="s">
        <v>310</v>
      </c>
      <c r="P216" s="9" t="s">
        <v>311</v>
      </c>
      <c r="Q216" s="9" t="s">
        <v>312</v>
      </c>
      <c r="R216" s="9" t="s">
        <v>313</v>
      </c>
      <c r="S216" s="9" t="s">
        <v>314</v>
      </c>
      <c r="T216" s="98" t="s">
        <v>210</v>
      </c>
      <c r="U216" s="99">
        <v>152</v>
      </c>
      <c r="V216" s="99" t="s">
        <v>207</v>
      </c>
      <c r="W216" s="99">
        <v>270</v>
      </c>
      <c r="X216" s="99" t="s">
        <v>207</v>
      </c>
      <c r="Y216" s="99">
        <v>187</v>
      </c>
      <c r="Z216" s="99" t="s">
        <v>207</v>
      </c>
      <c r="AA216" s="9">
        <v>280</v>
      </c>
      <c r="AB216" s="99" t="s">
        <v>207</v>
      </c>
      <c r="AC216" s="9">
        <v>310</v>
      </c>
      <c r="AD216" s="9" t="s">
        <v>207</v>
      </c>
      <c r="AE216" s="9">
        <v>122</v>
      </c>
      <c r="AF216" s="9" t="s">
        <v>315</v>
      </c>
      <c r="AG216" s="14" t="s">
        <v>330</v>
      </c>
      <c r="AH216" s="14" t="s">
        <v>207</v>
      </c>
      <c r="AI216" s="14" t="s">
        <v>331</v>
      </c>
      <c r="AJ216" s="14" t="s">
        <v>207</v>
      </c>
      <c r="AK216" s="9">
        <v>5</v>
      </c>
      <c r="AL216" s="14" t="s">
        <v>207</v>
      </c>
      <c r="AM216" s="9">
        <v>5</v>
      </c>
      <c r="AN216" s="14" t="s">
        <v>207</v>
      </c>
      <c r="AO216" s="9">
        <v>5</v>
      </c>
      <c r="AP216" s="14" t="s">
        <v>207</v>
      </c>
      <c r="AQ216" s="9">
        <v>30</v>
      </c>
      <c r="AR216" s="14" t="s">
        <v>207</v>
      </c>
      <c r="AS216" s="9" t="s">
        <v>42</v>
      </c>
      <c r="AT216" s="9" t="s">
        <v>345</v>
      </c>
      <c r="AU216" s="9" t="s">
        <v>319</v>
      </c>
      <c r="AV216" s="9" t="s">
        <v>320</v>
      </c>
      <c r="AW216" s="9" t="s">
        <v>402</v>
      </c>
      <c r="AX216" s="9">
        <v>9010600000</v>
      </c>
      <c r="AY216" s="99">
        <v>351</v>
      </c>
      <c r="AZ216" s="12" t="s">
        <v>207</v>
      </c>
      <c r="BA216" s="99">
        <v>25</v>
      </c>
      <c r="BB216" s="12" t="s">
        <v>207</v>
      </c>
      <c r="BC216" s="99">
        <v>23</v>
      </c>
      <c r="BD216" s="12" t="s">
        <v>207</v>
      </c>
      <c r="BE216" s="99">
        <v>51</v>
      </c>
      <c r="BF216" s="12" t="s">
        <v>321</v>
      </c>
      <c r="BG216" s="654">
        <v>50.238</v>
      </c>
      <c r="BH216" s="12" t="s">
        <v>321</v>
      </c>
      <c r="BI216" s="99">
        <v>39</v>
      </c>
      <c r="BJ216" s="12" t="s">
        <v>321</v>
      </c>
      <c r="BK216" s="754">
        <v>0</v>
      </c>
      <c r="BL216" s="12" t="s">
        <v>321</v>
      </c>
      <c r="BM216" s="754">
        <v>0.34</v>
      </c>
      <c r="BN216" s="12" t="s">
        <v>321</v>
      </c>
      <c r="BO216" s="754">
        <v>8.1999999999999993</v>
      </c>
      <c r="BP216" s="12" t="s">
        <v>321</v>
      </c>
      <c r="BQ216" s="754">
        <v>0</v>
      </c>
      <c r="BR216" s="12" t="s">
        <v>321</v>
      </c>
      <c r="BS216" s="654">
        <v>2.698</v>
      </c>
      <c r="BT216" s="12" t="s">
        <v>321</v>
      </c>
      <c r="BU216" s="654">
        <v>11.238</v>
      </c>
      <c r="BV216" s="12" t="s">
        <v>321</v>
      </c>
      <c r="BW216" s="9">
        <v>0.2</v>
      </c>
      <c r="BX216" s="9" t="s">
        <v>322</v>
      </c>
      <c r="BY216" s="755">
        <v>138.19999999999999</v>
      </c>
      <c r="BZ216" s="9" t="s">
        <v>315</v>
      </c>
      <c r="CA216" s="755">
        <v>9.8000000000000007</v>
      </c>
      <c r="CB216" s="9" t="s">
        <v>315</v>
      </c>
      <c r="CC216" s="755">
        <v>9.1</v>
      </c>
      <c r="CD216" s="9" t="s">
        <v>315</v>
      </c>
      <c r="CE216" s="755">
        <v>114.6</v>
      </c>
      <c r="CF216" s="9" t="s">
        <v>323</v>
      </c>
      <c r="CG216" s="755">
        <v>86</v>
      </c>
      <c r="CH216" s="9" t="s">
        <v>323</v>
      </c>
      <c r="CI216" s="9"/>
      <c r="CJ216" s="9"/>
      <c r="CK216" s="9"/>
    </row>
    <row r="217" spans="1:89" s="98" customFormat="1" x14ac:dyDescent="0.25">
      <c r="A217" s="99">
        <v>10104644</v>
      </c>
      <c r="B217" s="99"/>
      <c r="C217" s="772">
        <v>4533</v>
      </c>
      <c r="D217" s="807">
        <v>0.05</v>
      </c>
      <c r="E217" s="772">
        <f t="shared" si="10"/>
        <v>4760</v>
      </c>
      <c r="F217" s="778">
        <v>1.1000000000000001</v>
      </c>
      <c r="G217" s="774">
        <f t="shared" si="11"/>
        <v>5236</v>
      </c>
      <c r="H217" s="776"/>
      <c r="I217" s="758"/>
      <c r="J217" s="776"/>
      <c r="K217" s="786"/>
      <c r="L217" s="9" t="s">
        <v>308</v>
      </c>
      <c r="M217" s="9" t="s">
        <v>3376</v>
      </c>
      <c r="N217" s="9" t="s">
        <v>397</v>
      </c>
      <c r="O217" s="9" t="s">
        <v>310</v>
      </c>
      <c r="P217" s="9" t="s">
        <v>311</v>
      </c>
      <c r="Q217" s="9" t="s">
        <v>312</v>
      </c>
      <c r="R217" s="9" t="s">
        <v>313</v>
      </c>
      <c r="S217" s="9" t="s">
        <v>314</v>
      </c>
      <c r="T217" s="98" t="s">
        <v>210</v>
      </c>
      <c r="U217" s="99">
        <v>163</v>
      </c>
      <c r="V217" s="99" t="s">
        <v>207</v>
      </c>
      <c r="W217" s="99">
        <v>290</v>
      </c>
      <c r="X217" s="99" t="s">
        <v>207</v>
      </c>
      <c r="Y217" s="99">
        <v>198</v>
      </c>
      <c r="Z217" s="99" t="s">
        <v>207</v>
      </c>
      <c r="AA217" s="9">
        <v>300</v>
      </c>
      <c r="AB217" s="99" t="s">
        <v>207</v>
      </c>
      <c r="AC217" s="9">
        <v>333</v>
      </c>
      <c r="AD217" s="9" t="s">
        <v>207</v>
      </c>
      <c r="AE217" s="9">
        <v>131</v>
      </c>
      <c r="AF217" s="9" t="s">
        <v>315</v>
      </c>
      <c r="AG217" s="14" t="s">
        <v>332</v>
      </c>
      <c r="AH217" s="14" t="s">
        <v>207</v>
      </c>
      <c r="AI217" s="14" t="s">
        <v>333</v>
      </c>
      <c r="AJ217" s="14" t="s">
        <v>207</v>
      </c>
      <c r="AK217" s="9">
        <v>5</v>
      </c>
      <c r="AL217" s="14" t="s">
        <v>207</v>
      </c>
      <c r="AM217" s="9">
        <v>5</v>
      </c>
      <c r="AN217" s="14" t="s">
        <v>207</v>
      </c>
      <c r="AO217" s="9">
        <v>5</v>
      </c>
      <c r="AP217" s="14" t="s">
        <v>207</v>
      </c>
      <c r="AQ217" s="9">
        <v>30</v>
      </c>
      <c r="AR217" s="14" t="s">
        <v>207</v>
      </c>
      <c r="AS217" s="9" t="s">
        <v>42</v>
      </c>
      <c r="AT217" s="9" t="s">
        <v>345</v>
      </c>
      <c r="AU217" s="9" t="s">
        <v>319</v>
      </c>
      <c r="AV217" s="9" t="s">
        <v>320</v>
      </c>
      <c r="AW217" s="9" t="s">
        <v>403</v>
      </c>
      <c r="AX217" s="9">
        <v>9010600000</v>
      </c>
      <c r="AY217" s="99">
        <v>373</v>
      </c>
      <c r="AZ217" s="12" t="s">
        <v>207</v>
      </c>
      <c r="BA217" s="99">
        <v>30</v>
      </c>
      <c r="BB217" s="12" t="s">
        <v>207</v>
      </c>
      <c r="BC217" s="99">
        <v>33</v>
      </c>
      <c r="BD217" s="12" t="s">
        <v>207</v>
      </c>
      <c r="BE217" s="99">
        <v>82</v>
      </c>
      <c r="BF217" s="12" t="s">
        <v>321</v>
      </c>
      <c r="BG217" s="654">
        <v>81.795000000000002</v>
      </c>
      <c r="BH217" s="12" t="s">
        <v>321</v>
      </c>
      <c r="BI217" s="99">
        <v>42</v>
      </c>
      <c r="BJ217" s="12" t="s">
        <v>321</v>
      </c>
      <c r="BK217" s="754">
        <v>0</v>
      </c>
      <c r="BL217" s="12" t="s">
        <v>321</v>
      </c>
      <c r="BM217" s="754">
        <v>0.49</v>
      </c>
      <c r="BN217" s="12" t="s">
        <v>321</v>
      </c>
      <c r="BO217" s="754">
        <v>1.5</v>
      </c>
      <c r="BP217" s="12" t="s">
        <v>321</v>
      </c>
      <c r="BQ217" s="754">
        <v>0.02</v>
      </c>
      <c r="BR217" s="12" t="s">
        <v>321</v>
      </c>
      <c r="BS217" s="654">
        <v>37.784999999999997</v>
      </c>
      <c r="BT217" s="12" t="s">
        <v>321</v>
      </c>
      <c r="BU217" s="654">
        <v>39.795000000000002</v>
      </c>
      <c r="BV217" s="12" t="s">
        <v>321</v>
      </c>
      <c r="BW217" s="9">
        <v>0.38</v>
      </c>
      <c r="BX217" s="9" t="s">
        <v>322</v>
      </c>
      <c r="BY217" s="755">
        <v>146.9</v>
      </c>
      <c r="BZ217" s="9" t="s">
        <v>315</v>
      </c>
      <c r="CA217" s="755">
        <v>11.8</v>
      </c>
      <c r="CB217" s="9" t="s">
        <v>315</v>
      </c>
      <c r="CC217" s="755">
        <v>13</v>
      </c>
      <c r="CD217" s="9" t="s">
        <v>315</v>
      </c>
      <c r="CE217" s="755">
        <v>178.6</v>
      </c>
      <c r="CF217" s="9" t="s">
        <v>323</v>
      </c>
      <c r="CG217" s="755">
        <v>92.6</v>
      </c>
      <c r="CH217" s="9" t="s">
        <v>323</v>
      </c>
      <c r="CI217" s="9"/>
      <c r="CJ217" s="9"/>
      <c r="CK217" s="9"/>
    </row>
    <row r="218" spans="1:89" s="98" customFormat="1" x14ac:dyDescent="0.25">
      <c r="A218" s="99">
        <v>10104645</v>
      </c>
      <c r="B218" s="99"/>
      <c r="C218" s="772">
        <v>4830</v>
      </c>
      <c r="D218" s="807">
        <v>0.05</v>
      </c>
      <c r="E218" s="772">
        <f t="shared" si="10"/>
        <v>5072</v>
      </c>
      <c r="F218" s="778">
        <v>1.1000000000000001</v>
      </c>
      <c r="G218" s="774">
        <f t="shared" si="11"/>
        <v>5579</v>
      </c>
      <c r="H218" s="776"/>
      <c r="I218" s="758"/>
      <c r="J218" s="776"/>
      <c r="K218" s="786"/>
      <c r="L218" s="9" t="s">
        <v>308</v>
      </c>
      <c r="M218" s="9" t="s">
        <v>3377</v>
      </c>
      <c r="N218" s="9" t="s">
        <v>397</v>
      </c>
      <c r="O218" s="9" t="s">
        <v>310</v>
      </c>
      <c r="P218" s="9" t="s">
        <v>311</v>
      </c>
      <c r="Q218" s="9" t="s">
        <v>312</v>
      </c>
      <c r="R218" s="9" t="s">
        <v>313</v>
      </c>
      <c r="S218" s="9" t="s">
        <v>314</v>
      </c>
      <c r="T218" s="98" t="s">
        <v>210</v>
      </c>
      <c r="U218" s="99">
        <v>174</v>
      </c>
      <c r="V218" s="99" t="s">
        <v>207</v>
      </c>
      <c r="W218" s="99">
        <v>310</v>
      </c>
      <c r="X218" s="99" t="s">
        <v>207</v>
      </c>
      <c r="Y218" s="99">
        <v>209</v>
      </c>
      <c r="Z218" s="99" t="s">
        <v>207</v>
      </c>
      <c r="AA218" s="9">
        <v>320</v>
      </c>
      <c r="AB218" s="99" t="s">
        <v>207</v>
      </c>
      <c r="AC218" s="9">
        <v>355</v>
      </c>
      <c r="AD218" s="9" t="s">
        <v>207</v>
      </c>
      <c r="AE218" s="9">
        <v>140</v>
      </c>
      <c r="AF218" s="9" t="s">
        <v>315</v>
      </c>
      <c r="AG218" s="14" t="s">
        <v>334</v>
      </c>
      <c r="AH218" s="14" t="s">
        <v>207</v>
      </c>
      <c r="AI218" s="14" t="s">
        <v>335</v>
      </c>
      <c r="AJ218" s="14" t="s">
        <v>207</v>
      </c>
      <c r="AK218" s="9">
        <v>5</v>
      </c>
      <c r="AL218" s="14" t="s">
        <v>207</v>
      </c>
      <c r="AM218" s="9">
        <v>5</v>
      </c>
      <c r="AN218" s="14" t="s">
        <v>207</v>
      </c>
      <c r="AO218" s="9">
        <v>5</v>
      </c>
      <c r="AP218" s="14" t="s">
        <v>207</v>
      </c>
      <c r="AQ218" s="9">
        <v>30</v>
      </c>
      <c r="AR218" s="14" t="s">
        <v>207</v>
      </c>
      <c r="AS218" s="9" t="s">
        <v>42</v>
      </c>
      <c r="AT218" s="9" t="s">
        <v>345</v>
      </c>
      <c r="AU218" s="9" t="s">
        <v>319</v>
      </c>
      <c r="AV218" s="9" t="s">
        <v>320</v>
      </c>
      <c r="AW218" s="9" t="s">
        <v>404</v>
      </c>
      <c r="AX218" s="9">
        <v>9010600000</v>
      </c>
      <c r="AY218" s="99">
        <v>396</v>
      </c>
      <c r="AZ218" s="12" t="s">
        <v>207</v>
      </c>
      <c r="BA218" s="99">
        <v>30</v>
      </c>
      <c r="BB218" s="12" t="s">
        <v>207</v>
      </c>
      <c r="BC218" s="99">
        <v>33</v>
      </c>
      <c r="BD218" s="12" t="s">
        <v>207</v>
      </c>
      <c r="BE218" s="99">
        <v>87</v>
      </c>
      <c r="BF218" s="12" t="s">
        <v>321</v>
      </c>
      <c r="BG218" s="654">
        <v>86.471000000000004</v>
      </c>
      <c r="BH218" s="12" t="s">
        <v>321</v>
      </c>
      <c r="BI218" s="99">
        <v>45</v>
      </c>
      <c r="BJ218" s="12" t="s">
        <v>321</v>
      </c>
      <c r="BK218" s="754">
        <v>0</v>
      </c>
      <c r="BL218" s="12" t="s">
        <v>321</v>
      </c>
      <c r="BM218" s="754">
        <v>0.50800000000000001</v>
      </c>
      <c r="BN218" s="12" t="s">
        <v>321</v>
      </c>
      <c r="BO218" s="754">
        <v>1.5</v>
      </c>
      <c r="BP218" s="12" t="s">
        <v>321</v>
      </c>
      <c r="BQ218" s="754">
        <v>0.02</v>
      </c>
      <c r="BR218" s="12" t="s">
        <v>321</v>
      </c>
      <c r="BS218" s="654">
        <v>39.442999999999998</v>
      </c>
      <c r="BT218" s="12" t="s">
        <v>321</v>
      </c>
      <c r="BU218" s="654">
        <v>41.470999999999997</v>
      </c>
      <c r="BV218" s="12" t="s">
        <v>321</v>
      </c>
      <c r="BW218" s="9">
        <v>0.4</v>
      </c>
      <c r="BX218" s="9" t="s">
        <v>322</v>
      </c>
      <c r="BY218" s="755">
        <v>155.9</v>
      </c>
      <c r="BZ218" s="9" t="s">
        <v>315</v>
      </c>
      <c r="CA218" s="755">
        <v>11.8</v>
      </c>
      <c r="CB218" s="9" t="s">
        <v>315</v>
      </c>
      <c r="CC218" s="755">
        <v>13</v>
      </c>
      <c r="CD218" s="9" t="s">
        <v>315</v>
      </c>
      <c r="CE218" s="755">
        <v>189.6</v>
      </c>
      <c r="CF218" s="9" t="s">
        <v>323</v>
      </c>
      <c r="CG218" s="755">
        <v>99.2</v>
      </c>
      <c r="CH218" s="9" t="s">
        <v>323</v>
      </c>
      <c r="CI218" s="9"/>
      <c r="CJ218" s="9"/>
      <c r="CK218" s="9"/>
    </row>
    <row r="219" spans="1:89" s="98" customFormat="1" x14ac:dyDescent="0.25">
      <c r="A219" s="99">
        <v>10104646</v>
      </c>
      <c r="B219" s="99"/>
      <c r="C219" s="772">
        <v>5142</v>
      </c>
      <c r="D219" s="807">
        <v>0.05</v>
      </c>
      <c r="E219" s="772">
        <f t="shared" si="10"/>
        <v>5399</v>
      </c>
      <c r="F219" s="778">
        <v>1.1000000000000001</v>
      </c>
      <c r="G219" s="774">
        <f t="shared" si="11"/>
        <v>5939</v>
      </c>
      <c r="H219" s="776"/>
      <c r="I219" s="758"/>
      <c r="J219" s="776"/>
      <c r="K219" s="786"/>
      <c r="L219" s="9" t="s">
        <v>308</v>
      </c>
      <c r="M219" s="9" t="s">
        <v>3378</v>
      </c>
      <c r="N219" s="9" t="s">
        <v>397</v>
      </c>
      <c r="O219" s="9" t="s">
        <v>310</v>
      </c>
      <c r="P219" s="9" t="s">
        <v>311</v>
      </c>
      <c r="Q219" s="9" t="s">
        <v>312</v>
      </c>
      <c r="R219" s="9" t="s">
        <v>313</v>
      </c>
      <c r="S219" s="9" t="s">
        <v>314</v>
      </c>
      <c r="T219" s="98" t="s">
        <v>210</v>
      </c>
      <c r="U219" s="99">
        <v>186</v>
      </c>
      <c r="V219" s="99" t="s">
        <v>207</v>
      </c>
      <c r="W219" s="99">
        <v>330</v>
      </c>
      <c r="X219" s="99" t="s">
        <v>207</v>
      </c>
      <c r="Y219" s="99">
        <v>221</v>
      </c>
      <c r="Z219" s="99" t="s">
        <v>207</v>
      </c>
      <c r="AA219" s="9">
        <v>340</v>
      </c>
      <c r="AB219" s="99" t="s">
        <v>207</v>
      </c>
      <c r="AC219" s="9">
        <v>379</v>
      </c>
      <c r="AD219" s="9" t="s">
        <v>207</v>
      </c>
      <c r="AE219" s="9">
        <v>149</v>
      </c>
      <c r="AF219" s="9" t="s">
        <v>315</v>
      </c>
      <c r="AG219" s="14" t="s">
        <v>336</v>
      </c>
      <c r="AH219" s="14" t="s">
        <v>207</v>
      </c>
      <c r="AI219" s="14" t="s">
        <v>337</v>
      </c>
      <c r="AJ219" s="14" t="s">
        <v>207</v>
      </c>
      <c r="AK219" s="9">
        <v>5</v>
      </c>
      <c r="AL219" s="14" t="s">
        <v>207</v>
      </c>
      <c r="AM219" s="9">
        <v>5</v>
      </c>
      <c r="AN219" s="14" t="s">
        <v>207</v>
      </c>
      <c r="AO219" s="9">
        <v>5</v>
      </c>
      <c r="AP219" s="14" t="s">
        <v>207</v>
      </c>
      <c r="AQ219" s="9">
        <v>30</v>
      </c>
      <c r="AR219" s="14" t="s">
        <v>207</v>
      </c>
      <c r="AS219" s="9" t="s">
        <v>42</v>
      </c>
      <c r="AT219" s="9" t="s">
        <v>345</v>
      </c>
      <c r="AU219" s="9" t="s">
        <v>319</v>
      </c>
      <c r="AV219" s="9" t="s">
        <v>320</v>
      </c>
      <c r="AW219" s="9" t="s">
        <v>405</v>
      </c>
      <c r="AX219" s="9">
        <v>9010600000</v>
      </c>
      <c r="AY219" s="99">
        <v>419</v>
      </c>
      <c r="AZ219" s="12" t="s">
        <v>207</v>
      </c>
      <c r="BA219" s="99">
        <v>30</v>
      </c>
      <c r="BB219" s="12" t="s">
        <v>207</v>
      </c>
      <c r="BC219" s="99">
        <v>33</v>
      </c>
      <c r="BD219" s="12" t="s">
        <v>207</v>
      </c>
      <c r="BE219" s="99">
        <v>92</v>
      </c>
      <c r="BF219" s="12" t="s">
        <v>321</v>
      </c>
      <c r="BG219" s="654">
        <v>91.394000000000005</v>
      </c>
      <c r="BH219" s="12" t="s">
        <v>321</v>
      </c>
      <c r="BI219" s="99">
        <v>48</v>
      </c>
      <c r="BJ219" s="12" t="s">
        <v>321</v>
      </c>
      <c r="BK219" s="754">
        <v>0</v>
      </c>
      <c r="BL219" s="12" t="s">
        <v>321</v>
      </c>
      <c r="BM219" s="754">
        <v>0.52500000000000002</v>
      </c>
      <c r="BN219" s="12" t="s">
        <v>321</v>
      </c>
      <c r="BO219" s="754">
        <v>1.82</v>
      </c>
      <c r="BP219" s="12" t="s">
        <v>321</v>
      </c>
      <c r="BQ219" s="754">
        <v>0.02</v>
      </c>
      <c r="BR219" s="12" t="s">
        <v>321</v>
      </c>
      <c r="BS219" s="654">
        <v>41.029000000000003</v>
      </c>
      <c r="BT219" s="12" t="s">
        <v>321</v>
      </c>
      <c r="BU219" s="654">
        <v>43.393999999999998</v>
      </c>
      <c r="BV219" s="12" t="s">
        <v>321</v>
      </c>
      <c r="BW219" s="9">
        <v>0.42</v>
      </c>
      <c r="BX219" s="9" t="s">
        <v>322</v>
      </c>
      <c r="BY219" s="755">
        <v>165</v>
      </c>
      <c r="BZ219" s="9" t="s">
        <v>315</v>
      </c>
      <c r="CA219" s="755">
        <v>11.8</v>
      </c>
      <c r="CB219" s="9" t="s">
        <v>315</v>
      </c>
      <c r="CC219" s="755">
        <v>13</v>
      </c>
      <c r="CD219" s="9" t="s">
        <v>315</v>
      </c>
      <c r="CE219" s="755">
        <v>196.2</v>
      </c>
      <c r="CF219" s="9" t="s">
        <v>323</v>
      </c>
      <c r="CG219" s="755">
        <v>105.8</v>
      </c>
      <c r="CH219" s="9" t="s">
        <v>323</v>
      </c>
      <c r="CI219" s="9"/>
      <c r="CJ219" s="9"/>
      <c r="CK219" s="9"/>
    </row>
    <row r="220" spans="1:89" s="98" customFormat="1" x14ac:dyDescent="0.25">
      <c r="A220" s="99">
        <v>10104647</v>
      </c>
      <c r="B220" s="99"/>
      <c r="C220" s="772">
        <v>5468</v>
      </c>
      <c r="D220" s="807">
        <v>0.05</v>
      </c>
      <c r="E220" s="772">
        <f t="shared" si="10"/>
        <v>5741</v>
      </c>
      <c r="F220" s="778">
        <v>1.1000000000000001</v>
      </c>
      <c r="G220" s="774">
        <f t="shared" si="11"/>
        <v>6315</v>
      </c>
      <c r="H220" s="776"/>
      <c r="I220" s="758"/>
      <c r="J220" s="776"/>
      <c r="K220" s="786"/>
      <c r="L220" s="9" t="s">
        <v>308</v>
      </c>
      <c r="M220" s="9" t="s">
        <v>3379</v>
      </c>
      <c r="N220" s="9" t="s">
        <v>397</v>
      </c>
      <c r="O220" s="9" t="s">
        <v>310</v>
      </c>
      <c r="P220" s="9" t="s">
        <v>311</v>
      </c>
      <c r="Q220" s="9" t="s">
        <v>312</v>
      </c>
      <c r="R220" s="9" t="s">
        <v>313</v>
      </c>
      <c r="S220" s="9" t="s">
        <v>314</v>
      </c>
      <c r="T220" s="98" t="s">
        <v>210</v>
      </c>
      <c r="U220" s="99">
        <v>197</v>
      </c>
      <c r="V220" s="99" t="s">
        <v>207</v>
      </c>
      <c r="W220" s="99">
        <v>350</v>
      </c>
      <c r="X220" s="99" t="s">
        <v>207</v>
      </c>
      <c r="Y220" s="99">
        <v>232</v>
      </c>
      <c r="Z220" s="99" t="s">
        <v>207</v>
      </c>
      <c r="AA220" s="9">
        <v>360</v>
      </c>
      <c r="AB220" s="99" t="s">
        <v>207</v>
      </c>
      <c r="AC220" s="9">
        <v>402</v>
      </c>
      <c r="AD220" s="9" t="s">
        <v>207</v>
      </c>
      <c r="AE220" s="9">
        <v>158</v>
      </c>
      <c r="AF220" s="9" t="s">
        <v>315</v>
      </c>
      <c r="AG220" s="14" t="s">
        <v>338</v>
      </c>
      <c r="AH220" s="14" t="s">
        <v>207</v>
      </c>
      <c r="AI220" s="14" t="s">
        <v>339</v>
      </c>
      <c r="AJ220" s="14" t="s">
        <v>207</v>
      </c>
      <c r="AK220" s="9">
        <v>5</v>
      </c>
      <c r="AL220" s="14" t="s">
        <v>207</v>
      </c>
      <c r="AM220" s="9">
        <v>5</v>
      </c>
      <c r="AN220" s="14" t="s">
        <v>207</v>
      </c>
      <c r="AO220" s="9">
        <v>5</v>
      </c>
      <c r="AP220" s="14" t="s">
        <v>207</v>
      </c>
      <c r="AQ220" s="9">
        <v>30</v>
      </c>
      <c r="AR220" s="14" t="s">
        <v>207</v>
      </c>
      <c r="AS220" s="9" t="s">
        <v>42</v>
      </c>
      <c r="AT220" s="9" t="s">
        <v>345</v>
      </c>
      <c r="AU220" s="9" t="s">
        <v>319</v>
      </c>
      <c r="AV220" s="9" t="s">
        <v>320</v>
      </c>
      <c r="AW220" s="9" t="s">
        <v>406</v>
      </c>
      <c r="AX220" s="9">
        <v>9010600000</v>
      </c>
      <c r="AY220" s="99">
        <v>434</v>
      </c>
      <c r="AZ220" s="12" t="s">
        <v>207</v>
      </c>
      <c r="BA220" s="99">
        <v>30</v>
      </c>
      <c r="BB220" s="12" t="s">
        <v>207</v>
      </c>
      <c r="BC220" s="99">
        <v>33</v>
      </c>
      <c r="BD220" s="12" t="s">
        <v>207</v>
      </c>
      <c r="BE220" s="99">
        <v>94</v>
      </c>
      <c r="BF220" s="12" t="s">
        <v>321</v>
      </c>
      <c r="BG220" s="654">
        <v>93.488</v>
      </c>
      <c r="BH220" s="12" t="s">
        <v>321</v>
      </c>
      <c r="BI220" s="99">
        <v>49</v>
      </c>
      <c r="BJ220" s="12" t="s">
        <v>321</v>
      </c>
      <c r="BK220" s="754">
        <v>0</v>
      </c>
      <c r="BL220" s="12" t="s">
        <v>321</v>
      </c>
      <c r="BM220" s="754">
        <v>0.53700000000000003</v>
      </c>
      <c r="BN220" s="12" t="s">
        <v>321</v>
      </c>
      <c r="BO220" s="754">
        <v>1.82</v>
      </c>
      <c r="BP220" s="12" t="s">
        <v>321</v>
      </c>
      <c r="BQ220" s="754">
        <v>0.02</v>
      </c>
      <c r="BR220" s="12" t="s">
        <v>321</v>
      </c>
      <c r="BS220" s="654">
        <v>42.110999999999997</v>
      </c>
      <c r="BT220" s="12" t="s">
        <v>321</v>
      </c>
      <c r="BU220" s="654">
        <v>44.488</v>
      </c>
      <c r="BV220" s="12" t="s">
        <v>321</v>
      </c>
      <c r="BW220" s="9">
        <v>0.44</v>
      </c>
      <c r="BX220" s="9" t="s">
        <v>322</v>
      </c>
      <c r="BY220" s="755">
        <v>170.9</v>
      </c>
      <c r="BZ220" s="9" t="s">
        <v>315</v>
      </c>
      <c r="CA220" s="755">
        <v>11.8</v>
      </c>
      <c r="CB220" s="9" t="s">
        <v>315</v>
      </c>
      <c r="CC220" s="755">
        <v>13</v>
      </c>
      <c r="CD220" s="9" t="s">
        <v>315</v>
      </c>
      <c r="CE220" s="755">
        <v>205</v>
      </c>
      <c r="CF220" s="9" t="s">
        <v>323</v>
      </c>
      <c r="CG220" s="755">
        <v>108</v>
      </c>
      <c r="CH220" s="9" t="s">
        <v>323</v>
      </c>
      <c r="CI220" s="9"/>
      <c r="CJ220" s="9"/>
      <c r="CK220" s="9"/>
    </row>
    <row r="221" spans="1:89" s="98" customFormat="1" x14ac:dyDescent="0.25">
      <c r="A221" s="99">
        <v>10104648</v>
      </c>
      <c r="B221" s="99"/>
      <c r="C221" s="772">
        <v>5807</v>
      </c>
      <c r="D221" s="807">
        <v>0.05</v>
      </c>
      <c r="E221" s="772">
        <f t="shared" si="10"/>
        <v>6097</v>
      </c>
      <c r="F221" s="778">
        <v>1.1000000000000001</v>
      </c>
      <c r="G221" s="774">
        <f t="shared" si="11"/>
        <v>6707</v>
      </c>
      <c r="H221" s="776"/>
      <c r="I221" s="758"/>
      <c r="J221" s="776"/>
      <c r="K221" s="786"/>
      <c r="L221" s="9" t="s">
        <v>308</v>
      </c>
      <c r="M221" s="9" t="s">
        <v>3380</v>
      </c>
      <c r="N221" s="9" t="s">
        <v>397</v>
      </c>
      <c r="O221" s="9" t="s">
        <v>310</v>
      </c>
      <c r="P221" s="9" t="s">
        <v>311</v>
      </c>
      <c r="Q221" s="9" t="s">
        <v>312</v>
      </c>
      <c r="R221" s="9" t="s">
        <v>313</v>
      </c>
      <c r="S221" s="9" t="s">
        <v>314</v>
      </c>
      <c r="T221" s="98" t="s">
        <v>210</v>
      </c>
      <c r="U221" s="99">
        <v>208</v>
      </c>
      <c r="V221" s="99" t="s">
        <v>207</v>
      </c>
      <c r="W221" s="99">
        <v>370</v>
      </c>
      <c r="X221" s="99" t="s">
        <v>207</v>
      </c>
      <c r="Y221" s="99">
        <v>243</v>
      </c>
      <c r="Z221" s="99" t="s">
        <v>207</v>
      </c>
      <c r="AA221" s="9">
        <v>380</v>
      </c>
      <c r="AB221" s="99" t="s">
        <v>207</v>
      </c>
      <c r="AC221" s="9">
        <v>424</v>
      </c>
      <c r="AD221" s="9" t="s">
        <v>207</v>
      </c>
      <c r="AE221" s="9">
        <v>167</v>
      </c>
      <c r="AF221" s="9" t="s">
        <v>315</v>
      </c>
      <c r="AG221" s="14" t="s">
        <v>340</v>
      </c>
      <c r="AH221" s="14" t="s">
        <v>207</v>
      </c>
      <c r="AI221" s="14" t="s">
        <v>341</v>
      </c>
      <c r="AJ221" s="14" t="s">
        <v>207</v>
      </c>
      <c r="AK221" s="9">
        <v>5</v>
      </c>
      <c r="AL221" s="14" t="s">
        <v>207</v>
      </c>
      <c r="AM221" s="9">
        <v>5</v>
      </c>
      <c r="AN221" s="14" t="s">
        <v>207</v>
      </c>
      <c r="AO221" s="9">
        <v>5</v>
      </c>
      <c r="AP221" s="14" t="s">
        <v>207</v>
      </c>
      <c r="AQ221" s="9">
        <v>30</v>
      </c>
      <c r="AR221" s="14" t="s">
        <v>207</v>
      </c>
      <c r="AS221" s="9" t="s">
        <v>42</v>
      </c>
      <c r="AT221" s="9" t="s">
        <v>345</v>
      </c>
      <c r="AU221" s="9" t="s">
        <v>319</v>
      </c>
      <c r="AV221" s="9" t="s">
        <v>320</v>
      </c>
      <c r="AW221" s="9" t="s">
        <v>407</v>
      </c>
      <c r="AX221" s="9">
        <v>9010600000</v>
      </c>
      <c r="AY221" s="99">
        <v>452</v>
      </c>
      <c r="AZ221" s="12" t="s">
        <v>207</v>
      </c>
      <c r="BA221" s="99">
        <v>30</v>
      </c>
      <c r="BB221" s="12" t="s">
        <v>207</v>
      </c>
      <c r="BC221" s="99">
        <v>33</v>
      </c>
      <c r="BD221" s="12" t="s">
        <v>207</v>
      </c>
      <c r="BE221" s="99">
        <v>98</v>
      </c>
      <c r="BF221" s="12" t="s">
        <v>321</v>
      </c>
      <c r="BG221" s="654">
        <v>97.945999999999998</v>
      </c>
      <c r="BH221" s="12" t="s">
        <v>321</v>
      </c>
      <c r="BI221" s="99">
        <v>52</v>
      </c>
      <c r="BJ221" s="12" t="s">
        <v>321</v>
      </c>
      <c r="BK221" s="754">
        <v>0</v>
      </c>
      <c r="BL221" s="12" t="s">
        <v>321</v>
      </c>
      <c r="BM221" s="754">
        <v>0.55300000000000005</v>
      </c>
      <c r="BN221" s="12" t="s">
        <v>321</v>
      </c>
      <c r="BO221" s="754">
        <v>1.82</v>
      </c>
      <c r="BP221" s="12" t="s">
        <v>321</v>
      </c>
      <c r="BQ221" s="754">
        <v>0.02</v>
      </c>
      <c r="BR221" s="12" t="s">
        <v>321</v>
      </c>
      <c r="BS221" s="654">
        <v>43.552999999999997</v>
      </c>
      <c r="BT221" s="12" t="s">
        <v>321</v>
      </c>
      <c r="BU221" s="654">
        <v>45.945999999999998</v>
      </c>
      <c r="BV221" s="12" t="s">
        <v>321</v>
      </c>
      <c r="BW221" s="9">
        <v>0.46</v>
      </c>
      <c r="BX221" s="9" t="s">
        <v>322</v>
      </c>
      <c r="BY221" s="755">
        <v>178</v>
      </c>
      <c r="BZ221" s="9" t="s">
        <v>315</v>
      </c>
      <c r="CA221" s="755">
        <v>11.8</v>
      </c>
      <c r="CB221" s="9" t="s">
        <v>315</v>
      </c>
      <c r="CC221" s="755">
        <v>13</v>
      </c>
      <c r="CD221" s="9" t="s">
        <v>315</v>
      </c>
      <c r="CE221" s="755">
        <v>213.8</v>
      </c>
      <c r="CF221" s="9" t="s">
        <v>323</v>
      </c>
      <c r="CG221" s="755">
        <v>114.6</v>
      </c>
      <c r="CH221" s="9" t="s">
        <v>323</v>
      </c>
      <c r="CI221" s="9"/>
      <c r="CJ221" s="9"/>
      <c r="CK221" s="9"/>
    </row>
    <row r="222" spans="1:89" s="98" customFormat="1" x14ac:dyDescent="0.25">
      <c r="A222" s="99">
        <v>10104649</v>
      </c>
      <c r="B222" s="99"/>
      <c r="C222" s="772">
        <v>6161</v>
      </c>
      <c r="D222" s="807">
        <v>0.05</v>
      </c>
      <c r="E222" s="772">
        <f t="shared" si="10"/>
        <v>6469</v>
      </c>
      <c r="F222" s="778">
        <v>1.1000000000000001</v>
      </c>
      <c r="G222" s="774">
        <f t="shared" si="11"/>
        <v>7116</v>
      </c>
      <c r="H222" s="776"/>
      <c r="I222" s="758"/>
      <c r="J222" s="776"/>
      <c r="K222" s="786"/>
      <c r="L222" s="9" t="s">
        <v>308</v>
      </c>
      <c r="M222" s="9" t="s">
        <v>3381</v>
      </c>
      <c r="N222" s="9" t="s">
        <v>397</v>
      </c>
      <c r="O222" s="9" t="s">
        <v>310</v>
      </c>
      <c r="P222" s="9" t="s">
        <v>311</v>
      </c>
      <c r="Q222" s="9" t="s">
        <v>312</v>
      </c>
      <c r="R222" s="9" t="s">
        <v>313</v>
      </c>
      <c r="S222" s="9" t="s">
        <v>314</v>
      </c>
      <c r="T222" s="98" t="s">
        <v>210</v>
      </c>
      <c r="U222" s="99">
        <v>219</v>
      </c>
      <c r="V222" s="99" t="s">
        <v>207</v>
      </c>
      <c r="W222" s="99">
        <v>390</v>
      </c>
      <c r="X222" s="99" t="s">
        <v>207</v>
      </c>
      <c r="Y222" s="99">
        <v>254</v>
      </c>
      <c r="Z222" s="99" t="s">
        <v>207</v>
      </c>
      <c r="AA222" s="9">
        <v>400</v>
      </c>
      <c r="AB222" s="99" t="s">
        <v>207</v>
      </c>
      <c r="AC222" s="9">
        <v>447</v>
      </c>
      <c r="AD222" s="9" t="s">
        <v>207</v>
      </c>
      <c r="AE222" s="9">
        <v>176</v>
      </c>
      <c r="AF222" s="9" t="s">
        <v>315</v>
      </c>
      <c r="AG222" s="14" t="s">
        <v>342</v>
      </c>
      <c r="AH222" s="14" t="s">
        <v>207</v>
      </c>
      <c r="AI222" s="14" t="s">
        <v>343</v>
      </c>
      <c r="AJ222" s="14" t="s">
        <v>207</v>
      </c>
      <c r="AK222" s="9">
        <v>5</v>
      </c>
      <c r="AL222" s="14" t="s">
        <v>207</v>
      </c>
      <c r="AM222" s="9">
        <v>5</v>
      </c>
      <c r="AN222" s="14" t="s">
        <v>207</v>
      </c>
      <c r="AO222" s="9">
        <v>5</v>
      </c>
      <c r="AP222" s="14" t="s">
        <v>207</v>
      </c>
      <c r="AQ222" s="9">
        <v>30</v>
      </c>
      <c r="AR222" s="14" t="s">
        <v>207</v>
      </c>
      <c r="AS222" s="9" t="s">
        <v>42</v>
      </c>
      <c r="AT222" s="9" t="s">
        <v>345</v>
      </c>
      <c r="AU222" s="9" t="s">
        <v>319</v>
      </c>
      <c r="AV222" s="9" t="s">
        <v>320</v>
      </c>
      <c r="AW222" s="9" t="s">
        <v>408</v>
      </c>
      <c r="AX222" s="9">
        <v>9010600000</v>
      </c>
      <c r="AY222" s="99">
        <v>472</v>
      </c>
      <c r="AZ222" s="12" t="s">
        <v>207</v>
      </c>
      <c r="BA222" s="99">
        <v>30</v>
      </c>
      <c r="BB222" s="12" t="s">
        <v>207</v>
      </c>
      <c r="BC222" s="99">
        <v>33</v>
      </c>
      <c r="BD222" s="12" t="s">
        <v>207</v>
      </c>
      <c r="BE222" s="99">
        <v>103</v>
      </c>
      <c r="BF222" s="12" t="s">
        <v>321</v>
      </c>
      <c r="BG222" s="654">
        <v>102.76300000000001</v>
      </c>
      <c r="BH222" s="12" t="s">
        <v>321</v>
      </c>
      <c r="BI222" s="99">
        <v>55</v>
      </c>
      <c r="BJ222" s="12" t="s">
        <v>321</v>
      </c>
      <c r="BK222" s="754">
        <v>0</v>
      </c>
      <c r="BL222" s="12" t="s">
        <v>321</v>
      </c>
      <c r="BM222" s="754">
        <v>0.56899999999999995</v>
      </c>
      <c r="BN222" s="12" t="s">
        <v>321</v>
      </c>
      <c r="BO222" s="754">
        <v>2.1800000000000002</v>
      </c>
      <c r="BP222" s="12" t="s">
        <v>321</v>
      </c>
      <c r="BQ222" s="754">
        <v>0.02</v>
      </c>
      <c r="BR222" s="12" t="s">
        <v>321</v>
      </c>
      <c r="BS222" s="654">
        <v>44.994</v>
      </c>
      <c r="BT222" s="12" t="s">
        <v>321</v>
      </c>
      <c r="BU222" s="654">
        <v>47.762999999999998</v>
      </c>
      <c r="BV222" s="12" t="s">
        <v>321</v>
      </c>
      <c r="BW222" s="9">
        <v>0.48</v>
      </c>
      <c r="BX222" s="9" t="s">
        <v>322</v>
      </c>
      <c r="BY222" s="755">
        <v>185.8</v>
      </c>
      <c r="BZ222" s="9" t="s">
        <v>315</v>
      </c>
      <c r="CA222" s="755">
        <v>11.8</v>
      </c>
      <c r="CB222" s="9" t="s">
        <v>315</v>
      </c>
      <c r="CC222" s="755">
        <v>13</v>
      </c>
      <c r="CD222" s="9" t="s">
        <v>315</v>
      </c>
      <c r="CE222" s="755">
        <v>222.7</v>
      </c>
      <c r="CF222" s="9" t="s">
        <v>323</v>
      </c>
      <c r="CG222" s="755">
        <v>121.3</v>
      </c>
      <c r="CH222" s="9" t="s">
        <v>323</v>
      </c>
      <c r="CI222" s="9"/>
      <c r="CJ222" s="9"/>
      <c r="CK222" s="9"/>
    </row>
    <row r="223" spans="1:89" s="98" customFormat="1" x14ac:dyDescent="0.25">
      <c r="A223" s="99">
        <v>10104650</v>
      </c>
      <c r="B223" s="99"/>
      <c r="C223" s="772">
        <v>3257</v>
      </c>
      <c r="D223" s="807">
        <v>0.05</v>
      </c>
      <c r="E223" s="772">
        <f t="shared" si="10"/>
        <v>3420</v>
      </c>
      <c r="F223" s="778">
        <v>1.1000000000000001</v>
      </c>
      <c r="G223" s="774">
        <f t="shared" si="11"/>
        <v>3762</v>
      </c>
      <c r="H223" s="776"/>
      <c r="I223" s="758"/>
      <c r="J223" s="776"/>
      <c r="K223" s="786"/>
      <c r="L223" s="9" t="s">
        <v>308</v>
      </c>
      <c r="M223" s="9" t="s">
        <v>3382</v>
      </c>
      <c r="N223" s="9" t="s">
        <v>397</v>
      </c>
      <c r="O223" s="9" t="s">
        <v>310</v>
      </c>
      <c r="P223" s="9" t="s">
        <v>311</v>
      </c>
      <c r="Q223" s="9" t="s">
        <v>312</v>
      </c>
      <c r="R223" s="9" t="s">
        <v>313</v>
      </c>
      <c r="S223" s="9" t="s">
        <v>314</v>
      </c>
      <c r="T223" s="98" t="s">
        <v>210</v>
      </c>
      <c r="U223" s="99">
        <v>107</v>
      </c>
      <c r="V223" s="99" t="s">
        <v>207</v>
      </c>
      <c r="W223" s="99">
        <v>190</v>
      </c>
      <c r="X223" s="99" t="s">
        <v>207</v>
      </c>
      <c r="Y223" s="99">
        <v>142</v>
      </c>
      <c r="Z223" s="99" t="s">
        <v>207</v>
      </c>
      <c r="AA223" s="9">
        <v>200</v>
      </c>
      <c r="AB223" s="99" t="s">
        <v>207</v>
      </c>
      <c r="AC223" s="9">
        <v>218</v>
      </c>
      <c r="AD223" s="9" t="s">
        <v>207</v>
      </c>
      <c r="AE223" s="9">
        <v>86</v>
      </c>
      <c r="AF223" s="9" t="s">
        <v>315</v>
      </c>
      <c r="AG223" s="14" t="s">
        <v>316</v>
      </c>
      <c r="AH223" s="14" t="s">
        <v>207</v>
      </c>
      <c r="AI223" s="14" t="s">
        <v>317</v>
      </c>
      <c r="AJ223" s="14" t="s">
        <v>207</v>
      </c>
      <c r="AK223" s="9">
        <v>5</v>
      </c>
      <c r="AL223" s="14" t="s">
        <v>207</v>
      </c>
      <c r="AM223" s="9">
        <v>5</v>
      </c>
      <c r="AN223" s="14" t="s">
        <v>207</v>
      </c>
      <c r="AO223" s="9">
        <v>5</v>
      </c>
      <c r="AP223" s="14" t="s">
        <v>207</v>
      </c>
      <c r="AQ223" s="9">
        <v>30</v>
      </c>
      <c r="AR223" s="14" t="s">
        <v>207</v>
      </c>
      <c r="AS223" s="9" t="s">
        <v>43</v>
      </c>
      <c r="AT223" s="9" t="s">
        <v>346</v>
      </c>
      <c r="AU223" s="9" t="s">
        <v>319</v>
      </c>
      <c r="AV223" s="9" t="s">
        <v>320</v>
      </c>
      <c r="AW223" s="9" t="s">
        <v>409</v>
      </c>
      <c r="AX223" s="9">
        <v>9010600000</v>
      </c>
      <c r="AY223" s="99">
        <v>272</v>
      </c>
      <c r="AZ223" s="12" t="s">
        <v>207</v>
      </c>
      <c r="BA223" s="99">
        <v>25</v>
      </c>
      <c r="BB223" s="12" t="s">
        <v>207</v>
      </c>
      <c r="BC223" s="99">
        <v>23</v>
      </c>
      <c r="BD223" s="12" t="s">
        <v>207</v>
      </c>
      <c r="BE223" s="99">
        <v>40</v>
      </c>
      <c r="BF223" s="12" t="s">
        <v>321</v>
      </c>
      <c r="BG223" s="654">
        <v>39.718000000000004</v>
      </c>
      <c r="BH223" s="12" t="s">
        <v>321</v>
      </c>
      <c r="BI223" s="99">
        <v>29</v>
      </c>
      <c r="BJ223" s="12" t="s">
        <v>321</v>
      </c>
      <c r="BK223" s="754">
        <v>0</v>
      </c>
      <c r="BL223" s="12" t="s">
        <v>321</v>
      </c>
      <c r="BM223" s="754">
        <v>0.308</v>
      </c>
      <c r="BN223" s="12" t="s">
        <v>321</v>
      </c>
      <c r="BO223" s="754">
        <v>7.7119999999999997</v>
      </c>
      <c r="BP223" s="12" t="s">
        <v>321</v>
      </c>
      <c r="BQ223" s="754">
        <v>0</v>
      </c>
      <c r="BR223" s="12" t="s">
        <v>321</v>
      </c>
      <c r="BS223" s="654">
        <v>2.698</v>
      </c>
      <c r="BT223" s="12" t="s">
        <v>321</v>
      </c>
      <c r="BU223" s="654">
        <v>10.718</v>
      </c>
      <c r="BV223" s="12" t="s">
        <v>321</v>
      </c>
      <c r="BW223" s="9">
        <v>0.16</v>
      </c>
      <c r="BX223" s="9" t="s">
        <v>322</v>
      </c>
      <c r="BY223" s="755">
        <v>107.1</v>
      </c>
      <c r="BZ223" s="9" t="s">
        <v>315</v>
      </c>
      <c r="CA223" s="755">
        <v>9.8000000000000007</v>
      </c>
      <c r="CB223" s="9" t="s">
        <v>315</v>
      </c>
      <c r="CC223" s="755">
        <v>9.1</v>
      </c>
      <c r="CD223" s="9" t="s">
        <v>315</v>
      </c>
      <c r="CE223" s="755">
        <v>90.4</v>
      </c>
      <c r="CF223" s="9" t="s">
        <v>323</v>
      </c>
      <c r="CG223" s="755">
        <v>63.9</v>
      </c>
      <c r="CH223" s="9" t="s">
        <v>323</v>
      </c>
      <c r="CI223" s="9"/>
      <c r="CJ223" s="9"/>
      <c r="CK223" s="9"/>
    </row>
    <row r="224" spans="1:89" s="98" customFormat="1" x14ac:dyDescent="0.25">
      <c r="A224" s="99">
        <v>10104651</v>
      </c>
      <c r="B224" s="99"/>
      <c r="C224" s="772">
        <v>3485</v>
      </c>
      <c r="D224" s="807">
        <v>0.05</v>
      </c>
      <c r="E224" s="772">
        <f t="shared" si="10"/>
        <v>3659</v>
      </c>
      <c r="F224" s="778">
        <v>1.1000000000000001</v>
      </c>
      <c r="G224" s="774">
        <f t="shared" si="11"/>
        <v>4025</v>
      </c>
      <c r="H224" s="776"/>
      <c r="I224" s="758"/>
      <c r="J224" s="776"/>
      <c r="K224" s="786"/>
      <c r="L224" s="9" t="s">
        <v>308</v>
      </c>
      <c r="M224" s="9" t="s">
        <v>3383</v>
      </c>
      <c r="N224" s="9" t="s">
        <v>397</v>
      </c>
      <c r="O224" s="9" t="s">
        <v>310</v>
      </c>
      <c r="P224" s="9" t="s">
        <v>311</v>
      </c>
      <c r="Q224" s="9" t="s">
        <v>312</v>
      </c>
      <c r="R224" s="9" t="s">
        <v>313</v>
      </c>
      <c r="S224" s="9" t="s">
        <v>314</v>
      </c>
      <c r="T224" s="98" t="s">
        <v>210</v>
      </c>
      <c r="U224" s="99">
        <v>118</v>
      </c>
      <c r="V224" s="99" t="s">
        <v>207</v>
      </c>
      <c r="W224" s="99">
        <v>210</v>
      </c>
      <c r="X224" s="99" t="s">
        <v>207</v>
      </c>
      <c r="Y224" s="99">
        <v>153</v>
      </c>
      <c r="Z224" s="99" t="s">
        <v>207</v>
      </c>
      <c r="AA224" s="9">
        <v>220</v>
      </c>
      <c r="AB224" s="99" t="s">
        <v>207</v>
      </c>
      <c r="AC224" s="9">
        <v>241</v>
      </c>
      <c r="AD224" s="9" t="s">
        <v>207</v>
      </c>
      <c r="AE224" s="9">
        <v>95</v>
      </c>
      <c r="AF224" s="9" t="s">
        <v>315</v>
      </c>
      <c r="AG224" s="14" t="s">
        <v>324</v>
      </c>
      <c r="AH224" s="14" t="s">
        <v>207</v>
      </c>
      <c r="AI224" s="14" t="s">
        <v>325</v>
      </c>
      <c r="AJ224" s="14" t="s">
        <v>207</v>
      </c>
      <c r="AK224" s="9">
        <v>5</v>
      </c>
      <c r="AL224" s="14" t="s">
        <v>207</v>
      </c>
      <c r="AM224" s="9">
        <v>5</v>
      </c>
      <c r="AN224" s="14" t="s">
        <v>207</v>
      </c>
      <c r="AO224" s="9">
        <v>5</v>
      </c>
      <c r="AP224" s="14" t="s">
        <v>207</v>
      </c>
      <c r="AQ224" s="9">
        <v>30</v>
      </c>
      <c r="AR224" s="14" t="s">
        <v>207</v>
      </c>
      <c r="AS224" s="9" t="s">
        <v>43</v>
      </c>
      <c r="AT224" s="9" t="s">
        <v>346</v>
      </c>
      <c r="AU224" s="9" t="s">
        <v>319</v>
      </c>
      <c r="AV224" s="9" t="s">
        <v>320</v>
      </c>
      <c r="AW224" s="9" t="s">
        <v>410</v>
      </c>
      <c r="AX224" s="9">
        <v>9010600000</v>
      </c>
      <c r="AY224" s="99">
        <v>292</v>
      </c>
      <c r="AZ224" s="12" t="s">
        <v>207</v>
      </c>
      <c r="BA224" s="99">
        <v>25</v>
      </c>
      <c r="BB224" s="12" t="s">
        <v>207</v>
      </c>
      <c r="BC224" s="99">
        <v>23</v>
      </c>
      <c r="BD224" s="12" t="s">
        <v>207</v>
      </c>
      <c r="BE224" s="99">
        <v>44</v>
      </c>
      <c r="BF224" s="12" t="s">
        <v>321</v>
      </c>
      <c r="BG224" s="654">
        <v>43.438000000000002</v>
      </c>
      <c r="BH224" s="12" t="s">
        <v>321</v>
      </c>
      <c r="BI224" s="99">
        <v>32</v>
      </c>
      <c r="BJ224" s="12" t="s">
        <v>321</v>
      </c>
      <c r="BK224" s="754">
        <v>0</v>
      </c>
      <c r="BL224" s="12" t="s">
        <v>321</v>
      </c>
      <c r="BM224" s="754">
        <v>0.316</v>
      </c>
      <c r="BN224" s="12" t="s">
        <v>321</v>
      </c>
      <c r="BO224" s="754">
        <v>8.4239999999999995</v>
      </c>
      <c r="BP224" s="12" t="s">
        <v>321</v>
      </c>
      <c r="BQ224" s="754">
        <v>0</v>
      </c>
      <c r="BR224" s="12" t="s">
        <v>321</v>
      </c>
      <c r="BS224" s="654">
        <v>2.698</v>
      </c>
      <c r="BT224" s="12" t="s">
        <v>321</v>
      </c>
      <c r="BU224" s="654">
        <v>11.438000000000001</v>
      </c>
      <c r="BV224" s="12" t="s">
        <v>321</v>
      </c>
      <c r="BW224" s="9">
        <v>0.17</v>
      </c>
      <c r="BX224" s="9" t="s">
        <v>322</v>
      </c>
      <c r="BY224" s="755">
        <v>115</v>
      </c>
      <c r="BZ224" s="9" t="s">
        <v>315</v>
      </c>
      <c r="CA224" s="755">
        <v>9.8000000000000007</v>
      </c>
      <c r="CB224" s="9" t="s">
        <v>315</v>
      </c>
      <c r="CC224" s="755">
        <v>9.1</v>
      </c>
      <c r="CD224" s="9" t="s">
        <v>315</v>
      </c>
      <c r="CE224" s="755">
        <v>97</v>
      </c>
      <c r="CF224" s="9" t="s">
        <v>323</v>
      </c>
      <c r="CG224" s="755">
        <v>70.5</v>
      </c>
      <c r="CH224" s="9" t="s">
        <v>323</v>
      </c>
      <c r="CI224" s="9"/>
      <c r="CJ224" s="9"/>
      <c r="CK224" s="9"/>
    </row>
    <row r="225" spans="1:89" s="98" customFormat="1" x14ac:dyDescent="0.25">
      <c r="A225" s="99">
        <v>10104652</v>
      </c>
      <c r="B225" s="99"/>
      <c r="C225" s="772">
        <v>3724</v>
      </c>
      <c r="D225" s="807">
        <v>0.05</v>
      </c>
      <c r="E225" s="772">
        <f t="shared" si="10"/>
        <v>3910</v>
      </c>
      <c r="F225" s="778">
        <v>1.1000000000000001</v>
      </c>
      <c r="G225" s="774">
        <f t="shared" si="11"/>
        <v>4301</v>
      </c>
      <c r="H225" s="776"/>
      <c r="I225" s="758"/>
      <c r="J225" s="776"/>
      <c r="K225" s="786"/>
      <c r="L225" s="9" t="s">
        <v>308</v>
      </c>
      <c r="M225" s="9" t="s">
        <v>3384</v>
      </c>
      <c r="N225" s="9" t="s">
        <v>397</v>
      </c>
      <c r="O225" s="9" t="s">
        <v>310</v>
      </c>
      <c r="P225" s="9" t="s">
        <v>311</v>
      </c>
      <c r="Q225" s="9" t="s">
        <v>312</v>
      </c>
      <c r="R225" s="9" t="s">
        <v>313</v>
      </c>
      <c r="S225" s="9" t="s">
        <v>314</v>
      </c>
      <c r="T225" s="98" t="s">
        <v>210</v>
      </c>
      <c r="U225" s="99">
        <v>129</v>
      </c>
      <c r="V225" s="99" t="s">
        <v>207</v>
      </c>
      <c r="W225" s="99">
        <v>230</v>
      </c>
      <c r="X225" s="99" t="s">
        <v>207</v>
      </c>
      <c r="Y225" s="99">
        <v>164</v>
      </c>
      <c r="Z225" s="99" t="s">
        <v>207</v>
      </c>
      <c r="AA225" s="9">
        <v>240</v>
      </c>
      <c r="AB225" s="99" t="s">
        <v>207</v>
      </c>
      <c r="AC225" s="9">
        <v>264</v>
      </c>
      <c r="AD225" s="9" t="s">
        <v>207</v>
      </c>
      <c r="AE225" s="9">
        <v>104</v>
      </c>
      <c r="AF225" s="9" t="s">
        <v>315</v>
      </c>
      <c r="AG225" s="14" t="s">
        <v>326</v>
      </c>
      <c r="AH225" s="14" t="s">
        <v>207</v>
      </c>
      <c r="AI225" s="14" t="s">
        <v>327</v>
      </c>
      <c r="AJ225" s="14" t="s">
        <v>207</v>
      </c>
      <c r="AK225" s="9">
        <v>5</v>
      </c>
      <c r="AL225" s="14" t="s">
        <v>207</v>
      </c>
      <c r="AM225" s="9">
        <v>5</v>
      </c>
      <c r="AN225" s="14" t="s">
        <v>207</v>
      </c>
      <c r="AO225" s="9">
        <v>5</v>
      </c>
      <c r="AP225" s="14" t="s">
        <v>207</v>
      </c>
      <c r="AQ225" s="9">
        <v>30</v>
      </c>
      <c r="AR225" s="14" t="s">
        <v>207</v>
      </c>
      <c r="AS225" s="9" t="s">
        <v>43</v>
      </c>
      <c r="AT225" s="9" t="s">
        <v>346</v>
      </c>
      <c r="AU225" s="9" t="s">
        <v>319</v>
      </c>
      <c r="AV225" s="9" t="s">
        <v>320</v>
      </c>
      <c r="AW225" s="9" t="s">
        <v>411</v>
      </c>
      <c r="AX225" s="9">
        <v>9010600000</v>
      </c>
      <c r="AY225" s="99">
        <v>312</v>
      </c>
      <c r="AZ225" s="12" t="s">
        <v>207</v>
      </c>
      <c r="BA225" s="99">
        <v>25</v>
      </c>
      <c r="BB225" s="12" t="s">
        <v>207</v>
      </c>
      <c r="BC225" s="99">
        <v>23</v>
      </c>
      <c r="BD225" s="12" t="s">
        <v>207</v>
      </c>
      <c r="BE225" s="99">
        <v>47</v>
      </c>
      <c r="BF225" s="12" t="s">
        <v>321</v>
      </c>
      <c r="BG225" s="654">
        <v>46.198</v>
      </c>
      <c r="BH225" s="12" t="s">
        <v>321</v>
      </c>
      <c r="BI225" s="99">
        <v>34</v>
      </c>
      <c r="BJ225" s="12" t="s">
        <v>321</v>
      </c>
      <c r="BK225" s="754">
        <v>0</v>
      </c>
      <c r="BL225" s="12" t="s">
        <v>321</v>
      </c>
      <c r="BM225" s="754">
        <v>0.32400000000000001</v>
      </c>
      <c r="BN225" s="12" t="s">
        <v>321</v>
      </c>
      <c r="BO225" s="754">
        <v>9.1760000000000002</v>
      </c>
      <c r="BP225" s="12" t="s">
        <v>321</v>
      </c>
      <c r="BQ225" s="754">
        <v>0</v>
      </c>
      <c r="BR225" s="12" t="s">
        <v>321</v>
      </c>
      <c r="BS225" s="654">
        <v>2.698</v>
      </c>
      <c r="BT225" s="12" t="s">
        <v>321</v>
      </c>
      <c r="BU225" s="654">
        <v>12.198</v>
      </c>
      <c r="BV225" s="12" t="s">
        <v>321</v>
      </c>
      <c r="BW225" s="9">
        <v>0.18</v>
      </c>
      <c r="BX225" s="9" t="s">
        <v>322</v>
      </c>
      <c r="BY225" s="755">
        <v>122.8</v>
      </c>
      <c r="BZ225" s="9" t="s">
        <v>315</v>
      </c>
      <c r="CA225" s="755">
        <v>9.8000000000000007</v>
      </c>
      <c r="CB225" s="9" t="s">
        <v>315</v>
      </c>
      <c r="CC225" s="755">
        <v>9.1</v>
      </c>
      <c r="CD225" s="9" t="s">
        <v>315</v>
      </c>
      <c r="CE225" s="755">
        <v>103.6</v>
      </c>
      <c r="CF225" s="9" t="s">
        <v>323</v>
      </c>
      <c r="CG225" s="755">
        <v>75</v>
      </c>
      <c r="CH225" s="9" t="s">
        <v>323</v>
      </c>
      <c r="CI225" s="9"/>
      <c r="CJ225" s="9"/>
      <c r="CK225" s="9"/>
    </row>
    <row r="226" spans="1:89" s="98" customFormat="1" x14ac:dyDescent="0.25">
      <c r="A226" s="99">
        <v>10104653</v>
      </c>
      <c r="B226" s="99"/>
      <c r="C226" s="772">
        <v>3980</v>
      </c>
      <c r="D226" s="807">
        <v>0.05</v>
      </c>
      <c r="E226" s="772">
        <f t="shared" si="10"/>
        <v>4179</v>
      </c>
      <c r="F226" s="778">
        <v>1.1000000000000001</v>
      </c>
      <c r="G226" s="774">
        <f t="shared" si="11"/>
        <v>4597</v>
      </c>
      <c r="H226" s="776"/>
      <c r="I226" s="758"/>
      <c r="J226" s="776"/>
      <c r="K226" s="786"/>
      <c r="L226" s="9" t="s">
        <v>308</v>
      </c>
      <c r="M226" s="9" t="s">
        <v>3385</v>
      </c>
      <c r="N226" s="9" t="s">
        <v>397</v>
      </c>
      <c r="O226" s="9" t="s">
        <v>310</v>
      </c>
      <c r="P226" s="9" t="s">
        <v>311</v>
      </c>
      <c r="Q226" s="9" t="s">
        <v>312</v>
      </c>
      <c r="R226" s="9" t="s">
        <v>313</v>
      </c>
      <c r="S226" s="9" t="s">
        <v>314</v>
      </c>
      <c r="T226" s="98" t="s">
        <v>210</v>
      </c>
      <c r="U226" s="99">
        <v>141</v>
      </c>
      <c r="V226" s="99" t="s">
        <v>207</v>
      </c>
      <c r="W226" s="99">
        <v>250</v>
      </c>
      <c r="X226" s="99" t="s">
        <v>207</v>
      </c>
      <c r="Y226" s="99">
        <v>176</v>
      </c>
      <c r="Z226" s="99" t="s">
        <v>207</v>
      </c>
      <c r="AA226" s="9">
        <v>260</v>
      </c>
      <c r="AB226" s="99" t="s">
        <v>207</v>
      </c>
      <c r="AC226" s="9">
        <v>287</v>
      </c>
      <c r="AD226" s="9" t="s">
        <v>207</v>
      </c>
      <c r="AE226" s="9">
        <v>113</v>
      </c>
      <c r="AF226" s="9" t="s">
        <v>315</v>
      </c>
      <c r="AG226" s="14" t="s">
        <v>328</v>
      </c>
      <c r="AH226" s="14" t="s">
        <v>207</v>
      </c>
      <c r="AI226" s="14" t="s">
        <v>329</v>
      </c>
      <c r="AJ226" s="14" t="s">
        <v>207</v>
      </c>
      <c r="AK226" s="9">
        <v>5</v>
      </c>
      <c r="AL226" s="14" t="s">
        <v>207</v>
      </c>
      <c r="AM226" s="9">
        <v>5</v>
      </c>
      <c r="AN226" s="14" t="s">
        <v>207</v>
      </c>
      <c r="AO226" s="9">
        <v>5</v>
      </c>
      <c r="AP226" s="14" t="s">
        <v>207</v>
      </c>
      <c r="AQ226" s="9">
        <v>30</v>
      </c>
      <c r="AR226" s="14" t="s">
        <v>207</v>
      </c>
      <c r="AS226" s="9" t="s">
        <v>43</v>
      </c>
      <c r="AT226" s="9" t="s">
        <v>346</v>
      </c>
      <c r="AU226" s="9" t="s">
        <v>319</v>
      </c>
      <c r="AV226" s="9" t="s">
        <v>320</v>
      </c>
      <c r="AW226" s="9" t="s">
        <v>412</v>
      </c>
      <c r="AX226" s="9">
        <v>9010600000</v>
      </c>
      <c r="AY226" s="99">
        <v>330</v>
      </c>
      <c r="AZ226" s="12" t="s">
        <v>207</v>
      </c>
      <c r="BA226" s="99">
        <v>25</v>
      </c>
      <c r="BB226" s="12" t="s">
        <v>207</v>
      </c>
      <c r="BC226" s="99">
        <v>23</v>
      </c>
      <c r="BD226" s="12" t="s">
        <v>207</v>
      </c>
      <c r="BE226" s="99">
        <v>50</v>
      </c>
      <c r="BF226" s="12" t="s">
        <v>321</v>
      </c>
      <c r="BG226" s="654">
        <v>49.438000000000002</v>
      </c>
      <c r="BH226" s="12" t="s">
        <v>321</v>
      </c>
      <c r="BI226" s="99">
        <v>37</v>
      </c>
      <c r="BJ226" s="12" t="s">
        <v>321</v>
      </c>
      <c r="BK226" s="754">
        <v>0</v>
      </c>
      <c r="BL226" s="12" t="s">
        <v>321</v>
      </c>
      <c r="BM226" s="754">
        <v>0.33200000000000002</v>
      </c>
      <c r="BN226" s="12" t="s">
        <v>321</v>
      </c>
      <c r="BO226" s="754">
        <v>9.4079999999999995</v>
      </c>
      <c r="BP226" s="12" t="s">
        <v>321</v>
      </c>
      <c r="BQ226" s="754">
        <v>0</v>
      </c>
      <c r="BR226" s="12" t="s">
        <v>321</v>
      </c>
      <c r="BS226" s="654">
        <v>2.698</v>
      </c>
      <c r="BT226" s="12" t="s">
        <v>321</v>
      </c>
      <c r="BU226" s="654">
        <v>12.438000000000001</v>
      </c>
      <c r="BV226" s="12" t="s">
        <v>321</v>
      </c>
      <c r="BW226" s="9">
        <v>0.19</v>
      </c>
      <c r="BX226" s="9" t="s">
        <v>322</v>
      </c>
      <c r="BY226" s="755">
        <v>129.9</v>
      </c>
      <c r="BZ226" s="9" t="s">
        <v>315</v>
      </c>
      <c r="CA226" s="755">
        <v>9.8000000000000007</v>
      </c>
      <c r="CB226" s="9" t="s">
        <v>315</v>
      </c>
      <c r="CC226" s="755">
        <v>9.1</v>
      </c>
      <c r="CD226" s="9" t="s">
        <v>315</v>
      </c>
      <c r="CE226" s="755">
        <v>110.2</v>
      </c>
      <c r="CF226" s="9" t="s">
        <v>323</v>
      </c>
      <c r="CG226" s="755">
        <v>81.599999999999994</v>
      </c>
      <c r="CH226" s="9" t="s">
        <v>323</v>
      </c>
      <c r="CI226" s="9"/>
      <c r="CJ226" s="9"/>
      <c r="CK226" s="9"/>
    </row>
    <row r="227" spans="1:89" s="98" customFormat="1" x14ac:dyDescent="0.25">
      <c r="A227" s="99">
        <v>10104654</v>
      </c>
      <c r="B227" s="99"/>
      <c r="C227" s="772">
        <v>4249</v>
      </c>
      <c r="D227" s="807">
        <v>0.05</v>
      </c>
      <c r="E227" s="772">
        <f t="shared" si="10"/>
        <v>4461</v>
      </c>
      <c r="F227" s="778">
        <v>1.1000000000000001</v>
      </c>
      <c r="G227" s="774">
        <f t="shared" si="11"/>
        <v>4907</v>
      </c>
      <c r="H227" s="776"/>
      <c r="I227" s="758"/>
      <c r="J227" s="776"/>
      <c r="K227" s="786"/>
      <c r="L227" s="9" t="s">
        <v>308</v>
      </c>
      <c r="M227" s="9" t="s">
        <v>3386</v>
      </c>
      <c r="N227" s="9" t="s">
        <v>397</v>
      </c>
      <c r="O227" s="9" t="s">
        <v>310</v>
      </c>
      <c r="P227" s="9" t="s">
        <v>311</v>
      </c>
      <c r="Q227" s="9" t="s">
        <v>312</v>
      </c>
      <c r="R227" s="9" t="s">
        <v>313</v>
      </c>
      <c r="S227" s="9" t="s">
        <v>314</v>
      </c>
      <c r="T227" s="98" t="s">
        <v>210</v>
      </c>
      <c r="U227" s="99">
        <v>152</v>
      </c>
      <c r="V227" s="99" t="s">
        <v>207</v>
      </c>
      <c r="W227" s="99">
        <v>270</v>
      </c>
      <c r="X227" s="99" t="s">
        <v>207</v>
      </c>
      <c r="Y227" s="99">
        <v>187</v>
      </c>
      <c r="Z227" s="99" t="s">
        <v>207</v>
      </c>
      <c r="AA227" s="9">
        <v>280</v>
      </c>
      <c r="AB227" s="99" t="s">
        <v>207</v>
      </c>
      <c r="AC227" s="9">
        <v>310</v>
      </c>
      <c r="AD227" s="9" t="s">
        <v>207</v>
      </c>
      <c r="AE227" s="9">
        <v>122</v>
      </c>
      <c r="AF227" s="9" t="s">
        <v>315</v>
      </c>
      <c r="AG227" s="14" t="s">
        <v>330</v>
      </c>
      <c r="AH227" s="14" t="s">
        <v>207</v>
      </c>
      <c r="AI227" s="14" t="s">
        <v>331</v>
      </c>
      <c r="AJ227" s="14" t="s">
        <v>207</v>
      </c>
      <c r="AK227" s="9">
        <v>5</v>
      </c>
      <c r="AL227" s="14" t="s">
        <v>207</v>
      </c>
      <c r="AM227" s="9">
        <v>5</v>
      </c>
      <c r="AN227" s="14" t="s">
        <v>207</v>
      </c>
      <c r="AO227" s="9">
        <v>5</v>
      </c>
      <c r="AP227" s="14" t="s">
        <v>207</v>
      </c>
      <c r="AQ227" s="9">
        <v>30</v>
      </c>
      <c r="AR227" s="14" t="s">
        <v>207</v>
      </c>
      <c r="AS227" s="9" t="s">
        <v>43</v>
      </c>
      <c r="AT227" s="9" t="s">
        <v>346</v>
      </c>
      <c r="AU227" s="9" t="s">
        <v>319</v>
      </c>
      <c r="AV227" s="9" t="s">
        <v>320</v>
      </c>
      <c r="AW227" s="9" t="s">
        <v>413</v>
      </c>
      <c r="AX227" s="9">
        <v>9010600000</v>
      </c>
      <c r="AY227" s="99">
        <v>351</v>
      </c>
      <c r="AZ227" s="12" t="s">
        <v>207</v>
      </c>
      <c r="BA227" s="99">
        <v>25</v>
      </c>
      <c r="BB227" s="12" t="s">
        <v>207</v>
      </c>
      <c r="BC227" s="99">
        <v>23</v>
      </c>
      <c r="BD227" s="12" t="s">
        <v>207</v>
      </c>
      <c r="BE227" s="99">
        <v>51</v>
      </c>
      <c r="BF227" s="12" t="s">
        <v>321</v>
      </c>
      <c r="BG227" s="654">
        <v>50.238</v>
      </c>
      <c r="BH227" s="12" t="s">
        <v>321</v>
      </c>
      <c r="BI227" s="99">
        <v>39</v>
      </c>
      <c r="BJ227" s="12" t="s">
        <v>321</v>
      </c>
      <c r="BK227" s="754">
        <v>0</v>
      </c>
      <c r="BL227" s="12" t="s">
        <v>321</v>
      </c>
      <c r="BM227" s="754">
        <v>0.34</v>
      </c>
      <c r="BN227" s="12" t="s">
        <v>321</v>
      </c>
      <c r="BO227" s="754">
        <v>8.1999999999999993</v>
      </c>
      <c r="BP227" s="12" t="s">
        <v>321</v>
      </c>
      <c r="BQ227" s="754">
        <v>0</v>
      </c>
      <c r="BR227" s="12" t="s">
        <v>321</v>
      </c>
      <c r="BS227" s="654">
        <v>2.698</v>
      </c>
      <c r="BT227" s="12" t="s">
        <v>321</v>
      </c>
      <c r="BU227" s="654">
        <v>11.238</v>
      </c>
      <c r="BV227" s="12" t="s">
        <v>321</v>
      </c>
      <c r="BW227" s="9">
        <v>0.2</v>
      </c>
      <c r="BX227" s="9" t="s">
        <v>322</v>
      </c>
      <c r="BY227" s="755">
        <v>138.19999999999999</v>
      </c>
      <c r="BZ227" s="9" t="s">
        <v>315</v>
      </c>
      <c r="CA227" s="755">
        <v>9.8000000000000007</v>
      </c>
      <c r="CB227" s="9" t="s">
        <v>315</v>
      </c>
      <c r="CC227" s="755">
        <v>9.1</v>
      </c>
      <c r="CD227" s="9" t="s">
        <v>315</v>
      </c>
      <c r="CE227" s="755">
        <v>114.6</v>
      </c>
      <c r="CF227" s="9" t="s">
        <v>323</v>
      </c>
      <c r="CG227" s="755">
        <v>86</v>
      </c>
      <c r="CH227" s="9" t="s">
        <v>323</v>
      </c>
      <c r="CI227" s="9"/>
      <c r="CJ227" s="9"/>
      <c r="CK227" s="9"/>
    </row>
    <row r="228" spans="1:89" s="98" customFormat="1" x14ac:dyDescent="0.25">
      <c r="A228" s="99">
        <v>10104655</v>
      </c>
      <c r="B228" s="99"/>
      <c r="C228" s="772">
        <v>4533</v>
      </c>
      <c r="D228" s="807">
        <v>0.05</v>
      </c>
      <c r="E228" s="772">
        <f t="shared" si="10"/>
        <v>4760</v>
      </c>
      <c r="F228" s="778">
        <v>1.1000000000000001</v>
      </c>
      <c r="G228" s="774">
        <f t="shared" si="11"/>
        <v>5236</v>
      </c>
      <c r="H228" s="776"/>
      <c r="I228" s="758"/>
      <c r="J228" s="776"/>
      <c r="K228" s="786"/>
      <c r="L228" s="9" t="s">
        <v>308</v>
      </c>
      <c r="M228" s="9" t="s">
        <v>3387</v>
      </c>
      <c r="N228" s="9" t="s">
        <v>397</v>
      </c>
      <c r="O228" s="9" t="s">
        <v>310</v>
      </c>
      <c r="P228" s="9" t="s">
        <v>311</v>
      </c>
      <c r="Q228" s="9" t="s">
        <v>312</v>
      </c>
      <c r="R228" s="9" t="s">
        <v>313</v>
      </c>
      <c r="S228" s="9" t="s">
        <v>314</v>
      </c>
      <c r="T228" s="98" t="s">
        <v>210</v>
      </c>
      <c r="U228" s="99">
        <v>163</v>
      </c>
      <c r="V228" s="99" t="s">
        <v>207</v>
      </c>
      <c r="W228" s="99">
        <v>290</v>
      </c>
      <c r="X228" s="99" t="s">
        <v>207</v>
      </c>
      <c r="Y228" s="99">
        <v>198</v>
      </c>
      <c r="Z228" s="99" t="s">
        <v>207</v>
      </c>
      <c r="AA228" s="9">
        <v>300</v>
      </c>
      <c r="AB228" s="99" t="s">
        <v>207</v>
      </c>
      <c r="AC228" s="9">
        <v>333</v>
      </c>
      <c r="AD228" s="9" t="s">
        <v>207</v>
      </c>
      <c r="AE228" s="9">
        <v>131</v>
      </c>
      <c r="AF228" s="9" t="s">
        <v>315</v>
      </c>
      <c r="AG228" s="14" t="s">
        <v>332</v>
      </c>
      <c r="AH228" s="14" t="s">
        <v>207</v>
      </c>
      <c r="AI228" s="14" t="s">
        <v>333</v>
      </c>
      <c r="AJ228" s="14" t="s">
        <v>207</v>
      </c>
      <c r="AK228" s="9">
        <v>5</v>
      </c>
      <c r="AL228" s="14" t="s">
        <v>207</v>
      </c>
      <c r="AM228" s="9">
        <v>5</v>
      </c>
      <c r="AN228" s="14" t="s">
        <v>207</v>
      </c>
      <c r="AO228" s="9">
        <v>5</v>
      </c>
      <c r="AP228" s="14" t="s">
        <v>207</v>
      </c>
      <c r="AQ228" s="9">
        <v>30</v>
      </c>
      <c r="AR228" s="14" t="s">
        <v>207</v>
      </c>
      <c r="AS228" s="9" t="s">
        <v>43</v>
      </c>
      <c r="AT228" s="9" t="s">
        <v>346</v>
      </c>
      <c r="AU228" s="9" t="s">
        <v>319</v>
      </c>
      <c r="AV228" s="9" t="s">
        <v>320</v>
      </c>
      <c r="AW228" s="9" t="s">
        <v>414</v>
      </c>
      <c r="AX228" s="9">
        <v>9010600000</v>
      </c>
      <c r="AY228" s="99">
        <v>373</v>
      </c>
      <c r="AZ228" s="12" t="s">
        <v>207</v>
      </c>
      <c r="BA228" s="99">
        <v>30</v>
      </c>
      <c r="BB228" s="12" t="s">
        <v>207</v>
      </c>
      <c r="BC228" s="99">
        <v>33</v>
      </c>
      <c r="BD228" s="12" t="s">
        <v>207</v>
      </c>
      <c r="BE228" s="99">
        <v>82</v>
      </c>
      <c r="BF228" s="12" t="s">
        <v>321</v>
      </c>
      <c r="BG228" s="654">
        <v>81.795000000000002</v>
      </c>
      <c r="BH228" s="12" t="s">
        <v>321</v>
      </c>
      <c r="BI228" s="99">
        <v>42</v>
      </c>
      <c r="BJ228" s="12" t="s">
        <v>321</v>
      </c>
      <c r="BK228" s="754">
        <v>0</v>
      </c>
      <c r="BL228" s="12" t="s">
        <v>321</v>
      </c>
      <c r="BM228" s="754">
        <v>0.49</v>
      </c>
      <c r="BN228" s="12" t="s">
        <v>321</v>
      </c>
      <c r="BO228" s="754">
        <v>1.5</v>
      </c>
      <c r="BP228" s="12" t="s">
        <v>321</v>
      </c>
      <c r="BQ228" s="754">
        <v>0.02</v>
      </c>
      <c r="BR228" s="12" t="s">
        <v>321</v>
      </c>
      <c r="BS228" s="654">
        <v>37.784999999999997</v>
      </c>
      <c r="BT228" s="12" t="s">
        <v>321</v>
      </c>
      <c r="BU228" s="654">
        <v>39.795000000000002</v>
      </c>
      <c r="BV228" s="12" t="s">
        <v>321</v>
      </c>
      <c r="BW228" s="9">
        <v>0.38</v>
      </c>
      <c r="BX228" s="9" t="s">
        <v>322</v>
      </c>
      <c r="BY228" s="755">
        <v>146.9</v>
      </c>
      <c r="BZ228" s="9" t="s">
        <v>315</v>
      </c>
      <c r="CA228" s="755">
        <v>11.8</v>
      </c>
      <c r="CB228" s="9" t="s">
        <v>315</v>
      </c>
      <c r="CC228" s="755">
        <v>13</v>
      </c>
      <c r="CD228" s="9" t="s">
        <v>315</v>
      </c>
      <c r="CE228" s="755">
        <v>178.6</v>
      </c>
      <c r="CF228" s="9" t="s">
        <v>323</v>
      </c>
      <c r="CG228" s="755">
        <v>92.6</v>
      </c>
      <c r="CH228" s="9" t="s">
        <v>323</v>
      </c>
      <c r="CI228" s="9"/>
      <c r="CJ228" s="9"/>
      <c r="CK228" s="9"/>
    </row>
    <row r="229" spans="1:89" s="98" customFormat="1" x14ac:dyDescent="0.25">
      <c r="A229" s="99">
        <v>10104656</v>
      </c>
      <c r="B229" s="99"/>
      <c r="C229" s="772">
        <v>4830</v>
      </c>
      <c r="D229" s="807">
        <v>0.05</v>
      </c>
      <c r="E229" s="772">
        <f t="shared" si="10"/>
        <v>5072</v>
      </c>
      <c r="F229" s="778">
        <v>1.1000000000000001</v>
      </c>
      <c r="G229" s="774">
        <f t="shared" si="11"/>
        <v>5579</v>
      </c>
      <c r="H229" s="776"/>
      <c r="I229" s="758"/>
      <c r="J229" s="776"/>
      <c r="K229" s="786"/>
      <c r="L229" s="9" t="s">
        <v>308</v>
      </c>
      <c r="M229" s="9" t="s">
        <v>3388</v>
      </c>
      <c r="N229" s="9" t="s">
        <v>397</v>
      </c>
      <c r="O229" s="9" t="s">
        <v>310</v>
      </c>
      <c r="P229" s="9" t="s">
        <v>311</v>
      </c>
      <c r="Q229" s="9" t="s">
        <v>312</v>
      </c>
      <c r="R229" s="9" t="s">
        <v>313</v>
      </c>
      <c r="S229" s="9" t="s">
        <v>314</v>
      </c>
      <c r="T229" s="98" t="s">
        <v>210</v>
      </c>
      <c r="U229" s="99">
        <v>174</v>
      </c>
      <c r="V229" s="99" t="s">
        <v>207</v>
      </c>
      <c r="W229" s="99">
        <v>310</v>
      </c>
      <c r="X229" s="99" t="s">
        <v>207</v>
      </c>
      <c r="Y229" s="99">
        <v>209</v>
      </c>
      <c r="Z229" s="99" t="s">
        <v>207</v>
      </c>
      <c r="AA229" s="9">
        <v>320</v>
      </c>
      <c r="AB229" s="99" t="s">
        <v>207</v>
      </c>
      <c r="AC229" s="9">
        <v>355</v>
      </c>
      <c r="AD229" s="9" t="s">
        <v>207</v>
      </c>
      <c r="AE229" s="9">
        <v>140</v>
      </c>
      <c r="AF229" s="9" t="s">
        <v>315</v>
      </c>
      <c r="AG229" s="14" t="s">
        <v>334</v>
      </c>
      <c r="AH229" s="14" t="s">
        <v>207</v>
      </c>
      <c r="AI229" s="14" t="s">
        <v>335</v>
      </c>
      <c r="AJ229" s="14" t="s">
        <v>207</v>
      </c>
      <c r="AK229" s="9">
        <v>5</v>
      </c>
      <c r="AL229" s="14" t="s">
        <v>207</v>
      </c>
      <c r="AM229" s="9">
        <v>5</v>
      </c>
      <c r="AN229" s="14" t="s">
        <v>207</v>
      </c>
      <c r="AO229" s="9">
        <v>5</v>
      </c>
      <c r="AP229" s="14" t="s">
        <v>207</v>
      </c>
      <c r="AQ229" s="9">
        <v>30</v>
      </c>
      <c r="AR229" s="14" t="s">
        <v>207</v>
      </c>
      <c r="AS229" s="9" t="s">
        <v>43</v>
      </c>
      <c r="AT229" s="9" t="s">
        <v>346</v>
      </c>
      <c r="AU229" s="9" t="s">
        <v>319</v>
      </c>
      <c r="AV229" s="9" t="s">
        <v>320</v>
      </c>
      <c r="AW229" s="9" t="s">
        <v>415</v>
      </c>
      <c r="AX229" s="9">
        <v>9010600000</v>
      </c>
      <c r="AY229" s="99">
        <v>396</v>
      </c>
      <c r="AZ229" s="12" t="s">
        <v>207</v>
      </c>
      <c r="BA229" s="99">
        <v>30</v>
      </c>
      <c r="BB229" s="12" t="s">
        <v>207</v>
      </c>
      <c r="BC229" s="99">
        <v>33</v>
      </c>
      <c r="BD229" s="12" t="s">
        <v>207</v>
      </c>
      <c r="BE229" s="99">
        <v>87</v>
      </c>
      <c r="BF229" s="12" t="s">
        <v>321</v>
      </c>
      <c r="BG229" s="654">
        <v>86.471000000000004</v>
      </c>
      <c r="BH229" s="12" t="s">
        <v>321</v>
      </c>
      <c r="BI229" s="99">
        <v>45</v>
      </c>
      <c r="BJ229" s="12" t="s">
        <v>321</v>
      </c>
      <c r="BK229" s="754">
        <v>0</v>
      </c>
      <c r="BL229" s="12" t="s">
        <v>321</v>
      </c>
      <c r="BM229" s="754">
        <v>0.50800000000000001</v>
      </c>
      <c r="BN229" s="12" t="s">
        <v>321</v>
      </c>
      <c r="BO229" s="754">
        <v>1.5</v>
      </c>
      <c r="BP229" s="12" t="s">
        <v>321</v>
      </c>
      <c r="BQ229" s="754">
        <v>0.02</v>
      </c>
      <c r="BR229" s="12" t="s">
        <v>321</v>
      </c>
      <c r="BS229" s="654">
        <v>39.442999999999998</v>
      </c>
      <c r="BT229" s="12" t="s">
        <v>321</v>
      </c>
      <c r="BU229" s="654">
        <v>41.470999999999997</v>
      </c>
      <c r="BV229" s="12" t="s">
        <v>321</v>
      </c>
      <c r="BW229" s="9">
        <v>0.4</v>
      </c>
      <c r="BX229" s="9" t="s">
        <v>322</v>
      </c>
      <c r="BY229" s="755">
        <v>155.9</v>
      </c>
      <c r="BZ229" s="9" t="s">
        <v>315</v>
      </c>
      <c r="CA229" s="755">
        <v>11.8</v>
      </c>
      <c r="CB229" s="9" t="s">
        <v>315</v>
      </c>
      <c r="CC229" s="755">
        <v>13</v>
      </c>
      <c r="CD229" s="9" t="s">
        <v>315</v>
      </c>
      <c r="CE229" s="755">
        <v>189.6</v>
      </c>
      <c r="CF229" s="9" t="s">
        <v>323</v>
      </c>
      <c r="CG229" s="755">
        <v>99.2</v>
      </c>
      <c r="CH229" s="9" t="s">
        <v>323</v>
      </c>
      <c r="CI229" s="9"/>
      <c r="CJ229" s="9"/>
      <c r="CK229" s="9"/>
    </row>
    <row r="230" spans="1:89" s="98" customFormat="1" x14ac:dyDescent="0.25">
      <c r="A230" s="99">
        <v>10104657</v>
      </c>
      <c r="B230" s="99"/>
      <c r="C230" s="772">
        <v>5142</v>
      </c>
      <c r="D230" s="807">
        <v>0.05</v>
      </c>
      <c r="E230" s="772">
        <f t="shared" si="10"/>
        <v>5399</v>
      </c>
      <c r="F230" s="778">
        <v>1.1000000000000001</v>
      </c>
      <c r="G230" s="774">
        <f t="shared" si="11"/>
        <v>5939</v>
      </c>
      <c r="H230" s="776"/>
      <c r="I230" s="758"/>
      <c r="J230" s="776"/>
      <c r="K230" s="786"/>
      <c r="L230" s="9" t="s">
        <v>308</v>
      </c>
      <c r="M230" s="9" t="s">
        <v>3389</v>
      </c>
      <c r="N230" s="9" t="s">
        <v>397</v>
      </c>
      <c r="O230" s="9" t="s">
        <v>310</v>
      </c>
      <c r="P230" s="9" t="s">
        <v>311</v>
      </c>
      <c r="Q230" s="9" t="s">
        <v>312</v>
      </c>
      <c r="R230" s="9" t="s">
        <v>313</v>
      </c>
      <c r="S230" s="9" t="s">
        <v>314</v>
      </c>
      <c r="T230" s="98" t="s">
        <v>210</v>
      </c>
      <c r="U230" s="99">
        <v>186</v>
      </c>
      <c r="V230" s="99" t="s">
        <v>207</v>
      </c>
      <c r="W230" s="99">
        <v>330</v>
      </c>
      <c r="X230" s="99" t="s">
        <v>207</v>
      </c>
      <c r="Y230" s="99">
        <v>221</v>
      </c>
      <c r="Z230" s="99" t="s">
        <v>207</v>
      </c>
      <c r="AA230" s="9">
        <v>340</v>
      </c>
      <c r="AB230" s="99" t="s">
        <v>207</v>
      </c>
      <c r="AC230" s="9">
        <v>379</v>
      </c>
      <c r="AD230" s="9" t="s">
        <v>207</v>
      </c>
      <c r="AE230" s="9">
        <v>149</v>
      </c>
      <c r="AF230" s="9" t="s">
        <v>315</v>
      </c>
      <c r="AG230" s="14" t="s">
        <v>336</v>
      </c>
      <c r="AH230" s="14" t="s">
        <v>207</v>
      </c>
      <c r="AI230" s="14" t="s">
        <v>337</v>
      </c>
      <c r="AJ230" s="14" t="s">
        <v>207</v>
      </c>
      <c r="AK230" s="9">
        <v>5</v>
      </c>
      <c r="AL230" s="14" t="s">
        <v>207</v>
      </c>
      <c r="AM230" s="9">
        <v>5</v>
      </c>
      <c r="AN230" s="14" t="s">
        <v>207</v>
      </c>
      <c r="AO230" s="9">
        <v>5</v>
      </c>
      <c r="AP230" s="14" t="s">
        <v>207</v>
      </c>
      <c r="AQ230" s="9">
        <v>30</v>
      </c>
      <c r="AR230" s="14" t="s">
        <v>207</v>
      </c>
      <c r="AS230" s="9" t="s">
        <v>43</v>
      </c>
      <c r="AT230" s="9" t="s">
        <v>346</v>
      </c>
      <c r="AU230" s="9" t="s">
        <v>319</v>
      </c>
      <c r="AV230" s="9" t="s">
        <v>320</v>
      </c>
      <c r="AW230" s="9" t="s">
        <v>416</v>
      </c>
      <c r="AX230" s="9">
        <v>9010600000</v>
      </c>
      <c r="AY230" s="99">
        <v>419</v>
      </c>
      <c r="AZ230" s="12" t="s">
        <v>207</v>
      </c>
      <c r="BA230" s="99">
        <v>30</v>
      </c>
      <c r="BB230" s="12" t="s">
        <v>207</v>
      </c>
      <c r="BC230" s="99">
        <v>33</v>
      </c>
      <c r="BD230" s="12" t="s">
        <v>207</v>
      </c>
      <c r="BE230" s="99">
        <v>92</v>
      </c>
      <c r="BF230" s="12" t="s">
        <v>321</v>
      </c>
      <c r="BG230" s="654">
        <v>91.394000000000005</v>
      </c>
      <c r="BH230" s="12" t="s">
        <v>321</v>
      </c>
      <c r="BI230" s="99">
        <v>48</v>
      </c>
      <c r="BJ230" s="12" t="s">
        <v>321</v>
      </c>
      <c r="BK230" s="754">
        <v>0</v>
      </c>
      <c r="BL230" s="12" t="s">
        <v>321</v>
      </c>
      <c r="BM230" s="754">
        <v>0.52500000000000002</v>
      </c>
      <c r="BN230" s="12" t="s">
        <v>321</v>
      </c>
      <c r="BO230" s="754">
        <v>1.82</v>
      </c>
      <c r="BP230" s="12" t="s">
        <v>321</v>
      </c>
      <c r="BQ230" s="754">
        <v>0.02</v>
      </c>
      <c r="BR230" s="12" t="s">
        <v>321</v>
      </c>
      <c r="BS230" s="654">
        <v>41.029000000000003</v>
      </c>
      <c r="BT230" s="12" t="s">
        <v>321</v>
      </c>
      <c r="BU230" s="654">
        <v>43.393999999999998</v>
      </c>
      <c r="BV230" s="12" t="s">
        <v>321</v>
      </c>
      <c r="BW230" s="9">
        <v>0.42</v>
      </c>
      <c r="BX230" s="9" t="s">
        <v>322</v>
      </c>
      <c r="BY230" s="755">
        <v>165</v>
      </c>
      <c r="BZ230" s="9" t="s">
        <v>315</v>
      </c>
      <c r="CA230" s="755">
        <v>11.8</v>
      </c>
      <c r="CB230" s="9" t="s">
        <v>315</v>
      </c>
      <c r="CC230" s="755">
        <v>13</v>
      </c>
      <c r="CD230" s="9" t="s">
        <v>315</v>
      </c>
      <c r="CE230" s="755">
        <v>196.2</v>
      </c>
      <c r="CF230" s="9" t="s">
        <v>323</v>
      </c>
      <c r="CG230" s="755">
        <v>105.8</v>
      </c>
      <c r="CH230" s="9" t="s">
        <v>323</v>
      </c>
      <c r="CI230" s="9"/>
      <c r="CJ230" s="9"/>
      <c r="CK230" s="9"/>
    </row>
    <row r="231" spans="1:89" s="98" customFormat="1" x14ac:dyDescent="0.25">
      <c r="A231" s="99">
        <v>10104658</v>
      </c>
      <c r="B231" s="99"/>
      <c r="C231" s="772">
        <v>5468</v>
      </c>
      <c r="D231" s="807">
        <v>0.05</v>
      </c>
      <c r="E231" s="772">
        <f t="shared" si="10"/>
        <v>5741</v>
      </c>
      <c r="F231" s="778">
        <v>1.1000000000000001</v>
      </c>
      <c r="G231" s="774">
        <f t="shared" si="11"/>
        <v>6315</v>
      </c>
      <c r="H231" s="776"/>
      <c r="I231" s="758"/>
      <c r="J231" s="776"/>
      <c r="K231" s="786"/>
      <c r="L231" s="9" t="s">
        <v>308</v>
      </c>
      <c r="M231" s="9" t="s">
        <v>3390</v>
      </c>
      <c r="N231" s="9" t="s">
        <v>397</v>
      </c>
      <c r="O231" s="9" t="s">
        <v>310</v>
      </c>
      <c r="P231" s="9" t="s">
        <v>311</v>
      </c>
      <c r="Q231" s="9" t="s">
        <v>312</v>
      </c>
      <c r="R231" s="9" t="s">
        <v>313</v>
      </c>
      <c r="S231" s="9" t="s">
        <v>314</v>
      </c>
      <c r="T231" s="98" t="s">
        <v>210</v>
      </c>
      <c r="U231" s="99">
        <v>197</v>
      </c>
      <c r="V231" s="99" t="s">
        <v>207</v>
      </c>
      <c r="W231" s="99">
        <v>350</v>
      </c>
      <c r="X231" s="99" t="s">
        <v>207</v>
      </c>
      <c r="Y231" s="99">
        <v>232</v>
      </c>
      <c r="Z231" s="99" t="s">
        <v>207</v>
      </c>
      <c r="AA231" s="9">
        <v>360</v>
      </c>
      <c r="AB231" s="99" t="s">
        <v>207</v>
      </c>
      <c r="AC231" s="9">
        <v>402</v>
      </c>
      <c r="AD231" s="9" t="s">
        <v>207</v>
      </c>
      <c r="AE231" s="9">
        <v>158</v>
      </c>
      <c r="AF231" s="9" t="s">
        <v>315</v>
      </c>
      <c r="AG231" s="14" t="s">
        <v>338</v>
      </c>
      <c r="AH231" s="14" t="s">
        <v>207</v>
      </c>
      <c r="AI231" s="14" t="s">
        <v>339</v>
      </c>
      <c r="AJ231" s="14" t="s">
        <v>207</v>
      </c>
      <c r="AK231" s="9">
        <v>5</v>
      </c>
      <c r="AL231" s="14" t="s">
        <v>207</v>
      </c>
      <c r="AM231" s="9">
        <v>5</v>
      </c>
      <c r="AN231" s="14" t="s">
        <v>207</v>
      </c>
      <c r="AO231" s="9">
        <v>5</v>
      </c>
      <c r="AP231" s="14" t="s">
        <v>207</v>
      </c>
      <c r="AQ231" s="9">
        <v>30</v>
      </c>
      <c r="AR231" s="14" t="s">
        <v>207</v>
      </c>
      <c r="AS231" s="9" t="s">
        <v>43</v>
      </c>
      <c r="AT231" s="9" t="s">
        <v>346</v>
      </c>
      <c r="AU231" s="9" t="s">
        <v>319</v>
      </c>
      <c r="AV231" s="9" t="s">
        <v>320</v>
      </c>
      <c r="AW231" s="9" t="s">
        <v>417</v>
      </c>
      <c r="AX231" s="9">
        <v>9010600000</v>
      </c>
      <c r="AY231" s="99">
        <v>434</v>
      </c>
      <c r="AZ231" s="12" t="s">
        <v>207</v>
      </c>
      <c r="BA231" s="99">
        <v>30</v>
      </c>
      <c r="BB231" s="12" t="s">
        <v>207</v>
      </c>
      <c r="BC231" s="99">
        <v>33</v>
      </c>
      <c r="BD231" s="12" t="s">
        <v>207</v>
      </c>
      <c r="BE231" s="99">
        <v>94</v>
      </c>
      <c r="BF231" s="12" t="s">
        <v>321</v>
      </c>
      <c r="BG231" s="654">
        <v>93.488</v>
      </c>
      <c r="BH231" s="12" t="s">
        <v>321</v>
      </c>
      <c r="BI231" s="99">
        <v>49</v>
      </c>
      <c r="BJ231" s="12" t="s">
        <v>321</v>
      </c>
      <c r="BK231" s="754">
        <v>0</v>
      </c>
      <c r="BL231" s="12" t="s">
        <v>321</v>
      </c>
      <c r="BM231" s="754">
        <v>0.53700000000000003</v>
      </c>
      <c r="BN231" s="12" t="s">
        <v>321</v>
      </c>
      <c r="BO231" s="754">
        <v>1.82</v>
      </c>
      <c r="BP231" s="12" t="s">
        <v>321</v>
      </c>
      <c r="BQ231" s="754">
        <v>0.02</v>
      </c>
      <c r="BR231" s="12" t="s">
        <v>321</v>
      </c>
      <c r="BS231" s="654">
        <v>42.110999999999997</v>
      </c>
      <c r="BT231" s="12" t="s">
        <v>321</v>
      </c>
      <c r="BU231" s="654">
        <v>44.488</v>
      </c>
      <c r="BV231" s="12" t="s">
        <v>321</v>
      </c>
      <c r="BW231" s="9">
        <v>0.44</v>
      </c>
      <c r="BX231" s="9" t="s">
        <v>322</v>
      </c>
      <c r="BY231" s="755">
        <v>170.9</v>
      </c>
      <c r="BZ231" s="9" t="s">
        <v>315</v>
      </c>
      <c r="CA231" s="755">
        <v>11.8</v>
      </c>
      <c r="CB231" s="9" t="s">
        <v>315</v>
      </c>
      <c r="CC231" s="755">
        <v>13</v>
      </c>
      <c r="CD231" s="9" t="s">
        <v>315</v>
      </c>
      <c r="CE231" s="755">
        <v>205</v>
      </c>
      <c r="CF231" s="9" t="s">
        <v>323</v>
      </c>
      <c r="CG231" s="755">
        <v>108</v>
      </c>
      <c r="CH231" s="9" t="s">
        <v>323</v>
      </c>
      <c r="CI231" s="9"/>
      <c r="CJ231" s="9"/>
      <c r="CK231" s="9"/>
    </row>
    <row r="232" spans="1:89" s="98" customFormat="1" x14ac:dyDescent="0.25">
      <c r="A232" s="99">
        <v>10104659</v>
      </c>
      <c r="B232" s="99"/>
      <c r="C232" s="772">
        <v>5807</v>
      </c>
      <c r="D232" s="807">
        <v>0.05</v>
      </c>
      <c r="E232" s="772">
        <f t="shared" si="10"/>
        <v>6097</v>
      </c>
      <c r="F232" s="778">
        <v>1.1000000000000001</v>
      </c>
      <c r="G232" s="774">
        <f t="shared" si="11"/>
        <v>6707</v>
      </c>
      <c r="H232" s="776"/>
      <c r="I232" s="758"/>
      <c r="J232" s="776"/>
      <c r="K232" s="786"/>
      <c r="L232" s="9" t="s">
        <v>308</v>
      </c>
      <c r="M232" s="9" t="s">
        <v>3391</v>
      </c>
      <c r="N232" s="9" t="s">
        <v>397</v>
      </c>
      <c r="O232" s="9" t="s">
        <v>310</v>
      </c>
      <c r="P232" s="9" t="s">
        <v>311</v>
      </c>
      <c r="Q232" s="9" t="s">
        <v>312</v>
      </c>
      <c r="R232" s="9" t="s">
        <v>313</v>
      </c>
      <c r="S232" s="9" t="s">
        <v>314</v>
      </c>
      <c r="T232" s="98" t="s">
        <v>210</v>
      </c>
      <c r="U232" s="99">
        <v>208</v>
      </c>
      <c r="V232" s="99" t="s">
        <v>207</v>
      </c>
      <c r="W232" s="99">
        <v>370</v>
      </c>
      <c r="X232" s="99" t="s">
        <v>207</v>
      </c>
      <c r="Y232" s="99">
        <v>243</v>
      </c>
      <c r="Z232" s="99" t="s">
        <v>207</v>
      </c>
      <c r="AA232" s="9">
        <v>380</v>
      </c>
      <c r="AB232" s="99" t="s">
        <v>207</v>
      </c>
      <c r="AC232" s="9">
        <v>424</v>
      </c>
      <c r="AD232" s="9" t="s">
        <v>207</v>
      </c>
      <c r="AE232" s="9">
        <v>167</v>
      </c>
      <c r="AF232" s="9" t="s">
        <v>315</v>
      </c>
      <c r="AG232" s="14" t="s">
        <v>340</v>
      </c>
      <c r="AH232" s="14" t="s">
        <v>207</v>
      </c>
      <c r="AI232" s="14" t="s">
        <v>341</v>
      </c>
      <c r="AJ232" s="14" t="s">
        <v>207</v>
      </c>
      <c r="AK232" s="9">
        <v>5</v>
      </c>
      <c r="AL232" s="14" t="s">
        <v>207</v>
      </c>
      <c r="AM232" s="9">
        <v>5</v>
      </c>
      <c r="AN232" s="14" t="s">
        <v>207</v>
      </c>
      <c r="AO232" s="9">
        <v>5</v>
      </c>
      <c r="AP232" s="14" t="s">
        <v>207</v>
      </c>
      <c r="AQ232" s="9">
        <v>30</v>
      </c>
      <c r="AR232" s="14" t="s">
        <v>207</v>
      </c>
      <c r="AS232" s="9" t="s">
        <v>43</v>
      </c>
      <c r="AT232" s="9" t="s">
        <v>346</v>
      </c>
      <c r="AU232" s="9" t="s">
        <v>319</v>
      </c>
      <c r="AV232" s="9" t="s">
        <v>320</v>
      </c>
      <c r="AW232" s="9" t="s">
        <v>418</v>
      </c>
      <c r="AX232" s="9">
        <v>9010600000</v>
      </c>
      <c r="AY232" s="99">
        <v>452</v>
      </c>
      <c r="AZ232" s="12" t="s">
        <v>207</v>
      </c>
      <c r="BA232" s="99">
        <v>30</v>
      </c>
      <c r="BB232" s="12" t="s">
        <v>207</v>
      </c>
      <c r="BC232" s="99">
        <v>33</v>
      </c>
      <c r="BD232" s="12" t="s">
        <v>207</v>
      </c>
      <c r="BE232" s="99">
        <v>98</v>
      </c>
      <c r="BF232" s="12" t="s">
        <v>321</v>
      </c>
      <c r="BG232" s="654">
        <v>97.945999999999998</v>
      </c>
      <c r="BH232" s="12" t="s">
        <v>321</v>
      </c>
      <c r="BI232" s="99">
        <v>52</v>
      </c>
      <c r="BJ232" s="12" t="s">
        <v>321</v>
      </c>
      <c r="BK232" s="754">
        <v>0</v>
      </c>
      <c r="BL232" s="12" t="s">
        <v>321</v>
      </c>
      <c r="BM232" s="754">
        <v>0.55300000000000005</v>
      </c>
      <c r="BN232" s="12" t="s">
        <v>321</v>
      </c>
      <c r="BO232" s="754">
        <v>1.82</v>
      </c>
      <c r="BP232" s="12" t="s">
        <v>321</v>
      </c>
      <c r="BQ232" s="754">
        <v>0.02</v>
      </c>
      <c r="BR232" s="12" t="s">
        <v>321</v>
      </c>
      <c r="BS232" s="654">
        <v>43.552999999999997</v>
      </c>
      <c r="BT232" s="12" t="s">
        <v>321</v>
      </c>
      <c r="BU232" s="654">
        <v>45.945999999999998</v>
      </c>
      <c r="BV232" s="12" t="s">
        <v>321</v>
      </c>
      <c r="BW232" s="9">
        <v>0.46</v>
      </c>
      <c r="BX232" s="9" t="s">
        <v>322</v>
      </c>
      <c r="BY232" s="755">
        <v>178</v>
      </c>
      <c r="BZ232" s="9" t="s">
        <v>315</v>
      </c>
      <c r="CA232" s="755">
        <v>11.8</v>
      </c>
      <c r="CB232" s="9" t="s">
        <v>315</v>
      </c>
      <c r="CC232" s="755">
        <v>13</v>
      </c>
      <c r="CD232" s="9" t="s">
        <v>315</v>
      </c>
      <c r="CE232" s="755">
        <v>213.8</v>
      </c>
      <c r="CF232" s="9" t="s">
        <v>323</v>
      </c>
      <c r="CG232" s="755">
        <v>114.6</v>
      </c>
      <c r="CH232" s="9" t="s">
        <v>323</v>
      </c>
      <c r="CI232" s="9"/>
      <c r="CJ232" s="9"/>
      <c r="CK232" s="9"/>
    </row>
    <row r="233" spans="1:89" s="98" customFormat="1" x14ac:dyDescent="0.25">
      <c r="A233" s="99">
        <v>10104660</v>
      </c>
      <c r="B233" s="99"/>
      <c r="C233" s="772">
        <v>6161</v>
      </c>
      <c r="D233" s="807">
        <v>0.05</v>
      </c>
      <c r="E233" s="772">
        <f t="shared" si="10"/>
        <v>6469</v>
      </c>
      <c r="F233" s="778">
        <v>1.1000000000000001</v>
      </c>
      <c r="G233" s="774">
        <f t="shared" si="11"/>
        <v>7116</v>
      </c>
      <c r="H233" s="776"/>
      <c r="I233" s="758"/>
      <c r="J233" s="776"/>
      <c r="K233" s="786"/>
      <c r="L233" s="9" t="s">
        <v>308</v>
      </c>
      <c r="M233" s="9" t="s">
        <v>3392</v>
      </c>
      <c r="N233" s="9" t="s">
        <v>397</v>
      </c>
      <c r="O233" s="9" t="s">
        <v>310</v>
      </c>
      <c r="P233" s="9" t="s">
        <v>311</v>
      </c>
      <c r="Q233" s="9" t="s">
        <v>312</v>
      </c>
      <c r="R233" s="9" t="s">
        <v>313</v>
      </c>
      <c r="S233" s="9" t="s">
        <v>314</v>
      </c>
      <c r="T233" s="98" t="s">
        <v>210</v>
      </c>
      <c r="U233" s="99">
        <v>219</v>
      </c>
      <c r="V233" s="99" t="s">
        <v>207</v>
      </c>
      <c r="W233" s="99">
        <v>390</v>
      </c>
      <c r="X233" s="99" t="s">
        <v>207</v>
      </c>
      <c r="Y233" s="99">
        <v>254</v>
      </c>
      <c r="Z233" s="99" t="s">
        <v>207</v>
      </c>
      <c r="AA233" s="9">
        <v>400</v>
      </c>
      <c r="AB233" s="99" t="s">
        <v>207</v>
      </c>
      <c r="AC233" s="9">
        <v>447</v>
      </c>
      <c r="AD233" s="9" t="s">
        <v>207</v>
      </c>
      <c r="AE233" s="9">
        <v>176</v>
      </c>
      <c r="AF233" s="9" t="s">
        <v>315</v>
      </c>
      <c r="AG233" s="14" t="s">
        <v>342</v>
      </c>
      <c r="AH233" s="14" t="s">
        <v>207</v>
      </c>
      <c r="AI233" s="14" t="s">
        <v>343</v>
      </c>
      <c r="AJ233" s="14" t="s">
        <v>207</v>
      </c>
      <c r="AK233" s="9">
        <v>5</v>
      </c>
      <c r="AL233" s="14" t="s">
        <v>207</v>
      </c>
      <c r="AM233" s="9">
        <v>5</v>
      </c>
      <c r="AN233" s="14" t="s">
        <v>207</v>
      </c>
      <c r="AO233" s="9">
        <v>5</v>
      </c>
      <c r="AP233" s="14" t="s">
        <v>207</v>
      </c>
      <c r="AQ233" s="9">
        <v>30</v>
      </c>
      <c r="AR233" s="14" t="s">
        <v>207</v>
      </c>
      <c r="AS233" s="9" t="s">
        <v>43</v>
      </c>
      <c r="AT233" s="9" t="s">
        <v>346</v>
      </c>
      <c r="AU233" s="9" t="s">
        <v>319</v>
      </c>
      <c r="AV233" s="9" t="s">
        <v>320</v>
      </c>
      <c r="AW233" s="9" t="s">
        <v>419</v>
      </c>
      <c r="AX233" s="9">
        <v>9010600000</v>
      </c>
      <c r="AY233" s="99">
        <v>472</v>
      </c>
      <c r="AZ233" s="12" t="s">
        <v>207</v>
      </c>
      <c r="BA233" s="99">
        <v>30</v>
      </c>
      <c r="BB233" s="12" t="s">
        <v>207</v>
      </c>
      <c r="BC233" s="99">
        <v>33</v>
      </c>
      <c r="BD233" s="12" t="s">
        <v>207</v>
      </c>
      <c r="BE233" s="99">
        <v>103</v>
      </c>
      <c r="BF233" s="12" t="s">
        <v>321</v>
      </c>
      <c r="BG233" s="654">
        <v>102.76300000000001</v>
      </c>
      <c r="BH233" s="12" t="s">
        <v>321</v>
      </c>
      <c r="BI233" s="99">
        <v>55</v>
      </c>
      <c r="BJ233" s="12" t="s">
        <v>321</v>
      </c>
      <c r="BK233" s="754">
        <v>0</v>
      </c>
      <c r="BL233" s="12" t="s">
        <v>321</v>
      </c>
      <c r="BM233" s="754">
        <v>0.56899999999999995</v>
      </c>
      <c r="BN233" s="12" t="s">
        <v>321</v>
      </c>
      <c r="BO233" s="754">
        <v>2.1800000000000002</v>
      </c>
      <c r="BP233" s="12" t="s">
        <v>321</v>
      </c>
      <c r="BQ233" s="754">
        <v>0.02</v>
      </c>
      <c r="BR233" s="12" t="s">
        <v>321</v>
      </c>
      <c r="BS233" s="654">
        <v>44.994</v>
      </c>
      <c r="BT233" s="12" t="s">
        <v>321</v>
      </c>
      <c r="BU233" s="654">
        <v>47.762999999999998</v>
      </c>
      <c r="BV233" s="12" t="s">
        <v>321</v>
      </c>
      <c r="BW233" s="9">
        <v>0.48</v>
      </c>
      <c r="BX233" s="9" t="s">
        <v>322</v>
      </c>
      <c r="BY233" s="755">
        <v>185.8</v>
      </c>
      <c r="BZ233" s="9" t="s">
        <v>315</v>
      </c>
      <c r="CA233" s="755">
        <v>11.8</v>
      </c>
      <c r="CB233" s="9" t="s">
        <v>315</v>
      </c>
      <c r="CC233" s="755">
        <v>13</v>
      </c>
      <c r="CD233" s="9" t="s">
        <v>315</v>
      </c>
      <c r="CE233" s="755">
        <v>222.7</v>
      </c>
      <c r="CF233" s="9" t="s">
        <v>323</v>
      </c>
      <c r="CG233" s="755">
        <v>121.3</v>
      </c>
      <c r="CH233" s="9" t="s">
        <v>323</v>
      </c>
      <c r="CI233" s="9"/>
      <c r="CJ233" s="9"/>
      <c r="CK233" s="9"/>
    </row>
    <row r="234" spans="1:89" s="98" customFormat="1" x14ac:dyDescent="0.25">
      <c r="A234" s="99">
        <v>10104661</v>
      </c>
      <c r="B234" s="99"/>
      <c r="C234" s="772">
        <v>3257</v>
      </c>
      <c r="D234" s="807">
        <v>0.05</v>
      </c>
      <c r="E234" s="772">
        <f t="shared" si="10"/>
        <v>3420</v>
      </c>
      <c r="F234" s="778">
        <v>1.1000000000000001</v>
      </c>
      <c r="G234" s="774">
        <f t="shared" si="11"/>
        <v>3762</v>
      </c>
      <c r="H234" s="776"/>
      <c r="I234" s="758"/>
      <c r="J234" s="776"/>
      <c r="K234" s="786"/>
      <c r="L234" s="9" t="s">
        <v>308</v>
      </c>
      <c r="M234" s="9" t="s">
        <v>3393</v>
      </c>
      <c r="N234" s="9" t="s">
        <v>397</v>
      </c>
      <c r="O234" s="9" t="s">
        <v>310</v>
      </c>
      <c r="P234" s="9" t="s">
        <v>311</v>
      </c>
      <c r="Q234" s="9" t="s">
        <v>312</v>
      </c>
      <c r="R234" s="9" t="s">
        <v>313</v>
      </c>
      <c r="S234" s="9" t="s">
        <v>314</v>
      </c>
      <c r="T234" s="98" t="s">
        <v>210</v>
      </c>
      <c r="U234" s="99">
        <v>107</v>
      </c>
      <c r="V234" s="99" t="s">
        <v>207</v>
      </c>
      <c r="W234" s="99">
        <v>190</v>
      </c>
      <c r="X234" s="99" t="s">
        <v>207</v>
      </c>
      <c r="Y234" s="99">
        <v>142</v>
      </c>
      <c r="Z234" s="99" t="s">
        <v>207</v>
      </c>
      <c r="AA234" s="9">
        <v>200</v>
      </c>
      <c r="AB234" s="99" t="s">
        <v>207</v>
      </c>
      <c r="AC234" s="9">
        <v>218</v>
      </c>
      <c r="AD234" s="9" t="s">
        <v>207</v>
      </c>
      <c r="AE234" s="9">
        <v>86</v>
      </c>
      <c r="AF234" s="9" t="s">
        <v>315</v>
      </c>
      <c r="AG234" s="14" t="s">
        <v>316</v>
      </c>
      <c r="AH234" s="14" t="s">
        <v>207</v>
      </c>
      <c r="AI234" s="14" t="s">
        <v>317</v>
      </c>
      <c r="AJ234" s="14" t="s">
        <v>207</v>
      </c>
      <c r="AK234" s="9">
        <v>5</v>
      </c>
      <c r="AL234" s="14" t="s">
        <v>207</v>
      </c>
      <c r="AM234" s="9">
        <v>5</v>
      </c>
      <c r="AN234" s="14" t="s">
        <v>207</v>
      </c>
      <c r="AO234" s="9">
        <v>5</v>
      </c>
      <c r="AP234" s="14" t="s">
        <v>207</v>
      </c>
      <c r="AQ234" s="9">
        <v>30</v>
      </c>
      <c r="AR234" s="14" t="s">
        <v>207</v>
      </c>
      <c r="AS234" s="9" t="s">
        <v>184</v>
      </c>
      <c r="AT234" s="9" t="s">
        <v>347</v>
      </c>
      <c r="AU234" s="9" t="s">
        <v>319</v>
      </c>
      <c r="AV234" s="9" t="s">
        <v>320</v>
      </c>
      <c r="AW234" s="9" t="s">
        <v>420</v>
      </c>
      <c r="AX234" s="9">
        <v>9010600000</v>
      </c>
      <c r="AY234" s="99">
        <v>272</v>
      </c>
      <c r="AZ234" s="12" t="s">
        <v>207</v>
      </c>
      <c r="BA234" s="99">
        <v>25</v>
      </c>
      <c r="BB234" s="12" t="s">
        <v>207</v>
      </c>
      <c r="BC234" s="99">
        <v>23</v>
      </c>
      <c r="BD234" s="12" t="s">
        <v>207</v>
      </c>
      <c r="BE234" s="99">
        <v>40</v>
      </c>
      <c r="BF234" s="12" t="s">
        <v>321</v>
      </c>
      <c r="BG234" s="654">
        <v>39.718000000000004</v>
      </c>
      <c r="BH234" s="12" t="s">
        <v>321</v>
      </c>
      <c r="BI234" s="99">
        <v>29</v>
      </c>
      <c r="BJ234" s="12" t="s">
        <v>321</v>
      </c>
      <c r="BK234" s="754">
        <v>0</v>
      </c>
      <c r="BL234" s="12" t="s">
        <v>321</v>
      </c>
      <c r="BM234" s="754">
        <v>0.308</v>
      </c>
      <c r="BN234" s="12" t="s">
        <v>321</v>
      </c>
      <c r="BO234" s="754">
        <v>7.7119999999999997</v>
      </c>
      <c r="BP234" s="12" t="s">
        <v>321</v>
      </c>
      <c r="BQ234" s="754">
        <v>0</v>
      </c>
      <c r="BR234" s="12" t="s">
        <v>321</v>
      </c>
      <c r="BS234" s="654">
        <v>2.698</v>
      </c>
      <c r="BT234" s="12" t="s">
        <v>321</v>
      </c>
      <c r="BU234" s="654">
        <v>10.718</v>
      </c>
      <c r="BV234" s="12" t="s">
        <v>321</v>
      </c>
      <c r="BW234" s="9">
        <v>0.16</v>
      </c>
      <c r="BX234" s="9" t="s">
        <v>322</v>
      </c>
      <c r="BY234" s="755">
        <v>107.1</v>
      </c>
      <c r="BZ234" s="9" t="s">
        <v>315</v>
      </c>
      <c r="CA234" s="755">
        <v>9.8000000000000007</v>
      </c>
      <c r="CB234" s="9" t="s">
        <v>315</v>
      </c>
      <c r="CC234" s="755">
        <v>9.1</v>
      </c>
      <c r="CD234" s="9" t="s">
        <v>315</v>
      </c>
      <c r="CE234" s="755">
        <v>90.4</v>
      </c>
      <c r="CF234" s="9" t="s">
        <v>323</v>
      </c>
      <c r="CG234" s="755">
        <v>63.9</v>
      </c>
      <c r="CH234" s="9" t="s">
        <v>323</v>
      </c>
      <c r="CI234" s="9"/>
      <c r="CJ234" s="9"/>
      <c r="CK234" s="9"/>
    </row>
    <row r="235" spans="1:89" s="98" customFormat="1" x14ac:dyDescent="0.25">
      <c r="A235" s="99">
        <v>10104662</v>
      </c>
      <c r="B235" s="99"/>
      <c r="C235" s="772">
        <v>3485</v>
      </c>
      <c r="D235" s="807">
        <v>0.05</v>
      </c>
      <c r="E235" s="772">
        <f t="shared" si="10"/>
        <v>3659</v>
      </c>
      <c r="F235" s="778">
        <v>1.1000000000000001</v>
      </c>
      <c r="G235" s="774">
        <f t="shared" si="11"/>
        <v>4025</v>
      </c>
      <c r="H235" s="776"/>
      <c r="I235" s="758"/>
      <c r="J235" s="776"/>
      <c r="K235" s="786"/>
      <c r="L235" s="9" t="s">
        <v>308</v>
      </c>
      <c r="M235" s="9" t="s">
        <v>3394</v>
      </c>
      <c r="N235" s="9" t="s">
        <v>397</v>
      </c>
      <c r="O235" s="9" t="s">
        <v>310</v>
      </c>
      <c r="P235" s="9" t="s">
        <v>311</v>
      </c>
      <c r="Q235" s="9" t="s">
        <v>312</v>
      </c>
      <c r="R235" s="9" t="s">
        <v>313</v>
      </c>
      <c r="S235" s="9" t="s">
        <v>314</v>
      </c>
      <c r="T235" s="98" t="s">
        <v>210</v>
      </c>
      <c r="U235" s="99">
        <v>118</v>
      </c>
      <c r="V235" s="99" t="s">
        <v>207</v>
      </c>
      <c r="W235" s="99">
        <v>210</v>
      </c>
      <c r="X235" s="99" t="s">
        <v>207</v>
      </c>
      <c r="Y235" s="99">
        <v>153</v>
      </c>
      <c r="Z235" s="99" t="s">
        <v>207</v>
      </c>
      <c r="AA235" s="9">
        <v>220</v>
      </c>
      <c r="AB235" s="99" t="s">
        <v>207</v>
      </c>
      <c r="AC235" s="9">
        <v>241</v>
      </c>
      <c r="AD235" s="9" t="s">
        <v>207</v>
      </c>
      <c r="AE235" s="9">
        <v>95</v>
      </c>
      <c r="AF235" s="9" t="s">
        <v>315</v>
      </c>
      <c r="AG235" s="14" t="s">
        <v>324</v>
      </c>
      <c r="AH235" s="14" t="s">
        <v>207</v>
      </c>
      <c r="AI235" s="14" t="s">
        <v>325</v>
      </c>
      <c r="AJ235" s="14" t="s">
        <v>207</v>
      </c>
      <c r="AK235" s="9">
        <v>5</v>
      </c>
      <c r="AL235" s="14" t="s">
        <v>207</v>
      </c>
      <c r="AM235" s="9">
        <v>5</v>
      </c>
      <c r="AN235" s="14" t="s">
        <v>207</v>
      </c>
      <c r="AO235" s="9">
        <v>5</v>
      </c>
      <c r="AP235" s="14" t="s">
        <v>207</v>
      </c>
      <c r="AQ235" s="9">
        <v>30</v>
      </c>
      <c r="AR235" s="14" t="s">
        <v>207</v>
      </c>
      <c r="AS235" s="9" t="s">
        <v>184</v>
      </c>
      <c r="AT235" s="9" t="s">
        <v>347</v>
      </c>
      <c r="AU235" s="9" t="s">
        <v>319</v>
      </c>
      <c r="AV235" s="9" t="s">
        <v>320</v>
      </c>
      <c r="AW235" s="9" t="s">
        <v>421</v>
      </c>
      <c r="AX235" s="9">
        <v>9010600000</v>
      </c>
      <c r="AY235" s="99">
        <v>292</v>
      </c>
      <c r="AZ235" s="12" t="s">
        <v>207</v>
      </c>
      <c r="BA235" s="99">
        <v>25</v>
      </c>
      <c r="BB235" s="12" t="s">
        <v>207</v>
      </c>
      <c r="BC235" s="99">
        <v>23</v>
      </c>
      <c r="BD235" s="12" t="s">
        <v>207</v>
      </c>
      <c r="BE235" s="99">
        <v>44</v>
      </c>
      <c r="BF235" s="12" t="s">
        <v>321</v>
      </c>
      <c r="BG235" s="654">
        <v>43.438000000000002</v>
      </c>
      <c r="BH235" s="12" t="s">
        <v>321</v>
      </c>
      <c r="BI235" s="99">
        <v>32</v>
      </c>
      <c r="BJ235" s="12" t="s">
        <v>321</v>
      </c>
      <c r="BK235" s="754">
        <v>0</v>
      </c>
      <c r="BL235" s="12" t="s">
        <v>321</v>
      </c>
      <c r="BM235" s="754">
        <v>0.316</v>
      </c>
      <c r="BN235" s="12" t="s">
        <v>321</v>
      </c>
      <c r="BO235" s="754">
        <v>8.4239999999999995</v>
      </c>
      <c r="BP235" s="12" t="s">
        <v>321</v>
      </c>
      <c r="BQ235" s="754">
        <v>0</v>
      </c>
      <c r="BR235" s="12" t="s">
        <v>321</v>
      </c>
      <c r="BS235" s="654">
        <v>2.698</v>
      </c>
      <c r="BT235" s="12" t="s">
        <v>321</v>
      </c>
      <c r="BU235" s="654">
        <v>11.438000000000001</v>
      </c>
      <c r="BV235" s="12" t="s">
        <v>321</v>
      </c>
      <c r="BW235" s="9">
        <v>0.17</v>
      </c>
      <c r="BX235" s="9" t="s">
        <v>322</v>
      </c>
      <c r="BY235" s="755">
        <v>115</v>
      </c>
      <c r="BZ235" s="9" t="s">
        <v>315</v>
      </c>
      <c r="CA235" s="755">
        <v>9.8000000000000007</v>
      </c>
      <c r="CB235" s="9" t="s">
        <v>315</v>
      </c>
      <c r="CC235" s="755">
        <v>9.1</v>
      </c>
      <c r="CD235" s="9" t="s">
        <v>315</v>
      </c>
      <c r="CE235" s="755">
        <v>97</v>
      </c>
      <c r="CF235" s="9" t="s">
        <v>323</v>
      </c>
      <c r="CG235" s="755">
        <v>70.5</v>
      </c>
      <c r="CH235" s="9" t="s">
        <v>323</v>
      </c>
      <c r="CI235" s="9"/>
      <c r="CJ235" s="9"/>
      <c r="CK235" s="9"/>
    </row>
    <row r="236" spans="1:89" s="98" customFormat="1" x14ac:dyDescent="0.25">
      <c r="A236" s="99">
        <v>10104663</v>
      </c>
      <c r="B236" s="99"/>
      <c r="C236" s="772">
        <v>3724</v>
      </c>
      <c r="D236" s="807">
        <v>0.05</v>
      </c>
      <c r="E236" s="772">
        <f t="shared" si="10"/>
        <v>3910</v>
      </c>
      <c r="F236" s="778">
        <v>1.1000000000000001</v>
      </c>
      <c r="G236" s="774">
        <f t="shared" si="11"/>
        <v>4301</v>
      </c>
      <c r="H236" s="776"/>
      <c r="I236" s="758"/>
      <c r="J236" s="776"/>
      <c r="K236" s="786"/>
      <c r="L236" s="9" t="s">
        <v>308</v>
      </c>
      <c r="M236" s="9" t="s">
        <v>3395</v>
      </c>
      <c r="N236" s="9" t="s">
        <v>397</v>
      </c>
      <c r="O236" s="9" t="s">
        <v>310</v>
      </c>
      <c r="P236" s="9" t="s">
        <v>311</v>
      </c>
      <c r="Q236" s="9" t="s">
        <v>312</v>
      </c>
      <c r="R236" s="9" t="s">
        <v>313</v>
      </c>
      <c r="S236" s="9" t="s">
        <v>314</v>
      </c>
      <c r="T236" s="98" t="s">
        <v>210</v>
      </c>
      <c r="U236" s="99">
        <v>129</v>
      </c>
      <c r="V236" s="99" t="s">
        <v>207</v>
      </c>
      <c r="W236" s="99">
        <v>230</v>
      </c>
      <c r="X236" s="99" t="s">
        <v>207</v>
      </c>
      <c r="Y236" s="99">
        <v>164</v>
      </c>
      <c r="Z236" s="99" t="s">
        <v>207</v>
      </c>
      <c r="AA236" s="9">
        <v>240</v>
      </c>
      <c r="AB236" s="99" t="s">
        <v>207</v>
      </c>
      <c r="AC236" s="9">
        <v>264</v>
      </c>
      <c r="AD236" s="9" t="s">
        <v>207</v>
      </c>
      <c r="AE236" s="9">
        <v>104</v>
      </c>
      <c r="AF236" s="9" t="s">
        <v>315</v>
      </c>
      <c r="AG236" s="14" t="s">
        <v>326</v>
      </c>
      <c r="AH236" s="14" t="s">
        <v>207</v>
      </c>
      <c r="AI236" s="14" t="s">
        <v>327</v>
      </c>
      <c r="AJ236" s="14" t="s">
        <v>207</v>
      </c>
      <c r="AK236" s="9">
        <v>5</v>
      </c>
      <c r="AL236" s="14" t="s">
        <v>207</v>
      </c>
      <c r="AM236" s="9">
        <v>5</v>
      </c>
      <c r="AN236" s="14" t="s">
        <v>207</v>
      </c>
      <c r="AO236" s="9">
        <v>5</v>
      </c>
      <c r="AP236" s="14" t="s">
        <v>207</v>
      </c>
      <c r="AQ236" s="9">
        <v>30</v>
      </c>
      <c r="AR236" s="14" t="s">
        <v>207</v>
      </c>
      <c r="AS236" s="9" t="s">
        <v>184</v>
      </c>
      <c r="AT236" s="9" t="s">
        <v>347</v>
      </c>
      <c r="AU236" s="9" t="s">
        <v>319</v>
      </c>
      <c r="AV236" s="9" t="s">
        <v>320</v>
      </c>
      <c r="AW236" s="9" t="s">
        <v>422</v>
      </c>
      <c r="AX236" s="9">
        <v>9010600000</v>
      </c>
      <c r="AY236" s="99">
        <v>312</v>
      </c>
      <c r="AZ236" s="12" t="s">
        <v>207</v>
      </c>
      <c r="BA236" s="99">
        <v>25</v>
      </c>
      <c r="BB236" s="12" t="s">
        <v>207</v>
      </c>
      <c r="BC236" s="99">
        <v>23</v>
      </c>
      <c r="BD236" s="12" t="s">
        <v>207</v>
      </c>
      <c r="BE236" s="99">
        <v>47</v>
      </c>
      <c r="BF236" s="12" t="s">
        <v>321</v>
      </c>
      <c r="BG236" s="654">
        <v>46.198</v>
      </c>
      <c r="BH236" s="12" t="s">
        <v>321</v>
      </c>
      <c r="BI236" s="99">
        <v>34</v>
      </c>
      <c r="BJ236" s="12" t="s">
        <v>321</v>
      </c>
      <c r="BK236" s="754">
        <v>0</v>
      </c>
      <c r="BL236" s="12" t="s">
        <v>321</v>
      </c>
      <c r="BM236" s="754">
        <v>0.32400000000000001</v>
      </c>
      <c r="BN236" s="12" t="s">
        <v>321</v>
      </c>
      <c r="BO236" s="754">
        <v>9.1760000000000002</v>
      </c>
      <c r="BP236" s="12" t="s">
        <v>321</v>
      </c>
      <c r="BQ236" s="754">
        <v>0</v>
      </c>
      <c r="BR236" s="12" t="s">
        <v>321</v>
      </c>
      <c r="BS236" s="654">
        <v>2.698</v>
      </c>
      <c r="BT236" s="12" t="s">
        <v>321</v>
      </c>
      <c r="BU236" s="654">
        <v>12.198</v>
      </c>
      <c r="BV236" s="12" t="s">
        <v>321</v>
      </c>
      <c r="BW236" s="9">
        <v>0.18</v>
      </c>
      <c r="BX236" s="9" t="s">
        <v>322</v>
      </c>
      <c r="BY236" s="755">
        <v>122.8</v>
      </c>
      <c r="BZ236" s="9" t="s">
        <v>315</v>
      </c>
      <c r="CA236" s="755">
        <v>9.8000000000000007</v>
      </c>
      <c r="CB236" s="9" t="s">
        <v>315</v>
      </c>
      <c r="CC236" s="755">
        <v>9.1</v>
      </c>
      <c r="CD236" s="9" t="s">
        <v>315</v>
      </c>
      <c r="CE236" s="755">
        <v>103.6</v>
      </c>
      <c r="CF236" s="9" t="s">
        <v>323</v>
      </c>
      <c r="CG236" s="755">
        <v>75</v>
      </c>
      <c r="CH236" s="9" t="s">
        <v>323</v>
      </c>
      <c r="CI236" s="9"/>
      <c r="CJ236" s="9"/>
      <c r="CK236" s="9"/>
    </row>
    <row r="237" spans="1:89" s="98" customFormat="1" x14ac:dyDescent="0.25">
      <c r="A237" s="99">
        <v>10104664</v>
      </c>
      <c r="B237" s="99"/>
      <c r="C237" s="772">
        <v>3980</v>
      </c>
      <c r="D237" s="807">
        <v>0.05</v>
      </c>
      <c r="E237" s="772">
        <f t="shared" si="10"/>
        <v>4179</v>
      </c>
      <c r="F237" s="778">
        <v>1.1000000000000001</v>
      </c>
      <c r="G237" s="774">
        <f t="shared" si="11"/>
        <v>4597</v>
      </c>
      <c r="H237" s="776"/>
      <c r="I237" s="758"/>
      <c r="J237" s="776"/>
      <c r="K237" s="786"/>
      <c r="L237" s="9" t="s">
        <v>308</v>
      </c>
      <c r="M237" s="9" t="s">
        <v>3396</v>
      </c>
      <c r="N237" s="9" t="s">
        <v>397</v>
      </c>
      <c r="O237" s="9" t="s">
        <v>310</v>
      </c>
      <c r="P237" s="9" t="s">
        <v>311</v>
      </c>
      <c r="Q237" s="9" t="s">
        <v>312</v>
      </c>
      <c r="R237" s="9" t="s">
        <v>313</v>
      </c>
      <c r="S237" s="9" t="s">
        <v>314</v>
      </c>
      <c r="T237" s="98" t="s">
        <v>210</v>
      </c>
      <c r="U237" s="99">
        <v>141</v>
      </c>
      <c r="V237" s="99" t="s">
        <v>207</v>
      </c>
      <c r="W237" s="99">
        <v>250</v>
      </c>
      <c r="X237" s="99" t="s">
        <v>207</v>
      </c>
      <c r="Y237" s="99">
        <v>176</v>
      </c>
      <c r="Z237" s="99" t="s">
        <v>207</v>
      </c>
      <c r="AA237" s="9">
        <v>260</v>
      </c>
      <c r="AB237" s="99" t="s">
        <v>207</v>
      </c>
      <c r="AC237" s="9">
        <v>287</v>
      </c>
      <c r="AD237" s="9" t="s">
        <v>207</v>
      </c>
      <c r="AE237" s="9">
        <v>113</v>
      </c>
      <c r="AF237" s="9" t="s">
        <v>315</v>
      </c>
      <c r="AG237" s="14" t="s">
        <v>328</v>
      </c>
      <c r="AH237" s="14" t="s">
        <v>207</v>
      </c>
      <c r="AI237" s="14" t="s">
        <v>329</v>
      </c>
      <c r="AJ237" s="14" t="s">
        <v>207</v>
      </c>
      <c r="AK237" s="9">
        <v>5</v>
      </c>
      <c r="AL237" s="14" t="s">
        <v>207</v>
      </c>
      <c r="AM237" s="9">
        <v>5</v>
      </c>
      <c r="AN237" s="14" t="s">
        <v>207</v>
      </c>
      <c r="AO237" s="9">
        <v>5</v>
      </c>
      <c r="AP237" s="14" t="s">
        <v>207</v>
      </c>
      <c r="AQ237" s="9">
        <v>30</v>
      </c>
      <c r="AR237" s="14" t="s">
        <v>207</v>
      </c>
      <c r="AS237" s="9" t="s">
        <v>184</v>
      </c>
      <c r="AT237" s="9" t="s">
        <v>347</v>
      </c>
      <c r="AU237" s="9" t="s">
        <v>319</v>
      </c>
      <c r="AV237" s="9" t="s">
        <v>320</v>
      </c>
      <c r="AW237" s="9" t="s">
        <v>423</v>
      </c>
      <c r="AX237" s="9">
        <v>9010600000</v>
      </c>
      <c r="AY237" s="99">
        <v>330</v>
      </c>
      <c r="AZ237" s="12" t="s">
        <v>207</v>
      </c>
      <c r="BA237" s="99">
        <v>25</v>
      </c>
      <c r="BB237" s="12" t="s">
        <v>207</v>
      </c>
      <c r="BC237" s="99">
        <v>23</v>
      </c>
      <c r="BD237" s="12" t="s">
        <v>207</v>
      </c>
      <c r="BE237" s="99">
        <v>50</v>
      </c>
      <c r="BF237" s="12" t="s">
        <v>321</v>
      </c>
      <c r="BG237" s="654">
        <v>49.438000000000002</v>
      </c>
      <c r="BH237" s="12" t="s">
        <v>321</v>
      </c>
      <c r="BI237" s="99">
        <v>37</v>
      </c>
      <c r="BJ237" s="12" t="s">
        <v>321</v>
      </c>
      <c r="BK237" s="754">
        <v>0</v>
      </c>
      <c r="BL237" s="12" t="s">
        <v>321</v>
      </c>
      <c r="BM237" s="754">
        <v>0.33200000000000002</v>
      </c>
      <c r="BN237" s="12" t="s">
        <v>321</v>
      </c>
      <c r="BO237" s="754">
        <v>9.4079999999999995</v>
      </c>
      <c r="BP237" s="12" t="s">
        <v>321</v>
      </c>
      <c r="BQ237" s="754">
        <v>0</v>
      </c>
      <c r="BR237" s="12" t="s">
        <v>321</v>
      </c>
      <c r="BS237" s="654">
        <v>2.698</v>
      </c>
      <c r="BT237" s="12" t="s">
        <v>321</v>
      </c>
      <c r="BU237" s="654">
        <v>12.438000000000001</v>
      </c>
      <c r="BV237" s="12" t="s">
        <v>321</v>
      </c>
      <c r="BW237" s="9">
        <v>0.19</v>
      </c>
      <c r="BX237" s="9" t="s">
        <v>322</v>
      </c>
      <c r="BY237" s="755">
        <v>129.9</v>
      </c>
      <c r="BZ237" s="9" t="s">
        <v>315</v>
      </c>
      <c r="CA237" s="755">
        <v>9.8000000000000007</v>
      </c>
      <c r="CB237" s="9" t="s">
        <v>315</v>
      </c>
      <c r="CC237" s="755">
        <v>9.1</v>
      </c>
      <c r="CD237" s="9" t="s">
        <v>315</v>
      </c>
      <c r="CE237" s="755">
        <v>110.2</v>
      </c>
      <c r="CF237" s="9" t="s">
        <v>323</v>
      </c>
      <c r="CG237" s="755">
        <v>81.599999999999994</v>
      </c>
      <c r="CH237" s="9" t="s">
        <v>323</v>
      </c>
      <c r="CI237" s="9"/>
      <c r="CJ237" s="9"/>
      <c r="CK237" s="9"/>
    </row>
    <row r="238" spans="1:89" s="98" customFormat="1" x14ac:dyDescent="0.25">
      <c r="A238" s="99">
        <v>10104665</v>
      </c>
      <c r="B238" s="99"/>
      <c r="C238" s="772">
        <v>4249</v>
      </c>
      <c r="D238" s="807">
        <v>0.05</v>
      </c>
      <c r="E238" s="772">
        <f t="shared" si="10"/>
        <v>4461</v>
      </c>
      <c r="F238" s="778">
        <v>1.1000000000000001</v>
      </c>
      <c r="G238" s="774">
        <f t="shared" si="11"/>
        <v>4907</v>
      </c>
      <c r="H238" s="776"/>
      <c r="I238" s="758"/>
      <c r="J238" s="776"/>
      <c r="K238" s="786"/>
      <c r="L238" s="9" t="s">
        <v>308</v>
      </c>
      <c r="M238" s="9" t="s">
        <v>3397</v>
      </c>
      <c r="N238" s="9" t="s">
        <v>397</v>
      </c>
      <c r="O238" s="9" t="s">
        <v>310</v>
      </c>
      <c r="P238" s="9" t="s">
        <v>311</v>
      </c>
      <c r="Q238" s="9" t="s">
        <v>312</v>
      </c>
      <c r="R238" s="9" t="s">
        <v>313</v>
      </c>
      <c r="S238" s="9" t="s">
        <v>314</v>
      </c>
      <c r="T238" s="98" t="s">
        <v>210</v>
      </c>
      <c r="U238" s="99">
        <v>152</v>
      </c>
      <c r="V238" s="99" t="s">
        <v>207</v>
      </c>
      <c r="W238" s="99">
        <v>270</v>
      </c>
      <c r="X238" s="99" t="s">
        <v>207</v>
      </c>
      <c r="Y238" s="99">
        <v>187</v>
      </c>
      <c r="Z238" s="99" t="s">
        <v>207</v>
      </c>
      <c r="AA238" s="9">
        <v>280</v>
      </c>
      <c r="AB238" s="99" t="s">
        <v>207</v>
      </c>
      <c r="AC238" s="9">
        <v>310</v>
      </c>
      <c r="AD238" s="9" t="s">
        <v>207</v>
      </c>
      <c r="AE238" s="9">
        <v>122</v>
      </c>
      <c r="AF238" s="9" t="s">
        <v>315</v>
      </c>
      <c r="AG238" s="14" t="s">
        <v>330</v>
      </c>
      <c r="AH238" s="14" t="s">
        <v>207</v>
      </c>
      <c r="AI238" s="14" t="s">
        <v>331</v>
      </c>
      <c r="AJ238" s="14" t="s">
        <v>207</v>
      </c>
      <c r="AK238" s="9">
        <v>5</v>
      </c>
      <c r="AL238" s="14" t="s">
        <v>207</v>
      </c>
      <c r="AM238" s="9">
        <v>5</v>
      </c>
      <c r="AN238" s="14" t="s">
        <v>207</v>
      </c>
      <c r="AO238" s="9">
        <v>5</v>
      </c>
      <c r="AP238" s="14" t="s">
        <v>207</v>
      </c>
      <c r="AQ238" s="9">
        <v>30</v>
      </c>
      <c r="AR238" s="14" t="s">
        <v>207</v>
      </c>
      <c r="AS238" s="9" t="s">
        <v>184</v>
      </c>
      <c r="AT238" s="9" t="s">
        <v>347</v>
      </c>
      <c r="AU238" s="9" t="s">
        <v>319</v>
      </c>
      <c r="AV238" s="9" t="s">
        <v>320</v>
      </c>
      <c r="AW238" s="9" t="s">
        <v>424</v>
      </c>
      <c r="AX238" s="9">
        <v>9010600000</v>
      </c>
      <c r="AY238" s="99">
        <v>351</v>
      </c>
      <c r="AZ238" s="12" t="s">
        <v>207</v>
      </c>
      <c r="BA238" s="99">
        <v>25</v>
      </c>
      <c r="BB238" s="12" t="s">
        <v>207</v>
      </c>
      <c r="BC238" s="99">
        <v>23</v>
      </c>
      <c r="BD238" s="12" t="s">
        <v>207</v>
      </c>
      <c r="BE238" s="99">
        <v>51</v>
      </c>
      <c r="BF238" s="12" t="s">
        <v>321</v>
      </c>
      <c r="BG238" s="654">
        <v>50.238</v>
      </c>
      <c r="BH238" s="12" t="s">
        <v>321</v>
      </c>
      <c r="BI238" s="99">
        <v>39</v>
      </c>
      <c r="BJ238" s="12" t="s">
        <v>321</v>
      </c>
      <c r="BK238" s="754">
        <v>0</v>
      </c>
      <c r="BL238" s="12" t="s">
        <v>321</v>
      </c>
      <c r="BM238" s="754">
        <v>0.34</v>
      </c>
      <c r="BN238" s="12" t="s">
        <v>321</v>
      </c>
      <c r="BO238" s="754">
        <v>8.1999999999999993</v>
      </c>
      <c r="BP238" s="12" t="s">
        <v>321</v>
      </c>
      <c r="BQ238" s="754">
        <v>0</v>
      </c>
      <c r="BR238" s="12" t="s">
        <v>321</v>
      </c>
      <c r="BS238" s="654">
        <v>2.698</v>
      </c>
      <c r="BT238" s="12" t="s">
        <v>321</v>
      </c>
      <c r="BU238" s="654">
        <v>11.238</v>
      </c>
      <c r="BV238" s="12" t="s">
        <v>321</v>
      </c>
      <c r="BW238" s="9">
        <v>0.2</v>
      </c>
      <c r="BX238" s="9" t="s">
        <v>322</v>
      </c>
      <c r="BY238" s="755">
        <v>138.19999999999999</v>
      </c>
      <c r="BZ238" s="9" t="s">
        <v>315</v>
      </c>
      <c r="CA238" s="755">
        <v>9.8000000000000007</v>
      </c>
      <c r="CB238" s="9" t="s">
        <v>315</v>
      </c>
      <c r="CC238" s="755">
        <v>9.1</v>
      </c>
      <c r="CD238" s="9" t="s">
        <v>315</v>
      </c>
      <c r="CE238" s="755">
        <v>114.6</v>
      </c>
      <c r="CF238" s="9" t="s">
        <v>323</v>
      </c>
      <c r="CG238" s="755">
        <v>86</v>
      </c>
      <c r="CH238" s="9" t="s">
        <v>323</v>
      </c>
      <c r="CI238" s="9"/>
      <c r="CJ238" s="9"/>
      <c r="CK238" s="9"/>
    </row>
    <row r="239" spans="1:89" s="98" customFormat="1" x14ac:dyDescent="0.25">
      <c r="A239" s="99">
        <v>10104666</v>
      </c>
      <c r="B239" s="99"/>
      <c r="C239" s="772">
        <v>4533</v>
      </c>
      <c r="D239" s="807">
        <v>0.05</v>
      </c>
      <c r="E239" s="772">
        <f t="shared" si="10"/>
        <v>4760</v>
      </c>
      <c r="F239" s="778">
        <v>1.1000000000000001</v>
      </c>
      <c r="G239" s="774">
        <f t="shared" si="11"/>
        <v>5236</v>
      </c>
      <c r="H239" s="776"/>
      <c r="I239" s="758"/>
      <c r="J239" s="776"/>
      <c r="K239" s="786"/>
      <c r="L239" s="9" t="s">
        <v>308</v>
      </c>
      <c r="M239" s="9" t="s">
        <v>3398</v>
      </c>
      <c r="N239" s="9" t="s">
        <v>397</v>
      </c>
      <c r="O239" s="9" t="s">
        <v>310</v>
      </c>
      <c r="P239" s="9" t="s">
        <v>311</v>
      </c>
      <c r="Q239" s="9" t="s">
        <v>312</v>
      </c>
      <c r="R239" s="9" t="s">
        <v>313</v>
      </c>
      <c r="S239" s="9" t="s">
        <v>314</v>
      </c>
      <c r="T239" s="98" t="s">
        <v>210</v>
      </c>
      <c r="U239" s="99">
        <v>163</v>
      </c>
      <c r="V239" s="99" t="s">
        <v>207</v>
      </c>
      <c r="W239" s="99">
        <v>290</v>
      </c>
      <c r="X239" s="99" t="s">
        <v>207</v>
      </c>
      <c r="Y239" s="99">
        <v>198</v>
      </c>
      <c r="Z239" s="99" t="s">
        <v>207</v>
      </c>
      <c r="AA239" s="9">
        <v>300</v>
      </c>
      <c r="AB239" s="99" t="s">
        <v>207</v>
      </c>
      <c r="AC239" s="9">
        <v>333</v>
      </c>
      <c r="AD239" s="9" t="s">
        <v>207</v>
      </c>
      <c r="AE239" s="9">
        <v>131</v>
      </c>
      <c r="AF239" s="9" t="s">
        <v>315</v>
      </c>
      <c r="AG239" s="14" t="s">
        <v>332</v>
      </c>
      <c r="AH239" s="14" t="s">
        <v>207</v>
      </c>
      <c r="AI239" s="14" t="s">
        <v>333</v>
      </c>
      <c r="AJ239" s="14" t="s">
        <v>207</v>
      </c>
      <c r="AK239" s="9">
        <v>5</v>
      </c>
      <c r="AL239" s="14" t="s">
        <v>207</v>
      </c>
      <c r="AM239" s="9">
        <v>5</v>
      </c>
      <c r="AN239" s="14" t="s">
        <v>207</v>
      </c>
      <c r="AO239" s="9">
        <v>5</v>
      </c>
      <c r="AP239" s="14" t="s">
        <v>207</v>
      </c>
      <c r="AQ239" s="9">
        <v>30</v>
      </c>
      <c r="AR239" s="14" t="s">
        <v>207</v>
      </c>
      <c r="AS239" s="9" t="s">
        <v>184</v>
      </c>
      <c r="AT239" s="9" t="s">
        <v>347</v>
      </c>
      <c r="AU239" s="9" t="s">
        <v>319</v>
      </c>
      <c r="AV239" s="9" t="s">
        <v>320</v>
      </c>
      <c r="AW239" s="9" t="s">
        <v>425</v>
      </c>
      <c r="AX239" s="9">
        <v>9010600000</v>
      </c>
      <c r="AY239" s="99">
        <v>373</v>
      </c>
      <c r="AZ239" s="12" t="s">
        <v>207</v>
      </c>
      <c r="BA239" s="99">
        <v>30</v>
      </c>
      <c r="BB239" s="12" t="s">
        <v>207</v>
      </c>
      <c r="BC239" s="99">
        <v>33</v>
      </c>
      <c r="BD239" s="12" t="s">
        <v>207</v>
      </c>
      <c r="BE239" s="99">
        <v>82</v>
      </c>
      <c r="BF239" s="12" t="s">
        <v>321</v>
      </c>
      <c r="BG239" s="654">
        <v>81.795000000000002</v>
      </c>
      <c r="BH239" s="12" t="s">
        <v>321</v>
      </c>
      <c r="BI239" s="99">
        <v>42</v>
      </c>
      <c r="BJ239" s="12" t="s">
        <v>321</v>
      </c>
      <c r="BK239" s="754">
        <v>0</v>
      </c>
      <c r="BL239" s="12" t="s">
        <v>321</v>
      </c>
      <c r="BM239" s="754">
        <v>0.49</v>
      </c>
      <c r="BN239" s="12" t="s">
        <v>321</v>
      </c>
      <c r="BO239" s="754">
        <v>1.5</v>
      </c>
      <c r="BP239" s="12" t="s">
        <v>321</v>
      </c>
      <c r="BQ239" s="754">
        <v>0.02</v>
      </c>
      <c r="BR239" s="12" t="s">
        <v>321</v>
      </c>
      <c r="BS239" s="654">
        <v>37.784999999999997</v>
      </c>
      <c r="BT239" s="12" t="s">
        <v>321</v>
      </c>
      <c r="BU239" s="654">
        <v>39.795000000000002</v>
      </c>
      <c r="BV239" s="12" t="s">
        <v>321</v>
      </c>
      <c r="BW239" s="9">
        <v>0.38</v>
      </c>
      <c r="BX239" s="9" t="s">
        <v>322</v>
      </c>
      <c r="BY239" s="755">
        <v>146.9</v>
      </c>
      <c r="BZ239" s="9" t="s">
        <v>315</v>
      </c>
      <c r="CA239" s="755">
        <v>11.8</v>
      </c>
      <c r="CB239" s="9" t="s">
        <v>315</v>
      </c>
      <c r="CC239" s="755">
        <v>13</v>
      </c>
      <c r="CD239" s="9" t="s">
        <v>315</v>
      </c>
      <c r="CE239" s="755">
        <v>178.6</v>
      </c>
      <c r="CF239" s="9" t="s">
        <v>323</v>
      </c>
      <c r="CG239" s="755">
        <v>92.6</v>
      </c>
      <c r="CH239" s="9" t="s">
        <v>323</v>
      </c>
      <c r="CI239" s="9"/>
      <c r="CJ239" s="9"/>
      <c r="CK239" s="9"/>
    </row>
    <row r="240" spans="1:89" s="98" customFormat="1" x14ac:dyDescent="0.25">
      <c r="A240" s="99">
        <v>10104667</v>
      </c>
      <c r="B240" s="99"/>
      <c r="C240" s="772">
        <v>4830</v>
      </c>
      <c r="D240" s="807">
        <v>0.05</v>
      </c>
      <c r="E240" s="772">
        <f t="shared" si="10"/>
        <v>5072</v>
      </c>
      <c r="F240" s="778">
        <v>1.1000000000000001</v>
      </c>
      <c r="G240" s="774">
        <f t="shared" si="11"/>
        <v>5579</v>
      </c>
      <c r="H240" s="776"/>
      <c r="I240" s="758"/>
      <c r="J240" s="776"/>
      <c r="K240" s="786"/>
      <c r="L240" s="9" t="s">
        <v>308</v>
      </c>
      <c r="M240" s="9" t="s">
        <v>3399</v>
      </c>
      <c r="N240" s="9" t="s">
        <v>397</v>
      </c>
      <c r="O240" s="9" t="s">
        <v>310</v>
      </c>
      <c r="P240" s="9" t="s">
        <v>311</v>
      </c>
      <c r="Q240" s="9" t="s">
        <v>312</v>
      </c>
      <c r="R240" s="9" t="s">
        <v>313</v>
      </c>
      <c r="S240" s="9" t="s">
        <v>314</v>
      </c>
      <c r="T240" s="98" t="s">
        <v>210</v>
      </c>
      <c r="U240" s="99">
        <v>174</v>
      </c>
      <c r="V240" s="99" t="s">
        <v>207</v>
      </c>
      <c r="W240" s="99">
        <v>310</v>
      </c>
      <c r="X240" s="99" t="s">
        <v>207</v>
      </c>
      <c r="Y240" s="99">
        <v>209</v>
      </c>
      <c r="Z240" s="99" t="s">
        <v>207</v>
      </c>
      <c r="AA240" s="9">
        <v>320</v>
      </c>
      <c r="AB240" s="99" t="s">
        <v>207</v>
      </c>
      <c r="AC240" s="9">
        <v>355</v>
      </c>
      <c r="AD240" s="9" t="s">
        <v>207</v>
      </c>
      <c r="AE240" s="9">
        <v>140</v>
      </c>
      <c r="AF240" s="9" t="s">
        <v>315</v>
      </c>
      <c r="AG240" s="14" t="s">
        <v>334</v>
      </c>
      <c r="AH240" s="14" t="s">
        <v>207</v>
      </c>
      <c r="AI240" s="14" t="s">
        <v>335</v>
      </c>
      <c r="AJ240" s="14" t="s">
        <v>207</v>
      </c>
      <c r="AK240" s="9">
        <v>5</v>
      </c>
      <c r="AL240" s="14" t="s">
        <v>207</v>
      </c>
      <c r="AM240" s="9">
        <v>5</v>
      </c>
      <c r="AN240" s="14" t="s">
        <v>207</v>
      </c>
      <c r="AO240" s="9">
        <v>5</v>
      </c>
      <c r="AP240" s="14" t="s">
        <v>207</v>
      </c>
      <c r="AQ240" s="9">
        <v>30</v>
      </c>
      <c r="AR240" s="14" t="s">
        <v>207</v>
      </c>
      <c r="AS240" s="9" t="s">
        <v>184</v>
      </c>
      <c r="AT240" s="9" t="s">
        <v>347</v>
      </c>
      <c r="AU240" s="9" t="s">
        <v>319</v>
      </c>
      <c r="AV240" s="9" t="s">
        <v>320</v>
      </c>
      <c r="AW240" s="9" t="s">
        <v>426</v>
      </c>
      <c r="AX240" s="9">
        <v>9010600000</v>
      </c>
      <c r="AY240" s="99">
        <v>396</v>
      </c>
      <c r="AZ240" s="12" t="s">
        <v>207</v>
      </c>
      <c r="BA240" s="99">
        <v>30</v>
      </c>
      <c r="BB240" s="12" t="s">
        <v>207</v>
      </c>
      <c r="BC240" s="99">
        <v>33</v>
      </c>
      <c r="BD240" s="12" t="s">
        <v>207</v>
      </c>
      <c r="BE240" s="99">
        <v>87</v>
      </c>
      <c r="BF240" s="12" t="s">
        <v>321</v>
      </c>
      <c r="BG240" s="654">
        <v>86.471000000000004</v>
      </c>
      <c r="BH240" s="12" t="s">
        <v>321</v>
      </c>
      <c r="BI240" s="99">
        <v>45</v>
      </c>
      <c r="BJ240" s="12" t="s">
        <v>321</v>
      </c>
      <c r="BK240" s="754">
        <v>0</v>
      </c>
      <c r="BL240" s="12" t="s">
        <v>321</v>
      </c>
      <c r="BM240" s="754">
        <v>0.50800000000000001</v>
      </c>
      <c r="BN240" s="12" t="s">
        <v>321</v>
      </c>
      <c r="BO240" s="754">
        <v>1.5</v>
      </c>
      <c r="BP240" s="12" t="s">
        <v>321</v>
      </c>
      <c r="BQ240" s="754">
        <v>0.02</v>
      </c>
      <c r="BR240" s="12" t="s">
        <v>321</v>
      </c>
      <c r="BS240" s="654">
        <v>39.442999999999998</v>
      </c>
      <c r="BT240" s="12" t="s">
        <v>321</v>
      </c>
      <c r="BU240" s="654">
        <v>41.470999999999997</v>
      </c>
      <c r="BV240" s="12" t="s">
        <v>321</v>
      </c>
      <c r="BW240" s="9">
        <v>0.4</v>
      </c>
      <c r="BX240" s="9" t="s">
        <v>322</v>
      </c>
      <c r="BY240" s="755">
        <v>155.9</v>
      </c>
      <c r="BZ240" s="9" t="s">
        <v>315</v>
      </c>
      <c r="CA240" s="755">
        <v>11.8</v>
      </c>
      <c r="CB240" s="9" t="s">
        <v>315</v>
      </c>
      <c r="CC240" s="755">
        <v>13</v>
      </c>
      <c r="CD240" s="9" t="s">
        <v>315</v>
      </c>
      <c r="CE240" s="755">
        <v>189.6</v>
      </c>
      <c r="CF240" s="9" t="s">
        <v>323</v>
      </c>
      <c r="CG240" s="755">
        <v>99.2</v>
      </c>
      <c r="CH240" s="9" t="s">
        <v>323</v>
      </c>
      <c r="CI240" s="9"/>
      <c r="CJ240" s="9"/>
      <c r="CK240" s="9"/>
    </row>
    <row r="241" spans="1:89" s="98" customFormat="1" x14ac:dyDescent="0.25">
      <c r="A241" s="99">
        <v>10104668</v>
      </c>
      <c r="B241" s="99"/>
      <c r="C241" s="772">
        <v>5142</v>
      </c>
      <c r="D241" s="807">
        <v>0.05</v>
      </c>
      <c r="E241" s="772">
        <f t="shared" si="10"/>
        <v>5399</v>
      </c>
      <c r="F241" s="778">
        <v>1.1000000000000001</v>
      </c>
      <c r="G241" s="774">
        <f t="shared" si="11"/>
        <v>5939</v>
      </c>
      <c r="H241" s="776"/>
      <c r="I241" s="758"/>
      <c r="J241" s="776"/>
      <c r="K241" s="786"/>
      <c r="L241" s="9" t="s">
        <v>308</v>
      </c>
      <c r="M241" s="9" t="s">
        <v>3400</v>
      </c>
      <c r="N241" s="9" t="s">
        <v>397</v>
      </c>
      <c r="O241" s="9" t="s">
        <v>310</v>
      </c>
      <c r="P241" s="9" t="s">
        <v>311</v>
      </c>
      <c r="Q241" s="9" t="s">
        <v>312</v>
      </c>
      <c r="R241" s="9" t="s">
        <v>313</v>
      </c>
      <c r="S241" s="9" t="s">
        <v>314</v>
      </c>
      <c r="T241" s="98" t="s">
        <v>210</v>
      </c>
      <c r="U241" s="99">
        <v>186</v>
      </c>
      <c r="V241" s="99" t="s">
        <v>207</v>
      </c>
      <c r="W241" s="99">
        <v>330</v>
      </c>
      <c r="X241" s="99" t="s">
        <v>207</v>
      </c>
      <c r="Y241" s="99">
        <v>221</v>
      </c>
      <c r="Z241" s="99" t="s">
        <v>207</v>
      </c>
      <c r="AA241" s="9">
        <v>340</v>
      </c>
      <c r="AB241" s="99" t="s">
        <v>207</v>
      </c>
      <c r="AC241" s="9">
        <v>379</v>
      </c>
      <c r="AD241" s="9" t="s">
        <v>207</v>
      </c>
      <c r="AE241" s="9">
        <v>149</v>
      </c>
      <c r="AF241" s="9" t="s">
        <v>315</v>
      </c>
      <c r="AG241" s="14" t="s">
        <v>336</v>
      </c>
      <c r="AH241" s="14" t="s">
        <v>207</v>
      </c>
      <c r="AI241" s="14" t="s">
        <v>337</v>
      </c>
      <c r="AJ241" s="14" t="s">
        <v>207</v>
      </c>
      <c r="AK241" s="9">
        <v>5</v>
      </c>
      <c r="AL241" s="14" t="s">
        <v>207</v>
      </c>
      <c r="AM241" s="9">
        <v>5</v>
      </c>
      <c r="AN241" s="14" t="s">
        <v>207</v>
      </c>
      <c r="AO241" s="9">
        <v>5</v>
      </c>
      <c r="AP241" s="14" t="s">
        <v>207</v>
      </c>
      <c r="AQ241" s="9">
        <v>30</v>
      </c>
      <c r="AR241" s="14" t="s">
        <v>207</v>
      </c>
      <c r="AS241" s="9" t="s">
        <v>184</v>
      </c>
      <c r="AT241" s="9" t="s">
        <v>347</v>
      </c>
      <c r="AU241" s="9" t="s">
        <v>319</v>
      </c>
      <c r="AV241" s="9" t="s">
        <v>320</v>
      </c>
      <c r="AW241" s="9" t="s">
        <v>427</v>
      </c>
      <c r="AX241" s="9">
        <v>9010600000</v>
      </c>
      <c r="AY241" s="99">
        <v>419</v>
      </c>
      <c r="AZ241" s="12" t="s">
        <v>207</v>
      </c>
      <c r="BA241" s="99">
        <v>30</v>
      </c>
      <c r="BB241" s="12" t="s">
        <v>207</v>
      </c>
      <c r="BC241" s="99">
        <v>33</v>
      </c>
      <c r="BD241" s="12" t="s">
        <v>207</v>
      </c>
      <c r="BE241" s="99">
        <v>92</v>
      </c>
      <c r="BF241" s="12" t="s">
        <v>321</v>
      </c>
      <c r="BG241" s="654">
        <v>91.394000000000005</v>
      </c>
      <c r="BH241" s="12" t="s">
        <v>321</v>
      </c>
      <c r="BI241" s="99">
        <v>48</v>
      </c>
      <c r="BJ241" s="12" t="s">
        <v>321</v>
      </c>
      <c r="BK241" s="754">
        <v>0</v>
      </c>
      <c r="BL241" s="12" t="s">
        <v>321</v>
      </c>
      <c r="BM241" s="754">
        <v>0.52500000000000002</v>
      </c>
      <c r="BN241" s="12" t="s">
        <v>321</v>
      </c>
      <c r="BO241" s="754">
        <v>1.82</v>
      </c>
      <c r="BP241" s="12" t="s">
        <v>321</v>
      </c>
      <c r="BQ241" s="754">
        <v>0.02</v>
      </c>
      <c r="BR241" s="12" t="s">
        <v>321</v>
      </c>
      <c r="BS241" s="654">
        <v>41.029000000000003</v>
      </c>
      <c r="BT241" s="12" t="s">
        <v>321</v>
      </c>
      <c r="BU241" s="654">
        <v>43.393999999999998</v>
      </c>
      <c r="BV241" s="12" t="s">
        <v>321</v>
      </c>
      <c r="BW241" s="9">
        <v>0.42</v>
      </c>
      <c r="BX241" s="9" t="s">
        <v>322</v>
      </c>
      <c r="BY241" s="755">
        <v>165</v>
      </c>
      <c r="BZ241" s="9" t="s">
        <v>315</v>
      </c>
      <c r="CA241" s="755">
        <v>11.8</v>
      </c>
      <c r="CB241" s="9" t="s">
        <v>315</v>
      </c>
      <c r="CC241" s="755">
        <v>13</v>
      </c>
      <c r="CD241" s="9" t="s">
        <v>315</v>
      </c>
      <c r="CE241" s="755">
        <v>196.2</v>
      </c>
      <c r="CF241" s="9" t="s">
        <v>323</v>
      </c>
      <c r="CG241" s="755">
        <v>105.8</v>
      </c>
      <c r="CH241" s="9" t="s">
        <v>323</v>
      </c>
      <c r="CI241" s="9"/>
      <c r="CJ241" s="9"/>
      <c r="CK241" s="9"/>
    </row>
    <row r="242" spans="1:89" s="98" customFormat="1" x14ac:dyDescent="0.25">
      <c r="A242" s="99">
        <v>10104669</v>
      </c>
      <c r="B242" s="99"/>
      <c r="C242" s="772">
        <v>5468</v>
      </c>
      <c r="D242" s="807">
        <v>0.05</v>
      </c>
      <c r="E242" s="772">
        <f t="shared" si="10"/>
        <v>5741</v>
      </c>
      <c r="F242" s="778">
        <v>1.1000000000000001</v>
      </c>
      <c r="G242" s="774">
        <f t="shared" si="11"/>
        <v>6315</v>
      </c>
      <c r="H242" s="776"/>
      <c r="I242" s="758"/>
      <c r="J242" s="776"/>
      <c r="K242" s="786"/>
      <c r="L242" s="9" t="s">
        <v>308</v>
      </c>
      <c r="M242" s="9" t="s">
        <v>3401</v>
      </c>
      <c r="N242" s="9" t="s">
        <v>397</v>
      </c>
      <c r="O242" s="9" t="s">
        <v>310</v>
      </c>
      <c r="P242" s="9" t="s">
        <v>311</v>
      </c>
      <c r="Q242" s="9" t="s">
        <v>312</v>
      </c>
      <c r="R242" s="9" t="s">
        <v>313</v>
      </c>
      <c r="S242" s="9" t="s">
        <v>314</v>
      </c>
      <c r="T242" s="98" t="s">
        <v>210</v>
      </c>
      <c r="U242" s="99">
        <v>197</v>
      </c>
      <c r="V242" s="99" t="s">
        <v>207</v>
      </c>
      <c r="W242" s="99">
        <v>350</v>
      </c>
      <c r="X242" s="99" t="s">
        <v>207</v>
      </c>
      <c r="Y242" s="99">
        <v>232</v>
      </c>
      <c r="Z242" s="99" t="s">
        <v>207</v>
      </c>
      <c r="AA242" s="9">
        <v>360</v>
      </c>
      <c r="AB242" s="99" t="s">
        <v>207</v>
      </c>
      <c r="AC242" s="9">
        <v>402</v>
      </c>
      <c r="AD242" s="9" t="s">
        <v>207</v>
      </c>
      <c r="AE242" s="9">
        <v>158</v>
      </c>
      <c r="AF242" s="9" t="s">
        <v>315</v>
      </c>
      <c r="AG242" s="14" t="s">
        <v>338</v>
      </c>
      <c r="AH242" s="14" t="s">
        <v>207</v>
      </c>
      <c r="AI242" s="14" t="s">
        <v>339</v>
      </c>
      <c r="AJ242" s="14" t="s">
        <v>207</v>
      </c>
      <c r="AK242" s="9">
        <v>5</v>
      </c>
      <c r="AL242" s="14" t="s">
        <v>207</v>
      </c>
      <c r="AM242" s="9">
        <v>5</v>
      </c>
      <c r="AN242" s="14" t="s">
        <v>207</v>
      </c>
      <c r="AO242" s="9">
        <v>5</v>
      </c>
      <c r="AP242" s="14" t="s">
        <v>207</v>
      </c>
      <c r="AQ242" s="9">
        <v>30</v>
      </c>
      <c r="AR242" s="14" t="s">
        <v>207</v>
      </c>
      <c r="AS242" s="9" t="s">
        <v>184</v>
      </c>
      <c r="AT242" s="9" t="s">
        <v>347</v>
      </c>
      <c r="AU242" s="9" t="s">
        <v>319</v>
      </c>
      <c r="AV242" s="9" t="s">
        <v>320</v>
      </c>
      <c r="AW242" s="9" t="s">
        <v>428</v>
      </c>
      <c r="AX242" s="9">
        <v>9010600000</v>
      </c>
      <c r="AY242" s="99">
        <v>434</v>
      </c>
      <c r="AZ242" s="12" t="s">
        <v>207</v>
      </c>
      <c r="BA242" s="99">
        <v>30</v>
      </c>
      <c r="BB242" s="12" t="s">
        <v>207</v>
      </c>
      <c r="BC242" s="99">
        <v>33</v>
      </c>
      <c r="BD242" s="12" t="s">
        <v>207</v>
      </c>
      <c r="BE242" s="99">
        <v>94</v>
      </c>
      <c r="BF242" s="12" t="s">
        <v>321</v>
      </c>
      <c r="BG242" s="654">
        <v>93.488</v>
      </c>
      <c r="BH242" s="12" t="s">
        <v>321</v>
      </c>
      <c r="BI242" s="99">
        <v>49</v>
      </c>
      <c r="BJ242" s="12" t="s">
        <v>321</v>
      </c>
      <c r="BK242" s="754">
        <v>0</v>
      </c>
      <c r="BL242" s="12" t="s">
        <v>321</v>
      </c>
      <c r="BM242" s="754">
        <v>0.53700000000000003</v>
      </c>
      <c r="BN242" s="12" t="s">
        <v>321</v>
      </c>
      <c r="BO242" s="754">
        <v>1.82</v>
      </c>
      <c r="BP242" s="12" t="s">
        <v>321</v>
      </c>
      <c r="BQ242" s="754">
        <v>0.02</v>
      </c>
      <c r="BR242" s="12" t="s">
        <v>321</v>
      </c>
      <c r="BS242" s="654">
        <v>42.110999999999997</v>
      </c>
      <c r="BT242" s="12" t="s">
        <v>321</v>
      </c>
      <c r="BU242" s="654">
        <v>44.488</v>
      </c>
      <c r="BV242" s="12" t="s">
        <v>321</v>
      </c>
      <c r="BW242" s="9">
        <v>0.44</v>
      </c>
      <c r="BX242" s="9" t="s">
        <v>322</v>
      </c>
      <c r="BY242" s="755">
        <v>170.9</v>
      </c>
      <c r="BZ242" s="9" t="s">
        <v>315</v>
      </c>
      <c r="CA242" s="755">
        <v>11.8</v>
      </c>
      <c r="CB242" s="9" t="s">
        <v>315</v>
      </c>
      <c r="CC242" s="755">
        <v>13</v>
      </c>
      <c r="CD242" s="9" t="s">
        <v>315</v>
      </c>
      <c r="CE242" s="755">
        <v>205</v>
      </c>
      <c r="CF242" s="9" t="s">
        <v>323</v>
      </c>
      <c r="CG242" s="755">
        <v>108</v>
      </c>
      <c r="CH242" s="9" t="s">
        <v>323</v>
      </c>
      <c r="CI242" s="9"/>
      <c r="CJ242" s="9"/>
      <c r="CK242" s="9"/>
    </row>
    <row r="243" spans="1:89" s="98" customFormat="1" x14ac:dyDescent="0.25">
      <c r="A243" s="99">
        <v>10104670</v>
      </c>
      <c r="B243" s="99"/>
      <c r="C243" s="772">
        <v>5807</v>
      </c>
      <c r="D243" s="807">
        <v>0.05</v>
      </c>
      <c r="E243" s="772">
        <f t="shared" si="10"/>
        <v>6097</v>
      </c>
      <c r="F243" s="778">
        <v>1.1000000000000001</v>
      </c>
      <c r="G243" s="774">
        <f t="shared" si="11"/>
        <v>6707</v>
      </c>
      <c r="H243" s="776"/>
      <c r="I243" s="758"/>
      <c r="J243" s="776"/>
      <c r="K243" s="786"/>
      <c r="L243" s="9" t="s">
        <v>308</v>
      </c>
      <c r="M243" s="9" t="s">
        <v>3402</v>
      </c>
      <c r="N243" s="9" t="s">
        <v>397</v>
      </c>
      <c r="O243" s="9" t="s">
        <v>310</v>
      </c>
      <c r="P243" s="9" t="s">
        <v>311</v>
      </c>
      <c r="Q243" s="9" t="s">
        <v>312</v>
      </c>
      <c r="R243" s="9" t="s">
        <v>313</v>
      </c>
      <c r="S243" s="9" t="s">
        <v>314</v>
      </c>
      <c r="T243" s="98" t="s">
        <v>210</v>
      </c>
      <c r="U243" s="99">
        <v>208</v>
      </c>
      <c r="V243" s="99" t="s">
        <v>207</v>
      </c>
      <c r="W243" s="99">
        <v>370</v>
      </c>
      <c r="X243" s="99" t="s">
        <v>207</v>
      </c>
      <c r="Y243" s="99">
        <v>243</v>
      </c>
      <c r="Z243" s="99" t="s">
        <v>207</v>
      </c>
      <c r="AA243" s="9">
        <v>380</v>
      </c>
      <c r="AB243" s="99" t="s">
        <v>207</v>
      </c>
      <c r="AC243" s="9">
        <v>424</v>
      </c>
      <c r="AD243" s="9" t="s">
        <v>207</v>
      </c>
      <c r="AE243" s="9">
        <v>167</v>
      </c>
      <c r="AF243" s="9" t="s">
        <v>315</v>
      </c>
      <c r="AG243" s="14" t="s">
        <v>340</v>
      </c>
      <c r="AH243" s="14" t="s">
        <v>207</v>
      </c>
      <c r="AI243" s="14" t="s">
        <v>341</v>
      </c>
      <c r="AJ243" s="14" t="s">
        <v>207</v>
      </c>
      <c r="AK243" s="9">
        <v>5</v>
      </c>
      <c r="AL243" s="14" t="s">
        <v>207</v>
      </c>
      <c r="AM243" s="9">
        <v>5</v>
      </c>
      <c r="AN243" s="14" t="s">
        <v>207</v>
      </c>
      <c r="AO243" s="9">
        <v>5</v>
      </c>
      <c r="AP243" s="14" t="s">
        <v>207</v>
      </c>
      <c r="AQ243" s="9">
        <v>30</v>
      </c>
      <c r="AR243" s="14" t="s">
        <v>207</v>
      </c>
      <c r="AS243" s="9" t="s">
        <v>184</v>
      </c>
      <c r="AT243" s="9" t="s">
        <v>347</v>
      </c>
      <c r="AU243" s="9" t="s">
        <v>319</v>
      </c>
      <c r="AV243" s="9" t="s">
        <v>320</v>
      </c>
      <c r="AW243" s="9" t="s">
        <v>429</v>
      </c>
      <c r="AX243" s="9">
        <v>9010600000</v>
      </c>
      <c r="AY243" s="99">
        <v>452</v>
      </c>
      <c r="AZ243" s="12" t="s">
        <v>207</v>
      </c>
      <c r="BA243" s="99">
        <v>30</v>
      </c>
      <c r="BB243" s="12" t="s">
        <v>207</v>
      </c>
      <c r="BC243" s="99">
        <v>33</v>
      </c>
      <c r="BD243" s="12" t="s">
        <v>207</v>
      </c>
      <c r="BE243" s="99">
        <v>98</v>
      </c>
      <c r="BF243" s="12" t="s">
        <v>321</v>
      </c>
      <c r="BG243" s="654">
        <v>97.945999999999998</v>
      </c>
      <c r="BH243" s="12" t="s">
        <v>321</v>
      </c>
      <c r="BI243" s="99">
        <v>52</v>
      </c>
      <c r="BJ243" s="12" t="s">
        <v>321</v>
      </c>
      <c r="BK243" s="754">
        <v>0</v>
      </c>
      <c r="BL243" s="12" t="s">
        <v>321</v>
      </c>
      <c r="BM243" s="754">
        <v>0.55300000000000005</v>
      </c>
      <c r="BN243" s="12" t="s">
        <v>321</v>
      </c>
      <c r="BO243" s="754">
        <v>1.82</v>
      </c>
      <c r="BP243" s="12" t="s">
        <v>321</v>
      </c>
      <c r="BQ243" s="754">
        <v>0.02</v>
      </c>
      <c r="BR243" s="12" t="s">
        <v>321</v>
      </c>
      <c r="BS243" s="654">
        <v>43.552999999999997</v>
      </c>
      <c r="BT243" s="12" t="s">
        <v>321</v>
      </c>
      <c r="BU243" s="654">
        <v>45.945999999999998</v>
      </c>
      <c r="BV243" s="12" t="s">
        <v>321</v>
      </c>
      <c r="BW243" s="9">
        <v>0.46</v>
      </c>
      <c r="BX243" s="9" t="s">
        <v>322</v>
      </c>
      <c r="BY243" s="755">
        <v>178</v>
      </c>
      <c r="BZ243" s="9" t="s">
        <v>315</v>
      </c>
      <c r="CA243" s="755">
        <v>11.8</v>
      </c>
      <c r="CB243" s="9" t="s">
        <v>315</v>
      </c>
      <c r="CC243" s="755">
        <v>13</v>
      </c>
      <c r="CD243" s="9" t="s">
        <v>315</v>
      </c>
      <c r="CE243" s="755">
        <v>213.8</v>
      </c>
      <c r="CF243" s="9" t="s">
        <v>323</v>
      </c>
      <c r="CG243" s="755">
        <v>114.6</v>
      </c>
      <c r="CH243" s="9" t="s">
        <v>323</v>
      </c>
      <c r="CI243" s="9"/>
      <c r="CJ243" s="9"/>
      <c r="CK243" s="9"/>
    </row>
    <row r="244" spans="1:89" s="98" customFormat="1" x14ac:dyDescent="0.25">
      <c r="A244" s="99">
        <v>10104671</v>
      </c>
      <c r="B244" s="99"/>
      <c r="C244" s="772">
        <v>6161</v>
      </c>
      <c r="D244" s="807">
        <v>0.05</v>
      </c>
      <c r="E244" s="772">
        <f t="shared" si="10"/>
        <v>6469</v>
      </c>
      <c r="F244" s="778">
        <v>1.1000000000000001</v>
      </c>
      <c r="G244" s="774">
        <f t="shared" si="11"/>
        <v>7116</v>
      </c>
      <c r="H244" s="776"/>
      <c r="I244" s="758"/>
      <c r="J244" s="776"/>
      <c r="K244" s="786"/>
      <c r="L244" s="9" t="s">
        <v>308</v>
      </c>
      <c r="M244" s="9" t="s">
        <v>3403</v>
      </c>
      <c r="N244" s="9" t="s">
        <v>397</v>
      </c>
      <c r="O244" s="9" t="s">
        <v>310</v>
      </c>
      <c r="P244" s="9" t="s">
        <v>311</v>
      </c>
      <c r="Q244" s="9" t="s">
        <v>312</v>
      </c>
      <c r="R244" s="9" t="s">
        <v>313</v>
      </c>
      <c r="S244" s="9" t="s">
        <v>314</v>
      </c>
      <c r="T244" s="98" t="s">
        <v>210</v>
      </c>
      <c r="U244" s="99">
        <v>219</v>
      </c>
      <c r="V244" s="99" t="s">
        <v>207</v>
      </c>
      <c r="W244" s="99">
        <v>390</v>
      </c>
      <c r="X244" s="99" t="s">
        <v>207</v>
      </c>
      <c r="Y244" s="99">
        <v>254</v>
      </c>
      <c r="Z244" s="99" t="s">
        <v>207</v>
      </c>
      <c r="AA244" s="9">
        <v>400</v>
      </c>
      <c r="AB244" s="99" t="s">
        <v>207</v>
      </c>
      <c r="AC244" s="9">
        <v>447</v>
      </c>
      <c r="AD244" s="9" t="s">
        <v>207</v>
      </c>
      <c r="AE244" s="9">
        <v>176</v>
      </c>
      <c r="AF244" s="9" t="s">
        <v>315</v>
      </c>
      <c r="AG244" s="14" t="s">
        <v>342</v>
      </c>
      <c r="AH244" s="14" t="s">
        <v>207</v>
      </c>
      <c r="AI244" s="14" t="s">
        <v>343</v>
      </c>
      <c r="AJ244" s="14" t="s">
        <v>207</v>
      </c>
      <c r="AK244" s="9">
        <v>5</v>
      </c>
      <c r="AL244" s="14" t="s">
        <v>207</v>
      </c>
      <c r="AM244" s="9">
        <v>5</v>
      </c>
      <c r="AN244" s="14" t="s">
        <v>207</v>
      </c>
      <c r="AO244" s="9">
        <v>5</v>
      </c>
      <c r="AP244" s="14" t="s">
        <v>207</v>
      </c>
      <c r="AQ244" s="9">
        <v>30</v>
      </c>
      <c r="AR244" s="14" t="s">
        <v>207</v>
      </c>
      <c r="AS244" s="9" t="s">
        <v>184</v>
      </c>
      <c r="AT244" s="9" t="s">
        <v>347</v>
      </c>
      <c r="AU244" s="9" t="s">
        <v>319</v>
      </c>
      <c r="AV244" s="9" t="s">
        <v>320</v>
      </c>
      <c r="AW244" s="9" t="s">
        <v>430</v>
      </c>
      <c r="AX244" s="9">
        <v>9010600000</v>
      </c>
      <c r="AY244" s="99">
        <v>472</v>
      </c>
      <c r="AZ244" s="12" t="s">
        <v>207</v>
      </c>
      <c r="BA244" s="99">
        <v>30</v>
      </c>
      <c r="BB244" s="12" t="s">
        <v>207</v>
      </c>
      <c r="BC244" s="99">
        <v>33</v>
      </c>
      <c r="BD244" s="12" t="s">
        <v>207</v>
      </c>
      <c r="BE244" s="99">
        <v>103</v>
      </c>
      <c r="BF244" s="12" t="s">
        <v>321</v>
      </c>
      <c r="BG244" s="654">
        <v>102.76300000000001</v>
      </c>
      <c r="BH244" s="12" t="s">
        <v>321</v>
      </c>
      <c r="BI244" s="99">
        <v>55</v>
      </c>
      <c r="BJ244" s="12" t="s">
        <v>321</v>
      </c>
      <c r="BK244" s="754">
        <v>0</v>
      </c>
      <c r="BL244" s="12" t="s">
        <v>321</v>
      </c>
      <c r="BM244" s="754">
        <v>0.56899999999999995</v>
      </c>
      <c r="BN244" s="12" t="s">
        <v>321</v>
      </c>
      <c r="BO244" s="754">
        <v>2.1800000000000002</v>
      </c>
      <c r="BP244" s="12" t="s">
        <v>321</v>
      </c>
      <c r="BQ244" s="754">
        <v>0.02</v>
      </c>
      <c r="BR244" s="12" t="s">
        <v>321</v>
      </c>
      <c r="BS244" s="654">
        <v>44.994</v>
      </c>
      <c r="BT244" s="12" t="s">
        <v>321</v>
      </c>
      <c r="BU244" s="654">
        <v>47.762999999999998</v>
      </c>
      <c r="BV244" s="12" t="s">
        <v>321</v>
      </c>
      <c r="BW244" s="9">
        <v>0.48</v>
      </c>
      <c r="BX244" s="9" t="s">
        <v>322</v>
      </c>
      <c r="BY244" s="755">
        <v>185.8</v>
      </c>
      <c r="BZ244" s="9" t="s">
        <v>315</v>
      </c>
      <c r="CA244" s="755">
        <v>11.8</v>
      </c>
      <c r="CB244" s="9" t="s">
        <v>315</v>
      </c>
      <c r="CC244" s="755">
        <v>13</v>
      </c>
      <c r="CD244" s="9" t="s">
        <v>315</v>
      </c>
      <c r="CE244" s="755">
        <v>222.7</v>
      </c>
      <c r="CF244" s="9" t="s">
        <v>323</v>
      </c>
      <c r="CG244" s="755">
        <v>121.3</v>
      </c>
      <c r="CH244" s="9" t="s">
        <v>323</v>
      </c>
      <c r="CI244" s="9"/>
      <c r="CJ244" s="9"/>
      <c r="CK244" s="9"/>
    </row>
    <row r="245" spans="1:89" s="98" customFormat="1" x14ac:dyDescent="0.25">
      <c r="A245" s="99">
        <v>10106628</v>
      </c>
      <c r="B245" s="99"/>
      <c r="C245" s="772">
        <v>2839</v>
      </c>
      <c r="D245" s="807">
        <v>0.05</v>
      </c>
      <c r="E245" s="772">
        <f t="shared" si="10"/>
        <v>2981</v>
      </c>
      <c r="F245" s="778">
        <v>1.1000000000000001</v>
      </c>
      <c r="G245" s="774">
        <f t="shared" si="11"/>
        <v>3279</v>
      </c>
      <c r="H245" s="776"/>
      <c r="I245" s="758"/>
      <c r="J245" s="776"/>
      <c r="K245" s="786"/>
      <c r="L245" s="9" t="s">
        <v>308</v>
      </c>
      <c r="M245" s="9" t="s">
        <v>3404</v>
      </c>
      <c r="N245" s="9" t="s">
        <v>397</v>
      </c>
      <c r="O245" s="9" t="s">
        <v>310</v>
      </c>
      <c r="P245" s="9" t="s">
        <v>311</v>
      </c>
      <c r="Q245" s="9" t="s">
        <v>312</v>
      </c>
      <c r="R245" s="9" t="s">
        <v>313</v>
      </c>
      <c r="S245" s="9" t="s">
        <v>314</v>
      </c>
      <c r="T245" s="98" t="s">
        <v>210</v>
      </c>
      <c r="U245" s="99">
        <v>107</v>
      </c>
      <c r="V245" s="99" t="s">
        <v>207</v>
      </c>
      <c r="W245" s="99">
        <v>190</v>
      </c>
      <c r="X245" s="99" t="s">
        <v>207</v>
      </c>
      <c r="Y245" s="99">
        <v>142</v>
      </c>
      <c r="Z245" s="99" t="s">
        <v>207</v>
      </c>
      <c r="AA245" s="9">
        <v>200</v>
      </c>
      <c r="AB245" s="99" t="s">
        <v>207</v>
      </c>
      <c r="AC245" s="9">
        <v>218</v>
      </c>
      <c r="AD245" s="9" t="s">
        <v>207</v>
      </c>
      <c r="AE245" s="9">
        <v>86</v>
      </c>
      <c r="AF245" s="9" t="s">
        <v>315</v>
      </c>
      <c r="AG245" s="14" t="s">
        <v>316</v>
      </c>
      <c r="AH245" s="14" t="s">
        <v>207</v>
      </c>
      <c r="AI245" s="14" t="s">
        <v>317</v>
      </c>
      <c r="AJ245" s="14" t="s">
        <v>207</v>
      </c>
      <c r="AK245" s="9">
        <v>5</v>
      </c>
      <c r="AL245" s="14" t="s">
        <v>207</v>
      </c>
      <c r="AM245" s="9">
        <v>5</v>
      </c>
      <c r="AN245" s="14" t="s">
        <v>207</v>
      </c>
      <c r="AO245" s="9">
        <v>5</v>
      </c>
      <c r="AP245" s="14" t="s">
        <v>207</v>
      </c>
      <c r="AQ245" s="9">
        <v>30</v>
      </c>
      <c r="AR245" s="14" t="s">
        <v>207</v>
      </c>
      <c r="AS245" s="9" t="s">
        <v>41</v>
      </c>
      <c r="AT245" s="9" t="s">
        <v>344</v>
      </c>
      <c r="AU245" s="9" t="s">
        <v>319</v>
      </c>
      <c r="AV245" s="9" t="s">
        <v>320</v>
      </c>
      <c r="AW245" s="9" t="s">
        <v>497</v>
      </c>
      <c r="AX245" s="9">
        <v>9010600000</v>
      </c>
      <c r="AY245" s="99">
        <v>251</v>
      </c>
      <c r="AZ245" s="12" t="s">
        <v>207</v>
      </c>
      <c r="BA245" s="99">
        <v>25</v>
      </c>
      <c r="BB245" s="12" t="s">
        <v>207</v>
      </c>
      <c r="BC245" s="99">
        <v>23</v>
      </c>
      <c r="BD245" s="12" t="s">
        <v>207</v>
      </c>
      <c r="BE245" s="99">
        <v>27</v>
      </c>
      <c r="BF245" s="12" t="s">
        <v>321</v>
      </c>
      <c r="BG245" s="654">
        <v>26.24</v>
      </c>
      <c r="BH245" s="12" t="s">
        <v>321</v>
      </c>
      <c r="BI245" s="99">
        <v>18</v>
      </c>
      <c r="BJ245" s="12" t="s">
        <v>321</v>
      </c>
      <c r="BK245" s="754">
        <v>0</v>
      </c>
      <c r="BL245" s="12" t="s">
        <v>321</v>
      </c>
      <c r="BM245" s="754">
        <v>5.0999999999999997E-2</v>
      </c>
      <c r="BN245" s="12" t="s">
        <v>321</v>
      </c>
      <c r="BO245" s="754">
        <v>8.1890000000000001</v>
      </c>
      <c r="BP245" s="12" t="s">
        <v>321</v>
      </c>
      <c r="BQ245" s="754">
        <v>0</v>
      </c>
      <c r="BR245" s="12" t="s">
        <v>321</v>
      </c>
      <c r="BS245" s="654">
        <v>0</v>
      </c>
      <c r="BT245" s="12" t="s">
        <v>321</v>
      </c>
      <c r="BU245" s="654">
        <v>8.24</v>
      </c>
      <c r="BV245" s="12" t="s">
        <v>321</v>
      </c>
      <c r="BW245" s="9">
        <v>0.15</v>
      </c>
      <c r="BX245" s="9" t="s">
        <v>322</v>
      </c>
      <c r="BY245" s="755">
        <v>98.8</v>
      </c>
      <c r="BZ245" s="9" t="s">
        <v>315</v>
      </c>
      <c r="CA245" s="755">
        <v>9.8000000000000007</v>
      </c>
      <c r="CB245" s="9" t="s">
        <v>315</v>
      </c>
      <c r="CC245" s="755">
        <v>9.1</v>
      </c>
      <c r="CD245" s="9" t="s">
        <v>315</v>
      </c>
      <c r="CE245" s="755">
        <v>57.3</v>
      </c>
      <c r="CF245" s="9" t="s">
        <v>323</v>
      </c>
      <c r="CG245" s="755">
        <v>39.700000000000003</v>
      </c>
      <c r="CH245" s="9" t="s">
        <v>323</v>
      </c>
      <c r="CI245" s="9"/>
      <c r="CJ245" s="9"/>
      <c r="CK245" s="9"/>
    </row>
    <row r="246" spans="1:89" s="98" customFormat="1" x14ac:dyDescent="0.25">
      <c r="A246" s="99">
        <v>10106629</v>
      </c>
      <c r="B246" s="99"/>
      <c r="C246" s="772">
        <v>3065</v>
      </c>
      <c r="D246" s="807">
        <v>0.05</v>
      </c>
      <c r="E246" s="772">
        <f t="shared" si="10"/>
        <v>3218</v>
      </c>
      <c r="F246" s="778">
        <v>1.1000000000000001</v>
      </c>
      <c r="G246" s="774">
        <f t="shared" si="11"/>
        <v>3540</v>
      </c>
      <c r="H246" s="776"/>
      <c r="I246" s="758"/>
      <c r="J246" s="776"/>
      <c r="K246" s="786"/>
      <c r="L246" s="9" t="s">
        <v>308</v>
      </c>
      <c r="M246" s="9" t="s">
        <v>3405</v>
      </c>
      <c r="N246" s="9" t="s">
        <v>397</v>
      </c>
      <c r="O246" s="9" t="s">
        <v>310</v>
      </c>
      <c r="P246" s="9" t="s">
        <v>311</v>
      </c>
      <c r="Q246" s="9" t="s">
        <v>312</v>
      </c>
      <c r="R246" s="9" t="s">
        <v>313</v>
      </c>
      <c r="S246" s="9" t="s">
        <v>314</v>
      </c>
      <c r="T246" s="98" t="s">
        <v>210</v>
      </c>
      <c r="U246" s="99">
        <v>118</v>
      </c>
      <c r="V246" s="99" t="s">
        <v>207</v>
      </c>
      <c r="W246" s="99">
        <v>210</v>
      </c>
      <c r="X246" s="99" t="s">
        <v>207</v>
      </c>
      <c r="Y246" s="99">
        <v>153</v>
      </c>
      <c r="Z246" s="99" t="s">
        <v>207</v>
      </c>
      <c r="AA246" s="9">
        <v>220</v>
      </c>
      <c r="AB246" s="99" t="s">
        <v>207</v>
      </c>
      <c r="AC246" s="9">
        <v>241</v>
      </c>
      <c r="AD246" s="9" t="s">
        <v>207</v>
      </c>
      <c r="AE246" s="9">
        <v>95</v>
      </c>
      <c r="AF246" s="9" t="s">
        <v>315</v>
      </c>
      <c r="AG246" s="14" t="s">
        <v>324</v>
      </c>
      <c r="AH246" s="14" t="s">
        <v>207</v>
      </c>
      <c r="AI246" s="14" t="s">
        <v>325</v>
      </c>
      <c r="AJ246" s="14" t="s">
        <v>207</v>
      </c>
      <c r="AK246" s="9">
        <v>5</v>
      </c>
      <c r="AL246" s="14" t="s">
        <v>207</v>
      </c>
      <c r="AM246" s="9">
        <v>5</v>
      </c>
      <c r="AN246" s="14" t="s">
        <v>207</v>
      </c>
      <c r="AO246" s="9">
        <v>5</v>
      </c>
      <c r="AP246" s="14" t="s">
        <v>207</v>
      </c>
      <c r="AQ246" s="9">
        <v>30</v>
      </c>
      <c r="AR246" s="14" t="s">
        <v>207</v>
      </c>
      <c r="AS246" s="9" t="s">
        <v>41</v>
      </c>
      <c r="AT246" s="9" t="s">
        <v>344</v>
      </c>
      <c r="AU246" s="9" t="s">
        <v>319</v>
      </c>
      <c r="AV246" s="9" t="s">
        <v>320</v>
      </c>
      <c r="AW246" s="9" t="s">
        <v>498</v>
      </c>
      <c r="AX246" s="9">
        <v>9010600000</v>
      </c>
      <c r="AY246" s="99">
        <v>272</v>
      </c>
      <c r="AZ246" s="12" t="s">
        <v>207</v>
      </c>
      <c r="BA246" s="99">
        <v>25</v>
      </c>
      <c r="BB246" s="12" t="s">
        <v>207</v>
      </c>
      <c r="BC246" s="99">
        <v>23</v>
      </c>
      <c r="BD246" s="12" t="s">
        <v>207</v>
      </c>
      <c r="BE246" s="99">
        <v>30</v>
      </c>
      <c r="BF246" s="12" t="s">
        <v>321</v>
      </c>
      <c r="BG246" s="654">
        <v>29.712</v>
      </c>
      <c r="BH246" s="12" t="s">
        <v>321</v>
      </c>
      <c r="BI246" s="99">
        <v>20</v>
      </c>
      <c r="BJ246" s="12" t="s">
        <v>321</v>
      </c>
      <c r="BK246" s="754">
        <v>0</v>
      </c>
      <c r="BL246" s="12" t="s">
        <v>321</v>
      </c>
      <c r="BM246" s="754">
        <v>5.0999999999999997E-2</v>
      </c>
      <c r="BN246" s="12" t="s">
        <v>321</v>
      </c>
      <c r="BO246" s="754">
        <v>9.6609999999999996</v>
      </c>
      <c r="BP246" s="12" t="s">
        <v>321</v>
      </c>
      <c r="BQ246" s="754">
        <v>0</v>
      </c>
      <c r="BR246" s="12" t="s">
        <v>321</v>
      </c>
      <c r="BS246" s="654">
        <v>0</v>
      </c>
      <c r="BT246" s="12" t="s">
        <v>321</v>
      </c>
      <c r="BU246" s="654">
        <v>9.7119999999999997</v>
      </c>
      <c r="BV246" s="12" t="s">
        <v>321</v>
      </c>
      <c r="BW246" s="9">
        <v>0.16</v>
      </c>
      <c r="BX246" s="9" t="s">
        <v>322</v>
      </c>
      <c r="BY246" s="755">
        <v>107.1</v>
      </c>
      <c r="BZ246" s="9" t="s">
        <v>315</v>
      </c>
      <c r="CA246" s="755">
        <v>9.8000000000000007</v>
      </c>
      <c r="CB246" s="9" t="s">
        <v>315</v>
      </c>
      <c r="CC246" s="755">
        <v>9.1</v>
      </c>
      <c r="CD246" s="9" t="s">
        <v>315</v>
      </c>
      <c r="CE246" s="755">
        <v>63.9</v>
      </c>
      <c r="CF246" s="9" t="s">
        <v>323</v>
      </c>
      <c r="CG246" s="755">
        <v>44.1</v>
      </c>
      <c r="CH246" s="9" t="s">
        <v>323</v>
      </c>
      <c r="CI246" s="9"/>
      <c r="CJ246" s="9"/>
      <c r="CK246" s="9"/>
    </row>
    <row r="247" spans="1:89" s="98" customFormat="1" x14ac:dyDescent="0.25">
      <c r="A247" s="99">
        <v>10106630</v>
      </c>
      <c r="B247" s="99"/>
      <c r="C247" s="772">
        <v>3306</v>
      </c>
      <c r="D247" s="807">
        <v>0.05</v>
      </c>
      <c r="E247" s="772">
        <f t="shared" si="10"/>
        <v>3471</v>
      </c>
      <c r="F247" s="778">
        <v>1.1000000000000001</v>
      </c>
      <c r="G247" s="774">
        <f t="shared" si="11"/>
        <v>3818</v>
      </c>
      <c r="H247" s="776"/>
      <c r="I247" s="758"/>
      <c r="J247" s="776"/>
      <c r="K247" s="786"/>
      <c r="L247" s="9" t="s">
        <v>308</v>
      </c>
      <c r="M247" s="9" t="s">
        <v>3406</v>
      </c>
      <c r="N247" s="9" t="s">
        <v>397</v>
      </c>
      <c r="O247" s="9" t="s">
        <v>310</v>
      </c>
      <c r="P247" s="9" t="s">
        <v>311</v>
      </c>
      <c r="Q247" s="9" t="s">
        <v>312</v>
      </c>
      <c r="R247" s="9" t="s">
        <v>313</v>
      </c>
      <c r="S247" s="9" t="s">
        <v>314</v>
      </c>
      <c r="T247" s="98" t="s">
        <v>210</v>
      </c>
      <c r="U247" s="99">
        <v>129</v>
      </c>
      <c r="V247" s="99" t="s">
        <v>207</v>
      </c>
      <c r="W247" s="99">
        <v>230</v>
      </c>
      <c r="X247" s="99" t="s">
        <v>207</v>
      </c>
      <c r="Y247" s="99">
        <v>164</v>
      </c>
      <c r="Z247" s="99" t="s">
        <v>207</v>
      </c>
      <c r="AA247" s="9">
        <v>240</v>
      </c>
      <c r="AB247" s="99" t="s">
        <v>207</v>
      </c>
      <c r="AC247" s="9">
        <v>264</v>
      </c>
      <c r="AD247" s="9" t="s">
        <v>207</v>
      </c>
      <c r="AE247" s="9">
        <v>104</v>
      </c>
      <c r="AF247" s="9" t="s">
        <v>315</v>
      </c>
      <c r="AG247" s="14" t="s">
        <v>326</v>
      </c>
      <c r="AH247" s="14" t="s">
        <v>207</v>
      </c>
      <c r="AI247" s="14" t="s">
        <v>327</v>
      </c>
      <c r="AJ247" s="14" t="s">
        <v>207</v>
      </c>
      <c r="AK247" s="9">
        <v>5</v>
      </c>
      <c r="AL247" s="14" t="s">
        <v>207</v>
      </c>
      <c r="AM247" s="9">
        <v>5</v>
      </c>
      <c r="AN247" s="14" t="s">
        <v>207</v>
      </c>
      <c r="AO247" s="9">
        <v>5</v>
      </c>
      <c r="AP247" s="14" t="s">
        <v>207</v>
      </c>
      <c r="AQ247" s="9">
        <v>30</v>
      </c>
      <c r="AR247" s="14" t="s">
        <v>207</v>
      </c>
      <c r="AS247" s="9" t="s">
        <v>41</v>
      </c>
      <c r="AT247" s="9" t="s">
        <v>344</v>
      </c>
      <c r="AU247" s="9" t="s">
        <v>319</v>
      </c>
      <c r="AV247" s="9" t="s">
        <v>320</v>
      </c>
      <c r="AW247" s="9" t="s">
        <v>499</v>
      </c>
      <c r="AX247" s="9">
        <v>9010600000</v>
      </c>
      <c r="AY247" s="99">
        <v>292</v>
      </c>
      <c r="AZ247" s="12" t="s">
        <v>207</v>
      </c>
      <c r="BA247" s="99">
        <v>25</v>
      </c>
      <c r="BB247" s="12" t="s">
        <v>207</v>
      </c>
      <c r="BC247" s="99">
        <v>23</v>
      </c>
      <c r="BD247" s="12" t="s">
        <v>207</v>
      </c>
      <c r="BE247" s="99">
        <v>33</v>
      </c>
      <c r="BF247" s="12" t="s">
        <v>321</v>
      </c>
      <c r="BG247" s="654">
        <v>32.064</v>
      </c>
      <c r="BH247" s="12" t="s">
        <v>321</v>
      </c>
      <c r="BI247" s="99">
        <v>21</v>
      </c>
      <c r="BJ247" s="12" t="s">
        <v>321</v>
      </c>
      <c r="BK247" s="754">
        <v>0</v>
      </c>
      <c r="BL247" s="12" t="s">
        <v>321</v>
      </c>
      <c r="BM247" s="754">
        <v>5.0999999999999997E-2</v>
      </c>
      <c r="BN247" s="12" t="s">
        <v>321</v>
      </c>
      <c r="BO247" s="754">
        <v>11.012</v>
      </c>
      <c r="BP247" s="12" t="s">
        <v>321</v>
      </c>
      <c r="BQ247" s="754">
        <v>0</v>
      </c>
      <c r="BR247" s="12" t="s">
        <v>321</v>
      </c>
      <c r="BS247" s="654">
        <v>0</v>
      </c>
      <c r="BT247" s="12" t="s">
        <v>321</v>
      </c>
      <c r="BU247" s="654">
        <v>11.064</v>
      </c>
      <c r="BV247" s="12" t="s">
        <v>321</v>
      </c>
      <c r="BW247" s="9">
        <v>0.17</v>
      </c>
      <c r="BX247" s="9" t="s">
        <v>322</v>
      </c>
      <c r="BY247" s="755">
        <v>115</v>
      </c>
      <c r="BZ247" s="9" t="s">
        <v>315</v>
      </c>
      <c r="CA247" s="755">
        <v>9.8000000000000007</v>
      </c>
      <c r="CB247" s="9" t="s">
        <v>315</v>
      </c>
      <c r="CC247" s="755">
        <v>9.1</v>
      </c>
      <c r="CD247" s="9" t="s">
        <v>315</v>
      </c>
      <c r="CE247" s="755">
        <v>70.5</v>
      </c>
      <c r="CF247" s="9" t="s">
        <v>323</v>
      </c>
      <c r="CG247" s="755">
        <v>46.3</v>
      </c>
      <c r="CH247" s="9" t="s">
        <v>323</v>
      </c>
      <c r="CI247" s="9"/>
      <c r="CJ247" s="9"/>
      <c r="CK247" s="9"/>
    </row>
    <row r="248" spans="1:89" s="98" customFormat="1" x14ac:dyDescent="0.25">
      <c r="A248" s="99">
        <v>10106631</v>
      </c>
      <c r="B248" s="99"/>
      <c r="C248" s="772">
        <v>3561</v>
      </c>
      <c r="D248" s="807">
        <v>0.05</v>
      </c>
      <c r="E248" s="772">
        <f t="shared" si="10"/>
        <v>3739</v>
      </c>
      <c r="F248" s="778">
        <v>1.1000000000000001</v>
      </c>
      <c r="G248" s="774">
        <f t="shared" si="11"/>
        <v>4113</v>
      </c>
      <c r="H248" s="776"/>
      <c r="I248" s="758"/>
      <c r="J248" s="776"/>
      <c r="K248" s="786"/>
      <c r="L248" s="9" t="s">
        <v>308</v>
      </c>
      <c r="M248" s="9" t="s">
        <v>3407</v>
      </c>
      <c r="N248" s="9" t="s">
        <v>397</v>
      </c>
      <c r="O248" s="9" t="s">
        <v>310</v>
      </c>
      <c r="P248" s="9" t="s">
        <v>311</v>
      </c>
      <c r="Q248" s="9" t="s">
        <v>312</v>
      </c>
      <c r="R248" s="9" t="s">
        <v>313</v>
      </c>
      <c r="S248" s="9" t="s">
        <v>314</v>
      </c>
      <c r="T248" s="98" t="s">
        <v>210</v>
      </c>
      <c r="U248" s="99">
        <v>141</v>
      </c>
      <c r="V248" s="99" t="s">
        <v>207</v>
      </c>
      <c r="W248" s="99">
        <v>250</v>
      </c>
      <c r="X248" s="99" t="s">
        <v>207</v>
      </c>
      <c r="Y248" s="99">
        <v>176</v>
      </c>
      <c r="Z248" s="99" t="s">
        <v>207</v>
      </c>
      <c r="AA248" s="9">
        <v>260</v>
      </c>
      <c r="AB248" s="99" t="s">
        <v>207</v>
      </c>
      <c r="AC248" s="9">
        <v>287</v>
      </c>
      <c r="AD248" s="9" t="s">
        <v>207</v>
      </c>
      <c r="AE248" s="9">
        <v>113</v>
      </c>
      <c r="AF248" s="9" t="s">
        <v>315</v>
      </c>
      <c r="AG248" s="14" t="s">
        <v>328</v>
      </c>
      <c r="AH248" s="14" t="s">
        <v>207</v>
      </c>
      <c r="AI248" s="14" t="s">
        <v>329</v>
      </c>
      <c r="AJ248" s="14" t="s">
        <v>207</v>
      </c>
      <c r="AK248" s="9">
        <v>5</v>
      </c>
      <c r="AL248" s="14" t="s">
        <v>207</v>
      </c>
      <c r="AM248" s="9">
        <v>5</v>
      </c>
      <c r="AN248" s="14" t="s">
        <v>207</v>
      </c>
      <c r="AO248" s="9">
        <v>5</v>
      </c>
      <c r="AP248" s="14" t="s">
        <v>207</v>
      </c>
      <c r="AQ248" s="9">
        <v>30</v>
      </c>
      <c r="AR248" s="14" t="s">
        <v>207</v>
      </c>
      <c r="AS248" s="9" t="s">
        <v>41</v>
      </c>
      <c r="AT248" s="9" t="s">
        <v>344</v>
      </c>
      <c r="AU248" s="9" t="s">
        <v>319</v>
      </c>
      <c r="AV248" s="9" t="s">
        <v>320</v>
      </c>
      <c r="AW248" s="9" t="s">
        <v>500</v>
      </c>
      <c r="AX248" s="9">
        <v>9010600000</v>
      </c>
      <c r="AY248" s="99">
        <v>312</v>
      </c>
      <c r="AZ248" s="12" t="s">
        <v>207</v>
      </c>
      <c r="BA248" s="99">
        <v>25</v>
      </c>
      <c r="BB248" s="12" t="s">
        <v>207</v>
      </c>
      <c r="BC248" s="99">
        <v>23</v>
      </c>
      <c r="BD248" s="12" t="s">
        <v>207</v>
      </c>
      <c r="BE248" s="99">
        <v>35</v>
      </c>
      <c r="BF248" s="12" t="s">
        <v>321</v>
      </c>
      <c r="BG248" s="654">
        <v>34.816000000000003</v>
      </c>
      <c r="BH248" s="12" t="s">
        <v>321</v>
      </c>
      <c r="BI248" s="99">
        <v>23</v>
      </c>
      <c r="BJ248" s="12" t="s">
        <v>321</v>
      </c>
      <c r="BK248" s="754">
        <v>0</v>
      </c>
      <c r="BL248" s="12" t="s">
        <v>321</v>
      </c>
      <c r="BM248" s="754">
        <v>5.0999999999999997E-2</v>
      </c>
      <c r="BN248" s="12" t="s">
        <v>321</v>
      </c>
      <c r="BO248" s="754">
        <v>11.763999999999999</v>
      </c>
      <c r="BP248" s="12" t="s">
        <v>321</v>
      </c>
      <c r="BQ248" s="754">
        <v>0</v>
      </c>
      <c r="BR248" s="12" t="s">
        <v>321</v>
      </c>
      <c r="BS248" s="654">
        <v>0</v>
      </c>
      <c r="BT248" s="12" t="s">
        <v>321</v>
      </c>
      <c r="BU248" s="654">
        <v>11.816000000000001</v>
      </c>
      <c r="BV248" s="12" t="s">
        <v>321</v>
      </c>
      <c r="BW248" s="9">
        <v>0.18</v>
      </c>
      <c r="BX248" s="9" t="s">
        <v>322</v>
      </c>
      <c r="BY248" s="755">
        <v>122.8</v>
      </c>
      <c r="BZ248" s="9" t="s">
        <v>315</v>
      </c>
      <c r="CA248" s="755">
        <v>9.8000000000000007</v>
      </c>
      <c r="CB248" s="9" t="s">
        <v>315</v>
      </c>
      <c r="CC248" s="755">
        <v>9.1</v>
      </c>
      <c r="CD248" s="9" t="s">
        <v>315</v>
      </c>
      <c r="CE248" s="755">
        <v>75</v>
      </c>
      <c r="CF248" s="9" t="s">
        <v>323</v>
      </c>
      <c r="CG248" s="755">
        <v>50.7</v>
      </c>
      <c r="CH248" s="9" t="s">
        <v>323</v>
      </c>
      <c r="CI248" s="9"/>
      <c r="CJ248" s="9"/>
      <c r="CK248" s="9"/>
    </row>
    <row r="249" spans="1:89" s="98" customFormat="1" x14ac:dyDescent="0.25">
      <c r="A249" s="99">
        <v>10106632</v>
      </c>
      <c r="B249" s="99"/>
      <c r="C249" s="772">
        <v>3830</v>
      </c>
      <c r="D249" s="807">
        <v>0.05</v>
      </c>
      <c r="E249" s="772">
        <f t="shared" si="10"/>
        <v>4022</v>
      </c>
      <c r="F249" s="778">
        <v>1.1000000000000001</v>
      </c>
      <c r="G249" s="774">
        <f t="shared" si="11"/>
        <v>4424</v>
      </c>
      <c r="H249" s="776"/>
      <c r="I249" s="758"/>
      <c r="J249" s="776"/>
      <c r="K249" s="786"/>
      <c r="L249" s="9" t="s">
        <v>308</v>
      </c>
      <c r="M249" s="9" t="s">
        <v>3408</v>
      </c>
      <c r="N249" s="9" t="s">
        <v>397</v>
      </c>
      <c r="O249" s="9" t="s">
        <v>310</v>
      </c>
      <c r="P249" s="9" t="s">
        <v>311</v>
      </c>
      <c r="Q249" s="9" t="s">
        <v>312</v>
      </c>
      <c r="R249" s="9" t="s">
        <v>313</v>
      </c>
      <c r="S249" s="9" t="s">
        <v>314</v>
      </c>
      <c r="T249" s="98" t="s">
        <v>210</v>
      </c>
      <c r="U249" s="99">
        <v>152</v>
      </c>
      <c r="V249" s="99" t="s">
        <v>207</v>
      </c>
      <c r="W249" s="99">
        <v>270</v>
      </c>
      <c r="X249" s="99" t="s">
        <v>207</v>
      </c>
      <c r="Y249" s="99">
        <v>187</v>
      </c>
      <c r="Z249" s="99" t="s">
        <v>207</v>
      </c>
      <c r="AA249" s="9">
        <v>280</v>
      </c>
      <c r="AB249" s="99" t="s">
        <v>207</v>
      </c>
      <c r="AC249" s="9">
        <v>310</v>
      </c>
      <c r="AD249" s="9" t="s">
        <v>207</v>
      </c>
      <c r="AE249" s="9">
        <v>122</v>
      </c>
      <c r="AF249" s="9" t="s">
        <v>315</v>
      </c>
      <c r="AG249" s="14" t="s">
        <v>330</v>
      </c>
      <c r="AH249" s="14" t="s">
        <v>207</v>
      </c>
      <c r="AI249" s="14" t="s">
        <v>331</v>
      </c>
      <c r="AJ249" s="14" t="s">
        <v>207</v>
      </c>
      <c r="AK249" s="9">
        <v>5</v>
      </c>
      <c r="AL249" s="14" t="s">
        <v>207</v>
      </c>
      <c r="AM249" s="9">
        <v>5</v>
      </c>
      <c r="AN249" s="14" t="s">
        <v>207</v>
      </c>
      <c r="AO249" s="9">
        <v>5</v>
      </c>
      <c r="AP249" s="14" t="s">
        <v>207</v>
      </c>
      <c r="AQ249" s="9">
        <v>30</v>
      </c>
      <c r="AR249" s="14" t="s">
        <v>207</v>
      </c>
      <c r="AS249" s="9" t="s">
        <v>41</v>
      </c>
      <c r="AT249" s="9" t="s">
        <v>344</v>
      </c>
      <c r="AU249" s="9" t="s">
        <v>319</v>
      </c>
      <c r="AV249" s="9" t="s">
        <v>320</v>
      </c>
      <c r="AW249" s="9" t="s">
        <v>501</v>
      </c>
      <c r="AX249" s="9">
        <v>9010600000</v>
      </c>
      <c r="AY249" s="99">
        <v>330</v>
      </c>
      <c r="AZ249" s="12" t="s">
        <v>207</v>
      </c>
      <c r="BA249" s="99">
        <v>25</v>
      </c>
      <c r="BB249" s="12" t="s">
        <v>207</v>
      </c>
      <c r="BC249" s="99">
        <v>23</v>
      </c>
      <c r="BD249" s="12" t="s">
        <v>207</v>
      </c>
      <c r="BE249" s="99">
        <v>38</v>
      </c>
      <c r="BF249" s="12" t="s">
        <v>321</v>
      </c>
      <c r="BG249" s="654">
        <v>37.048000000000002</v>
      </c>
      <c r="BH249" s="12" t="s">
        <v>321</v>
      </c>
      <c r="BI249" s="99">
        <v>25</v>
      </c>
      <c r="BJ249" s="12" t="s">
        <v>321</v>
      </c>
      <c r="BK249" s="754">
        <v>0</v>
      </c>
      <c r="BL249" s="12" t="s">
        <v>321</v>
      </c>
      <c r="BM249" s="754">
        <v>5.0999999999999997E-2</v>
      </c>
      <c r="BN249" s="12" t="s">
        <v>321</v>
      </c>
      <c r="BO249" s="754">
        <v>11.996</v>
      </c>
      <c r="BP249" s="12" t="s">
        <v>321</v>
      </c>
      <c r="BQ249" s="754">
        <v>0</v>
      </c>
      <c r="BR249" s="12" t="s">
        <v>321</v>
      </c>
      <c r="BS249" s="654">
        <v>0</v>
      </c>
      <c r="BT249" s="12" t="s">
        <v>321</v>
      </c>
      <c r="BU249" s="654">
        <v>12.048</v>
      </c>
      <c r="BV249" s="12" t="s">
        <v>321</v>
      </c>
      <c r="BW249" s="9">
        <v>0.19</v>
      </c>
      <c r="BX249" s="9" t="s">
        <v>322</v>
      </c>
      <c r="BY249" s="755">
        <v>129.9</v>
      </c>
      <c r="BZ249" s="9" t="s">
        <v>315</v>
      </c>
      <c r="CA249" s="755">
        <v>9.8000000000000007</v>
      </c>
      <c r="CB249" s="9" t="s">
        <v>315</v>
      </c>
      <c r="CC249" s="755">
        <v>9.1</v>
      </c>
      <c r="CD249" s="9" t="s">
        <v>315</v>
      </c>
      <c r="CE249" s="755">
        <v>79.400000000000006</v>
      </c>
      <c r="CF249" s="9" t="s">
        <v>323</v>
      </c>
      <c r="CG249" s="755">
        <v>55.1</v>
      </c>
      <c r="CH249" s="9" t="s">
        <v>323</v>
      </c>
      <c r="CI249" s="9"/>
      <c r="CJ249" s="9"/>
      <c r="CK249" s="9"/>
    </row>
    <row r="250" spans="1:89" s="98" customFormat="1" x14ac:dyDescent="0.25">
      <c r="A250" s="99">
        <v>10106633</v>
      </c>
      <c r="B250" s="99"/>
      <c r="C250" s="772">
        <v>4114</v>
      </c>
      <c r="D250" s="807">
        <v>0.05</v>
      </c>
      <c r="E250" s="772">
        <f t="shared" si="10"/>
        <v>4320</v>
      </c>
      <c r="F250" s="778">
        <v>1.1000000000000001</v>
      </c>
      <c r="G250" s="774">
        <f t="shared" si="11"/>
        <v>4752</v>
      </c>
      <c r="H250" s="776"/>
      <c r="I250" s="758"/>
      <c r="J250" s="776"/>
      <c r="K250" s="786"/>
      <c r="L250" s="9" t="s">
        <v>308</v>
      </c>
      <c r="M250" s="9" t="s">
        <v>3409</v>
      </c>
      <c r="N250" s="9" t="s">
        <v>397</v>
      </c>
      <c r="O250" s="9" t="s">
        <v>310</v>
      </c>
      <c r="P250" s="9" t="s">
        <v>311</v>
      </c>
      <c r="Q250" s="9" t="s">
        <v>312</v>
      </c>
      <c r="R250" s="9" t="s">
        <v>313</v>
      </c>
      <c r="S250" s="9" t="s">
        <v>314</v>
      </c>
      <c r="T250" s="98" t="s">
        <v>210</v>
      </c>
      <c r="U250" s="99">
        <v>163</v>
      </c>
      <c r="V250" s="99" t="s">
        <v>207</v>
      </c>
      <c r="W250" s="99">
        <v>290</v>
      </c>
      <c r="X250" s="99" t="s">
        <v>207</v>
      </c>
      <c r="Y250" s="99">
        <v>198</v>
      </c>
      <c r="Z250" s="99" t="s">
        <v>207</v>
      </c>
      <c r="AA250" s="9">
        <v>300</v>
      </c>
      <c r="AB250" s="99" t="s">
        <v>207</v>
      </c>
      <c r="AC250" s="9">
        <v>333</v>
      </c>
      <c r="AD250" s="9" t="s">
        <v>207</v>
      </c>
      <c r="AE250" s="9">
        <v>131</v>
      </c>
      <c r="AF250" s="9" t="s">
        <v>315</v>
      </c>
      <c r="AG250" s="14" t="s">
        <v>332</v>
      </c>
      <c r="AH250" s="14" t="s">
        <v>207</v>
      </c>
      <c r="AI250" s="14" t="s">
        <v>333</v>
      </c>
      <c r="AJ250" s="14" t="s">
        <v>207</v>
      </c>
      <c r="AK250" s="9">
        <v>5</v>
      </c>
      <c r="AL250" s="14" t="s">
        <v>207</v>
      </c>
      <c r="AM250" s="9">
        <v>5</v>
      </c>
      <c r="AN250" s="14" t="s">
        <v>207</v>
      </c>
      <c r="AO250" s="9">
        <v>5</v>
      </c>
      <c r="AP250" s="14" t="s">
        <v>207</v>
      </c>
      <c r="AQ250" s="9">
        <v>30</v>
      </c>
      <c r="AR250" s="14" t="s">
        <v>207</v>
      </c>
      <c r="AS250" s="9" t="s">
        <v>41</v>
      </c>
      <c r="AT250" s="9" t="s">
        <v>344</v>
      </c>
      <c r="AU250" s="9" t="s">
        <v>319</v>
      </c>
      <c r="AV250" s="9" t="s">
        <v>320</v>
      </c>
      <c r="AW250" s="9" t="s">
        <v>502</v>
      </c>
      <c r="AX250" s="9">
        <v>9010600000</v>
      </c>
      <c r="AY250" s="99">
        <v>351</v>
      </c>
      <c r="AZ250" s="12" t="s">
        <v>207</v>
      </c>
      <c r="BA250" s="99">
        <v>25</v>
      </c>
      <c r="BB250" s="12" t="s">
        <v>207</v>
      </c>
      <c r="BC250" s="99">
        <v>23</v>
      </c>
      <c r="BD250" s="12" t="s">
        <v>207</v>
      </c>
      <c r="BE250" s="99">
        <v>38</v>
      </c>
      <c r="BF250" s="12" t="s">
        <v>321</v>
      </c>
      <c r="BG250" s="654">
        <v>37.558999999999997</v>
      </c>
      <c r="BH250" s="12" t="s">
        <v>321</v>
      </c>
      <c r="BI250" s="99">
        <v>26</v>
      </c>
      <c r="BJ250" s="12" t="s">
        <v>321</v>
      </c>
      <c r="BK250" s="754">
        <v>0</v>
      </c>
      <c r="BL250" s="12" t="s">
        <v>321</v>
      </c>
      <c r="BM250" s="754">
        <v>5.0999999999999997E-2</v>
      </c>
      <c r="BN250" s="12" t="s">
        <v>321</v>
      </c>
      <c r="BO250" s="754">
        <v>11.507999999999999</v>
      </c>
      <c r="BP250" s="12" t="s">
        <v>321</v>
      </c>
      <c r="BQ250" s="754">
        <v>0</v>
      </c>
      <c r="BR250" s="12" t="s">
        <v>321</v>
      </c>
      <c r="BS250" s="654">
        <v>0</v>
      </c>
      <c r="BT250" s="12" t="s">
        <v>321</v>
      </c>
      <c r="BU250" s="654">
        <v>11.558999999999999</v>
      </c>
      <c r="BV250" s="12" t="s">
        <v>321</v>
      </c>
      <c r="BW250" s="9">
        <v>0.2</v>
      </c>
      <c r="BX250" s="9" t="s">
        <v>322</v>
      </c>
      <c r="BY250" s="755">
        <v>138.19999999999999</v>
      </c>
      <c r="BZ250" s="9" t="s">
        <v>315</v>
      </c>
      <c r="CA250" s="755">
        <v>9.8000000000000007</v>
      </c>
      <c r="CB250" s="9" t="s">
        <v>315</v>
      </c>
      <c r="CC250" s="755">
        <v>9.1</v>
      </c>
      <c r="CD250" s="9" t="s">
        <v>315</v>
      </c>
      <c r="CE250" s="755">
        <v>81.599999999999994</v>
      </c>
      <c r="CF250" s="9" t="s">
        <v>323</v>
      </c>
      <c r="CG250" s="755">
        <v>57.3</v>
      </c>
      <c r="CH250" s="9" t="s">
        <v>323</v>
      </c>
      <c r="CI250" s="9"/>
      <c r="CJ250" s="9"/>
      <c r="CK250" s="9"/>
    </row>
    <row r="251" spans="1:89" s="98" customFormat="1" x14ac:dyDescent="0.25">
      <c r="A251" s="99">
        <v>10106634</v>
      </c>
      <c r="B251" s="99"/>
      <c r="C251" s="772">
        <v>4411</v>
      </c>
      <c r="D251" s="807">
        <v>0.05</v>
      </c>
      <c r="E251" s="772">
        <f t="shared" si="10"/>
        <v>4632</v>
      </c>
      <c r="F251" s="778">
        <v>1.1000000000000001</v>
      </c>
      <c r="G251" s="774">
        <f t="shared" si="11"/>
        <v>5095</v>
      </c>
      <c r="H251" s="776"/>
      <c r="I251" s="758"/>
      <c r="J251" s="776"/>
      <c r="K251" s="786"/>
      <c r="L251" s="9" t="s">
        <v>308</v>
      </c>
      <c r="M251" s="9" t="s">
        <v>3410</v>
      </c>
      <c r="N251" s="9" t="s">
        <v>397</v>
      </c>
      <c r="O251" s="9" t="s">
        <v>310</v>
      </c>
      <c r="P251" s="9" t="s">
        <v>311</v>
      </c>
      <c r="Q251" s="9" t="s">
        <v>312</v>
      </c>
      <c r="R251" s="9" t="s">
        <v>313</v>
      </c>
      <c r="S251" s="9" t="s">
        <v>314</v>
      </c>
      <c r="T251" s="98" t="s">
        <v>210</v>
      </c>
      <c r="U251" s="99">
        <v>174</v>
      </c>
      <c r="V251" s="99" t="s">
        <v>207</v>
      </c>
      <c r="W251" s="99">
        <v>310</v>
      </c>
      <c r="X251" s="99" t="s">
        <v>207</v>
      </c>
      <c r="Y251" s="99">
        <v>209</v>
      </c>
      <c r="Z251" s="99" t="s">
        <v>207</v>
      </c>
      <c r="AA251" s="9">
        <v>320</v>
      </c>
      <c r="AB251" s="99" t="s">
        <v>207</v>
      </c>
      <c r="AC251" s="9">
        <v>355</v>
      </c>
      <c r="AD251" s="9" t="s">
        <v>207</v>
      </c>
      <c r="AE251" s="9">
        <v>140</v>
      </c>
      <c r="AF251" s="9" t="s">
        <v>315</v>
      </c>
      <c r="AG251" s="14" t="s">
        <v>334</v>
      </c>
      <c r="AH251" s="14" t="s">
        <v>207</v>
      </c>
      <c r="AI251" s="14" t="s">
        <v>335</v>
      </c>
      <c r="AJ251" s="14" t="s">
        <v>207</v>
      </c>
      <c r="AK251" s="9">
        <v>5</v>
      </c>
      <c r="AL251" s="14" t="s">
        <v>207</v>
      </c>
      <c r="AM251" s="9">
        <v>5</v>
      </c>
      <c r="AN251" s="14" t="s">
        <v>207</v>
      </c>
      <c r="AO251" s="9">
        <v>5</v>
      </c>
      <c r="AP251" s="14" t="s">
        <v>207</v>
      </c>
      <c r="AQ251" s="9">
        <v>30</v>
      </c>
      <c r="AR251" s="14" t="s">
        <v>207</v>
      </c>
      <c r="AS251" s="9" t="s">
        <v>41</v>
      </c>
      <c r="AT251" s="9" t="s">
        <v>344</v>
      </c>
      <c r="AU251" s="9" t="s">
        <v>319</v>
      </c>
      <c r="AV251" s="9" t="s">
        <v>320</v>
      </c>
      <c r="AW251" s="9" t="s">
        <v>503</v>
      </c>
      <c r="AX251" s="9">
        <v>9010600000</v>
      </c>
      <c r="AY251" s="99">
        <v>373</v>
      </c>
      <c r="AZ251" s="12" t="s">
        <v>207</v>
      </c>
      <c r="BA251" s="99">
        <v>25</v>
      </c>
      <c r="BB251" s="12" t="s">
        <v>207</v>
      </c>
      <c r="BC251" s="99">
        <v>23</v>
      </c>
      <c r="BD251" s="12" t="s">
        <v>207</v>
      </c>
      <c r="BE251" s="99">
        <v>41</v>
      </c>
      <c r="BF251" s="12" t="s">
        <v>321</v>
      </c>
      <c r="BG251" s="654">
        <v>40.933999999999997</v>
      </c>
      <c r="BH251" s="12" t="s">
        <v>321</v>
      </c>
      <c r="BI251" s="99">
        <v>29</v>
      </c>
      <c r="BJ251" s="12" t="s">
        <v>321</v>
      </c>
      <c r="BK251" s="754">
        <v>0</v>
      </c>
      <c r="BL251" s="12" t="s">
        <v>321</v>
      </c>
      <c r="BM251" s="754">
        <v>5.0999999999999997E-2</v>
      </c>
      <c r="BN251" s="12" t="s">
        <v>321</v>
      </c>
      <c r="BO251" s="754">
        <v>11.882999999999999</v>
      </c>
      <c r="BP251" s="12" t="s">
        <v>321</v>
      </c>
      <c r="BQ251" s="754">
        <v>0</v>
      </c>
      <c r="BR251" s="12" t="s">
        <v>321</v>
      </c>
      <c r="BS251" s="654">
        <v>0</v>
      </c>
      <c r="BT251" s="12" t="s">
        <v>321</v>
      </c>
      <c r="BU251" s="654">
        <v>11.933999999999999</v>
      </c>
      <c r="BV251" s="12" t="s">
        <v>321</v>
      </c>
      <c r="BW251" s="9">
        <v>0.22</v>
      </c>
      <c r="BX251" s="9" t="s">
        <v>322</v>
      </c>
      <c r="BY251" s="755">
        <v>146.9</v>
      </c>
      <c r="BZ251" s="9" t="s">
        <v>315</v>
      </c>
      <c r="CA251" s="755">
        <v>9.8000000000000007</v>
      </c>
      <c r="CB251" s="9" t="s">
        <v>315</v>
      </c>
      <c r="CC251" s="755">
        <v>9.1</v>
      </c>
      <c r="CD251" s="9" t="s">
        <v>315</v>
      </c>
      <c r="CE251" s="755">
        <v>88.2</v>
      </c>
      <c r="CF251" s="9" t="s">
        <v>323</v>
      </c>
      <c r="CG251" s="755">
        <v>63.9</v>
      </c>
      <c r="CH251" s="9" t="s">
        <v>323</v>
      </c>
      <c r="CI251" s="9"/>
      <c r="CJ251" s="9"/>
      <c r="CK251" s="9"/>
    </row>
    <row r="252" spans="1:89" s="98" customFormat="1" x14ac:dyDescent="0.25">
      <c r="A252" s="99">
        <v>10106635</v>
      </c>
      <c r="B252" s="99"/>
      <c r="C252" s="772">
        <v>4723</v>
      </c>
      <c r="D252" s="807">
        <v>0.05</v>
      </c>
      <c r="E252" s="772">
        <f t="shared" ref="E252:E266" si="12">ROUND(C252*(1+D252),0)</f>
        <v>4959</v>
      </c>
      <c r="F252" s="778">
        <v>1.1000000000000001</v>
      </c>
      <c r="G252" s="774">
        <f t="shared" ref="G252:G266" si="13">ROUND(E252*F252,0)</f>
        <v>5455</v>
      </c>
      <c r="H252" s="776"/>
      <c r="I252" s="758"/>
      <c r="J252" s="776"/>
      <c r="K252" s="786"/>
      <c r="L252" s="9" t="s">
        <v>308</v>
      </c>
      <c r="M252" s="9" t="s">
        <v>3411</v>
      </c>
      <c r="N252" s="9" t="s">
        <v>397</v>
      </c>
      <c r="O252" s="9" t="s">
        <v>310</v>
      </c>
      <c r="P252" s="9" t="s">
        <v>311</v>
      </c>
      <c r="Q252" s="9" t="s">
        <v>312</v>
      </c>
      <c r="R252" s="9" t="s">
        <v>313</v>
      </c>
      <c r="S252" s="9" t="s">
        <v>314</v>
      </c>
      <c r="T252" s="98" t="s">
        <v>210</v>
      </c>
      <c r="U252" s="99">
        <v>186</v>
      </c>
      <c r="V252" s="99" t="s">
        <v>207</v>
      </c>
      <c r="W252" s="99">
        <v>330</v>
      </c>
      <c r="X252" s="99" t="s">
        <v>207</v>
      </c>
      <c r="Y252" s="99">
        <v>221</v>
      </c>
      <c r="Z252" s="99" t="s">
        <v>207</v>
      </c>
      <c r="AA252" s="9">
        <v>340</v>
      </c>
      <c r="AB252" s="99" t="s">
        <v>207</v>
      </c>
      <c r="AC252" s="9">
        <v>379</v>
      </c>
      <c r="AD252" s="9" t="s">
        <v>207</v>
      </c>
      <c r="AE252" s="9">
        <v>149</v>
      </c>
      <c r="AF252" s="9" t="s">
        <v>315</v>
      </c>
      <c r="AG252" s="14" t="s">
        <v>336</v>
      </c>
      <c r="AH252" s="14" t="s">
        <v>207</v>
      </c>
      <c r="AI252" s="14" t="s">
        <v>337</v>
      </c>
      <c r="AJ252" s="14" t="s">
        <v>207</v>
      </c>
      <c r="AK252" s="9">
        <v>5</v>
      </c>
      <c r="AL252" s="14" t="s">
        <v>207</v>
      </c>
      <c r="AM252" s="9">
        <v>5</v>
      </c>
      <c r="AN252" s="14" t="s">
        <v>207</v>
      </c>
      <c r="AO252" s="9">
        <v>5</v>
      </c>
      <c r="AP252" s="14" t="s">
        <v>207</v>
      </c>
      <c r="AQ252" s="9">
        <v>30</v>
      </c>
      <c r="AR252" s="14" t="s">
        <v>207</v>
      </c>
      <c r="AS252" s="9" t="s">
        <v>41</v>
      </c>
      <c r="AT252" s="9" t="s">
        <v>344</v>
      </c>
      <c r="AU252" s="9" t="s">
        <v>319</v>
      </c>
      <c r="AV252" s="9" t="s">
        <v>320</v>
      </c>
      <c r="AW252" s="9" t="s">
        <v>504</v>
      </c>
      <c r="AX252" s="9">
        <v>9010600000</v>
      </c>
      <c r="AY252" s="99">
        <v>396</v>
      </c>
      <c r="AZ252" s="12" t="s">
        <v>207</v>
      </c>
      <c r="BA252" s="99">
        <v>25</v>
      </c>
      <c r="BB252" s="12" t="s">
        <v>207</v>
      </c>
      <c r="BC252" s="99">
        <v>23</v>
      </c>
      <c r="BD252" s="12" t="s">
        <v>207</v>
      </c>
      <c r="BE252" s="99">
        <v>43</v>
      </c>
      <c r="BF252" s="12" t="s">
        <v>321</v>
      </c>
      <c r="BG252" s="654">
        <v>42.548999999999999</v>
      </c>
      <c r="BH252" s="12" t="s">
        <v>321</v>
      </c>
      <c r="BI252" s="99">
        <v>30</v>
      </c>
      <c r="BJ252" s="12" t="s">
        <v>321</v>
      </c>
      <c r="BK252" s="754">
        <v>0</v>
      </c>
      <c r="BL252" s="12" t="s">
        <v>321</v>
      </c>
      <c r="BM252" s="754">
        <v>5.0999999999999997E-2</v>
      </c>
      <c r="BN252" s="12" t="s">
        <v>321</v>
      </c>
      <c r="BO252" s="754">
        <v>12.497999999999999</v>
      </c>
      <c r="BP252" s="12" t="s">
        <v>321</v>
      </c>
      <c r="BQ252" s="754">
        <v>0</v>
      </c>
      <c r="BR252" s="12" t="s">
        <v>321</v>
      </c>
      <c r="BS252" s="654">
        <v>0</v>
      </c>
      <c r="BT252" s="12" t="s">
        <v>321</v>
      </c>
      <c r="BU252" s="654">
        <v>12.548999999999999</v>
      </c>
      <c r="BV252" s="12" t="s">
        <v>321</v>
      </c>
      <c r="BW252" s="9">
        <v>0.23</v>
      </c>
      <c r="BX252" s="9" t="s">
        <v>322</v>
      </c>
      <c r="BY252" s="755">
        <v>155.9</v>
      </c>
      <c r="BZ252" s="9" t="s">
        <v>315</v>
      </c>
      <c r="CA252" s="755">
        <v>9.8000000000000007</v>
      </c>
      <c r="CB252" s="9" t="s">
        <v>315</v>
      </c>
      <c r="CC252" s="755">
        <v>9.1</v>
      </c>
      <c r="CD252" s="9" t="s">
        <v>315</v>
      </c>
      <c r="CE252" s="755">
        <v>92.6</v>
      </c>
      <c r="CF252" s="9" t="s">
        <v>323</v>
      </c>
      <c r="CG252" s="755">
        <v>66.099999999999994</v>
      </c>
      <c r="CH252" s="9" t="s">
        <v>323</v>
      </c>
      <c r="CI252" s="9"/>
      <c r="CJ252" s="9"/>
      <c r="CK252" s="9"/>
    </row>
    <row r="253" spans="1:89" s="98" customFormat="1" x14ac:dyDescent="0.25">
      <c r="A253" s="99">
        <v>10106636</v>
      </c>
      <c r="B253" s="99"/>
      <c r="C253" s="772">
        <v>5048</v>
      </c>
      <c r="D253" s="807">
        <v>0.05</v>
      </c>
      <c r="E253" s="772">
        <f t="shared" si="12"/>
        <v>5300</v>
      </c>
      <c r="F253" s="778">
        <v>1.1000000000000001</v>
      </c>
      <c r="G253" s="774">
        <f t="shared" si="13"/>
        <v>5830</v>
      </c>
      <c r="H253" s="776"/>
      <c r="I253" s="758"/>
      <c r="J253" s="776"/>
      <c r="K253" s="786"/>
      <c r="L253" s="9" t="s">
        <v>308</v>
      </c>
      <c r="M253" s="9" t="s">
        <v>3412</v>
      </c>
      <c r="N253" s="9" t="s">
        <v>397</v>
      </c>
      <c r="O253" s="9" t="s">
        <v>310</v>
      </c>
      <c r="P253" s="9" t="s">
        <v>311</v>
      </c>
      <c r="Q253" s="9" t="s">
        <v>312</v>
      </c>
      <c r="R253" s="9" t="s">
        <v>313</v>
      </c>
      <c r="S253" s="9" t="s">
        <v>314</v>
      </c>
      <c r="T253" s="98" t="s">
        <v>210</v>
      </c>
      <c r="U253" s="99">
        <v>197</v>
      </c>
      <c r="V253" s="99" t="s">
        <v>207</v>
      </c>
      <c r="W253" s="99">
        <v>350</v>
      </c>
      <c r="X253" s="99" t="s">
        <v>207</v>
      </c>
      <c r="Y253" s="99">
        <v>232</v>
      </c>
      <c r="Z253" s="99" t="s">
        <v>207</v>
      </c>
      <c r="AA253" s="9">
        <v>360</v>
      </c>
      <c r="AB253" s="99" t="s">
        <v>207</v>
      </c>
      <c r="AC253" s="9">
        <v>402</v>
      </c>
      <c r="AD253" s="9" t="s">
        <v>207</v>
      </c>
      <c r="AE253" s="9">
        <v>158</v>
      </c>
      <c r="AF253" s="9" t="s">
        <v>315</v>
      </c>
      <c r="AG253" s="14" t="s">
        <v>338</v>
      </c>
      <c r="AH253" s="14" t="s">
        <v>207</v>
      </c>
      <c r="AI253" s="14" t="s">
        <v>339</v>
      </c>
      <c r="AJ253" s="14" t="s">
        <v>207</v>
      </c>
      <c r="AK253" s="9">
        <v>5</v>
      </c>
      <c r="AL253" s="14" t="s">
        <v>207</v>
      </c>
      <c r="AM253" s="9">
        <v>5</v>
      </c>
      <c r="AN253" s="14" t="s">
        <v>207</v>
      </c>
      <c r="AO253" s="9">
        <v>5</v>
      </c>
      <c r="AP253" s="14" t="s">
        <v>207</v>
      </c>
      <c r="AQ253" s="9">
        <v>30</v>
      </c>
      <c r="AR253" s="14" t="s">
        <v>207</v>
      </c>
      <c r="AS253" s="9" t="s">
        <v>41</v>
      </c>
      <c r="AT253" s="9" t="s">
        <v>344</v>
      </c>
      <c r="AU253" s="9" t="s">
        <v>319</v>
      </c>
      <c r="AV253" s="9" t="s">
        <v>320</v>
      </c>
      <c r="AW253" s="9" t="s">
        <v>505</v>
      </c>
      <c r="AX253" s="9">
        <v>9010600000</v>
      </c>
      <c r="AY253" s="99">
        <v>419</v>
      </c>
      <c r="AZ253" s="12" t="s">
        <v>207</v>
      </c>
      <c r="BA253" s="99">
        <v>30</v>
      </c>
      <c r="BB253" s="12" t="s">
        <v>207</v>
      </c>
      <c r="BC253" s="99">
        <v>33</v>
      </c>
      <c r="BD253" s="12" t="s">
        <v>207</v>
      </c>
      <c r="BE253" s="99">
        <v>76</v>
      </c>
      <c r="BF253" s="12" t="s">
        <v>321</v>
      </c>
      <c r="BG253" s="654">
        <v>75.210999999999999</v>
      </c>
      <c r="BH253" s="12" t="s">
        <v>321</v>
      </c>
      <c r="BI253" s="99">
        <v>32</v>
      </c>
      <c r="BJ253" s="12" t="s">
        <v>321</v>
      </c>
      <c r="BK253" s="754">
        <v>0</v>
      </c>
      <c r="BL253" s="12" t="s">
        <v>321</v>
      </c>
      <c r="BM253" s="754">
        <v>5.0999999999999997E-2</v>
      </c>
      <c r="BN253" s="12" t="s">
        <v>321</v>
      </c>
      <c r="BO253" s="754">
        <v>4.8079999999999998</v>
      </c>
      <c r="BP253" s="12" t="s">
        <v>321</v>
      </c>
      <c r="BQ253" s="754">
        <v>0.02</v>
      </c>
      <c r="BR253" s="12" t="s">
        <v>321</v>
      </c>
      <c r="BS253" s="654">
        <v>38.331000000000003</v>
      </c>
      <c r="BT253" s="12" t="s">
        <v>321</v>
      </c>
      <c r="BU253" s="654">
        <v>43.210999999999999</v>
      </c>
      <c r="BV253" s="12" t="s">
        <v>321</v>
      </c>
      <c r="BW253" s="9">
        <v>0.42</v>
      </c>
      <c r="BX253" s="9" t="s">
        <v>322</v>
      </c>
      <c r="BY253" s="755">
        <v>165</v>
      </c>
      <c r="BZ253" s="9" t="s">
        <v>315</v>
      </c>
      <c r="CA253" s="755">
        <v>11.8</v>
      </c>
      <c r="CB253" s="9" t="s">
        <v>315</v>
      </c>
      <c r="CC253" s="755">
        <v>13</v>
      </c>
      <c r="CD253" s="9" t="s">
        <v>315</v>
      </c>
      <c r="CE253" s="755">
        <v>163.1</v>
      </c>
      <c r="CF253" s="9" t="s">
        <v>323</v>
      </c>
      <c r="CG253" s="755">
        <v>70.5</v>
      </c>
      <c r="CH253" s="9" t="s">
        <v>323</v>
      </c>
      <c r="CI253" s="9"/>
      <c r="CJ253" s="9"/>
      <c r="CK253" s="9"/>
    </row>
    <row r="254" spans="1:89" s="98" customFormat="1" x14ac:dyDescent="0.25">
      <c r="A254" s="99">
        <v>10106637</v>
      </c>
      <c r="B254" s="99"/>
      <c r="C254" s="772">
        <v>5388</v>
      </c>
      <c r="D254" s="807">
        <v>0.05</v>
      </c>
      <c r="E254" s="772">
        <f t="shared" si="12"/>
        <v>5657</v>
      </c>
      <c r="F254" s="778">
        <v>1.1000000000000001</v>
      </c>
      <c r="G254" s="774">
        <f t="shared" si="13"/>
        <v>6223</v>
      </c>
      <c r="H254" s="776"/>
      <c r="I254" s="758"/>
      <c r="J254" s="776"/>
      <c r="K254" s="786"/>
      <c r="L254" s="9" t="s">
        <v>308</v>
      </c>
      <c r="M254" s="9" t="s">
        <v>3413</v>
      </c>
      <c r="N254" s="9" t="s">
        <v>397</v>
      </c>
      <c r="O254" s="9" t="s">
        <v>310</v>
      </c>
      <c r="P254" s="9" t="s">
        <v>311</v>
      </c>
      <c r="Q254" s="9" t="s">
        <v>312</v>
      </c>
      <c r="R254" s="9" t="s">
        <v>313</v>
      </c>
      <c r="S254" s="9" t="s">
        <v>314</v>
      </c>
      <c r="T254" s="98" t="s">
        <v>210</v>
      </c>
      <c r="U254" s="99">
        <v>208</v>
      </c>
      <c r="V254" s="99" t="s">
        <v>207</v>
      </c>
      <c r="W254" s="99">
        <v>370</v>
      </c>
      <c r="X254" s="99" t="s">
        <v>207</v>
      </c>
      <c r="Y254" s="99">
        <v>243</v>
      </c>
      <c r="Z254" s="99" t="s">
        <v>207</v>
      </c>
      <c r="AA254" s="9">
        <v>380</v>
      </c>
      <c r="AB254" s="99" t="s">
        <v>207</v>
      </c>
      <c r="AC254" s="9">
        <v>424</v>
      </c>
      <c r="AD254" s="9" t="s">
        <v>207</v>
      </c>
      <c r="AE254" s="9">
        <v>167</v>
      </c>
      <c r="AF254" s="9" t="s">
        <v>315</v>
      </c>
      <c r="AG254" s="14" t="s">
        <v>340</v>
      </c>
      <c r="AH254" s="14" t="s">
        <v>207</v>
      </c>
      <c r="AI254" s="14" t="s">
        <v>341</v>
      </c>
      <c r="AJ254" s="14" t="s">
        <v>207</v>
      </c>
      <c r="AK254" s="9">
        <v>5</v>
      </c>
      <c r="AL254" s="14" t="s">
        <v>207</v>
      </c>
      <c r="AM254" s="9">
        <v>5</v>
      </c>
      <c r="AN254" s="14" t="s">
        <v>207</v>
      </c>
      <c r="AO254" s="9">
        <v>5</v>
      </c>
      <c r="AP254" s="14" t="s">
        <v>207</v>
      </c>
      <c r="AQ254" s="9">
        <v>30</v>
      </c>
      <c r="AR254" s="14" t="s">
        <v>207</v>
      </c>
      <c r="AS254" s="9" t="s">
        <v>41</v>
      </c>
      <c r="AT254" s="9" t="s">
        <v>344</v>
      </c>
      <c r="AU254" s="9" t="s">
        <v>319</v>
      </c>
      <c r="AV254" s="9" t="s">
        <v>320</v>
      </c>
      <c r="AW254" s="9" t="s">
        <v>506</v>
      </c>
      <c r="AX254" s="9">
        <v>9010600000</v>
      </c>
      <c r="AY254" s="99">
        <v>434</v>
      </c>
      <c r="AZ254" s="12" t="s">
        <v>207</v>
      </c>
      <c r="BA254" s="99">
        <v>30</v>
      </c>
      <c r="BB254" s="12" t="s">
        <v>207</v>
      </c>
      <c r="BC254" s="99">
        <v>33</v>
      </c>
      <c r="BD254" s="12" t="s">
        <v>207</v>
      </c>
      <c r="BE254" s="99">
        <v>80</v>
      </c>
      <c r="BF254" s="12" t="s">
        <v>321</v>
      </c>
      <c r="BG254" s="654">
        <v>79.393000000000001</v>
      </c>
      <c r="BH254" s="12" t="s">
        <v>321</v>
      </c>
      <c r="BI254" s="99">
        <v>34</v>
      </c>
      <c r="BJ254" s="12" t="s">
        <v>321</v>
      </c>
      <c r="BK254" s="754">
        <v>0</v>
      </c>
      <c r="BL254" s="12" t="s">
        <v>321</v>
      </c>
      <c r="BM254" s="754">
        <v>5.0999999999999997E-2</v>
      </c>
      <c r="BN254" s="12" t="s">
        <v>321</v>
      </c>
      <c r="BO254" s="754">
        <v>5.9080000000000004</v>
      </c>
      <c r="BP254" s="12" t="s">
        <v>321</v>
      </c>
      <c r="BQ254" s="754">
        <v>0.02</v>
      </c>
      <c r="BR254" s="12" t="s">
        <v>321</v>
      </c>
      <c r="BS254" s="654">
        <v>39.412999999999997</v>
      </c>
      <c r="BT254" s="12" t="s">
        <v>321</v>
      </c>
      <c r="BU254" s="654">
        <v>45.393000000000001</v>
      </c>
      <c r="BV254" s="12" t="s">
        <v>321</v>
      </c>
      <c r="BW254" s="9">
        <v>0.44</v>
      </c>
      <c r="BX254" s="9" t="s">
        <v>322</v>
      </c>
      <c r="BY254" s="755">
        <v>170.9</v>
      </c>
      <c r="BZ254" s="9" t="s">
        <v>315</v>
      </c>
      <c r="CA254" s="755">
        <v>11.8</v>
      </c>
      <c r="CB254" s="9" t="s">
        <v>315</v>
      </c>
      <c r="CC254" s="755">
        <v>13</v>
      </c>
      <c r="CD254" s="9" t="s">
        <v>315</v>
      </c>
      <c r="CE254" s="755">
        <v>172</v>
      </c>
      <c r="CF254" s="9" t="s">
        <v>323</v>
      </c>
      <c r="CG254" s="755">
        <v>75</v>
      </c>
      <c r="CH254" s="9" t="s">
        <v>323</v>
      </c>
      <c r="CI254" s="9"/>
      <c r="CJ254" s="9"/>
      <c r="CK254" s="9"/>
    </row>
    <row r="255" spans="1:89" s="98" customFormat="1" x14ac:dyDescent="0.25">
      <c r="A255" s="99">
        <v>10106638</v>
      </c>
      <c r="B255" s="99"/>
      <c r="C255" s="772">
        <v>5741</v>
      </c>
      <c r="D255" s="807">
        <v>0.05</v>
      </c>
      <c r="E255" s="772">
        <f t="shared" si="12"/>
        <v>6028</v>
      </c>
      <c r="F255" s="778">
        <v>1.1000000000000001</v>
      </c>
      <c r="G255" s="774">
        <f t="shared" si="13"/>
        <v>6631</v>
      </c>
      <c r="H255" s="776"/>
      <c r="I255" s="758"/>
      <c r="J255" s="776"/>
      <c r="K255" s="786"/>
      <c r="L255" s="9" t="s">
        <v>308</v>
      </c>
      <c r="M255" s="9" t="s">
        <v>3414</v>
      </c>
      <c r="N255" s="9" t="s">
        <v>397</v>
      </c>
      <c r="O255" s="9" t="s">
        <v>310</v>
      </c>
      <c r="P255" s="9" t="s">
        <v>311</v>
      </c>
      <c r="Q255" s="9" t="s">
        <v>312</v>
      </c>
      <c r="R255" s="9" t="s">
        <v>313</v>
      </c>
      <c r="S255" s="9" t="s">
        <v>314</v>
      </c>
      <c r="T255" s="98" t="s">
        <v>210</v>
      </c>
      <c r="U255" s="99">
        <v>219</v>
      </c>
      <c r="V255" s="99" t="s">
        <v>207</v>
      </c>
      <c r="W255" s="99">
        <v>390</v>
      </c>
      <c r="X255" s="99" t="s">
        <v>207</v>
      </c>
      <c r="Y255" s="99">
        <v>254</v>
      </c>
      <c r="Z255" s="99" t="s">
        <v>207</v>
      </c>
      <c r="AA255" s="9">
        <v>400</v>
      </c>
      <c r="AB255" s="99" t="s">
        <v>207</v>
      </c>
      <c r="AC255" s="9">
        <v>447</v>
      </c>
      <c r="AD255" s="9" t="s">
        <v>207</v>
      </c>
      <c r="AE255" s="9">
        <v>176</v>
      </c>
      <c r="AF255" s="9" t="s">
        <v>315</v>
      </c>
      <c r="AG255" s="14" t="s">
        <v>342</v>
      </c>
      <c r="AH255" s="14" t="s">
        <v>207</v>
      </c>
      <c r="AI255" s="14" t="s">
        <v>343</v>
      </c>
      <c r="AJ255" s="14" t="s">
        <v>207</v>
      </c>
      <c r="AK255" s="9">
        <v>5</v>
      </c>
      <c r="AL255" s="14" t="s">
        <v>207</v>
      </c>
      <c r="AM255" s="9">
        <v>5</v>
      </c>
      <c r="AN255" s="14" t="s">
        <v>207</v>
      </c>
      <c r="AO255" s="9">
        <v>5</v>
      </c>
      <c r="AP255" s="14" t="s">
        <v>207</v>
      </c>
      <c r="AQ255" s="9">
        <v>30</v>
      </c>
      <c r="AR255" s="14" t="s">
        <v>207</v>
      </c>
      <c r="AS255" s="9" t="s">
        <v>41</v>
      </c>
      <c r="AT255" s="9" t="s">
        <v>344</v>
      </c>
      <c r="AU255" s="9" t="s">
        <v>319</v>
      </c>
      <c r="AV255" s="9" t="s">
        <v>320</v>
      </c>
      <c r="AW255" s="9" t="s">
        <v>507</v>
      </c>
      <c r="AX255" s="9">
        <v>9010600000</v>
      </c>
      <c r="AY255" s="99">
        <v>452</v>
      </c>
      <c r="AZ255" s="12" t="s">
        <v>207</v>
      </c>
      <c r="BA255" s="99">
        <v>30</v>
      </c>
      <c r="BB255" s="12" t="s">
        <v>207</v>
      </c>
      <c r="BC255" s="99">
        <v>33</v>
      </c>
      <c r="BD255" s="12" t="s">
        <v>207</v>
      </c>
      <c r="BE255" s="99">
        <v>82</v>
      </c>
      <c r="BF255" s="12" t="s">
        <v>321</v>
      </c>
      <c r="BG255" s="654">
        <v>81.834999999999994</v>
      </c>
      <c r="BH255" s="12" t="s">
        <v>321</v>
      </c>
      <c r="BI255" s="99">
        <v>35</v>
      </c>
      <c r="BJ255" s="12" t="s">
        <v>321</v>
      </c>
      <c r="BK255" s="754">
        <v>0</v>
      </c>
      <c r="BL255" s="12" t="s">
        <v>321</v>
      </c>
      <c r="BM255" s="754">
        <v>5.0999999999999997E-2</v>
      </c>
      <c r="BN255" s="12" t="s">
        <v>321</v>
      </c>
      <c r="BO255" s="754">
        <v>5.9080000000000004</v>
      </c>
      <c r="BP255" s="12" t="s">
        <v>321</v>
      </c>
      <c r="BQ255" s="754">
        <v>0.02</v>
      </c>
      <c r="BR255" s="12" t="s">
        <v>321</v>
      </c>
      <c r="BS255" s="654">
        <v>40.854999999999997</v>
      </c>
      <c r="BT255" s="12" t="s">
        <v>321</v>
      </c>
      <c r="BU255" s="654">
        <v>46.835000000000001</v>
      </c>
      <c r="BV255" s="12" t="s">
        <v>321</v>
      </c>
      <c r="BW255" s="9">
        <v>0.46</v>
      </c>
      <c r="BX255" s="9" t="s">
        <v>322</v>
      </c>
      <c r="BY255" s="755">
        <v>178</v>
      </c>
      <c r="BZ255" s="9" t="s">
        <v>315</v>
      </c>
      <c r="CA255" s="755">
        <v>11.8</v>
      </c>
      <c r="CB255" s="9" t="s">
        <v>315</v>
      </c>
      <c r="CC255" s="755">
        <v>13</v>
      </c>
      <c r="CD255" s="9" t="s">
        <v>315</v>
      </c>
      <c r="CE255" s="755">
        <v>180.8</v>
      </c>
      <c r="CF255" s="9" t="s">
        <v>323</v>
      </c>
      <c r="CG255" s="755">
        <v>77.2</v>
      </c>
      <c r="CH255" s="9" t="s">
        <v>323</v>
      </c>
      <c r="CI255" s="9"/>
      <c r="CJ255" s="9"/>
      <c r="CK255" s="9"/>
    </row>
    <row r="256" spans="1:89" s="98" customFormat="1" x14ac:dyDescent="0.25">
      <c r="A256" s="99">
        <v>10106639</v>
      </c>
      <c r="B256" s="99"/>
      <c r="C256" s="772">
        <v>2839</v>
      </c>
      <c r="D256" s="807">
        <v>0.05</v>
      </c>
      <c r="E256" s="772">
        <f t="shared" si="12"/>
        <v>2981</v>
      </c>
      <c r="F256" s="778">
        <v>1.1000000000000001</v>
      </c>
      <c r="G256" s="774">
        <f t="shared" si="13"/>
        <v>3279</v>
      </c>
      <c r="H256" s="776"/>
      <c r="I256" s="758"/>
      <c r="J256" s="776"/>
      <c r="K256" s="786"/>
      <c r="L256" s="9" t="s">
        <v>308</v>
      </c>
      <c r="M256" s="9" t="s">
        <v>3415</v>
      </c>
      <c r="N256" s="9" t="s">
        <v>397</v>
      </c>
      <c r="O256" s="9" t="s">
        <v>310</v>
      </c>
      <c r="P256" s="9" t="s">
        <v>311</v>
      </c>
      <c r="Q256" s="9" t="s">
        <v>312</v>
      </c>
      <c r="R256" s="9" t="s">
        <v>313</v>
      </c>
      <c r="S256" s="9" t="s">
        <v>314</v>
      </c>
      <c r="T256" s="98" t="s">
        <v>210</v>
      </c>
      <c r="U256" s="99">
        <v>107</v>
      </c>
      <c r="V256" s="99" t="s">
        <v>207</v>
      </c>
      <c r="W256" s="99">
        <v>190</v>
      </c>
      <c r="X256" s="99" t="s">
        <v>207</v>
      </c>
      <c r="Y256" s="99">
        <v>142</v>
      </c>
      <c r="Z256" s="99" t="s">
        <v>207</v>
      </c>
      <c r="AA256" s="9">
        <v>200</v>
      </c>
      <c r="AB256" s="99" t="s">
        <v>207</v>
      </c>
      <c r="AC256" s="9">
        <v>218</v>
      </c>
      <c r="AD256" s="9" t="s">
        <v>207</v>
      </c>
      <c r="AE256" s="9">
        <v>86</v>
      </c>
      <c r="AF256" s="9" t="s">
        <v>315</v>
      </c>
      <c r="AG256" s="14" t="s">
        <v>316</v>
      </c>
      <c r="AH256" s="14" t="s">
        <v>207</v>
      </c>
      <c r="AI256" s="14" t="s">
        <v>317</v>
      </c>
      <c r="AJ256" s="14" t="s">
        <v>207</v>
      </c>
      <c r="AK256" s="9">
        <v>5</v>
      </c>
      <c r="AL256" s="14" t="s">
        <v>207</v>
      </c>
      <c r="AM256" s="9">
        <v>5</v>
      </c>
      <c r="AN256" s="14" t="s">
        <v>207</v>
      </c>
      <c r="AO256" s="9">
        <v>5</v>
      </c>
      <c r="AP256" s="14" t="s">
        <v>207</v>
      </c>
      <c r="AQ256" s="9">
        <v>30</v>
      </c>
      <c r="AR256" s="14" t="s">
        <v>207</v>
      </c>
      <c r="AS256" s="9" t="s">
        <v>42</v>
      </c>
      <c r="AT256" s="9" t="s">
        <v>345</v>
      </c>
      <c r="AU256" s="9" t="s">
        <v>319</v>
      </c>
      <c r="AV256" s="9" t="s">
        <v>320</v>
      </c>
      <c r="AW256" s="9" t="s">
        <v>508</v>
      </c>
      <c r="AX256" s="9">
        <v>9010600000</v>
      </c>
      <c r="AY256" s="99">
        <v>251</v>
      </c>
      <c r="AZ256" s="12" t="s">
        <v>207</v>
      </c>
      <c r="BA256" s="99">
        <v>25</v>
      </c>
      <c r="BB256" s="12" t="s">
        <v>207</v>
      </c>
      <c r="BC256" s="99">
        <v>23</v>
      </c>
      <c r="BD256" s="12" t="s">
        <v>207</v>
      </c>
      <c r="BE256" s="99">
        <v>27</v>
      </c>
      <c r="BF256" s="12" t="s">
        <v>321</v>
      </c>
      <c r="BG256" s="654">
        <v>26.24</v>
      </c>
      <c r="BH256" s="12" t="s">
        <v>321</v>
      </c>
      <c r="BI256" s="99">
        <v>18</v>
      </c>
      <c r="BJ256" s="12" t="s">
        <v>321</v>
      </c>
      <c r="BK256" s="754">
        <v>0</v>
      </c>
      <c r="BL256" s="12" t="s">
        <v>321</v>
      </c>
      <c r="BM256" s="754">
        <v>5.0999999999999997E-2</v>
      </c>
      <c r="BN256" s="12" t="s">
        <v>321</v>
      </c>
      <c r="BO256" s="754">
        <v>8.1890000000000001</v>
      </c>
      <c r="BP256" s="12" t="s">
        <v>321</v>
      </c>
      <c r="BQ256" s="754">
        <v>0</v>
      </c>
      <c r="BR256" s="12" t="s">
        <v>321</v>
      </c>
      <c r="BS256" s="654">
        <v>0</v>
      </c>
      <c r="BT256" s="12" t="s">
        <v>321</v>
      </c>
      <c r="BU256" s="654">
        <v>8.24</v>
      </c>
      <c r="BV256" s="12" t="s">
        <v>321</v>
      </c>
      <c r="BW256" s="9">
        <v>0.15</v>
      </c>
      <c r="BX256" s="9" t="s">
        <v>322</v>
      </c>
      <c r="BY256" s="755">
        <v>98.8</v>
      </c>
      <c r="BZ256" s="9" t="s">
        <v>315</v>
      </c>
      <c r="CA256" s="755">
        <v>9.8000000000000007</v>
      </c>
      <c r="CB256" s="9" t="s">
        <v>315</v>
      </c>
      <c r="CC256" s="755">
        <v>9.1</v>
      </c>
      <c r="CD256" s="9" t="s">
        <v>315</v>
      </c>
      <c r="CE256" s="755">
        <v>57.3</v>
      </c>
      <c r="CF256" s="9" t="s">
        <v>323</v>
      </c>
      <c r="CG256" s="755">
        <v>39.700000000000003</v>
      </c>
      <c r="CH256" s="9" t="s">
        <v>323</v>
      </c>
      <c r="CI256" s="9"/>
      <c r="CJ256" s="9"/>
      <c r="CK256" s="9"/>
    </row>
    <row r="257" spans="1:89" s="98" customFormat="1" x14ac:dyDescent="0.25">
      <c r="A257" s="99">
        <v>10106640</v>
      </c>
      <c r="B257" s="99"/>
      <c r="C257" s="772">
        <v>3065</v>
      </c>
      <c r="D257" s="807">
        <v>0.05</v>
      </c>
      <c r="E257" s="772">
        <f t="shared" si="12"/>
        <v>3218</v>
      </c>
      <c r="F257" s="778">
        <v>1.1000000000000001</v>
      </c>
      <c r="G257" s="774">
        <f t="shared" si="13"/>
        <v>3540</v>
      </c>
      <c r="H257" s="776"/>
      <c r="I257" s="758"/>
      <c r="J257" s="776"/>
      <c r="K257" s="786"/>
      <c r="L257" s="9" t="s">
        <v>308</v>
      </c>
      <c r="M257" s="9" t="s">
        <v>3416</v>
      </c>
      <c r="N257" s="9" t="s">
        <v>397</v>
      </c>
      <c r="O257" s="9" t="s">
        <v>310</v>
      </c>
      <c r="P257" s="9" t="s">
        <v>311</v>
      </c>
      <c r="Q257" s="9" t="s">
        <v>312</v>
      </c>
      <c r="R257" s="9" t="s">
        <v>313</v>
      </c>
      <c r="S257" s="9" t="s">
        <v>314</v>
      </c>
      <c r="T257" s="98" t="s">
        <v>210</v>
      </c>
      <c r="U257" s="99">
        <v>118</v>
      </c>
      <c r="V257" s="99" t="s">
        <v>207</v>
      </c>
      <c r="W257" s="99">
        <v>210</v>
      </c>
      <c r="X257" s="99" t="s">
        <v>207</v>
      </c>
      <c r="Y257" s="99">
        <v>153</v>
      </c>
      <c r="Z257" s="99" t="s">
        <v>207</v>
      </c>
      <c r="AA257" s="9">
        <v>220</v>
      </c>
      <c r="AB257" s="99" t="s">
        <v>207</v>
      </c>
      <c r="AC257" s="9">
        <v>241</v>
      </c>
      <c r="AD257" s="9" t="s">
        <v>207</v>
      </c>
      <c r="AE257" s="9">
        <v>95</v>
      </c>
      <c r="AF257" s="9" t="s">
        <v>315</v>
      </c>
      <c r="AG257" s="14" t="s">
        <v>324</v>
      </c>
      <c r="AH257" s="14" t="s">
        <v>207</v>
      </c>
      <c r="AI257" s="14" t="s">
        <v>325</v>
      </c>
      <c r="AJ257" s="14" t="s">
        <v>207</v>
      </c>
      <c r="AK257" s="9">
        <v>5</v>
      </c>
      <c r="AL257" s="14" t="s">
        <v>207</v>
      </c>
      <c r="AM257" s="9">
        <v>5</v>
      </c>
      <c r="AN257" s="14" t="s">
        <v>207</v>
      </c>
      <c r="AO257" s="9">
        <v>5</v>
      </c>
      <c r="AP257" s="14" t="s">
        <v>207</v>
      </c>
      <c r="AQ257" s="9">
        <v>30</v>
      </c>
      <c r="AR257" s="14" t="s">
        <v>207</v>
      </c>
      <c r="AS257" s="9" t="s">
        <v>42</v>
      </c>
      <c r="AT257" s="9" t="s">
        <v>345</v>
      </c>
      <c r="AU257" s="9" t="s">
        <v>319</v>
      </c>
      <c r="AV257" s="9" t="s">
        <v>320</v>
      </c>
      <c r="AW257" s="9" t="s">
        <v>509</v>
      </c>
      <c r="AX257" s="9">
        <v>9010600000</v>
      </c>
      <c r="AY257" s="99">
        <v>272</v>
      </c>
      <c r="AZ257" s="12" t="s">
        <v>207</v>
      </c>
      <c r="BA257" s="99">
        <v>25</v>
      </c>
      <c r="BB257" s="12" t="s">
        <v>207</v>
      </c>
      <c r="BC257" s="99">
        <v>23</v>
      </c>
      <c r="BD257" s="12" t="s">
        <v>207</v>
      </c>
      <c r="BE257" s="99">
        <v>30</v>
      </c>
      <c r="BF257" s="12" t="s">
        <v>321</v>
      </c>
      <c r="BG257" s="654">
        <v>29.712</v>
      </c>
      <c r="BH257" s="12" t="s">
        <v>321</v>
      </c>
      <c r="BI257" s="99">
        <v>20</v>
      </c>
      <c r="BJ257" s="12" t="s">
        <v>321</v>
      </c>
      <c r="BK257" s="754">
        <v>0</v>
      </c>
      <c r="BL257" s="12" t="s">
        <v>321</v>
      </c>
      <c r="BM257" s="754">
        <v>5.0999999999999997E-2</v>
      </c>
      <c r="BN257" s="12" t="s">
        <v>321</v>
      </c>
      <c r="BO257" s="754">
        <v>9.6609999999999996</v>
      </c>
      <c r="BP257" s="12" t="s">
        <v>321</v>
      </c>
      <c r="BQ257" s="754">
        <v>0</v>
      </c>
      <c r="BR257" s="12" t="s">
        <v>321</v>
      </c>
      <c r="BS257" s="654">
        <v>0</v>
      </c>
      <c r="BT257" s="12" t="s">
        <v>321</v>
      </c>
      <c r="BU257" s="654">
        <v>9.7119999999999997</v>
      </c>
      <c r="BV257" s="12" t="s">
        <v>321</v>
      </c>
      <c r="BW257" s="9">
        <v>0.16</v>
      </c>
      <c r="BX257" s="9" t="s">
        <v>322</v>
      </c>
      <c r="BY257" s="755">
        <v>107.1</v>
      </c>
      <c r="BZ257" s="9" t="s">
        <v>315</v>
      </c>
      <c r="CA257" s="755">
        <v>9.8000000000000007</v>
      </c>
      <c r="CB257" s="9" t="s">
        <v>315</v>
      </c>
      <c r="CC257" s="755">
        <v>9.1</v>
      </c>
      <c r="CD257" s="9" t="s">
        <v>315</v>
      </c>
      <c r="CE257" s="755">
        <v>63.9</v>
      </c>
      <c r="CF257" s="9" t="s">
        <v>323</v>
      </c>
      <c r="CG257" s="755">
        <v>44.1</v>
      </c>
      <c r="CH257" s="9" t="s">
        <v>323</v>
      </c>
      <c r="CI257" s="9"/>
      <c r="CJ257" s="9"/>
      <c r="CK257" s="9"/>
    </row>
    <row r="258" spans="1:89" s="98" customFormat="1" x14ac:dyDescent="0.25">
      <c r="A258" s="99">
        <v>10106641</v>
      </c>
      <c r="B258" s="99"/>
      <c r="C258" s="772">
        <v>3306</v>
      </c>
      <c r="D258" s="807">
        <v>0.05</v>
      </c>
      <c r="E258" s="772">
        <f t="shared" si="12"/>
        <v>3471</v>
      </c>
      <c r="F258" s="778">
        <v>1.1000000000000001</v>
      </c>
      <c r="G258" s="774">
        <f t="shared" si="13"/>
        <v>3818</v>
      </c>
      <c r="H258" s="776"/>
      <c r="I258" s="758"/>
      <c r="J258" s="776"/>
      <c r="K258" s="786"/>
      <c r="L258" s="9" t="s">
        <v>308</v>
      </c>
      <c r="M258" s="9" t="s">
        <v>3417</v>
      </c>
      <c r="N258" s="9" t="s">
        <v>397</v>
      </c>
      <c r="O258" s="9" t="s">
        <v>310</v>
      </c>
      <c r="P258" s="9" t="s">
        <v>311</v>
      </c>
      <c r="Q258" s="9" t="s">
        <v>312</v>
      </c>
      <c r="R258" s="9" t="s">
        <v>313</v>
      </c>
      <c r="S258" s="9" t="s">
        <v>314</v>
      </c>
      <c r="T258" s="98" t="s">
        <v>210</v>
      </c>
      <c r="U258" s="99">
        <v>129</v>
      </c>
      <c r="V258" s="99" t="s">
        <v>207</v>
      </c>
      <c r="W258" s="99">
        <v>230</v>
      </c>
      <c r="X258" s="99" t="s">
        <v>207</v>
      </c>
      <c r="Y258" s="99">
        <v>164</v>
      </c>
      <c r="Z258" s="99" t="s">
        <v>207</v>
      </c>
      <c r="AA258" s="9">
        <v>240</v>
      </c>
      <c r="AB258" s="99" t="s">
        <v>207</v>
      </c>
      <c r="AC258" s="9">
        <v>264</v>
      </c>
      <c r="AD258" s="9" t="s">
        <v>207</v>
      </c>
      <c r="AE258" s="9">
        <v>104</v>
      </c>
      <c r="AF258" s="9" t="s">
        <v>315</v>
      </c>
      <c r="AG258" s="14" t="s">
        <v>326</v>
      </c>
      <c r="AH258" s="14" t="s">
        <v>207</v>
      </c>
      <c r="AI258" s="14" t="s">
        <v>327</v>
      </c>
      <c r="AJ258" s="14" t="s">
        <v>207</v>
      </c>
      <c r="AK258" s="9">
        <v>5</v>
      </c>
      <c r="AL258" s="14" t="s">
        <v>207</v>
      </c>
      <c r="AM258" s="9">
        <v>5</v>
      </c>
      <c r="AN258" s="14" t="s">
        <v>207</v>
      </c>
      <c r="AO258" s="9">
        <v>5</v>
      </c>
      <c r="AP258" s="14" t="s">
        <v>207</v>
      </c>
      <c r="AQ258" s="9">
        <v>30</v>
      </c>
      <c r="AR258" s="14" t="s">
        <v>207</v>
      </c>
      <c r="AS258" s="9" t="s">
        <v>42</v>
      </c>
      <c r="AT258" s="9" t="s">
        <v>345</v>
      </c>
      <c r="AU258" s="9" t="s">
        <v>319</v>
      </c>
      <c r="AV258" s="9" t="s">
        <v>320</v>
      </c>
      <c r="AW258" s="9" t="s">
        <v>510</v>
      </c>
      <c r="AX258" s="9">
        <v>9010600000</v>
      </c>
      <c r="AY258" s="99">
        <v>292</v>
      </c>
      <c r="AZ258" s="12" t="s">
        <v>207</v>
      </c>
      <c r="BA258" s="99">
        <v>25</v>
      </c>
      <c r="BB258" s="12" t="s">
        <v>207</v>
      </c>
      <c r="BC258" s="99">
        <v>23</v>
      </c>
      <c r="BD258" s="12" t="s">
        <v>207</v>
      </c>
      <c r="BE258" s="99">
        <v>33</v>
      </c>
      <c r="BF258" s="12" t="s">
        <v>321</v>
      </c>
      <c r="BG258" s="654">
        <v>32.064</v>
      </c>
      <c r="BH258" s="12" t="s">
        <v>321</v>
      </c>
      <c r="BI258" s="99">
        <v>21</v>
      </c>
      <c r="BJ258" s="12" t="s">
        <v>321</v>
      </c>
      <c r="BK258" s="754">
        <v>0</v>
      </c>
      <c r="BL258" s="12" t="s">
        <v>321</v>
      </c>
      <c r="BM258" s="754">
        <v>5.0999999999999997E-2</v>
      </c>
      <c r="BN258" s="12" t="s">
        <v>321</v>
      </c>
      <c r="BO258" s="754">
        <v>11.012</v>
      </c>
      <c r="BP258" s="12" t="s">
        <v>321</v>
      </c>
      <c r="BQ258" s="754">
        <v>0</v>
      </c>
      <c r="BR258" s="12" t="s">
        <v>321</v>
      </c>
      <c r="BS258" s="654">
        <v>0</v>
      </c>
      <c r="BT258" s="12" t="s">
        <v>321</v>
      </c>
      <c r="BU258" s="654">
        <v>11.064</v>
      </c>
      <c r="BV258" s="12" t="s">
        <v>321</v>
      </c>
      <c r="BW258" s="9">
        <v>0.17</v>
      </c>
      <c r="BX258" s="9" t="s">
        <v>322</v>
      </c>
      <c r="BY258" s="755">
        <v>115</v>
      </c>
      <c r="BZ258" s="9" t="s">
        <v>315</v>
      </c>
      <c r="CA258" s="755">
        <v>9.8000000000000007</v>
      </c>
      <c r="CB258" s="9" t="s">
        <v>315</v>
      </c>
      <c r="CC258" s="755">
        <v>9.1</v>
      </c>
      <c r="CD258" s="9" t="s">
        <v>315</v>
      </c>
      <c r="CE258" s="755">
        <v>70.5</v>
      </c>
      <c r="CF258" s="9" t="s">
        <v>323</v>
      </c>
      <c r="CG258" s="755">
        <v>46.3</v>
      </c>
      <c r="CH258" s="9" t="s">
        <v>323</v>
      </c>
      <c r="CI258" s="9"/>
      <c r="CJ258" s="9"/>
      <c r="CK258" s="9"/>
    </row>
    <row r="259" spans="1:89" s="98" customFormat="1" x14ac:dyDescent="0.25">
      <c r="A259" s="99">
        <v>10106642</v>
      </c>
      <c r="B259" s="99"/>
      <c r="C259" s="772">
        <v>3561</v>
      </c>
      <c r="D259" s="807">
        <v>0.05</v>
      </c>
      <c r="E259" s="772">
        <f t="shared" si="12"/>
        <v>3739</v>
      </c>
      <c r="F259" s="778">
        <v>1.1000000000000001</v>
      </c>
      <c r="G259" s="774">
        <f t="shared" si="13"/>
        <v>4113</v>
      </c>
      <c r="H259" s="776"/>
      <c r="I259" s="758"/>
      <c r="J259" s="776"/>
      <c r="K259" s="786"/>
      <c r="L259" s="9" t="s">
        <v>308</v>
      </c>
      <c r="M259" s="9" t="s">
        <v>3418</v>
      </c>
      <c r="N259" s="9" t="s">
        <v>397</v>
      </c>
      <c r="O259" s="9" t="s">
        <v>310</v>
      </c>
      <c r="P259" s="9" t="s">
        <v>311</v>
      </c>
      <c r="Q259" s="9" t="s">
        <v>312</v>
      </c>
      <c r="R259" s="9" t="s">
        <v>313</v>
      </c>
      <c r="S259" s="9" t="s">
        <v>314</v>
      </c>
      <c r="T259" s="98" t="s">
        <v>210</v>
      </c>
      <c r="U259" s="99">
        <v>141</v>
      </c>
      <c r="V259" s="99" t="s">
        <v>207</v>
      </c>
      <c r="W259" s="99">
        <v>250</v>
      </c>
      <c r="X259" s="99" t="s">
        <v>207</v>
      </c>
      <c r="Y259" s="99">
        <v>176</v>
      </c>
      <c r="Z259" s="99" t="s">
        <v>207</v>
      </c>
      <c r="AA259" s="9">
        <v>260</v>
      </c>
      <c r="AB259" s="99" t="s">
        <v>207</v>
      </c>
      <c r="AC259" s="9">
        <v>287</v>
      </c>
      <c r="AD259" s="9" t="s">
        <v>207</v>
      </c>
      <c r="AE259" s="9">
        <v>113</v>
      </c>
      <c r="AF259" s="9" t="s">
        <v>315</v>
      </c>
      <c r="AG259" s="14" t="s">
        <v>328</v>
      </c>
      <c r="AH259" s="14" t="s">
        <v>207</v>
      </c>
      <c r="AI259" s="14" t="s">
        <v>329</v>
      </c>
      <c r="AJ259" s="14" t="s">
        <v>207</v>
      </c>
      <c r="AK259" s="9">
        <v>5</v>
      </c>
      <c r="AL259" s="14" t="s">
        <v>207</v>
      </c>
      <c r="AM259" s="9">
        <v>5</v>
      </c>
      <c r="AN259" s="14" t="s">
        <v>207</v>
      </c>
      <c r="AO259" s="9">
        <v>5</v>
      </c>
      <c r="AP259" s="14" t="s">
        <v>207</v>
      </c>
      <c r="AQ259" s="9">
        <v>30</v>
      </c>
      <c r="AR259" s="14" t="s">
        <v>207</v>
      </c>
      <c r="AS259" s="9" t="s">
        <v>42</v>
      </c>
      <c r="AT259" s="9" t="s">
        <v>345</v>
      </c>
      <c r="AU259" s="9" t="s">
        <v>319</v>
      </c>
      <c r="AV259" s="9" t="s">
        <v>320</v>
      </c>
      <c r="AW259" s="9" t="s">
        <v>511</v>
      </c>
      <c r="AX259" s="9">
        <v>9010600000</v>
      </c>
      <c r="AY259" s="99">
        <v>312</v>
      </c>
      <c r="AZ259" s="12" t="s">
        <v>207</v>
      </c>
      <c r="BA259" s="99">
        <v>25</v>
      </c>
      <c r="BB259" s="12" t="s">
        <v>207</v>
      </c>
      <c r="BC259" s="99">
        <v>23</v>
      </c>
      <c r="BD259" s="12" t="s">
        <v>207</v>
      </c>
      <c r="BE259" s="99">
        <v>35</v>
      </c>
      <c r="BF259" s="12" t="s">
        <v>321</v>
      </c>
      <c r="BG259" s="654">
        <v>34.816000000000003</v>
      </c>
      <c r="BH259" s="12" t="s">
        <v>321</v>
      </c>
      <c r="BI259" s="99">
        <v>23</v>
      </c>
      <c r="BJ259" s="12" t="s">
        <v>321</v>
      </c>
      <c r="BK259" s="754">
        <v>0</v>
      </c>
      <c r="BL259" s="12" t="s">
        <v>321</v>
      </c>
      <c r="BM259" s="754">
        <v>5.0999999999999997E-2</v>
      </c>
      <c r="BN259" s="12" t="s">
        <v>321</v>
      </c>
      <c r="BO259" s="754">
        <v>11.763999999999999</v>
      </c>
      <c r="BP259" s="12" t="s">
        <v>321</v>
      </c>
      <c r="BQ259" s="754">
        <v>0</v>
      </c>
      <c r="BR259" s="12" t="s">
        <v>321</v>
      </c>
      <c r="BS259" s="654">
        <v>0</v>
      </c>
      <c r="BT259" s="12" t="s">
        <v>321</v>
      </c>
      <c r="BU259" s="654">
        <v>11.816000000000001</v>
      </c>
      <c r="BV259" s="12" t="s">
        <v>321</v>
      </c>
      <c r="BW259" s="9">
        <v>0.18</v>
      </c>
      <c r="BX259" s="9" t="s">
        <v>322</v>
      </c>
      <c r="BY259" s="755">
        <v>122.8</v>
      </c>
      <c r="BZ259" s="9" t="s">
        <v>315</v>
      </c>
      <c r="CA259" s="755">
        <v>9.8000000000000007</v>
      </c>
      <c r="CB259" s="9" t="s">
        <v>315</v>
      </c>
      <c r="CC259" s="755">
        <v>9.1</v>
      </c>
      <c r="CD259" s="9" t="s">
        <v>315</v>
      </c>
      <c r="CE259" s="755">
        <v>75</v>
      </c>
      <c r="CF259" s="9" t="s">
        <v>323</v>
      </c>
      <c r="CG259" s="755">
        <v>50.7</v>
      </c>
      <c r="CH259" s="9" t="s">
        <v>323</v>
      </c>
      <c r="CI259" s="9"/>
      <c r="CJ259" s="9"/>
      <c r="CK259" s="9"/>
    </row>
    <row r="260" spans="1:89" s="98" customFormat="1" x14ac:dyDescent="0.25">
      <c r="A260" s="99">
        <v>10106643</v>
      </c>
      <c r="B260" s="99"/>
      <c r="C260" s="772">
        <v>3830</v>
      </c>
      <c r="D260" s="807">
        <v>0.05</v>
      </c>
      <c r="E260" s="772">
        <f t="shared" si="12"/>
        <v>4022</v>
      </c>
      <c r="F260" s="778">
        <v>1.1000000000000001</v>
      </c>
      <c r="G260" s="774">
        <f t="shared" si="13"/>
        <v>4424</v>
      </c>
      <c r="H260" s="776"/>
      <c r="I260" s="758"/>
      <c r="J260" s="776"/>
      <c r="K260" s="786"/>
      <c r="L260" s="9" t="s">
        <v>308</v>
      </c>
      <c r="M260" s="9" t="s">
        <v>3419</v>
      </c>
      <c r="N260" s="9" t="s">
        <v>397</v>
      </c>
      <c r="O260" s="9" t="s">
        <v>310</v>
      </c>
      <c r="P260" s="9" t="s">
        <v>311</v>
      </c>
      <c r="Q260" s="9" t="s">
        <v>312</v>
      </c>
      <c r="R260" s="9" t="s">
        <v>313</v>
      </c>
      <c r="S260" s="9" t="s">
        <v>314</v>
      </c>
      <c r="T260" s="98" t="s">
        <v>210</v>
      </c>
      <c r="U260" s="99">
        <v>152</v>
      </c>
      <c r="V260" s="99" t="s">
        <v>207</v>
      </c>
      <c r="W260" s="99">
        <v>270</v>
      </c>
      <c r="X260" s="99" t="s">
        <v>207</v>
      </c>
      <c r="Y260" s="99">
        <v>187</v>
      </c>
      <c r="Z260" s="99" t="s">
        <v>207</v>
      </c>
      <c r="AA260" s="9">
        <v>280</v>
      </c>
      <c r="AB260" s="99" t="s">
        <v>207</v>
      </c>
      <c r="AC260" s="9">
        <v>310</v>
      </c>
      <c r="AD260" s="9" t="s">
        <v>207</v>
      </c>
      <c r="AE260" s="9">
        <v>122</v>
      </c>
      <c r="AF260" s="9" t="s">
        <v>315</v>
      </c>
      <c r="AG260" s="14" t="s">
        <v>330</v>
      </c>
      <c r="AH260" s="14" t="s">
        <v>207</v>
      </c>
      <c r="AI260" s="14" t="s">
        <v>331</v>
      </c>
      <c r="AJ260" s="14" t="s">
        <v>207</v>
      </c>
      <c r="AK260" s="9">
        <v>5</v>
      </c>
      <c r="AL260" s="14" t="s">
        <v>207</v>
      </c>
      <c r="AM260" s="9">
        <v>5</v>
      </c>
      <c r="AN260" s="14" t="s">
        <v>207</v>
      </c>
      <c r="AO260" s="9">
        <v>5</v>
      </c>
      <c r="AP260" s="14" t="s">
        <v>207</v>
      </c>
      <c r="AQ260" s="9">
        <v>30</v>
      </c>
      <c r="AR260" s="14" t="s">
        <v>207</v>
      </c>
      <c r="AS260" s="9" t="s">
        <v>42</v>
      </c>
      <c r="AT260" s="9" t="s">
        <v>345</v>
      </c>
      <c r="AU260" s="9" t="s">
        <v>319</v>
      </c>
      <c r="AV260" s="9" t="s">
        <v>320</v>
      </c>
      <c r="AW260" s="9" t="s">
        <v>512</v>
      </c>
      <c r="AX260" s="9">
        <v>9010600000</v>
      </c>
      <c r="AY260" s="99">
        <v>330</v>
      </c>
      <c r="AZ260" s="12" t="s">
        <v>207</v>
      </c>
      <c r="BA260" s="99">
        <v>25</v>
      </c>
      <c r="BB260" s="12" t="s">
        <v>207</v>
      </c>
      <c r="BC260" s="99">
        <v>23</v>
      </c>
      <c r="BD260" s="12" t="s">
        <v>207</v>
      </c>
      <c r="BE260" s="99">
        <v>38</v>
      </c>
      <c r="BF260" s="12" t="s">
        <v>321</v>
      </c>
      <c r="BG260" s="654">
        <v>37.048000000000002</v>
      </c>
      <c r="BH260" s="12" t="s">
        <v>321</v>
      </c>
      <c r="BI260" s="99">
        <v>25</v>
      </c>
      <c r="BJ260" s="12" t="s">
        <v>321</v>
      </c>
      <c r="BK260" s="754">
        <v>0</v>
      </c>
      <c r="BL260" s="12" t="s">
        <v>321</v>
      </c>
      <c r="BM260" s="754">
        <v>5.0999999999999997E-2</v>
      </c>
      <c r="BN260" s="12" t="s">
        <v>321</v>
      </c>
      <c r="BO260" s="754">
        <v>11.996</v>
      </c>
      <c r="BP260" s="12" t="s">
        <v>321</v>
      </c>
      <c r="BQ260" s="754">
        <v>0</v>
      </c>
      <c r="BR260" s="12" t="s">
        <v>321</v>
      </c>
      <c r="BS260" s="654">
        <v>0</v>
      </c>
      <c r="BT260" s="12" t="s">
        <v>321</v>
      </c>
      <c r="BU260" s="654">
        <v>12.048</v>
      </c>
      <c r="BV260" s="12" t="s">
        <v>321</v>
      </c>
      <c r="BW260" s="9">
        <v>0.19</v>
      </c>
      <c r="BX260" s="9" t="s">
        <v>322</v>
      </c>
      <c r="BY260" s="755">
        <v>129.9</v>
      </c>
      <c r="BZ260" s="9" t="s">
        <v>315</v>
      </c>
      <c r="CA260" s="755">
        <v>9.8000000000000007</v>
      </c>
      <c r="CB260" s="9" t="s">
        <v>315</v>
      </c>
      <c r="CC260" s="755">
        <v>9.1</v>
      </c>
      <c r="CD260" s="9" t="s">
        <v>315</v>
      </c>
      <c r="CE260" s="755">
        <v>79.400000000000006</v>
      </c>
      <c r="CF260" s="9" t="s">
        <v>323</v>
      </c>
      <c r="CG260" s="755">
        <v>55.1</v>
      </c>
      <c r="CH260" s="9" t="s">
        <v>323</v>
      </c>
      <c r="CI260" s="9"/>
      <c r="CJ260" s="9"/>
      <c r="CK260" s="9"/>
    </row>
    <row r="261" spans="1:89" s="98" customFormat="1" x14ac:dyDescent="0.25">
      <c r="A261" s="99">
        <v>10106644</v>
      </c>
      <c r="B261" s="99"/>
      <c r="C261" s="772">
        <v>4114</v>
      </c>
      <c r="D261" s="807">
        <v>0.05</v>
      </c>
      <c r="E261" s="772">
        <f t="shared" si="12"/>
        <v>4320</v>
      </c>
      <c r="F261" s="778">
        <v>1.1000000000000001</v>
      </c>
      <c r="G261" s="774">
        <f t="shared" si="13"/>
        <v>4752</v>
      </c>
      <c r="H261" s="776"/>
      <c r="I261" s="758"/>
      <c r="J261" s="776"/>
      <c r="K261" s="786"/>
      <c r="L261" s="9" t="s">
        <v>308</v>
      </c>
      <c r="M261" s="9" t="s">
        <v>3420</v>
      </c>
      <c r="N261" s="9" t="s">
        <v>397</v>
      </c>
      <c r="O261" s="9" t="s">
        <v>310</v>
      </c>
      <c r="P261" s="9" t="s">
        <v>311</v>
      </c>
      <c r="Q261" s="9" t="s">
        <v>312</v>
      </c>
      <c r="R261" s="9" t="s">
        <v>313</v>
      </c>
      <c r="S261" s="9" t="s">
        <v>314</v>
      </c>
      <c r="T261" s="98" t="s">
        <v>210</v>
      </c>
      <c r="U261" s="99">
        <v>163</v>
      </c>
      <c r="V261" s="99" t="s">
        <v>207</v>
      </c>
      <c r="W261" s="99">
        <v>290</v>
      </c>
      <c r="X261" s="99" t="s">
        <v>207</v>
      </c>
      <c r="Y261" s="99">
        <v>198</v>
      </c>
      <c r="Z261" s="99" t="s">
        <v>207</v>
      </c>
      <c r="AA261" s="9">
        <v>300</v>
      </c>
      <c r="AB261" s="99" t="s">
        <v>207</v>
      </c>
      <c r="AC261" s="9">
        <v>333</v>
      </c>
      <c r="AD261" s="9" t="s">
        <v>207</v>
      </c>
      <c r="AE261" s="9">
        <v>131</v>
      </c>
      <c r="AF261" s="9" t="s">
        <v>315</v>
      </c>
      <c r="AG261" s="14" t="s">
        <v>332</v>
      </c>
      <c r="AH261" s="14" t="s">
        <v>207</v>
      </c>
      <c r="AI261" s="14" t="s">
        <v>333</v>
      </c>
      <c r="AJ261" s="14" t="s">
        <v>207</v>
      </c>
      <c r="AK261" s="9">
        <v>5</v>
      </c>
      <c r="AL261" s="14" t="s">
        <v>207</v>
      </c>
      <c r="AM261" s="9">
        <v>5</v>
      </c>
      <c r="AN261" s="14" t="s">
        <v>207</v>
      </c>
      <c r="AO261" s="9">
        <v>5</v>
      </c>
      <c r="AP261" s="14" t="s">
        <v>207</v>
      </c>
      <c r="AQ261" s="9">
        <v>30</v>
      </c>
      <c r="AR261" s="14" t="s">
        <v>207</v>
      </c>
      <c r="AS261" s="9" t="s">
        <v>42</v>
      </c>
      <c r="AT261" s="9" t="s">
        <v>345</v>
      </c>
      <c r="AU261" s="9" t="s">
        <v>319</v>
      </c>
      <c r="AV261" s="9" t="s">
        <v>320</v>
      </c>
      <c r="AW261" s="9" t="s">
        <v>513</v>
      </c>
      <c r="AX261" s="9">
        <v>9010600000</v>
      </c>
      <c r="AY261" s="99">
        <v>351</v>
      </c>
      <c r="AZ261" s="12" t="s">
        <v>207</v>
      </c>
      <c r="BA261" s="99">
        <v>25</v>
      </c>
      <c r="BB261" s="12" t="s">
        <v>207</v>
      </c>
      <c r="BC261" s="99">
        <v>23</v>
      </c>
      <c r="BD261" s="12" t="s">
        <v>207</v>
      </c>
      <c r="BE261" s="99">
        <v>38</v>
      </c>
      <c r="BF261" s="12" t="s">
        <v>321</v>
      </c>
      <c r="BG261" s="654">
        <v>37.558999999999997</v>
      </c>
      <c r="BH261" s="12" t="s">
        <v>321</v>
      </c>
      <c r="BI261" s="99">
        <v>26</v>
      </c>
      <c r="BJ261" s="12" t="s">
        <v>321</v>
      </c>
      <c r="BK261" s="754">
        <v>0</v>
      </c>
      <c r="BL261" s="12" t="s">
        <v>321</v>
      </c>
      <c r="BM261" s="754">
        <v>5.0999999999999997E-2</v>
      </c>
      <c r="BN261" s="12" t="s">
        <v>321</v>
      </c>
      <c r="BO261" s="754">
        <v>11.507999999999999</v>
      </c>
      <c r="BP261" s="12" t="s">
        <v>321</v>
      </c>
      <c r="BQ261" s="754">
        <v>0</v>
      </c>
      <c r="BR261" s="12" t="s">
        <v>321</v>
      </c>
      <c r="BS261" s="654">
        <v>0</v>
      </c>
      <c r="BT261" s="12" t="s">
        <v>321</v>
      </c>
      <c r="BU261" s="654">
        <v>11.558999999999999</v>
      </c>
      <c r="BV261" s="12" t="s">
        <v>321</v>
      </c>
      <c r="BW261" s="9">
        <v>0.2</v>
      </c>
      <c r="BX261" s="9" t="s">
        <v>322</v>
      </c>
      <c r="BY261" s="755">
        <v>138.19999999999999</v>
      </c>
      <c r="BZ261" s="9" t="s">
        <v>315</v>
      </c>
      <c r="CA261" s="755">
        <v>9.8000000000000007</v>
      </c>
      <c r="CB261" s="9" t="s">
        <v>315</v>
      </c>
      <c r="CC261" s="755">
        <v>9.1</v>
      </c>
      <c r="CD261" s="9" t="s">
        <v>315</v>
      </c>
      <c r="CE261" s="755">
        <v>81.599999999999994</v>
      </c>
      <c r="CF261" s="9" t="s">
        <v>323</v>
      </c>
      <c r="CG261" s="755">
        <v>57.3</v>
      </c>
      <c r="CH261" s="9" t="s">
        <v>323</v>
      </c>
      <c r="CI261" s="9"/>
      <c r="CJ261" s="9"/>
      <c r="CK261" s="9"/>
    </row>
    <row r="262" spans="1:89" s="98" customFormat="1" x14ac:dyDescent="0.25">
      <c r="A262" s="99">
        <v>10106645</v>
      </c>
      <c r="B262" s="99"/>
      <c r="C262" s="772">
        <v>4411</v>
      </c>
      <c r="D262" s="807">
        <v>0.05</v>
      </c>
      <c r="E262" s="772">
        <f t="shared" si="12"/>
        <v>4632</v>
      </c>
      <c r="F262" s="778">
        <v>1.1000000000000001</v>
      </c>
      <c r="G262" s="774">
        <f t="shared" si="13"/>
        <v>5095</v>
      </c>
      <c r="H262" s="776"/>
      <c r="I262" s="758"/>
      <c r="J262" s="776"/>
      <c r="K262" s="786"/>
      <c r="L262" s="9" t="s">
        <v>308</v>
      </c>
      <c r="M262" s="9" t="s">
        <v>3421</v>
      </c>
      <c r="N262" s="9" t="s">
        <v>397</v>
      </c>
      <c r="O262" s="9" t="s">
        <v>310</v>
      </c>
      <c r="P262" s="9" t="s">
        <v>311</v>
      </c>
      <c r="Q262" s="9" t="s">
        <v>312</v>
      </c>
      <c r="R262" s="9" t="s">
        <v>313</v>
      </c>
      <c r="S262" s="9" t="s">
        <v>314</v>
      </c>
      <c r="T262" s="98" t="s">
        <v>210</v>
      </c>
      <c r="U262" s="99">
        <v>174</v>
      </c>
      <c r="V262" s="99" t="s">
        <v>207</v>
      </c>
      <c r="W262" s="99">
        <v>310</v>
      </c>
      <c r="X262" s="99" t="s">
        <v>207</v>
      </c>
      <c r="Y262" s="99">
        <v>209</v>
      </c>
      <c r="Z262" s="99" t="s">
        <v>207</v>
      </c>
      <c r="AA262" s="9">
        <v>320</v>
      </c>
      <c r="AB262" s="99" t="s">
        <v>207</v>
      </c>
      <c r="AC262" s="9">
        <v>355</v>
      </c>
      <c r="AD262" s="9" t="s">
        <v>207</v>
      </c>
      <c r="AE262" s="9">
        <v>140</v>
      </c>
      <c r="AF262" s="9" t="s">
        <v>315</v>
      </c>
      <c r="AG262" s="14" t="s">
        <v>334</v>
      </c>
      <c r="AH262" s="14" t="s">
        <v>207</v>
      </c>
      <c r="AI262" s="14" t="s">
        <v>335</v>
      </c>
      <c r="AJ262" s="14" t="s">
        <v>207</v>
      </c>
      <c r="AK262" s="9">
        <v>5</v>
      </c>
      <c r="AL262" s="14" t="s">
        <v>207</v>
      </c>
      <c r="AM262" s="9">
        <v>5</v>
      </c>
      <c r="AN262" s="14" t="s">
        <v>207</v>
      </c>
      <c r="AO262" s="9">
        <v>5</v>
      </c>
      <c r="AP262" s="14" t="s">
        <v>207</v>
      </c>
      <c r="AQ262" s="9">
        <v>30</v>
      </c>
      <c r="AR262" s="14" t="s">
        <v>207</v>
      </c>
      <c r="AS262" s="9" t="s">
        <v>42</v>
      </c>
      <c r="AT262" s="9" t="s">
        <v>345</v>
      </c>
      <c r="AU262" s="9" t="s">
        <v>319</v>
      </c>
      <c r="AV262" s="9" t="s">
        <v>320</v>
      </c>
      <c r="AW262" s="9" t="s">
        <v>514</v>
      </c>
      <c r="AX262" s="9">
        <v>9010600000</v>
      </c>
      <c r="AY262" s="99">
        <v>373</v>
      </c>
      <c r="AZ262" s="12" t="s">
        <v>207</v>
      </c>
      <c r="BA262" s="99">
        <v>25</v>
      </c>
      <c r="BB262" s="12" t="s">
        <v>207</v>
      </c>
      <c r="BC262" s="99">
        <v>23</v>
      </c>
      <c r="BD262" s="12" t="s">
        <v>207</v>
      </c>
      <c r="BE262" s="99">
        <v>41</v>
      </c>
      <c r="BF262" s="12" t="s">
        <v>321</v>
      </c>
      <c r="BG262" s="654">
        <v>40.933999999999997</v>
      </c>
      <c r="BH262" s="12" t="s">
        <v>321</v>
      </c>
      <c r="BI262" s="99">
        <v>29</v>
      </c>
      <c r="BJ262" s="12" t="s">
        <v>321</v>
      </c>
      <c r="BK262" s="754">
        <v>0</v>
      </c>
      <c r="BL262" s="12" t="s">
        <v>321</v>
      </c>
      <c r="BM262" s="754">
        <v>5.0999999999999997E-2</v>
      </c>
      <c r="BN262" s="12" t="s">
        <v>321</v>
      </c>
      <c r="BO262" s="754">
        <v>11.882999999999999</v>
      </c>
      <c r="BP262" s="12" t="s">
        <v>321</v>
      </c>
      <c r="BQ262" s="754">
        <v>0</v>
      </c>
      <c r="BR262" s="12" t="s">
        <v>321</v>
      </c>
      <c r="BS262" s="654">
        <v>0</v>
      </c>
      <c r="BT262" s="12" t="s">
        <v>321</v>
      </c>
      <c r="BU262" s="654">
        <v>11.933999999999999</v>
      </c>
      <c r="BV262" s="12" t="s">
        <v>321</v>
      </c>
      <c r="BW262" s="9">
        <v>0.22</v>
      </c>
      <c r="BX262" s="9" t="s">
        <v>322</v>
      </c>
      <c r="BY262" s="755">
        <v>146.9</v>
      </c>
      <c r="BZ262" s="9" t="s">
        <v>315</v>
      </c>
      <c r="CA262" s="755">
        <v>9.8000000000000007</v>
      </c>
      <c r="CB262" s="9" t="s">
        <v>315</v>
      </c>
      <c r="CC262" s="755">
        <v>9.1</v>
      </c>
      <c r="CD262" s="9" t="s">
        <v>315</v>
      </c>
      <c r="CE262" s="755">
        <v>88.2</v>
      </c>
      <c r="CF262" s="9" t="s">
        <v>323</v>
      </c>
      <c r="CG262" s="755">
        <v>63.9</v>
      </c>
      <c r="CH262" s="9" t="s">
        <v>323</v>
      </c>
      <c r="CI262" s="9"/>
      <c r="CJ262" s="9"/>
      <c r="CK262" s="9"/>
    </row>
    <row r="263" spans="1:89" s="98" customFormat="1" x14ac:dyDescent="0.25">
      <c r="A263" s="99">
        <v>10106646</v>
      </c>
      <c r="B263" s="99"/>
      <c r="C263" s="772">
        <v>4723</v>
      </c>
      <c r="D263" s="807">
        <v>0.05</v>
      </c>
      <c r="E263" s="772">
        <f t="shared" si="12"/>
        <v>4959</v>
      </c>
      <c r="F263" s="778">
        <v>1.1000000000000001</v>
      </c>
      <c r="G263" s="774">
        <f t="shared" si="13"/>
        <v>5455</v>
      </c>
      <c r="H263" s="776"/>
      <c r="I263" s="758"/>
      <c r="J263" s="776"/>
      <c r="K263" s="786"/>
      <c r="L263" s="9" t="s">
        <v>308</v>
      </c>
      <c r="M263" s="9" t="s">
        <v>3422</v>
      </c>
      <c r="N263" s="9" t="s">
        <v>397</v>
      </c>
      <c r="O263" s="9" t="s">
        <v>310</v>
      </c>
      <c r="P263" s="9" t="s">
        <v>311</v>
      </c>
      <c r="Q263" s="9" t="s">
        <v>312</v>
      </c>
      <c r="R263" s="9" t="s">
        <v>313</v>
      </c>
      <c r="S263" s="9" t="s">
        <v>314</v>
      </c>
      <c r="T263" s="98" t="s">
        <v>210</v>
      </c>
      <c r="U263" s="99">
        <v>186</v>
      </c>
      <c r="V263" s="99" t="s">
        <v>207</v>
      </c>
      <c r="W263" s="99">
        <v>330</v>
      </c>
      <c r="X263" s="99" t="s">
        <v>207</v>
      </c>
      <c r="Y263" s="99">
        <v>221</v>
      </c>
      <c r="Z263" s="99" t="s">
        <v>207</v>
      </c>
      <c r="AA263" s="9">
        <v>340</v>
      </c>
      <c r="AB263" s="99" t="s">
        <v>207</v>
      </c>
      <c r="AC263" s="9">
        <v>379</v>
      </c>
      <c r="AD263" s="9" t="s">
        <v>207</v>
      </c>
      <c r="AE263" s="9">
        <v>149</v>
      </c>
      <c r="AF263" s="9" t="s">
        <v>315</v>
      </c>
      <c r="AG263" s="14" t="s">
        <v>336</v>
      </c>
      <c r="AH263" s="14" t="s">
        <v>207</v>
      </c>
      <c r="AI263" s="14" t="s">
        <v>337</v>
      </c>
      <c r="AJ263" s="14" t="s">
        <v>207</v>
      </c>
      <c r="AK263" s="9">
        <v>5</v>
      </c>
      <c r="AL263" s="14" t="s">
        <v>207</v>
      </c>
      <c r="AM263" s="9">
        <v>5</v>
      </c>
      <c r="AN263" s="14" t="s">
        <v>207</v>
      </c>
      <c r="AO263" s="9">
        <v>5</v>
      </c>
      <c r="AP263" s="14" t="s">
        <v>207</v>
      </c>
      <c r="AQ263" s="9">
        <v>30</v>
      </c>
      <c r="AR263" s="14" t="s">
        <v>207</v>
      </c>
      <c r="AS263" s="9" t="s">
        <v>42</v>
      </c>
      <c r="AT263" s="9" t="s">
        <v>345</v>
      </c>
      <c r="AU263" s="9" t="s">
        <v>319</v>
      </c>
      <c r="AV263" s="9" t="s">
        <v>320</v>
      </c>
      <c r="AW263" s="9" t="s">
        <v>515</v>
      </c>
      <c r="AX263" s="9">
        <v>9010600000</v>
      </c>
      <c r="AY263" s="99">
        <v>396</v>
      </c>
      <c r="AZ263" s="12" t="s">
        <v>207</v>
      </c>
      <c r="BA263" s="99">
        <v>25</v>
      </c>
      <c r="BB263" s="12" t="s">
        <v>207</v>
      </c>
      <c r="BC263" s="99">
        <v>23</v>
      </c>
      <c r="BD263" s="12" t="s">
        <v>207</v>
      </c>
      <c r="BE263" s="99">
        <v>43</v>
      </c>
      <c r="BF263" s="12" t="s">
        <v>321</v>
      </c>
      <c r="BG263" s="654">
        <v>42.548999999999999</v>
      </c>
      <c r="BH263" s="12" t="s">
        <v>321</v>
      </c>
      <c r="BI263" s="99">
        <v>30</v>
      </c>
      <c r="BJ263" s="12" t="s">
        <v>321</v>
      </c>
      <c r="BK263" s="754">
        <v>0</v>
      </c>
      <c r="BL263" s="12" t="s">
        <v>321</v>
      </c>
      <c r="BM263" s="754">
        <v>5.0999999999999997E-2</v>
      </c>
      <c r="BN263" s="12" t="s">
        <v>321</v>
      </c>
      <c r="BO263" s="754">
        <v>12.497999999999999</v>
      </c>
      <c r="BP263" s="12" t="s">
        <v>321</v>
      </c>
      <c r="BQ263" s="754">
        <v>0</v>
      </c>
      <c r="BR263" s="12" t="s">
        <v>321</v>
      </c>
      <c r="BS263" s="654">
        <v>0</v>
      </c>
      <c r="BT263" s="12" t="s">
        <v>321</v>
      </c>
      <c r="BU263" s="654">
        <v>12.548999999999999</v>
      </c>
      <c r="BV263" s="12" t="s">
        <v>321</v>
      </c>
      <c r="BW263" s="9">
        <v>0.23</v>
      </c>
      <c r="BX263" s="9" t="s">
        <v>322</v>
      </c>
      <c r="BY263" s="755">
        <v>155.9</v>
      </c>
      <c r="BZ263" s="9" t="s">
        <v>315</v>
      </c>
      <c r="CA263" s="755">
        <v>9.8000000000000007</v>
      </c>
      <c r="CB263" s="9" t="s">
        <v>315</v>
      </c>
      <c r="CC263" s="755">
        <v>9.1</v>
      </c>
      <c r="CD263" s="9" t="s">
        <v>315</v>
      </c>
      <c r="CE263" s="755">
        <v>92.6</v>
      </c>
      <c r="CF263" s="9" t="s">
        <v>323</v>
      </c>
      <c r="CG263" s="755">
        <v>66.099999999999994</v>
      </c>
      <c r="CH263" s="9" t="s">
        <v>323</v>
      </c>
      <c r="CI263" s="9"/>
      <c r="CJ263" s="9"/>
      <c r="CK263" s="9"/>
    </row>
    <row r="264" spans="1:89" s="98" customFormat="1" x14ac:dyDescent="0.25">
      <c r="A264" s="99">
        <v>10106647</v>
      </c>
      <c r="B264" s="99"/>
      <c r="C264" s="772">
        <v>5048</v>
      </c>
      <c r="D264" s="807">
        <v>0.05</v>
      </c>
      <c r="E264" s="772">
        <f t="shared" si="12"/>
        <v>5300</v>
      </c>
      <c r="F264" s="778">
        <v>1.1000000000000001</v>
      </c>
      <c r="G264" s="774">
        <f t="shared" si="13"/>
        <v>5830</v>
      </c>
      <c r="H264" s="776"/>
      <c r="I264" s="758"/>
      <c r="J264" s="776"/>
      <c r="K264" s="786"/>
      <c r="L264" s="9" t="s">
        <v>308</v>
      </c>
      <c r="M264" s="9" t="s">
        <v>3423</v>
      </c>
      <c r="N264" s="9" t="s">
        <v>397</v>
      </c>
      <c r="O264" s="9" t="s">
        <v>310</v>
      </c>
      <c r="P264" s="9" t="s">
        <v>311</v>
      </c>
      <c r="Q264" s="9" t="s">
        <v>312</v>
      </c>
      <c r="R264" s="9" t="s">
        <v>313</v>
      </c>
      <c r="S264" s="9" t="s">
        <v>314</v>
      </c>
      <c r="T264" s="98" t="s">
        <v>210</v>
      </c>
      <c r="U264" s="99">
        <v>197</v>
      </c>
      <c r="V264" s="99" t="s">
        <v>207</v>
      </c>
      <c r="W264" s="99">
        <v>350</v>
      </c>
      <c r="X264" s="99" t="s">
        <v>207</v>
      </c>
      <c r="Y264" s="99">
        <v>232</v>
      </c>
      <c r="Z264" s="99" t="s">
        <v>207</v>
      </c>
      <c r="AA264" s="9">
        <v>360</v>
      </c>
      <c r="AB264" s="99" t="s">
        <v>207</v>
      </c>
      <c r="AC264" s="9">
        <v>402</v>
      </c>
      <c r="AD264" s="9" t="s">
        <v>207</v>
      </c>
      <c r="AE264" s="9">
        <v>158</v>
      </c>
      <c r="AF264" s="9" t="s">
        <v>315</v>
      </c>
      <c r="AG264" s="14" t="s">
        <v>338</v>
      </c>
      <c r="AH264" s="14" t="s">
        <v>207</v>
      </c>
      <c r="AI264" s="14" t="s">
        <v>339</v>
      </c>
      <c r="AJ264" s="14" t="s">
        <v>207</v>
      </c>
      <c r="AK264" s="9">
        <v>5</v>
      </c>
      <c r="AL264" s="14" t="s">
        <v>207</v>
      </c>
      <c r="AM264" s="9">
        <v>5</v>
      </c>
      <c r="AN264" s="14" t="s">
        <v>207</v>
      </c>
      <c r="AO264" s="9">
        <v>5</v>
      </c>
      <c r="AP264" s="14" t="s">
        <v>207</v>
      </c>
      <c r="AQ264" s="9">
        <v>30</v>
      </c>
      <c r="AR264" s="14" t="s">
        <v>207</v>
      </c>
      <c r="AS264" s="9" t="s">
        <v>42</v>
      </c>
      <c r="AT264" s="9" t="s">
        <v>345</v>
      </c>
      <c r="AU264" s="9" t="s">
        <v>319</v>
      </c>
      <c r="AV264" s="9" t="s">
        <v>320</v>
      </c>
      <c r="AW264" s="9" t="s">
        <v>516</v>
      </c>
      <c r="AX264" s="9">
        <v>9010600000</v>
      </c>
      <c r="AY264" s="99">
        <v>419</v>
      </c>
      <c r="AZ264" s="12" t="s">
        <v>207</v>
      </c>
      <c r="BA264" s="99">
        <v>30</v>
      </c>
      <c r="BB264" s="12" t="s">
        <v>207</v>
      </c>
      <c r="BC264" s="99">
        <v>33</v>
      </c>
      <c r="BD264" s="12" t="s">
        <v>207</v>
      </c>
      <c r="BE264" s="99">
        <v>76</v>
      </c>
      <c r="BF264" s="12" t="s">
        <v>321</v>
      </c>
      <c r="BG264" s="654">
        <v>75.210999999999999</v>
      </c>
      <c r="BH264" s="12" t="s">
        <v>321</v>
      </c>
      <c r="BI264" s="99">
        <v>32</v>
      </c>
      <c r="BJ264" s="12" t="s">
        <v>321</v>
      </c>
      <c r="BK264" s="754">
        <v>0</v>
      </c>
      <c r="BL264" s="12" t="s">
        <v>321</v>
      </c>
      <c r="BM264" s="754">
        <v>5.0999999999999997E-2</v>
      </c>
      <c r="BN264" s="12" t="s">
        <v>321</v>
      </c>
      <c r="BO264" s="754">
        <v>4.8079999999999998</v>
      </c>
      <c r="BP264" s="12" t="s">
        <v>321</v>
      </c>
      <c r="BQ264" s="754">
        <v>0.02</v>
      </c>
      <c r="BR264" s="12" t="s">
        <v>321</v>
      </c>
      <c r="BS264" s="654">
        <v>38.331000000000003</v>
      </c>
      <c r="BT264" s="12" t="s">
        <v>321</v>
      </c>
      <c r="BU264" s="654">
        <v>43.210999999999999</v>
      </c>
      <c r="BV264" s="12" t="s">
        <v>321</v>
      </c>
      <c r="BW264" s="9">
        <v>0.42</v>
      </c>
      <c r="BX264" s="9" t="s">
        <v>322</v>
      </c>
      <c r="BY264" s="755">
        <v>165</v>
      </c>
      <c r="BZ264" s="9" t="s">
        <v>315</v>
      </c>
      <c r="CA264" s="755">
        <v>11.8</v>
      </c>
      <c r="CB264" s="9" t="s">
        <v>315</v>
      </c>
      <c r="CC264" s="755">
        <v>13</v>
      </c>
      <c r="CD264" s="9" t="s">
        <v>315</v>
      </c>
      <c r="CE264" s="755">
        <v>163.1</v>
      </c>
      <c r="CF264" s="9" t="s">
        <v>323</v>
      </c>
      <c r="CG264" s="755">
        <v>70.5</v>
      </c>
      <c r="CH264" s="9" t="s">
        <v>323</v>
      </c>
      <c r="CI264" s="9"/>
      <c r="CJ264" s="9"/>
      <c r="CK264" s="9"/>
    </row>
    <row r="265" spans="1:89" s="98" customFormat="1" x14ac:dyDescent="0.25">
      <c r="A265" s="99">
        <v>10106648</v>
      </c>
      <c r="B265" s="99"/>
      <c r="C265" s="772">
        <v>5388</v>
      </c>
      <c r="D265" s="807">
        <v>0.05</v>
      </c>
      <c r="E265" s="772">
        <f t="shared" si="12"/>
        <v>5657</v>
      </c>
      <c r="F265" s="778">
        <v>1.1000000000000001</v>
      </c>
      <c r="G265" s="774">
        <f t="shared" si="13"/>
        <v>6223</v>
      </c>
      <c r="H265" s="776"/>
      <c r="I265" s="758"/>
      <c r="J265" s="776"/>
      <c r="K265" s="786"/>
      <c r="L265" s="9" t="s">
        <v>308</v>
      </c>
      <c r="M265" s="9" t="s">
        <v>3424</v>
      </c>
      <c r="N265" s="9" t="s">
        <v>397</v>
      </c>
      <c r="O265" s="9" t="s">
        <v>310</v>
      </c>
      <c r="P265" s="9" t="s">
        <v>311</v>
      </c>
      <c r="Q265" s="9" t="s">
        <v>312</v>
      </c>
      <c r="R265" s="9" t="s">
        <v>313</v>
      </c>
      <c r="S265" s="9" t="s">
        <v>314</v>
      </c>
      <c r="T265" s="98" t="s">
        <v>210</v>
      </c>
      <c r="U265" s="99">
        <v>208</v>
      </c>
      <c r="V265" s="99" t="s">
        <v>207</v>
      </c>
      <c r="W265" s="99">
        <v>370</v>
      </c>
      <c r="X265" s="99" t="s">
        <v>207</v>
      </c>
      <c r="Y265" s="99">
        <v>243</v>
      </c>
      <c r="Z265" s="99" t="s">
        <v>207</v>
      </c>
      <c r="AA265" s="9">
        <v>380</v>
      </c>
      <c r="AB265" s="99" t="s">
        <v>207</v>
      </c>
      <c r="AC265" s="9">
        <v>424</v>
      </c>
      <c r="AD265" s="9" t="s">
        <v>207</v>
      </c>
      <c r="AE265" s="9">
        <v>167</v>
      </c>
      <c r="AF265" s="9" t="s">
        <v>315</v>
      </c>
      <c r="AG265" s="14" t="s">
        <v>340</v>
      </c>
      <c r="AH265" s="14" t="s">
        <v>207</v>
      </c>
      <c r="AI265" s="14" t="s">
        <v>341</v>
      </c>
      <c r="AJ265" s="14" t="s">
        <v>207</v>
      </c>
      <c r="AK265" s="9">
        <v>5</v>
      </c>
      <c r="AL265" s="14" t="s">
        <v>207</v>
      </c>
      <c r="AM265" s="9">
        <v>5</v>
      </c>
      <c r="AN265" s="14" t="s">
        <v>207</v>
      </c>
      <c r="AO265" s="9">
        <v>5</v>
      </c>
      <c r="AP265" s="14" t="s">
        <v>207</v>
      </c>
      <c r="AQ265" s="9">
        <v>30</v>
      </c>
      <c r="AR265" s="14" t="s">
        <v>207</v>
      </c>
      <c r="AS265" s="9" t="s">
        <v>42</v>
      </c>
      <c r="AT265" s="9" t="s">
        <v>345</v>
      </c>
      <c r="AU265" s="9" t="s">
        <v>319</v>
      </c>
      <c r="AV265" s="9" t="s">
        <v>320</v>
      </c>
      <c r="AW265" s="9" t="s">
        <v>517</v>
      </c>
      <c r="AX265" s="9">
        <v>9010600000</v>
      </c>
      <c r="AY265" s="99">
        <v>434</v>
      </c>
      <c r="AZ265" s="12" t="s">
        <v>207</v>
      </c>
      <c r="BA265" s="99">
        <v>30</v>
      </c>
      <c r="BB265" s="12" t="s">
        <v>207</v>
      </c>
      <c r="BC265" s="99">
        <v>33</v>
      </c>
      <c r="BD265" s="12" t="s">
        <v>207</v>
      </c>
      <c r="BE265" s="99">
        <v>80</v>
      </c>
      <c r="BF265" s="12" t="s">
        <v>321</v>
      </c>
      <c r="BG265" s="654">
        <v>79.393000000000001</v>
      </c>
      <c r="BH265" s="12" t="s">
        <v>321</v>
      </c>
      <c r="BI265" s="99">
        <v>34</v>
      </c>
      <c r="BJ265" s="12" t="s">
        <v>321</v>
      </c>
      <c r="BK265" s="754">
        <v>0</v>
      </c>
      <c r="BL265" s="12" t="s">
        <v>321</v>
      </c>
      <c r="BM265" s="754">
        <v>5.0999999999999997E-2</v>
      </c>
      <c r="BN265" s="12" t="s">
        <v>321</v>
      </c>
      <c r="BO265" s="754">
        <v>5.9080000000000004</v>
      </c>
      <c r="BP265" s="12" t="s">
        <v>321</v>
      </c>
      <c r="BQ265" s="754">
        <v>0.02</v>
      </c>
      <c r="BR265" s="12" t="s">
        <v>321</v>
      </c>
      <c r="BS265" s="654">
        <v>39.412999999999997</v>
      </c>
      <c r="BT265" s="12" t="s">
        <v>321</v>
      </c>
      <c r="BU265" s="654">
        <v>45.393000000000001</v>
      </c>
      <c r="BV265" s="12" t="s">
        <v>321</v>
      </c>
      <c r="BW265" s="9">
        <v>0.44</v>
      </c>
      <c r="BX265" s="9" t="s">
        <v>322</v>
      </c>
      <c r="BY265" s="755">
        <v>170.9</v>
      </c>
      <c r="BZ265" s="9" t="s">
        <v>315</v>
      </c>
      <c r="CA265" s="755">
        <v>11.8</v>
      </c>
      <c r="CB265" s="9" t="s">
        <v>315</v>
      </c>
      <c r="CC265" s="755">
        <v>13</v>
      </c>
      <c r="CD265" s="9" t="s">
        <v>315</v>
      </c>
      <c r="CE265" s="755">
        <v>172</v>
      </c>
      <c r="CF265" s="9" t="s">
        <v>323</v>
      </c>
      <c r="CG265" s="755">
        <v>75</v>
      </c>
      <c r="CH265" s="9" t="s">
        <v>323</v>
      </c>
      <c r="CI265" s="9"/>
      <c r="CJ265" s="9"/>
      <c r="CK265" s="9"/>
    </row>
    <row r="266" spans="1:89" s="98" customFormat="1" x14ac:dyDescent="0.25">
      <c r="A266" s="99">
        <v>10106649</v>
      </c>
      <c r="B266" s="99"/>
      <c r="C266" s="772">
        <v>5741</v>
      </c>
      <c r="D266" s="807">
        <v>0.05</v>
      </c>
      <c r="E266" s="772">
        <f t="shared" si="12"/>
        <v>6028</v>
      </c>
      <c r="F266" s="778">
        <v>1.1000000000000001</v>
      </c>
      <c r="G266" s="774">
        <f t="shared" si="13"/>
        <v>6631</v>
      </c>
      <c r="H266" s="776"/>
      <c r="I266" s="758"/>
      <c r="J266" s="776"/>
      <c r="K266" s="786"/>
      <c r="L266" s="9" t="s">
        <v>308</v>
      </c>
      <c r="M266" s="9" t="s">
        <v>3425</v>
      </c>
      <c r="N266" s="9" t="s">
        <v>397</v>
      </c>
      <c r="O266" s="9" t="s">
        <v>310</v>
      </c>
      <c r="P266" s="9" t="s">
        <v>311</v>
      </c>
      <c r="Q266" s="9" t="s">
        <v>312</v>
      </c>
      <c r="R266" s="9" t="s">
        <v>313</v>
      </c>
      <c r="S266" s="9" t="s">
        <v>314</v>
      </c>
      <c r="T266" s="98" t="s">
        <v>210</v>
      </c>
      <c r="U266" s="99">
        <v>219</v>
      </c>
      <c r="V266" s="99" t="s">
        <v>207</v>
      </c>
      <c r="W266" s="99">
        <v>390</v>
      </c>
      <c r="X266" s="99" t="s">
        <v>207</v>
      </c>
      <c r="Y266" s="99">
        <v>254</v>
      </c>
      <c r="Z266" s="99" t="s">
        <v>207</v>
      </c>
      <c r="AA266" s="9">
        <v>400</v>
      </c>
      <c r="AB266" s="99" t="s">
        <v>207</v>
      </c>
      <c r="AC266" s="9">
        <v>447</v>
      </c>
      <c r="AD266" s="9" t="s">
        <v>207</v>
      </c>
      <c r="AE266" s="9">
        <v>176</v>
      </c>
      <c r="AF266" s="9" t="s">
        <v>315</v>
      </c>
      <c r="AG266" s="14" t="s">
        <v>342</v>
      </c>
      <c r="AH266" s="14" t="s">
        <v>207</v>
      </c>
      <c r="AI266" s="14" t="s">
        <v>343</v>
      </c>
      <c r="AJ266" s="14" t="s">
        <v>207</v>
      </c>
      <c r="AK266" s="9">
        <v>5</v>
      </c>
      <c r="AL266" s="14" t="s">
        <v>207</v>
      </c>
      <c r="AM266" s="9">
        <v>5</v>
      </c>
      <c r="AN266" s="14" t="s">
        <v>207</v>
      </c>
      <c r="AO266" s="9">
        <v>5</v>
      </c>
      <c r="AP266" s="14" t="s">
        <v>207</v>
      </c>
      <c r="AQ266" s="9">
        <v>30</v>
      </c>
      <c r="AR266" s="14" t="s">
        <v>207</v>
      </c>
      <c r="AS266" s="9" t="s">
        <v>42</v>
      </c>
      <c r="AT266" s="9" t="s">
        <v>345</v>
      </c>
      <c r="AU266" s="9" t="s">
        <v>319</v>
      </c>
      <c r="AV266" s="9" t="s">
        <v>320</v>
      </c>
      <c r="AW266" s="9" t="s">
        <v>518</v>
      </c>
      <c r="AX266" s="9">
        <v>9010600000</v>
      </c>
      <c r="AY266" s="99">
        <v>452</v>
      </c>
      <c r="AZ266" s="12" t="s">
        <v>207</v>
      </c>
      <c r="BA266" s="99">
        <v>30</v>
      </c>
      <c r="BB266" s="12" t="s">
        <v>207</v>
      </c>
      <c r="BC266" s="99">
        <v>33</v>
      </c>
      <c r="BD266" s="12" t="s">
        <v>207</v>
      </c>
      <c r="BE266" s="99">
        <v>82</v>
      </c>
      <c r="BF266" s="12" t="s">
        <v>321</v>
      </c>
      <c r="BG266" s="654">
        <v>81.834999999999994</v>
      </c>
      <c r="BH266" s="12" t="s">
        <v>321</v>
      </c>
      <c r="BI266" s="99">
        <v>35</v>
      </c>
      <c r="BJ266" s="12" t="s">
        <v>321</v>
      </c>
      <c r="BK266" s="754">
        <v>0</v>
      </c>
      <c r="BL266" s="12" t="s">
        <v>321</v>
      </c>
      <c r="BM266" s="754">
        <v>5.0999999999999997E-2</v>
      </c>
      <c r="BN266" s="12" t="s">
        <v>321</v>
      </c>
      <c r="BO266" s="754">
        <v>5.9080000000000004</v>
      </c>
      <c r="BP266" s="12" t="s">
        <v>321</v>
      </c>
      <c r="BQ266" s="754">
        <v>0.02</v>
      </c>
      <c r="BR266" s="12" t="s">
        <v>321</v>
      </c>
      <c r="BS266" s="654">
        <v>40.854999999999997</v>
      </c>
      <c r="BT266" s="12" t="s">
        <v>321</v>
      </c>
      <c r="BU266" s="654">
        <v>46.835000000000001</v>
      </c>
      <c r="BV266" s="12" t="s">
        <v>321</v>
      </c>
      <c r="BW266" s="9">
        <v>0.46</v>
      </c>
      <c r="BX266" s="9" t="s">
        <v>322</v>
      </c>
      <c r="BY266" s="755">
        <v>178</v>
      </c>
      <c r="BZ266" s="9" t="s">
        <v>315</v>
      </c>
      <c r="CA266" s="755">
        <v>11.8</v>
      </c>
      <c r="CB266" s="9" t="s">
        <v>315</v>
      </c>
      <c r="CC266" s="755">
        <v>13</v>
      </c>
      <c r="CD266" s="9" t="s">
        <v>315</v>
      </c>
      <c r="CE266" s="755">
        <v>180.8</v>
      </c>
      <c r="CF266" s="9" t="s">
        <v>323</v>
      </c>
      <c r="CG266" s="755">
        <v>77.2</v>
      </c>
      <c r="CH266" s="9" t="s">
        <v>323</v>
      </c>
      <c r="CI266" s="9"/>
      <c r="CJ266" s="9"/>
      <c r="CK266" s="9"/>
    </row>
    <row r="267" spans="1:89" s="98" customFormat="1" x14ac:dyDescent="0.25">
      <c r="A267" s="99">
        <v>10106661</v>
      </c>
      <c r="B267" s="99"/>
      <c r="C267" s="772">
        <v>2839</v>
      </c>
      <c r="D267" s="807">
        <v>0.05</v>
      </c>
      <c r="E267" s="772">
        <f t="shared" ref="E267:E291" si="14">ROUND(C267*(1+D267),0)</f>
        <v>2981</v>
      </c>
      <c r="F267" s="778">
        <v>1.1000000000000001</v>
      </c>
      <c r="G267" s="774">
        <f t="shared" ref="G267:G291" si="15">ROUND(E267*F267,0)</f>
        <v>3279</v>
      </c>
      <c r="H267" s="776"/>
      <c r="I267" s="758"/>
      <c r="J267" s="776"/>
      <c r="K267" s="786"/>
      <c r="L267" s="9" t="s">
        <v>308</v>
      </c>
      <c r="M267" s="9" t="s">
        <v>3426</v>
      </c>
      <c r="N267" s="9" t="s">
        <v>397</v>
      </c>
      <c r="O267" s="9" t="s">
        <v>310</v>
      </c>
      <c r="P267" s="9" t="s">
        <v>311</v>
      </c>
      <c r="Q267" s="9" t="s">
        <v>312</v>
      </c>
      <c r="R267" s="9" t="s">
        <v>313</v>
      </c>
      <c r="S267" s="9" t="s">
        <v>314</v>
      </c>
      <c r="T267" s="98" t="s">
        <v>210</v>
      </c>
      <c r="U267" s="99">
        <v>107</v>
      </c>
      <c r="V267" s="99" t="s">
        <v>207</v>
      </c>
      <c r="W267" s="99">
        <v>190</v>
      </c>
      <c r="X267" s="99" t="s">
        <v>207</v>
      </c>
      <c r="Y267" s="99">
        <v>142</v>
      </c>
      <c r="Z267" s="99" t="s">
        <v>207</v>
      </c>
      <c r="AA267" s="9">
        <v>200</v>
      </c>
      <c r="AB267" s="99" t="s">
        <v>207</v>
      </c>
      <c r="AC267" s="9">
        <v>218</v>
      </c>
      <c r="AD267" s="9" t="s">
        <v>207</v>
      </c>
      <c r="AE267" s="9">
        <v>86</v>
      </c>
      <c r="AF267" s="9" t="s">
        <v>315</v>
      </c>
      <c r="AG267" s="14" t="s">
        <v>316</v>
      </c>
      <c r="AH267" s="14" t="s">
        <v>207</v>
      </c>
      <c r="AI267" s="14" t="s">
        <v>317</v>
      </c>
      <c r="AJ267" s="14" t="s">
        <v>207</v>
      </c>
      <c r="AK267" s="9">
        <v>5</v>
      </c>
      <c r="AL267" s="14" t="s">
        <v>207</v>
      </c>
      <c r="AM267" s="9">
        <v>5</v>
      </c>
      <c r="AN267" s="14" t="s">
        <v>207</v>
      </c>
      <c r="AO267" s="9">
        <v>5</v>
      </c>
      <c r="AP267" s="14" t="s">
        <v>207</v>
      </c>
      <c r="AQ267" s="9">
        <v>30</v>
      </c>
      <c r="AR267" s="14" t="s">
        <v>207</v>
      </c>
      <c r="AS267" s="9" t="s">
        <v>184</v>
      </c>
      <c r="AT267" s="9" t="s">
        <v>347</v>
      </c>
      <c r="AU267" s="9" t="s">
        <v>319</v>
      </c>
      <c r="AV267" s="9" t="s">
        <v>320</v>
      </c>
      <c r="AW267" s="9" t="s">
        <v>519</v>
      </c>
      <c r="AX267" s="9">
        <v>9010600000</v>
      </c>
      <c r="AY267" s="99">
        <v>251</v>
      </c>
      <c r="AZ267" s="12" t="s">
        <v>207</v>
      </c>
      <c r="BA267" s="99">
        <v>25</v>
      </c>
      <c r="BB267" s="12" t="s">
        <v>207</v>
      </c>
      <c r="BC267" s="99">
        <v>23</v>
      </c>
      <c r="BD267" s="12" t="s">
        <v>207</v>
      </c>
      <c r="BE267" s="99">
        <v>27</v>
      </c>
      <c r="BF267" s="12" t="s">
        <v>321</v>
      </c>
      <c r="BG267" s="654">
        <v>26.24</v>
      </c>
      <c r="BH267" s="12" t="s">
        <v>321</v>
      </c>
      <c r="BI267" s="99">
        <v>18</v>
      </c>
      <c r="BJ267" s="12" t="s">
        <v>321</v>
      </c>
      <c r="BK267" s="754">
        <v>0</v>
      </c>
      <c r="BL267" s="12" t="s">
        <v>321</v>
      </c>
      <c r="BM267" s="754">
        <v>5.0999999999999997E-2</v>
      </c>
      <c r="BN267" s="12" t="s">
        <v>321</v>
      </c>
      <c r="BO267" s="754">
        <v>8.1890000000000001</v>
      </c>
      <c r="BP267" s="12" t="s">
        <v>321</v>
      </c>
      <c r="BQ267" s="754">
        <v>0</v>
      </c>
      <c r="BR267" s="12" t="s">
        <v>321</v>
      </c>
      <c r="BS267" s="654">
        <v>0</v>
      </c>
      <c r="BT267" s="12" t="s">
        <v>321</v>
      </c>
      <c r="BU267" s="654">
        <v>8.24</v>
      </c>
      <c r="BV267" s="12" t="s">
        <v>321</v>
      </c>
      <c r="BW267" s="9">
        <v>0.15</v>
      </c>
      <c r="BX267" s="9" t="s">
        <v>322</v>
      </c>
      <c r="BY267" s="755">
        <v>98.8</v>
      </c>
      <c r="BZ267" s="9" t="s">
        <v>315</v>
      </c>
      <c r="CA267" s="755">
        <v>9.8000000000000007</v>
      </c>
      <c r="CB267" s="9" t="s">
        <v>315</v>
      </c>
      <c r="CC267" s="755">
        <v>9.1</v>
      </c>
      <c r="CD267" s="9" t="s">
        <v>315</v>
      </c>
      <c r="CE267" s="755">
        <v>57.3</v>
      </c>
      <c r="CF267" s="9" t="s">
        <v>323</v>
      </c>
      <c r="CG267" s="755">
        <v>39.700000000000003</v>
      </c>
      <c r="CH267" s="9" t="s">
        <v>323</v>
      </c>
      <c r="CI267" s="9"/>
      <c r="CJ267" s="9"/>
      <c r="CK267" s="9"/>
    </row>
    <row r="268" spans="1:89" s="98" customFormat="1" x14ac:dyDescent="0.25">
      <c r="A268" s="99">
        <v>10106662</v>
      </c>
      <c r="B268" s="99"/>
      <c r="C268" s="772">
        <v>3065</v>
      </c>
      <c r="D268" s="807">
        <v>0.05</v>
      </c>
      <c r="E268" s="772">
        <f t="shared" si="14"/>
        <v>3218</v>
      </c>
      <c r="F268" s="778">
        <v>1.1000000000000001</v>
      </c>
      <c r="G268" s="774">
        <f t="shared" si="15"/>
        <v>3540</v>
      </c>
      <c r="H268" s="776"/>
      <c r="I268" s="758"/>
      <c r="J268" s="776"/>
      <c r="K268" s="786"/>
      <c r="L268" s="9" t="s">
        <v>308</v>
      </c>
      <c r="M268" s="9" t="s">
        <v>3427</v>
      </c>
      <c r="N268" s="9" t="s">
        <v>397</v>
      </c>
      <c r="O268" s="9" t="s">
        <v>310</v>
      </c>
      <c r="P268" s="9" t="s">
        <v>311</v>
      </c>
      <c r="Q268" s="9" t="s">
        <v>312</v>
      </c>
      <c r="R268" s="9" t="s">
        <v>313</v>
      </c>
      <c r="S268" s="9" t="s">
        <v>314</v>
      </c>
      <c r="T268" s="98" t="s">
        <v>210</v>
      </c>
      <c r="U268" s="99">
        <v>118</v>
      </c>
      <c r="V268" s="99" t="s">
        <v>207</v>
      </c>
      <c r="W268" s="99">
        <v>210</v>
      </c>
      <c r="X268" s="99" t="s">
        <v>207</v>
      </c>
      <c r="Y268" s="99">
        <v>153</v>
      </c>
      <c r="Z268" s="99" t="s">
        <v>207</v>
      </c>
      <c r="AA268" s="9">
        <v>220</v>
      </c>
      <c r="AB268" s="99" t="s">
        <v>207</v>
      </c>
      <c r="AC268" s="9">
        <v>241</v>
      </c>
      <c r="AD268" s="9" t="s">
        <v>207</v>
      </c>
      <c r="AE268" s="9">
        <v>95</v>
      </c>
      <c r="AF268" s="9" t="s">
        <v>315</v>
      </c>
      <c r="AG268" s="14" t="s">
        <v>324</v>
      </c>
      <c r="AH268" s="14" t="s">
        <v>207</v>
      </c>
      <c r="AI268" s="14" t="s">
        <v>325</v>
      </c>
      <c r="AJ268" s="14" t="s">
        <v>207</v>
      </c>
      <c r="AK268" s="9">
        <v>5</v>
      </c>
      <c r="AL268" s="14" t="s">
        <v>207</v>
      </c>
      <c r="AM268" s="9">
        <v>5</v>
      </c>
      <c r="AN268" s="14" t="s">
        <v>207</v>
      </c>
      <c r="AO268" s="9">
        <v>5</v>
      </c>
      <c r="AP268" s="14" t="s">
        <v>207</v>
      </c>
      <c r="AQ268" s="9">
        <v>30</v>
      </c>
      <c r="AR268" s="14" t="s">
        <v>207</v>
      </c>
      <c r="AS268" s="9" t="s">
        <v>184</v>
      </c>
      <c r="AT268" s="9" t="s">
        <v>347</v>
      </c>
      <c r="AU268" s="9" t="s">
        <v>319</v>
      </c>
      <c r="AV268" s="9" t="s">
        <v>320</v>
      </c>
      <c r="AW268" s="9" t="s">
        <v>520</v>
      </c>
      <c r="AX268" s="9">
        <v>9010600000</v>
      </c>
      <c r="AY268" s="99">
        <v>272</v>
      </c>
      <c r="AZ268" s="12" t="s">
        <v>207</v>
      </c>
      <c r="BA268" s="99">
        <v>25</v>
      </c>
      <c r="BB268" s="12" t="s">
        <v>207</v>
      </c>
      <c r="BC268" s="99">
        <v>23</v>
      </c>
      <c r="BD268" s="12" t="s">
        <v>207</v>
      </c>
      <c r="BE268" s="99">
        <v>30</v>
      </c>
      <c r="BF268" s="12" t="s">
        <v>321</v>
      </c>
      <c r="BG268" s="654">
        <v>29.712</v>
      </c>
      <c r="BH268" s="12" t="s">
        <v>321</v>
      </c>
      <c r="BI268" s="99">
        <v>20</v>
      </c>
      <c r="BJ268" s="12" t="s">
        <v>321</v>
      </c>
      <c r="BK268" s="754">
        <v>0</v>
      </c>
      <c r="BL268" s="12" t="s">
        <v>321</v>
      </c>
      <c r="BM268" s="754">
        <v>5.0999999999999997E-2</v>
      </c>
      <c r="BN268" s="12" t="s">
        <v>321</v>
      </c>
      <c r="BO268" s="754">
        <v>9.6609999999999996</v>
      </c>
      <c r="BP268" s="12" t="s">
        <v>321</v>
      </c>
      <c r="BQ268" s="754">
        <v>0</v>
      </c>
      <c r="BR268" s="12" t="s">
        <v>321</v>
      </c>
      <c r="BS268" s="654">
        <v>0</v>
      </c>
      <c r="BT268" s="12" t="s">
        <v>321</v>
      </c>
      <c r="BU268" s="654">
        <v>9.7119999999999997</v>
      </c>
      <c r="BV268" s="12" t="s">
        <v>321</v>
      </c>
      <c r="BW268" s="9">
        <v>0.16</v>
      </c>
      <c r="BX268" s="9" t="s">
        <v>322</v>
      </c>
      <c r="BY268" s="755">
        <v>107.1</v>
      </c>
      <c r="BZ268" s="9" t="s">
        <v>315</v>
      </c>
      <c r="CA268" s="755">
        <v>9.8000000000000007</v>
      </c>
      <c r="CB268" s="9" t="s">
        <v>315</v>
      </c>
      <c r="CC268" s="755">
        <v>9.1</v>
      </c>
      <c r="CD268" s="9" t="s">
        <v>315</v>
      </c>
      <c r="CE268" s="755">
        <v>63.9</v>
      </c>
      <c r="CF268" s="9" t="s">
        <v>323</v>
      </c>
      <c r="CG268" s="755">
        <v>44.1</v>
      </c>
      <c r="CH268" s="9" t="s">
        <v>323</v>
      </c>
      <c r="CI268" s="9"/>
      <c r="CJ268" s="9"/>
      <c r="CK268" s="9"/>
    </row>
    <row r="269" spans="1:89" s="98" customFormat="1" x14ac:dyDescent="0.25">
      <c r="A269" s="99">
        <v>10106663</v>
      </c>
      <c r="B269" s="99"/>
      <c r="C269" s="772">
        <v>3306</v>
      </c>
      <c r="D269" s="807">
        <v>0.05</v>
      </c>
      <c r="E269" s="772">
        <f t="shared" si="14"/>
        <v>3471</v>
      </c>
      <c r="F269" s="778">
        <v>1.1000000000000001</v>
      </c>
      <c r="G269" s="774">
        <f t="shared" si="15"/>
        <v>3818</v>
      </c>
      <c r="H269" s="776"/>
      <c r="I269" s="758"/>
      <c r="J269" s="776"/>
      <c r="K269" s="786"/>
      <c r="L269" s="9" t="s">
        <v>308</v>
      </c>
      <c r="M269" s="9" t="s">
        <v>3428</v>
      </c>
      <c r="N269" s="9" t="s">
        <v>397</v>
      </c>
      <c r="O269" s="9" t="s">
        <v>310</v>
      </c>
      <c r="P269" s="9" t="s">
        <v>311</v>
      </c>
      <c r="Q269" s="9" t="s">
        <v>312</v>
      </c>
      <c r="R269" s="9" t="s">
        <v>313</v>
      </c>
      <c r="S269" s="9" t="s">
        <v>314</v>
      </c>
      <c r="T269" s="98" t="s">
        <v>210</v>
      </c>
      <c r="U269" s="99">
        <v>129</v>
      </c>
      <c r="V269" s="99" t="s">
        <v>207</v>
      </c>
      <c r="W269" s="99">
        <v>230</v>
      </c>
      <c r="X269" s="99" t="s">
        <v>207</v>
      </c>
      <c r="Y269" s="99">
        <v>164</v>
      </c>
      <c r="Z269" s="99" t="s">
        <v>207</v>
      </c>
      <c r="AA269" s="9">
        <v>240</v>
      </c>
      <c r="AB269" s="99" t="s">
        <v>207</v>
      </c>
      <c r="AC269" s="9">
        <v>264</v>
      </c>
      <c r="AD269" s="9" t="s">
        <v>207</v>
      </c>
      <c r="AE269" s="9">
        <v>104</v>
      </c>
      <c r="AF269" s="9" t="s">
        <v>315</v>
      </c>
      <c r="AG269" s="14" t="s">
        <v>326</v>
      </c>
      <c r="AH269" s="14" t="s">
        <v>207</v>
      </c>
      <c r="AI269" s="14" t="s">
        <v>327</v>
      </c>
      <c r="AJ269" s="14" t="s">
        <v>207</v>
      </c>
      <c r="AK269" s="9">
        <v>5</v>
      </c>
      <c r="AL269" s="14" t="s">
        <v>207</v>
      </c>
      <c r="AM269" s="9">
        <v>5</v>
      </c>
      <c r="AN269" s="14" t="s">
        <v>207</v>
      </c>
      <c r="AO269" s="9">
        <v>5</v>
      </c>
      <c r="AP269" s="14" t="s">
        <v>207</v>
      </c>
      <c r="AQ269" s="9">
        <v>30</v>
      </c>
      <c r="AR269" s="14" t="s">
        <v>207</v>
      </c>
      <c r="AS269" s="9" t="s">
        <v>184</v>
      </c>
      <c r="AT269" s="9" t="s">
        <v>347</v>
      </c>
      <c r="AU269" s="9" t="s">
        <v>319</v>
      </c>
      <c r="AV269" s="9" t="s">
        <v>320</v>
      </c>
      <c r="AW269" s="9" t="s">
        <v>521</v>
      </c>
      <c r="AX269" s="9">
        <v>9010600000</v>
      </c>
      <c r="AY269" s="99">
        <v>292</v>
      </c>
      <c r="AZ269" s="12" t="s">
        <v>207</v>
      </c>
      <c r="BA269" s="99">
        <v>25</v>
      </c>
      <c r="BB269" s="12" t="s">
        <v>207</v>
      </c>
      <c r="BC269" s="99">
        <v>23</v>
      </c>
      <c r="BD269" s="12" t="s">
        <v>207</v>
      </c>
      <c r="BE269" s="99">
        <v>33</v>
      </c>
      <c r="BF269" s="12" t="s">
        <v>321</v>
      </c>
      <c r="BG269" s="654">
        <v>32.064</v>
      </c>
      <c r="BH269" s="12" t="s">
        <v>321</v>
      </c>
      <c r="BI269" s="99">
        <v>21</v>
      </c>
      <c r="BJ269" s="12" t="s">
        <v>321</v>
      </c>
      <c r="BK269" s="754">
        <v>0</v>
      </c>
      <c r="BL269" s="12" t="s">
        <v>321</v>
      </c>
      <c r="BM269" s="754">
        <v>5.0999999999999997E-2</v>
      </c>
      <c r="BN269" s="12" t="s">
        <v>321</v>
      </c>
      <c r="BO269" s="754">
        <v>11.012</v>
      </c>
      <c r="BP269" s="12" t="s">
        <v>321</v>
      </c>
      <c r="BQ269" s="754">
        <v>0</v>
      </c>
      <c r="BR269" s="12" t="s">
        <v>321</v>
      </c>
      <c r="BS269" s="654">
        <v>0</v>
      </c>
      <c r="BT269" s="12" t="s">
        <v>321</v>
      </c>
      <c r="BU269" s="654">
        <v>11.064</v>
      </c>
      <c r="BV269" s="12" t="s">
        <v>321</v>
      </c>
      <c r="BW269" s="9">
        <v>0.17</v>
      </c>
      <c r="BX269" s="9" t="s">
        <v>322</v>
      </c>
      <c r="BY269" s="755">
        <v>115</v>
      </c>
      <c r="BZ269" s="9" t="s">
        <v>315</v>
      </c>
      <c r="CA269" s="755">
        <v>9.8000000000000007</v>
      </c>
      <c r="CB269" s="9" t="s">
        <v>315</v>
      </c>
      <c r="CC269" s="755">
        <v>9.1</v>
      </c>
      <c r="CD269" s="9" t="s">
        <v>315</v>
      </c>
      <c r="CE269" s="755">
        <v>70.5</v>
      </c>
      <c r="CF269" s="9" t="s">
        <v>323</v>
      </c>
      <c r="CG269" s="755">
        <v>46.3</v>
      </c>
      <c r="CH269" s="9" t="s">
        <v>323</v>
      </c>
      <c r="CI269" s="9"/>
      <c r="CJ269" s="9"/>
      <c r="CK269" s="9"/>
    </row>
    <row r="270" spans="1:89" s="98" customFormat="1" x14ac:dyDescent="0.25">
      <c r="A270" s="99">
        <v>10106664</v>
      </c>
      <c r="B270" s="99"/>
      <c r="C270" s="772">
        <v>3561</v>
      </c>
      <c r="D270" s="807">
        <v>0.05</v>
      </c>
      <c r="E270" s="772">
        <f t="shared" si="14"/>
        <v>3739</v>
      </c>
      <c r="F270" s="778">
        <v>1.1000000000000001</v>
      </c>
      <c r="G270" s="774">
        <f t="shared" si="15"/>
        <v>4113</v>
      </c>
      <c r="H270" s="776"/>
      <c r="I270" s="758"/>
      <c r="J270" s="776"/>
      <c r="K270" s="786"/>
      <c r="L270" s="9" t="s">
        <v>308</v>
      </c>
      <c r="M270" s="9" t="s">
        <v>3429</v>
      </c>
      <c r="N270" s="9" t="s">
        <v>397</v>
      </c>
      <c r="O270" s="9" t="s">
        <v>310</v>
      </c>
      <c r="P270" s="9" t="s">
        <v>311</v>
      </c>
      <c r="Q270" s="9" t="s">
        <v>312</v>
      </c>
      <c r="R270" s="9" t="s">
        <v>313</v>
      </c>
      <c r="S270" s="9" t="s">
        <v>314</v>
      </c>
      <c r="T270" s="98" t="s">
        <v>210</v>
      </c>
      <c r="U270" s="99">
        <v>141</v>
      </c>
      <c r="V270" s="99" t="s">
        <v>207</v>
      </c>
      <c r="W270" s="99">
        <v>250</v>
      </c>
      <c r="X270" s="99" t="s">
        <v>207</v>
      </c>
      <c r="Y270" s="99">
        <v>176</v>
      </c>
      <c r="Z270" s="99" t="s">
        <v>207</v>
      </c>
      <c r="AA270" s="9">
        <v>260</v>
      </c>
      <c r="AB270" s="99" t="s">
        <v>207</v>
      </c>
      <c r="AC270" s="9">
        <v>287</v>
      </c>
      <c r="AD270" s="9" t="s">
        <v>207</v>
      </c>
      <c r="AE270" s="9">
        <v>113</v>
      </c>
      <c r="AF270" s="9" t="s">
        <v>315</v>
      </c>
      <c r="AG270" s="14" t="s">
        <v>328</v>
      </c>
      <c r="AH270" s="14" t="s">
        <v>207</v>
      </c>
      <c r="AI270" s="14" t="s">
        <v>329</v>
      </c>
      <c r="AJ270" s="14" t="s">
        <v>207</v>
      </c>
      <c r="AK270" s="9">
        <v>5</v>
      </c>
      <c r="AL270" s="14" t="s">
        <v>207</v>
      </c>
      <c r="AM270" s="9">
        <v>5</v>
      </c>
      <c r="AN270" s="14" t="s">
        <v>207</v>
      </c>
      <c r="AO270" s="9">
        <v>5</v>
      </c>
      <c r="AP270" s="14" t="s">
        <v>207</v>
      </c>
      <c r="AQ270" s="9">
        <v>30</v>
      </c>
      <c r="AR270" s="14" t="s">
        <v>207</v>
      </c>
      <c r="AS270" s="9" t="s">
        <v>184</v>
      </c>
      <c r="AT270" s="9" t="s">
        <v>347</v>
      </c>
      <c r="AU270" s="9" t="s">
        <v>319</v>
      </c>
      <c r="AV270" s="9" t="s">
        <v>320</v>
      </c>
      <c r="AW270" s="9" t="s">
        <v>522</v>
      </c>
      <c r="AX270" s="9">
        <v>9010600000</v>
      </c>
      <c r="AY270" s="99">
        <v>312</v>
      </c>
      <c r="AZ270" s="12" t="s">
        <v>207</v>
      </c>
      <c r="BA270" s="99">
        <v>25</v>
      </c>
      <c r="BB270" s="12" t="s">
        <v>207</v>
      </c>
      <c r="BC270" s="99">
        <v>23</v>
      </c>
      <c r="BD270" s="12" t="s">
        <v>207</v>
      </c>
      <c r="BE270" s="99">
        <v>35</v>
      </c>
      <c r="BF270" s="12" t="s">
        <v>321</v>
      </c>
      <c r="BG270" s="654">
        <v>34.816000000000003</v>
      </c>
      <c r="BH270" s="12" t="s">
        <v>321</v>
      </c>
      <c r="BI270" s="99">
        <v>23</v>
      </c>
      <c r="BJ270" s="12" t="s">
        <v>321</v>
      </c>
      <c r="BK270" s="754">
        <v>0</v>
      </c>
      <c r="BL270" s="12" t="s">
        <v>321</v>
      </c>
      <c r="BM270" s="754">
        <v>5.0999999999999997E-2</v>
      </c>
      <c r="BN270" s="12" t="s">
        <v>321</v>
      </c>
      <c r="BO270" s="754">
        <v>11.763999999999999</v>
      </c>
      <c r="BP270" s="12" t="s">
        <v>321</v>
      </c>
      <c r="BQ270" s="754">
        <v>0</v>
      </c>
      <c r="BR270" s="12" t="s">
        <v>321</v>
      </c>
      <c r="BS270" s="654">
        <v>0</v>
      </c>
      <c r="BT270" s="12" t="s">
        <v>321</v>
      </c>
      <c r="BU270" s="654">
        <v>11.816000000000001</v>
      </c>
      <c r="BV270" s="12" t="s">
        <v>321</v>
      </c>
      <c r="BW270" s="9">
        <v>0.18</v>
      </c>
      <c r="BX270" s="9" t="s">
        <v>322</v>
      </c>
      <c r="BY270" s="755">
        <v>122.8</v>
      </c>
      <c r="BZ270" s="9" t="s">
        <v>315</v>
      </c>
      <c r="CA270" s="755">
        <v>9.8000000000000007</v>
      </c>
      <c r="CB270" s="9" t="s">
        <v>315</v>
      </c>
      <c r="CC270" s="755">
        <v>9.1</v>
      </c>
      <c r="CD270" s="9" t="s">
        <v>315</v>
      </c>
      <c r="CE270" s="755">
        <v>75</v>
      </c>
      <c r="CF270" s="9" t="s">
        <v>323</v>
      </c>
      <c r="CG270" s="755">
        <v>50.7</v>
      </c>
      <c r="CH270" s="9" t="s">
        <v>323</v>
      </c>
      <c r="CI270" s="9"/>
      <c r="CJ270" s="9"/>
      <c r="CK270" s="9"/>
    </row>
    <row r="271" spans="1:89" s="98" customFormat="1" x14ac:dyDescent="0.25">
      <c r="A271" s="99">
        <v>10106665</v>
      </c>
      <c r="B271" s="99"/>
      <c r="C271" s="772">
        <v>3830</v>
      </c>
      <c r="D271" s="807">
        <v>0.05</v>
      </c>
      <c r="E271" s="772">
        <f t="shared" si="14"/>
        <v>4022</v>
      </c>
      <c r="F271" s="778">
        <v>1.1000000000000001</v>
      </c>
      <c r="G271" s="774">
        <f t="shared" si="15"/>
        <v>4424</v>
      </c>
      <c r="H271" s="776"/>
      <c r="I271" s="758"/>
      <c r="J271" s="776"/>
      <c r="K271" s="786"/>
      <c r="L271" s="9" t="s">
        <v>308</v>
      </c>
      <c r="M271" s="9" t="s">
        <v>3430</v>
      </c>
      <c r="N271" s="9" t="s">
        <v>397</v>
      </c>
      <c r="O271" s="9" t="s">
        <v>310</v>
      </c>
      <c r="P271" s="9" t="s">
        <v>311</v>
      </c>
      <c r="Q271" s="9" t="s">
        <v>312</v>
      </c>
      <c r="R271" s="9" t="s">
        <v>313</v>
      </c>
      <c r="S271" s="9" t="s">
        <v>314</v>
      </c>
      <c r="T271" s="98" t="s">
        <v>210</v>
      </c>
      <c r="U271" s="99">
        <v>152</v>
      </c>
      <c r="V271" s="99" t="s">
        <v>207</v>
      </c>
      <c r="W271" s="99">
        <v>270</v>
      </c>
      <c r="X271" s="99" t="s">
        <v>207</v>
      </c>
      <c r="Y271" s="99">
        <v>187</v>
      </c>
      <c r="Z271" s="99" t="s">
        <v>207</v>
      </c>
      <c r="AA271" s="9">
        <v>280</v>
      </c>
      <c r="AB271" s="99" t="s">
        <v>207</v>
      </c>
      <c r="AC271" s="9">
        <v>310</v>
      </c>
      <c r="AD271" s="9" t="s">
        <v>207</v>
      </c>
      <c r="AE271" s="9">
        <v>122</v>
      </c>
      <c r="AF271" s="9" t="s">
        <v>315</v>
      </c>
      <c r="AG271" s="14" t="s">
        <v>330</v>
      </c>
      <c r="AH271" s="14" t="s">
        <v>207</v>
      </c>
      <c r="AI271" s="14" t="s">
        <v>331</v>
      </c>
      <c r="AJ271" s="14" t="s">
        <v>207</v>
      </c>
      <c r="AK271" s="9">
        <v>5</v>
      </c>
      <c r="AL271" s="14" t="s">
        <v>207</v>
      </c>
      <c r="AM271" s="9">
        <v>5</v>
      </c>
      <c r="AN271" s="14" t="s">
        <v>207</v>
      </c>
      <c r="AO271" s="9">
        <v>5</v>
      </c>
      <c r="AP271" s="14" t="s">
        <v>207</v>
      </c>
      <c r="AQ271" s="9">
        <v>30</v>
      </c>
      <c r="AR271" s="14" t="s">
        <v>207</v>
      </c>
      <c r="AS271" s="9" t="s">
        <v>184</v>
      </c>
      <c r="AT271" s="9" t="s">
        <v>347</v>
      </c>
      <c r="AU271" s="9" t="s">
        <v>319</v>
      </c>
      <c r="AV271" s="9" t="s">
        <v>320</v>
      </c>
      <c r="AW271" s="9" t="s">
        <v>523</v>
      </c>
      <c r="AX271" s="9">
        <v>9010600000</v>
      </c>
      <c r="AY271" s="99">
        <v>330</v>
      </c>
      <c r="AZ271" s="12" t="s">
        <v>207</v>
      </c>
      <c r="BA271" s="99">
        <v>25</v>
      </c>
      <c r="BB271" s="12" t="s">
        <v>207</v>
      </c>
      <c r="BC271" s="99">
        <v>23</v>
      </c>
      <c r="BD271" s="12" t="s">
        <v>207</v>
      </c>
      <c r="BE271" s="99">
        <v>38</v>
      </c>
      <c r="BF271" s="12" t="s">
        <v>321</v>
      </c>
      <c r="BG271" s="654">
        <v>37.048000000000002</v>
      </c>
      <c r="BH271" s="12" t="s">
        <v>321</v>
      </c>
      <c r="BI271" s="99">
        <v>25</v>
      </c>
      <c r="BJ271" s="12" t="s">
        <v>321</v>
      </c>
      <c r="BK271" s="754">
        <v>0</v>
      </c>
      <c r="BL271" s="12" t="s">
        <v>321</v>
      </c>
      <c r="BM271" s="754">
        <v>5.0999999999999997E-2</v>
      </c>
      <c r="BN271" s="12" t="s">
        <v>321</v>
      </c>
      <c r="BO271" s="754">
        <v>11.996</v>
      </c>
      <c r="BP271" s="12" t="s">
        <v>321</v>
      </c>
      <c r="BQ271" s="754">
        <v>0</v>
      </c>
      <c r="BR271" s="12" t="s">
        <v>321</v>
      </c>
      <c r="BS271" s="654">
        <v>0</v>
      </c>
      <c r="BT271" s="12" t="s">
        <v>321</v>
      </c>
      <c r="BU271" s="654">
        <v>12.048</v>
      </c>
      <c r="BV271" s="12" t="s">
        <v>321</v>
      </c>
      <c r="BW271" s="9">
        <v>0.19</v>
      </c>
      <c r="BX271" s="9" t="s">
        <v>322</v>
      </c>
      <c r="BY271" s="755">
        <v>129.9</v>
      </c>
      <c r="BZ271" s="9" t="s">
        <v>315</v>
      </c>
      <c r="CA271" s="755">
        <v>9.8000000000000007</v>
      </c>
      <c r="CB271" s="9" t="s">
        <v>315</v>
      </c>
      <c r="CC271" s="755">
        <v>9.1</v>
      </c>
      <c r="CD271" s="9" t="s">
        <v>315</v>
      </c>
      <c r="CE271" s="755">
        <v>79.400000000000006</v>
      </c>
      <c r="CF271" s="9" t="s">
        <v>323</v>
      </c>
      <c r="CG271" s="755">
        <v>55.1</v>
      </c>
      <c r="CH271" s="9" t="s">
        <v>323</v>
      </c>
      <c r="CI271" s="9"/>
      <c r="CJ271" s="9"/>
      <c r="CK271" s="9"/>
    </row>
    <row r="272" spans="1:89" s="98" customFormat="1" x14ac:dyDescent="0.25">
      <c r="A272" s="99">
        <v>10106666</v>
      </c>
      <c r="B272" s="99"/>
      <c r="C272" s="772">
        <v>4114</v>
      </c>
      <c r="D272" s="807">
        <v>0.05</v>
      </c>
      <c r="E272" s="772">
        <f t="shared" si="14"/>
        <v>4320</v>
      </c>
      <c r="F272" s="778">
        <v>1.1000000000000001</v>
      </c>
      <c r="G272" s="774">
        <f t="shared" si="15"/>
        <v>4752</v>
      </c>
      <c r="H272" s="776"/>
      <c r="I272" s="758"/>
      <c r="J272" s="776"/>
      <c r="K272" s="786"/>
      <c r="L272" s="9" t="s">
        <v>308</v>
      </c>
      <c r="M272" s="9" t="s">
        <v>3431</v>
      </c>
      <c r="N272" s="9" t="s">
        <v>397</v>
      </c>
      <c r="O272" s="9" t="s">
        <v>310</v>
      </c>
      <c r="P272" s="9" t="s">
        <v>311</v>
      </c>
      <c r="Q272" s="9" t="s">
        <v>312</v>
      </c>
      <c r="R272" s="9" t="s">
        <v>313</v>
      </c>
      <c r="S272" s="9" t="s">
        <v>314</v>
      </c>
      <c r="T272" s="98" t="s">
        <v>210</v>
      </c>
      <c r="U272" s="99">
        <v>163</v>
      </c>
      <c r="V272" s="99" t="s">
        <v>207</v>
      </c>
      <c r="W272" s="99">
        <v>290</v>
      </c>
      <c r="X272" s="99" t="s">
        <v>207</v>
      </c>
      <c r="Y272" s="99">
        <v>198</v>
      </c>
      <c r="Z272" s="99" t="s">
        <v>207</v>
      </c>
      <c r="AA272" s="9">
        <v>300</v>
      </c>
      <c r="AB272" s="99" t="s">
        <v>207</v>
      </c>
      <c r="AC272" s="9">
        <v>333</v>
      </c>
      <c r="AD272" s="9" t="s">
        <v>207</v>
      </c>
      <c r="AE272" s="9">
        <v>131</v>
      </c>
      <c r="AF272" s="9" t="s">
        <v>315</v>
      </c>
      <c r="AG272" s="14" t="s">
        <v>332</v>
      </c>
      <c r="AH272" s="14" t="s">
        <v>207</v>
      </c>
      <c r="AI272" s="14" t="s">
        <v>333</v>
      </c>
      <c r="AJ272" s="14" t="s">
        <v>207</v>
      </c>
      <c r="AK272" s="9">
        <v>5</v>
      </c>
      <c r="AL272" s="14" t="s">
        <v>207</v>
      </c>
      <c r="AM272" s="9">
        <v>5</v>
      </c>
      <c r="AN272" s="14" t="s">
        <v>207</v>
      </c>
      <c r="AO272" s="9">
        <v>5</v>
      </c>
      <c r="AP272" s="14" t="s">
        <v>207</v>
      </c>
      <c r="AQ272" s="9">
        <v>30</v>
      </c>
      <c r="AR272" s="14" t="s">
        <v>207</v>
      </c>
      <c r="AS272" s="9" t="s">
        <v>184</v>
      </c>
      <c r="AT272" s="9" t="s">
        <v>347</v>
      </c>
      <c r="AU272" s="9" t="s">
        <v>319</v>
      </c>
      <c r="AV272" s="9" t="s">
        <v>320</v>
      </c>
      <c r="AW272" s="9" t="s">
        <v>524</v>
      </c>
      <c r="AX272" s="9">
        <v>9010600000</v>
      </c>
      <c r="AY272" s="99">
        <v>351</v>
      </c>
      <c r="AZ272" s="12" t="s">
        <v>207</v>
      </c>
      <c r="BA272" s="99">
        <v>25</v>
      </c>
      <c r="BB272" s="12" t="s">
        <v>207</v>
      </c>
      <c r="BC272" s="99">
        <v>23</v>
      </c>
      <c r="BD272" s="12" t="s">
        <v>207</v>
      </c>
      <c r="BE272" s="99">
        <v>38</v>
      </c>
      <c r="BF272" s="12" t="s">
        <v>321</v>
      </c>
      <c r="BG272" s="654">
        <v>37.558999999999997</v>
      </c>
      <c r="BH272" s="12" t="s">
        <v>321</v>
      </c>
      <c r="BI272" s="99">
        <v>26</v>
      </c>
      <c r="BJ272" s="12" t="s">
        <v>321</v>
      </c>
      <c r="BK272" s="754">
        <v>0</v>
      </c>
      <c r="BL272" s="12" t="s">
        <v>321</v>
      </c>
      <c r="BM272" s="754">
        <v>5.0999999999999997E-2</v>
      </c>
      <c r="BN272" s="12" t="s">
        <v>321</v>
      </c>
      <c r="BO272" s="754">
        <v>11.507999999999999</v>
      </c>
      <c r="BP272" s="12" t="s">
        <v>321</v>
      </c>
      <c r="BQ272" s="754">
        <v>0</v>
      </c>
      <c r="BR272" s="12" t="s">
        <v>321</v>
      </c>
      <c r="BS272" s="654">
        <v>0</v>
      </c>
      <c r="BT272" s="12" t="s">
        <v>321</v>
      </c>
      <c r="BU272" s="654">
        <v>11.558999999999999</v>
      </c>
      <c r="BV272" s="12" t="s">
        <v>321</v>
      </c>
      <c r="BW272" s="9">
        <v>0.2</v>
      </c>
      <c r="BX272" s="9" t="s">
        <v>322</v>
      </c>
      <c r="BY272" s="755">
        <v>138.19999999999999</v>
      </c>
      <c r="BZ272" s="9" t="s">
        <v>315</v>
      </c>
      <c r="CA272" s="755">
        <v>9.8000000000000007</v>
      </c>
      <c r="CB272" s="9" t="s">
        <v>315</v>
      </c>
      <c r="CC272" s="755">
        <v>9.1</v>
      </c>
      <c r="CD272" s="9" t="s">
        <v>315</v>
      </c>
      <c r="CE272" s="755">
        <v>81.599999999999994</v>
      </c>
      <c r="CF272" s="9" t="s">
        <v>323</v>
      </c>
      <c r="CG272" s="755">
        <v>57.3</v>
      </c>
      <c r="CH272" s="9" t="s">
        <v>323</v>
      </c>
      <c r="CI272" s="9"/>
      <c r="CJ272" s="9"/>
      <c r="CK272" s="9"/>
    </row>
    <row r="273" spans="1:89" s="98" customFormat="1" x14ac:dyDescent="0.25">
      <c r="A273" s="99">
        <v>10106667</v>
      </c>
      <c r="B273" s="99"/>
      <c r="C273" s="772">
        <v>4411</v>
      </c>
      <c r="D273" s="807">
        <v>0.05</v>
      </c>
      <c r="E273" s="772">
        <f t="shared" si="14"/>
        <v>4632</v>
      </c>
      <c r="F273" s="778">
        <v>1.1000000000000001</v>
      </c>
      <c r="G273" s="774">
        <f t="shared" si="15"/>
        <v>5095</v>
      </c>
      <c r="H273" s="776"/>
      <c r="I273" s="758"/>
      <c r="J273" s="776"/>
      <c r="K273" s="786"/>
      <c r="L273" s="9" t="s">
        <v>308</v>
      </c>
      <c r="M273" s="9" t="s">
        <v>3432</v>
      </c>
      <c r="N273" s="9" t="s">
        <v>397</v>
      </c>
      <c r="O273" s="9" t="s">
        <v>310</v>
      </c>
      <c r="P273" s="9" t="s">
        <v>311</v>
      </c>
      <c r="Q273" s="9" t="s">
        <v>312</v>
      </c>
      <c r="R273" s="9" t="s">
        <v>313</v>
      </c>
      <c r="S273" s="9" t="s">
        <v>314</v>
      </c>
      <c r="T273" s="98" t="s">
        <v>210</v>
      </c>
      <c r="U273" s="99">
        <v>174</v>
      </c>
      <c r="V273" s="99" t="s">
        <v>207</v>
      </c>
      <c r="W273" s="99">
        <v>310</v>
      </c>
      <c r="X273" s="99" t="s">
        <v>207</v>
      </c>
      <c r="Y273" s="99">
        <v>209</v>
      </c>
      <c r="Z273" s="99" t="s">
        <v>207</v>
      </c>
      <c r="AA273" s="9">
        <v>320</v>
      </c>
      <c r="AB273" s="99" t="s">
        <v>207</v>
      </c>
      <c r="AC273" s="9">
        <v>355</v>
      </c>
      <c r="AD273" s="9" t="s">
        <v>207</v>
      </c>
      <c r="AE273" s="9">
        <v>140</v>
      </c>
      <c r="AF273" s="9" t="s">
        <v>315</v>
      </c>
      <c r="AG273" s="14" t="s">
        <v>334</v>
      </c>
      <c r="AH273" s="14" t="s">
        <v>207</v>
      </c>
      <c r="AI273" s="14" t="s">
        <v>335</v>
      </c>
      <c r="AJ273" s="14" t="s">
        <v>207</v>
      </c>
      <c r="AK273" s="9">
        <v>5</v>
      </c>
      <c r="AL273" s="14" t="s">
        <v>207</v>
      </c>
      <c r="AM273" s="9">
        <v>5</v>
      </c>
      <c r="AN273" s="14" t="s">
        <v>207</v>
      </c>
      <c r="AO273" s="9">
        <v>5</v>
      </c>
      <c r="AP273" s="14" t="s">
        <v>207</v>
      </c>
      <c r="AQ273" s="9">
        <v>30</v>
      </c>
      <c r="AR273" s="14" t="s">
        <v>207</v>
      </c>
      <c r="AS273" s="9" t="s">
        <v>184</v>
      </c>
      <c r="AT273" s="9" t="s">
        <v>347</v>
      </c>
      <c r="AU273" s="9" t="s">
        <v>319</v>
      </c>
      <c r="AV273" s="9" t="s">
        <v>320</v>
      </c>
      <c r="AW273" s="9" t="s">
        <v>525</v>
      </c>
      <c r="AX273" s="9">
        <v>9010600000</v>
      </c>
      <c r="AY273" s="99">
        <v>373</v>
      </c>
      <c r="AZ273" s="12" t="s">
        <v>207</v>
      </c>
      <c r="BA273" s="99">
        <v>25</v>
      </c>
      <c r="BB273" s="12" t="s">
        <v>207</v>
      </c>
      <c r="BC273" s="99">
        <v>23</v>
      </c>
      <c r="BD273" s="12" t="s">
        <v>207</v>
      </c>
      <c r="BE273" s="99">
        <v>41</v>
      </c>
      <c r="BF273" s="12" t="s">
        <v>321</v>
      </c>
      <c r="BG273" s="654">
        <v>40.933999999999997</v>
      </c>
      <c r="BH273" s="12" t="s">
        <v>321</v>
      </c>
      <c r="BI273" s="99">
        <v>29</v>
      </c>
      <c r="BJ273" s="12" t="s">
        <v>321</v>
      </c>
      <c r="BK273" s="754">
        <v>0</v>
      </c>
      <c r="BL273" s="12" t="s">
        <v>321</v>
      </c>
      <c r="BM273" s="754">
        <v>5.0999999999999997E-2</v>
      </c>
      <c r="BN273" s="12" t="s">
        <v>321</v>
      </c>
      <c r="BO273" s="754">
        <v>11.882999999999999</v>
      </c>
      <c r="BP273" s="12" t="s">
        <v>321</v>
      </c>
      <c r="BQ273" s="754">
        <v>0</v>
      </c>
      <c r="BR273" s="12" t="s">
        <v>321</v>
      </c>
      <c r="BS273" s="654">
        <v>0</v>
      </c>
      <c r="BT273" s="12" t="s">
        <v>321</v>
      </c>
      <c r="BU273" s="654">
        <v>11.933999999999999</v>
      </c>
      <c r="BV273" s="12" t="s">
        <v>321</v>
      </c>
      <c r="BW273" s="9">
        <v>0.22</v>
      </c>
      <c r="BX273" s="9" t="s">
        <v>322</v>
      </c>
      <c r="BY273" s="755">
        <v>146.9</v>
      </c>
      <c r="BZ273" s="9" t="s">
        <v>315</v>
      </c>
      <c r="CA273" s="755">
        <v>9.8000000000000007</v>
      </c>
      <c r="CB273" s="9" t="s">
        <v>315</v>
      </c>
      <c r="CC273" s="755">
        <v>9.1</v>
      </c>
      <c r="CD273" s="9" t="s">
        <v>315</v>
      </c>
      <c r="CE273" s="755">
        <v>88.2</v>
      </c>
      <c r="CF273" s="9" t="s">
        <v>323</v>
      </c>
      <c r="CG273" s="755">
        <v>63.9</v>
      </c>
      <c r="CH273" s="9" t="s">
        <v>323</v>
      </c>
      <c r="CI273" s="9"/>
      <c r="CJ273" s="9"/>
      <c r="CK273" s="9"/>
    </row>
    <row r="274" spans="1:89" s="98" customFormat="1" x14ac:dyDescent="0.25">
      <c r="A274" s="99">
        <v>10106668</v>
      </c>
      <c r="B274" s="99"/>
      <c r="C274" s="772">
        <v>4723</v>
      </c>
      <c r="D274" s="807">
        <v>0.05</v>
      </c>
      <c r="E274" s="772">
        <f t="shared" si="14"/>
        <v>4959</v>
      </c>
      <c r="F274" s="778">
        <v>1.1000000000000001</v>
      </c>
      <c r="G274" s="774">
        <f t="shared" si="15"/>
        <v>5455</v>
      </c>
      <c r="H274" s="776"/>
      <c r="I274" s="758"/>
      <c r="J274" s="776"/>
      <c r="K274" s="786"/>
      <c r="L274" s="9" t="s">
        <v>308</v>
      </c>
      <c r="M274" s="9" t="s">
        <v>3433</v>
      </c>
      <c r="N274" s="9" t="s">
        <v>397</v>
      </c>
      <c r="O274" s="9" t="s">
        <v>310</v>
      </c>
      <c r="P274" s="9" t="s">
        <v>311</v>
      </c>
      <c r="Q274" s="9" t="s">
        <v>312</v>
      </c>
      <c r="R274" s="9" t="s">
        <v>313</v>
      </c>
      <c r="S274" s="9" t="s">
        <v>314</v>
      </c>
      <c r="T274" s="98" t="s">
        <v>210</v>
      </c>
      <c r="U274" s="99">
        <v>186</v>
      </c>
      <c r="V274" s="99" t="s">
        <v>207</v>
      </c>
      <c r="W274" s="99">
        <v>330</v>
      </c>
      <c r="X274" s="99" t="s">
        <v>207</v>
      </c>
      <c r="Y274" s="99">
        <v>221</v>
      </c>
      <c r="Z274" s="99" t="s">
        <v>207</v>
      </c>
      <c r="AA274" s="9">
        <v>340</v>
      </c>
      <c r="AB274" s="99" t="s">
        <v>207</v>
      </c>
      <c r="AC274" s="9">
        <v>379</v>
      </c>
      <c r="AD274" s="9" t="s">
        <v>207</v>
      </c>
      <c r="AE274" s="9">
        <v>149</v>
      </c>
      <c r="AF274" s="9" t="s">
        <v>315</v>
      </c>
      <c r="AG274" s="14" t="s">
        <v>336</v>
      </c>
      <c r="AH274" s="14" t="s">
        <v>207</v>
      </c>
      <c r="AI274" s="14" t="s">
        <v>337</v>
      </c>
      <c r="AJ274" s="14" t="s">
        <v>207</v>
      </c>
      <c r="AK274" s="9">
        <v>5</v>
      </c>
      <c r="AL274" s="14" t="s">
        <v>207</v>
      </c>
      <c r="AM274" s="9">
        <v>5</v>
      </c>
      <c r="AN274" s="14" t="s">
        <v>207</v>
      </c>
      <c r="AO274" s="9">
        <v>5</v>
      </c>
      <c r="AP274" s="14" t="s">
        <v>207</v>
      </c>
      <c r="AQ274" s="9">
        <v>30</v>
      </c>
      <c r="AR274" s="14" t="s">
        <v>207</v>
      </c>
      <c r="AS274" s="9" t="s">
        <v>184</v>
      </c>
      <c r="AT274" s="9" t="s">
        <v>347</v>
      </c>
      <c r="AU274" s="9" t="s">
        <v>319</v>
      </c>
      <c r="AV274" s="9" t="s">
        <v>320</v>
      </c>
      <c r="AW274" s="9" t="s">
        <v>526</v>
      </c>
      <c r="AX274" s="9">
        <v>9010600000</v>
      </c>
      <c r="AY274" s="99">
        <v>396</v>
      </c>
      <c r="AZ274" s="12" t="s">
        <v>207</v>
      </c>
      <c r="BA274" s="99">
        <v>25</v>
      </c>
      <c r="BB274" s="12" t="s">
        <v>207</v>
      </c>
      <c r="BC274" s="99">
        <v>23</v>
      </c>
      <c r="BD274" s="12" t="s">
        <v>207</v>
      </c>
      <c r="BE274" s="99">
        <v>43</v>
      </c>
      <c r="BF274" s="12" t="s">
        <v>321</v>
      </c>
      <c r="BG274" s="654">
        <v>42.548999999999999</v>
      </c>
      <c r="BH274" s="12" t="s">
        <v>321</v>
      </c>
      <c r="BI274" s="99">
        <v>30</v>
      </c>
      <c r="BJ274" s="12" t="s">
        <v>321</v>
      </c>
      <c r="BK274" s="754">
        <v>0</v>
      </c>
      <c r="BL274" s="12" t="s">
        <v>321</v>
      </c>
      <c r="BM274" s="754">
        <v>5.0999999999999997E-2</v>
      </c>
      <c r="BN274" s="12" t="s">
        <v>321</v>
      </c>
      <c r="BO274" s="754">
        <v>12.497999999999999</v>
      </c>
      <c r="BP274" s="12" t="s">
        <v>321</v>
      </c>
      <c r="BQ274" s="754">
        <v>0</v>
      </c>
      <c r="BR274" s="12" t="s">
        <v>321</v>
      </c>
      <c r="BS274" s="654">
        <v>0</v>
      </c>
      <c r="BT274" s="12" t="s">
        <v>321</v>
      </c>
      <c r="BU274" s="654">
        <v>12.548999999999999</v>
      </c>
      <c r="BV274" s="12" t="s">
        <v>321</v>
      </c>
      <c r="BW274" s="9">
        <v>0.23</v>
      </c>
      <c r="BX274" s="9" t="s">
        <v>322</v>
      </c>
      <c r="BY274" s="755">
        <v>155.9</v>
      </c>
      <c r="BZ274" s="9" t="s">
        <v>315</v>
      </c>
      <c r="CA274" s="755">
        <v>9.8000000000000007</v>
      </c>
      <c r="CB274" s="9" t="s">
        <v>315</v>
      </c>
      <c r="CC274" s="755">
        <v>9.1</v>
      </c>
      <c r="CD274" s="9" t="s">
        <v>315</v>
      </c>
      <c r="CE274" s="755">
        <v>92.6</v>
      </c>
      <c r="CF274" s="9" t="s">
        <v>323</v>
      </c>
      <c r="CG274" s="755">
        <v>66.099999999999994</v>
      </c>
      <c r="CH274" s="9" t="s">
        <v>323</v>
      </c>
      <c r="CI274" s="9"/>
      <c r="CJ274" s="9"/>
      <c r="CK274" s="9"/>
    </row>
    <row r="275" spans="1:89" s="98" customFormat="1" x14ac:dyDescent="0.25">
      <c r="A275" s="99">
        <v>10106669</v>
      </c>
      <c r="B275" s="99"/>
      <c r="C275" s="772">
        <v>5048</v>
      </c>
      <c r="D275" s="807">
        <v>0.05</v>
      </c>
      <c r="E275" s="772">
        <f t="shared" si="14"/>
        <v>5300</v>
      </c>
      <c r="F275" s="778">
        <v>1.1000000000000001</v>
      </c>
      <c r="G275" s="774">
        <f t="shared" si="15"/>
        <v>5830</v>
      </c>
      <c r="H275" s="776"/>
      <c r="I275" s="758"/>
      <c r="J275" s="776"/>
      <c r="K275" s="786"/>
      <c r="L275" s="9" t="s">
        <v>308</v>
      </c>
      <c r="M275" s="9" t="s">
        <v>3434</v>
      </c>
      <c r="N275" s="9" t="s">
        <v>397</v>
      </c>
      <c r="O275" s="9" t="s">
        <v>310</v>
      </c>
      <c r="P275" s="9" t="s">
        <v>311</v>
      </c>
      <c r="Q275" s="9" t="s">
        <v>312</v>
      </c>
      <c r="R275" s="9" t="s">
        <v>313</v>
      </c>
      <c r="S275" s="9" t="s">
        <v>314</v>
      </c>
      <c r="T275" s="98" t="s">
        <v>210</v>
      </c>
      <c r="U275" s="99">
        <v>197</v>
      </c>
      <c r="V275" s="99" t="s">
        <v>207</v>
      </c>
      <c r="W275" s="99">
        <v>350</v>
      </c>
      <c r="X275" s="99" t="s">
        <v>207</v>
      </c>
      <c r="Y275" s="99">
        <v>232</v>
      </c>
      <c r="Z275" s="99" t="s">
        <v>207</v>
      </c>
      <c r="AA275" s="9">
        <v>360</v>
      </c>
      <c r="AB275" s="99" t="s">
        <v>207</v>
      </c>
      <c r="AC275" s="9">
        <v>402</v>
      </c>
      <c r="AD275" s="9" t="s">
        <v>207</v>
      </c>
      <c r="AE275" s="9">
        <v>158</v>
      </c>
      <c r="AF275" s="9" t="s">
        <v>315</v>
      </c>
      <c r="AG275" s="14" t="s">
        <v>338</v>
      </c>
      <c r="AH275" s="14" t="s">
        <v>207</v>
      </c>
      <c r="AI275" s="14" t="s">
        <v>339</v>
      </c>
      <c r="AJ275" s="14" t="s">
        <v>207</v>
      </c>
      <c r="AK275" s="9">
        <v>5</v>
      </c>
      <c r="AL275" s="14" t="s">
        <v>207</v>
      </c>
      <c r="AM275" s="9">
        <v>5</v>
      </c>
      <c r="AN275" s="14" t="s">
        <v>207</v>
      </c>
      <c r="AO275" s="9">
        <v>5</v>
      </c>
      <c r="AP275" s="14" t="s">
        <v>207</v>
      </c>
      <c r="AQ275" s="9">
        <v>30</v>
      </c>
      <c r="AR275" s="14" t="s">
        <v>207</v>
      </c>
      <c r="AS275" s="9" t="s">
        <v>184</v>
      </c>
      <c r="AT275" s="9" t="s">
        <v>347</v>
      </c>
      <c r="AU275" s="9" t="s">
        <v>319</v>
      </c>
      <c r="AV275" s="9" t="s">
        <v>320</v>
      </c>
      <c r="AW275" s="9" t="s">
        <v>527</v>
      </c>
      <c r="AX275" s="9">
        <v>9010600000</v>
      </c>
      <c r="AY275" s="99">
        <v>419</v>
      </c>
      <c r="AZ275" s="12" t="s">
        <v>207</v>
      </c>
      <c r="BA275" s="99">
        <v>30</v>
      </c>
      <c r="BB275" s="12" t="s">
        <v>207</v>
      </c>
      <c r="BC275" s="99">
        <v>33</v>
      </c>
      <c r="BD275" s="12" t="s">
        <v>207</v>
      </c>
      <c r="BE275" s="99">
        <v>76</v>
      </c>
      <c r="BF275" s="12" t="s">
        <v>321</v>
      </c>
      <c r="BG275" s="654">
        <v>75.210999999999999</v>
      </c>
      <c r="BH275" s="12" t="s">
        <v>321</v>
      </c>
      <c r="BI275" s="99">
        <v>32</v>
      </c>
      <c r="BJ275" s="12" t="s">
        <v>321</v>
      </c>
      <c r="BK275" s="754">
        <v>0</v>
      </c>
      <c r="BL275" s="12" t="s">
        <v>321</v>
      </c>
      <c r="BM275" s="754">
        <v>5.0999999999999997E-2</v>
      </c>
      <c r="BN275" s="12" t="s">
        <v>321</v>
      </c>
      <c r="BO275" s="754">
        <v>4.8079999999999998</v>
      </c>
      <c r="BP275" s="12" t="s">
        <v>321</v>
      </c>
      <c r="BQ275" s="754">
        <v>0.02</v>
      </c>
      <c r="BR275" s="12" t="s">
        <v>321</v>
      </c>
      <c r="BS275" s="654">
        <v>38.331000000000003</v>
      </c>
      <c r="BT275" s="12" t="s">
        <v>321</v>
      </c>
      <c r="BU275" s="654">
        <v>43.210999999999999</v>
      </c>
      <c r="BV275" s="12" t="s">
        <v>321</v>
      </c>
      <c r="BW275" s="9">
        <v>0.42</v>
      </c>
      <c r="BX275" s="9" t="s">
        <v>322</v>
      </c>
      <c r="BY275" s="755">
        <v>165</v>
      </c>
      <c r="BZ275" s="9" t="s">
        <v>315</v>
      </c>
      <c r="CA275" s="755">
        <v>11.8</v>
      </c>
      <c r="CB275" s="9" t="s">
        <v>315</v>
      </c>
      <c r="CC275" s="755">
        <v>13</v>
      </c>
      <c r="CD275" s="9" t="s">
        <v>315</v>
      </c>
      <c r="CE275" s="755">
        <v>163.1</v>
      </c>
      <c r="CF275" s="9" t="s">
        <v>323</v>
      </c>
      <c r="CG275" s="755">
        <v>70.5</v>
      </c>
      <c r="CH275" s="9" t="s">
        <v>323</v>
      </c>
      <c r="CI275" s="9"/>
      <c r="CJ275" s="9"/>
      <c r="CK275" s="9"/>
    </row>
    <row r="276" spans="1:89" s="98" customFormat="1" x14ac:dyDescent="0.25">
      <c r="A276" s="99">
        <v>10106670</v>
      </c>
      <c r="B276" s="99"/>
      <c r="C276" s="772">
        <v>5388</v>
      </c>
      <c r="D276" s="807">
        <v>0.05</v>
      </c>
      <c r="E276" s="772">
        <f t="shared" si="14"/>
        <v>5657</v>
      </c>
      <c r="F276" s="778">
        <v>1.1000000000000001</v>
      </c>
      <c r="G276" s="774">
        <f t="shared" si="15"/>
        <v>6223</v>
      </c>
      <c r="H276" s="776"/>
      <c r="I276" s="758"/>
      <c r="J276" s="776"/>
      <c r="K276" s="786"/>
      <c r="L276" s="9" t="s">
        <v>308</v>
      </c>
      <c r="M276" s="9" t="s">
        <v>3435</v>
      </c>
      <c r="N276" s="9" t="s">
        <v>397</v>
      </c>
      <c r="O276" s="9" t="s">
        <v>310</v>
      </c>
      <c r="P276" s="9" t="s">
        <v>311</v>
      </c>
      <c r="Q276" s="9" t="s">
        <v>312</v>
      </c>
      <c r="R276" s="9" t="s">
        <v>313</v>
      </c>
      <c r="S276" s="9" t="s">
        <v>314</v>
      </c>
      <c r="T276" s="98" t="s">
        <v>210</v>
      </c>
      <c r="U276" s="99">
        <v>208</v>
      </c>
      <c r="V276" s="99" t="s">
        <v>207</v>
      </c>
      <c r="W276" s="99">
        <v>370</v>
      </c>
      <c r="X276" s="99" t="s">
        <v>207</v>
      </c>
      <c r="Y276" s="99">
        <v>243</v>
      </c>
      <c r="Z276" s="99" t="s">
        <v>207</v>
      </c>
      <c r="AA276" s="9">
        <v>380</v>
      </c>
      <c r="AB276" s="99" t="s">
        <v>207</v>
      </c>
      <c r="AC276" s="9">
        <v>424</v>
      </c>
      <c r="AD276" s="9" t="s">
        <v>207</v>
      </c>
      <c r="AE276" s="9">
        <v>167</v>
      </c>
      <c r="AF276" s="9" t="s">
        <v>315</v>
      </c>
      <c r="AG276" s="14" t="s">
        <v>340</v>
      </c>
      <c r="AH276" s="14" t="s">
        <v>207</v>
      </c>
      <c r="AI276" s="14" t="s">
        <v>341</v>
      </c>
      <c r="AJ276" s="14" t="s">
        <v>207</v>
      </c>
      <c r="AK276" s="9">
        <v>5</v>
      </c>
      <c r="AL276" s="14" t="s">
        <v>207</v>
      </c>
      <c r="AM276" s="9">
        <v>5</v>
      </c>
      <c r="AN276" s="14" t="s">
        <v>207</v>
      </c>
      <c r="AO276" s="9">
        <v>5</v>
      </c>
      <c r="AP276" s="14" t="s">
        <v>207</v>
      </c>
      <c r="AQ276" s="9">
        <v>30</v>
      </c>
      <c r="AR276" s="14" t="s">
        <v>207</v>
      </c>
      <c r="AS276" s="9" t="s">
        <v>184</v>
      </c>
      <c r="AT276" s="9" t="s">
        <v>347</v>
      </c>
      <c r="AU276" s="9" t="s">
        <v>319</v>
      </c>
      <c r="AV276" s="9" t="s">
        <v>320</v>
      </c>
      <c r="AW276" s="9" t="s">
        <v>528</v>
      </c>
      <c r="AX276" s="9">
        <v>9010600000</v>
      </c>
      <c r="AY276" s="99">
        <v>434</v>
      </c>
      <c r="AZ276" s="12" t="s">
        <v>207</v>
      </c>
      <c r="BA276" s="99">
        <v>30</v>
      </c>
      <c r="BB276" s="12" t="s">
        <v>207</v>
      </c>
      <c r="BC276" s="99">
        <v>33</v>
      </c>
      <c r="BD276" s="12" t="s">
        <v>207</v>
      </c>
      <c r="BE276" s="99">
        <v>80</v>
      </c>
      <c r="BF276" s="12" t="s">
        <v>321</v>
      </c>
      <c r="BG276" s="654">
        <v>79.393000000000001</v>
      </c>
      <c r="BH276" s="12" t="s">
        <v>321</v>
      </c>
      <c r="BI276" s="99">
        <v>34</v>
      </c>
      <c r="BJ276" s="12" t="s">
        <v>321</v>
      </c>
      <c r="BK276" s="754">
        <v>0</v>
      </c>
      <c r="BL276" s="12" t="s">
        <v>321</v>
      </c>
      <c r="BM276" s="754">
        <v>5.0999999999999997E-2</v>
      </c>
      <c r="BN276" s="12" t="s">
        <v>321</v>
      </c>
      <c r="BO276" s="754">
        <v>5.9080000000000004</v>
      </c>
      <c r="BP276" s="12" t="s">
        <v>321</v>
      </c>
      <c r="BQ276" s="754">
        <v>0.02</v>
      </c>
      <c r="BR276" s="12" t="s">
        <v>321</v>
      </c>
      <c r="BS276" s="654">
        <v>39.412999999999997</v>
      </c>
      <c r="BT276" s="12" t="s">
        <v>321</v>
      </c>
      <c r="BU276" s="654">
        <v>45.393000000000001</v>
      </c>
      <c r="BV276" s="12" t="s">
        <v>321</v>
      </c>
      <c r="BW276" s="9">
        <v>0.44</v>
      </c>
      <c r="BX276" s="9" t="s">
        <v>322</v>
      </c>
      <c r="BY276" s="755">
        <v>170.9</v>
      </c>
      <c r="BZ276" s="9" t="s">
        <v>315</v>
      </c>
      <c r="CA276" s="755">
        <v>11.8</v>
      </c>
      <c r="CB276" s="9" t="s">
        <v>315</v>
      </c>
      <c r="CC276" s="755">
        <v>13</v>
      </c>
      <c r="CD276" s="9" t="s">
        <v>315</v>
      </c>
      <c r="CE276" s="755">
        <v>172</v>
      </c>
      <c r="CF276" s="9" t="s">
        <v>323</v>
      </c>
      <c r="CG276" s="755">
        <v>75</v>
      </c>
      <c r="CH276" s="9" t="s">
        <v>323</v>
      </c>
      <c r="CI276" s="9"/>
      <c r="CJ276" s="9"/>
      <c r="CK276" s="9"/>
    </row>
    <row r="277" spans="1:89" s="98" customFormat="1" x14ac:dyDescent="0.25">
      <c r="A277" s="99">
        <v>10106671</v>
      </c>
      <c r="B277" s="99"/>
      <c r="C277" s="772">
        <v>5741</v>
      </c>
      <c r="D277" s="807">
        <v>0.05</v>
      </c>
      <c r="E277" s="772">
        <f t="shared" si="14"/>
        <v>6028</v>
      </c>
      <c r="F277" s="778">
        <v>1.1000000000000001</v>
      </c>
      <c r="G277" s="774">
        <f t="shared" si="15"/>
        <v>6631</v>
      </c>
      <c r="H277" s="776"/>
      <c r="I277" s="758"/>
      <c r="J277" s="776"/>
      <c r="K277" s="786"/>
      <c r="L277" s="9" t="s">
        <v>308</v>
      </c>
      <c r="M277" s="9" t="s">
        <v>3436</v>
      </c>
      <c r="N277" s="9" t="s">
        <v>397</v>
      </c>
      <c r="O277" s="9" t="s">
        <v>310</v>
      </c>
      <c r="P277" s="9" t="s">
        <v>311</v>
      </c>
      <c r="Q277" s="9" t="s">
        <v>312</v>
      </c>
      <c r="R277" s="9" t="s">
        <v>313</v>
      </c>
      <c r="S277" s="9" t="s">
        <v>314</v>
      </c>
      <c r="T277" s="98" t="s">
        <v>210</v>
      </c>
      <c r="U277" s="99">
        <v>219</v>
      </c>
      <c r="V277" s="99" t="s">
        <v>207</v>
      </c>
      <c r="W277" s="99">
        <v>390</v>
      </c>
      <c r="X277" s="99" t="s">
        <v>207</v>
      </c>
      <c r="Y277" s="99">
        <v>254</v>
      </c>
      <c r="Z277" s="99" t="s">
        <v>207</v>
      </c>
      <c r="AA277" s="9">
        <v>400</v>
      </c>
      <c r="AB277" s="99" t="s">
        <v>207</v>
      </c>
      <c r="AC277" s="9">
        <v>447</v>
      </c>
      <c r="AD277" s="9" t="s">
        <v>207</v>
      </c>
      <c r="AE277" s="9">
        <v>176</v>
      </c>
      <c r="AF277" s="9" t="s">
        <v>315</v>
      </c>
      <c r="AG277" s="14" t="s">
        <v>342</v>
      </c>
      <c r="AH277" s="14" t="s">
        <v>207</v>
      </c>
      <c r="AI277" s="14" t="s">
        <v>343</v>
      </c>
      <c r="AJ277" s="14" t="s">
        <v>207</v>
      </c>
      <c r="AK277" s="9">
        <v>5</v>
      </c>
      <c r="AL277" s="14" t="s">
        <v>207</v>
      </c>
      <c r="AM277" s="9">
        <v>5</v>
      </c>
      <c r="AN277" s="14" t="s">
        <v>207</v>
      </c>
      <c r="AO277" s="9">
        <v>5</v>
      </c>
      <c r="AP277" s="14" t="s">
        <v>207</v>
      </c>
      <c r="AQ277" s="9">
        <v>30</v>
      </c>
      <c r="AR277" s="14" t="s">
        <v>207</v>
      </c>
      <c r="AS277" s="9" t="s">
        <v>184</v>
      </c>
      <c r="AT277" s="9" t="s">
        <v>347</v>
      </c>
      <c r="AU277" s="9" t="s">
        <v>319</v>
      </c>
      <c r="AV277" s="9" t="s">
        <v>320</v>
      </c>
      <c r="AW277" s="9" t="s">
        <v>529</v>
      </c>
      <c r="AX277" s="9">
        <v>9010600000</v>
      </c>
      <c r="AY277" s="99">
        <v>452</v>
      </c>
      <c r="AZ277" s="12" t="s">
        <v>207</v>
      </c>
      <c r="BA277" s="99">
        <v>30</v>
      </c>
      <c r="BB277" s="12" t="s">
        <v>207</v>
      </c>
      <c r="BC277" s="99">
        <v>33</v>
      </c>
      <c r="BD277" s="12" t="s">
        <v>207</v>
      </c>
      <c r="BE277" s="99">
        <v>82</v>
      </c>
      <c r="BF277" s="12" t="s">
        <v>321</v>
      </c>
      <c r="BG277" s="654">
        <v>81.834999999999994</v>
      </c>
      <c r="BH277" s="12" t="s">
        <v>321</v>
      </c>
      <c r="BI277" s="99">
        <v>35</v>
      </c>
      <c r="BJ277" s="12" t="s">
        <v>321</v>
      </c>
      <c r="BK277" s="754">
        <v>0</v>
      </c>
      <c r="BL277" s="12" t="s">
        <v>321</v>
      </c>
      <c r="BM277" s="754">
        <v>5.0999999999999997E-2</v>
      </c>
      <c r="BN277" s="12" t="s">
        <v>321</v>
      </c>
      <c r="BO277" s="754">
        <v>5.9080000000000004</v>
      </c>
      <c r="BP277" s="12" t="s">
        <v>321</v>
      </c>
      <c r="BQ277" s="754">
        <v>0.02</v>
      </c>
      <c r="BR277" s="12" t="s">
        <v>321</v>
      </c>
      <c r="BS277" s="654">
        <v>40.854999999999997</v>
      </c>
      <c r="BT277" s="12" t="s">
        <v>321</v>
      </c>
      <c r="BU277" s="654">
        <v>46.835000000000001</v>
      </c>
      <c r="BV277" s="12" t="s">
        <v>321</v>
      </c>
      <c r="BW277" s="9">
        <v>0.46</v>
      </c>
      <c r="BX277" s="9" t="s">
        <v>322</v>
      </c>
      <c r="BY277" s="755">
        <v>178</v>
      </c>
      <c r="BZ277" s="9" t="s">
        <v>315</v>
      </c>
      <c r="CA277" s="755">
        <v>11.8</v>
      </c>
      <c r="CB277" s="9" t="s">
        <v>315</v>
      </c>
      <c r="CC277" s="755">
        <v>13</v>
      </c>
      <c r="CD277" s="9" t="s">
        <v>315</v>
      </c>
      <c r="CE277" s="755">
        <v>180.8</v>
      </c>
      <c r="CF277" s="9" t="s">
        <v>323</v>
      </c>
      <c r="CG277" s="755">
        <v>77.2</v>
      </c>
      <c r="CH277" s="9" t="s">
        <v>323</v>
      </c>
      <c r="CI277" s="9"/>
      <c r="CJ277" s="9"/>
      <c r="CK277" s="9"/>
    </row>
    <row r="278" spans="1:89" s="98" customFormat="1" x14ac:dyDescent="0.25">
      <c r="A278" s="99">
        <v>10800182</v>
      </c>
      <c r="B278" s="99"/>
      <c r="C278" s="772">
        <v>490</v>
      </c>
      <c r="D278" s="807">
        <v>0.05</v>
      </c>
      <c r="E278" s="772">
        <f t="shared" si="14"/>
        <v>515</v>
      </c>
      <c r="F278" s="778">
        <v>1.1000000000000001</v>
      </c>
      <c r="G278" s="774">
        <f t="shared" si="15"/>
        <v>567</v>
      </c>
      <c r="H278" s="776"/>
      <c r="I278" s="758"/>
      <c r="J278" s="776"/>
      <c r="K278" s="786"/>
      <c r="L278" s="9" t="s">
        <v>308</v>
      </c>
      <c r="M278" s="9" t="s">
        <v>552</v>
      </c>
      <c r="N278" s="9" t="s">
        <v>142</v>
      </c>
      <c r="O278" s="9" t="s">
        <v>310</v>
      </c>
      <c r="P278" s="9" t="s">
        <v>311</v>
      </c>
      <c r="Q278" s="9" t="s">
        <v>371</v>
      </c>
      <c r="R278" s="9" t="s">
        <v>372</v>
      </c>
      <c r="S278" s="12" t="s">
        <v>142</v>
      </c>
      <c r="T278" s="12" t="s">
        <v>142</v>
      </c>
      <c r="U278" s="99" t="s">
        <v>142</v>
      </c>
      <c r="V278" s="99" t="s">
        <v>207</v>
      </c>
      <c r="W278" s="99" t="s">
        <v>142</v>
      </c>
      <c r="X278" s="99" t="s">
        <v>207</v>
      </c>
      <c r="Y278" s="99" t="s">
        <v>142</v>
      </c>
      <c r="Z278" s="99" t="s">
        <v>207</v>
      </c>
      <c r="AA278" s="99" t="s">
        <v>142</v>
      </c>
      <c r="AB278" s="99" t="s">
        <v>207</v>
      </c>
      <c r="AC278" s="99" t="s">
        <v>142</v>
      </c>
      <c r="AD278" s="9" t="s">
        <v>207</v>
      </c>
      <c r="AE278" s="99" t="s">
        <v>142</v>
      </c>
      <c r="AF278" s="9" t="s">
        <v>315</v>
      </c>
      <c r="AG278" s="14" t="s">
        <v>142</v>
      </c>
      <c r="AH278" s="14" t="s">
        <v>207</v>
      </c>
      <c r="AI278" s="14" t="s">
        <v>142</v>
      </c>
      <c r="AJ278" s="14" t="s">
        <v>207</v>
      </c>
      <c r="AK278" s="99" t="s">
        <v>142</v>
      </c>
      <c r="AL278" s="14" t="s">
        <v>207</v>
      </c>
      <c r="AM278" s="99" t="s">
        <v>142</v>
      </c>
      <c r="AN278" s="14" t="s">
        <v>207</v>
      </c>
      <c r="AO278" s="99" t="s">
        <v>142</v>
      </c>
      <c r="AP278" s="14" t="s">
        <v>207</v>
      </c>
      <c r="AQ278" s="99" t="s">
        <v>142</v>
      </c>
      <c r="AR278" s="14" t="s">
        <v>207</v>
      </c>
      <c r="AS278" s="12" t="s">
        <v>142</v>
      </c>
      <c r="AT278" s="12" t="s">
        <v>200</v>
      </c>
      <c r="AU278" s="9" t="s">
        <v>376</v>
      </c>
      <c r="AV278" s="9" t="s">
        <v>320</v>
      </c>
      <c r="AW278" s="9" t="s">
        <v>553</v>
      </c>
      <c r="AX278" s="9">
        <v>9010600000</v>
      </c>
      <c r="AY278" s="99">
        <v>251</v>
      </c>
      <c r="AZ278" s="12" t="s">
        <v>207</v>
      </c>
      <c r="BA278" s="99">
        <v>25</v>
      </c>
      <c r="BB278" s="12" t="s">
        <v>207</v>
      </c>
      <c r="BC278" s="99">
        <v>23</v>
      </c>
      <c r="BD278" s="12" t="s">
        <v>207</v>
      </c>
      <c r="BE278" s="99">
        <v>22</v>
      </c>
      <c r="BF278" s="12" t="s">
        <v>321</v>
      </c>
      <c r="BG278" s="654">
        <v>21.238</v>
      </c>
      <c r="BH278" s="12" t="s">
        <v>321</v>
      </c>
      <c r="BI278" s="99">
        <v>12</v>
      </c>
      <c r="BJ278" s="12" t="s">
        <v>321</v>
      </c>
      <c r="BK278" s="754">
        <v>0</v>
      </c>
      <c r="BL278" s="12" t="s">
        <v>321</v>
      </c>
      <c r="BM278" s="754">
        <v>0.3</v>
      </c>
      <c r="BN278" s="12" t="s">
        <v>321</v>
      </c>
      <c r="BO278" s="754">
        <v>6.24</v>
      </c>
      <c r="BP278" s="12" t="s">
        <v>321</v>
      </c>
      <c r="BQ278" s="754">
        <v>0</v>
      </c>
      <c r="BR278" s="12" t="s">
        <v>321</v>
      </c>
      <c r="BS278" s="654">
        <v>2.698</v>
      </c>
      <c r="BT278" s="12" t="s">
        <v>321</v>
      </c>
      <c r="BU278" s="654">
        <v>9.2379999999999995</v>
      </c>
      <c r="BV278" s="12" t="s">
        <v>321</v>
      </c>
      <c r="BW278" s="9">
        <v>0.15</v>
      </c>
      <c r="BX278" s="9" t="s">
        <v>322</v>
      </c>
      <c r="BY278" s="755">
        <v>98.8</v>
      </c>
      <c r="BZ278" s="9" t="s">
        <v>315</v>
      </c>
      <c r="CA278" s="755">
        <v>9.8000000000000007</v>
      </c>
      <c r="CB278" s="9" t="s">
        <v>315</v>
      </c>
      <c r="CC278" s="755">
        <v>9.1</v>
      </c>
      <c r="CD278" s="9" t="s">
        <v>315</v>
      </c>
      <c r="CE278" s="755">
        <v>48.5</v>
      </c>
      <c r="CF278" s="9" t="s">
        <v>323</v>
      </c>
      <c r="CG278" s="755">
        <v>26.5</v>
      </c>
      <c r="CH278" s="9" t="s">
        <v>323</v>
      </c>
      <c r="CI278" s="9"/>
      <c r="CJ278" s="9"/>
      <c r="CK278" s="9"/>
    </row>
    <row r="279" spans="1:89" s="98" customFormat="1" x14ac:dyDescent="0.25">
      <c r="A279" s="99">
        <v>10800183</v>
      </c>
      <c r="B279" s="99"/>
      <c r="C279" s="772">
        <v>490</v>
      </c>
      <c r="D279" s="807">
        <v>0.05</v>
      </c>
      <c r="E279" s="772">
        <f t="shared" si="14"/>
        <v>515</v>
      </c>
      <c r="F279" s="778">
        <v>1.1000000000000001</v>
      </c>
      <c r="G279" s="774">
        <f t="shared" si="15"/>
        <v>567</v>
      </c>
      <c r="H279" s="776"/>
      <c r="I279" s="758"/>
      <c r="J279" s="776"/>
      <c r="K279" s="786"/>
      <c r="L279" s="9" t="s">
        <v>308</v>
      </c>
      <c r="M279" s="9" t="s">
        <v>554</v>
      </c>
      <c r="N279" s="9" t="s">
        <v>142</v>
      </c>
      <c r="O279" s="9" t="s">
        <v>310</v>
      </c>
      <c r="P279" s="9" t="s">
        <v>311</v>
      </c>
      <c r="Q279" s="9" t="s">
        <v>371</v>
      </c>
      <c r="R279" s="9" t="s">
        <v>372</v>
      </c>
      <c r="S279" s="12" t="s">
        <v>142</v>
      </c>
      <c r="T279" s="12" t="s">
        <v>142</v>
      </c>
      <c r="U279" s="99" t="s">
        <v>142</v>
      </c>
      <c r="V279" s="99" t="s">
        <v>207</v>
      </c>
      <c r="W279" s="99" t="s">
        <v>142</v>
      </c>
      <c r="X279" s="99" t="s">
        <v>207</v>
      </c>
      <c r="Y279" s="99" t="s">
        <v>142</v>
      </c>
      <c r="Z279" s="99" t="s">
        <v>207</v>
      </c>
      <c r="AA279" s="99" t="s">
        <v>142</v>
      </c>
      <c r="AB279" s="99" t="s">
        <v>207</v>
      </c>
      <c r="AC279" s="99" t="s">
        <v>142</v>
      </c>
      <c r="AD279" s="9" t="s">
        <v>207</v>
      </c>
      <c r="AE279" s="99" t="s">
        <v>142</v>
      </c>
      <c r="AF279" s="9" t="s">
        <v>315</v>
      </c>
      <c r="AG279" s="14" t="s">
        <v>142</v>
      </c>
      <c r="AH279" s="14" t="s">
        <v>207</v>
      </c>
      <c r="AI279" s="14" t="s">
        <v>142</v>
      </c>
      <c r="AJ279" s="14" t="s">
        <v>207</v>
      </c>
      <c r="AK279" s="99" t="s">
        <v>142</v>
      </c>
      <c r="AL279" s="14" t="s">
        <v>207</v>
      </c>
      <c r="AM279" s="99" t="s">
        <v>142</v>
      </c>
      <c r="AN279" s="14" t="s">
        <v>207</v>
      </c>
      <c r="AO279" s="99" t="s">
        <v>142</v>
      </c>
      <c r="AP279" s="14" t="s">
        <v>207</v>
      </c>
      <c r="AQ279" s="99" t="s">
        <v>142</v>
      </c>
      <c r="AR279" s="14" t="s">
        <v>207</v>
      </c>
      <c r="AS279" s="12" t="s">
        <v>142</v>
      </c>
      <c r="AT279" s="12" t="s">
        <v>200</v>
      </c>
      <c r="AU279" s="9" t="s">
        <v>376</v>
      </c>
      <c r="AV279" s="9" t="s">
        <v>320</v>
      </c>
      <c r="AW279" s="9" t="s">
        <v>555</v>
      </c>
      <c r="AX279" s="9">
        <v>9010600000</v>
      </c>
      <c r="AY279" s="99">
        <v>272</v>
      </c>
      <c r="AZ279" s="12" t="s">
        <v>207</v>
      </c>
      <c r="BA279" s="99">
        <v>25</v>
      </c>
      <c r="BB279" s="12" t="s">
        <v>207</v>
      </c>
      <c r="BC279" s="99">
        <v>23</v>
      </c>
      <c r="BD279" s="12" t="s">
        <v>207</v>
      </c>
      <c r="BE279" s="99">
        <v>24</v>
      </c>
      <c r="BF279" s="12" t="s">
        <v>321</v>
      </c>
      <c r="BG279" s="654">
        <v>23.718</v>
      </c>
      <c r="BH279" s="12" t="s">
        <v>321</v>
      </c>
      <c r="BI279" s="99">
        <v>13</v>
      </c>
      <c r="BJ279" s="12" t="s">
        <v>321</v>
      </c>
      <c r="BK279" s="754">
        <v>0</v>
      </c>
      <c r="BL279" s="12" t="s">
        <v>321</v>
      </c>
      <c r="BM279" s="754">
        <v>0.308</v>
      </c>
      <c r="BN279" s="12" t="s">
        <v>321</v>
      </c>
      <c r="BO279" s="754">
        <v>7.7119999999999997</v>
      </c>
      <c r="BP279" s="12" t="s">
        <v>321</v>
      </c>
      <c r="BQ279" s="754">
        <v>0</v>
      </c>
      <c r="BR279" s="12" t="s">
        <v>321</v>
      </c>
      <c r="BS279" s="654">
        <v>2.698</v>
      </c>
      <c r="BT279" s="12" t="s">
        <v>321</v>
      </c>
      <c r="BU279" s="654">
        <v>10.718</v>
      </c>
      <c r="BV279" s="12" t="s">
        <v>321</v>
      </c>
      <c r="BW279" s="9">
        <v>0.16</v>
      </c>
      <c r="BX279" s="9" t="s">
        <v>322</v>
      </c>
      <c r="BY279" s="755">
        <v>107.1</v>
      </c>
      <c r="BZ279" s="9" t="s">
        <v>315</v>
      </c>
      <c r="CA279" s="755">
        <v>9.8000000000000007</v>
      </c>
      <c r="CB279" s="9" t="s">
        <v>315</v>
      </c>
      <c r="CC279" s="755">
        <v>9.1</v>
      </c>
      <c r="CD279" s="9" t="s">
        <v>315</v>
      </c>
      <c r="CE279" s="755">
        <v>52.9</v>
      </c>
      <c r="CF279" s="9" t="s">
        <v>323</v>
      </c>
      <c r="CG279" s="755">
        <v>28.7</v>
      </c>
      <c r="CH279" s="9" t="s">
        <v>323</v>
      </c>
      <c r="CI279" s="9"/>
      <c r="CJ279" s="9"/>
      <c r="CK279" s="9"/>
    </row>
    <row r="280" spans="1:89" s="98" customFormat="1" x14ac:dyDescent="0.25">
      <c r="A280" s="99">
        <v>10800184</v>
      </c>
      <c r="B280" s="99"/>
      <c r="C280" s="772">
        <v>490</v>
      </c>
      <c r="D280" s="807">
        <v>0.05</v>
      </c>
      <c r="E280" s="772">
        <f t="shared" si="14"/>
        <v>515</v>
      </c>
      <c r="F280" s="778">
        <v>1.1000000000000001</v>
      </c>
      <c r="G280" s="774">
        <f t="shared" si="15"/>
        <v>567</v>
      </c>
      <c r="H280" s="776"/>
      <c r="I280" s="758"/>
      <c r="J280" s="776"/>
      <c r="K280" s="786"/>
      <c r="L280" s="9" t="s">
        <v>308</v>
      </c>
      <c r="M280" s="9" t="s">
        <v>556</v>
      </c>
      <c r="N280" s="9" t="s">
        <v>142</v>
      </c>
      <c r="O280" s="9" t="s">
        <v>310</v>
      </c>
      <c r="P280" s="9" t="s">
        <v>311</v>
      </c>
      <c r="Q280" s="9" t="s">
        <v>371</v>
      </c>
      <c r="R280" s="9" t="s">
        <v>372</v>
      </c>
      <c r="S280" s="12" t="s">
        <v>142</v>
      </c>
      <c r="T280" s="12" t="s">
        <v>142</v>
      </c>
      <c r="U280" s="99" t="s">
        <v>142</v>
      </c>
      <c r="V280" s="99" t="s">
        <v>207</v>
      </c>
      <c r="W280" s="99" t="s">
        <v>142</v>
      </c>
      <c r="X280" s="99" t="s">
        <v>207</v>
      </c>
      <c r="Y280" s="99" t="s">
        <v>142</v>
      </c>
      <c r="Z280" s="99" t="s">
        <v>207</v>
      </c>
      <c r="AA280" s="99" t="s">
        <v>142</v>
      </c>
      <c r="AB280" s="99" t="s">
        <v>207</v>
      </c>
      <c r="AC280" s="99" t="s">
        <v>142</v>
      </c>
      <c r="AD280" s="9" t="s">
        <v>207</v>
      </c>
      <c r="AE280" s="99" t="s">
        <v>142</v>
      </c>
      <c r="AF280" s="9" t="s">
        <v>315</v>
      </c>
      <c r="AG280" s="14" t="s">
        <v>142</v>
      </c>
      <c r="AH280" s="14" t="s">
        <v>207</v>
      </c>
      <c r="AI280" s="14" t="s">
        <v>142</v>
      </c>
      <c r="AJ280" s="14" t="s">
        <v>207</v>
      </c>
      <c r="AK280" s="99" t="s">
        <v>142</v>
      </c>
      <c r="AL280" s="14" t="s">
        <v>207</v>
      </c>
      <c r="AM280" s="99" t="s">
        <v>142</v>
      </c>
      <c r="AN280" s="14" t="s">
        <v>207</v>
      </c>
      <c r="AO280" s="99" t="s">
        <v>142</v>
      </c>
      <c r="AP280" s="14" t="s">
        <v>207</v>
      </c>
      <c r="AQ280" s="99" t="s">
        <v>142</v>
      </c>
      <c r="AR280" s="14" t="s">
        <v>207</v>
      </c>
      <c r="AS280" s="12" t="s">
        <v>142</v>
      </c>
      <c r="AT280" s="12" t="s">
        <v>200</v>
      </c>
      <c r="AU280" s="9" t="s">
        <v>376</v>
      </c>
      <c r="AV280" s="9" t="s">
        <v>320</v>
      </c>
      <c r="AW280" s="9" t="s">
        <v>557</v>
      </c>
      <c r="AX280" s="9">
        <v>9010600000</v>
      </c>
      <c r="AY280" s="99">
        <v>292</v>
      </c>
      <c r="AZ280" s="12" t="s">
        <v>207</v>
      </c>
      <c r="BA280" s="99">
        <v>25</v>
      </c>
      <c r="BB280" s="12" t="s">
        <v>207</v>
      </c>
      <c r="BC280" s="99">
        <v>23</v>
      </c>
      <c r="BD280" s="12" t="s">
        <v>207</v>
      </c>
      <c r="BE280" s="99">
        <v>26</v>
      </c>
      <c r="BF280" s="12" t="s">
        <v>321</v>
      </c>
      <c r="BG280" s="654">
        <v>25.437999999999999</v>
      </c>
      <c r="BH280" s="12" t="s">
        <v>321</v>
      </c>
      <c r="BI280" s="99">
        <v>14</v>
      </c>
      <c r="BJ280" s="12" t="s">
        <v>321</v>
      </c>
      <c r="BK280" s="754">
        <v>0</v>
      </c>
      <c r="BL280" s="12" t="s">
        <v>321</v>
      </c>
      <c r="BM280" s="754">
        <v>0.316</v>
      </c>
      <c r="BN280" s="12" t="s">
        <v>321</v>
      </c>
      <c r="BO280" s="754">
        <v>8.4239999999999995</v>
      </c>
      <c r="BP280" s="12" t="s">
        <v>321</v>
      </c>
      <c r="BQ280" s="754">
        <v>0</v>
      </c>
      <c r="BR280" s="12" t="s">
        <v>321</v>
      </c>
      <c r="BS280" s="654">
        <v>2.698</v>
      </c>
      <c r="BT280" s="12" t="s">
        <v>321</v>
      </c>
      <c r="BU280" s="654">
        <v>11.438000000000001</v>
      </c>
      <c r="BV280" s="12" t="s">
        <v>321</v>
      </c>
      <c r="BW280" s="9">
        <v>0.17</v>
      </c>
      <c r="BX280" s="9" t="s">
        <v>322</v>
      </c>
      <c r="BY280" s="755">
        <v>115</v>
      </c>
      <c r="BZ280" s="9" t="s">
        <v>315</v>
      </c>
      <c r="CA280" s="755">
        <v>9.8000000000000007</v>
      </c>
      <c r="CB280" s="9" t="s">
        <v>315</v>
      </c>
      <c r="CC280" s="755">
        <v>9.1</v>
      </c>
      <c r="CD280" s="9" t="s">
        <v>315</v>
      </c>
      <c r="CE280" s="755">
        <v>57.3</v>
      </c>
      <c r="CF280" s="9" t="s">
        <v>323</v>
      </c>
      <c r="CG280" s="755">
        <v>30.9</v>
      </c>
      <c r="CH280" s="9" t="s">
        <v>323</v>
      </c>
      <c r="CI280" s="9"/>
      <c r="CJ280" s="9"/>
      <c r="CK280" s="9"/>
    </row>
    <row r="281" spans="1:89" s="98" customFormat="1" x14ac:dyDescent="0.25">
      <c r="A281" s="99">
        <v>10800185</v>
      </c>
      <c r="B281" s="99"/>
      <c r="C281" s="772">
        <v>490</v>
      </c>
      <c r="D281" s="807">
        <v>0.05</v>
      </c>
      <c r="E281" s="772">
        <f t="shared" si="14"/>
        <v>515</v>
      </c>
      <c r="F281" s="778">
        <v>1.1000000000000001</v>
      </c>
      <c r="G281" s="774">
        <f t="shared" si="15"/>
        <v>567</v>
      </c>
      <c r="H281" s="776"/>
      <c r="I281" s="758"/>
      <c r="J281" s="776"/>
      <c r="K281" s="786"/>
      <c r="L281" s="9" t="s">
        <v>308</v>
      </c>
      <c r="M281" s="9" t="s">
        <v>558</v>
      </c>
      <c r="N281" s="9" t="s">
        <v>142</v>
      </c>
      <c r="O281" s="9" t="s">
        <v>310</v>
      </c>
      <c r="P281" s="9" t="s">
        <v>311</v>
      </c>
      <c r="Q281" s="9" t="s">
        <v>371</v>
      </c>
      <c r="R281" s="9" t="s">
        <v>372</v>
      </c>
      <c r="S281" s="12" t="s">
        <v>142</v>
      </c>
      <c r="T281" s="12" t="s">
        <v>142</v>
      </c>
      <c r="U281" s="99" t="s">
        <v>142</v>
      </c>
      <c r="V281" s="99" t="s">
        <v>207</v>
      </c>
      <c r="W281" s="99" t="s">
        <v>142</v>
      </c>
      <c r="X281" s="99" t="s">
        <v>207</v>
      </c>
      <c r="Y281" s="99" t="s">
        <v>142</v>
      </c>
      <c r="Z281" s="99" t="s">
        <v>207</v>
      </c>
      <c r="AA281" s="99" t="s">
        <v>142</v>
      </c>
      <c r="AB281" s="99" t="s">
        <v>207</v>
      </c>
      <c r="AC281" s="99" t="s">
        <v>142</v>
      </c>
      <c r="AD281" s="9" t="s">
        <v>207</v>
      </c>
      <c r="AE281" s="99" t="s">
        <v>142</v>
      </c>
      <c r="AF281" s="9" t="s">
        <v>315</v>
      </c>
      <c r="AG281" s="14" t="s">
        <v>142</v>
      </c>
      <c r="AH281" s="14" t="s">
        <v>207</v>
      </c>
      <c r="AI281" s="14" t="s">
        <v>142</v>
      </c>
      <c r="AJ281" s="14" t="s">
        <v>207</v>
      </c>
      <c r="AK281" s="99" t="s">
        <v>142</v>
      </c>
      <c r="AL281" s="14" t="s">
        <v>207</v>
      </c>
      <c r="AM281" s="99" t="s">
        <v>142</v>
      </c>
      <c r="AN281" s="14" t="s">
        <v>207</v>
      </c>
      <c r="AO281" s="99" t="s">
        <v>142</v>
      </c>
      <c r="AP281" s="14" t="s">
        <v>207</v>
      </c>
      <c r="AQ281" s="99" t="s">
        <v>142</v>
      </c>
      <c r="AR281" s="14" t="s">
        <v>207</v>
      </c>
      <c r="AS281" s="12" t="s">
        <v>142</v>
      </c>
      <c r="AT281" s="12" t="s">
        <v>200</v>
      </c>
      <c r="AU281" s="9" t="s">
        <v>376</v>
      </c>
      <c r="AV281" s="9" t="s">
        <v>320</v>
      </c>
      <c r="AW281" s="9" t="s">
        <v>559</v>
      </c>
      <c r="AX281" s="9">
        <v>9010600000</v>
      </c>
      <c r="AY281" s="99">
        <v>312</v>
      </c>
      <c r="AZ281" s="12" t="s">
        <v>207</v>
      </c>
      <c r="BA281" s="99">
        <v>25</v>
      </c>
      <c r="BB281" s="12" t="s">
        <v>207</v>
      </c>
      <c r="BC281" s="99">
        <v>23</v>
      </c>
      <c r="BD281" s="12" t="s">
        <v>207</v>
      </c>
      <c r="BE281" s="99">
        <v>28</v>
      </c>
      <c r="BF281" s="12" t="s">
        <v>321</v>
      </c>
      <c r="BG281" s="654">
        <v>27.198</v>
      </c>
      <c r="BH281" s="12" t="s">
        <v>321</v>
      </c>
      <c r="BI281" s="99">
        <v>15</v>
      </c>
      <c r="BJ281" s="12" t="s">
        <v>321</v>
      </c>
      <c r="BK281" s="754">
        <v>0</v>
      </c>
      <c r="BL281" s="12" t="s">
        <v>321</v>
      </c>
      <c r="BM281" s="754">
        <v>0.32400000000000001</v>
      </c>
      <c r="BN281" s="12" t="s">
        <v>321</v>
      </c>
      <c r="BO281" s="754">
        <v>9.1760000000000002</v>
      </c>
      <c r="BP281" s="12" t="s">
        <v>321</v>
      </c>
      <c r="BQ281" s="754">
        <v>0</v>
      </c>
      <c r="BR281" s="12" t="s">
        <v>321</v>
      </c>
      <c r="BS281" s="654">
        <v>2.698</v>
      </c>
      <c r="BT281" s="12" t="s">
        <v>321</v>
      </c>
      <c r="BU281" s="654">
        <v>12.198</v>
      </c>
      <c r="BV281" s="12" t="s">
        <v>321</v>
      </c>
      <c r="BW281" s="9">
        <v>0.18</v>
      </c>
      <c r="BX281" s="9" t="s">
        <v>322</v>
      </c>
      <c r="BY281" s="755">
        <v>122.8</v>
      </c>
      <c r="BZ281" s="9" t="s">
        <v>315</v>
      </c>
      <c r="CA281" s="755">
        <v>9.8000000000000007</v>
      </c>
      <c r="CB281" s="9" t="s">
        <v>315</v>
      </c>
      <c r="CC281" s="755">
        <v>9.1</v>
      </c>
      <c r="CD281" s="9" t="s">
        <v>315</v>
      </c>
      <c r="CE281" s="755">
        <v>59.5</v>
      </c>
      <c r="CF281" s="9" t="s">
        <v>323</v>
      </c>
      <c r="CG281" s="755">
        <v>33.1</v>
      </c>
      <c r="CH281" s="9" t="s">
        <v>323</v>
      </c>
      <c r="CI281" s="9"/>
      <c r="CJ281" s="9"/>
      <c r="CK281" s="9"/>
    </row>
    <row r="282" spans="1:89" s="98" customFormat="1" x14ac:dyDescent="0.25">
      <c r="A282" s="99">
        <v>10800186</v>
      </c>
      <c r="B282" s="99"/>
      <c r="C282" s="772">
        <v>490</v>
      </c>
      <c r="D282" s="807">
        <v>0.05</v>
      </c>
      <c r="E282" s="772">
        <f t="shared" si="14"/>
        <v>515</v>
      </c>
      <c r="F282" s="778">
        <v>1.1000000000000001</v>
      </c>
      <c r="G282" s="774">
        <f t="shared" si="15"/>
        <v>567</v>
      </c>
      <c r="H282" s="776"/>
      <c r="I282" s="758"/>
      <c r="J282" s="776"/>
      <c r="K282" s="786"/>
      <c r="L282" s="9" t="s">
        <v>308</v>
      </c>
      <c r="M282" s="9" t="s">
        <v>560</v>
      </c>
      <c r="N282" s="9" t="s">
        <v>142</v>
      </c>
      <c r="O282" s="9" t="s">
        <v>310</v>
      </c>
      <c r="P282" s="9" t="s">
        <v>311</v>
      </c>
      <c r="Q282" s="9" t="s">
        <v>371</v>
      </c>
      <c r="R282" s="9" t="s">
        <v>372</v>
      </c>
      <c r="S282" s="12" t="s">
        <v>142</v>
      </c>
      <c r="T282" s="12" t="s">
        <v>142</v>
      </c>
      <c r="U282" s="99" t="s">
        <v>142</v>
      </c>
      <c r="V282" s="99" t="s">
        <v>207</v>
      </c>
      <c r="W282" s="99" t="s">
        <v>142</v>
      </c>
      <c r="X282" s="99" t="s">
        <v>207</v>
      </c>
      <c r="Y282" s="99" t="s">
        <v>142</v>
      </c>
      <c r="Z282" s="99" t="s">
        <v>207</v>
      </c>
      <c r="AA282" s="99" t="s">
        <v>142</v>
      </c>
      <c r="AB282" s="99" t="s">
        <v>207</v>
      </c>
      <c r="AC282" s="99" t="s">
        <v>142</v>
      </c>
      <c r="AD282" s="9" t="s">
        <v>207</v>
      </c>
      <c r="AE282" s="99" t="s">
        <v>142</v>
      </c>
      <c r="AF282" s="9" t="s">
        <v>315</v>
      </c>
      <c r="AG282" s="14" t="s">
        <v>142</v>
      </c>
      <c r="AH282" s="14" t="s">
        <v>207</v>
      </c>
      <c r="AI282" s="14" t="s">
        <v>142</v>
      </c>
      <c r="AJ282" s="14" t="s">
        <v>207</v>
      </c>
      <c r="AK282" s="99" t="s">
        <v>142</v>
      </c>
      <c r="AL282" s="14" t="s">
        <v>207</v>
      </c>
      <c r="AM282" s="99" t="s">
        <v>142</v>
      </c>
      <c r="AN282" s="14" t="s">
        <v>207</v>
      </c>
      <c r="AO282" s="99" t="s">
        <v>142</v>
      </c>
      <c r="AP282" s="14" t="s">
        <v>207</v>
      </c>
      <c r="AQ282" s="99" t="s">
        <v>142</v>
      </c>
      <c r="AR282" s="14" t="s">
        <v>207</v>
      </c>
      <c r="AS282" s="12" t="s">
        <v>142</v>
      </c>
      <c r="AT282" s="12" t="s">
        <v>200</v>
      </c>
      <c r="AU282" s="9" t="s">
        <v>376</v>
      </c>
      <c r="AV282" s="9" t="s">
        <v>320</v>
      </c>
      <c r="AW282" s="9" t="s">
        <v>561</v>
      </c>
      <c r="AX282" s="9">
        <v>9010600000</v>
      </c>
      <c r="AY282" s="99">
        <v>330</v>
      </c>
      <c r="AZ282" s="12" t="s">
        <v>207</v>
      </c>
      <c r="BA282" s="99">
        <v>25</v>
      </c>
      <c r="BB282" s="12" t="s">
        <v>207</v>
      </c>
      <c r="BC282" s="99">
        <v>23</v>
      </c>
      <c r="BD282" s="12" t="s">
        <v>207</v>
      </c>
      <c r="BE282" s="99">
        <v>28</v>
      </c>
      <c r="BF282" s="12" t="s">
        <v>321</v>
      </c>
      <c r="BG282" s="654">
        <v>27.437999999999999</v>
      </c>
      <c r="BH282" s="12" t="s">
        <v>321</v>
      </c>
      <c r="BI282" s="99">
        <v>15</v>
      </c>
      <c r="BJ282" s="12" t="s">
        <v>321</v>
      </c>
      <c r="BK282" s="754">
        <v>0</v>
      </c>
      <c r="BL282" s="12" t="s">
        <v>321</v>
      </c>
      <c r="BM282" s="754">
        <v>0.33200000000000002</v>
      </c>
      <c r="BN282" s="12" t="s">
        <v>321</v>
      </c>
      <c r="BO282" s="754">
        <v>9.4079999999999995</v>
      </c>
      <c r="BP282" s="12" t="s">
        <v>321</v>
      </c>
      <c r="BQ282" s="754">
        <v>0</v>
      </c>
      <c r="BR282" s="12" t="s">
        <v>321</v>
      </c>
      <c r="BS282" s="654">
        <v>2.698</v>
      </c>
      <c r="BT282" s="12" t="s">
        <v>321</v>
      </c>
      <c r="BU282" s="654">
        <v>12.438000000000001</v>
      </c>
      <c r="BV282" s="12" t="s">
        <v>321</v>
      </c>
      <c r="BW282" s="9">
        <v>0.19</v>
      </c>
      <c r="BX282" s="9" t="s">
        <v>322</v>
      </c>
      <c r="BY282" s="755">
        <v>129.9</v>
      </c>
      <c r="BZ282" s="9" t="s">
        <v>315</v>
      </c>
      <c r="CA282" s="755">
        <v>9.8000000000000007</v>
      </c>
      <c r="CB282" s="9" t="s">
        <v>315</v>
      </c>
      <c r="CC282" s="755">
        <v>9.1</v>
      </c>
      <c r="CD282" s="9" t="s">
        <v>315</v>
      </c>
      <c r="CE282" s="755">
        <v>63.9</v>
      </c>
      <c r="CF282" s="9" t="s">
        <v>323</v>
      </c>
      <c r="CG282" s="755">
        <v>33.1</v>
      </c>
      <c r="CH282" s="9" t="s">
        <v>323</v>
      </c>
      <c r="CI282" s="9"/>
      <c r="CJ282" s="9"/>
      <c r="CK282" s="9"/>
    </row>
    <row r="283" spans="1:89" s="98" customFormat="1" x14ac:dyDescent="0.25">
      <c r="A283" s="99">
        <v>10800187</v>
      </c>
      <c r="B283" s="99"/>
      <c r="C283" s="772">
        <v>490</v>
      </c>
      <c r="D283" s="807">
        <v>0.05</v>
      </c>
      <c r="E283" s="772">
        <f t="shared" si="14"/>
        <v>515</v>
      </c>
      <c r="F283" s="778">
        <v>1.1000000000000001</v>
      </c>
      <c r="G283" s="774">
        <f t="shared" si="15"/>
        <v>567</v>
      </c>
      <c r="H283" s="776"/>
      <c r="I283" s="758"/>
      <c r="J283" s="776"/>
      <c r="K283" s="786"/>
      <c r="L283" s="9" t="s">
        <v>308</v>
      </c>
      <c r="M283" s="9" t="s">
        <v>562</v>
      </c>
      <c r="N283" s="9" t="s">
        <v>142</v>
      </c>
      <c r="O283" s="9" t="s">
        <v>310</v>
      </c>
      <c r="P283" s="9" t="s">
        <v>311</v>
      </c>
      <c r="Q283" s="9" t="s">
        <v>371</v>
      </c>
      <c r="R283" s="9" t="s">
        <v>372</v>
      </c>
      <c r="S283" s="12" t="s">
        <v>142</v>
      </c>
      <c r="T283" s="12" t="s">
        <v>142</v>
      </c>
      <c r="U283" s="99" t="s">
        <v>142</v>
      </c>
      <c r="V283" s="99" t="s">
        <v>207</v>
      </c>
      <c r="W283" s="99" t="s">
        <v>142</v>
      </c>
      <c r="X283" s="99" t="s">
        <v>207</v>
      </c>
      <c r="Y283" s="99" t="s">
        <v>142</v>
      </c>
      <c r="Z283" s="99" t="s">
        <v>207</v>
      </c>
      <c r="AA283" s="99" t="s">
        <v>142</v>
      </c>
      <c r="AB283" s="99" t="s">
        <v>207</v>
      </c>
      <c r="AC283" s="99" t="s">
        <v>142</v>
      </c>
      <c r="AD283" s="9" t="s">
        <v>207</v>
      </c>
      <c r="AE283" s="99" t="s">
        <v>142</v>
      </c>
      <c r="AF283" s="9" t="s">
        <v>315</v>
      </c>
      <c r="AG283" s="14" t="s">
        <v>142</v>
      </c>
      <c r="AH283" s="14" t="s">
        <v>207</v>
      </c>
      <c r="AI283" s="14" t="s">
        <v>142</v>
      </c>
      <c r="AJ283" s="14" t="s">
        <v>207</v>
      </c>
      <c r="AK283" s="99" t="s">
        <v>142</v>
      </c>
      <c r="AL283" s="14" t="s">
        <v>207</v>
      </c>
      <c r="AM283" s="99" t="s">
        <v>142</v>
      </c>
      <c r="AN283" s="14" t="s">
        <v>207</v>
      </c>
      <c r="AO283" s="99" t="s">
        <v>142</v>
      </c>
      <c r="AP283" s="14" t="s">
        <v>207</v>
      </c>
      <c r="AQ283" s="99" t="s">
        <v>142</v>
      </c>
      <c r="AR283" s="14" t="s">
        <v>207</v>
      </c>
      <c r="AS283" s="12" t="s">
        <v>142</v>
      </c>
      <c r="AT283" s="12" t="s">
        <v>200</v>
      </c>
      <c r="AU283" s="9" t="s">
        <v>376</v>
      </c>
      <c r="AV283" s="9" t="s">
        <v>320</v>
      </c>
      <c r="AW283" s="9" t="s">
        <v>563</v>
      </c>
      <c r="AX283" s="9">
        <v>9010600000</v>
      </c>
      <c r="AY283" s="99">
        <v>351</v>
      </c>
      <c r="AZ283" s="12" t="s">
        <v>207</v>
      </c>
      <c r="BA283" s="99">
        <v>25</v>
      </c>
      <c r="BB283" s="12" t="s">
        <v>207</v>
      </c>
      <c r="BC283" s="99">
        <v>23</v>
      </c>
      <c r="BD283" s="12" t="s">
        <v>207</v>
      </c>
      <c r="BE283" s="99">
        <v>28</v>
      </c>
      <c r="BF283" s="12" t="s">
        <v>321</v>
      </c>
      <c r="BG283" s="654">
        <v>27.238</v>
      </c>
      <c r="BH283" s="12" t="s">
        <v>321</v>
      </c>
      <c r="BI283" s="99">
        <v>16</v>
      </c>
      <c r="BJ283" s="12" t="s">
        <v>321</v>
      </c>
      <c r="BK283" s="754">
        <v>0</v>
      </c>
      <c r="BL283" s="12" t="s">
        <v>321</v>
      </c>
      <c r="BM283" s="754">
        <v>0.34</v>
      </c>
      <c r="BN283" s="12" t="s">
        <v>321</v>
      </c>
      <c r="BO283" s="754">
        <v>8.1999999999999993</v>
      </c>
      <c r="BP283" s="12" t="s">
        <v>321</v>
      </c>
      <c r="BQ283" s="754">
        <v>0</v>
      </c>
      <c r="BR283" s="12" t="s">
        <v>321</v>
      </c>
      <c r="BS283" s="654">
        <v>2.698</v>
      </c>
      <c r="BT283" s="12" t="s">
        <v>321</v>
      </c>
      <c r="BU283" s="654">
        <v>11.238</v>
      </c>
      <c r="BV283" s="12" t="s">
        <v>321</v>
      </c>
      <c r="BW283" s="9">
        <v>0.2</v>
      </c>
      <c r="BX283" s="9" t="s">
        <v>322</v>
      </c>
      <c r="BY283" s="755">
        <v>138.19999999999999</v>
      </c>
      <c r="BZ283" s="9" t="s">
        <v>315</v>
      </c>
      <c r="CA283" s="755">
        <v>9.8000000000000007</v>
      </c>
      <c r="CB283" s="9" t="s">
        <v>315</v>
      </c>
      <c r="CC283" s="755">
        <v>9.1</v>
      </c>
      <c r="CD283" s="9" t="s">
        <v>315</v>
      </c>
      <c r="CE283" s="755">
        <v>61.7</v>
      </c>
      <c r="CF283" s="9" t="s">
        <v>323</v>
      </c>
      <c r="CG283" s="755">
        <v>35.299999999999997</v>
      </c>
      <c r="CH283" s="9" t="s">
        <v>323</v>
      </c>
      <c r="CI283" s="9"/>
      <c r="CJ283" s="9"/>
      <c r="CK283" s="9"/>
    </row>
    <row r="284" spans="1:89" s="98" customFormat="1" x14ac:dyDescent="0.25">
      <c r="A284" s="99">
        <v>10800188</v>
      </c>
      <c r="B284" s="99"/>
      <c r="C284" s="772">
        <v>490</v>
      </c>
      <c r="D284" s="807">
        <v>0.05</v>
      </c>
      <c r="E284" s="772">
        <f t="shared" si="14"/>
        <v>515</v>
      </c>
      <c r="F284" s="778">
        <v>1.1000000000000001</v>
      </c>
      <c r="G284" s="774">
        <f t="shared" si="15"/>
        <v>567</v>
      </c>
      <c r="H284" s="776"/>
      <c r="I284" s="758"/>
      <c r="J284" s="776"/>
      <c r="K284" s="786"/>
      <c r="L284" s="9" t="s">
        <v>308</v>
      </c>
      <c r="M284" s="9" t="s">
        <v>564</v>
      </c>
      <c r="N284" s="9" t="s">
        <v>142</v>
      </c>
      <c r="O284" s="9" t="s">
        <v>310</v>
      </c>
      <c r="P284" s="9" t="s">
        <v>311</v>
      </c>
      <c r="Q284" s="9" t="s">
        <v>371</v>
      </c>
      <c r="R284" s="9" t="s">
        <v>372</v>
      </c>
      <c r="S284" s="12" t="s">
        <v>142</v>
      </c>
      <c r="T284" s="12" t="s">
        <v>142</v>
      </c>
      <c r="U284" s="99" t="s">
        <v>142</v>
      </c>
      <c r="V284" s="99" t="s">
        <v>207</v>
      </c>
      <c r="W284" s="99" t="s">
        <v>142</v>
      </c>
      <c r="X284" s="99" t="s">
        <v>207</v>
      </c>
      <c r="Y284" s="99" t="s">
        <v>142</v>
      </c>
      <c r="Z284" s="99" t="s">
        <v>207</v>
      </c>
      <c r="AA284" s="99" t="s">
        <v>142</v>
      </c>
      <c r="AB284" s="99" t="s">
        <v>207</v>
      </c>
      <c r="AC284" s="99" t="s">
        <v>142</v>
      </c>
      <c r="AD284" s="9" t="s">
        <v>207</v>
      </c>
      <c r="AE284" s="99" t="s">
        <v>142</v>
      </c>
      <c r="AF284" s="9" t="s">
        <v>315</v>
      </c>
      <c r="AG284" s="14" t="s">
        <v>142</v>
      </c>
      <c r="AH284" s="14" t="s">
        <v>207</v>
      </c>
      <c r="AI284" s="14" t="s">
        <v>142</v>
      </c>
      <c r="AJ284" s="14" t="s">
        <v>207</v>
      </c>
      <c r="AK284" s="99" t="s">
        <v>142</v>
      </c>
      <c r="AL284" s="14" t="s">
        <v>207</v>
      </c>
      <c r="AM284" s="99" t="s">
        <v>142</v>
      </c>
      <c r="AN284" s="14" t="s">
        <v>207</v>
      </c>
      <c r="AO284" s="99" t="s">
        <v>142</v>
      </c>
      <c r="AP284" s="14" t="s">
        <v>207</v>
      </c>
      <c r="AQ284" s="99" t="s">
        <v>142</v>
      </c>
      <c r="AR284" s="14" t="s">
        <v>207</v>
      </c>
      <c r="AS284" s="12" t="s">
        <v>142</v>
      </c>
      <c r="AT284" s="12" t="s">
        <v>200</v>
      </c>
      <c r="AU284" s="9" t="s">
        <v>376</v>
      </c>
      <c r="AV284" s="9" t="s">
        <v>320</v>
      </c>
      <c r="AW284" s="9" t="s">
        <v>565</v>
      </c>
      <c r="AX284" s="9">
        <v>9010600000</v>
      </c>
      <c r="AY284" s="99">
        <v>371</v>
      </c>
      <c r="AZ284" s="12" t="s">
        <v>207</v>
      </c>
      <c r="BA284" s="99">
        <v>25</v>
      </c>
      <c r="BB284" s="12" t="s">
        <v>207</v>
      </c>
      <c r="BC284" s="99">
        <v>23</v>
      </c>
      <c r="BD284" s="12" t="s">
        <v>207</v>
      </c>
      <c r="BE284" s="99">
        <v>29</v>
      </c>
      <c r="BF284" s="12" t="s">
        <v>321</v>
      </c>
      <c r="BG284" s="654">
        <v>28.597000000000001</v>
      </c>
      <c r="BH284" s="12" t="s">
        <v>321</v>
      </c>
      <c r="BI284" s="99">
        <v>17</v>
      </c>
      <c r="BJ284" s="12" t="s">
        <v>321</v>
      </c>
      <c r="BK284" s="754">
        <v>0</v>
      </c>
      <c r="BL284" s="12" t="s">
        <v>321</v>
      </c>
      <c r="BM284" s="754">
        <v>0.34799999999999998</v>
      </c>
      <c r="BN284" s="12" t="s">
        <v>321</v>
      </c>
      <c r="BO284" s="754">
        <v>8.5519999999999996</v>
      </c>
      <c r="BP284" s="12" t="s">
        <v>321</v>
      </c>
      <c r="BQ284" s="754">
        <v>0</v>
      </c>
      <c r="BR284" s="12" t="s">
        <v>321</v>
      </c>
      <c r="BS284" s="654">
        <v>2.698</v>
      </c>
      <c r="BT284" s="12" t="s">
        <v>321</v>
      </c>
      <c r="BU284" s="654">
        <v>11.597</v>
      </c>
      <c r="BV284" s="12" t="s">
        <v>321</v>
      </c>
      <c r="BW284" s="9">
        <v>0.22</v>
      </c>
      <c r="BX284" s="9" t="s">
        <v>322</v>
      </c>
      <c r="BY284" s="755">
        <v>146.1</v>
      </c>
      <c r="BZ284" s="9" t="s">
        <v>315</v>
      </c>
      <c r="CA284" s="755">
        <v>9.8000000000000007</v>
      </c>
      <c r="CB284" s="9" t="s">
        <v>315</v>
      </c>
      <c r="CC284" s="755">
        <v>9.1</v>
      </c>
      <c r="CD284" s="9" t="s">
        <v>315</v>
      </c>
      <c r="CE284" s="755">
        <v>66.099999999999994</v>
      </c>
      <c r="CF284" s="9" t="s">
        <v>323</v>
      </c>
      <c r="CG284" s="755">
        <v>37.5</v>
      </c>
      <c r="CH284" s="9" t="s">
        <v>323</v>
      </c>
      <c r="CI284" s="9"/>
      <c r="CJ284" s="9"/>
      <c r="CK284" s="9"/>
    </row>
    <row r="285" spans="1:89" s="98" customFormat="1" x14ac:dyDescent="0.25">
      <c r="A285" s="99">
        <v>10800189</v>
      </c>
      <c r="B285" s="99"/>
      <c r="C285" s="772">
        <v>490</v>
      </c>
      <c r="D285" s="807">
        <v>0.05</v>
      </c>
      <c r="E285" s="772">
        <f t="shared" si="14"/>
        <v>515</v>
      </c>
      <c r="F285" s="778">
        <v>1.1000000000000001</v>
      </c>
      <c r="G285" s="774">
        <f t="shared" si="15"/>
        <v>567</v>
      </c>
      <c r="H285" s="776"/>
      <c r="I285" s="758"/>
      <c r="J285" s="776"/>
      <c r="K285" s="786"/>
      <c r="L285" s="9" t="s">
        <v>308</v>
      </c>
      <c r="M285" s="9" t="s">
        <v>566</v>
      </c>
      <c r="N285" s="9" t="s">
        <v>142</v>
      </c>
      <c r="O285" s="9" t="s">
        <v>310</v>
      </c>
      <c r="P285" s="9" t="s">
        <v>311</v>
      </c>
      <c r="Q285" s="9" t="s">
        <v>371</v>
      </c>
      <c r="R285" s="9" t="s">
        <v>372</v>
      </c>
      <c r="S285" s="12" t="s">
        <v>142</v>
      </c>
      <c r="T285" s="12" t="s">
        <v>142</v>
      </c>
      <c r="U285" s="99" t="s">
        <v>142</v>
      </c>
      <c r="V285" s="99" t="s">
        <v>207</v>
      </c>
      <c r="W285" s="99" t="s">
        <v>142</v>
      </c>
      <c r="X285" s="99" t="s">
        <v>207</v>
      </c>
      <c r="Y285" s="99" t="s">
        <v>142</v>
      </c>
      <c r="Z285" s="99" t="s">
        <v>207</v>
      </c>
      <c r="AA285" s="99" t="s">
        <v>142</v>
      </c>
      <c r="AB285" s="99" t="s">
        <v>207</v>
      </c>
      <c r="AC285" s="99" t="s">
        <v>142</v>
      </c>
      <c r="AD285" s="9" t="s">
        <v>207</v>
      </c>
      <c r="AE285" s="99" t="s">
        <v>142</v>
      </c>
      <c r="AF285" s="9" t="s">
        <v>315</v>
      </c>
      <c r="AG285" s="14" t="s">
        <v>142</v>
      </c>
      <c r="AH285" s="14" t="s">
        <v>207</v>
      </c>
      <c r="AI285" s="14" t="s">
        <v>142</v>
      </c>
      <c r="AJ285" s="14" t="s">
        <v>207</v>
      </c>
      <c r="AK285" s="99" t="s">
        <v>142</v>
      </c>
      <c r="AL285" s="14" t="s">
        <v>207</v>
      </c>
      <c r="AM285" s="99" t="s">
        <v>142</v>
      </c>
      <c r="AN285" s="14" t="s">
        <v>207</v>
      </c>
      <c r="AO285" s="99" t="s">
        <v>142</v>
      </c>
      <c r="AP285" s="14" t="s">
        <v>207</v>
      </c>
      <c r="AQ285" s="99" t="s">
        <v>142</v>
      </c>
      <c r="AR285" s="14" t="s">
        <v>207</v>
      </c>
      <c r="AS285" s="12" t="s">
        <v>142</v>
      </c>
      <c r="AT285" s="12" t="s">
        <v>200</v>
      </c>
      <c r="AU285" s="9" t="s">
        <v>376</v>
      </c>
      <c r="AV285" s="9" t="s">
        <v>320</v>
      </c>
      <c r="AW285" s="9" t="s">
        <v>567</v>
      </c>
      <c r="AX285" s="9">
        <v>9010600000</v>
      </c>
      <c r="AY285" s="99">
        <v>391</v>
      </c>
      <c r="AZ285" s="12" t="s">
        <v>207</v>
      </c>
      <c r="BA285" s="99">
        <v>25</v>
      </c>
      <c r="BB285" s="12" t="s">
        <v>207</v>
      </c>
      <c r="BC285" s="99">
        <v>23</v>
      </c>
      <c r="BD285" s="12" t="s">
        <v>207</v>
      </c>
      <c r="BE285" s="99">
        <v>30</v>
      </c>
      <c r="BF285" s="12" t="s">
        <v>321</v>
      </c>
      <c r="BG285" s="654">
        <v>29.837</v>
      </c>
      <c r="BH285" s="12" t="s">
        <v>321</v>
      </c>
      <c r="BI285" s="99">
        <v>18</v>
      </c>
      <c r="BJ285" s="12" t="s">
        <v>321</v>
      </c>
      <c r="BK285" s="754">
        <v>0</v>
      </c>
      <c r="BL285" s="12" t="s">
        <v>321</v>
      </c>
      <c r="BM285" s="754">
        <v>0.35599999999999998</v>
      </c>
      <c r="BN285" s="12" t="s">
        <v>321</v>
      </c>
      <c r="BO285" s="754">
        <v>8.7829999999999995</v>
      </c>
      <c r="BP285" s="12" t="s">
        <v>321</v>
      </c>
      <c r="BQ285" s="754">
        <v>0</v>
      </c>
      <c r="BR285" s="12" t="s">
        <v>321</v>
      </c>
      <c r="BS285" s="654">
        <v>2.698</v>
      </c>
      <c r="BT285" s="12" t="s">
        <v>321</v>
      </c>
      <c r="BU285" s="654">
        <v>11.837</v>
      </c>
      <c r="BV285" s="12" t="s">
        <v>321</v>
      </c>
      <c r="BW285" s="9">
        <v>0.23</v>
      </c>
      <c r="BX285" s="9" t="s">
        <v>322</v>
      </c>
      <c r="BY285" s="755">
        <v>153.9</v>
      </c>
      <c r="BZ285" s="9" t="s">
        <v>315</v>
      </c>
      <c r="CA285" s="755">
        <v>9.8000000000000007</v>
      </c>
      <c r="CB285" s="9" t="s">
        <v>315</v>
      </c>
      <c r="CC285" s="755">
        <v>9.1</v>
      </c>
      <c r="CD285" s="9" t="s">
        <v>315</v>
      </c>
      <c r="CE285" s="755">
        <v>68.3</v>
      </c>
      <c r="CF285" s="9" t="s">
        <v>323</v>
      </c>
      <c r="CG285" s="755">
        <v>39.700000000000003</v>
      </c>
      <c r="CH285" s="9" t="s">
        <v>323</v>
      </c>
      <c r="CI285" s="9"/>
      <c r="CJ285" s="9"/>
      <c r="CK285" s="9"/>
    </row>
    <row r="286" spans="1:89" s="98" customFormat="1" x14ac:dyDescent="0.25">
      <c r="A286" s="99">
        <v>10800190</v>
      </c>
      <c r="B286" s="99"/>
      <c r="C286" s="772">
        <v>490</v>
      </c>
      <c r="D286" s="807">
        <v>0.05</v>
      </c>
      <c r="E286" s="772">
        <f t="shared" si="14"/>
        <v>515</v>
      </c>
      <c r="F286" s="778">
        <v>1.1000000000000001</v>
      </c>
      <c r="G286" s="774">
        <f t="shared" si="15"/>
        <v>567</v>
      </c>
      <c r="H286" s="776"/>
      <c r="I286" s="758"/>
      <c r="J286" s="776"/>
      <c r="K286" s="786"/>
      <c r="L286" s="9" t="s">
        <v>308</v>
      </c>
      <c r="M286" s="9" t="s">
        <v>568</v>
      </c>
      <c r="N286" s="9" t="s">
        <v>142</v>
      </c>
      <c r="O286" s="9" t="s">
        <v>310</v>
      </c>
      <c r="P286" s="9" t="s">
        <v>311</v>
      </c>
      <c r="Q286" s="9" t="s">
        <v>371</v>
      </c>
      <c r="R286" s="9" t="s">
        <v>372</v>
      </c>
      <c r="S286" s="12" t="s">
        <v>142</v>
      </c>
      <c r="T286" s="12" t="s">
        <v>142</v>
      </c>
      <c r="U286" s="99" t="s">
        <v>142</v>
      </c>
      <c r="V286" s="99" t="s">
        <v>207</v>
      </c>
      <c r="W286" s="99" t="s">
        <v>142</v>
      </c>
      <c r="X286" s="99" t="s">
        <v>207</v>
      </c>
      <c r="Y286" s="99" t="s">
        <v>142</v>
      </c>
      <c r="Z286" s="99" t="s">
        <v>207</v>
      </c>
      <c r="AA286" s="99" t="s">
        <v>142</v>
      </c>
      <c r="AB286" s="99" t="s">
        <v>207</v>
      </c>
      <c r="AC286" s="99" t="s">
        <v>142</v>
      </c>
      <c r="AD286" s="9" t="s">
        <v>207</v>
      </c>
      <c r="AE286" s="99" t="s">
        <v>142</v>
      </c>
      <c r="AF286" s="9" t="s">
        <v>315</v>
      </c>
      <c r="AG286" s="14" t="s">
        <v>142</v>
      </c>
      <c r="AH286" s="14" t="s">
        <v>207</v>
      </c>
      <c r="AI286" s="14" t="s">
        <v>142</v>
      </c>
      <c r="AJ286" s="14" t="s">
        <v>207</v>
      </c>
      <c r="AK286" s="99" t="s">
        <v>142</v>
      </c>
      <c r="AL286" s="14" t="s">
        <v>207</v>
      </c>
      <c r="AM286" s="99" t="s">
        <v>142</v>
      </c>
      <c r="AN286" s="14" t="s">
        <v>207</v>
      </c>
      <c r="AO286" s="99" t="s">
        <v>142</v>
      </c>
      <c r="AP286" s="14" t="s">
        <v>207</v>
      </c>
      <c r="AQ286" s="99" t="s">
        <v>142</v>
      </c>
      <c r="AR286" s="14" t="s">
        <v>207</v>
      </c>
      <c r="AS286" s="12" t="s">
        <v>142</v>
      </c>
      <c r="AT286" s="12" t="s">
        <v>200</v>
      </c>
      <c r="AU286" s="9" t="s">
        <v>376</v>
      </c>
      <c r="AV286" s="9" t="s">
        <v>320</v>
      </c>
      <c r="AW286" s="9" t="s">
        <v>569</v>
      </c>
      <c r="AX286" s="9">
        <v>9010600000</v>
      </c>
      <c r="AY286" s="99">
        <v>419</v>
      </c>
      <c r="AZ286" s="12" t="s">
        <v>207</v>
      </c>
      <c r="BA286" s="99">
        <v>30</v>
      </c>
      <c r="BB286" s="12" t="s">
        <v>207</v>
      </c>
      <c r="BC286" s="99">
        <v>33</v>
      </c>
      <c r="BD286" s="12" t="s">
        <v>207</v>
      </c>
      <c r="BE286" s="99">
        <v>63</v>
      </c>
      <c r="BF286" s="12" t="s">
        <v>321</v>
      </c>
      <c r="BG286" s="654">
        <v>62.395000000000003</v>
      </c>
      <c r="BH286" s="12" t="s">
        <v>321</v>
      </c>
      <c r="BI286" s="99">
        <v>19</v>
      </c>
      <c r="BJ286" s="12" t="s">
        <v>321</v>
      </c>
      <c r="BK286" s="754">
        <v>0</v>
      </c>
      <c r="BL286" s="12" t="s">
        <v>321</v>
      </c>
      <c r="BM286" s="754">
        <v>0.52600000000000002</v>
      </c>
      <c r="BN286" s="12" t="s">
        <v>321</v>
      </c>
      <c r="BO286" s="754">
        <v>1.82</v>
      </c>
      <c r="BP286" s="12" t="s">
        <v>321</v>
      </c>
      <c r="BQ286" s="754">
        <v>0.02</v>
      </c>
      <c r="BR286" s="12" t="s">
        <v>321</v>
      </c>
      <c r="BS286" s="654">
        <v>41.029000000000003</v>
      </c>
      <c r="BT286" s="12" t="s">
        <v>321</v>
      </c>
      <c r="BU286" s="654">
        <v>43.395000000000003</v>
      </c>
      <c r="BV286" s="12" t="s">
        <v>321</v>
      </c>
      <c r="BW286" s="9">
        <v>0.42</v>
      </c>
      <c r="BX286" s="9" t="s">
        <v>322</v>
      </c>
      <c r="BY286" s="755">
        <v>165</v>
      </c>
      <c r="BZ286" s="9" t="s">
        <v>315</v>
      </c>
      <c r="CA286" s="755">
        <v>11.8</v>
      </c>
      <c r="CB286" s="9" t="s">
        <v>315</v>
      </c>
      <c r="CC286" s="755">
        <v>13</v>
      </c>
      <c r="CD286" s="9" t="s">
        <v>315</v>
      </c>
      <c r="CE286" s="755">
        <v>134.5</v>
      </c>
      <c r="CF286" s="9" t="s">
        <v>323</v>
      </c>
      <c r="CG286" s="755">
        <v>41.9</v>
      </c>
      <c r="CH286" s="9" t="s">
        <v>323</v>
      </c>
      <c r="CI286" s="9"/>
      <c r="CJ286" s="9"/>
      <c r="CK286" s="9"/>
    </row>
    <row r="287" spans="1:89" s="98" customFormat="1" x14ac:dyDescent="0.25">
      <c r="A287" s="99">
        <v>10800191</v>
      </c>
      <c r="B287" s="99"/>
      <c r="C287" s="772">
        <v>490</v>
      </c>
      <c r="D287" s="807">
        <v>0.05</v>
      </c>
      <c r="E287" s="772">
        <f t="shared" si="14"/>
        <v>515</v>
      </c>
      <c r="F287" s="778">
        <v>1.1000000000000001</v>
      </c>
      <c r="G287" s="774">
        <f t="shared" si="15"/>
        <v>567</v>
      </c>
      <c r="H287" s="776"/>
      <c r="I287" s="758"/>
      <c r="J287" s="776"/>
      <c r="K287" s="786"/>
      <c r="L287" s="9" t="s">
        <v>308</v>
      </c>
      <c r="M287" s="9" t="s">
        <v>570</v>
      </c>
      <c r="N287" s="9" t="s">
        <v>142</v>
      </c>
      <c r="O287" s="9" t="s">
        <v>310</v>
      </c>
      <c r="P287" s="9" t="s">
        <v>311</v>
      </c>
      <c r="Q287" s="9" t="s">
        <v>371</v>
      </c>
      <c r="R287" s="9" t="s">
        <v>372</v>
      </c>
      <c r="S287" s="12" t="s">
        <v>142</v>
      </c>
      <c r="T287" s="12" t="s">
        <v>142</v>
      </c>
      <c r="U287" s="99" t="s">
        <v>142</v>
      </c>
      <c r="V287" s="99" t="s">
        <v>207</v>
      </c>
      <c r="W287" s="99" t="s">
        <v>142</v>
      </c>
      <c r="X287" s="99" t="s">
        <v>207</v>
      </c>
      <c r="Y287" s="99" t="s">
        <v>142</v>
      </c>
      <c r="Z287" s="99" t="s">
        <v>207</v>
      </c>
      <c r="AA287" s="99" t="s">
        <v>142</v>
      </c>
      <c r="AB287" s="99" t="s">
        <v>207</v>
      </c>
      <c r="AC287" s="99" t="s">
        <v>142</v>
      </c>
      <c r="AD287" s="9" t="s">
        <v>207</v>
      </c>
      <c r="AE287" s="99" t="s">
        <v>142</v>
      </c>
      <c r="AF287" s="9" t="s">
        <v>315</v>
      </c>
      <c r="AG287" s="14" t="s">
        <v>142</v>
      </c>
      <c r="AH287" s="14" t="s">
        <v>207</v>
      </c>
      <c r="AI287" s="14" t="s">
        <v>142</v>
      </c>
      <c r="AJ287" s="14" t="s">
        <v>207</v>
      </c>
      <c r="AK287" s="99" t="s">
        <v>142</v>
      </c>
      <c r="AL287" s="14" t="s">
        <v>207</v>
      </c>
      <c r="AM287" s="99" t="s">
        <v>142</v>
      </c>
      <c r="AN287" s="14" t="s">
        <v>207</v>
      </c>
      <c r="AO287" s="99" t="s">
        <v>142</v>
      </c>
      <c r="AP287" s="14" t="s">
        <v>207</v>
      </c>
      <c r="AQ287" s="99" t="s">
        <v>142</v>
      </c>
      <c r="AR287" s="14" t="s">
        <v>207</v>
      </c>
      <c r="AS287" s="12" t="s">
        <v>142</v>
      </c>
      <c r="AT287" s="12" t="s">
        <v>200</v>
      </c>
      <c r="AU287" s="9" t="s">
        <v>376</v>
      </c>
      <c r="AV287" s="9" t="s">
        <v>320</v>
      </c>
      <c r="AW287" s="9" t="s">
        <v>571</v>
      </c>
      <c r="AX287" s="9">
        <v>9010600000</v>
      </c>
      <c r="AY287" s="99">
        <v>434</v>
      </c>
      <c r="AZ287" s="12" t="s">
        <v>207</v>
      </c>
      <c r="BA287" s="99">
        <v>30</v>
      </c>
      <c r="BB287" s="12" t="s">
        <v>207</v>
      </c>
      <c r="BC287" s="99">
        <v>33</v>
      </c>
      <c r="BD287" s="12" t="s">
        <v>207</v>
      </c>
      <c r="BE287" s="99">
        <v>65</v>
      </c>
      <c r="BF287" s="12" t="s">
        <v>321</v>
      </c>
      <c r="BG287" s="654">
        <v>64.488</v>
      </c>
      <c r="BH287" s="12" t="s">
        <v>321</v>
      </c>
      <c r="BI287" s="99">
        <v>20</v>
      </c>
      <c r="BJ287" s="12" t="s">
        <v>321</v>
      </c>
      <c r="BK287" s="754">
        <v>0</v>
      </c>
      <c r="BL287" s="12" t="s">
        <v>321</v>
      </c>
      <c r="BM287" s="754">
        <v>0.53700000000000003</v>
      </c>
      <c r="BN287" s="12" t="s">
        <v>321</v>
      </c>
      <c r="BO287" s="754">
        <v>1.82</v>
      </c>
      <c r="BP287" s="12" t="s">
        <v>321</v>
      </c>
      <c r="BQ287" s="754">
        <v>0.02</v>
      </c>
      <c r="BR287" s="12" t="s">
        <v>321</v>
      </c>
      <c r="BS287" s="654">
        <v>42.110999999999997</v>
      </c>
      <c r="BT287" s="12" t="s">
        <v>321</v>
      </c>
      <c r="BU287" s="654">
        <v>44.488</v>
      </c>
      <c r="BV287" s="12" t="s">
        <v>321</v>
      </c>
      <c r="BW287" s="9">
        <v>0.44</v>
      </c>
      <c r="BX287" s="9" t="s">
        <v>322</v>
      </c>
      <c r="BY287" s="755">
        <v>170.9</v>
      </c>
      <c r="BZ287" s="9" t="s">
        <v>315</v>
      </c>
      <c r="CA287" s="755">
        <v>11.8</v>
      </c>
      <c r="CB287" s="9" t="s">
        <v>315</v>
      </c>
      <c r="CC287" s="755">
        <v>13</v>
      </c>
      <c r="CD287" s="9" t="s">
        <v>315</v>
      </c>
      <c r="CE287" s="755">
        <v>138.9</v>
      </c>
      <c r="CF287" s="9" t="s">
        <v>323</v>
      </c>
      <c r="CG287" s="755">
        <v>44.1</v>
      </c>
      <c r="CH287" s="9" t="s">
        <v>323</v>
      </c>
      <c r="CI287" s="9"/>
      <c r="CJ287" s="9"/>
      <c r="CK287" s="9"/>
    </row>
    <row r="288" spans="1:89" s="98" customFormat="1" x14ac:dyDescent="0.25">
      <c r="A288" s="99">
        <v>10800192</v>
      </c>
      <c r="B288" s="99"/>
      <c r="C288" s="772">
        <v>490</v>
      </c>
      <c r="D288" s="807">
        <v>0.05</v>
      </c>
      <c r="E288" s="772">
        <f t="shared" si="14"/>
        <v>515</v>
      </c>
      <c r="F288" s="778">
        <v>1.1000000000000001</v>
      </c>
      <c r="G288" s="774">
        <f t="shared" si="15"/>
        <v>567</v>
      </c>
      <c r="H288" s="776"/>
      <c r="I288" s="758"/>
      <c r="J288" s="776"/>
      <c r="K288" s="786"/>
      <c r="L288" s="9" t="s">
        <v>308</v>
      </c>
      <c r="M288" s="9" t="s">
        <v>572</v>
      </c>
      <c r="N288" s="9" t="s">
        <v>142</v>
      </c>
      <c r="O288" s="9" t="s">
        <v>310</v>
      </c>
      <c r="P288" s="9" t="s">
        <v>311</v>
      </c>
      <c r="Q288" s="9" t="s">
        <v>371</v>
      </c>
      <c r="R288" s="9" t="s">
        <v>372</v>
      </c>
      <c r="S288" s="12" t="s">
        <v>142</v>
      </c>
      <c r="T288" s="12" t="s">
        <v>142</v>
      </c>
      <c r="U288" s="99" t="s">
        <v>142</v>
      </c>
      <c r="V288" s="99" t="s">
        <v>207</v>
      </c>
      <c r="W288" s="99" t="s">
        <v>142</v>
      </c>
      <c r="X288" s="99" t="s">
        <v>207</v>
      </c>
      <c r="Y288" s="99" t="s">
        <v>142</v>
      </c>
      <c r="Z288" s="99" t="s">
        <v>207</v>
      </c>
      <c r="AA288" s="99" t="s">
        <v>142</v>
      </c>
      <c r="AB288" s="99" t="s">
        <v>207</v>
      </c>
      <c r="AC288" s="99" t="s">
        <v>142</v>
      </c>
      <c r="AD288" s="9" t="s">
        <v>207</v>
      </c>
      <c r="AE288" s="99" t="s">
        <v>142</v>
      </c>
      <c r="AF288" s="9" t="s">
        <v>315</v>
      </c>
      <c r="AG288" s="14" t="s">
        <v>142</v>
      </c>
      <c r="AH288" s="14" t="s">
        <v>207</v>
      </c>
      <c r="AI288" s="14" t="s">
        <v>142</v>
      </c>
      <c r="AJ288" s="14" t="s">
        <v>207</v>
      </c>
      <c r="AK288" s="99" t="s">
        <v>142</v>
      </c>
      <c r="AL288" s="14" t="s">
        <v>207</v>
      </c>
      <c r="AM288" s="99" t="s">
        <v>142</v>
      </c>
      <c r="AN288" s="14" t="s">
        <v>207</v>
      </c>
      <c r="AO288" s="99" t="s">
        <v>142</v>
      </c>
      <c r="AP288" s="14" t="s">
        <v>207</v>
      </c>
      <c r="AQ288" s="99" t="s">
        <v>142</v>
      </c>
      <c r="AR288" s="14" t="s">
        <v>207</v>
      </c>
      <c r="AS288" s="12" t="s">
        <v>142</v>
      </c>
      <c r="AT288" s="12" t="s">
        <v>200</v>
      </c>
      <c r="AU288" s="9" t="s">
        <v>376</v>
      </c>
      <c r="AV288" s="9" t="s">
        <v>320</v>
      </c>
      <c r="AW288" s="9" t="s">
        <v>573</v>
      </c>
      <c r="AX288" s="9">
        <v>9010600000</v>
      </c>
      <c r="AY288" s="99">
        <v>452</v>
      </c>
      <c r="AZ288" s="12" t="s">
        <v>207</v>
      </c>
      <c r="BA288" s="99">
        <v>30</v>
      </c>
      <c r="BB288" s="12" t="s">
        <v>207</v>
      </c>
      <c r="BC288" s="99">
        <v>33</v>
      </c>
      <c r="BD288" s="12" t="s">
        <v>207</v>
      </c>
      <c r="BE288" s="99">
        <v>66</v>
      </c>
      <c r="BF288" s="12" t="s">
        <v>321</v>
      </c>
      <c r="BG288" s="654">
        <v>65.945999999999998</v>
      </c>
      <c r="BH288" s="12" t="s">
        <v>321</v>
      </c>
      <c r="BI288" s="99">
        <v>20</v>
      </c>
      <c r="BJ288" s="12" t="s">
        <v>321</v>
      </c>
      <c r="BK288" s="754">
        <v>0</v>
      </c>
      <c r="BL288" s="12" t="s">
        <v>321</v>
      </c>
      <c r="BM288" s="754">
        <v>0.55300000000000005</v>
      </c>
      <c r="BN288" s="12" t="s">
        <v>321</v>
      </c>
      <c r="BO288" s="754">
        <v>1.82</v>
      </c>
      <c r="BP288" s="12" t="s">
        <v>321</v>
      </c>
      <c r="BQ288" s="754">
        <v>0.02</v>
      </c>
      <c r="BR288" s="12" t="s">
        <v>321</v>
      </c>
      <c r="BS288" s="654">
        <v>43.552999999999997</v>
      </c>
      <c r="BT288" s="12" t="s">
        <v>321</v>
      </c>
      <c r="BU288" s="654">
        <v>45.945999999999998</v>
      </c>
      <c r="BV288" s="12" t="s">
        <v>321</v>
      </c>
      <c r="BW288" s="9">
        <v>0.46</v>
      </c>
      <c r="BX288" s="9" t="s">
        <v>322</v>
      </c>
      <c r="BY288" s="755">
        <v>178</v>
      </c>
      <c r="BZ288" s="9" t="s">
        <v>315</v>
      </c>
      <c r="CA288" s="755">
        <v>11.8</v>
      </c>
      <c r="CB288" s="9" t="s">
        <v>315</v>
      </c>
      <c r="CC288" s="755">
        <v>13</v>
      </c>
      <c r="CD288" s="9" t="s">
        <v>315</v>
      </c>
      <c r="CE288" s="755">
        <v>143.30000000000001</v>
      </c>
      <c r="CF288" s="9" t="s">
        <v>323</v>
      </c>
      <c r="CG288" s="755">
        <v>44.1</v>
      </c>
      <c r="CH288" s="9" t="s">
        <v>323</v>
      </c>
      <c r="CI288" s="9"/>
      <c r="CJ288" s="9"/>
      <c r="CK288" s="9"/>
    </row>
    <row r="289" spans="1:89" s="98" customFormat="1" x14ac:dyDescent="0.25">
      <c r="A289" s="99">
        <v>10106763</v>
      </c>
      <c r="B289" s="99"/>
      <c r="C289" s="772">
        <v>1115</v>
      </c>
      <c r="D289" s="807">
        <v>0.05</v>
      </c>
      <c r="E289" s="772">
        <f t="shared" si="14"/>
        <v>1171</v>
      </c>
      <c r="F289" s="778">
        <v>1.1000000000000001</v>
      </c>
      <c r="G289" s="774">
        <f t="shared" si="15"/>
        <v>1288</v>
      </c>
      <c r="H289" s="776"/>
      <c r="I289" s="758"/>
      <c r="J289" s="776"/>
      <c r="K289" s="786"/>
      <c r="L289" s="9" t="s">
        <v>308</v>
      </c>
      <c r="M289" s="9" t="s">
        <v>3308</v>
      </c>
      <c r="N289" s="9" t="s">
        <v>397</v>
      </c>
      <c r="O289" s="9" t="s">
        <v>310</v>
      </c>
      <c r="P289" s="9" t="s">
        <v>311</v>
      </c>
      <c r="Q289" s="9" t="s">
        <v>371</v>
      </c>
      <c r="R289" s="9" t="s">
        <v>372</v>
      </c>
      <c r="S289" s="9" t="s">
        <v>314</v>
      </c>
      <c r="T289" s="98" t="s">
        <v>210</v>
      </c>
      <c r="U289" s="99">
        <v>107</v>
      </c>
      <c r="V289" s="99" t="s">
        <v>207</v>
      </c>
      <c r="W289" s="99">
        <v>190</v>
      </c>
      <c r="X289" s="99" t="s">
        <v>207</v>
      </c>
      <c r="Y289" s="99">
        <v>117</v>
      </c>
      <c r="Z289" s="99" t="s">
        <v>207</v>
      </c>
      <c r="AA289" s="631" t="s">
        <v>202</v>
      </c>
      <c r="AB289" s="99" t="s">
        <v>207</v>
      </c>
      <c r="AC289" s="9">
        <v>218</v>
      </c>
      <c r="AD289" s="9" t="s">
        <v>207</v>
      </c>
      <c r="AE289" s="9">
        <v>86</v>
      </c>
      <c r="AF289" s="9" t="s">
        <v>315</v>
      </c>
      <c r="AG289" s="14" t="s">
        <v>316</v>
      </c>
      <c r="AH289" s="14" t="s">
        <v>207</v>
      </c>
      <c r="AI289" s="14" t="s">
        <v>317</v>
      </c>
      <c r="AJ289" s="14" t="s">
        <v>207</v>
      </c>
      <c r="AK289" s="9">
        <v>5</v>
      </c>
      <c r="AL289" s="14" t="s">
        <v>207</v>
      </c>
      <c r="AM289" s="9">
        <v>5</v>
      </c>
      <c r="AN289" s="14" t="s">
        <v>207</v>
      </c>
      <c r="AO289" s="9">
        <v>5</v>
      </c>
      <c r="AP289" s="14" t="s">
        <v>207</v>
      </c>
      <c r="AQ289" s="9">
        <v>5</v>
      </c>
      <c r="AR289" s="14" t="s">
        <v>207</v>
      </c>
      <c r="AS289" s="9" t="s">
        <v>0</v>
      </c>
      <c r="AT289" s="9" t="s">
        <v>318</v>
      </c>
      <c r="AU289" s="9" t="s">
        <v>376</v>
      </c>
      <c r="AV289" s="9" t="s">
        <v>320</v>
      </c>
      <c r="AW289" s="9" t="s">
        <v>3309</v>
      </c>
      <c r="AX289" s="9">
        <v>9010600000</v>
      </c>
      <c r="AY289" s="99">
        <v>231</v>
      </c>
      <c r="AZ289" s="12" t="s">
        <v>207</v>
      </c>
      <c r="BA289" s="99">
        <v>25</v>
      </c>
      <c r="BB289" s="12" t="s">
        <v>207</v>
      </c>
      <c r="BC289" s="99">
        <v>23</v>
      </c>
      <c r="BD289" s="12" t="s">
        <v>207</v>
      </c>
      <c r="BE289" s="99">
        <v>19</v>
      </c>
      <c r="BF289" s="12" t="s">
        <v>321</v>
      </c>
      <c r="BG289" s="654">
        <v>18.007999999999999</v>
      </c>
      <c r="BH289" s="12" t="s">
        <v>321</v>
      </c>
      <c r="BI289" s="99">
        <v>10</v>
      </c>
      <c r="BJ289" s="12" t="s">
        <v>321</v>
      </c>
      <c r="BK289" s="754">
        <v>0</v>
      </c>
      <c r="BL289" s="12" t="s">
        <v>321</v>
      </c>
      <c r="BM289" s="754">
        <v>5.0999999999999997E-2</v>
      </c>
      <c r="BN289" s="12" t="s">
        <v>321</v>
      </c>
      <c r="BO289" s="754">
        <v>7.9569999999999999</v>
      </c>
      <c r="BP289" s="12" t="s">
        <v>321</v>
      </c>
      <c r="BQ289" s="754">
        <v>0</v>
      </c>
      <c r="BR289" s="12" t="s">
        <v>321</v>
      </c>
      <c r="BS289" s="654">
        <v>0</v>
      </c>
      <c r="BT289" s="12" t="s">
        <v>321</v>
      </c>
      <c r="BU289" s="654">
        <v>8.0079999999999991</v>
      </c>
      <c r="BV289" s="12" t="s">
        <v>321</v>
      </c>
      <c r="BW289" s="9">
        <v>0.13</v>
      </c>
      <c r="BX289" s="9" t="s">
        <v>322</v>
      </c>
      <c r="BY289" s="755">
        <v>90.9</v>
      </c>
      <c r="BZ289" s="9" t="s">
        <v>315</v>
      </c>
      <c r="CA289" s="755">
        <v>9.8000000000000007</v>
      </c>
      <c r="CB289" s="9" t="s">
        <v>315</v>
      </c>
      <c r="CC289" s="755">
        <v>9.1</v>
      </c>
      <c r="CD289" s="9" t="s">
        <v>315</v>
      </c>
      <c r="CE289" s="755">
        <v>39.700000000000003</v>
      </c>
      <c r="CF289" s="9" t="s">
        <v>323</v>
      </c>
      <c r="CG289" s="755">
        <v>22</v>
      </c>
      <c r="CH289" s="9" t="s">
        <v>323</v>
      </c>
      <c r="CI289" s="9"/>
      <c r="CJ289" s="9"/>
      <c r="CK289" s="9"/>
    </row>
    <row r="290" spans="1:89" s="98" customFormat="1" x14ac:dyDescent="0.25">
      <c r="A290" s="99">
        <v>10106764</v>
      </c>
      <c r="B290" s="99"/>
      <c r="C290" s="772">
        <v>1245</v>
      </c>
      <c r="D290" s="807">
        <v>0.05</v>
      </c>
      <c r="E290" s="772">
        <f t="shared" si="14"/>
        <v>1307</v>
      </c>
      <c r="F290" s="778">
        <v>1.1000000000000001</v>
      </c>
      <c r="G290" s="774">
        <f t="shared" si="15"/>
        <v>1438</v>
      </c>
      <c r="H290" s="776"/>
      <c r="I290" s="758"/>
      <c r="J290" s="776"/>
      <c r="K290" s="786"/>
      <c r="L290" s="9" t="s">
        <v>308</v>
      </c>
      <c r="M290" s="9" t="s">
        <v>3310</v>
      </c>
      <c r="N290" s="9" t="s">
        <v>397</v>
      </c>
      <c r="O290" s="9" t="s">
        <v>310</v>
      </c>
      <c r="P290" s="9" t="s">
        <v>311</v>
      </c>
      <c r="Q290" s="9" t="s">
        <v>371</v>
      </c>
      <c r="R290" s="9" t="s">
        <v>372</v>
      </c>
      <c r="S290" s="9" t="s">
        <v>314</v>
      </c>
      <c r="T290" s="98" t="s">
        <v>210</v>
      </c>
      <c r="U290" s="99">
        <v>118</v>
      </c>
      <c r="V290" s="99" t="s">
        <v>207</v>
      </c>
      <c r="W290" s="99">
        <v>210</v>
      </c>
      <c r="X290" s="99" t="s">
        <v>207</v>
      </c>
      <c r="Y290" s="99">
        <v>128</v>
      </c>
      <c r="Z290" s="99" t="s">
        <v>207</v>
      </c>
      <c r="AA290" s="631" t="s">
        <v>574</v>
      </c>
      <c r="AB290" s="99" t="s">
        <v>207</v>
      </c>
      <c r="AC290" s="9">
        <v>241</v>
      </c>
      <c r="AD290" s="9" t="s">
        <v>207</v>
      </c>
      <c r="AE290" s="9">
        <v>95</v>
      </c>
      <c r="AF290" s="9" t="s">
        <v>315</v>
      </c>
      <c r="AG290" s="14" t="s">
        <v>324</v>
      </c>
      <c r="AH290" s="14" t="s">
        <v>207</v>
      </c>
      <c r="AI290" s="14" t="s">
        <v>325</v>
      </c>
      <c r="AJ290" s="14" t="s">
        <v>207</v>
      </c>
      <c r="AK290" s="9">
        <v>5</v>
      </c>
      <c r="AL290" s="14" t="s">
        <v>207</v>
      </c>
      <c r="AM290" s="9">
        <v>5</v>
      </c>
      <c r="AN290" s="14" t="s">
        <v>207</v>
      </c>
      <c r="AO290" s="9">
        <v>5</v>
      </c>
      <c r="AP290" s="14" t="s">
        <v>207</v>
      </c>
      <c r="AQ290" s="9">
        <v>5</v>
      </c>
      <c r="AR290" s="14" t="s">
        <v>207</v>
      </c>
      <c r="AS290" s="9" t="s">
        <v>0</v>
      </c>
      <c r="AT290" s="9" t="s">
        <v>318</v>
      </c>
      <c r="AU290" s="9" t="s">
        <v>376</v>
      </c>
      <c r="AV290" s="9" t="s">
        <v>320</v>
      </c>
      <c r="AW290" s="9" t="s">
        <v>3311</v>
      </c>
      <c r="AX290" s="9">
        <v>9010600000</v>
      </c>
      <c r="AY290" s="99">
        <v>251</v>
      </c>
      <c r="AZ290" s="12" t="s">
        <v>207</v>
      </c>
      <c r="BA290" s="99">
        <v>25</v>
      </c>
      <c r="BB290" s="12" t="s">
        <v>207</v>
      </c>
      <c r="BC290" s="99">
        <v>23</v>
      </c>
      <c r="BD290" s="12" t="s">
        <v>207</v>
      </c>
      <c r="BE290" s="99">
        <v>20</v>
      </c>
      <c r="BF290" s="12" t="s">
        <v>321</v>
      </c>
      <c r="BG290" s="654">
        <v>19.239999999999998</v>
      </c>
      <c r="BH290" s="12" t="s">
        <v>321</v>
      </c>
      <c r="BI290" s="99">
        <v>11</v>
      </c>
      <c r="BJ290" s="12" t="s">
        <v>321</v>
      </c>
      <c r="BK290" s="754">
        <v>0</v>
      </c>
      <c r="BL290" s="12" t="s">
        <v>321</v>
      </c>
      <c r="BM290" s="754">
        <v>5.0999999999999997E-2</v>
      </c>
      <c r="BN290" s="12" t="s">
        <v>321</v>
      </c>
      <c r="BO290" s="754">
        <v>8.1890000000000001</v>
      </c>
      <c r="BP290" s="12" t="s">
        <v>321</v>
      </c>
      <c r="BQ290" s="754">
        <v>0</v>
      </c>
      <c r="BR290" s="12" t="s">
        <v>321</v>
      </c>
      <c r="BS290" s="654">
        <v>0</v>
      </c>
      <c r="BT290" s="12" t="s">
        <v>321</v>
      </c>
      <c r="BU290" s="654">
        <v>8.24</v>
      </c>
      <c r="BV290" s="12" t="s">
        <v>321</v>
      </c>
      <c r="BW290" s="9">
        <v>0.15</v>
      </c>
      <c r="BX290" s="9" t="s">
        <v>322</v>
      </c>
      <c r="BY290" s="755">
        <v>98.8</v>
      </c>
      <c r="BZ290" s="9" t="s">
        <v>315</v>
      </c>
      <c r="CA290" s="755">
        <v>9.8000000000000007</v>
      </c>
      <c r="CB290" s="9" t="s">
        <v>315</v>
      </c>
      <c r="CC290" s="755">
        <v>9.1</v>
      </c>
      <c r="CD290" s="9" t="s">
        <v>315</v>
      </c>
      <c r="CE290" s="755">
        <v>41.9</v>
      </c>
      <c r="CF290" s="9" t="s">
        <v>323</v>
      </c>
      <c r="CG290" s="755">
        <v>24.3</v>
      </c>
      <c r="CH290" s="9" t="s">
        <v>323</v>
      </c>
      <c r="CI290" s="9"/>
      <c r="CJ290" s="9"/>
      <c r="CK290" s="9"/>
    </row>
    <row r="291" spans="1:89" s="98" customFormat="1" x14ac:dyDescent="0.25">
      <c r="A291" s="99">
        <v>10106765</v>
      </c>
      <c r="B291" s="99"/>
      <c r="C291" s="772">
        <v>1400</v>
      </c>
      <c r="D291" s="807">
        <v>0.05</v>
      </c>
      <c r="E291" s="772">
        <f t="shared" si="14"/>
        <v>1470</v>
      </c>
      <c r="F291" s="778">
        <v>1.1000000000000001</v>
      </c>
      <c r="G291" s="774">
        <f t="shared" si="15"/>
        <v>1617</v>
      </c>
      <c r="H291" s="776"/>
      <c r="I291" s="758"/>
      <c r="J291" s="776"/>
      <c r="K291" s="786"/>
      <c r="L291" s="9" t="s">
        <v>308</v>
      </c>
      <c r="M291" s="9" t="s">
        <v>3312</v>
      </c>
      <c r="N291" s="9" t="s">
        <v>397</v>
      </c>
      <c r="O291" s="9" t="s">
        <v>310</v>
      </c>
      <c r="P291" s="9" t="s">
        <v>311</v>
      </c>
      <c r="Q291" s="9" t="s">
        <v>371</v>
      </c>
      <c r="R291" s="9" t="s">
        <v>372</v>
      </c>
      <c r="S291" s="9" t="s">
        <v>314</v>
      </c>
      <c r="T291" s="98" t="s">
        <v>210</v>
      </c>
      <c r="U291" s="99">
        <v>129</v>
      </c>
      <c r="V291" s="99" t="s">
        <v>207</v>
      </c>
      <c r="W291" s="99">
        <v>230</v>
      </c>
      <c r="X291" s="99" t="s">
        <v>207</v>
      </c>
      <c r="Y291" s="99">
        <v>139</v>
      </c>
      <c r="Z291" s="99" t="s">
        <v>207</v>
      </c>
      <c r="AA291" s="631" t="s">
        <v>575</v>
      </c>
      <c r="AB291" s="99" t="s">
        <v>207</v>
      </c>
      <c r="AC291" s="9">
        <v>264</v>
      </c>
      <c r="AD291" s="9" t="s">
        <v>207</v>
      </c>
      <c r="AE291" s="9">
        <v>104</v>
      </c>
      <c r="AF291" s="9" t="s">
        <v>315</v>
      </c>
      <c r="AG291" s="14" t="s">
        <v>326</v>
      </c>
      <c r="AH291" s="14" t="s">
        <v>207</v>
      </c>
      <c r="AI291" s="14" t="s">
        <v>327</v>
      </c>
      <c r="AJ291" s="14" t="s">
        <v>207</v>
      </c>
      <c r="AK291" s="9">
        <v>5</v>
      </c>
      <c r="AL291" s="14" t="s">
        <v>207</v>
      </c>
      <c r="AM291" s="9">
        <v>5</v>
      </c>
      <c r="AN291" s="14" t="s">
        <v>207</v>
      </c>
      <c r="AO291" s="9">
        <v>5</v>
      </c>
      <c r="AP291" s="14" t="s">
        <v>207</v>
      </c>
      <c r="AQ291" s="9">
        <v>5</v>
      </c>
      <c r="AR291" s="14" t="s">
        <v>207</v>
      </c>
      <c r="AS291" s="9" t="s">
        <v>0</v>
      </c>
      <c r="AT291" s="9" t="s">
        <v>318</v>
      </c>
      <c r="AU291" s="9" t="s">
        <v>376</v>
      </c>
      <c r="AV291" s="9" t="s">
        <v>320</v>
      </c>
      <c r="AW291" s="9" t="s">
        <v>3313</v>
      </c>
      <c r="AX291" s="9">
        <v>9010600000</v>
      </c>
      <c r="AY291" s="99">
        <v>272</v>
      </c>
      <c r="AZ291" s="12" t="s">
        <v>207</v>
      </c>
      <c r="BA291" s="99">
        <v>25</v>
      </c>
      <c r="BB291" s="12" t="s">
        <v>207</v>
      </c>
      <c r="BC291" s="99">
        <v>23</v>
      </c>
      <c r="BD291" s="12" t="s">
        <v>207</v>
      </c>
      <c r="BE291" s="99">
        <v>22</v>
      </c>
      <c r="BF291" s="12" t="s">
        <v>321</v>
      </c>
      <c r="BG291" s="654">
        <v>21.712</v>
      </c>
      <c r="BH291" s="12" t="s">
        <v>321</v>
      </c>
      <c r="BI291" s="99">
        <v>12</v>
      </c>
      <c r="BJ291" s="12" t="s">
        <v>321</v>
      </c>
      <c r="BK291" s="754">
        <v>0</v>
      </c>
      <c r="BL291" s="12" t="s">
        <v>321</v>
      </c>
      <c r="BM291" s="754">
        <v>5.0999999999999997E-2</v>
      </c>
      <c r="BN291" s="12" t="s">
        <v>321</v>
      </c>
      <c r="BO291" s="754">
        <v>9.6609999999999996</v>
      </c>
      <c r="BP291" s="12" t="s">
        <v>321</v>
      </c>
      <c r="BQ291" s="754">
        <v>0</v>
      </c>
      <c r="BR291" s="12" t="s">
        <v>321</v>
      </c>
      <c r="BS291" s="654">
        <v>0</v>
      </c>
      <c r="BT291" s="12" t="s">
        <v>321</v>
      </c>
      <c r="BU291" s="654">
        <v>9.7119999999999997</v>
      </c>
      <c r="BV291" s="12" t="s">
        <v>321</v>
      </c>
      <c r="BW291" s="9">
        <v>0.16</v>
      </c>
      <c r="BX291" s="9" t="s">
        <v>322</v>
      </c>
      <c r="BY291" s="755">
        <v>107.1</v>
      </c>
      <c r="BZ291" s="9" t="s">
        <v>315</v>
      </c>
      <c r="CA291" s="755">
        <v>9.8000000000000007</v>
      </c>
      <c r="CB291" s="9" t="s">
        <v>315</v>
      </c>
      <c r="CC291" s="755">
        <v>9.1</v>
      </c>
      <c r="CD291" s="9" t="s">
        <v>315</v>
      </c>
      <c r="CE291" s="755">
        <v>48.5</v>
      </c>
      <c r="CF291" s="9" t="s">
        <v>323</v>
      </c>
      <c r="CG291" s="755">
        <v>26.5</v>
      </c>
      <c r="CH291" s="9" t="s">
        <v>323</v>
      </c>
      <c r="CI291" s="9"/>
      <c r="CJ291" s="9"/>
      <c r="CK291" s="9"/>
    </row>
    <row r="292" spans="1:89" s="98" customFormat="1" x14ac:dyDescent="0.25">
      <c r="A292" s="99">
        <v>10106766</v>
      </c>
      <c r="B292" s="99"/>
      <c r="C292" s="772">
        <v>1576</v>
      </c>
      <c r="D292" s="807">
        <v>0.05</v>
      </c>
      <c r="E292" s="772">
        <f t="shared" ref="E292:E321" si="16">ROUND(C292*(1+D292),0)</f>
        <v>1655</v>
      </c>
      <c r="F292" s="778">
        <v>1.1000000000000001</v>
      </c>
      <c r="G292" s="774">
        <f t="shared" ref="G292:G321" si="17">ROUND(E292*F292,0)</f>
        <v>1821</v>
      </c>
      <c r="H292" s="776"/>
      <c r="I292" s="758"/>
      <c r="J292" s="776"/>
      <c r="K292" s="786"/>
      <c r="L292" s="9" t="s">
        <v>308</v>
      </c>
      <c r="M292" s="9" t="s">
        <v>3314</v>
      </c>
      <c r="N292" s="9" t="s">
        <v>397</v>
      </c>
      <c r="O292" s="9" t="s">
        <v>310</v>
      </c>
      <c r="P292" s="9" t="s">
        <v>311</v>
      </c>
      <c r="Q292" s="9" t="s">
        <v>371</v>
      </c>
      <c r="R292" s="9" t="s">
        <v>372</v>
      </c>
      <c r="S292" s="9" t="s">
        <v>314</v>
      </c>
      <c r="T292" s="98" t="s">
        <v>210</v>
      </c>
      <c r="U292" s="99">
        <v>141</v>
      </c>
      <c r="V292" s="99" t="s">
        <v>207</v>
      </c>
      <c r="W292" s="99">
        <v>250</v>
      </c>
      <c r="X292" s="99" t="s">
        <v>207</v>
      </c>
      <c r="Y292" s="99">
        <v>151</v>
      </c>
      <c r="Z292" s="99" t="s">
        <v>207</v>
      </c>
      <c r="AA292" s="631" t="s">
        <v>576</v>
      </c>
      <c r="AB292" s="99" t="s">
        <v>207</v>
      </c>
      <c r="AC292" s="9">
        <v>287</v>
      </c>
      <c r="AD292" s="9" t="s">
        <v>207</v>
      </c>
      <c r="AE292" s="9">
        <v>113</v>
      </c>
      <c r="AF292" s="9" t="s">
        <v>315</v>
      </c>
      <c r="AG292" s="14" t="s">
        <v>328</v>
      </c>
      <c r="AH292" s="14" t="s">
        <v>207</v>
      </c>
      <c r="AI292" s="14" t="s">
        <v>329</v>
      </c>
      <c r="AJ292" s="14" t="s">
        <v>207</v>
      </c>
      <c r="AK292" s="9">
        <v>5</v>
      </c>
      <c r="AL292" s="14" t="s">
        <v>207</v>
      </c>
      <c r="AM292" s="9">
        <v>5</v>
      </c>
      <c r="AN292" s="14" t="s">
        <v>207</v>
      </c>
      <c r="AO292" s="9">
        <v>5</v>
      </c>
      <c r="AP292" s="14" t="s">
        <v>207</v>
      </c>
      <c r="AQ292" s="9">
        <v>5</v>
      </c>
      <c r="AR292" s="14" t="s">
        <v>207</v>
      </c>
      <c r="AS292" s="9" t="s">
        <v>0</v>
      </c>
      <c r="AT292" s="9" t="s">
        <v>318</v>
      </c>
      <c r="AU292" s="9" t="s">
        <v>376</v>
      </c>
      <c r="AV292" s="9" t="s">
        <v>320</v>
      </c>
      <c r="AW292" s="9" t="s">
        <v>3315</v>
      </c>
      <c r="AX292" s="9">
        <v>9010600000</v>
      </c>
      <c r="AY292" s="99">
        <v>292</v>
      </c>
      <c r="AZ292" s="12" t="s">
        <v>207</v>
      </c>
      <c r="BA292" s="99">
        <v>25</v>
      </c>
      <c r="BB292" s="12" t="s">
        <v>207</v>
      </c>
      <c r="BC292" s="99">
        <v>23</v>
      </c>
      <c r="BD292" s="12" t="s">
        <v>207</v>
      </c>
      <c r="BE292" s="99">
        <v>25</v>
      </c>
      <c r="BF292" s="12" t="s">
        <v>321</v>
      </c>
      <c r="BG292" s="654">
        <v>24.064</v>
      </c>
      <c r="BH292" s="12" t="s">
        <v>321</v>
      </c>
      <c r="BI292" s="99">
        <v>13</v>
      </c>
      <c r="BJ292" s="12" t="s">
        <v>321</v>
      </c>
      <c r="BK292" s="754">
        <v>0</v>
      </c>
      <c r="BL292" s="12" t="s">
        <v>321</v>
      </c>
      <c r="BM292" s="754">
        <v>5.0999999999999997E-2</v>
      </c>
      <c r="BN292" s="12" t="s">
        <v>321</v>
      </c>
      <c r="BO292" s="754">
        <v>11.012</v>
      </c>
      <c r="BP292" s="12" t="s">
        <v>321</v>
      </c>
      <c r="BQ292" s="754">
        <v>0</v>
      </c>
      <c r="BR292" s="12" t="s">
        <v>321</v>
      </c>
      <c r="BS292" s="654">
        <v>0</v>
      </c>
      <c r="BT292" s="12" t="s">
        <v>321</v>
      </c>
      <c r="BU292" s="654">
        <v>11.064</v>
      </c>
      <c r="BV292" s="12" t="s">
        <v>321</v>
      </c>
      <c r="BW292" s="9">
        <v>0.17</v>
      </c>
      <c r="BX292" s="9" t="s">
        <v>322</v>
      </c>
      <c r="BY292" s="755">
        <v>115</v>
      </c>
      <c r="BZ292" s="9" t="s">
        <v>315</v>
      </c>
      <c r="CA292" s="755">
        <v>9.8000000000000007</v>
      </c>
      <c r="CB292" s="9" t="s">
        <v>315</v>
      </c>
      <c r="CC292" s="755">
        <v>9.1</v>
      </c>
      <c r="CD292" s="9" t="s">
        <v>315</v>
      </c>
      <c r="CE292" s="755">
        <v>52.9</v>
      </c>
      <c r="CF292" s="9" t="s">
        <v>323</v>
      </c>
      <c r="CG292" s="755">
        <v>28.7</v>
      </c>
      <c r="CH292" s="9" t="s">
        <v>323</v>
      </c>
      <c r="CI292" s="9"/>
      <c r="CJ292" s="9"/>
      <c r="CK292" s="9"/>
    </row>
    <row r="293" spans="1:89" s="98" customFormat="1" x14ac:dyDescent="0.25">
      <c r="A293" s="99">
        <v>10106767</v>
      </c>
      <c r="B293" s="99"/>
      <c r="C293" s="772">
        <v>1776</v>
      </c>
      <c r="D293" s="807">
        <v>0.05</v>
      </c>
      <c r="E293" s="772">
        <f t="shared" si="16"/>
        <v>1865</v>
      </c>
      <c r="F293" s="778">
        <v>1.1000000000000001</v>
      </c>
      <c r="G293" s="774">
        <f t="shared" si="17"/>
        <v>2052</v>
      </c>
      <c r="H293" s="776"/>
      <c r="I293" s="758"/>
      <c r="J293" s="776"/>
      <c r="K293" s="786"/>
      <c r="L293" s="9" t="s">
        <v>308</v>
      </c>
      <c r="M293" s="9" t="s">
        <v>3437</v>
      </c>
      <c r="N293" s="9" t="s">
        <v>397</v>
      </c>
      <c r="O293" s="9" t="s">
        <v>310</v>
      </c>
      <c r="P293" s="9" t="s">
        <v>311</v>
      </c>
      <c r="Q293" s="9" t="s">
        <v>371</v>
      </c>
      <c r="R293" s="9" t="s">
        <v>372</v>
      </c>
      <c r="S293" s="9" t="s">
        <v>314</v>
      </c>
      <c r="T293" s="98" t="s">
        <v>210</v>
      </c>
      <c r="U293" s="99">
        <v>152</v>
      </c>
      <c r="V293" s="99" t="s">
        <v>207</v>
      </c>
      <c r="W293" s="99">
        <v>270</v>
      </c>
      <c r="X293" s="99" t="s">
        <v>207</v>
      </c>
      <c r="Y293" s="99">
        <v>162</v>
      </c>
      <c r="Z293" s="99" t="s">
        <v>207</v>
      </c>
      <c r="AA293" s="631" t="s">
        <v>577</v>
      </c>
      <c r="AB293" s="99" t="s">
        <v>207</v>
      </c>
      <c r="AC293" s="9">
        <v>310</v>
      </c>
      <c r="AD293" s="9" t="s">
        <v>207</v>
      </c>
      <c r="AE293" s="9">
        <v>122</v>
      </c>
      <c r="AF293" s="9" t="s">
        <v>315</v>
      </c>
      <c r="AG293" s="14" t="s">
        <v>330</v>
      </c>
      <c r="AH293" s="14" t="s">
        <v>207</v>
      </c>
      <c r="AI293" s="14" t="s">
        <v>331</v>
      </c>
      <c r="AJ293" s="14" t="s">
        <v>207</v>
      </c>
      <c r="AK293" s="9">
        <v>5</v>
      </c>
      <c r="AL293" s="14" t="s">
        <v>207</v>
      </c>
      <c r="AM293" s="9">
        <v>5</v>
      </c>
      <c r="AN293" s="14" t="s">
        <v>207</v>
      </c>
      <c r="AO293" s="9">
        <v>5</v>
      </c>
      <c r="AP293" s="14" t="s">
        <v>207</v>
      </c>
      <c r="AQ293" s="9">
        <v>5</v>
      </c>
      <c r="AR293" s="14" t="s">
        <v>207</v>
      </c>
      <c r="AS293" s="9" t="s">
        <v>0</v>
      </c>
      <c r="AT293" s="9" t="s">
        <v>318</v>
      </c>
      <c r="AU293" s="9" t="s">
        <v>376</v>
      </c>
      <c r="AV293" s="9" t="s">
        <v>320</v>
      </c>
      <c r="AW293" s="9" t="s">
        <v>584</v>
      </c>
      <c r="AX293" s="9">
        <v>9010600000</v>
      </c>
      <c r="AY293" s="99">
        <v>312</v>
      </c>
      <c r="AZ293" s="12" t="s">
        <v>207</v>
      </c>
      <c r="BA293" s="99">
        <v>25</v>
      </c>
      <c r="BB293" s="12" t="s">
        <v>207</v>
      </c>
      <c r="BC293" s="99">
        <v>23</v>
      </c>
      <c r="BD293" s="12" t="s">
        <v>207</v>
      </c>
      <c r="BE293" s="99">
        <v>26</v>
      </c>
      <c r="BF293" s="12" t="s">
        <v>321</v>
      </c>
      <c r="BG293" s="654">
        <v>25.815999999999999</v>
      </c>
      <c r="BH293" s="12" t="s">
        <v>321</v>
      </c>
      <c r="BI293" s="99">
        <v>14</v>
      </c>
      <c r="BJ293" s="12" t="s">
        <v>321</v>
      </c>
      <c r="BK293" s="754">
        <v>0</v>
      </c>
      <c r="BL293" s="12" t="s">
        <v>321</v>
      </c>
      <c r="BM293" s="754">
        <v>5.0999999999999997E-2</v>
      </c>
      <c r="BN293" s="12" t="s">
        <v>321</v>
      </c>
      <c r="BO293" s="754">
        <v>11.763999999999999</v>
      </c>
      <c r="BP293" s="12" t="s">
        <v>321</v>
      </c>
      <c r="BQ293" s="754">
        <v>0</v>
      </c>
      <c r="BR293" s="12" t="s">
        <v>321</v>
      </c>
      <c r="BS293" s="654">
        <v>0</v>
      </c>
      <c r="BT293" s="12" t="s">
        <v>321</v>
      </c>
      <c r="BU293" s="654">
        <v>11.816000000000001</v>
      </c>
      <c r="BV293" s="12" t="s">
        <v>321</v>
      </c>
      <c r="BW293" s="9">
        <v>0.18</v>
      </c>
      <c r="BX293" s="9" t="s">
        <v>322</v>
      </c>
      <c r="BY293" s="755">
        <v>122.8</v>
      </c>
      <c r="BZ293" s="9" t="s">
        <v>315</v>
      </c>
      <c r="CA293" s="755">
        <v>9.8000000000000007</v>
      </c>
      <c r="CB293" s="9" t="s">
        <v>315</v>
      </c>
      <c r="CC293" s="755">
        <v>9.1</v>
      </c>
      <c r="CD293" s="9" t="s">
        <v>315</v>
      </c>
      <c r="CE293" s="755">
        <v>55.1</v>
      </c>
      <c r="CF293" s="9" t="s">
        <v>323</v>
      </c>
      <c r="CG293" s="755">
        <v>30.9</v>
      </c>
      <c r="CH293" s="9" t="s">
        <v>323</v>
      </c>
      <c r="CI293" s="9"/>
      <c r="CJ293" s="9"/>
      <c r="CK293" s="9"/>
    </row>
    <row r="294" spans="1:89" s="98" customFormat="1" x14ac:dyDescent="0.25">
      <c r="A294" s="99">
        <v>10106768</v>
      </c>
      <c r="B294" s="99"/>
      <c r="C294" s="772">
        <v>2001</v>
      </c>
      <c r="D294" s="807">
        <v>0.05</v>
      </c>
      <c r="E294" s="772">
        <f t="shared" si="16"/>
        <v>2101</v>
      </c>
      <c r="F294" s="778">
        <v>1.1000000000000001</v>
      </c>
      <c r="G294" s="774">
        <f t="shared" si="17"/>
        <v>2311</v>
      </c>
      <c r="H294" s="776"/>
      <c r="I294" s="758"/>
      <c r="J294" s="776"/>
      <c r="K294" s="786"/>
      <c r="L294" s="9" t="s">
        <v>308</v>
      </c>
      <c r="M294" s="9" t="s">
        <v>3438</v>
      </c>
      <c r="N294" s="9" t="s">
        <v>397</v>
      </c>
      <c r="O294" s="9" t="s">
        <v>310</v>
      </c>
      <c r="P294" s="9" t="s">
        <v>311</v>
      </c>
      <c r="Q294" s="9" t="s">
        <v>371</v>
      </c>
      <c r="R294" s="9" t="s">
        <v>372</v>
      </c>
      <c r="S294" s="9" t="s">
        <v>314</v>
      </c>
      <c r="T294" s="98" t="s">
        <v>210</v>
      </c>
      <c r="U294" s="99">
        <v>163</v>
      </c>
      <c r="V294" s="99" t="s">
        <v>207</v>
      </c>
      <c r="W294" s="99">
        <v>290</v>
      </c>
      <c r="X294" s="99" t="s">
        <v>207</v>
      </c>
      <c r="Y294" s="99">
        <v>173</v>
      </c>
      <c r="Z294" s="99" t="s">
        <v>207</v>
      </c>
      <c r="AA294" s="631" t="s">
        <v>578</v>
      </c>
      <c r="AB294" s="99" t="s">
        <v>207</v>
      </c>
      <c r="AC294" s="9">
        <v>333</v>
      </c>
      <c r="AD294" s="9" t="s">
        <v>207</v>
      </c>
      <c r="AE294" s="9">
        <v>131</v>
      </c>
      <c r="AF294" s="9" t="s">
        <v>315</v>
      </c>
      <c r="AG294" s="14" t="s">
        <v>332</v>
      </c>
      <c r="AH294" s="14" t="s">
        <v>207</v>
      </c>
      <c r="AI294" s="14" t="s">
        <v>333</v>
      </c>
      <c r="AJ294" s="14" t="s">
        <v>207</v>
      </c>
      <c r="AK294" s="9">
        <v>5</v>
      </c>
      <c r="AL294" s="14" t="s">
        <v>207</v>
      </c>
      <c r="AM294" s="9">
        <v>5</v>
      </c>
      <c r="AN294" s="14" t="s">
        <v>207</v>
      </c>
      <c r="AO294" s="9">
        <v>5</v>
      </c>
      <c r="AP294" s="14" t="s">
        <v>207</v>
      </c>
      <c r="AQ294" s="9">
        <v>5</v>
      </c>
      <c r="AR294" s="14" t="s">
        <v>207</v>
      </c>
      <c r="AS294" s="9" t="s">
        <v>0</v>
      </c>
      <c r="AT294" s="9" t="s">
        <v>318</v>
      </c>
      <c r="AU294" s="9" t="s">
        <v>376</v>
      </c>
      <c r="AV294" s="9" t="s">
        <v>320</v>
      </c>
      <c r="AW294" s="9" t="s">
        <v>585</v>
      </c>
      <c r="AX294" s="9">
        <v>9010600000</v>
      </c>
      <c r="AY294" s="99">
        <v>330</v>
      </c>
      <c r="AZ294" s="12" t="s">
        <v>207</v>
      </c>
      <c r="BA294" s="99">
        <v>25</v>
      </c>
      <c r="BB294" s="12" t="s">
        <v>207</v>
      </c>
      <c r="BC294" s="99">
        <v>23</v>
      </c>
      <c r="BD294" s="12" t="s">
        <v>207</v>
      </c>
      <c r="BE294" s="99">
        <v>28</v>
      </c>
      <c r="BF294" s="12" t="s">
        <v>321</v>
      </c>
      <c r="BG294" s="654">
        <v>27.047999999999998</v>
      </c>
      <c r="BH294" s="12" t="s">
        <v>321</v>
      </c>
      <c r="BI294" s="99">
        <v>15</v>
      </c>
      <c r="BJ294" s="12" t="s">
        <v>321</v>
      </c>
      <c r="BK294" s="754">
        <v>0</v>
      </c>
      <c r="BL294" s="12" t="s">
        <v>321</v>
      </c>
      <c r="BM294" s="754">
        <v>5.0999999999999997E-2</v>
      </c>
      <c r="BN294" s="12" t="s">
        <v>321</v>
      </c>
      <c r="BO294" s="754">
        <v>11.996</v>
      </c>
      <c r="BP294" s="12" t="s">
        <v>321</v>
      </c>
      <c r="BQ294" s="754">
        <v>0</v>
      </c>
      <c r="BR294" s="12" t="s">
        <v>321</v>
      </c>
      <c r="BS294" s="654">
        <v>0</v>
      </c>
      <c r="BT294" s="12" t="s">
        <v>321</v>
      </c>
      <c r="BU294" s="654">
        <v>12.048</v>
      </c>
      <c r="BV294" s="12" t="s">
        <v>321</v>
      </c>
      <c r="BW294" s="9">
        <v>0.19</v>
      </c>
      <c r="BX294" s="9" t="s">
        <v>322</v>
      </c>
      <c r="BY294" s="755">
        <v>129.9</v>
      </c>
      <c r="BZ294" s="9" t="s">
        <v>315</v>
      </c>
      <c r="CA294" s="755">
        <v>9.8000000000000007</v>
      </c>
      <c r="CB294" s="9" t="s">
        <v>315</v>
      </c>
      <c r="CC294" s="755">
        <v>9.1</v>
      </c>
      <c r="CD294" s="9" t="s">
        <v>315</v>
      </c>
      <c r="CE294" s="755">
        <v>57.3</v>
      </c>
      <c r="CF294" s="9" t="s">
        <v>323</v>
      </c>
      <c r="CG294" s="755">
        <v>33.1</v>
      </c>
      <c r="CH294" s="9" t="s">
        <v>323</v>
      </c>
      <c r="CI294" s="9"/>
      <c r="CJ294" s="9"/>
      <c r="CK294" s="9"/>
    </row>
    <row r="295" spans="1:89" s="98" customFormat="1" x14ac:dyDescent="0.25">
      <c r="A295" s="99">
        <v>10106769</v>
      </c>
      <c r="B295" s="99"/>
      <c r="C295" s="772">
        <v>2248</v>
      </c>
      <c r="D295" s="807">
        <v>0.05</v>
      </c>
      <c r="E295" s="772">
        <f t="shared" si="16"/>
        <v>2360</v>
      </c>
      <c r="F295" s="778">
        <v>1.1000000000000001</v>
      </c>
      <c r="G295" s="774">
        <f t="shared" si="17"/>
        <v>2596</v>
      </c>
      <c r="H295" s="776"/>
      <c r="I295" s="758"/>
      <c r="J295" s="776"/>
      <c r="K295" s="786"/>
      <c r="L295" s="9" t="s">
        <v>308</v>
      </c>
      <c r="M295" s="9" t="s">
        <v>3439</v>
      </c>
      <c r="N295" s="9" t="s">
        <v>397</v>
      </c>
      <c r="O295" s="9" t="s">
        <v>310</v>
      </c>
      <c r="P295" s="9" t="s">
        <v>311</v>
      </c>
      <c r="Q295" s="9" t="s">
        <v>371</v>
      </c>
      <c r="R295" s="9" t="s">
        <v>372</v>
      </c>
      <c r="S295" s="9" t="s">
        <v>314</v>
      </c>
      <c r="T295" s="98" t="s">
        <v>210</v>
      </c>
      <c r="U295" s="99">
        <v>174</v>
      </c>
      <c r="V295" s="99" t="s">
        <v>207</v>
      </c>
      <c r="W295" s="99">
        <v>310</v>
      </c>
      <c r="X295" s="99" t="s">
        <v>207</v>
      </c>
      <c r="Y295" s="99">
        <v>184</v>
      </c>
      <c r="Z295" s="99" t="s">
        <v>207</v>
      </c>
      <c r="AA295" s="631" t="s">
        <v>579</v>
      </c>
      <c r="AB295" s="99" t="s">
        <v>207</v>
      </c>
      <c r="AC295" s="9">
        <v>355</v>
      </c>
      <c r="AD295" s="9" t="s">
        <v>207</v>
      </c>
      <c r="AE295" s="9">
        <v>140</v>
      </c>
      <c r="AF295" s="9" t="s">
        <v>315</v>
      </c>
      <c r="AG295" s="14" t="s">
        <v>334</v>
      </c>
      <c r="AH295" s="14" t="s">
        <v>207</v>
      </c>
      <c r="AI295" s="14" t="s">
        <v>335</v>
      </c>
      <c r="AJ295" s="14" t="s">
        <v>207</v>
      </c>
      <c r="AK295" s="9">
        <v>5</v>
      </c>
      <c r="AL295" s="14" t="s">
        <v>207</v>
      </c>
      <c r="AM295" s="9">
        <v>5</v>
      </c>
      <c r="AN295" s="14" t="s">
        <v>207</v>
      </c>
      <c r="AO295" s="9">
        <v>5</v>
      </c>
      <c r="AP295" s="14" t="s">
        <v>207</v>
      </c>
      <c r="AQ295" s="9">
        <v>5</v>
      </c>
      <c r="AR295" s="14" t="s">
        <v>207</v>
      </c>
      <c r="AS295" s="9" t="s">
        <v>0</v>
      </c>
      <c r="AT295" s="9" t="s">
        <v>318</v>
      </c>
      <c r="AU295" s="9" t="s">
        <v>376</v>
      </c>
      <c r="AV295" s="9" t="s">
        <v>320</v>
      </c>
      <c r="AW295" s="9" t="s">
        <v>586</v>
      </c>
      <c r="AX295" s="9">
        <v>9010600000</v>
      </c>
      <c r="AY295" s="99">
        <v>351</v>
      </c>
      <c r="AZ295" s="12" t="s">
        <v>207</v>
      </c>
      <c r="BA295" s="99">
        <v>25</v>
      </c>
      <c r="BB295" s="12" t="s">
        <v>207</v>
      </c>
      <c r="BC295" s="99">
        <v>23</v>
      </c>
      <c r="BD295" s="12" t="s">
        <v>207</v>
      </c>
      <c r="BE295" s="99">
        <v>31</v>
      </c>
      <c r="BF295" s="12" t="s">
        <v>321</v>
      </c>
      <c r="BG295" s="654">
        <v>30.559000000000001</v>
      </c>
      <c r="BH295" s="12" t="s">
        <v>321</v>
      </c>
      <c r="BI295" s="99">
        <v>19</v>
      </c>
      <c r="BJ295" s="12" t="s">
        <v>321</v>
      </c>
      <c r="BK295" s="754">
        <v>0</v>
      </c>
      <c r="BL295" s="12" t="s">
        <v>321</v>
      </c>
      <c r="BM295" s="754">
        <v>5.0999999999999997E-2</v>
      </c>
      <c r="BN295" s="12" t="s">
        <v>321</v>
      </c>
      <c r="BO295" s="754">
        <v>11.507999999999999</v>
      </c>
      <c r="BP295" s="12" t="s">
        <v>321</v>
      </c>
      <c r="BQ295" s="754">
        <v>0</v>
      </c>
      <c r="BR295" s="12" t="s">
        <v>321</v>
      </c>
      <c r="BS295" s="654">
        <v>0</v>
      </c>
      <c r="BT295" s="12" t="s">
        <v>321</v>
      </c>
      <c r="BU295" s="654">
        <v>11.558999999999999</v>
      </c>
      <c r="BV295" s="12" t="s">
        <v>321</v>
      </c>
      <c r="BW295" s="9">
        <v>0.2</v>
      </c>
      <c r="BX295" s="9" t="s">
        <v>322</v>
      </c>
      <c r="BY295" s="755">
        <v>138.19999999999999</v>
      </c>
      <c r="BZ295" s="9" t="s">
        <v>315</v>
      </c>
      <c r="CA295" s="755">
        <v>9.8000000000000007</v>
      </c>
      <c r="CB295" s="9" t="s">
        <v>315</v>
      </c>
      <c r="CC295" s="755">
        <v>9.1</v>
      </c>
      <c r="CD295" s="9" t="s">
        <v>315</v>
      </c>
      <c r="CE295" s="755">
        <v>66.099999999999994</v>
      </c>
      <c r="CF295" s="9" t="s">
        <v>323</v>
      </c>
      <c r="CG295" s="755">
        <v>41.9</v>
      </c>
      <c r="CH295" s="9" t="s">
        <v>323</v>
      </c>
      <c r="CI295" s="9"/>
      <c r="CJ295" s="9"/>
      <c r="CK295" s="9"/>
    </row>
    <row r="296" spans="1:89" s="98" customFormat="1" x14ac:dyDescent="0.25">
      <c r="A296" s="99">
        <v>10106770</v>
      </c>
      <c r="B296" s="99"/>
      <c r="C296" s="772">
        <v>2520</v>
      </c>
      <c r="D296" s="807">
        <v>0.05</v>
      </c>
      <c r="E296" s="772">
        <f t="shared" si="16"/>
        <v>2646</v>
      </c>
      <c r="F296" s="778">
        <v>1.1000000000000001</v>
      </c>
      <c r="G296" s="774">
        <f t="shared" si="17"/>
        <v>2911</v>
      </c>
      <c r="H296" s="776"/>
      <c r="I296" s="758"/>
      <c r="J296" s="776"/>
      <c r="K296" s="786"/>
      <c r="L296" s="9" t="s">
        <v>308</v>
      </c>
      <c r="M296" s="9" t="s">
        <v>3440</v>
      </c>
      <c r="N296" s="9" t="s">
        <v>397</v>
      </c>
      <c r="O296" s="9" t="s">
        <v>310</v>
      </c>
      <c r="P296" s="9" t="s">
        <v>311</v>
      </c>
      <c r="Q296" s="9" t="s">
        <v>371</v>
      </c>
      <c r="R296" s="9" t="s">
        <v>372</v>
      </c>
      <c r="S296" s="9" t="s">
        <v>314</v>
      </c>
      <c r="T296" s="98" t="s">
        <v>210</v>
      </c>
      <c r="U296" s="99">
        <v>186</v>
      </c>
      <c r="V296" s="99" t="s">
        <v>207</v>
      </c>
      <c r="W296" s="99">
        <v>330</v>
      </c>
      <c r="X296" s="99" t="s">
        <v>207</v>
      </c>
      <c r="Y296" s="99">
        <v>196</v>
      </c>
      <c r="Z296" s="99" t="s">
        <v>207</v>
      </c>
      <c r="AA296" s="631" t="s">
        <v>580</v>
      </c>
      <c r="AB296" s="99" t="s">
        <v>207</v>
      </c>
      <c r="AC296" s="9">
        <v>379</v>
      </c>
      <c r="AD296" s="9" t="s">
        <v>207</v>
      </c>
      <c r="AE296" s="9">
        <v>149</v>
      </c>
      <c r="AF296" s="9" t="s">
        <v>315</v>
      </c>
      <c r="AG296" s="14" t="s">
        <v>336</v>
      </c>
      <c r="AH296" s="14" t="s">
        <v>207</v>
      </c>
      <c r="AI296" s="14" t="s">
        <v>337</v>
      </c>
      <c r="AJ296" s="14" t="s">
        <v>207</v>
      </c>
      <c r="AK296" s="9">
        <v>5</v>
      </c>
      <c r="AL296" s="14" t="s">
        <v>207</v>
      </c>
      <c r="AM296" s="9">
        <v>5</v>
      </c>
      <c r="AN296" s="14" t="s">
        <v>207</v>
      </c>
      <c r="AO296" s="9">
        <v>5</v>
      </c>
      <c r="AP296" s="14" t="s">
        <v>207</v>
      </c>
      <c r="AQ296" s="9">
        <v>5</v>
      </c>
      <c r="AR296" s="14" t="s">
        <v>207</v>
      </c>
      <c r="AS296" s="9" t="s">
        <v>0</v>
      </c>
      <c r="AT296" s="9" t="s">
        <v>318</v>
      </c>
      <c r="AU296" s="9" t="s">
        <v>376</v>
      </c>
      <c r="AV296" s="9" t="s">
        <v>320</v>
      </c>
      <c r="AW296" s="9" t="s">
        <v>587</v>
      </c>
      <c r="AX296" s="9">
        <v>9010600000</v>
      </c>
      <c r="AY296" s="99">
        <v>371</v>
      </c>
      <c r="AZ296" s="12" t="s">
        <v>207</v>
      </c>
      <c r="BA296" s="99">
        <v>25</v>
      </c>
      <c r="BB296" s="12" t="s">
        <v>207</v>
      </c>
      <c r="BC296" s="99">
        <v>23</v>
      </c>
      <c r="BD296" s="12" t="s">
        <v>207</v>
      </c>
      <c r="BE296" s="99">
        <v>32</v>
      </c>
      <c r="BF296" s="12" t="s">
        <v>321</v>
      </c>
      <c r="BG296" s="654">
        <v>31.911000000000001</v>
      </c>
      <c r="BH296" s="12" t="s">
        <v>321</v>
      </c>
      <c r="BI296" s="99">
        <v>20</v>
      </c>
      <c r="BJ296" s="12" t="s">
        <v>321</v>
      </c>
      <c r="BK296" s="754">
        <v>0</v>
      </c>
      <c r="BL296" s="12" t="s">
        <v>321</v>
      </c>
      <c r="BM296" s="754">
        <v>5.0999999999999997E-2</v>
      </c>
      <c r="BN296" s="12" t="s">
        <v>321</v>
      </c>
      <c r="BO296" s="754">
        <v>11.86</v>
      </c>
      <c r="BP296" s="12" t="s">
        <v>321</v>
      </c>
      <c r="BQ296" s="754">
        <v>0</v>
      </c>
      <c r="BR296" s="12" t="s">
        <v>321</v>
      </c>
      <c r="BS296" s="654">
        <v>0</v>
      </c>
      <c r="BT296" s="12" t="s">
        <v>321</v>
      </c>
      <c r="BU296" s="654">
        <v>11.911</v>
      </c>
      <c r="BV296" s="12" t="s">
        <v>321</v>
      </c>
      <c r="BW296" s="9">
        <v>0.22</v>
      </c>
      <c r="BX296" s="9" t="s">
        <v>322</v>
      </c>
      <c r="BY296" s="755">
        <v>146.1</v>
      </c>
      <c r="BZ296" s="9" t="s">
        <v>315</v>
      </c>
      <c r="CA296" s="755">
        <v>9.8000000000000007</v>
      </c>
      <c r="CB296" s="9" t="s">
        <v>315</v>
      </c>
      <c r="CC296" s="755">
        <v>9.1</v>
      </c>
      <c r="CD296" s="9" t="s">
        <v>315</v>
      </c>
      <c r="CE296" s="755">
        <v>70.5</v>
      </c>
      <c r="CF296" s="9" t="s">
        <v>323</v>
      </c>
      <c r="CG296" s="755">
        <v>44.1</v>
      </c>
      <c r="CH296" s="9" t="s">
        <v>323</v>
      </c>
      <c r="CI296" s="9"/>
      <c r="CJ296" s="9"/>
      <c r="CK296" s="9"/>
    </row>
    <row r="297" spans="1:89" s="98" customFormat="1" x14ac:dyDescent="0.25">
      <c r="A297" s="99">
        <v>10106771</v>
      </c>
      <c r="B297" s="99"/>
      <c r="C297" s="772">
        <v>2815</v>
      </c>
      <c r="D297" s="807">
        <v>0.05</v>
      </c>
      <c r="E297" s="772">
        <f t="shared" si="16"/>
        <v>2956</v>
      </c>
      <c r="F297" s="778">
        <v>1.1000000000000001</v>
      </c>
      <c r="G297" s="774">
        <f t="shared" si="17"/>
        <v>3252</v>
      </c>
      <c r="H297" s="776"/>
      <c r="I297" s="758"/>
      <c r="J297" s="776"/>
      <c r="K297" s="786"/>
      <c r="L297" s="9" t="s">
        <v>308</v>
      </c>
      <c r="M297" s="9" t="s">
        <v>3441</v>
      </c>
      <c r="N297" s="9" t="s">
        <v>397</v>
      </c>
      <c r="O297" s="9" t="s">
        <v>310</v>
      </c>
      <c r="P297" s="9" t="s">
        <v>311</v>
      </c>
      <c r="Q297" s="9" t="s">
        <v>371</v>
      </c>
      <c r="R297" s="9" t="s">
        <v>372</v>
      </c>
      <c r="S297" s="9" t="s">
        <v>314</v>
      </c>
      <c r="T297" s="98" t="s">
        <v>210</v>
      </c>
      <c r="U297" s="99">
        <v>197</v>
      </c>
      <c r="V297" s="99" t="s">
        <v>207</v>
      </c>
      <c r="W297" s="99">
        <v>350</v>
      </c>
      <c r="X297" s="99" t="s">
        <v>207</v>
      </c>
      <c r="Y297" s="99">
        <v>207</v>
      </c>
      <c r="Z297" s="99" t="s">
        <v>207</v>
      </c>
      <c r="AA297" s="631" t="s">
        <v>581</v>
      </c>
      <c r="AB297" s="99" t="s">
        <v>207</v>
      </c>
      <c r="AC297" s="9">
        <v>402</v>
      </c>
      <c r="AD297" s="9" t="s">
        <v>207</v>
      </c>
      <c r="AE297" s="9">
        <v>158</v>
      </c>
      <c r="AF297" s="9" t="s">
        <v>315</v>
      </c>
      <c r="AG297" s="14" t="s">
        <v>338</v>
      </c>
      <c r="AH297" s="14" t="s">
        <v>207</v>
      </c>
      <c r="AI297" s="14" t="s">
        <v>339</v>
      </c>
      <c r="AJ297" s="14" t="s">
        <v>207</v>
      </c>
      <c r="AK297" s="9">
        <v>5</v>
      </c>
      <c r="AL297" s="14" t="s">
        <v>207</v>
      </c>
      <c r="AM297" s="9">
        <v>5</v>
      </c>
      <c r="AN297" s="14" t="s">
        <v>207</v>
      </c>
      <c r="AO297" s="9">
        <v>5</v>
      </c>
      <c r="AP297" s="14" t="s">
        <v>207</v>
      </c>
      <c r="AQ297" s="9">
        <v>5</v>
      </c>
      <c r="AR297" s="14" t="s">
        <v>207</v>
      </c>
      <c r="AS297" s="9" t="s">
        <v>0</v>
      </c>
      <c r="AT297" s="9" t="s">
        <v>318</v>
      </c>
      <c r="AU297" s="9" t="s">
        <v>376</v>
      </c>
      <c r="AV297" s="9" t="s">
        <v>320</v>
      </c>
      <c r="AW297" s="9" t="s">
        <v>588</v>
      </c>
      <c r="AX297" s="9">
        <v>9010600000</v>
      </c>
      <c r="AY297" s="99">
        <v>391</v>
      </c>
      <c r="AZ297" s="12" t="s">
        <v>207</v>
      </c>
      <c r="BA297" s="99">
        <v>25</v>
      </c>
      <c r="BB297" s="12" t="s">
        <v>207</v>
      </c>
      <c r="BC297" s="99">
        <v>23</v>
      </c>
      <c r="BD297" s="12" t="s">
        <v>207</v>
      </c>
      <c r="BE297" s="99">
        <v>40</v>
      </c>
      <c r="BF297" s="12" t="s">
        <v>321</v>
      </c>
      <c r="BG297" s="654">
        <v>39.143000000000001</v>
      </c>
      <c r="BH297" s="12" t="s">
        <v>321</v>
      </c>
      <c r="BI297" s="99">
        <v>27</v>
      </c>
      <c r="BJ297" s="12" t="s">
        <v>321</v>
      </c>
      <c r="BK297" s="754">
        <v>0</v>
      </c>
      <c r="BL297" s="12" t="s">
        <v>321</v>
      </c>
      <c r="BM297" s="754">
        <v>5.0999999999999997E-2</v>
      </c>
      <c r="BN297" s="12" t="s">
        <v>321</v>
      </c>
      <c r="BO297" s="754">
        <v>12.092000000000001</v>
      </c>
      <c r="BP297" s="12" t="s">
        <v>321</v>
      </c>
      <c r="BQ297" s="754">
        <v>0</v>
      </c>
      <c r="BR297" s="12" t="s">
        <v>321</v>
      </c>
      <c r="BS297" s="654">
        <v>0</v>
      </c>
      <c r="BT297" s="12" t="s">
        <v>321</v>
      </c>
      <c r="BU297" s="654">
        <v>12.143000000000001</v>
      </c>
      <c r="BV297" s="12" t="s">
        <v>321</v>
      </c>
      <c r="BW297" s="9">
        <v>0.23</v>
      </c>
      <c r="BX297" s="9" t="s">
        <v>322</v>
      </c>
      <c r="BY297" s="755">
        <v>153.9</v>
      </c>
      <c r="BZ297" s="9" t="s">
        <v>315</v>
      </c>
      <c r="CA297" s="755">
        <v>9.8000000000000007</v>
      </c>
      <c r="CB297" s="9" t="s">
        <v>315</v>
      </c>
      <c r="CC297" s="755">
        <v>9.1</v>
      </c>
      <c r="CD297" s="9" t="s">
        <v>315</v>
      </c>
      <c r="CE297" s="755">
        <v>86</v>
      </c>
      <c r="CF297" s="9" t="s">
        <v>323</v>
      </c>
      <c r="CG297" s="755">
        <v>59.5</v>
      </c>
      <c r="CH297" s="9" t="s">
        <v>323</v>
      </c>
      <c r="CI297" s="9"/>
      <c r="CJ297" s="9"/>
      <c r="CK297" s="9"/>
    </row>
    <row r="298" spans="1:89" s="98" customFormat="1" x14ac:dyDescent="0.25">
      <c r="A298" s="99">
        <v>10106772</v>
      </c>
      <c r="B298" s="99"/>
      <c r="C298" s="772">
        <v>3134</v>
      </c>
      <c r="D298" s="807">
        <v>0.05</v>
      </c>
      <c r="E298" s="772">
        <f t="shared" si="16"/>
        <v>3291</v>
      </c>
      <c r="F298" s="778">
        <v>1.1000000000000001</v>
      </c>
      <c r="G298" s="774">
        <f t="shared" si="17"/>
        <v>3620</v>
      </c>
      <c r="H298" s="776"/>
      <c r="I298" s="758"/>
      <c r="J298" s="776"/>
      <c r="K298" s="786"/>
      <c r="L298" s="9" t="s">
        <v>308</v>
      </c>
      <c r="M298" s="9" t="s">
        <v>3442</v>
      </c>
      <c r="N298" s="9" t="s">
        <v>397</v>
      </c>
      <c r="O298" s="9" t="s">
        <v>310</v>
      </c>
      <c r="P298" s="9" t="s">
        <v>311</v>
      </c>
      <c r="Q298" s="9" t="s">
        <v>371</v>
      </c>
      <c r="R298" s="9" t="s">
        <v>372</v>
      </c>
      <c r="S298" s="9" t="s">
        <v>314</v>
      </c>
      <c r="T298" s="98" t="s">
        <v>210</v>
      </c>
      <c r="U298" s="99">
        <v>208</v>
      </c>
      <c r="V298" s="99" t="s">
        <v>207</v>
      </c>
      <c r="W298" s="99">
        <v>370</v>
      </c>
      <c r="X298" s="99" t="s">
        <v>207</v>
      </c>
      <c r="Y298" s="99">
        <v>218</v>
      </c>
      <c r="Z298" s="99" t="s">
        <v>207</v>
      </c>
      <c r="AA298" s="631" t="s">
        <v>582</v>
      </c>
      <c r="AB298" s="99" t="s">
        <v>207</v>
      </c>
      <c r="AC298" s="9">
        <v>424</v>
      </c>
      <c r="AD298" s="9" t="s">
        <v>207</v>
      </c>
      <c r="AE298" s="9">
        <v>167</v>
      </c>
      <c r="AF298" s="9" t="s">
        <v>315</v>
      </c>
      <c r="AG298" s="14" t="s">
        <v>340</v>
      </c>
      <c r="AH298" s="14" t="s">
        <v>207</v>
      </c>
      <c r="AI298" s="14" t="s">
        <v>341</v>
      </c>
      <c r="AJ298" s="14" t="s">
        <v>207</v>
      </c>
      <c r="AK298" s="9">
        <v>5</v>
      </c>
      <c r="AL298" s="14" t="s">
        <v>207</v>
      </c>
      <c r="AM298" s="9">
        <v>5</v>
      </c>
      <c r="AN298" s="14" t="s">
        <v>207</v>
      </c>
      <c r="AO298" s="9">
        <v>5</v>
      </c>
      <c r="AP298" s="14" t="s">
        <v>207</v>
      </c>
      <c r="AQ298" s="9">
        <v>5</v>
      </c>
      <c r="AR298" s="14" t="s">
        <v>207</v>
      </c>
      <c r="AS298" s="9" t="s">
        <v>0</v>
      </c>
      <c r="AT298" s="9" t="s">
        <v>318</v>
      </c>
      <c r="AU298" s="9" t="s">
        <v>376</v>
      </c>
      <c r="AV298" s="9" t="s">
        <v>320</v>
      </c>
      <c r="AW298" s="9" t="s">
        <v>589</v>
      </c>
      <c r="AX298" s="9">
        <v>9010600000</v>
      </c>
      <c r="AY298" s="99">
        <v>419</v>
      </c>
      <c r="AZ298" s="12" t="s">
        <v>207</v>
      </c>
      <c r="BA298" s="99">
        <v>30</v>
      </c>
      <c r="BB298" s="12" t="s">
        <v>207</v>
      </c>
      <c r="BC298" s="99">
        <v>33</v>
      </c>
      <c r="BD298" s="12" t="s">
        <v>207</v>
      </c>
      <c r="BE298" s="99">
        <v>72</v>
      </c>
      <c r="BF298" s="12" t="s">
        <v>321</v>
      </c>
      <c r="BG298" s="654">
        <v>71.210999999999999</v>
      </c>
      <c r="BH298" s="12" t="s">
        <v>321</v>
      </c>
      <c r="BI298" s="99">
        <v>28</v>
      </c>
      <c r="BJ298" s="12" t="s">
        <v>321</v>
      </c>
      <c r="BK298" s="754">
        <v>0</v>
      </c>
      <c r="BL298" s="12" t="s">
        <v>321</v>
      </c>
      <c r="BM298" s="754">
        <v>5.0999999999999997E-2</v>
      </c>
      <c r="BN298" s="12" t="s">
        <v>321</v>
      </c>
      <c r="BO298" s="754">
        <v>4.8079999999999998</v>
      </c>
      <c r="BP298" s="12" t="s">
        <v>321</v>
      </c>
      <c r="BQ298" s="754">
        <v>0.02</v>
      </c>
      <c r="BR298" s="12" t="s">
        <v>321</v>
      </c>
      <c r="BS298" s="654">
        <v>38.331000000000003</v>
      </c>
      <c r="BT298" s="12" t="s">
        <v>321</v>
      </c>
      <c r="BU298" s="654">
        <v>43.210999999999999</v>
      </c>
      <c r="BV298" s="12" t="s">
        <v>321</v>
      </c>
      <c r="BW298" s="9">
        <v>0.42</v>
      </c>
      <c r="BX298" s="9" t="s">
        <v>322</v>
      </c>
      <c r="BY298" s="755">
        <v>165</v>
      </c>
      <c r="BZ298" s="9" t="s">
        <v>315</v>
      </c>
      <c r="CA298" s="755">
        <v>11.8</v>
      </c>
      <c r="CB298" s="9" t="s">
        <v>315</v>
      </c>
      <c r="CC298" s="755">
        <v>13</v>
      </c>
      <c r="CD298" s="9" t="s">
        <v>315</v>
      </c>
      <c r="CE298" s="755">
        <v>156.5</v>
      </c>
      <c r="CF298" s="9" t="s">
        <v>323</v>
      </c>
      <c r="CG298" s="755">
        <v>61.7</v>
      </c>
      <c r="CH298" s="9" t="s">
        <v>323</v>
      </c>
      <c r="CI298" s="9"/>
      <c r="CJ298" s="9"/>
      <c r="CK298" s="9"/>
    </row>
    <row r="299" spans="1:89" s="98" customFormat="1" x14ac:dyDescent="0.25">
      <c r="A299" s="99">
        <v>10106773</v>
      </c>
      <c r="B299" s="99"/>
      <c r="C299" s="772">
        <v>3476</v>
      </c>
      <c r="D299" s="807">
        <v>0.05</v>
      </c>
      <c r="E299" s="772">
        <f t="shared" si="16"/>
        <v>3650</v>
      </c>
      <c r="F299" s="778">
        <v>1.1000000000000001</v>
      </c>
      <c r="G299" s="774">
        <f t="shared" si="17"/>
        <v>4015</v>
      </c>
      <c r="H299" s="776"/>
      <c r="I299" s="758"/>
      <c r="J299" s="776"/>
      <c r="K299" s="786"/>
      <c r="L299" s="9" t="s">
        <v>308</v>
      </c>
      <c r="M299" s="9" t="s">
        <v>3443</v>
      </c>
      <c r="N299" s="9" t="s">
        <v>397</v>
      </c>
      <c r="O299" s="9" t="s">
        <v>310</v>
      </c>
      <c r="P299" s="9" t="s">
        <v>311</v>
      </c>
      <c r="Q299" s="9" t="s">
        <v>371</v>
      </c>
      <c r="R299" s="9" t="s">
        <v>372</v>
      </c>
      <c r="S299" s="9" t="s">
        <v>314</v>
      </c>
      <c r="T299" s="98" t="s">
        <v>210</v>
      </c>
      <c r="U299" s="99">
        <v>219</v>
      </c>
      <c r="V299" s="99" t="s">
        <v>207</v>
      </c>
      <c r="W299" s="99">
        <v>390</v>
      </c>
      <c r="X299" s="99" t="s">
        <v>207</v>
      </c>
      <c r="Y299" s="99">
        <v>229</v>
      </c>
      <c r="Z299" s="99" t="s">
        <v>207</v>
      </c>
      <c r="AA299" s="631" t="s">
        <v>583</v>
      </c>
      <c r="AB299" s="99" t="s">
        <v>207</v>
      </c>
      <c r="AC299" s="9">
        <v>447</v>
      </c>
      <c r="AD299" s="9" t="s">
        <v>207</v>
      </c>
      <c r="AE299" s="9">
        <v>176</v>
      </c>
      <c r="AF299" s="9" t="s">
        <v>315</v>
      </c>
      <c r="AG299" s="14" t="s">
        <v>342</v>
      </c>
      <c r="AH299" s="14" t="s">
        <v>207</v>
      </c>
      <c r="AI299" s="14" t="s">
        <v>343</v>
      </c>
      <c r="AJ299" s="14" t="s">
        <v>207</v>
      </c>
      <c r="AK299" s="9">
        <v>5</v>
      </c>
      <c r="AL299" s="14" t="s">
        <v>207</v>
      </c>
      <c r="AM299" s="9">
        <v>5</v>
      </c>
      <c r="AN299" s="14" t="s">
        <v>207</v>
      </c>
      <c r="AO299" s="9">
        <v>5</v>
      </c>
      <c r="AP299" s="14" t="s">
        <v>207</v>
      </c>
      <c r="AQ299" s="9">
        <v>5</v>
      </c>
      <c r="AR299" s="14" t="s">
        <v>207</v>
      </c>
      <c r="AS299" s="9" t="s">
        <v>0</v>
      </c>
      <c r="AT299" s="9" t="s">
        <v>318</v>
      </c>
      <c r="AU299" s="9" t="s">
        <v>376</v>
      </c>
      <c r="AV299" s="9" t="s">
        <v>320</v>
      </c>
      <c r="AW299" s="9" t="s">
        <v>590</v>
      </c>
      <c r="AX299" s="9">
        <v>9010600000</v>
      </c>
      <c r="AY299" s="99">
        <v>434</v>
      </c>
      <c r="AZ299" s="12" t="s">
        <v>207</v>
      </c>
      <c r="BA299" s="99">
        <v>30</v>
      </c>
      <c r="BB299" s="12" t="s">
        <v>207</v>
      </c>
      <c r="BC299" s="99">
        <v>33</v>
      </c>
      <c r="BD299" s="12" t="s">
        <v>207</v>
      </c>
      <c r="BE299" s="99">
        <v>76</v>
      </c>
      <c r="BF299" s="12" t="s">
        <v>321</v>
      </c>
      <c r="BG299" s="654">
        <v>75.393000000000001</v>
      </c>
      <c r="BH299" s="12" t="s">
        <v>321</v>
      </c>
      <c r="BI299" s="99">
        <v>30</v>
      </c>
      <c r="BJ299" s="12" t="s">
        <v>321</v>
      </c>
      <c r="BK299" s="754">
        <v>0</v>
      </c>
      <c r="BL299" s="12" t="s">
        <v>321</v>
      </c>
      <c r="BM299" s="754">
        <v>5.0999999999999997E-2</v>
      </c>
      <c r="BN299" s="12" t="s">
        <v>321</v>
      </c>
      <c r="BO299" s="754">
        <v>5.9080000000000004</v>
      </c>
      <c r="BP299" s="12" t="s">
        <v>321</v>
      </c>
      <c r="BQ299" s="754">
        <v>0.02</v>
      </c>
      <c r="BR299" s="12" t="s">
        <v>321</v>
      </c>
      <c r="BS299" s="654">
        <v>39.412999999999997</v>
      </c>
      <c r="BT299" s="12" t="s">
        <v>321</v>
      </c>
      <c r="BU299" s="654">
        <v>45.393000000000001</v>
      </c>
      <c r="BV299" s="12" t="s">
        <v>321</v>
      </c>
      <c r="BW299" s="9">
        <v>0.44</v>
      </c>
      <c r="BX299" s="9" t="s">
        <v>322</v>
      </c>
      <c r="BY299" s="755">
        <v>170.9</v>
      </c>
      <c r="BZ299" s="9" t="s">
        <v>315</v>
      </c>
      <c r="CA299" s="755">
        <v>11.8</v>
      </c>
      <c r="CB299" s="9" t="s">
        <v>315</v>
      </c>
      <c r="CC299" s="755">
        <v>13</v>
      </c>
      <c r="CD299" s="9" t="s">
        <v>315</v>
      </c>
      <c r="CE299" s="755">
        <v>165.3</v>
      </c>
      <c r="CF299" s="9" t="s">
        <v>323</v>
      </c>
      <c r="CG299" s="755">
        <v>66.099999999999994</v>
      </c>
      <c r="CH299" s="9" t="s">
        <v>323</v>
      </c>
      <c r="CI299" s="9"/>
      <c r="CJ299" s="9"/>
      <c r="CK299" s="9"/>
    </row>
    <row r="300" spans="1:89" s="98" customFormat="1" x14ac:dyDescent="0.25">
      <c r="A300" s="99">
        <v>10146763</v>
      </c>
      <c r="B300" s="99"/>
      <c r="C300" s="772">
        <v>1115</v>
      </c>
      <c r="D300" s="807">
        <v>0.05</v>
      </c>
      <c r="E300" s="772">
        <f t="shared" si="16"/>
        <v>1171</v>
      </c>
      <c r="F300" s="778">
        <v>1.1000000000000001</v>
      </c>
      <c r="G300" s="774">
        <f t="shared" si="17"/>
        <v>1288</v>
      </c>
      <c r="H300" s="776"/>
      <c r="I300" s="758"/>
      <c r="J300" s="776"/>
      <c r="K300" s="786"/>
      <c r="L300" s="9" t="s">
        <v>308</v>
      </c>
      <c r="M300" s="9" t="s">
        <v>2926</v>
      </c>
      <c r="N300" s="9" t="s">
        <v>397</v>
      </c>
      <c r="O300" s="9" t="s">
        <v>310</v>
      </c>
      <c r="P300" s="9" t="s">
        <v>311</v>
      </c>
      <c r="Q300" s="9" t="s">
        <v>371</v>
      </c>
      <c r="R300" s="9" t="s">
        <v>372</v>
      </c>
      <c r="S300" s="9" t="s">
        <v>314</v>
      </c>
      <c r="T300" s="98" t="s">
        <v>210</v>
      </c>
      <c r="U300" s="99">
        <v>107</v>
      </c>
      <c r="V300" s="99" t="s">
        <v>207</v>
      </c>
      <c r="W300" s="99">
        <v>190</v>
      </c>
      <c r="X300" s="99" t="s">
        <v>207</v>
      </c>
      <c r="Y300" s="99">
        <v>117</v>
      </c>
      <c r="Z300" s="99" t="s">
        <v>207</v>
      </c>
      <c r="AA300" s="631" t="s">
        <v>202</v>
      </c>
      <c r="AB300" s="99" t="s">
        <v>207</v>
      </c>
      <c r="AC300" s="9">
        <v>218</v>
      </c>
      <c r="AD300" s="9" t="s">
        <v>207</v>
      </c>
      <c r="AE300" s="9">
        <v>86</v>
      </c>
      <c r="AF300" s="9" t="s">
        <v>315</v>
      </c>
      <c r="AG300" s="14" t="s">
        <v>316</v>
      </c>
      <c r="AH300" s="14" t="s">
        <v>207</v>
      </c>
      <c r="AI300" s="14" t="s">
        <v>317</v>
      </c>
      <c r="AJ300" s="14" t="s">
        <v>207</v>
      </c>
      <c r="AK300" s="9">
        <v>5</v>
      </c>
      <c r="AL300" s="14" t="s">
        <v>207</v>
      </c>
      <c r="AM300" s="9">
        <v>5</v>
      </c>
      <c r="AN300" s="14" t="s">
        <v>207</v>
      </c>
      <c r="AO300" s="9">
        <v>5</v>
      </c>
      <c r="AP300" s="14" t="s">
        <v>207</v>
      </c>
      <c r="AQ300" s="9">
        <v>5</v>
      </c>
      <c r="AR300" s="14" t="s">
        <v>207</v>
      </c>
      <c r="AS300" s="9" t="s">
        <v>0</v>
      </c>
      <c r="AT300" s="9" t="s">
        <v>318</v>
      </c>
      <c r="AU300" s="9" t="s">
        <v>376</v>
      </c>
      <c r="AV300" s="9" t="s">
        <v>320</v>
      </c>
      <c r="AW300" s="9" t="s">
        <v>591</v>
      </c>
      <c r="AX300" s="9">
        <v>9010600000</v>
      </c>
      <c r="AY300" s="99">
        <v>231</v>
      </c>
      <c r="AZ300" s="12" t="s">
        <v>207</v>
      </c>
      <c r="BA300" s="99">
        <v>25</v>
      </c>
      <c r="BB300" s="12" t="s">
        <v>207</v>
      </c>
      <c r="BC300" s="99">
        <v>23</v>
      </c>
      <c r="BD300" s="12" t="s">
        <v>207</v>
      </c>
      <c r="BE300" s="99">
        <v>19</v>
      </c>
      <c r="BF300" s="12" t="s">
        <v>321</v>
      </c>
      <c r="BG300" s="654">
        <v>18.007999999999999</v>
      </c>
      <c r="BH300" s="12" t="s">
        <v>321</v>
      </c>
      <c r="BI300" s="99">
        <v>10</v>
      </c>
      <c r="BJ300" s="12" t="s">
        <v>321</v>
      </c>
      <c r="BK300" s="754">
        <v>0</v>
      </c>
      <c r="BL300" s="12" t="s">
        <v>321</v>
      </c>
      <c r="BM300" s="754">
        <v>5.0999999999999997E-2</v>
      </c>
      <c r="BN300" s="12" t="s">
        <v>321</v>
      </c>
      <c r="BO300" s="754">
        <v>7.9569999999999999</v>
      </c>
      <c r="BP300" s="12" t="s">
        <v>321</v>
      </c>
      <c r="BQ300" s="754">
        <v>0</v>
      </c>
      <c r="BR300" s="12" t="s">
        <v>321</v>
      </c>
      <c r="BS300" s="654">
        <v>0</v>
      </c>
      <c r="BT300" s="12" t="s">
        <v>321</v>
      </c>
      <c r="BU300" s="654">
        <v>8.0079999999999991</v>
      </c>
      <c r="BV300" s="12" t="s">
        <v>321</v>
      </c>
      <c r="BW300" s="9">
        <v>0.13</v>
      </c>
      <c r="BX300" s="9" t="s">
        <v>322</v>
      </c>
      <c r="BY300" s="755">
        <v>90.9</v>
      </c>
      <c r="BZ300" s="9" t="s">
        <v>315</v>
      </c>
      <c r="CA300" s="755">
        <v>9.8000000000000007</v>
      </c>
      <c r="CB300" s="9" t="s">
        <v>315</v>
      </c>
      <c r="CC300" s="755">
        <v>9.1</v>
      </c>
      <c r="CD300" s="9" t="s">
        <v>315</v>
      </c>
      <c r="CE300" s="755">
        <v>39.700000000000003</v>
      </c>
      <c r="CF300" s="9" t="s">
        <v>323</v>
      </c>
      <c r="CG300" s="755">
        <v>22</v>
      </c>
      <c r="CH300" s="9" t="s">
        <v>323</v>
      </c>
      <c r="CI300" s="9"/>
      <c r="CJ300" s="9"/>
      <c r="CK300" s="9"/>
    </row>
    <row r="301" spans="1:89" s="98" customFormat="1" x14ac:dyDescent="0.25">
      <c r="A301" s="99">
        <v>10146764</v>
      </c>
      <c r="B301" s="99"/>
      <c r="C301" s="772">
        <v>1245</v>
      </c>
      <c r="D301" s="807">
        <v>0.05</v>
      </c>
      <c r="E301" s="772">
        <f t="shared" si="16"/>
        <v>1307</v>
      </c>
      <c r="F301" s="778">
        <v>1.1000000000000001</v>
      </c>
      <c r="G301" s="774">
        <f t="shared" si="17"/>
        <v>1438</v>
      </c>
      <c r="H301" s="776"/>
      <c r="I301" s="758"/>
      <c r="J301" s="776"/>
      <c r="K301" s="786"/>
      <c r="L301" s="9" t="s">
        <v>308</v>
      </c>
      <c r="M301" s="9" t="s">
        <v>2925</v>
      </c>
      <c r="N301" s="9" t="s">
        <v>397</v>
      </c>
      <c r="O301" s="9" t="s">
        <v>310</v>
      </c>
      <c r="P301" s="9" t="s">
        <v>311</v>
      </c>
      <c r="Q301" s="9" t="s">
        <v>371</v>
      </c>
      <c r="R301" s="9" t="s">
        <v>372</v>
      </c>
      <c r="S301" s="9" t="s">
        <v>314</v>
      </c>
      <c r="T301" s="98" t="s">
        <v>210</v>
      </c>
      <c r="U301" s="99">
        <v>118</v>
      </c>
      <c r="V301" s="99" t="s">
        <v>207</v>
      </c>
      <c r="W301" s="99">
        <v>210</v>
      </c>
      <c r="X301" s="99" t="s">
        <v>207</v>
      </c>
      <c r="Y301" s="99">
        <v>128</v>
      </c>
      <c r="Z301" s="99" t="s">
        <v>207</v>
      </c>
      <c r="AA301" s="631" t="s">
        <v>574</v>
      </c>
      <c r="AB301" s="99" t="s">
        <v>207</v>
      </c>
      <c r="AC301" s="9">
        <v>241</v>
      </c>
      <c r="AD301" s="9" t="s">
        <v>207</v>
      </c>
      <c r="AE301" s="9">
        <v>95</v>
      </c>
      <c r="AF301" s="9" t="s">
        <v>315</v>
      </c>
      <c r="AG301" s="14" t="s">
        <v>324</v>
      </c>
      <c r="AH301" s="14" t="s">
        <v>207</v>
      </c>
      <c r="AI301" s="14" t="s">
        <v>325</v>
      </c>
      <c r="AJ301" s="14" t="s">
        <v>207</v>
      </c>
      <c r="AK301" s="9">
        <v>5</v>
      </c>
      <c r="AL301" s="14" t="s">
        <v>207</v>
      </c>
      <c r="AM301" s="9">
        <v>5</v>
      </c>
      <c r="AN301" s="14" t="s">
        <v>207</v>
      </c>
      <c r="AO301" s="9">
        <v>5</v>
      </c>
      <c r="AP301" s="14" t="s">
        <v>207</v>
      </c>
      <c r="AQ301" s="9">
        <v>5</v>
      </c>
      <c r="AR301" s="14" t="s">
        <v>207</v>
      </c>
      <c r="AS301" s="9" t="s">
        <v>0</v>
      </c>
      <c r="AT301" s="9" t="s">
        <v>318</v>
      </c>
      <c r="AU301" s="9" t="s">
        <v>376</v>
      </c>
      <c r="AV301" s="9" t="s">
        <v>320</v>
      </c>
      <c r="AW301" s="9" t="s">
        <v>592</v>
      </c>
      <c r="AX301" s="9">
        <v>9010600000</v>
      </c>
      <c r="AY301" s="99">
        <v>251</v>
      </c>
      <c r="AZ301" s="12" t="s">
        <v>207</v>
      </c>
      <c r="BA301" s="99">
        <v>25</v>
      </c>
      <c r="BB301" s="12" t="s">
        <v>207</v>
      </c>
      <c r="BC301" s="99">
        <v>23</v>
      </c>
      <c r="BD301" s="12" t="s">
        <v>207</v>
      </c>
      <c r="BE301" s="99">
        <v>20</v>
      </c>
      <c r="BF301" s="12" t="s">
        <v>321</v>
      </c>
      <c r="BG301" s="654">
        <v>19.239999999999998</v>
      </c>
      <c r="BH301" s="12" t="s">
        <v>321</v>
      </c>
      <c r="BI301" s="99">
        <v>11</v>
      </c>
      <c r="BJ301" s="12" t="s">
        <v>321</v>
      </c>
      <c r="BK301" s="754">
        <v>0</v>
      </c>
      <c r="BL301" s="12" t="s">
        <v>321</v>
      </c>
      <c r="BM301" s="754">
        <v>5.0999999999999997E-2</v>
      </c>
      <c r="BN301" s="12" t="s">
        <v>321</v>
      </c>
      <c r="BO301" s="754">
        <v>8.1890000000000001</v>
      </c>
      <c r="BP301" s="12" t="s">
        <v>321</v>
      </c>
      <c r="BQ301" s="754">
        <v>0</v>
      </c>
      <c r="BR301" s="12" t="s">
        <v>321</v>
      </c>
      <c r="BS301" s="654">
        <v>0</v>
      </c>
      <c r="BT301" s="12" t="s">
        <v>321</v>
      </c>
      <c r="BU301" s="654">
        <v>8.24</v>
      </c>
      <c r="BV301" s="12" t="s">
        <v>321</v>
      </c>
      <c r="BW301" s="9">
        <v>0.15</v>
      </c>
      <c r="BX301" s="9" t="s">
        <v>322</v>
      </c>
      <c r="BY301" s="755">
        <v>98.8</v>
      </c>
      <c r="BZ301" s="9" t="s">
        <v>315</v>
      </c>
      <c r="CA301" s="755">
        <v>9.8000000000000007</v>
      </c>
      <c r="CB301" s="9" t="s">
        <v>315</v>
      </c>
      <c r="CC301" s="755">
        <v>9.1</v>
      </c>
      <c r="CD301" s="9" t="s">
        <v>315</v>
      </c>
      <c r="CE301" s="755">
        <v>41.9</v>
      </c>
      <c r="CF301" s="9" t="s">
        <v>323</v>
      </c>
      <c r="CG301" s="755">
        <v>24.3</v>
      </c>
      <c r="CH301" s="9" t="s">
        <v>323</v>
      </c>
      <c r="CI301" s="9"/>
      <c r="CJ301" s="9"/>
      <c r="CK301" s="9"/>
    </row>
    <row r="302" spans="1:89" s="98" customFormat="1" x14ac:dyDescent="0.25">
      <c r="A302" s="99">
        <v>10146765</v>
      </c>
      <c r="B302" s="99"/>
      <c r="C302" s="772">
        <v>1400</v>
      </c>
      <c r="D302" s="807">
        <v>0.05</v>
      </c>
      <c r="E302" s="772">
        <f t="shared" si="16"/>
        <v>1470</v>
      </c>
      <c r="F302" s="778">
        <v>1.1000000000000001</v>
      </c>
      <c r="G302" s="774">
        <f t="shared" si="17"/>
        <v>1617</v>
      </c>
      <c r="H302" s="776"/>
      <c r="I302" s="758"/>
      <c r="J302" s="776"/>
      <c r="K302" s="786"/>
      <c r="L302" s="9" t="s">
        <v>308</v>
      </c>
      <c r="M302" s="9" t="s">
        <v>2924</v>
      </c>
      <c r="N302" s="9" t="s">
        <v>397</v>
      </c>
      <c r="O302" s="9" t="s">
        <v>310</v>
      </c>
      <c r="P302" s="9" t="s">
        <v>311</v>
      </c>
      <c r="Q302" s="9" t="s">
        <v>371</v>
      </c>
      <c r="R302" s="9" t="s">
        <v>372</v>
      </c>
      <c r="S302" s="9" t="s">
        <v>314</v>
      </c>
      <c r="T302" s="98" t="s">
        <v>210</v>
      </c>
      <c r="U302" s="99">
        <v>129</v>
      </c>
      <c r="V302" s="99" t="s">
        <v>207</v>
      </c>
      <c r="W302" s="99">
        <v>230</v>
      </c>
      <c r="X302" s="99" t="s">
        <v>207</v>
      </c>
      <c r="Y302" s="99">
        <v>139</v>
      </c>
      <c r="Z302" s="99" t="s">
        <v>207</v>
      </c>
      <c r="AA302" s="631" t="s">
        <v>575</v>
      </c>
      <c r="AB302" s="99" t="s">
        <v>207</v>
      </c>
      <c r="AC302" s="9">
        <v>264</v>
      </c>
      <c r="AD302" s="9" t="s">
        <v>207</v>
      </c>
      <c r="AE302" s="9">
        <v>104</v>
      </c>
      <c r="AF302" s="9" t="s">
        <v>315</v>
      </c>
      <c r="AG302" s="14" t="s">
        <v>326</v>
      </c>
      <c r="AH302" s="14" t="s">
        <v>207</v>
      </c>
      <c r="AI302" s="14" t="s">
        <v>327</v>
      </c>
      <c r="AJ302" s="14" t="s">
        <v>207</v>
      </c>
      <c r="AK302" s="9">
        <v>5</v>
      </c>
      <c r="AL302" s="14" t="s">
        <v>207</v>
      </c>
      <c r="AM302" s="9">
        <v>5</v>
      </c>
      <c r="AN302" s="14" t="s">
        <v>207</v>
      </c>
      <c r="AO302" s="9">
        <v>5</v>
      </c>
      <c r="AP302" s="14" t="s">
        <v>207</v>
      </c>
      <c r="AQ302" s="9">
        <v>5</v>
      </c>
      <c r="AR302" s="14" t="s">
        <v>207</v>
      </c>
      <c r="AS302" s="9" t="s">
        <v>0</v>
      </c>
      <c r="AT302" s="9" t="s">
        <v>318</v>
      </c>
      <c r="AU302" s="9" t="s">
        <v>376</v>
      </c>
      <c r="AV302" s="9" t="s">
        <v>320</v>
      </c>
      <c r="AW302" s="9" t="s">
        <v>593</v>
      </c>
      <c r="AX302" s="9">
        <v>9010600000</v>
      </c>
      <c r="AY302" s="99">
        <v>272</v>
      </c>
      <c r="AZ302" s="12" t="s">
        <v>207</v>
      </c>
      <c r="BA302" s="99">
        <v>25</v>
      </c>
      <c r="BB302" s="12" t="s">
        <v>207</v>
      </c>
      <c r="BC302" s="99">
        <v>23</v>
      </c>
      <c r="BD302" s="12" t="s">
        <v>207</v>
      </c>
      <c r="BE302" s="99">
        <v>22</v>
      </c>
      <c r="BF302" s="12" t="s">
        <v>321</v>
      </c>
      <c r="BG302" s="654">
        <v>21.712</v>
      </c>
      <c r="BH302" s="12" t="s">
        <v>321</v>
      </c>
      <c r="BI302" s="99">
        <v>12</v>
      </c>
      <c r="BJ302" s="12" t="s">
        <v>321</v>
      </c>
      <c r="BK302" s="754">
        <v>0</v>
      </c>
      <c r="BL302" s="12" t="s">
        <v>321</v>
      </c>
      <c r="BM302" s="754">
        <v>5.0999999999999997E-2</v>
      </c>
      <c r="BN302" s="12" t="s">
        <v>321</v>
      </c>
      <c r="BO302" s="754">
        <v>9.6609999999999996</v>
      </c>
      <c r="BP302" s="12" t="s">
        <v>321</v>
      </c>
      <c r="BQ302" s="754">
        <v>0</v>
      </c>
      <c r="BR302" s="12" t="s">
        <v>321</v>
      </c>
      <c r="BS302" s="654">
        <v>0</v>
      </c>
      <c r="BT302" s="12" t="s">
        <v>321</v>
      </c>
      <c r="BU302" s="654">
        <v>9.7119999999999997</v>
      </c>
      <c r="BV302" s="12" t="s">
        <v>321</v>
      </c>
      <c r="BW302" s="9">
        <v>0.16</v>
      </c>
      <c r="BX302" s="9" t="s">
        <v>322</v>
      </c>
      <c r="BY302" s="755">
        <v>107.1</v>
      </c>
      <c r="BZ302" s="9" t="s">
        <v>315</v>
      </c>
      <c r="CA302" s="755">
        <v>9.8000000000000007</v>
      </c>
      <c r="CB302" s="9" t="s">
        <v>315</v>
      </c>
      <c r="CC302" s="755">
        <v>9.1</v>
      </c>
      <c r="CD302" s="9" t="s">
        <v>315</v>
      </c>
      <c r="CE302" s="755">
        <v>46.3</v>
      </c>
      <c r="CF302" s="9" t="s">
        <v>323</v>
      </c>
      <c r="CG302" s="755">
        <v>26.5</v>
      </c>
      <c r="CH302" s="9" t="s">
        <v>323</v>
      </c>
      <c r="CI302" s="9"/>
      <c r="CJ302" s="9"/>
      <c r="CK302" s="9"/>
    </row>
    <row r="303" spans="1:89" s="98" customFormat="1" x14ac:dyDescent="0.25">
      <c r="A303" s="99">
        <v>10146766</v>
      </c>
      <c r="B303" s="99"/>
      <c r="C303" s="772">
        <v>1576</v>
      </c>
      <c r="D303" s="807">
        <v>0.05</v>
      </c>
      <c r="E303" s="772">
        <f t="shared" si="16"/>
        <v>1655</v>
      </c>
      <c r="F303" s="778">
        <v>1.1000000000000001</v>
      </c>
      <c r="G303" s="774">
        <f t="shared" si="17"/>
        <v>1821</v>
      </c>
      <c r="H303" s="776"/>
      <c r="I303" s="758"/>
      <c r="J303" s="776"/>
      <c r="K303" s="786"/>
      <c r="L303" s="9" t="s">
        <v>308</v>
      </c>
      <c r="M303" s="9" t="s">
        <v>2923</v>
      </c>
      <c r="N303" s="9" t="s">
        <v>397</v>
      </c>
      <c r="O303" s="9" t="s">
        <v>310</v>
      </c>
      <c r="P303" s="9" t="s">
        <v>311</v>
      </c>
      <c r="Q303" s="9" t="s">
        <v>371</v>
      </c>
      <c r="R303" s="9" t="s">
        <v>372</v>
      </c>
      <c r="S303" s="9" t="s">
        <v>314</v>
      </c>
      <c r="T303" s="98" t="s">
        <v>210</v>
      </c>
      <c r="U303" s="99">
        <v>141</v>
      </c>
      <c r="V303" s="99" t="s">
        <v>207</v>
      </c>
      <c r="W303" s="99">
        <v>250</v>
      </c>
      <c r="X303" s="99" t="s">
        <v>207</v>
      </c>
      <c r="Y303" s="99">
        <v>151</v>
      </c>
      <c r="Z303" s="99" t="s">
        <v>207</v>
      </c>
      <c r="AA303" s="631" t="s">
        <v>576</v>
      </c>
      <c r="AB303" s="99" t="s">
        <v>207</v>
      </c>
      <c r="AC303" s="9">
        <v>287</v>
      </c>
      <c r="AD303" s="9" t="s">
        <v>207</v>
      </c>
      <c r="AE303" s="9">
        <v>113</v>
      </c>
      <c r="AF303" s="9" t="s">
        <v>315</v>
      </c>
      <c r="AG303" s="14" t="s">
        <v>328</v>
      </c>
      <c r="AH303" s="14" t="s">
        <v>207</v>
      </c>
      <c r="AI303" s="14" t="s">
        <v>329</v>
      </c>
      <c r="AJ303" s="14" t="s">
        <v>207</v>
      </c>
      <c r="AK303" s="9">
        <v>5</v>
      </c>
      <c r="AL303" s="14" t="s">
        <v>207</v>
      </c>
      <c r="AM303" s="9">
        <v>5</v>
      </c>
      <c r="AN303" s="14" t="s">
        <v>207</v>
      </c>
      <c r="AO303" s="9">
        <v>5</v>
      </c>
      <c r="AP303" s="14" t="s">
        <v>207</v>
      </c>
      <c r="AQ303" s="9">
        <v>5</v>
      </c>
      <c r="AR303" s="14" t="s">
        <v>207</v>
      </c>
      <c r="AS303" s="9" t="s">
        <v>0</v>
      </c>
      <c r="AT303" s="9" t="s">
        <v>318</v>
      </c>
      <c r="AU303" s="9" t="s">
        <v>376</v>
      </c>
      <c r="AV303" s="9" t="s">
        <v>320</v>
      </c>
      <c r="AW303" s="9" t="s">
        <v>594</v>
      </c>
      <c r="AX303" s="9">
        <v>9010600000</v>
      </c>
      <c r="AY303" s="99">
        <v>292</v>
      </c>
      <c r="AZ303" s="12" t="s">
        <v>207</v>
      </c>
      <c r="BA303" s="99">
        <v>25</v>
      </c>
      <c r="BB303" s="12" t="s">
        <v>207</v>
      </c>
      <c r="BC303" s="99">
        <v>23</v>
      </c>
      <c r="BD303" s="12" t="s">
        <v>207</v>
      </c>
      <c r="BE303" s="99">
        <v>25</v>
      </c>
      <c r="BF303" s="12" t="s">
        <v>321</v>
      </c>
      <c r="BG303" s="654">
        <v>24.064</v>
      </c>
      <c r="BH303" s="12" t="s">
        <v>321</v>
      </c>
      <c r="BI303" s="99">
        <v>13</v>
      </c>
      <c r="BJ303" s="12" t="s">
        <v>321</v>
      </c>
      <c r="BK303" s="754">
        <v>0</v>
      </c>
      <c r="BL303" s="12" t="s">
        <v>321</v>
      </c>
      <c r="BM303" s="754">
        <v>5.0999999999999997E-2</v>
      </c>
      <c r="BN303" s="12" t="s">
        <v>321</v>
      </c>
      <c r="BO303" s="754">
        <v>11.012</v>
      </c>
      <c r="BP303" s="12" t="s">
        <v>321</v>
      </c>
      <c r="BQ303" s="754">
        <v>0</v>
      </c>
      <c r="BR303" s="12" t="s">
        <v>321</v>
      </c>
      <c r="BS303" s="654">
        <v>0</v>
      </c>
      <c r="BT303" s="12" t="s">
        <v>321</v>
      </c>
      <c r="BU303" s="654">
        <v>11.064</v>
      </c>
      <c r="BV303" s="12" t="s">
        <v>321</v>
      </c>
      <c r="BW303" s="9">
        <v>0.17</v>
      </c>
      <c r="BX303" s="9" t="s">
        <v>322</v>
      </c>
      <c r="BY303" s="755">
        <v>115</v>
      </c>
      <c r="BZ303" s="9" t="s">
        <v>315</v>
      </c>
      <c r="CA303" s="755">
        <v>9.8000000000000007</v>
      </c>
      <c r="CB303" s="9" t="s">
        <v>315</v>
      </c>
      <c r="CC303" s="755">
        <v>9.1</v>
      </c>
      <c r="CD303" s="9" t="s">
        <v>315</v>
      </c>
      <c r="CE303" s="755">
        <v>50.7</v>
      </c>
      <c r="CF303" s="9" t="s">
        <v>323</v>
      </c>
      <c r="CG303" s="755">
        <v>28.7</v>
      </c>
      <c r="CH303" s="9" t="s">
        <v>323</v>
      </c>
      <c r="CI303" s="9"/>
      <c r="CJ303" s="9"/>
      <c r="CK303" s="9"/>
    </row>
    <row r="304" spans="1:89" s="98" customFormat="1" x14ac:dyDescent="0.25">
      <c r="A304" s="99">
        <v>10146767</v>
      </c>
      <c r="B304" s="99"/>
      <c r="C304" s="772">
        <v>1776</v>
      </c>
      <c r="D304" s="807">
        <v>0.05</v>
      </c>
      <c r="E304" s="772">
        <f t="shared" si="16"/>
        <v>1865</v>
      </c>
      <c r="F304" s="778">
        <v>1.1000000000000001</v>
      </c>
      <c r="G304" s="774">
        <f t="shared" si="17"/>
        <v>2052</v>
      </c>
      <c r="H304" s="776"/>
      <c r="I304" s="758"/>
      <c r="J304" s="776"/>
      <c r="K304" s="786"/>
      <c r="L304" s="9" t="s">
        <v>308</v>
      </c>
      <c r="M304" s="9" t="s">
        <v>2922</v>
      </c>
      <c r="N304" s="9" t="s">
        <v>397</v>
      </c>
      <c r="O304" s="9" t="s">
        <v>310</v>
      </c>
      <c r="P304" s="9" t="s">
        <v>311</v>
      </c>
      <c r="Q304" s="9" t="s">
        <v>371</v>
      </c>
      <c r="R304" s="9" t="s">
        <v>372</v>
      </c>
      <c r="S304" s="9" t="s">
        <v>314</v>
      </c>
      <c r="T304" s="98" t="s">
        <v>210</v>
      </c>
      <c r="U304" s="99">
        <v>152</v>
      </c>
      <c r="V304" s="99" t="s">
        <v>207</v>
      </c>
      <c r="W304" s="99">
        <v>270</v>
      </c>
      <c r="X304" s="99" t="s">
        <v>207</v>
      </c>
      <c r="Y304" s="99">
        <v>162</v>
      </c>
      <c r="Z304" s="99" t="s">
        <v>207</v>
      </c>
      <c r="AA304" s="631" t="s">
        <v>577</v>
      </c>
      <c r="AB304" s="99" t="s">
        <v>207</v>
      </c>
      <c r="AC304" s="9">
        <v>310</v>
      </c>
      <c r="AD304" s="9" t="s">
        <v>207</v>
      </c>
      <c r="AE304" s="9">
        <v>122</v>
      </c>
      <c r="AF304" s="9" t="s">
        <v>315</v>
      </c>
      <c r="AG304" s="14" t="s">
        <v>330</v>
      </c>
      <c r="AH304" s="14" t="s">
        <v>207</v>
      </c>
      <c r="AI304" s="14" t="s">
        <v>331</v>
      </c>
      <c r="AJ304" s="14" t="s">
        <v>207</v>
      </c>
      <c r="AK304" s="9">
        <v>5</v>
      </c>
      <c r="AL304" s="14" t="s">
        <v>207</v>
      </c>
      <c r="AM304" s="9">
        <v>5</v>
      </c>
      <c r="AN304" s="14" t="s">
        <v>207</v>
      </c>
      <c r="AO304" s="9">
        <v>5</v>
      </c>
      <c r="AP304" s="14" t="s">
        <v>207</v>
      </c>
      <c r="AQ304" s="9">
        <v>5</v>
      </c>
      <c r="AR304" s="14" t="s">
        <v>207</v>
      </c>
      <c r="AS304" s="9" t="s">
        <v>0</v>
      </c>
      <c r="AT304" s="9" t="s">
        <v>318</v>
      </c>
      <c r="AU304" s="9" t="s">
        <v>376</v>
      </c>
      <c r="AV304" s="9" t="s">
        <v>320</v>
      </c>
      <c r="AW304" s="9" t="s">
        <v>595</v>
      </c>
      <c r="AX304" s="9">
        <v>9010600000</v>
      </c>
      <c r="AY304" s="99">
        <v>312</v>
      </c>
      <c r="AZ304" s="12" t="s">
        <v>207</v>
      </c>
      <c r="BA304" s="99">
        <v>25</v>
      </c>
      <c r="BB304" s="12" t="s">
        <v>207</v>
      </c>
      <c r="BC304" s="99">
        <v>23</v>
      </c>
      <c r="BD304" s="12" t="s">
        <v>207</v>
      </c>
      <c r="BE304" s="99">
        <v>26</v>
      </c>
      <c r="BF304" s="12" t="s">
        <v>321</v>
      </c>
      <c r="BG304" s="654">
        <v>25.815999999999999</v>
      </c>
      <c r="BH304" s="12" t="s">
        <v>321</v>
      </c>
      <c r="BI304" s="99">
        <v>14</v>
      </c>
      <c r="BJ304" s="12" t="s">
        <v>321</v>
      </c>
      <c r="BK304" s="754">
        <v>0</v>
      </c>
      <c r="BL304" s="12" t="s">
        <v>321</v>
      </c>
      <c r="BM304" s="754">
        <v>5.0999999999999997E-2</v>
      </c>
      <c r="BN304" s="12" t="s">
        <v>321</v>
      </c>
      <c r="BO304" s="754">
        <v>11.763999999999999</v>
      </c>
      <c r="BP304" s="12" t="s">
        <v>321</v>
      </c>
      <c r="BQ304" s="754">
        <v>0</v>
      </c>
      <c r="BR304" s="12" t="s">
        <v>321</v>
      </c>
      <c r="BS304" s="654">
        <v>0</v>
      </c>
      <c r="BT304" s="12" t="s">
        <v>321</v>
      </c>
      <c r="BU304" s="654">
        <v>11.816000000000001</v>
      </c>
      <c r="BV304" s="12" t="s">
        <v>321</v>
      </c>
      <c r="BW304" s="9">
        <v>0.18</v>
      </c>
      <c r="BX304" s="9" t="s">
        <v>322</v>
      </c>
      <c r="BY304" s="755">
        <v>122.8</v>
      </c>
      <c r="BZ304" s="9" t="s">
        <v>315</v>
      </c>
      <c r="CA304" s="755">
        <v>9.8000000000000007</v>
      </c>
      <c r="CB304" s="9" t="s">
        <v>315</v>
      </c>
      <c r="CC304" s="755">
        <v>9.1</v>
      </c>
      <c r="CD304" s="9" t="s">
        <v>315</v>
      </c>
      <c r="CE304" s="755">
        <v>52.9</v>
      </c>
      <c r="CF304" s="9" t="s">
        <v>323</v>
      </c>
      <c r="CG304" s="755">
        <v>30.9</v>
      </c>
      <c r="CH304" s="9" t="s">
        <v>323</v>
      </c>
      <c r="CI304" s="9"/>
      <c r="CJ304" s="9"/>
      <c r="CK304" s="9"/>
    </row>
    <row r="305" spans="1:89" s="98" customFormat="1" x14ac:dyDescent="0.25">
      <c r="A305" s="99">
        <v>10146768</v>
      </c>
      <c r="B305" s="99"/>
      <c r="C305" s="772">
        <v>2001</v>
      </c>
      <c r="D305" s="807">
        <v>0.05</v>
      </c>
      <c r="E305" s="772">
        <f t="shared" si="16"/>
        <v>2101</v>
      </c>
      <c r="F305" s="778">
        <v>1.1000000000000001</v>
      </c>
      <c r="G305" s="774">
        <f t="shared" si="17"/>
        <v>2311</v>
      </c>
      <c r="H305" s="776"/>
      <c r="I305" s="758"/>
      <c r="J305" s="776"/>
      <c r="K305" s="786"/>
      <c r="L305" s="9" t="s">
        <v>308</v>
      </c>
      <c r="M305" s="9" t="s">
        <v>2921</v>
      </c>
      <c r="N305" s="9" t="s">
        <v>397</v>
      </c>
      <c r="O305" s="9" t="s">
        <v>310</v>
      </c>
      <c r="P305" s="9" t="s">
        <v>311</v>
      </c>
      <c r="Q305" s="9" t="s">
        <v>371</v>
      </c>
      <c r="R305" s="9" t="s">
        <v>372</v>
      </c>
      <c r="S305" s="9" t="s">
        <v>314</v>
      </c>
      <c r="T305" s="98" t="s">
        <v>210</v>
      </c>
      <c r="U305" s="99">
        <v>163</v>
      </c>
      <c r="V305" s="99" t="s">
        <v>207</v>
      </c>
      <c r="W305" s="99">
        <v>290</v>
      </c>
      <c r="X305" s="99" t="s">
        <v>207</v>
      </c>
      <c r="Y305" s="99">
        <v>173</v>
      </c>
      <c r="Z305" s="99" t="s">
        <v>207</v>
      </c>
      <c r="AA305" s="631" t="s">
        <v>578</v>
      </c>
      <c r="AB305" s="99" t="s">
        <v>207</v>
      </c>
      <c r="AC305" s="9">
        <v>333</v>
      </c>
      <c r="AD305" s="9" t="s">
        <v>207</v>
      </c>
      <c r="AE305" s="9">
        <v>131</v>
      </c>
      <c r="AF305" s="9" t="s">
        <v>315</v>
      </c>
      <c r="AG305" s="14" t="s">
        <v>332</v>
      </c>
      <c r="AH305" s="14" t="s">
        <v>207</v>
      </c>
      <c r="AI305" s="14" t="s">
        <v>333</v>
      </c>
      <c r="AJ305" s="14" t="s">
        <v>207</v>
      </c>
      <c r="AK305" s="9">
        <v>5</v>
      </c>
      <c r="AL305" s="14" t="s">
        <v>207</v>
      </c>
      <c r="AM305" s="9">
        <v>5</v>
      </c>
      <c r="AN305" s="14" t="s">
        <v>207</v>
      </c>
      <c r="AO305" s="9">
        <v>5</v>
      </c>
      <c r="AP305" s="14" t="s">
        <v>207</v>
      </c>
      <c r="AQ305" s="9">
        <v>5</v>
      </c>
      <c r="AR305" s="14" t="s">
        <v>207</v>
      </c>
      <c r="AS305" s="9" t="s">
        <v>0</v>
      </c>
      <c r="AT305" s="9" t="s">
        <v>318</v>
      </c>
      <c r="AU305" s="9" t="s">
        <v>376</v>
      </c>
      <c r="AV305" s="9" t="s">
        <v>320</v>
      </c>
      <c r="AW305" s="9" t="s">
        <v>596</v>
      </c>
      <c r="AX305" s="9">
        <v>9010600000</v>
      </c>
      <c r="AY305" s="99">
        <v>330</v>
      </c>
      <c r="AZ305" s="12" t="s">
        <v>207</v>
      </c>
      <c r="BA305" s="99">
        <v>25</v>
      </c>
      <c r="BB305" s="12" t="s">
        <v>207</v>
      </c>
      <c r="BC305" s="99">
        <v>23</v>
      </c>
      <c r="BD305" s="12" t="s">
        <v>207</v>
      </c>
      <c r="BE305" s="99">
        <v>27</v>
      </c>
      <c r="BF305" s="12" t="s">
        <v>321</v>
      </c>
      <c r="BG305" s="654">
        <v>26.047999999999998</v>
      </c>
      <c r="BH305" s="12" t="s">
        <v>321</v>
      </c>
      <c r="BI305" s="99">
        <v>14</v>
      </c>
      <c r="BJ305" s="12" t="s">
        <v>321</v>
      </c>
      <c r="BK305" s="754">
        <v>0</v>
      </c>
      <c r="BL305" s="12" t="s">
        <v>321</v>
      </c>
      <c r="BM305" s="754">
        <v>5.0999999999999997E-2</v>
      </c>
      <c r="BN305" s="12" t="s">
        <v>321</v>
      </c>
      <c r="BO305" s="754">
        <v>11.996</v>
      </c>
      <c r="BP305" s="12" t="s">
        <v>321</v>
      </c>
      <c r="BQ305" s="754">
        <v>0</v>
      </c>
      <c r="BR305" s="12" t="s">
        <v>321</v>
      </c>
      <c r="BS305" s="654">
        <v>0</v>
      </c>
      <c r="BT305" s="12" t="s">
        <v>321</v>
      </c>
      <c r="BU305" s="654">
        <v>12.048</v>
      </c>
      <c r="BV305" s="12" t="s">
        <v>321</v>
      </c>
      <c r="BW305" s="9">
        <v>0.19</v>
      </c>
      <c r="BX305" s="9" t="s">
        <v>322</v>
      </c>
      <c r="BY305" s="755">
        <v>129.9</v>
      </c>
      <c r="BZ305" s="9" t="s">
        <v>315</v>
      </c>
      <c r="CA305" s="755">
        <v>9.8000000000000007</v>
      </c>
      <c r="CB305" s="9" t="s">
        <v>315</v>
      </c>
      <c r="CC305" s="755">
        <v>9.1</v>
      </c>
      <c r="CD305" s="9" t="s">
        <v>315</v>
      </c>
      <c r="CE305" s="755">
        <v>55.1</v>
      </c>
      <c r="CF305" s="9" t="s">
        <v>323</v>
      </c>
      <c r="CG305" s="755">
        <v>30.9</v>
      </c>
      <c r="CH305" s="9" t="s">
        <v>323</v>
      </c>
      <c r="CI305" s="9"/>
      <c r="CJ305" s="9"/>
      <c r="CK305" s="9"/>
    </row>
    <row r="306" spans="1:89" s="98" customFormat="1" x14ac:dyDescent="0.25">
      <c r="A306" s="99">
        <v>10146769</v>
      </c>
      <c r="B306" s="99"/>
      <c r="C306" s="772">
        <v>2248</v>
      </c>
      <c r="D306" s="807">
        <v>0.05</v>
      </c>
      <c r="E306" s="772">
        <f t="shared" si="16"/>
        <v>2360</v>
      </c>
      <c r="F306" s="778">
        <v>1.1000000000000001</v>
      </c>
      <c r="G306" s="774">
        <f t="shared" si="17"/>
        <v>2596</v>
      </c>
      <c r="H306" s="776"/>
      <c r="I306" s="758"/>
      <c r="J306" s="776"/>
      <c r="K306" s="786"/>
      <c r="L306" s="9" t="s">
        <v>308</v>
      </c>
      <c r="M306" s="9" t="s">
        <v>2920</v>
      </c>
      <c r="N306" s="9" t="s">
        <v>397</v>
      </c>
      <c r="O306" s="9" t="s">
        <v>310</v>
      </c>
      <c r="P306" s="9" t="s">
        <v>311</v>
      </c>
      <c r="Q306" s="9" t="s">
        <v>371</v>
      </c>
      <c r="R306" s="9" t="s">
        <v>372</v>
      </c>
      <c r="S306" s="9" t="s">
        <v>314</v>
      </c>
      <c r="T306" s="98" t="s">
        <v>210</v>
      </c>
      <c r="U306" s="99">
        <v>174</v>
      </c>
      <c r="V306" s="99" t="s">
        <v>207</v>
      </c>
      <c r="W306" s="99">
        <v>310</v>
      </c>
      <c r="X306" s="99" t="s">
        <v>207</v>
      </c>
      <c r="Y306" s="99">
        <v>184</v>
      </c>
      <c r="Z306" s="99" t="s">
        <v>207</v>
      </c>
      <c r="AA306" s="631" t="s">
        <v>579</v>
      </c>
      <c r="AB306" s="99" t="s">
        <v>207</v>
      </c>
      <c r="AC306" s="9">
        <v>355</v>
      </c>
      <c r="AD306" s="9" t="s">
        <v>207</v>
      </c>
      <c r="AE306" s="9">
        <v>140</v>
      </c>
      <c r="AF306" s="9" t="s">
        <v>315</v>
      </c>
      <c r="AG306" s="14" t="s">
        <v>334</v>
      </c>
      <c r="AH306" s="14" t="s">
        <v>207</v>
      </c>
      <c r="AI306" s="14" t="s">
        <v>335</v>
      </c>
      <c r="AJ306" s="14" t="s">
        <v>207</v>
      </c>
      <c r="AK306" s="9">
        <v>5</v>
      </c>
      <c r="AL306" s="14" t="s">
        <v>207</v>
      </c>
      <c r="AM306" s="9">
        <v>5</v>
      </c>
      <c r="AN306" s="14" t="s">
        <v>207</v>
      </c>
      <c r="AO306" s="9">
        <v>5</v>
      </c>
      <c r="AP306" s="14" t="s">
        <v>207</v>
      </c>
      <c r="AQ306" s="9">
        <v>5</v>
      </c>
      <c r="AR306" s="14" t="s">
        <v>207</v>
      </c>
      <c r="AS306" s="9" t="s">
        <v>0</v>
      </c>
      <c r="AT306" s="9" t="s">
        <v>318</v>
      </c>
      <c r="AU306" s="9" t="s">
        <v>376</v>
      </c>
      <c r="AV306" s="9" t="s">
        <v>320</v>
      </c>
      <c r="AW306" s="9" t="s">
        <v>597</v>
      </c>
      <c r="AX306" s="9">
        <v>9010600000</v>
      </c>
      <c r="AY306" s="99">
        <v>351</v>
      </c>
      <c r="AZ306" s="12" t="s">
        <v>207</v>
      </c>
      <c r="BA306" s="99">
        <v>25</v>
      </c>
      <c r="BB306" s="12" t="s">
        <v>207</v>
      </c>
      <c r="BC306" s="99">
        <v>23</v>
      </c>
      <c r="BD306" s="12" t="s">
        <v>207</v>
      </c>
      <c r="BE306" s="99">
        <v>31</v>
      </c>
      <c r="BF306" s="12" t="s">
        <v>321</v>
      </c>
      <c r="BG306" s="654">
        <v>30.559000000000001</v>
      </c>
      <c r="BH306" s="12" t="s">
        <v>321</v>
      </c>
      <c r="BI306" s="99">
        <v>19</v>
      </c>
      <c r="BJ306" s="12" t="s">
        <v>321</v>
      </c>
      <c r="BK306" s="754">
        <v>0</v>
      </c>
      <c r="BL306" s="12" t="s">
        <v>321</v>
      </c>
      <c r="BM306" s="754">
        <v>5.0999999999999997E-2</v>
      </c>
      <c r="BN306" s="12" t="s">
        <v>321</v>
      </c>
      <c r="BO306" s="754">
        <v>11.507999999999999</v>
      </c>
      <c r="BP306" s="12" t="s">
        <v>321</v>
      </c>
      <c r="BQ306" s="754">
        <v>0</v>
      </c>
      <c r="BR306" s="12" t="s">
        <v>321</v>
      </c>
      <c r="BS306" s="654">
        <v>0</v>
      </c>
      <c r="BT306" s="12" t="s">
        <v>321</v>
      </c>
      <c r="BU306" s="654">
        <v>11.558999999999999</v>
      </c>
      <c r="BV306" s="12" t="s">
        <v>321</v>
      </c>
      <c r="BW306" s="9">
        <v>0.2</v>
      </c>
      <c r="BX306" s="9" t="s">
        <v>322</v>
      </c>
      <c r="BY306" s="755">
        <v>138.19999999999999</v>
      </c>
      <c r="BZ306" s="9" t="s">
        <v>315</v>
      </c>
      <c r="CA306" s="755">
        <v>9.8000000000000007</v>
      </c>
      <c r="CB306" s="9" t="s">
        <v>315</v>
      </c>
      <c r="CC306" s="755">
        <v>9.1</v>
      </c>
      <c r="CD306" s="9" t="s">
        <v>315</v>
      </c>
      <c r="CE306" s="755">
        <v>63.9</v>
      </c>
      <c r="CF306" s="9" t="s">
        <v>323</v>
      </c>
      <c r="CG306" s="755">
        <v>41.9</v>
      </c>
      <c r="CH306" s="9" t="s">
        <v>323</v>
      </c>
      <c r="CI306" s="9"/>
      <c r="CJ306" s="9"/>
      <c r="CK306" s="9"/>
    </row>
    <row r="307" spans="1:89" s="98" customFormat="1" x14ac:dyDescent="0.25">
      <c r="A307" s="99">
        <v>10146770</v>
      </c>
      <c r="B307" s="99"/>
      <c r="C307" s="772">
        <v>2520</v>
      </c>
      <c r="D307" s="807">
        <v>0.05</v>
      </c>
      <c r="E307" s="772">
        <f t="shared" si="16"/>
        <v>2646</v>
      </c>
      <c r="F307" s="778">
        <v>1.1000000000000001</v>
      </c>
      <c r="G307" s="774">
        <f t="shared" si="17"/>
        <v>2911</v>
      </c>
      <c r="H307" s="776"/>
      <c r="I307" s="758"/>
      <c r="J307" s="776"/>
      <c r="K307" s="786"/>
      <c r="L307" s="9" t="s">
        <v>308</v>
      </c>
      <c r="M307" s="9" t="s">
        <v>2919</v>
      </c>
      <c r="N307" s="9" t="s">
        <v>397</v>
      </c>
      <c r="O307" s="9" t="s">
        <v>310</v>
      </c>
      <c r="P307" s="9" t="s">
        <v>311</v>
      </c>
      <c r="Q307" s="9" t="s">
        <v>371</v>
      </c>
      <c r="R307" s="9" t="s">
        <v>372</v>
      </c>
      <c r="S307" s="9" t="s">
        <v>314</v>
      </c>
      <c r="T307" s="98" t="s">
        <v>210</v>
      </c>
      <c r="U307" s="99">
        <v>186</v>
      </c>
      <c r="V307" s="99" t="s">
        <v>207</v>
      </c>
      <c r="W307" s="99">
        <v>330</v>
      </c>
      <c r="X307" s="99" t="s">
        <v>207</v>
      </c>
      <c r="Y307" s="99">
        <v>196</v>
      </c>
      <c r="Z307" s="99" t="s">
        <v>207</v>
      </c>
      <c r="AA307" s="631" t="s">
        <v>580</v>
      </c>
      <c r="AB307" s="99" t="s">
        <v>207</v>
      </c>
      <c r="AC307" s="9">
        <v>379</v>
      </c>
      <c r="AD307" s="9" t="s">
        <v>207</v>
      </c>
      <c r="AE307" s="9">
        <v>149</v>
      </c>
      <c r="AF307" s="9" t="s">
        <v>315</v>
      </c>
      <c r="AG307" s="14" t="s">
        <v>336</v>
      </c>
      <c r="AH307" s="14" t="s">
        <v>207</v>
      </c>
      <c r="AI307" s="14" t="s">
        <v>337</v>
      </c>
      <c r="AJ307" s="14" t="s">
        <v>207</v>
      </c>
      <c r="AK307" s="9">
        <v>5</v>
      </c>
      <c r="AL307" s="14" t="s">
        <v>207</v>
      </c>
      <c r="AM307" s="9">
        <v>5</v>
      </c>
      <c r="AN307" s="14" t="s">
        <v>207</v>
      </c>
      <c r="AO307" s="9">
        <v>5</v>
      </c>
      <c r="AP307" s="14" t="s">
        <v>207</v>
      </c>
      <c r="AQ307" s="9">
        <v>5</v>
      </c>
      <c r="AR307" s="14" t="s">
        <v>207</v>
      </c>
      <c r="AS307" s="9" t="s">
        <v>0</v>
      </c>
      <c r="AT307" s="9" t="s">
        <v>318</v>
      </c>
      <c r="AU307" s="9" t="s">
        <v>376</v>
      </c>
      <c r="AV307" s="9" t="s">
        <v>320</v>
      </c>
      <c r="AW307" s="9" t="s">
        <v>598</v>
      </c>
      <c r="AX307" s="9">
        <v>9010600000</v>
      </c>
      <c r="AY307" s="99">
        <v>371</v>
      </c>
      <c r="AZ307" s="12" t="s">
        <v>207</v>
      </c>
      <c r="BA307" s="99">
        <v>25</v>
      </c>
      <c r="BB307" s="12" t="s">
        <v>207</v>
      </c>
      <c r="BC307" s="99">
        <v>23</v>
      </c>
      <c r="BD307" s="12" t="s">
        <v>207</v>
      </c>
      <c r="BE307" s="99">
        <v>32</v>
      </c>
      <c r="BF307" s="12" t="s">
        <v>321</v>
      </c>
      <c r="BG307" s="654">
        <v>31.911000000000001</v>
      </c>
      <c r="BH307" s="12" t="s">
        <v>321</v>
      </c>
      <c r="BI307" s="99">
        <v>20</v>
      </c>
      <c r="BJ307" s="12" t="s">
        <v>321</v>
      </c>
      <c r="BK307" s="754">
        <v>0</v>
      </c>
      <c r="BL307" s="12" t="s">
        <v>321</v>
      </c>
      <c r="BM307" s="754">
        <v>5.0999999999999997E-2</v>
      </c>
      <c r="BN307" s="12" t="s">
        <v>321</v>
      </c>
      <c r="BO307" s="754">
        <v>11.86</v>
      </c>
      <c r="BP307" s="12" t="s">
        <v>321</v>
      </c>
      <c r="BQ307" s="754">
        <v>0</v>
      </c>
      <c r="BR307" s="12" t="s">
        <v>321</v>
      </c>
      <c r="BS307" s="654">
        <v>0</v>
      </c>
      <c r="BT307" s="12" t="s">
        <v>321</v>
      </c>
      <c r="BU307" s="654">
        <v>11.911</v>
      </c>
      <c r="BV307" s="12" t="s">
        <v>321</v>
      </c>
      <c r="BW307" s="9">
        <v>0.22</v>
      </c>
      <c r="BX307" s="9" t="s">
        <v>322</v>
      </c>
      <c r="BY307" s="755">
        <v>146.1</v>
      </c>
      <c r="BZ307" s="9" t="s">
        <v>315</v>
      </c>
      <c r="CA307" s="755">
        <v>9.8000000000000007</v>
      </c>
      <c r="CB307" s="9" t="s">
        <v>315</v>
      </c>
      <c r="CC307" s="755">
        <v>9.1</v>
      </c>
      <c r="CD307" s="9" t="s">
        <v>315</v>
      </c>
      <c r="CE307" s="755">
        <v>68.3</v>
      </c>
      <c r="CF307" s="9" t="s">
        <v>323</v>
      </c>
      <c r="CG307" s="755">
        <v>44.1</v>
      </c>
      <c r="CH307" s="9" t="s">
        <v>323</v>
      </c>
      <c r="CI307" s="9"/>
      <c r="CJ307" s="9"/>
      <c r="CK307" s="9"/>
    </row>
    <row r="308" spans="1:89" s="98" customFormat="1" x14ac:dyDescent="0.25">
      <c r="A308" s="99">
        <v>10146771</v>
      </c>
      <c r="B308" s="99"/>
      <c r="C308" s="772">
        <v>2815</v>
      </c>
      <c r="D308" s="807">
        <v>0.05</v>
      </c>
      <c r="E308" s="772">
        <f t="shared" si="16"/>
        <v>2956</v>
      </c>
      <c r="F308" s="778">
        <v>1.1000000000000001</v>
      </c>
      <c r="G308" s="774">
        <f t="shared" si="17"/>
        <v>3252</v>
      </c>
      <c r="H308" s="776"/>
      <c r="I308" s="758"/>
      <c r="J308" s="776"/>
      <c r="K308" s="786"/>
      <c r="L308" s="9" t="s">
        <v>308</v>
      </c>
      <c r="M308" s="9" t="s">
        <v>2918</v>
      </c>
      <c r="N308" s="9" t="s">
        <v>397</v>
      </c>
      <c r="O308" s="9" t="s">
        <v>310</v>
      </c>
      <c r="P308" s="9" t="s">
        <v>311</v>
      </c>
      <c r="Q308" s="9" t="s">
        <v>371</v>
      </c>
      <c r="R308" s="9" t="s">
        <v>372</v>
      </c>
      <c r="S308" s="9" t="s">
        <v>314</v>
      </c>
      <c r="T308" s="98" t="s">
        <v>210</v>
      </c>
      <c r="U308" s="99">
        <v>197</v>
      </c>
      <c r="V308" s="99" t="s">
        <v>207</v>
      </c>
      <c r="W308" s="99">
        <v>350</v>
      </c>
      <c r="X308" s="99" t="s">
        <v>207</v>
      </c>
      <c r="Y308" s="99">
        <v>207</v>
      </c>
      <c r="Z308" s="99" t="s">
        <v>207</v>
      </c>
      <c r="AA308" s="631" t="s">
        <v>581</v>
      </c>
      <c r="AB308" s="99" t="s">
        <v>207</v>
      </c>
      <c r="AC308" s="9">
        <v>402</v>
      </c>
      <c r="AD308" s="9" t="s">
        <v>207</v>
      </c>
      <c r="AE308" s="9">
        <v>158</v>
      </c>
      <c r="AF308" s="9" t="s">
        <v>315</v>
      </c>
      <c r="AG308" s="14" t="s">
        <v>338</v>
      </c>
      <c r="AH308" s="14" t="s">
        <v>207</v>
      </c>
      <c r="AI308" s="14" t="s">
        <v>339</v>
      </c>
      <c r="AJ308" s="14" t="s">
        <v>207</v>
      </c>
      <c r="AK308" s="9">
        <v>5</v>
      </c>
      <c r="AL308" s="14" t="s">
        <v>207</v>
      </c>
      <c r="AM308" s="9">
        <v>5</v>
      </c>
      <c r="AN308" s="14" t="s">
        <v>207</v>
      </c>
      <c r="AO308" s="9">
        <v>5</v>
      </c>
      <c r="AP308" s="14" t="s">
        <v>207</v>
      </c>
      <c r="AQ308" s="9">
        <v>5</v>
      </c>
      <c r="AR308" s="14" t="s">
        <v>207</v>
      </c>
      <c r="AS308" s="9" t="s">
        <v>0</v>
      </c>
      <c r="AT308" s="9" t="s">
        <v>318</v>
      </c>
      <c r="AU308" s="9" t="s">
        <v>376</v>
      </c>
      <c r="AV308" s="9" t="s">
        <v>320</v>
      </c>
      <c r="AW308" s="9" t="s">
        <v>599</v>
      </c>
      <c r="AX308" s="9">
        <v>9010600000</v>
      </c>
      <c r="AY308" s="99">
        <v>391</v>
      </c>
      <c r="AZ308" s="12" t="s">
        <v>207</v>
      </c>
      <c r="BA308" s="99">
        <v>25</v>
      </c>
      <c r="BB308" s="12" t="s">
        <v>207</v>
      </c>
      <c r="BC308" s="99">
        <v>23</v>
      </c>
      <c r="BD308" s="12" t="s">
        <v>207</v>
      </c>
      <c r="BE308" s="99">
        <v>39</v>
      </c>
      <c r="BF308" s="12" t="s">
        <v>321</v>
      </c>
      <c r="BG308" s="654">
        <v>38.143000000000001</v>
      </c>
      <c r="BH308" s="12" t="s">
        <v>321</v>
      </c>
      <c r="BI308" s="99">
        <v>26</v>
      </c>
      <c r="BJ308" s="12" t="s">
        <v>321</v>
      </c>
      <c r="BK308" s="754">
        <v>0</v>
      </c>
      <c r="BL308" s="12" t="s">
        <v>321</v>
      </c>
      <c r="BM308" s="754">
        <v>5.0999999999999997E-2</v>
      </c>
      <c r="BN308" s="12" t="s">
        <v>321</v>
      </c>
      <c r="BO308" s="754">
        <v>12.092000000000001</v>
      </c>
      <c r="BP308" s="12" t="s">
        <v>321</v>
      </c>
      <c r="BQ308" s="754">
        <v>0</v>
      </c>
      <c r="BR308" s="12" t="s">
        <v>321</v>
      </c>
      <c r="BS308" s="654">
        <v>0</v>
      </c>
      <c r="BT308" s="12" t="s">
        <v>321</v>
      </c>
      <c r="BU308" s="654">
        <v>12.143000000000001</v>
      </c>
      <c r="BV308" s="12" t="s">
        <v>321</v>
      </c>
      <c r="BW308" s="9">
        <v>0.23</v>
      </c>
      <c r="BX308" s="9" t="s">
        <v>322</v>
      </c>
      <c r="BY308" s="755">
        <v>153.9</v>
      </c>
      <c r="BZ308" s="9" t="s">
        <v>315</v>
      </c>
      <c r="CA308" s="755">
        <v>9.8000000000000007</v>
      </c>
      <c r="CB308" s="9" t="s">
        <v>315</v>
      </c>
      <c r="CC308" s="755">
        <v>9.1</v>
      </c>
      <c r="CD308" s="9" t="s">
        <v>315</v>
      </c>
      <c r="CE308" s="755">
        <v>83.8</v>
      </c>
      <c r="CF308" s="9" t="s">
        <v>323</v>
      </c>
      <c r="CG308" s="755">
        <v>57.3</v>
      </c>
      <c r="CH308" s="9" t="s">
        <v>323</v>
      </c>
      <c r="CI308" s="9"/>
      <c r="CJ308" s="9"/>
      <c r="CK308" s="9"/>
    </row>
    <row r="309" spans="1:89" s="98" customFormat="1" x14ac:dyDescent="0.25">
      <c r="A309" s="99">
        <v>10146772</v>
      </c>
      <c r="B309" s="99"/>
      <c r="C309" s="772">
        <v>3134</v>
      </c>
      <c r="D309" s="807">
        <v>0.05</v>
      </c>
      <c r="E309" s="772">
        <f t="shared" si="16"/>
        <v>3291</v>
      </c>
      <c r="F309" s="778">
        <v>1.1000000000000001</v>
      </c>
      <c r="G309" s="774">
        <f t="shared" si="17"/>
        <v>3620</v>
      </c>
      <c r="H309" s="776"/>
      <c r="I309" s="758"/>
      <c r="J309" s="776"/>
      <c r="K309" s="786"/>
      <c r="L309" s="9" t="s">
        <v>308</v>
      </c>
      <c r="M309" s="9" t="s">
        <v>2917</v>
      </c>
      <c r="N309" s="9" t="s">
        <v>397</v>
      </c>
      <c r="O309" s="9" t="s">
        <v>310</v>
      </c>
      <c r="P309" s="9" t="s">
        <v>311</v>
      </c>
      <c r="Q309" s="9" t="s">
        <v>371</v>
      </c>
      <c r="R309" s="9" t="s">
        <v>372</v>
      </c>
      <c r="S309" s="9" t="s">
        <v>314</v>
      </c>
      <c r="T309" s="98" t="s">
        <v>210</v>
      </c>
      <c r="U309" s="99">
        <v>208</v>
      </c>
      <c r="V309" s="99" t="s">
        <v>207</v>
      </c>
      <c r="W309" s="99">
        <v>370</v>
      </c>
      <c r="X309" s="99" t="s">
        <v>207</v>
      </c>
      <c r="Y309" s="99">
        <v>218</v>
      </c>
      <c r="Z309" s="99" t="s">
        <v>207</v>
      </c>
      <c r="AA309" s="631" t="s">
        <v>582</v>
      </c>
      <c r="AB309" s="99" t="s">
        <v>207</v>
      </c>
      <c r="AC309" s="9">
        <v>424</v>
      </c>
      <c r="AD309" s="9" t="s">
        <v>207</v>
      </c>
      <c r="AE309" s="9">
        <v>167</v>
      </c>
      <c r="AF309" s="9" t="s">
        <v>315</v>
      </c>
      <c r="AG309" s="14" t="s">
        <v>340</v>
      </c>
      <c r="AH309" s="14" t="s">
        <v>207</v>
      </c>
      <c r="AI309" s="14" t="s">
        <v>341</v>
      </c>
      <c r="AJ309" s="14" t="s">
        <v>207</v>
      </c>
      <c r="AK309" s="9">
        <v>5</v>
      </c>
      <c r="AL309" s="14" t="s">
        <v>207</v>
      </c>
      <c r="AM309" s="9">
        <v>5</v>
      </c>
      <c r="AN309" s="14" t="s">
        <v>207</v>
      </c>
      <c r="AO309" s="9">
        <v>5</v>
      </c>
      <c r="AP309" s="14" t="s">
        <v>207</v>
      </c>
      <c r="AQ309" s="9">
        <v>5</v>
      </c>
      <c r="AR309" s="14" t="s">
        <v>207</v>
      </c>
      <c r="AS309" s="9" t="s">
        <v>0</v>
      </c>
      <c r="AT309" s="9" t="s">
        <v>318</v>
      </c>
      <c r="AU309" s="9" t="s">
        <v>376</v>
      </c>
      <c r="AV309" s="9" t="s">
        <v>320</v>
      </c>
      <c r="AW309" s="9" t="s">
        <v>600</v>
      </c>
      <c r="AX309" s="9">
        <v>9010600000</v>
      </c>
      <c r="AY309" s="99">
        <v>419</v>
      </c>
      <c r="AZ309" s="12" t="s">
        <v>207</v>
      </c>
      <c r="BA309" s="99">
        <v>30</v>
      </c>
      <c r="BB309" s="12" t="s">
        <v>207</v>
      </c>
      <c r="BC309" s="99">
        <v>33</v>
      </c>
      <c r="BD309" s="12" t="s">
        <v>207</v>
      </c>
      <c r="BE309" s="99">
        <v>71</v>
      </c>
      <c r="BF309" s="12" t="s">
        <v>321</v>
      </c>
      <c r="BG309" s="654">
        <v>70.210999999999999</v>
      </c>
      <c r="BH309" s="12" t="s">
        <v>321</v>
      </c>
      <c r="BI309" s="99">
        <v>27</v>
      </c>
      <c r="BJ309" s="12" t="s">
        <v>321</v>
      </c>
      <c r="BK309" s="754">
        <v>0</v>
      </c>
      <c r="BL309" s="12" t="s">
        <v>321</v>
      </c>
      <c r="BM309" s="754">
        <v>5.0999999999999997E-2</v>
      </c>
      <c r="BN309" s="12" t="s">
        <v>321</v>
      </c>
      <c r="BO309" s="754">
        <v>4.8079999999999998</v>
      </c>
      <c r="BP309" s="12" t="s">
        <v>321</v>
      </c>
      <c r="BQ309" s="754">
        <v>0.02</v>
      </c>
      <c r="BR309" s="12" t="s">
        <v>321</v>
      </c>
      <c r="BS309" s="654">
        <v>38.331000000000003</v>
      </c>
      <c r="BT309" s="12" t="s">
        <v>321</v>
      </c>
      <c r="BU309" s="654">
        <v>43.210999999999999</v>
      </c>
      <c r="BV309" s="12" t="s">
        <v>321</v>
      </c>
      <c r="BW309" s="9">
        <v>0.42</v>
      </c>
      <c r="BX309" s="9" t="s">
        <v>322</v>
      </c>
      <c r="BY309" s="755">
        <v>165</v>
      </c>
      <c r="BZ309" s="9" t="s">
        <v>315</v>
      </c>
      <c r="CA309" s="755">
        <v>11.8</v>
      </c>
      <c r="CB309" s="9" t="s">
        <v>315</v>
      </c>
      <c r="CC309" s="755">
        <v>13</v>
      </c>
      <c r="CD309" s="9" t="s">
        <v>315</v>
      </c>
      <c r="CE309" s="755">
        <v>154.30000000000001</v>
      </c>
      <c r="CF309" s="9" t="s">
        <v>323</v>
      </c>
      <c r="CG309" s="755">
        <v>59.5</v>
      </c>
      <c r="CH309" s="9" t="s">
        <v>323</v>
      </c>
      <c r="CI309" s="9"/>
      <c r="CJ309" s="9"/>
      <c r="CK309" s="9"/>
    </row>
    <row r="310" spans="1:89" s="98" customFormat="1" x14ac:dyDescent="0.25">
      <c r="A310" s="99">
        <v>10146773</v>
      </c>
      <c r="B310" s="99"/>
      <c r="C310" s="772">
        <v>3476</v>
      </c>
      <c r="D310" s="807">
        <v>0.05</v>
      </c>
      <c r="E310" s="772">
        <f t="shared" si="16"/>
        <v>3650</v>
      </c>
      <c r="F310" s="778">
        <v>1.1000000000000001</v>
      </c>
      <c r="G310" s="774">
        <f t="shared" si="17"/>
        <v>4015</v>
      </c>
      <c r="H310" s="776"/>
      <c r="I310" s="758"/>
      <c r="J310" s="776"/>
      <c r="K310" s="786"/>
      <c r="L310" s="9" t="s">
        <v>308</v>
      </c>
      <c r="M310" s="9" t="s">
        <v>2949</v>
      </c>
      <c r="N310" s="9" t="s">
        <v>397</v>
      </c>
      <c r="O310" s="9" t="s">
        <v>310</v>
      </c>
      <c r="P310" s="9" t="s">
        <v>311</v>
      </c>
      <c r="Q310" s="9" t="s">
        <v>371</v>
      </c>
      <c r="R310" s="9" t="s">
        <v>372</v>
      </c>
      <c r="S310" s="9" t="s">
        <v>314</v>
      </c>
      <c r="T310" s="98" t="s">
        <v>210</v>
      </c>
      <c r="U310" s="99">
        <v>219</v>
      </c>
      <c r="V310" s="99" t="s">
        <v>207</v>
      </c>
      <c r="W310" s="99">
        <v>390</v>
      </c>
      <c r="X310" s="99" t="s">
        <v>207</v>
      </c>
      <c r="Y310" s="99">
        <v>229</v>
      </c>
      <c r="Z310" s="99" t="s">
        <v>207</v>
      </c>
      <c r="AA310" s="631" t="s">
        <v>583</v>
      </c>
      <c r="AB310" s="99" t="s">
        <v>207</v>
      </c>
      <c r="AC310" s="9">
        <v>447</v>
      </c>
      <c r="AD310" s="9" t="s">
        <v>207</v>
      </c>
      <c r="AE310" s="9">
        <v>176</v>
      </c>
      <c r="AF310" s="9" t="s">
        <v>315</v>
      </c>
      <c r="AG310" s="14" t="s">
        <v>342</v>
      </c>
      <c r="AH310" s="14" t="s">
        <v>207</v>
      </c>
      <c r="AI310" s="14" t="s">
        <v>343</v>
      </c>
      <c r="AJ310" s="14" t="s">
        <v>207</v>
      </c>
      <c r="AK310" s="9">
        <v>5</v>
      </c>
      <c r="AL310" s="14" t="s">
        <v>207</v>
      </c>
      <c r="AM310" s="9">
        <v>5</v>
      </c>
      <c r="AN310" s="14" t="s">
        <v>207</v>
      </c>
      <c r="AO310" s="9">
        <v>5</v>
      </c>
      <c r="AP310" s="14" t="s">
        <v>207</v>
      </c>
      <c r="AQ310" s="9">
        <v>5</v>
      </c>
      <c r="AR310" s="14" t="s">
        <v>207</v>
      </c>
      <c r="AS310" s="9" t="s">
        <v>0</v>
      </c>
      <c r="AT310" s="9" t="s">
        <v>318</v>
      </c>
      <c r="AU310" s="9" t="s">
        <v>376</v>
      </c>
      <c r="AV310" s="9" t="s">
        <v>320</v>
      </c>
      <c r="AW310" s="9" t="s">
        <v>601</v>
      </c>
      <c r="AX310" s="9">
        <v>9010600000</v>
      </c>
      <c r="AY310" s="99">
        <v>434</v>
      </c>
      <c r="AZ310" s="12" t="s">
        <v>207</v>
      </c>
      <c r="BA310" s="99">
        <v>30</v>
      </c>
      <c r="BB310" s="12" t="s">
        <v>207</v>
      </c>
      <c r="BC310" s="99">
        <v>33</v>
      </c>
      <c r="BD310" s="12" t="s">
        <v>207</v>
      </c>
      <c r="BE310" s="99">
        <v>75</v>
      </c>
      <c r="BF310" s="12" t="s">
        <v>321</v>
      </c>
      <c r="BG310" s="654">
        <v>74.393000000000001</v>
      </c>
      <c r="BH310" s="12" t="s">
        <v>321</v>
      </c>
      <c r="BI310" s="99">
        <v>29</v>
      </c>
      <c r="BJ310" s="12" t="s">
        <v>321</v>
      </c>
      <c r="BK310" s="754">
        <v>0</v>
      </c>
      <c r="BL310" s="12" t="s">
        <v>321</v>
      </c>
      <c r="BM310" s="754">
        <v>5.0999999999999997E-2</v>
      </c>
      <c r="BN310" s="12" t="s">
        <v>321</v>
      </c>
      <c r="BO310" s="754">
        <v>5.9080000000000004</v>
      </c>
      <c r="BP310" s="12" t="s">
        <v>321</v>
      </c>
      <c r="BQ310" s="754">
        <v>0.02</v>
      </c>
      <c r="BR310" s="12" t="s">
        <v>321</v>
      </c>
      <c r="BS310" s="654">
        <v>39.412999999999997</v>
      </c>
      <c r="BT310" s="12" t="s">
        <v>321</v>
      </c>
      <c r="BU310" s="654">
        <v>45.393000000000001</v>
      </c>
      <c r="BV310" s="12" t="s">
        <v>321</v>
      </c>
      <c r="BW310" s="9">
        <v>0.44</v>
      </c>
      <c r="BX310" s="9" t="s">
        <v>322</v>
      </c>
      <c r="BY310" s="755">
        <v>170.9</v>
      </c>
      <c r="BZ310" s="9" t="s">
        <v>315</v>
      </c>
      <c r="CA310" s="755">
        <v>11.8</v>
      </c>
      <c r="CB310" s="9" t="s">
        <v>315</v>
      </c>
      <c r="CC310" s="755">
        <v>13</v>
      </c>
      <c r="CD310" s="9" t="s">
        <v>315</v>
      </c>
      <c r="CE310" s="755">
        <v>163.1</v>
      </c>
      <c r="CF310" s="9" t="s">
        <v>323</v>
      </c>
      <c r="CG310" s="755">
        <v>63.9</v>
      </c>
      <c r="CH310" s="9" t="s">
        <v>323</v>
      </c>
      <c r="CI310" s="9"/>
      <c r="CJ310" s="9"/>
      <c r="CK310" s="9"/>
    </row>
    <row r="311" spans="1:89" s="98" customFormat="1" x14ac:dyDescent="0.25">
      <c r="A311" s="99">
        <v>10104738</v>
      </c>
      <c r="B311" s="99"/>
      <c r="C311" s="772">
        <v>1535</v>
      </c>
      <c r="D311" s="807">
        <v>0.05</v>
      </c>
      <c r="E311" s="772">
        <f t="shared" si="16"/>
        <v>1612</v>
      </c>
      <c r="F311" s="778">
        <v>1.1000000000000001</v>
      </c>
      <c r="G311" s="774">
        <f t="shared" si="17"/>
        <v>1773</v>
      </c>
      <c r="H311" s="776"/>
      <c r="I311" s="758"/>
      <c r="J311" s="776"/>
      <c r="K311" s="786"/>
      <c r="L311" s="9" t="s">
        <v>308</v>
      </c>
      <c r="M311" s="9" t="s">
        <v>3444</v>
      </c>
      <c r="N311" s="9" t="s">
        <v>397</v>
      </c>
      <c r="O311" s="9" t="s">
        <v>310</v>
      </c>
      <c r="P311" s="9" t="s">
        <v>311</v>
      </c>
      <c r="Q311" s="9" t="s">
        <v>371</v>
      </c>
      <c r="R311" s="9" t="s">
        <v>372</v>
      </c>
      <c r="S311" s="9" t="s">
        <v>373</v>
      </c>
      <c r="T311" s="98" t="s">
        <v>234</v>
      </c>
      <c r="U311" s="99">
        <v>143</v>
      </c>
      <c r="V311" s="99" t="s">
        <v>207</v>
      </c>
      <c r="W311" s="99">
        <v>190</v>
      </c>
      <c r="X311" s="99" t="s">
        <v>207</v>
      </c>
      <c r="Y311" s="99">
        <v>178</v>
      </c>
      <c r="Z311" s="99" t="s">
        <v>207</v>
      </c>
      <c r="AA311" s="99">
        <v>200</v>
      </c>
      <c r="AB311" s="99" t="s">
        <v>207</v>
      </c>
      <c r="AC311" s="9">
        <v>238</v>
      </c>
      <c r="AD311" s="9" t="s">
        <v>207</v>
      </c>
      <c r="AE311" s="9">
        <v>94</v>
      </c>
      <c r="AF311" s="9" t="s">
        <v>315</v>
      </c>
      <c r="AG311" s="14" t="s">
        <v>374</v>
      </c>
      <c r="AH311" s="14" t="s">
        <v>207</v>
      </c>
      <c r="AI311" s="14" t="s">
        <v>375</v>
      </c>
      <c r="AJ311" s="14" t="s">
        <v>207</v>
      </c>
      <c r="AK311" s="9">
        <v>5</v>
      </c>
      <c r="AL311" s="14" t="s">
        <v>207</v>
      </c>
      <c r="AM311" s="9">
        <v>5</v>
      </c>
      <c r="AN311" s="14" t="s">
        <v>207</v>
      </c>
      <c r="AO311" s="9">
        <v>5</v>
      </c>
      <c r="AP311" s="14" t="s">
        <v>207</v>
      </c>
      <c r="AQ311" s="9">
        <v>30</v>
      </c>
      <c r="AR311" s="14" t="s">
        <v>207</v>
      </c>
      <c r="AS311" s="9" t="s">
        <v>0</v>
      </c>
      <c r="AT311" s="9" t="s">
        <v>318</v>
      </c>
      <c r="AU311" s="9" t="s">
        <v>376</v>
      </c>
      <c r="AV311" s="9" t="s">
        <v>320</v>
      </c>
      <c r="AW311" s="9" t="s">
        <v>431</v>
      </c>
      <c r="AX311" s="9">
        <v>9010600000</v>
      </c>
      <c r="AY311" s="99">
        <v>251</v>
      </c>
      <c r="AZ311" s="12" t="s">
        <v>207</v>
      </c>
      <c r="BA311" s="99">
        <v>25</v>
      </c>
      <c r="BB311" s="12" t="s">
        <v>207</v>
      </c>
      <c r="BC311" s="99">
        <v>23</v>
      </c>
      <c r="BD311" s="12" t="s">
        <v>207</v>
      </c>
      <c r="BE311" s="99">
        <v>31</v>
      </c>
      <c r="BF311" s="12" t="s">
        <v>321</v>
      </c>
      <c r="BG311" s="654">
        <v>30.238</v>
      </c>
      <c r="BH311" s="12" t="s">
        <v>321</v>
      </c>
      <c r="BI311" s="99">
        <v>21</v>
      </c>
      <c r="BJ311" s="12" t="s">
        <v>321</v>
      </c>
      <c r="BK311" s="754">
        <v>0</v>
      </c>
      <c r="BL311" s="12" t="s">
        <v>321</v>
      </c>
      <c r="BM311" s="754">
        <v>0.3</v>
      </c>
      <c r="BN311" s="12" t="s">
        <v>321</v>
      </c>
      <c r="BO311" s="754">
        <v>6.24</v>
      </c>
      <c r="BP311" s="12" t="s">
        <v>321</v>
      </c>
      <c r="BQ311" s="754">
        <v>0</v>
      </c>
      <c r="BR311" s="12" t="s">
        <v>321</v>
      </c>
      <c r="BS311" s="654">
        <v>2.698</v>
      </c>
      <c r="BT311" s="12" t="s">
        <v>321</v>
      </c>
      <c r="BU311" s="654">
        <v>9.2379999999999995</v>
      </c>
      <c r="BV311" s="12" t="s">
        <v>321</v>
      </c>
      <c r="BW311" s="9">
        <v>0.15</v>
      </c>
      <c r="BX311" s="9" t="s">
        <v>322</v>
      </c>
      <c r="BY311" s="755">
        <v>98.8</v>
      </c>
      <c r="BZ311" s="9" t="s">
        <v>315</v>
      </c>
      <c r="CA311" s="755">
        <v>9.8000000000000007</v>
      </c>
      <c r="CB311" s="9" t="s">
        <v>315</v>
      </c>
      <c r="CC311" s="755">
        <v>9.1</v>
      </c>
      <c r="CD311" s="9" t="s">
        <v>315</v>
      </c>
      <c r="CE311" s="755">
        <v>68.3</v>
      </c>
      <c r="CF311" s="9" t="s">
        <v>323</v>
      </c>
      <c r="CG311" s="755">
        <v>46.3</v>
      </c>
      <c r="CH311" s="9" t="s">
        <v>323</v>
      </c>
      <c r="CI311" s="9"/>
      <c r="CJ311" s="9"/>
      <c r="CK311" s="9"/>
    </row>
    <row r="312" spans="1:89" s="98" customFormat="1" x14ac:dyDescent="0.25">
      <c r="A312" s="99">
        <v>10104739</v>
      </c>
      <c r="B312" s="99"/>
      <c r="C312" s="772">
        <v>1664</v>
      </c>
      <c r="D312" s="807">
        <v>0.05</v>
      </c>
      <c r="E312" s="772">
        <f t="shared" si="16"/>
        <v>1747</v>
      </c>
      <c r="F312" s="778">
        <v>1.1000000000000001</v>
      </c>
      <c r="G312" s="774">
        <f t="shared" si="17"/>
        <v>1922</v>
      </c>
      <c r="H312" s="776"/>
      <c r="I312" s="758"/>
      <c r="J312" s="776"/>
      <c r="K312" s="786"/>
      <c r="L312" s="9" t="s">
        <v>308</v>
      </c>
      <c r="M312" s="9" t="s">
        <v>3445</v>
      </c>
      <c r="N312" s="9" t="s">
        <v>397</v>
      </c>
      <c r="O312" s="9" t="s">
        <v>310</v>
      </c>
      <c r="P312" s="9" t="s">
        <v>311</v>
      </c>
      <c r="Q312" s="9" t="s">
        <v>371</v>
      </c>
      <c r="R312" s="9" t="s">
        <v>372</v>
      </c>
      <c r="S312" s="9" t="s">
        <v>373</v>
      </c>
      <c r="T312" s="98" t="s">
        <v>234</v>
      </c>
      <c r="U312" s="99">
        <v>158</v>
      </c>
      <c r="V312" s="99" t="s">
        <v>207</v>
      </c>
      <c r="W312" s="99">
        <v>210</v>
      </c>
      <c r="X312" s="99" t="s">
        <v>207</v>
      </c>
      <c r="Y312" s="99">
        <v>193</v>
      </c>
      <c r="Z312" s="99" t="s">
        <v>207</v>
      </c>
      <c r="AA312" s="99">
        <v>220</v>
      </c>
      <c r="AB312" s="99" t="s">
        <v>207</v>
      </c>
      <c r="AC312" s="9">
        <v>263</v>
      </c>
      <c r="AD312" s="9" t="s">
        <v>207</v>
      </c>
      <c r="AE312" s="9">
        <v>104</v>
      </c>
      <c r="AF312" s="9" t="s">
        <v>315</v>
      </c>
      <c r="AG312" s="14" t="s">
        <v>377</v>
      </c>
      <c r="AH312" s="14" t="s">
        <v>207</v>
      </c>
      <c r="AI312" s="14" t="s">
        <v>378</v>
      </c>
      <c r="AJ312" s="14" t="s">
        <v>207</v>
      </c>
      <c r="AK312" s="9">
        <v>5</v>
      </c>
      <c r="AL312" s="14" t="s">
        <v>207</v>
      </c>
      <c r="AM312" s="9">
        <v>5</v>
      </c>
      <c r="AN312" s="14" t="s">
        <v>207</v>
      </c>
      <c r="AO312" s="9">
        <v>5</v>
      </c>
      <c r="AP312" s="14" t="s">
        <v>207</v>
      </c>
      <c r="AQ312" s="9">
        <v>30</v>
      </c>
      <c r="AR312" s="14" t="s">
        <v>207</v>
      </c>
      <c r="AS312" s="9" t="s">
        <v>0</v>
      </c>
      <c r="AT312" s="9" t="s">
        <v>318</v>
      </c>
      <c r="AU312" s="9" t="s">
        <v>376</v>
      </c>
      <c r="AV312" s="9" t="s">
        <v>320</v>
      </c>
      <c r="AW312" s="9" t="s">
        <v>432</v>
      </c>
      <c r="AX312" s="9">
        <v>9010600000</v>
      </c>
      <c r="AY312" s="99">
        <v>272</v>
      </c>
      <c r="AZ312" s="12" t="s">
        <v>207</v>
      </c>
      <c r="BA312" s="99">
        <v>25</v>
      </c>
      <c r="BB312" s="12" t="s">
        <v>207</v>
      </c>
      <c r="BC312" s="99">
        <v>23</v>
      </c>
      <c r="BD312" s="12" t="s">
        <v>207</v>
      </c>
      <c r="BE312" s="99">
        <v>34</v>
      </c>
      <c r="BF312" s="12" t="s">
        <v>321</v>
      </c>
      <c r="BG312" s="654">
        <v>33.718000000000004</v>
      </c>
      <c r="BH312" s="12" t="s">
        <v>321</v>
      </c>
      <c r="BI312" s="99">
        <v>23</v>
      </c>
      <c r="BJ312" s="12" t="s">
        <v>321</v>
      </c>
      <c r="BK312" s="754">
        <v>0</v>
      </c>
      <c r="BL312" s="12" t="s">
        <v>321</v>
      </c>
      <c r="BM312" s="754">
        <v>0.308</v>
      </c>
      <c r="BN312" s="12" t="s">
        <v>321</v>
      </c>
      <c r="BO312" s="754">
        <v>7.7119999999999997</v>
      </c>
      <c r="BP312" s="12" t="s">
        <v>321</v>
      </c>
      <c r="BQ312" s="754">
        <v>0</v>
      </c>
      <c r="BR312" s="12" t="s">
        <v>321</v>
      </c>
      <c r="BS312" s="654">
        <v>2.698</v>
      </c>
      <c r="BT312" s="12" t="s">
        <v>321</v>
      </c>
      <c r="BU312" s="654">
        <v>10.718</v>
      </c>
      <c r="BV312" s="12" t="s">
        <v>321</v>
      </c>
      <c r="BW312" s="9">
        <v>0.16</v>
      </c>
      <c r="BX312" s="9" t="s">
        <v>322</v>
      </c>
      <c r="BY312" s="755">
        <v>107.1</v>
      </c>
      <c r="BZ312" s="9" t="s">
        <v>315</v>
      </c>
      <c r="CA312" s="755">
        <v>9.8000000000000007</v>
      </c>
      <c r="CB312" s="9" t="s">
        <v>315</v>
      </c>
      <c r="CC312" s="755">
        <v>9.1</v>
      </c>
      <c r="CD312" s="9" t="s">
        <v>315</v>
      </c>
      <c r="CE312" s="755">
        <v>75</v>
      </c>
      <c r="CF312" s="9" t="s">
        <v>323</v>
      </c>
      <c r="CG312" s="755">
        <v>50.7</v>
      </c>
      <c r="CH312" s="9" t="s">
        <v>323</v>
      </c>
      <c r="CI312" s="9"/>
      <c r="CJ312" s="9"/>
      <c r="CK312" s="9"/>
    </row>
    <row r="313" spans="1:89" s="98" customFormat="1" x14ac:dyDescent="0.25">
      <c r="A313" s="99">
        <v>10104740</v>
      </c>
      <c r="B313" s="99"/>
      <c r="C313" s="772">
        <v>1818</v>
      </c>
      <c r="D313" s="807">
        <v>0.05</v>
      </c>
      <c r="E313" s="772">
        <f t="shared" si="16"/>
        <v>1909</v>
      </c>
      <c r="F313" s="778">
        <v>1.1000000000000001</v>
      </c>
      <c r="G313" s="774">
        <f t="shared" si="17"/>
        <v>2100</v>
      </c>
      <c r="H313" s="776"/>
      <c r="I313" s="758"/>
      <c r="J313" s="776"/>
      <c r="K313" s="786"/>
      <c r="L313" s="9" t="s">
        <v>308</v>
      </c>
      <c r="M313" s="9" t="s">
        <v>3446</v>
      </c>
      <c r="N313" s="9" t="s">
        <v>397</v>
      </c>
      <c r="O313" s="9" t="s">
        <v>310</v>
      </c>
      <c r="P313" s="9" t="s">
        <v>311</v>
      </c>
      <c r="Q313" s="9" t="s">
        <v>371</v>
      </c>
      <c r="R313" s="9" t="s">
        <v>372</v>
      </c>
      <c r="S313" s="9" t="s">
        <v>373</v>
      </c>
      <c r="T313" s="98" t="s">
        <v>234</v>
      </c>
      <c r="U313" s="99">
        <v>173</v>
      </c>
      <c r="V313" s="99" t="s">
        <v>207</v>
      </c>
      <c r="W313" s="99">
        <v>230</v>
      </c>
      <c r="X313" s="99" t="s">
        <v>207</v>
      </c>
      <c r="Y313" s="99">
        <v>208</v>
      </c>
      <c r="Z313" s="99" t="s">
        <v>207</v>
      </c>
      <c r="AA313" s="99">
        <v>240</v>
      </c>
      <c r="AB313" s="99" t="s">
        <v>207</v>
      </c>
      <c r="AC313" s="9">
        <v>288</v>
      </c>
      <c r="AD313" s="9" t="s">
        <v>207</v>
      </c>
      <c r="AE313" s="9">
        <v>113</v>
      </c>
      <c r="AF313" s="9" t="s">
        <v>315</v>
      </c>
      <c r="AG313" s="14" t="s">
        <v>379</v>
      </c>
      <c r="AH313" s="14" t="s">
        <v>207</v>
      </c>
      <c r="AI313" s="14" t="s">
        <v>380</v>
      </c>
      <c r="AJ313" s="14" t="s">
        <v>207</v>
      </c>
      <c r="AK313" s="9">
        <v>5</v>
      </c>
      <c r="AL313" s="14" t="s">
        <v>207</v>
      </c>
      <c r="AM313" s="9">
        <v>5</v>
      </c>
      <c r="AN313" s="14" t="s">
        <v>207</v>
      </c>
      <c r="AO313" s="9">
        <v>5</v>
      </c>
      <c r="AP313" s="14" t="s">
        <v>207</v>
      </c>
      <c r="AQ313" s="9">
        <v>30</v>
      </c>
      <c r="AR313" s="14" t="s">
        <v>207</v>
      </c>
      <c r="AS313" s="9" t="s">
        <v>0</v>
      </c>
      <c r="AT313" s="9" t="s">
        <v>318</v>
      </c>
      <c r="AU313" s="9" t="s">
        <v>376</v>
      </c>
      <c r="AV313" s="9" t="s">
        <v>320</v>
      </c>
      <c r="AW313" s="9" t="s">
        <v>433</v>
      </c>
      <c r="AX313" s="9">
        <v>9010600000</v>
      </c>
      <c r="AY313" s="99">
        <v>292</v>
      </c>
      <c r="AZ313" s="12" t="s">
        <v>207</v>
      </c>
      <c r="BA313" s="99">
        <v>25</v>
      </c>
      <c r="BB313" s="12" t="s">
        <v>207</v>
      </c>
      <c r="BC313" s="99">
        <v>23</v>
      </c>
      <c r="BD313" s="12" t="s">
        <v>207</v>
      </c>
      <c r="BE313" s="99">
        <v>36</v>
      </c>
      <c r="BF313" s="12" t="s">
        <v>321</v>
      </c>
      <c r="BG313" s="654">
        <v>35.438000000000002</v>
      </c>
      <c r="BH313" s="12" t="s">
        <v>321</v>
      </c>
      <c r="BI313" s="99">
        <v>24</v>
      </c>
      <c r="BJ313" s="12" t="s">
        <v>321</v>
      </c>
      <c r="BK313" s="754">
        <v>0</v>
      </c>
      <c r="BL313" s="12" t="s">
        <v>321</v>
      </c>
      <c r="BM313" s="754">
        <v>0.316</v>
      </c>
      <c r="BN313" s="12" t="s">
        <v>321</v>
      </c>
      <c r="BO313" s="754">
        <v>8.4239999999999995</v>
      </c>
      <c r="BP313" s="12" t="s">
        <v>321</v>
      </c>
      <c r="BQ313" s="754">
        <v>0</v>
      </c>
      <c r="BR313" s="12" t="s">
        <v>321</v>
      </c>
      <c r="BS313" s="654">
        <v>2.698</v>
      </c>
      <c r="BT313" s="12" t="s">
        <v>321</v>
      </c>
      <c r="BU313" s="654">
        <v>11.438000000000001</v>
      </c>
      <c r="BV313" s="12" t="s">
        <v>321</v>
      </c>
      <c r="BW313" s="9">
        <v>0.17</v>
      </c>
      <c r="BX313" s="9" t="s">
        <v>322</v>
      </c>
      <c r="BY313" s="755">
        <v>115</v>
      </c>
      <c r="BZ313" s="9" t="s">
        <v>315</v>
      </c>
      <c r="CA313" s="755">
        <v>9.8000000000000007</v>
      </c>
      <c r="CB313" s="9" t="s">
        <v>315</v>
      </c>
      <c r="CC313" s="755">
        <v>9.1</v>
      </c>
      <c r="CD313" s="9" t="s">
        <v>315</v>
      </c>
      <c r="CE313" s="755">
        <v>79.400000000000006</v>
      </c>
      <c r="CF313" s="9" t="s">
        <v>323</v>
      </c>
      <c r="CG313" s="755">
        <v>52.9</v>
      </c>
      <c r="CH313" s="9" t="s">
        <v>323</v>
      </c>
      <c r="CI313" s="9"/>
      <c r="CJ313" s="9"/>
      <c r="CK313" s="9"/>
    </row>
    <row r="314" spans="1:89" s="98" customFormat="1" x14ac:dyDescent="0.25">
      <c r="A314" s="99">
        <v>10104741</v>
      </c>
      <c r="B314" s="99"/>
      <c r="C314" s="772">
        <v>1995</v>
      </c>
      <c r="D314" s="807">
        <v>0.05</v>
      </c>
      <c r="E314" s="772">
        <f t="shared" si="16"/>
        <v>2095</v>
      </c>
      <c r="F314" s="778">
        <v>1.1000000000000001</v>
      </c>
      <c r="G314" s="774">
        <f t="shared" si="17"/>
        <v>2305</v>
      </c>
      <c r="H314" s="776"/>
      <c r="I314" s="758"/>
      <c r="J314" s="776"/>
      <c r="K314" s="786"/>
      <c r="L314" s="9" t="s">
        <v>308</v>
      </c>
      <c r="M314" s="9" t="s">
        <v>3447</v>
      </c>
      <c r="N314" s="9" t="s">
        <v>397</v>
      </c>
      <c r="O314" s="9" t="s">
        <v>310</v>
      </c>
      <c r="P314" s="9" t="s">
        <v>311</v>
      </c>
      <c r="Q314" s="9" t="s">
        <v>371</v>
      </c>
      <c r="R314" s="9" t="s">
        <v>372</v>
      </c>
      <c r="S314" s="9" t="s">
        <v>373</v>
      </c>
      <c r="T314" s="98" t="s">
        <v>234</v>
      </c>
      <c r="U314" s="99">
        <v>188</v>
      </c>
      <c r="V314" s="99" t="s">
        <v>207</v>
      </c>
      <c r="W314" s="99">
        <v>250</v>
      </c>
      <c r="X314" s="99" t="s">
        <v>207</v>
      </c>
      <c r="Y314" s="99">
        <v>223</v>
      </c>
      <c r="Z314" s="99" t="s">
        <v>207</v>
      </c>
      <c r="AA314" s="99">
        <v>260</v>
      </c>
      <c r="AB314" s="99" t="s">
        <v>207</v>
      </c>
      <c r="AC314" s="9">
        <v>313</v>
      </c>
      <c r="AD314" s="9" t="s">
        <v>207</v>
      </c>
      <c r="AE314" s="9">
        <v>123</v>
      </c>
      <c r="AF314" s="9" t="s">
        <v>315</v>
      </c>
      <c r="AG314" s="14" t="s">
        <v>381</v>
      </c>
      <c r="AH314" s="14" t="s">
        <v>207</v>
      </c>
      <c r="AI314" s="14" t="s">
        <v>382</v>
      </c>
      <c r="AJ314" s="14" t="s">
        <v>207</v>
      </c>
      <c r="AK314" s="9">
        <v>5</v>
      </c>
      <c r="AL314" s="14" t="s">
        <v>207</v>
      </c>
      <c r="AM314" s="9">
        <v>5</v>
      </c>
      <c r="AN314" s="14" t="s">
        <v>207</v>
      </c>
      <c r="AO314" s="9">
        <v>5</v>
      </c>
      <c r="AP314" s="14" t="s">
        <v>207</v>
      </c>
      <c r="AQ314" s="9">
        <v>30</v>
      </c>
      <c r="AR314" s="14" t="s">
        <v>207</v>
      </c>
      <c r="AS314" s="9" t="s">
        <v>0</v>
      </c>
      <c r="AT314" s="9" t="s">
        <v>318</v>
      </c>
      <c r="AU314" s="9" t="s">
        <v>376</v>
      </c>
      <c r="AV314" s="9" t="s">
        <v>320</v>
      </c>
      <c r="AW314" s="9" t="s">
        <v>434</v>
      </c>
      <c r="AX314" s="9">
        <v>9010600000</v>
      </c>
      <c r="AY314" s="99">
        <v>312</v>
      </c>
      <c r="AZ314" s="12" t="s">
        <v>207</v>
      </c>
      <c r="BA314" s="99">
        <v>25</v>
      </c>
      <c r="BB314" s="12" t="s">
        <v>207</v>
      </c>
      <c r="BC314" s="99">
        <v>23</v>
      </c>
      <c r="BD314" s="12" t="s">
        <v>207</v>
      </c>
      <c r="BE314" s="99">
        <v>39</v>
      </c>
      <c r="BF314" s="12" t="s">
        <v>321</v>
      </c>
      <c r="BG314" s="654">
        <v>38.198</v>
      </c>
      <c r="BH314" s="12" t="s">
        <v>321</v>
      </c>
      <c r="BI314" s="99">
        <v>26</v>
      </c>
      <c r="BJ314" s="12" t="s">
        <v>321</v>
      </c>
      <c r="BK314" s="754">
        <v>0</v>
      </c>
      <c r="BL314" s="12" t="s">
        <v>321</v>
      </c>
      <c r="BM314" s="754">
        <v>0.32400000000000001</v>
      </c>
      <c r="BN314" s="12" t="s">
        <v>321</v>
      </c>
      <c r="BO314" s="754">
        <v>9.1760000000000002</v>
      </c>
      <c r="BP314" s="12" t="s">
        <v>321</v>
      </c>
      <c r="BQ314" s="754">
        <v>0</v>
      </c>
      <c r="BR314" s="12" t="s">
        <v>321</v>
      </c>
      <c r="BS314" s="654">
        <v>2.698</v>
      </c>
      <c r="BT314" s="12" t="s">
        <v>321</v>
      </c>
      <c r="BU314" s="654">
        <v>12.198</v>
      </c>
      <c r="BV314" s="12" t="s">
        <v>321</v>
      </c>
      <c r="BW314" s="9">
        <v>0.18</v>
      </c>
      <c r="BX314" s="9" t="s">
        <v>322</v>
      </c>
      <c r="BY314" s="755">
        <v>122.8</v>
      </c>
      <c r="BZ314" s="9" t="s">
        <v>315</v>
      </c>
      <c r="CA314" s="755">
        <v>9.8000000000000007</v>
      </c>
      <c r="CB314" s="9" t="s">
        <v>315</v>
      </c>
      <c r="CC314" s="755">
        <v>9.1</v>
      </c>
      <c r="CD314" s="9" t="s">
        <v>315</v>
      </c>
      <c r="CE314" s="755">
        <v>86</v>
      </c>
      <c r="CF314" s="9" t="s">
        <v>323</v>
      </c>
      <c r="CG314" s="755">
        <v>57.3</v>
      </c>
      <c r="CH314" s="9" t="s">
        <v>323</v>
      </c>
      <c r="CI314" s="9"/>
      <c r="CJ314" s="9"/>
      <c r="CK314" s="9"/>
    </row>
    <row r="315" spans="1:89" s="98" customFormat="1" x14ac:dyDescent="0.25">
      <c r="A315" s="99">
        <v>10104742</v>
      </c>
      <c r="B315" s="99"/>
      <c r="C315" s="772">
        <v>2196</v>
      </c>
      <c r="D315" s="807">
        <v>0.05</v>
      </c>
      <c r="E315" s="772">
        <f t="shared" si="16"/>
        <v>2306</v>
      </c>
      <c r="F315" s="778">
        <v>1.1000000000000001</v>
      </c>
      <c r="G315" s="774">
        <f t="shared" si="17"/>
        <v>2537</v>
      </c>
      <c r="H315" s="776"/>
      <c r="I315" s="758"/>
      <c r="J315" s="776"/>
      <c r="K315" s="786"/>
      <c r="L315" s="9" t="s">
        <v>308</v>
      </c>
      <c r="M315" s="9" t="s">
        <v>3448</v>
      </c>
      <c r="N315" s="9" t="s">
        <v>397</v>
      </c>
      <c r="O315" s="9" t="s">
        <v>310</v>
      </c>
      <c r="P315" s="9" t="s">
        <v>311</v>
      </c>
      <c r="Q315" s="9" t="s">
        <v>371</v>
      </c>
      <c r="R315" s="9" t="s">
        <v>372</v>
      </c>
      <c r="S315" s="9" t="s">
        <v>373</v>
      </c>
      <c r="T315" s="98" t="s">
        <v>234</v>
      </c>
      <c r="U315" s="99">
        <v>203</v>
      </c>
      <c r="V315" s="99" t="s">
        <v>207</v>
      </c>
      <c r="W315" s="99">
        <v>270</v>
      </c>
      <c r="X315" s="99" t="s">
        <v>207</v>
      </c>
      <c r="Y315" s="99">
        <v>238</v>
      </c>
      <c r="Z315" s="99" t="s">
        <v>207</v>
      </c>
      <c r="AA315" s="99">
        <v>280</v>
      </c>
      <c r="AB315" s="99" t="s">
        <v>207</v>
      </c>
      <c r="AC315" s="9">
        <v>338</v>
      </c>
      <c r="AD315" s="9" t="s">
        <v>207</v>
      </c>
      <c r="AE315" s="9">
        <v>133</v>
      </c>
      <c r="AF315" s="9" t="s">
        <v>315</v>
      </c>
      <c r="AG315" s="14" t="s">
        <v>383</v>
      </c>
      <c r="AH315" s="14" t="s">
        <v>207</v>
      </c>
      <c r="AI315" s="14" t="s">
        <v>384</v>
      </c>
      <c r="AJ315" s="14" t="s">
        <v>207</v>
      </c>
      <c r="AK315" s="9">
        <v>5</v>
      </c>
      <c r="AL315" s="14" t="s">
        <v>207</v>
      </c>
      <c r="AM315" s="9">
        <v>5</v>
      </c>
      <c r="AN315" s="14" t="s">
        <v>207</v>
      </c>
      <c r="AO315" s="9">
        <v>5</v>
      </c>
      <c r="AP315" s="14" t="s">
        <v>207</v>
      </c>
      <c r="AQ315" s="9">
        <v>30</v>
      </c>
      <c r="AR315" s="14" t="s">
        <v>207</v>
      </c>
      <c r="AS315" s="9" t="s">
        <v>0</v>
      </c>
      <c r="AT315" s="9" t="s">
        <v>318</v>
      </c>
      <c r="AU315" s="9" t="s">
        <v>376</v>
      </c>
      <c r="AV315" s="9" t="s">
        <v>320</v>
      </c>
      <c r="AW315" s="9" t="s">
        <v>435</v>
      </c>
      <c r="AX315" s="9">
        <v>9010600000</v>
      </c>
      <c r="AY315" s="99">
        <v>330</v>
      </c>
      <c r="AZ315" s="12" t="s">
        <v>207</v>
      </c>
      <c r="BA315" s="99">
        <v>25</v>
      </c>
      <c r="BB315" s="12" t="s">
        <v>207</v>
      </c>
      <c r="BC315" s="99">
        <v>23</v>
      </c>
      <c r="BD315" s="12" t="s">
        <v>207</v>
      </c>
      <c r="BE315" s="99">
        <v>41</v>
      </c>
      <c r="BF315" s="12" t="s">
        <v>321</v>
      </c>
      <c r="BG315" s="654">
        <v>40.438000000000002</v>
      </c>
      <c r="BH315" s="12" t="s">
        <v>321</v>
      </c>
      <c r="BI315" s="99">
        <v>28</v>
      </c>
      <c r="BJ315" s="12" t="s">
        <v>321</v>
      </c>
      <c r="BK315" s="754">
        <v>0</v>
      </c>
      <c r="BL315" s="12" t="s">
        <v>321</v>
      </c>
      <c r="BM315" s="754">
        <v>0.33200000000000002</v>
      </c>
      <c r="BN315" s="12" t="s">
        <v>321</v>
      </c>
      <c r="BO315" s="754">
        <v>9.4079999999999995</v>
      </c>
      <c r="BP315" s="12" t="s">
        <v>321</v>
      </c>
      <c r="BQ315" s="754">
        <v>0</v>
      </c>
      <c r="BR315" s="12" t="s">
        <v>321</v>
      </c>
      <c r="BS315" s="654">
        <v>2.698</v>
      </c>
      <c r="BT315" s="12" t="s">
        <v>321</v>
      </c>
      <c r="BU315" s="654">
        <v>12.438000000000001</v>
      </c>
      <c r="BV315" s="12" t="s">
        <v>321</v>
      </c>
      <c r="BW315" s="9">
        <v>0.19</v>
      </c>
      <c r="BX315" s="9" t="s">
        <v>322</v>
      </c>
      <c r="BY315" s="755">
        <v>129.9</v>
      </c>
      <c r="BZ315" s="9" t="s">
        <v>315</v>
      </c>
      <c r="CA315" s="755">
        <v>9.8000000000000007</v>
      </c>
      <c r="CB315" s="9" t="s">
        <v>315</v>
      </c>
      <c r="CC315" s="755">
        <v>9.1</v>
      </c>
      <c r="CD315" s="9" t="s">
        <v>315</v>
      </c>
      <c r="CE315" s="755">
        <v>90.4</v>
      </c>
      <c r="CF315" s="9" t="s">
        <v>323</v>
      </c>
      <c r="CG315" s="755">
        <v>61.7</v>
      </c>
      <c r="CH315" s="9" t="s">
        <v>323</v>
      </c>
      <c r="CI315" s="9"/>
      <c r="CJ315" s="9"/>
      <c r="CK315" s="9"/>
    </row>
    <row r="316" spans="1:89" s="98" customFormat="1" x14ac:dyDescent="0.25">
      <c r="A316" s="99">
        <v>10104743</v>
      </c>
      <c r="B316" s="99"/>
      <c r="C316" s="772">
        <v>2419</v>
      </c>
      <c r="D316" s="807">
        <v>0.05</v>
      </c>
      <c r="E316" s="772">
        <f t="shared" si="16"/>
        <v>2540</v>
      </c>
      <c r="F316" s="778">
        <v>1.1000000000000001</v>
      </c>
      <c r="G316" s="774">
        <f t="shared" si="17"/>
        <v>2794</v>
      </c>
      <c r="H316" s="776"/>
      <c r="I316" s="758"/>
      <c r="J316" s="776"/>
      <c r="K316" s="786"/>
      <c r="L316" s="9" t="s">
        <v>308</v>
      </c>
      <c r="M316" s="9" t="s">
        <v>3449</v>
      </c>
      <c r="N316" s="9" t="s">
        <v>397</v>
      </c>
      <c r="O316" s="9" t="s">
        <v>310</v>
      </c>
      <c r="P316" s="9" t="s">
        <v>311</v>
      </c>
      <c r="Q316" s="9" t="s">
        <v>371</v>
      </c>
      <c r="R316" s="9" t="s">
        <v>372</v>
      </c>
      <c r="S316" s="9" t="s">
        <v>373</v>
      </c>
      <c r="T316" s="98" t="s">
        <v>234</v>
      </c>
      <c r="U316" s="99">
        <v>218</v>
      </c>
      <c r="V316" s="99" t="s">
        <v>207</v>
      </c>
      <c r="W316" s="99">
        <v>290</v>
      </c>
      <c r="X316" s="99" t="s">
        <v>207</v>
      </c>
      <c r="Y316" s="99">
        <v>253</v>
      </c>
      <c r="Z316" s="99" t="s">
        <v>207</v>
      </c>
      <c r="AA316" s="99">
        <v>300</v>
      </c>
      <c r="AB316" s="99" t="s">
        <v>207</v>
      </c>
      <c r="AC316" s="9">
        <v>363</v>
      </c>
      <c r="AD316" s="9" t="s">
        <v>207</v>
      </c>
      <c r="AE316" s="9">
        <v>143</v>
      </c>
      <c r="AF316" s="9" t="s">
        <v>315</v>
      </c>
      <c r="AG316" s="14" t="s">
        <v>385</v>
      </c>
      <c r="AH316" s="14" t="s">
        <v>207</v>
      </c>
      <c r="AI316" s="14" t="s">
        <v>386</v>
      </c>
      <c r="AJ316" s="14" t="s">
        <v>207</v>
      </c>
      <c r="AK316" s="9">
        <v>5</v>
      </c>
      <c r="AL316" s="14" t="s">
        <v>207</v>
      </c>
      <c r="AM316" s="9">
        <v>5</v>
      </c>
      <c r="AN316" s="14" t="s">
        <v>207</v>
      </c>
      <c r="AO316" s="9">
        <v>5</v>
      </c>
      <c r="AP316" s="14" t="s">
        <v>207</v>
      </c>
      <c r="AQ316" s="9">
        <v>30</v>
      </c>
      <c r="AR316" s="14" t="s">
        <v>207</v>
      </c>
      <c r="AS316" s="9" t="s">
        <v>0</v>
      </c>
      <c r="AT316" s="9" t="s">
        <v>318</v>
      </c>
      <c r="AU316" s="9" t="s">
        <v>376</v>
      </c>
      <c r="AV316" s="9" t="s">
        <v>320</v>
      </c>
      <c r="AW316" s="9" t="s">
        <v>436</v>
      </c>
      <c r="AX316" s="9">
        <v>9010600000</v>
      </c>
      <c r="AY316" s="99">
        <v>351</v>
      </c>
      <c r="AZ316" s="12" t="s">
        <v>207</v>
      </c>
      <c r="BA316" s="99">
        <v>25</v>
      </c>
      <c r="BB316" s="12" t="s">
        <v>207</v>
      </c>
      <c r="BC316" s="99">
        <v>23</v>
      </c>
      <c r="BD316" s="12" t="s">
        <v>207</v>
      </c>
      <c r="BE316" s="99">
        <v>46</v>
      </c>
      <c r="BF316" s="12" t="s">
        <v>321</v>
      </c>
      <c r="BG316" s="654">
        <v>45.238</v>
      </c>
      <c r="BH316" s="12" t="s">
        <v>321</v>
      </c>
      <c r="BI316" s="99">
        <v>34</v>
      </c>
      <c r="BJ316" s="12" t="s">
        <v>321</v>
      </c>
      <c r="BK316" s="754">
        <v>0</v>
      </c>
      <c r="BL316" s="12" t="s">
        <v>321</v>
      </c>
      <c r="BM316" s="754">
        <v>0.34</v>
      </c>
      <c r="BN316" s="12" t="s">
        <v>321</v>
      </c>
      <c r="BO316" s="754">
        <v>8.1999999999999993</v>
      </c>
      <c r="BP316" s="12" t="s">
        <v>321</v>
      </c>
      <c r="BQ316" s="754">
        <v>0</v>
      </c>
      <c r="BR316" s="12" t="s">
        <v>321</v>
      </c>
      <c r="BS316" s="654">
        <v>2.698</v>
      </c>
      <c r="BT316" s="12" t="s">
        <v>321</v>
      </c>
      <c r="BU316" s="654">
        <v>11.238</v>
      </c>
      <c r="BV316" s="12" t="s">
        <v>321</v>
      </c>
      <c r="BW316" s="9">
        <v>0.2</v>
      </c>
      <c r="BX316" s="9" t="s">
        <v>322</v>
      </c>
      <c r="BY316" s="755">
        <v>138.19999999999999</v>
      </c>
      <c r="BZ316" s="9" t="s">
        <v>315</v>
      </c>
      <c r="CA316" s="755">
        <v>9.8000000000000007</v>
      </c>
      <c r="CB316" s="9" t="s">
        <v>315</v>
      </c>
      <c r="CC316" s="755">
        <v>9.1</v>
      </c>
      <c r="CD316" s="9" t="s">
        <v>315</v>
      </c>
      <c r="CE316" s="755">
        <v>101.4</v>
      </c>
      <c r="CF316" s="9" t="s">
        <v>323</v>
      </c>
      <c r="CG316" s="755">
        <v>75</v>
      </c>
      <c r="CH316" s="9" t="s">
        <v>323</v>
      </c>
      <c r="CI316" s="9"/>
      <c r="CJ316" s="9"/>
      <c r="CK316" s="9"/>
    </row>
    <row r="317" spans="1:89" s="98" customFormat="1" x14ac:dyDescent="0.25">
      <c r="A317" s="99">
        <v>10104744</v>
      </c>
      <c r="B317" s="99"/>
      <c r="C317" s="772">
        <v>2667</v>
      </c>
      <c r="D317" s="807">
        <v>0.05</v>
      </c>
      <c r="E317" s="772">
        <f t="shared" si="16"/>
        <v>2800</v>
      </c>
      <c r="F317" s="778">
        <v>1.1000000000000001</v>
      </c>
      <c r="G317" s="774">
        <f t="shared" si="17"/>
        <v>3080</v>
      </c>
      <c r="H317" s="776"/>
      <c r="I317" s="758"/>
      <c r="J317" s="776"/>
      <c r="K317" s="786"/>
      <c r="L317" s="9" t="s">
        <v>308</v>
      </c>
      <c r="M317" s="9" t="s">
        <v>3450</v>
      </c>
      <c r="N317" s="9" t="s">
        <v>397</v>
      </c>
      <c r="O317" s="9" t="s">
        <v>310</v>
      </c>
      <c r="P317" s="9" t="s">
        <v>311</v>
      </c>
      <c r="Q317" s="9" t="s">
        <v>371</v>
      </c>
      <c r="R317" s="9" t="s">
        <v>372</v>
      </c>
      <c r="S317" s="9" t="s">
        <v>373</v>
      </c>
      <c r="T317" s="98" t="s">
        <v>234</v>
      </c>
      <c r="U317" s="99">
        <v>233</v>
      </c>
      <c r="V317" s="99" t="s">
        <v>207</v>
      </c>
      <c r="W317" s="99">
        <v>310</v>
      </c>
      <c r="X317" s="99" t="s">
        <v>207</v>
      </c>
      <c r="Y317" s="99">
        <v>268</v>
      </c>
      <c r="Z317" s="99" t="s">
        <v>207</v>
      </c>
      <c r="AA317" s="99">
        <v>320</v>
      </c>
      <c r="AB317" s="99" t="s">
        <v>207</v>
      </c>
      <c r="AC317" s="9">
        <v>388</v>
      </c>
      <c r="AD317" s="9" t="s">
        <v>207</v>
      </c>
      <c r="AE317" s="9">
        <v>153</v>
      </c>
      <c r="AF317" s="9" t="s">
        <v>315</v>
      </c>
      <c r="AG317" s="14" t="s">
        <v>387</v>
      </c>
      <c r="AH317" s="14" t="s">
        <v>207</v>
      </c>
      <c r="AI317" s="14" t="s">
        <v>388</v>
      </c>
      <c r="AJ317" s="14" t="s">
        <v>207</v>
      </c>
      <c r="AK317" s="9">
        <v>5</v>
      </c>
      <c r="AL317" s="14" t="s">
        <v>207</v>
      </c>
      <c r="AM317" s="9">
        <v>5</v>
      </c>
      <c r="AN317" s="14" t="s">
        <v>207</v>
      </c>
      <c r="AO317" s="9">
        <v>5</v>
      </c>
      <c r="AP317" s="14" t="s">
        <v>207</v>
      </c>
      <c r="AQ317" s="9">
        <v>30</v>
      </c>
      <c r="AR317" s="14" t="s">
        <v>207</v>
      </c>
      <c r="AS317" s="9" t="s">
        <v>0</v>
      </c>
      <c r="AT317" s="9" t="s">
        <v>318</v>
      </c>
      <c r="AU317" s="9" t="s">
        <v>376</v>
      </c>
      <c r="AV317" s="9" t="s">
        <v>320</v>
      </c>
      <c r="AW317" s="9" t="s">
        <v>437</v>
      </c>
      <c r="AX317" s="9">
        <v>9010600000</v>
      </c>
      <c r="AY317" s="99">
        <v>371</v>
      </c>
      <c r="AZ317" s="12" t="s">
        <v>207</v>
      </c>
      <c r="BA317" s="99">
        <v>25</v>
      </c>
      <c r="BB317" s="12" t="s">
        <v>207</v>
      </c>
      <c r="BC317" s="99">
        <v>23</v>
      </c>
      <c r="BD317" s="12" t="s">
        <v>207</v>
      </c>
      <c r="BE317" s="99">
        <v>48</v>
      </c>
      <c r="BF317" s="12" t="s">
        <v>321</v>
      </c>
      <c r="BG317" s="654">
        <v>47.597000000000001</v>
      </c>
      <c r="BH317" s="12" t="s">
        <v>321</v>
      </c>
      <c r="BI317" s="99">
        <v>36</v>
      </c>
      <c r="BJ317" s="12" t="s">
        <v>321</v>
      </c>
      <c r="BK317" s="754">
        <v>0</v>
      </c>
      <c r="BL317" s="12" t="s">
        <v>321</v>
      </c>
      <c r="BM317" s="754">
        <v>0.34799999999999998</v>
      </c>
      <c r="BN317" s="12" t="s">
        <v>321</v>
      </c>
      <c r="BO317" s="754">
        <v>8.5519999999999996</v>
      </c>
      <c r="BP317" s="12" t="s">
        <v>321</v>
      </c>
      <c r="BQ317" s="754">
        <v>0</v>
      </c>
      <c r="BR317" s="12" t="s">
        <v>321</v>
      </c>
      <c r="BS317" s="654">
        <v>2.698</v>
      </c>
      <c r="BT317" s="12" t="s">
        <v>321</v>
      </c>
      <c r="BU317" s="654">
        <v>11.597</v>
      </c>
      <c r="BV317" s="12" t="s">
        <v>321</v>
      </c>
      <c r="BW317" s="9">
        <v>0.22</v>
      </c>
      <c r="BX317" s="9" t="s">
        <v>322</v>
      </c>
      <c r="BY317" s="755">
        <v>146.1</v>
      </c>
      <c r="BZ317" s="9" t="s">
        <v>315</v>
      </c>
      <c r="CA317" s="755">
        <v>9.8000000000000007</v>
      </c>
      <c r="CB317" s="9" t="s">
        <v>315</v>
      </c>
      <c r="CC317" s="755">
        <v>9.1</v>
      </c>
      <c r="CD317" s="9" t="s">
        <v>315</v>
      </c>
      <c r="CE317" s="755">
        <v>108</v>
      </c>
      <c r="CF317" s="9" t="s">
        <v>323</v>
      </c>
      <c r="CG317" s="755">
        <v>79.400000000000006</v>
      </c>
      <c r="CH317" s="9" t="s">
        <v>323</v>
      </c>
      <c r="CI317" s="9"/>
      <c r="CJ317" s="9"/>
      <c r="CK317" s="9"/>
    </row>
    <row r="318" spans="1:89" s="98" customFormat="1" x14ac:dyDescent="0.25">
      <c r="A318" s="99">
        <v>10104745</v>
      </c>
      <c r="B318" s="99"/>
      <c r="C318" s="772">
        <v>2940</v>
      </c>
      <c r="D318" s="807">
        <v>0.05</v>
      </c>
      <c r="E318" s="772">
        <f t="shared" si="16"/>
        <v>3087</v>
      </c>
      <c r="F318" s="778">
        <v>1.1000000000000001</v>
      </c>
      <c r="G318" s="774">
        <f t="shared" si="17"/>
        <v>3396</v>
      </c>
      <c r="H318" s="776"/>
      <c r="I318" s="758"/>
      <c r="J318" s="776"/>
      <c r="K318" s="786"/>
      <c r="L318" s="9" t="s">
        <v>308</v>
      </c>
      <c r="M318" s="9" t="s">
        <v>3451</v>
      </c>
      <c r="N318" s="9" t="s">
        <v>397</v>
      </c>
      <c r="O318" s="9" t="s">
        <v>310</v>
      </c>
      <c r="P318" s="9" t="s">
        <v>311</v>
      </c>
      <c r="Q318" s="9" t="s">
        <v>371</v>
      </c>
      <c r="R318" s="9" t="s">
        <v>372</v>
      </c>
      <c r="S318" s="9" t="s">
        <v>373</v>
      </c>
      <c r="T318" s="98" t="s">
        <v>234</v>
      </c>
      <c r="U318" s="99">
        <v>248</v>
      </c>
      <c r="V318" s="99" t="s">
        <v>207</v>
      </c>
      <c r="W318" s="99">
        <v>330</v>
      </c>
      <c r="X318" s="99" t="s">
        <v>207</v>
      </c>
      <c r="Y318" s="99">
        <v>283</v>
      </c>
      <c r="Z318" s="99" t="s">
        <v>207</v>
      </c>
      <c r="AA318" s="99">
        <v>340</v>
      </c>
      <c r="AB318" s="99" t="s">
        <v>207</v>
      </c>
      <c r="AC318" s="9">
        <v>413</v>
      </c>
      <c r="AD318" s="9" t="s">
        <v>207</v>
      </c>
      <c r="AE318" s="9">
        <v>163</v>
      </c>
      <c r="AF318" s="9" t="s">
        <v>315</v>
      </c>
      <c r="AG318" s="14" t="s">
        <v>389</v>
      </c>
      <c r="AH318" s="14" t="s">
        <v>207</v>
      </c>
      <c r="AI318" s="14" t="s">
        <v>390</v>
      </c>
      <c r="AJ318" s="14" t="s">
        <v>207</v>
      </c>
      <c r="AK318" s="9">
        <v>5</v>
      </c>
      <c r="AL318" s="14" t="s">
        <v>207</v>
      </c>
      <c r="AM318" s="9">
        <v>5</v>
      </c>
      <c r="AN318" s="14" t="s">
        <v>207</v>
      </c>
      <c r="AO318" s="9">
        <v>5</v>
      </c>
      <c r="AP318" s="14" t="s">
        <v>207</v>
      </c>
      <c r="AQ318" s="9">
        <v>30</v>
      </c>
      <c r="AR318" s="14" t="s">
        <v>207</v>
      </c>
      <c r="AS318" s="9" t="s">
        <v>0</v>
      </c>
      <c r="AT318" s="9" t="s">
        <v>318</v>
      </c>
      <c r="AU318" s="9" t="s">
        <v>376</v>
      </c>
      <c r="AV318" s="9" t="s">
        <v>320</v>
      </c>
      <c r="AW318" s="9" t="s">
        <v>438</v>
      </c>
      <c r="AX318" s="9">
        <v>9010600000</v>
      </c>
      <c r="AY318" s="99">
        <v>391</v>
      </c>
      <c r="AZ318" s="12" t="s">
        <v>207</v>
      </c>
      <c r="BA318" s="99">
        <v>25</v>
      </c>
      <c r="BB318" s="12" t="s">
        <v>207</v>
      </c>
      <c r="BC318" s="99">
        <v>23</v>
      </c>
      <c r="BD318" s="12" t="s">
        <v>207</v>
      </c>
      <c r="BE318" s="99">
        <v>51</v>
      </c>
      <c r="BF318" s="12" t="s">
        <v>321</v>
      </c>
      <c r="BG318" s="654">
        <v>50.837000000000003</v>
      </c>
      <c r="BH318" s="12" t="s">
        <v>321</v>
      </c>
      <c r="BI318" s="99">
        <v>39</v>
      </c>
      <c r="BJ318" s="12" t="s">
        <v>321</v>
      </c>
      <c r="BK318" s="754">
        <v>0</v>
      </c>
      <c r="BL318" s="12" t="s">
        <v>321</v>
      </c>
      <c r="BM318" s="754">
        <v>0.35599999999999998</v>
      </c>
      <c r="BN318" s="12" t="s">
        <v>321</v>
      </c>
      <c r="BO318" s="754">
        <v>8.7829999999999995</v>
      </c>
      <c r="BP318" s="12" t="s">
        <v>321</v>
      </c>
      <c r="BQ318" s="754">
        <v>0</v>
      </c>
      <c r="BR318" s="12" t="s">
        <v>321</v>
      </c>
      <c r="BS318" s="654">
        <v>2.698</v>
      </c>
      <c r="BT318" s="12" t="s">
        <v>321</v>
      </c>
      <c r="BU318" s="654">
        <v>11.837</v>
      </c>
      <c r="BV318" s="12" t="s">
        <v>321</v>
      </c>
      <c r="BW318" s="9">
        <v>0.23</v>
      </c>
      <c r="BX318" s="9" t="s">
        <v>322</v>
      </c>
      <c r="BY318" s="755">
        <v>153.9</v>
      </c>
      <c r="BZ318" s="9" t="s">
        <v>315</v>
      </c>
      <c r="CA318" s="755">
        <v>9.8000000000000007</v>
      </c>
      <c r="CB318" s="9" t="s">
        <v>315</v>
      </c>
      <c r="CC318" s="755">
        <v>9.1</v>
      </c>
      <c r="CD318" s="9" t="s">
        <v>315</v>
      </c>
      <c r="CE318" s="755">
        <v>114.6</v>
      </c>
      <c r="CF318" s="9" t="s">
        <v>323</v>
      </c>
      <c r="CG318" s="755">
        <v>86</v>
      </c>
      <c r="CH318" s="9" t="s">
        <v>323</v>
      </c>
      <c r="CI318" s="9"/>
      <c r="CJ318" s="9"/>
      <c r="CK318" s="9"/>
    </row>
    <row r="319" spans="1:89" s="98" customFormat="1" x14ac:dyDescent="0.25">
      <c r="A319" s="99">
        <v>10104746</v>
      </c>
      <c r="B319" s="99"/>
      <c r="C319" s="772">
        <v>3235</v>
      </c>
      <c r="D319" s="807">
        <v>0.05</v>
      </c>
      <c r="E319" s="772">
        <f t="shared" si="16"/>
        <v>3397</v>
      </c>
      <c r="F319" s="778">
        <v>1.1000000000000001</v>
      </c>
      <c r="G319" s="774">
        <f t="shared" si="17"/>
        <v>3737</v>
      </c>
      <c r="H319" s="776"/>
      <c r="I319" s="758"/>
      <c r="J319" s="776"/>
      <c r="K319" s="786"/>
      <c r="L319" s="9" t="s">
        <v>308</v>
      </c>
      <c r="M319" s="9" t="s">
        <v>3452</v>
      </c>
      <c r="N319" s="9" t="s">
        <v>397</v>
      </c>
      <c r="O319" s="9" t="s">
        <v>310</v>
      </c>
      <c r="P319" s="9" t="s">
        <v>311</v>
      </c>
      <c r="Q319" s="9" t="s">
        <v>371</v>
      </c>
      <c r="R319" s="9" t="s">
        <v>372</v>
      </c>
      <c r="S319" s="9" t="s">
        <v>373</v>
      </c>
      <c r="T319" s="98" t="s">
        <v>234</v>
      </c>
      <c r="U319" s="99">
        <v>263</v>
      </c>
      <c r="V319" s="99" t="s">
        <v>207</v>
      </c>
      <c r="W319" s="99">
        <v>350</v>
      </c>
      <c r="X319" s="99" t="s">
        <v>207</v>
      </c>
      <c r="Y319" s="99">
        <v>298</v>
      </c>
      <c r="Z319" s="99" t="s">
        <v>207</v>
      </c>
      <c r="AA319" s="99">
        <v>360</v>
      </c>
      <c r="AB319" s="99" t="s">
        <v>207</v>
      </c>
      <c r="AC319" s="9">
        <v>438</v>
      </c>
      <c r="AD319" s="9" t="s">
        <v>207</v>
      </c>
      <c r="AE319" s="9">
        <v>172</v>
      </c>
      <c r="AF319" s="9" t="s">
        <v>315</v>
      </c>
      <c r="AG319" s="14" t="s">
        <v>391</v>
      </c>
      <c r="AH319" s="14" t="s">
        <v>207</v>
      </c>
      <c r="AI319" s="14" t="s">
        <v>392</v>
      </c>
      <c r="AJ319" s="14" t="s">
        <v>207</v>
      </c>
      <c r="AK319" s="9">
        <v>5</v>
      </c>
      <c r="AL319" s="14" t="s">
        <v>207</v>
      </c>
      <c r="AM319" s="9">
        <v>5</v>
      </c>
      <c r="AN319" s="14" t="s">
        <v>207</v>
      </c>
      <c r="AO319" s="9">
        <v>5</v>
      </c>
      <c r="AP319" s="14" t="s">
        <v>207</v>
      </c>
      <c r="AQ319" s="9">
        <v>30</v>
      </c>
      <c r="AR319" s="14" t="s">
        <v>207</v>
      </c>
      <c r="AS319" s="9" t="s">
        <v>0</v>
      </c>
      <c r="AT319" s="9" t="s">
        <v>318</v>
      </c>
      <c r="AU319" s="9" t="s">
        <v>376</v>
      </c>
      <c r="AV319" s="9" t="s">
        <v>320</v>
      </c>
      <c r="AW319" s="9" t="s">
        <v>439</v>
      </c>
      <c r="AX319" s="9">
        <v>9010600000</v>
      </c>
      <c r="AY319" s="99">
        <v>419</v>
      </c>
      <c r="AZ319" s="12" t="s">
        <v>207</v>
      </c>
      <c r="BA319" s="99">
        <v>30</v>
      </c>
      <c r="BB319" s="12" t="s">
        <v>207</v>
      </c>
      <c r="BC319" s="99">
        <v>33</v>
      </c>
      <c r="BD319" s="12" t="s">
        <v>207</v>
      </c>
      <c r="BE319" s="99">
        <v>90</v>
      </c>
      <c r="BF319" s="12" t="s">
        <v>321</v>
      </c>
      <c r="BG319" s="654">
        <v>89.394999999999996</v>
      </c>
      <c r="BH319" s="12" t="s">
        <v>321</v>
      </c>
      <c r="BI319" s="99">
        <v>46</v>
      </c>
      <c r="BJ319" s="12" t="s">
        <v>321</v>
      </c>
      <c r="BK319" s="754">
        <v>0</v>
      </c>
      <c r="BL319" s="12" t="s">
        <v>321</v>
      </c>
      <c r="BM319" s="754">
        <v>0.52600000000000002</v>
      </c>
      <c r="BN319" s="12" t="s">
        <v>321</v>
      </c>
      <c r="BO319" s="754">
        <v>1.82</v>
      </c>
      <c r="BP319" s="12" t="s">
        <v>321</v>
      </c>
      <c r="BQ319" s="754">
        <v>0.02</v>
      </c>
      <c r="BR319" s="12" t="s">
        <v>321</v>
      </c>
      <c r="BS319" s="654">
        <v>41.029000000000003</v>
      </c>
      <c r="BT319" s="12" t="s">
        <v>321</v>
      </c>
      <c r="BU319" s="654">
        <v>43.395000000000003</v>
      </c>
      <c r="BV319" s="12" t="s">
        <v>321</v>
      </c>
      <c r="BW319" s="9">
        <v>0.42</v>
      </c>
      <c r="BX319" s="9" t="s">
        <v>322</v>
      </c>
      <c r="BY319" s="755">
        <v>165</v>
      </c>
      <c r="BZ319" s="9" t="s">
        <v>315</v>
      </c>
      <c r="CA319" s="755">
        <v>11.8</v>
      </c>
      <c r="CB319" s="9" t="s">
        <v>315</v>
      </c>
      <c r="CC319" s="755">
        <v>13</v>
      </c>
      <c r="CD319" s="9" t="s">
        <v>315</v>
      </c>
      <c r="CE319" s="755">
        <v>194</v>
      </c>
      <c r="CF319" s="9" t="s">
        <v>323</v>
      </c>
      <c r="CG319" s="755">
        <v>101.4</v>
      </c>
      <c r="CH319" s="9" t="s">
        <v>323</v>
      </c>
      <c r="CI319" s="9"/>
      <c r="CJ319" s="9"/>
      <c r="CK319" s="9"/>
    </row>
    <row r="320" spans="1:89" s="98" customFormat="1" x14ac:dyDescent="0.25">
      <c r="A320" s="99">
        <v>10104747</v>
      </c>
      <c r="B320" s="99"/>
      <c r="C320" s="772">
        <v>3553</v>
      </c>
      <c r="D320" s="807">
        <v>0.05</v>
      </c>
      <c r="E320" s="772">
        <f t="shared" si="16"/>
        <v>3731</v>
      </c>
      <c r="F320" s="778">
        <v>1.1000000000000001</v>
      </c>
      <c r="G320" s="774">
        <f t="shared" si="17"/>
        <v>4104</v>
      </c>
      <c r="H320" s="776"/>
      <c r="I320" s="758"/>
      <c r="J320" s="776"/>
      <c r="K320" s="786"/>
      <c r="L320" s="9" t="s">
        <v>308</v>
      </c>
      <c r="M320" s="9" t="s">
        <v>3453</v>
      </c>
      <c r="N320" s="9" t="s">
        <v>397</v>
      </c>
      <c r="O320" s="9" t="s">
        <v>310</v>
      </c>
      <c r="P320" s="9" t="s">
        <v>311</v>
      </c>
      <c r="Q320" s="9" t="s">
        <v>371</v>
      </c>
      <c r="R320" s="9" t="s">
        <v>372</v>
      </c>
      <c r="S320" s="9" t="s">
        <v>373</v>
      </c>
      <c r="T320" s="98" t="s">
        <v>234</v>
      </c>
      <c r="U320" s="99">
        <v>278</v>
      </c>
      <c r="V320" s="99" t="s">
        <v>207</v>
      </c>
      <c r="W320" s="99">
        <v>370</v>
      </c>
      <c r="X320" s="99" t="s">
        <v>207</v>
      </c>
      <c r="Y320" s="99">
        <v>313</v>
      </c>
      <c r="Z320" s="99" t="s">
        <v>207</v>
      </c>
      <c r="AA320" s="99">
        <v>380</v>
      </c>
      <c r="AB320" s="99" t="s">
        <v>207</v>
      </c>
      <c r="AC320" s="9">
        <v>463</v>
      </c>
      <c r="AD320" s="9" t="s">
        <v>207</v>
      </c>
      <c r="AE320" s="9">
        <v>182</v>
      </c>
      <c r="AF320" s="9" t="s">
        <v>315</v>
      </c>
      <c r="AG320" s="14" t="s">
        <v>393</v>
      </c>
      <c r="AH320" s="14" t="s">
        <v>207</v>
      </c>
      <c r="AI320" s="14" t="s">
        <v>394</v>
      </c>
      <c r="AJ320" s="14" t="s">
        <v>207</v>
      </c>
      <c r="AK320" s="9">
        <v>5</v>
      </c>
      <c r="AL320" s="14" t="s">
        <v>207</v>
      </c>
      <c r="AM320" s="9">
        <v>5</v>
      </c>
      <c r="AN320" s="14" t="s">
        <v>207</v>
      </c>
      <c r="AO320" s="9">
        <v>5</v>
      </c>
      <c r="AP320" s="14" t="s">
        <v>207</v>
      </c>
      <c r="AQ320" s="9">
        <v>30</v>
      </c>
      <c r="AR320" s="14" t="s">
        <v>207</v>
      </c>
      <c r="AS320" s="9" t="s">
        <v>0</v>
      </c>
      <c r="AT320" s="9" t="s">
        <v>318</v>
      </c>
      <c r="AU320" s="9" t="s">
        <v>376</v>
      </c>
      <c r="AV320" s="9" t="s">
        <v>320</v>
      </c>
      <c r="AW320" s="9" t="s">
        <v>440</v>
      </c>
      <c r="AX320" s="9">
        <v>9010600000</v>
      </c>
      <c r="AY320" s="99">
        <v>434</v>
      </c>
      <c r="AZ320" s="12" t="s">
        <v>207</v>
      </c>
      <c r="BA320" s="99">
        <v>30</v>
      </c>
      <c r="BB320" s="12" t="s">
        <v>207</v>
      </c>
      <c r="BC320" s="99">
        <v>33</v>
      </c>
      <c r="BD320" s="12" t="s">
        <v>207</v>
      </c>
      <c r="BE320" s="99">
        <v>94</v>
      </c>
      <c r="BF320" s="12" t="s">
        <v>321</v>
      </c>
      <c r="BG320" s="654">
        <v>93.488</v>
      </c>
      <c r="BH320" s="12" t="s">
        <v>321</v>
      </c>
      <c r="BI320" s="99">
        <v>49</v>
      </c>
      <c r="BJ320" s="12" t="s">
        <v>321</v>
      </c>
      <c r="BK320" s="754">
        <v>0</v>
      </c>
      <c r="BL320" s="12" t="s">
        <v>321</v>
      </c>
      <c r="BM320" s="754">
        <v>0.53700000000000003</v>
      </c>
      <c r="BN320" s="12" t="s">
        <v>321</v>
      </c>
      <c r="BO320" s="754">
        <v>1.82</v>
      </c>
      <c r="BP320" s="12" t="s">
        <v>321</v>
      </c>
      <c r="BQ320" s="754">
        <v>0.02</v>
      </c>
      <c r="BR320" s="12" t="s">
        <v>321</v>
      </c>
      <c r="BS320" s="654">
        <v>42.110999999999997</v>
      </c>
      <c r="BT320" s="12" t="s">
        <v>321</v>
      </c>
      <c r="BU320" s="654">
        <v>44.488</v>
      </c>
      <c r="BV320" s="12" t="s">
        <v>321</v>
      </c>
      <c r="BW320" s="9">
        <v>0.44</v>
      </c>
      <c r="BX320" s="9" t="s">
        <v>322</v>
      </c>
      <c r="BY320" s="755">
        <v>170.9</v>
      </c>
      <c r="BZ320" s="9" t="s">
        <v>315</v>
      </c>
      <c r="CA320" s="755">
        <v>11.8</v>
      </c>
      <c r="CB320" s="9" t="s">
        <v>315</v>
      </c>
      <c r="CC320" s="755">
        <v>13</v>
      </c>
      <c r="CD320" s="9" t="s">
        <v>315</v>
      </c>
      <c r="CE320" s="755">
        <v>202.8</v>
      </c>
      <c r="CF320" s="9" t="s">
        <v>323</v>
      </c>
      <c r="CG320" s="755">
        <v>108</v>
      </c>
      <c r="CH320" s="9" t="s">
        <v>323</v>
      </c>
      <c r="CI320" s="9"/>
      <c r="CJ320" s="9"/>
      <c r="CK320" s="9"/>
    </row>
    <row r="321" spans="1:89" s="98" customFormat="1" x14ac:dyDescent="0.25">
      <c r="A321" s="99">
        <v>10104748</v>
      </c>
      <c r="B321" s="99"/>
      <c r="C321" s="772">
        <v>3896</v>
      </c>
      <c r="D321" s="807">
        <v>0.05</v>
      </c>
      <c r="E321" s="772">
        <f t="shared" si="16"/>
        <v>4091</v>
      </c>
      <c r="F321" s="778">
        <v>1.1000000000000001</v>
      </c>
      <c r="G321" s="774">
        <f t="shared" si="17"/>
        <v>4500</v>
      </c>
      <c r="H321" s="776"/>
      <c r="I321" s="758"/>
      <c r="J321" s="776"/>
      <c r="K321" s="786"/>
      <c r="L321" s="9" t="s">
        <v>308</v>
      </c>
      <c r="M321" s="9" t="s">
        <v>3454</v>
      </c>
      <c r="N321" s="9" t="s">
        <v>397</v>
      </c>
      <c r="O321" s="9" t="s">
        <v>310</v>
      </c>
      <c r="P321" s="9" t="s">
        <v>311</v>
      </c>
      <c r="Q321" s="9" t="s">
        <v>371</v>
      </c>
      <c r="R321" s="9" t="s">
        <v>372</v>
      </c>
      <c r="S321" s="9" t="s">
        <v>373</v>
      </c>
      <c r="T321" s="98" t="s">
        <v>234</v>
      </c>
      <c r="U321" s="99">
        <v>293</v>
      </c>
      <c r="V321" s="99" t="s">
        <v>207</v>
      </c>
      <c r="W321" s="99">
        <v>390</v>
      </c>
      <c r="X321" s="99" t="s">
        <v>207</v>
      </c>
      <c r="Y321" s="99">
        <v>328</v>
      </c>
      <c r="Z321" s="99" t="s">
        <v>207</v>
      </c>
      <c r="AA321" s="99">
        <v>400</v>
      </c>
      <c r="AB321" s="99" t="s">
        <v>207</v>
      </c>
      <c r="AC321" s="9">
        <v>488</v>
      </c>
      <c r="AD321" s="9" t="s">
        <v>207</v>
      </c>
      <c r="AE321" s="9">
        <v>192</v>
      </c>
      <c r="AF321" s="9" t="s">
        <v>315</v>
      </c>
      <c r="AG321" s="14" t="s">
        <v>395</v>
      </c>
      <c r="AH321" s="14" t="s">
        <v>207</v>
      </c>
      <c r="AI321" s="14" t="s">
        <v>396</v>
      </c>
      <c r="AJ321" s="14" t="s">
        <v>207</v>
      </c>
      <c r="AK321" s="9">
        <v>5</v>
      </c>
      <c r="AL321" s="14" t="s">
        <v>207</v>
      </c>
      <c r="AM321" s="9">
        <v>5</v>
      </c>
      <c r="AN321" s="14" t="s">
        <v>207</v>
      </c>
      <c r="AO321" s="9">
        <v>5</v>
      </c>
      <c r="AP321" s="14" t="s">
        <v>207</v>
      </c>
      <c r="AQ321" s="9">
        <v>30</v>
      </c>
      <c r="AR321" s="14" t="s">
        <v>207</v>
      </c>
      <c r="AS321" s="9" t="s">
        <v>0</v>
      </c>
      <c r="AT321" s="9" t="s">
        <v>318</v>
      </c>
      <c r="AU321" s="9" t="s">
        <v>376</v>
      </c>
      <c r="AV321" s="9" t="s">
        <v>320</v>
      </c>
      <c r="AW321" s="9" t="s">
        <v>441</v>
      </c>
      <c r="AX321" s="9">
        <v>9010600000</v>
      </c>
      <c r="AY321" s="99">
        <v>452</v>
      </c>
      <c r="AZ321" s="12" t="s">
        <v>207</v>
      </c>
      <c r="BA321" s="99">
        <v>30</v>
      </c>
      <c r="BB321" s="12" t="s">
        <v>207</v>
      </c>
      <c r="BC321" s="99">
        <v>33</v>
      </c>
      <c r="BD321" s="12" t="s">
        <v>207</v>
      </c>
      <c r="BE321" s="99">
        <v>97</v>
      </c>
      <c r="BF321" s="12" t="s">
        <v>321</v>
      </c>
      <c r="BG321" s="654">
        <v>96.945999999999998</v>
      </c>
      <c r="BH321" s="12" t="s">
        <v>321</v>
      </c>
      <c r="BI321" s="99">
        <v>51</v>
      </c>
      <c r="BJ321" s="12" t="s">
        <v>321</v>
      </c>
      <c r="BK321" s="754">
        <v>0</v>
      </c>
      <c r="BL321" s="12" t="s">
        <v>321</v>
      </c>
      <c r="BM321" s="754">
        <v>0.55300000000000005</v>
      </c>
      <c r="BN321" s="12" t="s">
        <v>321</v>
      </c>
      <c r="BO321" s="754">
        <v>1.82</v>
      </c>
      <c r="BP321" s="12" t="s">
        <v>321</v>
      </c>
      <c r="BQ321" s="754">
        <v>0.02</v>
      </c>
      <c r="BR321" s="12" t="s">
        <v>321</v>
      </c>
      <c r="BS321" s="654">
        <v>43.552999999999997</v>
      </c>
      <c r="BT321" s="12" t="s">
        <v>321</v>
      </c>
      <c r="BU321" s="654">
        <v>45.945999999999998</v>
      </c>
      <c r="BV321" s="12" t="s">
        <v>321</v>
      </c>
      <c r="BW321" s="9">
        <v>0.46</v>
      </c>
      <c r="BX321" s="9" t="s">
        <v>322</v>
      </c>
      <c r="BY321" s="755">
        <v>178</v>
      </c>
      <c r="BZ321" s="9" t="s">
        <v>315</v>
      </c>
      <c r="CA321" s="755">
        <v>11.8</v>
      </c>
      <c r="CB321" s="9" t="s">
        <v>315</v>
      </c>
      <c r="CC321" s="755">
        <v>13</v>
      </c>
      <c r="CD321" s="9" t="s">
        <v>315</v>
      </c>
      <c r="CE321" s="755">
        <v>211.6</v>
      </c>
      <c r="CF321" s="9" t="s">
        <v>323</v>
      </c>
      <c r="CG321" s="755">
        <v>112.4</v>
      </c>
      <c r="CH321" s="9" t="s">
        <v>323</v>
      </c>
      <c r="CI321" s="9"/>
      <c r="CJ321" s="9"/>
      <c r="CK321" s="9"/>
    </row>
    <row r="322" spans="1:89" s="98" customFormat="1" x14ac:dyDescent="0.25">
      <c r="A322" s="99">
        <v>10144738</v>
      </c>
      <c r="B322" s="99"/>
      <c r="C322" s="772">
        <v>1535</v>
      </c>
      <c r="D322" s="807">
        <v>0.05</v>
      </c>
      <c r="E322" s="772">
        <f t="shared" ref="E322:E346" si="18">ROUND(C322*(1+D322),0)</f>
        <v>1612</v>
      </c>
      <c r="F322" s="778">
        <v>1.1000000000000001</v>
      </c>
      <c r="G322" s="774">
        <f t="shared" ref="G322:G346" si="19">ROUND(E322*F322,0)</f>
        <v>1773</v>
      </c>
      <c r="H322" s="776"/>
      <c r="I322" s="758"/>
      <c r="J322" s="776"/>
      <c r="K322" s="786"/>
      <c r="L322" s="9" t="s">
        <v>308</v>
      </c>
      <c r="M322" s="9" t="s">
        <v>442</v>
      </c>
      <c r="N322" s="9" t="s">
        <v>397</v>
      </c>
      <c r="O322" s="9" t="s">
        <v>310</v>
      </c>
      <c r="P322" s="9" t="s">
        <v>311</v>
      </c>
      <c r="Q322" s="9" t="s">
        <v>371</v>
      </c>
      <c r="R322" s="9" t="s">
        <v>372</v>
      </c>
      <c r="S322" s="9" t="s">
        <v>373</v>
      </c>
      <c r="T322" s="98" t="s">
        <v>234</v>
      </c>
      <c r="U322" s="99">
        <v>143</v>
      </c>
      <c r="V322" s="99" t="s">
        <v>207</v>
      </c>
      <c r="W322" s="99">
        <v>190</v>
      </c>
      <c r="X322" s="99" t="s">
        <v>207</v>
      </c>
      <c r="Y322" s="99">
        <v>153</v>
      </c>
      <c r="Z322" s="99" t="s">
        <v>207</v>
      </c>
      <c r="AA322" s="99">
        <v>200</v>
      </c>
      <c r="AB322" s="99" t="s">
        <v>207</v>
      </c>
      <c r="AC322" s="9">
        <v>238</v>
      </c>
      <c r="AD322" s="9" t="s">
        <v>207</v>
      </c>
      <c r="AE322" s="9">
        <v>94</v>
      </c>
      <c r="AF322" s="9" t="s">
        <v>315</v>
      </c>
      <c r="AG322" s="14" t="s">
        <v>374</v>
      </c>
      <c r="AH322" s="14" t="s">
        <v>207</v>
      </c>
      <c r="AI322" s="14" t="s">
        <v>375</v>
      </c>
      <c r="AJ322" s="14" t="s">
        <v>207</v>
      </c>
      <c r="AK322" s="9">
        <v>5</v>
      </c>
      <c r="AL322" s="14" t="s">
        <v>207</v>
      </c>
      <c r="AM322" s="9">
        <v>5</v>
      </c>
      <c r="AN322" s="14" t="s">
        <v>207</v>
      </c>
      <c r="AO322" s="9">
        <v>5</v>
      </c>
      <c r="AP322" s="14" t="s">
        <v>207</v>
      </c>
      <c r="AQ322" s="9">
        <v>5</v>
      </c>
      <c r="AR322" s="14" t="s">
        <v>207</v>
      </c>
      <c r="AS322" s="9" t="s">
        <v>0</v>
      </c>
      <c r="AT322" s="9" t="s">
        <v>318</v>
      </c>
      <c r="AU322" s="9" t="s">
        <v>376</v>
      </c>
      <c r="AV322" s="9" t="s">
        <v>320</v>
      </c>
      <c r="AW322" s="9" t="s">
        <v>443</v>
      </c>
      <c r="AX322" s="9">
        <v>9010600000</v>
      </c>
      <c r="AY322" s="99">
        <v>251</v>
      </c>
      <c r="AZ322" s="12" t="s">
        <v>207</v>
      </c>
      <c r="BA322" s="99">
        <v>25</v>
      </c>
      <c r="BB322" s="12" t="s">
        <v>207</v>
      </c>
      <c r="BC322" s="99">
        <v>23</v>
      </c>
      <c r="BD322" s="12" t="s">
        <v>207</v>
      </c>
      <c r="BE322" s="99">
        <v>31</v>
      </c>
      <c r="BF322" s="12" t="s">
        <v>321</v>
      </c>
      <c r="BG322" s="654">
        <v>30.238</v>
      </c>
      <c r="BH322" s="12" t="s">
        <v>321</v>
      </c>
      <c r="BI322" s="99">
        <v>21</v>
      </c>
      <c r="BJ322" s="12" t="s">
        <v>321</v>
      </c>
      <c r="BK322" s="754">
        <v>0</v>
      </c>
      <c r="BL322" s="12" t="s">
        <v>321</v>
      </c>
      <c r="BM322" s="754">
        <v>0.3</v>
      </c>
      <c r="BN322" s="12" t="s">
        <v>321</v>
      </c>
      <c r="BO322" s="754">
        <v>6.24</v>
      </c>
      <c r="BP322" s="12" t="s">
        <v>321</v>
      </c>
      <c r="BQ322" s="754">
        <v>0</v>
      </c>
      <c r="BR322" s="12" t="s">
        <v>321</v>
      </c>
      <c r="BS322" s="654">
        <v>2.698</v>
      </c>
      <c r="BT322" s="12" t="s">
        <v>321</v>
      </c>
      <c r="BU322" s="654">
        <v>9.2379999999999995</v>
      </c>
      <c r="BV322" s="12" t="s">
        <v>321</v>
      </c>
      <c r="BW322" s="9">
        <v>0.15</v>
      </c>
      <c r="BX322" s="9" t="s">
        <v>322</v>
      </c>
      <c r="BY322" s="755">
        <v>98.8</v>
      </c>
      <c r="BZ322" s="9" t="s">
        <v>315</v>
      </c>
      <c r="CA322" s="755">
        <v>9.8000000000000007</v>
      </c>
      <c r="CB322" s="9" t="s">
        <v>315</v>
      </c>
      <c r="CC322" s="755">
        <v>9.1</v>
      </c>
      <c r="CD322" s="9" t="s">
        <v>315</v>
      </c>
      <c r="CE322" s="755">
        <v>66.099999999999994</v>
      </c>
      <c r="CF322" s="9" t="s">
        <v>323</v>
      </c>
      <c r="CG322" s="755">
        <v>46.3</v>
      </c>
      <c r="CH322" s="9" t="s">
        <v>323</v>
      </c>
      <c r="CI322" s="9"/>
      <c r="CJ322" s="9"/>
      <c r="CK322" s="9"/>
    </row>
    <row r="323" spans="1:89" s="98" customFormat="1" x14ac:dyDescent="0.25">
      <c r="A323" s="99">
        <v>10144739</v>
      </c>
      <c r="B323" s="99"/>
      <c r="C323" s="772">
        <v>1664</v>
      </c>
      <c r="D323" s="807">
        <v>0.05</v>
      </c>
      <c r="E323" s="772">
        <f t="shared" si="18"/>
        <v>1747</v>
      </c>
      <c r="F323" s="778">
        <v>1.1000000000000001</v>
      </c>
      <c r="G323" s="774">
        <f t="shared" si="19"/>
        <v>1922</v>
      </c>
      <c r="H323" s="776"/>
      <c r="I323" s="758"/>
      <c r="J323" s="776"/>
      <c r="K323" s="786"/>
      <c r="L323" s="9" t="s">
        <v>308</v>
      </c>
      <c r="M323" s="9" t="s">
        <v>444</v>
      </c>
      <c r="N323" s="9" t="s">
        <v>397</v>
      </c>
      <c r="O323" s="9" t="s">
        <v>310</v>
      </c>
      <c r="P323" s="9" t="s">
        <v>311</v>
      </c>
      <c r="Q323" s="9" t="s">
        <v>371</v>
      </c>
      <c r="R323" s="9" t="s">
        <v>372</v>
      </c>
      <c r="S323" s="9" t="s">
        <v>373</v>
      </c>
      <c r="T323" s="98" t="s">
        <v>234</v>
      </c>
      <c r="U323" s="99">
        <v>158</v>
      </c>
      <c r="V323" s="99" t="s">
        <v>207</v>
      </c>
      <c r="W323" s="99">
        <v>210</v>
      </c>
      <c r="X323" s="99" t="s">
        <v>207</v>
      </c>
      <c r="Y323" s="99">
        <v>168</v>
      </c>
      <c r="Z323" s="99" t="s">
        <v>207</v>
      </c>
      <c r="AA323" s="99">
        <v>220</v>
      </c>
      <c r="AB323" s="99" t="s">
        <v>207</v>
      </c>
      <c r="AC323" s="9">
        <v>263</v>
      </c>
      <c r="AD323" s="9" t="s">
        <v>207</v>
      </c>
      <c r="AE323" s="9">
        <v>104</v>
      </c>
      <c r="AF323" s="9" t="s">
        <v>315</v>
      </c>
      <c r="AG323" s="14" t="s">
        <v>377</v>
      </c>
      <c r="AH323" s="14" t="s">
        <v>207</v>
      </c>
      <c r="AI323" s="14" t="s">
        <v>378</v>
      </c>
      <c r="AJ323" s="14" t="s">
        <v>207</v>
      </c>
      <c r="AK323" s="9">
        <v>5</v>
      </c>
      <c r="AL323" s="14" t="s">
        <v>207</v>
      </c>
      <c r="AM323" s="9">
        <v>5</v>
      </c>
      <c r="AN323" s="14" t="s">
        <v>207</v>
      </c>
      <c r="AO323" s="9">
        <v>5</v>
      </c>
      <c r="AP323" s="14" t="s">
        <v>207</v>
      </c>
      <c r="AQ323" s="9">
        <v>5</v>
      </c>
      <c r="AR323" s="14" t="s">
        <v>207</v>
      </c>
      <c r="AS323" s="9" t="s">
        <v>0</v>
      </c>
      <c r="AT323" s="9" t="s">
        <v>318</v>
      </c>
      <c r="AU323" s="9" t="s">
        <v>376</v>
      </c>
      <c r="AV323" s="9" t="s">
        <v>320</v>
      </c>
      <c r="AW323" s="9" t="s">
        <v>445</v>
      </c>
      <c r="AX323" s="9">
        <v>9010600000</v>
      </c>
      <c r="AY323" s="99">
        <v>272</v>
      </c>
      <c r="AZ323" s="12" t="s">
        <v>207</v>
      </c>
      <c r="BA323" s="99">
        <v>25</v>
      </c>
      <c r="BB323" s="12" t="s">
        <v>207</v>
      </c>
      <c r="BC323" s="99">
        <v>23</v>
      </c>
      <c r="BD323" s="12" t="s">
        <v>207</v>
      </c>
      <c r="BE323" s="99">
        <v>33</v>
      </c>
      <c r="BF323" s="12" t="s">
        <v>321</v>
      </c>
      <c r="BG323" s="654">
        <v>32.718000000000004</v>
      </c>
      <c r="BH323" s="12" t="s">
        <v>321</v>
      </c>
      <c r="BI323" s="99">
        <v>22</v>
      </c>
      <c r="BJ323" s="12" t="s">
        <v>321</v>
      </c>
      <c r="BK323" s="754">
        <v>0</v>
      </c>
      <c r="BL323" s="12" t="s">
        <v>321</v>
      </c>
      <c r="BM323" s="754">
        <v>0.308</v>
      </c>
      <c r="BN323" s="12" t="s">
        <v>321</v>
      </c>
      <c r="BO323" s="754">
        <v>7.7119999999999997</v>
      </c>
      <c r="BP323" s="12" t="s">
        <v>321</v>
      </c>
      <c r="BQ323" s="754">
        <v>0</v>
      </c>
      <c r="BR323" s="12" t="s">
        <v>321</v>
      </c>
      <c r="BS323" s="654">
        <v>2.698</v>
      </c>
      <c r="BT323" s="12" t="s">
        <v>321</v>
      </c>
      <c r="BU323" s="654">
        <v>10.718</v>
      </c>
      <c r="BV323" s="12" t="s">
        <v>321</v>
      </c>
      <c r="BW323" s="9">
        <v>0.16</v>
      </c>
      <c r="BX323" s="9" t="s">
        <v>322</v>
      </c>
      <c r="BY323" s="755">
        <v>107.1</v>
      </c>
      <c r="BZ323" s="9" t="s">
        <v>315</v>
      </c>
      <c r="CA323" s="755">
        <v>9.8000000000000007</v>
      </c>
      <c r="CB323" s="9" t="s">
        <v>315</v>
      </c>
      <c r="CC323" s="755">
        <v>9.1</v>
      </c>
      <c r="CD323" s="9" t="s">
        <v>315</v>
      </c>
      <c r="CE323" s="755">
        <v>75</v>
      </c>
      <c r="CF323" s="9" t="s">
        <v>323</v>
      </c>
      <c r="CG323" s="755">
        <v>48.5</v>
      </c>
      <c r="CH323" s="9" t="s">
        <v>323</v>
      </c>
      <c r="CI323" s="9"/>
      <c r="CJ323" s="9"/>
      <c r="CK323" s="9"/>
    </row>
    <row r="324" spans="1:89" s="98" customFormat="1" x14ac:dyDescent="0.25">
      <c r="A324" s="99">
        <v>10144740</v>
      </c>
      <c r="B324" s="99"/>
      <c r="C324" s="772">
        <v>1818</v>
      </c>
      <c r="D324" s="807">
        <v>0.05</v>
      </c>
      <c r="E324" s="772">
        <f t="shared" si="18"/>
        <v>1909</v>
      </c>
      <c r="F324" s="778">
        <v>1.1000000000000001</v>
      </c>
      <c r="G324" s="774">
        <f t="shared" si="19"/>
        <v>2100</v>
      </c>
      <c r="H324" s="776"/>
      <c r="I324" s="758"/>
      <c r="J324" s="776"/>
      <c r="K324" s="786"/>
      <c r="L324" s="9" t="s">
        <v>308</v>
      </c>
      <c r="M324" s="9" t="s">
        <v>446</v>
      </c>
      <c r="N324" s="9" t="s">
        <v>397</v>
      </c>
      <c r="O324" s="9" t="s">
        <v>310</v>
      </c>
      <c r="P324" s="9" t="s">
        <v>311</v>
      </c>
      <c r="Q324" s="9" t="s">
        <v>371</v>
      </c>
      <c r="R324" s="9" t="s">
        <v>372</v>
      </c>
      <c r="S324" s="9" t="s">
        <v>373</v>
      </c>
      <c r="T324" s="98" t="s">
        <v>234</v>
      </c>
      <c r="U324" s="99">
        <v>173</v>
      </c>
      <c r="V324" s="99" t="s">
        <v>207</v>
      </c>
      <c r="W324" s="99">
        <v>230</v>
      </c>
      <c r="X324" s="99" t="s">
        <v>207</v>
      </c>
      <c r="Y324" s="99">
        <v>183</v>
      </c>
      <c r="Z324" s="99" t="s">
        <v>207</v>
      </c>
      <c r="AA324" s="99">
        <v>240</v>
      </c>
      <c r="AB324" s="99" t="s">
        <v>207</v>
      </c>
      <c r="AC324" s="9">
        <v>288</v>
      </c>
      <c r="AD324" s="9" t="s">
        <v>207</v>
      </c>
      <c r="AE324" s="9">
        <v>113</v>
      </c>
      <c r="AF324" s="9" t="s">
        <v>315</v>
      </c>
      <c r="AG324" s="14" t="s">
        <v>379</v>
      </c>
      <c r="AH324" s="14" t="s">
        <v>207</v>
      </c>
      <c r="AI324" s="14" t="s">
        <v>380</v>
      </c>
      <c r="AJ324" s="14" t="s">
        <v>207</v>
      </c>
      <c r="AK324" s="9">
        <v>5</v>
      </c>
      <c r="AL324" s="14" t="s">
        <v>207</v>
      </c>
      <c r="AM324" s="9">
        <v>5</v>
      </c>
      <c r="AN324" s="14" t="s">
        <v>207</v>
      </c>
      <c r="AO324" s="9">
        <v>5</v>
      </c>
      <c r="AP324" s="14" t="s">
        <v>207</v>
      </c>
      <c r="AQ324" s="9">
        <v>5</v>
      </c>
      <c r="AR324" s="14" t="s">
        <v>207</v>
      </c>
      <c r="AS324" s="9" t="s">
        <v>0</v>
      </c>
      <c r="AT324" s="9" t="s">
        <v>318</v>
      </c>
      <c r="AU324" s="9" t="s">
        <v>376</v>
      </c>
      <c r="AV324" s="9" t="s">
        <v>320</v>
      </c>
      <c r="AW324" s="9" t="s">
        <v>447</v>
      </c>
      <c r="AX324" s="9">
        <v>9010600000</v>
      </c>
      <c r="AY324" s="99">
        <v>292</v>
      </c>
      <c r="AZ324" s="12" t="s">
        <v>207</v>
      </c>
      <c r="BA324" s="99">
        <v>25</v>
      </c>
      <c r="BB324" s="12" t="s">
        <v>207</v>
      </c>
      <c r="BC324" s="99">
        <v>23</v>
      </c>
      <c r="BD324" s="12" t="s">
        <v>207</v>
      </c>
      <c r="BE324" s="99">
        <v>36</v>
      </c>
      <c r="BF324" s="12" t="s">
        <v>321</v>
      </c>
      <c r="BG324" s="654">
        <v>35.438000000000002</v>
      </c>
      <c r="BH324" s="12" t="s">
        <v>321</v>
      </c>
      <c r="BI324" s="99">
        <v>24</v>
      </c>
      <c r="BJ324" s="12" t="s">
        <v>321</v>
      </c>
      <c r="BK324" s="754">
        <v>0</v>
      </c>
      <c r="BL324" s="12" t="s">
        <v>321</v>
      </c>
      <c r="BM324" s="754">
        <v>0.316</v>
      </c>
      <c r="BN324" s="12" t="s">
        <v>321</v>
      </c>
      <c r="BO324" s="754">
        <v>8.4239999999999995</v>
      </c>
      <c r="BP324" s="12" t="s">
        <v>321</v>
      </c>
      <c r="BQ324" s="754">
        <v>0</v>
      </c>
      <c r="BR324" s="12" t="s">
        <v>321</v>
      </c>
      <c r="BS324" s="654">
        <v>2.698</v>
      </c>
      <c r="BT324" s="12" t="s">
        <v>321</v>
      </c>
      <c r="BU324" s="654">
        <v>11.438000000000001</v>
      </c>
      <c r="BV324" s="12" t="s">
        <v>321</v>
      </c>
      <c r="BW324" s="9">
        <v>0.17</v>
      </c>
      <c r="BX324" s="9" t="s">
        <v>322</v>
      </c>
      <c r="BY324" s="755">
        <v>115</v>
      </c>
      <c r="BZ324" s="9" t="s">
        <v>315</v>
      </c>
      <c r="CA324" s="755">
        <v>9.8000000000000007</v>
      </c>
      <c r="CB324" s="9" t="s">
        <v>315</v>
      </c>
      <c r="CC324" s="755">
        <v>9.1</v>
      </c>
      <c r="CD324" s="9" t="s">
        <v>315</v>
      </c>
      <c r="CE324" s="755">
        <v>79.400000000000006</v>
      </c>
      <c r="CF324" s="9" t="s">
        <v>323</v>
      </c>
      <c r="CG324" s="755">
        <v>52.9</v>
      </c>
      <c r="CH324" s="9" t="s">
        <v>323</v>
      </c>
      <c r="CI324" s="9"/>
      <c r="CJ324" s="9"/>
      <c r="CK324" s="9"/>
    </row>
    <row r="325" spans="1:89" s="98" customFormat="1" x14ac:dyDescent="0.25">
      <c r="A325" s="99">
        <v>10144741</v>
      </c>
      <c r="B325" s="99"/>
      <c r="C325" s="772">
        <v>1995</v>
      </c>
      <c r="D325" s="807">
        <v>0.05</v>
      </c>
      <c r="E325" s="772">
        <f t="shared" si="18"/>
        <v>2095</v>
      </c>
      <c r="F325" s="778">
        <v>1.1000000000000001</v>
      </c>
      <c r="G325" s="774">
        <f t="shared" si="19"/>
        <v>2305</v>
      </c>
      <c r="H325" s="776"/>
      <c r="I325" s="758"/>
      <c r="J325" s="776"/>
      <c r="K325" s="786"/>
      <c r="L325" s="9" t="s">
        <v>308</v>
      </c>
      <c r="M325" s="9" t="s">
        <v>448</v>
      </c>
      <c r="N325" s="9" t="s">
        <v>397</v>
      </c>
      <c r="O325" s="9" t="s">
        <v>310</v>
      </c>
      <c r="P325" s="9" t="s">
        <v>311</v>
      </c>
      <c r="Q325" s="9" t="s">
        <v>371</v>
      </c>
      <c r="R325" s="9" t="s">
        <v>372</v>
      </c>
      <c r="S325" s="9" t="s">
        <v>373</v>
      </c>
      <c r="T325" s="98" t="s">
        <v>234</v>
      </c>
      <c r="U325" s="99">
        <v>188</v>
      </c>
      <c r="V325" s="99" t="s">
        <v>207</v>
      </c>
      <c r="W325" s="99">
        <v>250</v>
      </c>
      <c r="X325" s="99" t="s">
        <v>207</v>
      </c>
      <c r="Y325" s="99">
        <v>198</v>
      </c>
      <c r="Z325" s="99" t="s">
        <v>207</v>
      </c>
      <c r="AA325" s="99">
        <v>260</v>
      </c>
      <c r="AB325" s="99" t="s">
        <v>207</v>
      </c>
      <c r="AC325" s="9">
        <v>313</v>
      </c>
      <c r="AD325" s="9" t="s">
        <v>207</v>
      </c>
      <c r="AE325" s="9">
        <v>123</v>
      </c>
      <c r="AF325" s="9" t="s">
        <v>315</v>
      </c>
      <c r="AG325" s="14" t="s">
        <v>381</v>
      </c>
      <c r="AH325" s="14" t="s">
        <v>207</v>
      </c>
      <c r="AI325" s="14" t="s">
        <v>382</v>
      </c>
      <c r="AJ325" s="14" t="s">
        <v>207</v>
      </c>
      <c r="AK325" s="9">
        <v>5</v>
      </c>
      <c r="AL325" s="14" t="s">
        <v>207</v>
      </c>
      <c r="AM325" s="9">
        <v>5</v>
      </c>
      <c r="AN325" s="14" t="s">
        <v>207</v>
      </c>
      <c r="AO325" s="9">
        <v>5</v>
      </c>
      <c r="AP325" s="14" t="s">
        <v>207</v>
      </c>
      <c r="AQ325" s="9">
        <v>5</v>
      </c>
      <c r="AR325" s="14" t="s">
        <v>207</v>
      </c>
      <c r="AS325" s="9" t="s">
        <v>0</v>
      </c>
      <c r="AT325" s="9" t="s">
        <v>318</v>
      </c>
      <c r="AU325" s="9" t="s">
        <v>376</v>
      </c>
      <c r="AV325" s="9" t="s">
        <v>320</v>
      </c>
      <c r="AW325" s="9" t="s">
        <v>449</v>
      </c>
      <c r="AX325" s="9">
        <v>9010600000</v>
      </c>
      <c r="AY325" s="99">
        <v>312</v>
      </c>
      <c r="AZ325" s="12" t="s">
        <v>207</v>
      </c>
      <c r="BA325" s="99">
        <v>25</v>
      </c>
      <c r="BB325" s="12" t="s">
        <v>207</v>
      </c>
      <c r="BC325" s="99">
        <v>23</v>
      </c>
      <c r="BD325" s="12" t="s">
        <v>207</v>
      </c>
      <c r="BE325" s="99">
        <v>39</v>
      </c>
      <c r="BF325" s="12" t="s">
        <v>321</v>
      </c>
      <c r="BG325" s="654">
        <v>38.198</v>
      </c>
      <c r="BH325" s="12" t="s">
        <v>321</v>
      </c>
      <c r="BI325" s="99">
        <v>26</v>
      </c>
      <c r="BJ325" s="12" t="s">
        <v>321</v>
      </c>
      <c r="BK325" s="754">
        <v>0</v>
      </c>
      <c r="BL325" s="12" t="s">
        <v>321</v>
      </c>
      <c r="BM325" s="754">
        <v>0.32400000000000001</v>
      </c>
      <c r="BN325" s="12" t="s">
        <v>321</v>
      </c>
      <c r="BO325" s="754">
        <v>9.1760000000000002</v>
      </c>
      <c r="BP325" s="12" t="s">
        <v>321</v>
      </c>
      <c r="BQ325" s="754">
        <v>0</v>
      </c>
      <c r="BR325" s="12" t="s">
        <v>321</v>
      </c>
      <c r="BS325" s="654">
        <v>2.698</v>
      </c>
      <c r="BT325" s="12" t="s">
        <v>321</v>
      </c>
      <c r="BU325" s="654">
        <v>12.198</v>
      </c>
      <c r="BV325" s="12" t="s">
        <v>321</v>
      </c>
      <c r="BW325" s="9">
        <v>0.18</v>
      </c>
      <c r="BX325" s="9" t="s">
        <v>322</v>
      </c>
      <c r="BY325" s="755">
        <v>122.8</v>
      </c>
      <c r="BZ325" s="9" t="s">
        <v>315</v>
      </c>
      <c r="CA325" s="755">
        <v>9.8000000000000007</v>
      </c>
      <c r="CB325" s="9" t="s">
        <v>315</v>
      </c>
      <c r="CC325" s="755">
        <v>9.1</v>
      </c>
      <c r="CD325" s="9" t="s">
        <v>315</v>
      </c>
      <c r="CE325" s="755">
        <v>86</v>
      </c>
      <c r="CF325" s="9" t="s">
        <v>323</v>
      </c>
      <c r="CG325" s="755">
        <v>57.3</v>
      </c>
      <c r="CH325" s="9" t="s">
        <v>323</v>
      </c>
      <c r="CI325" s="9"/>
      <c r="CJ325" s="9"/>
      <c r="CK325" s="9"/>
    </row>
    <row r="326" spans="1:89" s="98" customFormat="1" x14ac:dyDescent="0.25">
      <c r="A326" s="99">
        <v>10144742</v>
      </c>
      <c r="B326" s="99"/>
      <c r="C326" s="772">
        <v>2196</v>
      </c>
      <c r="D326" s="807">
        <v>0.05</v>
      </c>
      <c r="E326" s="772">
        <f t="shared" si="18"/>
        <v>2306</v>
      </c>
      <c r="F326" s="778">
        <v>1.1000000000000001</v>
      </c>
      <c r="G326" s="774">
        <f t="shared" si="19"/>
        <v>2537</v>
      </c>
      <c r="H326" s="776"/>
      <c r="I326" s="758"/>
      <c r="J326" s="776"/>
      <c r="K326" s="786"/>
      <c r="L326" s="9" t="s">
        <v>308</v>
      </c>
      <c r="M326" s="9" t="s">
        <v>450</v>
      </c>
      <c r="N326" s="9" t="s">
        <v>397</v>
      </c>
      <c r="O326" s="9" t="s">
        <v>310</v>
      </c>
      <c r="P326" s="9" t="s">
        <v>311</v>
      </c>
      <c r="Q326" s="9" t="s">
        <v>371</v>
      </c>
      <c r="R326" s="9" t="s">
        <v>372</v>
      </c>
      <c r="S326" s="9" t="s">
        <v>373</v>
      </c>
      <c r="T326" s="98" t="s">
        <v>234</v>
      </c>
      <c r="U326" s="99">
        <v>203</v>
      </c>
      <c r="V326" s="99" t="s">
        <v>207</v>
      </c>
      <c r="W326" s="99">
        <v>270</v>
      </c>
      <c r="X326" s="99" t="s">
        <v>207</v>
      </c>
      <c r="Y326" s="99">
        <v>213</v>
      </c>
      <c r="Z326" s="99" t="s">
        <v>207</v>
      </c>
      <c r="AA326" s="99">
        <v>280</v>
      </c>
      <c r="AB326" s="99" t="s">
        <v>207</v>
      </c>
      <c r="AC326" s="9">
        <v>338</v>
      </c>
      <c r="AD326" s="9" t="s">
        <v>207</v>
      </c>
      <c r="AE326" s="9">
        <v>133</v>
      </c>
      <c r="AF326" s="9" t="s">
        <v>315</v>
      </c>
      <c r="AG326" s="14" t="s">
        <v>383</v>
      </c>
      <c r="AH326" s="14" t="s">
        <v>207</v>
      </c>
      <c r="AI326" s="14" t="s">
        <v>384</v>
      </c>
      <c r="AJ326" s="14" t="s">
        <v>207</v>
      </c>
      <c r="AK326" s="9">
        <v>5</v>
      </c>
      <c r="AL326" s="14" t="s">
        <v>207</v>
      </c>
      <c r="AM326" s="9">
        <v>5</v>
      </c>
      <c r="AN326" s="14" t="s">
        <v>207</v>
      </c>
      <c r="AO326" s="9">
        <v>5</v>
      </c>
      <c r="AP326" s="14" t="s">
        <v>207</v>
      </c>
      <c r="AQ326" s="9">
        <v>5</v>
      </c>
      <c r="AR326" s="14" t="s">
        <v>207</v>
      </c>
      <c r="AS326" s="9" t="s">
        <v>0</v>
      </c>
      <c r="AT326" s="9" t="s">
        <v>318</v>
      </c>
      <c r="AU326" s="9" t="s">
        <v>376</v>
      </c>
      <c r="AV326" s="9" t="s">
        <v>320</v>
      </c>
      <c r="AW326" s="9" t="s">
        <v>451</v>
      </c>
      <c r="AX326" s="9">
        <v>9010600000</v>
      </c>
      <c r="AY326" s="99">
        <v>330</v>
      </c>
      <c r="AZ326" s="12" t="s">
        <v>207</v>
      </c>
      <c r="BA326" s="99">
        <v>25</v>
      </c>
      <c r="BB326" s="12" t="s">
        <v>207</v>
      </c>
      <c r="BC326" s="99">
        <v>23</v>
      </c>
      <c r="BD326" s="12" t="s">
        <v>207</v>
      </c>
      <c r="BE326" s="99">
        <v>41</v>
      </c>
      <c r="BF326" s="12" t="s">
        <v>321</v>
      </c>
      <c r="BG326" s="654">
        <v>40.438000000000002</v>
      </c>
      <c r="BH326" s="12" t="s">
        <v>321</v>
      </c>
      <c r="BI326" s="99">
        <v>28</v>
      </c>
      <c r="BJ326" s="12" t="s">
        <v>321</v>
      </c>
      <c r="BK326" s="754">
        <v>0</v>
      </c>
      <c r="BL326" s="12" t="s">
        <v>321</v>
      </c>
      <c r="BM326" s="754">
        <v>0.33200000000000002</v>
      </c>
      <c r="BN326" s="12" t="s">
        <v>321</v>
      </c>
      <c r="BO326" s="754">
        <v>9.4079999999999995</v>
      </c>
      <c r="BP326" s="12" t="s">
        <v>321</v>
      </c>
      <c r="BQ326" s="754">
        <v>0</v>
      </c>
      <c r="BR326" s="12" t="s">
        <v>321</v>
      </c>
      <c r="BS326" s="654">
        <v>2.698</v>
      </c>
      <c r="BT326" s="12" t="s">
        <v>321</v>
      </c>
      <c r="BU326" s="654">
        <v>12.438000000000001</v>
      </c>
      <c r="BV326" s="12" t="s">
        <v>321</v>
      </c>
      <c r="BW326" s="9">
        <v>0.19</v>
      </c>
      <c r="BX326" s="9" t="s">
        <v>322</v>
      </c>
      <c r="BY326" s="755">
        <v>129.9</v>
      </c>
      <c r="BZ326" s="9" t="s">
        <v>315</v>
      </c>
      <c r="CA326" s="755">
        <v>9.8000000000000007</v>
      </c>
      <c r="CB326" s="9" t="s">
        <v>315</v>
      </c>
      <c r="CC326" s="755">
        <v>9.1</v>
      </c>
      <c r="CD326" s="9" t="s">
        <v>315</v>
      </c>
      <c r="CE326" s="755">
        <v>88.2</v>
      </c>
      <c r="CF326" s="9" t="s">
        <v>323</v>
      </c>
      <c r="CG326" s="755">
        <v>61.7</v>
      </c>
      <c r="CH326" s="9" t="s">
        <v>323</v>
      </c>
      <c r="CI326" s="9"/>
      <c r="CJ326" s="9"/>
      <c r="CK326" s="9"/>
    </row>
    <row r="327" spans="1:89" s="98" customFormat="1" x14ac:dyDescent="0.25">
      <c r="A327" s="99">
        <v>10144743</v>
      </c>
      <c r="B327" s="99"/>
      <c r="C327" s="772">
        <v>2419</v>
      </c>
      <c r="D327" s="807">
        <v>0.05</v>
      </c>
      <c r="E327" s="772">
        <f t="shared" si="18"/>
        <v>2540</v>
      </c>
      <c r="F327" s="778">
        <v>1.1000000000000001</v>
      </c>
      <c r="G327" s="774">
        <f t="shared" si="19"/>
        <v>2794</v>
      </c>
      <c r="H327" s="776"/>
      <c r="I327" s="758"/>
      <c r="J327" s="776"/>
      <c r="K327" s="786"/>
      <c r="L327" s="9" t="s">
        <v>308</v>
      </c>
      <c r="M327" s="9" t="s">
        <v>452</v>
      </c>
      <c r="N327" s="9" t="s">
        <v>397</v>
      </c>
      <c r="O327" s="9" t="s">
        <v>310</v>
      </c>
      <c r="P327" s="9" t="s">
        <v>311</v>
      </c>
      <c r="Q327" s="9" t="s">
        <v>371</v>
      </c>
      <c r="R327" s="9" t="s">
        <v>372</v>
      </c>
      <c r="S327" s="9" t="s">
        <v>373</v>
      </c>
      <c r="T327" s="98" t="s">
        <v>234</v>
      </c>
      <c r="U327" s="99">
        <v>218</v>
      </c>
      <c r="V327" s="99" t="s">
        <v>207</v>
      </c>
      <c r="W327" s="99">
        <v>290</v>
      </c>
      <c r="X327" s="99" t="s">
        <v>207</v>
      </c>
      <c r="Y327" s="99">
        <v>228</v>
      </c>
      <c r="Z327" s="99" t="s">
        <v>207</v>
      </c>
      <c r="AA327" s="99">
        <v>300</v>
      </c>
      <c r="AB327" s="99" t="s">
        <v>207</v>
      </c>
      <c r="AC327" s="9">
        <v>363</v>
      </c>
      <c r="AD327" s="9" t="s">
        <v>207</v>
      </c>
      <c r="AE327" s="9">
        <v>143</v>
      </c>
      <c r="AF327" s="9" t="s">
        <v>315</v>
      </c>
      <c r="AG327" s="14" t="s">
        <v>385</v>
      </c>
      <c r="AH327" s="14" t="s">
        <v>207</v>
      </c>
      <c r="AI327" s="14" t="s">
        <v>386</v>
      </c>
      <c r="AJ327" s="14" t="s">
        <v>207</v>
      </c>
      <c r="AK327" s="9">
        <v>5</v>
      </c>
      <c r="AL327" s="14" t="s">
        <v>207</v>
      </c>
      <c r="AM327" s="9">
        <v>5</v>
      </c>
      <c r="AN327" s="14" t="s">
        <v>207</v>
      </c>
      <c r="AO327" s="9">
        <v>5</v>
      </c>
      <c r="AP327" s="14" t="s">
        <v>207</v>
      </c>
      <c r="AQ327" s="9">
        <v>5</v>
      </c>
      <c r="AR327" s="14" t="s">
        <v>207</v>
      </c>
      <c r="AS327" s="9" t="s">
        <v>0</v>
      </c>
      <c r="AT327" s="9" t="s">
        <v>318</v>
      </c>
      <c r="AU327" s="9" t="s">
        <v>376</v>
      </c>
      <c r="AV327" s="9" t="s">
        <v>320</v>
      </c>
      <c r="AW327" s="9" t="s">
        <v>453</v>
      </c>
      <c r="AX327" s="9">
        <v>9010600000</v>
      </c>
      <c r="AY327" s="99">
        <v>351</v>
      </c>
      <c r="AZ327" s="12" t="s">
        <v>207</v>
      </c>
      <c r="BA327" s="99">
        <v>25</v>
      </c>
      <c r="BB327" s="12" t="s">
        <v>207</v>
      </c>
      <c r="BC327" s="99">
        <v>23</v>
      </c>
      <c r="BD327" s="12" t="s">
        <v>207</v>
      </c>
      <c r="BE327" s="99">
        <v>45</v>
      </c>
      <c r="BF327" s="12" t="s">
        <v>321</v>
      </c>
      <c r="BG327" s="654">
        <v>44.238</v>
      </c>
      <c r="BH327" s="12" t="s">
        <v>321</v>
      </c>
      <c r="BI327" s="99">
        <v>33</v>
      </c>
      <c r="BJ327" s="12" t="s">
        <v>321</v>
      </c>
      <c r="BK327" s="754">
        <v>0</v>
      </c>
      <c r="BL327" s="12" t="s">
        <v>321</v>
      </c>
      <c r="BM327" s="754">
        <v>0.34</v>
      </c>
      <c r="BN327" s="12" t="s">
        <v>321</v>
      </c>
      <c r="BO327" s="754">
        <v>8.1999999999999993</v>
      </c>
      <c r="BP327" s="12" t="s">
        <v>321</v>
      </c>
      <c r="BQ327" s="754">
        <v>0</v>
      </c>
      <c r="BR327" s="12" t="s">
        <v>321</v>
      </c>
      <c r="BS327" s="654">
        <v>2.698</v>
      </c>
      <c r="BT327" s="12" t="s">
        <v>321</v>
      </c>
      <c r="BU327" s="654">
        <v>11.238</v>
      </c>
      <c r="BV327" s="12" t="s">
        <v>321</v>
      </c>
      <c r="BW327" s="9">
        <v>0.2</v>
      </c>
      <c r="BX327" s="9" t="s">
        <v>322</v>
      </c>
      <c r="BY327" s="755">
        <v>138.19999999999999</v>
      </c>
      <c r="BZ327" s="9" t="s">
        <v>315</v>
      </c>
      <c r="CA327" s="755">
        <v>9.8000000000000007</v>
      </c>
      <c r="CB327" s="9" t="s">
        <v>315</v>
      </c>
      <c r="CC327" s="755">
        <v>9.1</v>
      </c>
      <c r="CD327" s="9" t="s">
        <v>315</v>
      </c>
      <c r="CE327" s="755">
        <v>99.2</v>
      </c>
      <c r="CF327" s="9" t="s">
        <v>323</v>
      </c>
      <c r="CG327" s="755">
        <v>72.8</v>
      </c>
      <c r="CH327" s="9" t="s">
        <v>323</v>
      </c>
      <c r="CI327" s="9"/>
      <c r="CJ327" s="9"/>
      <c r="CK327" s="9"/>
    </row>
    <row r="328" spans="1:89" s="98" customFormat="1" x14ac:dyDescent="0.25">
      <c r="A328" s="99">
        <v>10144744</v>
      </c>
      <c r="B328" s="99"/>
      <c r="C328" s="772">
        <v>2667</v>
      </c>
      <c r="D328" s="807">
        <v>0.05</v>
      </c>
      <c r="E328" s="772">
        <f t="shared" si="18"/>
        <v>2800</v>
      </c>
      <c r="F328" s="778">
        <v>1.1000000000000001</v>
      </c>
      <c r="G328" s="774">
        <f t="shared" si="19"/>
        <v>3080</v>
      </c>
      <c r="H328" s="776"/>
      <c r="I328" s="758"/>
      <c r="J328" s="776"/>
      <c r="K328" s="786"/>
      <c r="L328" s="9" t="s">
        <v>308</v>
      </c>
      <c r="M328" s="9" t="s">
        <v>454</v>
      </c>
      <c r="N328" s="9" t="s">
        <v>397</v>
      </c>
      <c r="O328" s="9" t="s">
        <v>310</v>
      </c>
      <c r="P328" s="9" t="s">
        <v>311</v>
      </c>
      <c r="Q328" s="9" t="s">
        <v>371</v>
      </c>
      <c r="R328" s="9" t="s">
        <v>372</v>
      </c>
      <c r="S328" s="9" t="s">
        <v>373</v>
      </c>
      <c r="T328" s="98" t="s">
        <v>234</v>
      </c>
      <c r="U328" s="99">
        <v>233</v>
      </c>
      <c r="V328" s="99" t="s">
        <v>207</v>
      </c>
      <c r="W328" s="99">
        <v>310</v>
      </c>
      <c r="X328" s="99" t="s">
        <v>207</v>
      </c>
      <c r="Y328" s="99">
        <v>243</v>
      </c>
      <c r="Z328" s="99" t="s">
        <v>207</v>
      </c>
      <c r="AA328" s="99">
        <v>320</v>
      </c>
      <c r="AB328" s="99" t="s">
        <v>207</v>
      </c>
      <c r="AC328" s="9">
        <v>388</v>
      </c>
      <c r="AD328" s="9" t="s">
        <v>207</v>
      </c>
      <c r="AE328" s="9">
        <v>153</v>
      </c>
      <c r="AF328" s="9" t="s">
        <v>315</v>
      </c>
      <c r="AG328" s="14" t="s">
        <v>387</v>
      </c>
      <c r="AH328" s="14" t="s">
        <v>207</v>
      </c>
      <c r="AI328" s="14" t="s">
        <v>388</v>
      </c>
      <c r="AJ328" s="14" t="s">
        <v>207</v>
      </c>
      <c r="AK328" s="9">
        <v>5</v>
      </c>
      <c r="AL328" s="14" t="s">
        <v>207</v>
      </c>
      <c r="AM328" s="9">
        <v>5</v>
      </c>
      <c r="AN328" s="14" t="s">
        <v>207</v>
      </c>
      <c r="AO328" s="9">
        <v>5</v>
      </c>
      <c r="AP328" s="14" t="s">
        <v>207</v>
      </c>
      <c r="AQ328" s="9">
        <v>5</v>
      </c>
      <c r="AR328" s="14" t="s">
        <v>207</v>
      </c>
      <c r="AS328" s="9" t="s">
        <v>0</v>
      </c>
      <c r="AT328" s="9" t="s">
        <v>318</v>
      </c>
      <c r="AU328" s="9" t="s">
        <v>376</v>
      </c>
      <c r="AV328" s="9" t="s">
        <v>320</v>
      </c>
      <c r="AW328" s="9" t="s">
        <v>455</v>
      </c>
      <c r="AX328" s="9">
        <v>9010600000</v>
      </c>
      <c r="AY328" s="99">
        <v>371</v>
      </c>
      <c r="AZ328" s="12" t="s">
        <v>207</v>
      </c>
      <c r="BA328" s="99">
        <v>25</v>
      </c>
      <c r="BB328" s="12" t="s">
        <v>207</v>
      </c>
      <c r="BC328" s="99">
        <v>23</v>
      </c>
      <c r="BD328" s="12" t="s">
        <v>207</v>
      </c>
      <c r="BE328" s="99">
        <v>47</v>
      </c>
      <c r="BF328" s="12" t="s">
        <v>321</v>
      </c>
      <c r="BG328" s="654">
        <v>46.597000000000001</v>
      </c>
      <c r="BH328" s="12" t="s">
        <v>321</v>
      </c>
      <c r="BI328" s="99">
        <v>35</v>
      </c>
      <c r="BJ328" s="12" t="s">
        <v>321</v>
      </c>
      <c r="BK328" s="754">
        <v>0</v>
      </c>
      <c r="BL328" s="12" t="s">
        <v>321</v>
      </c>
      <c r="BM328" s="754">
        <v>0.34799999999999998</v>
      </c>
      <c r="BN328" s="12" t="s">
        <v>321</v>
      </c>
      <c r="BO328" s="754">
        <v>8.5519999999999996</v>
      </c>
      <c r="BP328" s="12" t="s">
        <v>321</v>
      </c>
      <c r="BQ328" s="754">
        <v>0</v>
      </c>
      <c r="BR328" s="12" t="s">
        <v>321</v>
      </c>
      <c r="BS328" s="654">
        <v>2.698</v>
      </c>
      <c r="BT328" s="12" t="s">
        <v>321</v>
      </c>
      <c r="BU328" s="654">
        <v>11.597</v>
      </c>
      <c r="BV328" s="12" t="s">
        <v>321</v>
      </c>
      <c r="BW328" s="9">
        <v>0.22</v>
      </c>
      <c r="BX328" s="9" t="s">
        <v>322</v>
      </c>
      <c r="BY328" s="755">
        <v>146.1</v>
      </c>
      <c r="BZ328" s="9" t="s">
        <v>315</v>
      </c>
      <c r="CA328" s="755">
        <v>9.8000000000000007</v>
      </c>
      <c r="CB328" s="9" t="s">
        <v>315</v>
      </c>
      <c r="CC328" s="755">
        <v>9.1</v>
      </c>
      <c r="CD328" s="9" t="s">
        <v>315</v>
      </c>
      <c r="CE328" s="755">
        <v>108</v>
      </c>
      <c r="CF328" s="9" t="s">
        <v>323</v>
      </c>
      <c r="CG328" s="755">
        <v>77.2</v>
      </c>
      <c r="CH328" s="9" t="s">
        <v>323</v>
      </c>
      <c r="CI328" s="9"/>
      <c r="CJ328" s="9"/>
      <c r="CK328" s="9"/>
    </row>
    <row r="329" spans="1:89" s="98" customFormat="1" x14ac:dyDescent="0.25">
      <c r="A329" s="99">
        <v>10144745</v>
      </c>
      <c r="B329" s="99"/>
      <c r="C329" s="772">
        <v>2940</v>
      </c>
      <c r="D329" s="807">
        <v>0.05</v>
      </c>
      <c r="E329" s="772">
        <f t="shared" si="18"/>
        <v>3087</v>
      </c>
      <c r="F329" s="778">
        <v>1.1000000000000001</v>
      </c>
      <c r="G329" s="774">
        <f t="shared" si="19"/>
        <v>3396</v>
      </c>
      <c r="H329" s="776"/>
      <c r="I329" s="758"/>
      <c r="J329" s="776"/>
      <c r="K329" s="786"/>
      <c r="L329" s="9" t="s">
        <v>308</v>
      </c>
      <c r="M329" s="9" t="s">
        <v>456</v>
      </c>
      <c r="N329" s="9" t="s">
        <v>397</v>
      </c>
      <c r="O329" s="9" t="s">
        <v>310</v>
      </c>
      <c r="P329" s="9" t="s">
        <v>311</v>
      </c>
      <c r="Q329" s="9" t="s">
        <v>371</v>
      </c>
      <c r="R329" s="9" t="s">
        <v>372</v>
      </c>
      <c r="S329" s="9" t="s">
        <v>373</v>
      </c>
      <c r="T329" s="98" t="s">
        <v>234</v>
      </c>
      <c r="U329" s="99">
        <v>248</v>
      </c>
      <c r="V329" s="99" t="s">
        <v>207</v>
      </c>
      <c r="W329" s="99">
        <v>330</v>
      </c>
      <c r="X329" s="99" t="s">
        <v>207</v>
      </c>
      <c r="Y329" s="99">
        <v>258</v>
      </c>
      <c r="Z329" s="99" t="s">
        <v>207</v>
      </c>
      <c r="AA329" s="99">
        <v>340</v>
      </c>
      <c r="AB329" s="99" t="s">
        <v>207</v>
      </c>
      <c r="AC329" s="9">
        <v>413</v>
      </c>
      <c r="AD329" s="9" t="s">
        <v>207</v>
      </c>
      <c r="AE329" s="9">
        <v>163</v>
      </c>
      <c r="AF329" s="9" t="s">
        <v>315</v>
      </c>
      <c r="AG329" s="14" t="s">
        <v>389</v>
      </c>
      <c r="AH329" s="14" t="s">
        <v>207</v>
      </c>
      <c r="AI329" s="14" t="s">
        <v>390</v>
      </c>
      <c r="AJ329" s="14" t="s">
        <v>207</v>
      </c>
      <c r="AK329" s="9">
        <v>5</v>
      </c>
      <c r="AL329" s="14" t="s">
        <v>207</v>
      </c>
      <c r="AM329" s="9">
        <v>5</v>
      </c>
      <c r="AN329" s="14" t="s">
        <v>207</v>
      </c>
      <c r="AO329" s="9">
        <v>5</v>
      </c>
      <c r="AP329" s="14" t="s">
        <v>207</v>
      </c>
      <c r="AQ329" s="9">
        <v>5</v>
      </c>
      <c r="AR329" s="14" t="s">
        <v>207</v>
      </c>
      <c r="AS329" s="9" t="s">
        <v>0</v>
      </c>
      <c r="AT329" s="9" t="s">
        <v>318</v>
      </c>
      <c r="AU329" s="9" t="s">
        <v>376</v>
      </c>
      <c r="AV329" s="9" t="s">
        <v>320</v>
      </c>
      <c r="AW329" s="9" t="s">
        <v>457</v>
      </c>
      <c r="AX329" s="9">
        <v>9010600000</v>
      </c>
      <c r="AY329" s="99">
        <v>391</v>
      </c>
      <c r="AZ329" s="12" t="s">
        <v>207</v>
      </c>
      <c r="BA329" s="99">
        <v>25</v>
      </c>
      <c r="BB329" s="12" t="s">
        <v>207</v>
      </c>
      <c r="BC329" s="99">
        <v>23</v>
      </c>
      <c r="BD329" s="12" t="s">
        <v>207</v>
      </c>
      <c r="BE329" s="99">
        <v>50</v>
      </c>
      <c r="BF329" s="12" t="s">
        <v>321</v>
      </c>
      <c r="BG329" s="654">
        <v>49.837000000000003</v>
      </c>
      <c r="BH329" s="12" t="s">
        <v>321</v>
      </c>
      <c r="BI329" s="99">
        <v>38</v>
      </c>
      <c r="BJ329" s="12" t="s">
        <v>321</v>
      </c>
      <c r="BK329" s="754">
        <v>0</v>
      </c>
      <c r="BL329" s="12" t="s">
        <v>321</v>
      </c>
      <c r="BM329" s="754">
        <v>0.35599999999999998</v>
      </c>
      <c r="BN329" s="12" t="s">
        <v>321</v>
      </c>
      <c r="BO329" s="754">
        <v>8.7829999999999995</v>
      </c>
      <c r="BP329" s="12" t="s">
        <v>321</v>
      </c>
      <c r="BQ329" s="754">
        <v>0</v>
      </c>
      <c r="BR329" s="12" t="s">
        <v>321</v>
      </c>
      <c r="BS329" s="654">
        <v>2.698</v>
      </c>
      <c r="BT329" s="12" t="s">
        <v>321</v>
      </c>
      <c r="BU329" s="654">
        <v>11.837</v>
      </c>
      <c r="BV329" s="12" t="s">
        <v>321</v>
      </c>
      <c r="BW329" s="9">
        <v>0.23</v>
      </c>
      <c r="BX329" s="9" t="s">
        <v>322</v>
      </c>
      <c r="BY329" s="755">
        <v>153.9</v>
      </c>
      <c r="BZ329" s="9" t="s">
        <v>315</v>
      </c>
      <c r="CA329" s="755">
        <v>9.8000000000000007</v>
      </c>
      <c r="CB329" s="9" t="s">
        <v>315</v>
      </c>
      <c r="CC329" s="755">
        <v>9.1</v>
      </c>
      <c r="CD329" s="9" t="s">
        <v>315</v>
      </c>
      <c r="CE329" s="755">
        <v>112.4</v>
      </c>
      <c r="CF329" s="9" t="s">
        <v>323</v>
      </c>
      <c r="CG329" s="755">
        <v>83.8</v>
      </c>
      <c r="CH329" s="9" t="s">
        <v>323</v>
      </c>
      <c r="CI329" s="9"/>
      <c r="CJ329" s="9"/>
      <c r="CK329" s="9"/>
    </row>
    <row r="330" spans="1:89" s="98" customFormat="1" x14ac:dyDescent="0.25">
      <c r="A330" s="99">
        <v>10144746</v>
      </c>
      <c r="B330" s="99"/>
      <c r="C330" s="772">
        <v>3235</v>
      </c>
      <c r="D330" s="807">
        <v>0.05</v>
      </c>
      <c r="E330" s="772">
        <f t="shared" si="18"/>
        <v>3397</v>
      </c>
      <c r="F330" s="778">
        <v>1.1000000000000001</v>
      </c>
      <c r="G330" s="774">
        <f t="shared" si="19"/>
        <v>3737</v>
      </c>
      <c r="H330" s="776"/>
      <c r="I330" s="758"/>
      <c r="J330" s="776"/>
      <c r="K330" s="786"/>
      <c r="L330" s="9" t="s">
        <v>308</v>
      </c>
      <c r="M330" s="9" t="s">
        <v>458</v>
      </c>
      <c r="N330" s="9" t="s">
        <v>397</v>
      </c>
      <c r="O330" s="9" t="s">
        <v>310</v>
      </c>
      <c r="P330" s="9" t="s">
        <v>311</v>
      </c>
      <c r="Q330" s="9" t="s">
        <v>371</v>
      </c>
      <c r="R330" s="9" t="s">
        <v>372</v>
      </c>
      <c r="S330" s="9" t="s">
        <v>373</v>
      </c>
      <c r="T330" s="98" t="s">
        <v>234</v>
      </c>
      <c r="U330" s="99">
        <v>263</v>
      </c>
      <c r="V330" s="99" t="s">
        <v>207</v>
      </c>
      <c r="W330" s="99">
        <v>350</v>
      </c>
      <c r="X330" s="99" t="s">
        <v>207</v>
      </c>
      <c r="Y330" s="99">
        <v>273</v>
      </c>
      <c r="Z330" s="99" t="s">
        <v>207</v>
      </c>
      <c r="AA330" s="99">
        <v>360</v>
      </c>
      <c r="AB330" s="99" t="s">
        <v>207</v>
      </c>
      <c r="AC330" s="9">
        <v>438</v>
      </c>
      <c r="AD330" s="9" t="s">
        <v>207</v>
      </c>
      <c r="AE330" s="9">
        <v>172</v>
      </c>
      <c r="AF330" s="9" t="s">
        <v>315</v>
      </c>
      <c r="AG330" s="14" t="s">
        <v>391</v>
      </c>
      <c r="AH330" s="14" t="s">
        <v>207</v>
      </c>
      <c r="AI330" s="14" t="s">
        <v>392</v>
      </c>
      <c r="AJ330" s="14" t="s">
        <v>207</v>
      </c>
      <c r="AK330" s="9">
        <v>5</v>
      </c>
      <c r="AL330" s="14" t="s">
        <v>207</v>
      </c>
      <c r="AM330" s="9">
        <v>5</v>
      </c>
      <c r="AN330" s="14" t="s">
        <v>207</v>
      </c>
      <c r="AO330" s="9">
        <v>5</v>
      </c>
      <c r="AP330" s="14" t="s">
        <v>207</v>
      </c>
      <c r="AQ330" s="9">
        <v>5</v>
      </c>
      <c r="AR330" s="14" t="s">
        <v>207</v>
      </c>
      <c r="AS330" s="9" t="s">
        <v>0</v>
      </c>
      <c r="AT330" s="9" t="s">
        <v>318</v>
      </c>
      <c r="AU330" s="9" t="s">
        <v>376</v>
      </c>
      <c r="AV330" s="9" t="s">
        <v>320</v>
      </c>
      <c r="AW330" s="9" t="s">
        <v>459</v>
      </c>
      <c r="AX330" s="9">
        <v>9010600000</v>
      </c>
      <c r="AY330" s="99">
        <v>419</v>
      </c>
      <c r="AZ330" s="12" t="s">
        <v>207</v>
      </c>
      <c r="BA330" s="99">
        <v>30</v>
      </c>
      <c r="BB330" s="12" t="s">
        <v>207</v>
      </c>
      <c r="BC330" s="99">
        <v>33</v>
      </c>
      <c r="BD330" s="12" t="s">
        <v>207</v>
      </c>
      <c r="BE330" s="99">
        <v>89</v>
      </c>
      <c r="BF330" s="12" t="s">
        <v>321</v>
      </c>
      <c r="BG330" s="654">
        <v>88.394999999999996</v>
      </c>
      <c r="BH330" s="12" t="s">
        <v>321</v>
      </c>
      <c r="BI330" s="99">
        <v>45</v>
      </c>
      <c r="BJ330" s="12" t="s">
        <v>321</v>
      </c>
      <c r="BK330" s="754">
        <v>0</v>
      </c>
      <c r="BL330" s="12" t="s">
        <v>321</v>
      </c>
      <c r="BM330" s="754">
        <v>0.52600000000000002</v>
      </c>
      <c r="BN330" s="12" t="s">
        <v>321</v>
      </c>
      <c r="BO330" s="754">
        <v>1.82</v>
      </c>
      <c r="BP330" s="12" t="s">
        <v>321</v>
      </c>
      <c r="BQ330" s="754">
        <v>0.02</v>
      </c>
      <c r="BR330" s="12" t="s">
        <v>321</v>
      </c>
      <c r="BS330" s="654">
        <v>41.029000000000003</v>
      </c>
      <c r="BT330" s="12" t="s">
        <v>321</v>
      </c>
      <c r="BU330" s="654">
        <v>43.395000000000003</v>
      </c>
      <c r="BV330" s="12" t="s">
        <v>321</v>
      </c>
      <c r="BW330" s="9">
        <v>0.42</v>
      </c>
      <c r="BX330" s="9" t="s">
        <v>322</v>
      </c>
      <c r="BY330" s="755">
        <v>165</v>
      </c>
      <c r="BZ330" s="9" t="s">
        <v>315</v>
      </c>
      <c r="CA330" s="755">
        <v>11.8</v>
      </c>
      <c r="CB330" s="9" t="s">
        <v>315</v>
      </c>
      <c r="CC330" s="755">
        <v>13</v>
      </c>
      <c r="CD330" s="9" t="s">
        <v>315</v>
      </c>
      <c r="CE330" s="755">
        <v>191.8</v>
      </c>
      <c r="CF330" s="9" t="s">
        <v>323</v>
      </c>
      <c r="CG330" s="755">
        <v>99.2</v>
      </c>
      <c r="CH330" s="9" t="s">
        <v>323</v>
      </c>
      <c r="CI330" s="9"/>
      <c r="CJ330" s="9"/>
      <c r="CK330" s="9"/>
    </row>
    <row r="331" spans="1:89" s="98" customFormat="1" x14ac:dyDescent="0.25">
      <c r="A331" s="99">
        <v>10144747</v>
      </c>
      <c r="B331" s="99"/>
      <c r="C331" s="772">
        <v>3553</v>
      </c>
      <c r="D331" s="807">
        <v>0.05</v>
      </c>
      <c r="E331" s="772">
        <f t="shared" si="18"/>
        <v>3731</v>
      </c>
      <c r="F331" s="778">
        <v>1.1000000000000001</v>
      </c>
      <c r="G331" s="774">
        <f t="shared" si="19"/>
        <v>4104</v>
      </c>
      <c r="H331" s="776"/>
      <c r="I331" s="758"/>
      <c r="J331" s="776"/>
      <c r="K331" s="786"/>
      <c r="L331" s="9" t="s">
        <v>308</v>
      </c>
      <c r="M331" s="9" t="s">
        <v>460</v>
      </c>
      <c r="N331" s="9" t="s">
        <v>397</v>
      </c>
      <c r="O331" s="9" t="s">
        <v>310</v>
      </c>
      <c r="P331" s="9" t="s">
        <v>311</v>
      </c>
      <c r="Q331" s="9" t="s">
        <v>371</v>
      </c>
      <c r="R331" s="9" t="s">
        <v>372</v>
      </c>
      <c r="S331" s="9" t="s">
        <v>373</v>
      </c>
      <c r="T331" s="98" t="s">
        <v>234</v>
      </c>
      <c r="U331" s="99">
        <v>278</v>
      </c>
      <c r="V331" s="99" t="s">
        <v>207</v>
      </c>
      <c r="W331" s="99">
        <v>370</v>
      </c>
      <c r="X331" s="99" t="s">
        <v>207</v>
      </c>
      <c r="Y331" s="99">
        <v>288</v>
      </c>
      <c r="Z331" s="99" t="s">
        <v>207</v>
      </c>
      <c r="AA331" s="99">
        <v>380</v>
      </c>
      <c r="AB331" s="99" t="s">
        <v>207</v>
      </c>
      <c r="AC331" s="9">
        <v>463</v>
      </c>
      <c r="AD331" s="9" t="s">
        <v>207</v>
      </c>
      <c r="AE331" s="9">
        <v>182</v>
      </c>
      <c r="AF331" s="9" t="s">
        <v>315</v>
      </c>
      <c r="AG331" s="14" t="s">
        <v>393</v>
      </c>
      <c r="AH331" s="14" t="s">
        <v>207</v>
      </c>
      <c r="AI331" s="14" t="s">
        <v>394</v>
      </c>
      <c r="AJ331" s="14" t="s">
        <v>207</v>
      </c>
      <c r="AK331" s="9">
        <v>5</v>
      </c>
      <c r="AL331" s="14" t="s">
        <v>207</v>
      </c>
      <c r="AM331" s="9">
        <v>5</v>
      </c>
      <c r="AN331" s="14" t="s">
        <v>207</v>
      </c>
      <c r="AO331" s="9">
        <v>5</v>
      </c>
      <c r="AP331" s="14" t="s">
        <v>207</v>
      </c>
      <c r="AQ331" s="9">
        <v>5</v>
      </c>
      <c r="AR331" s="14" t="s">
        <v>207</v>
      </c>
      <c r="AS331" s="9" t="s">
        <v>0</v>
      </c>
      <c r="AT331" s="9" t="s">
        <v>318</v>
      </c>
      <c r="AU331" s="9" t="s">
        <v>376</v>
      </c>
      <c r="AV331" s="9" t="s">
        <v>320</v>
      </c>
      <c r="AW331" s="9" t="s">
        <v>461</v>
      </c>
      <c r="AX331" s="9">
        <v>9010600000</v>
      </c>
      <c r="AY331" s="99">
        <v>434</v>
      </c>
      <c r="AZ331" s="12" t="s">
        <v>207</v>
      </c>
      <c r="BA331" s="99">
        <v>30</v>
      </c>
      <c r="BB331" s="12" t="s">
        <v>207</v>
      </c>
      <c r="BC331" s="99">
        <v>33</v>
      </c>
      <c r="BD331" s="12" t="s">
        <v>207</v>
      </c>
      <c r="BE331" s="99">
        <v>94</v>
      </c>
      <c r="BF331" s="12" t="s">
        <v>321</v>
      </c>
      <c r="BG331" s="654">
        <v>93.488</v>
      </c>
      <c r="BH331" s="12" t="s">
        <v>321</v>
      </c>
      <c r="BI331" s="99">
        <v>49</v>
      </c>
      <c r="BJ331" s="12" t="s">
        <v>321</v>
      </c>
      <c r="BK331" s="754">
        <v>0</v>
      </c>
      <c r="BL331" s="12" t="s">
        <v>321</v>
      </c>
      <c r="BM331" s="754">
        <v>0.53700000000000003</v>
      </c>
      <c r="BN331" s="12" t="s">
        <v>321</v>
      </c>
      <c r="BO331" s="754">
        <v>1.82</v>
      </c>
      <c r="BP331" s="12" t="s">
        <v>321</v>
      </c>
      <c r="BQ331" s="754">
        <v>0.02</v>
      </c>
      <c r="BR331" s="12" t="s">
        <v>321</v>
      </c>
      <c r="BS331" s="654">
        <v>42.110999999999997</v>
      </c>
      <c r="BT331" s="12" t="s">
        <v>321</v>
      </c>
      <c r="BU331" s="654">
        <v>44.488</v>
      </c>
      <c r="BV331" s="12" t="s">
        <v>321</v>
      </c>
      <c r="BW331" s="9">
        <v>0.44</v>
      </c>
      <c r="BX331" s="9" t="s">
        <v>322</v>
      </c>
      <c r="BY331" s="755">
        <v>170.9</v>
      </c>
      <c r="BZ331" s="9" t="s">
        <v>315</v>
      </c>
      <c r="CA331" s="755">
        <v>11.8</v>
      </c>
      <c r="CB331" s="9" t="s">
        <v>315</v>
      </c>
      <c r="CC331" s="755">
        <v>13</v>
      </c>
      <c r="CD331" s="9" t="s">
        <v>315</v>
      </c>
      <c r="CE331" s="755">
        <v>202.8</v>
      </c>
      <c r="CF331" s="9" t="s">
        <v>323</v>
      </c>
      <c r="CG331" s="755">
        <v>108</v>
      </c>
      <c r="CH331" s="9" t="s">
        <v>323</v>
      </c>
      <c r="CI331" s="9"/>
      <c r="CJ331" s="9"/>
      <c r="CK331" s="9"/>
    </row>
    <row r="332" spans="1:89" s="98" customFormat="1" x14ac:dyDescent="0.25">
      <c r="A332" s="99">
        <v>10144748</v>
      </c>
      <c r="B332" s="99"/>
      <c r="C332" s="772">
        <v>3896</v>
      </c>
      <c r="D332" s="807">
        <v>0.05</v>
      </c>
      <c r="E332" s="772">
        <f t="shared" si="18"/>
        <v>4091</v>
      </c>
      <c r="F332" s="778">
        <v>1.1000000000000001</v>
      </c>
      <c r="G332" s="774">
        <f t="shared" si="19"/>
        <v>4500</v>
      </c>
      <c r="H332" s="776"/>
      <c r="I332" s="758"/>
      <c r="J332" s="776"/>
      <c r="K332" s="786"/>
      <c r="L332" s="9" t="s">
        <v>308</v>
      </c>
      <c r="M332" s="9" t="s">
        <v>462</v>
      </c>
      <c r="N332" s="9" t="s">
        <v>397</v>
      </c>
      <c r="O332" s="9" t="s">
        <v>310</v>
      </c>
      <c r="P332" s="9" t="s">
        <v>311</v>
      </c>
      <c r="Q332" s="9" t="s">
        <v>371</v>
      </c>
      <c r="R332" s="9" t="s">
        <v>372</v>
      </c>
      <c r="S332" s="9" t="s">
        <v>373</v>
      </c>
      <c r="T332" s="98" t="s">
        <v>234</v>
      </c>
      <c r="U332" s="99">
        <v>293</v>
      </c>
      <c r="V332" s="99" t="s">
        <v>207</v>
      </c>
      <c r="W332" s="99">
        <v>390</v>
      </c>
      <c r="X332" s="99" t="s">
        <v>207</v>
      </c>
      <c r="Y332" s="99">
        <v>303</v>
      </c>
      <c r="Z332" s="99" t="s">
        <v>207</v>
      </c>
      <c r="AA332" s="99">
        <v>400</v>
      </c>
      <c r="AB332" s="99" t="s">
        <v>207</v>
      </c>
      <c r="AC332" s="9">
        <v>488</v>
      </c>
      <c r="AD332" s="9" t="s">
        <v>207</v>
      </c>
      <c r="AE332" s="9">
        <v>192</v>
      </c>
      <c r="AF332" s="9" t="s">
        <v>315</v>
      </c>
      <c r="AG332" s="14" t="s">
        <v>395</v>
      </c>
      <c r="AH332" s="14" t="s">
        <v>207</v>
      </c>
      <c r="AI332" s="14" t="s">
        <v>396</v>
      </c>
      <c r="AJ332" s="14" t="s">
        <v>207</v>
      </c>
      <c r="AK332" s="9">
        <v>5</v>
      </c>
      <c r="AL332" s="14" t="s">
        <v>207</v>
      </c>
      <c r="AM332" s="9">
        <v>5</v>
      </c>
      <c r="AN332" s="14" t="s">
        <v>207</v>
      </c>
      <c r="AO332" s="9">
        <v>5</v>
      </c>
      <c r="AP332" s="14" t="s">
        <v>207</v>
      </c>
      <c r="AQ332" s="9">
        <v>5</v>
      </c>
      <c r="AR332" s="14" t="s">
        <v>207</v>
      </c>
      <c r="AS332" s="9" t="s">
        <v>0</v>
      </c>
      <c r="AT332" s="9" t="s">
        <v>318</v>
      </c>
      <c r="AU332" s="9" t="s">
        <v>376</v>
      </c>
      <c r="AV332" s="9" t="s">
        <v>320</v>
      </c>
      <c r="AW332" s="9" t="s">
        <v>463</v>
      </c>
      <c r="AX332" s="9">
        <v>9010600000</v>
      </c>
      <c r="AY332" s="99">
        <v>452</v>
      </c>
      <c r="AZ332" s="12" t="s">
        <v>207</v>
      </c>
      <c r="BA332" s="99">
        <v>30</v>
      </c>
      <c r="BB332" s="12" t="s">
        <v>207</v>
      </c>
      <c r="BC332" s="99">
        <v>33</v>
      </c>
      <c r="BD332" s="12" t="s">
        <v>207</v>
      </c>
      <c r="BE332" s="99">
        <v>96</v>
      </c>
      <c r="BF332" s="12" t="s">
        <v>321</v>
      </c>
      <c r="BG332" s="654">
        <v>95.945999999999998</v>
      </c>
      <c r="BH332" s="12" t="s">
        <v>321</v>
      </c>
      <c r="BI332" s="99">
        <v>50</v>
      </c>
      <c r="BJ332" s="12" t="s">
        <v>321</v>
      </c>
      <c r="BK332" s="754">
        <v>0</v>
      </c>
      <c r="BL332" s="12" t="s">
        <v>321</v>
      </c>
      <c r="BM332" s="754">
        <v>0.55300000000000005</v>
      </c>
      <c r="BN332" s="12" t="s">
        <v>321</v>
      </c>
      <c r="BO332" s="754">
        <v>1.82</v>
      </c>
      <c r="BP332" s="12" t="s">
        <v>321</v>
      </c>
      <c r="BQ332" s="754">
        <v>0.02</v>
      </c>
      <c r="BR332" s="12" t="s">
        <v>321</v>
      </c>
      <c r="BS332" s="654">
        <v>43.552999999999997</v>
      </c>
      <c r="BT332" s="12" t="s">
        <v>321</v>
      </c>
      <c r="BU332" s="654">
        <v>45.945999999999998</v>
      </c>
      <c r="BV332" s="12" t="s">
        <v>321</v>
      </c>
      <c r="BW332" s="9">
        <v>0.46</v>
      </c>
      <c r="BX332" s="9" t="s">
        <v>322</v>
      </c>
      <c r="BY332" s="755">
        <v>178</v>
      </c>
      <c r="BZ332" s="9" t="s">
        <v>315</v>
      </c>
      <c r="CA332" s="755">
        <v>11.8</v>
      </c>
      <c r="CB332" s="9" t="s">
        <v>315</v>
      </c>
      <c r="CC332" s="755">
        <v>13</v>
      </c>
      <c r="CD332" s="9" t="s">
        <v>315</v>
      </c>
      <c r="CE332" s="755">
        <v>209.4</v>
      </c>
      <c r="CF332" s="9" t="s">
        <v>323</v>
      </c>
      <c r="CG332" s="755">
        <v>110.2</v>
      </c>
      <c r="CH332" s="9" t="s">
        <v>323</v>
      </c>
      <c r="CI332" s="9"/>
      <c r="CJ332" s="9"/>
      <c r="CK332" s="9"/>
    </row>
    <row r="333" spans="1:89" s="98" customFormat="1" x14ac:dyDescent="0.25">
      <c r="A333" s="99">
        <v>10106738</v>
      </c>
      <c r="B333" s="99"/>
      <c r="C333" s="772">
        <v>1115</v>
      </c>
      <c r="D333" s="807">
        <v>0.05</v>
      </c>
      <c r="E333" s="772">
        <f t="shared" si="18"/>
        <v>1171</v>
      </c>
      <c r="F333" s="778">
        <v>1.1000000000000001</v>
      </c>
      <c r="G333" s="774">
        <f t="shared" si="19"/>
        <v>1288</v>
      </c>
      <c r="H333" s="776"/>
      <c r="I333" s="758"/>
      <c r="J333" s="776"/>
      <c r="K333" s="786"/>
      <c r="L333" s="9" t="s">
        <v>308</v>
      </c>
      <c r="M333" s="9" t="s">
        <v>3455</v>
      </c>
      <c r="N333" s="9" t="s">
        <v>397</v>
      </c>
      <c r="O333" s="9" t="s">
        <v>310</v>
      </c>
      <c r="P333" s="9" t="s">
        <v>311</v>
      </c>
      <c r="Q333" s="9" t="s">
        <v>371</v>
      </c>
      <c r="R333" s="9" t="s">
        <v>372</v>
      </c>
      <c r="S333" s="9" t="s">
        <v>373</v>
      </c>
      <c r="T333" s="98" t="s">
        <v>234</v>
      </c>
      <c r="U333" s="99">
        <v>143</v>
      </c>
      <c r="V333" s="99" t="s">
        <v>207</v>
      </c>
      <c r="W333" s="99">
        <v>190</v>
      </c>
      <c r="X333" s="99" t="s">
        <v>207</v>
      </c>
      <c r="Y333" s="99">
        <v>153</v>
      </c>
      <c r="Z333" s="99" t="s">
        <v>207</v>
      </c>
      <c r="AA333" s="631" t="s">
        <v>202</v>
      </c>
      <c r="AB333" s="99" t="s">
        <v>207</v>
      </c>
      <c r="AC333" s="9">
        <v>238</v>
      </c>
      <c r="AD333" s="9" t="s">
        <v>207</v>
      </c>
      <c r="AE333" s="9">
        <v>94</v>
      </c>
      <c r="AF333" s="9" t="s">
        <v>315</v>
      </c>
      <c r="AG333" s="14" t="s">
        <v>374</v>
      </c>
      <c r="AH333" s="14" t="s">
        <v>207</v>
      </c>
      <c r="AI333" s="14" t="s">
        <v>375</v>
      </c>
      <c r="AJ333" s="14" t="s">
        <v>207</v>
      </c>
      <c r="AK333" s="9">
        <v>5</v>
      </c>
      <c r="AL333" s="14" t="s">
        <v>207</v>
      </c>
      <c r="AM333" s="9">
        <v>5</v>
      </c>
      <c r="AN333" s="14" t="s">
        <v>207</v>
      </c>
      <c r="AO333" s="9">
        <v>5</v>
      </c>
      <c r="AP333" s="14" t="s">
        <v>207</v>
      </c>
      <c r="AQ333" s="9">
        <v>5</v>
      </c>
      <c r="AR333" s="14" t="s">
        <v>207</v>
      </c>
      <c r="AS333" s="9" t="s">
        <v>0</v>
      </c>
      <c r="AT333" s="9" t="s">
        <v>318</v>
      </c>
      <c r="AU333" s="9" t="s">
        <v>376</v>
      </c>
      <c r="AV333" s="9" t="s">
        <v>320</v>
      </c>
      <c r="AW333" s="9" t="s">
        <v>602</v>
      </c>
      <c r="AX333" s="9">
        <v>9010600000</v>
      </c>
      <c r="AY333" s="99">
        <v>231</v>
      </c>
      <c r="AZ333" s="12" t="s">
        <v>207</v>
      </c>
      <c r="BA333" s="99">
        <v>25</v>
      </c>
      <c r="BB333" s="12" t="s">
        <v>207</v>
      </c>
      <c r="BC333" s="99">
        <v>23</v>
      </c>
      <c r="BD333" s="12" t="s">
        <v>207</v>
      </c>
      <c r="BE333" s="99">
        <v>20</v>
      </c>
      <c r="BF333" s="12" t="s">
        <v>321</v>
      </c>
      <c r="BG333" s="654">
        <v>19.007999999999999</v>
      </c>
      <c r="BH333" s="12" t="s">
        <v>321</v>
      </c>
      <c r="BI333" s="99">
        <v>11</v>
      </c>
      <c r="BJ333" s="12" t="s">
        <v>321</v>
      </c>
      <c r="BK333" s="754">
        <v>0</v>
      </c>
      <c r="BL333" s="12" t="s">
        <v>321</v>
      </c>
      <c r="BM333" s="754">
        <v>5.0999999999999997E-2</v>
      </c>
      <c r="BN333" s="12" t="s">
        <v>321</v>
      </c>
      <c r="BO333" s="754">
        <v>7.9569999999999999</v>
      </c>
      <c r="BP333" s="12" t="s">
        <v>321</v>
      </c>
      <c r="BQ333" s="754">
        <v>0</v>
      </c>
      <c r="BR333" s="12" t="s">
        <v>321</v>
      </c>
      <c r="BS333" s="654">
        <v>0</v>
      </c>
      <c r="BT333" s="12" t="s">
        <v>321</v>
      </c>
      <c r="BU333" s="654">
        <v>8.0079999999999991</v>
      </c>
      <c r="BV333" s="12" t="s">
        <v>321</v>
      </c>
      <c r="BW333" s="9">
        <v>0.13</v>
      </c>
      <c r="BX333" s="9" t="s">
        <v>322</v>
      </c>
      <c r="BY333" s="755">
        <v>90.9</v>
      </c>
      <c r="BZ333" s="9" t="s">
        <v>315</v>
      </c>
      <c r="CA333" s="755">
        <v>9.8000000000000007</v>
      </c>
      <c r="CB333" s="9" t="s">
        <v>315</v>
      </c>
      <c r="CC333" s="755">
        <v>9.1</v>
      </c>
      <c r="CD333" s="9" t="s">
        <v>315</v>
      </c>
      <c r="CE333" s="755">
        <v>41.9</v>
      </c>
      <c r="CF333" s="9" t="s">
        <v>323</v>
      </c>
      <c r="CG333" s="755">
        <v>24.3</v>
      </c>
      <c r="CH333" s="9" t="s">
        <v>323</v>
      </c>
      <c r="CI333" s="9"/>
      <c r="CJ333" s="9"/>
      <c r="CK333" s="9"/>
    </row>
    <row r="334" spans="1:89" s="98" customFormat="1" x14ac:dyDescent="0.25">
      <c r="A334" s="99">
        <v>10106739</v>
      </c>
      <c r="B334" s="99"/>
      <c r="C334" s="772">
        <v>1245</v>
      </c>
      <c r="D334" s="807">
        <v>0.05</v>
      </c>
      <c r="E334" s="772">
        <f t="shared" si="18"/>
        <v>1307</v>
      </c>
      <c r="F334" s="778">
        <v>1.1000000000000001</v>
      </c>
      <c r="G334" s="774">
        <f t="shared" si="19"/>
        <v>1438</v>
      </c>
      <c r="H334" s="776"/>
      <c r="I334" s="758"/>
      <c r="J334" s="776"/>
      <c r="K334" s="786"/>
      <c r="L334" s="9" t="s">
        <v>308</v>
      </c>
      <c r="M334" s="9" t="s">
        <v>3456</v>
      </c>
      <c r="N334" s="9" t="s">
        <v>397</v>
      </c>
      <c r="O334" s="9" t="s">
        <v>310</v>
      </c>
      <c r="P334" s="9" t="s">
        <v>311</v>
      </c>
      <c r="Q334" s="9" t="s">
        <v>371</v>
      </c>
      <c r="R334" s="9" t="s">
        <v>372</v>
      </c>
      <c r="S334" s="9" t="s">
        <v>373</v>
      </c>
      <c r="T334" s="98" t="s">
        <v>234</v>
      </c>
      <c r="U334" s="99">
        <v>158</v>
      </c>
      <c r="V334" s="99" t="s">
        <v>207</v>
      </c>
      <c r="W334" s="99">
        <v>210</v>
      </c>
      <c r="X334" s="99" t="s">
        <v>207</v>
      </c>
      <c r="Y334" s="99">
        <v>168</v>
      </c>
      <c r="Z334" s="99" t="s">
        <v>207</v>
      </c>
      <c r="AA334" s="631" t="s">
        <v>574</v>
      </c>
      <c r="AB334" s="99" t="s">
        <v>207</v>
      </c>
      <c r="AC334" s="9">
        <v>263</v>
      </c>
      <c r="AD334" s="9" t="s">
        <v>207</v>
      </c>
      <c r="AE334" s="9">
        <v>104</v>
      </c>
      <c r="AF334" s="9" t="s">
        <v>315</v>
      </c>
      <c r="AG334" s="14" t="s">
        <v>377</v>
      </c>
      <c r="AH334" s="14" t="s">
        <v>207</v>
      </c>
      <c r="AI334" s="14" t="s">
        <v>378</v>
      </c>
      <c r="AJ334" s="14" t="s">
        <v>207</v>
      </c>
      <c r="AK334" s="9">
        <v>5</v>
      </c>
      <c r="AL334" s="14" t="s">
        <v>207</v>
      </c>
      <c r="AM334" s="9">
        <v>5</v>
      </c>
      <c r="AN334" s="14" t="s">
        <v>207</v>
      </c>
      <c r="AO334" s="9">
        <v>5</v>
      </c>
      <c r="AP334" s="14" t="s">
        <v>207</v>
      </c>
      <c r="AQ334" s="9">
        <v>5</v>
      </c>
      <c r="AR334" s="14" t="s">
        <v>207</v>
      </c>
      <c r="AS334" s="9" t="s">
        <v>0</v>
      </c>
      <c r="AT334" s="9" t="s">
        <v>318</v>
      </c>
      <c r="AU334" s="9" t="s">
        <v>376</v>
      </c>
      <c r="AV334" s="9" t="s">
        <v>320</v>
      </c>
      <c r="AW334" s="9" t="s">
        <v>603</v>
      </c>
      <c r="AX334" s="9">
        <v>9010600000</v>
      </c>
      <c r="AY334" s="99">
        <v>251</v>
      </c>
      <c r="AZ334" s="12" t="s">
        <v>207</v>
      </c>
      <c r="BA334" s="99">
        <v>25</v>
      </c>
      <c r="BB334" s="12" t="s">
        <v>207</v>
      </c>
      <c r="BC334" s="99">
        <v>23</v>
      </c>
      <c r="BD334" s="12" t="s">
        <v>207</v>
      </c>
      <c r="BE334" s="99">
        <v>21</v>
      </c>
      <c r="BF334" s="12" t="s">
        <v>321</v>
      </c>
      <c r="BG334" s="654">
        <v>20.239999999999998</v>
      </c>
      <c r="BH334" s="12" t="s">
        <v>321</v>
      </c>
      <c r="BI334" s="99">
        <v>12</v>
      </c>
      <c r="BJ334" s="12" t="s">
        <v>321</v>
      </c>
      <c r="BK334" s="754">
        <v>0</v>
      </c>
      <c r="BL334" s="12" t="s">
        <v>321</v>
      </c>
      <c r="BM334" s="754">
        <v>5.0999999999999997E-2</v>
      </c>
      <c r="BN334" s="12" t="s">
        <v>321</v>
      </c>
      <c r="BO334" s="754">
        <v>8.1890000000000001</v>
      </c>
      <c r="BP334" s="12" t="s">
        <v>321</v>
      </c>
      <c r="BQ334" s="754">
        <v>0</v>
      </c>
      <c r="BR334" s="12" t="s">
        <v>321</v>
      </c>
      <c r="BS334" s="654">
        <v>0</v>
      </c>
      <c r="BT334" s="12" t="s">
        <v>321</v>
      </c>
      <c r="BU334" s="654">
        <v>8.24</v>
      </c>
      <c r="BV334" s="12" t="s">
        <v>321</v>
      </c>
      <c r="BW334" s="9">
        <v>0.15</v>
      </c>
      <c r="BX334" s="9" t="s">
        <v>322</v>
      </c>
      <c r="BY334" s="755">
        <v>98.8</v>
      </c>
      <c r="BZ334" s="9" t="s">
        <v>315</v>
      </c>
      <c r="CA334" s="755">
        <v>9.8000000000000007</v>
      </c>
      <c r="CB334" s="9" t="s">
        <v>315</v>
      </c>
      <c r="CC334" s="755">
        <v>9.1</v>
      </c>
      <c r="CD334" s="9" t="s">
        <v>315</v>
      </c>
      <c r="CE334" s="755">
        <v>44.1</v>
      </c>
      <c r="CF334" s="9" t="s">
        <v>323</v>
      </c>
      <c r="CG334" s="755">
        <v>26.5</v>
      </c>
      <c r="CH334" s="9" t="s">
        <v>323</v>
      </c>
      <c r="CI334" s="9"/>
      <c r="CJ334" s="9"/>
      <c r="CK334" s="9"/>
    </row>
    <row r="335" spans="1:89" s="98" customFormat="1" x14ac:dyDescent="0.25">
      <c r="A335" s="99">
        <v>10106740</v>
      </c>
      <c r="B335" s="99"/>
      <c r="C335" s="772">
        <v>1400</v>
      </c>
      <c r="D335" s="807">
        <v>0.05</v>
      </c>
      <c r="E335" s="772">
        <f t="shared" si="18"/>
        <v>1470</v>
      </c>
      <c r="F335" s="778">
        <v>1.1000000000000001</v>
      </c>
      <c r="G335" s="774">
        <f t="shared" si="19"/>
        <v>1617</v>
      </c>
      <c r="H335" s="776"/>
      <c r="I335" s="758"/>
      <c r="J335" s="776"/>
      <c r="K335" s="786"/>
      <c r="L335" s="9" t="s">
        <v>308</v>
      </c>
      <c r="M335" s="9" t="s">
        <v>3457</v>
      </c>
      <c r="N335" s="9" t="s">
        <v>397</v>
      </c>
      <c r="O335" s="9" t="s">
        <v>310</v>
      </c>
      <c r="P335" s="9" t="s">
        <v>311</v>
      </c>
      <c r="Q335" s="9" t="s">
        <v>371</v>
      </c>
      <c r="R335" s="9" t="s">
        <v>372</v>
      </c>
      <c r="S335" s="9" t="s">
        <v>373</v>
      </c>
      <c r="T335" s="98" t="s">
        <v>234</v>
      </c>
      <c r="U335" s="99">
        <v>173</v>
      </c>
      <c r="V335" s="99" t="s">
        <v>207</v>
      </c>
      <c r="W335" s="99">
        <v>230</v>
      </c>
      <c r="X335" s="99" t="s">
        <v>207</v>
      </c>
      <c r="Y335" s="99">
        <v>183</v>
      </c>
      <c r="Z335" s="99" t="s">
        <v>207</v>
      </c>
      <c r="AA335" s="631" t="s">
        <v>575</v>
      </c>
      <c r="AB335" s="99" t="s">
        <v>207</v>
      </c>
      <c r="AC335" s="9">
        <v>288</v>
      </c>
      <c r="AD335" s="9" t="s">
        <v>207</v>
      </c>
      <c r="AE335" s="9">
        <v>113</v>
      </c>
      <c r="AF335" s="9" t="s">
        <v>315</v>
      </c>
      <c r="AG335" s="14" t="s">
        <v>379</v>
      </c>
      <c r="AH335" s="14" t="s">
        <v>207</v>
      </c>
      <c r="AI335" s="14" t="s">
        <v>380</v>
      </c>
      <c r="AJ335" s="14" t="s">
        <v>207</v>
      </c>
      <c r="AK335" s="9">
        <v>5</v>
      </c>
      <c r="AL335" s="14" t="s">
        <v>207</v>
      </c>
      <c r="AM335" s="9">
        <v>5</v>
      </c>
      <c r="AN335" s="14" t="s">
        <v>207</v>
      </c>
      <c r="AO335" s="9">
        <v>5</v>
      </c>
      <c r="AP335" s="14" t="s">
        <v>207</v>
      </c>
      <c r="AQ335" s="9">
        <v>5</v>
      </c>
      <c r="AR335" s="14" t="s">
        <v>207</v>
      </c>
      <c r="AS335" s="9" t="s">
        <v>0</v>
      </c>
      <c r="AT335" s="9" t="s">
        <v>318</v>
      </c>
      <c r="AU335" s="9" t="s">
        <v>376</v>
      </c>
      <c r="AV335" s="9" t="s">
        <v>320</v>
      </c>
      <c r="AW335" s="9" t="s">
        <v>604</v>
      </c>
      <c r="AX335" s="9">
        <v>9010600000</v>
      </c>
      <c r="AY335" s="99">
        <v>272</v>
      </c>
      <c r="AZ335" s="12" t="s">
        <v>207</v>
      </c>
      <c r="BA335" s="99">
        <v>25</v>
      </c>
      <c r="BB335" s="12" t="s">
        <v>207</v>
      </c>
      <c r="BC335" s="99">
        <v>23</v>
      </c>
      <c r="BD335" s="12" t="s">
        <v>207</v>
      </c>
      <c r="BE335" s="99">
        <v>23</v>
      </c>
      <c r="BF335" s="12" t="s">
        <v>321</v>
      </c>
      <c r="BG335" s="654">
        <v>22.712</v>
      </c>
      <c r="BH335" s="12" t="s">
        <v>321</v>
      </c>
      <c r="BI335" s="99">
        <v>13</v>
      </c>
      <c r="BJ335" s="12" t="s">
        <v>321</v>
      </c>
      <c r="BK335" s="754">
        <v>0</v>
      </c>
      <c r="BL335" s="12" t="s">
        <v>321</v>
      </c>
      <c r="BM335" s="754">
        <v>5.0999999999999997E-2</v>
      </c>
      <c r="BN335" s="12" t="s">
        <v>321</v>
      </c>
      <c r="BO335" s="754">
        <v>9.6609999999999996</v>
      </c>
      <c r="BP335" s="12" t="s">
        <v>321</v>
      </c>
      <c r="BQ335" s="754">
        <v>0</v>
      </c>
      <c r="BR335" s="12" t="s">
        <v>321</v>
      </c>
      <c r="BS335" s="654">
        <v>0</v>
      </c>
      <c r="BT335" s="12" t="s">
        <v>321</v>
      </c>
      <c r="BU335" s="654">
        <v>9.7119999999999997</v>
      </c>
      <c r="BV335" s="12" t="s">
        <v>321</v>
      </c>
      <c r="BW335" s="9">
        <v>0.16</v>
      </c>
      <c r="BX335" s="9" t="s">
        <v>322</v>
      </c>
      <c r="BY335" s="755">
        <v>107.1</v>
      </c>
      <c r="BZ335" s="9" t="s">
        <v>315</v>
      </c>
      <c r="CA335" s="755">
        <v>9.8000000000000007</v>
      </c>
      <c r="CB335" s="9" t="s">
        <v>315</v>
      </c>
      <c r="CC335" s="755">
        <v>9.1</v>
      </c>
      <c r="CD335" s="9" t="s">
        <v>315</v>
      </c>
      <c r="CE335" s="755">
        <v>48.5</v>
      </c>
      <c r="CF335" s="9" t="s">
        <v>323</v>
      </c>
      <c r="CG335" s="755">
        <v>28.7</v>
      </c>
      <c r="CH335" s="9" t="s">
        <v>323</v>
      </c>
      <c r="CI335" s="9"/>
      <c r="CJ335" s="9"/>
      <c r="CK335" s="9"/>
    </row>
    <row r="336" spans="1:89" s="98" customFormat="1" x14ac:dyDescent="0.25">
      <c r="A336" s="99">
        <v>10106741</v>
      </c>
      <c r="B336" s="99"/>
      <c r="C336" s="772">
        <v>1576</v>
      </c>
      <c r="D336" s="807">
        <v>0.05</v>
      </c>
      <c r="E336" s="772">
        <f t="shared" si="18"/>
        <v>1655</v>
      </c>
      <c r="F336" s="778">
        <v>1.1000000000000001</v>
      </c>
      <c r="G336" s="774">
        <f t="shared" si="19"/>
        <v>1821</v>
      </c>
      <c r="H336" s="776"/>
      <c r="I336" s="758"/>
      <c r="J336" s="776"/>
      <c r="K336" s="786"/>
      <c r="L336" s="9" t="s">
        <v>308</v>
      </c>
      <c r="M336" s="9" t="s">
        <v>3458</v>
      </c>
      <c r="N336" s="9" t="s">
        <v>397</v>
      </c>
      <c r="O336" s="9" t="s">
        <v>310</v>
      </c>
      <c r="P336" s="9" t="s">
        <v>311</v>
      </c>
      <c r="Q336" s="9" t="s">
        <v>371</v>
      </c>
      <c r="R336" s="9" t="s">
        <v>372</v>
      </c>
      <c r="S336" s="9" t="s">
        <v>373</v>
      </c>
      <c r="T336" s="98" t="s">
        <v>234</v>
      </c>
      <c r="U336" s="99">
        <v>188</v>
      </c>
      <c r="V336" s="99" t="s">
        <v>207</v>
      </c>
      <c r="W336" s="99">
        <v>250</v>
      </c>
      <c r="X336" s="99" t="s">
        <v>207</v>
      </c>
      <c r="Y336" s="99">
        <v>198</v>
      </c>
      <c r="Z336" s="99" t="s">
        <v>207</v>
      </c>
      <c r="AA336" s="631" t="s">
        <v>576</v>
      </c>
      <c r="AB336" s="99" t="s">
        <v>207</v>
      </c>
      <c r="AC336" s="9">
        <v>313</v>
      </c>
      <c r="AD336" s="9" t="s">
        <v>207</v>
      </c>
      <c r="AE336" s="9">
        <v>123</v>
      </c>
      <c r="AF336" s="9" t="s">
        <v>315</v>
      </c>
      <c r="AG336" s="14" t="s">
        <v>381</v>
      </c>
      <c r="AH336" s="14" t="s">
        <v>207</v>
      </c>
      <c r="AI336" s="14" t="s">
        <v>382</v>
      </c>
      <c r="AJ336" s="14" t="s">
        <v>207</v>
      </c>
      <c r="AK336" s="9">
        <v>5</v>
      </c>
      <c r="AL336" s="14" t="s">
        <v>207</v>
      </c>
      <c r="AM336" s="9">
        <v>5</v>
      </c>
      <c r="AN336" s="14" t="s">
        <v>207</v>
      </c>
      <c r="AO336" s="9">
        <v>5</v>
      </c>
      <c r="AP336" s="14" t="s">
        <v>207</v>
      </c>
      <c r="AQ336" s="9">
        <v>5</v>
      </c>
      <c r="AR336" s="14" t="s">
        <v>207</v>
      </c>
      <c r="AS336" s="9" t="s">
        <v>0</v>
      </c>
      <c r="AT336" s="9" t="s">
        <v>318</v>
      </c>
      <c r="AU336" s="9" t="s">
        <v>376</v>
      </c>
      <c r="AV336" s="9" t="s">
        <v>320</v>
      </c>
      <c r="AW336" s="9" t="s">
        <v>605</v>
      </c>
      <c r="AX336" s="9">
        <v>9010600000</v>
      </c>
      <c r="AY336" s="99">
        <v>292</v>
      </c>
      <c r="AZ336" s="12" t="s">
        <v>207</v>
      </c>
      <c r="BA336" s="99">
        <v>25</v>
      </c>
      <c r="BB336" s="12" t="s">
        <v>207</v>
      </c>
      <c r="BC336" s="99">
        <v>23</v>
      </c>
      <c r="BD336" s="12" t="s">
        <v>207</v>
      </c>
      <c r="BE336" s="99">
        <v>26</v>
      </c>
      <c r="BF336" s="12" t="s">
        <v>321</v>
      </c>
      <c r="BG336" s="654">
        <v>25.064</v>
      </c>
      <c r="BH336" s="12" t="s">
        <v>321</v>
      </c>
      <c r="BI336" s="99">
        <v>14</v>
      </c>
      <c r="BJ336" s="12" t="s">
        <v>321</v>
      </c>
      <c r="BK336" s="754">
        <v>0</v>
      </c>
      <c r="BL336" s="12" t="s">
        <v>321</v>
      </c>
      <c r="BM336" s="754">
        <v>5.0999999999999997E-2</v>
      </c>
      <c r="BN336" s="12" t="s">
        <v>321</v>
      </c>
      <c r="BO336" s="754">
        <v>11.012</v>
      </c>
      <c r="BP336" s="12" t="s">
        <v>321</v>
      </c>
      <c r="BQ336" s="754">
        <v>0</v>
      </c>
      <c r="BR336" s="12" t="s">
        <v>321</v>
      </c>
      <c r="BS336" s="654">
        <v>0</v>
      </c>
      <c r="BT336" s="12" t="s">
        <v>321</v>
      </c>
      <c r="BU336" s="654">
        <v>11.064</v>
      </c>
      <c r="BV336" s="12" t="s">
        <v>321</v>
      </c>
      <c r="BW336" s="9">
        <v>0.17</v>
      </c>
      <c r="BX336" s="9" t="s">
        <v>322</v>
      </c>
      <c r="BY336" s="755">
        <v>115</v>
      </c>
      <c r="BZ336" s="9" t="s">
        <v>315</v>
      </c>
      <c r="CA336" s="755">
        <v>9.8000000000000007</v>
      </c>
      <c r="CB336" s="9" t="s">
        <v>315</v>
      </c>
      <c r="CC336" s="755">
        <v>9.1</v>
      </c>
      <c r="CD336" s="9" t="s">
        <v>315</v>
      </c>
      <c r="CE336" s="755">
        <v>52.9</v>
      </c>
      <c r="CF336" s="9" t="s">
        <v>323</v>
      </c>
      <c r="CG336" s="755">
        <v>30.9</v>
      </c>
      <c r="CH336" s="9" t="s">
        <v>323</v>
      </c>
      <c r="CI336" s="9"/>
      <c r="CJ336" s="9"/>
      <c r="CK336" s="9"/>
    </row>
    <row r="337" spans="1:89" s="98" customFormat="1" x14ac:dyDescent="0.25">
      <c r="A337" s="99">
        <v>10106742</v>
      </c>
      <c r="B337" s="99"/>
      <c r="C337" s="772">
        <v>1776</v>
      </c>
      <c r="D337" s="807">
        <v>0.05</v>
      </c>
      <c r="E337" s="772">
        <f t="shared" si="18"/>
        <v>1865</v>
      </c>
      <c r="F337" s="778">
        <v>1.1000000000000001</v>
      </c>
      <c r="G337" s="774">
        <f t="shared" si="19"/>
        <v>2052</v>
      </c>
      <c r="H337" s="776"/>
      <c r="I337" s="758"/>
      <c r="J337" s="776"/>
      <c r="K337" s="786"/>
      <c r="L337" s="9" t="s">
        <v>308</v>
      </c>
      <c r="M337" s="9" t="s">
        <v>3459</v>
      </c>
      <c r="N337" s="9" t="s">
        <v>397</v>
      </c>
      <c r="O337" s="9" t="s">
        <v>310</v>
      </c>
      <c r="P337" s="9" t="s">
        <v>311</v>
      </c>
      <c r="Q337" s="9" t="s">
        <v>371</v>
      </c>
      <c r="R337" s="9" t="s">
        <v>372</v>
      </c>
      <c r="S337" s="9" t="s">
        <v>373</v>
      </c>
      <c r="T337" s="98" t="s">
        <v>234</v>
      </c>
      <c r="U337" s="99">
        <v>203</v>
      </c>
      <c r="V337" s="99" t="s">
        <v>207</v>
      </c>
      <c r="W337" s="99">
        <v>270</v>
      </c>
      <c r="X337" s="99" t="s">
        <v>207</v>
      </c>
      <c r="Y337" s="99">
        <v>213</v>
      </c>
      <c r="Z337" s="99" t="s">
        <v>207</v>
      </c>
      <c r="AA337" s="631" t="s">
        <v>577</v>
      </c>
      <c r="AB337" s="99" t="s">
        <v>207</v>
      </c>
      <c r="AC337" s="9">
        <v>338</v>
      </c>
      <c r="AD337" s="9" t="s">
        <v>207</v>
      </c>
      <c r="AE337" s="9">
        <v>133</v>
      </c>
      <c r="AF337" s="9" t="s">
        <v>315</v>
      </c>
      <c r="AG337" s="14" t="s">
        <v>383</v>
      </c>
      <c r="AH337" s="14" t="s">
        <v>207</v>
      </c>
      <c r="AI337" s="14" t="s">
        <v>384</v>
      </c>
      <c r="AJ337" s="14" t="s">
        <v>207</v>
      </c>
      <c r="AK337" s="9">
        <v>5</v>
      </c>
      <c r="AL337" s="14" t="s">
        <v>207</v>
      </c>
      <c r="AM337" s="9">
        <v>5</v>
      </c>
      <c r="AN337" s="14" t="s">
        <v>207</v>
      </c>
      <c r="AO337" s="9">
        <v>5</v>
      </c>
      <c r="AP337" s="14" t="s">
        <v>207</v>
      </c>
      <c r="AQ337" s="9">
        <v>5</v>
      </c>
      <c r="AR337" s="14" t="s">
        <v>207</v>
      </c>
      <c r="AS337" s="9" t="s">
        <v>0</v>
      </c>
      <c r="AT337" s="9" t="s">
        <v>318</v>
      </c>
      <c r="AU337" s="9" t="s">
        <v>376</v>
      </c>
      <c r="AV337" s="9" t="s">
        <v>320</v>
      </c>
      <c r="AW337" s="9" t="s">
        <v>606</v>
      </c>
      <c r="AX337" s="9">
        <v>9010600000</v>
      </c>
      <c r="AY337" s="99">
        <v>312</v>
      </c>
      <c r="AZ337" s="12" t="s">
        <v>207</v>
      </c>
      <c r="BA337" s="99">
        <v>25</v>
      </c>
      <c r="BB337" s="12" t="s">
        <v>207</v>
      </c>
      <c r="BC337" s="99">
        <v>23</v>
      </c>
      <c r="BD337" s="12" t="s">
        <v>207</v>
      </c>
      <c r="BE337" s="99">
        <v>27</v>
      </c>
      <c r="BF337" s="12" t="s">
        <v>321</v>
      </c>
      <c r="BG337" s="654">
        <v>26.815999999999999</v>
      </c>
      <c r="BH337" s="12" t="s">
        <v>321</v>
      </c>
      <c r="BI337" s="99">
        <v>15</v>
      </c>
      <c r="BJ337" s="12" t="s">
        <v>321</v>
      </c>
      <c r="BK337" s="754">
        <v>0</v>
      </c>
      <c r="BL337" s="12" t="s">
        <v>321</v>
      </c>
      <c r="BM337" s="754">
        <v>5.0999999999999997E-2</v>
      </c>
      <c r="BN337" s="12" t="s">
        <v>321</v>
      </c>
      <c r="BO337" s="754">
        <v>11.763999999999999</v>
      </c>
      <c r="BP337" s="12" t="s">
        <v>321</v>
      </c>
      <c r="BQ337" s="754">
        <v>0</v>
      </c>
      <c r="BR337" s="12" t="s">
        <v>321</v>
      </c>
      <c r="BS337" s="654">
        <v>0</v>
      </c>
      <c r="BT337" s="12" t="s">
        <v>321</v>
      </c>
      <c r="BU337" s="654">
        <v>11.816000000000001</v>
      </c>
      <c r="BV337" s="12" t="s">
        <v>321</v>
      </c>
      <c r="BW337" s="9">
        <v>0.18</v>
      </c>
      <c r="BX337" s="9" t="s">
        <v>322</v>
      </c>
      <c r="BY337" s="755">
        <v>122.8</v>
      </c>
      <c r="BZ337" s="9" t="s">
        <v>315</v>
      </c>
      <c r="CA337" s="755">
        <v>9.8000000000000007</v>
      </c>
      <c r="CB337" s="9" t="s">
        <v>315</v>
      </c>
      <c r="CC337" s="755">
        <v>9.1</v>
      </c>
      <c r="CD337" s="9" t="s">
        <v>315</v>
      </c>
      <c r="CE337" s="755">
        <v>55.1</v>
      </c>
      <c r="CF337" s="9" t="s">
        <v>323</v>
      </c>
      <c r="CG337" s="755">
        <v>33.1</v>
      </c>
      <c r="CH337" s="9" t="s">
        <v>323</v>
      </c>
      <c r="CI337" s="9"/>
      <c r="CJ337" s="9"/>
      <c r="CK337" s="9"/>
    </row>
    <row r="338" spans="1:89" s="98" customFormat="1" x14ac:dyDescent="0.25">
      <c r="A338" s="99">
        <v>10106743</v>
      </c>
      <c r="B338" s="99"/>
      <c r="C338" s="772">
        <v>2001</v>
      </c>
      <c r="D338" s="807">
        <v>0.05</v>
      </c>
      <c r="E338" s="772">
        <f t="shared" si="18"/>
        <v>2101</v>
      </c>
      <c r="F338" s="778">
        <v>1.1000000000000001</v>
      </c>
      <c r="G338" s="774">
        <f t="shared" si="19"/>
        <v>2311</v>
      </c>
      <c r="H338" s="776"/>
      <c r="I338" s="758"/>
      <c r="J338" s="776"/>
      <c r="K338" s="786"/>
      <c r="L338" s="9" t="s">
        <v>308</v>
      </c>
      <c r="M338" s="9" t="s">
        <v>3460</v>
      </c>
      <c r="N338" s="9" t="s">
        <v>397</v>
      </c>
      <c r="O338" s="9" t="s">
        <v>310</v>
      </c>
      <c r="P338" s="9" t="s">
        <v>311</v>
      </c>
      <c r="Q338" s="9" t="s">
        <v>371</v>
      </c>
      <c r="R338" s="9" t="s">
        <v>372</v>
      </c>
      <c r="S338" s="9" t="s">
        <v>373</v>
      </c>
      <c r="T338" s="98" t="s">
        <v>234</v>
      </c>
      <c r="U338" s="99">
        <v>218</v>
      </c>
      <c r="V338" s="99" t="s">
        <v>207</v>
      </c>
      <c r="W338" s="99">
        <v>290</v>
      </c>
      <c r="X338" s="99" t="s">
        <v>207</v>
      </c>
      <c r="Y338" s="99">
        <v>228</v>
      </c>
      <c r="Z338" s="99" t="s">
        <v>207</v>
      </c>
      <c r="AA338" s="631" t="s">
        <v>578</v>
      </c>
      <c r="AB338" s="99" t="s">
        <v>207</v>
      </c>
      <c r="AC338" s="9">
        <v>363</v>
      </c>
      <c r="AD338" s="9" t="s">
        <v>207</v>
      </c>
      <c r="AE338" s="9">
        <v>143</v>
      </c>
      <c r="AF338" s="9" t="s">
        <v>315</v>
      </c>
      <c r="AG338" s="14" t="s">
        <v>385</v>
      </c>
      <c r="AH338" s="14" t="s">
        <v>207</v>
      </c>
      <c r="AI338" s="14" t="s">
        <v>386</v>
      </c>
      <c r="AJ338" s="14" t="s">
        <v>207</v>
      </c>
      <c r="AK338" s="9">
        <v>5</v>
      </c>
      <c r="AL338" s="14" t="s">
        <v>207</v>
      </c>
      <c r="AM338" s="9">
        <v>5</v>
      </c>
      <c r="AN338" s="14" t="s">
        <v>207</v>
      </c>
      <c r="AO338" s="9">
        <v>5</v>
      </c>
      <c r="AP338" s="14" t="s">
        <v>207</v>
      </c>
      <c r="AQ338" s="9">
        <v>5</v>
      </c>
      <c r="AR338" s="14" t="s">
        <v>207</v>
      </c>
      <c r="AS338" s="9" t="s">
        <v>0</v>
      </c>
      <c r="AT338" s="9" t="s">
        <v>318</v>
      </c>
      <c r="AU338" s="9" t="s">
        <v>376</v>
      </c>
      <c r="AV338" s="9" t="s">
        <v>320</v>
      </c>
      <c r="AW338" s="9" t="s">
        <v>607</v>
      </c>
      <c r="AX338" s="9">
        <v>9010600000</v>
      </c>
      <c r="AY338" s="99">
        <v>330</v>
      </c>
      <c r="AZ338" s="12" t="s">
        <v>207</v>
      </c>
      <c r="BA338" s="99">
        <v>25</v>
      </c>
      <c r="BB338" s="12" t="s">
        <v>207</v>
      </c>
      <c r="BC338" s="99">
        <v>23</v>
      </c>
      <c r="BD338" s="12" t="s">
        <v>207</v>
      </c>
      <c r="BE338" s="99">
        <v>33</v>
      </c>
      <c r="BF338" s="12" t="s">
        <v>321</v>
      </c>
      <c r="BG338" s="654">
        <v>32.048000000000002</v>
      </c>
      <c r="BH338" s="12" t="s">
        <v>321</v>
      </c>
      <c r="BI338" s="99">
        <v>20</v>
      </c>
      <c r="BJ338" s="12" t="s">
        <v>321</v>
      </c>
      <c r="BK338" s="754">
        <v>0</v>
      </c>
      <c r="BL338" s="12" t="s">
        <v>321</v>
      </c>
      <c r="BM338" s="754">
        <v>5.0999999999999997E-2</v>
      </c>
      <c r="BN338" s="12" t="s">
        <v>321</v>
      </c>
      <c r="BO338" s="754">
        <v>11.996</v>
      </c>
      <c r="BP338" s="12" t="s">
        <v>321</v>
      </c>
      <c r="BQ338" s="754">
        <v>0</v>
      </c>
      <c r="BR338" s="12" t="s">
        <v>321</v>
      </c>
      <c r="BS338" s="654">
        <v>0</v>
      </c>
      <c r="BT338" s="12" t="s">
        <v>321</v>
      </c>
      <c r="BU338" s="654">
        <v>12.048</v>
      </c>
      <c r="BV338" s="12" t="s">
        <v>321</v>
      </c>
      <c r="BW338" s="9">
        <v>0.19</v>
      </c>
      <c r="BX338" s="9" t="s">
        <v>322</v>
      </c>
      <c r="BY338" s="755">
        <v>129.9</v>
      </c>
      <c r="BZ338" s="9" t="s">
        <v>315</v>
      </c>
      <c r="CA338" s="755">
        <v>9.8000000000000007</v>
      </c>
      <c r="CB338" s="9" t="s">
        <v>315</v>
      </c>
      <c r="CC338" s="755">
        <v>9.1</v>
      </c>
      <c r="CD338" s="9" t="s">
        <v>315</v>
      </c>
      <c r="CE338" s="755">
        <v>68.3</v>
      </c>
      <c r="CF338" s="9" t="s">
        <v>323</v>
      </c>
      <c r="CG338" s="755">
        <v>44.1</v>
      </c>
      <c r="CH338" s="9" t="s">
        <v>323</v>
      </c>
      <c r="CI338" s="9"/>
      <c r="CJ338" s="9"/>
      <c r="CK338" s="9"/>
    </row>
    <row r="339" spans="1:89" s="98" customFormat="1" x14ac:dyDescent="0.25">
      <c r="A339" s="99">
        <v>10106744</v>
      </c>
      <c r="B339" s="99"/>
      <c r="C339" s="772">
        <v>2248</v>
      </c>
      <c r="D339" s="807">
        <v>0.05</v>
      </c>
      <c r="E339" s="772">
        <f t="shared" si="18"/>
        <v>2360</v>
      </c>
      <c r="F339" s="778">
        <v>1.1000000000000001</v>
      </c>
      <c r="G339" s="774">
        <f t="shared" si="19"/>
        <v>2596</v>
      </c>
      <c r="H339" s="776"/>
      <c r="I339" s="758"/>
      <c r="J339" s="776"/>
      <c r="K339" s="786"/>
      <c r="L339" s="9" t="s">
        <v>308</v>
      </c>
      <c r="M339" s="9" t="s">
        <v>3461</v>
      </c>
      <c r="N339" s="9" t="s">
        <v>397</v>
      </c>
      <c r="O339" s="9" t="s">
        <v>310</v>
      </c>
      <c r="P339" s="9" t="s">
        <v>311</v>
      </c>
      <c r="Q339" s="9" t="s">
        <v>371</v>
      </c>
      <c r="R339" s="9" t="s">
        <v>372</v>
      </c>
      <c r="S339" s="9" t="s">
        <v>373</v>
      </c>
      <c r="T339" s="98" t="s">
        <v>234</v>
      </c>
      <c r="U339" s="99">
        <v>233</v>
      </c>
      <c r="V339" s="99" t="s">
        <v>207</v>
      </c>
      <c r="W339" s="99">
        <v>310</v>
      </c>
      <c r="X339" s="99" t="s">
        <v>207</v>
      </c>
      <c r="Y339" s="99">
        <v>243</v>
      </c>
      <c r="Z339" s="99" t="s">
        <v>207</v>
      </c>
      <c r="AA339" s="631" t="s">
        <v>579</v>
      </c>
      <c r="AB339" s="99" t="s">
        <v>207</v>
      </c>
      <c r="AC339" s="9">
        <v>388</v>
      </c>
      <c r="AD339" s="9" t="s">
        <v>207</v>
      </c>
      <c r="AE339" s="9">
        <v>153</v>
      </c>
      <c r="AF339" s="9" t="s">
        <v>315</v>
      </c>
      <c r="AG339" s="14" t="s">
        <v>387</v>
      </c>
      <c r="AH339" s="14" t="s">
        <v>207</v>
      </c>
      <c r="AI339" s="14" t="s">
        <v>388</v>
      </c>
      <c r="AJ339" s="14" t="s">
        <v>207</v>
      </c>
      <c r="AK339" s="9">
        <v>5</v>
      </c>
      <c r="AL339" s="14" t="s">
        <v>207</v>
      </c>
      <c r="AM339" s="9">
        <v>5</v>
      </c>
      <c r="AN339" s="14" t="s">
        <v>207</v>
      </c>
      <c r="AO339" s="9">
        <v>5</v>
      </c>
      <c r="AP339" s="14" t="s">
        <v>207</v>
      </c>
      <c r="AQ339" s="9">
        <v>5</v>
      </c>
      <c r="AR339" s="14" t="s">
        <v>207</v>
      </c>
      <c r="AS339" s="9" t="s">
        <v>0</v>
      </c>
      <c r="AT339" s="9" t="s">
        <v>318</v>
      </c>
      <c r="AU339" s="9" t="s">
        <v>376</v>
      </c>
      <c r="AV339" s="9" t="s">
        <v>320</v>
      </c>
      <c r="AW339" s="9" t="s">
        <v>608</v>
      </c>
      <c r="AX339" s="9">
        <v>9010600000</v>
      </c>
      <c r="AY339" s="99">
        <v>351</v>
      </c>
      <c r="AZ339" s="12" t="s">
        <v>207</v>
      </c>
      <c r="BA339" s="99">
        <v>25</v>
      </c>
      <c r="BB339" s="12" t="s">
        <v>207</v>
      </c>
      <c r="BC339" s="99">
        <v>23</v>
      </c>
      <c r="BD339" s="12" t="s">
        <v>207</v>
      </c>
      <c r="BE339" s="99">
        <v>33</v>
      </c>
      <c r="BF339" s="12" t="s">
        <v>321</v>
      </c>
      <c r="BG339" s="654">
        <v>32.558999999999997</v>
      </c>
      <c r="BH339" s="12" t="s">
        <v>321</v>
      </c>
      <c r="BI339" s="99">
        <v>21</v>
      </c>
      <c r="BJ339" s="12" t="s">
        <v>321</v>
      </c>
      <c r="BK339" s="754">
        <v>0</v>
      </c>
      <c r="BL339" s="12" t="s">
        <v>321</v>
      </c>
      <c r="BM339" s="754">
        <v>5.0999999999999997E-2</v>
      </c>
      <c r="BN339" s="12" t="s">
        <v>321</v>
      </c>
      <c r="BO339" s="754">
        <v>11.507999999999999</v>
      </c>
      <c r="BP339" s="12" t="s">
        <v>321</v>
      </c>
      <c r="BQ339" s="754">
        <v>0</v>
      </c>
      <c r="BR339" s="12" t="s">
        <v>321</v>
      </c>
      <c r="BS339" s="654">
        <v>0</v>
      </c>
      <c r="BT339" s="12" t="s">
        <v>321</v>
      </c>
      <c r="BU339" s="654">
        <v>11.558999999999999</v>
      </c>
      <c r="BV339" s="12" t="s">
        <v>321</v>
      </c>
      <c r="BW339" s="9">
        <v>0.2</v>
      </c>
      <c r="BX339" s="9" t="s">
        <v>322</v>
      </c>
      <c r="BY339" s="755">
        <v>138.19999999999999</v>
      </c>
      <c r="BZ339" s="9" t="s">
        <v>315</v>
      </c>
      <c r="CA339" s="755">
        <v>9.8000000000000007</v>
      </c>
      <c r="CB339" s="9" t="s">
        <v>315</v>
      </c>
      <c r="CC339" s="755">
        <v>9.1</v>
      </c>
      <c r="CD339" s="9" t="s">
        <v>315</v>
      </c>
      <c r="CE339" s="755">
        <v>70.5</v>
      </c>
      <c r="CF339" s="9" t="s">
        <v>323</v>
      </c>
      <c r="CG339" s="755">
        <v>46.3</v>
      </c>
      <c r="CH339" s="9" t="s">
        <v>323</v>
      </c>
      <c r="CI339" s="9"/>
      <c r="CJ339" s="9"/>
      <c r="CK339" s="9"/>
    </row>
    <row r="340" spans="1:89" s="98" customFormat="1" x14ac:dyDescent="0.25">
      <c r="A340" s="99">
        <v>10106745</v>
      </c>
      <c r="B340" s="99"/>
      <c r="C340" s="772">
        <v>2520</v>
      </c>
      <c r="D340" s="807">
        <v>0.05</v>
      </c>
      <c r="E340" s="772">
        <f t="shared" si="18"/>
        <v>2646</v>
      </c>
      <c r="F340" s="778">
        <v>1.1000000000000001</v>
      </c>
      <c r="G340" s="774">
        <f t="shared" si="19"/>
        <v>2911</v>
      </c>
      <c r="H340" s="776"/>
      <c r="I340" s="758"/>
      <c r="J340" s="776"/>
      <c r="K340" s="786"/>
      <c r="L340" s="9" t="s">
        <v>308</v>
      </c>
      <c r="M340" s="9" t="s">
        <v>3462</v>
      </c>
      <c r="N340" s="9" t="s">
        <v>397</v>
      </c>
      <c r="O340" s="9" t="s">
        <v>310</v>
      </c>
      <c r="P340" s="9" t="s">
        <v>311</v>
      </c>
      <c r="Q340" s="9" t="s">
        <v>371</v>
      </c>
      <c r="R340" s="9" t="s">
        <v>372</v>
      </c>
      <c r="S340" s="9" t="s">
        <v>373</v>
      </c>
      <c r="T340" s="98" t="s">
        <v>234</v>
      </c>
      <c r="U340" s="99">
        <v>248</v>
      </c>
      <c r="V340" s="99" t="s">
        <v>207</v>
      </c>
      <c r="W340" s="99">
        <v>330</v>
      </c>
      <c r="X340" s="99" t="s">
        <v>207</v>
      </c>
      <c r="Y340" s="99">
        <v>258</v>
      </c>
      <c r="Z340" s="99" t="s">
        <v>207</v>
      </c>
      <c r="AA340" s="631" t="s">
        <v>580</v>
      </c>
      <c r="AB340" s="99" t="s">
        <v>207</v>
      </c>
      <c r="AC340" s="9">
        <v>413</v>
      </c>
      <c r="AD340" s="9" t="s">
        <v>207</v>
      </c>
      <c r="AE340" s="9">
        <v>163</v>
      </c>
      <c r="AF340" s="9" t="s">
        <v>315</v>
      </c>
      <c r="AG340" s="14" t="s">
        <v>389</v>
      </c>
      <c r="AH340" s="14" t="s">
        <v>207</v>
      </c>
      <c r="AI340" s="14" t="s">
        <v>390</v>
      </c>
      <c r="AJ340" s="14" t="s">
        <v>207</v>
      </c>
      <c r="AK340" s="9">
        <v>5</v>
      </c>
      <c r="AL340" s="14" t="s">
        <v>207</v>
      </c>
      <c r="AM340" s="9">
        <v>5</v>
      </c>
      <c r="AN340" s="14" t="s">
        <v>207</v>
      </c>
      <c r="AO340" s="9">
        <v>5</v>
      </c>
      <c r="AP340" s="14" t="s">
        <v>207</v>
      </c>
      <c r="AQ340" s="9">
        <v>5</v>
      </c>
      <c r="AR340" s="14" t="s">
        <v>207</v>
      </c>
      <c r="AS340" s="9" t="s">
        <v>0</v>
      </c>
      <c r="AT340" s="9" t="s">
        <v>318</v>
      </c>
      <c r="AU340" s="9" t="s">
        <v>376</v>
      </c>
      <c r="AV340" s="9" t="s">
        <v>320</v>
      </c>
      <c r="AW340" s="9" t="s">
        <v>609</v>
      </c>
      <c r="AX340" s="9">
        <v>9010600000</v>
      </c>
      <c r="AY340" s="99">
        <v>371</v>
      </c>
      <c r="AZ340" s="12" t="s">
        <v>207</v>
      </c>
      <c r="BA340" s="99">
        <v>25</v>
      </c>
      <c r="BB340" s="12" t="s">
        <v>207</v>
      </c>
      <c r="BC340" s="99">
        <v>23</v>
      </c>
      <c r="BD340" s="12" t="s">
        <v>207</v>
      </c>
      <c r="BE340" s="99">
        <v>35</v>
      </c>
      <c r="BF340" s="12" t="s">
        <v>321</v>
      </c>
      <c r="BG340" s="654">
        <v>34.911000000000001</v>
      </c>
      <c r="BH340" s="12" t="s">
        <v>321</v>
      </c>
      <c r="BI340" s="99">
        <v>23</v>
      </c>
      <c r="BJ340" s="12" t="s">
        <v>321</v>
      </c>
      <c r="BK340" s="754">
        <v>0</v>
      </c>
      <c r="BL340" s="12" t="s">
        <v>321</v>
      </c>
      <c r="BM340" s="754">
        <v>5.0999999999999997E-2</v>
      </c>
      <c r="BN340" s="12" t="s">
        <v>321</v>
      </c>
      <c r="BO340" s="754">
        <v>11.86</v>
      </c>
      <c r="BP340" s="12" t="s">
        <v>321</v>
      </c>
      <c r="BQ340" s="754">
        <v>0</v>
      </c>
      <c r="BR340" s="12" t="s">
        <v>321</v>
      </c>
      <c r="BS340" s="654">
        <v>0</v>
      </c>
      <c r="BT340" s="12" t="s">
        <v>321</v>
      </c>
      <c r="BU340" s="654">
        <v>11.911</v>
      </c>
      <c r="BV340" s="12" t="s">
        <v>321</v>
      </c>
      <c r="BW340" s="9">
        <v>0.22</v>
      </c>
      <c r="BX340" s="9" t="s">
        <v>322</v>
      </c>
      <c r="BY340" s="755">
        <v>146.1</v>
      </c>
      <c r="BZ340" s="9" t="s">
        <v>315</v>
      </c>
      <c r="CA340" s="755">
        <v>9.8000000000000007</v>
      </c>
      <c r="CB340" s="9" t="s">
        <v>315</v>
      </c>
      <c r="CC340" s="755">
        <v>9.1</v>
      </c>
      <c r="CD340" s="9" t="s">
        <v>315</v>
      </c>
      <c r="CE340" s="755">
        <v>75</v>
      </c>
      <c r="CF340" s="9" t="s">
        <v>323</v>
      </c>
      <c r="CG340" s="755">
        <v>50.7</v>
      </c>
      <c r="CH340" s="9" t="s">
        <v>323</v>
      </c>
      <c r="CI340" s="9"/>
      <c r="CJ340" s="9"/>
      <c r="CK340" s="9"/>
    </row>
    <row r="341" spans="1:89" s="98" customFormat="1" x14ac:dyDescent="0.25">
      <c r="A341" s="99">
        <v>10106746</v>
      </c>
      <c r="B341" s="99"/>
      <c r="C341" s="772">
        <v>2815</v>
      </c>
      <c r="D341" s="807">
        <v>0.05</v>
      </c>
      <c r="E341" s="772">
        <f t="shared" si="18"/>
        <v>2956</v>
      </c>
      <c r="F341" s="778">
        <v>1.1000000000000001</v>
      </c>
      <c r="G341" s="774">
        <f t="shared" si="19"/>
        <v>3252</v>
      </c>
      <c r="H341" s="776"/>
      <c r="I341" s="758"/>
      <c r="J341" s="776"/>
      <c r="K341" s="786"/>
      <c r="L341" s="9" t="s">
        <v>308</v>
      </c>
      <c r="M341" s="9" t="s">
        <v>3463</v>
      </c>
      <c r="N341" s="9" t="s">
        <v>397</v>
      </c>
      <c r="O341" s="9" t="s">
        <v>310</v>
      </c>
      <c r="P341" s="9" t="s">
        <v>311</v>
      </c>
      <c r="Q341" s="9" t="s">
        <v>371</v>
      </c>
      <c r="R341" s="9" t="s">
        <v>372</v>
      </c>
      <c r="S341" s="9" t="s">
        <v>373</v>
      </c>
      <c r="T341" s="98" t="s">
        <v>234</v>
      </c>
      <c r="U341" s="99">
        <v>263</v>
      </c>
      <c r="V341" s="99" t="s">
        <v>207</v>
      </c>
      <c r="W341" s="99">
        <v>350</v>
      </c>
      <c r="X341" s="99" t="s">
        <v>207</v>
      </c>
      <c r="Y341" s="99">
        <v>273</v>
      </c>
      <c r="Z341" s="99" t="s">
        <v>207</v>
      </c>
      <c r="AA341" s="631" t="s">
        <v>581</v>
      </c>
      <c r="AB341" s="99" t="s">
        <v>207</v>
      </c>
      <c r="AC341" s="9">
        <v>438</v>
      </c>
      <c r="AD341" s="9" t="s">
        <v>207</v>
      </c>
      <c r="AE341" s="9">
        <v>172</v>
      </c>
      <c r="AF341" s="9" t="s">
        <v>315</v>
      </c>
      <c r="AG341" s="14" t="s">
        <v>391</v>
      </c>
      <c r="AH341" s="14" t="s">
        <v>207</v>
      </c>
      <c r="AI341" s="14" t="s">
        <v>392</v>
      </c>
      <c r="AJ341" s="14" t="s">
        <v>207</v>
      </c>
      <c r="AK341" s="9">
        <v>5</v>
      </c>
      <c r="AL341" s="14" t="s">
        <v>207</v>
      </c>
      <c r="AM341" s="9">
        <v>5</v>
      </c>
      <c r="AN341" s="14" t="s">
        <v>207</v>
      </c>
      <c r="AO341" s="9">
        <v>5</v>
      </c>
      <c r="AP341" s="14" t="s">
        <v>207</v>
      </c>
      <c r="AQ341" s="9">
        <v>5</v>
      </c>
      <c r="AR341" s="14" t="s">
        <v>207</v>
      </c>
      <c r="AS341" s="9" t="s">
        <v>0</v>
      </c>
      <c r="AT341" s="9" t="s">
        <v>318</v>
      </c>
      <c r="AU341" s="9" t="s">
        <v>376</v>
      </c>
      <c r="AV341" s="9" t="s">
        <v>320</v>
      </c>
      <c r="AW341" s="9" t="s">
        <v>610</v>
      </c>
      <c r="AX341" s="9">
        <v>9010600000</v>
      </c>
      <c r="AY341" s="99">
        <v>391</v>
      </c>
      <c r="AZ341" s="12" t="s">
        <v>207</v>
      </c>
      <c r="BA341" s="99">
        <v>25</v>
      </c>
      <c r="BB341" s="12" t="s">
        <v>207</v>
      </c>
      <c r="BC341" s="99">
        <v>23</v>
      </c>
      <c r="BD341" s="12" t="s">
        <v>207</v>
      </c>
      <c r="BE341" s="99">
        <v>42</v>
      </c>
      <c r="BF341" s="12" t="s">
        <v>321</v>
      </c>
      <c r="BG341" s="654">
        <v>41.143000000000001</v>
      </c>
      <c r="BH341" s="12" t="s">
        <v>321</v>
      </c>
      <c r="BI341" s="99">
        <v>29</v>
      </c>
      <c r="BJ341" s="12" t="s">
        <v>321</v>
      </c>
      <c r="BK341" s="754">
        <v>0</v>
      </c>
      <c r="BL341" s="12" t="s">
        <v>321</v>
      </c>
      <c r="BM341" s="754">
        <v>5.0999999999999997E-2</v>
      </c>
      <c r="BN341" s="12" t="s">
        <v>321</v>
      </c>
      <c r="BO341" s="754">
        <v>12.092000000000001</v>
      </c>
      <c r="BP341" s="12" t="s">
        <v>321</v>
      </c>
      <c r="BQ341" s="754">
        <v>0</v>
      </c>
      <c r="BR341" s="12" t="s">
        <v>321</v>
      </c>
      <c r="BS341" s="654">
        <v>0</v>
      </c>
      <c r="BT341" s="12" t="s">
        <v>321</v>
      </c>
      <c r="BU341" s="654">
        <v>12.143000000000001</v>
      </c>
      <c r="BV341" s="12" t="s">
        <v>321</v>
      </c>
      <c r="BW341" s="9">
        <v>0.23</v>
      </c>
      <c r="BX341" s="9" t="s">
        <v>322</v>
      </c>
      <c r="BY341" s="755">
        <v>153.9</v>
      </c>
      <c r="BZ341" s="9" t="s">
        <v>315</v>
      </c>
      <c r="CA341" s="755">
        <v>9.8000000000000007</v>
      </c>
      <c r="CB341" s="9" t="s">
        <v>315</v>
      </c>
      <c r="CC341" s="755">
        <v>9.1</v>
      </c>
      <c r="CD341" s="9" t="s">
        <v>315</v>
      </c>
      <c r="CE341" s="755">
        <v>90.4</v>
      </c>
      <c r="CF341" s="9" t="s">
        <v>323</v>
      </c>
      <c r="CG341" s="755">
        <v>63.9</v>
      </c>
      <c r="CH341" s="9" t="s">
        <v>323</v>
      </c>
      <c r="CI341" s="9"/>
      <c r="CJ341" s="9"/>
      <c r="CK341" s="9"/>
    </row>
    <row r="342" spans="1:89" s="98" customFormat="1" x14ac:dyDescent="0.25">
      <c r="A342" s="99">
        <v>10106747</v>
      </c>
      <c r="B342" s="99"/>
      <c r="C342" s="772">
        <v>3134</v>
      </c>
      <c r="D342" s="807">
        <v>0.05</v>
      </c>
      <c r="E342" s="772">
        <f t="shared" si="18"/>
        <v>3291</v>
      </c>
      <c r="F342" s="778">
        <v>1.1000000000000001</v>
      </c>
      <c r="G342" s="774">
        <f t="shared" si="19"/>
        <v>3620</v>
      </c>
      <c r="H342" s="776"/>
      <c r="I342" s="758"/>
      <c r="J342" s="776"/>
      <c r="K342" s="786"/>
      <c r="L342" s="9" t="s">
        <v>308</v>
      </c>
      <c r="M342" s="9" t="s">
        <v>3464</v>
      </c>
      <c r="N342" s="9" t="s">
        <v>397</v>
      </c>
      <c r="O342" s="9" t="s">
        <v>310</v>
      </c>
      <c r="P342" s="9" t="s">
        <v>311</v>
      </c>
      <c r="Q342" s="9" t="s">
        <v>371</v>
      </c>
      <c r="R342" s="9" t="s">
        <v>372</v>
      </c>
      <c r="S342" s="9" t="s">
        <v>373</v>
      </c>
      <c r="T342" s="98" t="s">
        <v>234</v>
      </c>
      <c r="U342" s="99">
        <v>278</v>
      </c>
      <c r="V342" s="99" t="s">
        <v>207</v>
      </c>
      <c r="W342" s="99">
        <v>370</v>
      </c>
      <c r="X342" s="99" t="s">
        <v>207</v>
      </c>
      <c r="Y342" s="99">
        <v>288</v>
      </c>
      <c r="Z342" s="99" t="s">
        <v>207</v>
      </c>
      <c r="AA342" s="631" t="s">
        <v>582</v>
      </c>
      <c r="AB342" s="99" t="s">
        <v>207</v>
      </c>
      <c r="AC342" s="9">
        <v>463</v>
      </c>
      <c r="AD342" s="9" t="s">
        <v>207</v>
      </c>
      <c r="AE342" s="9">
        <v>182</v>
      </c>
      <c r="AF342" s="9" t="s">
        <v>315</v>
      </c>
      <c r="AG342" s="14" t="s">
        <v>393</v>
      </c>
      <c r="AH342" s="14" t="s">
        <v>207</v>
      </c>
      <c r="AI342" s="14" t="s">
        <v>394</v>
      </c>
      <c r="AJ342" s="14" t="s">
        <v>207</v>
      </c>
      <c r="AK342" s="9">
        <v>5</v>
      </c>
      <c r="AL342" s="14" t="s">
        <v>207</v>
      </c>
      <c r="AM342" s="9">
        <v>5</v>
      </c>
      <c r="AN342" s="14" t="s">
        <v>207</v>
      </c>
      <c r="AO342" s="9">
        <v>5</v>
      </c>
      <c r="AP342" s="14" t="s">
        <v>207</v>
      </c>
      <c r="AQ342" s="9">
        <v>5</v>
      </c>
      <c r="AR342" s="14" t="s">
        <v>207</v>
      </c>
      <c r="AS342" s="9" t="s">
        <v>0</v>
      </c>
      <c r="AT342" s="9" t="s">
        <v>318</v>
      </c>
      <c r="AU342" s="9" t="s">
        <v>376</v>
      </c>
      <c r="AV342" s="9" t="s">
        <v>320</v>
      </c>
      <c r="AW342" s="9" t="s">
        <v>611</v>
      </c>
      <c r="AX342" s="9">
        <v>9010600000</v>
      </c>
      <c r="AY342" s="99">
        <v>419</v>
      </c>
      <c r="AZ342" s="12" t="s">
        <v>207</v>
      </c>
      <c r="BA342" s="99">
        <v>30</v>
      </c>
      <c r="BB342" s="12" t="s">
        <v>207</v>
      </c>
      <c r="BC342" s="99">
        <v>33</v>
      </c>
      <c r="BD342" s="12" t="s">
        <v>207</v>
      </c>
      <c r="BE342" s="99">
        <v>75</v>
      </c>
      <c r="BF342" s="12" t="s">
        <v>321</v>
      </c>
      <c r="BG342" s="654">
        <v>74.210999999999999</v>
      </c>
      <c r="BH342" s="12" t="s">
        <v>321</v>
      </c>
      <c r="BI342" s="99">
        <v>31</v>
      </c>
      <c r="BJ342" s="12" t="s">
        <v>321</v>
      </c>
      <c r="BK342" s="754">
        <v>0</v>
      </c>
      <c r="BL342" s="12" t="s">
        <v>321</v>
      </c>
      <c r="BM342" s="754">
        <v>5.0999999999999997E-2</v>
      </c>
      <c r="BN342" s="12" t="s">
        <v>321</v>
      </c>
      <c r="BO342" s="754">
        <v>4.8079999999999998</v>
      </c>
      <c r="BP342" s="12" t="s">
        <v>321</v>
      </c>
      <c r="BQ342" s="754">
        <v>0.02</v>
      </c>
      <c r="BR342" s="12" t="s">
        <v>321</v>
      </c>
      <c r="BS342" s="654">
        <v>38.331000000000003</v>
      </c>
      <c r="BT342" s="12" t="s">
        <v>321</v>
      </c>
      <c r="BU342" s="654">
        <v>43.210999999999999</v>
      </c>
      <c r="BV342" s="12" t="s">
        <v>321</v>
      </c>
      <c r="BW342" s="9">
        <v>0.42</v>
      </c>
      <c r="BX342" s="9" t="s">
        <v>322</v>
      </c>
      <c r="BY342" s="755">
        <v>165</v>
      </c>
      <c r="BZ342" s="9" t="s">
        <v>315</v>
      </c>
      <c r="CA342" s="755">
        <v>11.8</v>
      </c>
      <c r="CB342" s="9" t="s">
        <v>315</v>
      </c>
      <c r="CC342" s="755">
        <v>13</v>
      </c>
      <c r="CD342" s="9" t="s">
        <v>315</v>
      </c>
      <c r="CE342" s="755">
        <v>160.9</v>
      </c>
      <c r="CF342" s="9" t="s">
        <v>323</v>
      </c>
      <c r="CG342" s="755">
        <v>68.3</v>
      </c>
      <c r="CH342" s="9" t="s">
        <v>323</v>
      </c>
      <c r="CI342" s="9"/>
      <c r="CJ342" s="9"/>
      <c r="CK342" s="9"/>
    </row>
    <row r="343" spans="1:89" s="98" customFormat="1" x14ac:dyDescent="0.25">
      <c r="A343" s="99">
        <v>10106748</v>
      </c>
      <c r="B343" s="99"/>
      <c r="C343" s="772">
        <v>3476</v>
      </c>
      <c r="D343" s="807">
        <v>0.05</v>
      </c>
      <c r="E343" s="772">
        <f t="shared" si="18"/>
        <v>3650</v>
      </c>
      <c r="F343" s="778">
        <v>1.1000000000000001</v>
      </c>
      <c r="G343" s="774">
        <f t="shared" si="19"/>
        <v>4015</v>
      </c>
      <c r="H343" s="776"/>
      <c r="I343" s="758"/>
      <c r="J343" s="776"/>
      <c r="K343" s="786"/>
      <c r="L343" s="9" t="s">
        <v>308</v>
      </c>
      <c r="M343" s="9" t="s">
        <v>3465</v>
      </c>
      <c r="N343" s="9" t="s">
        <v>397</v>
      </c>
      <c r="O343" s="9" t="s">
        <v>310</v>
      </c>
      <c r="P343" s="9" t="s">
        <v>311</v>
      </c>
      <c r="Q343" s="9" t="s">
        <v>371</v>
      </c>
      <c r="R343" s="9" t="s">
        <v>372</v>
      </c>
      <c r="S343" s="9" t="s">
        <v>373</v>
      </c>
      <c r="T343" s="98" t="s">
        <v>234</v>
      </c>
      <c r="U343" s="99">
        <v>293</v>
      </c>
      <c r="V343" s="99" t="s">
        <v>207</v>
      </c>
      <c r="W343" s="99">
        <v>390</v>
      </c>
      <c r="X343" s="99" t="s">
        <v>207</v>
      </c>
      <c r="Y343" s="99">
        <v>303</v>
      </c>
      <c r="Z343" s="99" t="s">
        <v>207</v>
      </c>
      <c r="AA343" s="631" t="s">
        <v>583</v>
      </c>
      <c r="AB343" s="99" t="s">
        <v>207</v>
      </c>
      <c r="AC343" s="9">
        <v>488</v>
      </c>
      <c r="AD343" s="9" t="s">
        <v>207</v>
      </c>
      <c r="AE343" s="9">
        <v>192</v>
      </c>
      <c r="AF343" s="9" t="s">
        <v>315</v>
      </c>
      <c r="AG343" s="14" t="s">
        <v>395</v>
      </c>
      <c r="AH343" s="14" t="s">
        <v>207</v>
      </c>
      <c r="AI343" s="14" t="s">
        <v>396</v>
      </c>
      <c r="AJ343" s="14" t="s">
        <v>207</v>
      </c>
      <c r="AK343" s="9">
        <v>5</v>
      </c>
      <c r="AL343" s="14" t="s">
        <v>207</v>
      </c>
      <c r="AM343" s="9">
        <v>5</v>
      </c>
      <c r="AN343" s="14" t="s">
        <v>207</v>
      </c>
      <c r="AO343" s="9">
        <v>5</v>
      </c>
      <c r="AP343" s="14" t="s">
        <v>207</v>
      </c>
      <c r="AQ343" s="9">
        <v>5</v>
      </c>
      <c r="AR343" s="14" t="s">
        <v>207</v>
      </c>
      <c r="AS343" s="9" t="s">
        <v>0</v>
      </c>
      <c r="AT343" s="9" t="s">
        <v>318</v>
      </c>
      <c r="AU343" s="9" t="s">
        <v>376</v>
      </c>
      <c r="AV343" s="9" t="s">
        <v>320</v>
      </c>
      <c r="AW343" s="9" t="s">
        <v>612</v>
      </c>
      <c r="AX343" s="9">
        <v>9010600000</v>
      </c>
      <c r="AY343" s="99">
        <v>434</v>
      </c>
      <c r="AZ343" s="12" t="s">
        <v>207</v>
      </c>
      <c r="BA343" s="99">
        <v>30</v>
      </c>
      <c r="BB343" s="12" t="s">
        <v>207</v>
      </c>
      <c r="BC343" s="99">
        <v>33</v>
      </c>
      <c r="BD343" s="12" t="s">
        <v>207</v>
      </c>
      <c r="BE343" s="99">
        <v>79</v>
      </c>
      <c r="BF343" s="12" t="s">
        <v>321</v>
      </c>
      <c r="BG343" s="654">
        <v>78.393000000000001</v>
      </c>
      <c r="BH343" s="12" t="s">
        <v>321</v>
      </c>
      <c r="BI343" s="99">
        <v>33</v>
      </c>
      <c r="BJ343" s="12" t="s">
        <v>321</v>
      </c>
      <c r="BK343" s="754">
        <v>0</v>
      </c>
      <c r="BL343" s="12" t="s">
        <v>321</v>
      </c>
      <c r="BM343" s="754">
        <v>5.0999999999999997E-2</v>
      </c>
      <c r="BN343" s="12" t="s">
        <v>321</v>
      </c>
      <c r="BO343" s="754">
        <v>5.9080000000000004</v>
      </c>
      <c r="BP343" s="12" t="s">
        <v>321</v>
      </c>
      <c r="BQ343" s="754">
        <v>0.02</v>
      </c>
      <c r="BR343" s="12" t="s">
        <v>321</v>
      </c>
      <c r="BS343" s="654">
        <v>39.412999999999997</v>
      </c>
      <c r="BT343" s="12" t="s">
        <v>321</v>
      </c>
      <c r="BU343" s="654">
        <v>45.393000000000001</v>
      </c>
      <c r="BV343" s="12" t="s">
        <v>321</v>
      </c>
      <c r="BW343" s="9">
        <v>0.44</v>
      </c>
      <c r="BX343" s="9" t="s">
        <v>322</v>
      </c>
      <c r="BY343" s="755">
        <v>170.9</v>
      </c>
      <c r="BZ343" s="9" t="s">
        <v>315</v>
      </c>
      <c r="CA343" s="755">
        <v>11.8</v>
      </c>
      <c r="CB343" s="9" t="s">
        <v>315</v>
      </c>
      <c r="CC343" s="755">
        <v>13</v>
      </c>
      <c r="CD343" s="9" t="s">
        <v>315</v>
      </c>
      <c r="CE343" s="755">
        <v>172</v>
      </c>
      <c r="CF343" s="9" t="s">
        <v>323</v>
      </c>
      <c r="CG343" s="755">
        <v>72.8</v>
      </c>
      <c r="CH343" s="9" t="s">
        <v>323</v>
      </c>
      <c r="CI343" s="9"/>
      <c r="CJ343" s="9"/>
      <c r="CK343" s="9"/>
    </row>
    <row r="344" spans="1:89" s="98" customFormat="1" x14ac:dyDescent="0.25">
      <c r="A344" s="99">
        <v>10146738</v>
      </c>
      <c r="B344" s="99"/>
      <c r="C344" s="772">
        <v>1115</v>
      </c>
      <c r="D344" s="807">
        <v>0.05</v>
      </c>
      <c r="E344" s="772">
        <f t="shared" si="18"/>
        <v>1171</v>
      </c>
      <c r="F344" s="778">
        <v>1.1000000000000001</v>
      </c>
      <c r="G344" s="774">
        <f t="shared" si="19"/>
        <v>1288</v>
      </c>
      <c r="H344" s="776"/>
      <c r="I344" s="758"/>
      <c r="J344" s="776"/>
      <c r="K344" s="786"/>
      <c r="L344" s="9" t="s">
        <v>308</v>
      </c>
      <c r="M344" s="9" t="s">
        <v>2962</v>
      </c>
      <c r="N344" s="9" t="s">
        <v>397</v>
      </c>
      <c r="O344" s="9" t="s">
        <v>310</v>
      </c>
      <c r="P344" s="9" t="s">
        <v>311</v>
      </c>
      <c r="Q344" s="9" t="s">
        <v>371</v>
      </c>
      <c r="R344" s="9" t="s">
        <v>372</v>
      </c>
      <c r="S344" s="9" t="s">
        <v>373</v>
      </c>
      <c r="T344" s="98" t="s">
        <v>234</v>
      </c>
      <c r="U344" s="99">
        <v>143</v>
      </c>
      <c r="V344" s="99" t="s">
        <v>207</v>
      </c>
      <c r="W344" s="99">
        <v>190</v>
      </c>
      <c r="X344" s="99" t="s">
        <v>207</v>
      </c>
      <c r="Y344" s="99">
        <v>153</v>
      </c>
      <c r="Z344" s="99" t="s">
        <v>207</v>
      </c>
      <c r="AA344" s="631" t="s">
        <v>202</v>
      </c>
      <c r="AB344" s="99" t="s">
        <v>207</v>
      </c>
      <c r="AC344" s="9">
        <v>238</v>
      </c>
      <c r="AD344" s="9" t="s">
        <v>207</v>
      </c>
      <c r="AE344" s="9">
        <v>94</v>
      </c>
      <c r="AF344" s="9" t="s">
        <v>315</v>
      </c>
      <c r="AG344" s="14" t="s">
        <v>374</v>
      </c>
      <c r="AH344" s="14" t="s">
        <v>207</v>
      </c>
      <c r="AI344" s="14" t="s">
        <v>375</v>
      </c>
      <c r="AJ344" s="14" t="s">
        <v>207</v>
      </c>
      <c r="AK344" s="9">
        <v>5</v>
      </c>
      <c r="AL344" s="14" t="s">
        <v>207</v>
      </c>
      <c r="AM344" s="9">
        <v>5</v>
      </c>
      <c r="AN344" s="14" t="s">
        <v>207</v>
      </c>
      <c r="AO344" s="9">
        <v>5</v>
      </c>
      <c r="AP344" s="14" t="s">
        <v>207</v>
      </c>
      <c r="AQ344" s="9">
        <v>5</v>
      </c>
      <c r="AR344" s="14" t="s">
        <v>207</v>
      </c>
      <c r="AS344" s="9" t="s">
        <v>0</v>
      </c>
      <c r="AT344" s="9" t="s">
        <v>318</v>
      </c>
      <c r="AU344" s="9" t="s">
        <v>376</v>
      </c>
      <c r="AV344" s="9" t="s">
        <v>320</v>
      </c>
      <c r="AW344" s="9" t="s">
        <v>613</v>
      </c>
      <c r="AX344" s="9">
        <v>9010600000</v>
      </c>
      <c r="AY344" s="99">
        <v>231</v>
      </c>
      <c r="AZ344" s="12" t="s">
        <v>207</v>
      </c>
      <c r="BA344" s="99">
        <v>25</v>
      </c>
      <c r="BB344" s="12" t="s">
        <v>207</v>
      </c>
      <c r="BC344" s="99">
        <v>23</v>
      </c>
      <c r="BD344" s="12" t="s">
        <v>207</v>
      </c>
      <c r="BE344" s="99">
        <v>20</v>
      </c>
      <c r="BF344" s="12" t="s">
        <v>321</v>
      </c>
      <c r="BG344" s="654">
        <v>19.007999999999999</v>
      </c>
      <c r="BH344" s="12" t="s">
        <v>321</v>
      </c>
      <c r="BI344" s="99">
        <v>11</v>
      </c>
      <c r="BJ344" s="12" t="s">
        <v>321</v>
      </c>
      <c r="BK344" s="754">
        <v>0</v>
      </c>
      <c r="BL344" s="12" t="s">
        <v>321</v>
      </c>
      <c r="BM344" s="754">
        <v>5.0999999999999997E-2</v>
      </c>
      <c r="BN344" s="12" t="s">
        <v>321</v>
      </c>
      <c r="BO344" s="754">
        <v>7.9569999999999999</v>
      </c>
      <c r="BP344" s="12" t="s">
        <v>321</v>
      </c>
      <c r="BQ344" s="754">
        <v>0</v>
      </c>
      <c r="BR344" s="12" t="s">
        <v>321</v>
      </c>
      <c r="BS344" s="654">
        <v>0</v>
      </c>
      <c r="BT344" s="12" t="s">
        <v>321</v>
      </c>
      <c r="BU344" s="654">
        <v>8.0079999999999991</v>
      </c>
      <c r="BV344" s="12" t="s">
        <v>321</v>
      </c>
      <c r="BW344" s="9">
        <v>0.13</v>
      </c>
      <c r="BX344" s="9" t="s">
        <v>322</v>
      </c>
      <c r="BY344" s="755">
        <v>90.9</v>
      </c>
      <c r="BZ344" s="9" t="s">
        <v>315</v>
      </c>
      <c r="CA344" s="755">
        <v>9.8000000000000007</v>
      </c>
      <c r="CB344" s="9" t="s">
        <v>315</v>
      </c>
      <c r="CC344" s="755">
        <v>9.1</v>
      </c>
      <c r="CD344" s="9" t="s">
        <v>315</v>
      </c>
      <c r="CE344" s="755">
        <v>39.700000000000003</v>
      </c>
      <c r="CF344" s="9" t="s">
        <v>323</v>
      </c>
      <c r="CG344" s="755">
        <v>24.3</v>
      </c>
      <c r="CH344" s="9" t="s">
        <v>323</v>
      </c>
      <c r="CI344" s="9"/>
      <c r="CJ344" s="9"/>
      <c r="CK344" s="9"/>
    </row>
    <row r="345" spans="1:89" s="98" customFormat="1" x14ac:dyDescent="0.25">
      <c r="A345" s="99">
        <v>10146739</v>
      </c>
      <c r="B345" s="99"/>
      <c r="C345" s="772">
        <v>1245</v>
      </c>
      <c r="D345" s="807">
        <v>0.05</v>
      </c>
      <c r="E345" s="772">
        <f t="shared" si="18"/>
        <v>1307</v>
      </c>
      <c r="F345" s="778">
        <v>1.1000000000000001</v>
      </c>
      <c r="G345" s="774">
        <f t="shared" si="19"/>
        <v>1438</v>
      </c>
      <c r="H345" s="776"/>
      <c r="I345" s="758"/>
      <c r="J345" s="776"/>
      <c r="K345" s="786"/>
      <c r="L345" s="9" t="s">
        <v>308</v>
      </c>
      <c r="M345" s="9" t="s">
        <v>2963</v>
      </c>
      <c r="N345" s="9" t="s">
        <v>397</v>
      </c>
      <c r="O345" s="9" t="s">
        <v>310</v>
      </c>
      <c r="P345" s="9" t="s">
        <v>311</v>
      </c>
      <c r="Q345" s="9" t="s">
        <v>371</v>
      </c>
      <c r="R345" s="9" t="s">
        <v>372</v>
      </c>
      <c r="S345" s="9" t="s">
        <v>373</v>
      </c>
      <c r="T345" s="98" t="s">
        <v>234</v>
      </c>
      <c r="U345" s="99">
        <v>158</v>
      </c>
      <c r="V345" s="99" t="s">
        <v>207</v>
      </c>
      <c r="W345" s="99">
        <v>210</v>
      </c>
      <c r="X345" s="99" t="s">
        <v>207</v>
      </c>
      <c r="Y345" s="99">
        <v>168</v>
      </c>
      <c r="Z345" s="99" t="s">
        <v>207</v>
      </c>
      <c r="AA345" s="631" t="s">
        <v>574</v>
      </c>
      <c r="AB345" s="99" t="s">
        <v>207</v>
      </c>
      <c r="AC345" s="9">
        <v>263</v>
      </c>
      <c r="AD345" s="9" t="s">
        <v>207</v>
      </c>
      <c r="AE345" s="9">
        <v>104</v>
      </c>
      <c r="AF345" s="9" t="s">
        <v>315</v>
      </c>
      <c r="AG345" s="14" t="s">
        <v>377</v>
      </c>
      <c r="AH345" s="14" t="s">
        <v>207</v>
      </c>
      <c r="AI345" s="14" t="s">
        <v>378</v>
      </c>
      <c r="AJ345" s="14" t="s">
        <v>207</v>
      </c>
      <c r="AK345" s="9">
        <v>5</v>
      </c>
      <c r="AL345" s="14" t="s">
        <v>207</v>
      </c>
      <c r="AM345" s="9">
        <v>5</v>
      </c>
      <c r="AN345" s="14" t="s">
        <v>207</v>
      </c>
      <c r="AO345" s="9">
        <v>5</v>
      </c>
      <c r="AP345" s="14" t="s">
        <v>207</v>
      </c>
      <c r="AQ345" s="9">
        <v>5</v>
      </c>
      <c r="AR345" s="14" t="s">
        <v>207</v>
      </c>
      <c r="AS345" s="9" t="s">
        <v>0</v>
      </c>
      <c r="AT345" s="9" t="s">
        <v>318</v>
      </c>
      <c r="AU345" s="9" t="s">
        <v>376</v>
      </c>
      <c r="AV345" s="9" t="s">
        <v>320</v>
      </c>
      <c r="AW345" s="9" t="s">
        <v>614</v>
      </c>
      <c r="AX345" s="9">
        <v>9010600000</v>
      </c>
      <c r="AY345" s="99">
        <v>251</v>
      </c>
      <c r="AZ345" s="12" t="s">
        <v>207</v>
      </c>
      <c r="BA345" s="99">
        <v>25</v>
      </c>
      <c r="BB345" s="12" t="s">
        <v>207</v>
      </c>
      <c r="BC345" s="99">
        <v>23</v>
      </c>
      <c r="BD345" s="12" t="s">
        <v>207</v>
      </c>
      <c r="BE345" s="99">
        <v>20</v>
      </c>
      <c r="BF345" s="12" t="s">
        <v>321</v>
      </c>
      <c r="BG345" s="654">
        <v>19.239999999999998</v>
      </c>
      <c r="BH345" s="12" t="s">
        <v>321</v>
      </c>
      <c r="BI345" s="99">
        <v>11</v>
      </c>
      <c r="BJ345" s="12" t="s">
        <v>321</v>
      </c>
      <c r="BK345" s="754">
        <v>0</v>
      </c>
      <c r="BL345" s="12" t="s">
        <v>321</v>
      </c>
      <c r="BM345" s="754">
        <v>5.0999999999999997E-2</v>
      </c>
      <c r="BN345" s="12" t="s">
        <v>321</v>
      </c>
      <c r="BO345" s="754">
        <v>8.1890000000000001</v>
      </c>
      <c r="BP345" s="12" t="s">
        <v>321</v>
      </c>
      <c r="BQ345" s="754">
        <v>0</v>
      </c>
      <c r="BR345" s="12" t="s">
        <v>321</v>
      </c>
      <c r="BS345" s="654">
        <v>0</v>
      </c>
      <c r="BT345" s="12" t="s">
        <v>321</v>
      </c>
      <c r="BU345" s="654">
        <v>8.24</v>
      </c>
      <c r="BV345" s="12" t="s">
        <v>321</v>
      </c>
      <c r="BW345" s="9">
        <v>0.15</v>
      </c>
      <c r="BX345" s="9" t="s">
        <v>322</v>
      </c>
      <c r="BY345" s="755">
        <v>98.8</v>
      </c>
      <c r="BZ345" s="9" t="s">
        <v>315</v>
      </c>
      <c r="CA345" s="755">
        <v>9.8000000000000007</v>
      </c>
      <c r="CB345" s="9" t="s">
        <v>315</v>
      </c>
      <c r="CC345" s="755">
        <v>9.1</v>
      </c>
      <c r="CD345" s="9" t="s">
        <v>315</v>
      </c>
      <c r="CE345" s="755">
        <v>44.1</v>
      </c>
      <c r="CF345" s="9" t="s">
        <v>323</v>
      </c>
      <c r="CG345" s="755">
        <v>24.3</v>
      </c>
      <c r="CH345" s="9" t="s">
        <v>323</v>
      </c>
      <c r="CI345" s="9"/>
      <c r="CJ345" s="9"/>
      <c r="CK345" s="9"/>
    </row>
    <row r="346" spans="1:89" s="98" customFormat="1" x14ac:dyDescent="0.25">
      <c r="A346" s="99">
        <v>10146740</v>
      </c>
      <c r="B346" s="99"/>
      <c r="C346" s="772">
        <v>1400</v>
      </c>
      <c r="D346" s="807">
        <v>0.05</v>
      </c>
      <c r="E346" s="772">
        <f t="shared" si="18"/>
        <v>1470</v>
      </c>
      <c r="F346" s="778">
        <v>1.1000000000000001</v>
      </c>
      <c r="G346" s="774">
        <f t="shared" si="19"/>
        <v>1617</v>
      </c>
      <c r="H346" s="776"/>
      <c r="I346" s="758"/>
      <c r="J346" s="776"/>
      <c r="K346" s="786"/>
      <c r="L346" s="9" t="s">
        <v>308</v>
      </c>
      <c r="M346" s="9" t="s">
        <v>2964</v>
      </c>
      <c r="N346" s="9" t="s">
        <v>397</v>
      </c>
      <c r="O346" s="9" t="s">
        <v>310</v>
      </c>
      <c r="P346" s="9" t="s">
        <v>311</v>
      </c>
      <c r="Q346" s="9" t="s">
        <v>371</v>
      </c>
      <c r="R346" s="9" t="s">
        <v>372</v>
      </c>
      <c r="S346" s="9" t="s">
        <v>373</v>
      </c>
      <c r="T346" s="98" t="s">
        <v>234</v>
      </c>
      <c r="U346" s="99">
        <v>173</v>
      </c>
      <c r="V346" s="99" t="s">
        <v>207</v>
      </c>
      <c r="W346" s="99">
        <v>230</v>
      </c>
      <c r="X346" s="99" t="s">
        <v>207</v>
      </c>
      <c r="Y346" s="99">
        <v>183</v>
      </c>
      <c r="Z346" s="99" t="s">
        <v>207</v>
      </c>
      <c r="AA346" s="631" t="s">
        <v>575</v>
      </c>
      <c r="AB346" s="99" t="s">
        <v>207</v>
      </c>
      <c r="AC346" s="9">
        <v>288</v>
      </c>
      <c r="AD346" s="9" t="s">
        <v>207</v>
      </c>
      <c r="AE346" s="9">
        <v>113</v>
      </c>
      <c r="AF346" s="9" t="s">
        <v>315</v>
      </c>
      <c r="AG346" s="14" t="s">
        <v>379</v>
      </c>
      <c r="AH346" s="14" t="s">
        <v>207</v>
      </c>
      <c r="AI346" s="14" t="s">
        <v>380</v>
      </c>
      <c r="AJ346" s="14" t="s">
        <v>207</v>
      </c>
      <c r="AK346" s="9">
        <v>5</v>
      </c>
      <c r="AL346" s="14" t="s">
        <v>207</v>
      </c>
      <c r="AM346" s="9">
        <v>5</v>
      </c>
      <c r="AN346" s="14" t="s">
        <v>207</v>
      </c>
      <c r="AO346" s="9">
        <v>5</v>
      </c>
      <c r="AP346" s="14" t="s">
        <v>207</v>
      </c>
      <c r="AQ346" s="9">
        <v>5</v>
      </c>
      <c r="AR346" s="14" t="s">
        <v>207</v>
      </c>
      <c r="AS346" s="9" t="s">
        <v>0</v>
      </c>
      <c r="AT346" s="9" t="s">
        <v>318</v>
      </c>
      <c r="AU346" s="9" t="s">
        <v>376</v>
      </c>
      <c r="AV346" s="9" t="s">
        <v>320</v>
      </c>
      <c r="AW346" s="9" t="s">
        <v>615</v>
      </c>
      <c r="AX346" s="9">
        <v>9010600000</v>
      </c>
      <c r="AY346" s="99">
        <v>272</v>
      </c>
      <c r="AZ346" s="12" t="s">
        <v>207</v>
      </c>
      <c r="BA346" s="99">
        <v>25</v>
      </c>
      <c r="BB346" s="12" t="s">
        <v>207</v>
      </c>
      <c r="BC346" s="99">
        <v>23</v>
      </c>
      <c r="BD346" s="12" t="s">
        <v>207</v>
      </c>
      <c r="BE346" s="99">
        <v>22</v>
      </c>
      <c r="BF346" s="12" t="s">
        <v>321</v>
      </c>
      <c r="BG346" s="654">
        <v>21.712</v>
      </c>
      <c r="BH346" s="12" t="s">
        <v>321</v>
      </c>
      <c r="BI346" s="99">
        <v>12</v>
      </c>
      <c r="BJ346" s="12" t="s">
        <v>321</v>
      </c>
      <c r="BK346" s="754">
        <v>0</v>
      </c>
      <c r="BL346" s="12" t="s">
        <v>321</v>
      </c>
      <c r="BM346" s="754">
        <v>5.0999999999999997E-2</v>
      </c>
      <c r="BN346" s="12" t="s">
        <v>321</v>
      </c>
      <c r="BO346" s="754">
        <v>9.6609999999999996</v>
      </c>
      <c r="BP346" s="12" t="s">
        <v>321</v>
      </c>
      <c r="BQ346" s="754">
        <v>0</v>
      </c>
      <c r="BR346" s="12" t="s">
        <v>321</v>
      </c>
      <c r="BS346" s="654">
        <v>0</v>
      </c>
      <c r="BT346" s="12" t="s">
        <v>321</v>
      </c>
      <c r="BU346" s="654">
        <v>9.7119999999999997</v>
      </c>
      <c r="BV346" s="12" t="s">
        <v>321</v>
      </c>
      <c r="BW346" s="9">
        <v>0.16</v>
      </c>
      <c r="BX346" s="9" t="s">
        <v>322</v>
      </c>
      <c r="BY346" s="755">
        <v>107.1</v>
      </c>
      <c r="BZ346" s="9" t="s">
        <v>315</v>
      </c>
      <c r="CA346" s="755">
        <v>9.8000000000000007</v>
      </c>
      <c r="CB346" s="9" t="s">
        <v>315</v>
      </c>
      <c r="CC346" s="755">
        <v>9.1</v>
      </c>
      <c r="CD346" s="9" t="s">
        <v>315</v>
      </c>
      <c r="CE346" s="755">
        <v>48.5</v>
      </c>
      <c r="CF346" s="9" t="s">
        <v>323</v>
      </c>
      <c r="CG346" s="755">
        <v>26.5</v>
      </c>
      <c r="CH346" s="9" t="s">
        <v>323</v>
      </c>
      <c r="CI346" s="9"/>
      <c r="CJ346" s="9"/>
      <c r="CK346" s="9"/>
    </row>
    <row r="347" spans="1:89" s="98" customFormat="1" x14ac:dyDescent="0.25">
      <c r="A347" s="99">
        <v>10146741</v>
      </c>
      <c r="B347" s="99"/>
      <c r="C347" s="772">
        <v>1576</v>
      </c>
      <c r="D347" s="807">
        <v>0.05</v>
      </c>
      <c r="E347" s="772">
        <f t="shared" ref="E347:E364" si="20">ROUND(C347*(1+D347),0)</f>
        <v>1655</v>
      </c>
      <c r="F347" s="778">
        <v>1.1000000000000001</v>
      </c>
      <c r="G347" s="774">
        <f t="shared" ref="G347:G364" si="21">ROUND(E347*F347,0)</f>
        <v>1821</v>
      </c>
      <c r="H347" s="776"/>
      <c r="I347" s="758"/>
      <c r="J347" s="776"/>
      <c r="K347" s="786"/>
      <c r="L347" s="9" t="s">
        <v>308</v>
      </c>
      <c r="M347" s="9" t="s">
        <v>2965</v>
      </c>
      <c r="N347" s="9" t="s">
        <v>397</v>
      </c>
      <c r="O347" s="9" t="s">
        <v>310</v>
      </c>
      <c r="P347" s="9" t="s">
        <v>311</v>
      </c>
      <c r="Q347" s="9" t="s">
        <v>371</v>
      </c>
      <c r="R347" s="9" t="s">
        <v>372</v>
      </c>
      <c r="S347" s="9" t="s">
        <v>373</v>
      </c>
      <c r="T347" s="98" t="s">
        <v>234</v>
      </c>
      <c r="U347" s="99">
        <v>188</v>
      </c>
      <c r="V347" s="99" t="s">
        <v>207</v>
      </c>
      <c r="W347" s="99">
        <v>250</v>
      </c>
      <c r="X347" s="99" t="s">
        <v>207</v>
      </c>
      <c r="Y347" s="99">
        <v>198</v>
      </c>
      <c r="Z347" s="99" t="s">
        <v>207</v>
      </c>
      <c r="AA347" s="631" t="s">
        <v>576</v>
      </c>
      <c r="AB347" s="99" t="s">
        <v>207</v>
      </c>
      <c r="AC347" s="9">
        <v>313</v>
      </c>
      <c r="AD347" s="9" t="s">
        <v>207</v>
      </c>
      <c r="AE347" s="9">
        <v>123</v>
      </c>
      <c r="AF347" s="9" t="s">
        <v>315</v>
      </c>
      <c r="AG347" s="14" t="s">
        <v>381</v>
      </c>
      <c r="AH347" s="14" t="s">
        <v>207</v>
      </c>
      <c r="AI347" s="14" t="s">
        <v>382</v>
      </c>
      <c r="AJ347" s="14" t="s">
        <v>207</v>
      </c>
      <c r="AK347" s="9">
        <v>5</v>
      </c>
      <c r="AL347" s="14" t="s">
        <v>207</v>
      </c>
      <c r="AM347" s="9">
        <v>5</v>
      </c>
      <c r="AN347" s="14" t="s">
        <v>207</v>
      </c>
      <c r="AO347" s="9">
        <v>5</v>
      </c>
      <c r="AP347" s="14" t="s">
        <v>207</v>
      </c>
      <c r="AQ347" s="9">
        <v>5</v>
      </c>
      <c r="AR347" s="14" t="s">
        <v>207</v>
      </c>
      <c r="AS347" s="9" t="s">
        <v>0</v>
      </c>
      <c r="AT347" s="9" t="s">
        <v>318</v>
      </c>
      <c r="AU347" s="9" t="s">
        <v>376</v>
      </c>
      <c r="AV347" s="9" t="s">
        <v>320</v>
      </c>
      <c r="AW347" s="9" t="s">
        <v>616</v>
      </c>
      <c r="AX347" s="9">
        <v>9010600000</v>
      </c>
      <c r="AY347" s="99">
        <v>292</v>
      </c>
      <c r="AZ347" s="12" t="s">
        <v>207</v>
      </c>
      <c r="BA347" s="99">
        <v>25</v>
      </c>
      <c r="BB347" s="12" t="s">
        <v>207</v>
      </c>
      <c r="BC347" s="99">
        <v>23</v>
      </c>
      <c r="BD347" s="12" t="s">
        <v>207</v>
      </c>
      <c r="BE347" s="99">
        <v>25</v>
      </c>
      <c r="BF347" s="12" t="s">
        <v>321</v>
      </c>
      <c r="BG347" s="654">
        <v>24.064</v>
      </c>
      <c r="BH347" s="12" t="s">
        <v>321</v>
      </c>
      <c r="BI347" s="99">
        <v>13</v>
      </c>
      <c r="BJ347" s="12" t="s">
        <v>321</v>
      </c>
      <c r="BK347" s="754">
        <v>0</v>
      </c>
      <c r="BL347" s="12" t="s">
        <v>321</v>
      </c>
      <c r="BM347" s="754">
        <v>5.0999999999999997E-2</v>
      </c>
      <c r="BN347" s="12" t="s">
        <v>321</v>
      </c>
      <c r="BO347" s="754">
        <v>11.012</v>
      </c>
      <c r="BP347" s="12" t="s">
        <v>321</v>
      </c>
      <c r="BQ347" s="754">
        <v>0</v>
      </c>
      <c r="BR347" s="12" t="s">
        <v>321</v>
      </c>
      <c r="BS347" s="654">
        <v>0</v>
      </c>
      <c r="BT347" s="12" t="s">
        <v>321</v>
      </c>
      <c r="BU347" s="654">
        <v>11.064</v>
      </c>
      <c r="BV347" s="12" t="s">
        <v>321</v>
      </c>
      <c r="BW347" s="9">
        <v>0.17</v>
      </c>
      <c r="BX347" s="9" t="s">
        <v>322</v>
      </c>
      <c r="BY347" s="755">
        <v>115</v>
      </c>
      <c r="BZ347" s="9" t="s">
        <v>315</v>
      </c>
      <c r="CA347" s="755">
        <v>9.8000000000000007</v>
      </c>
      <c r="CB347" s="9" t="s">
        <v>315</v>
      </c>
      <c r="CC347" s="755">
        <v>9.1</v>
      </c>
      <c r="CD347" s="9" t="s">
        <v>315</v>
      </c>
      <c r="CE347" s="755">
        <v>52.9</v>
      </c>
      <c r="CF347" s="9" t="s">
        <v>323</v>
      </c>
      <c r="CG347" s="755">
        <v>28.7</v>
      </c>
      <c r="CH347" s="9" t="s">
        <v>323</v>
      </c>
      <c r="CI347" s="9"/>
      <c r="CJ347" s="9"/>
      <c r="CK347" s="9"/>
    </row>
    <row r="348" spans="1:89" s="98" customFormat="1" x14ac:dyDescent="0.25">
      <c r="A348" s="99">
        <v>10146742</v>
      </c>
      <c r="B348" s="99"/>
      <c r="C348" s="772">
        <v>1776</v>
      </c>
      <c r="D348" s="807">
        <v>0.05</v>
      </c>
      <c r="E348" s="772">
        <f t="shared" si="20"/>
        <v>1865</v>
      </c>
      <c r="F348" s="778">
        <v>1.1000000000000001</v>
      </c>
      <c r="G348" s="774">
        <f t="shared" si="21"/>
        <v>2052</v>
      </c>
      <c r="H348" s="776"/>
      <c r="I348" s="758"/>
      <c r="J348" s="776"/>
      <c r="K348" s="786"/>
      <c r="L348" s="9" t="s">
        <v>308</v>
      </c>
      <c r="M348" s="9" t="s">
        <v>2966</v>
      </c>
      <c r="N348" s="9" t="s">
        <v>397</v>
      </c>
      <c r="O348" s="9" t="s">
        <v>310</v>
      </c>
      <c r="P348" s="9" t="s">
        <v>311</v>
      </c>
      <c r="Q348" s="9" t="s">
        <v>371</v>
      </c>
      <c r="R348" s="9" t="s">
        <v>372</v>
      </c>
      <c r="S348" s="9" t="s">
        <v>373</v>
      </c>
      <c r="T348" s="98" t="s">
        <v>234</v>
      </c>
      <c r="U348" s="99">
        <v>203</v>
      </c>
      <c r="V348" s="99" t="s">
        <v>207</v>
      </c>
      <c r="W348" s="99">
        <v>270</v>
      </c>
      <c r="X348" s="99" t="s">
        <v>207</v>
      </c>
      <c r="Y348" s="99">
        <v>213</v>
      </c>
      <c r="Z348" s="99" t="s">
        <v>207</v>
      </c>
      <c r="AA348" s="631" t="s">
        <v>577</v>
      </c>
      <c r="AB348" s="99" t="s">
        <v>207</v>
      </c>
      <c r="AC348" s="9">
        <v>338</v>
      </c>
      <c r="AD348" s="9" t="s">
        <v>207</v>
      </c>
      <c r="AE348" s="9">
        <v>133</v>
      </c>
      <c r="AF348" s="9" t="s">
        <v>315</v>
      </c>
      <c r="AG348" s="14" t="s">
        <v>383</v>
      </c>
      <c r="AH348" s="14" t="s">
        <v>207</v>
      </c>
      <c r="AI348" s="14" t="s">
        <v>384</v>
      </c>
      <c r="AJ348" s="14" t="s">
        <v>207</v>
      </c>
      <c r="AK348" s="9">
        <v>5</v>
      </c>
      <c r="AL348" s="14" t="s">
        <v>207</v>
      </c>
      <c r="AM348" s="9">
        <v>5</v>
      </c>
      <c r="AN348" s="14" t="s">
        <v>207</v>
      </c>
      <c r="AO348" s="9">
        <v>5</v>
      </c>
      <c r="AP348" s="14" t="s">
        <v>207</v>
      </c>
      <c r="AQ348" s="9">
        <v>5</v>
      </c>
      <c r="AR348" s="14" t="s">
        <v>207</v>
      </c>
      <c r="AS348" s="9" t="s">
        <v>0</v>
      </c>
      <c r="AT348" s="9" t="s">
        <v>318</v>
      </c>
      <c r="AU348" s="9" t="s">
        <v>376</v>
      </c>
      <c r="AV348" s="9" t="s">
        <v>320</v>
      </c>
      <c r="AW348" s="9" t="s">
        <v>617</v>
      </c>
      <c r="AX348" s="9">
        <v>9010600000</v>
      </c>
      <c r="AY348" s="99">
        <v>312</v>
      </c>
      <c r="AZ348" s="12" t="s">
        <v>207</v>
      </c>
      <c r="BA348" s="99">
        <v>25</v>
      </c>
      <c r="BB348" s="12" t="s">
        <v>207</v>
      </c>
      <c r="BC348" s="99">
        <v>23</v>
      </c>
      <c r="BD348" s="12" t="s">
        <v>207</v>
      </c>
      <c r="BE348" s="99">
        <v>26</v>
      </c>
      <c r="BF348" s="12" t="s">
        <v>321</v>
      </c>
      <c r="BG348" s="654">
        <v>25.815999999999999</v>
      </c>
      <c r="BH348" s="12" t="s">
        <v>321</v>
      </c>
      <c r="BI348" s="99">
        <v>14</v>
      </c>
      <c r="BJ348" s="12" t="s">
        <v>321</v>
      </c>
      <c r="BK348" s="754">
        <v>0</v>
      </c>
      <c r="BL348" s="12" t="s">
        <v>321</v>
      </c>
      <c r="BM348" s="754">
        <v>5.0999999999999997E-2</v>
      </c>
      <c r="BN348" s="12" t="s">
        <v>321</v>
      </c>
      <c r="BO348" s="754">
        <v>11.763999999999999</v>
      </c>
      <c r="BP348" s="12" t="s">
        <v>321</v>
      </c>
      <c r="BQ348" s="754">
        <v>0</v>
      </c>
      <c r="BR348" s="12" t="s">
        <v>321</v>
      </c>
      <c r="BS348" s="654">
        <v>0</v>
      </c>
      <c r="BT348" s="12" t="s">
        <v>321</v>
      </c>
      <c r="BU348" s="654">
        <v>11.816000000000001</v>
      </c>
      <c r="BV348" s="12" t="s">
        <v>321</v>
      </c>
      <c r="BW348" s="9">
        <v>0.18</v>
      </c>
      <c r="BX348" s="9" t="s">
        <v>322</v>
      </c>
      <c r="BY348" s="755">
        <v>122.8</v>
      </c>
      <c r="BZ348" s="9" t="s">
        <v>315</v>
      </c>
      <c r="CA348" s="755">
        <v>9.8000000000000007</v>
      </c>
      <c r="CB348" s="9" t="s">
        <v>315</v>
      </c>
      <c r="CC348" s="755">
        <v>9.1</v>
      </c>
      <c r="CD348" s="9" t="s">
        <v>315</v>
      </c>
      <c r="CE348" s="755">
        <v>55.1</v>
      </c>
      <c r="CF348" s="9" t="s">
        <v>323</v>
      </c>
      <c r="CG348" s="755">
        <v>30.9</v>
      </c>
      <c r="CH348" s="9" t="s">
        <v>323</v>
      </c>
      <c r="CI348" s="9"/>
      <c r="CJ348" s="9"/>
      <c r="CK348" s="9"/>
    </row>
    <row r="349" spans="1:89" s="98" customFormat="1" x14ac:dyDescent="0.25">
      <c r="A349" s="99">
        <v>10146743</v>
      </c>
      <c r="B349" s="99"/>
      <c r="C349" s="772">
        <v>2001</v>
      </c>
      <c r="D349" s="807">
        <v>0.05</v>
      </c>
      <c r="E349" s="772">
        <f t="shared" si="20"/>
        <v>2101</v>
      </c>
      <c r="F349" s="778">
        <v>1.1000000000000001</v>
      </c>
      <c r="G349" s="774">
        <f t="shared" si="21"/>
        <v>2311</v>
      </c>
      <c r="H349" s="776"/>
      <c r="I349" s="758"/>
      <c r="J349" s="776"/>
      <c r="K349" s="786"/>
      <c r="L349" s="9" t="s">
        <v>308</v>
      </c>
      <c r="M349" s="9" t="s">
        <v>2967</v>
      </c>
      <c r="N349" s="9" t="s">
        <v>397</v>
      </c>
      <c r="O349" s="9" t="s">
        <v>310</v>
      </c>
      <c r="P349" s="9" t="s">
        <v>311</v>
      </c>
      <c r="Q349" s="9" t="s">
        <v>371</v>
      </c>
      <c r="R349" s="9" t="s">
        <v>372</v>
      </c>
      <c r="S349" s="9" t="s">
        <v>373</v>
      </c>
      <c r="T349" s="98" t="s">
        <v>234</v>
      </c>
      <c r="U349" s="99">
        <v>218</v>
      </c>
      <c r="V349" s="99" t="s">
        <v>207</v>
      </c>
      <c r="W349" s="99">
        <v>290</v>
      </c>
      <c r="X349" s="99" t="s">
        <v>207</v>
      </c>
      <c r="Y349" s="99">
        <v>228</v>
      </c>
      <c r="Z349" s="99" t="s">
        <v>207</v>
      </c>
      <c r="AA349" s="631" t="s">
        <v>578</v>
      </c>
      <c r="AB349" s="99" t="s">
        <v>207</v>
      </c>
      <c r="AC349" s="9">
        <v>363</v>
      </c>
      <c r="AD349" s="9" t="s">
        <v>207</v>
      </c>
      <c r="AE349" s="9">
        <v>143</v>
      </c>
      <c r="AF349" s="9" t="s">
        <v>315</v>
      </c>
      <c r="AG349" s="14" t="s">
        <v>385</v>
      </c>
      <c r="AH349" s="14" t="s">
        <v>207</v>
      </c>
      <c r="AI349" s="14" t="s">
        <v>386</v>
      </c>
      <c r="AJ349" s="14" t="s">
        <v>207</v>
      </c>
      <c r="AK349" s="9">
        <v>5</v>
      </c>
      <c r="AL349" s="14" t="s">
        <v>207</v>
      </c>
      <c r="AM349" s="9">
        <v>5</v>
      </c>
      <c r="AN349" s="14" t="s">
        <v>207</v>
      </c>
      <c r="AO349" s="9">
        <v>5</v>
      </c>
      <c r="AP349" s="14" t="s">
        <v>207</v>
      </c>
      <c r="AQ349" s="9">
        <v>5</v>
      </c>
      <c r="AR349" s="14" t="s">
        <v>207</v>
      </c>
      <c r="AS349" s="9" t="s">
        <v>0</v>
      </c>
      <c r="AT349" s="9" t="s">
        <v>318</v>
      </c>
      <c r="AU349" s="9" t="s">
        <v>376</v>
      </c>
      <c r="AV349" s="9" t="s">
        <v>320</v>
      </c>
      <c r="AW349" s="9" t="s">
        <v>618</v>
      </c>
      <c r="AX349" s="9">
        <v>9010600000</v>
      </c>
      <c r="AY349" s="99">
        <v>330</v>
      </c>
      <c r="AZ349" s="12" t="s">
        <v>207</v>
      </c>
      <c r="BA349" s="99">
        <v>25</v>
      </c>
      <c r="BB349" s="12" t="s">
        <v>207</v>
      </c>
      <c r="BC349" s="99">
        <v>23</v>
      </c>
      <c r="BD349" s="12" t="s">
        <v>207</v>
      </c>
      <c r="BE349" s="99">
        <v>32</v>
      </c>
      <c r="BF349" s="12" t="s">
        <v>321</v>
      </c>
      <c r="BG349" s="654">
        <v>31.047999999999998</v>
      </c>
      <c r="BH349" s="12" t="s">
        <v>321</v>
      </c>
      <c r="BI349" s="99">
        <v>19</v>
      </c>
      <c r="BJ349" s="12" t="s">
        <v>321</v>
      </c>
      <c r="BK349" s="754">
        <v>0</v>
      </c>
      <c r="BL349" s="12" t="s">
        <v>321</v>
      </c>
      <c r="BM349" s="754">
        <v>5.0999999999999997E-2</v>
      </c>
      <c r="BN349" s="12" t="s">
        <v>321</v>
      </c>
      <c r="BO349" s="754">
        <v>11.996</v>
      </c>
      <c r="BP349" s="12" t="s">
        <v>321</v>
      </c>
      <c r="BQ349" s="754">
        <v>0</v>
      </c>
      <c r="BR349" s="12" t="s">
        <v>321</v>
      </c>
      <c r="BS349" s="654">
        <v>0</v>
      </c>
      <c r="BT349" s="12" t="s">
        <v>321</v>
      </c>
      <c r="BU349" s="654">
        <v>12.048</v>
      </c>
      <c r="BV349" s="12" t="s">
        <v>321</v>
      </c>
      <c r="BW349" s="9">
        <v>0.19</v>
      </c>
      <c r="BX349" s="9" t="s">
        <v>322</v>
      </c>
      <c r="BY349" s="755">
        <v>129.9</v>
      </c>
      <c r="BZ349" s="9" t="s">
        <v>315</v>
      </c>
      <c r="CA349" s="755">
        <v>9.8000000000000007</v>
      </c>
      <c r="CB349" s="9" t="s">
        <v>315</v>
      </c>
      <c r="CC349" s="755">
        <v>9.1</v>
      </c>
      <c r="CD349" s="9" t="s">
        <v>315</v>
      </c>
      <c r="CE349" s="755">
        <v>66.099999999999994</v>
      </c>
      <c r="CF349" s="9" t="s">
        <v>323</v>
      </c>
      <c r="CG349" s="755">
        <v>41.9</v>
      </c>
      <c r="CH349" s="9" t="s">
        <v>323</v>
      </c>
      <c r="CI349" s="9"/>
      <c r="CJ349" s="9"/>
      <c r="CK349" s="9"/>
    </row>
    <row r="350" spans="1:89" s="98" customFormat="1" x14ac:dyDescent="0.25">
      <c r="A350" s="99">
        <v>10146744</v>
      </c>
      <c r="B350" s="99"/>
      <c r="C350" s="772">
        <v>2248</v>
      </c>
      <c r="D350" s="807">
        <v>0.05</v>
      </c>
      <c r="E350" s="772">
        <f t="shared" si="20"/>
        <v>2360</v>
      </c>
      <c r="F350" s="778">
        <v>1.1000000000000001</v>
      </c>
      <c r="G350" s="774">
        <f t="shared" si="21"/>
        <v>2596</v>
      </c>
      <c r="H350" s="776"/>
      <c r="I350" s="758"/>
      <c r="J350" s="776"/>
      <c r="K350" s="786"/>
      <c r="L350" s="9" t="s">
        <v>308</v>
      </c>
      <c r="M350" s="9" t="s">
        <v>2968</v>
      </c>
      <c r="N350" s="9" t="s">
        <v>397</v>
      </c>
      <c r="O350" s="9" t="s">
        <v>310</v>
      </c>
      <c r="P350" s="9" t="s">
        <v>311</v>
      </c>
      <c r="Q350" s="9" t="s">
        <v>371</v>
      </c>
      <c r="R350" s="9" t="s">
        <v>372</v>
      </c>
      <c r="S350" s="9" t="s">
        <v>373</v>
      </c>
      <c r="T350" s="98" t="s">
        <v>234</v>
      </c>
      <c r="U350" s="99">
        <v>233</v>
      </c>
      <c r="V350" s="99" t="s">
        <v>207</v>
      </c>
      <c r="W350" s="99">
        <v>310</v>
      </c>
      <c r="X350" s="99" t="s">
        <v>207</v>
      </c>
      <c r="Y350" s="99">
        <v>243</v>
      </c>
      <c r="Z350" s="99" t="s">
        <v>207</v>
      </c>
      <c r="AA350" s="631" t="s">
        <v>579</v>
      </c>
      <c r="AB350" s="99" t="s">
        <v>207</v>
      </c>
      <c r="AC350" s="9">
        <v>388</v>
      </c>
      <c r="AD350" s="9" t="s">
        <v>207</v>
      </c>
      <c r="AE350" s="9">
        <v>153</v>
      </c>
      <c r="AF350" s="9" t="s">
        <v>315</v>
      </c>
      <c r="AG350" s="14" t="s">
        <v>387</v>
      </c>
      <c r="AH350" s="14" t="s">
        <v>207</v>
      </c>
      <c r="AI350" s="14" t="s">
        <v>388</v>
      </c>
      <c r="AJ350" s="14" t="s">
        <v>207</v>
      </c>
      <c r="AK350" s="9">
        <v>5</v>
      </c>
      <c r="AL350" s="14" t="s">
        <v>207</v>
      </c>
      <c r="AM350" s="9">
        <v>5</v>
      </c>
      <c r="AN350" s="14" t="s">
        <v>207</v>
      </c>
      <c r="AO350" s="9">
        <v>5</v>
      </c>
      <c r="AP350" s="14" t="s">
        <v>207</v>
      </c>
      <c r="AQ350" s="9">
        <v>5</v>
      </c>
      <c r="AR350" s="14" t="s">
        <v>207</v>
      </c>
      <c r="AS350" s="9" t="s">
        <v>0</v>
      </c>
      <c r="AT350" s="9" t="s">
        <v>318</v>
      </c>
      <c r="AU350" s="9" t="s">
        <v>376</v>
      </c>
      <c r="AV350" s="9" t="s">
        <v>320</v>
      </c>
      <c r="AW350" s="9" t="s">
        <v>619</v>
      </c>
      <c r="AX350" s="9">
        <v>9010600000</v>
      </c>
      <c r="AY350" s="99">
        <v>351</v>
      </c>
      <c r="AZ350" s="12" t="s">
        <v>207</v>
      </c>
      <c r="BA350" s="99">
        <v>25</v>
      </c>
      <c r="BB350" s="12" t="s">
        <v>207</v>
      </c>
      <c r="BC350" s="99">
        <v>23</v>
      </c>
      <c r="BD350" s="12" t="s">
        <v>207</v>
      </c>
      <c r="BE350" s="99">
        <v>32</v>
      </c>
      <c r="BF350" s="12" t="s">
        <v>321</v>
      </c>
      <c r="BG350" s="654">
        <v>31.559000000000001</v>
      </c>
      <c r="BH350" s="12" t="s">
        <v>321</v>
      </c>
      <c r="BI350" s="99">
        <v>20</v>
      </c>
      <c r="BJ350" s="12" t="s">
        <v>321</v>
      </c>
      <c r="BK350" s="754">
        <v>0</v>
      </c>
      <c r="BL350" s="12" t="s">
        <v>321</v>
      </c>
      <c r="BM350" s="754">
        <v>5.0999999999999997E-2</v>
      </c>
      <c r="BN350" s="12" t="s">
        <v>321</v>
      </c>
      <c r="BO350" s="754">
        <v>11.507999999999999</v>
      </c>
      <c r="BP350" s="12" t="s">
        <v>321</v>
      </c>
      <c r="BQ350" s="754">
        <v>0</v>
      </c>
      <c r="BR350" s="12" t="s">
        <v>321</v>
      </c>
      <c r="BS350" s="654">
        <v>0</v>
      </c>
      <c r="BT350" s="12" t="s">
        <v>321</v>
      </c>
      <c r="BU350" s="654">
        <v>11.558999999999999</v>
      </c>
      <c r="BV350" s="12" t="s">
        <v>321</v>
      </c>
      <c r="BW350" s="9">
        <v>0.2</v>
      </c>
      <c r="BX350" s="9" t="s">
        <v>322</v>
      </c>
      <c r="BY350" s="755">
        <v>138.19999999999999</v>
      </c>
      <c r="BZ350" s="9" t="s">
        <v>315</v>
      </c>
      <c r="CA350" s="755">
        <v>9.8000000000000007</v>
      </c>
      <c r="CB350" s="9" t="s">
        <v>315</v>
      </c>
      <c r="CC350" s="755">
        <v>9.1</v>
      </c>
      <c r="CD350" s="9" t="s">
        <v>315</v>
      </c>
      <c r="CE350" s="755">
        <v>68.3</v>
      </c>
      <c r="CF350" s="9" t="s">
        <v>323</v>
      </c>
      <c r="CG350" s="755">
        <v>44.1</v>
      </c>
      <c r="CH350" s="9" t="s">
        <v>323</v>
      </c>
      <c r="CI350" s="9"/>
      <c r="CJ350" s="9"/>
      <c r="CK350" s="9"/>
    </row>
    <row r="351" spans="1:89" s="98" customFormat="1" x14ac:dyDescent="0.25">
      <c r="A351" s="99">
        <v>10146745</v>
      </c>
      <c r="B351" s="99"/>
      <c r="C351" s="772">
        <v>2520</v>
      </c>
      <c r="D351" s="807">
        <v>0.05</v>
      </c>
      <c r="E351" s="772">
        <f t="shared" si="20"/>
        <v>2646</v>
      </c>
      <c r="F351" s="778">
        <v>1.1000000000000001</v>
      </c>
      <c r="G351" s="774">
        <f t="shared" si="21"/>
        <v>2911</v>
      </c>
      <c r="H351" s="776"/>
      <c r="I351" s="758"/>
      <c r="J351" s="776"/>
      <c r="K351" s="786"/>
      <c r="L351" s="9" t="s">
        <v>308</v>
      </c>
      <c r="M351" s="9" t="s">
        <v>2969</v>
      </c>
      <c r="N351" s="9" t="s">
        <v>397</v>
      </c>
      <c r="O351" s="9" t="s">
        <v>310</v>
      </c>
      <c r="P351" s="9" t="s">
        <v>311</v>
      </c>
      <c r="Q351" s="9" t="s">
        <v>371</v>
      </c>
      <c r="R351" s="9" t="s">
        <v>372</v>
      </c>
      <c r="S351" s="9" t="s">
        <v>373</v>
      </c>
      <c r="T351" s="98" t="s">
        <v>234</v>
      </c>
      <c r="U351" s="99">
        <v>248</v>
      </c>
      <c r="V351" s="99" t="s">
        <v>207</v>
      </c>
      <c r="W351" s="99">
        <v>330</v>
      </c>
      <c r="X351" s="99" t="s">
        <v>207</v>
      </c>
      <c r="Y351" s="99">
        <v>258</v>
      </c>
      <c r="Z351" s="99" t="s">
        <v>207</v>
      </c>
      <c r="AA351" s="631" t="s">
        <v>580</v>
      </c>
      <c r="AB351" s="99" t="s">
        <v>207</v>
      </c>
      <c r="AC351" s="9">
        <v>413</v>
      </c>
      <c r="AD351" s="9" t="s">
        <v>207</v>
      </c>
      <c r="AE351" s="9">
        <v>163</v>
      </c>
      <c r="AF351" s="9" t="s">
        <v>315</v>
      </c>
      <c r="AG351" s="14" t="s">
        <v>389</v>
      </c>
      <c r="AH351" s="14" t="s">
        <v>207</v>
      </c>
      <c r="AI351" s="14" t="s">
        <v>390</v>
      </c>
      <c r="AJ351" s="14" t="s">
        <v>207</v>
      </c>
      <c r="AK351" s="9">
        <v>5</v>
      </c>
      <c r="AL351" s="14" t="s">
        <v>207</v>
      </c>
      <c r="AM351" s="9">
        <v>5</v>
      </c>
      <c r="AN351" s="14" t="s">
        <v>207</v>
      </c>
      <c r="AO351" s="9">
        <v>5</v>
      </c>
      <c r="AP351" s="14" t="s">
        <v>207</v>
      </c>
      <c r="AQ351" s="9">
        <v>5</v>
      </c>
      <c r="AR351" s="14" t="s">
        <v>207</v>
      </c>
      <c r="AS351" s="9" t="s">
        <v>0</v>
      </c>
      <c r="AT351" s="9" t="s">
        <v>318</v>
      </c>
      <c r="AU351" s="9" t="s">
        <v>376</v>
      </c>
      <c r="AV351" s="9" t="s">
        <v>320</v>
      </c>
      <c r="AW351" s="9" t="s">
        <v>620</v>
      </c>
      <c r="AX351" s="9">
        <v>9010600000</v>
      </c>
      <c r="AY351" s="99">
        <v>371</v>
      </c>
      <c r="AZ351" s="12" t="s">
        <v>207</v>
      </c>
      <c r="BA351" s="99">
        <v>25</v>
      </c>
      <c r="BB351" s="12" t="s">
        <v>207</v>
      </c>
      <c r="BC351" s="99">
        <v>23</v>
      </c>
      <c r="BD351" s="12" t="s">
        <v>207</v>
      </c>
      <c r="BE351" s="99">
        <v>34</v>
      </c>
      <c r="BF351" s="12" t="s">
        <v>321</v>
      </c>
      <c r="BG351" s="654">
        <v>33.911000000000001</v>
      </c>
      <c r="BH351" s="12" t="s">
        <v>321</v>
      </c>
      <c r="BI351" s="99">
        <v>22</v>
      </c>
      <c r="BJ351" s="12" t="s">
        <v>321</v>
      </c>
      <c r="BK351" s="754">
        <v>0</v>
      </c>
      <c r="BL351" s="12" t="s">
        <v>321</v>
      </c>
      <c r="BM351" s="754">
        <v>5.0999999999999997E-2</v>
      </c>
      <c r="BN351" s="12" t="s">
        <v>321</v>
      </c>
      <c r="BO351" s="754">
        <v>11.86</v>
      </c>
      <c r="BP351" s="12" t="s">
        <v>321</v>
      </c>
      <c r="BQ351" s="754">
        <v>0</v>
      </c>
      <c r="BR351" s="12" t="s">
        <v>321</v>
      </c>
      <c r="BS351" s="654">
        <v>0</v>
      </c>
      <c r="BT351" s="12" t="s">
        <v>321</v>
      </c>
      <c r="BU351" s="654">
        <v>11.911</v>
      </c>
      <c r="BV351" s="12" t="s">
        <v>321</v>
      </c>
      <c r="BW351" s="9">
        <v>0.22</v>
      </c>
      <c r="BX351" s="9" t="s">
        <v>322</v>
      </c>
      <c r="BY351" s="755">
        <v>146.1</v>
      </c>
      <c r="BZ351" s="9" t="s">
        <v>315</v>
      </c>
      <c r="CA351" s="755">
        <v>9.8000000000000007</v>
      </c>
      <c r="CB351" s="9" t="s">
        <v>315</v>
      </c>
      <c r="CC351" s="755">
        <v>9.1</v>
      </c>
      <c r="CD351" s="9" t="s">
        <v>315</v>
      </c>
      <c r="CE351" s="755">
        <v>72.8</v>
      </c>
      <c r="CF351" s="9" t="s">
        <v>323</v>
      </c>
      <c r="CG351" s="755">
        <v>48.5</v>
      </c>
      <c r="CH351" s="9" t="s">
        <v>323</v>
      </c>
      <c r="CI351" s="9"/>
      <c r="CJ351" s="9"/>
      <c r="CK351" s="9"/>
    </row>
    <row r="352" spans="1:89" s="98" customFormat="1" x14ac:dyDescent="0.25">
      <c r="A352" s="99">
        <v>10146746</v>
      </c>
      <c r="B352" s="99"/>
      <c r="C352" s="772">
        <v>2815</v>
      </c>
      <c r="D352" s="807">
        <v>0.05</v>
      </c>
      <c r="E352" s="772">
        <f t="shared" si="20"/>
        <v>2956</v>
      </c>
      <c r="F352" s="778">
        <v>1.1000000000000001</v>
      </c>
      <c r="G352" s="774">
        <f t="shared" si="21"/>
        <v>3252</v>
      </c>
      <c r="H352" s="776"/>
      <c r="I352" s="758"/>
      <c r="J352" s="776"/>
      <c r="K352" s="786"/>
      <c r="L352" s="9" t="s">
        <v>308</v>
      </c>
      <c r="M352" s="9" t="s">
        <v>2970</v>
      </c>
      <c r="N352" s="9" t="s">
        <v>397</v>
      </c>
      <c r="O352" s="9" t="s">
        <v>310</v>
      </c>
      <c r="P352" s="9" t="s">
        <v>311</v>
      </c>
      <c r="Q352" s="9" t="s">
        <v>371</v>
      </c>
      <c r="R352" s="9" t="s">
        <v>372</v>
      </c>
      <c r="S352" s="9" t="s">
        <v>373</v>
      </c>
      <c r="T352" s="98" t="s">
        <v>234</v>
      </c>
      <c r="U352" s="99">
        <v>263</v>
      </c>
      <c r="V352" s="99" t="s">
        <v>207</v>
      </c>
      <c r="W352" s="99">
        <v>350</v>
      </c>
      <c r="X352" s="99" t="s">
        <v>207</v>
      </c>
      <c r="Y352" s="99">
        <v>273</v>
      </c>
      <c r="Z352" s="99" t="s">
        <v>207</v>
      </c>
      <c r="AA352" s="631" t="s">
        <v>581</v>
      </c>
      <c r="AB352" s="99" t="s">
        <v>207</v>
      </c>
      <c r="AC352" s="9">
        <v>438</v>
      </c>
      <c r="AD352" s="9" t="s">
        <v>207</v>
      </c>
      <c r="AE352" s="9">
        <v>172</v>
      </c>
      <c r="AF352" s="9" t="s">
        <v>315</v>
      </c>
      <c r="AG352" s="14" t="s">
        <v>391</v>
      </c>
      <c r="AH352" s="14" t="s">
        <v>207</v>
      </c>
      <c r="AI352" s="14" t="s">
        <v>392</v>
      </c>
      <c r="AJ352" s="14" t="s">
        <v>207</v>
      </c>
      <c r="AK352" s="9">
        <v>5</v>
      </c>
      <c r="AL352" s="14" t="s">
        <v>207</v>
      </c>
      <c r="AM352" s="9">
        <v>5</v>
      </c>
      <c r="AN352" s="14" t="s">
        <v>207</v>
      </c>
      <c r="AO352" s="9">
        <v>5</v>
      </c>
      <c r="AP352" s="14" t="s">
        <v>207</v>
      </c>
      <c r="AQ352" s="9">
        <v>5</v>
      </c>
      <c r="AR352" s="14" t="s">
        <v>207</v>
      </c>
      <c r="AS352" s="9" t="s">
        <v>0</v>
      </c>
      <c r="AT352" s="9" t="s">
        <v>318</v>
      </c>
      <c r="AU352" s="9" t="s">
        <v>376</v>
      </c>
      <c r="AV352" s="9" t="s">
        <v>320</v>
      </c>
      <c r="AW352" s="9" t="s">
        <v>621</v>
      </c>
      <c r="AX352" s="9">
        <v>9010600000</v>
      </c>
      <c r="AY352" s="99">
        <v>391</v>
      </c>
      <c r="AZ352" s="12" t="s">
        <v>207</v>
      </c>
      <c r="BA352" s="99">
        <v>25</v>
      </c>
      <c r="BB352" s="12" t="s">
        <v>207</v>
      </c>
      <c r="BC352" s="99">
        <v>23</v>
      </c>
      <c r="BD352" s="12" t="s">
        <v>207</v>
      </c>
      <c r="BE352" s="99">
        <v>41</v>
      </c>
      <c r="BF352" s="12" t="s">
        <v>321</v>
      </c>
      <c r="BG352" s="654">
        <v>40.143000000000001</v>
      </c>
      <c r="BH352" s="12" t="s">
        <v>321</v>
      </c>
      <c r="BI352" s="99">
        <v>28</v>
      </c>
      <c r="BJ352" s="12" t="s">
        <v>321</v>
      </c>
      <c r="BK352" s="754">
        <v>0</v>
      </c>
      <c r="BL352" s="12" t="s">
        <v>321</v>
      </c>
      <c r="BM352" s="754">
        <v>5.0999999999999997E-2</v>
      </c>
      <c r="BN352" s="12" t="s">
        <v>321</v>
      </c>
      <c r="BO352" s="754">
        <v>12.092000000000001</v>
      </c>
      <c r="BP352" s="12" t="s">
        <v>321</v>
      </c>
      <c r="BQ352" s="754">
        <v>0</v>
      </c>
      <c r="BR352" s="12" t="s">
        <v>321</v>
      </c>
      <c r="BS352" s="654">
        <v>0</v>
      </c>
      <c r="BT352" s="12" t="s">
        <v>321</v>
      </c>
      <c r="BU352" s="654">
        <v>12.143000000000001</v>
      </c>
      <c r="BV352" s="12" t="s">
        <v>321</v>
      </c>
      <c r="BW352" s="9">
        <v>0.23</v>
      </c>
      <c r="BX352" s="9" t="s">
        <v>322</v>
      </c>
      <c r="BY352" s="755">
        <v>153.9</v>
      </c>
      <c r="BZ352" s="9" t="s">
        <v>315</v>
      </c>
      <c r="CA352" s="755">
        <v>9.8000000000000007</v>
      </c>
      <c r="CB352" s="9" t="s">
        <v>315</v>
      </c>
      <c r="CC352" s="755">
        <v>9.1</v>
      </c>
      <c r="CD352" s="9" t="s">
        <v>315</v>
      </c>
      <c r="CE352" s="755">
        <v>88.2</v>
      </c>
      <c r="CF352" s="9" t="s">
        <v>323</v>
      </c>
      <c r="CG352" s="755">
        <v>61.7</v>
      </c>
      <c r="CH352" s="9" t="s">
        <v>323</v>
      </c>
      <c r="CI352" s="9"/>
      <c r="CJ352" s="9"/>
      <c r="CK352" s="9"/>
    </row>
    <row r="353" spans="1:89" s="98" customFormat="1" x14ac:dyDescent="0.25">
      <c r="A353" s="99">
        <v>10146747</v>
      </c>
      <c r="B353" s="99"/>
      <c r="C353" s="772">
        <v>3134</v>
      </c>
      <c r="D353" s="807">
        <v>0.05</v>
      </c>
      <c r="E353" s="772">
        <f t="shared" si="20"/>
        <v>3291</v>
      </c>
      <c r="F353" s="778">
        <v>1.1000000000000001</v>
      </c>
      <c r="G353" s="774">
        <f t="shared" si="21"/>
        <v>3620</v>
      </c>
      <c r="H353" s="776"/>
      <c r="I353" s="758"/>
      <c r="J353" s="776"/>
      <c r="K353" s="786"/>
      <c r="L353" s="9" t="s">
        <v>308</v>
      </c>
      <c r="M353" s="9" t="s">
        <v>2971</v>
      </c>
      <c r="N353" s="9" t="s">
        <v>397</v>
      </c>
      <c r="O353" s="9" t="s">
        <v>310</v>
      </c>
      <c r="P353" s="9" t="s">
        <v>311</v>
      </c>
      <c r="Q353" s="9" t="s">
        <v>371</v>
      </c>
      <c r="R353" s="9" t="s">
        <v>372</v>
      </c>
      <c r="S353" s="9" t="s">
        <v>373</v>
      </c>
      <c r="T353" s="98" t="s">
        <v>234</v>
      </c>
      <c r="U353" s="99">
        <v>278</v>
      </c>
      <c r="V353" s="99" t="s">
        <v>207</v>
      </c>
      <c r="W353" s="99">
        <v>370</v>
      </c>
      <c r="X353" s="99" t="s">
        <v>207</v>
      </c>
      <c r="Y353" s="99">
        <v>288</v>
      </c>
      <c r="Z353" s="99" t="s">
        <v>207</v>
      </c>
      <c r="AA353" s="631" t="s">
        <v>582</v>
      </c>
      <c r="AB353" s="99" t="s">
        <v>207</v>
      </c>
      <c r="AC353" s="9">
        <v>463</v>
      </c>
      <c r="AD353" s="9" t="s">
        <v>207</v>
      </c>
      <c r="AE353" s="9">
        <v>182</v>
      </c>
      <c r="AF353" s="9" t="s">
        <v>315</v>
      </c>
      <c r="AG353" s="14" t="s">
        <v>393</v>
      </c>
      <c r="AH353" s="14" t="s">
        <v>207</v>
      </c>
      <c r="AI353" s="14" t="s">
        <v>394</v>
      </c>
      <c r="AJ353" s="14" t="s">
        <v>207</v>
      </c>
      <c r="AK353" s="9">
        <v>5</v>
      </c>
      <c r="AL353" s="14" t="s">
        <v>207</v>
      </c>
      <c r="AM353" s="9">
        <v>5</v>
      </c>
      <c r="AN353" s="14" t="s">
        <v>207</v>
      </c>
      <c r="AO353" s="9">
        <v>5</v>
      </c>
      <c r="AP353" s="14" t="s">
        <v>207</v>
      </c>
      <c r="AQ353" s="9">
        <v>5</v>
      </c>
      <c r="AR353" s="14" t="s">
        <v>207</v>
      </c>
      <c r="AS353" s="9" t="s">
        <v>0</v>
      </c>
      <c r="AT353" s="9" t="s">
        <v>318</v>
      </c>
      <c r="AU353" s="9" t="s">
        <v>376</v>
      </c>
      <c r="AV353" s="9" t="s">
        <v>320</v>
      </c>
      <c r="AW353" s="9" t="s">
        <v>622</v>
      </c>
      <c r="AX353" s="9">
        <v>9010600000</v>
      </c>
      <c r="AY353" s="99">
        <v>419</v>
      </c>
      <c r="AZ353" s="12" t="s">
        <v>207</v>
      </c>
      <c r="BA353" s="99">
        <v>30</v>
      </c>
      <c r="BB353" s="12" t="s">
        <v>207</v>
      </c>
      <c r="BC353" s="99">
        <v>33</v>
      </c>
      <c r="BD353" s="12" t="s">
        <v>207</v>
      </c>
      <c r="BE353" s="99">
        <v>74</v>
      </c>
      <c r="BF353" s="12" t="s">
        <v>321</v>
      </c>
      <c r="BG353" s="654">
        <v>73.210999999999999</v>
      </c>
      <c r="BH353" s="12" t="s">
        <v>321</v>
      </c>
      <c r="BI353" s="99">
        <v>30</v>
      </c>
      <c r="BJ353" s="12" t="s">
        <v>321</v>
      </c>
      <c r="BK353" s="754">
        <v>0</v>
      </c>
      <c r="BL353" s="12" t="s">
        <v>321</v>
      </c>
      <c r="BM353" s="754">
        <v>5.0999999999999997E-2</v>
      </c>
      <c r="BN353" s="12" t="s">
        <v>321</v>
      </c>
      <c r="BO353" s="754">
        <v>4.8079999999999998</v>
      </c>
      <c r="BP353" s="12" t="s">
        <v>321</v>
      </c>
      <c r="BQ353" s="754">
        <v>0.02</v>
      </c>
      <c r="BR353" s="12" t="s">
        <v>321</v>
      </c>
      <c r="BS353" s="654">
        <v>38.331000000000003</v>
      </c>
      <c r="BT353" s="12" t="s">
        <v>321</v>
      </c>
      <c r="BU353" s="654">
        <v>43.210999999999999</v>
      </c>
      <c r="BV353" s="12" t="s">
        <v>321</v>
      </c>
      <c r="BW353" s="9">
        <v>0.42</v>
      </c>
      <c r="BX353" s="9" t="s">
        <v>322</v>
      </c>
      <c r="BY353" s="755">
        <v>165</v>
      </c>
      <c r="BZ353" s="9" t="s">
        <v>315</v>
      </c>
      <c r="CA353" s="755">
        <v>11.8</v>
      </c>
      <c r="CB353" s="9" t="s">
        <v>315</v>
      </c>
      <c r="CC353" s="755">
        <v>13</v>
      </c>
      <c r="CD353" s="9" t="s">
        <v>315</v>
      </c>
      <c r="CE353" s="755">
        <v>160.9</v>
      </c>
      <c r="CF353" s="9" t="s">
        <v>323</v>
      </c>
      <c r="CG353" s="755">
        <v>66.099999999999994</v>
      </c>
      <c r="CH353" s="9" t="s">
        <v>323</v>
      </c>
      <c r="CI353" s="9"/>
      <c r="CJ353" s="9"/>
      <c r="CK353" s="9"/>
    </row>
    <row r="354" spans="1:89" s="98" customFormat="1" x14ac:dyDescent="0.25">
      <c r="A354" s="99">
        <v>10146748</v>
      </c>
      <c r="B354" s="99"/>
      <c r="C354" s="772">
        <v>3476</v>
      </c>
      <c r="D354" s="807">
        <v>0.05</v>
      </c>
      <c r="E354" s="772">
        <f t="shared" si="20"/>
        <v>3650</v>
      </c>
      <c r="F354" s="778">
        <v>1.1000000000000001</v>
      </c>
      <c r="G354" s="774">
        <f t="shared" si="21"/>
        <v>4015</v>
      </c>
      <c r="H354" s="776"/>
      <c r="I354" s="758"/>
      <c r="J354" s="776"/>
      <c r="K354" s="786"/>
      <c r="L354" s="9" t="s">
        <v>308</v>
      </c>
      <c r="M354" s="9" t="s">
        <v>2972</v>
      </c>
      <c r="N354" s="9" t="s">
        <v>397</v>
      </c>
      <c r="O354" s="9" t="s">
        <v>310</v>
      </c>
      <c r="P354" s="9" t="s">
        <v>311</v>
      </c>
      <c r="Q354" s="9" t="s">
        <v>371</v>
      </c>
      <c r="R354" s="9" t="s">
        <v>372</v>
      </c>
      <c r="S354" s="9" t="s">
        <v>373</v>
      </c>
      <c r="T354" s="98" t="s">
        <v>234</v>
      </c>
      <c r="U354" s="99">
        <v>293</v>
      </c>
      <c r="V354" s="99" t="s">
        <v>207</v>
      </c>
      <c r="W354" s="99">
        <v>390</v>
      </c>
      <c r="X354" s="99" t="s">
        <v>207</v>
      </c>
      <c r="Y354" s="99">
        <v>303</v>
      </c>
      <c r="Z354" s="99" t="s">
        <v>207</v>
      </c>
      <c r="AA354" s="631" t="s">
        <v>583</v>
      </c>
      <c r="AB354" s="99" t="s">
        <v>207</v>
      </c>
      <c r="AC354" s="9">
        <v>488</v>
      </c>
      <c r="AD354" s="9" t="s">
        <v>207</v>
      </c>
      <c r="AE354" s="9">
        <v>192</v>
      </c>
      <c r="AF354" s="9" t="s">
        <v>315</v>
      </c>
      <c r="AG354" s="14" t="s">
        <v>395</v>
      </c>
      <c r="AH354" s="14" t="s">
        <v>207</v>
      </c>
      <c r="AI354" s="14" t="s">
        <v>396</v>
      </c>
      <c r="AJ354" s="14" t="s">
        <v>207</v>
      </c>
      <c r="AK354" s="9">
        <v>5</v>
      </c>
      <c r="AL354" s="14" t="s">
        <v>207</v>
      </c>
      <c r="AM354" s="9">
        <v>5</v>
      </c>
      <c r="AN354" s="14" t="s">
        <v>207</v>
      </c>
      <c r="AO354" s="9">
        <v>5</v>
      </c>
      <c r="AP354" s="14" t="s">
        <v>207</v>
      </c>
      <c r="AQ354" s="9">
        <v>5</v>
      </c>
      <c r="AR354" s="14" t="s">
        <v>207</v>
      </c>
      <c r="AS354" s="9" t="s">
        <v>0</v>
      </c>
      <c r="AT354" s="9" t="s">
        <v>318</v>
      </c>
      <c r="AU354" s="9" t="s">
        <v>376</v>
      </c>
      <c r="AV354" s="9" t="s">
        <v>320</v>
      </c>
      <c r="AW354" s="9" t="s">
        <v>623</v>
      </c>
      <c r="AX354" s="9">
        <v>9010600000</v>
      </c>
      <c r="AY354" s="99">
        <v>434</v>
      </c>
      <c r="AZ354" s="12" t="s">
        <v>207</v>
      </c>
      <c r="BA354" s="99">
        <v>30</v>
      </c>
      <c r="BB354" s="12" t="s">
        <v>207</v>
      </c>
      <c r="BC354" s="99">
        <v>33</v>
      </c>
      <c r="BD354" s="12" t="s">
        <v>207</v>
      </c>
      <c r="BE354" s="99">
        <v>78</v>
      </c>
      <c r="BF354" s="12" t="s">
        <v>321</v>
      </c>
      <c r="BG354" s="654">
        <v>77.393000000000001</v>
      </c>
      <c r="BH354" s="12" t="s">
        <v>321</v>
      </c>
      <c r="BI354" s="99">
        <v>32</v>
      </c>
      <c r="BJ354" s="12" t="s">
        <v>321</v>
      </c>
      <c r="BK354" s="754">
        <v>0</v>
      </c>
      <c r="BL354" s="12" t="s">
        <v>321</v>
      </c>
      <c r="BM354" s="754">
        <v>5.0999999999999997E-2</v>
      </c>
      <c r="BN354" s="12" t="s">
        <v>321</v>
      </c>
      <c r="BO354" s="754">
        <v>5.9080000000000004</v>
      </c>
      <c r="BP354" s="12" t="s">
        <v>321</v>
      </c>
      <c r="BQ354" s="754">
        <v>0.02</v>
      </c>
      <c r="BR354" s="12" t="s">
        <v>321</v>
      </c>
      <c r="BS354" s="654">
        <v>39.412999999999997</v>
      </c>
      <c r="BT354" s="12" t="s">
        <v>321</v>
      </c>
      <c r="BU354" s="654">
        <v>45.393000000000001</v>
      </c>
      <c r="BV354" s="12" t="s">
        <v>321</v>
      </c>
      <c r="BW354" s="9">
        <v>0.44</v>
      </c>
      <c r="BX354" s="9" t="s">
        <v>322</v>
      </c>
      <c r="BY354" s="755">
        <v>170.9</v>
      </c>
      <c r="BZ354" s="9" t="s">
        <v>315</v>
      </c>
      <c r="CA354" s="755">
        <v>11.8</v>
      </c>
      <c r="CB354" s="9" t="s">
        <v>315</v>
      </c>
      <c r="CC354" s="755">
        <v>13</v>
      </c>
      <c r="CD354" s="9" t="s">
        <v>315</v>
      </c>
      <c r="CE354" s="755">
        <v>169.8</v>
      </c>
      <c r="CF354" s="9" t="s">
        <v>323</v>
      </c>
      <c r="CG354" s="755">
        <v>70.5</v>
      </c>
      <c r="CH354" s="9" t="s">
        <v>323</v>
      </c>
      <c r="CI354" s="9"/>
      <c r="CJ354" s="9"/>
      <c r="CK354" s="9"/>
    </row>
    <row r="355" spans="1:89" s="98" customFormat="1" x14ac:dyDescent="0.25">
      <c r="A355" s="99">
        <v>10103822</v>
      </c>
      <c r="B355" s="99"/>
      <c r="C355" s="772">
        <v>2720</v>
      </c>
      <c r="D355" s="807">
        <v>0.05</v>
      </c>
      <c r="E355" s="772">
        <f t="shared" si="20"/>
        <v>2856</v>
      </c>
      <c r="F355" s="778">
        <v>1.1000000000000001</v>
      </c>
      <c r="G355" s="774">
        <f t="shared" si="21"/>
        <v>3142</v>
      </c>
      <c r="H355" s="776"/>
      <c r="I355" s="758"/>
      <c r="J355" s="776"/>
      <c r="K355" s="786"/>
      <c r="L355" s="9" t="s">
        <v>308</v>
      </c>
      <c r="M355" s="9" t="s">
        <v>3466</v>
      </c>
      <c r="N355" s="9" t="s">
        <v>397</v>
      </c>
      <c r="O355" s="9" t="s">
        <v>310</v>
      </c>
      <c r="P355" s="9" t="s">
        <v>624</v>
      </c>
      <c r="Q355" s="9" t="s">
        <v>625</v>
      </c>
      <c r="R355" s="9" t="s">
        <v>627</v>
      </c>
      <c r="S355" s="9" t="s">
        <v>348</v>
      </c>
      <c r="T355" s="98" t="s">
        <v>204</v>
      </c>
      <c r="U355" s="99" t="s">
        <v>631</v>
      </c>
      <c r="V355" s="99" t="s">
        <v>207</v>
      </c>
      <c r="W355" s="99" t="s">
        <v>632</v>
      </c>
      <c r="X355" s="99" t="s">
        <v>207</v>
      </c>
      <c r="Y355" s="99">
        <v>154</v>
      </c>
      <c r="Z355" s="99" t="s">
        <v>207</v>
      </c>
      <c r="AA355" s="9">
        <v>200</v>
      </c>
      <c r="AB355" s="99" t="s">
        <v>207</v>
      </c>
      <c r="AC355" s="9">
        <v>224</v>
      </c>
      <c r="AD355" s="9" t="s">
        <v>207</v>
      </c>
      <c r="AE355" s="9">
        <v>88</v>
      </c>
      <c r="AF355" s="9" t="s">
        <v>315</v>
      </c>
      <c r="AG355" s="14" t="s">
        <v>349</v>
      </c>
      <c r="AH355" s="14" t="s">
        <v>207</v>
      </c>
      <c r="AI355" s="14" t="s">
        <v>350</v>
      </c>
      <c r="AJ355" s="14" t="s">
        <v>207</v>
      </c>
      <c r="AK355" s="9">
        <v>5</v>
      </c>
      <c r="AL355" s="14" t="s">
        <v>207</v>
      </c>
      <c r="AM355" s="9">
        <v>5</v>
      </c>
      <c r="AN355" s="14" t="s">
        <v>207</v>
      </c>
      <c r="AO355" s="9">
        <v>5</v>
      </c>
      <c r="AP355" s="14" t="s">
        <v>207</v>
      </c>
      <c r="AQ355" s="9">
        <v>30</v>
      </c>
      <c r="AR355" s="14" t="s">
        <v>207</v>
      </c>
      <c r="AS355" s="9" t="s">
        <v>41</v>
      </c>
      <c r="AT355" s="9" t="s">
        <v>344</v>
      </c>
      <c r="AU355" s="9" t="s">
        <v>319</v>
      </c>
      <c r="AV355" s="9" t="s">
        <v>320</v>
      </c>
      <c r="AW355" s="9" t="s">
        <v>651</v>
      </c>
      <c r="AX355" s="9">
        <v>9010600000</v>
      </c>
      <c r="AY355" s="99">
        <v>270</v>
      </c>
      <c r="AZ355" s="12" t="s">
        <v>207</v>
      </c>
      <c r="BA355" s="99">
        <v>23</v>
      </c>
      <c r="BB355" s="12" t="s">
        <v>207</v>
      </c>
      <c r="BC355" s="99">
        <v>21</v>
      </c>
      <c r="BD355" s="12" t="s">
        <v>207</v>
      </c>
      <c r="BE355" s="99">
        <v>35</v>
      </c>
      <c r="BF355" s="12" t="s">
        <v>321</v>
      </c>
      <c r="BG355" s="654">
        <v>34.841000000000001</v>
      </c>
      <c r="BH355" s="12" t="s">
        <v>321</v>
      </c>
      <c r="BI355" s="99">
        <v>27</v>
      </c>
      <c r="BJ355" s="12" t="s">
        <v>321</v>
      </c>
      <c r="BK355" s="754">
        <v>0</v>
      </c>
      <c r="BL355" s="12" t="s">
        <v>321</v>
      </c>
      <c r="BM355" s="754">
        <v>0.129</v>
      </c>
      <c r="BN355" s="12" t="s">
        <v>321</v>
      </c>
      <c r="BO355" s="754">
        <v>7.7119999999999997</v>
      </c>
      <c r="BP355" s="12" t="s">
        <v>321</v>
      </c>
      <c r="BQ355" s="754">
        <v>0</v>
      </c>
      <c r="BR355" s="12" t="s">
        <v>321</v>
      </c>
      <c r="BS355" s="654">
        <v>0</v>
      </c>
      <c r="BT355" s="12" t="s">
        <v>321</v>
      </c>
      <c r="BU355" s="654">
        <v>7.8410000000000002</v>
      </c>
      <c r="BV355" s="12" t="s">
        <v>321</v>
      </c>
      <c r="BW355" s="9">
        <v>0.13</v>
      </c>
      <c r="BX355" s="9" t="s">
        <v>322</v>
      </c>
      <c r="BY355" s="755">
        <v>106.3</v>
      </c>
      <c r="BZ355" s="9" t="s">
        <v>315</v>
      </c>
      <c r="CA355" s="755">
        <v>9.1</v>
      </c>
      <c r="CB355" s="9" t="s">
        <v>315</v>
      </c>
      <c r="CC355" s="755">
        <v>8.3000000000000007</v>
      </c>
      <c r="CD355" s="9" t="s">
        <v>315</v>
      </c>
      <c r="CE355" s="755">
        <v>75</v>
      </c>
      <c r="CF355" s="9" t="s">
        <v>323</v>
      </c>
      <c r="CG355" s="755">
        <v>59.5</v>
      </c>
      <c r="CH355" s="9" t="s">
        <v>323</v>
      </c>
      <c r="CI355" s="9"/>
      <c r="CJ355" s="9"/>
      <c r="CK355" s="9"/>
    </row>
    <row r="356" spans="1:89" s="98" customFormat="1" x14ac:dyDescent="0.25">
      <c r="A356" s="99">
        <v>10103823</v>
      </c>
      <c r="B356" s="99"/>
      <c r="C356" s="772">
        <v>2917</v>
      </c>
      <c r="D356" s="807">
        <v>0.05</v>
      </c>
      <c r="E356" s="772">
        <f t="shared" si="20"/>
        <v>3063</v>
      </c>
      <c r="F356" s="778">
        <v>1.1000000000000001</v>
      </c>
      <c r="G356" s="774">
        <f t="shared" si="21"/>
        <v>3369</v>
      </c>
      <c r="H356" s="776"/>
      <c r="I356" s="758"/>
      <c r="J356" s="776"/>
      <c r="K356" s="786"/>
      <c r="L356" s="9" t="s">
        <v>308</v>
      </c>
      <c r="M356" s="9" t="s">
        <v>3467</v>
      </c>
      <c r="N356" s="9" t="s">
        <v>397</v>
      </c>
      <c r="O356" s="9" t="s">
        <v>310</v>
      </c>
      <c r="P356" s="9" t="s">
        <v>624</v>
      </c>
      <c r="Q356" s="9" t="s">
        <v>625</v>
      </c>
      <c r="R356" s="9" t="s">
        <v>627</v>
      </c>
      <c r="S356" s="9" t="s">
        <v>348</v>
      </c>
      <c r="T356" s="98" t="s">
        <v>204</v>
      </c>
      <c r="U356" s="99" t="s">
        <v>633</v>
      </c>
      <c r="V356" s="99" t="s">
        <v>207</v>
      </c>
      <c r="W356" s="99" t="s">
        <v>634</v>
      </c>
      <c r="X356" s="99" t="s">
        <v>207</v>
      </c>
      <c r="Y356" s="99">
        <v>166</v>
      </c>
      <c r="Z356" s="99" t="s">
        <v>207</v>
      </c>
      <c r="AA356" s="9">
        <v>220</v>
      </c>
      <c r="AB356" s="99" t="s">
        <v>207</v>
      </c>
      <c r="AC356" s="9">
        <v>248</v>
      </c>
      <c r="AD356" s="9" t="s">
        <v>207</v>
      </c>
      <c r="AE356" s="9">
        <v>98</v>
      </c>
      <c r="AF356" s="9" t="s">
        <v>315</v>
      </c>
      <c r="AG356" s="14" t="s">
        <v>351</v>
      </c>
      <c r="AH356" s="14" t="s">
        <v>207</v>
      </c>
      <c r="AI356" s="14" t="s">
        <v>352</v>
      </c>
      <c r="AJ356" s="14" t="s">
        <v>207</v>
      </c>
      <c r="AK356" s="9">
        <v>5</v>
      </c>
      <c r="AL356" s="14" t="s">
        <v>207</v>
      </c>
      <c r="AM356" s="9">
        <v>5</v>
      </c>
      <c r="AN356" s="14" t="s">
        <v>207</v>
      </c>
      <c r="AO356" s="9">
        <v>5</v>
      </c>
      <c r="AP356" s="14" t="s">
        <v>207</v>
      </c>
      <c r="AQ356" s="9">
        <v>30</v>
      </c>
      <c r="AR356" s="14" t="s">
        <v>207</v>
      </c>
      <c r="AS356" s="9" t="s">
        <v>41</v>
      </c>
      <c r="AT356" s="9" t="s">
        <v>344</v>
      </c>
      <c r="AU356" s="9" t="s">
        <v>319</v>
      </c>
      <c r="AV356" s="9" t="s">
        <v>320</v>
      </c>
      <c r="AW356" s="9" t="s">
        <v>652</v>
      </c>
      <c r="AX356" s="9">
        <v>9010600000</v>
      </c>
      <c r="AY356" s="99">
        <v>290</v>
      </c>
      <c r="AZ356" s="12" t="s">
        <v>207</v>
      </c>
      <c r="BA356" s="99">
        <v>23</v>
      </c>
      <c r="BB356" s="12" t="s">
        <v>207</v>
      </c>
      <c r="BC356" s="99">
        <v>21</v>
      </c>
      <c r="BD356" s="12" t="s">
        <v>207</v>
      </c>
      <c r="BE356" s="99">
        <v>38</v>
      </c>
      <c r="BF356" s="12" t="s">
        <v>321</v>
      </c>
      <c r="BG356" s="654">
        <v>37.552999999999997</v>
      </c>
      <c r="BH356" s="12" t="s">
        <v>321</v>
      </c>
      <c r="BI356" s="99">
        <v>29</v>
      </c>
      <c r="BJ356" s="12" t="s">
        <v>321</v>
      </c>
      <c r="BK356" s="754">
        <v>0</v>
      </c>
      <c r="BL356" s="12" t="s">
        <v>321</v>
      </c>
      <c r="BM356" s="754">
        <v>0.129</v>
      </c>
      <c r="BN356" s="12" t="s">
        <v>321</v>
      </c>
      <c r="BO356" s="754">
        <v>8.4239999999999995</v>
      </c>
      <c r="BP356" s="12" t="s">
        <v>321</v>
      </c>
      <c r="BQ356" s="754">
        <v>0</v>
      </c>
      <c r="BR356" s="12" t="s">
        <v>321</v>
      </c>
      <c r="BS356" s="654">
        <v>0</v>
      </c>
      <c r="BT356" s="12" t="s">
        <v>321</v>
      </c>
      <c r="BU356" s="654">
        <v>8.5530000000000008</v>
      </c>
      <c r="BV356" s="12" t="s">
        <v>321</v>
      </c>
      <c r="BW356" s="9">
        <v>0.14000000000000001</v>
      </c>
      <c r="BX356" s="9" t="s">
        <v>322</v>
      </c>
      <c r="BY356" s="755">
        <v>114.2</v>
      </c>
      <c r="BZ356" s="9" t="s">
        <v>315</v>
      </c>
      <c r="CA356" s="755">
        <v>9.1</v>
      </c>
      <c r="CB356" s="9" t="s">
        <v>315</v>
      </c>
      <c r="CC356" s="755">
        <v>8.3000000000000007</v>
      </c>
      <c r="CD356" s="9" t="s">
        <v>315</v>
      </c>
      <c r="CE356" s="755">
        <v>79.400000000000006</v>
      </c>
      <c r="CF356" s="9" t="s">
        <v>323</v>
      </c>
      <c r="CG356" s="755">
        <v>63.9</v>
      </c>
      <c r="CH356" s="9" t="s">
        <v>323</v>
      </c>
      <c r="CI356" s="9"/>
      <c r="CJ356" s="9"/>
      <c r="CK356" s="9"/>
    </row>
    <row r="357" spans="1:89" s="98" customFormat="1" x14ac:dyDescent="0.25">
      <c r="A357" s="99">
        <v>10103824</v>
      </c>
      <c r="B357" s="99"/>
      <c r="C357" s="772">
        <v>3130</v>
      </c>
      <c r="D357" s="807">
        <v>0.05</v>
      </c>
      <c r="E357" s="772">
        <f t="shared" si="20"/>
        <v>3287</v>
      </c>
      <c r="F357" s="778">
        <v>1.1000000000000001</v>
      </c>
      <c r="G357" s="774">
        <f t="shared" si="21"/>
        <v>3616</v>
      </c>
      <c r="H357" s="776"/>
      <c r="I357" s="758"/>
      <c r="J357" s="776"/>
      <c r="K357" s="786"/>
      <c r="L357" s="9" t="s">
        <v>308</v>
      </c>
      <c r="M357" s="9" t="s">
        <v>3468</v>
      </c>
      <c r="N357" s="9" t="s">
        <v>397</v>
      </c>
      <c r="O357" s="9" t="s">
        <v>310</v>
      </c>
      <c r="P357" s="9" t="s">
        <v>624</v>
      </c>
      <c r="Q357" s="9" t="s">
        <v>625</v>
      </c>
      <c r="R357" s="9" t="s">
        <v>627</v>
      </c>
      <c r="S357" s="9" t="s">
        <v>348</v>
      </c>
      <c r="T357" s="98" t="s">
        <v>204</v>
      </c>
      <c r="U357" s="99" t="s">
        <v>635</v>
      </c>
      <c r="V357" s="99" t="s">
        <v>207</v>
      </c>
      <c r="W357" s="99" t="s">
        <v>636</v>
      </c>
      <c r="X357" s="99" t="s">
        <v>207</v>
      </c>
      <c r="Y357" s="99">
        <v>179</v>
      </c>
      <c r="Z357" s="99" t="s">
        <v>207</v>
      </c>
      <c r="AA357" s="9">
        <v>240</v>
      </c>
      <c r="AB357" s="99" t="s">
        <v>207</v>
      </c>
      <c r="AC357" s="9">
        <v>271</v>
      </c>
      <c r="AD357" s="9" t="s">
        <v>207</v>
      </c>
      <c r="AE357" s="9">
        <v>107</v>
      </c>
      <c r="AF357" s="9" t="s">
        <v>315</v>
      </c>
      <c r="AG357" s="14" t="s">
        <v>353</v>
      </c>
      <c r="AH357" s="14" t="s">
        <v>207</v>
      </c>
      <c r="AI357" s="14" t="s">
        <v>354</v>
      </c>
      <c r="AJ357" s="14" t="s">
        <v>207</v>
      </c>
      <c r="AK357" s="9">
        <v>5</v>
      </c>
      <c r="AL357" s="14" t="s">
        <v>207</v>
      </c>
      <c r="AM357" s="9">
        <v>5</v>
      </c>
      <c r="AN357" s="14" t="s">
        <v>207</v>
      </c>
      <c r="AO357" s="9">
        <v>5</v>
      </c>
      <c r="AP357" s="14" t="s">
        <v>207</v>
      </c>
      <c r="AQ357" s="9">
        <v>30</v>
      </c>
      <c r="AR357" s="14" t="s">
        <v>207</v>
      </c>
      <c r="AS357" s="9" t="s">
        <v>41</v>
      </c>
      <c r="AT357" s="9" t="s">
        <v>344</v>
      </c>
      <c r="AU357" s="9" t="s">
        <v>319</v>
      </c>
      <c r="AV357" s="9" t="s">
        <v>320</v>
      </c>
      <c r="AW357" s="9" t="s">
        <v>653</v>
      </c>
      <c r="AX357" s="9">
        <v>9010600000</v>
      </c>
      <c r="AY357" s="99">
        <v>310</v>
      </c>
      <c r="AZ357" s="12" t="s">
        <v>207</v>
      </c>
      <c r="BA357" s="99">
        <v>23</v>
      </c>
      <c r="BB357" s="12" t="s">
        <v>207</v>
      </c>
      <c r="BC357" s="99">
        <v>21</v>
      </c>
      <c r="BD357" s="12" t="s">
        <v>207</v>
      </c>
      <c r="BE357" s="99">
        <v>41</v>
      </c>
      <c r="BF357" s="12" t="s">
        <v>321</v>
      </c>
      <c r="BG357" s="654">
        <v>40.643999999999998</v>
      </c>
      <c r="BH357" s="12" t="s">
        <v>321</v>
      </c>
      <c r="BI357" s="99">
        <v>31</v>
      </c>
      <c r="BJ357" s="12" t="s">
        <v>321</v>
      </c>
      <c r="BK357" s="754">
        <v>0</v>
      </c>
      <c r="BL357" s="12" t="s">
        <v>321</v>
      </c>
      <c r="BM357" s="754">
        <v>0.14799999999999999</v>
      </c>
      <c r="BN357" s="12" t="s">
        <v>321</v>
      </c>
      <c r="BO357" s="754">
        <v>9.4960000000000004</v>
      </c>
      <c r="BP357" s="12" t="s">
        <v>321</v>
      </c>
      <c r="BQ357" s="754">
        <v>0</v>
      </c>
      <c r="BR357" s="12" t="s">
        <v>321</v>
      </c>
      <c r="BS357" s="654">
        <v>0</v>
      </c>
      <c r="BT357" s="12" t="s">
        <v>321</v>
      </c>
      <c r="BU357" s="654">
        <v>9.6440000000000001</v>
      </c>
      <c r="BV357" s="12" t="s">
        <v>321</v>
      </c>
      <c r="BW357" s="9">
        <v>0.15</v>
      </c>
      <c r="BX357" s="9" t="s">
        <v>322</v>
      </c>
      <c r="BY357" s="755">
        <v>122</v>
      </c>
      <c r="BZ357" s="9" t="s">
        <v>315</v>
      </c>
      <c r="CA357" s="755">
        <v>9.1</v>
      </c>
      <c r="CB357" s="9" t="s">
        <v>315</v>
      </c>
      <c r="CC357" s="755">
        <v>8.3000000000000007</v>
      </c>
      <c r="CD357" s="9" t="s">
        <v>315</v>
      </c>
      <c r="CE357" s="755">
        <v>86</v>
      </c>
      <c r="CF357" s="9" t="s">
        <v>323</v>
      </c>
      <c r="CG357" s="755">
        <v>68.3</v>
      </c>
      <c r="CH357" s="9" t="s">
        <v>323</v>
      </c>
      <c r="CI357" s="9"/>
      <c r="CJ357" s="9"/>
      <c r="CK357" s="9"/>
    </row>
    <row r="358" spans="1:89" s="98" customFormat="1" x14ac:dyDescent="0.25">
      <c r="A358" s="99">
        <v>10101191</v>
      </c>
      <c r="B358" s="99"/>
      <c r="C358" s="772">
        <v>3357</v>
      </c>
      <c r="D358" s="807">
        <v>0.05</v>
      </c>
      <c r="E358" s="772">
        <f t="shared" si="20"/>
        <v>3525</v>
      </c>
      <c r="F358" s="778">
        <v>1.1000000000000001</v>
      </c>
      <c r="G358" s="774">
        <f t="shared" si="21"/>
        <v>3878</v>
      </c>
      <c r="H358" s="776"/>
      <c r="I358" s="758"/>
      <c r="J358" s="776"/>
      <c r="K358" s="786"/>
      <c r="L358" s="9" t="s">
        <v>308</v>
      </c>
      <c r="M358" s="9" t="s">
        <v>3469</v>
      </c>
      <c r="N358" s="9" t="s">
        <v>397</v>
      </c>
      <c r="O358" s="9" t="s">
        <v>310</v>
      </c>
      <c r="P358" s="9" t="s">
        <v>624</v>
      </c>
      <c r="Q358" s="9" t="s">
        <v>625</v>
      </c>
      <c r="R358" s="9" t="s">
        <v>627</v>
      </c>
      <c r="S358" s="9" t="s">
        <v>348</v>
      </c>
      <c r="T358" s="98" t="s">
        <v>204</v>
      </c>
      <c r="U358" s="99">
        <v>156</v>
      </c>
      <c r="V358" s="99" t="s">
        <v>207</v>
      </c>
      <c r="W358" s="99">
        <v>250</v>
      </c>
      <c r="X358" s="99" t="s">
        <v>207</v>
      </c>
      <c r="Y358" s="99">
        <v>191</v>
      </c>
      <c r="Z358" s="99" t="s">
        <v>207</v>
      </c>
      <c r="AA358" s="9">
        <v>260</v>
      </c>
      <c r="AB358" s="99" t="s">
        <v>207</v>
      </c>
      <c r="AC358" s="9">
        <v>295</v>
      </c>
      <c r="AD358" s="9" t="s">
        <v>207</v>
      </c>
      <c r="AE358" s="9">
        <v>116</v>
      </c>
      <c r="AF358" s="9" t="s">
        <v>315</v>
      </c>
      <c r="AG358" s="14" t="s">
        <v>355</v>
      </c>
      <c r="AH358" s="14" t="s">
        <v>207</v>
      </c>
      <c r="AI358" s="14" t="s">
        <v>356</v>
      </c>
      <c r="AJ358" s="14" t="s">
        <v>207</v>
      </c>
      <c r="AK358" s="9">
        <v>5</v>
      </c>
      <c r="AL358" s="14" t="s">
        <v>207</v>
      </c>
      <c r="AM358" s="9">
        <v>5</v>
      </c>
      <c r="AN358" s="14" t="s">
        <v>207</v>
      </c>
      <c r="AO358" s="9">
        <v>5</v>
      </c>
      <c r="AP358" s="14" t="s">
        <v>207</v>
      </c>
      <c r="AQ358" s="9">
        <v>30</v>
      </c>
      <c r="AR358" s="14" t="s">
        <v>207</v>
      </c>
      <c r="AS358" s="9" t="s">
        <v>41</v>
      </c>
      <c r="AT358" s="9" t="s">
        <v>344</v>
      </c>
      <c r="AU358" s="9" t="s">
        <v>319</v>
      </c>
      <c r="AV358" s="9" t="s">
        <v>320</v>
      </c>
      <c r="AW358" s="9" t="s">
        <v>654</v>
      </c>
      <c r="AX358" s="9">
        <v>9010600000</v>
      </c>
      <c r="AY358" s="99">
        <v>330</v>
      </c>
      <c r="AZ358" s="12" t="s">
        <v>207</v>
      </c>
      <c r="BA358" s="99">
        <v>23</v>
      </c>
      <c r="BB358" s="12" t="s">
        <v>207</v>
      </c>
      <c r="BC358" s="99">
        <v>21</v>
      </c>
      <c r="BD358" s="12" t="s">
        <v>207</v>
      </c>
      <c r="BE358" s="99">
        <v>43</v>
      </c>
      <c r="BF358" s="12" t="s">
        <v>321</v>
      </c>
      <c r="BG358" s="654">
        <v>42.875999999999998</v>
      </c>
      <c r="BH358" s="12" t="s">
        <v>321</v>
      </c>
      <c r="BI358" s="99">
        <v>33</v>
      </c>
      <c r="BJ358" s="12" t="s">
        <v>321</v>
      </c>
      <c r="BK358" s="754">
        <v>0</v>
      </c>
      <c r="BL358" s="12" t="s">
        <v>321</v>
      </c>
      <c r="BM358" s="754">
        <v>0.14799999999999999</v>
      </c>
      <c r="BN358" s="12" t="s">
        <v>321</v>
      </c>
      <c r="BO358" s="754">
        <v>9.7279999999999998</v>
      </c>
      <c r="BP358" s="12" t="s">
        <v>321</v>
      </c>
      <c r="BQ358" s="754">
        <v>0</v>
      </c>
      <c r="BR358" s="12" t="s">
        <v>321</v>
      </c>
      <c r="BS358" s="654">
        <v>0</v>
      </c>
      <c r="BT358" s="12" t="s">
        <v>321</v>
      </c>
      <c r="BU358" s="654">
        <v>9.8759999999999994</v>
      </c>
      <c r="BV358" s="12" t="s">
        <v>321</v>
      </c>
      <c r="BW358" s="9">
        <v>0.16</v>
      </c>
      <c r="BX358" s="9" t="s">
        <v>322</v>
      </c>
      <c r="BY358" s="755">
        <v>129.9</v>
      </c>
      <c r="BZ358" s="9" t="s">
        <v>315</v>
      </c>
      <c r="CA358" s="755">
        <v>9.1</v>
      </c>
      <c r="CB358" s="9" t="s">
        <v>315</v>
      </c>
      <c r="CC358" s="755">
        <v>8.3000000000000007</v>
      </c>
      <c r="CD358" s="9" t="s">
        <v>315</v>
      </c>
      <c r="CE358" s="755">
        <v>90.4</v>
      </c>
      <c r="CF358" s="9" t="s">
        <v>323</v>
      </c>
      <c r="CG358" s="755">
        <v>72.8</v>
      </c>
      <c r="CH358" s="9" t="s">
        <v>323</v>
      </c>
      <c r="CI358" s="9"/>
      <c r="CJ358" s="9"/>
      <c r="CK358" s="9"/>
    </row>
    <row r="359" spans="1:89" s="98" customFormat="1" x14ac:dyDescent="0.25">
      <c r="A359" s="99">
        <v>10103825</v>
      </c>
      <c r="B359" s="99"/>
      <c r="C359" s="772">
        <v>3598</v>
      </c>
      <c r="D359" s="807">
        <v>0.05</v>
      </c>
      <c r="E359" s="772">
        <f t="shared" si="20"/>
        <v>3778</v>
      </c>
      <c r="F359" s="778">
        <v>1.1000000000000001</v>
      </c>
      <c r="G359" s="774">
        <f t="shared" si="21"/>
        <v>4156</v>
      </c>
      <c r="H359" s="776"/>
      <c r="I359" s="758"/>
      <c r="J359" s="776"/>
      <c r="K359" s="786"/>
      <c r="L359" s="9" t="s">
        <v>308</v>
      </c>
      <c r="M359" s="9" t="s">
        <v>3470</v>
      </c>
      <c r="N359" s="9" t="s">
        <v>397</v>
      </c>
      <c r="O359" s="9" t="s">
        <v>310</v>
      </c>
      <c r="P359" s="9" t="s">
        <v>624</v>
      </c>
      <c r="Q359" s="9" t="s">
        <v>625</v>
      </c>
      <c r="R359" s="9" t="s">
        <v>627</v>
      </c>
      <c r="S359" s="9" t="s">
        <v>348</v>
      </c>
      <c r="T359" s="98" t="s">
        <v>204</v>
      </c>
      <c r="U359" s="99" t="s">
        <v>637</v>
      </c>
      <c r="V359" s="99" t="s">
        <v>207</v>
      </c>
      <c r="W359" s="99" t="s">
        <v>638</v>
      </c>
      <c r="X359" s="99" t="s">
        <v>207</v>
      </c>
      <c r="Y359" s="99">
        <v>204</v>
      </c>
      <c r="Z359" s="99" t="s">
        <v>207</v>
      </c>
      <c r="AA359" s="9">
        <v>280</v>
      </c>
      <c r="AB359" s="99" t="s">
        <v>207</v>
      </c>
      <c r="AC359" s="9">
        <v>319</v>
      </c>
      <c r="AD359" s="9" t="s">
        <v>207</v>
      </c>
      <c r="AE359" s="9">
        <v>126</v>
      </c>
      <c r="AF359" s="9" t="s">
        <v>315</v>
      </c>
      <c r="AG359" s="14" t="s">
        <v>357</v>
      </c>
      <c r="AH359" s="14" t="s">
        <v>207</v>
      </c>
      <c r="AI359" s="14" t="s">
        <v>358</v>
      </c>
      <c r="AJ359" s="14" t="s">
        <v>207</v>
      </c>
      <c r="AK359" s="9">
        <v>5</v>
      </c>
      <c r="AL359" s="14" t="s">
        <v>207</v>
      </c>
      <c r="AM359" s="9">
        <v>5</v>
      </c>
      <c r="AN359" s="14" t="s">
        <v>207</v>
      </c>
      <c r="AO359" s="9">
        <v>5</v>
      </c>
      <c r="AP359" s="14" t="s">
        <v>207</v>
      </c>
      <c r="AQ359" s="9">
        <v>30</v>
      </c>
      <c r="AR359" s="14" t="s">
        <v>207</v>
      </c>
      <c r="AS359" s="9" t="s">
        <v>41</v>
      </c>
      <c r="AT359" s="9" t="s">
        <v>344</v>
      </c>
      <c r="AU359" s="9" t="s">
        <v>319</v>
      </c>
      <c r="AV359" s="9" t="s">
        <v>320</v>
      </c>
      <c r="AW359" s="9" t="s">
        <v>655</v>
      </c>
      <c r="AX359" s="9">
        <v>9010600000</v>
      </c>
      <c r="AY359" s="99">
        <v>350</v>
      </c>
      <c r="AZ359" s="12" t="s">
        <v>207</v>
      </c>
      <c r="BA359" s="99">
        <v>23</v>
      </c>
      <c r="BB359" s="12" t="s">
        <v>207</v>
      </c>
      <c r="BC359" s="99">
        <v>21</v>
      </c>
      <c r="BD359" s="12" t="s">
        <v>207</v>
      </c>
      <c r="BE359" s="99">
        <v>45</v>
      </c>
      <c r="BF359" s="12" t="s">
        <v>321</v>
      </c>
      <c r="BG359" s="654">
        <v>44.667999999999999</v>
      </c>
      <c r="BH359" s="12" t="s">
        <v>321</v>
      </c>
      <c r="BI359" s="99">
        <v>36</v>
      </c>
      <c r="BJ359" s="12" t="s">
        <v>321</v>
      </c>
      <c r="BK359" s="754">
        <v>0</v>
      </c>
      <c r="BL359" s="12" t="s">
        <v>321</v>
      </c>
      <c r="BM359" s="754">
        <v>0.14799999999999999</v>
      </c>
      <c r="BN359" s="12" t="s">
        <v>321</v>
      </c>
      <c r="BO359" s="754">
        <v>8.52</v>
      </c>
      <c r="BP359" s="12" t="s">
        <v>321</v>
      </c>
      <c r="BQ359" s="754">
        <v>0</v>
      </c>
      <c r="BR359" s="12" t="s">
        <v>321</v>
      </c>
      <c r="BS359" s="654">
        <v>0</v>
      </c>
      <c r="BT359" s="12" t="s">
        <v>321</v>
      </c>
      <c r="BU359" s="654">
        <v>8.6679999999999993</v>
      </c>
      <c r="BV359" s="12" t="s">
        <v>321</v>
      </c>
      <c r="BW359" s="9">
        <v>0.17</v>
      </c>
      <c r="BX359" s="9" t="s">
        <v>322</v>
      </c>
      <c r="BY359" s="755">
        <v>137.80000000000001</v>
      </c>
      <c r="BZ359" s="9" t="s">
        <v>315</v>
      </c>
      <c r="CA359" s="755">
        <v>9.1</v>
      </c>
      <c r="CB359" s="9" t="s">
        <v>315</v>
      </c>
      <c r="CC359" s="755">
        <v>8.3000000000000007</v>
      </c>
      <c r="CD359" s="9" t="s">
        <v>315</v>
      </c>
      <c r="CE359" s="755">
        <v>97</v>
      </c>
      <c r="CF359" s="9" t="s">
        <v>323</v>
      </c>
      <c r="CG359" s="755">
        <v>79.400000000000006</v>
      </c>
      <c r="CH359" s="9" t="s">
        <v>323</v>
      </c>
      <c r="CI359" s="9"/>
      <c r="CJ359" s="9"/>
      <c r="CK359" s="9"/>
    </row>
    <row r="360" spans="1:89" s="98" customFormat="1" x14ac:dyDescent="0.25">
      <c r="A360" s="99">
        <v>10103826</v>
      </c>
      <c r="B360" s="99"/>
      <c r="C360" s="772">
        <v>3852</v>
      </c>
      <c r="D360" s="807">
        <v>0.05</v>
      </c>
      <c r="E360" s="772">
        <f t="shared" si="20"/>
        <v>4045</v>
      </c>
      <c r="F360" s="778">
        <v>1.1000000000000001</v>
      </c>
      <c r="G360" s="774">
        <f t="shared" si="21"/>
        <v>4450</v>
      </c>
      <c r="H360" s="776"/>
      <c r="I360" s="758"/>
      <c r="J360" s="776"/>
      <c r="K360" s="786"/>
      <c r="L360" s="9" t="s">
        <v>308</v>
      </c>
      <c r="M360" s="9" t="s">
        <v>3471</v>
      </c>
      <c r="N360" s="9" t="s">
        <v>397</v>
      </c>
      <c r="O360" s="9" t="s">
        <v>310</v>
      </c>
      <c r="P360" s="9" t="s">
        <v>624</v>
      </c>
      <c r="Q360" s="9" t="s">
        <v>625</v>
      </c>
      <c r="R360" s="9" t="s">
        <v>627</v>
      </c>
      <c r="S360" s="9" t="s">
        <v>348</v>
      </c>
      <c r="T360" s="98" t="s">
        <v>204</v>
      </c>
      <c r="U360" s="99" t="s">
        <v>639</v>
      </c>
      <c r="V360" s="99" t="s">
        <v>207</v>
      </c>
      <c r="W360" s="99" t="s">
        <v>640</v>
      </c>
      <c r="X360" s="99" t="s">
        <v>207</v>
      </c>
      <c r="Y360" s="99">
        <v>216</v>
      </c>
      <c r="Z360" s="99" t="s">
        <v>207</v>
      </c>
      <c r="AA360" s="9">
        <v>300</v>
      </c>
      <c r="AB360" s="99" t="s">
        <v>207</v>
      </c>
      <c r="AC360" s="9">
        <v>342</v>
      </c>
      <c r="AD360" s="9" t="s">
        <v>207</v>
      </c>
      <c r="AE360" s="9">
        <v>135</v>
      </c>
      <c r="AF360" s="9" t="s">
        <v>315</v>
      </c>
      <c r="AG360" s="14" t="s">
        <v>359</v>
      </c>
      <c r="AH360" s="14" t="s">
        <v>207</v>
      </c>
      <c r="AI360" s="14" t="s">
        <v>360</v>
      </c>
      <c r="AJ360" s="14" t="s">
        <v>207</v>
      </c>
      <c r="AK360" s="9">
        <v>5</v>
      </c>
      <c r="AL360" s="14" t="s">
        <v>207</v>
      </c>
      <c r="AM360" s="9">
        <v>5</v>
      </c>
      <c r="AN360" s="14" t="s">
        <v>207</v>
      </c>
      <c r="AO360" s="9">
        <v>5</v>
      </c>
      <c r="AP360" s="14" t="s">
        <v>207</v>
      </c>
      <c r="AQ360" s="9">
        <v>30</v>
      </c>
      <c r="AR360" s="14" t="s">
        <v>207</v>
      </c>
      <c r="AS360" s="9" t="s">
        <v>41</v>
      </c>
      <c r="AT360" s="9" t="s">
        <v>344</v>
      </c>
      <c r="AU360" s="9" t="s">
        <v>319</v>
      </c>
      <c r="AV360" s="9" t="s">
        <v>320</v>
      </c>
      <c r="AW360" s="9" t="s">
        <v>656</v>
      </c>
      <c r="AX360" s="9">
        <v>9010600000</v>
      </c>
      <c r="AY360" s="99">
        <v>373</v>
      </c>
      <c r="AZ360" s="12" t="s">
        <v>207</v>
      </c>
      <c r="BA360" s="99">
        <v>30</v>
      </c>
      <c r="BB360" s="12" t="s">
        <v>207</v>
      </c>
      <c r="BC360" s="99">
        <v>33</v>
      </c>
      <c r="BD360" s="12" t="s">
        <v>207</v>
      </c>
      <c r="BE360" s="99">
        <v>76</v>
      </c>
      <c r="BF360" s="12" t="s">
        <v>321</v>
      </c>
      <c r="BG360" s="654">
        <v>75.599000000000004</v>
      </c>
      <c r="BH360" s="12" t="s">
        <v>321</v>
      </c>
      <c r="BI360" s="99">
        <v>38</v>
      </c>
      <c r="BJ360" s="12" t="s">
        <v>321</v>
      </c>
      <c r="BK360" s="754">
        <v>0</v>
      </c>
      <c r="BL360" s="12" t="s">
        <v>321</v>
      </c>
      <c r="BM360" s="754">
        <v>0.312</v>
      </c>
      <c r="BN360" s="12" t="s">
        <v>321</v>
      </c>
      <c r="BO360" s="754">
        <v>2.1800000000000002</v>
      </c>
      <c r="BP360" s="12" t="s">
        <v>321</v>
      </c>
      <c r="BQ360" s="754">
        <v>0.02</v>
      </c>
      <c r="BR360" s="12" t="s">
        <v>321</v>
      </c>
      <c r="BS360" s="654">
        <v>35.087000000000003</v>
      </c>
      <c r="BT360" s="12" t="s">
        <v>321</v>
      </c>
      <c r="BU360" s="654">
        <v>37.598999999999997</v>
      </c>
      <c r="BV360" s="12" t="s">
        <v>321</v>
      </c>
      <c r="BW360" s="9">
        <v>0.38</v>
      </c>
      <c r="BX360" s="9" t="s">
        <v>322</v>
      </c>
      <c r="BY360" s="755">
        <v>146.9</v>
      </c>
      <c r="BZ360" s="9" t="s">
        <v>315</v>
      </c>
      <c r="CA360" s="755">
        <v>11.8</v>
      </c>
      <c r="CB360" s="9" t="s">
        <v>315</v>
      </c>
      <c r="CC360" s="755">
        <v>13</v>
      </c>
      <c r="CD360" s="9" t="s">
        <v>315</v>
      </c>
      <c r="CE360" s="755">
        <v>169.8</v>
      </c>
      <c r="CF360" s="9" t="s">
        <v>323</v>
      </c>
      <c r="CG360" s="755">
        <v>83.8</v>
      </c>
      <c r="CH360" s="9" t="s">
        <v>323</v>
      </c>
      <c r="CI360" s="9"/>
      <c r="CJ360" s="9"/>
      <c r="CK360" s="9"/>
    </row>
    <row r="361" spans="1:89" s="98" customFormat="1" x14ac:dyDescent="0.25">
      <c r="A361" s="99">
        <v>10103827</v>
      </c>
      <c r="B361" s="99"/>
      <c r="C361" s="772">
        <v>4121</v>
      </c>
      <c r="D361" s="807">
        <v>0.05</v>
      </c>
      <c r="E361" s="772">
        <f t="shared" si="20"/>
        <v>4327</v>
      </c>
      <c r="F361" s="778">
        <v>1.1000000000000001</v>
      </c>
      <c r="G361" s="774">
        <f t="shared" si="21"/>
        <v>4760</v>
      </c>
      <c r="H361" s="776"/>
      <c r="I361" s="758"/>
      <c r="J361" s="776"/>
      <c r="K361" s="786"/>
      <c r="L361" s="9" t="s">
        <v>308</v>
      </c>
      <c r="M361" s="9" t="s">
        <v>3472</v>
      </c>
      <c r="N361" s="9" t="s">
        <v>397</v>
      </c>
      <c r="O361" s="9" t="s">
        <v>310</v>
      </c>
      <c r="P361" s="9" t="s">
        <v>624</v>
      </c>
      <c r="Q361" s="9" t="s">
        <v>625</v>
      </c>
      <c r="R361" s="9" t="s">
        <v>627</v>
      </c>
      <c r="S361" s="9" t="s">
        <v>348</v>
      </c>
      <c r="T361" s="98" t="s">
        <v>204</v>
      </c>
      <c r="U361" s="99" t="s">
        <v>641</v>
      </c>
      <c r="V361" s="99" t="s">
        <v>207</v>
      </c>
      <c r="W361" s="99" t="s">
        <v>642</v>
      </c>
      <c r="X361" s="99" t="s">
        <v>207</v>
      </c>
      <c r="Y361" s="99">
        <v>229</v>
      </c>
      <c r="Z361" s="99" t="s">
        <v>207</v>
      </c>
      <c r="AA361" s="9">
        <v>320</v>
      </c>
      <c r="AB361" s="99" t="s">
        <v>207</v>
      </c>
      <c r="AC361" s="9">
        <v>366</v>
      </c>
      <c r="AD361" s="9" t="s">
        <v>207</v>
      </c>
      <c r="AE361" s="9">
        <v>144</v>
      </c>
      <c r="AF361" s="9" t="s">
        <v>315</v>
      </c>
      <c r="AG361" s="14" t="s">
        <v>361</v>
      </c>
      <c r="AH361" s="14" t="s">
        <v>207</v>
      </c>
      <c r="AI361" s="14" t="s">
        <v>362</v>
      </c>
      <c r="AJ361" s="14" t="s">
        <v>207</v>
      </c>
      <c r="AK361" s="9">
        <v>5</v>
      </c>
      <c r="AL361" s="14" t="s">
        <v>207</v>
      </c>
      <c r="AM361" s="9">
        <v>5</v>
      </c>
      <c r="AN361" s="14" t="s">
        <v>207</v>
      </c>
      <c r="AO361" s="9">
        <v>5</v>
      </c>
      <c r="AP361" s="14" t="s">
        <v>207</v>
      </c>
      <c r="AQ361" s="9">
        <v>30</v>
      </c>
      <c r="AR361" s="14" t="s">
        <v>207</v>
      </c>
      <c r="AS361" s="9" t="s">
        <v>41</v>
      </c>
      <c r="AT361" s="9" t="s">
        <v>344</v>
      </c>
      <c r="AU361" s="9" t="s">
        <v>319</v>
      </c>
      <c r="AV361" s="9" t="s">
        <v>320</v>
      </c>
      <c r="AW361" s="9" t="s">
        <v>657</v>
      </c>
      <c r="AX361" s="9">
        <v>9010600000</v>
      </c>
      <c r="AY361" s="99">
        <v>396</v>
      </c>
      <c r="AZ361" s="12" t="s">
        <v>207</v>
      </c>
      <c r="BA361" s="99">
        <v>30</v>
      </c>
      <c r="BB361" s="12" t="s">
        <v>207</v>
      </c>
      <c r="BC361" s="99">
        <v>33</v>
      </c>
      <c r="BD361" s="12" t="s">
        <v>207</v>
      </c>
      <c r="BE361" s="99">
        <v>81</v>
      </c>
      <c r="BF361" s="12" t="s">
        <v>321</v>
      </c>
      <c r="BG361" s="654">
        <v>80.266000000000005</v>
      </c>
      <c r="BH361" s="12" t="s">
        <v>321</v>
      </c>
      <c r="BI361" s="99">
        <v>41</v>
      </c>
      <c r="BJ361" s="12" t="s">
        <v>321</v>
      </c>
      <c r="BK361" s="754">
        <v>0</v>
      </c>
      <c r="BL361" s="12" t="s">
        <v>321</v>
      </c>
      <c r="BM361" s="754">
        <v>0.32100000000000001</v>
      </c>
      <c r="BN361" s="12" t="s">
        <v>321</v>
      </c>
      <c r="BO361" s="754">
        <v>2.1800000000000002</v>
      </c>
      <c r="BP361" s="12" t="s">
        <v>321</v>
      </c>
      <c r="BQ361" s="754">
        <v>0.02</v>
      </c>
      <c r="BR361" s="12" t="s">
        <v>321</v>
      </c>
      <c r="BS361" s="654">
        <v>36.744999999999997</v>
      </c>
      <c r="BT361" s="12" t="s">
        <v>321</v>
      </c>
      <c r="BU361" s="654">
        <v>39.265999999999998</v>
      </c>
      <c r="BV361" s="12" t="s">
        <v>321</v>
      </c>
      <c r="BW361" s="9">
        <v>0.4</v>
      </c>
      <c r="BX361" s="9" t="s">
        <v>322</v>
      </c>
      <c r="BY361" s="755">
        <v>155.9</v>
      </c>
      <c r="BZ361" s="9" t="s">
        <v>315</v>
      </c>
      <c r="CA361" s="755">
        <v>11.8</v>
      </c>
      <c r="CB361" s="9" t="s">
        <v>315</v>
      </c>
      <c r="CC361" s="755">
        <v>13</v>
      </c>
      <c r="CD361" s="9" t="s">
        <v>315</v>
      </c>
      <c r="CE361" s="755">
        <v>180.8</v>
      </c>
      <c r="CF361" s="9" t="s">
        <v>323</v>
      </c>
      <c r="CG361" s="755">
        <v>90.4</v>
      </c>
      <c r="CH361" s="9" t="s">
        <v>323</v>
      </c>
      <c r="CI361" s="9"/>
      <c r="CJ361" s="9"/>
      <c r="CK361" s="9"/>
    </row>
    <row r="362" spans="1:89" s="98" customFormat="1" x14ac:dyDescent="0.25">
      <c r="A362" s="99">
        <v>10103828</v>
      </c>
      <c r="B362" s="99"/>
      <c r="C362" s="772">
        <v>4405</v>
      </c>
      <c r="D362" s="807">
        <v>0.05</v>
      </c>
      <c r="E362" s="772">
        <f t="shared" si="20"/>
        <v>4625</v>
      </c>
      <c r="F362" s="778">
        <v>1.1000000000000001</v>
      </c>
      <c r="G362" s="774">
        <f t="shared" si="21"/>
        <v>5088</v>
      </c>
      <c r="H362" s="776"/>
      <c r="I362" s="758"/>
      <c r="J362" s="776"/>
      <c r="K362" s="786"/>
      <c r="L362" s="9" t="s">
        <v>308</v>
      </c>
      <c r="M362" s="9" t="s">
        <v>3473</v>
      </c>
      <c r="N362" s="9" t="s">
        <v>397</v>
      </c>
      <c r="O362" s="9" t="s">
        <v>310</v>
      </c>
      <c r="P362" s="9" t="s">
        <v>624</v>
      </c>
      <c r="Q362" s="9" t="s">
        <v>625</v>
      </c>
      <c r="R362" s="9" t="s">
        <v>627</v>
      </c>
      <c r="S362" s="9" t="s">
        <v>348</v>
      </c>
      <c r="T362" s="98" t="s">
        <v>204</v>
      </c>
      <c r="U362" s="99" t="s">
        <v>643</v>
      </c>
      <c r="V362" s="99" t="s">
        <v>207</v>
      </c>
      <c r="W362" s="99" t="s">
        <v>644</v>
      </c>
      <c r="X362" s="99" t="s">
        <v>207</v>
      </c>
      <c r="Y362" s="99">
        <v>241</v>
      </c>
      <c r="Z362" s="99" t="s">
        <v>207</v>
      </c>
      <c r="AA362" s="9">
        <v>340</v>
      </c>
      <c r="AB362" s="99" t="s">
        <v>207</v>
      </c>
      <c r="AC362" s="9">
        <v>389</v>
      </c>
      <c r="AD362" s="9" t="s">
        <v>207</v>
      </c>
      <c r="AE362" s="9">
        <v>153</v>
      </c>
      <c r="AF362" s="9" t="s">
        <v>315</v>
      </c>
      <c r="AG362" s="14" t="s">
        <v>363</v>
      </c>
      <c r="AH362" s="14" t="s">
        <v>207</v>
      </c>
      <c r="AI362" s="14" t="s">
        <v>364</v>
      </c>
      <c r="AJ362" s="14" t="s">
        <v>207</v>
      </c>
      <c r="AK362" s="9">
        <v>5</v>
      </c>
      <c r="AL362" s="14" t="s">
        <v>207</v>
      </c>
      <c r="AM362" s="9">
        <v>5</v>
      </c>
      <c r="AN362" s="14" t="s">
        <v>207</v>
      </c>
      <c r="AO362" s="9">
        <v>5</v>
      </c>
      <c r="AP362" s="14" t="s">
        <v>207</v>
      </c>
      <c r="AQ362" s="9">
        <v>30</v>
      </c>
      <c r="AR362" s="14" t="s">
        <v>207</v>
      </c>
      <c r="AS362" s="9" t="s">
        <v>41</v>
      </c>
      <c r="AT362" s="9" t="s">
        <v>344</v>
      </c>
      <c r="AU362" s="9" t="s">
        <v>319</v>
      </c>
      <c r="AV362" s="9" t="s">
        <v>320</v>
      </c>
      <c r="AW362" s="9" t="s">
        <v>658</v>
      </c>
      <c r="AX362" s="9">
        <v>9010600000</v>
      </c>
      <c r="AY362" s="99">
        <v>419</v>
      </c>
      <c r="AZ362" s="12" t="s">
        <v>207</v>
      </c>
      <c r="BA362" s="99">
        <v>30</v>
      </c>
      <c r="BB362" s="12" t="s">
        <v>207</v>
      </c>
      <c r="BC362" s="99">
        <v>33</v>
      </c>
      <c r="BD362" s="12" t="s">
        <v>207</v>
      </c>
      <c r="BE362" s="99">
        <v>84</v>
      </c>
      <c r="BF362" s="12" t="s">
        <v>321</v>
      </c>
      <c r="BG362" s="654">
        <v>83.906000000000006</v>
      </c>
      <c r="BH362" s="12" t="s">
        <v>321</v>
      </c>
      <c r="BI362" s="99">
        <v>43</v>
      </c>
      <c r="BJ362" s="12" t="s">
        <v>321</v>
      </c>
      <c r="BK362" s="754">
        <v>0</v>
      </c>
      <c r="BL362" s="12" t="s">
        <v>321</v>
      </c>
      <c r="BM362" s="754">
        <v>0.375</v>
      </c>
      <c r="BN362" s="12" t="s">
        <v>321</v>
      </c>
      <c r="BO362" s="754">
        <v>2.1800000000000002</v>
      </c>
      <c r="BP362" s="12" t="s">
        <v>321</v>
      </c>
      <c r="BQ362" s="754">
        <v>0.02</v>
      </c>
      <c r="BR362" s="12" t="s">
        <v>321</v>
      </c>
      <c r="BS362" s="654">
        <v>38.331000000000003</v>
      </c>
      <c r="BT362" s="12" t="s">
        <v>321</v>
      </c>
      <c r="BU362" s="654">
        <v>40.905999999999999</v>
      </c>
      <c r="BV362" s="12" t="s">
        <v>321</v>
      </c>
      <c r="BW362" s="9">
        <v>0.42</v>
      </c>
      <c r="BX362" s="9" t="s">
        <v>322</v>
      </c>
      <c r="BY362" s="755">
        <v>165</v>
      </c>
      <c r="BZ362" s="9" t="s">
        <v>315</v>
      </c>
      <c r="CA362" s="755">
        <v>11.8</v>
      </c>
      <c r="CB362" s="9" t="s">
        <v>315</v>
      </c>
      <c r="CC362" s="755">
        <v>13</v>
      </c>
      <c r="CD362" s="9" t="s">
        <v>315</v>
      </c>
      <c r="CE362" s="755">
        <v>191.8</v>
      </c>
      <c r="CF362" s="9" t="s">
        <v>323</v>
      </c>
      <c r="CG362" s="755">
        <v>94.8</v>
      </c>
      <c r="CH362" s="9" t="s">
        <v>323</v>
      </c>
      <c r="CI362" s="9"/>
      <c r="CJ362" s="9"/>
      <c r="CK362" s="9"/>
    </row>
    <row r="363" spans="1:89" s="98" customFormat="1" x14ac:dyDescent="0.25">
      <c r="A363" s="99">
        <v>10104376</v>
      </c>
      <c r="B363" s="99"/>
      <c r="C363" s="772">
        <v>4702</v>
      </c>
      <c r="D363" s="807">
        <v>0.05</v>
      </c>
      <c r="E363" s="772">
        <f t="shared" si="20"/>
        <v>4937</v>
      </c>
      <c r="F363" s="778">
        <v>1.1000000000000001</v>
      </c>
      <c r="G363" s="774">
        <f t="shared" si="21"/>
        <v>5431</v>
      </c>
      <c r="H363" s="776"/>
      <c r="I363" s="758"/>
      <c r="J363" s="776"/>
      <c r="K363" s="786"/>
      <c r="L363" s="9" t="s">
        <v>308</v>
      </c>
      <c r="M363" s="9" t="s">
        <v>3474</v>
      </c>
      <c r="N363" s="9" t="s">
        <v>397</v>
      </c>
      <c r="O363" s="9" t="s">
        <v>310</v>
      </c>
      <c r="P363" s="9" t="s">
        <v>624</v>
      </c>
      <c r="Q363" s="9" t="s">
        <v>625</v>
      </c>
      <c r="R363" s="9" t="s">
        <v>627</v>
      </c>
      <c r="S363" s="9" t="s">
        <v>348</v>
      </c>
      <c r="T363" s="98" t="s">
        <v>204</v>
      </c>
      <c r="U363" s="99" t="s">
        <v>645</v>
      </c>
      <c r="V363" s="99" t="s">
        <v>207</v>
      </c>
      <c r="W363" s="99" t="s">
        <v>646</v>
      </c>
      <c r="X363" s="99" t="s">
        <v>207</v>
      </c>
      <c r="Y363" s="99">
        <v>253</v>
      </c>
      <c r="Z363" s="99" t="s">
        <v>207</v>
      </c>
      <c r="AA363" s="9">
        <v>360</v>
      </c>
      <c r="AB363" s="99" t="s">
        <v>207</v>
      </c>
      <c r="AC363" s="9">
        <v>412</v>
      </c>
      <c r="AD363" s="9" t="s">
        <v>207</v>
      </c>
      <c r="AE363" s="9">
        <v>162</v>
      </c>
      <c r="AF363" s="9" t="s">
        <v>315</v>
      </c>
      <c r="AG363" s="14" t="s">
        <v>647</v>
      </c>
      <c r="AH363" s="14" t="s">
        <v>207</v>
      </c>
      <c r="AI363" s="14" t="s">
        <v>648</v>
      </c>
      <c r="AJ363" s="14" t="s">
        <v>207</v>
      </c>
      <c r="AK363" s="9">
        <v>5</v>
      </c>
      <c r="AL363" s="14" t="s">
        <v>207</v>
      </c>
      <c r="AM363" s="9">
        <v>5</v>
      </c>
      <c r="AN363" s="14" t="s">
        <v>207</v>
      </c>
      <c r="AO363" s="9">
        <v>5</v>
      </c>
      <c r="AP363" s="14" t="s">
        <v>207</v>
      </c>
      <c r="AQ363" s="9">
        <v>30</v>
      </c>
      <c r="AR363" s="14" t="s">
        <v>207</v>
      </c>
      <c r="AS363" s="9" t="s">
        <v>41</v>
      </c>
      <c r="AT363" s="9" t="s">
        <v>344</v>
      </c>
      <c r="AU363" s="9" t="s">
        <v>319</v>
      </c>
      <c r="AV363" s="9" t="s">
        <v>320</v>
      </c>
      <c r="AW363" s="9" t="s">
        <v>659</v>
      </c>
      <c r="AX363" s="9">
        <v>9010600000</v>
      </c>
      <c r="AY363" s="99">
        <v>434</v>
      </c>
      <c r="AZ363" s="12" t="s">
        <v>207</v>
      </c>
      <c r="BA363" s="99">
        <v>30</v>
      </c>
      <c r="BB363" s="12" t="s">
        <v>207</v>
      </c>
      <c r="BC363" s="99">
        <v>33</v>
      </c>
      <c r="BD363" s="12" t="s">
        <v>207</v>
      </c>
      <c r="BE363" s="99">
        <v>89</v>
      </c>
      <c r="BF363" s="12" t="s">
        <v>321</v>
      </c>
      <c r="BG363" s="654">
        <v>88.787999999999997</v>
      </c>
      <c r="BH363" s="12" t="s">
        <v>321</v>
      </c>
      <c r="BI363" s="99">
        <v>46</v>
      </c>
      <c r="BJ363" s="12" t="s">
        <v>321</v>
      </c>
      <c r="BK363" s="754">
        <v>0</v>
      </c>
      <c r="BL363" s="12" t="s">
        <v>321</v>
      </c>
      <c r="BM363" s="754">
        <v>0.35499999999999998</v>
      </c>
      <c r="BN363" s="12" t="s">
        <v>321</v>
      </c>
      <c r="BO363" s="754">
        <v>3</v>
      </c>
      <c r="BP363" s="12" t="s">
        <v>321</v>
      </c>
      <c r="BQ363" s="754">
        <v>0.02</v>
      </c>
      <c r="BR363" s="12" t="s">
        <v>321</v>
      </c>
      <c r="BS363" s="654">
        <v>39.412999999999997</v>
      </c>
      <c r="BT363" s="12" t="s">
        <v>321</v>
      </c>
      <c r="BU363" s="654">
        <v>42.787999999999997</v>
      </c>
      <c r="BV363" s="12" t="s">
        <v>321</v>
      </c>
      <c r="BW363" s="9">
        <v>0.44</v>
      </c>
      <c r="BX363" s="9" t="s">
        <v>322</v>
      </c>
      <c r="BY363" s="755">
        <v>170.9</v>
      </c>
      <c r="BZ363" s="9" t="s">
        <v>315</v>
      </c>
      <c r="CA363" s="755">
        <v>11.8</v>
      </c>
      <c r="CB363" s="9" t="s">
        <v>315</v>
      </c>
      <c r="CC363" s="755">
        <v>13</v>
      </c>
      <c r="CD363" s="9" t="s">
        <v>315</v>
      </c>
      <c r="CE363" s="755">
        <v>202.8</v>
      </c>
      <c r="CF363" s="9" t="s">
        <v>323</v>
      </c>
      <c r="CG363" s="755">
        <v>101.4</v>
      </c>
      <c r="CH363" s="9" t="s">
        <v>323</v>
      </c>
      <c r="CI363" s="9"/>
      <c r="CJ363" s="9"/>
      <c r="CK363" s="9"/>
    </row>
    <row r="364" spans="1:89" s="98" customFormat="1" x14ac:dyDescent="0.25">
      <c r="A364" s="99">
        <v>10104377</v>
      </c>
      <c r="B364" s="99"/>
      <c r="C364" s="772">
        <v>5014</v>
      </c>
      <c r="D364" s="807">
        <v>0.05</v>
      </c>
      <c r="E364" s="772">
        <f t="shared" si="20"/>
        <v>5265</v>
      </c>
      <c r="F364" s="778">
        <v>1.1000000000000001</v>
      </c>
      <c r="G364" s="774">
        <f t="shared" si="21"/>
        <v>5792</v>
      </c>
      <c r="H364" s="776"/>
      <c r="I364" s="758"/>
      <c r="J364" s="776"/>
      <c r="K364" s="786"/>
      <c r="L364" s="9" t="s">
        <v>308</v>
      </c>
      <c r="M364" s="9" t="s">
        <v>3475</v>
      </c>
      <c r="N364" s="9" t="s">
        <v>397</v>
      </c>
      <c r="O364" s="9" t="s">
        <v>310</v>
      </c>
      <c r="P364" s="9" t="s">
        <v>624</v>
      </c>
      <c r="Q364" s="9" t="s">
        <v>625</v>
      </c>
      <c r="R364" s="9" t="s">
        <v>627</v>
      </c>
      <c r="S364" s="9" t="s">
        <v>348</v>
      </c>
      <c r="T364" s="98" t="s">
        <v>204</v>
      </c>
      <c r="U364" s="99" t="s">
        <v>649</v>
      </c>
      <c r="V364" s="99" t="s">
        <v>207</v>
      </c>
      <c r="W364" s="99" t="s">
        <v>650</v>
      </c>
      <c r="X364" s="99" t="s">
        <v>207</v>
      </c>
      <c r="Y364" s="99">
        <v>266</v>
      </c>
      <c r="Z364" s="99" t="s">
        <v>207</v>
      </c>
      <c r="AA364" s="9">
        <v>380</v>
      </c>
      <c r="AB364" s="99" t="s">
        <v>207</v>
      </c>
      <c r="AC364" s="9">
        <v>436</v>
      </c>
      <c r="AD364" s="9" t="s">
        <v>207</v>
      </c>
      <c r="AE364" s="9">
        <v>172</v>
      </c>
      <c r="AF364" s="9" t="s">
        <v>315</v>
      </c>
      <c r="AG364" s="14" t="s">
        <v>367</v>
      </c>
      <c r="AH364" s="14" t="s">
        <v>207</v>
      </c>
      <c r="AI364" s="14" t="s">
        <v>368</v>
      </c>
      <c r="AJ364" s="14" t="s">
        <v>207</v>
      </c>
      <c r="AK364" s="9">
        <v>5</v>
      </c>
      <c r="AL364" s="14" t="s">
        <v>207</v>
      </c>
      <c r="AM364" s="9">
        <v>5</v>
      </c>
      <c r="AN364" s="14" t="s">
        <v>207</v>
      </c>
      <c r="AO364" s="9">
        <v>5</v>
      </c>
      <c r="AP364" s="14" t="s">
        <v>207</v>
      </c>
      <c r="AQ364" s="9">
        <v>30</v>
      </c>
      <c r="AR364" s="14" t="s">
        <v>207</v>
      </c>
      <c r="AS364" s="9" t="s">
        <v>41</v>
      </c>
      <c r="AT364" s="9" t="s">
        <v>344</v>
      </c>
      <c r="AU364" s="9" t="s">
        <v>319</v>
      </c>
      <c r="AV364" s="9" t="s">
        <v>320</v>
      </c>
      <c r="AW364" s="9" t="s">
        <v>660</v>
      </c>
      <c r="AX364" s="9">
        <v>9010600000</v>
      </c>
      <c r="AY364" s="99">
        <v>452</v>
      </c>
      <c r="AZ364" s="12" t="s">
        <v>207</v>
      </c>
      <c r="BA364" s="99">
        <v>30</v>
      </c>
      <c r="BB364" s="12" t="s">
        <v>207</v>
      </c>
      <c r="BC364" s="99">
        <v>33</v>
      </c>
      <c r="BD364" s="12" t="s">
        <v>207</v>
      </c>
      <c r="BE364" s="99">
        <v>94</v>
      </c>
      <c r="BF364" s="12" t="s">
        <v>321</v>
      </c>
      <c r="BG364" s="654">
        <v>93.257000000000005</v>
      </c>
      <c r="BH364" s="12" t="s">
        <v>321</v>
      </c>
      <c r="BI364" s="99">
        <v>49</v>
      </c>
      <c r="BJ364" s="12" t="s">
        <v>321</v>
      </c>
      <c r="BK364" s="754">
        <v>0</v>
      </c>
      <c r="BL364" s="12" t="s">
        <v>321</v>
      </c>
      <c r="BM364" s="754">
        <v>0.38200000000000001</v>
      </c>
      <c r="BN364" s="12" t="s">
        <v>321</v>
      </c>
      <c r="BO364" s="754">
        <v>3</v>
      </c>
      <c r="BP364" s="12" t="s">
        <v>321</v>
      </c>
      <c r="BQ364" s="754">
        <v>0.02</v>
      </c>
      <c r="BR364" s="12" t="s">
        <v>321</v>
      </c>
      <c r="BS364" s="654">
        <v>40.854999999999997</v>
      </c>
      <c r="BT364" s="12" t="s">
        <v>321</v>
      </c>
      <c r="BU364" s="654">
        <v>44.256999999999998</v>
      </c>
      <c r="BV364" s="12" t="s">
        <v>321</v>
      </c>
      <c r="BW364" s="9">
        <v>0.46</v>
      </c>
      <c r="BX364" s="9" t="s">
        <v>322</v>
      </c>
      <c r="BY364" s="755">
        <v>178</v>
      </c>
      <c r="BZ364" s="9" t="s">
        <v>315</v>
      </c>
      <c r="CA364" s="755">
        <v>11.8</v>
      </c>
      <c r="CB364" s="9" t="s">
        <v>315</v>
      </c>
      <c r="CC364" s="755">
        <v>13</v>
      </c>
      <c r="CD364" s="9" t="s">
        <v>315</v>
      </c>
      <c r="CE364" s="755">
        <v>213.8</v>
      </c>
      <c r="CF364" s="9" t="s">
        <v>323</v>
      </c>
      <c r="CG364" s="755">
        <v>108</v>
      </c>
      <c r="CH364" s="9" t="s">
        <v>323</v>
      </c>
      <c r="CI364" s="9"/>
      <c r="CJ364" s="9"/>
      <c r="CK364" s="9"/>
    </row>
    <row r="365" spans="1:89" s="98" customFormat="1" x14ac:dyDescent="0.25">
      <c r="A365" s="99">
        <v>10103964</v>
      </c>
      <c r="B365" s="99"/>
      <c r="C365" s="772">
        <v>2720</v>
      </c>
      <c r="D365" s="807">
        <v>0.05</v>
      </c>
      <c r="E365" s="772">
        <f t="shared" ref="E365:E408" si="22">ROUND(C365*(1+D365),0)</f>
        <v>2856</v>
      </c>
      <c r="F365" s="778">
        <v>1.1000000000000001</v>
      </c>
      <c r="G365" s="774">
        <f t="shared" ref="G365:G408" si="23">ROUND(E365*F365,0)</f>
        <v>3142</v>
      </c>
      <c r="H365" s="776"/>
      <c r="I365" s="758"/>
      <c r="J365" s="776"/>
      <c r="K365" s="786"/>
      <c r="L365" s="9" t="s">
        <v>308</v>
      </c>
      <c r="M365" s="9" t="s">
        <v>3476</v>
      </c>
      <c r="N365" s="9" t="s">
        <v>397</v>
      </c>
      <c r="O365" s="9" t="s">
        <v>310</v>
      </c>
      <c r="P365" s="9" t="s">
        <v>624</v>
      </c>
      <c r="Q365" s="9" t="s">
        <v>625</v>
      </c>
      <c r="R365" s="9" t="s">
        <v>627</v>
      </c>
      <c r="S365" s="9" t="s">
        <v>348</v>
      </c>
      <c r="T365" s="98" t="s">
        <v>204</v>
      </c>
      <c r="U365" s="99" t="s">
        <v>631</v>
      </c>
      <c r="V365" s="99" t="s">
        <v>207</v>
      </c>
      <c r="W365" s="99" t="s">
        <v>632</v>
      </c>
      <c r="X365" s="99" t="s">
        <v>207</v>
      </c>
      <c r="Y365" s="99">
        <v>154</v>
      </c>
      <c r="Z365" s="99" t="s">
        <v>207</v>
      </c>
      <c r="AA365" s="9">
        <v>200</v>
      </c>
      <c r="AB365" s="99" t="s">
        <v>207</v>
      </c>
      <c r="AC365" s="9">
        <v>224</v>
      </c>
      <c r="AD365" s="9" t="s">
        <v>207</v>
      </c>
      <c r="AE365" s="9">
        <v>88</v>
      </c>
      <c r="AF365" s="9" t="s">
        <v>315</v>
      </c>
      <c r="AG365" s="14" t="s">
        <v>349</v>
      </c>
      <c r="AH365" s="14" t="s">
        <v>207</v>
      </c>
      <c r="AI365" s="14" t="s">
        <v>350</v>
      </c>
      <c r="AJ365" s="14" t="s">
        <v>207</v>
      </c>
      <c r="AK365" s="9">
        <v>5</v>
      </c>
      <c r="AL365" s="14" t="s">
        <v>207</v>
      </c>
      <c r="AM365" s="9">
        <v>5</v>
      </c>
      <c r="AN365" s="14" t="s">
        <v>207</v>
      </c>
      <c r="AO365" s="9">
        <v>5</v>
      </c>
      <c r="AP365" s="14" t="s">
        <v>207</v>
      </c>
      <c r="AQ365" s="9">
        <v>30</v>
      </c>
      <c r="AR365" s="14" t="s">
        <v>207</v>
      </c>
      <c r="AS365" s="9" t="s">
        <v>42</v>
      </c>
      <c r="AT365" s="9" t="s">
        <v>345</v>
      </c>
      <c r="AU365" s="9" t="s">
        <v>319</v>
      </c>
      <c r="AV365" s="9" t="s">
        <v>320</v>
      </c>
      <c r="AW365" s="9" t="s">
        <v>661</v>
      </c>
      <c r="AX365" s="9">
        <v>9010600000</v>
      </c>
      <c r="AY365" s="99">
        <v>270</v>
      </c>
      <c r="AZ365" s="12" t="s">
        <v>207</v>
      </c>
      <c r="BA365" s="99">
        <v>23</v>
      </c>
      <c r="BB365" s="12" t="s">
        <v>207</v>
      </c>
      <c r="BC365" s="99">
        <v>21</v>
      </c>
      <c r="BD365" s="12" t="s">
        <v>207</v>
      </c>
      <c r="BE365" s="99">
        <v>35</v>
      </c>
      <c r="BF365" s="12" t="s">
        <v>321</v>
      </c>
      <c r="BG365" s="654">
        <v>34.841000000000001</v>
      </c>
      <c r="BH365" s="12" t="s">
        <v>321</v>
      </c>
      <c r="BI365" s="99">
        <v>27</v>
      </c>
      <c r="BJ365" s="12" t="s">
        <v>321</v>
      </c>
      <c r="BK365" s="754">
        <v>0</v>
      </c>
      <c r="BL365" s="12" t="s">
        <v>321</v>
      </c>
      <c r="BM365" s="754">
        <v>0.129</v>
      </c>
      <c r="BN365" s="12" t="s">
        <v>321</v>
      </c>
      <c r="BO365" s="754">
        <v>7.7119999999999997</v>
      </c>
      <c r="BP365" s="12" t="s">
        <v>321</v>
      </c>
      <c r="BQ365" s="754">
        <v>0</v>
      </c>
      <c r="BR365" s="12" t="s">
        <v>321</v>
      </c>
      <c r="BS365" s="654">
        <v>0</v>
      </c>
      <c r="BT365" s="12" t="s">
        <v>321</v>
      </c>
      <c r="BU365" s="654">
        <v>7.8410000000000002</v>
      </c>
      <c r="BV365" s="12" t="s">
        <v>321</v>
      </c>
      <c r="BW365" s="9">
        <v>0.13</v>
      </c>
      <c r="BX365" s="9" t="s">
        <v>322</v>
      </c>
      <c r="BY365" s="755">
        <v>106.3</v>
      </c>
      <c r="BZ365" s="9" t="s">
        <v>315</v>
      </c>
      <c r="CA365" s="755">
        <v>9.1</v>
      </c>
      <c r="CB365" s="9" t="s">
        <v>315</v>
      </c>
      <c r="CC365" s="755">
        <v>8.3000000000000007</v>
      </c>
      <c r="CD365" s="9" t="s">
        <v>315</v>
      </c>
      <c r="CE365" s="755">
        <v>75</v>
      </c>
      <c r="CF365" s="9" t="s">
        <v>323</v>
      </c>
      <c r="CG365" s="755">
        <v>59.5</v>
      </c>
      <c r="CH365" s="9" t="s">
        <v>323</v>
      </c>
      <c r="CI365" s="9"/>
      <c r="CJ365" s="9"/>
      <c r="CK365" s="9"/>
    </row>
    <row r="366" spans="1:89" s="98" customFormat="1" x14ac:dyDescent="0.25">
      <c r="A366" s="99">
        <v>10103965</v>
      </c>
      <c r="B366" s="99"/>
      <c r="C366" s="772">
        <v>2917</v>
      </c>
      <c r="D366" s="807">
        <v>0.05</v>
      </c>
      <c r="E366" s="772">
        <f t="shared" si="22"/>
        <v>3063</v>
      </c>
      <c r="F366" s="778">
        <v>1.1000000000000001</v>
      </c>
      <c r="G366" s="774">
        <f t="shared" si="23"/>
        <v>3369</v>
      </c>
      <c r="H366" s="776"/>
      <c r="I366" s="758"/>
      <c r="J366" s="776"/>
      <c r="K366" s="786"/>
      <c r="L366" s="9" t="s">
        <v>308</v>
      </c>
      <c r="M366" s="9" t="s">
        <v>3477</v>
      </c>
      <c r="N366" s="9" t="s">
        <v>397</v>
      </c>
      <c r="O366" s="9" t="s">
        <v>310</v>
      </c>
      <c r="P366" s="9" t="s">
        <v>624</v>
      </c>
      <c r="Q366" s="9" t="s">
        <v>625</v>
      </c>
      <c r="R366" s="9" t="s">
        <v>627</v>
      </c>
      <c r="S366" s="9" t="s">
        <v>348</v>
      </c>
      <c r="T366" s="98" t="s">
        <v>204</v>
      </c>
      <c r="U366" s="99" t="s">
        <v>633</v>
      </c>
      <c r="V366" s="99" t="s">
        <v>207</v>
      </c>
      <c r="W366" s="99" t="s">
        <v>634</v>
      </c>
      <c r="X366" s="99" t="s">
        <v>207</v>
      </c>
      <c r="Y366" s="99">
        <v>166</v>
      </c>
      <c r="Z366" s="99" t="s">
        <v>207</v>
      </c>
      <c r="AA366" s="9">
        <v>220</v>
      </c>
      <c r="AB366" s="99" t="s">
        <v>207</v>
      </c>
      <c r="AC366" s="9">
        <v>248</v>
      </c>
      <c r="AD366" s="9" t="s">
        <v>207</v>
      </c>
      <c r="AE366" s="9">
        <v>98</v>
      </c>
      <c r="AF366" s="9" t="s">
        <v>315</v>
      </c>
      <c r="AG366" s="14" t="s">
        <v>351</v>
      </c>
      <c r="AH366" s="14" t="s">
        <v>207</v>
      </c>
      <c r="AI366" s="14" t="s">
        <v>352</v>
      </c>
      <c r="AJ366" s="14" t="s">
        <v>207</v>
      </c>
      <c r="AK366" s="9">
        <v>5</v>
      </c>
      <c r="AL366" s="14" t="s">
        <v>207</v>
      </c>
      <c r="AM366" s="9">
        <v>5</v>
      </c>
      <c r="AN366" s="14" t="s">
        <v>207</v>
      </c>
      <c r="AO366" s="9">
        <v>5</v>
      </c>
      <c r="AP366" s="14" t="s">
        <v>207</v>
      </c>
      <c r="AQ366" s="9">
        <v>30</v>
      </c>
      <c r="AR366" s="14" t="s">
        <v>207</v>
      </c>
      <c r="AS366" s="9" t="s">
        <v>42</v>
      </c>
      <c r="AT366" s="9" t="s">
        <v>345</v>
      </c>
      <c r="AU366" s="9" t="s">
        <v>319</v>
      </c>
      <c r="AV366" s="9" t="s">
        <v>320</v>
      </c>
      <c r="AW366" s="9" t="s">
        <v>662</v>
      </c>
      <c r="AX366" s="9">
        <v>9010600000</v>
      </c>
      <c r="AY366" s="99">
        <v>290</v>
      </c>
      <c r="AZ366" s="12" t="s">
        <v>207</v>
      </c>
      <c r="BA366" s="99">
        <v>23</v>
      </c>
      <c r="BB366" s="12" t="s">
        <v>207</v>
      </c>
      <c r="BC366" s="99">
        <v>21</v>
      </c>
      <c r="BD366" s="12" t="s">
        <v>207</v>
      </c>
      <c r="BE366" s="99">
        <v>38</v>
      </c>
      <c r="BF366" s="12" t="s">
        <v>321</v>
      </c>
      <c r="BG366" s="654">
        <v>37.552999999999997</v>
      </c>
      <c r="BH366" s="12" t="s">
        <v>321</v>
      </c>
      <c r="BI366" s="99">
        <v>29</v>
      </c>
      <c r="BJ366" s="12" t="s">
        <v>321</v>
      </c>
      <c r="BK366" s="754">
        <v>0</v>
      </c>
      <c r="BL366" s="12" t="s">
        <v>321</v>
      </c>
      <c r="BM366" s="754">
        <v>0.129</v>
      </c>
      <c r="BN366" s="12" t="s">
        <v>321</v>
      </c>
      <c r="BO366" s="754">
        <v>8.4239999999999995</v>
      </c>
      <c r="BP366" s="12" t="s">
        <v>321</v>
      </c>
      <c r="BQ366" s="754">
        <v>0</v>
      </c>
      <c r="BR366" s="12" t="s">
        <v>321</v>
      </c>
      <c r="BS366" s="654">
        <v>0</v>
      </c>
      <c r="BT366" s="12" t="s">
        <v>321</v>
      </c>
      <c r="BU366" s="654">
        <v>8.5530000000000008</v>
      </c>
      <c r="BV366" s="12" t="s">
        <v>321</v>
      </c>
      <c r="BW366" s="9">
        <v>0.14000000000000001</v>
      </c>
      <c r="BX366" s="9" t="s">
        <v>322</v>
      </c>
      <c r="BY366" s="755">
        <v>114.2</v>
      </c>
      <c r="BZ366" s="9" t="s">
        <v>315</v>
      </c>
      <c r="CA366" s="755">
        <v>9.1</v>
      </c>
      <c r="CB366" s="9" t="s">
        <v>315</v>
      </c>
      <c r="CC366" s="755">
        <v>8.3000000000000007</v>
      </c>
      <c r="CD366" s="9" t="s">
        <v>315</v>
      </c>
      <c r="CE366" s="755">
        <v>79.400000000000006</v>
      </c>
      <c r="CF366" s="9" t="s">
        <v>323</v>
      </c>
      <c r="CG366" s="755">
        <v>63.9</v>
      </c>
      <c r="CH366" s="9" t="s">
        <v>323</v>
      </c>
      <c r="CI366" s="9"/>
      <c r="CJ366" s="9"/>
      <c r="CK366" s="9"/>
    </row>
    <row r="367" spans="1:89" s="98" customFormat="1" x14ac:dyDescent="0.25">
      <c r="A367" s="99">
        <v>10103966</v>
      </c>
      <c r="B367" s="99"/>
      <c r="C367" s="772">
        <v>3130</v>
      </c>
      <c r="D367" s="807">
        <v>0.05</v>
      </c>
      <c r="E367" s="772">
        <f t="shared" si="22"/>
        <v>3287</v>
      </c>
      <c r="F367" s="778">
        <v>1.1000000000000001</v>
      </c>
      <c r="G367" s="774">
        <f t="shared" si="23"/>
        <v>3616</v>
      </c>
      <c r="H367" s="776"/>
      <c r="I367" s="758"/>
      <c r="J367" s="776"/>
      <c r="K367" s="786"/>
      <c r="L367" s="9" t="s">
        <v>308</v>
      </c>
      <c r="M367" s="9" t="s">
        <v>3478</v>
      </c>
      <c r="N367" s="9" t="s">
        <v>397</v>
      </c>
      <c r="O367" s="9" t="s">
        <v>310</v>
      </c>
      <c r="P367" s="9" t="s">
        <v>624</v>
      </c>
      <c r="Q367" s="9" t="s">
        <v>625</v>
      </c>
      <c r="R367" s="9" t="s">
        <v>627</v>
      </c>
      <c r="S367" s="9" t="s">
        <v>348</v>
      </c>
      <c r="T367" s="98" t="s">
        <v>204</v>
      </c>
      <c r="U367" s="99" t="s">
        <v>635</v>
      </c>
      <c r="V367" s="99" t="s">
        <v>207</v>
      </c>
      <c r="W367" s="99" t="s">
        <v>636</v>
      </c>
      <c r="X367" s="99" t="s">
        <v>207</v>
      </c>
      <c r="Y367" s="99">
        <v>179</v>
      </c>
      <c r="Z367" s="99" t="s">
        <v>207</v>
      </c>
      <c r="AA367" s="9">
        <v>240</v>
      </c>
      <c r="AB367" s="99" t="s">
        <v>207</v>
      </c>
      <c r="AC367" s="9">
        <v>271</v>
      </c>
      <c r="AD367" s="9" t="s">
        <v>207</v>
      </c>
      <c r="AE367" s="9">
        <v>107</v>
      </c>
      <c r="AF367" s="9" t="s">
        <v>315</v>
      </c>
      <c r="AG367" s="14" t="s">
        <v>353</v>
      </c>
      <c r="AH367" s="14" t="s">
        <v>207</v>
      </c>
      <c r="AI367" s="14" t="s">
        <v>354</v>
      </c>
      <c r="AJ367" s="14" t="s">
        <v>207</v>
      </c>
      <c r="AK367" s="9">
        <v>5</v>
      </c>
      <c r="AL367" s="14" t="s">
        <v>207</v>
      </c>
      <c r="AM367" s="9">
        <v>5</v>
      </c>
      <c r="AN367" s="14" t="s">
        <v>207</v>
      </c>
      <c r="AO367" s="9">
        <v>5</v>
      </c>
      <c r="AP367" s="14" t="s">
        <v>207</v>
      </c>
      <c r="AQ367" s="9">
        <v>30</v>
      </c>
      <c r="AR367" s="14" t="s">
        <v>207</v>
      </c>
      <c r="AS367" s="9" t="s">
        <v>42</v>
      </c>
      <c r="AT367" s="9" t="s">
        <v>345</v>
      </c>
      <c r="AU367" s="9" t="s">
        <v>319</v>
      </c>
      <c r="AV367" s="9" t="s">
        <v>320</v>
      </c>
      <c r="AW367" s="9" t="s">
        <v>663</v>
      </c>
      <c r="AX367" s="9">
        <v>9010600000</v>
      </c>
      <c r="AY367" s="99">
        <v>310</v>
      </c>
      <c r="AZ367" s="12" t="s">
        <v>207</v>
      </c>
      <c r="BA367" s="99">
        <v>23</v>
      </c>
      <c r="BB367" s="12" t="s">
        <v>207</v>
      </c>
      <c r="BC367" s="99">
        <v>21</v>
      </c>
      <c r="BD367" s="12" t="s">
        <v>207</v>
      </c>
      <c r="BE367" s="99">
        <v>41</v>
      </c>
      <c r="BF367" s="12" t="s">
        <v>321</v>
      </c>
      <c r="BG367" s="654">
        <v>40.643999999999998</v>
      </c>
      <c r="BH367" s="12" t="s">
        <v>321</v>
      </c>
      <c r="BI367" s="99">
        <v>31</v>
      </c>
      <c r="BJ367" s="12" t="s">
        <v>321</v>
      </c>
      <c r="BK367" s="754">
        <v>0</v>
      </c>
      <c r="BL367" s="12" t="s">
        <v>321</v>
      </c>
      <c r="BM367" s="754">
        <v>0.14799999999999999</v>
      </c>
      <c r="BN367" s="12" t="s">
        <v>321</v>
      </c>
      <c r="BO367" s="754">
        <v>9.4960000000000004</v>
      </c>
      <c r="BP367" s="12" t="s">
        <v>321</v>
      </c>
      <c r="BQ367" s="754">
        <v>0</v>
      </c>
      <c r="BR367" s="12" t="s">
        <v>321</v>
      </c>
      <c r="BS367" s="654">
        <v>0</v>
      </c>
      <c r="BT367" s="12" t="s">
        <v>321</v>
      </c>
      <c r="BU367" s="654">
        <v>9.6440000000000001</v>
      </c>
      <c r="BV367" s="12" t="s">
        <v>321</v>
      </c>
      <c r="BW367" s="9">
        <v>0.15</v>
      </c>
      <c r="BX367" s="9" t="s">
        <v>322</v>
      </c>
      <c r="BY367" s="755">
        <v>122</v>
      </c>
      <c r="BZ367" s="9" t="s">
        <v>315</v>
      </c>
      <c r="CA367" s="755">
        <v>9.1</v>
      </c>
      <c r="CB367" s="9" t="s">
        <v>315</v>
      </c>
      <c r="CC367" s="755">
        <v>8.3000000000000007</v>
      </c>
      <c r="CD367" s="9" t="s">
        <v>315</v>
      </c>
      <c r="CE367" s="755">
        <v>86</v>
      </c>
      <c r="CF367" s="9" t="s">
        <v>323</v>
      </c>
      <c r="CG367" s="755">
        <v>68.3</v>
      </c>
      <c r="CH367" s="9" t="s">
        <v>323</v>
      </c>
      <c r="CI367" s="9"/>
      <c r="CJ367" s="9"/>
      <c r="CK367" s="9"/>
    </row>
    <row r="368" spans="1:89" s="98" customFormat="1" x14ac:dyDescent="0.25">
      <c r="A368" s="99">
        <v>10101192</v>
      </c>
      <c r="B368" s="99"/>
      <c r="C368" s="772">
        <v>3357</v>
      </c>
      <c r="D368" s="807">
        <v>0.05</v>
      </c>
      <c r="E368" s="772">
        <f t="shared" si="22"/>
        <v>3525</v>
      </c>
      <c r="F368" s="778">
        <v>1.1000000000000001</v>
      </c>
      <c r="G368" s="774">
        <f t="shared" si="23"/>
        <v>3878</v>
      </c>
      <c r="H368" s="776"/>
      <c r="I368" s="758"/>
      <c r="J368" s="776"/>
      <c r="K368" s="786"/>
      <c r="L368" s="9" t="s">
        <v>308</v>
      </c>
      <c r="M368" s="9" t="s">
        <v>3479</v>
      </c>
      <c r="N368" s="9" t="s">
        <v>397</v>
      </c>
      <c r="O368" s="9" t="s">
        <v>310</v>
      </c>
      <c r="P368" s="9" t="s">
        <v>624</v>
      </c>
      <c r="Q368" s="9" t="s">
        <v>625</v>
      </c>
      <c r="R368" s="9" t="s">
        <v>627</v>
      </c>
      <c r="S368" s="9" t="s">
        <v>348</v>
      </c>
      <c r="T368" s="98" t="s">
        <v>204</v>
      </c>
      <c r="U368" s="99">
        <v>156</v>
      </c>
      <c r="V368" s="99" t="s">
        <v>207</v>
      </c>
      <c r="W368" s="99">
        <v>250</v>
      </c>
      <c r="X368" s="99" t="s">
        <v>207</v>
      </c>
      <c r="Y368" s="99">
        <v>191</v>
      </c>
      <c r="Z368" s="99" t="s">
        <v>207</v>
      </c>
      <c r="AA368" s="9">
        <v>260</v>
      </c>
      <c r="AB368" s="99" t="s">
        <v>207</v>
      </c>
      <c r="AC368" s="9">
        <v>295</v>
      </c>
      <c r="AD368" s="9" t="s">
        <v>207</v>
      </c>
      <c r="AE368" s="9">
        <v>116</v>
      </c>
      <c r="AF368" s="9" t="s">
        <v>315</v>
      </c>
      <c r="AG368" s="14" t="s">
        <v>355</v>
      </c>
      <c r="AH368" s="14" t="s">
        <v>207</v>
      </c>
      <c r="AI368" s="14" t="s">
        <v>356</v>
      </c>
      <c r="AJ368" s="14" t="s">
        <v>207</v>
      </c>
      <c r="AK368" s="9">
        <v>5</v>
      </c>
      <c r="AL368" s="14" t="s">
        <v>207</v>
      </c>
      <c r="AM368" s="9">
        <v>5</v>
      </c>
      <c r="AN368" s="14" t="s">
        <v>207</v>
      </c>
      <c r="AO368" s="9">
        <v>5</v>
      </c>
      <c r="AP368" s="14" t="s">
        <v>207</v>
      </c>
      <c r="AQ368" s="9">
        <v>30</v>
      </c>
      <c r="AR368" s="14" t="s">
        <v>207</v>
      </c>
      <c r="AS368" s="9" t="s">
        <v>42</v>
      </c>
      <c r="AT368" s="9" t="s">
        <v>345</v>
      </c>
      <c r="AU368" s="9" t="s">
        <v>319</v>
      </c>
      <c r="AV368" s="9" t="s">
        <v>320</v>
      </c>
      <c r="AW368" s="9" t="s">
        <v>664</v>
      </c>
      <c r="AX368" s="9">
        <v>9010600000</v>
      </c>
      <c r="AY368" s="99">
        <v>330</v>
      </c>
      <c r="AZ368" s="12" t="s">
        <v>207</v>
      </c>
      <c r="BA368" s="99">
        <v>23</v>
      </c>
      <c r="BB368" s="12" t="s">
        <v>207</v>
      </c>
      <c r="BC368" s="99">
        <v>21</v>
      </c>
      <c r="BD368" s="12" t="s">
        <v>207</v>
      </c>
      <c r="BE368" s="99">
        <v>43</v>
      </c>
      <c r="BF368" s="12" t="s">
        <v>321</v>
      </c>
      <c r="BG368" s="654">
        <v>42.875999999999998</v>
      </c>
      <c r="BH368" s="12" t="s">
        <v>321</v>
      </c>
      <c r="BI368" s="99">
        <v>33</v>
      </c>
      <c r="BJ368" s="12" t="s">
        <v>321</v>
      </c>
      <c r="BK368" s="754">
        <v>0</v>
      </c>
      <c r="BL368" s="12" t="s">
        <v>321</v>
      </c>
      <c r="BM368" s="754">
        <v>0.14799999999999999</v>
      </c>
      <c r="BN368" s="12" t="s">
        <v>321</v>
      </c>
      <c r="BO368" s="754">
        <v>9.7279999999999998</v>
      </c>
      <c r="BP368" s="12" t="s">
        <v>321</v>
      </c>
      <c r="BQ368" s="754">
        <v>0</v>
      </c>
      <c r="BR368" s="12" t="s">
        <v>321</v>
      </c>
      <c r="BS368" s="654">
        <v>0</v>
      </c>
      <c r="BT368" s="12" t="s">
        <v>321</v>
      </c>
      <c r="BU368" s="654">
        <v>9.8759999999999994</v>
      </c>
      <c r="BV368" s="12" t="s">
        <v>321</v>
      </c>
      <c r="BW368" s="9">
        <v>0.16</v>
      </c>
      <c r="BX368" s="9" t="s">
        <v>322</v>
      </c>
      <c r="BY368" s="755">
        <v>129.9</v>
      </c>
      <c r="BZ368" s="9" t="s">
        <v>315</v>
      </c>
      <c r="CA368" s="755">
        <v>9.1</v>
      </c>
      <c r="CB368" s="9" t="s">
        <v>315</v>
      </c>
      <c r="CC368" s="755">
        <v>8.3000000000000007</v>
      </c>
      <c r="CD368" s="9" t="s">
        <v>315</v>
      </c>
      <c r="CE368" s="755">
        <v>90.4</v>
      </c>
      <c r="CF368" s="9" t="s">
        <v>323</v>
      </c>
      <c r="CG368" s="755">
        <v>72.8</v>
      </c>
      <c r="CH368" s="9" t="s">
        <v>323</v>
      </c>
      <c r="CI368" s="9"/>
      <c r="CJ368" s="9"/>
      <c r="CK368" s="9"/>
    </row>
    <row r="369" spans="1:89" s="98" customFormat="1" x14ac:dyDescent="0.25">
      <c r="A369" s="99">
        <v>10103967</v>
      </c>
      <c r="B369" s="99"/>
      <c r="C369" s="772">
        <v>3598</v>
      </c>
      <c r="D369" s="807">
        <v>0.05</v>
      </c>
      <c r="E369" s="772">
        <f t="shared" si="22"/>
        <v>3778</v>
      </c>
      <c r="F369" s="778">
        <v>1.1000000000000001</v>
      </c>
      <c r="G369" s="774">
        <f t="shared" si="23"/>
        <v>4156</v>
      </c>
      <c r="H369" s="776"/>
      <c r="I369" s="758"/>
      <c r="J369" s="776"/>
      <c r="K369" s="786"/>
      <c r="L369" s="9" t="s">
        <v>308</v>
      </c>
      <c r="M369" s="9" t="s">
        <v>3480</v>
      </c>
      <c r="N369" s="9" t="s">
        <v>397</v>
      </c>
      <c r="O369" s="9" t="s">
        <v>310</v>
      </c>
      <c r="P369" s="9" t="s">
        <v>624</v>
      </c>
      <c r="Q369" s="9" t="s">
        <v>625</v>
      </c>
      <c r="R369" s="9" t="s">
        <v>627</v>
      </c>
      <c r="S369" s="9" t="s">
        <v>348</v>
      </c>
      <c r="T369" s="98" t="s">
        <v>204</v>
      </c>
      <c r="U369" s="99" t="s">
        <v>637</v>
      </c>
      <c r="V369" s="99" t="s">
        <v>207</v>
      </c>
      <c r="W369" s="99" t="s">
        <v>638</v>
      </c>
      <c r="X369" s="99" t="s">
        <v>207</v>
      </c>
      <c r="Y369" s="99">
        <v>204</v>
      </c>
      <c r="Z369" s="99" t="s">
        <v>207</v>
      </c>
      <c r="AA369" s="9">
        <v>280</v>
      </c>
      <c r="AB369" s="99" t="s">
        <v>207</v>
      </c>
      <c r="AC369" s="9">
        <v>319</v>
      </c>
      <c r="AD369" s="9" t="s">
        <v>207</v>
      </c>
      <c r="AE369" s="9">
        <v>126</v>
      </c>
      <c r="AF369" s="9" t="s">
        <v>315</v>
      </c>
      <c r="AG369" s="14" t="s">
        <v>357</v>
      </c>
      <c r="AH369" s="14" t="s">
        <v>207</v>
      </c>
      <c r="AI369" s="14" t="s">
        <v>358</v>
      </c>
      <c r="AJ369" s="14" t="s">
        <v>207</v>
      </c>
      <c r="AK369" s="9">
        <v>5</v>
      </c>
      <c r="AL369" s="14" t="s">
        <v>207</v>
      </c>
      <c r="AM369" s="9">
        <v>5</v>
      </c>
      <c r="AN369" s="14" t="s">
        <v>207</v>
      </c>
      <c r="AO369" s="9">
        <v>5</v>
      </c>
      <c r="AP369" s="14" t="s">
        <v>207</v>
      </c>
      <c r="AQ369" s="9">
        <v>30</v>
      </c>
      <c r="AR369" s="14" t="s">
        <v>207</v>
      </c>
      <c r="AS369" s="9" t="s">
        <v>42</v>
      </c>
      <c r="AT369" s="9" t="s">
        <v>345</v>
      </c>
      <c r="AU369" s="9" t="s">
        <v>319</v>
      </c>
      <c r="AV369" s="9" t="s">
        <v>320</v>
      </c>
      <c r="AW369" s="9" t="s">
        <v>665</v>
      </c>
      <c r="AX369" s="9">
        <v>9010600000</v>
      </c>
      <c r="AY369" s="99">
        <v>350</v>
      </c>
      <c r="AZ369" s="12" t="s">
        <v>207</v>
      </c>
      <c r="BA369" s="99">
        <v>23</v>
      </c>
      <c r="BB369" s="12" t="s">
        <v>207</v>
      </c>
      <c r="BC369" s="99">
        <v>21</v>
      </c>
      <c r="BD369" s="12" t="s">
        <v>207</v>
      </c>
      <c r="BE369" s="99">
        <v>45</v>
      </c>
      <c r="BF369" s="12" t="s">
        <v>321</v>
      </c>
      <c r="BG369" s="654">
        <v>44.667999999999999</v>
      </c>
      <c r="BH369" s="12" t="s">
        <v>321</v>
      </c>
      <c r="BI369" s="99">
        <v>36</v>
      </c>
      <c r="BJ369" s="12" t="s">
        <v>321</v>
      </c>
      <c r="BK369" s="754">
        <v>0</v>
      </c>
      <c r="BL369" s="12" t="s">
        <v>321</v>
      </c>
      <c r="BM369" s="754">
        <v>0.14799999999999999</v>
      </c>
      <c r="BN369" s="12" t="s">
        <v>321</v>
      </c>
      <c r="BO369" s="754">
        <v>8.52</v>
      </c>
      <c r="BP369" s="12" t="s">
        <v>321</v>
      </c>
      <c r="BQ369" s="754">
        <v>0</v>
      </c>
      <c r="BR369" s="12" t="s">
        <v>321</v>
      </c>
      <c r="BS369" s="654">
        <v>0</v>
      </c>
      <c r="BT369" s="12" t="s">
        <v>321</v>
      </c>
      <c r="BU369" s="654">
        <v>8.6679999999999993</v>
      </c>
      <c r="BV369" s="12" t="s">
        <v>321</v>
      </c>
      <c r="BW369" s="9">
        <v>0.17</v>
      </c>
      <c r="BX369" s="9" t="s">
        <v>322</v>
      </c>
      <c r="BY369" s="755">
        <v>137.80000000000001</v>
      </c>
      <c r="BZ369" s="9" t="s">
        <v>315</v>
      </c>
      <c r="CA369" s="755">
        <v>9.1</v>
      </c>
      <c r="CB369" s="9" t="s">
        <v>315</v>
      </c>
      <c r="CC369" s="755">
        <v>8.3000000000000007</v>
      </c>
      <c r="CD369" s="9" t="s">
        <v>315</v>
      </c>
      <c r="CE369" s="755">
        <v>97</v>
      </c>
      <c r="CF369" s="9" t="s">
        <v>323</v>
      </c>
      <c r="CG369" s="755">
        <v>79.400000000000006</v>
      </c>
      <c r="CH369" s="9" t="s">
        <v>323</v>
      </c>
      <c r="CI369" s="9"/>
      <c r="CJ369" s="9"/>
      <c r="CK369" s="9"/>
    </row>
    <row r="370" spans="1:89" s="98" customFormat="1" x14ac:dyDescent="0.25">
      <c r="A370" s="99">
        <v>10103968</v>
      </c>
      <c r="B370" s="99"/>
      <c r="C370" s="772">
        <v>3852</v>
      </c>
      <c r="D370" s="807">
        <v>0.05</v>
      </c>
      <c r="E370" s="772">
        <f t="shared" si="22"/>
        <v>4045</v>
      </c>
      <c r="F370" s="778">
        <v>1.1000000000000001</v>
      </c>
      <c r="G370" s="774">
        <f t="shared" si="23"/>
        <v>4450</v>
      </c>
      <c r="H370" s="776"/>
      <c r="I370" s="758"/>
      <c r="J370" s="776"/>
      <c r="K370" s="786"/>
      <c r="L370" s="9" t="s">
        <v>308</v>
      </c>
      <c r="M370" s="9" t="s">
        <v>3481</v>
      </c>
      <c r="N370" s="9" t="s">
        <v>397</v>
      </c>
      <c r="O370" s="9" t="s">
        <v>310</v>
      </c>
      <c r="P370" s="9" t="s">
        <v>624</v>
      </c>
      <c r="Q370" s="9" t="s">
        <v>625</v>
      </c>
      <c r="R370" s="9" t="s">
        <v>627</v>
      </c>
      <c r="S370" s="9" t="s">
        <v>348</v>
      </c>
      <c r="T370" s="98" t="s">
        <v>204</v>
      </c>
      <c r="U370" s="99" t="s">
        <v>639</v>
      </c>
      <c r="V370" s="99" t="s">
        <v>207</v>
      </c>
      <c r="W370" s="99" t="s">
        <v>640</v>
      </c>
      <c r="X370" s="99" t="s">
        <v>207</v>
      </c>
      <c r="Y370" s="99">
        <v>216</v>
      </c>
      <c r="Z370" s="99" t="s">
        <v>207</v>
      </c>
      <c r="AA370" s="9">
        <v>300</v>
      </c>
      <c r="AB370" s="99" t="s">
        <v>207</v>
      </c>
      <c r="AC370" s="9">
        <v>342</v>
      </c>
      <c r="AD370" s="9" t="s">
        <v>207</v>
      </c>
      <c r="AE370" s="9">
        <v>135</v>
      </c>
      <c r="AF370" s="9" t="s">
        <v>315</v>
      </c>
      <c r="AG370" s="14" t="s">
        <v>359</v>
      </c>
      <c r="AH370" s="14" t="s">
        <v>207</v>
      </c>
      <c r="AI370" s="14" t="s">
        <v>360</v>
      </c>
      <c r="AJ370" s="14" t="s">
        <v>207</v>
      </c>
      <c r="AK370" s="9">
        <v>5</v>
      </c>
      <c r="AL370" s="14" t="s">
        <v>207</v>
      </c>
      <c r="AM370" s="9">
        <v>5</v>
      </c>
      <c r="AN370" s="14" t="s">
        <v>207</v>
      </c>
      <c r="AO370" s="9">
        <v>5</v>
      </c>
      <c r="AP370" s="14" t="s">
        <v>207</v>
      </c>
      <c r="AQ370" s="9">
        <v>30</v>
      </c>
      <c r="AR370" s="14" t="s">
        <v>207</v>
      </c>
      <c r="AS370" s="9" t="s">
        <v>42</v>
      </c>
      <c r="AT370" s="9" t="s">
        <v>345</v>
      </c>
      <c r="AU370" s="9" t="s">
        <v>319</v>
      </c>
      <c r="AV370" s="9" t="s">
        <v>320</v>
      </c>
      <c r="AW370" s="9" t="s">
        <v>666</v>
      </c>
      <c r="AX370" s="9">
        <v>9010600000</v>
      </c>
      <c r="AY370" s="99">
        <v>373</v>
      </c>
      <c r="AZ370" s="12" t="s">
        <v>207</v>
      </c>
      <c r="BA370" s="99">
        <v>30</v>
      </c>
      <c r="BB370" s="12" t="s">
        <v>207</v>
      </c>
      <c r="BC370" s="99">
        <v>33</v>
      </c>
      <c r="BD370" s="12" t="s">
        <v>207</v>
      </c>
      <c r="BE370" s="99">
        <v>76</v>
      </c>
      <c r="BF370" s="12" t="s">
        <v>321</v>
      </c>
      <c r="BG370" s="654">
        <v>75.599000000000004</v>
      </c>
      <c r="BH370" s="12" t="s">
        <v>321</v>
      </c>
      <c r="BI370" s="99">
        <v>38</v>
      </c>
      <c r="BJ370" s="12" t="s">
        <v>321</v>
      </c>
      <c r="BK370" s="754">
        <v>0</v>
      </c>
      <c r="BL370" s="12" t="s">
        <v>321</v>
      </c>
      <c r="BM370" s="754">
        <v>0.312</v>
      </c>
      <c r="BN370" s="12" t="s">
        <v>321</v>
      </c>
      <c r="BO370" s="754">
        <v>2.1800000000000002</v>
      </c>
      <c r="BP370" s="12" t="s">
        <v>321</v>
      </c>
      <c r="BQ370" s="754">
        <v>0.02</v>
      </c>
      <c r="BR370" s="12" t="s">
        <v>321</v>
      </c>
      <c r="BS370" s="654">
        <v>35.087000000000003</v>
      </c>
      <c r="BT370" s="12" t="s">
        <v>321</v>
      </c>
      <c r="BU370" s="654">
        <v>37.598999999999997</v>
      </c>
      <c r="BV370" s="12" t="s">
        <v>321</v>
      </c>
      <c r="BW370" s="9">
        <v>0.38</v>
      </c>
      <c r="BX370" s="9" t="s">
        <v>322</v>
      </c>
      <c r="BY370" s="755">
        <v>146.9</v>
      </c>
      <c r="BZ370" s="9" t="s">
        <v>315</v>
      </c>
      <c r="CA370" s="755">
        <v>11.8</v>
      </c>
      <c r="CB370" s="9" t="s">
        <v>315</v>
      </c>
      <c r="CC370" s="755">
        <v>13</v>
      </c>
      <c r="CD370" s="9" t="s">
        <v>315</v>
      </c>
      <c r="CE370" s="755">
        <v>169.8</v>
      </c>
      <c r="CF370" s="9" t="s">
        <v>323</v>
      </c>
      <c r="CG370" s="755">
        <v>83.8</v>
      </c>
      <c r="CH370" s="9" t="s">
        <v>323</v>
      </c>
      <c r="CI370" s="9"/>
      <c r="CJ370" s="9"/>
      <c r="CK370" s="9"/>
    </row>
    <row r="371" spans="1:89" s="98" customFormat="1" x14ac:dyDescent="0.25">
      <c r="A371" s="99">
        <v>10103969</v>
      </c>
      <c r="B371" s="99"/>
      <c r="C371" s="772">
        <v>4121</v>
      </c>
      <c r="D371" s="807">
        <v>0.05</v>
      </c>
      <c r="E371" s="772">
        <f t="shared" si="22"/>
        <v>4327</v>
      </c>
      <c r="F371" s="778">
        <v>1.1000000000000001</v>
      </c>
      <c r="G371" s="774">
        <f t="shared" si="23"/>
        <v>4760</v>
      </c>
      <c r="H371" s="776"/>
      <c r="I371" s="758"/>
      <c r="J371" s="776"/>
      <c r="K371" s="786"/>
      <c r="L371" s="9" t="s">
        <v>308</v>
      </c>
      <c r="M371" s="9" t="s">
        <v>3482</v>
      </c>
      <c r="N371" s="9" t="s">
        <v>397</v>
      </c>
      <c r="O371" s="9" t="s">
        <v>310</v>
      </c>
      <c r="P371" s="9" t="s">
        <v>624</v>
      </c>
      <c r="Q371" s="9" t="s">
        <v>625</v>
      </c>
      <c r="R371" s="9" t="s">
        <v>627</v>
      </c>
      <c r="S371" s="9" t="s">
        <v>348</v>
      </c>
      <c r="T371" s="98" t="s">
        <v>204</v>
      </c>
      <c r="U371" s="99" t="s">
        <v>641</v>
      </c>
      <c r="V371" s="99" t="s">
        <v>207</v>
      </c>
      <c r="W371" s="99" t="s">
        <v>642</v>
      </c>
      <c r="X371" s="99" t="s">
        <v>207</v>
      </c>
      <c r="Y371" s="99">
        <v>229</v>
      </c>
      <c r="Z371" s="99" t="s">
        <v>207</v>
      </c>
      <c r="AA371" s="9">
        <v>320</v>
      </c>
      <c r="AB371" s="99" t="s">
        <v>207</v>
      </c>
      <c r="AC371" s="9">
        <v>366</v>
      </c>
      <c r="AD371" s="9" t="s">
        <v>207</v>
      </c>
      <c r="AE371" s="9">
        <v>144</v>
      </c>
      <c r="AF371" s="9" t="s">
        <v>315</v>
      </c>
      <c r="AG371" s="14" t="s">
        <v>361</v>
      </c>
      <c r="AH371" s="14" t="s">
        <v>207</v>
      </c>
      <c r="AI371" s="14" t="s">
        <v>362</v>
      </c>
      <c r="AJ371" s="14" t="s">
        <v>207</v>
      </c>
      <c r="AK371" s="9">
        <v>5</v>
      </c>
      <c r="AL371" s="14" t="s">
        <v>207</v>
      </c>
      <c r="AM371" s="9">
        <v>5</v>
      </c>
      <c r="AN371" s="14" t="s">
        <v>207</v>
      </c>
      <c r="AO371" s="9">
        <v>5</v>
      </c>
      <c r="AP371" s="14" t="s">
        <v>207</v>
      </c>
      <c r="AQ371" s="9">
        <v>30</v>
      </c>
      <c r="AR371" s="14" t="s">
        <v>207</v>
      </c>
      <c r="AS371" s="9" t="s">
        <v>42</v>
      </c>
      <c r="AT371" s="9" t="s">
        <v>345</v>
      </c>
      <c r="AU371" s="9" t="s">
        <v>319</v>
      </c>
      <c r="AV371" s="9" t="s">
        <v>320</v>
      </c>
      <c r="AW371" s="9" t="s">
        <v>667</v>
      </c>
      <c r="AX371" s="9">
        <v>9010600000</v>
      </c>
      <c r="AY371" s="99">
        <v>396</v>
      </c>
      <c r="AZ371" s="12" t="s">
        <v>207</v>
      </c>
      <c r="BA371" s="99">
        <v>30</v>
      </c>
      <c r="BB371" s="12" t="s">
        <v>207</v>
      </c>
      <c r="BC371" s="99">
        <v>33</v>
      </c>
      <c r="BD371" s="12" t="s">
        <v>207</v>
      </c>
      <c r="BE371" s="99">
        <v>81</v>
      </c>
      <c r="BF371" s="12" t="s">
        <v>321</v>
      </c>
      <c r="BG371" s="654">
        <v>80.266000000000005</v>
      </c>
      <c r="BH371" s="12" t="s">
        <v>321</v>
      </c>
      <c r="BI371" s="99">
        <v>41</v>
      </c>
      <c r="BJ371" s="12" t="s">
        <v>321</v>
      </c>
      <c r="BK371" s="754">
        <v>0</v>
      </c>
      <c r="BL371" s="12" t="s">
        <v>321</v>
      </c>
      <c r="BM371" s="754">
        <v>0.32100000000000001</v>
      </c>
      <c r="BN371" s="12" t="s">
        <v>321</v>
      </c>
      <c r="BO371" s="754">
        <v>2.1800000000000002</v>
      </c>
      <c r="BP371" s="12" t="s">
        <v>321</v>
      </c>
      <c r="BQ371" s="754">
        <v>0.02</v>
      </c>
      <c r="BR371" s="12" t="s">
        <v>321</v>
      </c>
      <c r="BS371" s="654">
        <v>36.744999999999997</v>
      </c>
      <c r="BT371" s="12" t="s">
        <v>321</v>
      </c>
      <c r="BU371" s="654">
        <v>39.265999999999998</v>
      </c>
      <c r="BV371" s="12" t="s">
        <v>321</v>
      </c>
      <c r="BW371" s="9">
        <v>0.4</v>
      </c>
      <c r="BX371" s="9" t="s">
        <v>322</v>
      </c>
      <c r="BY371" s="755">
        <v>155.9</v>
      </c>
      <c r="BZ371" s="9" t="s">
        <v>315</v>
      </c>
      <c r="CA371" s="755">
        <v>11.8</v>
      </c>
      <c r="CB371" s="9" t="s">
        <v>315</v>
      </c>
      <c r="CC371" s="755">
        <v>13</v>
      </c>
      <c r="CD371" s="9" t="s">
        <v>315</v>
      </c>
      <c r="CE371" s="755">
        <v>180.8</v>
      </c>
      <c r="CF371" s="9" t="s">
        <v>323</v>
      </c>
      <c r="CG371" s="755">
        <v>90.4</v>
      </c>
      <c r="CH371" s="9" t="s">
        <v>323</v>
      </c>
      <c r="CI371" s="9"/>
      <c r="CJ371" s="9"/>
      <c r="CK371" s="9"/>
    </row>
    <row r="372" spans="1:89" s="98" customFormat="1" x14ac:dyDescent="0.25">
      <c r="A372" s="99">
        <v>10103970</v>
      </c>
      <c r="B372" s="99"/>
      <c r="C372" s="772">
        <v>4405</v>
      </c>
      <c r="D372" s="807">
        <v>0.05</v>
      </c>
      <c r="E372" s="772">
        <f t="shared" si="22"/>
        <v>4625</v>
      </c>
      <c r="F372" s="778">
        <v>1.1000000000000001</v>
      </c>
      <c r="G372" s="774">
        <f t="shared" si="23"/>
        <v>5088</v>
      </c>
      <c r="H372" s="776"/>
      <c r="I372" s="758"/>
      <c r="J372" s="776"/>
      <c r="K372" s="786"/>
      <c r="L372" s="9" t="s">
        <v>308</v>
      </c>
      <c r="M372" s="9" t="s">
        <v>3483</v>
      </c>
      <c r="N372" s="9" t="s">
        <v>397</v>
      </c>
      <c r="O372" s="9" t="s">
        <v>310</v>
      </c>
      <c r="P372" s="9" t="s">
        <v>624</v>
      </c>
      <c r="Q372" s="9" t="s">
        <v>625</v>
      </c>
      <c r="R372" s="9" t="s">
        <v>627</v>
      </c>
      <c r="S372" s="9" t="s">
        <v>348</v>
      </c>
      <c r="T372" s="98" t="s">
        <v>204</v>
      </c>
      <c r="U372" s="99" t="s">
        <v>643</v>
      </c>
      <c r="V372" s="99" t="s">
        <v>207</v>
      </c>
      <c r="W372" s="99" t="s">
        <v>644</v>
      </c>
      <c r="X372" s="99" t="s">
        <v>207</v>
      </c>
      <c r="Y372" s="99">
        <v>241</v>
      </c>
      <c r="Z372" s="99" t="s">
        <v>207</v>
      </c>
      <c r="AA372" s="9">
        <v>340</v>
      </c>
      <c r="AB372" s="99" t="s">
        <v>207</v>
      </c>
      <c r="AC372" s="9">
        <v>389</v>
      </c>
      <c r="AD372" s="9" t="s">
        <v>207</v>
      </c>
      <c r="AE372" s="9">
        <v>153</v>
      </c>
      <c r="AF372" s="9" t="s">
        <v>315</v>
      </c>
      <c r="AG372" s="14" t="s">
        <v>363</v>
      </c>
      <c r="AH372" s="14" t="s">
        <v>207</v>
      </c>
      <c r="AI372" s="14" t="s">
        <v>364</v>
      </c>
      <c r="AJ372" s="14" t="s">
        <v>207</v>
      </c>
      <c r="AK372" s="9">
        <v>5</v>
      </c>
      <c r="AL372" s="14" t="s">
        <v>207</v>
      </c>
      <c r="AM372" s="9">
        <v>5</v>
      </c>
      <c r="AN372" s="14" t="s">
        <v>207</v>
      </c>
      <c r="AO372" s="9">
        <v>5</v>
      </c>
      <c r="AP372" s="14" t="s">
        <v>207</v>
      </c>
      <c r="AQ372" s="9">
        <v>30</v>
      </c>
      <c r="AR372" s="14" t="s">
        <v>207</v>
      </c>
      <c r="AS372" s="9" t="s">
        <v>42</v>
      </c>
      <c r="AT372" s="9" t="s">
        <v>345</v>
      </c>
      <c r="AU372" s="9" t="s">
        <v>319</v>
      </c>
      <c r="AV372" s="9" t="s">
        <v>320</v>
      </c>
      <c r="AW372" s="9" t="s">
        <v>668</v>
      </c>
      <c r="AX372" s="9">
        <v>9010600000</v>
      </c>
      <c r="AY372" s="99">
        <v>419</v>
      </c>
      <c r="AZ372" s="12" t="s">
        <v>207</v>
      </c>
      <c r="BA372" s="99">
        <v>30</v>
      </c>
      <c r="BB372" s="12" t="s">
        <v>207</v>
      </c>
      <c r="BC372" s="99">
        <v>33</v>
      </c>
      <c r="BD372" s="12" t="s">
        <v>207</v>
      </c>
      <c r="BE372" s="99">
        <v>84</v>
      </c>
      <c r="BF372" s="12" t="s">
        <v>321</v>
      </c>
      <c r="BG372" s="654">
        <v>83.906000000000006</v>
      </c>
      <c r="BH372" s="12" t="s">
        <v>321</v>
      </c>
      <c r="BI372" s="99">
        <v>43</v>
      </c>
      <c r="BJ372" s="12" t="s">
        <v>321</v>
      </c>
      <c r="BK372" s="754">
        <v>0</v>
      </c>
      <c r="BL372" s="12" t="s">
        <v>321</v>
      </c>
      <c r="BM372" s="754">
        <v>0.375</v>
      </c>
      <c r="BN372" s="12" t="s">
        <v>321</v>
      </c>
      <c r="BO372" s="754">
        <v>2.1800000000000002</v>
      </c>
      <c r="BP372" s="12" t="s">
        <v>321</v>
      </c>
      <c r="BQ372" s="754">
        <v>0.02</v>
      </c>
      <c r="BR372" s="12" t="s">
        <v>321</v>
      </c>
      <c r="BS372" s="654">
        <v>38.331000000000003</v>
      </c>
      <c r="BT372" s="12" t="s">
        <v>321</v>
      </c>
      <c r="BU372" s="654">
        <v>40.905999999999999</v>
      </c>
      <c r="BV372" s="12" t="s">
        <v>321</v>
      </c>
      <c r="BW372" s="9">
        <v>0.42</v>
      </c>
      <c r="BX372" s="9" t="s">
        <v>322</v>
      </c>
      <c r="BY372" s="755">
        <v>165</v>
      </c>
      <c r="BZ372" s="9" t="s">
        <v>315</v>
      </c>
      <c r="CA372" s="755">
        <v>11.8</v>
      </c>
      <c r="CB372" s="9" t="s">
        <v>315</v>
      </c>
      <c r="CC372" s="755">
        <v>13</v>
      </c>
      <c r="CD372" s="9" t="s">
        <v>315</v>
      </c>
      <c r="CE372" s="755">
        <v>191.8</v>
      </c>
      <c r="CF372" s="9" t="s">
        <v>323</v>
      </c>
      <c r="CG372" s="755">
        <v>94.8</v>
      </c>
      <c r="CH372" s="9" t="s">
        <v>323</v>
      </c>
      <c r="CI372" s="9"/>
      <c r="CJ372" s="9"/>
      <c r="CK372" s="9"/>
    </row>
    <row r="373" spans="1:89" s="98" customFormat="1" x14ac:dyDescent="0.25">
      <c r="A373" s="99">
        <v>10104382</v>
      </c>
      <c r="B373" s="99"/>
      <c r="C373" s="772">
        <v>4702</v>
      </c>
      <c r="D373" s="807">
        <v>0.05</v>
      </c>
      <c r="E373" s="772">
        <f t="shared" si="22"/>
        <v>4937</v>
      </c>
      <c r="F373" s="778">
        <v>1.1000000000000001</v>
      </c>
      <c r="G373" s="774">
        <f t="shared" si="23"/>
        <v>5431</v>
      </c>
      <c r="H373" s="776"/>
      <c r="I373" s="758"/>
      <c r="J373" s="776"/>
      <c r="K373" s="786"/>
      <c r="L373" s="9" t="s">
        <v>308</v>
      </c>
      <c r="M373" s="9" t="s">
        <v>3484</v>
      </c>
      <c r="N373" s="9" t="s">
        <v>397</v>
      </c>
      <c r="O373" s="9" t="s">
        <v>310</v>
      </c>
      <c r="P373" s="9" t="s">
        <v>624</v>
      </c>
      <c r="Q373" s="9" t="s">
        <v>625</v>
      </c>
      <c r="R373" s="9" t="s">
        <v>627</v>
      </c>
      <c r="S373" s="9" t="s">
        <v>348</v>
      </c>
      <c r="T373" s="98" t="s">
        <v>204</v>
      </c>
      <c r="U373" s="99" t="s">
        <v>645</v>
      </c>
      <c r="V373" s="99" t="s">
        <v>207</v>
      </c>
      <c r="W373" s="99" t="s">
        <v>646</v>
      </c>
      <c r="X373" s="99" t="s">
        <v>207</v>
      </c>
      <c r="Y373" s="99">
        <v>253</v>
      </c>
      <c r="Z373" s="99" t="s">
        <v>207</v>
      </c>
      <c r="AA373" s="9">
        <v>360</v>
      </c>
      <c r="AB373" s="99" t="s">
        <v>207</v>
      </c>
      <c r="AC373" s="9">
        <v>412</v>
      </c>
      <c r="AD373" s="9" t="s">
        <v>207</v>
      </c>
      <c r="AE373" s="9">
        <v>162</v>
      </c>
      <c r="AF373" s="9" t="s">
        <v>315</v>
      </c>
      <c r="AG373" s="14" t="s">
        <v>647</v>
      </c>
      <c r="AH373" s="14" t="s">
        <v>207</v>
      </c>
      <c r="AI373" s="14" t="s">
        <v>648</v>
      </c>
      <c r="AJ373" s="14" t="s">
        <v>207</v>
      </c>
      <c r="AK373" s="9">
        <v>5</v>
      </c>
      <c r="AL373" s="14" t="s">
        <v>207</v>
      </c>
      <c r="AM373" s="9">
        <v>5</v>
      </c>
      <c r="AN373" s="14" t="s">
        <v>207</v>
      </c>
      <c r="AO373" s="9">
        <v>5</v>
      </c>
      <c r="AP373" s="14" t="s">
        <v>207</v>
      </c>
      <c r="AQ373" s="9">
        <v>30</v>
      </c>
      <c r="AR373" s="14" t="s">
        <v>207</v>
      </c>
      <c r="AS373" s="9" t="s">
        <v>42</v>
      </c>
      <c r="AT373" s="9" t="s">
        <v>345</v>
      </c>
      <c r="AU373" s="9" t="s">
        <v>319</v>
      </c>
      <c r="AV373" s="9" t="s">
        <v>320</v>
      </c>
      <c r="AW373" s="9" t="s">
        <v>669</v>
      </c>
      <c r="AX373" s="9">
        <v>9010600000</v>
      </c>
      <c r="AY373" s="99">
        <v>434</v>
      </c>
      <c r="AZ373" s="12" t="s">
        <v>207</v>
      </c>
      <c r="BA373" s="99">
        <v>30</v>
      </c>
      <c r="BB373" s="12" t="s">
        <v>207</v>
      </c>
      <c r="BC373" s="99">
        <v>33</v>
      </c>
      <c r="BD373" s="12" t="s">
        <v>207</v>
      </c>
      <c r="BE373" s="99">
        <v>89</v>
      </c>
      <c r="BF373" s="12" t="s">
        <v>321</v>
      </c>
      <c r="BG373" s="654">
        <v>88.787999999999997</v>
      </c>
      <c r="BH373" s="12" t="s">
        <v>321</v>
      </c>
      <c r="BI373" s="99">
        <v>46</v>
      </c>
      <c r="BJ373" s="12" t="s">
        <v>321</v>
      </c>
      <c r="BK373" s="754">
        <v>0</v>
      </c>
      <c r="BL373" s="12" t="s">
        <v>321</v>
      </c>
      <c r="BM373" s="754">
        <v>0.35499999999999998</v>
      </c>
      <c r="BN373" s="12" t="s">
        <v>321</v>
      </c>
      <c r="BO373" s="754">
        <v>3</v>
      </c>
      <c r="BP373" s="12" t="s">
        <v>321</v>
      </c>
      <c r="BQ373" s="754">
        <v>0.02</v>
      </c>
      <c r="BR373" s="12" t="s">
        <v>321</v>
      </c>
      <c r="BS373" s="654">
        <v>39.412999999999997</v>
      </c>
      <c r="BT373" s="12" t="s">
        <v>321</v>
      </c>
      <c r="BU373" s="654">
        <v>42.787999999999997</v>
      </c>
      <c r="BV373" s="12" t="s">
        <v>321</v>
      </c>
      <c r="BW373" s="9">
        <v>0.44</v>
      </c>
      <c r="BX373" s="9" t="s">
        <v>322</v>
      </c>
      <c r="BY373" s="755">
        <v>170.9</v>
      </c>
      <c r="BZ373" s="9" t="s">
        <v>315</v>
      </c>
      <c r="CA373" s="755">
        <v>11.8</v>
      </c>
      <c r="CB373" s="9" t="s">
        <v>315</v>
      </c>
      <c r="CC373" s="755">
        <v>13</v>
      </c>
      <c r="CD373" s="9" t="s">
        <v>315</v>
      </c>
      <c r="CE373" s="755">
        <v>202.8</v>
      </c>
      <c r="CF373" s="9" t="s">
        <v>323</v>
      </c>
      <c r="CG373" s="755">
        <v>101.4</v>
      </c>
      <c r="CH373" s="9" t="s">
        <v>323</v>
      </c>
      <c r="CI373" s="9"/>
      <c r="CJ373" s="9"/>
      <c r="CK373" s="9"/>
    </row>
    <row r="374" spans="1:89" s="98" customFormat="1" x14ac:dyDescent="0.25">
      <c r="A374" s="99">
        <v>10104383</v>
      </c>
      <c r="B374" s="99"/>
      <c r="C374" s="772">
        <v>5014</v>
      </c>
      <c r="D374" s="807">
        <v>0.05</v>
      </c>
      <c r="E374" s="772">
        <f t="shared" si="22"/>
        <v>5265</v>
      </c>
      <c r="F374" s="778">
        <v>1.1000000000000001</v>
      </c>
      <c r="G374" s="774">
        <f t="shared" si="23"/>
        <v>5792</v>
      </c>
      <c r="H374" s="776"/>
      <c r="I374" s="758"/>
      <c r="J374" s="776"/>
      <c r="K374" s="786"/>
      <c r="L374" s="9" t="s">
        <v>308</v>
      </c>
      <c r="M374" s="9" t="s">
        <v>3485</v>
      </c>
      <c r="N374" s="9" t="s">
        <v>397</v>
      </c>
      <c r="O374" s="9" t="s">
        <v>310</v>
      </c>
      <c r="P374" s="9" t="s">
        <v>624</v>
      </c>
      <c r="Q374" s="9" t="s">
        <v>625</v>
      </c>
      <c r="R374" s="9" t="s">
        <v>627</v>
      </c>
      <c r="S374" s="9" t="s">
        <v>348</v>
      </c>
      <c r="T374" s="98" t="s">
        <v>204</v>
      </c>
      <c r="U374" s="99" t="s">
        <v>649</v>
      </c>
      <c r="V374" s="99" t="s">
        <v>207</v>
      </c>
      <c r="W374" s="99" t="s">
        <v>650</v>
      </c>
      <c r="X374" s="99" t="s">
        <v>207</v>
      </c>
      <c r="Y374" s="99">
        <v>266</v>
      </c>
      <c r="Z374" s="99" t="s">
        <v>207</v>
      </c>
      <c r="AA374" s="9">
        <v>380</v>
      </c>
      <c r="AB374" s="99" t="s">
        <v>207</v>
      </c>
      <c r="AC374" s="9">
        <v>436</v>
      </c>
      <c r="AD374" s="9" t="s">
        <v>207</v>
      </c>
      <c r="AE374" s="9">
        <v>172</v>
      </c>
      <c r="AF374" s="9" t="s">
        <v>315</v>
      </c>
      <c r="AG374" s="14" t="s">
        <v>367</v>
      </c>
      <c r="AH374" s="14" t="s">
        <v>207</v>
      </c>
      <c r="AI374" s="14" t="s">
        <v>368</v>
      </c>
      <c r="AJ374" s="14" t="s">
        <v>207</v>
      </c>
      <c r="AK374" s="9">
        <v>5</v>
      </c>
      <c r="AL374" s="14" t="s">
        <v>207</v>
      </c>
      <c r="AM374" s="9">
        <v>5</v>
      </c>
      <c r="AN374" s="14" t="s">
        <v>207</v>
      </c>
      <c r="AO374" s="9">
        <v>5</v>
      </c>
      <c r="AP374" s="14" t="s">
        <v>207</v>
      </c>
      <c r="AQ374" s="9">
        <v>30</v>
      </c>
      <c r="AR374" s="14" t="s">
        <v>207</v>
      </c>
      <c r="AS374" s="9" t="s">
        <v>42</v>
      </c>
      <c r="AT374" s="9" t="s">
        <v>345</v>
      </c>
      <c r="AU374" s="9" t="s">
        <v>319</v>
      </c>
      <c r="AV374" s="9" t="s">
        <v>320</v>
      </c>
      <c r="AW374" s="9" t="s">
        <v>670</v>
      </c>
      <c r="AX374" s="9">
        <v>9010600000</v>
      </c>
      <c r="AY374" s="99">
        <v>452</v>
      </c>
      <c r="AZ374" s="12" t="s">
        <v>207</v>
      </c>
      <c r="BA374" s="99">
        <v>30</v>
      </c>
      <c r="BB374" s="12" t="s">
        <v>207</v>
      </c>
      <c r="BC374" s="99">
        <v>33</v>
      </c>
      <c r="BD374" s="12" t="s">
        <v>207</v>
      </c>
      <c r="BE374" s="99">
        <v>94</v>
      </c>
      <c r="BF374" s="12" t="s">
        <v>321</v>
      </c>
      <c r="BG374" s="654">
        <v>93.257000000000005</v>
      </c>
      <c r="BH374" s="12" t="s">
        <v>321</v>
      </c>
      <c r="BI374" s="99">
        <v>49</v>
      </c>
      <c r="BJ374" s="12" t="s">
        <v>321</v>
      </c>
      <c r="BK374" s="754">
        <v>0</v>
      </c>
      <c r="BL374" s="12" t="s">
        <v>321</v>
      </c>
      <c r="BM374" s="754">
        <v>0.38200000000000001</v>
      </c>
      <c r="BN374" s="12" t="s">
        <v>321</v>
      </c>
      <c r="BO374" s="754">
        <v>3</v>
      </c>
      <c r="BP374" s="12" t="s">
        <v>321</v>
      </c>
      <c r="BQ374" s="754">
        <v>0.02</v>
      </c>
      <c r="BR374" s="12" t="s">
        <v>321</v>
      </c>
      <c r="BS374" s="654">
        <v>40.854999999999997</v>
      </c>
      <c r="BT374" s="12" t="s">
        <v>321</v>
      </c>
      <c r="BU374" s="654">
        <v>44.256999999999998</v>
      </c>
      <c r="BV374" s="12" t="s">
        <v>321</v>
      </c>
      <c r="BW374" s="9">
        <v>0.46</v>
      </c>
      <c r="BX374" s="9" t="s">
        <v>322</v>
      </c>
      <c r="BY374" s="755">
        <v>178</v>
      </c>
      <c r="BZ374" s="9" t="s">
        <v>315</v>
      </c>
      <c r="CA374" s="755">
        <v>11.8</v>
      </c>
      <c r="CB374" s="9" t="s">
        <v>315</v>
      </c>
      <c r="CC374" s="755">
        <v>13</v>
      </c>
      <c r="CD374" s="9" t="s">
        <v>315</v>
      </c>
      <c r="CE374" s="755">
        <v>213.8</v>
      </c>
      <c r="CF374" s="9" t="s">
        <v>323</v>
      </c>
      <c r="CG374" s="755">
        <v>108</v>
      </c>
      <c r="CH374" s="9" t="s">
        <v>323</v>
      </c>
      <c r="CI374" s="9"/>
      <c r="CJ374" s="9"/>
      <c r="CK374" s="9"/>
    </row>
    <row r="375" spans="1:89" s="98" customFormat="1" x14ac:dyDescent="0.25">
      <c r="A375" s="99">
        <v>10101053</v>
      </c>
      <c r="B375" s="99"/>
      <c r="C375" s="772">
        <v>2720</v>
      </c>
      <c r="D375" s="807">
        <v>0.05</v>
      </c>
      <c r="E375" s="772">
        <f t="shared" si="22"/>
        <v>2856</v>
      </c>
      <c r="F375" s="778">
        <v>1.1000000000000001</v>
      </c>
      <c r="G375" s="774">
        <f t="shared" si="23"/>
        <v>3142</v>
      </c>
      <c r="H375" s="776"/>
      <c r="I375" s="758"/>
      <c r="J375" s="776"/>
      <c r="K375" s="786"/>
      <c r="L375" s="9" t="s">
        <v>308</v>
      </c>
      <c r="M375" s="9" t="s">
        <v>3486</v>
      </c>
      <c r="N375" s="9" t="s">
        <v>397</v>
      </c>
      <c r="O375" s="9" t="s">
        <v>310</v>
      </c>
      <c r="P375" s="9" t="s">
        <v>624</v>
      </c>
      <c r="Q375" s="9" t="s">
        <v>625</v>
      </c>
      <c r="R375" s="9" t="s">
        <v>627</v>
      </c>
      <c r="S375" s="9" t="s">
        <v>348</v>
      </c>
      <c r="T375" s="98" t="s">
        <v>204</v>
      </c>
      <c r="U375" s="99">
        <v>119</v>
      </c>
      <c r="V375" s="99" t="s">
        <v>207</v>
      </c>
      <c r="W375" s="99">
        <v>190</v>
      </c>
      <c r="X375" s="99" t="s">
        <v>207</v>
      </c>
      <c r="Y375" s="99">
        <v>154</v>
      </c>
      <c r="Z375" s="99" t="s">
        <v>207</v>
      </c>
      <c r="AA375" s="9">
        <v>200</v>
      </c>
      <c r="AB375" s="99" t="s">
        <v>207</v>
      </c>
      <c r="AC375" s="9">
        <v>224</v>
      </c>
      <c r="AD375" s="9" t="s">
        <v>207</v>
      </c>
      <c r="AE375" s="9">
        <v>88</v>
      </c>
      <c r="AF375" s="9" t="s">
        <v>315</v>
      </c>
      <c r="AG375" s="14" t="s">
        <v>349</v>
      </c>
      <c r="AH375" s="14" t="s">
        <v>207</v>
      </c>
      <c r="AI375" s="14" t="s">
        <v>350</v>
      </c>
      <c r="AJ375" s="14" t="s">
        <v>207</v>
      </c>
      <c r="AK375" s="9">
        <v>5</v>
      </c>
      <c r="AL375" s="14" t="s">
        <v>207</v>
      </c>
      <c r="AM375" s="9">
        <v>5</v>
      </c>
      <c r="AN375" s="14" t="s">
        <v>207</v>
      </c>
      <c r="AO375" s="9">
        <v>5</v>
      </c>
      <c r="AP375" s="14" t="s">
        <v>207</v>
      </c>
      <c r="AQ375" s="9">
        <v>30</v>
      </c>
      <c r="AR375" s="14" t="s">
        <v>207</v>
      </c>
      <c r="AS375" s="9" t="s">
        <v>184</v>
      </c>
      <c r="AT375" s="9" t="s">
        <v>347</v>
      </c>
      <c r="AU375" s="9" t="s">
        <v>319</v>
      </c>
      <c r="AV375" s="9" t="s">
        <v>320</v>
      </c>
      <c r="AW375" s="9" t="s">
        <v>671</v>
      </c>
      <c r="AX375" s="9">
        <v>9010600000</v>
      </c>
      <c r="AY375" s="99">
        <v>270</v>
      </c>
      <c r="AZ375" s="12" t="s">
        <v>207</v>
      </c>
      <c r="BA375" s="99">
        <v>23</v>
      </c>
      <c r="BB375" s="12" t="s">
        <v>207</v>
      </c>
      <c r="BC375" s="99">
        <v>21</v>
      </c>
      <c r="BD375" s="12" t="s">
        <v>207</v>
      </c>
      <c r="BE375" s="99">
        <v>35</v>
      </c>
      <c r="BF375" s="12" t="s">
        <v>321</v>
      </c>
      <c r="BG375" s="654">
        <v>34.841000000000001</v>
      </c>
      <c r="BH375" s="12" t="s">
        <v>321</v>
      </c>
      <c r="BI375" s="99">
        <v>27</v>
      </c>
      <c r="BJ375" s="12" t="s">
        <v>321</v>
      </c>
      <c r="BK375" s="754">
        <v>0</v>
      </c>
      <c r="BL375" s="12" t="s">
        <v>321</v>
      </c>
      <c r="BM375" s="754">
        <v>0.129</v>
      </c>
      <c r="BN375" s="12" t="s">
        <v>321</v>
      </c>
      <c r="BO375" s="754">
        <v>7.7119999999999997</v>
      </c>
      <c r="BP375" s="12" t="s">
        <v>321</v>
      </c>
      <c r="BQ375" s="754">
        <v>0</v>
      </c>
      <c r="BR375" s="12" t="s">
        <v>321</v>
      </c>
      <c r="BS375" s="654">
        <v>0</v>
      </c>
      <c r="BT375" s="12" t="s">
        <v>321</v>
      </c>
      <c r="BU375" s="654">
        <v>7.8410000000000002</v>
      </c>
      <c r="BV375" s="12" t="s">
        <v>321</v>
      </c>
      <c r="BW375" s="9">
        <v>0.13</v>
      </c>
      <c r="BX375" s="9" t="s">
        <v>322</v>
      </c>
      <c r="BY375" s="755">
        <v>106.3</v>
      </c>
      <c r="BZ375" s="9" t="s">
        <v>315</v>
      </c>
      <c r="CA375" s="755">
        <v>9.1</v>
      </c>
      <c r="CB375" s="9" t="s">
        <v>315</v>
      </c>
      <c r="CC375" s="755">
        <v>8.3000000000000007</v>
      </c>
      <c r="CD375" s="9" t="s">
        <v>315</v>
      </c>
      <c r="CE375" s="755">
        <v>75</v>
      </c>
      <c r="CF375" s="9" t="s">
        <v>323</v>
      </c>
      <c r="CG375" s="755">
        <v>59.5</v>
      </c>
      <c r="CH375" s="9" t="s">
        <v>323</v>
      </c>
      <c r="CI375" s="9"/>
      <c r="CJ375" s="9"/>
      <c r="CK375" s="9"/>
    </row>
    <row r="376" spans="1:89" s="98" customFormat="1" x14ac:dyDescent="0.25">
      <c r="A376" s="99">
        <v>10101054</v>
      </c>
      <c r="B376" s="99"/>
      <c r="C376" s="772">
        <v>2917</v>
      </c>
      <c r="D376" s="807">
        <v>0.05</v>
      </c>
      <c r="E376" s="772">
        <f t="shared" si="22"/>
        <v>3063</v>
      </c>
      <c r="F376" s="778">
        <v>1.1000000000000001</v>
      </c>
      <c r="G376" s="774">
        <f t="shared" si="23"/>
        <v>3369</v>
      </c>
      <c r="H376" s="776"/>
      <c r="I376" s="758"/>
      <c r="J376" s="776"/>
      <c r="K376" s="786"/>
      <c r="L376" s="9" t="s">
        <v>308</v>
      </c>
      <c r="M376" s="9" t="s">
        <v>3487</v>
      </c>
      <c r="N376" s="9" t="s">
        <v>397</v>
      </c>
      <c r="O376" s="9" t="s">
        <v>310</v>
      </c>
      <c r="P376" s="9" t="s">
        <v>624</v>
      </c>
      <c r="Q376" s="9" t="s">
        <v>625</v>
      </c>
      <c r="R376" s="9" t="s">
        <v>627</v>
      </c>
      <c r="S376" s="9" t="s">
        <v>348</v>
      </c>
      <c r="T376" s="98" t="s">
        <v>204</v>
      </c>
      <c r="U376" s="99">
        <v>131</v>
      </c>
      <c r="V376" s="99" t="s">
        <v>207</v>
      </c>
      <c r="W376" s="99">
        <v>210</v>
      </c>
      <c r="X376" s="99" t="s">
        <v>207</v>
      </c>
      <c r="Y376" s="99">
        <v>166</v>
      </c>
      <c r="Z376" s="99" t="s">
        <v>207</v>
      </c>
      <c r="AA376" s="9">
        <v>220</v>
      </c>
      <c r="AB376" s="99" t="s">
        <v>207</v>
      </c>
      <c r="AC376" s="9">
        <v>248</v>
      </c>
      <c r="AD376" s="9" t="s">
        <v>207</v>
      </c>
      <c r="AE376" s="9">
        <v>98</v>
      </c>
      <c r="AF376" s="9" t="s">
        <v>315</v>
      </c>
      <c r="AG376" s="14" t="s">
        <v>351</v>
      </c>
      <c r="AH376" s="14" t="s">
        <v>207</v>
      </c>
      <c r="AI376" s="14" t="s">
        <v>352</v>
      </c>
      <c r="AJ376" s="14" t="s">
        <v>207</v>
      </c>
      <c r="AK376" s="9">
        <v>5</v>
      </c>
      <c r="AL376" s="14" t="s">
        <v>207</v>
      </c>
      <c r="AM376" s="9">
        <v>5</v>
      </c>
      <c r="AN376" s="14" t="s">
        <v>207</v>
      </c>
      <c r="AO376" s="9">
        <v>5</v>
      </c>
      <c r="AP376" s="14" t="s">
        <v>207</v>
      </c>
      <c r="AQ376" s="9">
        <v>30</v>
      </c>
      <c r="AR376" s="14" t="s">
        <v>207</v>
      </c>
      <c r="AS376" s="9" t="s">
        <v>184</v>
      </c>
      <c r="AT376" s="9" t="s">
        <v>347</v>
      </c>
      <c r="AU376" s="9" t="s">
        <v>319</v>
      </c>
      <c r="AV376" s="9" t="s">
        <v>320</v>
      </c>
      <c r="AW376" s="9" t="s">
        <v>672</v>
      </c>
      <c r="AX376" s="9">
        <v>9010600000</v>
      </c>
      <c r="AY376" s="99">
        <v>290</v>
      </c>
      <c r="AZ376" s="12" t="s">
        <v>207</v>
      </c>
      <c r="BA376" s="99">
        <v>23</v>
      </c>
      <c r="BB376" s="12" t="s">
        <v>207</v>
      </c>
      <c r="BC376" s="99">
        <v>21</v>
      </c>
      <c r="BD376" s="12" t="s">
        <v>207</v>
      </c>
      <c r="BE376" s="99">
        <v>38</v>
      </c>
      <c r="BF376" s="12" t="s">
        <v>321</v>
      </c>
      <c r="BG376" s="654">
        <v>37.552999999999997</v>
      </c>
      <c r="BH376" s="12" t="s">
        <v>321</v>
      </c>
      <c r="BI376" s="99">
        <v>29</v>
      </c>
      <c r="BJ376" s="12" t="s">
        <v>321</v>
      </c>
      <c r="BK376" s="754">
        <v>0</v>
      </c>
      <c r="BL376" s="12" t="s">
        <v>321</v>
      </c>
      <c r="BM376" s="754">
        <v>0.129</v>
      </c>
      <c r="BN376" s="12" t="s">
        <v>321</v>
      </c>
      <c r="BO376" s="754">
        <v>8.4239999999999995</v>
      </c>
      <c r="BP376" s="12" t="s">
        <v>321</v>
      </c>
      <c r="BQ376" s="754">
        <v>0</v>
      </c>
      <c r="BR376" s="12" t="s">
        <v>321</v>
      </c>
      <c r="BS376" s="654">
        <v>0</v>
      </c>
      <c r="BT376" s="12" t="s">
        <v>321</v>
      </c>
      <c r="BU376" s="654">
        <v>8.5530000000000008</v>
      </c>
      <c r="BV376" s="12" t="s">
        <v>321</v>
      </c>
      <c r="BW376" s="9">
        <v>0.14000000000000001</v>
      </c>
      <c r="BX376" s="9" t="s">
        <v>322</v>
      </c>
      <c r="BY376" s="755">
        <v>114.2</v>
      </c>
      <c r="BZ376" s="9" t="s">
        <v>315</v>
      </c>
      <c r="CA376" s="755">
        <v>9.1</v>
      </c>
      <c r="CB376" s="9" t="s">
        <v>315</v>
      </c>
      <c r="CC376" s="755">
        <v>8.3000000000000007</v>
      </c>
      <c r="CD376" s="9" t="s">
        <v>315</v>
      </c>
      <c r="CE376" s="755">
        <v>79.400000000000006</v>
      </c>
      <c r="CF376" s="9" t="s">
        <v>323</v>
      </c>
      <c r="CG376" s="755">
        <v>63.9</v>
      </c>
      <c r="CH376" s="9" t="s">
        <v>323</v>
      </c>
      <c r="CI376" s="9"/>
      <c r="CJ376" s="9"/>
      <c r="CK376" s="9"/>
    </row>
    <row r="377" spans="1:89" s="98" customFormat="1" x14ac:dyDescent="0.25">
      <c r="A377" s="99">
        <v>10101055</v>
      </c>
      <c r="B377" s="99"/>
      <c r="C377" s="772">
        <v>3130</v>
      </c>
      <c r="D377" s="807">
        <v>0.05</v>
      </c>
      <c r="E377" s="772">
        <f t="shared" si="22"/>
        <v>3287</v>
      </c>
      <c r="F377" s="778">
        <v>1.1000000000000001</v>
      </c>
      <c r="G377" s="774">
        <f t="shared" si="23"/>
        <v>3616</v>
      </c>
      <c r="H377" s="776"/>
      <c r="I377" s="758"/>
      <c r="J377" s="776"/>
      <c r="K377" s="786"/>
      <c r="L377" s="9" t="s">
        <v>308</v>
      </c>
      <c r="M377" s="9" t="s">
        <v>3488</v>
      </c>
      <c r="N377" s="9" t="s">
        <v>397</v>
      </c>
      <c r="O377" s="9" t="s">
        <v>310</v>
      </c>
      <c r="P377" s="9" t="s">
        <v>624</v>
      </c>
      <c r="Q377" s="9" t="s">
        <v>625</v>
      </c>
      <c r="R377" s="9" t="s">
        <v>627</v>
      </c>
      <c r="S377" s="9" t="s">
        <v>348</v>
      </c>
      <c r="T377" s="98" t="s">
        <v>204</v>
      </c>
      <c r="U377" s="99">
        <v>144</v>
      </c>
      <c r="V377" s="99" t="s">
        <v>207</v>
      </c>
      <c r="W377" s="99">
        <v>230</v>
      </c>
      <c r="X377" s="99" t="s">
        <v>207</v>
      </c>
      <c r="Y377" s="99">
        <v>179</v>
      </c>
      <c r="Z377" s="99" t="s">
        <v>207</v>
      </c>
      <c r="AA377" s="9">
        <v>240</v>
      </c>
      <c r="AB377" s="99" t="s">
        <v>207</v>
      </c>
      <c r="AC377" s="9">
        <v>271</v>
      </c>
      <c r="AD377" s="9" t="s">
        <v>207</v>
      </c>
      <c r="AE377" s="9">
        <v>107</v>
      </c>
      <c r="AF377" s="9" t="s">
        <v>315</v>
      </c>
      <c r="AG377" s="14" t="s">
        <v>353</v>
      </c>
      <c r="AH377" s="14" t="s">
        <v>207</v>
      </c>
      <c r="AI377" s="14" t="s">
        <v>354</v>
      </c>
      <c r="AJ377" s="14" t="s">
        <v>207</v>
      </c>
      <c r="AK377" s="9">
        <v>5</v>
      </c>
      <c r="AL377" s="14" t="s">
        <v>207</v>
      </c>
      <c r="AM377" s="9">
        <v>5</v>
      </c>
      <c r="AN377" s="14" t="s">
        <v>207</v>
      </c>
      <c r="AO377" s="9">
        <v>5</v>
      </c>
      <c r="AP377" s="14" t="s">
        <v>207</v>
      </c>
      <c r="AQ377" s="9">
        <v>30</v>
      </c>
      <c r="AR377" s="14" t="s">
        <v>207</v>
      </c>
      <c r="AS377" s="9" t="s">
        <v>184</v>
      </c>
      <c r="AT377" s="9" t="s">
        <v>347</v>
      </c>
      <c r="AU377" s="9" t="s">
        <v>319</v>
      </c>
      <c r="AV377" s="9" t="s">
        <v>320</v>
      </c>
      <c r="AW377" s="9" t="s">
        <v>673</v>
      </c>
      <c r="AX377" s="9">
        <v>9010600000</v>
      </c>
      <c r="AY377" s="99">
        <v>310</v>
      </c>
      <c r="AZ377" s="12" t="s">
        <v>207</v>
      </c>
      <c r="BA377" s="99">
        <v>23</v>
      </c>
      <c r="BB377" s="12" t="s">
        <v>207</v>
      </c>
      <c r="BC377" s="99">
        <v>21</v>
      </c>
      <c r="BD377" s="12" t="s">
        <v>207</v>
      </c>
      <c r="BE377" s="99">
        <v>41</v>
      </c>
      <c r="BF377" s="12" t="s">
        <v>321</v>
      </c>
      <c r="BG377" s="654">
        <v>40.643999999999998</v>
      </c>
      <c r="BH377" s="12" t="s">
        <v>321</v>
      </c>
      <c r="BI377" s="99">
        <v>31</v>
      </c>
      <c r="BJ377" s="12" t="s">
        <v>321</v>
      </c>
      <c r="BK377" s="754">
        <v>0</v>
      </c>
      <c r="BL377" s="12" t="s">
        <v>321</v>
      </c>
      <c r="BM377" s="754">
        <v>0.14799999999999999</v>
      </c>
      <c r="BN377" s="12" t="s">
        <v>321</v>
      </c>
      <c r="BO377" s="754">
        <v>9.4960000000000004</v>
      </c>
      <c r="BP377" s="12" t="s">
        <v>321</v>
      </c>
      <c r="BQ377" s="754">
        <v>0</v>
      </c>
      <c r="BR377" s="12" t="s">
        <v>321</v>
      </c>
      <c r="BS377" s="654">
        <v>0</v>
      </c>
      <c r="BT377" s="12" t="s">
        <v>321</v>
      </c>
      <c r="BU377" s="654">
        <v>9.6440000000000001</v>
      </c>
      <c r="BV377" s="12" t="s">
        <v>321</v>
      </c>
      <c r="BW377" s="9">
        <v>0.15</v>
      </c>
      <c r="BX377" s="9" t="s">
        <v>322</v>
      </c>
      <c r="BY377" s="755">
        <v>122</v>
      </c>
      <c r="BZ377" s="9" t="s">
        <v>315</v>
      </c>
      <c r="CA377" s="755">
        <v>9.1</v>
      </c>
      <c r="CB377" s="9" t="s">
        <v>315</v>
      </c>
      <c r="CC377" s="755">
        <v>8.3000000000000007</v>
      </c>
      <c r="CD377" s="9" t="s">
        <v>315</v>
      </c>
      <c r="CE377" s="755">
        <v>86</v>
      </c>
      <c r="CF377" s="9" t="s">
        <v>323</v>
      </c>
      <c r="CG377" s="755">
        <v>68.3</v>
      </c>
      <c r="CH377" s="9" t="s">
        <v>323</v>
      </c>
      <c r="CI377" s="9"/>
      <c r="CJ377" s="9"/>
      <c r="CK377" s="9"/>
    </row>
    <row r="378" spans="1:89" s="98" customFormat="1" x14ac:dyDescent="0.25">
      <c r="A378" s="99">
        <v>10101056</v>
      </c>
      <c r="B378" s="99"/>
      <c r="C378" s="772">
        <v>3357</v>
      </c>
      <c r="D378" s="807">
        <v>0.05</v>
      </c>
      <c r="E378" s="772">
        <f t="shared" si="22"/>
        <v>3525</v>
      </c>
      <c r="F378" s="778">
        <v>1.1000000000000001</v>
      </c>
      <c r="G378" s="774">
        <f t="shared" si="23"/>
        <v>3878</v>
      </c>
      <c r="H378" s="776"/>
      <c r="I378" s="758"/>
      <c r="J378" s="776"/>
      <c r="K378" s="786"/>
      <c r="L378" s="9" t="s">
        <v>308</v>
      </c>
      <c r="M378" s="9" t="s">
        <v>3489</v>
      </c>
      <c r="N378" s="9" t="s">
        <v>397</v>
      </c>
      <c r="O378" s="9" t="s">
        <v>310</v>
      </c>
      <c r="P378" s="9" t="s">
        <v>624</v>
      </c>
      <c r="Q378" s="9" t="s">
        <v>625</v>
      </c>
      <c r="R378" s="9" t="s">
        <v>627</v>
      </c>
      <c r="S378" s="9" t="s">
        <v>348</v>
      </c>
      <c r="T378" s="98" t="s">
        <v>204</v>
      </c>
      <c r="U378" s="99">
        <v>156</v>
      </c>
      <c r="V378" s="99" t="s">
        <v>207</v>
      </c>
      <c r="W378" s="99">
        <v>250</v>
      </c>
      <c r="X378" s="99" t="s">
        <v>207</v>
      </c>
      <c r="Y378" s="99">
        <v>191</v>
      </c>
      <c r="Z378" s="99" t="s">
        <v>207</v>
      </c>
      <c r="AA378" s="9">
        <v>260</v>
      </c>
      <c r="AB378" s="99" t="s">
        <v>207</v>
      </c>
      <c r="AC378" s="9">
        <v>295</v>
      </c>
      <c r="AD378" s="9" t="s">
        <v>207</v>
      </c>
      <c r="AE378" s="9">
        <v>116</v>
      </c>
      <c r="AF378" s="9" t="s">
        <v>315</v>
      </c>
      <c r="AG378" s="14" t="s">
        <v>355</v>
      </c>
      <c r="AH378" s="14" t="s">
        <v>207</v>
      </c>
      <c r="AI378" s="14" t="s">
        <v>356</v>
      </c>
      <c r="AJ378" s="14" t="s">
        <v>207</v>
      </c>
      <c r="AK378" s="9">
        <v>5</v>
      </c>
      <c r="AL378" s="14" t="s">
        <v>207</v>
      </c>
      <c r="AM378" s="9">
        <v>5</v>
      </c>
      <c r="AN378" s="14" t="s">
        <v>207</v>
      </c>
      <c r="AO378" s="9">
        <v>5</v>
      </c>
      <c r="AP378" s="14" t="s">
        <v>207</v>
      </c>
      <c r="AQ378" s="9">
        <v>30</v>
      </c>
      <c r="AR378" s="14" t="s">
        <v>207</v>
      </c>
      <c r="AS378" s="9" t="s">
        <v>184</v>
      </c>
      <c r="AT378" s="9" t="s">
        <v>347</v>
      </c>
      <c r="AU378" s="9" t="s">
        <v>319</v>
      </c>
      <c r="AV378" s="9" t="s">
        <v>320</v>
      </c>
      <c r="AW378" s="9" t="s">
        <v>674</v>
      </c>
      <c r="AX378" s="9">
        <v>9010600000</v>
      </c>
      <c r="AY378" s="99">
        <v>330</v>
      </c>
      <c r="AZ378" s="12" t="s">
        <v>207</v>
      </c>
      <c r="BA378" s="99">
        <v>23</v>
      </c>
      <c r="BB378" s="12" t="s">
        <v>207</v>
      </c>
      <c r="BC378" s="99">
        <v>21</v>
      </c>
      <c r="BD378" s="12" t="s">
        <v>207</v>
      </c>
      <c r="BE378" s="99">
        <v>43</v>
      </c>
      <c r="BF378" s="12" t="s">
        <v>321</v>
      </c>
      <c r="BG378" s="654">
        <v>42.875999999999998</v>
      </c>
      <c r="BH378" s="12" t="s">
        <v>321</v>
      </c>
      <c r="BI378" s="99">
        <v>33</v>
      </c>
      <c r="BJ378" s="12" t="s">
        <v>321</v>
      </c>
      <c r="BK378" s="754">
        <v>0</v>
      </c>
      <c r="BL378" s="12" t="s">
        <v>321</v>
      </c>
      <c r="BM378" s="754">
        <v>0.14799999999999999</v>
      </c>
      <c r="BN378" s="12" t="s">
        <v>321</v>
      </c>
      <c r="BO378" s="754">
        <v>9.7279999999999998</v>
      </c>
      <c r="BP378" s="12" t="s">
        <v>321</v>
      </c>
      <c r="BQ378" s="754">
        <v>0</v>
      </c>
      <c r="BR378" s="12" t="s">
        <v>321</v>
      </c>
      <c r="BS378" s="654">
        <v>0</v>
      </c>
      <c r="BT378" s="12" t="s">
        <v>321</v>
      </c>
      <c r="BU378" s="654">
        <v>9.8759999999999994</v>
      </c>
      <c r="BV378" s="12" t="s">
        <v>321</v>
      </c>
      <c r="BW378" s="9">
        <v>0.16</v>
      </c>
      <c r="BX378" s="9" t="s">
        <v>322</v>
      </c>
      <c r="BY378" s="755">
        <v>129.9</v>
      </c>
      <c r="BZ378" s="9" t="s">
        <v>315</v>
      </c>
      <c r="CA378" s="755">
        <v>9.1</v>
      </c>
      <c r="CB378" s="9" t="s">
        <v>315</v>
      </c>
      <c r="CC378" s="755">
        <v>8.3000000000000007</v>
      </c>
      <c r="CD378" s="9" t="s">
        <v>315</v>
      </c>
      <c r="CE378" s="755">
        <v>90.4</v>
      </c>
      <c r="CF378" s="9" t="s">
        <v>323</v>
      </c>
      <c r="CG378" s="755">
        <v>72.8</v>
      </c>
      <c r="CH378" s="9" t="s">
        <v>323</v>
      </c>
      <c r="CI378" s="9"/>
      <c r="CJ378" s="9"/>
      <c r="CK378" s="9"/>
    </row>
    <row r="379" spans="1:89" s="98" customFormat="1" x14ac:dyDescent="0.25">
      <c r="A379" s="99">
        <v>10101057</v>
      </c>
      <c r="B379" s="99"/>
      <c r="C379" s="772">
        <v>3598</v>
      </c>
      <c r="D379" s="807">
        <v>0.05</v>
      </c>
      <c r="E379" s="772">
        <f t="shared" si="22"/>
        <v>3778</v>
      </c>
      <c r="F379" s="778">
        <v>1.1000000000000001</v>
      </c>
      <c r="G379" s="774">
        <f t="shared" si="23"/>
        <v>4156</v>
      </c>
      <c r="H379" s="776"/>
      <c r="I379" s="758"/>
      <c r="J379" s="776"/>
      <c r="K379" s="786"/>
      <c r="L379" s="9" t="s">
        <v>308</v>
      </c>
      <c r="M379" s="9" t="s">
        <v>3490</v>
      </c>
      <c r="N379" s="9" t="s">
        <v>397</v>
      </c>
      <c r="O379" s="9" t="s">
        <v>310</v>
      </c>
      <c r="P379" s="9" t="s">
        <v>624</v>
      </c>
      <c r="Q379" s="9" t="s">
        <v>625</v>
      </c>
      <c r="R379" s="9" t="s">
        <v>627</v>
      </c>
      <c r="S379" s="9" t="s">
        <v>348</v>
      </c>
      <c r="T379" s="98" t="s">
        <v>204</v>
      </c>
      <c r="U379" s="99">
        <v>169</v>
      </c>
      <c r="V379" s="99" t="s">
        <v>207</v>
      </c>
      <c r="W379" s="99">
        <v>270</v>
      </c>
      <c r="X379" s="99" t="s">
        <v>207</v>
      </c>
      <c r="Y379" s="99">
        <v>204</v>
      </c>
      <c r="Z379" s="99" t="s">
        <v>207</v>
      </c>
      <c r="AA379" s="9">
        <v>280</v>
      </c>
      <c r="AB379" s="99" t="s">
        <v>207</v>
      </c>
      <c r="AC379" s="9">
        <v>319</v>
      </c>
      <c r="AD379" s="9" t="s">
        <v>207</v>
      </c>
      <c r="AE379" s="9">
        <v>126</v>
      </c>
      <c r="AF379" s="9" t="s">
        <v>315</v>
      </c>
      <c r="AG379" s="14" t="s">
        <v>357</v>
      </c>
      <c r="AH379" s="14" t="s">
        <v>207</v>
      </c>
      <c r="AI379" s="14" t="s">
        <v>358</v>
      </c>
      <c r="AJ379" s="14" t="s">
        <v>207</v>
      </c>
      <c r="AK379" s="9">
        <v>5</v>
      </c>
      <c r="AL379" s="14" t="s">
        <v>207</v>
      </c>
      <c r="AM379" s="9">
        <v>5</v>
      </c>
      <c r="AN379" s="14" t="s">
        <v>207</v>
      </c>
      <c r="AO379" s="9">
        <v>5</v>
      </c>
      <c r="AP379" s="14" t="s">
        <v>207</v>
      </c>
      <c r="AQ379" s="9">
        <v>30</v>
      </c>
      <c r="AR379" s="14" t="s">
        <v>207</v>
      </c>
      <c r="AS379" s="9" t="s">
        <v>184</v>
      </c>
      <c r="AT379" s="9" t="s">
        <v>347</v>
      </c>
      <c r="AU379" s="9" t="s">
        <v>319</v>
      </c>
      <c r="AV379" s="9" t="s">
        <v>320</v>
      </c>
      <c r="AW379" s="9" t="s">
        <v>675</v>
      </c>
      <c r="AX379" s="9">
        <v>9010600000</v>
      </c>
      <c r="AY379" s="99">
        <v>350</v>
      </c>
      <c r="AZ379" s="12" t="s">
        <v>207</v>
      </c>
      <c r="BA379" s="99">
        <v>23</v>
      </c>
      <c r="BB379" s="12" t="s">
        <v>207</v>
      </c>
      <c r="BC379" s="99">
        <v>21</v>
      </c>
      <c r="BD379" s="12" t="s">
        <v>207</v>
      </c>
      <c r="BE379" s="99">
        <v>45</v>
      </c>
      <c r="BF379" s="12" t="s">
        <v>321</v>
      </c>
      <c r="BG379" s="654">
        <v>44.667999999999999</v>
      </c>
      <c r="BH379" s="12" t="s">
        <v>321</v>
      </c>
      <c r="BI379" s="99">
        <v>36</v>
      </c>
      <c r="BJ379" s="12" t="s">
        <v>321</v>
      </c>
      <c r="BK379" s="754">
        <v>0</v>
      </c>
      <c r="BL379" s="12" t="s">
        <v>321</v>
      </c>
      <c r="BM379" s="754">
        <v>0.14799999999999999</v>
      </c>
      <c r="BN379" s="12" t="s">
        <v>321</v>
      </c>
      <c r="BO379" s="754">
        <v>8.52</v>
      </c>
      <c r="BP379" s="12" t="s">
        <v>321</v>
      </c>
      <c r="BQ379" s="754">
        <v>0</v>
      </c>
      <c r="BR379" s="12" t="s">
        <v>321</v>
      </c>
      <c r="BS379" s="654">
        <v>0</v>
      </c>
      <c r="BT379" s="12" t="s">
        <v>321</v>
      </c>
      <c r="BU379" s="654">
        <v>8.6679999999999993</v>
      </c>
      <c r="BV379" s="12" t="s">
        <v>321</v>
      </c>
      <c r="BW379" s="9">
        <v>0.17</v>
      </c>
      <c r="BX379" s="9" t="s">
        <v>322</v>
      </c>
      <c r="BY379" s="755">
        <v>137.80000000000001</v>
      </c>
      <c r="BZ379" s="9" t="s">
        <v>315</v>
      </c>
      <c r="CA379" s="755">
        <v>9.1</v>
      </c>
      <c r="CB379" s="9" t="s">
        <v>315</v>
      </c>
      <c r="CC379" s="755">
        <v>8.3000000000000007</v>
      </c>
      <c r="CD379" s="9" t="s">
        <v>315</v>
      </c>
      <c r="CE379" s="755">
        <v>97</v>
      </c>
      <c r="CF379" s="9" t="s">
        <v>323</v>
      </c>
      <c r="CG379" s="755">
        <v>79.400000000000006</v>
      </c>
      <c r="CH379" s="9" t="s">
        <v>323</v>
      </c>
      <c r="CI379" s="9"/>
      <c r="CJ379" s="9"/>
      <c r="CK379" s="9"/>
    </row>
    <row r="380" spans="1:89" s="98" customFormat="1" x14ac:dyDescent="0.25">
      <c r="A380" s="99">
        <v>10101058</v>
      </c>
      <c r="B380" s="99"/>
      <c r="C380" s="772">
        <v>3852</v>
      </c>
      <c r="D380" s="807">
        <v>0.05</v>
      </c>
      <c r="E380" s="772">
        <f t="shared" si="22"/>
        <v>4045</v>
      </c>
      <c r="F380" s="778">
        <v>1.1000000000000001</v>
      </c>
      <c r="G380" s="774">
        <f t="shared" si="23"/>
        <v>4450</v>
      </c>
      <c r="H380" s="776"/>
      <c r="I380" s="758"/>
      <c r="J380" s="776"/>
      <c r="K380" s="786"/>
      <c r="L380" s="9" t="s">
        <v>308</v>
      </c>
      <c r="M380" s="9" t="s">
        <v>3491</v>
      </c>
      <c r="N380" s="9" t="s">
        <v>397</v>
      </c>
      <c r="O380" s="9" t="s">
        <v>310</v>
      </c>
      <c r="P380" s="9" t="s">
        <v>624</v>
      </c>
      <c r="Q380" s="9" t="s">
        <v>625</v>
      </c>
      <c r="R380" s="9" t="s">
        <v>627</v>
      </c>
      <c r="S380" s="9" t="s">
        <v>348</v>
      </c>
      <c r="T380" s="98" t="s">
        <v>204</v>
      </c>
      <c r="U380" s="99">
        <v>181</v>
      </c>
      <c r="V380" s="99" t="s">
        <v>207</v>
      </c>
      <c r="W380" s="99">
        <v>290</v>
      </c>
      <c r="X380" s="99" t="s">
        <v>207</v>
      </c>
      <c r="Y380" s="99">
        <v>216</v>
      </c>
      <c r="Z380" s="99" t="s">
        <v>207</v>
      </c>
      <c r="AA380" s="9">
        <v>300</v>
      </c>
      <c r="AB380" s="99" t="s">
        <v>207</v>
      </c>
      <c r="AC380" s="9">
        <v>342</v>
      </c>
      <c r="AD380" s="9" t="s">
        <v>207</v>
      </c>
      <c r="AE380" s="9">
        <v>135</v>
      </c>
      <c r="AF380" s="9" t="s">
        <v>315</v>
      </c>
      <c r="AG380" s="14" t="s">
        <v>359</v>
      </c>
      <c r="AH380" s="14" t="s">
        <v>207</v>
      </c>
      <c r="AI380" s="14" t="s">
        <v>360</v>
      </c>
      <c r="AJ380" s="14" t="s">
        <v>207</v>
      </c>
      <c r="AK380" s="9">
        <v>5</v>
      </c>
      <c r="AL380" s="14" t="s">
        <v>207</v>
      </c>
      <c r="AM380" s="9">
        <v>5</v>
      </c>
      <c r="AN380" s="14" t="s">
        <v>207</v>
      </c>
      <c r="AO380" s="9">
        <v>5</v>
      </c>
      <c r="AP380" s="14" t="s">
        <v>207</v>
      </c>
      <c r="AQ380" s="9">
        <v>30</v>
      </c>
      <c r="AR380" s="14" t="s">
        <v>207</v>
      </c>
      <c r="AS380" s="9" t="s">
        <v>184</v>
      </c>
      <c r="AT380" s="9" t="s">
        <v>347</v>
      </c>
      <c r="AU380" s="9" t="s">
        <v>319</v>
      </c>
      <c r="AV380" s="9" t="s">
        <v>320</v>
      </c>
      <c r="AW380" s="9" t="s">
        <v>676</v>
      </c>
      <c r="AX380" s="9">
        <v>9010600000</v>
      </c>
      <c r="AY380" s="99">
        <v>373</v>
      </c>
      <c r="AZ380" s="12" t="s">
        <v>207</v>
      </c>
      <c r="BA380" s="99">
        <v>30</v>
      </c>
      <c r="BB380" s="12" t="s">
        <v>207</v>
      </c>
      <c r="BC380" s="99">
        <v>33</v>
      </c>
      <c r="BD380" s="12" t="s">
        <v>207</v>
      </c>
      <c r="BE380" s="99">
        <v>76</v>
      </c>
      <c r="BF380" s="12" t="s">
        <v>321</v>
      </c>
      <c r="BG380" s="654">
        <v>75.599000000000004</v>
      </c>
      <c r="BH380" s="12" t="s">
        <v>321</v>
      </c>
      <c r="BI380" s="99">
        <v>38</v>
      </c>
      <c r="BJ380" s="12" t="s">
        <v>321</v>
      </c>
      <c r="BK380" s="754">
        <v>0</v>
      </c>
      <c r="BL380" s="12" t="s">
        <v>321</v>
      </c>
      <c r="BM380" s="754">
        <v>0.312</v>
      </c>
      <c r="BN380" s="12" t="s">
        <v>321</v>
      </c>
      <c r="BO380" s="754">
        <v>2.1800000000000002</v>
      </c>
      <c r="BP380" s="12" t="s">
        <v>321</v>
      </c>
      <c r="BQ380" s="754">
        <v>0.02</v>
      </c>
      <c r="BR380" s="12" t="s">
        <v>321</v>
      </c>
      <c r="BS380" s="654">
        <v>35.087000000000003</v>
      </c>
      <c r="BT380" s="12" t="s">
        <v>321</v>
      </c>
      <c r="BU380" s="654">
        <v>37.598999999999997</v>
      </c>
      <c r="BV380" s="12" t="s">
        <v>321</v>
      </c>
      <c r="BW380" s="9">
        <v>0.38</v>
      </c>
      <c r="BX380" s="9" t="s">
        <v>322</v>
      </c>
      <c r="BY380" s="755">
        <v>146.9</v>
      </c>
      <c r="BZ380" s="9" t="s">
        <v>315</v>
      </c>
      <c r="CA380" s="755">
        <v>11.8</v>
      </c>
      <c r="CB380" s="9" t="s">
        <v>315</v>
      </c>
      <c r="CC380" s="755">
        <v>13</v>
      </c>
      <c r="CD380" s="9" t="s">
        <v>315</v>
      </c>
      <c r="CE380" s="755">
        <v>169.8</v>
      </c>
      <c r="CF380" s="9" t="s">
        <v>323</v>
      </c>
      <c r="CG380" s="755">
        <v>83.8</v>
      </c>
      <c r="CH380" s="9" t="s">
        <v>323</v>
      </c>
      <c r="CI380" s="9"/>
      <c r="CJ380" s="9"/>
      <c r="CK380" s="9"/>
    </row>
    <row r="381" spans="1:89" s="98" customFormat="1" x14ac:dyDescent="0.25">
      <c r="A381" s="99">
        <v>10101059</v>
      </c>
      <c r="B381" s="99"/>
      <c r="C381" s="772">
        <v>4121</v>
      </c>
      <c r="D381" s="807">
        <v>0.05</v>
      </c>
      <c r="E381" s="772">
        <f t="shared" si="22"/>
        <v>4327</v>
      </c>
      <c r="F381" s="778">
        <v>1.1000000000000001</v>
      </c>
      <c r="G381" s="774">
        <f t="shared" si="23"/>
        <v>4760</v>
      </c>
      <c r="H381" s="776"/>
      <c r="I381" s="758"/>
      <c r="J381" s="776"/>
      <c r="K381" s="786"/>
      <c r="L381" s="9" t="s">
        <v>308</v>
      </c>
      <c r="M381" s="9" t="s">
        <v>3492</v>
      </c>
      <c r="N381" s="9" t="s">
        <v>397</v>
      </c>
      <c r="O381" s="9" t="s">
        <v>310</v>
      </c>
      <c r="P381" s="9" t="s">
        <v>624</v>
      </c>
      <c r="Q381" s="9" t="s">
        <v>625</v>
      </c>
      <c r="R381" s="9" t="s">
        <v>627</v>
      </c>
      <c r="S381" s="9" t="s">
        <v>348</v>
      </c>
      <c r="T381" s="98" t="s">
        <v>204</v>
      </c>
      <c r="U381" s="99">
        <v>194</v>
      </c>
      <c r="V381" s="99" t="s">
        <v>207</v>
      </c>
      <c r="W381" s="99">
        <v>310</v>
      </c>
      <c r="X381" s="99" t="s">
        <v>207</v>
      </c>
      <c r="Y381" s="99">
        <v>229</v>
      </c>
      <c r="Z381" s="99" t="s">
        <v>207</v>
      </c>
      <c r="AA381" s="9">
        <v>320</v>
      </c>
      <c r="AB381" s="99" t="s">
        <v>207</v>
      </c>
      <c r="AC381" s="9">
        <v>366</v>
      </c>
      <c r="AD381" s="9" t="s">
        <v>207</v>
      </c>
      <c r="AE381" s="9">
        <v>144</v>
      </c>
      <c r="AF381" s="9" t="s">
        <v>315</v>
      </c>
      <c r="AG381" s="14" t="s">
        <v>361</v>
      </c>
      <c r="AH381" s="14" t="s">
        <v>207</v>
      </c>
      <c r="AI381" s="14" t="s">
        <v>362</v>
      </c>
      <c r="AJ381" s="14" t="s">
        <v>207</v>
      </c>
      <c r="AK381" s="9">
        <v>5</v>
      </c>
      <c r="AL381" s="14" t="s">
        <v>207</v>
      </c>
      <c r="AM381" s="9">
        <v>5</v>
      </c>
      <c r="AN381" s="14" t="s">
        <v>207</v>
      </c>
      <c r="AO381" s="9">
        <v>5</v>
      </c>
      <c r="AP381" s="14" t="s">
        <v>207</v>
      </c>
      <c r="AQ381" s="9">
        <v>30</v>
      </c>
      <c r="AR381" s="14" t="s">
        <v>207</v>
      </c>
      <c r="AS381" s="9" t="s">
        <v>184</v>
      </c>
      <c r="AT381" s="9" t="s">
        <v>347</v>
      </c>
      <c r="AU381" s="9" t="s">
        <v>319</v>
      </c>
      <c r="AV381" s="9" t="s">
        <v>320</v>
      </c>
      <c r="AW381" s="9" t="s">
        <v>677</v>
      </c>
      <c r="AX381" s="9">
        <v>9010600000</v>
      </c>
      <c r="AY381" s="99">
        <v>396</v>
      </c>
      <c r="AZ381" s="12" t="s">
        <v>207</v>
      </c>
      <c r="BA381" s="99">
        <v>30</v>
      </c>
      <c r="BB381" s="12" t="s">
        <v>207</v>
      </c>
      <c r="BC381" s="99">
        <v>33</v>
      </c>
      <c r="BD381" s="12" t="s">
        <v>207</v>
      </c>
      <c r="BE381" s="99">
        <v>81</v>
      </c>
      <c r="BF381" s="12" t="s">
        <v>321</v>
      </c>
      <c r="BG381" s="654">
        <v>80.266000000000005</v>
      </c>
      <c r="BH381" s="12" t="s">
        <v>321</v>
      </c>
      <c r="BI381" s="99">
        <v>41</v>
      </c>
      <c r="BJ381" s="12" t="s">
        <v>321</v>
      </c>
      <c r="BK381" s="754">
        <v>0</v>
      </c>
      <c r="BL381" s="12" t="s">
        <v>321</v>
      </c>
      <c r="BM381" s="754">
        <v>0.32100000000000001</v>
      </c>
      <c r="BN381" s="12" t="s">
        <v>321</v>
      </c>
      <c r="BO381" s="754">
        <v>2.1800000000000002</v>
      </c>
      <c r="BP381" s="12" t="s">
        <v>321</v>
      </c>
      <c r="BQ381" s="754">
        <v>0.02</v>
      </c>
      <c r="BR381" s="12" t="s">
        <v>321</v>
      </c>
      <c r="BS381" s="654">
        <v>36.744999999999997</v>
      </c>
      <c r="BT381" s="12" t="s">
        <v>321</v>
      </c>
      <c r="BU381" s="654">
        <v>39.265999999999998</v>
      </c>
      <c r="BV381" s="12" t="s">
        <v>321</v>
      </c>
      <c r="BW381" s="9">
        <v>0.4</v>
      </c>
      <c r="BX381" s="9" t="s">
        <v>322</v>
      </c>
      <c r="BY381" s="755">
        <v>155.9</v>
      </c>
      <c r="BZ381" s="9" t="s">
        <v>315</v>
      </c>
      <c r="CA381" s="755">
        <v>11.8</v>
      </c>
      <c r="CB381" s="9" t="s">
        <v>315</v>
      </c>
      <c r="CC381" s="755">
        <v>13</v>
      </c>
      <c r="CD381" s="9" t="s">
        <v>315</v>
      </c>
      <c r="CE381" s="755">
        <v>180.8</v>
      </c>
      <c r="CF381" s="9" t="s">
        <v>323</v>
      </c>
      <c r="CG381" s="755">
        <v>90.4</v>
      </c>
      <c r="CH381" s="9" t="s">
        <v>323</v>
      </c>
      <c r="CI381" s="9"/>
      <c r="CJ381" s="9"/>
      <c r="CK381" s="9"/>
    </row>
    <row r="382" spans="1:89" s="98" customFormat="1" x14ac:dyDescent="0.25">
      <c r="A382" s="99">
        <v>10101060</v>
      </c>
      <c r="B382" s="99"/>
      <c r="C382" s="772">
        <v>4405</v>
      </c>
      <c r="D382" s="807">
        <v>0.05</v>
      </c>
      <c r="E382" s="772">
        <f t="shared" si="22"/>
        <v>4625</v>
      </c>
      <c r="F382" s="778">
        <v>1.1000000000000001</v>
      </c>
      <c r="G382" s="774">
        <f t="shared" si="23"/>
        <v>5088</v>
      </c>
      <c r="H382" s="776"/>
      <c r="I382" s="758"/>
      <c r="J382" s="776"/>
      <c r="K382" s="786"/>
      <c r="L382" s="9" t="s">
        <v>308</v>
      </c>
      <c r="M382" s="9" t="s">
        <v>3493</v>
      </c>
      <c r="N382" s="9" t="s">
        <v>397</v>
      </c>
      <c r="O382" s="9" t="s">
        <v>310</v>
      </c>
      <c r="P382" s="9" t="s">
        <v>624</v>
      </c>
      <c r="Q382" s="9" t="s">
        <v>625</v>
      </c>
      <c r="R382" s="9" t="s">
        <v>627</v>
      </c>
      <c r="S382" s="9" t="s">
        <v>348</v>
      </c>
      <c r="T382" s="98" t="s">
        <v>204</v>
      </c>
      <c r="U382" s="99">
        <v>206</v>
      </c>
      <c r="V382" s="99" t="s">
        <v>207</v>
      </c>
      <c r="W382" s="99">
        <v>330</v>
      </c>
      <c r="X382" s="99" t="s">
        <v>207</v>
      </c>
      <c r="Y382" s="99">
        <v>241</v>
      </c>
      <c r="Z382" s="99" t="s">
        <v>207</v>
      </c>
      <c r="AA382" s="9">
        <v>340</v>
      </c>
      <c r="AB382" s="99" t="s">
        <v>207</v>
      </c>
      <c r="AC382" s="9">
        <v>389</v>
      </c>
      <c r="AD382" s="9" t="s">
        <v>207</v>
      </c>
      <c r="AE382" s="9">
        <v>153</v>
      </c>
      <c r="AF382" s="9" t="s">
        <v>315</v>
      </c>
      <c r="AG382" s="14" t="s">
        <v>363</v>
      </c>
      <c r="AH382" s="14" t="s">
        <v>207</v>
      </c>
      <c r="AI382" s="14" t="s">
        <v>364</v>
      </c>
      <c r="AJ382" s="14" t="s">
        <v>207</v>
      </c>
      <c r="AK382" s="9">
        <v>5</v>
      </c>
      <c r="AL382" s="14" t="s">
        <v>207</v>
      </c>
      <c r="AM382" s="9">
        <v>5</v>
      </c>
      <c r="AN382" s="14" t="s">
        <v>207</v>
      </c>
      <c r="AO382" s="9">
        <v>5</v>
      </c>
      <c r="AP382" s="14" t="s">
        <v>207</v>
      </c>
      <c r="AQ382" s="9">
        <v>30</v>
      </c>
      <c r="AR382" s="14" t="s">
        <v>207</v>
      </c>
      <c r="AS382" s="9" t="s">
        <v>184</v>
      </c>
      <c r="AT382" s="9" t="s">
        <v>347</v>
      </c>
      <c r="AU382" s="9" t="s">
        <v>319</v>
      </c>
      <c r="AV382" s="9" t="s">
        <v>320</v>
      </c>
      <c r="AW382" s="9" t="s">
        <v>678</v>
      </c>
      <c r="AX382" s="9">
        <v>9010600000</v>
      </c>
      <c r="AY382" s="99">
        <v>419</v>
      </c>
      <c r="AZ382" s="12" t="s">
        <v>207</v>
      </c>
      <c r="BA382" s="99">
        <v>30</v>
      </c>
      <c r="BB382" s="12" t="s">
        <v>207</v>
      </c>
      <c r="BC382" s="99">
        <v>33</v>
      </c>
      <c r="BD382" s="12" t="s">
        <v>207</v>
      </c>
      <c r="BE382" s="99">
        <v>84</v>
      </c>
      <c r="BF382" s="12" t="s">
        <v>321</v>
      </c>
      <c r="BG382" s="654">
        <v>83.906000000000006</v>
      </c>
      <c r="BH382" s="12" t="s">
        <v>321</v>
      </c>
      <c r="BI382" s="99">
        <v>43</v>
      </c>
      <c r="BJ382" s="12" t="s">
        <v>321</v>
      </c>
      <c r="BK382" s="754">
        <v>0</v>
      </c>
      <c r="BL382" s="12" t="s">
        <v>321</v>
      </c>
      <c r="BM382" s="754">
        <v>0.375</v>
      </c>
      <c r="BN382" s="12" t="s">
        <v>321</v>
      </c>
      <c r="BO382" s="754">
        <v>2.1800000000000002</v>
      </c>
      <c r="BP382" s="12" t="s">
        <v>321</v>
      </c>
      <c r="BQ382" s="754">
        <v>0.02</v>
      </c>
      <c r="BR382" s="12" t="s">
        <v>321</v>
      </c>
      <c r="BS382" s="654">
        <v>38.331000000000003</v>
      </c>
      <c r="BT382" s="12" t="s">
        <v>321</v>
      </c>
      <c r="BU382" s="654">
        <v>40.905999999999999</v>
      </c>
      <c r="BV382" s="12" t="s">
        <v>321</v>
      </c>
      <c r="BW382" s="9">
        <v>0.42</v>
      </c>
      <c r="BX382" s="9" t="s">
        <v>322</v>
      </c>
      <c r="BY382" s="755">
        <v>165</v>
      </c>
      <c r="BZ382" s="9" t="s">
        <v>315</v>
      </c>
      <c r="CA382" s="755">
        <v>11.8</v>
      </c>
      <c r="CB382" s="9" t="s">
        <v>315</v>
      </c>
      <c r="CC382" s="755">
        <v>13</v>
      </c>
      <c r="CD382" s="9" t="s">
        <v>315</v>
      </c>
      <c r="CE382" s="755">
        <v>191.8</v>
      </c>
      <c r="CF382" s="9" t="s">
        <v>323</v>
      </c>
      <c r="CG382" s="755">
        <v>94.8</v>
      </c>
      <c r="CH382" s="9" t="s">
        <v>323</v>
      </c>
      <c r="CI382" s="9"/>
      <c r="CJ382" s="9"/>
      <c r="CK382" s="9"/>
    </row>
    <row r="383" spans="1:89" s="98" customFormat="1" x14ac:dyDescent="0.25">
      <c r="A383" s="99">
        <v>10101061</v>
      </c>
      <c r="B383" s="99"/>
      <c r="C383" s="772">
        <v>4702</v>
      </c>
      <c r="D383" s="807">
        <v>0.05</v>
      </c>
      <c r="E383" s="772">
        <f t="shared" si="22"/>
        <v>4937</v>
      </c>
      <c r="F383" s="778">
        <v>1.1000000000000001</v>
      </c>
      <c r="G383" s="774">
        <f t="shared" si="23"/>
        <v>5431</v>
      </c>
      <c r="H383" s="776"/>
      <c r="I383" s="758"/>
      <c r="J383" s="776"/>
      <c r="K383" s="786"/>
      <c r="L383" s="9" t="s">
        <v>308</v>
      </c>
      <c r="M383" s="9" t="s">
        <v>3494</v>
      </c>
      <c r="N383" s="9" t="s">
        <v>397</v>
      </c>
      <c r="O383" s="9" t="s">
        <v>310</v>
      </c>
      <c r="P383" s="9" t="s">
        <v>624</v>
      </c>
      <c r="Q383" s="9" t="s">
        <v>625</v>
      </c>
      <c r="R383" s="9" t="s">
        <v>627</v>
      </c>
      <c r="S383" s="9" t="s">
        <v>348</v>
      </c>
      <c r="T383" s="98" t="s">
        <v>204</v>
      </c>
      <c r="U383" s="99">
        <v>218</v>
      </c>
      <c r="V383" s="99" t="s">
        <v>207</v>
      </c>
      <c r="W383" s="99">
        <v>350</v>
      </c>
      <c r="X383" s="99" t="s">
        <v>207</v>
      </c>
      <c r="Y383" s="99">
        <v>253</v>
      </c>
      <c r="Z383" s="99" t="s">
        <v>207</v>
      </c>
      <c r="AA383" s="9">
        <v>360</v>
      </c>
      <c r="AB383" s="99" t="s">
        <v>207</v>
      </c>
      <c r="AC383" s="9">
        <v>412</v>
      </c>
      <c r="AD383" s="9" t="s">
        <v>207</v>
      </c>
      <c r="AE383" s="9">
        <v>162</v>
      </c>
      <c r="AF383" s="9" t="s">
        <v>315</v>
      </c>
      <c r="AG383" s="14" t="s">
        <v>647</v>
      </c>
      <c r="AH383" s="14" t="s">
        <v>207</v>
      </c>
      <c r="AI383" s="14" t="s">
        <v>648</v>
      </c>
      <c r="AJ383" s="14" t="s">
        <v>207</v>
      </c>
      <c r="AK383" s="9">
        <v>5</v>
      </c>
      <c r="AL383" s="14" t="s">
        <v>207</v>
      </c>
      <c r="AM383" s="9">
        <v>5</v>
      </c>
      <c r="AN383" s="14" t="s">
        <v>207</v>
      </c>
      <c r="AO383" s="9">
        <v>5</v>
      </c>
      <c r="AP383" s="14" t="s">
        <v>207</v>
      </c>
      <c r="AQ383" s="9">
        <v>30</v>
      </c>
      <c r="AR383" s="14" t="s">
        <v>207</v>
      </c>
      <c r="AS383" s="9" t="s">
        <v>184</v>
      </c>
      <c r="AT383" s="9" t="s">
        <v>347</v>
      </c>
      <c r="AU383" s="9" t="s">
        <v>319</v>
      </c>
      <c r="AV383" s="9" t="s">
        <v>320</v>
      </c>
      <c r="AW383" s="9" t="s">
        <v>679</v>
      </c>
      <c r="AX383" s="9">
        <v>9010600000</v>
      </c>
      <c r="AY383" s="99">
        <v>434</v>
      </c>
      <c r="AZ383" s="12" t="s">
        <v>207</v>
      </c>
      <c r="BA383" s="99">
        <v>30</v>
      </c>
      <c r="BB383" s="12" t="s">
        <v>207</v>
      </c>
      <c r="BC383" s="99">
        <v>33</v>
      </c>
      <c r="BD383" s="12" t="s">
        <v>207</v>
      </c>
      <c r="BE383" s="99">
        <v>89</v>
      </c>
      <c r="BF383" s="12" t="s">
        <v>321</v>
      </c>
      <c r="BG383" s="654">
        <v>88.787999999999997</v>
      </c>
      <c r="BH383" s="12" t="s">
        <v>321</v>
      </c>
      <c r="BI383" s="99">
        <v>46</v>
      </c>
      <c r="BJ383" s="12" t="s">
        <v>321</v>
      </c>
      <c r="BK383" s="754">
        <v>0</v>
      </c>
      <c r="BL383" s="12" t="s">
        <v>321</v>
      </c>
      <c r="BM383" s="754">
        <v>0.35499999999999998</v>
      </c>
      <c r="BN383" s="12" t="s">
        <v>321</v>
      </c>
      <c r="BO383" s="754">
        <v>3</v>
      </c>
      <c r="BP383" s="12" t="s">
        <v>321</v>
      </c>
      <c r="BQ383" s="754">
        <v>0.02</v>
      </c>
      <c r="BR383" s="12" t="s">
        <v>321</v>
      </c>
      <c r="BS383" s="654">
        <v>39.412999999999997</v>
      </c>
      <c r="BT383" s="12" t="s">
        <v>321</v>
      </c>
      <c r="BU383" s="654">
        <v>42.787999999999997</v>
      </c>
      <c r="BV383" s="12" t="s">
        <v>321</v>
      </c>
      <c r="BW383" s="9">
        <v>0.44</v>
      </c>
      <c r="BX383" s="9" t="s">
        <v>322</v>
      </c>
      <c r="BY383" s="755">
        <v>170.9</v>
      </c>
      <c r="BZ383" s="9" t="s">
        <v>315</v>
      </c>
      <c r="CA383" s="755">
        <v>11.8</v>
      </c>
      <c r="CB383" s="9" t="s">
        <v>315</v>
      </c>
      <c r="CC383" s="755">
        <v>13</v>
      </c>
      <c r="CD383" s="9" t="s">
        <v>315</v>
      </c>
      <c r="CE383" s="755">
        <v>202.8</v>
      </c>
      <c r="CF383" s="9" t="s">
        <v>323</v>
      </c>
      <c r="CG383" s="755">
        <v>101.4</v>
      </c>
      <c r="CH383" s="9" t="s">
        <v>323</v>
      </c>
      <c r="CI383" s="9"/>
      <c r="CJ383" s="9"/>
      <c r="CK383" s="9"/>
    </row>
    <row r="384" spans="1:89" s="98" customFormat="1" x14ac:dyDescent="0.25">
      <c r="A384" s="99">
        <v>10101062</v>
      </c>
      <c r="B384" s="99"/>
      <c r="C384" s="772">
        <v>5014</v>
      </c>
      <c r="D384" s="807">
        <v>0.05</v>
      </c>
      <c r="E384" s="772">
        <f t="shared" si="22"/>
        <v>5265</v>
      </c>
      <c r="F384" s="778">
        <v>1.1000000000000001</v>
      </c>
      <c r="G384" s="774">
        <f t="shared" si="23"/>
        <v>5792</v>
      </c>
      <c r="H384" s="776"/>
      <c r="I384" s="758"/>
      <c r="J384" s="776"/>
      <c r="K384" s="786"/>
      <c r="L384" s="9" t="s">
        <v>308</v>
      </c>
      <c r="M384" s="9" t="s">
        <v>3495</v>
      </c>
      <c r="N384" s="9" t="s">
        <v>397</v>
      </c>
      <c r="O384" s="9" t="s">
        <v>310</v>
      </c>
      <c r="P384" s="9" t="s">
        <v>624</v>
      </c>
      <c r="Q384" s="9" t="s">
        <v>625</v>
      </c>
      <c r="R384" s="9" t="s">
        <v>627</v>
      </c>
      <c r="S384" s="9" t="s">
        <v>348</v>
      </c>
      <c r="T384" s="98" t="s">
        <v>204</v>
      </c>
      <c r="U384" s="99">
        <v>213</v>
      </c>
      <c r="V384" s="99" t="s">
        <v>207</v>
      </c>
      <c r="W384" s="99">
        <v>370</v>
      </c>
      <c r="X384" s="99" t="s">
        <v>207</v>
      </c>
      <c r="Y384" s="99">
        <v>248</v>
      </c>
      <c r="Z384" s="99" t="s">
        <v>207</v>
      </c>
      <c r="AA384" s="9">
        <v>380</v>
      </c>
      <c r="AB384" s="99" t="s">
        <v>207</v>
      </c>
      <c r="AC384" s="9">
        <v>427</v>
      </c>
      <c r="AD384" s="9" t="s">
        <v>207</v>
      </c>
      <c r="AE384" s="9">
        <v>168</v>
      </c>
      <c r="AF384" s="9" t="s">
        <v>315</v>
      </c>
      <c r="AG384" s="14" t="s">
        <v>680</v>
      </c>
      <c r="AH384" s="14" t="s">
        <v>207</v>
      </c>
      <c r="AI384" s="14" t="s">
        <v>681</v>
      </c>
      <c r="AJ384" s="14" t="s">
        <v>207</v>
      </c>
      <c r="AK384" s="9">
        <v>5</v>
      </c>
      <c r="AL384" s="14" t="s">
        <v>207</v>
      </c>
      <c r="AM384" s="9">
        <v>5</v>
      </c>
      <c r="AN384" s="14" t="s">
        <v>207</v>
      </c>
      <c r="AO384" s="9">
        <v>5</v>
      </c>
      <c r="AP384" s="14" t="s">
        <v>207</v>
      </c>
      <c r="AQ384" s="9">
        <v>30</v>
      </c>
      <c r="AR384" s="14" t="s">
        <v>207</v>
      </c>
      <c r="AS384" s="9" t="s">
        <v>184</v>
      </c>
      <c r="AT384" s="9" t="s">
        <v>347</v>
      </c>
      <c r="AU384" s="9" t="s">
        <v>319</v>
      </c>
      <c r="AV384" s="9" t="s">
        <v>320</v>
      </c>
      <c r="AW384" s="9" t="s">
        <v>682</v>
      </c>
      <c r="AX384" s="9">
        <v>9010600000</v>
      </c>
      <c r="AY384" s="99">
        <v>452</v>
      </c>
      <c r="AZ384" s="12" t="s">
        <v>207</v>
      </c>
      <c r="BA384" s="99">
        <v>30</v>
      </c>
      <c r="BB384" s="12" t="s">
        <v>207</v>
      </c>
      <c r="BC384" s="99">
        <v>33</v>
      </c>
      <c r="BD384" s="12" t="s">
        <v>207</v>
      </c>
      <c r="BE384" s="99">
        <v>94</v>
      </c>
      <c r="BF384" s="12" t="s">
        <v>321</v>
      </c>
      <c r="BG384" s="654">
        <v>93.257000000000005</v>
      </c>
      <c r="BH384" s="12" t="s">
        <v>321</v>
      </c>
      <c r="BI384" s="99">
        <v>49</v>
      </c>
      <c r="BJ384" s="12" t="s">
        <v>321</v>
      </c>
      <c r="BK384" s="754">
        <v>0</v>
      </c>
      <c r="BL384" s="12" t="s">
        <v>321</v>
      </c>
      <c r="BM384" s="754">
        <v>0.38200000000000001</v>
      </c>
      <c r="BN384" s="12" t="s">
        <v>321</v>
      </c>
      <c r="BO384" s="754">
        <v>3</v>
      </c>
      <c r="BP384" s="12" t="s">
        <v>321</v>
      </c>
      <c r="BQ384" s="754">
        <v>0.02</v>
      </c>
      <c r="BR384" s="12" t="s">
        <v>321</v>
      </c>
      <c r="BS384" s="654">
        <v>40.854999999999997</v>
      </c>
      <c r="BT384" s="12" t="s">
        <v>321</v>
      </c>
      <c r="BU384" s="654">
        <v>44.256999999999998</v>
      </c>
      <c r="BV384" s="12" t="s">
        <v>321</v>
      </c>
      <c r="BW384" s="9">
        <v>0.46</v>
      </c>
      <c r="BX384" s="9" t="s">
        <v>322</v>
      </c>
      <c r="BY384" s="755">
        <v>178</v>
      </c>
      <c r="BZ384" s="9" t="s">
        <v>315</v>
      </c>
      <c r="CA384" s="755">
        <v>11.8</v>
      </c>
      <c r="CB384" s="9" t="s">
        <v>315</v>
      </c>
      <c r="CC384" s="755">
        <v>13</v>
      </c>
      <c r="CD384" s="9" t="s">
        <v>315</v>
      </c>
      <c r="CE384" s="755">
        <v>213.8</v>
      </c>
      <c r="CF384" s="9" t="s">
        <v>323</v>
      </c>
      <c r="CG384" s="755">
        <v>108</v>
      </c>
      <c r="CH384" s="9" t="s">
        <v>323</v>
      </c>
      <c r="CI384" s="9"/>
      <c r="CJ384" s="9"/>
      <c r="CK384" s="9"/>
    </row>
    <row r="385" spans="1:89" s="98" customFormat="1" x14ac:dyDescent="0.25">
      <c r="A385" s="99">
        <v>10104106</v>
      </c>
      <c r="B385" s="99"/>
      <c r="C385" s="772">
        <v>2720</v>
      </c>
      <c r="D385" s="807">
        <v>0.05</v>
      </c>
      <c r="E385" s="772">
        <f t="shared" si="22"/>
        <v>2856</v>
      </c>
      <c r="F385" s="778">
        <v>1.1000000000000001</v>
      </c>
      <c r="G385" s="774">
        <f t="shared" si="23"/>
        <v>3142</v>
      </c>
      <c r="H385" s="776"/>
      <c r="I385" s="758"/>
      <c r="J385" s="776"/>
      <c r="K385" s="786"/>
      <c r="L385" s="9" t="s">
        <v>308</v>
      </c>
      <c r="M385" s="9" t="s">
        <v>3496</v>
      </c>
      <c r="N385" s="9" t="s">
        <v>397</v>
      </c>
      <c r="O385" s="9" t="s">
        <v>310</v>
      </c>
      <c r="P385" s="9" t="s">
        <v>624</v>
      </c>
      <c r="Q385" s="9" t="s">
        <v>625</v>
      </c>
      <c r="R385" s="9" t="s">
        <v>627</v>
      </c>
      <c r="S385" s="9" t="s">
        <v>348</v>
      </c>
      <c r="T385" s="98" t="s">
        <v>204</v>
      </c>
      <c r="U385" s="99" t="s">
        <v>631</v>
      </c>
      <c r="V385" s="99" t="s">
        <v>207</v>
      </c>
      <c r="W385" s="99" t="s">
        <v>632</v>
      </c>
      <c r="X385" s="99" t="s">
        <v>207</v>
      </c>
      <c r="Y385" s="99">
        <v>154</v>
      </c>
      <c r="Z385" s="99" t="s">
        <v>207</v>
      </c>
      <c r="AA385" s="9">
        <v>200</v>
      </c>
      <c r="AB385" s="99" t="s">
        <v>207</v>
      </c>
      <c r="AC385" s="9">
        <v>224</v>
      </c>
      <c r="AD385" s="9" t="s">
        <v>207</v>
      </c>
      <c r="AE385" s="9">
        <v>88</v>
      </c>
      <c r="AF385" s="9" t="s">
        <v>315</v>
      </c>
      <c r="AG385" s="14" t="s">
        <v>349</v>
      </c>
      <c r="AH385" s="14" t="s">
        <v>207</v>
      </c>
      <c r="AI385" s="14" t="s">
        <v>350</v>
      </c>
      <c r="AJ385" s="14" t="s">
        <v>207</v>
      </c>
      <c r="AK385" s="9">
        <v>5</v>
      </c>
      <c r="AL385" s="14" t="s">
        <v>207</v>
      </c>
      <c r="AM385" s="9">
        <v>5</v>
      </c>
      <c r="AN385" s="14" t="s">
        <v>207</v>
      </c>
      <c r="AO385" s="9">
        <v>5</v>
      </c>
      <c r="AP385" s="14" t="s">
        <v>207</v>
      </c>
      <c r="AQ385" s="9">
        <v>30</v>
      </c>
      <c r="AR385" s="14" t="s">
        <v>207</v>
      </c>
      <c r="AS385" s="9" t="s">
        <v>43</v>
      </c>
      <c r="AT385" s="9" t="s">
        <v>346</v>
      </c>
      <c r="AU385" s="9" t="s">
        <v>319</v>
      </c>
      <c r="AV385" s="9" t="s">
        <v>320</v>
      </c>
      <c r="AW385" s="9" t="s">
        <v>683</v>
      </c>
      <c r="AX385" s="9">
        <v>9010600000</v>
      </c>
      <c r="AY385" s="99">
        <v>270</v>
      </c>
      <c r="AZ385" s="12" t="s">
        <v>207</v>
      </c>
      <c r="BA385" s="99">
        <v>23</v>
      </c>
      <c r="BB385" s="12" t="s">
        <v>207</v>
      </c>
      <c r="BC385" s="99">
        <v>21</v>
      </c>
      <c r="BD385" s="12" t="s">
        <v>207</v>
      </c>
      <c r="BE385" s="99">
        <v>35</v>
      </c>
      <c r="BF385" s="12" t="s">
        <v>321</v>
      </c>
      <c r="BG385" s="654">
        <v>34.841000000000001</v>
      </c>
      <c r="BH385" s="12" t="s">
        <v>321</v>
      </c>
      <c r="BI385" s="99">
        <v>27</v>
      </c>
      <c r="BJ385" s="12" t="s">
        <v>321</v>
      </c>
      <c r="BK385" s="754">
        <v>0</v>
      </c>
      <c r="BL385" s="12" t="s">
        <v>321</v>
      </c>
      <c r="BM385" s="754">
        <v>0.129</v>
      </c>
      <c r="BN385" s="12" t="s">
        <v>321</v>
      </c>
      <c r="BO385" s="754">
        <v>7.7119999999999997</v>
      </c>
      <c r="BP385" s="12" t="s">
        <v>321</v>
      </c>
      <c r="BQ385" s="754">
        <v>0</v>
      </c>
      <c r="BR385" s="12" t="s">
        <v>321</v>
      </c>
      <c r="BS385" s="654">
        <v>0</v>
      </c>
      <c r="BT385" s="12" t="s">
        <v>321</v>
      </c>
      <c r="BU385" s="654">
        <v>7.8410000000000002</v>
      </c>
      <c r="BV385" s="12" t="s">
        <v>321</v>
      </c>
      <c r="BW385" s="9">
        <v>0.13</v>
      </c>
      <c r="BX385" s="9" t="s">
        <v>322</v>
      </c>
      <c r="BY385" s="755">
        <v>106.3</v>
      </c>
      <c r="BZ385" s="9" t="s">
        <v>315</v>
      </c>
      <c r="CA385" s="755">
        <v>9.1</v>
      </c>
      <c r="CB385" s="9" t="s">
        <v>315</v>
      </c>
      <c r="CC385" s="755">
        <v>8.3000000000000007</v>
      </c>
      <c r="CD385" s="9" t="s">
        <v>315</v>
      </c>
      <c r="CE385" s="755">
        <v>75</v>
      </c>
      <c r="CF385" s="9" t="s">
        <v>323</v>
      </c>
      <c r="CG385" s="755">
        <v>59.5</v>
      </c>
      <c r="CH385" s="9" t="s">
        <v>323</v>
      </c>
      <c r="CI385" s="9"/>
      <c r="CJ385" s="9"/>
      <c r="CK385" s="9"/>
    </row>
    <row r="386" spans="1:89" s="98" customFormat="1" x14ac:dyDescent="0.25">
      <c r="A386" s="99">
        <v>10104107</v>
      </c>
      <c r="B386" s="99"/>
      <c r="C386" s="772">
        <v>2917</v>
      </c>
      <c r="D386" s="807">
        <v>0.05</v>
      </c>
      <c r="E386" s="772">
        <f t="shared" si="22"/>
        <v>3063</v>
      </c>
      <c r="F386" s="778">
        <v>1.1000000000000001</v>
      </c>
      <c r="G386" s="774">
        <f t="shared" si="23"/>
        <v>3369</v>
      </c>
      <c r="H386" s="776"/>
      <c r="I386" s="758"/>
      <c r="J386" s="776"/>
      <c r="K386" s="786"/>
      <c r="L386" s="9" t="s">
        <v>308</v>
      </c>
      <c r="M386" s="9" t="s">
        <v>3497</v>
      </c>
      <c r="N386" s="9" t="s">
        <v>397</v>
      </c>
      <c r="O386" s="9" t="s">
        <v>310</v>
      </c>
      <c r="P386" s="9" t="s">
        <v>624</v>
      </c>
      <c r="Q386" s="9" t="s">
        <v>625</v>
      </c>
      <c r="R386" s="9" t="s">
        <v>627</v>
      </c>
      <c r="S386" s="9" t="s">
        <v>348</v>
      </c>
      <c r="T386" s="98" t="s">
        <v>204</v>
      </c>
      <c r="U386" s="99" t="s">
        <v>633</v>
      </c>
      <c r="V386" s="99" t="s">
        <v>207</v>
      </c>
      <c r="W386" s="99" t="s">
        <v>634</v>
      </c>
      <c r="X386" s="99" t="s">
        <v>207</v>
      </c>
      <c r="Y386" s="99">
        <v>166</v>
      </c>
      <c r="Z386" s="99" t="s">
        <v>207</v>
      </c>
      <c r="AA386" s="9">
        <v>220</v>
      </c>
      <c r="AB386" s="99" t="s">
        <v>207</v>
      </c>
      <c r="AC386" s="9">
        <v>248</v>
      </c>
      <c r="AD386" s="9" t="s">
        <v>207</v>
      </c>
      <c r="AE386" s="9">
        <v>98</v>
      </c>
      <c r="AF386" s="9" t="s">
        <v>315</v>
      </c>
      <c r="AG386" s="14" t="s">
        <v>351</v>
      </c>
      <c r="AH386" s="14" t="s">
        <v>207</v>
      </c>
      <c r="AI386" s="14" t="s">
        <v>352</v>
      </c>
      <c r="AJ386" s="14" t="s">
        <v>207</v>
      </c>
      <c r="AK386" s="9">
        <v>5</v>
      </c>
      <c r="AL386" s="14" t="s">
        <v>207</v>
      </c>
      <c r="AM386" s="9">
        <v>5</v>
      </c>
      <c r="AN386" s="14" t="s">
        <v>207</v>
      </c>
      <c r="AO386" s="9">
        <v>5</v>
      </c>
      <c r="AP386" s="14" t="s">
        <v>207</v>
      </c>
      <c r="AQ386" s="9">
        <v>30</v>
      </c>
      <c r="AR386" s="14" t="s">
        <v>207</v>
      </c>
      <c r="AS386" s="9" t="s">
        <v>43</v>
      </c>
      <c r="AT386" s="9" t="s">
        <v>346</v>
      </c>
      <c r="AU386" s="9" t="s">
        <v>319</v>
      </c>
      <c r="AV386" s="9" t="s">
        <v>320</v>
      </c>
      <c r="AW386" s="9" t="s">
        <v>684</v>
      </c>
      <c r="AX386" s="9">
        <v>9010600000</v>
      </c>
      <c r="AY386" s="99">
        <v>290</v>
      </c>
      <c r="AZ386" s="12" t="s">
        <v>207</v>
      </c>
      <c r="BA386" s="99">
        <v>23</v>
      </c>
      <c r="BB386" s="12" t="s">
        <v>207</v>
      </c>
      <c r="BC386" s="99">
        <v>21</v>
      </c>
      <c r="BD386" s="12" t="s">
        <v>207</v>
      </c>
      <c r="BE386" s="99">
        <v>38</v>
      </c>
      <c r="BF386" s="12" t="s">
        <v>321</v>
      </c>
      <c r="BG386" s="654">
        <v>37.552999999999997</v>
      </c>
      <c r="BH386" s="12" t="s">
        <v>321</v>
      </c>
      <c r="BI386" s="99">
        <v>29</v>
      </c>
      <c r="BJ386" s="12" t="s">
        <v>321</v>
      </c>
      <c r="BK386" s="754">
        <v>0</v>
      </c>
      <c r="BL386" s="12" t="s">
        <v>321</v>
      </c>
      <c r="BM386" s="754">
        <v>0.129</v>
      </c>
      <c r="BN386" s="12" t="s">
        <v>321</v>
      </c>
      <c r="BO386" s="754">
        <v>8.4239999999999995</v>
      </c>
      <c r="BP386" s="12" t="s">
        <v>321</v>
      </c>
      <c r="BQ386" s="754">
        <v>0</v>
      </c>
      <c r="BR386" s="12" t="s">
        <v>321</v>
      </c>
      <c r="BS386" s="654">
        <v>0</v>
      </c>
      <c r="BT386" s="12" t="s">
        <v>321</v>
      </c>
      <c r="BU386" s="654">
        <v>8.5530000000000008</v>
      </c>
      <c r="BV386" s="12" t="s">
        <v>321</v>
      </c>
      <c r="BW386" s="9">
        <v>0.14000000000000001</v>
      </c>
      <c r="BX386" s="9" t="s">
        <v>322</v>
      </c>
      <c r="BY386" s="755">
        <v>114.2</v>
      </c>
      <c r="BZ386" s="9" t="s">
        <v>315</v>
      </c>
      <c r="CA386" s="755">
        <v>9.1</v>
      </c>
      <c r="CB386" s="9" t="s">
        <v>315</v>
      </c>
      <c r="CC386" s="755">
        <v>8.3000000000000007</v>
      </c>
      <c r="CD386" s="9" t="s">
        <v>315</v>
      </c>
      <c r="CE386" s="755">
        <v>79.400000000000006</v>
      </c>
      <c r="CF386" s="9" t="s">
        <v>323</v>
      </c>
      <c r="CG386" s="755">
        <v>63.9</v>
      </c>
      <c r="CH386" s="9" t="s">
        <v>323</v>
      </c>
      <c r="CI386" s="9"/>
      <c r="CJ386" s="9"/>
      <c r="CK386" s="9"/>
    </row>
    <row r="387" spans="1:89" s="98" customFormat="1" x14ac:dyDescent="0.25">
      <c r="A387" s="99">
        <v>10104108</v>
      </c>
      <c r="B387" s="99"/>
      <c r="C387" s="772">
        <v>3130</v>
      </c>
      <c r="D387" s="807">
        <v>0.05</v>
      </c>
      <c r="E387" s="772">
        <f t="shared" si="22"/>
        <v>3287</v>
      </c>
      <c r="F387" s="778">
        <v>1.1000000000000001</v>
      </c>
      <c r="G387" s="774">
        <f t="shared" si="23"/>
        <v>3616</v>
      </c>
      <c r="H387" s="776"/>
      <c r="I387" s="758"/>
      <c r="J387" s="776"/>
      <c r="K387" s="786"/>
      <c r="L387" s="9" t="s">
        <v>308</v>
      </c>
      <c r="M387" s="9" t="s">
        <v>3498</v>
      </c>
      <c r="N387" s="9" t="s">
        <v>397</v>
      </c>
      <c r="O387" s="9" t="s">
        <v>310</v>
      </c>
      <c r="P387" s="9" t="s">
        <v>624</v>
      </c>
      <c r="Q387" s="9" t="s">
        <v>625</v>
      </c>
      <c r="R387" s="9" t="s">
        <v>627</v>
      </c>
      <c r="S387" s="9" t="s">
        <v>348</v>
      </c>
      <c r="T387" s="98" t="s">
        <v>204</v>
      </c>
      <c r="U387" s="99" t="s">
        <v>635</v>
      </c>
      <c r="V387" s="99" t="s">
        <v>207</v>
      </c>
      <c r="W387" s="99" t="s">
        <v>636</v>
      </c>
      <c r="X387" s="99" t="s">
        <v>207</v>
      </c>
      <c r="Y387" s="99">
        <v>179</v>
      </c>
      <c r="Z387" s="99" t="s">
        <v>207</v>
      </c>
      <c r="AA387" s="9">
        <v>240</v>
      </c>
      <c r="AB387" s="99" t="s">
        <v>207</v>
      </c>
      <c r="AC387" s="9">
        <v>271</v>
      </c>
      <c r="AD387" s="9" t="s">
        <v>207</v>
      </c>
      <c r="AE387" s="9">
        <v>107</v>
      </c>
      <c r="AF387" s="9" t="s">
        <v>315</v>
      </c>
      <c r="AG387" s="14" t="s">
        <v>353</v>
      </c>
      <c r="AH387" s="14" t="s">
        <v>207</v>
      </c>
      <c r="AI387" s="14" t="s">
        <v>354</v>
      </c>
      <c r="AJ387" s="14" t="s">
        <v>207</v>
      </c>
      <c r="AK387" s="9">
        <v>5</v>
      </c>
      <c r="AL387" s="14" t="s">
        <v>207</v>
      </c>
      <c r="AM387" s="9">
        <v>5</v>
      </c>
      <c r="AN387" s="14" t="s">
        <v>207</v>
      </c>
      <c r="AO387" s="9">
        <v>5</v>
      </c>
      <c r="AP387" s="14" t="s">
        <v>207</v>
      </c>
      <c r="AQ387" s="9">
        <v>30</v>
      </c>
      <c r="AR387" s="14" t="s">
        <v>207</v>
      </c>
      <c r="AS387" s="9" t="s">
        <v>43</v>
      </c>
      <c r="AT387" s="9" t="s">
        <v>346</v>
      </c>
      <c r="AU387" s="9" t="s">
        <v>319</v>
      </c>
      <c r="AV387" s="9" t="s">
        <v>320</v>
      </c>
      <c r="AW387" s="9" t="s">
        <v>685</v>
      </c>
      <c r="AX387" s="9">
        <v>9010600000</v>
      </c>
      <c r="AY387" s="99">
        <v>310</v>
      </c>
      <c r="AZ387" s="12" t="s">
        <v>207</v>
      </c>
      <c r="BA387" s="99">
        <v>23</v>
      </c>
      <c r="BB387" s="12" t="s">
        <v>207</v>
      </c>
      <c r="BC387" s="99">
        <v>21</v>
      </c>
      <c r="BD387" s="12" t="s">
        <v>207</v>
      </c>
      <c r="BE387" s="99">
        <v>41</v>
      </c>
      <c r="BF387" s="12" t="s">
        <v>321</v>
      </c>
      <c r="BG387" s="654">
        <v>40.643999999999998</v>
      </c>
      <c r="BH387" s="12" t="s">
        <v>321</v>
      </c>
      <c r="BI387" s="99">
        <v>31</v>
      </c>
      <c r="BJ387" s="12" t="s">
        <v>321</v>
      </c>
      <c r="BK387" s="754">
        <v>0</v>
      </c>
      <c r="BL387" s="12" t="s">
        <v>321</v>
      </c>
      <c r="BM387" s="754">
        <v>0.14799999999999999</v>
      </c>
      <c r="BN387" s="12" t="s">
        <v>321</v>
      </c>
      <c r="BO387" s="754">
        <v>9.4960000000000004</v>
      </c>
      <c r="BP387" s="12" t="s">
        <v>321</v>
      </c>
      <c r="BQ387" s="754">
        <v>0</v>
      </c>
      <c r="BR387" s="12" t="s">
        <v>321</v>
      </c>
      <c r="BS387" s="654">
        <v>0</v>
      </c>
      <c r="BT387" s="12" t="s">
        <v>321</v>
      </c>
      <c r="BU387" s="654">
        <v>9.6440000000000001</v>
      </c>
      <c r="BV387" s="12" t="s">
        <v>321</v>
      </c>
      <c r="BW387" s="9">
        <v>0.15</v>
      </c>
      <c r="BX387" s="9" t="s">
        <v>322</v>
      </c>
      <c r="BY387" s="755">
        <v>122</v>
      </c>
      <c r="BZ387" s="9" t="s">
        <v>315</v>
      </c>
      <c r="CA387" s="755">
        <v>9.1</v>
      </c>
      <c r="CB387" s="9" t="s">
        <v>315</v>
      </c>
      <c r="CC387" s="755">
        <v>8.3000000000000007</v>
      </c>
      <c r="CD387" s="9" t="s">
        <v>315</v>
      </c>
      <c r="CE387" s="755">
        <v>86</v>
      </c>
      <c r="CF387" s="9" t="s">
        <v>323</v>
      </c>
      <c r="CG387" s="755">
        <v>68.3</v>
      </c>
      <c r="CH387" s="9" t="s">
        <v>323</v>
      </c>
      <c r="CI387" s="9"/>
      <c r="CJ387" s="9"/>
      <c r="CK387" s="9"/>
    </row>
    <row r="388" spans="1:89" s="98" customFormat="1" x14ac:dyDescent="0.25">
      <c r="A388" s="99">
        <v>10101193</v>
      </c>
      <c r="B388" s="99"/>
      <c r="C388" s="772">
        <v>3357</v>
      </c>
      <c r="D388" s="807">
        <v>0.05</v>
      </c>
      <c r="E388" s="772">
        <f t="shared" si="22"/>
        <v>3525</v>
      </c>
      <c r="F388" s="778">
        <v>1.1000000000000001</v>
      </c>
      <c r="G388" s="774">
        <f t="shared" si="23"/>
        <v>3878</v>
      </c>
      <c r="H388" s="776"/>
      <c r="I388" s="758"/>
      <c r="J388" s="776"/>
      <c r="K388" s="786"/>
      <c r="L388" s="9" t="s">
        <v>308</v>
      </c>
      <c r="M388" s="9" t="s">
        <v>3499</v>
      </c>
      <c r="N388" s="9" t="s">
        <v>397</v>
      </c>
      <c r="O388" s="9" t="s">
        <v>310</v>
      </c>
      <c r="P388" s="9" t="s">
        <v>624</v>
      </c>
      <c r="Q388" s="9" t="s">
        <v>625</v>
      </c>
      <c r="R388" s="9" t="s">
        <v>627</v>
      </c>
      <c r="S388" s="9" t="s">
        <v>348</v>
      </c>
      <c r="T388" s="98" t="s">
        <v>204</v>
      </c>
      <c r="U388" s="99">
        <v>156</v>
      </c>
      <c r="V388" s="99" t="s">
        <v>207</v>
      </c>
      <c r="W388" s="99">
        <v>250</v>
      </c>
      <c r="X388" s="99" t="s">
        <v>207</v>
      </c>
      <c r="Y388" s="99">
        <v>191</v>
      </c>
      <c r="Z388" s="99" t="s">
        <v>207</v>
      </c>
      <c r="AA388" s="9">
        <v>260</v>
      </c>
      <c r="AB388" s="99" t="s">
        <v>207</v>
      </c>
      <c r="AC388" s="9">
        <v>295</v>
      </c>
      <c r="AD388" s="9" t="s">
        <v>207</v>
      </c>
      <c r="AE388" s="9">
        <v>116</v>
      </c>
      <c r="AF388" s="9" t="s">
        <v>315</v>
      </c>
      <c r="AG388" s="14" t="s">
        <v>355</v>
      </c>
      <c r="AH388" s="14" t="s">
        <v>207</v>
      </c>
      <c r="AI388" s="14" t="s">
        <v>356</v>
      </c>
      <c r="AJ388" s="14" t="s">
        <v>207</v>
      </c>
      <c r="AK388" s="9">
        <v>5</v>
      </c>
      <c r="AL388" s="14" t="s">
        <v>207</v>
      </c>
      <c r="AM388" s="9">
        <v>5</v>
      </c>
      <c r="AN388" s="14" t="s">
        <v>207</v>
      </c>
      <c r="AO388" s="9">
        <v>5</v>
      </c>
      <c r="AP388" s="14" t="s">
        <v>207</v>
      </c>
      <c r="AQ388" s="9">
        <v>30</v>
      </c>
      <c r="AR388" s="14" t="s">
        <v>207</v>
      </c>
      <c r="AS388" s="9" t="s">
        <v>43</v>
      </c>
      <c r="AT388" s="9" t="s">
        <v>346</v>
      </c>
      <c r="AU388" s="9" t="s">
        <v>319</v>
      </c>
      <c r="AV388" s="9" t="s">
        <v>320</v>
      </c>
      <c r="AW388" s="9" t="s">
        <v>686</v>
      </c>
      <c r="AX388" s="9">
        <v>9010600000</v>
      </c>
      <c r="AY388" s="99">
        <v>330</v>
      </c>
      <c r="AZ388" s="12" t="s">
        <v>207</v>
      </c>
      <c r="BA388" s="99">
        <v>23</v>
      </c>
      <c r="BB388" s="12" t="s">
        <v>207</v>
      </c>
      <c r="BC388" s="99">
        <v>21</v>
      </c>
      <c r="BD388" s="12" t="s">
        <v>207</v>
      </c>
      <c r="BE388" s="99">
        <v>43</v>
      </c>
      <c r="BF388" s="12" t="s">
        <v>321</v>
      </c>
      <c r="BG388" s="654">
        <v>42.875999999999998</v>
      </c>
      <c r="BH388" s="12" t="s">
        <v>321</v>
      </c>
      <c r="BI388" s="99">
        <v>33</v>
      </c>
      <c r="BJ388" s="12" t="s">
        <v>321</v>
      </c>
      <c r="BK388" s="754">
        <v>0</v>
      </c>
      <c r="BL388" s="12" t="s">
        <v>321</v>
      </c>
      <c r="BM388" s="754">
        <v>0.14799999999999999</v>
      </c>
      <c r="BN388" s="12" t="s">
        <v>321</v>
      </c>
      <c r="BO388" s="754">
        <v>9.7279999999999998</v>
      </c>
      <c r="BP388" s="12" t="s">
        <v>321</v>
      </c>
      <c r="BQ388" s="754">
        <v>0</v>
      </c>
      <c r="BR388" s="12" t="s">
        <v>321</v>
      </c>
      <c r="BS388" s="654">
        <v>0</v>
      </c>
      <c r="BT388" s="12" t="s">
        <v>321</v>
      </c>
      <c r="BU388" s="654">
        <v>9.8759999999999994</v>
      </c>
      <c r="BV388" s="12" t="s">
        <v>321</v>
      </c>
      <c r="BW388" s="9">
        <v>0.16</v>
      </c>
      <c r="BX388" s="9" t="s">
        <v>322</v>
      </c>
      <c r="BY388" s="755">
        <v>129.9</v>
      </c>
      <c r="BZ388" s="9" t="s">
        <v>315</v>
      </c>
      <c r="CA388" s="755">
        <v>9.1</v>
      </c>
      <c r="CB388" s="9" t="s">
        <v>315</v>
      </c>
      <c r="CC388" s="755">
        <v>8.3000000000000007</v>
      </c>
      <c r="CD388" s="9" t="s">
        <v>315</v>
      </c>
      <c r="CE388" s="755">
        <v>90.4</v>
      </c>
      <c r="CF388" s="9" t="s">
        <v>323</v>
      </c>
      <c r="CG388" s="755">
        <v>72.8</v>
      </c>
      <c r="CH388" s="9" t="s">
        <v>323</v>
      </c>
      <c r="CI388" s="9"/>
      <c r="CJ388" s="9"/>
      <c r="CK388" s="9"/>
    </row>
    <row r="389" spans="1:89" s="98" customFormat="1" x14ac:dyDescent="0.25">
      <c r="A389" s="99">
        <v>10104109</v>
      </c>
      <c r="B389" s="99"/>
      <c r="C389" s="772">
        <v>3598</v>
      </c>
      <c r="D389" s="807">
        <v>0.05</v>
      </c>
      <c r="E389" s="772">
        <f t="shared" si="22"/>
        <v>3778</v>
      </c>
      <c r="F389" s="778">
        <v>1.1000000000000001</v>
      </c>
      <c r="G389" s="774">
        <f t="shared" si="23"/>
        <v>4156</v>
      </c>
      <c r="H389" s="776"/>
      <c r="I389" s="758"/>
      <c r="J389" s="776"/>
      <c r="K389" s="786"/>
      <c r="L389" s="9" t="s">
        <v>308</v>
      </c>
      <c r="M389" s="9" t="s">
        <v>3500</v>
      </c>
      <c r="N389" s="9" t="s">
        <v>397</v>
      </c>
      <c r="O389" s="9" t="s">
        <v>310</v>
      </c>
      <c r="P389" s="9" t="s">
        <v>624</v>
      </c>
      <c r="Q389" s="9" t="s">
        <v>625</v>
      </c>
      <c r="R389" s="9" t="s">
        <v>627</v>
      </c>
      <c r="S389" s="9" t="s">
        <v>348</v>
      </c>
      <c r="T389" s="98" t="s">
        <v>204</v>
      </c>
      <c r="U389" s="99" t="s">
        <v>637</v>
      </c>
      <c r="V389" s="99" t="s">
        <v>207</v>
      </c>
      <c r="W389" s="99" t="s">
        <v>638</v>
      </c>
      <c r="X389" s="99" t="s">
        <v>207</v>
      </c>
      <c r="Y389" s="99">
        <v>204</v>
      </c>
      <c r="Z389" s="99" t="s">
        <v>207</v>
      </c>
      <c r="AA389" s="9">
        <v>280</v>
      </c>
      <c r="AB389" s="99" t="s">
        <v>207</v>
      </c>
      <c r="AC389" s="9">
        <v>319</v>
      </c>
      <c r="AD389" s="9" t="s">
        <v>207</v>
      </c>
      <c r="AE389" s="9">
        <v>126</v>
      </c>
      <c r="AF389" s="9" t="s">
        <v>315</v>
      </c>
      <c r="AG389" s="14" t="s">
        <v>357</v>
      </c>
      <c r="AH389" s="14" t="s">
        <v>207</v>
      </c>
      <c r="AI389" s="14" t="s">
        <v>358</v>
      </c>
      <c r="AJ389" s="14" t="s">
        <v>207</v>
      </c>
      <c r="AK389" s="9">
        <v>5</v>
      </c>
      <c r="AL389" s="14" t="s">
        <v>207</v>
      </c>
      <c r="AM389" s="9">
        <v>5</v>
      </c>
      <c r="AN389" s="14" t="s">
        <v>207</v>
      </c>
      <c r="AO389" s="9">
        <v>5</v>
      </c>
      <c r="AP389" s="14" t="s">
        <v>207</v>
      </c>
      <c r="AQ389" s="9">
        <v>30</v>
      </c>
      <c r="AR389" s="14" t="s">
        <v>207</v>
      </c>
      <c r="AS389" s="9" t="s">
        <v>43</v>
      </c>
      <c r="AT389" s="9" t="s">
        <v>346</v>
      </c>
      <c r="AU389" s="9" t="s">
        <v>319</v>
      </c>
      <c r="AV389" s="9" t="s">
        <v>320</v>
      </c>
      <c r="AW389" s="9" t="s">
        <v>687</v>
      </c>
      <c r="AX389" s="9">
        <v>9010600000</v>
      </c>
      <c r="AY389" s="99">
        <v>350</v>
      </c>
      <c r="AZ389" s="12" t="s">
        <v>207</v>
      </c>
      <c r="BA389" s="99">
        <v>23</v>
      </c>
      <c r="BB389" s="12" t="s">
        <v>207</v>
      </c>
      <c r="BC389" s="99">
        <v>21</v>
      </c>
      <c r="BD389" s="12" t="s">
        <v>207</v>
      </c>
      <c r="BE389" s="99">
        <v>45</v>
      </c>
      <c r="BF389" s="12" t="s">
        <v>321</v>
      </c>
      <c r="BG389" s="654">
        <v>44.667999999999999</v>
      </c>
      <c r="BH389" s="12" t="s">
        <v>321</v>
      </c>
      <c r="BI389" s="99">
        <v>36</v>
      </c>
      <c r="BJ389" s="12" t="s">
        <v>321</v>
      </c>
      <c r="BK389" s="754">
        <v>0</v>
      </c>
      <c r="BL389" s="12" t="s">
        <v>321</v>
      </c>
      <c r="BM389" s="754">
        <v>0.14799999999999999</v>
      </c>
      <c r="BN389" s="12" t="s">
        <v>321</v>
      </c>
      <c r="BO389" s="754">
        <v>8.52</v>
      </c>
      <c r="BP389" s="12" t="s">
        <v>321</v>
      </c>
      <c r="BQ389" s="754">
        <v>0</v>
      </c>
      <c r="BR389" s="12" t="s">
        <v>321</v>
      </c>
      <c r="BS389" s="654">
        <v>0</v>
      </c>
      <c r="BT389" s="12" t="s">
        <v>321</v>
      </c>
      <c r="BU389" s="654">
        <v>8.6679999999999993</v>
      </c>
      <c r="BV389" s="12" t="s">
        <v>321</v>
      </c>
      <c r="BW389" s="9">
        <v>0.17</v>
      </c>
      <c r="BX389" s="9" t="s">
        <v>322</v>
      </c>
      <c r="BY389" s="755">
        <v>137.80000000000001</v>
      </c>
      <c r="BZ389" s="9" t="s">
        <v>315</v>
      </c>
      <c r="CA389" s="755">
        <v>9.1</v>
      </c>
      <c r="CB389" s="9" t="s">
        <v>315</v>
      </c>
      <c r="CC389" s="755">
        <v>8.3000000000000007</v>
      </c>
      <c r="CD389" s="9" t="s">
        <v>315</v>
      </c>
      <c r="CE389" s="755">
        <v>97</v>
      </c>
      <c r="CF389" s="9" t="s">
        <v>323</v>
      </c>
      <c r="CG389" s="755">
        <v>79.400000000000006</v>
      </c>
      <c r="CH389" s="9" t="s">
        <v>323</v>
      </c>
      <c r="CI389" s="9"/>
      <c r="CJ389" s="9"/>
      <c r="CK389" s="9"/>
    </row>
    <row r="390" spans="1:89" s="98" customFormat="1" x14ac:dyDescent="0.25">
      <c r="A390" s="99">
        <v>10104110</v>
      </c>
      <c r="B390" s="99"/>
      <c r="C390" s="772">
        <v>3852</v>
      </c>
      <c r="D390" s="807">
        <v>0.05</v>
      </c>
      <c r="E390" s="772">
        <f t="shared" si="22"/>
        <v>4045</v>
      </c>
      <c r="F390" s="778">
        <v>1.1000000000000001</v>
      </c>
      <c r="G390" s="774">
        <f t="shared" si="23"/>
        <v>4450</v>
      </c>
      <c r="H390" s="776"/>
      <c r="I390" s="758"/>
      <c r="J390" s="776"/>
      <c r="K390" s="786"/>
      <c r="L390" s="9" t="s">
        <v>308</v>
      </c>
      <c r="M390" s="9" t="s">
        <v>3501</v>
      </c>
      <c r="N390" s="9" t="s">
        <v>397</v>
      </c>
      <c r="O390" s="9" t="s">
        <v>310</v>
      </c>
      <c r="P390" s="9" t="s">
        <v>624</v>
      </c>
      <c r="Q390" s="9" t="s">
        <v>625</v>
      </c>
      <c r="R390" s="9" t="s">
        <v>627</v>
      </c>
      <c r="S390" s="9" t="s">
        <v>348</v>
      </c>
      <c r="T390" s="98" t="s">
        <v>204</v>
      </c>
      <c r="U390" s="99" t="s">
        <v>639</v>
      </c>
      <c r="V390" s="99" t="s">
        <v>207</v>
      </c>
      <c r="W390" s="99" t="s">
        <v>640</v>
      </c>
      <c r="X390" s="99" t="s">
        <v>207</v>
      </c>
      <c r="Y390" s="99">
        <v>216</v>
      </c>
      <c r="Z390" s="99" t="s">
        <v>207</v>
      </c>
      <c r="AA390" s="9">
        <v>300</v>
      </c>
      <c r="AB390" s="99" t="s">
        <v>207</v>
      </c>
      <c r="AC390" s="9">
        <v>342</v>
      </c>
      <c r="AD390" s="9" t="s">
        <v>207</v>
      </c>
      <c r="AE390" s="9">
        <v>135</v>
      </c>
      <c r="AF390" s="9" t="s">
        <v>315</v>
      </c>
      <c r="AG390" s="14" t="s">
        <v>359</v>
      </c>
      <c r="AH390" s="14" t="s">
        <v>207</v>
      </c>
      <c r="AI390" s="14" t="s">
        <v>360</v>
      </c>
      <c r="AJ390" s="14" t="s">
        <v>207</v>
      </c>
      <c r="AK390" s="9">
        <v>5</v>
      </c>
      <c r="AL390" s="14" t="s">
        <v>207</v>
      </c>
      <c r="AM390" s="9">
        <v>5</v>
      </c>
      <c r="AN390" s="14" t="s">
        <v>207</v>
      </c>
      <c r="AO390" s="9">
        <v>5</v>
      </c>
      <c r="AP390" s="14" t="s">
        <v>207</v>
      </c>
      <c r="AQ390" s="9">
        <v>30</v>
      </c>
      <c r="AR390" s="14" t="s">
        <v>207</v>
      </c>
      <c r="AS390" s="9" t="s">
        <v>43</v>
      </c>
      <c r="AT390" s="9" t="s">
        <v>346</v>
      </c>
      <c r="AU390" s="9" t="s">
        <v>319</v>
      </c>
      <c r="AV390" s="9" t="s">
        <v>320</v>
      </c>
      <c r="AW390" s="9" t="s">
        <v>688</v>
      </c>
      <c r="AX390" s="9">
        <v>9010600000</v>
      </c>
      <c r="AY390" s="99">
        <v>373</v>
      </c>
      <c r="AZ390" s="12" t="s">
        <v>207</v>
      </c>
      <c r="BA390" s="99">
        <v>30</v>
      </c>
      <c r="BB390" s="12" t="s">
        <v>207</v>
      </c>
      <c r="BC390" s="99">
        <v>33</v>
      </c>
      <c r="BD390" s="12" t="s">
        <v>207</v>
      </c>
      <c r="BE390" s="99">
        <v>76</v>
      </c>
      <c r="BF390" s="12" t="s">
        <v>321</v>
      </c>
      <c r="BG390" s="654">
        <v>75.599000000000004</v>
      </c>
      <c r="BH390" s="12" t="s">
        <v>321</v>
      </c>
      <c r="BI390" s="99">
        <v>38</v>
      </c>
      <c r="BJ390" s="12" t="s">
        <v>321</v>
      </c>
      <c r="BK390" s="754">
        <v>0</v>
      </c>
      <c r="BL390" s="12" t="s">
        <v>321</v>
      </c>
      <c r="BM390" s="754">
        <v>0.312</v>
      </c>
      <c r="BN390" s="12" t="s">
        <v>321</v>
      </c>
      <c r="BO390" s="754">
        <v>2.1800000000000002</v>
      </c>
      <c r="BP390" s="12" t="s">
        <v>321</v>
      </c>
      <c r="BQ390" s="754">
        <v>0.02</v>
      </c>
      <c r="BR390" s="12" t="s">
        <v>321</v>
      </c>
      <c r="BS390" s="654">
        <v>35.087000000000003</v>
      </c>
      <c r="BT390" s="12" t="s">
        <v>321</v>
      </c>
      <c r="BU390" s="654">
        <v>37.598999999999997</v>
      </c>
      <c r="BV390" s="12" t="s">
        <v>321</v>
      </c>
      <c r="BW390" s="9">
        <v>0.38</v>
      </c>
      <c r="BX390" s="9" t="s">
        <v>322</v>
      </c>
      <c r="BY390" s="755">
        <v>146.9</v>
      </c>
      <c r="BZ390" s="9" t="s">
        <v>315</v>
      </c>
      <c r="CA390" s="755">
        <v>11.8</v>
      </c>
      <c r="CB390" s="9" t="s">
        <v>315</v>
      </c>
      <c r="CC390" s="755">
        <v>13</v>
      </c>
      <c r="CD390" s="9" t="s">
        <v>315</v>
      </c>
      <c r="CE390" s="755">
        <v>169.8</v>
      </c>
      <c r="CF390" s="9" t="s">
        <v>323</v>
      </c>
      <c r="CG390" s="755">
        <v>83.8</v>
      </c>
      <c r="CH390" s="9" t="s">
        <v>323</v>
      </c>
      <c r="CI390" s="9"/>
      <c r="CJ390" s="9"/>
      <c r="CK390" s="9"/>
    </row>
    <row r="391" spans="1:89" s="98" customFormat="1" x14ac:dyDescent="0.25">
      <c r="A391" s="99">
        <v>10104111</v>
      </c>
      <c r="B391" s="99"/>
      <c r="C391" s="772">
        <v>4121</v>
      </c>
      <c r="D391" s="807">
        <v>0.05</v>
      </c>
      <c r="E391" s="772">
        <f t="shared" si="22"/>
        <v>4327</v>
      </c>
      <c r="F391" s="778">
        <v>1.1000000000000001</v>
      </c>
      <c r="G391" s="774">
        <f t="shared" si="23"/>
        <v>4760</v>
      </c>
      <c r="H391" s="776"/>
      <c r="I391" s="758"/>
      <c r="J391" s="776"/>
      <c r="K391" s="786"/>
      <c r="L391" s="9" t="s">
        <v>308</v>
      </c>
      <c r="M391" s="9" t="s">
        <v>3502</v>
      </c>
      <c r="N391" s="9" t="s">
        <v>397</v>
      </c>
      <c r="O391" s="9" t="s">
        <v>310</v>
      </c>
      <c r="P391" s="9" t="s">
        <v>624</v>
      </c>
      <c r="Q391" s="9" t="s">
        <v>625</v>
      </c>
      <c r="R391" s="9" t="s">
        <v>627</v>
      </c>
      <c r="S391" s="9" t="s">
        <v>348</v>
      </c>
      <c r="T391" s="98" t="s">
        <v>204</v>
      </c>
      <c r="U391" s="99" t="s">
        <v>641</v>
      </c>
      <c r="V391" s="99" t="s">
        <v>207</v>
      </c>
      <c r="W391" s="99" t="s">
        <v>642</v>
      </c>
      <c r="X391" s="99" t="s">
        <v>207</v>
      </c>
      <c r="Y391" s="99">
        <v>229</v>
      </c>
      <c r="Z391" s="99" t="s">
        <v>207</v>
      </c>
      <c r="AA391" s="9">
        <v>320</v>
      </c>
      <c r="AB391" s="99" t="s">
        <v>207</v>
      </c>
      <c r="AC391" s="9">
        <v>366</v>
      </c>
      <c r="AD391" s="9" t="s">
        <v>207</v>
      </c>
      <c r="AE391" s="9">
        <v>144</v>
      </c>
      <c r="AF391" s="9" t="s">
        <v>315</v>
      </c>
      <c r="AG391" s="14" t="s">
        <v>361</v>
      </c>
      <c r="AH391" s="14" t="s">
        <v>207</v>
      </c>
      <c r="AI391" s="14" t="s">
        <v>362</v>
      </c>
      <c r="AJ391" s="14" t="s">
        <v>207</v>
      </c>
      <c r="AK391" s="9">
        <v>5</v>
      </c>
      <c r="AL391" s="14" t="s">
        <v>207</v>
      </c>
      <c r="AM391" s="9">
        <v>5</v>
      </c>
      <c r="AN391" s="14" t="s">
        <v>207</v>
      </c>
      <c r="AO391" s="9">
        <v>5</v>
      </c>
      <c r="AP391" s="14" t="s">
        <v>207</v>
      </c>
      <c r="AQ391" s="9">
        <v>30</v>
      </c>
      <c r="AR391" s="14" t="s">
        <v>207</v>
      </c>
      <c r="AS391" s="9" t="s">
        <v>43</v>
      </c>
      <c r="AT391" s="9" t="s">
        <v>346</v>
      </c>
      <c r="AU391" s="9" t="s">
        <v>319</v>
      </c>
      <c r="AV391" s="9" t="s">
        <v>320</v>
      </c>
      <c r="AW391" s="9" t="s">
        <v>689</v>
      </c>
      <c r="AX391" s="9">
        <v>9010600000</v>
      </c>
      <c r="AY391" s="99">
        <v>396</v>
      </c>
      <c r="AZ391" s="12" t="s">
        <v>207</v>
      </c>
      <c r="BA391" s="99">
        <v>30</v>
      </c>
      <c r="BB391" s="12" t="s">
        <v>207</v>
      </c>
      <c r="BC391" s="99">
        <v>33</v>
      </c>
      <c r="BD391" s="12" t="s">
        <v>207</v>
      </c>
      <c r="BE391" s="99">
        <v>81</v>
      </c>
      <c r="BF391" s="12" t="s">
        <v>321</v>
      </c>
      <c r="BG391" s="654">
        <v>80.266000000000005</v>
      </c>
      <c r="BH391" s="12" t="s">
        <v>321</v>
      </c>
      <c r="BI391" s="99">
        <v>41</v>
      </c>
      <c r="BJ391" s="12" t="s">
        <v>321</v>
      </c>
      <c r="BK391" s="754">
        <v>0</v>
      </c>
      <c r="BL391" s="12" t="s">
        <v>321</v>
      </c>
      <c r="BM391" s="754">
        <v>0.32100000000000001</v>
      </c>
      <c r="BN391" s="12" t="s">
        <v>321</v>
      </c>
      <c r="BO391" s="754">
        <v>2.1800000000000002</v>
      </c>
      <c r="BP391" s="12" t="s">
        <v>321</v>
      </c>
      <c r="BQ391" s="754">
        <v>0.02</v>
      </c>
      <c r="BR391" s="12" t="s">
        <v>321</v>
      </c>
      <c r="BS391" s="654">
        <v>36.744999999999997</v>
      </c>
      <c r="BT391" s="12" t="s">
        <v>321</v>
      </c>
      <c r="BU391" s="654">
        <v>39.265999999999998</v>
      </c>
      <c r="BV391" s="12" t="s">
        <v>321</v>
      </c>
      <c r="BW391" s="9">
        <v>0.4</v>
      </c>
      <c r="BX391" s="9" t="s">
        <v>322</v>
      </c>
      <c r="BY391" s="755">
        <v>155.9</v>
      </c>
      <c r="BZ391" s="9" t="s">
        <v>315</v>
      </c>
      <c r="CA391" s="755">
        <v>11.8</v>
      </c>
      <c r="CB391" s="9" t="s">
        <v>315</v>
      </c>
      <c r="CC391" s="755">
        <v>13</v>
      </c>
      <c r="CD391" s="9" t="s">
        <v>315</v>
      </c>
      <c r="CE391" s="755">
        <v>180.8</v>
      </c>
      <c r="CF391" s="9" t="s">
        <v>323</v>
      </c>
      <c r="CG391" s="755">
        <v>90.4</v>
      </c>
      <c r="CH391" s="9" t="s">
        <v>323</v>
      </c>
      <c r="CI391" s="9"/>
      <c r="CJ391" s="9"/>
      <c r="CK391" s="9"/>
    </row>
    <row r="392" spans="1:89" s="98" customFormat="1" x14ac:dyDescent="0.25">
      <c r="A392" s="99">
        <v>10104112</v>
      </c>
      <c r="B392" s="99"/>
      <c r="C392" s="772">
        <v>4405</v>
      </c>
      <c r="D392" s="807">
        <v>0.05</v>
      </c>
      <c r="E392" s="772">
        <f t="shared" si="22"/>
        <v>4625</v>
      </c>
      <c r="F392" s="778">
        <v>1.1000000000000001</v>
      </c>
      <c r="G392" s="774">
        <f t="shared" si="23"/>
        <v>5088</v>
      </c>
      <c r="H392" s="776"/>
      <c r="I392" s="758"/>
      <c r="J392" s="776"/>
      <c r="K392" s="786"/>
      <c r="L392" s="9" t="s">
        <v>308</v>
      </c>
      <c r="M392" s="9" t="s">
        <v>3503</v>
      </c>
      <c r="N392" s="9" t="s">
        <v>397</v>
      </c>
      <c r="O392" s="9" t="s">
        <v>310</v>
      </c>
      <c r="P392" s="9" t="s">
        <v>624</v>
      </c>
      <c r="Q392" s="9" t="s">
        <v>625</v>
      </c>
      <c r="R392" s="9" t="s">
        <v>627</v>
      </c>
      <c r="S392" s="9" t="s">
        <v>348</v>
      </c>
      <c r="T392" s="98" t="s">
        <v>204</v>
      </c>
      <c r="U392" s="99" t="s">
        <v>643</v>
      </c>
      <c r="V392" s="99" t="s">
        <v>207</v>
      </c>
      <c r="W392" s="99" t="s">
        <v>644</v>
      </c>
      <c r="X392" s="99" t="s">
        <v>207</v>
      </c>
      <c r="Y392" s="99">
        <v>241</v>
      </c>
      <c r="Z392" s="99" t="s">
        <v>207</v>
      </c>
      <c r="AA392" s="9">
        <v>340</v>
      </c>
      <c r="AB392" s="99" t="s">
        <v>207</v>
      </c>
      <c r="AC392" s="9">
        <v>389</v>
      </c>
      <c r="AD392" s="9" t="s">
        <v>207</v>
      </c>
      <c r="AE392" s="9">
        <v>153</v>
      </c>
      <c r="AF392" s="9" t="s">
        <v>315</v>
      </c>
      <c r="AG392" s="14" t="s">
        <v>363</v>
      </c>
      <c r="AH392" s="14" t="s">
        <v>207</v>
      </c>
      <c r="AI392" s="14" t="s">
        <v>364</v>
      </c>
      <c r="AJ392" s="14" t="s">
        <v>207</v>
      </c>
      <c r="AK392" s="9">
        <v>5</v>
      </c>
      <c r="AL392" s="14" t="s">
        <v>207</v>
      </c>
      <c r="AM392" s="9">
        <v>5</v>
      </c>
      <c r="AN392" s="14" t="s">
        <v>207</v>
      </c>
      <c r="AO392" s="9">
        <v>5</v>
      </c>
      <c r="AP392" s="14" t="s">
        <v>207</v>
      </c>
      <c r="AQ392" s="9">
        <v>30</v>
      </c>
      <c r="AR392" s="14" t="s">
        <v>207</v>
      </c>
      <c r="AS392" s="9" t="s">
        <v>43</v>
      </c>
      <c r="AT392" s="9" t="s">
        <v>346</v>
      </c>
      <c r="AU392" s="9" t="s">
        <v>319</v>
      </c>
      <c r="AV392" s="9" t="s">
        <v>320</v>
      </c>
      <c r="AW392" s="9" t="s">
        <v>690</v>
      </c>
      <c r="AX392" s="9">
        <v>9010600000</v>
      </c>
      <c r="AY392" s="99">
        <v>419</v>
      </c>
      <c r="AZ392" s="12" t="s">
        <v>207</v>
      </c>
      <c r="BA392" s="99">
        <v>30</v>
      </c>
      <c r="BB392" s="12" t="s">
        <v>207</v>
      </c>
      <c r="BC392" s="99">
        <v>33</v>
      </c>
      <c r="BD392" s="12" t="s">
        <v>207</v>
      </c>
      <c r="BE392" s="99">
        <v>84</v>
      </c>
      <c r="BF392" s="12" t="s">
        <v>321</v>
      </c>
      <c r="BG392" s="654">
        <v>83.906000000000006</v>
      </c>
      <c r="BH392" s="12" t="s">
        <v>321</v>
      </c>
      <c r="BI392" s="99">
        <v>43</v>
      </c>
      <c r="BJ392" s="12" t="s">
        <v>321</v>
      </c>
      <c r="BK392" s="754">
        <v>0</v>
      </c>
      <c r="BL392" s="12" t="s">
        <v>321</v>
      </c>
      <c r="BM392" s="754">
        <v>0.375</v>
      </c>
      <c r="BN392" s="12" t="s">
        <v>321</v>
      </c>
      <c r="BO392" s="754">
        <v>2.1800000000000002</v>
      </c>
      <c r="BP392" s="12" t="s">
        <v>321</v>
      </c>
      <c r="BQ392" s="754">
        <v>0.02</v>
      </c>
      <c r="BR392" s="12" t="s">
        <v>321</v>
      </c>
      <c r="BS392" s="654">
        <v>38.331000000000003</v>
      </c>
      <c r="BT392" s="12" t="s">
        <v>321</v>
      </c>
      <c r="BU392" s="654">
        <v>40.905999999999999</v>
      </c>
      <c r="BV392" s="12" t="s">
        <v>321</v>
      </c>
      <c r="BW392" s="9">
        <v>0.42</v>
      </c>
      <c r="BX392" s="9" t="s">
        <v>322</v>
      </c>
      <c r="BY392" s="755">
        <v>165</v>
      </c>
      <c r="BZ392" s="9" t="s">
        <v>315</v>
      </c>
      <c r="CA392" s="755">
        <v>11.8</v>
      </c>
      <c r="CB392" s="9" t="s">
        <v>315</v>
      </c>
      <c r="CC392" s="755">
        <v>13</v>
      </c>
      <c r="CD392" s="9" t="s">
        <v>315</v>
      </c>
      <c r="CE392" s="755">
        <v>191.8</v>
      </c>
      <c r="CF392" s="9" t="s">
        <v>323</v>
      </c>
      <c r="CG392" s="755">
        <v>94.8</v>
      </c>
      <c r="CH392" s="9" t="s">
        <v>323</v>
      </c>
      <c r="CI392" s="9"/>
      <c r="CJ392" s="9"/>
      <c r="CK392" s="9"/>
    </row>
    <row r="393" spans="1:89" s="98" customFormat="1" x14ac:dyDescent="0.25">
      <c r="A393" s="99">
        <v>10104388</v>
      </c>
      <c r="B393" s="99"/>
      <c r="C393" s="772">
        <v>4702</v>
      </c>
      <c r="D393" s="807">
        <v>0.05</v>
      </c>
      <c r="E393" s="772">
        <f t="shared" si="22"/>
        <v>4937</v>
      </c>
      <c r="F393" s="778">
        <v>1.1000000000000001</v>
      </c>
      <c r="G393" s="774">
        <f t="shared" si="23"/>
        <v>5431</v>
      </c>
      <c r="H393" s="776"/>
      <c r="I393" s="758"/>
      <c r="J393" s="776"/>
      <c r="K393" s="786"/>
      <c r="L393" s="9" t="s">
        <v>308</v>
      </c>
      <c r="M393" s="9" t="s">
        <v>3504</v>
      </c>
      <c r="N393" s="9" t="s">
        <v>397</v>
      </c>
      <c r="O393" s="9" t="s">
        <v>310</v>
      </c>
      <c r="P393" s="9" t="s">
        <v>624</v>
      </c>
      <c r="Q393" s="9" t="s">
        <v>625</v>
      </c>
      <c r="R393" s="9" t="s">
        <v>627</v>
      </c>
      <c r="S393" s="9" t="s">
        <v>348</v>
      </c>
      <c r="T393" s="98" t="s">
        <v>204</v>
      </c>
      <c r="U393" s="99" t="s">
        <v>645</v>
      </c>
      <c r="V393" s="99" t="s">
        <v>207</v>
      </c>
      <c r="W393" s="99" t="s">
        <v>646</v>
      </c>
      <c r="X393" s="99" t="s">
        <v>207</v>
      </c>
      <c r="Y393" s="99">
        <v>253</v>
      </c>
      <c r="Z393" s="99" t="s">
        <v>207</v>
      </c>
      <c r="AA393" s="9">
        <v>360</v>
      </c>
      <c r="AB393" s="99" t="s">
        <v>207</v>
      </c>
      <c r="AC393" s="9">
        <v>412</v>
      </c>
      <c r="AD393" s="9" t="s">
        <v>207</v>
      </c>
      <c r="AE393" s="9">
        <v>162</v>
      </c>
      <c r="AF393" s="9" t="s">
        <v>315</v>
      </c>
      <c r="AG393" s="14" t="s">
        <v>647</v>
      </c>
      <c r="AH393" s="14" t="s">
        <v>207</v>
      </c>
      <c r="AI393" s="14" t="s">
        <v>648</v>
      </c>
      <c r="AJ393" s="14" t="s">
        <v>207</v>
      </c>
      <c r="AK393" s="9">
        <v>5</v>
      </c>
      <c r="AL393" s="14" t="s">
        <v>207</v>
      </c>
      <c r="AM393" s="9">
        <v>5</v>
      </c>
      <c r="AN393" s="14" t="s">
        <v>207</v>
      </c>
      <c r="AO393" s="9">
        <v>5</v>
      </c>
      <c r="AP393" s="14" t="s">
        <v>207</v>
      </c>
      <c r="AQ393" s="9">
        <v>30</v>
      </c>
      <c r="AR393" s="14" t="s">
        <v>207</v>
      </c>
      <c r="AS393" s="9" t="s">
        <v>43</v>
      </c>
      <c r="AT393" s="9" t="s">
        <v>346</v>
      </c>
      <c r="AU393" s="9" t="s">
        <v>319</v>
      </c>
      <c r="AV393" s="9" t="s">
        <v>320</v>
      </c>
      <c r="AW393" s="9" t="s">
        <v>691</v>
      </c>
      <c r="AX393" s="9">
        <v>9010600000</v>
      </c>
      <c r="AY393" s="99">
        <v>434</v>
      </c>
      <c r="AZ393" s="12" t="s">
        <v>207</v>
      </c>
      <c r="BA393" s="99">
        <v>30</v>
      </c>
      <c r="BB393" s="12" t="s">
        <v>207</v>
      </c>
      <c r="BC393" s="99">
        <v>33</v>
      </c>
      <c r="BD393" s="12" t="s">
        <v>207</v>
      </c>
      <c r="BE393" s="99">
        <v>89</v>
      </c>
      <c r="BF393" s="12" t="s">
        <v>321</v>
      </c>
      <c r="BG393" s="654">
        <v>88.787999999999997</v>
      </c>
      <c r="BH393" s="12" t="s">
        <v>321</v>
      </c>
      <c r="BI393" s="99">
        <v>46</v>
      </c>
      <c r="BJ393" s="12" t="s">
        <v>321</v>
      </c>
      <c r="BK393" s="754">
        <v>0</v>
      </c>
      <c r="BL393" s="12" t="s">
        <v>321</v>
      </c>
      <c r="BM393" s="754">
        <v>0.35499999999999998</v>
      </c>
      <c r="BN393" s="12" t="s">
        <v>321</v>
      </c>
      <c r="BO393" s="754">
        <v>3</v>
      </c>
      <c r="BP393" s="12" t="s">
        <v>321</v>
      </c>
      <c r="BQ393" s="754">
        <v>0.02</v>
      </c>
      <c r="BR393" s="12" t="s">
        <v>321</v>
      </c>
      <c r="BS393" s="654">
        <v>39.412999999999997</v>
      </c>
      <c r="BT393" s="12" t="s">
        <v>321</v>
      </c>
      <c r="BU393" s="654">
        <v>42.787999999999997</v>
      </c>
      <c r="BV393" s="12" t="s">
        <v>321</v>
      </c>
      <c r="BW393" s="9">
        <v>0.44</v>
      </c>
      <c r="BX393" s="9" t="s">
        <v>322</v>
      </c>
      <c r="BY393" s="755">
        <v>170.9</v>
      </c>
      <c r="BZ393" s="9" t="s">
        <v>315</v>
      </c>
      <c r="CA393" s="755">
        <v>11.8</v>
      </c>
      <c r="CB393" s="9" t="s">
        <v>315</v>
      </c>
      <c r="CC393" s="755">
        <v>13</v>
      </c>
      <c r="CD393" s="9" t="s">
        <v>315</v>
      </c>
      <c r="CE393" s="755">
        <v>202.8</v>
      </c>
      <c r="CF393" s="9" t="s">
        <v>323</v>
      </c>
      <c r="CG393" s="755">
        <v>101.4</v>
      </c>
      <c r="CH393" s="9" t="s">
        <v>323</v>
      </c>
      <c r="CI393" s="9"/>
      <c r="CJ393" s="9"/>
      <c r="CK393" s="9"/>
    </row>
    <row r="394" spans="1:89" s="98" customFormat="1" x14ac:dyDescent="0.25">
      <c r="A394" s="99">
        <v>10104389</v>
      </c>
      <c r="B394" s="99"/>
      <c r="C394" s="772">
        <v>5014</v>
      </c>
      <c r="D394" s="807">
        <v>0.05</v>
      </c>
      <c r="E394" s="772">
        <f t="shared" si="22"/>
        <v>5265</v>
      </c>
      <c r="F394" s="778">
        <v>1.1000000000000001</v>
      </c>
      <c r="G394" s="774">
        <f t="shared" si="23"/>
        <v>5792</v>
      </c>
      <c r="H394" s="776"/>
      <c r="I394" s="758"/>
      <c r="J394" s="776"/>
      <c r="K394" s="786"/>
      <c r="L394" s="9" t="s">
        <v>308</v>
      </c>
      <c r="M394" s="9" t="s">
        <v>3505</v>
      </c>
      <c r="N394" s="9" t="s">
        <v>397</v>
      </c>
      <c r="O394" s="9" t="s">
        <v>310</v>
      </c>
      <c r="P394" s="9" t="s">
        <v>624</v>
      </c>
      <c r="Q394" s="9" t="s">
        <v>625</v>
      </c>
      <c r="R394" s="9" t="s">
        <v>627</v>
      </c>
      <c r="S394" s="9" t="s">
        <v>348</v>
      </c>
      <c r="T394" s="98" t="s">
        <v>204</v>
      </c>
      <c r="U394" s="99" t="s">
        <v>649</v>
      </c>
      <c r="V394" s="99" t="s">
        <v>207</v>
      </c>
      <c r="W394" s="99" t="s">
        <v>650</v>
      </c>
      <c r="X394" s="99" t="s">
        <v>207</v>
      </c>
      <c r="Y394" s="99">
        <v>266</v>
      </c>
      <c r="Z394" s="99" t="s">
        <v>207</v>
      </c>
      <c r="AA394" s="9">
        <v>380</v>
      </c>
      <c r="AB394" s="99" t="s">
        <v>207</v>
      </c>
      <c r="AC394" s="9">
        <v>436</v>
      </c>
      <c r="AD394" s="9" t="s">
        <v>207</v>
      </c>
      <c r="AE394" s="9">
        <v>172</v>
      </c>
      <c r="AF394" s="9" t="s">
        <v>315</v>
      </c>
      <c r="AG394" s="14" t="s">
        <v>367</v>
      </c>
      <c r="AH394" s="14" t="s">
        <v>207</v>
      </c>
      <c r="AI394" s="14" t="s">
        <v>368</v>
      </c>
      <c r="AJ394" s="14" t="s">
        <v>207</v>
      </c>
      <c r="AK394" s="9">
        <v>5</v>
      </c>
      <c r="AL394" s="14" t="s">
        <v>207</v>
      </c>
      <c r="AM394" s="9">
        <v>5</v>
      </c>
      <c r="AN394" s="14" t="s">
        <v>207</v>
      </c>
      <c r="AO394" s="9">
        <v>5</v>
      </c>
      <c r="AP394" s="14" t="s">
        <v>207</v>
      </c>
      <c r="AQ394" s="9">
        <v>30</v>
      </c>
      <c r="AR394" s="14" t="s">
        <v>207</v>
      </c>
      <c r="AS394" s="9" t="s">
        <v>43</v>
      </c>
      <c r="AT394" s="9" t="s">
        <v>346</v>
      </c>
      <c r="AU394" s="9" t="s">
        <v>319</v>
      </c>
      <c r="AV394" s="9" t="s">
        <v>320</v>
      </c>
      <c r="AW394" s="9" t="s">
        <v>692</v>
      </c>
      <c r="AX394" s="9">
        <v>9010600000</v>
      </c>
      <c r="AY394" s="99">
        <v>452</v>
      </c>
      <c r="AZ394" s="12" t="s">
        <v>207</v>
      </c>
      <c r="BA394" s="99">
        <v>30</v>
      </c>
      <c r="BB394" s="12" t="s">
        <v>207</v>
      </c>
      <c r="BC394" s="99">
        <v>33</v>
      </c>
      <c r="BD394" s="12" t="s">
        <v>207</v>
      </c>
      <c r="BE394" s="99">
        <v>94</v>
      </c>
      <c r="BF394" s="12" t="s">
        <v>321</v>
      </c>
      <c r="BG394" s="654">
        <v>93.257000000000005</v>
      </c>
      <c r="BH394" s="12" t="s">
        <v>321</v>
      </c>
      <c r="BI394" s="99">
        <v>49</v>
      </c>
      <c r="BJ394" s="12" t="s">
        <v>321</v>
      </c>
      <c r="BK394" s="754">
        <v>0</v>
      </c>
      <c r="BL394" s="12" t="s">
        <v>321</v>
      </c>
      <c r="BM394" s="754">
        <v>0.38200000000000001</v>
      </c>
      <c r="BN394" s="12" t="s">
        <v>321</v>
      </c>
      <c r="BO394" s="754">
        <v>3</v>
      </c>
      <c r="BP394" s="12" t="s">
        <v>321</v>
      </c>
      <c r="BQ394" s="754">
        <v>0.02</v>
      </c>
      <c r="BR394" s="12" t="s">
        <v>321</v>
      </c>
      <c r="BS394" s="654">
        <v>40.854999999999997</v>
      </c>
      <c r="BT394" s="12" t="s">
        <v>321</v>
      </c>
      <c r="BU394" s="654">
        <v>44.256999999999998</v>
      </c>
      <c r="BV394" s="12" t="s">
        <v>321</v>
      </c>
      <c r="BW394" s="9">
        <v>0.46</v>
      </c>
      <c r="BX394" s="9" t="s">
        <v>322</v>
      </c>
      <c r="BY394" s="755">
        <v>178</v>
      </c>
      <c r="BZ394" s="9" t="s">
        <v>315</v>
      </c>
      <c r="CA394" s="755">
        <v>11.8</v>
      </c>
      <c r="CB394" s="9" t="s">
        <v>315</v>
      </c>
      <c r="CC394" s="755">
        <v>13</v>
      </c>
      <c r="CD394" s="9" t="s">
        <v>315</v>
      </c>
      <c r="CE394" s="755">
        <v>213.8</v>
      </c>
      <c r="CF394" s="9" t="s">
        <v>323</v>
      </c>
      <c r="CG394" s="755">
        <v>108</v>
      </c>
      <c r="CH394" s="9" t="s">
        <v>323</v>
      </c>
      <c r="CI394" s="9"/>
      <c r="CJ394" s="9"/>
      <c r="CK394" s="9"/>
    </row>
    <row r="395" spans="1:89" s="98" customFormat="1" x14ac:dyDescent="0.25">
      <c r="A395" s="99">
        <v>10103736</v>
      </c>
      <c r="B395" s="99"/>
      <c r="C395" s="772">
        <v>2879</v>
      </c>
      <c r="D395" s="807">
        <v>0.05</v>
      </c>
      <c r="E395" s="772">
        <f t="shared" si="22"/>
        <v>3023</v>
      </c>
      <c r="F395" s="778">
        <v>1.1000000000000001</v>
      </c>
      <c r="G395" s="774">
        <f t="shared" si="23"/>
        <v>3325</v>
      </c>
      <c r="H395" s="776"/>
      <c r="I395" s="758"/>
      <c r="J395" s="776"/>
      <c r="K395" s="786"/>
      <c r="L395" s="9" t="s">
        <v>308</v>
      </c>
      <c r="M395" s="9" t="s">
        <v>3506</v>
      </c>
      <c r="N395" s="9" t="s">
        <v>309</v>
      </c>
      <c r="O395" s="9" t="s">
        <v>310</v>
      </c>
      <c r="P395" s="9" t="s">
        <v>624</v>
      </c>
      <c r="Q395" s="9" t="s">
        <v>625</v>
      </c>
      <c r="R395" s="9" t="s">
        <v>627</v>
      </c>
      <c r="S395" s="9" t="s">
        <v>348</v>
      </c>
      <c r="T395" s="98" t="s">
        <v>204</v>
      </c>
      <c r="U395" s="99" t="s">
        <v>631</v>
      </c>
      <c r="V395" s="99" t="s">
        <v>207</v>
      </c>
      <c r="W395" s="99" t="s">
        <v>632</v>
      </c>
      <c r="X395" s="99" t="s">
        <v>207</v>
      </c>
      <c r="Y395" s="99">
        <v>154</v>
      </c>
      <c r="Z395" s="99" t="s">
        <v>207</v>
      </c>
      <c r="AA395" s="9">
        <v>200</v>
      </c>
      <c r="AB395" s="99" t="s">
        <v>207</v>
      </c>
      <c r="AC395" s="9">
        <v>224</v>
      </c>
      <c r="AD395" s="9" t="s">
        <v>207</v>
      </c>
      <c r="AE395" s="9">
        <v>88</v>
      </c>
      <c r="AF395" s="9" t="s">
        <v>315</v>
      </c>
      <c r="AG395" s="14" t="s">
        <v>349</v>
      </c>
      <c r="AH395" s="14" t="s">
        <v>207</v>
      </c>
      <c r="AI395" s="14" t="s">
        <v>350</v>
      </c>
      <c r="AJ395" s="14" t="s">
        <v>207</v>
      </c>
      <c r="AK395" s="9">
        <v>5</v>
      </c>
      <c r="AL395" s="14" t="s">
        <v>207</v>
      </c>
      <c r="AM395" s="9">
        <v>5</v>
      </c>
      <c r="AN395" s="14" t="s">
        <v>207</v>
      </c>
      <c r="AO395" s="9">
        <v>5</v>
      </c>
      <c r="AP395" s="14" t="s">
        <v>207</v>
      </c>
      <c r="AQ395" s="9">
        <v>30</v>
      </c>
      <c r="AR395" s="14" t="s">
        <v>207</v>
      </c>
      <c r="AS395" s="9" t="s">
        <v>41</v>
      </c>
      <c r="AT395" s="9" t="s">
        <v>344</v>
      </c>
      <c r="AU395" s="9" t="s">
        <v>319</v>
      </c>
      <c r="AV395" s="9" t="s">
        <v>320</v>
      </c>
      <c r="AW395" s="9" t="s">
        <v>693</v>
      </c>
      <c r="AX395" s="9">
        <v>9010600000</v>
      </c>
      <c r="AY395" s="99">
        <v>270</v>
      </c>
      <c r="AZ395" s="12" t="s">
        <v>207</v>
      </c>
      <c r="BA395" s="99">
        <v>23</v>
      </c>
      <c r="BB395" s="12" t="s">
        <v>207</v>
      </c>
      <c r="BC395" s="99">
        <v>21</v>
      </c>
      <c r="BD395" s="12" t="s">
        <v>207</v>
      </c>
      <c r="BE395" s="99">
        <v>35</v>
      </c>
      <c r="BF395" s="12" t="s">
        <v>321</v>
      </c>
      <c r="BG395" s="654">
        <v>34.841000000000001</v>
      </c>
      <c r="BH395" s="12" t="s">
        <v>321</v>
      </c>
      <c r="BI395" s="99">
        <v>27</v>
      </c>
      <c r="BJ395" s="12" t="s">
        <v>321</v>
      </c>
      <c r="BK395" s="754">
        <v>0</v>
      </c>
      <c r="BL395" s="12" t="s">
        <v>321</v>
      </c>
      <c r="BM395" s="754">
        <v>0.129</v>
      </c>
      <c r="BN395" s="12" t="s">
        <v>321</v>
      </c>
      <c r="BO395" s="754">
        <v>7.7119999999999997</v>
      </c>
      <c r="BP395" s="12" t="s">
        <v>321</v>
      </c>
      <c r="BQ395" s="754">
        <v>0</v>
      </c>
      <c r="BR395" s="12" t="s">
        <v>321</v>
      </c>
      <c r="BS395" s="654">
        <v>0</v>
      </c>
      <c r="BT395" s="12" t="s">
        <v>321</v>
      </c>
      <c r="BU395" s="654">
        <v>7.8410000000000002</v>
      </c>
      <c r="BV395" s="12" t="s">
        <v>321</v>
      </c>
      <c r="BW395" s="9">
        <v>0.13</v>
      </c>
      <c r="BX395" s="9" t="s">
        <v>322</v>
      </c>
      <c r="BY395" s="755">
        <v>106.3</v>
      </c>
      <c r="BZ395" s="9" t="s">
        <v>315</v>
      </c>
      <c r="CA395" s="755">
        <v>9.1</v>
      </c>
      <c r="CB395" s="9" t="s">
        <v>315</v>
      </c>
      <c r="CC395" s="755">
        <v>8.3000000000000007</v>
      </c>
      <c r="CD395" s="9" t="s">
        <v>315</v>
      </c>
      <c r="CE395" s="755">
        <v>75</v>
      </c>
      <c r="CF395" s="9" t="s">
        <v>323</v>
      </c>
      <c r="CG395" s="755">
        <v>59.5</v>
      </c>
      <c r="CH395" s="9" t="s">
        <v>323</v>
      </c>
      <c r="CI395" s="9"/>
      <c r="CJ395" s="9"/>
      <c r="CK395" s="9"/>
    </row>
    <row r="396" spans="1:89" s="98" customFormat="1" x14ac:dyDescent="0.25">
      <c r="A396" s="99">
        <v>10103737</v>
      </c>
      <c r="B396" s="99"/>
      <c r="C396" s="772">
        <v>3077</v>
      </c>
      <c r="D396" s="807">
        <v>0.05</v>
      </c>
      <c r="E396" s="772">
        <f t="shared" si="22"/>
        <v>3231</v>
      </c>
      <c r="F396" s="778">
        <v>1.1000000000000001</v>
      </c>
      <c r="G396" s="774">
        <f t="shared" si="23"/>
        <v>3554</v>
      </c>
      <c r="H396" s="776"/>
      <c r="I396" s="758"/>
      <c r="J396" s="776"/>
      <c r="K396" s="786"/>
      <c r="L396" s="9" t="s">
        <v>308</v>
      </c>
      <c r="M396" s="9" t="s">
        <v>3507</v>
      </c>
      <c r="N396" s="9" t="s">
        <v>309</v>
      </c>
      <c r="O396" s="9" t="s">
        <v>310</v>
      </c>
      <c r="P396" s="9" t="s">
        <v>624</v>
      </c>
      <c r="Q396" s="9" t="s">
        <v>625</v>
      </c>
      <c r="R396" s="9" t="s">
        <v>627</v>
      </c>
      <c r="S396" s="9" t="s">
        <v>348</v>
      </c>
      <c r="T396" s="98" t="s">
        <v>204</v>
      </c>
      <c r="U396" s="99" t="s">
        <v>633</v>
      </c>
      <c r="V396" s="99" t="s">
        <v>207</v>
      </c>
      <c r="W396" s="99" t="s">
        <v>634</v>
      </c>
      <c r="X396" s="99" t="s">
        <v>207</v>
      </c>
      <c r="Y396" s="99">
        <v>166</v>
      </c>
      <c r="Z396" s="99" t="s">
        <v>207</v>
      </c>
      <c r="AA396" s="9">
        <v>220</v>
      </c>
      <c r="AB396" s="99" t="s">
        <v>207</v>
      </c>
      <c r="AC396" s="9">
        <v>248</v>
      </c>
      <c r="AD396" s="9" t="s">
        <v>207</v>
      </c>
      <c r="AE396" s="9">
        <v>98</v>
      </c>
      <c r="AF396" s="9" t="s">
        <v>315</v>
      </c>
      <c r="AG396" s="14" t="s">
        <v>351</v>
      </c>
      <c r="AH396" s="14" t="s">
        <v>207</v>
      </c>
      <c r="AI396" s="14" t="s">
        <v>352</v>
      </c>
      <c r="AJ396" s="14" t="s">
        <v>207</v>
      </c>
      <c r="AK396" s="9">
        <v>5</v>
      </c>
      <c r="AL396" s="14" t="s">
        <v>207</v>
      </c>
      <c r="AM396" s="9">
        <v>5</v>
      </c>
      <c r="AN396" s="14" t="s">
        <v>207</v>
      </c>
      <c r="AO396" s="9">
        <v>5</v>
      </c>
      <c r="AP396" s="14" t="s">
        <v>207</v>
      </c>
      <c r="AQ396" s="9">
        <v>30</v>
      </c>
      <c r="AR396" s="14" t="s">
        <v>207</v>
      </c>
      <c r="AS396" s="9" t="s">
        <v>41</v>
      </c>
      <c r="AT396" s="9" t="s">
        <v>344</v>
      </c>
      <c r="AU396" s="9" t="s">
        <v>319</v>
      </c>
      <c r="AV396" s="9" t="s">
        <v>320</v>
      </c>
      <c r="AW396" s="9" t="s">
        <v>694</v>
      </c>
      <c r="AX396" s="9">
        <v>9010600000</v>
      </c>
      <c r="AY396" s="99">
        <v>290</v>
      </c>
      <c r="AZ396" s="12" t="s">
        <v>207</v>
      </c>
      <c r="BA396" s="99">
        <v>23</v>
      </c>
      <c r="BB396" s="12" t="s">
        <v>207</v>
      </c>
      <c r="BC396" s="99">
        <v>21</v>
      </c>
      <c r="BD396" s="12" t="s">
        <v>207</v>
      </c>
      <c r="BE396" s="99">
        <v>38</v>
      </c>
      <c r="BF396" s="12" t="s">
        <v>321</v>
      </c>
      <c r="BG396" s="654">
        <v>37.552999999999997</v>
      </c>
      <c r="BH396" s="12" t="s">
        <v>321</v>
      </c>
      <c r="BI396" s="99">
        <v>29</v>
      </c>
      <c r="BJ396" s="12" t="s">
        <v>321</v>
      </c>
      <c r="BK396" s="754">
        <v>0</v>
      </c>
      <c r="BL396" s="12" t="s">
        <v>321</v>
      </c>
      <c r="BM396" s="754">
        <v>0.129</v>
      </c>
      <c r="BN396" s="12" t="s">
        <v>321</v>
      </c>
      <c r="BO396" s="754">
        <v>8.4239999999999995</v>
      </c>
      <c r="BP396" s="12" t="s">
        <v>321</v>
      </c>
      <c r="BQ396" s="754">
        <v>0</v>
      </c>
      <c r="BR396" s="12" t="s">
        <v>321</v>
      </c>
      <c r="BS396" s="654">
        <v>0</v>
      </c>
      <c r="BT396" s="12" t="s">
        <v>321</v>
      </c>
      <c r="BU396" s="654">
        <v>8.5530000000000008</v>
      </c>
      <c r="BV396" s="12" t="s">
        <v>321</v>
      </c>
      <c r="BW396" s="9">
        <v>0.14000000000000001</v>
      </c>
      <c r="BX396" s="9" t="s">
        <v>322</v>
      </c>
      <c r="BY396" s="755">
        <v>114.2</v>
      </c>
      <c r="BZ396" s="9" t="s">
        <v>315</v>
      </c>
      <c r="CA396" s="755">
        <v>9.1</v>
      </c>
      <c r="CB396" s="9" t="s">
        <v>315</v>
      </c>
      <c r="CC396" s="755">
        <v>8.3000000000000007</v>
      </c>
      <c r="CD396" s="9" t="s">
        <v>315</v>
      </c>
      <c r="CE396" s="755">
        <v>79.400000000000006</v>
      </c>
      <c r="CF396" s="9" t="s">
        <v>323</v>
      </c>
      <c r="CG396" s="755">
        <v>63.9</v>
      </c>
      <c r="CH396" s="9" t="s">
        <v>323</v>
      </c>
      <c r="CI396" s="9"/>
      <c r="CJ396" s="9"/>
      <c r="CK396" s="9"/>
    </row>
    <row r="397" spans="1:89" s="98" customFormat="1" x14ac:dyDescent="0.25">
      <c r="A397" s="99">
        <v>10103738</v>
      </c>
      <c r="B397" s="99"/>
      <c r="C397" s="772">
        <v>3290</v>
      </c>
      <c r="D397" s="807">
        <v>0.05</v>
      </c>
      <c r="E397" s="772">
        <f t="shared" si="22"/>
        <v>3455</v>
      </c>
      <c r="F397" s="778">
        <v>1.1000000000000001</v>
      </c>
      <c r="G397" s="774">
        <f t="shared" si="23"/>
        <v>3801</v>
      </c>
      <c r="H397" s="776"/>
      <c r="I397" s="758"/>
      <c r="J397" s="776"/>
      <c r="K397" s="786"/>
      <c r="L397" s="9" t="s">
        <v>308</v>
      </c>
      <c r="M397" s="9" t="s">
        <v>3508</v>
      </c>
      <c r="N397" s="9" t="s">
        <v>309</v>
      </c>
      <c r="O397" s="9" t="s">
        <v>310</v>
      </c>
      <c r="P397" s="9" t="s">
        <v>624</v>
      </c>
      <c r="Q397" s="9" t="s">
        <v>625</v>
      </c>
      <c r="R397" s="9" t="s">
        <v>627</v>
      </c>
      <c r="S397" s="9" t="s">
        <v>348</v>
      </c>
      <c r="T397" s="98" t="s">
        <v>204</v>
      </c>
      <c r="U397" s="99" t="s">
        <v>635</v>
      </c>
      <c r="V397" s="99" t="s">
        <v>207</v>
      </c>
      <c r="W397" s="99" t="s">
        <v>636</v>
      </c>
      <c r="X397" s="99" t="s">
        <v>207</v>
      </c>
      <c r="Y397" s="99">
        <v>179</v>
      </c>
      <c r="Z397" s="99" t="s">
        <v>207</v>
      </c>
      <c r="AA397" s="9">
        <v>240</v>
      </c>
      <c r="AB397" s="99" t="s">
        <v>207</v>
      </c>
      <c r="AC397" s="9">
        <v>271</v>
      </c>
      <c r="AD397" s="9" t="s">
        <v>207</v>
      </c>
      <c r="AE397" s="9">
        <v>107</v>
      </c>
      <c r="AF397" s="9" t="s">
        <v>315</v>
      </c>
      <c r="AG397" s="14" t="s">
        <v>353</v>
      </c>
      <c r="AH397" s="14" t="s">
        <v>207</v>
      </c>
      <c r="AI397" s="14" t="s">
        <v>354</v>
      </c>
      <c r="AJ397" s="14" t="s">
        <v>207</v>
      </c>
      <c r="AK397" s="9">
        <v>5</v>
      </c>
      <c r="AL397" s="14" t="s">
        <v>207</v>
      </c>
      <c r="AM397" s="9">
        <v>5</v>
      </c>
      <c r="AN397" s="14" t="s">
        <v>207</v>
      </c>
      <c r="AO397" s="9">
        <v>5</v>
      </c>
      <c r="AP397" s="14" t="s">
        <v>207</v>
      </c>
      <c r="AQ397" s="9">
        <v>30</v>
      </c>
      <c r="AR397" s="14" t="s">
        <v>207</v>
      </c>
      <c r="AS397" s="9" t="s">
        <v>41</v>
      </c>
      <c r="AT397" s="9" t="s">
        <v>344</v>
      </c>
      <c r="AU397" s="9" t="s">
        <v>319</v>
      </c>
      <c r="AV397" s="9" t="s">
        <v>320</v>
      </c>
      <c r="AW397" s="9" t="s">
        <v>695</v>
      </c>
      <c r="AX397" s="9">
        <v>9010600000</v>
      </c>
      <c r="AY397" s="99">
        <v>310</v>
      </c>
      <c r="AZ397" s="12" t="s">
        <v>207</v>
      </c>
      <c r="BA397" s="99">
        <v>23</v>
      </c>
      <c r="BB397" s="12" t="s">
        <v>207</v>
      </c>
      <c r="BC397" s="99">
        <v>21</v>
      </c>
      <c r="BD397" s="12" t="s">
        <v>207</v>
      </c>
      <c r="BE397" s="99">
        <v>41</v>
      </c>
      <c r="BF397" s="12" t="s">
        <v>321</v>
      </c>
      <c r="BG397" s="654">
        <v>40.643999999999998</v>
      </c>
      <c r="BH397" s="12" t="s">
        <v>321</v>
      </c>
      <c r="BI397" s="99">
        <v>31</v>
      </c>
      <c r="BJ397" s="12" t="s">
        <v>321</v>
      </c>
      <c r="BK397" s="754">
        <v>0</v>
      </c>
      <c r="BL397" s="12" t="s">
        <v>321</v>
      </c>
      <c r="BM397" s="754">
        <v>0.14799999999999999</v>
      </c>
      <c r="BN397" s="12" t="s">
        <v>321</v>
      </c>
      <c r="BO397" s="754">
        <v>9.4960000000000004</v>
      </c>
      <c r="BP397" s="12" t="s">
        <v>321</v>
      </c>
      <c r="BQ397" s="754">
        <v>0</v>
      </c>
      <c r="BR397" s="12" t="s">
        <v>321</v>
      </c>
      <c r="BS397" s="654">
        <v>0</v>
      </c>
      <c r="BT397" s="12" t="s">
        <v>321</v>
      </c>
      <c r="BU397" s="654">
        <v>9.6440000000000001</v>
      </c>
      <c r="BV397" s="12" t="s">
        <v>321</v>
      </c>
      <c r="BW397" s="9">
        <v>0.15</v>
      </c>
      <c r="BX397" s="9" t="s">
        <v>322</v>
      </c>
      <c r="BY397" s="755">
        <v>122</v>
      </c>
      <c r="BZ397" s="9" t="s">
        <v>315</v>
      </c>
      <c r="CA397" s="755">
        <v>9.1</v>
      </c>
      <c r="CB397" s="9" t="s">
        <v>315</v>
      </c>
      <c r="CC397" s="755">
        <v>8.3000000000000007</v>
      </c>
      <c r="CD397" s="9" t="s">
        <v>315</v>
      </c>
      <c r="CE397" s="755">
        <v>86</v>
      </c>
      <c r="CF397" s="9" t="s">
        <v>323</v>
      </c>
      <c r="CG397" s="755">
        <v>68.3</v>
      </c>
      <c r="CH397" s="9" t="s">
        <v>323</v>
      </c>
      <c r="CI397" s="9"/>
      <c r="CJ397" s="9"/>
      <c r="CK397" s="9"/>
    </row>
    <row r="398" spans="1:89" s="98" customFormat="1" x14ac:dyDescent="0.25">
      <c r="A398" s="99">
        <v>10101181</v>
      </c>
      <c r="B398" s="99"/>
      <c r="C398" s="772">
        <v>3518</v>
      </c>
      <c r="D398" s="807">
        <v>0.05</v>
      </c>
      <c r="E398" s="772">
        <f t="shared" si="22"/>
        <v>3694</v>
      </c>
      <c r="F398" s="778">
        <v>1.1000000000000001</v>
      </c>
      <c r="G398" s="774">
        <f t="shared" si="23"/>
        <v>4063</v>
      </c>
      <c r="H398" s="776"/>
      <c r="I398" s="758"/>
      <c r="J398" s="776"/>
      <c r="K398" s="786"/>
      <c r="L398" s="9" t="s">
        <v>308</v>
      </c>
      <c r="M398" s="9" t="s">
        <v>3509</v>
      </c>
      <c r="N398" s="9" t="s">
        <v>309</v>
      </c>
      <c r="O398" s="9" t="s">
        <v>310</v>
      </c>
      <c r="P398" s="9" t="s">
        <v>624</v>
      </c>
      <c r="Q398" s="9" t="s">
        <v>625</v>
      </c>
      <c r="R398" s="9" t="s">
        <v>627</v>
      </c>
      <c r="S398" s="9" t="s">
        <v>348</v>
      </c>
      <c r="T398" s="98" t="s">
        <v>204</v>
      </c>
      <c r="U398" s="99">
        <v>156</v>
      </c>
      <c r="V398" s="99" t="s">
        <v>207</v>
      </c>
      <c r="W398" s="99">
        <v>250</v>
      </c>
      <c r="X398" s="99" t="s">
        <v>207</v>
      </c>
      <c r="Y398" s="99">
        <v>191</v>
      </c>
      <c r="Z398" s="99" t="s">
        <v>207</v>
      </c>
      <c r="AA398" s="9">
        <v>260</v>
      </c>
      <c r="AB398" s="99" t="s">
        <v>207</v>
      </c>
      <c r="AC398" s="9">
        <v>295</v>
      </c>
      <c r="AD398" s="9" t="s">
        <v>207</v>
      </c>
      <c r="AE398" s="9">
        <v>116</v>
      </c>
      <c r="AF398" s="9" t="s">
        <v>315</v>
      </c>
      <c r="AG398" s="14" t="s">
        <v>355</v>
      </c>
      <c r="AH398" s="14" t="s">
        <v>207</v>
      </c>
      <c r="AI398" s="14" t="s">
        <v>356</v>
      </c>
      <c r="AJ398" s="14" t="s">
        <v>207</v>
      </c>
      <c r="AK398" s="9">
        <v>5</v>
      </c>
      <c r="AL398" s="14" t="s">
        <v>207</v>
      </c>
      <c r="AM398" s="9">
        <v>5</v>
      </c>
      <c r="AN398" s="14" t="s">
        <v>207</v>
      </c>
      <c r="AO398" s="9">
        <v>5</v>
      </c>
      <c r="AP398" s="14" t="s">
        <v>207</v>
      </c>
      <c r="AQ398" s="9">
        <v>30</v>
      </c>
      <c r="AR398" s="14" t="s">
        <v>207</v>
      </c>
      <c r="AS398" s="9" t="s">
        <v>41</v>
      </c>
      <c r="AT398" s="9" t="s">
        <v>344</v>
      </c>
      <c r="AU398" s="9" t="s">
        <v>319</v>
      </c>
      <c r="AV398" s="9" t="s">
        <v>320</v>
      </c>
      <c r="AW398" s="9" t="s">
        <v>696</v>
      </c>
      <c r="AX398" s="9">
        <v>9010600000</v>
      </c>
      <c r="AY398" s="99">
        <v>330</v>
      </c>
      <c r="AZ398" s="12" t="s">
        <v>207</v>
      </c>
      <c r="BA398" s="99">
        <v>23</v>
      </c>
      <c r="BB398" s="12" t="s">
        <v>207</v>
      </c>
      <c r="BC398" s="99">
        <v>21</v>
      </c>
      <c r="BD398" s="12" t="s">
        <v>207</v>
      </c>
      <c r="BE398" s="99">
        <v>43</v>
      </c>
      <c r="BF398" s="12" t="s">
        <v>321</v>
      </c>
      <c r="BG398" s="654">
        <v>42.875999999999998</v>
      </c>
      <c r="BH398" s="12" t="s">
        <v>321</v>
      </c>
      <c r="BI398" s="99">
        <v>33</v>
      </c>
      <c r="BJ398" s="12" t="s">
        <v>321</v>
      </c>
      <c r="BK398" s="754">
        <v>0</v>
      </c>
      <c r="BL398" s="12" t="s">
        <v>321</v>
      </c>
      <c r="BM398" s="754">
        <v>0.14799999999999999</v>
      </c>
      <c r="BN398" s="12" t="s">
        <v>321</v>
      </c>
      <c r="BO398" s="754">
        <v>9.7279999999999998</v>
      </c>
      <c r="BP398" s="12" t="s">
        <v>321</v>
      </c>
      <c r="BQ398" s="754">
        <v>0</v>
      </c>
      <c r="BR398" s="12" t="s">
        <v>321</v>
      </c>
      <c r="BS398" s="654">
        <v>0</v>
      </c>
      <c r="BT398" s="12" t="s">
        <v>321</v>
      </c>
      <c r="BU398" s="654">
        <v>9.8759999999999994</v>
      </c>
      <c r="BV398" s="12" t="s">
        <v>321</v>
      </c>
      <c r="BW398" s="9">
        <v>0.16</v>
      </c>
      <c r="BX398" s="9" t="s">
        <v>322</v>
      </c>
      <c r="BY398" s="755">
        <v>129.9</v>
      </c>
      <c r="BZ398" s="9" t="s">
        <v>315</v>
      </c>
      <c r="CA398" s="755">
        <v>9.1</v>
      </c>
      <c r="CB398" s="9" t="s">
        <v>315</v>
      </c>
      <c r="CC398" s="755">
        <v>8.3000000000000007</v>
      </c>
      <c r="CD398" s="9" t="s">
        <v>315</v>
      </c>
      <c r="CE398" s="755">
        <v>90.4</v>
      </c>
      <c r="CF398" s="9" t="s">
        <v>323</v>
      </c>
      <c r="CG398" s="755">
        <v>72.8</v>
      </c>
      <c r="CH398" s="9" t="s">
        <v>323</v>
      </c>
      <c r="CI398" s="9"/>
      <c r="CJ398" s="9"/>
      <c r="CK398" s="9"/>
    </row>
    <row r="399" spans="1:89" s="98" customFormat="1" x14ac:dyDescent="0.25">
      <c r="A399" s="99">
        <v>10103739</v>
      </c>
      <c r="B399" s="99"/>
      <c r="C399" s="772">
        <v>3757</v>
      </c>
      <c r="D399" s="807">
        <v>0.05</v>
      </c>
      <c r="E399" s="772">
        <f t="shared" si="22"/>
        <v>3945</v>
      </c>
      <c r="F399" s="778">
        <v>1.1000000000000001</v>
      </c>
      <c r="G399" s="774">
        <f t="shared" si="23"/>
        <v>4340</v>
      </c>
      <c r="H399" s="776"/>
      <c r="I399" s="758"/>
      <c r="J399" s="776"/>
      <c r="K399" s="786"/>
      <c r="L399" s="9" t="s">
        <v>308</v>
      </c>
      <c r="M399" s="9" t="s">
        <v>3510</v>
      </c>
      <c r="N399" s="9" t="s">
        <v>309</v>
      </c>
      <c r="O399" s="9" t="s">
        <v>310</v>
      </c>
      <c r="P399" s="9" t="s">
        <v>624</v>
      </c>
      <c r="Q399" s="9" t="s">
        <v>625</v>
      </c>
      <c r="R399" s="9" t="s">
        <v>627</v>
      </c>
      <c r="S399" s="9" t="s">
        <v>348</v>
      </c>
      <c r="T399" s="98" t="s">
        <v>204</v>
      </c>
      <c r="U399" s="99" t="s">
        <v>637</v>
      </c>
      <c r="V399" s="99" t="s">
        <v>207</v>
      </c>
      <c r="W399" s="99" t="s">
        <v>638</v>
      </c>
      <c r="X399" s="99" t="s">
        <v>207</v>
      </c>
      <c r="Y399" s="99">
        <v>204</v>
      </c>
      <c r="Z399" s="99" t="s">
        <v>207</v>
      </c>
      <c r="AA399" s="9">
        <v>280</v>
      </c>
      <c r="AB399" s="99" t="s">
        <v>207</v>
      </c>
      <c r="AC399" s="9">
        <v>319</v>
      </c>
      <c r="AD399" s="9" t="s">
        <v>207</v>
      </c>
      <c r="AE399" s="9">
        <v>126</v>
      </c>
      <c r="AF399" s="9" t="s">
        <v>315</v>
      </c>
      <c r="AG399" s="14" t="s">
        <v>357</v>
      </c>
      <c r="AH399" s="14" t="s">
        <v>207</v>
      </c>
      <c r="AI399" s="14" t="s">
        <v>358</v>
      </c>
      <c r="AJ399" s="14" t="s">
        <v>207</v>
      </c>
      <c r="AK399" s="9">
        <v>5</v>
      </c>
      <c r="AL399" s="14" t="s">
        <v>207</v>
      </c>
      <c r="AM399" s="9">
        <v>5</v>
      </c>
      <c r="AN399" s="14" t="s">
        <v>207</v>
      </c>
      <c r="AO399" s="9">
        <v>5</v>
      </c>
      <c r="AP399" s="14" t="s">
        <v>207</v>
      </c>
      <c r="AQ399" s="9">
        <v>30</v>
      </c>
      <c r="AR399" s="14" t="s">
        <v>207</v>
      </c>
      <c r="AS399" s="9" t="s">
        <v>41</v>
      </c>
      <c r="AT399" s="9" t="s">
        <v>344</v>
      </c>
      <c r="AU399" s="9" t="s">
        <v>319</v>
      </c>
      <c r="AV399" s="9" t="s">
        <v>320</v>
      </c>
      <c r="AW399" s="9" t="s">
        <v>697</v>
      </c>
      <c r="AX399" s="9">
        <v>9010600000</v>
      </c>
      <c r="AY399" s="99">
        <v>350</v>
      </c>
      <c r="AZ399" s="12" t="s">
        <v>207</v>
      </c>
      <c r="BA399" s="99">
        <v>23</v>
      </c>
      <c r="BB399" s="12" t="s">
        <v>207</v>
      </c>
      <c r="BC399" s="99">
        <v>21</v>
      </c>
      <c r="BD399" s="12" t="s">
        <v>207</v>
      </c>
      <c r="BE399" s="99">
        <v>45</v>
      </c>
      <c r="BF399" s="12" t="s">
        <v>321</v>
      </c>
      <c r="BG399" s="654">
        <v>44.667999999999999</v>
      </c>
      <c r="BH399" s="12" t="s">
        <v>321</v>
      </c>
      <c r="BI399" s="99">
        <v>36</v>
      </c>
      <c r="BJ399" s="12" t="s">
        <v>321</v>
      </c>
      <c r="BK399" s="754">
        <v>0</v>
      </c>
      <c r="BL399" s="12" t="s">
        <v>321</v>
      </c>
      <c r="BM399" s="754">
        <v>0.14799999999999999</v>
      </c>
      <c r="BN399" s="12" t="s">
        <v>321</v>
      </c>
      <c r="BO399" s="754">
        <v>8.52</v>
      </c>
      <c r="BP399" s="12" t="s">
        <v>321</v>
      </c>
      <c r="BQ399" s="754">
        <v>0</v>
      </c>
      <c r="BR399" s="12" t="s">
        <v>321</v>
      </c>
      <c r="BS399" s="654">
        <v>0</v>
      </c>
      <c r="BT399" s="12" t="s">
        <v>321</v>
      </c>
      <c r="BU399" s="654">
        <v>8.6679999999999993</v>
      </c>
      <c r="BV399" s="12" t="s">
        <v>321</v>
      </c>
      <c r="BW399" s="9">
        <v>0.17</v>
      </c>
      <c r="BX399" s="9" t="s">
        <v>322</v>
      </c>
      <c r="BY399" s="755">
        <v>137.80000000000001</v>
      </c>
      <c r="BZ399" s="9" t="s">
        <v>315</v>
      </c>
      <c r="CA399" s="755">
        <v>9.1</v>
      </c>
      <c r="CB399" s="9" t="s">
        <v>315</v>
      </c>
      <c r="CC399" s="755">
        <v>8.3000000000000007</v>
      </c>
      <c r="CD399" s="9" t="s">
        <v>315</v>
      </c>
      <c r="CE399" s="755">
        <v>97</v>
      </c>
      <c r="CF399" s="9" t="s">
        <v>323</v>
      </c>
      <c r="CG399" s="755">
        <v>79.400000000000006</v>
      </c>
      <c r="CH399" s="9" t="s">
        <v>323</v>
      </c>
      <c r="CI399" s="9"/>
      <c r="CJ399" s="9"/>
      <c r="CK399" s="9"/>
    </row>
    <row r="400" spans="1:89" s="98" customFormat="1" x14ac:dyDescent="0.25">
      <c r="A400" s="99">
        <v>10103740</v>
      </c>
      <c r="B400" s="99"/>
      <c r="C400" s="772">
        <v>4012</v>
      </c>
      <c r="D400" s="807">
        <v>0.05</v>
      </c>
      <c r="E400" s="772">
        <f t="shared" si="22"/>
        <v>4213</v>
      </c>
      <c r="F400" s="778">
        <v>1.1000000000000001</v>
      </c>
      <c r="G400" s="774">
        <f t="shared" si="23"/>
        <v>4634</v>
      </c>
      <c r="H400" s="776"/>
      <c r="I400" s="758"/>
      <c r="J400" s="776"/>
      <c r="K400" s="786"/>
      <c r="L400" s="9" t="s">
        <v>308</v>
      </c>
      <c r="M400" s="9" t="s">
        <v>3511</v>
      </c>
      <c r="N400" s="9" t="s">
        <v>309</v>
      </c>
      <c r="O400" s="9" t="s">
        <v>310</v>
      </c>
      <c r="P400" s="9" t="s">
        <v>624</v>
      </c>
      <c r="Q400" s="9" t="s">
        <v>625</v>
      </c>
      <c r="R400" s="9" t="s">
        <v>627</v>
      </c>
      <c r="S400" s="9" t="s">
        <v>348</v>
      </c>
      <c r="T400" s="98" t="s">
        <v>204</v>
      </c>
      <c r="U400" s="99" t="s">
        <v>639</v>
      </c>
      <c r="V400" s="99" t="s">
        <v>207</v>
      </c>
      <c r="W400" s="99" t="s">
        <v>640</v>
      </c>
      <c r="X400" s="99" t="s">
        <v>207</v>
      </c>
      <c r="Y400" s="99">
        <v>216</v>
      </c>
      <c r="Z400" s="99" t="s">
        <v>207</v>
      </c>
      <c r="AA400" s="9">
        <v>300</v>
      </c>
      <c r="AB400" s="99" t="s">
        <v>207</v>
      </c>
      <c r="AC400" s="9">
        <v>342</v>
      </c>
      <c r="AD400" s="9" t="s">
        <v>207</v>
      </c>
      <c r="AE400" s="9">
        <v>135</v>
      </c>
      <c r="AF400" s="9" t="s">
        <v>315</v>
      </c>
      <c r="AG400" s="14" t="s">
        <v>359</v>
      </c>
      <c r="AH400" s="14" t="s">
        <v>207</v>
      </c>
      <c r="AI400" s="14" t="s">
        <v>360</v>
      </c>
      <c r="AJ400" s="14" t="s">
        <v>207</v>
      </c>
      <c r="AK400" s="9">
        <v>5</v>
      </c>
      <c r="AL400" s="14" t="s">
        <v>207</v>
      </c>
      <c r="AM400" s="9">
        <v>5</v>
      </c>
      <c r="AN400" s="14" t="s">
        <v>207</v>
      </c>
      <c r="AO400" s="9">
        <v>5</v>
      </c>
      <c r="AP400" s="14" t="s">
        <v>207</v>
      </c>
      <c r="AQ400" s="9">
        <v>30</v>
      </c>
      <c r="AR400" s="14" t="s">
        <v>207</v>
      </c>
      <c r="AS400" s="9" t="s">
        <v>41</v>
      </c>
      <c r="AT400" s="9" t="s">
        <v>344</v>
      </c>
      <c r="AU400" s="9" t="s">
        <v>319</v>
      </c>
      <c r="AV400" s="9" t="s">
        <v>320</v>
      </c>
      <c r="AW400" s="9" t="s">
        <v>698</v>
      </c>
      <c r="AX400" s="9">
        <v>9010600000</v>
      </c>
      <c r="AY400" s="99">
        <v>373</v>
      </c>
      <c r="AZ400" s="12" t="s">
        <v>207</v>
      </c>
      <c r="BA400" s="99">
        <v>30</v>
      </c>
      <c r="BB400" s="12" t="s">
        <v>207</v>
      </c>
      <c r="BC400" s="99">
        <v>33</v>
      </c>
      <c r="BD400" s="12" t="s">
        <v>207</v>
      </c>
      <c r="BE400" s="99">
        <v>76</v>
      </c>
      <c r="BF400" s="12" t="s">
        <v>321</v>
      </c>
      <c r="BG400" s="654">
        <v>75.599000000000004</v>
      </c>
      <c r="BH400" s="12" t="s">
        <v>321</v>
      </c>
      <c r="BI400" s="99">
        <v>38</v>
      </c>
      <c r="BJ400" s="12" t="s">
        <v>321</v>
      </c>
      <c r="BK400" s="754">
        <v>0</v>
      </c>
      <c r="BL400" s="12" t="s">
        <v>321</v>
      </c>
      <c r="BM400" s="754">
        <v>0.312</v>
      </c>
      <c r="BN400" s="12" t="s">
        <v>321</v>
      </c>
      <c r="BO400" s="754">
        <v>2.1800000000000002</v>
      </c>
      <c r="BP400" s="12" t="s">
        <v>321</v>
      </c>
      <c r="BQ400" s="754">
        <v>0.02</v>
      </c>
      <c r="BR400" s="12" t="s">
        <v>321</v>
      </c>
      <c r="BS400" s="654">
        <v>35.087000000000003</v>
      </c>
      <c r="BT400" s="12" t="s">
        <v>321</v>
      </c>
      <c r="BU400" s="654">
        <v>37.598999999999997</v>
      </c>
      <c r="BV400" s="12" t="s">
        <v>321</v>
      </c>
      <c r="BW400" s="9">
        <v>0.38</v>
      </c>
      <c r="BX400" s="9" t="s">
        <v>322</v>
      </c>
      <c r="BY400" s="755">
        <v>146.9</v>
      </c>
      <c r="BZ400" s="9" t="s">
        <v>315</v>
      </c>
      <c r="CA400" s="755">
        <v>11.8</v>
      </c>
      <c r="CB400" s="9" t="s">
        <v>315</v>
      </c>
      <c r="CC400" s="755">
        <v>13</v>
      </c>
      <c r="CD400" s="9" t="s">
        <v>315</v>
      </c>
      <c r="CE400" s="755">
        <v>169.8</v>
      </c>
      <c r="CF400" s="9" t="s">
        <v>323</v>
      </c>
      <c r="CG400" s="755">
        <v>83.8</v>
      </c>
      <c r="CH400" s="9" t="s">
        <v>323</v>
      </c>
      <c r="CI400" s="9"/>
      <c r="CJ400" s="9"/>
      <c r="CK400" s="9"/>
    </row>
    <row r="401" spans="1:89" s="98" customFormat="1" x14ac:dyDescent="0.25">
      <c r="A401" s="99">
        <v>10103741</v>
      </c>
      <c r="B401" s="99"/>
      <c r="C401" s="772">
        <v>4282</v>
      </c>
      <c r="D401" s="807">
        <v>0.05</v>
      </c>
      <c r="E401" s="772">
        <f t="shared" si="22"/>
        <v>4496</v>
      </c>
      <c r="F401" s="778">
        <v>1.1000000000000001</v>
      </c>
      <c r="G401" s="774">
        <f t="shared" si="23"/>
        <v>4946</v>
      </c>
      <c r="H401" s="776"/>
      <c r="I401" s="758"/>
      <c r="J401" s="776"/>
      <c r="K401" s="786"/>
      <c r="L401" s="9" t="s">
        <v>308</v>
      </c>
      <c r="M401" s="9" t="s">
        <v>3512</v>
      </c>
      <c r="N401" s="9" t="s">
        <v>309</v>
      </c>
      <c r="O401" s="9" t="s">
        <v>310</v>
      </c>
      <c r="P401" s="9" t="s">
        <v>624</v>
      </c>
      <c r="Q401" s="9" t="s">
        <v>625</v>
      </c>
      <c r="R401" s="9" t="s">
        <v>627</v>
      </c>
      <c r="S401" s="9" t="s">
        <v>348</v>
      </c>
      <c r="T401" s="98" t="s">
        <v>204</v>
      </c>
      <c r="U401" s="99" t="s">
        <v>641</v>
      </c>
      <c r="V401" s="99" t="s">
        <v>207</v>
      </c>
      <c r="W401" s="99" t="s">
        <v>642</v>
      </c>
      <c r="X401" s="99" t="s">
        <v>207</v>
      </c>
      <c r="Y401" s="99">
        <v>229</v>
      </c>
      <c r="Z401" s="99" t="s">
        <v>207</v>
      </c>
      <c r="AA401" s="9">
        <v>320</v>
      </c>
      <c r="AB401" s="99" t="s">
        <v>207</v>
      </c>
      <c r="AC401" s="9">
        <v>366</v>
      </c>
      <c r="AD401" s="9" t="s">
        <v>207</v>
      </c>
      <c r="AE401" s="9">
        <v>144</v>
      </c>
      <c r="AF401" s="9" t="s">
        <v>315</v>
      </c>
      <c r="AG401" s="14" t="s">
        <v>361</v>
      </c>
      <c r="AH401" s="14" t="s">
        <v>207</v>
      </c>
      <c r="AI401" s="14" t="s">
        <v>362</v>
      </c>
      <c r="AJ401" s="14" t="s">
        <v>207</v>
      </c>
      <c r="AK401" s="9">
        <v>5</v>
      </c>
      <c r="AL401" s="14" t="s">
        <v>207</v>
      </c>
      <c r="AM401" s="9">
        <v>5</v>
      </c>
      <c r="AN401" s="14" t="s">
        <v>207</v>
      </c>
      <c r="AO401" s="9">
        <v>5</v>
      </c>
      <c r="AP401" s="14" t="s">
        <v>207</v>
      </c>
      <c r="AQ401" s="9">
        <v>30</v>
      </c>
      <c r="AR401" s="14" t="s">
        <v>207</v>
      </c>
      <c r="AS401" s="9" t="s">
        <v>41</v>
      </c>
      <c r="AT401" s="9" t="s">
        <v>344</v>
      </c>
      <c r="AU401" s="9" t="s">
        <v>319</v>
      </c>
      <c r="AV401" s="9" t="s">
        <v>320</v>
      </c>
      <c r="AW401" s="9" t="s">
        <v>699</v>
      </c>
      <c r="AX401" s="9">
        <v>9010600000</v>
      </c>
      <c r="AY401" s="99">
        <v>396</v>
      </c>
      <c r="AZ401" s="12" t="s">
        <v>207</v>
      </c>
      <c r="BA401" s="99">
        <v>30</v>
      </c>
      <c r="BB401" s="12" t="s">
        <v>207</v>
      </c>
      <c r="BC401" s="99">
        <v>33</v>
      </c>
      <c r="BD401" s="12" t="s">
        <v>207</v>
      </c>
      <c r="BE401" s="99">
        <v>81</v>
      </c>
      <c r="BF401" s="12" t="s">
        <v>321</v>
      </c>
      <c r="BG401" s="654">
        <v>80.266000000000005</v>
      </c>
      <c r="BH401" s="12" t="s">
        <v>321</v>
      </c>
      <c r="BI401" s="99">
        <v>41</v>
      </c>
      <c r="BJ401" s="12" t="s">
        <v>321</v>
      </c>
      <c r="BK401" s="754">
        <v>0</v>
      </c>
      <c r="BL401" s="12" t="s">
        <v>321</v>
      </c>
      <c r="BM401" s="754">
        <v>0.32100000000000001</v>
      </c>
      <c r="BN401" s="12" t="s">
        <v>321</v>
      </c>
      <c r="BO401" s="754">
        <v>2.1800000000000002</v>
      </c>
      <c r="BP401" s="12" t="s">
        <v>321</v>
      </c>
      <c r="BQ401" s="754">
        <v>0.02</v>
      </c>
      <c r="BR401" s="12" t="s">
        <v>321</v>
      </c>
      <c r="BS401" s="654">
        <v>36.744999999999997</v>
      </c>
      <c r="BT401" s="12" t="s">
        <v>321</v>
      </c>
      <c r="BU401" s="654">
        <v>39.265999999999998</v>
      </c>
      <c r="BV401" s="12" t="s">
        <v>321</v>
      </c>
      <c r="BW401" s="9">
        <v>0.4</v>
      </c>
      <c r="BX401" s="9" t="s">
        <v>322</v>
      </c>
      <c r="BY401" s="755">
        <v>155.9</v>
      </c>
      <c r="BZ401" s="9" t="s">
        <v>315</v>
      </c>
      <c r="CA401" s="755">
        <v>11.8</v>
      </c>
      <c r="CB401" s="9" t="s">
        <v>315</v>
      </c>
      <c r="CC401" s="755">
        <v>13</v>
      </c>
      <c r="CD401" s="9" t="s">
        <v>315</v>
      </c>
      <c r="CE401" s="755">
        <v>180.8</v>
      </c>
      <c r="CF401" s="9" t="s">
        <v>323</v>
      </c>
      <c r="CG401" s="755">
        <v>90.4</v>
      </c>
      <c r="CH401" s="9" t="s">
        <v>323</v>
      </c>
      <c r="CI401" s="9"/>
      <c r="CJ401" s="9"/>
      <c r="CK401" s="9"/>
    </row>
    <row r="402" spans="1:89" s="98" customFormat="1" x14ac:dyDescent="0.25">
      <c r="A402" s="99">
        <v>10103742</v>
      </c>
      <c r="B402" s="99"/>
      <c r="C402" s="772">
        <v>4564</v>
      </c>
      <c r="D402" s="807">
        <v>0.05</v>
      </c>
      <c r="E402" s="772">
        <f t="shared" si="22"/>
        <v>4792</v>
      </c>
      <c r="F402" s="778">
        <v>1.1000000000000001</v>
      </c>
      <c r="G402" s="774">
        <f t="shared" si="23"/>
        <v>5271</v>
      </c>
      <c r="H402" s="776"/>
      <c r="I402" s="758"/>
      <c r="J402" s="776"/>
      <c r="K402" s="786"/>
      <c r="L402" s="9" t="s">
        <v>308</v>
      </c>
      <c r="M402" s="9" t="s">
        <v>3513</v>
      </c>
      <c r="N402" s="9" t="s">
        <v>309</v>
      </c>
      <c r="O402" s="9" t="s">
        <v>310</v>
      </c>
      <c r="P402" s="9" t="s">
        <v>624</v>
      </c>
      <c r="Q402" s="9" t="s">
        <v>625</v>
      </c>
      <c r="R402" s="9" t="s">
        <v>627</v>
      </c>
      <c r="S402" s="9" t="s">
        <v>348</v>
      </c>
      <c r="T402" s="98" t="s">
        <v>204</v>
      </c>
      <c r="U402" s="99" t="s">
        <v>643</v>
      </c>
      <c r="V402" s="99" t="s">
        <v>207</v>
      </c>
      <c r="W402" s="99" t="s">
        <v>644</v>
      </c>
      <c r="X402" s="99" t="s">
        <v>207</v>
      </c>
      <c r="Y402" s="99">
        <v>241</v>
      </c>
      <c r="Z402" s="99" t="s">
        <v>207</v>
      </c>
      <c r="AA402" s="9">
        <v>340</v>
      </c>
      <c r="AB402" s="99" t="s">
        <v>207</v>
      </c>
      <c r="AC402" s="9">
        <v>389</v>
      </c>
      <c r="AD402" s="9" t="s">
        <v>207</v>
      </c>
      <c r="AE402" s="9">
        <v>153</v>
      </c>
      <c r="AF402" s="9" t="s">
        <v>315</v>
      </c>
      <c r="AG402" s="14" t="s">
        <v>363</v>
      </c>
      <c r="AH402" s="14" t="s">
        <v>207</v>
      </c>
      <c r="AI402" s="14" t="s">
        <v>364</v>
      </c>
      <c r="AJ402" s="14" t="s">
        <v>207</v>
      </c>
      <c r="AK402" s="9">
        <v>5</v>
      </c>
      <c r="AL402" s="14" t="s">
        <v>207</v>
      </c>
      <c r="AM402" s="9">
        <v>5</v>
      </c>
      <c r="AN402" s="14" t="s">
        <v>207</v>
      </c>
      <c r="AO402" s="9">
        <v>5</v>
      </c>
      <c r="AP402" s="14" t="s">
        <v>207</v>
      </c>
      <c r="AQ402" s="9">
        <v>30</v>
      </c>
      <c r="AR402" s="14" t="s">
        <v>207</v>
      </c>
      <c r="AS402" s="9" t="s">
        <v>41</v>
      </c>
      <c r="AT402" s="9" t="s">
        <v>344</v>
      </c>
      <c r="AU402" s="9" t="s">
        <v>319</v>
      </c>
      <c r="AV402" s="9" t="s">
        <v>320</v>
      </c>
      <c r="AW402" s="9" t="s">
        <v>700</v>
      </c>
      <c r="AX402" s="9">
        <v>9010600000</v>
      </c>
      <c r="AY402" s="99">
        <v>419</v>
      </c>
      <c r="AZ402" s="12" t="s">
        <v>207</v>
      </c>
      <c r="BA402" s="99">
        <v>30</v>
      </c>
      <c r="BB402" s="12" t="s">
        <v>207</v>
      </c>
      <c r="BC402" s="99">
        <v>33</v>
      </c>
      <c r="BD402" s="12" t="s">
        <v>207</v>
      </c>
      <c r="BE402" s="99">
        <v>84</v>
      </c>
      <c r="BF402" s="12" t="s">
        <v>321</v>
      </c>
      <c r="BG402" s="654">
        <v>83.906000000000006</v>
      </c>
      <c r="BH402" s="12" t="s">
        <v>321</v>
      </c>
      <c r="BI402" s="99">
        <v>43</v>
      </c>
      <c r="BJ402" s="12" t="s">
        <v>321</v>
      </c>
      <c r="BK402" s="754">
        <v>0</v>
      </c>
      <c r="BL402" s="12" t="s">
        <v>321</v>
      </c>
      <c r="BM402" s="754">
        <v>0.375</v>
      </c>
      <c r="BN402" s="12" t="s">
        <v>321</v>
      </c>
      <c r="BO402" s="754">
        <v>2.1800000000000002</v>
      </c>
      <c r="BP402" s="12" t="s">
        <v>321</v>
      </c>
      <c r="BQ402" s="754">
        <v>0.02</v>
      </c>
      <c r="BR402" s="12" t="s">
        <v>321</v>
      </c>
      <c r="BS402" s="654">
        <v>38.331000000000003</v>
      </c>
      <c r="BT402" s="12" t="s">
        <v>321</v>
      </c>
      <c r="BU402" s="654">
        <v>40.905999999999999</v>
      </c>
      <c r="BV402" s="12" t="s">
        <v>321</v>
      </c>
      <c r="BW402" s="9">
        <v>0.42</v>
      </c>
      <c r="BX402" s="9" t="s">
        <v>322</v>
      </c>
      <c r="BY402" s="755">
        <v>165</v>
      </c>
      <c r="BZ402" s="9" t="s">
        <v>315</v>
      </c>
      <c r="CA402" s="755">
        <v>11.8</v>
      </c>
      <c r="CB402" s="9" t="s">
        <v>315</v>
      </c>
      <c r="CC402" s="755">
        <v>13</v>
      </c>
      <c r="CD402" s="9" t="s">
        <v>315</v>
      </c>
      <c r="CE402" s="755">
        <v>191.8</v>
      </c>
      <c r="CF402" s="9" t="s">
        <v>323</v>
      </c>
      <c r="CG402" s="755">
        <v>94.8</v>
      </c>
      <c r="CH402" s="9" t="s">
        <v>323</v>
      </c>
      <c r="CI402" s="9"/>
      <c r="CJ402" s="9"/>
      <c r="CK402" s="9"/>
    </row>
    <row r="403" spans="1:89" s="98" customFormat="1" x14ac:dyDescent="0.25">
      <c r="A403" s="99">
        <v>10104352</v>
      </c>
      <c r="B403" s="99"/>
      <c r="C403" s="772">
        <v>4862</v>
      </c>
      <c r="D403" s="807">
        <v>0.05</v>
      </c>
      <c r="E403" s="772">
        <f t="shared" si="22"/>
        <v>5105</v>
      </c>
      <c r="F403" s="778">
        <v>1.1000000000000001</v>
      </c>
      <c r="G403" s="774">
        <f t="shared" si="23"/>
        <v>5616</v>
      </c>
      <c r="H403" s="776"/>
      <c r="I403" s="758"/>
      <c r="J403" s="776"/>
      <c r="K403" s="786"/>
      <c r="L403" s="9" t="s">
        <v>308</v>
      </c>
      <c r="M403" s="9" t="s">
        <v>3514</v>
      </c>
      <c r="N403" s="9" t="s">
        <v>309</v>
      </c>
      <c r="O403" s="9" t="s">
        <v>310</v>
      </c>
      <c r="P403" s="9" t="s">
        <v>624</v>
      </c>
      <c r="Q403" s="9" t="s">
        <v>625</v>
      </c>
      <c r="R403" s="9" t="s">
        <v>627</v>
      </c>
      <c r="S403" s="9" t="s">
        <v>348</v>
      </c>
      <c r="T403" s="98" t="s">
        <v>204</v>
      </c>
      <c r="U403" s="99" t="s">
        <v>645</v>
      </c>
      <c r="V403" s="99" t="s">
        <v>207</v>
      </c>
      <c r="W403" s="99" t="s">
        <v>646</v>
      </c>
      <c r="X403" s="99" t="s">
        <v>207</v>
      </c>
      <c r="Y403" s="99">
        <v>253</v>
      </c>
      <c r="Z403" s="99" t="s">
        <v>207</v>
      </c>
      <c r="AA403" s="9">
        <v>360</v>
      </c>
      <c r="AB403" s="99" t="s">
        <v>207</v>
      </c>
      <c r="AC403" s="9">
        <v>412</v>
      </c>
      <c r="AD403" s="9" t="s">
        <v>207</v>
      </c>
      <c r="AE403" s="9">
        <v>162</v>
      </c>
      <c r="AF403" s="9" t="s">
        <v>315</v>
      </c>
      <c r="AG403" s="14" t="s">
        <v>647</v>
      </c>
      <c r="AH403" s="14" t="s">
        <v>207</v>
      </c>
      <c r="AI403" s="14" t="s">
        <v>648</v>
      </c>
      <c r="AJ403" s="14" t="s">
        <v>207</v>
      </c>
      <c r="AK403" s="9">
        <v>5</v>
      </c>
      <c r="AL403" s="14" t="s">
        <v>207</v>
      </c>
      <c r="AM403" s="9">
        <v>5</v>
      </c>
      <c r="AN403" s="14" t="s">
        <v>207</v>
      </c>
      <c r="AO403" s="9">
        <v>5</v>
      </c>
      <c r="AP403" s="14" t="s">
        <v>207</v>
      </c>
      <c r="AQ403" s="9">
        <v>30</v>
      </c>
      <c r="AR403" s="14" t="s">
        <v>207</v>
      </c>
      <c r="AS403" s="9" t="s">
        <v>41</v>
      </c>
      <c r="AT403" s="9" t="s">
        <v>344</v>
      </c>
      <c r="AU403" s="9" t="s">
        <v>319</v>
      </c>
      <c r="AV403" s="9" t="s">
        <v>320</v>
      </c>
      <c r="AW403" s="9" t="s">
        <v>701</v>
      </c>
      <c r="AX403" s="9">
        <v>9010600000</v>
      </c>
      <c r="AY403" s="99">
        <v>434</v>
      </c>
      <c r="AZ403" s="12" t="s">
        <v>207</v>
      </c>
      <c r="BA403" s="99">
        <v>30</v>
      </c>
      <c r="BB403" s="12" t="s">
        <v>207</v>
      </c>
      <c r="BC403" s="99">
        <v>33</v>
      </c>
      <c r="BD403" s="12" t="s">
        <v>207</v>
      </c>
      <c r="BE403" s="99">
        <v>89</v>
      </c>
      <c r="BF403" s="12" t="s">
        <v>321</v>
      </c>
      <c r="BG403" s="654">
        <v>88.787999999999997</v>
      </c>
      <c r="BH403" s="12" t="s">
        <v>321</v>
      </c>
      <c r="BI403" s="99">
        <v>46</v>
      </c>
      <c r="BJ403" s="12" t="s">
        <v>321</v>
      </c>
      <c r="BK403" s="754">
        <v>0</v>
      </c>
      <c r="BL403" s="12" t="s">
        <v>321</v>
      </c>
      <c r="BM403" s="754">
        <v>0.35499999999999998</v>
      </c>
      <c r="BN403" s="12" t="s">
        <v>321</v>
      </c>
      <c r="BO403" s="754">
        <v>3</v>
      </c>
      <c r="BP403" s="12" t="s">
        <v>321</v>
      </c>
      <c r="BQ403" s="754">
        <v>0.02</v>
      </c>
      <c r="BR403" s="12" t="s">
        <v>321</v>
      </c>
      <c r="BS403" s="654">
        <v>39.412999999999997</v>
      </c>
      <c r="BT403" s="12" t="s">
        <v>321</v>
      </c>
      <c r="BU403" s="654">
        <v>42.787999999999997</v>
      </c>
      <c r="BV403" s="12" t="s">
        <v>321</v>
      </c>
      <c r="BW403" s="9">
        <v>0.44</v>
      </c>
      <c r="BX403" s="9" t="s">
        <v>322</v>
      </c>
      <c r="BY403" s="755">
        <v>170.9</v>
      </c>
      <c r="BZ403" s="9" t="s">
        <v>315</v>
      </c>
      <c r="CA403" s="755">
        <v>11.8</v>
      </c>
      <c r="CB403" s="9" t="s">
        <v>315</v>
      </c>
      <c r="CC403" s="755">
        <v>13</v>
      </c>
      <c r="CD403" s="9" t="s">
        <v>315</v>
      </c>
      <c r="CE403" s="755">
        <v>202.8</v>
      </c>
      <c r="CF403" s="9" t="s">
        <v>323</v>
      </c>
      <c r="CG403" s="755">
        <v>101.4</v>
      </c>
      <c r="CH403" s="9" t="s">
        <v>323</v>
      </c>
      <c r="CI403" s="9"/>
      <c r="CJ403" s="9"/>
      <c r="CK403" s="9"/>
    </row>
    <row r="404" spans="1:89" s="98" customFormat="1" x14ac:dyDescent="0.25">
      <c r="A404" s="99">
        <v>10104353</v>
      </c>
      <c r="B404" s="99"/>
      <c r="C404" s="772">
        <v>5174</v>
      </c>
      <c r="D404" s="807">
        <v>0.05</v>
      </c>
      <c r="E404" s="772">
        <f t="shared" si="22"/>
        <v>5433</v>
      </c>
      <c r="F404" s="778">
        <v>1.1000000000000001</v>
      </c>
      <c r="G404" s="774">
        <f t="shared" si="23"/>
        <v>5976</v>
      </c>
      <c r="H404" s="776"/>
      <c r="I404" s="758"/>
      <c r="J404" s="776"/>
      <c r="K404" s="786"/>
      <c r="L404" s="9" t="s">
        <v>308</v>
      </c>
      <c r="M404" s="9" t="s">
        <v>3515</v>
      </c>
      <c r="N404" s="9" t="s">
        <v>309</v>
      </c>
      <c r="O404" s="9" t="s">
        <v>310</v>
      </c>
      <c r="P404" s="9" t="s">
        <v>624</v>
      </c>
      <c r="Q404" s="9" t="s">
        <v>625</v>
      </c>
      <c r="R404" s="9" t="s">
        <v>627</v>
      </c>
      <c r="S404" s="9" t="s">
        <v>348</v>
      </c>
      <c r="T404" s="98" t="s">
        <v>204</v>
      </c>
      <c r="U404" s="99" t="s">
        <v>649</v>
      </c>
      <c r="V404" s="99" t="s">
        <v>207</v>
      </c>
      <c r="W404" s="99" t="s">
        <v>650</v>
      </c>
      <c r="X404" s="99" t="s">
        <v>207</v>
      </c>
      <c r="Y404" s="99">
        <v>266</v>
      </c>
      <c r="Z404" s="99" t="s">
        <v>207</v>
      </c>
      <c r="AA404" s="9">
        <v>380</v>
      </c>
      <c r="AB404" s="99" t="s">
        <v>207</v>
      </c>
      <c r="AC404" s="9">
        <v>436</v>
      </c>
      <c r="AD404" s="9" t="s">
        <v>207</v>
      </c>
      <c r="AE404" s="9">
        <v>172</v>
      </c>
      <c r="AF404" s="9" t="s">
        <v>315</v>
      </c>
      <c r="AG404" s="14" t="s">
        <v>367</v>
      </c>
      <c r="AH404" s="14" t="s">
        <v>207</v>
      </c>
      <c r="AI404" s="14" t="s">
        <v>368</v>
      </c>
      <c r="AJ404" s="14" t="s">
        <v>207</v>
      </c>
      <c r="AK404" s="9">
        <v>5</v>
      </c>
      <c r="AL404" s="14" t="s">
        <v>207</v>
      </c>
      <c r="AM404" s="9">
        <v>5</v>
      </c>
      <c r="AN404" s="14" t="s">
        <v>207</v>
      </c>
      <c r="AO404" s="9">
        <v>5</v>
      </c>
      <c r="AP404" s="14" t="s">
        <v>207</v>
      </c>
      <c r="AQ404" s="9">
        <v>30</v>
      </c>
      <c r="AR404" s="14" t="s">
        <v>207</v>
      </c>
      <c r="AS404" s="9" t="s">
        <v>41</v>
      </c>
      <c r="AT404" s="9" t="s">
        <v>344</v>
      </c>
      <c r="AU404" s="9" t="s">
        <v>319</v>
      </c>
      <c r="AV404" s="9" t="s">
        <v>320</v>
      </c>
      <c r="AW404" s="9" t="s">
        <v>702</v>
      </c>
      <c r="AX404" s="9">
        <v>9010600000</v>
      </c>
      <c r="AY404" s="99">
        <v>452</v>
      </c>
      <c r="AZ404" s="12" t="s">
        <v>207</v>
      </c>
      <c r="BA404" s="99">
        <v>30</v>
      </c>
      <c r="BB404" s="12" t="s">
        <v>207</v>
      </c>
      <c r="BC404" s="99">
        <v>33</v>
      </c>
      <c r="BD404" s="12" t="s">
        <v>207</v>
      </c>
      <c r="BE404" s="99">
        <v>94</v>
      </c>
      <c r="BF404" s="12" t="s">
        <v>321</v>
      </c>
      <c r="BG404" s="654">
        <v>93.257000000000005</v>
      </c>
      <c r="BH404" s="12" t="s">
        <v>321</v>
      </c>
      <c r="BI404" s="99">
        <v>49</v>
      </c>
      <c r="BJ404" s="12" t="s">
        <v>321</v>
      </c>
      <c r="BK404" s="754">
        <v>0</v>
      </c>
      <c r="BL404" s="12" t="s">
        <v>321</v>
      </c>
      <c r="BM404" s="754">
        <v>0.38200000000000001</v>
      </c>
      <c r="BN404" s="12" t="s">
        <v>321</v>
      </c>
      <c r="BO404" s="754">
        <v>3</v>
      </c>
      <c r="BP404" s="12" t="s">
        <v>321</v>
      </c>
      <c r="BQ404" s="754">
        <v>0.02</v>
      </c>
      <c r="BR404" s="12" t="s">
        <v>321</v>
      </c>
      <c r="BS404" s="654">
        <v>40.854999999999997</v>
      </c>
      <c r="BT404" s="12" t="s">
        <v>321</v>
      </c>
      <c r="BU404" s="654">
        <v>44.256999999999998</v>
      </c>
      <c r="BV404" s="12" t="s">
        <v>321</v>
      </c>
      <c r="BW404" s="9">
        <v>0.46</v>
      </c>
      <c r="BX404" s="9" t="s">
        <v>322</v>
      </c>
      <c r="BY404" s="755">
        <v>178</v>
      </c>
      <c r="BZ404" s="9" t="s">
        <v>315</v>
      </c>
      <c r="CA404" s="755">
        <v>11.8</v>
      </c>
      <c r="CB404" s="9" t="s">
        <v>315</v>
      </c>
      <c r="CC404" s="755">
        <v>13</v>
      </c>
      <c r="CD404" s="9" t="s">
        <v>315</v>
      </c>
      <c r="CE404" s="755">
        <v>213.8</v>
      </c>
      <c r="CF404" s="9" t="s">
        <v>323</v>
      </c>
      <c r="CG404" s="755">
        <v>108</v>
      </c>
      <c r="CH404" s="9" t="s">
        <v>323</v>
      </c>
      <c r="CI404" s="9"/>
      <c r="CJ404" s="9"/>
      <c r="CK404" s="9"/>
    </row>
    <row r="405" spans="1:89" s="98" customFormat="1" x14ac:dyDescent="0.25">
      <c r="A405" s="99">
        <v>10103878</v>
      </c>
      <c r="B405" s="99"/>
      <c r="C405" s="772">
        <v>2879</v>
      </c>
      <c r="D405" s="807">
        <v>0.05</v>
      </c>
      <c r="E405" s="772">
        <f t="shared" si="22"/>
        <v>3023</v>
      </c>
      <c r="F405" s="778">
        <v>1.1000000000000001</v>
      </c>
      <c r="G405" s="774">
        <f t="shared" si="23"/>
        <v>3325</v>
      </c>
      <c r="H405" s="776"/>
      <c r="I405" s="758"/>
      <c r="J405" s="776"/>
      <c r="K405" s="786"/>
      <c r="L405" s="9" t="s">
        <v>308</v>
      </c>
      <c r="M405" s="9" t="s">
        <v>3516</v>
      </c>
      <c r="N405" s="9" t="s">
        <v>309</v>
      </c>
      <c r="O405" s="9" t="s">
        <v>310</v>
      </c>
      <c r="P405" s="9" t="s">
        <v>624</v>
      </c>
      <c r="Q405" s="9" t="s">
        <v>625</v>
      </c>
      <c r="R405" s="9" t="s">
        <v>627</v>
      </c>
      <c r="S405" s="9" t="s">
        <v>348</v>
      </c>
      <c r="T405" s="98" t="s">
        <v>204</v>
      </c>
      <c r="U405" s="99" t="s">
        <v>631</v>
      </c>
      <c r="V405" s="99" t="s">
        <v>207</v>
      </c>
      <c r="W405" s="99" t="s">
        <v>632</v>
      </c>
      <c r="X405" s="99" t="s">
        <v>207</v>
      </c>
      <c r="Y405" s="99">
        <v>154</v>
      </c>
      <c r="Z405" s="99" t="s">
        <v>207</v>
      </c>
      <c r="AA405" s="9">
        <v>200</v>
      </c>
      <c r="AB405" s="99" t="s">
        <v>207</v>
      </c>
      <c r="AC405" s="9">
        <v>224</v>
      </c>
      <c r="AD405" s="9" t="s">
        <v>207</v>
      </c>
      <c r="AE405" s="9">
        <v>88</v>
      </c>
      <c r="AF405" s="9" t="s">
        <v>315</v>
      </c>
      <c r="AG405" s="14" t="s">
        <v>349</v>
      </c>
      <c r="AH405" s="14" t="s">
        <v>207</v>
      </c>
      <c r="AI405" s="14" t="s">
        <v>350</v>
      </c>
      <c r="AJ405" s="14" t="s">
        <v>207</v>
      </c>
      <c r="AK405" s="9">
        <v>5</v>
      </c>
      <c r="AL405" s="14" t="s">
        <v>207</v>
      </c>
      <c r="AM405" s="9">
        <v>5</v>
      </c>
      <c r="AN405" s="14" t="s">
        <v>207</v>
      </c>
      <c r="AO405" s="9">
        <v>5</v>
      </c>
      <c r="AP405" s="14" t="s">
        <v>207</v>
      </c>
      <c r="AQ405" s="9">
        <v>30</v>
      </c>
      <c r="AR405" s="14" t="s">
        <v>207</v>
      </c>
      <c r="AS405" s="9" t="s">
        <v>42</v>
      </c>
      <c r="AT405" s="9" t="s">
        <v>345</v>
      </c>
      <c r="AU405" s="9" t="s">
        <v>319</v>
      </c>
      <c r="AV405" s="9" t="s">
        <v>320</v>
      </c>
      <c r="AW405" s="9" t="s">
        <v>703</v>
      </c>
      <c r="AX405" s="9">
        <v>9010600000</v>
      </c>
      <c r="AY405" s="99">
        <v>270</v>
      </c>
      <c r="AZ405" s="12" t="s">
        <v>207</v>
      </c>
      <c r="BA405" s="99">
        <v>23</v>
      </c>
      <c r="BB405" s="12" t="s">
        <v>207</v>
      </c>
      <c r="BC405" s="99">
        <v>21</v>
      </c>
      <c r="BD405" s="12" t="s">
        <v>207</v>
      </c>
      <c r="BE405" s="99">
        <v>35</v>
      </c>
      <c r="BF405" s="12" t="s">
        <v>321</v>
      </c>
      <c r="BG405" s="654">
        <v>34.841000000000001</v>
      </c>
      <c r="BH405" s="12" t="s">
        <v>321</v>
      </c>
      <c r="BI405" s="99">
        <v>27</v>
      </c>
      <c r="BJ405" s="12" t="s">
        <v>321</v>
      </c>
      <c r="BK405" s="754">
        <v>0</v>
      </c>
      <c r="BL405" s="12" t="s">
        <v>321</v>
      </c>
      <c r="BM405" s="754">
        <v>0.129</v>
      </c>
      <c r="BN405" s="12" t="s">
        <v>321</v>
      </c>
      <c r="BO405" s="754">
        <v>7.7119999999999997</v>
      </c>
      <c r="BP405" s="12" t="s">
        <v>321</v>
      </c>
      <c r="BQ405" s="754">
        <v>0</v>
      </c>
      <c r="BR405" s="12" t="s">
        <v>321</v>
      </c>
      <c r="BS405" s="654">
        <v>0</v>
      </c>
      <c r="BT405" s="12" t="s">
        <v>321</v>
      </c>
      <c r="BU405" s="654">
        <v>7.8410000000000002</v>
      </c>
      <c r="BV405" s="12" t="s">
        <v>321</v>
      </c>
      <c r="BW405" s="9">
        <v>0.13</v>
      </c>
      <c r="BX405" s="9" t="s">
        <v>322</v>
      </c>
      <c r="BY405" s="755">
        <v>106.3</v>
      </c>
      <c r="BZ405" s="9" t="s">
        <v>315</v>
      </c>
      <c r="CA405" s="755">
        <v>9.1</v>
      </c>
      <c r="CB405" s="9" t="s">
        <v>315</v>
      </c>
      <c r="CC405" s="755">
        <v>8.3000000000000007</v>
      </c>
      <c r="CD405" s="9" t="s">
        <v>315</v>
      </c>
      <c r="CE405" s="755">
        <v>75</v>
      </c>
      <c r="CF405" s="9" t="s">
        <v>323</v>
      </c>
      <c r="CG405" s="755">
        <v>59.5</v>
      </c>
      <c r="CH405" s="9" t="s">
        <v>323</v>
      </c>
      <c r="CI405" s="9"/>
      <c r="CJ405" s="9"/>
      <c r="CK405" s="9"/>
    </row>
    <row r="406" spans="1:89" s="98" customFormat="1" x14ac:dyDescent="0.25">
      <c r="A406" s="99">
        <v>10103879</v>
      </c>
      <c r="B406" s="99"/>
      <c r="C406" s="772">
        <v>3077</v>
      </c>
      <c r="D406" s="807">
        <v>0.05</v>
      </c>
      <c r="E406" s="772">
        <f t="shared" si="22"/>
        <v>3231</v>
      </c>
      <c r="F406" s="778">
        <v>1.1000000000000001</v>
      </c>
      <c r="G406" s="774">
        <f t="shared" si="23"/>
        <v>3554</v>
      </c>
      <c r="H406" s="776"/>
      <c r="I406" s="758"/>
      <c r="J406" s="776"/>
      <c r="K406" s="786"/>
      <c r="L406" s="9" t="s">
        <v>308</v>
      </c>
      <c r="M406" s="9" t="s">
        <v>3517</v>
      </c>
      <c r="N406" s="9" t="s">
        <v>309</v>
      </c>
      <c r="O406" s="9" t="s">
        <v>310</v>
      </c>
      <c r="P406" s="9" t="s">
        <v>624</v>
      </c>
      <c r="Q406" s="9" t="s">
        <v>625</v>
      </c>
      <c r="R406" s="9" t="s">
        <v>627</v>
      </c>
      <c r="S406" s="9" t="s">
        <v>348</v>
      </c>
      <c r="T406" s="98" t="s">
        <v>204</v>
      </c>
      <c r="U406" s="99" t="s">
        <v>633</v>
      </c>
      <c r="V406" s="99" t="s">
        <v>207</v>
      </c>
      <c r="W406" s="99" t="s">
        <v>634</v>
      </c>
      <c r="X406" s="99" t="s">
        <v>207</v>
      </c>
      <c r="Y406" s="99">
        <v>166</v>
      </c>
      <c r="Z406" s="99" t="s">
        <v>207</v>
      </c>
      <c r="AA406" s="9">
        <v>220</v>
      </c>
      <c r="AB406" s="99" t="s">
        <v>207</v>
      </c>
      <c r="AC406" s="9">
        <v>248</v>
      </c>
      <c r="AD406" s="9" t="s">
        <v>207</v>
      </c>
      <c r="AE406" s="9">
        <v>98</v>
      </c>
      <c r="AF406" s="9" t="s">
        <v>315</v>
      </c>
      <c r="AG406" s="14" t="s">
        <v>351</v>
      </c>
      <c r="AH406" s="14" t="s">
        <v>207</v>
      </c>
      <c r="AI406" s="14" t="s">
        <v>352</v>
      </c>
      <c r="AJ406" s="14" t="s">
        <v>207</v>
      </c>
      <c r="AK406" s="9">
        <v>5</v>
      </c>
      <c r="AL406" s="14" t="s">
        <v>207</v>
      </c>
      <c r="AM406" s="9">
        <v>5</v>
      </c>
      <c r="AN406" s="14" t="s">
        <v>207</v>
      </c>
      <c r="AO406" s="9">
        <v>5</v>
      </c>
      <c r="AP406" s="14" t="s">
        <v>207</v>
      </c>
      <c r="AQ406" s="9">
        <v>30</v>
      </c>
      <c r="AR406" s="14" t="s">
        <v>207</v>
      </c>
      <c r="AS406" s="9" t="s">
        <v>42</v>
      </c>
      <c r="AT406" s="9" t="s">
        <v>345</v>
      </c>
      <c r="AU406" s="9" t="s">
        <v>319</v>
      </c>
      <c r="AV406" s="9" t="s">
        <v>320</v>
      </c>
      <c r="AW406" s="9" t="s">
        <v>704</v>
      </c>
      <c r="AX406" s="9">
        <v>9010600000</v>
      </c>
      <c r="AY406" s="99">
        <v>290</v>
      </c>
      <c r="AZ406" s="12" t="s">
        <v>207</v>
      </c>
      <c r="BA406" s="99">
        <v>23</v>
      </c>
      <c r="BB406" s="12" t="s">
        <v>207</v>
      </c>
      <c r="BC406" s="99">
        <v>21</v>
      </c>
      <c r="BD406" s="12" t="s">
        <v>207</v>
      </c>
      <c r="BE406" s="99">
        <v>38</v>
      </c>
      <c r="BF406" s="12" t="s">
        <v>321</v>
      </c>
      <c r="BG406" s="654">
        <v>37.552999999999997</v>
      </c>
      <c r="BH406" s="12" t="s">
        <v>321</v>
      </c>
      <c r="BI406" s="99">
        <v>29</v>
      </c>
      <c r="BJ406" s="12" t="s">
        <v>321</v>
      </c>
      <c r="BK406" s="754">
        <v>0</v>
      </c>
      <c r="BL406" s="12" t="s">
        <v>321</v>
      </c>
      <c r="BM406" s="754">
        <v>0.129</v>
      </c>
      <c r="BN406" s="12" t="s">
        <v>321</v>
      </c>
      <c r="BO406" s="754">
        <v>8.4239999999999995</v>
      </c>
      <c r="BP406" s="12" t="s">
        <v>321</v>
      </c>
      <c r="BQ406" s="754">
        <v>0</v>
      </c>
      <c r="BR406" s="12" t="s">
        <v>321</v>
      </c>
      <c r="BS406" s="654">
        <v>0</v>
      </c>
      <c r="BT406" s="12" t="s">
        <v>321</v>
      </c>
      <c r="BU406" s="654">
        <v>8.5530000000000008</v>
      </c>
      <c r="BV406" s="12" t="s">
        <v>321</v>
      </c>
      <c r="BW406" s="9">
        <v>0.14000000000000001</v>
      </c>
      <c r="BX406" s="9" t="s">
        <v>322</v>
      </c>
      <c r="BY406" s="755">
        <v>114.2</v>
      </c>
      <c r="BZ406" s="9" t="s">
        <v>315</v>
      </c>
      <c r="CA406" s="755">
        <v>9.1</v>
      </c>
      <c r="CB406" s="9" t="s">
        <v>315</v>
      </c>
      <c r="CC406" s="755">
        <v>8.3000000000000007</v>
      </c>
      <c r="CD406" s="9" t="s">
        <v>315</v>
      </c>
      <c r="CE406" s="755">
        <v>79.400000000000006</v>
      </c>
      <c r="CF406" s="9" t="s">
        <v>323</v>
      </c>
      <c r="CG406" s="755">
        <v>63.9</v>
      </c>
      <c r="CH406" s="9" t="s">
        <v>323</v>
      </c>
      <c r="CI406" s="9"/>
      <c r="CJ406" s="9"/>
      <c r="CK406" s="9"/>
    </row>
    <row r="407" spans="1:89" s="98" customFormat="1" x14ac:dyDescent="0.25">
      <c r="A407" s="99">
        <v>10103880</v>
      </c>
      <c r="B407" s="99"/>
      <c r="C407" s="772">
        <v>3290</v>
      </c>
      <c r="D407" s="807">
        <v>0.05</v>
      </c>
      <c r="E407" s="772">
        <f t="shared" si="22"/>
        <v>3455</v>
      </c>
      <c r="F407" s="778">
        <v>1.1000000000000001</v>
      </c>
      <c r="G407" s="774">
        <f t="shared" si="23"/>
        <v>3801</v>
      </c>
      <c r="H407" s="776"/>
      <c r="I407" s="758"/>
      <c r="J407" s="776"/>
      <c r="K407" s="786"/>
      <c r="L407" s="9" t="s">
        <v>308</v>
      </c>
      <c r="M407" s="9" t="s">
        <v>3518</v>
      </c>
      <c r="N407" s="9" t="s">
        <v>309</v>
      </c>
      <c r="O407" s="9" t="s">
        <v>310</v>
      </c>
      <c r="P407" s="9" t="s">
        <v>624</v>
      </c>
      <c r="Q407" s="9" t="s">
        <v>625</v>
      </c>
      <c r="R407" s="9" t="s">
        <v>627</v>
      </c>
      <c r="S407" s="9" t="s">
        <v>348</v>
      </c>
      <c r="T407" s="98" t="s">
        <v>204</v>
      </c>
      <c r="U407" s="99" t="s">
        <v>635</v>
      </c>
      <c r="V407" s="99" t="s">
        <v>207</v>
      </c>
      <c r="W407" s="99" t="s">
        <v>636</v>
      </c>
      <c r="X407" s="99" t="s">
        <v>207</v>
      </c>
      <c r="Y407" s="99">
        <v>179</v>
      </c>
      <c r="Z407" s="99" t="s">
        <v>207</v>
      </c>
      <c r="AA407" s="9">
        <v>240</v>
      </c>
      <c r="AB407" s="99" t="s">
        <v>207</v>
      </c>
      <c r="AC407" s="9">
        <v>271</v>
      </c>
      <c r="AD407" s="9" t="s">
        <v>207</v>
      </c>
      <c r="AE407" s="9">
        <v>107</v>
      </c>
      <c r="AF407" s="9" t="s">
        <v>315</v>
      </c>
      <c r="AG407" s="14" t="s">
        <v>353</v>
      </c>
      <c r="AH407" s="14" t="s">
        <v>207</v>
      </c>
      <c r="AI407" s="14" t="s">
        <v>354</v>
      </c>
      <c r="AJ407" s="14" t="s">
        <v>207</v>
      </c>
      <c r="AK407" s="9">
        <v>5</v>
      </c>
      <c r="AL407" s="14" t="s">
        <v>207</v>
      </c>
      <c r="AM407" s="9">
        <v>5</v>
      </c>
      <c r="AN407" s="14" t="s">
        <v>207</v>
      </c>
      <c r="AO407" s="9">
        <v>5</v>
      </c>
      <c r="AP407" s="14" t="s">
        <v>207</v>
      </c>
      <c r="AQ407" s="9">
        <v>30</v>
      </c>
      <c r="AR407" s="14" t="s">
        <v>207</v>
      </c>
      <c r="AS407" s="9" t="s">
        <v>42</v>
      </c>
      <c r="AT407" s="9" t="s">
        <v>345</v>
      </c>
      <c r="AU407" s="9" t="s">
        <v>319</v>
      </c>
      <c r="AV407" s="9" t="s">
        <v>320</v>
      </c>
      <c r="AW407" s="9" t="s">
        <v>705</v>
      </c>
      <c r="AX407" s="9">
        <v>9010600000</v>
      </c>
      <c r="AY407" s="99">
        <v>310</v>
      </c>
      <c r="AZ407" s="12" t="s">
        <v>207</v>
      </c>
      <c r="BA407" s="99">
        <v>23</v>
      </c>
      <c r="BB407" s="12" t="s">
        <v>207</v>
      </c>
      <c r="BC407" s="99">
        <v>21</v>
      </c>
      <c r="BD407" s="12" t="s">
        <v>207</v>
      </c>
      <c r="BE407" s="99">
        <v>41</v>
      </c>
      <c r="BF407" s="12" t="s">
        <v>321</v>
      </c>
      <c r="BG407" s="654">
        <v>40.643999999999998</v>
      </c>
      <c r="BH407" s="12" t="s">
        <v>321</v>
      </c>
      <c r="BI407" s="99">
        <v>31</v>
      </c>
      <c r="BJ407" s="12" t="s">
        <v>321</v>
      </c>
      <c r="BK407" s="754">
        <v>0</v>
      </c>
      <c r="BL407" s="12" t="s">
        <v>321</v>
      </c>
      <c r="BM407" s="754">
        <v>0.14799999999999999</v>
      </c>
      <c r="BN407" s="12" t="s">
        <v>321</v>
      </c>
      <c r="BO407" s="754">
        <v>9.4960000000000004</v>
      </c>
      <c r="BP407" s="12" t="s">
        <v>321</v>
      </c>
      <c r="BQ407" s="754">
        <v>0</v>
      </c>
      <c r="BR407" s="12" t="s">
        <v>321</v>
      </c>
      <c r="BS407" s="654">
        <v>0</v>
      </c>
      <c r="BT407" s="12" t="s">
        <v>321</v>
      </c>
      <c r="BU407" s="654">
        <v>9.6440000000000001</v>
      </c>
      <c r="BV407" s="12" t="s">
        <v>321</v>
      </c>
      <c r="BW407" s="9">
        <v>0.15</v>
      </c>
      <c r="BX407" s="9" t="s">
        <v>322</v>
      </c>
      <c r="BY407" s="755">
        <v>122</v>
      </c>
      <c r="BZ407" s="9" t="s">
        <v>315</v>
      </c>
      <c r="CA407" s="755">
        <v>9.1</v>
      </c>
      <c r="CB407" s="9" t="s">
        <v>315</v>
      </c>
      <c r="CC407" s="755">
        <v>8.3000000000000007</v>
      </c>
      <c r="CD407" s="9" t="s">
        <v>315</v>
      </c>
      <c r="CE407" s="755">
        <v>86</v>
      </c>
      <c r="CF407" s="9" t="s">
        <v>323</v>
      </c>
      <c r="CG407" s="755">
        <v>68.3</v>
      </c>
      <c r="CH407" s="9" t="s">
        <v>323</v>
      </c>
      <c r="CI407" s="9"/>
      <c r="CJ407" s="9"/>
      <c r="CK407" s="9"/>
    </row>
    <row r="408" spans="1:89" s="98" customFormat="1" x14ac:dyDescent="0.25">
      <c r="A408" s="99">
        <v>10101182</v>
      </c>
      <c r="B408" s="99"/>
      <c r="C408" s="772">
        <v>3518</v>
      </c>
      <c r="D408" s="807">
        <v>0.05</v>
      </c>
      <c r="E408" s="772">
        <f t="shared" si="22"/>
        <v>3694</v>
      </c>
      <c r="F408" s="778">
        <v>1.1000000000000001</v>
      </c>
      <c r="G408" s="774">
        <f t="shared" si="23"/>
        <v>4063</v>
      </c>
      <c r="H408" s="776"/>
      <c r="I408" s="758"/>
      <c r="J408" s="776"/>
      <c r="K408" s="786"/>
      <c r="L408" s="9" t="s">
        <v>308</v>
      </c>
      <c r="M408" s="9" t="s">
        <v>3519</v>
      </c>
      <c r="N408" s="9" t="s">
        <v>309</v>
      </c>
      <c r="O408" s="9" t="s">
        <v>310</v>
      </c>
      <c r="P408" s="9" t="s">
        <v>624</v>
      </c>
      <c r="Q408" s="9" t="s">
        <v>625</v>
      </c>
      <c r="R408" s="9" t="s">
        <v>627</v>
      </c>
      <c r="S408" s="9" t="s">
        <v>348</v>
      </c>
      <c r="T408" s="98" t="s">
        <v>204</v>
      </c>
      <c r="U408" s="99">
        <v>156</v>
      </c>
      <c r="V408" s="99" t="s">
        <v>207</v>
      </c>
      <c r="W408" s="99">
        <v>250</v>
      </c>
      <c r="X408" s="99" t="s">
        <v>207</v>
      </c>
      <c r="Y408" s="99">
        <v>191</v>
      </c>
      <c r="Z408" s="99" t="s">
        <v>207</v>
      </c>
      <c r="AA408" s="9">
        <v>260</v>
      </c>
      <c r="AB408" s="99" t="s">
        <v>207</v>
      </c>
      <c r="AC408" s="9">
        <v>295</v>
      </c>
      <c r="AD408" s="9" t="s">
        <v>207</v>
      </c>
      <c r="AE408" s="9">
        <v>116</v>
      </c>
      <c r="AF408" s="9" t="s">
        <v>315</v>
      </c>
      <c r="AG408" s="14" t="s">
        <v>355</v>
      </c>
      <c r="AH408" s="14" t="s">
        <v>207</v>
      </c>
      <c r="AI408" s="14" t="s">
        <v>356</v>
      </c>
      <c r="AJ408" s="14" t="s">
        <v>207</v>
      </c>
      <c r="AK408" s="9">
        <v>5</v>
      </c>
      <c r="AL408" s="14" t="s">
        <v>207</v>
      </c>
      <c r="AM408" s="9">
        <v>5</v>
      </c>
      <c r="AN408" s="14" t="s">
        <v>207</v>
      </c>
      <c r="AO408" s="9">
        <v>5</v>
      </c>
      <c r="AP408" s="14" t="s">
        <v>207</v>
      </c>
      <c r="AQ408" s="9">
        <v>30</v>
      </c>
      <c r="AR408" s="14" t="s">
        <v>207</v>
      </c>
      <c r="AS408" s="9" t="s">
        <v>42</v>
      </c>
      <c r="AT408" s="9" t="s">
        <v>345</v>
      </c>
      <c r="AU408" s="9" t="s">
        <v>319</v>
      </c>
      <c r="AV408" s="9" t="s">
        <v>320</v>
      </c>
      <c r="AW408" s="9" t="s">
        <v>706</v>
      </c>
      <c r="AX408" s="9">
        <v>9010600000</v>
      </c>
      <c r="AY408" s="99">
        <v>330</v>
      </c>
      <c r="AZ408" s="12" t="s">
        <v>207</v>
      </c>
      <c r="BA408" s="99">
        <v>23</v>
      </c>
      <c r="BB408" s="12" t="s">
        <v>207</v>
      </c>
      <c r="BC408" s="99">
        <v>21</v>
      </c>
      <c r="BD408" s="12" t="s">
        <v>207</v>
      </c>
      <c r="BE408" s="99">
        <v>43</v>
      </c>
      <c r="BF408" s="12" t="s">
        <v>321</v>
      </c>
      <c r="BG408" s="654">
        <v>42.875999999999998</v>
      </c>
      <c r="BH408" s="12" t="s">
        <v>321</v>
      </c>
      <c r="BI408" s="99">
        <v>33</v>
      </c>
      <c r="BJ408" s="12" t="s">
        <v>321</v>
      </c>
      <c r="BK408" s="754">
        <v>0</v>
      </c>
      <c r="BL408" s="12" t="s">
        <v>321</v>
      </c>
      <c r="BM408" s="754">
        <v>0.14799999999999999</v>
      </c>
      <c r="BN408" s="12" t="s">
        <v>321</v>
      </c>
      <c r="BO408" s="754">
        <v>9.7279999999999998</v>
      </c>
      <c r="BP408" s="12" t="s">
        <v>321</v>
      </c>
      <c r="BQ408" s="754">
        <v>0</v>
      </c>
      <c r="BR408" s="12" t="s">
        <v>321</v>
      </c>
      <c r="BS408" s="654">
        <v>0</v>
      </c>
      <c r="BT408" s="12" t="s">
        <v>321</v>
      </c>
      <c r="BU408" s="654">
        <v>9.8759999999999994</v>
      </c>
      <c r="BV408" s="12" t="s">
        <v>321</v>
      </c>
      <c r="BW408" s="9">
        <v>0.16</v>
      </c>
      <c r="BX408" s="9" t="s">
        <v>322</v>
      </c>
      <c r="BY408" s="755">
        <v>129.9</v>
      </c>
      <c r="BZ408" s="9" t="s">
        <v>315</v>
      </c>
      <c r="CA408" s="755">
        <v>9.1</v>
      </c>
      <c r="CB408" s="9" t="s">
        <v>315</v>
      </c>
      <c r="CC408" s="755">
        <v>8.3000000000000007</v>
      </c>
      <c r="CD408" s="9" t="s">
        <v>315</v>
      </c>
      <c r="CE408" s="755">
        <v>90.4</v>
      </c>
      <c r="CF408" s="9" t="s">
        <v>323</v>
      </c>
      <c r="CG408" s="755">
        <v>72.8</v>
      </c>
      <c r="CH408" s="9" t="s">
        <v>323</v>
      </c>
      <c r="CI408" s="9"/>
      <c r="CJ408" s="9"/>
      <c r="CK408" s="9"/>
    </row>
    <row r="409" spans="1:89" s="98" customFormat="1" x14ac:dyDescent="0.25">
      <c r="A409" s="99">
        <v>10103881</v>
      </c>
      <c r="B409" s="99"/>
      <c r="C409" s="772">
        <v>3757</v>
      </c>
      <c r="D409" s="807">
        <v>0.05</v>
      </c>
      <c r="E409" s="772">
        <f t="shared" ref="E409:E452" si="24">ROUND(C409*(1+D409),0)</f>
        <v>3945</v>
      </c>
      <c r="F409" s="778">
        <v>1.1000000000000001</v>
      </c>
      <c r="G409" s="774">
        <f t="shared" ref="G409:G452" si="25">ROUND(E409*F409,0)</f>
        <v>4340</v>
      </c>
      <c r="H409" s="776"/>
      <c r="I409" s="758"/>
      <c r="J409" s="776"/>
      <c r="K409" s="786"/>
      <c r="L409" s="9" t="s">
        <v>308</v>
      </c>
      <c r="M409" s="9" t="s">
        <v>3520</v>
      </c>
      <c r="N409" s="9" t="s">
        <v>309</v>
      </c>
      <c r="O409" s="9" t="s">
        <v>310</v>
      </c>
      <c r="P409" s="9" t="s">
        <v>624</v>
      </c>
      <c r="Q409" s="9" t="s">
        <v>625</v>
      </c>
      <c r="R409" s="9" t="s">
        <v>627</v>
      </c>
      <c r="S409" s="9" t="s">
        <v>348</v>
      </c>
      <c r="T409" s="98" t="s">
        <v>204</v>
      </c>
      <c r="U409" s="99" t="s">
        <v>637</v>
      </c>
      <c r="V409" s="99" t="s">
        <v>207</v>
      </c>
      <c r="W409" s="99" t="s">
        <v>638</v>
      </c>
      <c r="X409" s="99" t="s">
        <v>207</v>
      </c>
      <c r="Y409" s="99">
        <v>204</v>
      </c>
      <c r="Z409" s="99" t="s">
        <v>207</v>
      </c>
      <c r="AA409" s="9">
        <v>280</v>
      </c>
      <c r="AB409" s="99" t="s">
        <v>207</v>
      </c>
      <c r="AC409" s="9">
        <v>319</v>
      </c>
      <c r="AD409" s="9" t="s">
        <v>207</v>
      </c>
      <c r="AE409" s="9">
        <v>126</v>
      </c>
      <c r="AF409" s="9" t="s">
        <v>315</v>
      </c>
      <c r="AG409" s="14" t="s">
        <v>357</v>
      </c>
      <c r="AH409" s="14" t="s">
        <v>207</v>
      </c>
      <c r="AI409" s="14" t="s">
        <v>358</v>
      </c>
      <c r="AJ409" s="14" t="s">
        <v>207</v>
      </c>
      <c r="AK409" s="9">
        <v>5</v>
      </c>
      <c r="AL409" s="14" t="s">
        <v>207</v>
      </c>
      <c r="AM409" s="9">
        <v>5</v>
      </c>
      <c r="AN409" s="14" t="s">
        <v>207</v>
      </c>
      <c r="AO409" s="9">
        <v>5</v>
      </c>
      <c r="AP409" s="14" t="s">
        <v>207</v>
      </c>
      <c r="AQ409" s="9">
        <v>30</v>
      </c>
      <c r="AR409" s="14" t="s">
        <v>207</v>
      </c>
      <c r="AS409" s="9" t="s">
        <v>42</v>
      </c>
      <c r="AT409" s="9" t="s">
        <v>345</v>
      </c>
      <c r="AU409" s="9" t="s">
        <v>319</v>
      </c>
      <c r="AV409" s="9" t="s">
        <v>320</v>
      </c>
      <c r="AW409" s="9" t="s">
        <v>707</v>
      </c>
      <c r="AX409" s="9">
        <v>9010600000</v>
      </c>
      <c r="AY409" s="99">
        <v>350</v>
      </c>
      <c r="AZ409" s="12" t="s">
        <v>207</v>
      </c>
      <c r="BA409" s="99">
        <v>23</v>
      </c>
      <c r="BB409" s="12" t="s">
        <v>207</v>
      </c>
      <c r="BC409" s="99">
        <v>21</v>
      </c>
      <c r="BD409" s="12" t="s">
        <v>207</v>
      </c>
      <c r="BE409" s="99">
        <v>45</v>
      </c>
      <c r="BF409" s="12" t="s">
        <v>321</v>
      </c>
      <c r="BG409" s="654">
        <v>44.667999999999999</v>
      </c>
      <c r="BH409" s="12" t="s">
        <v>321</v>
      </c>
      <c r="BI409" s="99">
        <v>36</v>
      </c>
      <c r="BJ409" s="12" t="s">
        <v>321</v>
      </c>
      <c r="BK409" s="754">
        <v>0</v>
      </c>
      <c r="BL409" s="12" t="s">
        <v>321</v>
      </c>
      <c r="BM409" s="754">
        <v>0.14799999999999999</v>
      </c>
      <c r="BN409" s="12" t="s">
        <v>321</v>
      </c>
      <c r="BO409" s="754">
        <v>8.52</v>
      </c>
      <c r="BP409" s="12" t="s">
        <v>321</v>
      </c>
      <c r="BQ409" s="754">
        <v>0</v>
      </c>
      <c r="BR409" s="12" t="s">
        <v>321</v>
      </c>
      <c r="BS409" s="654">
        <v>0</v>
      </c>
      <c r="BT409" s="12" t="s">
        <v>321</v>
      </c>
      <c r="BU409" s="654">
        <v>8.6679999999999993</v>
      </c>
      <c r="BV409" s="12" t="s">
        <v>321</v>
      </c>
      <c r="BW409" s="9">
        <v>0.17</v>
      </c>
      <c r="BX409" s="9" t="s">
        <v>322</v>
      </c>
      <c r="BY409" s="755">
        <v>137.80000000000001</v>
      </c>
      <c r="BZ409" s="9" t="s">
        <v>315</v>
      </c>
      <c r="CA409" s="755">
        <v>9.1</v>
      </c>
      <c r="CB409" s="9" t="s">
        <v>315</v>
      </c>
      <c r="CC409" s="755">
        <v>8.3000000000000007</v>
      </c>
      <c r="CD409" s="9" t="s">
        <v>315</v>
      </c>
      <c r="CE409" s="755">
        <v>97</v>
      </c>
      <c r="CF409" s="9" t="s">
        <v>323</v>
      </c>
      <c r="CG409" s="755">
        <v>79.400000000000006</v>
      </c>
      <c r="CH409" s="9" t="s">
        <v>323</v>
      </c>
      <c r="CI409" s="9"/>
      <c r="CJ409" s="9"/>
      <c r="CK409" s="9"/>
    </row>
    <row r="410" spans="1:89" s="98" customFormat="1" x14ac:dyDescent="0.25">
      <c r="A410" s="99">
        <v>10103882</v>
      </c>
      <c r="B410" s="99"/>
      <c r="C410" s="772">
        <v>4012</v>
      </c>
      <c r="D410" s="807">
        <v>0.05</v>
      </c>
      <c r="E410" s="772">
        <f t="shared" si="24"/>
        <v>4213</v>
      </c>
      <c r="F410" s="778">
        <v>1.1000000000000001</v>
      </c>
      <c r="G410" s="774">
        <f t="shared" si="25"/>
        <v>4634</v>
      </c>
      <c r="H410" s="776"/>
      <c r="I410" s="758"/>
      <c r="J410" s="776"/>
      <c r="K410" s="786"/>
      <c r="L410" s="9" t="s">
        <v>308</v>
      </c>
      <c r="M410" s="9" t="s">
        <v>3521</v>
      </c>
      <c r="N410" s="9" t="s">
        <v>309</v>
      </c>
      <c r="O410" s="9" t="s">
        <v>310</v>
      </c>
      <c r="P410" s="9" t="s">
        <v>624</v>
      </c>
      <c r="Q410" s="9" t="s">
        <v>625</v>
      </c>
      <c r="R410" s="9" t="s">
        <v>627</v>
      </c>
      <c r="S410" s="9" t="s">
        <v>348</v>
      </c>
      <c r="T410" s="98" t="s">
        <v>204</v>
      </c>
      <c r="U410" s="99" t="s">
        <v>639</v>
      </c>
      <c r="V410" s="99" t="s">
        <v>207</v>
      </c>
      <c r="W410" s="99" t="s">
        <v>640</v>
      </c>
      <c r="X410" s="99" t="s">
        <v>207</v>
      </c>
      <c r="Y410" s="99">
        <v>216</v>
      </c>
      <c r="Z410" s="99" t="s">
        <v>207</v>
      </c>
      <c r="AA410" s="9">
        <v>300</v>
      </c>
      <c r="AB410" s="99" t="s">
        <v>207</v>
      </c>
      <c r="AC410" s="9">
        <v>342</v>
      </c>
      <c r="AD410" s="9" t="s">
        <v>207</v>
      </c>
      <c r="AE410" s="9">
        <v>135</v>
      </c>
      <c r="AF410" s="9" t="s">
        <v>315</v>
      </c>
      <c r="AG410" s="14" t="s">
        <v>359</v>
      </c>
      <c r="AH410" s="14" t="s">
        <v>207</v>
      </c>
      <c r="AI410" s="14" t="s">
        <v>360</v>
      </c>
      <c r="AJ410" s="14" t="s">
        <v>207</v>
      </c>
      <c r="AK410" s="9">
        <v>5</v>
      </c>
      <c r="AL410" s="14" t="s">
        <v>207</v>
      </c>
      <c r="AM410" s="9">
        <v>5</v>
      </c>
      <c r="AN410" s="14" t="s">
        <v>207</v>
      </c>
      <c r="AO410" s="9">
        <v>5</v>
      </c>
      <c r="AP410" s="14" t="s">
        <v>207</v>
      </c>
      <c r="AQ410" s="9">
        <v>30</v>
      </c>
      <c r="AR410" s="14" t="s">
        <v>207</v>
      </c>
      <c r="AS410" s="9" t="s">
        <v>42</v>
      </c>
      <c r="AT410" s="9" t="s">
        <v>345</v>
      </c>
      <c r="AU410" s="9" t="s">
        <v>319</v>
      </c>
      <c r="AV410" s="9" t="s">
        <v>320</v>
      </c>
      <c r="AW410" s="9" t="s">
        <v>708</v>
      </c>
      <c r="AX410" s="9">
        <v>9010600000</v>
      </c>
      <c r="AY410" s="99">
        <v>373</v>
      </c>
      <c r="AZ410" s="12" t="s">
        <v>207</v>
      </c>
      <c r="BA410" s="99">
        <v>30</v>
      </c>
      <c r="BB410" s="12" t="s">
        <v>207</v>
      </c>
      <c r="BC410" s="99">
        <v>33</v>
      </c>
      <c r="BD410" s="12" t="s">
        <v>207</v>
      </c>
      <c r="BE410" s="99">
        <v>76</v>
      </c>
      <c r="BF410" s="12" t="s">
        <v>321</v>
      </c>
      <c r="BG410" s="654">
        <v>75.599000000000004</v>
      </c>
      <c r="BH410" s="12" t="s">
        <v>321</v>
      </c>
      <c r="BI410" s="99">
        <v>38</v>
      </c>
      <c r="BJ410" s="12" t="s">
        <v>321</v>
      </c>
      <c r="BK410" s="754">
        <v>0</v>
      </c>
      <c r="BL410" s="12" t="s">
        <v>321</v>
      </c>
      <c r="BM410" s="754">
        <v>0.312</v>
      </c>
      <c r="BN410" s="12" t="s">
        <v>321</v>
      </c>
      <c r="BO410" s="754">
        <v>2.1800000000000002</v>
      </c>
      <c r="BP410" s="12" t="s">
        <v>321</v>
      </c>
      <c r="BQ410" s="754">
        <v>0.02</v>
      </c>
      <c r="BR410" s="12" t="s">
        <v>321</v>
      </c>
      <c r="BS410" s="654">
        <v>35.087000000000003</v>
      </c>
      <c r="BT410" s="12" t="s">
        <v>321</v>
      </c>
      <c r="BU410" s="654">
        <v>37.598999999999997</v>
      </c>
      <c r="BV410" s="12" t="s">
        <v>321</v>
      </c>
      <c r="BW410" s="9">
        <v>0.38</v>
      </c>
      <c r="BX410" s="9" t="s">
        <v>322</v>
      </c>
      <c r="BY410" s="755">
        <v>146.9</v>
      </c>
      <c r="BZ410" s="9" t="s">
        <v>315</v>
      </c>
      <c r="CA410" s="755">
        <v>11.8</v>
      </c>
      <c r="CB410" s="9" t="s">
        <v>315</v>
      </c>
      <c r="CC410" s="755">
        <v>13</v>
      </c>
      <c r="CD410" s="9" t="s">
        <v>315</v>
      </c>
      <c r="CE410" s="755">
        <v>169.8</v>
      </c>
      <c r="CF410" s="9" t="s">
        <v>323</v>
      </c>
      <c r="CG410" s="755">
        <v>83.8</v>
      </c>
      <c r="CH410" s="9" t="s">
        <v>323</v>
      </c>
      <c r="CI410" s="9"/>
      <c r="CJ410" s="9"/>
      <c r="CK410" s="9"/>
    </row>
    <row r="411" spans="1:89" s="98" customFormat="1" x14ac:dyDescent="0.25">
      <c r="A411" s="99">
        <v>10103883</v>
      </c>
      <c r="B411" s="99"/>
      <c r="C411" s="772">
        <v>4282</v>
      </c>
      <c r="D411" s="807">
        <v>0.05</v>
      </c>
      <c r="E411" s="772">
        <f t="shared" si="24"/>
        <v>4496</v>
      </c>
      <c r="F411" s="778">
        <v>1.1000000000000001</v>
      </c>
      <c r="G411" s="774">
        <f t="shared" si="25"/>
        <v>4946</v>
      </c>
      <c r="H411" s="776"/>
      <c r="I411" s="758"/>
      <c r="J411" s="776"/>
      <c r="K411" s="786"/>
      <c r="L411" s="9" t="s">
        <v>308</v>
      </c>
      <c r="M411" s="9" t="s">
        <v>3522</v>
      </c>
      <c r="N411" s="9" t="s">
        <v>309</v>
      </c>
      <c r="O411" s="9" t="s">
        <v>310</v>
      </c>
      <c r="P411" s="9" t="s">
        <v>624</v>
      </c>
      <c r="Q411" s="9" t="s">
        <v>625</v>
      </c>
      <c r="R411" s="9" t="s">
        <v>627</v>
      </c>
      <c r="S411" s="9" t="s">
        <v>348</v>
      </c>
      <c r="T411" s="98" t="s">
        <v>204</v>
      </c>
      <c r="U411" s="99" t="s">
        <v>641</v>
      </c>
      <c r="V411" s="99" t="s">
        <v>207</v>
      </c>
      <c r="W411" s="99" t="s">
        <v>642</v>
      </c>
      <c r="X411" s="99" t="s">
        <v>207</v>
      </c>
      <c r="Y411" s="99">
        <v>229</v>
      </c>
      <c r="Z411" s="99" t="s">
        <v>207</v>
      </c>
      <c r="AA411" s="9">
        <v>320</v>
      </c>
      <c r="AB411" s="99" t="s">
        <v>207</v>
      </c>
      <c r="AC411" s="9">
        <v>366</v>
      </c>
      <c r="AD411" s="9" t="s">
        <v>207</v>
      </c>
      <c r="AE411" s="9">
        <v>144</v>
      </c>
      <c r="AF411" s="9" t="s">
        <v>315</v>
      </c>
      <c r="AG411" s="14" t="s">
        <v>361</v>
      </c>
      <c r="AH411" s="14" t="s">
        <v>207</v>
      </c>
      <c r="AI411" s="14" t="s">
        <v>362</v>
      </c>
      <c r="AJ411" s="14" t="s">
        <v>207</v>
      </c>
      <c r="AK411" s="9">
        <v>5</v>
      </c>
      <c r="AL411" s="14" t="s">
        <v>207</v>
      </c>
      <c r="AM411" s="9">
        <v>5</v>
      </c>
      <c r="AN411" s="14" t="s">
        <v>207</v>
      </c>
      <c r="AO411" s="9">
        <v>5</v>
      </c>
      <c r="AP411" s="14" t="s">
        <v>207</v>
      </c>
      <c r="AQ411" s="9">
        <v>30</v>
      </c>
      <c r="AR411" s="14" t="s">
        <v>207</v>
      </c>
      <c r="AS411" s="9" t="s">
        <v>42</v>
      </c>
      <c r="AT411" s="9" t="s">
        <v>345</v>
      </c>
      <c r="AU411" s="9" t="s">
        <v>319</v>
      </c>
      <c r="AV411" s="9" t="s">
        <v>320</v>
      </c>
      <c r="AW411" s="9" t="s">
        <v>709</v>
      </c>
      <c r="AX411" s="9">
        <v>9010600000</v>
      </c>
      <c r="AY411" s="99">
        <v>396</v>
      </c>
      <c r="AZ411" s="12" t="s">
        <v>207</v>
      </c>
      <c r="BA411" s="99">
        <v>30</v>
      </c>
      <c r="BB411" s="12" t="s">
        <v>207</v>
      </c>
      <c r="BC411" s="99">
        <v>33</v>
      </c>
      <c r="BD411" s="12" t="s">
        <v>207</v>
      </c>
      <c r="BE411" s="99">
        <v>81</v>
      </c>
      <c r="BF411" s="12" t="s">
        <v>321</v>
      </c>
      <c r="BG411" s="654">
        <v>80.266000000000005</v>
      </c>
      <c r="BH411" s="12" t="s">
        <v>321</v>
      </c>
      <c r="BI411" s="99">
        <v>41</v>
      </c>
      <c r="BJ411" s="12" t="s">
        <v>321</v>
      </c>
      <c r="BK411" s="754">
        <v>0</v>
      </c>
      <c r="BL411" s="12" t="s">
        <v>321</v>
      </c>
      <c r="BM411" s="754">
        <v>0.32100000000000001</v>
      </c>
      <c r="BN411" s="12" t="s">
        <v>321</v>
      </c>
      <c r="BO411" s="754">
        <v>2.1800000000000002</v>
      </c>
      <c r="BP411" s="12" t="s">
        <v>321</v>
      </c>
      <c r="BQ411" s="754">
        <v>0.02</v>
      </c>
      <c r="BR411" s="12" t="s">
        <v>321</v>
      </c>
      <c r="BS411" s="654">
        <v>36.744999999999997</v>
      </c>
      <c r="BT411" s="12" t="s">
        <v>321</v>
      </c>
      <c r="BU411" s="654">
        <v>39.265999999999998</v>
      </c>
      <c r="BV411" s="12" t="s">
        <v>321</v>
      </c>
      <c r="BW411" s="9">
        <v>0.4</v>
      </c>
      <c r="BX411" s="9" t="s">
        <v>322</v>
      </c>
      <c r="BY411" s="755">
        <v>155.9</v>
      </c>
      <c r="BZ411" s="9" t="s">
        <v>315</v>
      </c>
      <c r="CA411" s="755">
        <v>11.8</v>
      </c>
      <c r="CB411" s="9" t="s">
        <v>315</v>
      </c>
      <c r="CC411" s="755">
        <v>13</v>
      </c>
      <c r="CD411" s="9" t="s">
        <v>315</v>
      </c>
      <c r="CE411" s="755">
        <v>180.8</v>
      </c>
      <c r="CF411" s="9" t="s">
        <v>323</v>
      </c>
      <c r="CG411" s="755">
        <v>90.4</v>
      </c>
      <c r="CH411" s="9" t="s">
        <v>323</v>
      </c>
      <c r="CI411" s="9"/>
      <c r="CJ411" s="9"/>
      <c r="CK411" s="9"/>
    </row>
    <row r="412" spans="1:89" s="98" customFormat="1" x14ac:dyDescent="0.25">
      <c r="A412" s="99">
        <v>10103884</v>
      </c>
      <c r="B412" s="99"/>
      <c r="C412" s="772">
        <v>4564</v>
      </c>
      <c r="D412" s="807">
        <v>0.05</v>
      </c>
      <c r="E412" s="772">
        <f t="shared" si="24"/>
        <v>4792</v>
      </c>
      <c r="F412" s="778">
        <v>1.1000000000000001</v>
      </c>
      <c r="G412" s="774">
        <f t="shared" si="25"/>
        <v>5271</v>
      </c>
      <c r="H412" s="776"/>
      <c r="I412" s="758"/>
      <c r="J412" s="776"/>
      <c r="K412" s="786"/>
      <c r="L412" s="9" t="s">
        <v>308</v>
      </c>
      <c r="M412" s="9" t="s">
        <v>3523</v>
      </c>
      <c r="N412" s="9" t="s">
        <v>309</v>
      </c>
      <c r="O412" s="9" t="s">
        <v>310</v>
      </c>
      <c r="P412" s="9" t="s">
        <v>624</v>
      </c>
      <c r="Q412" s="9" t="s">
        <v>625</v>
      </c>
      <c r="R412" s="9" t="s">
        <v>627</v>
      </c>
      <c r="S412" s="9" t="s">
        <v>348</v>
      </c>
      <c r="T412" s="98" t="s">
        <v>204</v>
      </c>
      <c r="U412" s="99" t="s">
        <v>643</v>
      </c>
      <c r="V412" s="99" t="s">
        <v>207</v>
      </c>
      <c r="W412" s="99" t="s">
        <v>644</v>
      </c>
      <c r="X412" s="99" t="s">
        <v>207</v>
      </c>
      <c r="Y412" s="99">
        <v>241</v>
      </c>
      <c r="Z412" s="99" t="s">
        <v>207</v>
      </c>
      <c r="AA412" s="9">
        <v>340</v>
      </c>
      <c r="AB412" s="99" t="s">
        <v>207</v>
      </c>
      <c r="AC412" s="9">
        <v>389</v>
      </c>
      <c r="AD412" s="9" t="s">
        <v>207</v>
      </c>
      <c r="AE412" s="9">
        <v>153</v>
      </c>
      <c r="AF412" s="9" t="s">
        <v>315</v>
      </c>
      <c r="AG412" s="14" t="s">
        <v>363</v>
      </c>
      <c r="AH412" s="14" t="s">
        <v>207</v>
      </c>
      <c r="AI412" s="14" t="s">
        <v>364</v>
      </c>
      <c r="AJ412" s="14" t="s">
        <v>207</v>
      </c>
      <c r="AK412" s="9">
        <v>5</v>
      </c>
      <c r="AL412" s="14" t="s">
        <v>207</v>
      </c>
      <c r="AM412" s="9">
        <v>5</v>
      </c>
      <c r="AN412" s="14" t="s">
        <v>207</v>
      </c>
      <c r="AO412" s="9">
        <v>5</v>
      </c>
      <c r="AP412" s="14" t="s">
        <v>207</v>
      </c>
      <c r="AQ412" s="9">
        <v>30</v>
      </c>
      <c r="AR412" s="14" t="s">
        <v>207</v>
      </c>
      <c r="AS412" s="9" t="s">
        <v>42</v>
      </c>
      <c r="AT412" s="9" t="s">
        <v>345</v>
      </c>
      <c r="AU412" s="9" t="s">
        <v>319</v>
      </c>
      <c r="AV412" s="9" t="s">
        <v>320</v>
      </c>
      <c r="AW412" s="9" t="s">
        <v>710</v>
      </c>
      <c r="AX412" s="9">
        <v>9010600000</v>
      </c>
      <c r="AY412" s="99">
        <v>419</v>
      </c>
      <c r="AZ412" s="12" t="s">
        <v>207</v>
      </c>
      <c r="BA412" s="99">
        <v>30</v>
      </c>
      <c r="BB412" s="12" t="s">
        <v>207</v>
      </c>
      <c r="BC412" s="99">
        <v>33</v>
      </c>
      <c r="BD412" s="12" t="s">
        <v>207</v>
      </c>
      <c r="BE412" s="99">
        <v>84</v>
      </c>
      <c r="BF412" s="12" t="s">
        <v>321</v>
      </c>
      <c r="BG412" s="654">
        <v>83.906000000000006</v>
      </c>
      <c r="BH412" s="12" t="s">
        <v>321</v>
      </c>
      <c r="BI412" s="99">
        <v>43</v>
      </c>
      <c r="BJ412" s="12" t="s">
        <v>321</v>
      </c>
      <c r="BK412" s="754">
        <v>0</v>
      </c>
      <c r="BL412" s="12" t="s">
        <v>321</v>
      </c>
      <c r="BM412" s="754">
        <v>0.375</v>
      </c>
      <c r="BN412" s="12" t="s">
        <v>321</v>
      </c>
      <c r="BO412" s="754">
        <v>2.1800000000000002</v>
      </c>
      <c r="BP412" s="12" t="s">
        <v>321</v>
      </c>
      <c r="BQ412" s="754">
        <v>0.02</v>
      </c>
      <c r="BR412" s="12" t="s">
        <v>321</v>
      </c>
      <c r="BS412" s="654">
        <v>38.331000000000003</v>
      </c>
      <c r="BT412" s="12" t="s">
        <v>321</v>
      </c>
      <c r="BU412" s="654">
        <v>40.905999999999999</v>
      </c>
      <c r="BV412" s="12" t="s">
        <v>321</v>
      </c>
      <c r="BW412" s="9">
        <v>0.42</v>
      </c>
      <c r="BX412" s="9" t="s">
        <v>322</v>
      </c>
      <c r="BY412" s="755">
        <v>165</v>
      </c>
      <c r="BZ412" s="9" t="s">
        <v>315</v>
      </c>
      <c r="CA412" s="755">
        <v>11.8</v>
      </c>
      <c r="CB412" s="9" t="s">
        <v>315</v>
      </c>
      <c r="CC412" s="755">
        <v>13</v>
      </c>
      <c r="CD412" s="9" t="s">
        <v>315</v>
      </c>
      <c r="CE412" s="755">
        <v>191.8</v>
      </c>
      <c r="CF412" s="9" t="s">
        <v>323</v>
      </c>
      <c r="CG412" s="755">
        <v>94.8</v>
      </c>
      <c r="CH412" s="9" t="s">
        <v>323</v>
      </c>
      <c r="CI412" s="9"/>
      <c r="CJ412" s="9"/>
      <c r="CK412" s="9"/>
    </row>
    <row r="413" spans="1:89" s="98" customFormat="1" x14ac:dyDescent="0.25">
      <c r="A413" s="99">
        <v>10104358</v>
      </c>
      <c r="B413" s="99"/>
      <c r="C413" s="772">
        <v>4862</v>
      </c>
      <c r="D413" s="807">
        <v>0.05</v>
      </c>
      <c r="E413" s="772">
        <f t="shared" si="24"/>
        <v>5105</v>
      </c>
      <c r="F413" s="778">
        <v>1.1000000000000001</v>
      </c>
      <c r="G413" s="774">
        <f t="shared" si="25"/>
        <v>5616</v>
      </c>
      <c r="H413" s="776"/>
      <c r="I413" s="758"/>
      <c r="J413" s="776"/>
      <c r="K413" s="786"/>
      <c r="L413" s="9" t="s">
        <v>308</v>
      </c>
      <c r="M413" s="9" t="s">
        <v>3524</v>
      </c>
      <c r="N413" s="9" t="s">
        <v>309</v>
      </c>
      <c r="O413" s="9" t="s">
        <v>310</v>
      </c>
      <c r="P413" s="9" t="s">
        <v>624</v>
      </c>
      <c r="Q413" s="9" t="s">
        <v>625</v>
      </c>
      <c r="R413" s="9" t="s">
        <v>627</v>
      </c>
      <c r="S413" s="9" t="s">
        <v>348</v>
      </c>
      <c r="T413" s="98" t="s">
        <v>204</v>
      </c>
      <c r="U413" s="99" t="s">
        <v>645</v>
      </c>
      <c r="V413" s="99" t="s">
        <v>207</v>
      </c>
      <c r="W413" s="99" t="s">
        <v>646</v>
      </c>
      <c r="X413" s="99" t="s">
        <v>207</v>
      </c>
      <c r="Y413" s="99">
        <v>253</v>
      </c>
      <c r="Z413" s="99" t="s">
        <v>207</v>
      </c>
      <c r="AA413" s="9">
        <v>360</v>
      </c>
      <c r="AB413" s="99" t="s">
        <v>207</v>
      </c>
      <c r="AC413" s="9">
        <v>412</v>
      </c>
      <c r="AD413" s="9" t="s">
        <v>207</v>
      </c>
      <c r="AE413" s="9">
        <v>162</v>
      </c>
      <c r="AF413" s="9" t="s">
        <v>315</v>
      </c>
      <c r="AG413" s="14" t="s">
        <v>647</v>
      </c>
      <c r="AH413" s="14" t="s">
        <v>207</v>
      </c>
      <c r="AI413" s="14" t="s">
        <v>648</v>
      </c>
      <c r="AJ413" s="14" t="s">
        <v>207</v>
      </c>
      <c r="AK413" s="9">
        <v>5</v>
      </c>
      <c r="AL413" s="14" t="s">
        <v>207</v>
      </c>
      <c r="AM413" s="9">
        <v>5</v>
      </c>
      <c r="AN413" s="14" t="s">
        <v>207</v>
      </c>
      <c r="AO413" s="9">
        <v>5</v>
      </c>
      <c r="AP413" s="14" t="s">
        <v>207</v>
      </c>
      <c r="AQ413" s="9">
        <v>30</v>
      </c>
      <c r="AR413" s="14" t="s">
        <v>207</v>
      </c>
      <c r="AS413" s="9" t="s">
        <v>42</v>
      </c>
      <c r="AT413" s="9" t="s">
        <v>345</v>
      </c>
      <c r="AU413" s="9" t="s">
        <v>319</v>
      </c>
      <c r="AV413" s="9" t="s">
        <v>320</v>
      </c>
      <c r="AW413" s="9" t="s">
        <v>711</v>
      </c>
      <c r="AX413" s="9">
        <v>9010600000</v>
      </c>
      <c r="AY413" s="99">
        <v>434</v>
      </c>
      <c r="AZ413" s="12" t="s">
        <v>207</v>
      </c>
      <c r="BA413" s="99">
        <v>30</v>
      </c>
      <c r="BB413" s="12" t="s">
        <v>207</v>
      </c>
      <c r="BC413" s="99">
        <v>33</v>
      </c>
      <c r="BD413" s="12" t="s">
        <v>207</v>
      </c>
      <c r="BE413" s="99">
        <v>89</v>
      </c>
      <c r="BF413" s="12" t="s">
        <v>321</v>
      </c>
      <c r="BG413" s="654">
        <v>88.787999999999997</v>
      </c>
      <c r="BH413" s="12" t="s">
        <v>321</v>
      </c>
      <c r="BI413" s="99">
        <v>46</v>
      </c>
      <c r="BJ413" s="12" t="s">
        <v>321</v>
      </c>
      <c r="BK413" s="754">
        <v>0</v>
      </c>
      <c r="BL413" s="12" t="s">
        <v>321</v>
      </c>
      <c r="BM413" s="754">
        <v>0.35499999999999998</v>
      </c>
      <c r="BN413" s="12" t="s">
        <v>321</v>
      </c>
      <c r="BO413" s="754">
        <v>3</v>
      </c>
      <c r="BP413" s="12" t="s">
        <v>321</v>
      </c>
      <c r="BQ413" s="754">
        <v>0.02</v>
      </c>
      <c r="BR413" s="12" t="s">
        <v>321</v>
      </c>
      <c r="BS413" s="654">
        <v>39.412999999999997</v>
      </c>
      <c r="BT413" s="12" t="s">
        <v>321</v>
      </c>
      <c r="BU413" s="654">
        <v>42.787999999999997</v>
      </c>
      <c r="BV413" s="12" t="s">
        <v>321</v>
      </c>
      <c r="BW413" s="9">
        <v>0.44</v>
      </c>
      <c r="BX413" s="9" t="s">
        <v>322</v>
      </c>
      <c r="BY413" s="755">
        <v>170.9</v>
      </c>
      <c r="BZ413" s="9" t="s">
        <v>315</v>
      </c>
      <c r="CA413" s="755">
        <v>11.8</v>
      </c>
      <c r="CB413" s="9" t="s">
        <v>315</v>
      </c>
      <c r="CC413" s="755">
        <v>13</v>
      </c>
      <c r="CD413" s="9" t="s">
        <v>315</v>
      </c>
      <c r="CE413" s="755">
        <v>202.8</v>
      </c>
      <c r="CF413" s="9" t="s">
        <v>323</v>
      </c>
      <c r="CG413" s="755">
        <v>101.4</v>
      </c>
      <c r="CH413" s="9" t="s">
        <v>323</v>
      </c>
      <c r="CI413" s="9"/>
      <c r="CJ413" s="9"/>
      <c r="CK413" s="9"/>
    </row>
    <row r="414" spans="1:89" s="98" customFormat="1" x14ac:dyDescent="0.25">
      <c r="A414" s="99">
        <v>10104359</v>
      </c>
      <c r="B414" s="99"/>
      <c r="C414" s="772">
        <v>5174</v>
      </c>
      <c r="D414" s="807">
        <v>0.05</v>
      </c>
      <c r="E414" s="772">
        <f t="shared" si="24"/>
        <v>5433</v>
      </c>
      <c r="F414" s="778">
        <v>1.1000000000000001</v>
      </c>
      <c r="G414" s="774">
        <f t="shared" si="25"/>
        <v>5976</v>
      </c>
      <c r="H414" s="776"/>
      <c r="I414" s="758"/>
      <c r="J414" s="776"/>
      <c r="K414" s="786"/>
      <c r="L414" s="9" t="s">
        <v>308</v>
      </c>
      <c r="M414" s="9" t="s">
        <v>3525</v>
      </c>
      <c r="N414" s="9" t="s">
        <v>309</v>
      </c>
      <c r="O414" s="9" t="s">
        <v>310</v>
      </c>
      <c r="P414" s="9" t="s">
        <v>624</v>
      </c>
      <c r="Q414" s="9" t="s">
        <v>625</v>
      </c>
      <c r="R414" s="9" t="s">
        <v>627</v>
      </c>
      <c r="S414" s="9" t="s">
        <v>348</v>
      </c>
      <c r="T414" s="98" t="s">
        <v>204</v>
      </c>
      <c r="U414" s="99" t="s">
        <v>649</v>
      </c>
      <c r="V414" s="99" t="s">
        <v>207</v>
      </c>
      <c r="W414" s="99" t="s">
        <v>650</v>
      </c>
      <c r="X414" s="99" t="s">
        <v>207</v>
      </c>
      <c r="Y414" s="99">
        <v>266</v>
      </c>
      <c r="Z414" s="99" t="s">
        <v>207</v>
      </c>
      <c r="AA414" s="9">
        <v>380</v>
      </c>
      <c r="AB414" s="99" t="s">
        <v>207</v>
      </c>
      <c r="AC414" s="9">
        <v>436</v>
      </c>
      <c r="AD414" s="9" t="s">
        <v>207</v>
      </c>
      <c r="AE414" s="9">
        <v>172</v>
      </c>
      <c r="AF414" s="9" t="s">
        <v>315</v>
      </c>
      <c r="AG414" s="14" t="s">
        <v>367</v>
      </c>
      <c r="AH414" s="14" t="s">
        <v>207</v>
      </c>
      <c r="AI414" s="14" t="s">
        <v>368</v>
      </c>
      <c r="AJ414" s="14" t="s">
        <v>207</v>
      </c>
      <c r="AK414" s="9">
        <v>5</v>
      </c>
      <c r="AL414" s="14" t="s">
        <v>207</v>
      </c>
      <c r="AM414" s="9">
        <v>5</v>
      </c>
      <c r="AN414" s="14" t="s">
        <v>207</v>
      </c>
      <c r="AO414" s="9">
        <v>5</v>
      </c>
      <c r="AP414" s="14" t="s">
        <v>207</v>
      </c>
      <c r="AQ414" s="9">
        <v>30</v>
      </c>
      <c r="AR414" s="14" t="s">
        <v>207</v>
      </c>
      <c r="AS414" s="9" t="s">
        <v>42</v>
      </c>
      <c r="AT414" s="9" t="s">
        <v>345</v>
      </c>
      <c r="AU414" s="9" t="s">
        <v>319</v>
      </c>
      <c r="AV414" s="9" t="s">
        <v>320</v>
      </c>
      <c r="AW414" s="9" t="s">
        <v>712</v>
      </c>
      <c r="AX414" s="9">
        <v>9010600000</v>
      </c>
      <c r="AY414" s="99">
        <v>452</v>
      </c>
      <c r="AZ414" s="12" t="s">
        <v>207</v>
      </c>
      <c r="BA414" s="99">
        <v>30</v>
      </c>
      <c r="BB414" s="12" t="s">
        <v>207</v>
      </c>
      <c r="BC414" s="99">
        <v>33</v>
      </c>
      <c r="BD414" s="12" t="s">
        <v>207</v>
      </c>
      <c r="BE414" s="99">
        <v>94</v>
      </c>
      <c r="BF414" s="12" t="s">
        <v>321</v>
      </c>
      <c r="BG414" s="654">
        <v>93.257000000000005</v>
      </c>
      <c r="BH414" s="12" t="s">
        <v>321</v>
      </c>
      <c r="BI414" s="99">
        <v>49</v>
      </c>
      <c r="BJ414" s="12" t="s">
        <v>321</v>
      </c>
      <c r="BK414" s="754">
        <v>0</v>
      </c>
      <c r="BL414" s="12" t="s">
        <v>321</v>
      </c>
      <c r="BM414" s="754">
        <v>0.38200000000000001</v>
      </c>
      <c r="BN414" s="12" t="s">
        <v>321</v>
      </c>
      <c r="BO414" s="754">
        <v>3</v>
      </c>
      <c r="BP414" s="12" t="s">
        <v>321</v>
      </c>
      <c r="BQ414" s="754">
        <v>0.02</v>
      </c>
      <c r="BR414" s="12" t="s">
        <v>321</v>
      </c>
      <c r="BS414" s="654">
        <v>40.854999999999997</v>
      </c>
      <c r="BT414" s="12" t="s">
        <v>321</v>
      </c>
      <c r="BU414" s="654">
        <v>44.256999999999998</v>
      </c>
      <c r="BV414" s="12" t="s">
        <v>321</v>
      </c>
      <c r="BW414" s="9">
        <v>0.46</v>
      </c>
      <c r="BX414" s="9" t="s">
        <v>322</v>
      </c>
      <c r="BY414" s="755">
        <v>178</v>
      </c>
      <c r="BZ414" s="9" t="s">
        <v>315</v>
      </c>
      <c r="CA414" s="755">
        <v>11.8</v>
      </c>
      <c r="CB414" s="9" t="s">
        <v>315</v>
      </c>
      <c r="CC414" s="755">
        <v>13</v>
      </c>
      <c r="CD414" s="9" t="s">
        <v>315</v>
      </c>
      <c r="CE414" s="755">
        <v>213.8</v>
      </c>
      <c r="CF414" s="9" t="s">
        <v>323</v>
      </c>
      <c r="CG414" s="755">
        <v>108</v>
      </c>
      <c r="CH414" s="9" t="s">
        <v>323</v>
      </c>
      <c r="CI414" s="9"/>
      <c r="CJ414" s="9"/>
      <c r="CK414" s="9"/>
    </row>
    <row r="415" spans="1:89" s="98" customFormat="1" x14ac:dyDescent="0.25">
      <c r="A415" s="99">
        <v>10101032</v>
      </c>
      <c r="B415" s="99"/>
      <c r="C415" s="772">
        <v>2879</v>
      </c>
      <c r="D415" s="807">
        <v>0.05</v>
      </c>
      <c r="E415" s="772">
        <f t="shared" si="24"/>
        <v>3023</v>
      </c>
      <c r="F415" s="778">
        <v>1.1000000000000001</v>
      </c>
      <c r="G415" s="774">
        <f t="shared" si="25"/>
        <v>3325</v>
      </c>
      <c r="H415" s="776"/>
      <c r="I415" s="758"/>
      <c r="J415" s="776"/>
      <c r="K415" s="786"/>
      <c r="L415" s="9" t="s">
        <v>308</v>
      </c>
      <c r="M415" s="9" t="s">
        <v>3526</v>
      </c>
      <c r="N415" s="9" t="s">
        <v>309</v>
      </c>
      <c r="O415" s="9" t="s">
        <v>310</v>
      </c>
      <c r="P415" s="9" t="s">
        <v>624</v>
      </c>
      <c r="Q415" s="9" t="s">
        <v>625</v>
      </c>
      <c r="R415" s="9" t="s">
        <v>627</v>
      </c>
      <c r="S415" s="9" t="s">
        <v>348</v>
      </c>
      <c r="T415" s="98" t="s">
        <v>204</v>
      </c>
      <c r="U415" s="99">
        <v>119</v>
      </c>
      <c r="V415" s="99" t="s">
        <v>207</v>
      </c>
      <c r="W415" s="99">
        <v>190</v>
      </c>
      <c r="X415" s="99" t="s">
        <v>207</v>
      </c>
      <c r="Y415" s="99">
        <v>154</v>
      </c>
      <c r="Z415" s="99" t="s">
        <v>207</v>
      </c>
      <c r="AA415" s="9">
        <v>200</v>
      </c>
      <c r="AB415" s="99" t="s">
        <v>207</v>
      </c>
      <c r="AC415" s="9">
        <v>224</v>
      </c>
      <c r="AD415" s="9" t="s">
        <v>207</v>
      </c>
      <c r="AE415" s="9">
        <v>88</v>
      </c>
      <c r="AF415" s="9" t="s">
        <v>315</v>
      </c>
      <c r="AG415" s="14" t="s">
        <v>349</v>
      </c>
      <c r="AH415" s="14" t="s">
        <v>207</v>
      </c>
      <c r="AI415" s="14" t="s">
        <v>350</v>
      </c>
      <c r="AJ415" s="14" t="s">
        <v>207</v>
      </c>
      <c r="AK415" s="9">
        <v>5</v>
      </c>
      <c r="AL415" s="14" t="s">
        <v>207</v>
      </c>
      <c r="AM415" s="9">
        <v>5</v>
      </c>
      <c r="AN415" s="14" t="s">
        <v>207</v>
      </c>
      <c r="AO415" s="9">
        <v>5</v>
      </c>
      <c r="AP415" s="14" t="s">
        <v>207</v>
      </c>
      <c r="AQ415" s="9">
        <v>30</v>
      </c>
      <c r="AR415" s="14" t="s">
        <v>207</v>
      </c>
      <c r="AS415" s="9" t="s">
        <v>184</v>
      </c>
      <c r="AT415" s="9" t="s">
        <v>347</v>
      </c>
      <c r="AU415" s="9" t="s">
        <v>319</v>
      </c>
      <c r="AV415" s="9" t="s">
        <v>320</v>
      </c>
      <c r="AW415" s="9" t="s">
        <v>713</v>
      </c>
      <c r="AX415" s="9">
        <v>9010600000</v>
      </c>
      <c r="AY415" s="99">
        <v>270</v>
      </c>
      <c r="AZ415" s="12" t="s">
        <v>207</v>
      </c>
      <c r="BA415" s="99">
        <v>23</v>
      </c>
      <c r="BB415" s="12" t="s">
        <v>207</v>
      </c>
      <c r="BC415" s="99">
        <v>21</v>
      </c>
      <c r="BD415" s="12" t="s">
        <v>207</v>
      </c>
      <c r="BE415" s="99">
        <v>35</v>
      </c>
      <c r="BF415" s="12" t="s">
        <v>321</v>
      </c>
      <c r="BG415" s="654">
        <v>34.841000000000001</v>
      </c>
      <c r="BH415" s="12" t="s">
        <v>321</v>
      </c>
      <c r="BI415" s="99">
        <v>27</v>
      </c>
      <c r="BJ415" s="12" t="s">
        <v>321</v>
      </c>
      <c r="BK415" s="754">
        <v>0</v>
      </c>
      <c r="BL415" s="12" t="s">
        <v>321</v>
      </c>
      <c r="BM415" s="754">
        <v>0.129</v>
      </c>
      <c r="BN415" s="12" t="s">
        <v>321</v>
      </c>
      <c r="BO415" s="754">
        <v>7.7119999999999997</v>
      </c>
      <c r="BP415" s="12" t="s">
        <v>321</v>
      </c>
      <c r="BQ415" s="754">
        <v>0</v>
      </c>
      <c r="BR415" s="12" t="s">
        <v>321</v>
      </c>
      <c r="BS415" s="654">
        <v>0</v>
      </c>
      <c r="BT415" s="12" t="s">
        <v>321</v>
      </c>
      <c r="BU415" s="654">
        <v>7.8410000000000002</v>
      </c>
      <c r="BV415" s="12" t="s">
        <v>321</v>
      </c>
      <c r="BW415" s="9">
        <v>0.13</v>
      </c>
      <c r="BX415" s="9" t="s">
        <v>322</v>
      </c>
      <c r="BY415" s="755">
        <v>106.3</v>
      </c>
      <c r="BZ415" s="9" t="s">
        <v>315</v>
      </c>
      <c r="CA415" s="755">
        <v>9.1</v>
      </c>
      <c r="CB415" s="9" t="s">
        <v>315</v>
      </c>
      <c r="CC415" s="755">
        <v>8.3000000000000007</v>
      </c>
      <c r="CD415" s="9" t="s">
        <v>315</v>
      </c>
      <c r="CE415" s="755">
        <v>75</v>
      </c>
      <c r="CF415" s="9" t="s">
        <v>323</v>
      </c>
      <c r="CG415" s="755">
        <v>59.5</v>
      </c>
      <c r="CH415" s="9" t="s">
        <v>323</v>
      </c>
      <c r="CI415" s="9"/>
      <c r="CJ415" s="9"/>
      <c r="CK415" s="9"/>
    </row>
    <row r="416" spans="1:89" s="98" customFormat="1" x14ac:dyDescent="0.25">
      <c r="A416" s="99">
        <v>10101033</v>
      </c>
      <c r="B416" s="99"/>
      <c r="C416" s="772">
        <v>3077</v>
      </c>
      <c r="D416" s="807">
        <v>0.05</v>
      </c>
      <c r="E416" s="772">
        <f t="shared" si="24"/>
        <v>3231</v>
      </c>
      <c r="F416" s="778">
        <v>1.1000000000000001</v>
      </c>
      <c r="G416" s="774">
        <f t="shared" si="25"/>
        <v>3554</v>
      </c>
      <c r="H416" s="776"/>
      <c r="I416" s="758"/>
      <c r="J416" s="776"/>
      <c r="K416" s="786"/>
      <c r="L416" s="9" t="s">
        <v>308</v>
      </c>
      <c r="M416" s="9" t="s">
        <v>3527</v>
      </c>
      <c r="N416" s="9" t="s">
        <v>309</v>
      </c>
      <c r="O416" s="9" t="s">
        <v>310</v>
      </c>
      <c r="P416" s="9" t="s">
        <v>624</v>
      </c>
      <c r="Q416" s="9" t="s">
        <v>625</v>
      </c>
      <c r="R416" s="9" t="s">
        <v>627</v>
      </c>
      <c r="S416" s="9" t="s">
        <v>348</v>
      </c>
      <c r="T416" s="98" t="s">
        <v>204</v>
      </c>
      <c r="U416" s="99">
        <v>131</v>
      </c>
      <c r="V416" s="99" t="s">
        <v>207</v>
      </c>
      <c r="W416" s="99">
        <v>210</v>
      </c>
      <c r="X416" s="99" t="s">
        <v>207</v>
      </c>
      <c r="Y416" s="99">
        <v>166</v>
      </c>
      <c r="Z416" s="99" t="s">
        <v>207</v>
      </c>
      <c r="AA416" s="9">
        <v>220</v>
      </c>
      <c r="AB416" s="99" t="s">
        <v>207</v>
      </c>
      <c r="AC416" s="9">
        <v>248</v>
      </c>
      <c r="AD416" s="9" t="s">
        <v>207</v>
      </c>
      <c r="AE416" s="9">
        <v>98</v>
      </c>
      <c r="AF416" s="9" t="s">
        <v>315</v>
      </c>
      <c r="AG416" s="14" t="s">
        <v>351</v>
      </c>
      <c r="AH416" s="14" t="s">
        <v>207</v>
      </c>
      <c r="AI416" s="14" t="s">
        <v>352</v>
      </c>
      <c r="AJ416" s="14" t="s">
        <v>207</v>
      </c>
      <c r="AK416" s="9">
        <v>5</v>
      </c>
      <c r="AL416" s="14" t="s">
        <v>207</v>
      </c>
      <c r="AM416" s="9">
        <v>5</v>
      </c>
      <c r="AN416" s="14" t="s">
        <v>207</v>
      </c>
      <c r="AO416" s="9">
        <v>5</v>
      </c>
      <c r="AP416" s="14" t="s">
        <v>207</v>
      </c>
      <c r="AQ416" s="9">
        <v>30</v>
      </c>
      <c r="AR416" s="14" t="s">
        <v>207</v>
      </c>
      <c r="AS416" s="9" t="s">
        <v>184</v>
      </c>
      <c r="AT416" s="9" t="s">
        <v>347</v>
      </c>
      <c r="AU416" s="9" t="s">
        <v>319</v>
      </c>
      <c r="AV416" s="9" t="s">
        <v>320</v>
      </c>
      <c r="AW416" s="9" t="s">
        <v>714</v>
      </c>
      <c r="AX416" s="9">
        <v>9010600000</v>
      </c>
      <c r="AY416" s="99">
        <v>290</v>
      </c>
      <c r="AZ416" s="12" t="s">
        <v>207</v>
      </c>
      <c r="BA416" s="99">
        <v>23</v>
      </c>
      <c r="BB416" s="12" t="s">
        <v>207</v>
      </c>
      <c r="BC416" s="99">
        <v>21</v>
      </c>
      <c r="BD416" s="12" t="s">
        <v>207</v>
      </c>
      <c r="BE416" s="99">
        <v>38</v>
      </c>
      <c r="BF416" s="12" t="s">
        <v>321</v>
      </c>
      <c r="BG416" s="654">
        <v>37.552999999999997</v>
      </c>
      <c r="BH416" s="12" t="s">
        <v>321</v>
      </c>
      <c r="BI416" s="99">
        <v>29</v>
      </c>
      <c r="BJ416" s="12" t="s">
        <v>321</v>
      </c>
      <c r="BK416" s="754">
        <v>0</v>
      </c>
      <c r="BL416" s="12" t="s">
        <v>321</v>
      </c>
      <c r="BM416" s="754">
        <v>0.129</v>
      </c>
      <c r="BN416" s="12" t="s">
        <v>321</v>
      </c>
      <c r="BO416" s="754">
        <v>8.4239999999999995</v>
      </c>
      <c r="BP416" s="12" t="s">
        <v>321</v>
      </c>
      <c r="BQ416" s="754">
        <v>0</v>
      </c>
      <c r="BR416" s="12" t="s">
        <v>321</v>
      </c>
      <c r="BS416" s="654">
        <v>0</v>
      </c>
      <c r="BT416" s="12" t="s">
        <v>321</v>
      </c>
      <c r="BU416" s="654">
        <v>8.5530000000000008</v>
      </c>
      <c r="BV416" s="12" t="s">
        <v>321</v>
      </c>
      <c r="BW416" s="9">
        <v>0.14000000000000001</v>
      </c>
      <c r="BX416" s="9" t="s">
        <v>322</v>
      </c>
      <c r="BY416" s="755">
        <v>114.2</v>
      </c>
      <c r="BZ416" s="9" t="s">
        <v>315</v>
      </c>
      <c r="CA416" s="755">
        <v>9.1</v>
      </c>
      <c r="CB416" s="9" t="s">
        <v>315</v>
      </c>
      <c r="CC416" s="755">
        <v>8.3000000000000007</v>
      </c>
      <c r="CD416" s="9" t="s">
        <v>315</v>
      </c>
      <c r="CE416" s="755">
        <v>79.400000000000006</v>
      </c>
      <c r="CF416" s="9" t="s">
        <v>323</v>
      </c>
      <c r="CG416" s="755">
        <v>63.9</v>
      </c>
      <c r="CH416" s="9" t="s">
        <v>323</v>
      </c>
      <c r="CI416" s="9"/>
      <c r="CJ416" s="9"/>
      <c r="CK416" s="9"/>
    </row>
    <row r="417" spans="1:89" s="98" customFormat="1" x14ac:dyDescent="0.25">
      <c r="A417" s="99">
        <v>10101034</v>
      </c>
      <c r="B417" s="99"/>
      <c r="C417" s="772">
        <v>3290</v>
      </c>
      <c r="D417" s="807">
        <v>0.05</v>
      </c>
      <c r="E417" s="772">
        <f t="shared" si="24"/>
        <v>3455</v>
      </c>
      <c r="F417" s="778">
        <v>1.1000000000000001</v>
      </c>
      <c r="G417" s="774">
        <f t="shared" si="25"/>
        <v>3801</v>
      </c>
      <c r="H417" s="776"/>
      <c r="I417" s="758"/>
      <c r="J417" s="776"/>
      <c r="K417" s="786"/>
      <c r="L417" s="9" t="s">
        <v>308</v>
      </c>
      <c r="M417" s="9" t="s">
        <v>3528</v>
      </c>
      <c r="N417" s="9" t="s">
        <v>309</v>
      </c>
      <c r="O417" s="9" t="s">
        <v>310</v>
      </c>
      <c r="P417" s="9" t="s">
        <v>624</v>
      </c>
      <c r="Q417" s="9" t="s">
        <v>625</v>
      </c>
      <c r="R417" s="9" t="s">
        <v>627</v>
      </c>
      <c r="S417" s="9" t="s">
        <v>348</v>
      </c>
      <c r="T417" s="98" t="s">
        <v>204</v>
      </c>
      <c r="U417" s="99">
        <v>144</v>
      </c>
      <c r="V417" s="99" t="s">
        <v>207</v>
      </c>
      <c r="W417" s="99">
        <v>230</v>
      </c>
      <c r="X417" s="99" t="s">
        <v>207</v>
      </c>
      <c r="Y417" s="99">
        <v>179</v>
      </c>
      <c r="Z417" s="99" t="s">
        <v>207</v>
      </c>
      <c r="AA417" s="9">
        <v>240</v>
      </c>
      <c r="AB417" s="99" t="s">
        <v>207</v>
      </c>
      <c r="AC417" s="9">
        <v>271</v>
      </c>
      <c r="AD417" s="9" t="s">
        <v>207</v>
      </c>
      <c r="AE417" s="9">
        <v>107</v>
      </c>
      <c r="AF417" s="9" t="s">
        <v>315</v>
      </c>
      <c r="AG417" s="14" t="s">
        <v>353</v>
      </c>
      <c r="AH417" s="14" t="s">
        <v>207</v>
      </c>
      <c r="AI417" s="14" t="s">
        <v>354</v>
      </c>
      <c r="AJ417" s="14" t="s">
        <v>207</v>
      </c>
      <c r="AK417" s="9">
        <v>5</v>
      </c>
      <c r="AL417" s="14" t="s">
        <v>207</v>
      </c>
      <c r="AM417" s="9">
        <v>5</v>
      </c>
      <c r="AN417" s="14" t="s">
        <v>207</v>
      </c>
      <c r="AO417" s="9">
        <v>5</v>
      </c>
      <c r="AP417" s="14" t="s">
        <v>207</v>
      </c>
      <c r="AQ417" s="9">
        <v>30</v>
      </c>
      <c r="AR417" s="14" t="s">
        <v>207</v>
      </c>
      <c r="AS417" s="9" t="s">
        <v>184</v>
      </c>
      <c r="AT417" s="9" t="s">
        <v>347</v>
      </c>
      <c r="AU417" s="9" t="s">
        <v>319</v>
      </c>
      <c r="AV417" s="9" t="s">
        <v>320</v>
      </c>
      <c r="AW417" s="9" t="s">
        <v>715</v>
      </c>
      <c r="AX417" s="9">
        <v>9010600000</v>
      </c>
      <c r="AY417" s="99">
        <v>310</v>
      </c>
      <c r="AZ417" s="12" t="s">
        <v>207</v>
      </c>
      <c r="BA417" s="99">
        <v>23</v>
      </c>
      <c r="BB417" s="12" t="s">
        <v>207</v>
      </c>
      <c r="BC417" s="99">
        <v>21</v>
      </c>
      <c r="BD417" s="12" t="s">
        <v>207</v>
      </c>
      <c r="BE417" s="99">
        <v>41</v>
      </c>
      <c r="BF417" s="12" t="s">
        <v>321</v>
      </c>
      <c r="BG417" s="654">
        <v>40.643999999999998</v>
      </c>
      <c r="BH417" s="12" t="s">
        <v>321</v>
      </c>
      <c r="BI417" s="99">
        <v>31</v>
      </c>
      <c r="BJ417" s="12" t="s">
        <v>321</v>
      </c>
      <c r="BK417" s="754">
        <v>0</v>
      </c>
      <c r="BL417" s="12" t="s">
        <v>321</v>
      </c>
      <c r="BM417" s="754">
        <v>0.14799999999999999</v>
      </c>
      <c r="BN417" s="12" t="s">
        <v>321</v>
      </c>
      <c r="BO417" s="754">
        <v>9.4960000000000004</v>
      </c>
      <c r="BP417" s="12" t="s">
        <v>321</v>
      </c>
      <c r="BQ417" s="754">
        <v>0</v>
      </c>
      <c r="BR417" s="12" t="s">
        <v>321</v>
      </c>
      <c r="BS417" s="654">
        <v>0</v>
      </c>
      <c r="BT417" s="12" t="s">
        <v>321</v>
      </c>
      <c r="BU417" s="654">
        <v>9.6440000000000001</v>
      </c>
      <c r="BV417" s="12" t="s">
        <v>321</v>
      </c>
      <c r="BW417" s="9">
        <v>0.15</v>
      </c>
      <c r="BX417" s="9" t="s">
        <v>322</v>
      </c>
      <c r="BY417" s="755">
        <v>122</v>
      </c>
      <c r="BZ417" s="9" t="s">
        <v>315</v>
      </c>
      <c r="CA417" s="755">
        <v>9.1</v>
      </c>
      <c r="CB417" s="9" t="s">
        <v>315</v>
      </c>
      <c r="CC417" s="755">
        <v>8.3000000000000007</v>
      </c>
      <c r="CD417" s="9" t="s">
        <v>315</v>
      </c>
      <c r="CE417" s="755">
        <v>86</v>
      </c>
      <c r="CF417" s="9" t="s">
        <v>323</v>
      </c>
      <c r="CG417" s="755">
        <v>68.3</v>
      </c>
      <c r="CH417" s="9" t="s">
        <v>323</v>
      </c>
      <c r="CI417" s="9"/>
      <c r="CJ417" s="9"/>
      <c r="CK417" s="9"/>
    </row>
    <row r="418" spans="1:89" s="98" customFormat="1" x14ac:dyDescent="0.25">
      <c r="A418" s="99">
        <v>10101035</v>
      </c>
      <c r="B418" s="99"/>
      <c r="C418" s="772">
        <v>3518</v>
      </c>
      <c r="D418" s="807">
        <v>0.05</v>
      </c>
      <c r="E418" s="772">
        <f t="shared" si="24"/>
        <v>3694</v>
      </c>
      <c r="F418" s="778">
        <v>1.1000000000000001</v>
      </c>
      <c r="G418" s="774">
        <f t="shared" si="25"/>
        <v>4063</v>
      </c>
      <c r="H418" s="776"/>
      <c r="I418" s="758"/>
      <c r="J418" s="776"/>
      <c r="K418" s="786"/>
      <c r="L418" s="9" t="s">
        <v>308</v>
      </c>
      <c r="M418" s="9" t="s">
        <v>3529</v>
      </c>
      <c r="N418" s="9" t="s">
        <v>309</v>
      </c>
      <c r="O418" s="9" t="s">
        <v>310</v>
      </c>
      <c r="P418" s="9" t="s">
        <v>624</v>
      </c>
      <c r="Q418" s="9" t="s">
        <v>625</v>
      </c>
      <c r="R418" s="9" t="s">
        <v>627</v>
      </c>
      <c r="S418" s="9" t="s">
        <v>348</v>
      </c>
      <c r="T418" s="98" t="s">
        <v>204</v>
      </c>
      <c r="U418" s="99">
        <v>156</v>
      </c>
      <c r="V418" s="99" t="s">
        <v>207</v>
      </c>
      <c r="W418" s="99">
        <v>250</v>
      </c>
      <c r="X418" s="99" t="s">
        <v>207</v>
      </c>
      <c r="Y418" s="99">
        <v>191</v>
      </c>
      <c r="Z418" s="99" t="s">
        <v>207</v>
      </c>
      <c r="AA418" s="9">
        <v>260</v>
      </c>
      <c r="AB418" s="99" t="s">
        <v>207</v>
      </c>
      <c r="AC418" s="9">
        <v>295</v>
      </c>
      <c r="AD418" s="9" t="s">
        <v>207</v>
      </c>
      <c r="AE418" s="9">
        <v>116</v>
      </c>
      <c r="AF418" s="9" t="s">
        <v>315</v>
      </c>
      <c r="AG418" s="14" t="s">
        <v>355</v>
      </c>
      <c r="AH418" s="14" t="s">
        <v>207</v>
      </c>
      <c r="AI418" s="14" t="s">
        <v>356</v>
      </c>
      <c r="AJ418" s="14" t="s">
        <v>207</v>
      </c>
      <c r="AK418" s="9">
        <v>5</v>
      </c>
      <c r="AL418" s="14" t="s">
        <v>207</v>
      </c>
      <c r="AM418" s="9">
        <v>5</v>
      </c>
      <c r="AN418" s="14" t="s">
        <v>207</v>
      </c>
      <c r="AO418" s="9">
        <v>5</v>
      </c>
      <c r="AP418" s="14" t="s">
        <v>207</v>
      </c>
      <c r="AQ418" s="9">
        <v>30</v>
      </c>
      <c r="AR418" s="14" t="s">
        <v>207</v>
      </c>
      <c r="AS418" s="9" t="s">
        <v>184</v>
      </c>
      <c r="AT418" s="9" t="s">
        <v>347</v>
      </c>
      <c r="AU418" s="9" t="s">
        <v>319</v>
      </c>
      <c r="AV418" s="9" t="s">
        <v>320</v>
      </c>
      <c r="AW418" s="9" t="s">
        <v>716</v>
      </c>
      <c r="AX418" s="9">
        <v>9010600000</v>
      </c>
      <c r="AY418" s="99">
        <v>330</v>
      </c>
      <c r="AZ418" s="12" t="s">
        <v>207</v>
      </c>
      <c r="BA418" s="99">
        <v>23</v>
      </c>
      <c r="BB418" s="12" t="s">
        <v>207</v>
      </c>
      <c r="BC418" s="99">
        <v>21</v>
      </c>
      <c r="BD418" s="12" t="s">
        <v>207</v>
      </c>
      <c r="BE418" s="99">
        <v>43</v>
      </c>
      <c r="BF418" s="12" t="s">
        <v>321</v>
      </c>
      <c r="BG418" s="654">
        <v>42.875999999999998</v>
      </c>
      <c r="BH418" s="12" t="s">
        <v>321</v>
      </c>
      <c r="BI418" s="99">
        <v>33</v>
      </c>
      <c r="BJ418" s="12" t="s">
        <v>321</v>
      </c>
      <c r="BK418" s="754">
        <v>0</v>
      </c>
      <c r="BL418" s="12" t="s">
        <v>321</v>
      </c>
      <c r="BM418" s="754">
        <v>0.14799999999999999</v>
      </c>
      <c r="BN418" s="12" t="s">
        <v>321</v>
      </c>
      <c r="BO418" s="754">
        <v>9.7279999999999998</v>
      </c>
      <c r="BP418" s="12" t="s">
        <v>321</v>
      </c>
      <c r="BQ418" s="754">
        <v>0</v>
      </c>
      <c r="BR418" s="12" t="s">
        <v>321</v>
      </c>
      <c r="BS418" s="654">
        <v>0</v>
      </c>
      <c r="BT418" s="12" t="s">
        <v>321</v>
      </c>
      <c r="BU418" s="654">
        <v>9.8759999999999994</v>
      </c>
      <c r="BV418" s="12" t="s">
        <v>321</v>
      </c>
      <c r="BW418" s="9">
        <v>0.16</v>
      </c>
      <c r="BX418" s="9" t="s">
        <v>322</v>
      </c>
      <c r="BY418" s="755">
        <v>129.9</v>
      </c>
      <c r="BZ418" s="9" t="s">
        <v>315</v>
      </c>
      <c r="CA418" s="755">
        <v>9.1</v>
      </c>
      <c r="CB418" s="9" t="s">
        <v>315</v>
      </c>
      <c r="CC418" s="755">
        <v>8.3000000000000007</v>
      </c>
      <c r="CD418" s="9" t="s">
        <v>315</v>
      </c>
      <c r="CE418" s="755">
        <v>90.4</v>
      </c>
      <c r="CF418" s="9" t="s">
        <v>323</v>
      </c>
      <c r="CG418" s="755">
        <v>72.8</v>
      </c>
      <c r="CH418" s="9" t="s">
        <v>323</v>
      </c>
      <c r="CI418" s="9"/>
      <c r="CJ418" s="9"/>
      <c r="CK418" s="9"/>
    </row>
    <row r="419" spans="1:89" s="98" customFormat="1" x14ac:dyDescent="0.25">
      <c r="A419" s="99">
        <v>10101036</v>
      </c>
      <c r="B419" s="99"/>
      <c r="C419" s="772">
        <v>3757</v>
      </c>
      <c r="D419" s="807">
        <v>0.05</v>
      </c>
      <c r="E419" s="772">
        <f t="shared" si="24"/>
        <v>3945</v>
      </c>
      <c r="F419" s="778">
        <v>1.1000000000000001</v>
      </c>
      <c r="G419" s="774">
        <f t="shared" si="25"/>
        <v>4340</v>
      </c>
      <c r="H419" s="776"/>
      <c r="I419" s="758"/>
      <c r="J419" s="776"/>
      <c r="K419" s="786"/>
      <c r="L419" s="9" t="s">
        <v>308</v>
      </c>
      <c r="M419" s="9" t="s">
        <v>3530</v>
      </c>
      <c r="N419" s="9" t="s">
        <v>309</v>
      </c>
      <c r="O419" s="9" t="s">
        <v>310</v>
      </c>
      <c r="P419" s="9" t="s">
        <v>624</v>
      </c>
      <c r="Q419" s="9" t="s">
        <v>625</v>
      </c>
      <c r="R419" s="9" t="s">
        <v>627</v>
      </c>
      <c r="S419" s="9" t="s">
        <v>348</v>
      </c>
      <c r="T419" s="98" t="s">
        <v>204</v>
      </c>
      <c r="U419" s="99">
        <v>169</v>
      </c>
      <c r="V419" s="99" t="s">
        <v>207</v>
      </c>
      <c r="W419" s="99">
        <v>270</v>
      </c>
      <c r="X419" s="99" t="s">
        <v>207</v>
      </c>
      <c r="Y419" s="99">
        <v>204</v>
      </c>
      <c r="Z419" s="99" t="s">
        <v>207</v>
      </c>
      <c r="AA419" s="9">
        <v>280</v>
      </c>
      <c r="AB419" s="99" t="s">
        <v>207</v>
      </c>
      <c r="AC419" s="9">
        <v>319</v>
      </c>
      <c r="AD419" s="9" t="s">
        <v>207</v>
      </c>
      <c r="AE419" s="9">
        <v>126</v>
      </c>
      <c r="AF419" s="9" t="s">
        <v>315</v>
      </c>
      <c r="AG419" s="14" t="s">
        <v>357</v>
      </c>
      <c r="AH419" s="14" t="s">
        <v>207</v>
      </c>
      <c r="AI419" s="14" t="s">
        <v>358</v>
      </c>
      <c r="AJ419" s="14" t="s">
        <v>207</v>
      </c>
      <c r="AK419" s="9">
        <v>5</v>
      </c>
      <c r="AL419" s="14" t="s">
        <v>207</v>
      </c>
      <c r="AM419" s="9">
        <v>5</v>
      </c>
      <c r="AN419" s="14" t="s">
        <v>207</v>
      </c>
      <c r="AO419" s="9">
        <v>5</v>
      </c>
      <c r="AP419" s="14" t="s">
        <v>207</v>
      </c>
      <c r="AQ419" s="9">
        <v>30</v>
      </c>
      <c r="AR419" s="14" t="s">
        <v>207</v>
      </c>
      <c r="AS419" s="9" t="s">
        <v>184</v>
      </c>
      <c r="AT419" s="9" t="s">
        <v>347</v>
      </c>
      <c r="AU419" s="9" t="s">
        <v>319</v>
      </c>
      <c r="AV419" s="9" t="s">
        <v>320</v>
      </c>
      <c r="AW419" s="9" t="s">
        <v>717</v>
      </c>
      <c r="AX419" s="9">
        <v>9010600000</v>
      </c>
      <c r="AY419" s="99">
        <v>350</v>
      </c>
      <c r="AZ419" s="12" t="s">
        <v>207</v>
      </c>
      <c r="BA419" s="99">
        <v>23</v>
      </c>
      <c r="BB419" s="12" t="s">
        <v>207</v>
      </c>
      <c r="BC419" s="99">
        <v>21</v>
      </c>
      <c r="BD419" s="12" t="s">
        <v>207</v>
      </c>
      <c r="BE419" s="99">
        <v>45</v>
      </c>
      <c r="BF419" s="12" t="s">
        <v>321</v>
      </c>
      <c r="BG419" s="654">
        <v>44.667999999999999</v>
      </c>
      <c r="BH419" s="12" t="s">
        <v>321</v>
      </c>
      <c r="BI419" s="99">
        <v>36</v>
      </c>
      <c r="BJ419" s="12" t="s">
        <v>321</v>
      </c>
      <c r="BK419" s="754">
        <v>0</v>
      </c>
      <c r="BL419" s="12" t="s">
        <v>321</v>
      </c>
      <c r="BM419" s="754">
        <v>0.14799999999999999</v>
      </c>
      <c r="BN419" s="12" t="s">
        <v>321</v>
      </c>
      <c r="BO419" s="754">
        <v>8.52</v>
      </c>
      <c r="BP419" s="12" t="s">
        <v>321</v>
      </c>
      <c r="BQ419" s="754">
        <v>0</v>
      </c>
      <c r="BR419" s="12" t="s">
        <v>321</v>
      </c>
      <c r="BS419" s="654">
        <v>0</v>
      </c>
      <c r="BT419" s="12" t="s">
        <v>321</v>
      </c>
      <c r="BU419" s="654">
        <v>8.6679999999999993</v>
      </c>
      <c r="BV419" s="12" t="s">
        <v>321</v>
      </c>
      <c r="BW419" s="9">
        <v>0.17</v>
      </c>
      <c r="BX419" s="9" t="s">
        <v>322</v>
      </c>
      <c r="BY419" s="755">
        <v>137.80000000000001</v>
      </c>
      <c r="BZ419" s="9" t="s">
        <v>315</v>
      </c>
      <c r="CA419" s="755">
        <v>9.1</v>
      </c>
      <c r="CB419" s="9" t="s">
        <v>315</v>
      </c>
      <c r="CC419" s="755">
        <v>8.3000000000000007</v>
      </c>
      <c r="CD419" s="9" t="s">
        <v>315</v>
      </c>
      <c r="CE419" s="755">
        <v>97</v>
      </c>
      <c r="CF419" s="9" t="s">
        <v>323</v>
      </c>
      <c r="CG419" s="755">
        <v>79.400000000000006</v>
      </c>
      <c r="CH419" s="9" t="s">
        <v>323</v>
      </c>
      <c r="CI419" s="9"/>
      <c r="CJ419" s="9"/>
      <c r="CK419" s="9"/>
    </row>
    <row r="420" spans="1:89" s="98" customFormat="1" x14ac:dyDescent="0.25">
      <c r="A420" s="99">
        <v>10101037</v>
      </c>
      <c r="B420" s="99"/>
      <c r="C420" s="772">
        <v>4012</v>
      </c>
      <c r="D420" s="807">
        <v>0.05</v>
      </c>
      <c r="E420" s="772">
        <f t="shared" si="24"/>
        <v>4213</v>
      </c>
      <c r="F420" s="778">
        <v>1.1000000000000001</v>
      </c>
      <c r="G420" s="774">
        <f t="shared" si="25"/>
        <v>4634</v>
      </c>
      <c r="H420" s="776"/>
      <c r="I420" s="758"/>
      <c r="J420" s="776"/>
      <c r="K420" s="786"/>
      <c r="L420" s="9" t="s">
        <v>308</v>
      </c>
      <c r="M420" s="9" t="s">
        <v>3531</v>
      </c>
      <c r="N420" s="9" t="s">
        <v>309</v>
      </c>
      <c r="O420" s="9" t="s">
        <v>310</v>
      </c>
      <c r="P420" s="9" t="s">
        <v>624</v>
      </c>
      <c r="Q420" s="9" t="s">
        <v>625</v>
      </c>
      <c r="R420" s="9" t="s">
        <v>627</v>
      </c>
      <c r="S420" s="9" t="s">
        <v>348</v>
      </c>
      <c r="T420" s="98" t="s">
        <v>204</v>
      </c>
      <c r="U420" s="99">
        <v>181</v>
      </c>
      <c r="V420" s="99" t="s">
        <v>207</v>
      </c>
      <c r="W420" s="99">
        <v>290</v>
      </c>
      <c r="X420" s="99" t="s">
        <v>207</v>
      </c>
      <c r="Y420" s="99">
        <v>216</v>
      </c>
      <c r="Z420" s="99" t="s">
        <v>207</v>
      </c>
      <c r="AA420" s="9">
        <v>300</v>
      </c>
      <c r="AB420" s="99" t="s">
        <v>207</v>
      </c>
      <c r="AC420" s="9">
        <v>342</v>
      </c>
      <c r="AD420" s="9" t="s">
        <v>207</v>
      </c>
      <c r="AE420" s="9">
        <v>135</v>
      </c>
      <c r="AF420" s="9" t="s">
        <v>315</v>
      </c>
      <c r="AG420" s="14" t="s">
        <v>359</v>
      </c>
      <c r="AH420" s="14" t="s">
        <v>207</v>
      </c>
      <c r="AI420" s="14" t="s">
        <v>360</v>
      </c>
      <c r="AJ420" s="14" t="s">
        <v>207</v>
      </c>
      <c r="AK420" s="9">
        <v>5</v>
      </c>
      <c r="AL420" s="14" t="s">
        <v>207</v>
      </c>
      <c r="AM420" s="9">
        <v>5</v>
      </c>
      <c r="AN420" s="14" t="s">
        <v>207</v>
      </c>
      <c r="AO420" s="9">
        <v>5</v>
      </c>
      <c r="AP420" s="14" t="s">
        <v>207</v>
      </c>
      <c r="AQ420" s="9">
        <v>30</v>
      </c>
      <c r="AR420" s="14" t="s">
        <v>207</v>
      </c>
      <c r="AS420" s="9" t="s">
        <v>184</v>
      </c>
      <c r="AT420" s="9" t="s">
        <v>347</v>
      </c>
      <c r="AU420" s="9" t="s">
        <v>319</v>
      </c>
      <c r="AV420" s="9" t="s">
        <v>320</v>
      </c>
      <c r="AW420" s="9" t="s">
        <v>718</v>
      </c>
      <c r="AX420" s="9">
        <v>9010600000</v>
      </c>
      <c r="AY420" s="99">
        <v>373</v>
      </c>
      <c r="AZ420" s="12" t="s">
        <v>207</v>
      </c>
      <c r="BA420" s="99">
        <v>30</v>
      </c>
      <c r="BB420" s="12" t="s">
        <v>207</v>
      </c>
      <c r="BC420" s="99">
        <v>33</v>
      </c>
      <c r="BD420" s="12" t="s">
        <v>207</v>
      </c>
      <c r="BE420" s="99">
        <v>76</v>
      </c>
      <c r="BF420" s="12" t="s">
        <v>321</v>
      </c>
      <c r="BG420" s="654">
        <v>75.599000000000004</v>
      </c>
      <c r="BH420" s="12" t="s">
        <v>321</v>
      </c>
      <c r="BI420" s="99">
        <v>38</v>
      </c>
      <c r="BJ420" s="12" t="s">
        <v>321</v>
      </c>
      <c r="BK420" s="754">
        <v>0</v>
      </c>
      <c r="BL420" s="12" t="s">
        <v>321</v>
      </c>
      <c r="BM420" s="754">
        <v>0.312</v>
      </c>
      <c r="BN420" s="12" t="s">
        <v>321</v>
      </c>
      <c r="BO420" s="754">
        <v>2.1800000000000002</v>
      </c>
      <c r="BP420" s="12" t="s">
        <v>321</v>
      </c>
      <c r="BQ420" s="754">
        <v>0.02</v>
      </c>
      <c r="BR420" s="12" t="s">
        <v>321</v>
      </c>
      <c r="BS420" s="654">
        <v>35.087000000000003</v>
      </c>
      <c r="BT420" s="12" t="s">
        <v>321</v>
      </c>
      <c r="BU420" s="654">
        <v>37.598999999999997</v>
      </c>
      <c r="BV420" s="12" t="s">
        <v>321</v>
      </c>
      <c r="BW420" s="9">
        <v>0.38</v>
      </c>
      <c r="BX420" s="9" t="s">
        <v>322</v>
      </c>
      <c r="BY420" s="755">
        <v>146.9</v>
      </c>
      <c r="BZ420" s="9" t="s">
        <v>315</v>
      </c>
      <c r="CA420" s="755">
        <v>11.8</v>
      </c>
      <c r="CB420" s="9" t="s">
        <v>315</v>
      </c>
      <c r="CC420" s="755">
        <v>13</v>
      </c>
      <c r="CD420" s="9" t="s">
        <v>315</v>
      </c>
      <c r="CE420" s="755">
        <v>169.8</v>
      </c>
      <c r="CF420" s="9" t="s">
        <v>323</v>
      </c>
      <c r="CG420" s="755">
        <v>83.8</v>
      </c>
      <c r="CH420" s="9" t="s">
        <v>323</v>
      </c>
      <c r="CI420" s="9"/>
      <c r="CJ420" s="9"/>
      <c r="CK420" s="9"/>
    </row>
    <row r="421" spans="1:89" s="98" customFormat="1" x14ac:dyDescent="0.25">
      <c r="A421" s="99">
        <v>10101038</v>
      </c>
      <c r="B421" s="99"/>
      <c r="C421" s="772">
        <v>4282</v>
      </c>
      <c r="D421" s="807">
        <v>0.05</v>
      </c>
      <c r="E421" s="772">
        <f t="shared" si="24"/>
        <v>4496</v>
      </c>
      <c r="F421" s="778">
        <v>1.1000000000000001</v>
      </c>
      <c r="G421" s="774">
        <f t="shared" si="25"/>
        <v>4946</v>
      </c>
      <c r="H421" s="776"/>
      <c r="I421" s="758"/>
      <c r="J421" s="776"/>
      <c r="K421" s="786"/>
      <c r="L421" s="9" t="s">
        <v>308</v>
      </c>
      <c r="M421" s="9" t="s">
        <v>3532</v>
      </c>
      <c r="N421" s="9" t="s">
        <v>309</v>
      </c>
      <c r="O421" s="9" t="s">
        <v>310</v>
      </c>
      <c r="P421" s="9" t="s">
        <v>624</v>
      </c>
      <c r="Q421" s="9" t="s">
        <v>625</v>
      </c>
      <c r="R421" s="9" t="s">
        <v>627</v>
      </c>
      <c r="S421" s="9" t="s">
        <v>348</v>
      </c>
      <c r="T421" s="98" t="s">
        <v>204</v>
      </c>
      <c r="U421" s="99">
        <v>194</v>
      </c>
      <c r="V421" s="99" t="s">
        <v>207</v>
      </c>
      <c r="W421" s="99">
        <v>310</v>
      </c>
      <c r="X421" s="99" t="s">
        <v>207</v>
      </c>
      <c r="Y421" s="99">
        <v>229</v>
      </c>
      <c r="Z421" s="99" t="s">
        <v>207</v>
      </c>
      <c r="AA421" s="9">
        <v>320</v>
      </c>
      <c r="AB421" s="99" t="s">
        <v>207</v>
      </c>
      <c r="AC421" s="9">
        <v>366</v>
      </c>
      <c r="AD421" s="9" t="s">
        <v>207</v>
      </c>
      <c r="AE421" s="9">
        <v>144</v>
      </c>
      <c r="AF421" s="9" t="s">
        <v>315</v>
      </c>
      <c r="AG421" s="14" t="s">
        <v>361</v>
      </c>
      <c r="AH421" s="14" t="s">
        <v>207</v>
      </c>
      <c r="AI421" s="14" t="s">
        <v>362</v>
      </c>
      <c r="AJ421" s="14" t="s">
        <v>207</v>
      </c>
      <c r="AK421" s="9">
        <v>5</v>
      </c>
      <c r="AL421" s="14" t="s">
        <v>207</v>
      </c>
      <c r="AM421" s="9">
        <v>5</v>
      </c>
      <c r="AN421" s="14" t="s">
        <v>207</v>
      </c>
      <c r="AO421" s="9">
        <v>5</v>
      </c>
      <c r="AP421" s="14" t="s">
        <v>207</v>
      </c>
      <c r="AQ421" s="9">
        <v>30</v>
      </c>
      <c r="AR421" s="14" t="s">
        <v>207</v>
      </c>
      <c r="AS421" s="9" t="s">
        <v>184</v>
      </c>
      <c r="AT421" s="9" t="s">
        <v>347</v>
      </c>
      <c r="AU421" s="9" t="s">
        <v>319</v>
      </c>
      <c r="AV421" s="9" t="s">
        <v>320</v>
      </c>
      <c r="AW421" s="9" t="s">
        <v>719</v>
      </c>
      <c r="AX421" s="9">
        <v>9010600000</v>
      </c>
      <c r="AY421" s="99">
        <v>396</v>
      </c>
      <c r="AZ421" s="12" t="s">
        <v>207</v>
      </c>
      <c r="BA421" s="99">
        <v>30</v>
      </c>
      <c r="BB421" s="12" t="s">
        <v>207</v>
      </c>
      <c r="BC421" s="99">
        <v>33</v>
      </c>
      <c r="BD421" s="12" t="s">
        <v>207</v>
      </c>
      <c r="BE421" s="99">
        <v>81</v>
      </c>
      <c r="BF421" s="12" t="s">
        <v>321</v>
      </c>
      <c r="BG421" s="654">
        <v>80.266000000000005</v>
      </c>
      <c r="BH421" s="12" t="s">
        <v>321</v>
      </c>
      <c r="BI421" s="99">
        <v>41</v>
      </c>
      <c r="BJ421" s="12" t="s">
        <v>321</v>
      </c>
      <c r="BK421" s="754">
        <v>0</v>
      </c>
      <c r="BL421" s="12" t="s">
        <v>321</v>
      </c>
      <c r="BM421" s="754">
        <v>0.32100000000000001</v>
      </c>
      <c r="BN421" s="12" t="s">
        <v>321</v>
      </c>
      <c r="BO421" s="754">
        <v>2.1800000000000002</v>
      </c>
      <c r="BP421" s="12" t="s">
        <v>321</v>
      </c>
      <c r="BQ421" s="754">
        <v>0.02</v>
      </c>
      <c r="BR421" s="12" t="s">
        <v>321</v>
      </c>
      <c r="BS421" s="654">
        <v>36.744999999999997</v>
      </c>
      <c r="BT421" s="12" t="s">
        <v>321</v>
      </c>
      <c r="BU421" s="654">
        <v>39.265999999999998</v>
      </c>
      <c r="BV421" s="12" t="s">
        <v>321</v>
      </c>
      <c r="BW421" s="9">
        <v>0.4</v>
      </c>
      <c r="BX421" s="9" t="s">
        <v>322</v>
      </c>
      <c r="BY421" s="755">
        <v>155.9</v>
      </c>
      <c r="BZ421" s="9" t="s">
        <v>315</v>
      </c>
      <c r="CA421" s="755">
        <v>11.8</v>
      </c>
      <c r="CB421" s="9" t="s">
        <v>315</v>
      </c>
      <c r="CC421" s="755">
        <v>13</v>
      </c>
      <c r="CD421" s="9" t="s">
        <v>315</v>
      </c>
      <c r="CE421" s="755">
        <v>180.8</v>
      </c>
      <c r="CF421" s="9" t="s">
        <v>323</v>
      </c>
      <c r="CG421" s="755">
        <v>90.4</v>
      </c>
      <c r="CH421" s="9" t="s">
        <v>323</v>
      </c>
      <c r="CI421" s="9"/>
      <c r="CJ421" s="9"/>
      <c r="CK421" s="9"/>
    </row>
    <row r="422" spans="1:89" s="98" customFormat="1" x14ac:dyDescent="0.25">
      <c r="A422" s="99">
        <v>10101039</v>
      </c>
      <c r="B422" s="99"/>
      <c r="C422" s="772">
        <v>4564</v>
      </c>
      <c r="D422" s="807">
        <v>0.05</v>
      </c>
      <c r="E422" s="772">
        <f t="shared" si="24"/>
        <v>4792</v>
      </c>
      <c r="F422" s="778">
        <v>1.1000000000000001</v>
      </c>
      <c r="G422" s="774">
        <f t="shared" si="25"/>
        <v>5271</v>
      </c>
      <c r="H422" s="776"/>
      <c r="I422" s="758"/>
      <c r="J422" s="776"/>
      <c r="K422" s="786"/>
      <c r="L422" s="9" t="s">
        <v>308</v>
      </c>
      <c r="M422" s="9" t="s">
        <v>3533</v>
      </c>
      <c r="N422" s="9" t="s">
        <v>309</v>
      </c>
      <c r="O422" s="9" t="s">
        <v>310</v>
      </c>
      <c r="P422" s="9" t="s">
        <v>624</v>
      </c>
      <c r="Q422" s="9" t="s">
        <v>625</v>
      </c>
      <c r="R422" s="9" t="s">
        <v>627</v>
      </c>
      <c r="S422" s="9" t="s">
        <v>348</v>
      </c>
      <c r="T422" s="98" t="s">
        <v>204</v>
      </c>
      <c r="U422" s="99">
        <v>206</v>
      </c>
      <c r="V422" s="99" t="s">
        <v>207</v>
      </c>
      <c r="W422" s="99">
        <v>330</v>
      </c>
      <c r="X422" s="99" t="s">
        <v>207</v>
      </c>
      <c r="Y422" s="99">
        <v>241</v>
      </c>
      <c r="Z422" s="99" t="s">
        <v>207</v>
      </c>
      <c r="AA422" s="9">
        <v>340</v>
      </c>
      <c r="AB422" s="99" t="s">
        <v>207</v>
      </c>
      <c r="AC422" s="9">
        <v>389</v>
      </c>
      <c r="AD422" s="9" t="s">
        <v>207</v>
      </c>
      <c r="AE422" s="9">
        <v>153</v>
      </c>
      <c r="AF422" s="9" t="s">
        <v>315</v>
      </c>
      <c r="AG422" s="14" t="s">
        <v>363</v>
      </c>
      <c r="AH422" s="14" t="s">
        <v>207</v>
      </c>
      <c r="AI422" s="14" t="s">
        <v>364</v>
      </c>
      <c r="AJ422" s="14" t="s">
        <v>207</v>
      </c>
      <c r="AK422" s="9">
        <v>5</v>
      </c>
      <c r="AL422" s="14" t="s">
        <v>207</v>
      </c>
      <c r="AM422" s="9">
        <v>5</v>
      </c>
      <c r="AN422" s="14" t="s">
        <v>207</v>
      </c>
      <c r="AO422" s="9">
        <v>5</v>
      </c>
      <c r="AP422" s="14" t="s">
        <v>207</v>
      </c>
      <c r="AQ422" s="9">
        <v>30</v>
      </c>
      <c r="AR422" s="14" t="s">
        <v>207</v>
      </c>
      <c r="AS422" s="9" t="s">
        <v>184</v>
      </c>
      <c r="AT422" s="9" t="s">
        <v>347</v>
      </c>
      <c r="AU422" s="9" t="s">
        <v>319</v>
      </c>
      <c r="AV422" s="9" t="s">
        <v>320</v>
      </c>
      <c r="AW422" s="9" t="s">
        <v>720</v>
      </c>
      <c r="AX422" s="9">
        <v>9010600000</v>
      </c>
      <c r="AY422" s="99">
        <v>419</v>
      </c>
      <c r="AZ422" s="12" t="s">
        <v>207</v>
      </c>
      <c r="BA422" s="99">
        <v>30</v>
      </c>
      <c r="BB422" s="12" t="s">
        <v>207</v>
      </c>
      <c r="BC422" s="99">
        <v>33</v>
      </c>
      <c r="BD422" s="12" t="s">
        <v>207</v>
      </c>
      <c r="BE422" s="99">
        <v>84</v>
      </c>
      <c r="BF422" s="12" t="s">
        <v>321</v>
      </c>
      <c r="BG422" s="654">
        <v>83.906000000000006</v>
      </c>
      <c r="BH422" s="12" t="s">
        <v>321</v>
      </c>
      <c r="BI422" s="99">
        <v>43</v>
      </c>
      <c r="BJ422" s="12" t="s">
        <v>321</v>
      </c>
      <c r="BK422" s="754">
        <v>0</v>
      </c>
      <c r="BL422" s="12" t="s">
        <v>321</v>
      </c>
      <c r="BM422" s="754">
        <v>0.375</v>
      </c>
      <c r="BN422" s="12" t="s">
        <v>321</v>
      </c>
      <c r="BO422" s="754">
        <v>2.1800000000000002</v>
      </c>
      <c r="BP422" s="12" t="s">
        <v>321</v>
      </c>
      <c r="BQ422" s="754">
        <v>0.02</v>
      </c>
      <c r="BR422" s="12" t="s">
        <v>321</v>
      </c>
      <c r="BS422" s="654">
        <v>38.331000000000003</v>
      </c>
      <c r="BT422" s="12" t="s">
        <v>321</v>
      </c>
      <c r="BU422" s="654">
        <v>40.905999999999999</v>
      </c>
      <c r="BV422" s="12" t="s">
        <v>321</v>
      </c>
      <c r="BW422" s="9">
        <v>0.42</v>
      </c>
      <c r="BX422" s="9" t="s">
        <v>322</v>
      </c>
      <c r="BY422" s="755">
        <v>165</v>
      </c>
      <c r="BZ422" s="9" t="s">
        <v>315</v>
      </c>
      <c r="CA422" s="755">
        <v>11.8</v>
      </c>
      <c r="CB422" s="9" t="s">
        <v>315</v>
      </c>
      <c r="CC422" s="755">
        <v>13</v>
      </c>
      <c r="CD422" s="9" t="s">
        <v>315</v>
      </c>
      <c r="CE422" s="755">
        <v>191.8</v>
      </c>
      <c r="CF422" s="9" t="s">
        <v>323</v>
      </c>
      <c r="CG422" s="755">
        <v>94.8</v>
      </c>
      <c r="CH422" s="9" t="s">
        <v>323</v>
      </c>
      <c r="CI422" s="9"/>
      <c r="CJ422" s="9"/>
      <c r="CK422" s="9"/>
    </row>
    <row r="423" spans="1:89" s="98" customFormat="1" x14ac:dyDescent="0.25">
      <c r="A423" s="99">
        <v>10101040</v>
      </c>
      <c r="B423" s="99"/>
      <c r="C423" s="772">
        <v>4862</v>
      </c>
      <c r="D423" s="807">
        <v>0.05</v>
      </c>
      <c r="E423" s="772">
        <f t="shared" si="24"/>
        <v>5105</v>
      </c>
      <c r="F423" s="778">
        <v>1.1000000000000001</v>
      </c>
      <c r="G423" s="774">
        <f t="shared" si="25"/>
        <v>5616</v>
      </c>
      <c r="H423" s="776"/>
      <c r="I423" s="758"/>
      <c r="J423" s="776"/>
      <c r="K423" s="786"/>
      <c r="L423" s="9" t="s">
        <v>308</v>
      </c>
      <c r="M423" s="9" t="s">
        <v>3534</v>
      </c>
      <c r="N423" s="9" t="s">
        <v>309</v>
      </c>
      <c r="O423" s="9" t="s">
        <v>310</v>
      </c>
      <c r="P423" s="9" t="s">
        <v>624</v>
      </c>
      <c r="Q423" s="9" t="s">
        <v>625</v>
      </c>
      <c r="R423" s="9" t="s">
        <v>627</v>
      </c>
      <c r="S423" s="9" t="s">
        <v>348</v>
      </c>
      <c r="T423" s="98" t="s">
        <v>204</v>
      </c>
      <c r="U423" s="99">
        <v>218</v>
      </c>
      <c r="V423" s="99" t="s">
        <v>207</v>
      </c>
      <c r="W423" s="99">
        <v>350</v>
      </c>
      <c r="X423" s="99" t="s">
        <v>207</v>
      </c>
      <c r="Y423" s="99">
        <v>253</v>
      </c>
      <c r="Z423" s="99" t="s">
        <v>207</v>
      </c>
      <c r="AA423" s="9">
        <v>360</v>
      </c>
      <c r="AB423" s="99" t="s">
        <v>207</v>
      </c>
      <c r="AC423" s="9">
        <v>412</v>
      </c>
      <c r="AD423" s="9" t="s">
        <v>207</v>
      </c>
      <c r="AE423" s="9">
        <v>162</v>
      </c>
      <c r="AF423" s="9" t="s">
        <v>315</v>
      </c>
      <c r="AG423" s="14" t="s">
        <v>647</v>
      </c>
      <c r="AH423" s="14" t="s">
        <v>207</v>
      </c>
      <c r="AI423" s="14" t="s">
        <v>648</v>
      </c>
      <c r="AJ423" s="14" t="s">
        <v>207</v>
      </c>
      <c r="AK423" s="9">
        <v>5</v>
      </c>
      <c r="AL423" s="14" t="s">
        <v>207</v>
      </c>
      <c r="AM423" s="9">
        <v>5</v>
      </c>
      <c r="AN423" s="14" t="s">
        <v>207</v>
      </c>
      <c r="AO423" s="9">
        <v>5</v>
      </c>
      <c r="AP423" s="14" t="s">
        <v>207</v>
      </c>
      <c r="AQ423" s="9">
        <v>30</v>
      </c>
      <c r="AR423" s="14" t="s">
        <v>207</v>
      </c>
      <c r="AS423" s="9" t="s">
        <v>184</v>
      </c>
      <c r="AT423" s="9" t="s">
        <v>347</v>
      </c>
      <c r="AU423" s="9" t="s">
        <v>319</v>
      </c>
      <c r="AV423" s="9" t="s">
        <v>320</v>
      </c>
      <c r="AW423" s="9" t="s">
        <v>721</v>
      </c>
      <c r="AX423" s="9">
        <v>9010600000</v>
      </c>
      <c r="AY423" s="99">
        <v>434</v>
      </c>
      <c r="AZ423" s="12" t="s">
        <v>207</v>
      </c>
      <c r="BA423" s="99">
        <v>30</v>
      </c>
      <c r="BB423" s="12" t="s">
        <v>207</v>
      </c>
      <c r="BC423" s="99">
        <v>33</v>
      </c>
      <c r="BD423" s="12" t="s">
        <v>207</v>
      </c>
      <c r="BE423" s="99">
        <v>89</v>
      </c>
      <c r="BF423" s="12" t="s">
        <v>321</v>
      </c>
      <c r="BG423" s="654">
        <v>88.787999999999997</v>
      </c>
      <c r="BH423" s="12" t="s">
        <v>321</v>
      </c>
      <c r="BI423" s="99">
        <v>46</v>
      </c>
      <c r="BJ423" s="12" t="s">
        <v>321</v>
      </c>
      <c r="BK423" s="754">
        <v>0</v>
      </c>
      <c r="BL423" s="12" t="s">
        <v>321</v>
      </c>
      <c r="BM423" s="754">
        <v>0.35499999999999998</v>
      </c>
      <c r="BN423" s="12" t="s">
        <v>321</v>
      </c>
      <c r="BO423" s="754">
        <v>3</v>
      </c>
      <c r="BP423" s="12" t="s">
        <v>321</v>
      </c>
      <c r="BQ423" s="754">
        <v>0.02</v>
      </c>
      <c r="BR423" s="12" t="s">
        <v>321</v>
      </c>
      <c r="BS423" s="654">
        <v>39.412999999999997</v>
      </c>
      <c r="BT423" s="12" t="s">
        <v>321</v>
      </c>
      <c r="BU423" s="654">
        <v>42.787999999999997</v>
      </c>
      <c r="BV423" s="12" t="s">
        <v>321</v>
      </c>
      <c r="BW423" s="9">
        <v>0.44</v>
      </c>
      <c r="BX423" s="9" t="s">
        <v>322</v>
      </c>
      <c r="BY423" s="755">
        <v>170.9</v>
      </c>
      <c r="BZ423" s="9" t="s">
        <v>315</v>
      </c>
      <c r="CA423" s="755">
        <v>11.8</v>
      </c>
      <c r="CB423" s="9" t="s">
        <v>315</v>
      </c>
      <c r="CC423" s="755">
        <v>13</v>
      </c>
      <c r="CD423" s="9" t="s">
        <v>315</v>
      </c>
      <c r="CE423" s="755">
        <v>202.8</v>
      </c>
      <c r="CF423" s="9" t="s">
        <v>323</v>
      </c>
      <c r="CG423" s="755">
        <v>101.4</v>
      </c>
      <c r="CH423" s="9" t="s">
        <v>323</v>
      </c>
      <c r="CI423" s="9"/>
      <c r="CJ423" s="9"/>
      <c r="CK423" s="9"/>
    </row>
    <row r="424" spans="1:89" s="98" customFormat="1" x14ac:dyDescent="0.25">
      <c r="A424" s="99">
        <v>10101041</v>
      </c>
      <c r="B424" s="99"/>
      <c r="C424" s="772">
        <v>5174</v>
      </c>
      <c r="D424" s="807">
        <v>0.05</v>
      </c>
      <c r="E424" s="772">
        <f t="shared" si="24"/>
        <v>5433</v>
      </c>
      <c r="F424" s="778">
        <v>1.1000000000000001</v>
      </c>
      <c r="G424" s="774">
        <f t="shared" si="25"/>
        <v>5976</v>
      </c>
      <c r="H424" s="776"/>
      <c r="I424" s="758"/>
      <c r="J424" s="776"/>
      <c r="K424" s="786"/>
      <c r="L424" s="9" t="s">
        <v>308</v>
      </c>
      <c r="M424" s="9" t="s">
        <v>3535</v>
      </c>
      <c r="N424" s="9" t="s">
        <v>309</v>
      </c>
      <c r="O424" s="9" t="s">
        <v>310</v>
      </c>
      <c r="P424" s="9" t="s">
        <v>624</v>
      </c>
      <c r="Q424" s="9" t="s">
        <v>625</v>
      </c>
      <c r="R424" s="9" t="s">
        <v>627</v>
      </c>
      <c r="S424" s="9" t="s">
        <v>348</v>
      </c>
      <c r="T424" s="98" t="s">
        <v>204</v>
      </c>
      <c r="U424" s="99">
        <v>213</v>
      </c>
      <c r="V424" s="99" t="s">
        <v>207</v>
      </c>
      <c r="W424" s="99">
        <v>370</v>
      </c>
      <c r="X424" s="99" t="s">
        <v>207</v>
      </c>
      <c r="Y424" s="99">
        <v>248</v>
      </c>
      <c r="Z424" s="99" t="s">
        <v>207</v>
      </c>
      <c r="AA424" s="9">
        <v>380</v>
      </c>
      <c r="AB424" s="99" t="s">
        <v>207</v>
      </c>
      <c r="AC424" s="9">
        <v>427</v>
      </c>
      <c r="AD424" s="9" t="s">
        <v>207</v>
      </c>
      <c r="AE424" s="9">
        <v>168</v>
      </c>
      <c r="AF424" s="9" t="s">
        <v>315</v>
      </c>
      <c r="AG424" s="14" t="s">
        <v>680</v>
      </c>
      <c r="AH424" s="14" t="s">
        <v>207</v>
      </c>
      <c r="AI424" s="14" t="s">
        <v>681</v>
      </c>
      <c r="AJ424" s="14" t="s">
        <v>207</v>
      </c>
      <c r="AK424" s="9">
        <v>5</v>
      </c>
      <c r="AL424" s="14" t="s">
        <v>207</v>
      </c>
      <c r="AM424" s="9">
        <v>5</v>
      </c>
      <c r="AN424" s="14" t="s">
        <v>207</v>
      </c>
      <c r="AO424" s="9">
        <v>5</v>
      </c>
      <c r="AP424" s="14" t="s">
        <v>207</v>
      </c>
      <c r="AQ424" s="9">
        <v>30</v>
      </c>
      <c r="AR424" s="14" t="s">
        <v>207</v>
      </c>
      <c r="AS424" s="9" t="s">
        <v>184</v>
      </c>
      <c r="AT424" s="9" t="s">
        <v>347</v>
      </c>
      <c r="AU424" s="9" t="s">
        <v>319</v>
      </c>
      <c r="AV424" s="9" t="s">
        <v>320</v>
      </c>
      <c r="AW424" s="9" t="s">
        <v>722</v>
      </c>
      <c r="AX424" s="9">
        <v>9010600000</v>
      </c>
      <c r="AY424" s="99">
        <v>452</v>
      </c>
      <c r="AZ424" s="12" t="s">
        <v>207</v>
      </c>
      <c r="BA424" s="99">
        <v>30</v>
      </c>
      <c r="BB424" s="12" t="s">
        <v>207</v>
      </c>
      <c r="BC424" s="99">
        <v>33</v>
      </c>
      <c r="BD424" s="12" t="s">
        <v>207</v>
      </c>
      <c r="BE424" s="99">
        <v>94</v>
      </c>
      <c r="BF424" s="12" t="s">
        <v>321</v>
      </c>
      <c r="BG424" s="654">
        <v>93.257000000000005</v>
      </c>
      <c r="BH424" s="12" t="s">
        <v>321</v>
      </c>
      <c r="BI424" s="99">
        <v>49</v>
      </c>
      <c r="BJ424" s="12" t="s">
        <v>321</v>
      </c>
      <c r="BK424" s="754">
        <v>0</v>
      </c>
      <c r="BL424" s="12" t="s">
        <v>321</v>
      </c>
      <c r="BM424" s="754">
        <v>0.38200000000000001</v>
      </c>
      <c r="BN424" s="12" t="s">
        <v>321</v>
      </c>
      <c r="BO424" s="754">
        <v>3</v>
      </c>
      <c r="BP424" s="12" t="s">
        <v>321</v>
      </c>
      <c r="BQ424" s="754">
        <v>0.02</v>
      </c>
      <c r="BR424" s="12" t="s">
        <v>321</v>
      </c>
      <c r="BS424" s="654">
        <v>40.854999999999997</v>
      </c>
      <c r="BT424" s="12" t="s">
        <v>321</v>
      </c>
      <c r="BU424" s="654">
        <v>44.256999999999998</v>
      </c>
      <c r="BV424" s="12" t="s">
        <v>321</v>
      </c>
      <c r="BW424" s="9">
        <v>0.46</v>
      </c>
      <c r="BX424" s="9" t="s">
        <v>322</v>
      </c>
      <c r="BY424" s="755">
        <v>178</v>
      </c>
      <c r="BZ424" s="9" t="s">
        <v>315</v>
      </c>
      <c r="CA424" s="755">
        <v>11.8</v>
      </c>
      <c r="CB424" s="9" t="s">
        <v>315</v>
      </c>
      <c r="CC424" s="755">
        <v>13</v>
      </c>
      <c r="CD424" s="9" t="s">
        <v>315</v>
      </c>
      <c r="CE424" s="755">
        <v>213.8</v>
      </c>
      <c r="CF424" s="9" t="s">
        <v>323</v>
      </c>
      <c r="CG424" s="755">
        <v>108</v>
      </c>
      <c r="CH424" s="9" t="s">
        <v>323</v>
      </c>
      <c r="CI424" s="9"/>
      <c r="CJ424" s="9"/>
      <c r="CK424" s="9"/>
    </row>
    <row r="425" spans="1:89" s="98" customFormat="1" x14ac:dyDescent="0.25">
      <c r="A425" s="99">
        <v>10104020</v>
      </c>
      <c r="B425" s="99"/>
      <c r="C425" s="772">
        <v>2879</v>
      </c>
      <c r="D425" s="807">
        <v>0.05</v>
      </c>
      <c r="E425" s="772">
        <f t="shared" si="24"/>
        <v>3023</v>
      </c>
      <c r="F425" s="778">
        <v>1.1000000000000001</v>
      </c>
      <c r="G425" s="774">
        <f t="shared" si="25"/>
        <v>3325</v>
      </c>
      <c r="H425" s="776"/>
      <c r="I425" s="758"/>
      <c r="J425" s="776"/>
      <c r="K425" s="786"/>
      <c r="L425" s="9" t="s">
        <v>308</v>
      </c>
      <c r="M425" s="9" t="s">
        <v>3536</v>
      </c>
      <c r="N425" s="9" t="s">
        <v>309</v>
      </c>
      <c r="O425" s="9" t="s">
        <v>310</v>
      </c>
      <c r="P425" s="9" t="s">
        <v>624</v>
      </c>
      <c r="Q425" s="9" t="s">
        <v>625</v>
      </c>
      <c r="R425" s="9" t="s">
        <v>627</v>
      </c>
      <c r="S425" s="9" t="s">
        <v>348</v>
      </c>
      <c r="T425" s="98" t="s">
        <v>204</v>
      </c>
      <c r="U425" s="99" t="s">
        <v>631</v>
      </c>
      <c r="V425" s="99" t="s">
        <v>207</v>
      </c>
      <c r="W425" s="99" t="s">
        <v>632</v>
      </c>
      <c r="X425" s="99" t="s">
        <v>207</v>
      </c>
      <c r="Y425" s="99">
        <v>154</v>
      </c>
      <c r="Z425" s="99" t="s">
        <v>207</v>
      </c>
      <c r="AA425" s="9">
        <v>200</v>
      </c>
      <c r="AB425" s="99" t="s">
        <v>207</v>
      </c>
      <c r="AC425" s="9">
        <v>224</v>
      </c>
      <c r="AD425" s="9" t="s">
        <v>207</v>
      </c>
      <c r="AE425" s="9">
        <v>88</v>
      </c>
      <c r="AF425" s="9" t="s">
        <v>315</v>
      </c>
      <c r="AG425" s="14" t="s">
        <v>349</v>
      </c>
      <c r="AH425" s="14" t="s">
        <v>207</v>
      </c>
      <c r="AI425" s="14" t="s">
        <v>350</v>
      </c>
      <c r="AJ425" s="14" t="s">
        <v>207</v>
      </c>
      <c r="AK425" s="9">
        <v>5</v>
      </c>
      <c r="AL425" s="14" t="s">
        <v>207</v>
      </c>
      <c r="AM425" s="9">
        <v>5</v>
      </c>
      <c r="AN425" s="14" t="s">
        <v>207</v>
      </c>
      <c r="AO425" s="9">
        <v>5</v>
      </c>
      <c r="AP425" s="14" t="s">
        <v>207</v>
      </c>
      <c r="AQ425" s="9">
        <v>30</v>
      </c>
      <c r="AR425" s="14" t="s">
        <v>207</v>
      </c>
      <c r="AS425" s="9" t="s">
        <v>43</v>
      </c>
      <c r="AT425" s="9" t="s">
        <v>346</v>
      </c>
      <c r="AU425" s="9" t="s">
        <v>319</v>
      </c>
      <c r="AV425" s="9" t="s">
        <v>320</v>
      </c>
      <c r="AW425" s="9" t="s">
        <v>723</v>
      </c>
      <c r="AX425" s="9">
        <v>9010600000</v>
      </c>
      <c r="AY425" s="99">
        <v>270</v>
      </c>
      <c r="AZ425" s="12" t="s">
        <v>207</v>
      </c>
      <c r="BA425" s="99">
        <v>23</v>
      </c>
      <c r="BB425" s="12" t="s">
        <v>207</v>
      </c>
      <c r="BC425" s="99">
        <v>21</v>
      </c>
      <c r="BD425" s="12" t="s">
        <v>207</v>
      </c>
      <c r="BE425" s="99">
        <v>35</v>
      </c>
      <c r="BF425" s="12" t="s">
        <v>321</v>
      </c>
      <c r="BG425" s="654">
        <v>34.841000000000001</v>
      </c>
      <c r="BH425" s="12" t="s">
        <v>321</v>
      </c>
      <c r="BI425" s="99">
        <v>27</v>
      </c>
      <c r="BJ425" s="12" t="s">
        <v>321</v>
      </c>
      <c r="BK425" s="754">
        <v>0</v>
      </c>
      <c r="BL425" s="12" t="s">
        <v>321</v>
      </c>
      <c r="BM425" s="754">
        <v>0.129</v>
      </c>
      <c r="BN425" s="12" t="s">
        <v>321</v>
      </c>
      <c r="BO425" s="754">
        <v>7.7119999999999997</v>
      </c>
      <c r="BP425" s="12" t="s">
        <v>321</v>
      </c>
      <c r="BQ425" s="754">
        <v>0</v>
      </c>
      <c r="BR425" s="12" t="s">
        <v>321</v>
      </c>
      <c r="BS425" s="654">
        <v>0</v>
      </c>
      <c r="BT425" s="12" t="s">
        <v>321</v>
      </c>
      <c r="BU425" s="654">
        <v>7.8410000000000002</v>
      </c>
      <c r="BV425" s="12" t="s">
        <v>321</v>
      </c>
      <c r="BW425" s="9">
        <v>0.13</v>
      </c>
      <c r="BX425" s="9" t="s">
        <v>322</v>
      </c>
      <c r="BY425" s="755">
        <v>106.3</v>
      </c>
      <c r="BZ425" s="9" t="s">
        <v>315</v>
      </c>
      <c r="CA425" s="755">
        <v>9.1</v>
      </c>
      <c r="CB425" s="9" t="s">
        <v>315</v>
      </c>
      <c r="CC425" s="755">
        <v>8.3000000000000007</v>
      </c>
      <c r="CD425" s="9" t="s">
        <v>315</v>
      </c>
      <c r="CE425" s="755">
        <v>75</v>
      </c>
      <c r="CF425" s="9" t="s">
        <v>323</v>
      </c>
      <c r="CG425" s="755">
        <v>59.5</v>
      </c>
      <c r="CH425" s="9" t="s">
        <v>323</v>
      </c>
      <c r="CI425" s="9"/>
      <c r="CJ425" s="9"/>
      <c r="CK425" s="9"/>
    </row>
    <row r="426" spans="1:89" s="98" customFormat="1" x14ac:dyDescent="0.25">
      <c r="A426" s="99">
        <v>10104021</v>
      </c>
      <c r="B426" s="99"/>
      <c r="C426" s="772">
        <v>3077</v>
      </c>
      <c r="D426" s="807">
        <v>0.05</v>
      </c>
      <c r="E426" s="772">
        <f t="shared" si="24"/>
        <v>3231</v>
      </c>
      <c r="F426" s="778">
        <v>1.1000000000000001</v>
      </c>
      <c r="G426" s="774">
        <f t="shared" si="25"/>
        <v>3554</v>
      </c>
      <c r="H426" s="776"/>
      <c r="I426" s="758"/>
      <c r="J426" s="776"/>
      <c r="K426" s="786"/>
      <c r="L426" s="9" t="s">
        <v>308</v>
      </c>
      <c r="M426" s="9" t="s">
        <v>3537</v>
      </c>
      <c r="N426" s="9" t="s">
        <v>309</v>
      </c>
      <c r="O426" s="9" t="s">
        <v>310</v>
      </c>
      <c r="P426" s="9" t="s">
        <v>624</v>
      </c>
      <c r="Q426" s="9" t="s">
        <v>625</v>
      </c>
      <c r="R426" s="9" t="s">
        <v>627</v>
      </c>
      <c r="S426" s="9" t="s">
        <v>348</v>
      </c>
      <c r="T426" s="98" t="s">
        <v>204</v>
      </c>
      <c r="U426" s="99" t="s">
        <v>633</v>
      </c>
      <c r="V426" s="99" t="s">
        <v>207</v>
      </c>
      <c r="W426" s="99" t="s">
        <v>634</v>
      </c>
      <c r="X426" s="99" t="s">
        <v>207</v>
      </c>
      <c r="Y426" s="99">
        <v>166</v>
      </c>
      <c r="Z426" s="99" t="s">
        <v>207</v>
      </c>
      <c r="AA426" s="9">
        <v>220</v>
      </c>
      <c r="AB426" s="99" t="s">
        <v>207</v>
      </c>
      <c r="AC426" s="9">
        <v>248</v>
      </c>
      <c r="AD426" s="9" t="s">
        <v>207</v>
      </c>
      <c r="AE426" s="9">
        <v>98</v>
      </c>
      <c r="AF426" s="9" t="s">
        <v>315</v>
      </c>
      <c r="AG426" s="14" t="s">
        <v>351</v>
      </c>
      <c r="AH426" s="14" t="s">
        <v>207</v>
      </c>
      <c r="AI426" s="14" t="s">
        <v>352</v>
      </c>
      <c r="AJ426" s="14" t="s">
        <v>207</v>
      </c>
      <c r="AK426" s="9">
        <v>5</v>
      </c>
      <c r="AL426" s="14" t="s">
        <v>207</v>
      </c>
      <c r="AM426" s="9">
        <v>5</v>
      </c>
      <c r="AN426" s="14" t="s">
        <v>207</v>
      </c>
      <c r="AO426" s="9">
        <v>5</v>
      </c>
      <c r="AP426" s="14" t="s">
        <v>207</v>
      </c>
      <c r="AQ426" s="9">
        <v>30</v>
      </c>
      <c r="AR426" s="14" t="s">
        <v>207</v>
      </c>
      <c r="AS426" s="9" t="s">
        <v>43</v>
      </c>
      <c r="AT426" s="9" t="s">
        <v>346</v>
      </c>
      <c r="AU426" s="9" t="s">
        <v>319</v>
      </c>
      <c r="AV426" s="9" t="s">
        <v>320</v>
      </c>
      <c r="AW426" s="9" t="s">
        <v>724</v>
      </c>
      <c r="AX426" s="9">
        <v>9010600000</v>
      </c>
      <c r="AY426" s="99">
        <v>290</v>
      </c>
      <c r="AZ426" s="12" t="s">
        <v>207</v>
      </c>
      <c r="BA426" s="99">
        <v>23</v>
      </c>
      <c r="BB426" s="12" t="s">
        <v>207</v>
      </c>
      <c r="BC426" s="99">
        <v>21</v>
      </c>
      <c r="BD426" s="12" t="s">
        <v>207</v>
      </c>
      <c r="BE426" s="99">
        <v>38</v>
      </c>
      <c r="BF426" s="12" t="s">
        <v>321</v>
      </c>
      <c r="BG426" s="654">
        <v>37.552999999999997</v>
      </c>
      <c r="BH426" s="12" t="s">
        <v>321</v>
      </c>
      <c r="BI426" s="99">
        <v>29</v>
      </c>
      <c r="BJ426" s="12" t="s">
        <v>321</v>
      </c>
      <c r="BK426" s="754">
        <v>0</v>
      </c>
      <c r="BL426" s="12" t="s">
        <v>321</v>
      </c>
      <c r="BM426" s="754">
        <v>0.129</v>
      </c>
      <c r="BN426" s="12" t="s">
        <v>321</v>
      </c>
      <c r="BO426" s="754">
        <v>8.4239999999999995</v>
      </c>
      <c r="BP426" s="12" t="s">
        <v>321</v>
      </c>
      <c r="BQ426" s="754">
        <v>0</v>
      </c>
      <c r="BR426" s="12" t="s">
        <v>321</v>
      </c>
      <c r="BS426" s="654">
        <v>0</v>
      </c>
      <c r="BT426" s="12" t="s">
        <v>321</v>
      </c>
      <c r="BU426" s="654">
        <v>8.5530000000000008</v>
      </c>
      <c r="BV426" s="12" t="s">
        <v>321</v>
      </c>
      <c r="BW426" s="9">
        <v>0.14000000000000001</v>
      </c>
      <c r="BX426" s="9" t="s">
        <v>322</v>
      </c>
      <c r="BY426" s="755">
        <v>114.2</v>
      </c>
      <c r="BZ426" s="9" t="s">
        <v>315</v>
      </c>
      <c r="CA426" s="755">
        <v>9.1</v>
      </c>
      <c r="CB426" s="9" t="s">
        <v>315</v>
      </c>
      <c r="CC426" s="755">
        <v>8.3000000000000007</v>
      </c>
      <c r="CD426" s="9" t="s">
        <v>315</v>
      </c>
      <c r="CE426" s="755">
        <v>79.400000000000006</v>
      </c>
      <c r="CF426" s="9" t="s">
        <v>323</v>
      </c>
      <c r="CG426" s="755">
        <v>63.9</v>
      </c>
      <c r="CH426" s="9" t="s">
        <v>323</v>
      </c>
      <c r="CI426" s="9"/>
      <c r="CJ426" s="9"/>
      <c r="CK426" s="9"/>
    </row>
    <row r="427" spans="1:89" s="98" customFormat="1" x14ac:dyDescent="0.25">
      <c r="A427" s="99">
        <v>10104022</v>
      </c>
      <c r="B427" s="99"/>
      <c r="C427" s="772">
        <v>3290</v>
      </c>
      <c r="D427" s="807">
        <v>0.05</v>
      </c>
      <c r="E427" s="772">
        <f t="shared" si="24"/>
        <v>3455</v>
      </c>
      <c r="F427" s="778">
        <v>1.1000000000000001</v>
      </c>
      <c r="G427" s="774">
        <f t="shared" si="25"/>
        <v>3801</v>
      </c>
      <c r="H427" s="776"/>
      <c r="I427" s="758"/>
      <c r="J427" s="776"/>
      <c r="K427" s="786"/>
      <c r="L427" s="9" t="s">
        <v>308</v>
      </c>
      <c r="M427" s="9" t="s">
        <v>3538</v>
      </c>
      <c r="N427" s="9" t="s">
        <v>309</v>
      </c>
      <c r="O427" s="9" t="s">
        <v>310</v>
      </c>
      <c r="P427" s="9" t="s">
        <v>624</v>
      </c>
      <c r="Q427" s="9" t="s">
        <v>625</v>
      </c>
      <c r="R427" s="9" t="s">
        <v>627</v>
      </c>
      <c r="S427" s="9" t="s">
        <v>348</v>
      </c>
      <c r="T427" s="98" t="s">
        <v>204</v>
      </c>
      <c r="U427" s="99" t="s">
        <v>635</v>
      </c>
      <c r="V427" s="99" t="s">
        <v>207</v>
      </c>
      <c r="W427" s="99" t="s">
        <v>636</v>
      </c>
      <c r="X427" s="99" t="s">
        <v>207</v>
      </c>
      <c r="Y427" s="99">
        <v>179</v>
      </c>
      <c r="Z427" s="99" t="s">
        <v>207</v>
      </c>
      <c r="AA427" s="9">
        <v>240</v>
      </c>
      <c r="AB427" s="99" t="s">
        <v>207</v>
      </c>
      <c r="AC427" s="9">
        <v>271</v>
      </c>
      <c r="AD427" s="9" t="s">
        <v>207</v>
      </c>
      <c r="AE427" s="9">
        <v>107</v>
      </c>
      <c r="AF427" s="9" t="s">
        <v>315</v>
      </c>
      <c r="AG427" s="14" t="s">
        <v>353</v>
      </c>
      <c r="AH427" s="14" t="s">
        <v>207</v>
      </c>
      <c r="AI427" s="14" t="s">
        <v>354</v>
      </c>
      <c r="AJ427" s="14" t="s">
        <v>207</v>
      </c>
      <c r="AK427" s="9">
        <v>5</v>
      </c>
      <c r="AL427" s="14" t="s">
        <v>207</v>
      </c>
      <c r="AM427" s="9">
        <v>5</v>
      </c>
      <c r="AN427" s="14" t="s">
        <v>207</v>
      </c>
      <c r="AO427" s="9">
        <v>5</v>
      </c>
      <c r="AP427" s="14" t="s">
        <v>207</v>
      </c>
      <c r="AQ427" s="9">
        <v>30</v>
      </c>
      <c r="AR427" s="14" t="s">
        <v>207</v>
      </c>
      <c r="AS427" s="9" t="s">
        <v>43</v>
      </c>
      <c r="AT427" s="9" t="s">
        <v>346</v>
      </c>
      <c r="AU427" s="9" t="s">
        <v>319</v>
      </c>
      <c r="AV427" s="9" t="s">
        <v>320</v>
      </c>
      <c r="AW427" s="9" t="s">
        <v>725</v>
      </c>
      <c r="AX427" s="9">
        <v>9010600000</v>
      </c>
      <c r="AY427" s="99">
        <v>310</v>
      </c>
      <c r="AZ427" s="12" t="s">
        <v>207</v>
      </c>
      <c r="BA427" s="99">
        <v>23</v>
      </c>
      <c r="BB427" s="12" t="s">
        <v>207</v>
      </c>
      <c r="BC427" s="99">
        <v>21</v>
      </c>
      <c r="BD427" s="12" t="s">
        <v>207</v>
      </c>
      <c r="BE427" s="99">
        <v>41</v>
      </c>
      <c r="BF427" s="12" t="s">
        <v>321</v>
      </c>
      <c r="BG427" s="654">
        <v>40.643999999999998</v>
      </c>
      <c r="BH427" s="12" t="s">
        <v>321</v>
      </c>
      <c r="BI427" s="99">
        <v>31</v>
      </c>
      <c r="BJ427" s="12" t="s">
        <v>321</v>
      </c>
      <c r="BK427" s="754">
        <v>0</v>
      </c>
      <c r="BL427" s="12" t="s">
        <v>321</v>
      </c>
      <c r="BM427" s="754">
        <v>0.14799999999999999</v>
      </c>
      <c r="BN427" s="12" t="s">
        <v>321</v>
      </c>
      <c r="BO427" s="754">
        <v>9.4960000000000004</v>
      </c>
      <c r="BP427" s="12" t="s">
        <v>321</v>
      </c>
      <c r="BQ427" s="754">
        <v>0</v>
      </c>
      <c r="BR427" s="12" t="s">
        <v>321</v>
      </c>
      <c r="BS427" s="654">
        <v>0</v>
      </c>
      <c r="BT427" s="12" t="s">
        <v>321</v>
      </c>
      <c r="BU427" s="654">
        <v>9.6440000000000001</v>
      </c>
      <c r="BV427" s="12" t="s">
        <v>321</v>
      </c>
      <c r="BW427" s="9">
        <v>0.15</v>
      </c>
      <c r="BX427" s="9" t="s">
        <v>322</v>
      </c>
      <c r="BY427" s="755">
        <v>122</v>
      </c>
      <c r="BZ427" s="9" t="s">
        <v>315</v>
      </c>
      <c r="CA427" s="755">
        <v>9.1</v>
      </c>
      <c r="CB427" s="9" t="s">
        <v>315</v>
      </c>
      <c r="CC427" s="755">
        <v>8.3000000000000007</v>
      </c>
      <c r="CD427" s="9" t="s">
        <v>315</v>
      </c>
      <c r="CE427" s="755">
        <v>86</v>
      </c>
      <c r="CF427" s="9" t="s">
        <v>323</v>
      </c>
      <c r="CG427" s="755">
        <v>68.3</v>
      </c>
      <c r="CH427" s="9" t="s">
        <v>323</v>
      </c>
      <c r="CI427" s="9"/>
      <c r="CJ427" s="9"/>
      <c r="CK427" s="9"/>
    </row>
    <row r="428" spans="1:89" s="98" customFormat="1" x14ac:dyDescent="0.25">
      <c r="A428" s="99">
        <v>10101183</v>
      </c>
      <c r="B428" s="99"/>
      <c r="C428" s="772">
        <v>3518</v>
      </c>
      <c r="D428" s="807">
        <v>0.05</v>
      </c>
      <c r="E428" s="772">
        <f t="shared" si="24"/>
        <v>3694</v>
      </c>
      <c r="F428" s="778">
        <v>1.1000000000000001</v>
      </c>
      <c r="G428" s="774">
        <f t="shared" si="25"/>
        <v>4063</v>
      </c>
      <c r="H428" s="776"/>
      <c r="I428" s="758"/>
      <c r="J428" s="776"/>
      <c r="K428" s="786"/>
      <c r="L428" s="9" t="s">
        <v>308</v>
      </c>
      <c r="M428" s="9" t="s">
        <v>3539</v>
      </c>
      <c r="N428" s="9" t="s">
        <v>309</v>
      </c>
      <c r="O428" s="9" t="s">
        <v>310</v>
      </c>
      <c r="P428" s="9" t="s">
        <v>624</v>
      </c>
      <c r="Q428" s="9" t="s">
        <v>625</v>
      </c>
      <c r="R428" s="9" t="s">
        <v>627</v>
      </c>
      <c r="S428" s="9" t="s">
        <v>348</v>
      </c>
      <c r="T428" s="98" t="s">
        <v>204</v>
      </c>
      <c r="U428" s="99">
        <v>156</v>
      </c>
      <c r="V428" s="99" t="s">
        <v>207</v>
      </c>
      <c r="W428" s="99">
        <v>250</v>
      </c>
      <c r="X428" s="99" t="s">
        <v>207</v>
      </c>
      <c r="Y428" s="99">
        <v>191</v>
      </c>
      <c r="Z428" s="99" t="s">
        <v>207</v>
      </c>
      <c r="AA428" s="9">
        <v>260</v>
      </c>
      <c r="AB428" s="99" t="s">
        <v>207</v>
      </c>
      <c r="AC428" s="9">
        <v>295</v>
      </c>
      <c r="AD428" s="9" t="s">
        <v>207</v>
      </c>
      <c r="AE428" s="9">
        <v>116</v>
      </c>
      <c r="AF428" s="9" t="s">
        <v>315</v>
      </c>
      <c r="AG428" s="14" t="s">
        <v>355</v>
      </c>
      <c r="AH428" s="14" t="s">
        <v>207</v>
      </c>
      <c r="AI428" s="14" t="s">
        <v>356</v>
      </c>
      <c r="AJ428" s="14" t="s">
        <v>207</v>
      </c>
      <c r="AK428" s="9">
        <v>5</v>
      </c>
      <c r="AL428" s="14" t="s">
        <v>207</v>
      </c>
      <c r="AM428" s="9">
        <v>5</v>
      </c>
      <c r="AN428" s="14" t="s">
        <v>207</v>
      </c>
      <c r="AO428" s="9">
        <v>5</v>
      </c>
      <c r="AP428" s="14" t="s">
        <v>207</v>
      </c>
      <c r="AQ428" s="9">
        <v>30</v>
      </c>
      <c r="AR428" s="14" t="s">
        <v>207</v>
      </c>
      <c r="AS428" s="9" t="s">
        <v>43</v>
      </c>
      <c r="AT428" s="9" t="s">
        <v>346</v>
      </c>
      <c r="AU428" s="9" t="s">
        <v>319</v>
      </c>
      <c r="AV428" s="9" t="s">
        <v>320</v>
      </c>
      <c r="AW428" s="9" t="s">
        <v>726</v>
      </c>
      <c r="AX428" s="9">
        <v>9010600000</v>
      </c>
      <c r="AY428" s="99">
        <v>330</v>
      </c>
      <c r="AZ428" s="12" t="s">
        <v>207</v>
      </c>
      <c r="BA428" s="99">
        <v>23</v>
      </c>
      <c r="BB428" s="12" t="s">
        <v>207</v>
      </c>
      <c r="BC428" s="99">
        <v>21</v>
      </c>
      <c r="BD428" s="12" t="s">
        <v>207</v>
      </c>
      <c r="BE428" s="99">
        <v>43</v>
      </c>
      <c r="BF428" s="12" t="s">
        <v>321</v>
      </c>
      <c r="BG428" s="654">
        <v>42.875999999999998</v>
      </c>
      <c r="BH428" s="12" t="s">
        <v>321</v>
      </c>
      <c r="BI428" s="99">
        <v>33</v>
      </c>
      <c r="BJ428" s="12" t="s">
        <v>321</v>
      </c>
      <c r="BK428" s="754">
        <v>0</v>
      </c>
      <c r="BL428" s="12" t="s">
        <v>321</v>
      </c>
      <c r="BM428" s="754">
        <v>0.14799999999999999</v>
      </c>
      <c r="BN428" s="12" t="s">
        <v>321</v>
      </c>
      <c r="BO428" s="754">
        <v>9.7279999999999998</v>
      </c>
      <c r="BP428" s="12" t="s">
        <v>321</v>
      </c>
      <c r="BQ428" s="754">
        <v>0</v>
      </c>
      <c r="BR428" s="12" t="s">
        <v>321</v>
      </c>
      <c r="BS428" s="654">
        <v>0</v>
      </c>
      <c r="BT428" s="12" t="s">
        <v>321</v>
      </c>
      <c r="BU428" s="654">
        <v>9.8759999999999994</v>
      </c>
      <c r="BV428" s="12" t="s">
        <v>321</v>
      </c>
      <c r="BW428" s="9">
        <v>0.16</v>
      </c>
      <c r="BX428" s="9" t="s">
        <v>322</v>
      </c>
      <c r="BY428" s="755">
        <v>129.9</v>
      </c>
      <c r="BZ428" s="9" t="s">
        <v>315</v>
      </c>
      <c r="CA428" s="755">
        <v>9.1</v>
      </c>
      <c r="CB428" s="9" t="s">
        <v>315</v>
      </c>
      <c r="CC428" s="755">
        <v>8.3000000000000007</v>
      </c>
      <c r="CD428" s="9" t="s">
        <v>315</v>
      </c>
      <c r="CE428" s="755">
        <v>90.4</v>
      </c>
      <c r="CF428" s="9" t="s">
        <v>323</v>
      </c>
      <c r="CG428" s="755">
        <v>72.8</v>
      </c>
      <c r="CH428" s="9" t="s">
        <v>323</v>
      </c>
      <c r="CI428" s="9"/>
      <c r="CJ428" s="9"/>
      <c r="CK428" s="9"/>
    </row>
    <row r="429" spans="1:89" s="98" customFormat="1" x14ac:dyDescent="0.25">
      <c r="A429" s="99">
        <v>10104023</v>
      </c>
      <c r="B429" s="99"/>
      <c r="C429" s="772">
        <v>3757</v>
      </c>
      <c r="D429" s="807">
        <v>0.05</v>
      </c>
      <c r="E429" s="772">
        <f t="shared" si="24"/>
        <v>3945</v>
      </c>
      <c r="F429" s="778">
        <v>1.1000000000000001</v>
      </c>
      <c r="G429" s="774">
        <f t="shared" si="25"/>
        <v>4340</v>
      </c>
      <c r="H429" s="776"/>
      <c r="I429" s="758"/>
      <c r="J429" s="776"/>
      <c r="K429" s="786"/>
      <c r="L429" s="9" t="s">
        <v>308</v>
      </c>
      <c r="M429" s="9" t="s">
        <v>3540</v>
      </c>
      <c r="N429" s="9" t="s">
        <v>309</v>
      </c>
      <c r="O429" s="9" t="s">
        <v>310</v>
      </c>
      <c r="P429" s="9" t="s">
        <v>624</v>
      </c>
      <c r="Q429" s="9" t="s">
        <v>625</v>
      </c>
      <c r="R429" s="9" t="s">
        <v>627</v>
      </c>
      <c r="S429" s="9" t="s">
        <v>348</v>
      </c>
      <c r="T429" s="98" t="s">
        <v>204</v>
      </c>
      <c r="U429" s="99" t="s">
        <v>637</v>
      </c>
      <c r="V429" s="99" t="s">
        <v>207</v>
      </c>
      <c r="W429" s="99" t="s">
        <v>638</v>
      </c>
      <c r="X429" s="99" t="s">
        <v>207</v>
      </c>
      <c r="Y429" s="99">
        <v>204</v>
      </c>
      <c r="Z429" s="99" t="s">
        <v>207</v>
      </c>
      <c r="AA429" s="9">
        <v>280</v>
      </c>
      <c r="AB429" s="99" t="s">
        <v>207</v>
      </c>
      <c r="AC429" s="9">
        <v>319</v>
      </c>
      <c r="AD429" s="9" t="s">
        <v>207</v>
      </c>
      <c r="AE429" s="9">
        <v>126</v>
      </c>
      <c r="AF429" s="9" t="s">
        <v>315</v>
      </c>
      <c r="AG429" s="14" t="s">
        <v>357</v>
      </c>
      <c r="AH429" s="14" t="s">
        <v>207</v>
      </c>
      <c r="AI429" s="14" t="s">
        <v>358</v>
      </c>
      <c r="AJ429" s="14" t="s">
        <v>207</v>
      </c>
      <c r="AK429" s="9">
        <v>5</v>
      </c>
      <c r="AL429" s="14" t="s">
        <v>207</v>
      </c>
      <c r="AM429" s="9">
        <v>5</v>
      </c>
      <c r="AN429" s="14" t="s">
        <v>207</v>
      </c>
      <c r="AO429" s="9">
        <v>5</v>
      </c>
      <c r="AP429" s="14" t="s">
        <v>207</v>
      </c>
      <c r="AQ429" s="9">
        <v>30</v>
      </c>
      <c r="AR429" s="14" t="s">
        <v>207</v>
      </c>
      <c r="AS429" s="9" t="s">
        <v>43</v>
      </c>
      <c r="AT429" s="9" t="s">
        <v>346</v>
      </c>
      <c r="AU429" s="9" t="s">
        <v>319</v>
      </c>
      <c r="AV429" s="9" t="s">
        <v>320</v>
      </c>
      <c r="AW429" s="9" t="s">
        <v>727</v>
      </c>
      <c r="AX429" s="9">
        <v>9010600000</v>
      </c>
      <c r="AY429" s="99">
        <v>350</v>
      </c>
      <c r="AZ429" s="12" t="s">
        <v>207</v>
      </c>
      <c r="BA429" s="99">
        <v>23</v>
      </c>
      <c r="BB429" s="12" t="s">
        <v>207</v>
      </c>
      <c r="BC429" s="99">
        <v>21</v>
      </c>
      <c r="BD429" s="12" t="s">
        <v>207</v>
      </c>
      <c r="BE429" s="99">
        <v>45</v>
      </c>
      <c r="BF429" s="12" t="s">
        <v>321</v>
      </c>
      <c r="BG429" s="654">
        <v>44.667999999999999</v>
      </c>
      <c r="BH429" s="12" t="s">
        <v>321</v>
      </c>
      <c r="BI429" s="99">
        <v>36</v>
      </c>
      <c r="BJ429" s="12" t="s">
        <v>321</v>
      </c>
      <c r="BK429" s="754">
        <v>0</v>
      </c>
      <c r="BL429" s="12" t="s">
        <v>321</v>
      </c>
      <c r="BM429" s="754">
        <v>0.14799999999999999</v>
      </c>
      <c r="BN429" s="12" t="s">
        <v>321</v>
      </c>
      <c r="BO429" s="754">
        <v>8.52</v>
      </c>
      <c r="BP429" s="12" t="s">
        <v>321</v>
      </c>
      <c r="BQ429" s="754">
        <v>0</v>
      </c>
      <c r="BR429" s="12" t="s">
        <v>321</v>
      </c>
      <c r="BS429" s="654">
        <v>0</v>
      </c>
      <c r="BT429" s="12" t="s">
        <v>321</v>
      </c>
      <c r="BU429" s="654">
        <v>8.6679999999999993</v>
      </c>
      <c r="BV429" s="12" t="s">
        <v>321</v>
      </c>
      <c r="BW429" s="9">
        <v>0.17</v>
      </c>
      <c r="BX429" s="9" t="s">
        <v>322</v>
      </c>
      <c r="BY429" s="755">
        <v>137.80000000000001</v>
      </c>
      <c r="BZ429" s="9" t="s">
        <v>315</v>
      </c>
      <c r="CA429" s="755">
        <v>9.1</v>
      </c>
      <c r="CB429" s="9" t="s">
        <v>315</v>
      </c>
      <c r="CC429" s="755">
        <v>8.3000000000000007</v>
      </c>
      <c r="CD429" s="9" t="s">
        <v>315</v>
      </c>
      <c r="CE429" s="755">
        <v>97</v>
      </c>
      <c r="CF429" s="9" t="s">
        <v>323</v>
      </c>
      <c r="CG429" s="755">
        <v>79.400000000000006</v>
      </c>
      <c r="CH429" s="9" t="s">
        <v>323</v>
      </c>
      <c r="CI429" s="9"/>
      <c r="CJ429" s="9"/>
      <c r="CK429" s="9"/>
    </row>
    <row r="430" spans="1:89" s="98" customFormat="1" x14ac:dyDescent="0.25">
      <c r="A430" s="99">
        <v>10104024</v>
      </c>
      <c r="B430" s="99"/>
      <c r="C430" s="772">
        <v>4012</v>
      </c>
      <c r="D430" s="807">
        <v>0.05</v>
      </c>
      <c r="E430" s="772">
        <f t="shared" si="24"/>
        <v>4213</v>
      </c>
      <c r="F430" s="778">
        <v>1.1000000000000001</v>
      </c>
      <c r="G430" s="774">
        <f t="shared" si="25"/>
        <v>4634</v>
      </c>
      <c r="H430" s="776"/>
      <c r="I430" s="758"/>
      <c r="J430" s="776"/>
      <c r="K430" s="786"/>
      <c r="L430" s="9" t="s">
        <v>308</v>
      </c>
      <c r="M430" s="9" t="s">
        <v>3541</v>
      </c>
      <c r="N430" s="9" t="s">
        <v>309</v>
      </c>
      <c r="O430" s="9" t="s">
        <v>310</v>
      </c>
      <c r="P430" s="9" t="s">
        <v>624</v>
      </c>
      <c r="Q430" s="9" t="s">
        <v>625</v>
      </c>
      <c r="R430" s="9" t="s">
        <v>627</v>
      </c>
      <c r="S430" s="9" t="s">
        <v>348</v>
      </c>
      <c r="T430" s="98" t="s">
        <v>204</v>
      </c>
      <c r="U430" s="99" t="s">
        <v>639</v>
      </c>
      <c r="V430" s="99" t="s">
        <v>207</v>
      </c>
      <c r="W430" s="99" t="s">
        <v>640</v>
      </c>
      <c r="X430" s="99" t="s">
        <v>207</v>
      </c>
      <c r="Y430" s="99">
        <v>216</v>
      </c>
      <c r="Z430" s="99" t="s">
        <v>207</v>
      </c>
      <c r="AA430" s="9">
        <v>300</v>
      </c>
      <c r="AB430" s="99" t="s">
        <v>207</v>
      </c>
      <c r="AC430" s="9">
        <v>342</v>
      </c>
      <c r="AD430" s="9" t="s">
        <v>207</v>
      </c>
      <c r="AE430" s="9">
        <v>135</v>
      </c>
      <c r="AF430" s="9" t="s">
        <v>315</v>
      </c>
      <c r="AG430" s="14" t="s">
        <v>359</v>
      </c>
      <c r="AH430" s="14" t="s">
        <v>207</v>
      </c>
      <c r="AI430" s="14" t="s">
        <v>360</v>
      </c>
      <c r="AJ430" s="14" t="s">
        <v>207</v>
      </c>
      <c r="AK430" s="9">
        <v>5</v>
      </c>
      <c r="AL430" s="14" t="s">
        <v>207</v>
      </c>
      <c r="AM430" s="9">
        <v>5</v>
      </c>
      <c r="AN430" s="14" t="s">
        <v>207</v>
      </c>
      <c r="AO430" s="9">
        <v>5</v>
      </c>
      <c r="AP430" s="14" t="s">
        <v>207</v>
      </c>
      <c r="AQ430" s="9">
        <v>30</v>
      </c>
      <c r="AR430" s="14" t="s">
        <v>207</v>
      </c>
      <c r="AS430" s="9" t="s">
        <v>43</v>
      </c>
      <c r="AT430" s="9" t="s">
        <v>346</v>
      </c>
      <c r="AU430" s="9" t="s">
        <v>319</v>
      </c>
      <c r="AV430" s="9" t="s">
        <v>320</v>
      </c>
      <c r="AW430" s="9" t="s">
        <v>728</v>
      </c>
      <c r="AX430" s="9">
        <v>9010600000</v>
      </c>
      <c r="AY430" s="99">
        <v>373</v>
      </c>
      <c r="AZ430" s="12" t="s">
        <v>207</v>
      </c>
      <c r="BA430" s="99">
        <v>30</v>
      </c>
      <c r="BB430" s="12" t="s">
        <v>207</v>
      </c>
      <c r="BC430" s="99">
        <v>33</v>
      </c>
      <c r="BD430" s="12" t="s">
        <v>207</v>
      </c>
      <c r="BE430" s="99">
        <v>76</v>
      </c>
      <c r="BF430" s="12" t="s">
        <v>321</v>
      </c>
      <c r="BG430" s="654">
        <v>75.599000000000004</v>
      </c>
      <c r="BH430" s="12" t="s">
        <v>321</v>
      </c>
      <c r="BI430" s="99">
        <v>38</v>
      </c>
      <c r="BJ430" s="12" t="s">
        <v>321</v>
      </c>
      <c r="BK430" s="754">
        <v>0</v>
      </c>
      <c r="BL430" s="12" t="s">
        <v>321</v>
      </c>
      <c r="BM430" s="754">
        <v>0.312</v>
      </c>
      <c r="BN430" s="12" t="s">
        <v>321</v>
      </c>
      <c r="BO430" s="754">
        <v>2.1800000000000002</v>
      </c>
      <c r="BP430" s="12" t="s">
        <v>321</v>
      </c>
      <c r="BQ430" s="754">
        <v>0.02</v>
      </c>
      <c r="BR430" s="12" t="s">
        <v>321</v>
      </c>
      <c r="BS430" s="654">
        <v>35.087000000000003</v>
      </c>
      <c r="BT430" s="12" t="s">
        <v>321</v>
      </c>
      <c r="BU430" s="654">
        <v>37.598999999999997</v>
      </c>
      <c r="BV430" s="12" t="s">
        <v>321</v>
      </c>
      <c r="BW430" s="9">
        <v>0.38</v>
      </c>
      <c r="BX430" s="9" t="s">
        <v>322</v>
      </c>
      <c r="BY430" s="755">
        <v>146.9</v>
      </c>
      <c r="BZ430" s="9" t="s">
        <v>315</v>
      </c>
      <c r="CA430" s="755">
        <v>11.8</v>
      </c>
      <c r="CB430" s="9" t="s">
        <v>315</v>
      </c>
      <c r="CC430" s="755">
        <v>13</v>
      </c>
      <c r="CD430" s="9" t="s">
        <v>315</v>
      </c>
      <c r="CE430" s="755">
        <v>169.8</v>
      </c>
      <c r="CF430" s="9" t="s">
        <v>323</v>
      </c>
      <c r="CG430" s="755">
        <v>83.8</v>
      </c>
      <c r="CH430" s="9" t="s">
        <v>323</v>
      </c>
      <c r="CI430" s="9"/>
      <c r="CJ430" s="9"/>
      <c r="CK430" s="9"/>
    </row>
    <row r="431" spans="1:89" s="98" customFormat="1" x14ac:dyDescent="0.25">
      <c r="A431" s="99">
        <v>10104025</v>
      </c>
      <c r="B431" s="99"/>
      <c r="C431" s="772">
        <v>4282</v>
      </c>
      <c r="D431" s="807">
        <v>0.05</v>
      </c>
      <c r="E431" s="772">
        <f t="shared" si="24"/>
        <v>4496</v>
      </c>
      <c r="F431" s="778">
        <v>1.1000000000000001</v>
      </c>
      <c r="G431" s="774">
        <f t="shared" si="25"/>
        <v>4946</v>
      </c>
      <c r="H431" s="776"/>
      <c r="I431" s="758"/>
      <c r="J431" s="776"/>
      <c r="K431" s="786"/>
      <c r="L431" s="9" t="s">
        <v>308</v>
      </c>
      <c r="M431" s="9" t="s">
        <v>3542</v>
      </c>
      <c r="N431" s="9" t="s">
        <v>309</v>
      </c>
      <c r="O431" s="9" t="s">
        <v>310</v>
      </c>
      <c r="P431" s="9" t="s">
        <v>624</v>
      </c>
      <c r="Q431" s="9" t="s">
        <v>625</v>
      </c>
      <c r="R431" s="9" t="s">
        <v>627</v>
      </c>
      <c r="S431" s="9" t="s">
        <v>348</v>
      </c>
      <c r="T431" s="98" t="s">
        <v>204</v>
      </c>
      <c r="U431" s="99" t="s">
        <v>641</v>
      </c>
      <c r="V431" s="99" t="s">
        <v>207</v>
      </c>
      <c r="W431" s="99" t="s">
        <v>642</v>
      </c>
      <c r="X431" s="99" t="s">
        <v>207</v>
      </c>
      <c r="Y431" s="99">
        <v>229</v>
      </c>
      <c r="Z431" s="99" t="s">
        <v>207</v>
      </c>
      <c r="AA431" s="9">
        <v>320</v>
      </c>
      <c r="AB431" s="99" t="s">
        <v>207</v>
      </c>
      <c r="AC431" s="9">
        <v>366</v>
      </c>
      <c r="AD431" s="9" t="s">
        <v>207</v>
      </c>
      <c r="AE431" s="9">
        <v>144</v>
      </c>
      <c r="AF431" s="9" t="s">
        <v>315</v>
      </c>
      <c r="AG431" s="14" t="s">
        <v>361</v>
      </c>
      <c r="AH431" s="14" t="s">
        <v>207</v>
      </c>
      <c r="AI431" s="14" t="s">
        <v>362</v>
      </c>
      <c r="AJ431" s="14" t="s">
        <v>207</v>
      </c>
      <c r="AK431" s="9">
        <v>5</v>
      </c>
      <c r="AL431" s="14" t="s">
        <v>207</v>
      </c>
      <c r="AM431" s="9">
        <v>5</v>
      </c>
      <c r="AN431" s="14" t="s">
        <v>207</v>
      </c>
      <c r="AO431" s="9">
        <v>5</v>
      </c>
      <c r="AP431" s="14" t="s">
        <v>207</v>
      </c>
      <c r="AQ431" s="9">
        <v>30</v>
      </c>
      <c r="AR431" s="14" t="s">
        <v>207</v>
      </c>
      <c r="AS431" s="9" t="s">
        <v>43</v>
      </c>
      <c r="AT431" s="9" t="s">
        <v>346</v>
      </c>
      <c r="AU431" s="9" t="s">
        <v>319</v>
      </c>
      <c r="AV431" s="9" t="s">
        <v>320</v>
      </c>
      <c r="AW431" s="9" t="s">
        <v>729</v>
      </c>
      <c r="AX431" s="9">
        <v>9010600000</v>
      </c>
      <c r="AY431" s="99">
        <v>396</v>
      </c>
      <c r="AZ431" s="12" t="s">
        <v>207</v>
      </c>
      <c r="BA431" s="99">
        <v>30</v>
      </c>
      <c r="BB431" s="12" t="s">
        <v>207</v>
      </c>
      <c r="BC431" s="99">
        <v>33</v>
      </c>
      <c r="BD431" s="12" t="s">
        <v>207</v>
      </c>
      <c r="BE431" s="99">
        <v>81</v>
      </c>
      <c r="BF431" s="12" t="s">
        <v>321</v>
      </c>
      <c r="BG431" s="654">
        <v>80.266000000000005</v>
      </c>
      <c r="BH431" s="12" t="s">
        <v>321</v>
      </c>
      <c r="BI431" s="99">
        <v>41</v>
      </c>
      <c r="BJ431" s="12" t="s">
        <v>321</v>
      </c>
      <c r="BK431" s="754">
        <v>0</v>
      </c>
      <c r="BL431" s="12" t="s">
        <v>321</v>
      </c>
      <c r="BM431" s="754">
        <v>0.32100000000000001</v>
      </c>
      <c r="BN431" s="12" t="s">
        <v>321</v>
      </c>
      <c r="BO431" s="754">
        <v>2.1800000000000002</v>
      </c>
      <c r="BP431" s="12" t="s">
        <v>321</v>
      </c>
      <c r="BQ431" s="754">
        <v>0.02</v>
      </c>
      <c r="BR431" s="12" t="s">
        <v>321</v>
      </c>
      <c r="BS431" s="654">
        <v>36.744999999999997</v>
      </c>
      <c r="BT431" s="12" t="s">
        <v>321</v>
      </c>
      <c r="BU431" s="654">
        <v>39.265999999999998</v>
      </c>
      <c r="BV431" s="12" t="s">
        <v>321</v>
      </c>
      <c r="BW431" s="9">
        <v>0.4</v>
      </c>
      <c r="BX431" s="9" t="s">
        <v>322</v>
      </c>
      <c r="BY431" s="755">
        <v>155.9</v>
      </c>
      <c r="BZ431" s="9" t="s">
        <v>315</v>
      </c>
      <c r="CA431" s="755">
        <v>11.8</v>
      </c>
      <c r="CB431" s="9" t="s">
        <v>315</v>
      </c>
      <c r="CC431" s="755">
        <v>13</v>
      </c>
      <c r="CD431" s="9" t="s">
        <v>315</v>
      </c>
      <c r="CE431" s="755">
        <v>180.8</v>
      </c>
      <c r="CF431" s="9" t="s">
        <v>323</v>
      </c>
      <c r="CG431" s="755">
        <v>90.4</v>
      </c>
      <c r="CH431" s="9" t="s">
        <v>323</v>
      </c>
      <c r="CI431" s="9"/>
      <c r="CJ431" s="9"/>
      <c r="CK431" s="9"/>
    </row>
    <row r="432" spans="1:89" s="98" customFormat="1" x14ac:dyDescent="0.25">
      <c r="A432" s="99">
        <v>10104026</v>
      </c>
      <c r="B432" s="99"/>
      <c r="C432" s="772">
        <v>4564</v>
      </c>
      <c r="D432" s="807">
        <v>0.05</v>
      </c>
      <c r="E432" s="772">
        <f t="shared" si="24"/>
        <v>4792</v>
      </c>
      <c r="F432" s="778">
        <v>1.1000000000000001</v>
      </c>
      <c r="G432" s="774">
        <f t="shared" si="25"/>
        <v>5271</v>
      </c>
      <c r="H432" s="776"/>
      <c r="I432" s="758"/>
      <c r="J432" s="776"/>
      <c r="K432" s="786"/>
      <c r="L432" s="9" t="s">
        <v>308</v>
      </c>
      <c r="M432" s="9" t="s">
        <v>3543</v>
      </c>
      <c r="N432" s="9" t="s">
        <v>309</v>
      </c>
      <c r="O432" s="9" t="s">
        <v>310</v>
      </c>
      <c r="P432" s="9" t="s">
        <v>624</v>
      </c>
      <c r="Q432" s="9" t="s">
        <v>625</v>
      </c>
      <c r="R432" s="9" t="s">
        <v>627</v>
      </c>
      <c r="S432" s="9" t="s">
        <v>348</v>
      </c>
      <c r="T432" s="98" t="s">
        <v>204</v>
      </c>
      <c r="U432" s="99" t="s">
        <v>643</v>
      </c>
      <c r="V432" s="99" t="s">
        <v>207</v>
      </c>
      <c r="W432" s="99" t="s">
        <v>644</v>
      </c>
      <c r="X432" s="99" t="s">
        <v>207</v>
      </c>
      <c r="Y432" s="99">
        <v>241</v>
      </c>
      <c r="Z432" s="99" t="s">
        <v>207</v>
      </c>
      <c r="AA432" s="9">
        <v>340</v>
      </c>
      <c r="AB432" s="99" t="s">
        <v>207</v>
      </c>
      <c r="AC432" s="9">
        <v>389</v>
      </c>
      <c r="AD432" s="9" t="s">
        <v>207</v>
      </c>
      <c r="AE432" s="9">
        <v>153</v>
      </c>
      <c r="AF432" s="9" t="s">
        <v>315</v>
      </c>
      <c r="AG432" s="14" t="s">
        <v>363</v>
      </c>
      <c r="AH432" s="14" t="s">
        <v>207</v>
      </c>
      <c r="AI432" s="14" t="s">
        <v>364</v>
      </c>
      <c r="AJ432" s="14" t="s">
        <v>207</v>
      </c>
      <c r="AK432" s="9">
        <v>5</v>
      </c>
      <c r="AL432" s="14" t="s">
        <v>207</v>
      </c>
      <c r="AM432" s="9">
        <v>5</v>
      </c>
      <c r="AN432" s="14" t="s">
        <v>207</v>
      </c>
      <c r="AO432" s="9">
        <v>5</v>
      </c>
      <c r="AP432" s="14" t="s">
        <v>207</v>
      </c>
      <c r="AQ432" s="9">
        <v>30</v>
      </c>
      <c r="AR432" s="14" t="s">
        <v>207</v>
      </c>
      <c r="AS432" s="9" t="s">
        <v>43</v>
      </c>
      <c r="AT432" s="9" t="s">
        <v>346</v>
      </c>
      <c r="AU432" s="9" t="s">
        <v>319</v>
      </c>
      <c r="AV432" s="9" t="s">
        <v>320</v>
      </c>
      <c r="AW432" s="9" t="s">
        <v>730</v>
      </c>
      <c r="AX432" s="9">
        <v>9010600000</v>
      </c>
      <c r="AY432" s="99">
        <v>419</v>
      </c>
      <c r="AZ432" s="12" t="s">
        <v>207</v>
      </c>
      <c r="BA432" s="99">
        <v>30</v>
      </c>
      <c r="BB432" s="12" t="s">
        <v>207</v>
      </c>
      <c r="BC432" s="99">
        <v>33</v>
      </c>
      <c r="BD432" s="12" t="s">
        <v>207</v>
      </c>
      <c r="BE432" s="99">
        <v>84</v>
      </c>
      <c r="BF432" s="12" t="s">
        <v>321</v>
      </c>
      <c r="BG432" s="654">
        <v>83.906000000000006</v>
      </c>
      <c r="BH432" s="12" t="s">
        <v>321</v>
      </c>
      <c r="BI432" s="99">
        <v>43</v>
      </c>
      <c r="BJ432" s="12" t="s">
        <v>321</v>
      </c>
      <c r="BK432" s="754">
        <v>0</v>
      </c>
      <c r="BL432" s="12" t="s">
        <v>321</v>
      </c>
      <c r="BM432" s="754">
        <v>0.375</v>
      </c>
      <c r="BN432" s="12" t="s">
        <v>321</v>
      </c>
      <c r="BO432" s="754">
        <v>2.1800000000000002</v>
      </c>
      <c r="BP432" s="12" t="s">
        <v>321</v>
      </c>
      <c r="BQ432" s="754">
        <v>0.02</v>
      </c>
      <c r="BR432" s="12" t="s">
        <v>321</v>
      </c>
      <c r="BS432" s="654">
        <v>38.331000000000003</v>
      </c>
      <c r="BT432" s="12" t="s">
        <v>321</v>
      </c>
      <c r="BU432" s="654">
        <v>40.905999999999999</v>
      </c>
      <c r="BV432" s="12" t="s">
        <v>321</v>
      </c>
      <c r="BW432" s="9">
        <v>0.42</v>
      </c>
      <c r="BX432" s="9" t="s">
        <v>322</v>
      </c>
      <c r="BY432" s="755">
        <v>165</v>
      </c>
      <c r="BZ432" s="9" t="s">
        <v>315</v>
      </c>
      <c r="CA432" s="755">
        <v>11.8</v>
      </c>
      <c r="CB432" s="9" t="s">
        <v>315</v>
      </c>
      <c r="CC432" s="755">
        <v>13</v>
      </c>
      <c r="CD432" s="9" t="s">
        <v>315</v>
      </c>
      <c r="CE432" s="755">
        <v>191.8</v>
      </c>
      <c r="CF432" s="9" t="s">
        <v>323</v>
      </c>
      <c r="CG432" s="755">
        <v>94.8</v>
      </c>
      <c r="CH432" s="9" t="s">
        <v>323</v>
      </c>
      <c r="CI432" s="9"/>
      <c r="CJ432" s="9"/>
      <c r="CK432" s="9"/>
    </row>
    <row r="433" spans="1:89" s="98" customFormat="1" x14ac:dyDescent="0.25">
      <c r="A433" s="99">
        <v>10104364</v>
      </c>
      <c r="B433" s="99"/>
      <c r="C433" s="772">
        <v>4862</v>
      </c>
      <c r="D433" s="807">
        <v>0.05</v>
      </c>
      <c r="E433" s="772">
        <f t="shared" si="24"/>
        <v>5105</v>
      </c>
      <c r="F433" s="778">
        <v>1.1000000000000001</v>
      </c>
      <c r="G433" s="774">
        <f t="shared" si="25"/>
        <v>5616</v>
      </c>
      <c r="H433" s="776"/>
      <c r="I433" s="758"/>
      <c r="J433" s="776"/>
      <c r="K433" s="786"/>
      <c r="L433" s="9" t="s">
        <v>308</v>
      </c>
      <c r="M433" s="9" t="s">
        <v>3544</v>
      </c>
      <c r="N433" s="9" t="s">
        <v>309</v>
      </c>
      <c r="O433" s="9" t="s">
        <v>310</v>
      </c>
      <c r="P433" s="9" t="s">
        <v>624</v>
      </c>
      <c r="Q433" s="9" t="s">
        <v>625</v>
      </c>
      <c r="R433" s="9" t="s">
        <v>627</v>
      </c>
      <c r="S433" s="9" t="s">
        <v>348</v>
      </c>
      <c r="T433" s="98" t="s">
        <v>204</v>
      </c>
      <c r="U433" s="99" t="s">
        <v>645</v>
      </c>
      <c r="V433" s="99" t="s">
        <v>207</v>
      </c>
      <c r="W433" s="99" t="s">
        <v>646</v>
      </c>
      <c r="X433" s="99" t="s">
        <v>207</v>
      </c>
      <c r="Y433" s="99">
        <v>253</v>
      </c>
      <c r="Z433" s="99" t="s">
        <v>207</v>
      </c>
      <c r="AA433" s="9">
        <v>360</v>
      </c>
      <c r="AB433" s="99" t="s">
        <v>207</v>
      </c>
      <c r="AC433" s="9">
        <v>412</v>
      </c>
      <c r="AD433" s="9" t="s">
        <v>207</v>
      </c>
      <c r="AE433" s="9">
        <v>162</v>
      </c>
      <c r="AF433" s="9" t="s">
        <v>315</v>
      </c>
      <c r="AG433" s="14" t="s">
        <v>647</v>
      </c>
      <c r="AH433" s="14" t="s">
        <v>207</v>
      </c>
      <c r="AI433" s="14" t="s">
        <v>648</v>
      </c>
      <c r="AJ433" s="14" t="s">
        <v>207</v>
      </c>
      <c r="AK433" s="9">
        <v>5</v>
      </c>
      <c r="AL433" s="14" t="s">
        <v>207</v>
      </c>
      <c r="AM433" s="9">
        <v>5</v>
      </c>
      <c r="AN433" s="14" t="s">
        <v>207</v>
      </c>
      <c r="AO433" s="9">
        <v>5</v>
      </c>
      <c r="AP433" s="14" t="s">
        <v>207</v>
      </c>
      <c r="AQ433" s="9">
        <v>30</v>
      </c>
      <c r="AR433" s="14" t="s">
        <v>207</v>
      </c>
      <c r="AS433" s="9" t="s">
        <v>43</v>
      </c>
      <c r="AT433" s="9" t="s">
        <v>346</v>
      </c>
      <c r="AU433" s="9" t="s">
        <v>319</v>
      </c>
      <c r="AV433" s="9" t="s">
        <v>320</v>
      </c>
      <c r="AW433" s="9" t="s">
        <v>731</v>
      </c>
      <c r="AX433" s="9">
        <v>9010600000</v>
      </c>
      <c r="AY433" s="99">
        <v>434</v>
      </c>
      <c r="AZ433" s="12" t="s">
        <v>207</v>
      </c>
      <c r="BA433" s="99">
        <v>30</v>
      </c>
      <c r="BB433" s="12" t="s">
        <v>207</v>
      </c>
      <c r="BC433" s="99">
        <v>33</v>
      </c>
      <c r="BD433" s="12" t="s">
        <v>207</v>
      </c>
      <c r="BE433" s="99">
        <v>89</v>
      </c>
      <c r="BF433" s="12" t="s">
        <v>321</v>
      </c>
      <c r="BG433" s="654">
        <v>88.787999999999997</v>
      </c>
      <c r="BH433" s="12" t="s">
        <v>321</v>
      </c>
      <c r="BI433" s="99">
        <v>46</v>
      </c>
      <c r="BJ433" s="12" t="s">
        <v>321</v>
      </c>
      <c r="BK433" s="754">
        <v>0</v>
      </c>
      <c r="BL433" s="12" t="s">
        <v>321</v>
      </c>
      <c r="BM433" s="754">
        <v>0.35499999999999998</v>
      </c>
      <c r="BN433" s="12" t="s">
        <v>321</v>
      </c>
      <c r="BO433" s="754">
        <v>3</v>
      </c>
      <c r="BP433" s="12" t="s">
        <v>321</v>
      </c>
      <c r="BQ433" s="754">
        <v>0.02</v>
      </c>
      <c r="BR433" s="12" t="s">
        <v>321</v>
      </c>
      <c r="BS433" s="654">
        <v>39.412999999999997</v>
      </c>
      <c r="BT433" s="12" t="s">
        <v>321</v>
      </c>
      <c r="BU433" s="654">
        <v>42.787999999999997</v>
      </c>
      <c r="BV433" s="12" t="s">
        <v>321</v>
      </c>
      <c r="BW433" s="9">
        <v>0.44</v>
      </c>
      <c r="BX433" s="9" t="s">
        <v>322</v>
      </c>
      <c r="BY433" s="755">
        <v>170.9</v>
      </c>
      <c r="BZ433" s="9" t="s">
        <v>315</v>
      </c>
      <c r="CA433" s="755">
        <v>11.8</v>
      </c>
      <c r="CB433" s="9" t="s">
        <v>315</v>
      </c>
      <c r="CC433" s="755">
        <v>13</v>
      </c>
      <c r="CD433" s="9" t="s">
        <v>315</v>
      </c>
      <c r="CE433" s="755">
        <v>202.8</v>
      </c>
      <c r="CF433" s="9" t="s">
        <v>323</v>
      </c>
      <c r="CG433" s="755">
        <v>101.4</v>
      </c>
      <c r="CH433" s="9" t="s">
        <v>323</v>
      </c>
      <c r="CI433" s="9"/>
      <c r="CJ433" s="9"/>
      <c r="CK433" s="9"/>
    </row>
    <row r="434" spans="1:89" s="98" customFormat="1" x14ac:dyDescent="0.25">
      <c r="A434" s="99">
        <v>10104365</v>
      </c>
      <c r="B434" s="99"/>
      <c r="C434" s="772">
        <v>5174</v>
      </c>
      <c r="D434" s="807">
        <v>0.05</v>
      </c>
      <c r="E434" s="772">
        <f t="shared" si="24"/>
        <v>5433</v>
      </c>
      <c r="F434" s="778">
        <v>1.1000000000000001</v>
      </c>
      <c r="G434" s="774">
        <f t="shared" si="25"/>
        <v>5976</v>
      </c>
      <c r="H434" s="776"/>
      <c r="I434" s="758"/>
      <c r="J434" s="776"/>
      <c r="K434" s="786"/>
      <c r="L434" s="9" t="s">
        <v>308</v>
      </c>
      <c r="M434" s="9" t="s">
        <v>3545</v>
      </c>
      <c r="N434" s="9" t="s">
        <v>309</v>
      </c>
      <c r="O434" s="9" t="s">
        <v>310</v>
      </c>
      <c r="P434" s="9" t="s">
        <v>624</v>
      </c>
      <c r="Q434" s="9" t="s">
        <v>625</v>
      </c>
      <c r="R434" s="9" t="s">
        <v>627</v>
      </c>
      <c r="S434" s="9" t="s">
        <v>348</v>
      </c>
      <c r="T434" s="98" t="s">
        <v>204</v>
      </c>
      <c r="U434" s="99" t="s">
        <v>649</v>
      </c>
      <c r="V434" s="99" t="s">
        <v>207</v>
      </c>
      <c r="W434" s="99" t="s">
        <v>650</v>
      </c>
      <c r="X434" s="99" t="s">
        <v>207</v>
      </c>
      <c r="Y434" s="99">
        <v>266</v>
      </c>
      <c r="Z434" s="99" t="s">
        <v>207</v>
      </c>
      <c r="AA434" s="9">
        <v>380</v>
      </c>
      <c r="AB434" s="99" t="s">
        <v>207</v>
      </c>
      <c r="AC434" s="9">
        <v>436</v>
      </c>
      <c r="AD434" s="9" t="s">
        <v>207</v>
      </c>
      <c r="AE434" s="9">
        <v>172</v>
      </c>
      <c r="AF434" s="9" t="s">
        <v>315</v>
      </c>
      <c r="AG434" s="14" t="s">
        <v>367</v>
      </c>
      <c r="AH434" s="14" t="s">
        <v>207</v>
      </c>
      <c r="AI434" s="14" t="s">
        <v>368</v>
      </c>
      <c r="AJ434" s="14" t="s">
        <v>207</v>
      </c>
      <c r="AK434" s="9">
        <v>5</v>
      </c>
      <c r="AL434" s="14" t="s">
        <v>207</v>
      </c>
      <c r="AM434" s="9">
        <v>5</v>
      </c>
      <c r="AN434" s="14" t="s">
        <v>207</v>
      </c>
      <c r="AO434" s="9">
        <v>5</v>
      </c>
      <c r="AP434" s="14" t="s">
        <v>207</v>
      </c>
      <c r="AQ434" s="9">
        <v>30</v>
      </c>
      <c r="AR434" s="14" t="s">
        <v>207</v>
      </c>
      <c r="AS434" s="9" t="s">
        <v>43</v>
      </c>
      <c r="AT434" s="9" t="s">
        <v>346</v>
      </c>
      <c r="AU434" s="9" t="s">
        <v>319</v>
      </c>
      <c r="AV434" s="9" t="s">
        <v>320</v>
      </c>
      <c r="AW434" s="9" t="s">
        <v>732</v>
      </c>
      <c r="AX434" s="9">
        <v>9010600000</v>
      </c>
      <c r="AY434" s="99">
        <v>452</v>
      </c>
      <c r="AZ434" s="12" t="s">
        <v>207</v>
      </c>
      <c r="BA434" s="99">
        <v>30</v>
      </c>
      <c r="BB434" s="12" t="s">
        <v>207</v>
      </c>
      <c r="BC434" s="99">
        <v>33</v>
      </c>
      <c r="BD434" s="12" t="s">
        <v>207</v>
      </c>
      <c r="BE434" s="99">
        <v>94</v>
      </c>
      <c r="BF434" s="12" t="s">
        <v>321</v>
      </c>
      <c r="BG434" s="654">
        <v>93.257000000000005</v>
      </c>
      <c r="BH434" s="12" t="s">
        <v>321</v>
      </c>
      <c r="BI434" s="99">
        <v>49</v>
      </c>
      <c r="BJ434" s="12" t="s">
        <v>321</v>
      </c>
      <c r="BK434" s="754">
        <v>0</v>
      </c>
      <c r="BL434" s="12" t="s">
        <v>321</v>
      </c>
      <c r="BM434" s="754">
        <v>0.38200000000000001</v>
      </c>
      <c r="BN434" s="12" t="s">
        <v>321</v>
      </c>
      <c r="BO434" s="754">
        <v>3</v>
      </c>
      <c r="BP434" s="12" t="s">
        <v>321</v>
      </c>
      <c r="BQ434" s="754">
        <v>0.02</v>
      </c>
      <c r="BR434" s="12" t="s">
        <v>321</v>
      </c>
      <c r="BS434" s="654">
        <v>40.854999999999997</v>
      </c>
      <c r="BT434" s="12" t="s">
        <v>321</v>
      </c>
      <c r="BU434" s="654">
        <v>44.256999999999998</v>
      </c>
      <c r="BV434" s="12" t="s">
        <v>321</v>
      </c>
      <c r="BW434" s="9">
        <v>0.46</v>
      </c>
      <c r="BX434" s="9" t="s">
        <v>322</v>
      </c>
      <c r="BY434" s="755">
        <v>178</v>
      </c>
      <c r="BZ434" s="9" t="s">
        <v>315</v>
      </c>
      <c r="CA434" s="755">
        <v>11.8</v>
      </c>
      <c r="CB434" s="9" t="s">
        <v>315</v>
      </c>
      <c r="CC434" s="755">
        <v>13</v>
      </c>
      <c r="CD434" s="9" t="s">
        <v>315</v>
      </c>
      <c r="CE434" s="755">
        <v>213.8</v>
      </c>
      <c r="CF434" s="9" t="s">
        <v>323</v>
      </c>
      <c r="CG434" s="755">
        <v>108</v>
      </c>
      <c r="CH434" s="9" t="s">
        <v>323</v>
      </c>
      <c r="CI434" s="9"/>
      <c r="CJ434" s="9"/>
      <c r="CK434" s="9"/>
    </row>
    <row r="435" spans="1:89" s="98" customFormat="1" x14ac:dyDescent="0.25">
      <c r="A435" s="99">
        <v>10103807</v>
      </c>
      <c r="B435" s="99"/>
      <c r="C435" s="772">
        <v>2720</v>
      </c>
      <c r="D435" s="807">
        <v>0.05</v>
      </c>
      <c r="E435" s="772">
        <f t="shared" si="24"/>
        <v>2856</v>
      </c>
      <c r="F435" s="778">
        <v>1.1000000000000001</v>
      </c>
      <c r="G435" s="774">
        <f t="shared" si="25"/>
        <v>3142</v>
      </c>
      <c r="H435" s="776"/>
      <c r="I435" s="758"/>
      <c r="J435" s="776"/>
      <c r="K435" s="786"/>
      <c r="L435" s="9" t="s">
        <v>308</v>
      </c>
      <c r="M435" s="9" t="s">
        <v>3546</v>
      </c>
      <c r="N435" s="9" t="s">
        <v>397</v>
      </c>
      <c r="O435" s="9" t="s">
        <v>310</v>
      </c>
      <c r="P435" s="9" t="s">
        <v>624</v>
      </c>
      <c r="Q435" s="9" t="s">
        <v>625</v>
      </c>
      <c r="R435" s="9" t="s">
        <v>627</v>
      </c>
      <c r="S435" s="9" t="s">
        <v>314</v>
      </c>
      <c r="T435" s="98" t="s">
        <v>210</v>
      </c>
      <c r="U435" s="99" t="s">
        <v>735</v>
      </c>
      <c r="V435" s="99" t="s">
        <v>207</v>
      </c>
      <c r="W435" s="99" t="s">
        <v>632</v>
      </c>
      <c r="X435" s="99" t="s">
        <v>207</v>
      </c>
      <c r="Y435" s="99">
        <v>142</v>
      </c>
      <c r="Z435" s="99" t="s">
        <v>207</v>
      </c>
      <c r="AA435" s="9">
        <v>200</v>
      </c>
      <c r="AB435" s="99" t="s">
        <v>207</v>
      </c>
      <c r="AC435" s="9">
        <v>218</v>
      </c>
      <c r="AD435" s="9" t="s">
        <v>207</v>
      </c>
      <c r="AE435" s="9">
        <v>86</v>
      </c>
      <c r="AF435" s="9" t="s">
        <v>315</v>
      </c>
      <c r="AG435" s="14" t="s">
        <v>316</v>
      </c>
      <c r="AH435" s="14" t="s">
        <v>207</v>
      </c>
      <c r="AI435" s="14" t="s">
        <v>317</v>
      </c>
      <c r="AJ435" s="14" t="s">
        <v>207</v>
      </c>
      <c r="AK435" s="9">
        <v>5</v>
      </c>
      <c r="AL435" s="14" t="s">
        <v>207</v>
      </c>
      <c r="AM435" s="9">
        <v>5</v>
      </c>
      <c r="AN435" s="14" t="s">
        <v>207</v>
      </c>
      <c r="AO435" s="9">
        <v>5</v>
      </c>
      <c r="AP435" s="14" t="s">
        <v>207</v>
      </c>
      <c r="AQ435" s="9">
        <v>30</v>
      </c>
      <c r="AR435" s="14" t="s">
        <v>207</v>
      </c>
      <c r="AS435" s="9" t="s">
        <v>41</v>
      </c>
      <c r="AT435" s="9" t="s">
        <v>344</v>
      </c>
      <c r="AU435" s="9" t="s">
        <v>319</v>
      </c>
      <c r="AV435" s="9" t="s">
        <v>320</v>
      </c>
      <c r="AW435" s="9" t="s">
        <v>744</v>
      </c>
      <c r="AX435" s="9">
        <v>9010600000</v>
      </c>
      <c r="AY435" s="99">
        <v>270</v>
      </c>
      <c r="AZ435" s="12" t="s">
        <v>207</v>
      </c>
      <c r="BA435" s="99">
        <v>23</v>
      </c>
      <c r="BB435" s="12" t="s">
        <v>207</v>
      </c>
      <c r="BC435" s="99">
        <v>21</v>
      </c>
      <c r="BD435" s="12" t="s">
        <v>207</v>
      </c>
      <c r="BE435" s="99">
        <v>35</v>
      </c>
      <c r="BF435" s="12" t="s">
        <v>321</v>
      </c>
      <c r="BG435" s="654">
        <v>34.841000000000001</v>
      </c>
      <c r="BH435" s="12" t="s">
        <v>321</v>
      </c>
      <c r="BI435" s="99">
        <v>27</v>
      </c>
      <c r="BJ435" s="12" t="s">
        <v>321</v>
      </c>
      <c r="BK435" s="754">
        <v>0</v>
      </c>
      <c r="BL435" s="12" t="s">
        <v>321</v>
      </c>
      <c r="BM435" s="754">
        <v>0.129</v>
      </c>
      <c r="BN435" s="12" t="s">
        <v>321</v>
      </c>
      <c r="BO435" s="754">
        <v>7.7119999999999997</v>
      </c>
      <c r="BP435" s="12" t="s">
        <v>321</v>
      </c>
      <c r="BQ435" s="754">
        <v>0</v>
      </c>
      <c r="BR435" s="12" t="s">
        <v>321</v>
      </c>
      <c r="BS435" s="654">
        <v>0</v>
      </c>
      <c r="BT435" s="12" t="s">
        <v>321</v>
      </c>
      <c r="BU435" s="654">
        <v>7.8410000000000002</v>
      </c>
      <c r="BV435" s="12" t="s">
        <v>321</v>
      </c>
      <c r="BW435" s="9">
        <v>0.13</v>
      </c>
      <c r="BX435" s="9" t="s">
        <v>322</v>
      </c>
      <c r="BY435" s="755">
        <v>106.3</v>
      </c>
      <c r="BZ435" s="9" t="s">
        <v>315</v>
      </c>
      <c r="CA435" s="755">
        <v>9.1</v>
      </c>
      <c r="CB435" s="9" t="s">
        <v>315</v>
      </c>
      <c r="CC435" s="755">
        <v>8.3000000000000007</v>
      </c>
      <c r="CD435" s="9" t="s">
        <v>315</v>
      </c>
      <c r="CE435" s="755">
        <v>72.8</v>
      </c>
      <c r="CF435" s="9" t="s">
        <v>323</v>
      </c>
      <c r="CG435" s="755">
        <v>59.5</v>
      </c>
      <c r="CH435" s="9" t="s">
        <v>323</v>
      </c>
      <c r="CI435" s="9"/>
      <c r="CJ435" s="9"/>
      <c r="CK435" s="9"/>
    </row>
    <row r="436" spans="1:89" s="98" customFormat="1" x14ac:dyDescent="0.25">
      <c r="A436" s="99">
        <v>10103808</v>
      </c>
      <c r="B436" s="99"/>
      <c r="C436" s="772">
        <v>2917</v>
      </c>
      <c r="D436" s="807">
        <v>0.05</v>
      </c>
      <c r="E436" s="772">
        <f t="shared" si="24"/>
        <v>3063</v>
      </c>
      <c r="F436" s="778">
        <v>1.1000000000000001</v>
      </c>
      <c r="G436" s="774">
        <f t="shared" si="25"/>
        <v>3369</v>
      </c>
      <c r="H436" s="776"/>
      <c r="I436" s="758"/>
      <c r="J436" s="776"/>
      <c r="K436" s="786"/>
      <c r="L436" s="9" t="s">
        <v>308</v>
      </c>
      <c r="M436" s="9" t="s">
        <v>3547</v>
      </c>
      <c r="N436" s="9" t="s">
        <v>397</v>
      </c>
      <c r="O436" s="9" t="s">
        <v>310</v>
      </c>
      <c r="P436" s="9" t="s">
        <v>624</v>
      </c>
      <c r="Q436" s="9" t="s">
        <v>625</v>
      </c>
      <c r="R436" s="9" t="s">
        <v>627</v>
      </c>
      <c r="S436" s="9" t="s">
        <v>314</v>
      </c>
      <c r="T436" s="98" t="s">
        <v>210</v>
      </c>
      <c r="U436" s="99" t="s">
        <v>736</v>
      </c>
      <c r="V436" s="99" t="s">
        <v>207</v>
      </c>
      <c r="W436" s="99" t="s">
        <v>634</v>
      </c>
      <c r="X436" s="99" t="s">
        <v>207</v>
      </c>
      <c r="Y436" s="99">
        <v>153</v>
      </c>
      <c r="Z436" s="99" t="s">
        <v>207</v>
      </c>
      <c r="AA436" s="9">
        <v>220</v>
      </c>
      <c r="AB436" s="99" t="s">
        <v>207</v>
      </c>
      <c r="AC436" s="9">
        <v>241</v>
      </c>
      <c r="AD436" s="9" t="s">
        <v>207</v>
      </c>
      <c r="AE436" s="9">
        <v>95</v>
      </c>
      <c r="AF436" s="9" t="s">
        <v>315</v>
      </c>
      <c r="AG436" s="14" t="s">
        <v>324</v>
      </c>
      <c r="AH436" s="14" t="s">
        <v>207</v>
      </c>
      <c r="AI436" s="14" t="s">
        <v>325</v>
      </c>
      <c r="AJ436" s="14" t="s">
        <v>207</v>
      </c>
      <c r="AK436" s="9">
        <v>5</v>
      </c>
      <c r="AL436" s="14" t="s">
        <v>207</v>
      </c>
      <c r="AM436" s="9">
        <v>5</v>
      </c>
      <c r="AN436" s="14" t="s">
        <v>207</v>
      </c>
      <c r="AO436" s="9">
        <v>5</v>
      </c>
      <c r="AP436" s="14" t="s">
        <v>207</v>
      </c>
      <c r="AQ436" s="9">
        <v>30</v>
      </c>
      <c r="AR436" s="14" t="s">
        <v>207</v>
      </c>
      <c r="AS436" s="9" t="s">
        <v>41</v>
      </c>
      <c r="AT436" s="9" t="s">
        <v>344</v>
      </c>
      <c r="AU436" s="9" t="s">
        <v>319</v>
      </c>
      <c r="AV436" s="9" t="s">
        <v>320</v>
      </c>
      <c r="AW436" s="9" t="s">
        <v>745</v>
      </c>
      <c r="AX436" s="9">
        <v>9010600000</v>
      </c>
      <c r="AY436" s="99">
        <v>290</v>
      </c>
      <c r="AZ436" s="12" t="s">
        <v>207</v>
      </c>
      <c r="BA436" s="99">
        <v>23</v>
      </c>
      <c r="BB436" s="12" t="s">
        <v>207</v>
      </c>
      <c r="BC436" s="99">
        <v>21</v>
      </c>
      <c r="BD436" s="12" t="s">
        <v>207</v>
      </c>
      <c r="BE436" s="99">
        <v>38</v>
      </c>
      <c r="BF436" s="12" t="s">
        <v>321</v>
      </c>
      <c r="BG436" s="654">
        <v>37.552999999999997</v>
      </c>
      <c r="BH436" s="12" t="s">
        <v>321</v>
      </c>
      <c r="BI436" s="99">
        <v>29</v>
      </c>
      <c r="BJ436" s="12" t="s">
        <v>321</v>
      </c>
      <c r="BK436" s="754">
        <v>0</v>
      </c>
      <c r="BL436" s="12" t="s">
        <v>321</v>
      </c>
      <c r="BM436" s="754">
        <v>0.129</v>
      </c>
      <c r="BN436" s="12" t="s">
        <v>321</v>
      </c>
      <c r="BO436" s="754">
        <v>8.4239999999999995</v>
      </c>
      <c r="BP436" s="12" t="s">
        <v>321</v>
      </c>
      <c r="BQ436" s="754">
        <v>0</v>
      </c>
      <c r="BR436" s="12" t="s">
        <v>321</v>
      </c>
      <c r="BS436" s="654">
        <v>0</v>
      </c>
      <c r="BT436" s="12" t="s">
        <v>321</v>
      </c>
      <c r="BU436" s="654">
        <v>8.5530000000000008</v>
      </c>
      <c r="BV436" s="12" t="s">
        <v>321</v>
      </c>
      <c r="BW436" s="9">
        <v>0.14000000000000001</v>
      </c>
      <c r="BX436" s="9" t="s">
        <v>322</v>
      </c>
      <c r="BY436" s="755">
        <v>114.2</v>
      </c>
      <c r="BZ436" s="9" t="s">
        <v>315</v>
      </c>
      <c r="CA436" s="755">
        <v>9.1</v>
      </c>
      <c r="CB436" s="9" t="s">
        <v>315</v>
      </c>
      <c r="CC436" s="755">
        <v>8.3000000000000007</v>
      </c>
      <c r="CD436" s="9" t="s">
        <v>315</v>
      </c>
      <c r="CE436" s="755">
        <v>79.400000000000006</v>
      </c>
      <c r="CF436" s="9" t="s">
        <v>323</v>
      </c>
      <c r="CG436" s="755">
        <v>63.9</v>
      </c>
      <c r="CH436" s="9" t="s">
        <v>323</v>
      </c>
      <c r="CI436" s="9"/>
      <c r="CJ436" s="9"/>
      <c r="CK436" s="9"/>
    </row>
    <row r="437" spans="1:89" s="98" customFormat="1" x14ac:dyDescent="0.25">
      <c r="A437" s="99">
        <v>10103809</v>
      </c>
      <c r="B437" s="99"/>
      <c r="C437" s="772">
        <v>3130</v>
      </c>
      <c r="D437" s="807">
        <v>0.05</v>
      </c>
      <c r="E437" s="772">
        <f t="shared" si="24"/>
        <v>3287</v>
      </c>
      <c r="F437" s="778">
        <v>1.1000000000000001</v>
      </c>
      <c r="G437" s="774">
        <f t="shared" si="25"/>
        <v>3616</v>
      </c>
      <c r="H437" s="776"/>
      <c r="I437" s="758"/>
      <c r="J437" s="776"/>
      <c r="K437" s="786"/>
      <c r="L437" s="9" t="s">
        <v>308</v>
      </c>
      <c r="M437" s="9" t="s">
        <v>3548</v>
      </c>
      <c r="N437" s="9" t="s">
        <v>397</v>
      </c>
      <c r="O437" s="9" t="s">
        <v>310</v>
      </c>
      <c r="P437" s="9" t="s">
        <v>624</v>
      </c>
      <c r="Q437" s="9" t="s">
        <v>625</v>
      </c>
      <c r="R437" s="9" t="s">
        <v>627</v>
      </c>
      <c r="S437" s="9" t="s">
        <v>314</v>
      </c>
      <c r="T437" s="98" t="s">
        <v>210</v>
      </c>
      <c r="U437" s="99" t="s">
        <v>737</v>
      </c>
      <c r="V437" s="99" t="s">
        <v>207</v>
      </c>
      <c r="W437" s="99" t="s">
        <v>636</v>
      </c>
      <c r="X437" s="99" t="s">
        <v>207</v>
      </c>
      <c r="Y437" s="99">
        <v>164</v>
      </c>
      <c r="Z437" s="99" t="s">
        <v>207</v>
      </c>
      <c r="AA437" s="9">
        <v>240</v>
      </c>
      <c r="AB437" s="99" t="s">
        <v>207</v>
      </c>
      <c r="AC437" s="9">
        <v>264</v>
      </c>
      <c r="AD437" s="9" t="s">
        <v>207</v>
      </c>
      <c r="AE437" s="9">
        <v>104</v>
      </c>
      <c r="AF437" s="9" t="s">
        <v>315</v>
      </c>
      <c r="AG437" s="14" t="s">
        <v>326</v>
      </c>
      <c r="AH437" s="14" t="s">
        <v>207</v>
      </c>
      <c r="AI437" s="14" t="s">
        <v>327</v>
      </c>
      <c r="AJ437" s="14" t="s">
        <v>207</v>
      </c>
      <c r="AK437" s="9">
        <v>5</v>
      </c>
      <c r="AL437" s="14" t="s">
        <v>207</v>
      </c>
      <c r="AM437" s="9">
        <v>5</v>
      </c>
      <c r="AN437" s="14" t="s">
        <v>207</v>
      </c>
      <c r="AO437" s="9">
        <v>5</v>
      </c>
      <c r="AP437" s="14" t="s">
        <v>207</v>
      </c>
      <c r="AQ437" s="9">
        <v>30</v>
      </c>
      <c r="AR437" s="14" t="s">
        <v>207</v>
      </c>
      <c r="AS437" s="9" t="s">
        <v>41</v>
      </c>
      <c r="AT437" s="9" t="s">
        <v>344</v>
      </c>
      <c r="AU437" s="9" t="s">
        <v>319</v>
      </c>
      <c r="AV437" s="9" t="s">
        <v>320</v>
      </c>
      <c r="AW437" s="9" t="s">
        <v>746</v>
      </c>
      <c r="AX437" s="9">
        <v>9010600000</v>
      </c>
      <c r="AY437" s="99">
        <v>310</v>
      </c>
      <c r="AZ437" s="12" t="s">
        <v>207</v>
      </c>
      <c r="BA437" s="99">
        <v>23</v>
      </c>
      <c r="BB437" s="12" t="s">
        <v>207</v>
      </c>
      <c r="BC437" s="99">
        <v>21</v>
      </c>
      <c r="BD437" s="12" t="s">
        <v>207</v>
      </c>
      <c r="BE437" s="99">
        <v>41</v>
      </c>
      <c r="BF437" s="12" t="s">
        <v>321</v>
      </c>
      <c r="BG437" s="654">
        <v>40.643999999999998</v>
      </c>
      <c r="BH437" s="12" t="s">
        <v>321</v>
      </c>
      <c r="BI437" s="99">
        <v>31</v>
      </c>
      <c r="BJ437" s="12" t="s">
        <v>321</v>
      </c>
      <c r="BK437" s="754">
        <v>0</v>
      </c>
      <c r="BL437" s="12" t="s">
        <v>321</v>
      </c>
      <c r="BM437" s="754">
        <v>0.14799999999999999</v>
      </c>
      <c r="BN437" s="12" t="s">
        <v>321</v>
      </c>
      <c r="BO437" s="754">
        <v>9.4960000000000004</v>
      </c>
      <c r="BP437" s="12" t="s">
        <v>321</v>
      </c>
      <c r="BQ437" s="754">
        <v>0</v>
      </c>
      <c r="BR437" s="12" t="s">
        <v>321</v>
      </c>
      <c r="BS437" s="654">
        <v>0</v>
      </c>
      <c r="BT437" s="12" t="s">
        <v>321</v>
      </c>
      <c r="BU437" s="654">
        <v>9.6440000000000001</v>
      </c>
      <c r="BV437" s="12" t="s">
        <v>321</v>
      </c>
      <c r="BW437" s="9">
        <v>0.15</v>
      </c>
      <c r="BX437" s="9" t="s">
        <v>322</v>
      </c>
      <c r="BY437" s="755">
        <v>122</v>
      </c>
      <c r="BZ437" s="9" t="s">
        <v>315</v>
      </c>
      <c r="CA437" s="755">
        <v>9.1</v>
      </c>
      <c r="CB437" s="9" t="s">
        <v>315</v>
      </c>
      <c r="CC437" s="755">
        <v>8.3000000000000007</v>
      </c>
      <c r="CD437" s="9" t="s">
        <v>315</v>
      </c>
      <c r="CE437" s="755">
        <v>83.8</v>
      </c>
      <c r="CF437" s="9" t="s">
        <v>323</v>
      </c>
      <c r="CG437" s="755">
        <v>68.3</v>
      </c>
      <c r="CH437" s="9" t="s">
        <v>323</v>
      </c>
      <c r="CI437" s="9"/>
      <c r="CJ437" s="9"/>
      <c r="CK437" s="9"/>
    </row>
    <row r="438" spans="1:89" s="98" customFormat="1" x14ac:dyDescent="0.25">
      <c r="A438" s="99">
        <v>10101186</v>
      </c>
      <c r="B438" s="99"/>
      <c r="C438" s="772">
        <v>3357</v>
      </c>
      <c r="D438" s="807">
        <v>0.05</v>
      </c>
      <c r="E438" s="772">
        <f t="shared" si="24"/>
        <v>3525</v>
      </c>
      <c r="F438" s="778">
        <v>1.1000000000000001</v>
      </c>
      <c r="G438" s="774">
        <f t="shared" si="25"/>
        <v>3878</v>
      </c>
      <c r="H438" s="776"/>
      <c r="I438" s="758"/>
      <c r="J438" s="776"/>
      <c r="K438" s="786"/>
      <c r="L438" s="9" t="s">
        <v>308</v>
      </c>
      <c r="M438" s="9" t="s">
        <v>3549</v>
      </c>
      <c r="N438" s="9" t="s">
        <v>397</v>
      </c>
      <c r="O438" s="9" t="s">
        <v>310</v>
      </c>
      <c r="P438" s="9" t="s">
        <v>624</v>
      </c>
      <c r="Q438" s="9" t="s">
        <v>625</v>
      </c>
      <c r="R438" s="9" t="s">
        <v>627</v>
      </c>
      <c r="S438" s="9" t="s">
        <v>314</v>
      </c>
      <c r="T438" s="98" t="s">
        <v>210</v>
      </c>
      <c r="U438" s="99">
        <v>141</v>
      </c>
      <c r="V438" s="99" t="s">
        <v>207</v>
      </c>
      <c r="W438" s="99">
        <v>250</v>
      </c>
      <c r="X438" s="99" t="s">
        <v>207</v>
      </c>
      <c r="Y438" s="99">
        <v>176</v>
      </c>
      <c r="Z438" s="99" t="s">
        <v>207</v>
      </c>
      <c r="AA438" s="9">
        <v>260</v>
      </c>
      <c r="AB438" s="99" t="s">
        <v>207</v>
      </c>
      <c r="AC438" s="9">
        <v>287</v>
      </c>
      <c r="AD438" s="9" t="s">
        <v>207</v>
      </c>
      <c r="AE438" s="9">
        <v>113</v>
      </c>
      <c r="AF438" s="9" t="s">
        <v>315</v>
      </c>
      <c r="AG438" s="14" t="s">
        <v>328</v>
      </c>
      <c r="AH438" s="14" t="s">
        <v>207</v>
      </c>
      <c r="AI438" s="14" t="s">
        <v>329</v>
      </c>
      <c r="AJ438" s="14" t="s">
        <v>207</v>
      </c>
      <c r="AK438" s="9">
        <v>5</v>
      </c>
      <c r="AL438" s="14" t="s">
        <v>207</v>
      </c>
      <c r="AM438" s="9">
        <v>5</v>
      </c>
      <c r="AN438" s="14" t="s">
        <v>207</v>
      </c>
      <c r="AO438" s="9">
        <v>5</v>
      </c>
      <c r="AP438" s="14" t="s">
        <v>207</v>
      </c>
      <c r="AQ438" s="9">
        <v>30</v>
      </c>
      <c r="AR438" s="14" t="s">
        <v>207</v>
      </c>
      <c r="AS438" s="9" t="s">
        <v>41</v>
      </c>
      <c r="AT438" s="9" t="s">
        <v>344</v>
      </c>
      <c r="AU438" s="9" t="s">
        <v>319</v>
      </c>
      <c r="AV438" s="9" t="s">
        <v>320</v>
      </c>
      <c r="AW438" s="9" t="s">
        <v>747</v>
      </c>
      <c r="AX438" s="9">
        <v>9010600000</v>
      </c>
      <c r="AY438" s="99">
        <v>330</v>
      </c>
      <c r="AZ438" s="12" t="s">
        <v>207</v>
      </c>
      <c r="BA438" s="99">
        <v>23</v>
      </c>
      <c r="BB438" s="12" t="s">
        <v>207</v>
      </c>
      <c r="BC438" s="99">
        <v>21</v>
      </c>
      <c r="BD438" s="12" t="s">
        <v>207</v>
      </c>
      <c r="BE438" s="99">
        <v>43</v>
      </c>
      <c r="BF438" s="12" t="s">
        <v>321</v>
      </c>
      <c r="BG438" s="654">
        <v>42.875999999999998</v>
      </c>
      <c r="BH438" s="12" t="s">
        <v>321</v>
      </c>
      <c r="BI438" s="99">
        <v>33</v>
      </c>
      <c r="BJ438" s="12" t="s">
        <v>321</v>
      </c>
      <c r="BK438" s="754">
        <v>0</v>
      </c>
      <c r="BL438" s="12" t="s">
        <v>321</v>
      </c>
      <c r="BM438" s="754">
        <v>0.14799999999999999</v>
      </c>
      <c r="BN438" s="12" t="s">
        <v>321</v>
      </c>
      <c r="BO438" s="754">
        <v>9.7279999999999998</v>
      </c>
      <c r="BP438" s="12" t="s">
        <v>321</v>
      </c>
      <c r="BQ438" s="754">
        <v>0</v>
      </c>
      <c r="BR438" s="12" t="s">
        <v>321</v>
      </c>
      <c r="BS438" s="654">
        <v>0</v>
      </c>
      <c r="BT438" s="12" t="s">
        <v>321</v>
      </c>
      <c r="BU438" s="654">
        <v>9.8759999999999994</v>
      </c>
      <c r="BV438" s="12" t="s">
        <v>321</v>
      </c>
      <c r="BW438" s="9">
        <v>0.16</v>
      </c>
      <c r="BX438" s="9" t="s">
        <v>322</v>
      </c>
      <c r="BY438" s="755">
        <v>129.9</v>
      </c>
      <c r="BZ438" s="9" t="s">
        <v>315</v>
      </c>
      <c r="CA438" s="755">
        <v>9.1</v>
      </c>
      <c r="CB438" s="9" t="s">
        <v>315</v>
      </c>
      <c r="CC438" s="755">
        <v>8.3000000000000007</v>
      </c>
      <c r="CD438" s="9" t="s">
        <v>315</v>
      </c>
      <c r="CE438" s="755">
        <v>90.4</v>
      </c>
      <c r="CF438" s="9" t="s">
        <v>323</v>
      </c>
      <c r="CG438" s="755">
        <v>72.8</v>
      </c>
      <c r="CH438" s="9" t="s">
        <v>323</v>
      </c>
      <c r="CI438" s="9"/>
      <c r="CJ438" s="9"/>
      <c r="CK438" s="9"/>
    </row>
    <row r="439" spans="1:89" s="98" customFormat="1" x14ac:dyDescent="0.25">
      <c r="A439" s="99">
        <v>10103810</v>
      </c>
      <c r="B439" s="99"/>
      <c r="C439" s="772">
        <v>3598</v>
      </c>
      <c r="D439" s="807">
        <v>0.05</v>
      </c>
      <c r="E439" s="772">
        <f t="shared" si="24"/>
        <v>3778</v>
      </c>
      <c r="F439" s="778">
        <v>1.1000000000000001</v>
      </c>
      <c r="G439" s="774">
        <f t="shared" si="25"/>
        <v>4156</v>
      </c>
      <c r="H439" s="776"/>
      <c r="I439" s="758"/>
      <c r="J439" s="776"/>
      <c r="K439" s="786"/>
      <c r="L439" s="9" t="s">
        <v>308</v>
      </c>
      <c r="M439" s="9" t="s">
        <v>3550</v>
      </c>
      <c r="N439" s="9" t="s">
        <v>397</v>
      </c>
      <c r="O439" s="9" t="s">
        <v>310</v>
      </c>
      <c r="P439" s="9" t="s">
        <v>624</v>
      </c>
      <c r="Q439" s="9" t="s">
        <v>625</v>
      </c>
      <c r="R439" s="9" t="s">
        <v>627</v>
      </c>
      <c r="S439" s="9" t="s">
        <v>314</v>
      </c>
      <c r="T439" s="98" t="s">
        <v>210</v>
      </c>
      <c r="U439" s="99" t="s">
        <v>738</v>
      </c>
      <c r="V439" s="99" t="s">
        <v>207</v>
      </c>
      <c r="W439" s="99" t="s">
        <v>638</v>
      </c>
      <c r="X439" s="99" t="s">
        <v>207</v>
      </c>
      <c r="Y439" s="99">
        <v>187</v>
      </c>
      <c r="Z439" s="99" t="s">
        <v>207</v>
      </c>
      <c r="AA439" s="9">
        <v>280</v>
      </c>
      <c r="AB439" s="99" t="s">
        <v>207</v>
      </c>
      <c r="AC439" s="9">
        <v>310</v>
      </c>
      <c r="AD439" s="9" t="s">
        <v>207</v>
      </c>
      <c r="AE439" s="9">
        <v>122</v>
      </c>
      <c r="AF439" s="9" t="s">
        <v>315</v>
      </c>
      <c r="AG439" s="14" t="s">
        <v>330</v>
      </c>
      <c r="AH439" s="14" t="s">
        <v>207</v>
      </c>
      <c r="AI439" s="14" t="s">
        <v>331</v>
      </c>
      <c r="AJ439" s="14" t="s">
        <v>207</v>
      </c>
      <c r="AK439" s="9">
        <v>5</v>
      </c>
      <c r="AL439" s="14" t="s">
        <v>207</v>
      </c>
      <c r="AM439" s="9">
        <v>5</v>
      </c>
      <c r="AN439" s="14" t="s">
        <v>207</v>
      </c>
      <c r="AO439" s="9">
        <v>5</v>
      </c>
      <c r="AP439" s="14" t="s">
        <v>207</v>
      </c>
      <c r="AQ439" s="9">
        <v>30</v>
      </c>
      <c r="AR439" s="14" t="s">
        <v>207</v>
      </c>
      <c r="AS439" s="9" t="s">
        <v>41</v>
      </c>
      <c r="AT439" s="9" t="s">
        <v>344</v>
      </c>
      <c r="AU439" s="9" t="s">
        <v>319</v>
      </c>
      <c r="AV439" s="9" t="s">
        <v>320</v>
      </c>
      <c r="AW439" s="9" t="s">
        <v>748</v>
      </c>
      <c r="AX439" s="9">
        <v>9010600000</v>
      </c>
      <c r="AY439" s="99">
        <v>350</v>
      </c>
      <c r="AZ439" s="12" t="s">
        <v>207</v>
      </c>
      <c r="BA439" s="99">
        <v>23</v>
      </c>
      <c r="BB439" s="12" t="s">
        <v>207</v>
      </c>
      <c r="BC439" s="99">
        <v>21</v>
      </c>
      <c r="BD439" s="12" t="s">
        <v>207</v>
      </c>
      <c r="BE439" s="99">
        <v>44</v>
      </c>
      <c r="BF439" s="12" t="s">
        <v>321</v>
      </c>
      <c r="BG439" s="654">
        <v>43.667999999999999</v>
      </c>
      <c r="BH439" s="12" t="s">
        <v>321</v>
      </c>
      <c r="BI439" s="99">
        <v>35</v>
      </c>
      <c r="BJ439" s="12" t="s">
        <v>321</v>
      </c>
      <c r="BK439" s="754">
        <v>0</v>
      </c>
      <c r="BL439" s="12" t="s">
        <v>321</v>
      </c>
      <c r="BM439" s="754">
        <v>0.14799999999999999</v>
      </c>
      <c r="BN439" s="12" t="s">
        <v>321</v>
      </c>
      <c r="BO439" s="754">
        <v>8.52</v>
      </c>
      <c r="BP439" s="12" t="s">
        <v>321</v>
      </c>
      <c r="BQ439" s="754">
        <v>0</v>
      </c>
      <c r="BR439" s="12" t="s">
        <v>321</v>
      </c>
      <c r="BS439" s="654">
        <v>0</v>
      </c>
      <c r="BT439" s="12" t="s">
        <v>321</v>
      </c>
      <c r="BU439" s="654">
        <v>8.6679999999999993</v>
      </c>
      <c r="BV439" s="12" t="s">
        <v>321</v>
      </c>
      <c r="BW439" s="9">
        <v>0.17</v>
      </c>
      <c r="BX439" s="9" t="s">
        <v>322</v>
      </c>
      <c r="BY439" s="755">
        <v>137.80000000000001</v>
      </c>
      <c r="BZ439" s="9" t="s">
        <v>315</v>
      </c>
      <c r="CA439" s="755">
        <v>9.1</v>
      </c>
      <c r="CB439" s="9" t="s">
        <v>315</v>
      </c>
      <c r="CC439" s="755">
        <v>8.3000000000000007</v>
      </c>
      <c r="CD439" s="9" t="s">
        <v>315</v>
      </c>
      <c r="CE439" s="755">
        <v>94.8</v>
      </c>
      <c r="CF439" s="9" t="s">
        <v>323</v>
      </c>
      <c r="CG439" s="755">
        <v>77.2</v>
      </c>
      <c r="CH439" s="9" t="s">
        <v>323</v>
      </c>
      <c r="CI439" s="9"/>
      <c r="CJ439" s="9"/>
      <c r="CK439" s="9"/>
    </row>
    <row r="440" spans="1:89" s="98" customFormat="1" x14ac:dyDescent="0.25">
      <c r="A440" s="99">
        <v>10103811</v>
      </c>
      <c r="B440" s="99"/>
      <c r="C440" s="772">
        <v>3852</v>
      </c>
      <c r="D440" s="807">
        <v>0.05</v>
      </c>
      <c r="E440" s="772">
        <f t="shared" si="24"/>
        <v>4045</v>
      </c>
      <c r="F440" s="778">
        <v>1.1000000000000001</v>
      </c>
      <c r="G440" s="774">
        <f t="shared" si="25"/>
        <v>4450</v>
      </c>
      <c r="H440" s="776"/>
      <c r="I440" s="758"/>
      <c r="J440" s="776"/>
      <c r="K440" s="786"/>
      <c r="L440" s="9" t="s">
        <v>308</v>
      </c>
      <c r="M440" s="9" t="s">
        <v>3551</v>
      </c>
      <c r="N440" s="9" t="s">
        <v>397</v>
      </c>
      <c r="O440" s="9" t="s">
        <v>310</v>
      </c>
      <c r="P440" s="9" t="s">
        <v>624</v>
      </c>
      <c r="Q440" s="9" t="s">
        <v>625</v>
      </c>
      <c r="R440" s="9" t="s">
        <v>627</v>
      </c>
      <c r="S440" s="9" t="s">
        <v>314</v>
      </c>
      <c r="T440" s="98" t="s">
        <v>210</v>
      </c>
      <c r="U440" s="99" t="s">
        <v>739</v>
      </c>
      <c r="V440" s="99" t="s">
        <v>207</v>
      </c>
      <c r="W440" s="99" t="s">
        <v>640</v>
      </c>
      <c r="X440" s="99" t="s">
        <v>207</v>
      </c>
      <c r="Y440" s="99">
        <v>198</v>
      </c>
      <c r="Z440" s="99" t="s">
        <v>207</v>
      </c>
      <c r="AA440" s="9">
        <v>300</v>
      </c>
      <c r="AB440" s="99" t="s">
        <v>207</v>
      </c>
      <c r="AC440" s="9">
        <v>333</v>
      </c>
      <c r="AD440" s="9" t="s">
        <v>207</v>
      </c>
      <c r="AE440" s="9">
        <v>131</v>
      </c>
      <c r="AF440" s="9" t="s">
        <v>315</v>
      </c>
      <c r="AG440" s="14" t="s">
        <v>332</v>
      </c>
      <c r="AH440" s="14" t="s">
        <v>207</v>
      </c>
      <c r="AI440" s="14" t="s">
        <v>333</v>
      </c>
      <c r="AJ440" s="14" t="s">
        <v>207</v>
      </c>
      <c r="AK440" s="9">
        <v>5</v>
      </c>
      <c r="AL440" s="14" t="s">
        <v>207</v>
      </c>
      <c r="AM440" s="9">
        <v>5</v>
      </c>
      <c r="AN440" s="14" t="s">
        <v>207</v>
      </c>
      <c r="AO440" s="9">
        <v>5</v>
      </c>
      <c r="AP440" s="14" t="s">
        <v>207</v>
      </c>
      <c r="AQ440" s="9">
        <v>30</v>
      </c>
      <c r="AR440" s="14" t="s">
        <v>207</v>
      </c>
      <c r="AS440" s="9" t="s">
        <v>41</v>
      </c>
      <c r="AT440" s="9" t="s">
        <v>344</v>
      </c>
      <c r="AU440" s="9" t="s">
        <v>319</v>
      </c>
      <c r="AV440" s="9" t="s">
        <v>320</v>
      </c>
      <c r="AW440" s="9" t="s">
        <v>749</v>
      </c>
      <c r="AX440" s="9">
        <v>9010600000</v>
      </c>
      <c r="AY440" s="99">
        <v>373</v>
      </c>
      <c r="AZ440" s="12" t="s">
        <v>207</v>
      </c>
      <c r="BA440" s="99">
        <v>30</v>
      </c>
      <c r="BB440" s="12" t="s">
        <v>207</v>
      </c>
      <c r="BC440" s="99">
        <v>33</v>
      </c>
      <c r="BD440" s="12" t="s">
        <v>207</v>
      </c>
      <c r="BE440" s="99">
        <v>76</v>
      </c>
      <c r="BF440" s="12" t="s">
        <v>321</v>
      </c>
      <c r="BG440" s="654">
        <v>75.599000000000004</v>
      </c>
      <c r="BH440" s="12" t="s">
        <v>321</v>
      </c>
      <c r="BI440" s="99">
        <v>38</v>
      </c>
      <c r="BJ440" s="12" t="s">
        <v>321</v>
      </c>
      <c r="BK440" s="754">
        <v>0</v>
      </c>
      <c r="BL440" s="12" t="s">
        <v>321</v>
      </c>
      <c r="BM440" s="754">
        <v>0.312</v>
      </c>
      <c r="BN440" s="12" t="s">
        <v>321</v>
      </c>
      <c r="BO440" s="754">
        <v>2.1800000000000002</v>
      </c>
      <c r="BP440" s="12" t="s">
        <v>321</v>
      </c>
      <c r="BQ440" s="754">
        <v>0.02</v>
      </c>
      <c r="BR440" s="12" t="s">
        <v>321</v>
      </c>
      <c r="BS440" s="654">
        <v>35.087000000000003</v>
      </c>
      <c r="BT440" s="12" t="s">
        <v>321</v>
      </c>
      <c r="BU440" s="654">
        <v>37.598999999999997</v>
      </c>
      <c r="BV440" s="12" t="s">
        <v>321</v>
      </c>
      <c r="BW440" s="9">
        <v>0.38</v>
      </c>
      <c r="BX440" s="9" t="s">
        <v>322</v>
      </c>
      <c r="BY440" s="755">
        <v>146.9</v>
      </c>
      <c r="BZ440" s="9" t="s">
        <v>315</v>
      </c>
      <c r="CA440" s="755">
        <v>11.8</v>
      </c>
      <c r="CB440" s="9" t="s">
        <v>315</v>
      </c>
      <c r="CC440" s="755">
        <v>13</v>
      </c>
      <c r="CD440" s="9" t="s">
        <v>315</v>
      </c>
      <c r="CE440" s="755">
        <v>169.8</v>
      </c>
      <c r="CF440" s="9" t="s">
        <v>323</v>
      </c>
      <c r="CG440" s="755">
        <v>83.8</v>
      </c>
      <c r="CH440" s="9" t="s">
        <v>323</v>
      </c>
      <c r="CI440" s="9"/>
      <c r="CJ440" s="9"/>
      <c r="CK440" s="9"/>
    </row>
    <row r="441" spans="1:89" s="98" customFormat="1" x14ac:dyDescent="0.25">
      <c r="A441" s="99">
        <v>10103812</v>
      </c>
      <c r="B441" s="99"/>
      <c r="C441" s="772">
        <v>4121</v>
      </c>
      <c r="D441" s="807">
        <v>0.05</v>
      </c>
      <c r="E441" s="772">
        <f t="shared" si="24"/>
        <v>4327</v>
      </c>
      <c r="F441" s="778">
        <v>1.1000000000000001</v>
      </c>
      <c r="G441" s="774">
        <f t="shared" si="25"/>
        <v>4760</v>
      </c>
      <c r="H441" s="776"/>
      <c r="I441" s="758"/>
      <c r="J441" s="776"/>
      <c r="K441" s="786"/>
      <c r="L441" s="9" t="s">
        <v>308</v>
      </c>
      <c r="M441" s="9" t="s">
        <v>3552</v>
      </c>
      <c r="N441" s="9" t="s">
        <v>397</v>
      </c>
      <c r="O441" s="9" t="s">
        <v>310</v>
      </c>
      <c r="P441" s="9" t="s">
        <v>624</v>
      </c>
      <c r="Q441" s="9" t="s">
        <v>625</v>
      </c>
      <c r="R441" s="9" t="s">
        <v>627</v>
      </c>
      <c r="S441" s="9" t="s">
        <v>314</v>
      </c>
      <c r="T441" s="98" t="s">
        <v>210</v>
      </c>
      <c r="U441" s="99" t="s">
        <v>740</v>
      </c>
      <c r="V441" s="99" t="s">
        <v>207</v>
      </c>
      <c r="W441" s="99" t="s">
        <v>642</v>
      </c>
      <c r="X441" s="99" t="s">
        <v>207</v>
      </c>
      <c r="Y441" s="99">
        <v>209</v>
      </c>
      <c r="Z441" s="99" t="s">
        <v>207</v>
      </c>
      <c r="AA441" s="9">
        <v>320</v>
      </c>
      <c r="AB441" s="99" t="s">
        <v>207</v>
      </c>
      <c r="AC441" s="9">
        <v>355</v>
      </c>
      <c r="AD441" s="9" t="s">
        <v>207</v>
      </c>
      <c r="AE441" s="9">
        <v>140</v>
      </c>
      <c r="AF441" s="9" t="s">
        <v>315</v>
      </c>
      <c r="AG441" s="14" t="s">
        <v>334</v>
      </c>
      <c r="AH441" s="14" t="s">
        <v>207</v>
      </c>
      <c r="AI441" s="14" t="s">
        <v>335</v>
      </c>
      <c r="AJ441" s="14" t="s">
        <v>207</v>
      </c>
      <c r="AK441" s="9">
        <v>5</v>
      </c>
      <c r="AL441" s="14" t="s">
        <v>207</v>
      </c>
      <c r="AM441" s="9">
        <v>5</v>
      </c>
      <c r="AN441" s="14" t="s">
        <v>207</v>
      </c>
      <c r="AO441" s="9">
        <v>5</v>
      </c>
      <c r="AP441" s="14" t="s">
        <v>207</v>
      </c>
      <c r="AQ441" s="9">
        <v>30</v>
      </c>
      <c r="AR441" s="14" t="s">
        <v>207</v>
      </c>
      <c r="AS441" s="9" t="s">
        <v>41</v>
      </c>
      <c r="AT441" s="9" t="s">
        <v>344</v>
      </c>
      <c r="AU441" s="9" t="s">
        <v>319</v>
      </c>
      <c r="AV441" s="9" t="s">
        <v>320</v>
      </c>
      <c r="AW441" s="9" t="s">
        <v>750</v>
      </c>
      <c r="AX441" s="9">
        <v>9010600000</v>
      </c>
      <c r="AY441" s="99">
        <v>396</v>
      </c>
      <c r="AZ441" s="12" t="s">
        <v>207</v>
      </c>
      <c r="BA441" s="99">
        <v>30</v>
      </c>
      <c r="BB441" s="12" t="s">
        <v>207</v>
      </c>
      <c r="BC441" s="99">
        <v>33</v>
      </c>
      <c r="BD441" s="12" t="s">
        <v>207</v>
      </c>
      <c r="BE441" s="99">
        <v>80</v>
      </c>
      <c r="BF441" s="12" t="s">
        <v>321</v>
      </c>
      <c r="BG441" s="654">
        <v>79.266000000000005</v>
      </c>
      <c r="BH441" s="12" t="s">
        <v>321</v>
      </c>
      <c r="BI441" s="99">
        <v>40</v>
      </c>
      <c r="BJ441" s="12" t="s">
        <v>321</v>
      </c>
      <c r="BK441" s="754">
        <v>0</v>
      </c>
      <c r="BL441" s="12" t="s">
        <v>321</v>
      </c>
      <c r="BM441" s="754">
        <v>0.32100000000000001</v>
      </c>
      <c r="BN441" s="12" t="s">
        <v>321</v>
      </c>
      <c r="BO441" s="754">
        <v>2.1800000000000002</v>
      </c>
      <c r="BP441" s="12" t="s">
        <v>321</v>
      </c>
      <c r="BQ441" s="754">
        <v>0.02</v>
      </c>
      <c r="BR441" s="12" t="s">
        <v>321</v>
      </c>
      <c r="BS441" s="654">
        <v>36.744999999999997</v>
      </c>
      <c r="BT441" s="12" t="s">
        <v>321</v>
      </c>
      <c r="BU441" s="654">
        <v>39.265999999999998</v>
      </c>
      <c r="BV441" s="12" t="s">
        <v>321</v>
      </c>
      <c r="BW441" s="9">
        <v>0.4</v>
      </c>
      <c r="BX441" s="9" t="s">
        <v>322</v>
      </c>
      <c r="BY441" s="755">
        <v>155.9</v>
      </c>
      <c r="BZ441" s="9" t="s">
        <v>315</v>
      </c>
      <c r="CA441" s="755">
        <v>11.8</v>
      </c>
      <c r="CB441" s="9" t="s">
        <v>315</v>
      </c>
      <c r="CC441" s="755">
        <v>13</v>
      </c>
      <c r="CD441" s="9" t="s">
        <v>315</v>
      </c>
      <c r="CE441" s="755">
        <v>178.6</v>
      </c>
      <c r="CF441" s="9" t="s">
        <v>323</v>
      </c>
      <c r="CG441" s="755">
        <v>88.2</v>
      </c>
      <c r="CH441" s="9" t="s">
        <v>323</v>
      </c>
      <c r="CI441" s="9"/>
      <c r="CJ441" s="9"/>
      <c r="CK441" s="9"/>
    </row>
    <row r="442" spans="1:89" s="98" customFormat="1" x14ac:dyDescent="0.25">
      <c r="A442" s="99">
        <v>10103813</v>
      </c>
      <c r="B442" s="99"/>
      <c r="C442" s="772">
        <v>4405</v>
      </c>
      <c r="D442" s="807">
        <v>0.05</v>
      </c>
      <c r="E442" s="772">
        <f t="shared" si="24"/>
        <v>4625</v>
      </c>
      <c r="F442" s="778">
        <v>1.1000000000000001</v>
      </c>
      <c r="G442" s="774">
        <f t="shared" si="25"/>
        <v>5088</v>
      </c>
      <c r="H442" s="776"/>
      <c r="I442" s="758"/>
      <c r="J442" s="776"/>
      <c r="K442" s="786"/>
      <c r="L442" s="9" t="s">
        <v>308</v>
      </c>
      <c r="M442" s="9" t="s">
        <v>3553</v>
      </c>
      <c r="N442" s="9" t="s">
        <v>397</v>
      </c>
      <c r="O442" s="9" t="s">
        <v>310</v>
      </c>
      <c r="P442" s="9" t="s">
        <v>624</v>
      </c>
      <c r="Q442" s="9" t="s">
        <v>625</v>
      </c>
      <c r="R442" s="9" t="s">
        <v>627</v>
      </c>
      <c r="S442" s="9" t="s">
        <v>314</v>
      </c>
      <c r="T442" s="98" t="s">
        <v>210</v>
      </c>
      <c r="U442" s="99" t="s">
        <v>741</v>
      </c>
      <c r="V442" s="99" t="s">
        <v>207</v>
      </c>
      <c r="W442" s="99" t="s">
        <v>644</v>
      </c>
      <c r="X442" s="99" t="s">
        <v>207</v>
      </c>
      <c r="Y442" s="99">
        <v>221</v>
      </c>
      <c r="Z442" s="99" t="s">
        <v>207</v>
      </c>
      <c r="AA442" s="9">
        <v>340</v>
      </c>
      <c r="AB442" s="99" t="s">
        <v>207</v>
      </c>
      <c r="AC442" s="9">
        <v>379</v>
      </c>
      <c r="AD442" s="9" t="s">
        <v>207</v>
      </c>
      <c r="AE442" s="9">
        <v>149</v>
      </c>
      <c r="AF442" s="9" t="s">
        <v>315</v>
      </c>
      <c r="AG442" s="14" t="s">
        <v>336</v>
      </c>
      <c r="AH442" s="14" t="s">
        <v>207</v>
      </c>
      <c r="AI442" s="14" t="s">
        <v>337</v>
      </c>
      <c r="AJ442" s="14" t="s">
        <v>207</v>
      </c>
      <c r="AK442" s="9">
        <v>5</v>
      </c>
      <c r="AL442" s="14" t="s">
        <v>207</v>
      </c>
      <c r="AM442" s="9">
        <v>5</v>
      </c>
      <c r="AN442" s="14" t="s">
        <v>207</v>
      </c>
      <c r="AO442" s="9">
        <v>5</v>
      </c>
      <c r="AP442" s="14" t="s">
        <v>207</v>
      </c>
      <c r="AQ442" s="9">
        <v>30</v>
      </c>
      <c r="AR442" s="14" t="s">
        <v>207</v>
      </c>
      <c r="AS442" s="9" t="s">
        <v>41</v>
      </c>
      <c r="AT442" s="9" t="s">
        <v>344</v>
      </c>
      <c r="AU442" s="9" t="s">
        <v>319</v>
      </c>
      <c r="AV442" s="9" t="s">
        <v>320</v>
      </c>
      <c r="AW442" s="9" t="s">
        <v>751</v>
      </c>
      <c r="AX442" s="9">
        <v>9010600000</v>
      </c>
      <c r="AY442" s="99">
        <v>419</v>
      </c>
      <c r="AZ442" s="12" t="s">
        <v>207</v>
      </c>
      <c r="BA442" s="99">
        <v>30</v>
      </c>
      <c r="BB442" s="12" t="s">
        <v>207</v>
      </c>
      <c r="BC442" s="99">
        <v>33</v>
      </c>
      <c r="BD442" s="12" t="s">
        <v>207</v>
      </c>
      <c r="BE442" s="99">
        <v>84</v>
      </c>
      <c r="BF442" s="12" t="s">
        <v>321</v>
      </c>
      <c r="BG442" s="654">
        <v>83.906000000000006</v>
      </c>
      <c r="BH442" s="12" t="s">
        <v>321</v>
      </c>
      <c r="BI442" s="99">
        <v>43</v>
      </c>
      <c r="BJ442" s="12" t="s">
        <v>321</v>
      </c>
      <c r="BK442" s="754">
        <v>0</v>
      </c>
      <c r="BL442" s="12" t="s">
        <v>321</v>
      </c>
      <c r="BM442" s="754">
        <v>0.375</v>
      </c>
      <c r="BN442" s="12" t="s">
        <v>321</v>
      </c>
      <c r="BO442" s="754">
        <v>2.1800000000000002</v>
      </c>
      <c r="BP442" s="12" t="s">
        <v>321</v>
      </c>
      <c r="BQ442" s="754">
        <v>0.02</v>
      </c>
      <c r="BR442" s="12" t="s">
        <v>321</v>
      </c>
      <c r="BS442" s="654">
        <v>38.331000000000003</v>
      </c>
      <c r="BT442" s="12" t="s">
        <v>321</v>
      </c>
      <c r="BU442" s="654">
        <v>40.905999999999999</v>
      </c>
      <c r="BV442" s="12" t="s">
        <v>321</v>
      </c>
      <c r="BW442" s="9">
        <v>0.42</v>
      </c>
      <c r="BX442" s="9" t="s">
        <v>322</v>
      </c>
      <c r="BY442" s="755">
        <v>165</v>
      </c>
      <c r="BZ442" s="9" t="s">
        <v>315</v>
      </c>
      <c r="CA442" s="755">
        <v>11.8</v>
      </c>
      <c r="CB442" s="9" t="s">
        <v>315</v>
      </c>
      <c r="CC442" s="755">
        <v>13</v>
      </c>
      <c r="CD442" s="9" t="s">
        <v>315</v>
      </c>
      <c r="CE442" s="755">
        <v>191.8</v>
      </c>
      <c r="CF442" s="9" t="s">
        <v>323</v>
      </c>
      <c r="CG442" s="755">
        <v>94.8</v>
      </c>
      <c r="CH442" s="9" t="s">
        <v>323</v>
      </c>
      <c r="CI442" s="9"/>
      <c r="CJ442" s="9"/>
      <c r="CK442" s="9"/>
    </row>
    <row r="443" spans="1:89" s="98" customFormat="1" x14ac:dyDescent="0.25">
      <c r="A443" s="99">
        <v>10104378</v>
      </c>
      <c r="B443" s="99"/>
      <c r="C443" s="772">
        <v>4702</v>
      </c>
      <c r="D443" s="807">
        <v>0.05</v>
      </c>
      <c r="E443" s="772">
        <f t="shared" si="24"/>
        <v>4937</v>
      </c>
      <c r="F443" s="778">
        <v>1.1000000000000001</v>
      </c>
      <c r="G443" s="774">
        <f t="shared" si="25"/>
        <v>5431</v>
      </c>
      <c r="H443" s="776"/>
      <c r="I443" s="758"/>
      <c r="J443" s="776"/>
      <c r="K443" s="786"/>
      <c r="L443" s="9" t="s">
        <v>308</v>
      </c>
      <c r="M443" s="9" t="s">
        <v>3554</v>
      </c>
      <c r="N443" s="9" t="s">
        <v>397</v>
      </c>
      <c r="O443" s="9" t="s">
        <v>310</v>
      </c>
      <c r="P443" s="9" t="s">
        <v>624</v>
      </c>
      <c r="Q443" s="9" t="s">
        <v>625</v>
      </c>
      <c r="R443" s="9" t="s">
        <v>627</v>
      </c>
      <c r="S443" s="9" t="s">
        <v>314</v>
      </c>
      <c r="T443" s="98" t="s">
        <v>210</v>
      </c>
      <c r="U443" s="99" t="s">
        <v>742</v>
      </c>
      <c r="V443" s="99" t="s">
        <v>207</v>
      </c>
      <c r="W443" s="99" t="s">
        <v>646</v>
      </c>
      <c r="X443" s="99" t="s">
        <v>207</v>
      </c>
      <c r="Y443" s="99">
        <v>232</v>
      </c>
      <c r="Z443" s="99" t="s">
        <v>207</v>
      </c>
      <c r="AA443" s="9">
        <v>360</v>
      </c>
      <c r="AB443" s="99" t="s">
        <v>207</v>
      </c>
      <c r="AC443" s="9">
        <v>402</v>
      </c>
      <c r="AD443" s="9" t="s">
        <v>207</v>
      </c>
      <c r="AE443" s="9">
        <v>158</v>
      </c>
      <c r="AF443" s="9" t="s">
        <v>315</v>
      </c>
      <c r="AG443" s="14" t="s">
        <v>338</v>
      </c>
      <c r="AH443" s="14" t="s">
        <v>207</v>
      </c>
      <c r="AI443" s="14" t="s">
        <v>339</v>
      </c>
      <c r="AJ443" s="14" t="s">
        <v>207</v>
      </c>
      <c r="AK443" s="9">
        <v>5</v>
      </c>
      <c r="AL443" s="14" t="s">
        <v>207</v>
      </c>
      <c r="AM443" s="9">
        <v>5</v>
      </c>
      <c r="AN443" s="14" t="s">
        <v>207</v>
      </c>
      <c r="AO443" s="9">
        <v>5</v>
      </c>
      <c r="AP443" s="14" t="s">
        <v>207</v>
      </c>
      <c r="AQ443" s="9">
        <v>30</v>
      </c>
      <c r="AR443" s="14" t="s">
        <v>207</v>
      </c>
      <c r="AS443" s="9" t="s">
        <v>41</v>
      </c>
      <c r="AT443" s="9" t="s">
        <v>344</v>
      </c>
      <c r="AU443" s="9" t="s">
        <v>319</v>
      </c>
      <c r="AV443" s="9" t="s">
        <v>320</v>
      </c>
      <c r="AW443" s="9" t="s">
        <v>752</v>
      </c>
      <c r="AX443" s="9">
        <v>9010600000</v>
      </c>
      <c r="AY443" s="99">
        <v>434</v>
      </c>
      <c r="AZ443" s="12" t="s">
        <v>207</v>
      </c>
      <c r="BA443" s="99">
        <v>30</v>
      </c>
      <c r="BB443" s="12" t="s">
        <v>207</v>
      </c>
      <c r="BC443" s="99">
        <v>33</v>
      </c>
      <c r="BD443" s="12" t="s">
        <v>207</v>
      </c>
      <c r="BE443" s="99">
        <v>89</v>
      </c>
      <c r="BF443" s="12" t="s">
        <v>321</v>
      </c>
      <c r="BG443" s="654">
        <v>88.787999999999997</v>
      </c>
      <c r="BH443" s="12" t="s">
        <v>321</v>
      </c>
      <c r="BI443" s="99">
        <v>46</v>
      </c>
      <c r="BJ443" s="12" t="s">
        <v>321</v>
      </c>
      <c r="BK443" s="754">
        <v>0</v>
      </c>
      <c r="BL443" s="12" t="s">
        <v>321</v>
      </c>
      <c r="BM443" s="754">
        <v>0.35499999999999998</v>
      </c>
      <c r="BN443" s="12" t="s">
        <v>321</v>
      </c>
      <c r="BO443" s="754">
        <v>3</v>
      </c>
      <c r="BP443" s="12" t="s">
        <v>321</v>
      </c>
      <c r="BQ443" s="754">
        <v>0.02</v>
      </c>
      <c r="BR443" s="12" t="s">
        <v>321</v>
      </c>
      <c r="BS443" s="654">
        <v>39.412999999999997</v>
      </c>
      <c r="BT443" s="12" t="s">
        <v>321</v>
      </c>
      <c r="BU443" s="654">
        <v>42.787999999999997</v>
      </c>
      <c r="BV443" s="12" t="s">
        <v>321</v>
      </c>
      <c r="BW443" s="9">
        <v>0.44</v>
      </c>
      <c r="BX443" s="9" t="s">
        <v>322</v>
      </c>
      <c r="BY443" s="755">
        <v>170.9</v>
      </c>
      <c r="BZ443" s="9" t="s">
        <v>315</v>
      </c>
      <c r="CA443" s="755">
        <v>11.8</v>
      </c>
      <c r="CB443" s="9" t="s">
        <v>315</v>
      </c>
      <c r="CC443" s="755">
        <v>13</v>
      </c>
      <c r="CD443" s="9" t="s">
        <v>315</v>
      </c>
      <c r="CE443" s="755">
        <v>202.8</v>
      </c>
      <c r="CF443" s="9" t="s">
        <v>323</v>
      </c>
      <c r="CG443" s="755">
        <v>101.4</v>
      </c>
      <c r="CH443" s="9" t="s">
        <v>323</v>
      </c>
      <c r="CI443" s="9"/>
      <c r="CJ443" s="9"/>
      <c r="CK443" s="9"/>
    </row>
    <row r="444" spans="1:89" s="98" customFormat="1" x14ac:dyDescent="0.25">
      <c r="A444" s="99">
        <v>10104379</v>
      </c>
      <c r="B444" s="99"/>
      <c r="C444" s="772">
        <v>5014</v>
      </c>
      <c r="D444" s="807">
        <v>0.05</v>
      </c>
      <c r="E444" s="772">
        <f t="shared" si="24"/>
        <v>5265</v>
      </c>
      <c r="F444" s="778">
        <v>1.1000000000000001</v>
      </c>
      <c r="G444" s="774">
        <f t="shared" si="25"/>
        <v>5792</v>
      </c>
      <c r="H444" s="776"/>
      <c r="I444" s="758"/>
      <c r="J444" s="776"/>
      <c r="K444" s="786"/>
      <c r="L444" s="9" t="s">
        <v>308</v>
      </c>
      <c r="M444" s="9" t="s">
        <v>3555</v>
      </c>
      <c r="N444" s="9" t="s">
        <v>397</v>
      </c>
      <c r="O444" s="9" t="s">
        <v>310</v>
      </c>
      <c r="P444" s="9" t="s">
        <v>624</v>
      </c>
      <c r="Q444" s="9" t="s">
        <v>625</v>
      </c>
      <c r="R444" s="9" t="s">
        <v>627</v>
      </c>
      <c r="S444" s="9" t="s">
        <v>314</v>
      </c>
      <c r="T444" s="98" t="s">
        <v>210</v>
      </c>
      <c r="U444" s="99" t="s">
        <v>743</v>
      </c>
      <c r="V444" s="99" t="s">
        <v>207</v>
      </c>
      <c r="W444" s="99" t="s">
        <v>650</v>
      </c>
      <c r="X444" s="99" t="s">
        <v>207</v>
      </c>
      <c r="Y444" s="99">
        <v>243</v>
      </c>
      <c r="Z444" s="99" t="s">
        <v>207</v>
      </c>
      <c r="AA444" s="9">
        <v>380</v>
      </c>
      <c r="AB444" s="99" t="s">
        <v>207</v>
      </c>
      <c r="AC444" s="9">
        <v>424</v>
      </c>
      <c r="AD444" s="9" t="s">
        <v>207</v>
      </c>
      <c r="AE444" s="9">
        <v>167</v>
      </c>
      <c r="AF444" s="9" t="s">
        <v>315</v>
      </c>
      <c r="AG444" s="14" t="s">
        <v>340</v>
      </c>
      <c r="AH444" s="14" t="s">
        <v>207</v>
      </c>
      <c r="AI444" s="14" t="s">
        <v>341</v>
      </c>
      <c r="AJ444" s="14" t="s">
        <v>207</v>
      </c>
      <c r="AK444" s="9">
        <v>5</v>
      </c>
      <c r="AL444" s="14" t="s">
        <v>207</v>
      </c>
      <c r="AM444" s="9">
        <v>5</v>
      </c>
      <c r="AN444" s="14" t="s">
        <v>207</v>
      </c>
      <c r="AO444" s="9">
        <v>5</v>
      </c>
      <c r="AP444" s="14" t="s">
        <v>207</v>
      </c>
      <c r="AQ444" s="9">
        <v>30</v>
      </c>
      <c r="AR444" s="14" t="s">
        <v>207</v>
      </c>
      <c r="AS444" s="9" t="s">
        <v>41</v>
      </c>
      <c r="AT444" s="9" t="s">
        <v>344</v>
      </c>
      <c r="AU444" s="9" t="s">
        <v>319</v>
      </c>
      <c r="AV444" s="9" t="s">
        <v>320</v>
      </c>
      <c r="AW444" s="9" t="s">
        <v>753</v>
      </c>
      <c r="AX444" s="9">
        <v>9010600000</v>
      </c>
      <c r="AY444" s="99">
        <v>452</v>
      </c>
      <c r="AZ444" s="12" t="s">
        <v>207</v>
      </c>
      <c r="BA444" s="99">
        <v>30</v>
      </c>
      <c r="BB444" s="12" t="s">
        <v>207</v>
      </c>
      <c r="BC444" s="99">
        <v>33</v>
      </c>
      <c r="BD444" s="12" t="s">
        <v>207</v>
      </c>
      <c r="BE444" s="99">
        <v>93</v>
      </c>
      <c r="BF444" s="12" t="s">
        <v>321</v>
      </c>
      <c r="BG444" s="654">
        <v>92.257000000000005</v>
      </c>
      <c r="BH444" s="12" t="s">
        <v>321</v>
      </c>
      <c r="BI444" s="99">
        <v>48</v>
      </c>
      <c r="BJ444" s="12" t="s">
        <v>321</v>
      </c>
      <c r="BK444" s="754">
        <v>0</v>
      </c>
      <c r="BL444" s="12" t="s">
        <v>321</v>
      </c>
      <c r="BM444" s="754">
        <v>0.38200000000000001</v>
      </c>
      <c r="BN444" s="12" t="s">
        <v>321</v>
      </c>
      <c r="BO444" s="754">
        <v>3</v>
      </c>
      <c r="BP444" s="12" t="s">
        <v>321</v>
      </c>
      <c r="BQ444" s="754">
        <v>0.02</v>
      </c>
      <c r="BR444" s="12" t="s">
        <v>321</v>
      </c>
      <c r="BS444" s="654">
        <v>40.854999999999997</v>
      </c>
      <c r="BT444" s="12" t="s">
        <v>321</v>
      </c>
      <c r="BU444" s="654">
        <v>44.256999999999998</v>
      </c>
      <c r="BV444" s="12" t="s">
        <v>321</v>
      </c>
      <c r="BW444" s="9">
        <v>0.46</v>
      </c>
      <c r="BX444" s="9" t="s">
        <v>322</v>
      </c>
      <c r="BY444" s="755">
        <v>178</v>
      </c>
      <c r="BZ444" s="9" t="s">
        <v>315</v>
      </c>
      <c r="CA444" s="755">
        <v>11.8</v>
      </c>
      <c r="CB444" s="9" t="s">
        <v>315</v>
      </c>
      <c r="CC444" s="755">
        <v>13</v>
      </c>
      <c r="CD444" s="9" t="s">
        <v>315</v>
      </c>
      <c r="CE444" s="755">
        <v>211.6</v>
      </c>
      <c r="CF444" s="9" t="s">
        <v>323</v>
      </c>
      <c r="CG444" s="755">
        <v>105.8</v>
      </c>
      <c r="CH444" s="9" t="s">
        <v>323</v>
      </c>
      <c r="CI444" s="9"/>
      <c r="CJ444" s="9"/>
      <c r="CK444" s="9"/>
    </row>
    <row r="445" spans="1:89" s="98" customFormat="1" x14ac:dyDescent="0.25">
      <c r="A445" s="99">
        <v>10103949</v>
      </c>
      <c r="B445" s="99"/>
      <c r="C445" s="772">
        <v>2720</v>
      </c>
      <c r="D445" s="807">
        <v>0.05</v>
      </c>
      <c r="E445" s="772">
        <f t="shared" si="24"/>
        <v>2856</v>
      </c>
      <c r="F445" s="778">
        <v>1.1000000000000001</v>
      </c>
      <c r="G445" s="774">
        <f t="shared" si="25"/>
        <v>3142</v>
      </c>
      <c r="H445" s="776"/>
      <c r="I445" s="758"/>
      <c r="J445" s="776"/>
      <c r="K445" s="786"/>
      <c r="L445" s="9" t="s">
        <v>308</v>
      </c>
      <c r="M445" s="9" t="s">
        <v>3556</v>
      </c>
      <c r="N445" s="9" t="s">
        <v>397</v>
      </c>
      <c r="O445" s="9" t="s">
        <v>310</v>
      </c>
      <c r="P445" s="9" t="s">
        <v>624</v>
      </c>
      <c r="Q445" s="9" t="s">
        <v>625</v>
      </c>
      <c r="R445" s="9" t="s">
        <v>627</v>
      </c>
      <c r="S445" s="9" t="s">
        <v>314</v>
      </c>
      <c r="T445" s="98" t="s">
        <v>210</v>
      </c>
      <c r="U445" s="99" t="s">
        <v>735</v>
      </c>
      <c r="V445" s="99" t="s">
        <v>207</v>
      </c>
      <c r="W445" s="99" t="s">
        <v>632</v>
      </c>
      <c r="X445" s="99" t="s">
        <v>207</v>
      </c>
      <c r="Y445" s="99">
        <v>142</v>
      </c>
      <c r="Z445" s="99" t="s">
        <v>207</v>
      </c>
      <c r="AA445" s="9">
        <v>200</v>
      </c>
      <c r="AB445" s="99" t="s">
        <v>207</v>
      </c>
      <c r="AC445" s="9">
        <v>218</v>
      </c>
      <c r="AD445" s="9" t="s">
        <v>207</v>
      </c>
      <c r="AE445" s="9">
        <v>86</v>
      </c>
      <c r="AF445" s="9" t="s">
        <v>315</v>
      </c>
      <c r="AG445" s="14" t="s">
        <v>316</v>
      </c>
      <c r="AH445" s="14" t="s">
        <v>207</v>
      </c>
      <c r="AI445" s="14" t="s">
        <v>317</v>
      </c>
      <c r="AJ445" s="14" t="s">
        <v>207</v>
      </c>
      <c r="AK445" s="9">
        <v>5</v>
      </c>
      <c r="AL445" s="14" t="s">
        <v>207</v>
      </c>
      <c r="AM445" s="9">
        <v>5</v>
      </c>
      <c r="AN445" s="14" t="s">
        <v>207</v>
      </c>
      <c r="AO445" s="9">
        <v>5</v>
      </c>
      <c r="AP445" s="14" t="s">
        <v>207</v>
      </c>
      <c r="AQ445" s="9">
        <v>30</v>
      </c>
      <c r="AR445" s="14" t="s">
        <v>207</v>
      </c>
      <c r="AS445" s="9" t="s">
        <v>42</v>
      </c>
      <c r="AT445" s="9" t="s">
        <v>345</v>
      </c>
      <c r="AU445" s="9" t="s">
        <v>319</v>
      </c>
      <c r="AV445" s="9" t="s">
        <v>320</v>
      </c>
      <c r="AW445" s="9" t="s">
        <v>754</v>
      </c>
      <c r="AX445" s="9">
        <v>9010600000</v>
      </c>
      <c r="AY445" s="99">
        <v>270</v>
      </c>
      <c r="AZ445" s="12" t="s">
        <v>207</v>
      </c>
      <c r="BA445" s="99">
        <v>23</v>
      </c>
      <c r="BB445" s="12" t="s">
        <v>207</v>
      </c>
      <c r="BC445" s="99">
        <v>21</v>
      </c>
      <c r="BD445" s="12" t="s">
        <v>207</v>
      </c>
      <c r="BE445" s="99">
        <v>35</v>
      </c>
      <c r="BF445" s="12" t="s">
        <v>321</v>
      </c>
      <c r="BG445" s="654">
        <v>34.841000000000001</v>
      </c>
      <c r="BH445" s="12" t="s">
        <v>321</v>
      </c>
      <c r="BI445" s="99">
        <v>27</v>
      </c>
      <c r="BJ445" s="12" t="s">
        <v>321</v>
      </c>
      <c r="BK445" s="754">
        <v>0</v>
      </c>
      <c r="BL445" s="12" t="s">
        <v>321</v>
      </c>
      <c r="BM445" s="754">
        <v>0.129</v>
      </c>
      <c r="BN445" s="12" t="s">
        <v>321</v>
      </c>
      <c r="BO445" s="754">
        <v>7.7119999999999997</v>
      </c>
      <c r="BP445" s="12" t="s">
        <v>321</v>
      </c>
      <c r="BQ445" s="754">
        <v>0</v>
      </c>
      <c r="BR445" s="12" t="s">
        <v>321</v>
      </c>
      <c r="BS445" s="654">
        <v>0</v>
      </c>
      <c r="BT445" s="12" t="s">
        <v>321</v>
      </c>
      <c r="BU445" s="654">
        <v>7.8410000000000002</v>
      </c>
      <c r="BV445" s="12" t="s">
        <v>321</v>
      </c>
      <c r="BW445" s="9">
        <v>0.13</v>
      </c>
      <c r="BX445" s="9" t="s">
        <v>322</v>
      </c>
      <c r="BY445" s="755">
        <v>106.3</v>
      </c>
      <c r="BZ445" s="9" t="s">
        <v>315</v>
      </c>
      <c r="CA445" s="755">
        <v>9.1</v>
      </c>
      <c r="CB445" s="9" t="s">
        <v>315</v>
      </c>
      <c r="CC445" s="755">
        <v>8.3000000000000007</v>
      </c>
      <c r="CD445" s="9" t="s">
        <v>315</v>
      </c>
      <c r="CE445" s="755">
        <v>72.8</v>
      </c>
      <c r="CF445" s="9" t="s">
        <v>323</v>
      </c>
      <c r="CG445" s="755">
        <v>59.5</v>
      </c>
      <c r="CH445" s="9" t="s">
        <v>323</v>
      </c>
      <c r="CI445" s="9"/>
      <c r="CJ445" s="9"/>
      <c r="CK445" s="9"/>
    </row>
    <row r="446" spans="1:89" s="98" customFormat="1" x14ac:dyDescent="0.25">
      <c r="A446" s="99">
        <v>10103950</v>
      </c>
      <c r="B446" s="99"/>
      <c r="C446" s="772">
        <v>2917</v>
      </c>
      <c r="D446" s="807">
        <v>0.05</v>
      </c>
      <c r="E446" s="772">
        <f t="shared" si="24"/>
        <v>3063</v>
      </c>
      <c r="F446" s="778">
        <v>1.1000000000000001</v>
      </c>
      <c r="G446" s="774">
        <f t="shared" si="25"/>
        <v>3369</v>
      </c>
      <c r="H446" s="776"/>
      <c r="I446" s="758"/>
      <c r="J446" s="776"/>
      <c r="K446" s="786"/>
      <c r="L446" s="9" t="s">
        <v>308</v>
      </c>
      <c r="M446" s="9" t="s">
        <v>3557</v>
      </c>
      <c r="N446" s="9" t="s">
        <v>397</v>
      </c>
      <c r="O446" s="9" t="s">
        <v>310</v>
      </c>
      <c r="P446" s="9" t="s">
        <v>624</v>
      </c>
      <c r="Q446" s="9" t="s">
        <v>625</v>
      </c>
      <c r="R446" s="9" t="s">
        <v>627</v>
      </c>
      <c r="S446" s="9" t="s">
        <v>314</v>
      </c>
      <c r="T446" s="98" t="s">
        <v>210</v>
      </c>
      <c r="U446" s="99" t="s">
        <v>736</v>
      </c>
      <c r="V446" s="99" t="s">
        <v>207</v>
      </c>
      <c r="W446" s="99" t="s">
        <v>634</v>
      </c>
      <c r="X446" s="99" t="s">
        <v>207</v>
      </c>
      <c r="Y446" s="99">
        <v>153</v>
      </c>
      <c r="Z446" s="99" t="s">
        <v>207</v>
      </c>
      <c r="AA446" s="9">
        <v>220</v>
      </c>
      <c r="AB446" s="99" t="s">
        <v>207</v>
      </c>
      <c r="AC446" s="9">
        <v>241</v>
      </c>
      <c r="AD446" s="9" t="s">
        <v>207</v>
      </c>
      <c r="AE446" s="9">
        <v>95</v>
      </c>
      <c r="AF446" s="9" t="s">
        <v>315</v>
      </c>
      <c r="AG446" s="14" t="s">
        <v>324</v>
      </c>
      <c r="AH446" s="14" t="s">
        <v>207</v>
      </c>
      <c r="AI446" s="14" t="s">
        <v>325</v>
      </c>
      <c r="AJ446" s="14" t="s">
        <v>207</v>
      </c>
      <c r="AK446" s="9">
        <v>5</v>
      </c>
      <c r="AL446" s="14" t="s">
        <v>207</v>
      </c>
      <c r="AM446" s="9">
        <v>5</v>
      </c>
      <c r="AN446" s="14" t="s">
        <v>207</v>
      </c>
      <c r="AO446" s="9">
        <v>5</v>
      </c>
      <c r="AP446" s="14" t="s">
        <v>207</v>
      </c>
      <c r="AQ446" s="9">
        <v>30</v>
      </c>
      <c r="AR446" s="14" t="s">
        <v>207</v>
      </c>
      <c r="AS446" s="9" t="s">
        <v>42</v>
      </c>
      <c r="AT446" s="9" t="s">
        <v>345</v>
      </c>
      <c r="AU446" s="9" t="s">
        <v>319</v>
      </c>
      <c r="AV446" s="9" t="s">
        <v>320</v>
      </c>
      <c r="AW446" s="9" t="s">
        <v>755</v>
      </c>
      <c r="AX446" s="9">
        <v>9010600000</v>
      </c>
      <c r="AY446" s="99">
        <v>290</v>
      </c>
      <c r="AZ446" s="12" t="s">
        <v>207</v>
      </c>
      <c r="BA446" s="99">
        <v>23</v>
      </c>
      <c r="BB446" s="12" t="s">
        <v>207</v>
      </c>
      <c r="BC446" s="99">
        <v>21</v>
      </c>
      <c r="BD446" s="12" t="s">
        <v>207</v>
      </c>
      <c r="BE446" s="99">
        <v>38</v>
      </c>
      <c r="BF446" s="12" t="s">
        <v>321</v>
      </c>
      <c r="BG446" s="654">
        <v>37.552999999999997</v>
      </c>
      <c r="BH446" s="12" t="s">
        <v>321</v>
      </c>
      <c r="BI446" s="99">
        <v>29</v>
      </c>
      <c r="BJ446" s="12" t="s">
        <v>321</v>
      </c>
      <c r="BK446" s="754">
        <v>0</v>
      </c>
      <c r="BL446" s="12" t="s">
        <v>321</v>
      </c>
      <c r="BM446" s="754">
        <v>0.129</v>
      </c>
      <c r="BN446" s="12" t="s">
        <v>321</v>
      </c>
      <c r="BO446" s="754">
        <v>8.4239999999999995</v>
      </c>
      <c r="BP446" s="12" t="s">
        <v>321</v>
      </c>
      <c r="BQ446" s="754">
        <v>0</v>
      </c>
      <c r="BR446" s="12" t="s">
        <v>321</v>
      </c>
      <c r="BS446" s="654">
        <v>0</v>
      </c>
      <c r="BT446" s="12" t="s">
        <v>321</v>
      </c>
      <c r="BU446" s="654">
        <v>8.5530000000000008</v>
      </c>
      <c r="BV446" s="12" t="s">
        <v>321</v>
      </c>
      <c r="BW446" s="9">
        <v>0.14000000000000001</v>
      </c>
      <c r="BX446" s="9" t="s">
        <v>322</v>
      </c>
      <c r="BY446" s="755">
        <v>114.2</v>
      </c>
      <c r="BZ446" s="9" t="s">
        <v>315</v>
      </c>
      <c r="CA446" s="755">
        <v>9.1</v>
      </c>
      <c r="CB446" s="9" t="s">
        <v>315</v>
      </c>
      <c r="CC446" s="755">
        <v>8.3000000000000007</v>
      </c>
      <c r="CD446" s="9" t="s">
        <v>315</v>
      </c>
      <c r="CE446" s="755">
        <v>79.400000000000006</v>
      </c>
      <c r="CF446" s="9" t="s">
        <v>323</v>
      </c>
      <c r="CG446" s="755">
        <v>63.9</v>
      </c>
      <c r="CH446" s="9" t="s">
        <v>323</v>
      </c>
      <c r="CI446" s="9"/>
      <c r="CJ446" s="9"/>
      <c r="CK446" s="9"/>
    </row>
    <row r="447" spans="1:89" s="98" customFormat="1" x14ac:dyDescent="0.25">
      <c r="A447" s="99">
        <v>10103951</v>
      </c>
      <c r="B447" s="99"/>
      <c r="C447" s="772">
        <v>3130</v>
      </c>
      <c r="D447" s="807">
        <v>0.05</v>
      </c>
      <c r="E447" s="772">
        <f t="shared" si="24"/>
        <v>3287</v>
      </c>
      <c r="F447" s="778">
        <v>1.1000000000000001</v>
      </c>
      <c r="G447" s="774">
        <f t="shared" si="25"/>
        <v>3616</v>
      </c>
      <c r="H447" s="776"/>
      <c r="I447" s="758"/>
      <c r="J447" s="776"/>
      <c r="K447" s="786"/>
      <c r="L447" s="9" t="s">
        <v>308</v>
      </c>
      <c r="M447" s="9" t="s">
        <v>3558</v>
      </c>
      <c r="N447" s="9" t="s">
        <v>397</v>
      </c>
      <c r="O447" s="9" t="s">
        <v>310</v>
      </c>
      <c r="P447" s="9" t="s">
        <v>624</v>
      </c>
      <c r="Q447" s="9" t="s">
        <v>625</v>
      </c>
      <c r="R447" s="9" t="s">
        <v>627</v>
      </c>
      <c r="S447" s="9" t="s">
        <v>314</v>
      </c>
      <c r="T447" s="98" t="s">
        <v>210</v>
      </c>
      <c r="U447" s="99" t="s">
        <v>737</v>
      </c>
      <c r="V447" s="99" t="s">
        <v>207</v>
      </c>
      <c r="W447" s="99" t="s">
        <v>636</v>
      </c>
      <c r="X447" s="99" t="s">
        <v>207</v>
      </c>
      <c r="Y447" s="99">
        <v>164</v>
      </c>
      <c r="Z447" s="99" t="s">
        <v>207</v>
      </c>
      <c r="AA447" s="9">
        <v>240</v>
      </c>
      <c r="AB447" s="99" t="s">
        <v>207</v>
      </c>
      <c r="AC447" s="9">
        <v>264</v>
      </c>
      <c r="AD447" s="9" t="s">
        <v>207</v>
      </c>
      <c r="AE447" s="9">
        <v>104</v>
      </c>
      <c r="AF447" s="9" t="s">
        <v>315</v>
      </c>
      <c r="AG447" s="14" t="s">
        <v>326</v>
      </c>
      <c r="AH447" s="14" t="s">
        <v>207</v>
      </c>
      <c r="AI447" s="14" t="s">
        <v>327</v>
      </c>
      <c r="AJ447" s="14" t="s">
        <v>207</v>
      </c>
      <c r="AK447" s="9">
        <v>5</v>
      </c>
      <c r="AL447" s="14" t="s">
        <v>207</v>
      </c>
      <c r="AM447" s="9">
        <v>5</v>
      </c>
      <c r="AN447" s="14" t="s">
        <v>207</v>
      </c>
      <c r="AO447" s="9">
        <v>5</v>
      </c>
      <c r="AP447" s="14" t="s">
        <v>207</v>
      </c>
      <c r="AQ447" s="9">
        <v>30</v>
      </c>
      <c r="AR447" s="14" t="s">
        <v>207</v>
      </c>
      <c r="AS447" s="9" t="s">
        <v>42</v>
      </c>
      <c r="AT447" s="9" t="s">
        <v>345</v>
      </c>
      <c r="AU447" s="9" t="s">
        <v>319</v>
      </c>
      <c r="AV447" s="9" t="s">
        <v>320</v>
      </c>
      <c r="AW447" s="9" t="s">
        <v>756</v>
      </c>
      <c r="AX447" s="9">
        <v>9010600000</v>
      </c>
      <c r="AY447" s="99">
        <v>310</v>
      </c>
      <c r="AZ447" s="12" t="s">
        <v>207</v>
      </c>
      <c r="BA447" s="99">
        <v>23</v>
      </c>
      <c r="BB447" s="12" t="s">
        <v>207</v>
      </c>
      <c r="BC447" s="99">
        <v>21</v>
      </c>
      <c r="BD447" s="12" t="s">
        <v>207</v>
      </c>
      <c r="BE447" s="99">
        <v>41</v>
      </c>
      <c r="BF447" s="12" t="s">
        <v>321</v>
      </c>
      <c r="BG447" s="654">
        <v>40.643999999999998</v>
      </c>
      <c r="BH447" s="12" t="s">
        <v>321</v>
      </c>
      <c r="BI447" s="99">
        <v>31</v>
      </c>
      <c r="BJ447" s="12" t="s">
        <v>321</v>
      </c>
      <c r="BK447" s="754">
        <v>0</v>
      </c>
      <c r="BL447" s="12" t="s">
        <v>321</v>
      </c>
      <c r="BM447" s="754">
        <v>0.14799999999999999</v>
      </c>
      <c r="BN447" s="12" t="s">
        <v>321</v>
      </c>
      <c r="BO447" s="754">
        <v>9.4960000000000004</v>
      </c>
      <c r="BP447" s="12" t="s">
        <v>321</v>
      </c>
      <c r="BQ447" s="754">
        <v>0</v>
      </c>
      <c r="BR447" s="12" t="s">
        <v>321</v>
      </c>
      <c r="BS447" s="654">
        <v>0</v>
      </c>
      <c r="BT447" s="12" t="s">
        <v>321</v>
      </c>
      <c r="BU447" s="654">
        <v>9.6440000000000001</v>
      </c>
      <c r="BV447" s="12" t="s">
        <v>321</v>
      </c>
      <c r="BW447" s="9">
        <v>0.15</v>
      </c>
      <c r="BX447" s="9" t="s">
        <v>322</v>
      </c>
      <c r="BY447" s="755">
        <v>122</v>
      </c>
      <c r="BZ447" s="9" t="s">
        <v>315</v>
      </c>
      <c r="CA447" s="755">
        <v>9.1</v>
      </c>
      <c r="CB447" s="9" t="s">
        <v>315</v>
      </c>
      <c r="CC447" s="755">
        <v>8.3000000000000007</v>
      </c>
      <c r="CD447" s="9" t="s">
        <v>315</v>
      </c>
      <c r="CE447" s="755">
        <v>83.8</v>
      </c>
      <c r="CF447" s="9" t="s">
        <v>323</v>
      </c>
      <c r="CG447" s="755">
        <v>68.3</v>
      </c>
      <c r="CH447" s="9" t="s">
        <v>323</v>
      </c>
      <c r="CI447" s="9"/>
      <c r="CJ447" s="9"/>
      <c r="CK447" s="9"/>
    </row>
    <row r="448" spans="1:89" s="98" customFormat="1" x14ac:dyDescent="0.25">
      <c r="A448" s="99">
        <v>10101187</v>
      </c>
      <c r="B448" s="99"/>
      <c r="C448" s="772">
        <v>3357</v>
      </c>
      <c r="D448" s="807">
        <v>0.05</v>
      </c>
      <c r="E448" s="772">
        <f t="shared" si="24"/>
        <v>3525</v>
      </c>
      <c r="F448" s="778">
        <v>1.1000000000000001</v>
      </c>
      <c r="G448" s="774">
        <f t="shared" si="25"/>
        <v>3878</v>
      </c>
      <c r="H448" s="776"/>
      <c r="I448" s="758"/>
      <c r="J448" s="776"/>
      <c r="K448" s="786"/>
      <c r="L448" s="9" t="s">
        <v>308</v>
      </c>
      <c r="M448" s="9" t="s">
        <v>3559</v>
      </c>
      <c r="N448" s="9" t="s">
        <v>397</v>
      </c>
      <c r="O448" s="9" t="s">
        <v>310</v>
      </c>
      <c r="P448" s="9" t="s">
        <v>624</v>
      </c>
      <c r="Q448" s="9" t="s">
        <v>625</v>
      </c>
      <c r="R448" s="9" t="s">
        <v>627</v>
      </c>
      <c r="S448" s="9" t="s">
        <v>314</v>
      </c>
      <c r="T448" s="98" t="s">
        <v>210</v>
      </c>
      <c r="U448" s="99">
        <v>141</v>
      </c>
      <c r="V448" s="99" t="s">
        <v>207</v>
      </c>
      <c r="W448" s="99">
        <v>250</v>
      </c>
      <c r="X448" s="99" t="s">
        <v>207</v>
      </c>
      <c r="Y448" s="99">
        <v>176</v>
      </c>
      <c r="Z448" s="99" t="s">
        <v>207</v>
      </c>
      <c r="AA448" s="9">
        <v>260</v>
      </c>
      <c r="AB448" s="99" t="s">
        <v>207</v>
      </c>
      <c r="AC448" s="9">
        <v>287</v>
      </c>
      <c r="AD448" s="9" t="s">
        <v>207</v>
      </c>
      <c r="AE448" s="9">
        <v>113</v>
      </c>
      <c r="AF448" s="9" t="s">
        <v>315</v>
      </c>
      <c r="AG448" s="14" t="s">
        <v>328</v>
      </c>
      <c r="AH448" s="14" t="s">
        <v>207</v>
      </c>
      <c r="AI448" s="14" t="s">
        <v>329</v>
      </c>
      <c r="AJ448" s="14" t="s">
        <v>207</v>
      </c>
      <c r="AK448" s="9">
        <v>5</v>
      </c>
      <c r="AL448" s="14" t="s">
        <v>207</v>
      </c>
      <c r="AM448" s="9">
        <v>5</v>
      </c>
      <c r="AN448" s="14" t="s">
        <v>207</v>
      </c>
      <c r="AO448" s="9">
        <v>5</v>
      </c>
      <c r="AP448" s="14" t="s">
        <v>207</v>
      </c>
      <c r="AQ448" s="9">
        <v>30</v>
      </c>
      <c r="AR448" s="14" t="s">
        <v>207</v>
      </c>
      <c r="AS448" s="9" t="s">
        <v>42</v>
      </c>
      <c r="AT448" s="9" t="s">
        <v>345</v>
      </c>
      <c r="AU448" s="9" t="s">
        <v>319</v>
      </c>
      <c r="AV448" s="9" t="s">
        <v>320</v>
      </c>
      <c r="AW448" s="9" t="s">
        <v>757</v>
      </c>
      <c r="AX448" s="9">
        <v>9010600000</v>
      </c>
      <c r="AY448" s="99">
        <v>330</v>
      </c>
      <c r="AZ448" s="12" t="s">
        <v>207</v>
      </c>
      <c r="BA448" s="99">
        <v>23</v>
      </c>
      <c r="BB448" s="12" t="s">
        <v>207</v>
      </c>
      <c r="BC448" s="99">
        <v>21</v>
      </c>
      <c r="BD448" s="12" t="s">
        <v>207</v>
      </c>
      <c r="BE448" s="99">
        <v>43</v>
      </c>
      <c r="BF448" s="12" t="s">
        <v>321</v>
      </c>
      <c r="BG448" s="654">
        <v>42.875999999999998</v>
      </c>
      <c r="BH448" s="12" t="s">
        <v>321</v>
      </c>
      <c r="BI448" s="99">
        <v>33</v>
      </c>
      <c r="BJ448" s="12" t="s">
        <v>321</v>
      </c>
      <c r="BK448" s="754">
        <v>0</v>
      </c>
      <c r="BL448" s="12" t="s">
        <v>321</v>
      </c>
      <c r="BM448" s="754">
        <v>0.14799999999999999</v>
      </c>
      <c r="BN448" s="12" t="s">
        <v>321</v>
      </c>
      <c r="BO448" s="754">
        <v>9.7279999999999998</v>
      </c>
      <c r="BP448" s="12" t="s">
        <v>321</v>
      </c>
      <c r="BQ448" s="754">
        <v>0</v>
      </c>
      <c r="BR448" s="12" t="s">
        <v>321</v>
      </c>
      <c r="BS448" s="654">
        <v>0</v>
      </c>
      <c r="BT448" s="12" t="s">
        <v>321</v>
      </c>
      <c r="BU448" s="654">
        <v>9.8759999999999994</v>
      </c>
      <c r="BV448" s="12" t="s">
        <v>321</v>
      </c>
      <c r="BW448" s="9">
        <v>0.16</v>
      </c>
      <c r="BX448" s="9" t="s">
        <v>322</v>
      </c>
      <c r="BY448" s="755">
        <v>129.9</v>
      </c>
      <c r="BZ448" s="9" t="s">
        <v>315</v>
      </c>
      <c r="CA448" s="755">
        <v>9.1</v>
      </c>
      <c r="CB448" s="9" t="s">
        <v>315</v>
      </c>
      <c r="CC448" s="755">
        <v>8.3000000000000007</v>
      </c>
      <c r="CD448" s="9" t="s">
        <v>315</v>
      </c>
      <c r="CE448" s="755">
        <v>90.4</v>
      </c>
      <c r="CF448" s="9" t="s">
        <v>323</v>
      </c>
      <c r="CG448" s="755">
        <v>72.8</v>
      </c>
      <c r="CH448" s="9" t="s">
        <v>323</v>
      </c>
      <c r="CI448" s="9"/>
      <c r="CJ448" s="9"/>
      <c r="CK448" s="9"/>
    </row>
    <row r="449" spans="1:89" s="98" customFormat="1" x14ac:dyDescent="0.25">
      <c r="A449" s="99">
        <v>10103952</v>
      </c>
      <c r="B449" s="99"/>
      <c r="C449" s="772">
        <v>3598</v>
      </c>
      <c r="D449" s="807">
        <v>0.05</v>
      </c>
      <c r="E449" s="772">
        <f t="shared" si="24"/>
        <v>3778</v>
      </c>
      <c r="F449" s="778">
        <v>1.1000000000000001</v>
      </c>
      <c r="G449" s="774">
        <f t="shared" si="25"/>
        <v>4156</v>
      </c>
      <c r="H449" s="776"/>
      <c r="I449" s="758"/>
      <c r="J449" s="776"/>
      <c r="K449" s="786"/>
      <c r="L449" s="9" t="s">
        <v>308</v>
      </c>
      <c r="M449" s="9" t="s">
        <v>3560</v>
      </c>
      <c r="N449" s="9" t="s">
        <v>397</v>
      </c>
      <c r="O449" s="9" t="s">
        <v>310</v>
      </c>
      <c r="P449" s="9" t="s">
        <v>624</v>
      </c>
      <c r="Q449" s="9" t="s">
        <v>625</v>
      </c>
      <c r="R449" s="9" t="s">
        <v>627</v>
      </c>
      <c r="S449" s="9" t="s">
        <v>314</v>
      </c>
      <c r="T449" s="98" t="s">
        <v>210</v>
      </c>
      <c r="U449" s="99" t="s">
        <v>738</v>
      </c>
      <c r="V449" s="99" t="s">
        <v>207</v>
      </c>
      <c r="W449" s="99" t="s">
        <v>638</v>
      </c>
      <c r="X449" s="99" t="s">
        <v>207</v>
      </c>
      <c r="Y449" s="99">
        <v>187</v>
      </c>
      <c r="Z449" s="99" t="s">
        <v>207</v>
      </c>
      <c r="AA449" s="9">
        <v>280</v>
      </c>
      <c r="AB449" s="99" t="s">
        <v>207</v>
      </c>
      <c r="AC449" s="9">
        <v>310</v>
      </c>
      <c r="AD449" s="9" t="s">
        <v>207</v>
      </c>
      <c r="AE449" s="9">
        <v>122</v>
      </c>
      <c r="AF449" s="9" t="s">
        <v>315</v>
      </c>
      <c r="AG449" s="14" t="s">
        <v>330</v>
      </c>
      <c r="AH449" s="14" t="s">
        <v>207</v>
      </c>
      <c r="AI449" s="14" t="s">
        <v>331</v>
      </c>
      <c r="AJ449" s="14" t="s">
        <v>207</v>
      </c>
      <c r="AK449" s="9">
        <v>5</v>
      </c>
      <c r="AL449" s="14" t="s">
        <v>207</v>
      </c>
      <c r="AM449" s="9">
        <v>5</v>
      </c>
      <c r="AN449" s="14" t="s">
        <v>207</v>
      </c>
      <c r="AO449" s="9">
        <v>5</v>
      </c>
      <c r="AP449" s="14" t="s">
        <v>207</v>
      </c>
      <c r="AQ449" s="9">
        <v>30</v>
      </c>
      <c r="AR449" s="14" t="s">
        <v>207</v>
      </c>
      <c r="AS449" s="9" t="s">
        <v>42</v>
      </c>
      <c r="AT449" s="9" t="s">
        <v>345</v>
      </c>
      <c r="AU449" s="9" t="s">
        <v>319</v>
      </c>
      <c r="AV449" s="9" t="s">
        <v>320</v>
      </c>
      <c r="AW449" s="9" t="s">
        <v>758</v>
      </c>
      <c r="AX449" s="9">
        <v>9010600000</v>
      </c>
      <c r="AY449" s="99">
        <v>350</v>
      </c>
      <c r="AZ449" s="12" t="s">
        <v>207</v>
      </c>
      <c r="BA449" s="99">
        <v>23</v>
      </c>
      <c r="BB449" s="12" t="s">
        <v>207</v>
      </c>
      <c r="BC449" s="99">
        <v>21</v>
      </c>
      <c r="BD449" s="12" t="s">
        <v>207</v>
      </c>
      <c r="BE449" s="99">
        <v>44</v>
      </c>
      <c r="BF449" s="12" t="s">
        <v>321</v>
      </c>
      <c r="BG449" s="654">
        <v>43.667999999999999</v>
      </c>
      <c r="BH449" s="12" t="s">
        <v>321</v>
      </c>
      <c r="BI449" s="99">
        <v>35</v>
      </c>
      <c r="BJ449" s="12" t="s">
        <v>321</v>
      </c>
      <c r="BK449" s="754">
        <v>0</v>
      </c>
      <c r="BL449" s="12" t="s">
        <v>321</v>
      </c>
      <c r="BM449" s="754">
        <v>0.14799999999999999</v>
      </c>
      <c r="BN449" s="12" t="s">
        <v>321</v>
      </c>
      <c r="BO449" s="754">
        <v>8.52</v>
      </c>
      <c r="BP449" s="12" t="s">
        <v>321</v>
      </c>
      <c r="BQ449" s="754">
        <v>0</v>
      </c>
      <c r="BR449" s="12" t="s">
        <v>321</v>
      </c>
      <c r="BS449" s="654">
        <v>0</v>
      </c>
      <c r="BT449" s="12" t="s">
        <v>321</v>
      </c>
      <c r="BU449" s="654">
        <v>8.6679999999999993</v>
      </c>
      <c r="BV449" s="12" t="s">
        <v>321</v>
      </c>
      <c r="BW449" s="9">
        <v>0.17</v>
      </c>
      <c r="BX449" s="9" t="s">
        <v>322</v>
      </c>
      <c r="BY449" s="755">
        <v>137.80000000000001</v>
      </c>
      <c r="BZ449" s="9" t="s">
        <v>315</v>
      </c>
      <c r="CA449" s="755">
        <v>9.1</v>
      </c>
      <c r="CB449" s="9" t="s">
        <v>315</v>
      </c>
      <c r="CC449" s="755">
        <v>8.3000000000000007</v>
      </c>
      <c r="CD449" s="9" t="s">
        <v>315</v>
      </c>
      <c r="CE449" s="755">
        <v>94.8</v>
      </c>
      <c r="CF449" s="9" t="s">
        <v>323</v>
      </c>
      <c r="CG449" s="755">
        <v>77.2</v>
      </c>
      <c r="CH449" s="9" t="s">
        <v>323</v>
      </c>
      <c r="CI449" s="9"/>
      <c r="CJ449" s="9"/>
      <c r="CK449" s="9"/>
    </row>
    <row r="450" spans="1:89" s="98" customFormat="1" x14ac:dyDescent="0.25">
      <c r="A450" s="99">
        <v>10103953</v>
      </c>
      <c r="B450" s="99"/>
      <c r="C450" s="772">
        <v>3852</v>
      </c>
      <c r="D450" s="807">
        <v>0.05</v>
      </c>
      <c r="E450" s="772">
        <f t="shared" si="24"/>
        <v>4045</v>
      </c>
      <c r="F450" s="778">
        <v>1.1000000000000001</v>
      </c>
      <c r="G450" s="774">
        <f t="shared" si="25"/>
        <v>4450</v>
      </c>
      <c r="H450" s="776"/>
      <c r="I450" s="758"/>
      <c r="J450" s="776"/>
      <c r="K450" s="786"/>
      <c r="L450" s="9" t="s">
        <v>308</v>
      </c>
      <c r="M450" s="9" t="s">
        <v>3561</v>
      </c>
      <c r="N450" s="9" t="s">
        <v>397</v>
      </c>
      <c r="O450" s="9" t="s">
        <v>310</v>
      </c>
      <c r="P450" s="9" t="s">
        <v>624</v>
      </c>
      <c r="Q450" s="9" t="s">
        <v>625</v>
      </c>
      <c r="R450" s="9" t="s">
        <v>627</v>
      </c>
      <c r="S450" s="9" t="s">
        <v>314</v>
      </c>
      <c r="T450" s="98" t="s">
        <v>210</v>
      </c>
      <c r="U450" s="99" t="s">
        <v>739</v>
      </c>
      <c r="V450" s="99" t="s">
        <v>207</v>
      </c>
      <c r="W450" s="99" t="s">
        <v>640</v>
      </c>
      <c r="X450" s="99" t="s">
        <v>207</v>
      </c>
      <c r="Y450" s="99">
        <v>198</v>
      </c>
      <c r="Z450" s="99" t="s">
        <v>207</v>
      </c>
      <c r="AA450" s="9">
        <v>300</v>
      </c>
      <c r="AB450" s="99" t="s">
        <v>207</v>
      </c>
      <c r="AC450" s="9">
        <v>333</v>
      </c>
      <c r="AD450" s="9" t="s">
        <v>207</v>
      </c>
      <c r="AE450" s="9">
        <v>131</v>
      </c>
      <c r="AF450" s="9" t="s">
        <v>315</v>
      </c>
      <c r="AG450" s="14" t="s">
        <v>332</v>
      </c>
      <c r="AH450" s="14" t="s">
        <v>207</v>
      </c>
      <c r="AI450" s="14" t="s">
        <v>333</v>
      </c>
      <c r="AJ450" s="14" t="s">
        <v>207</v>
      </c>
      <c r="AK450" s="9">
        <v>5</v>
      </c>
      <c r="AL450" s="14" t="s">
        <v>207</v>
      </c>
      <c r="AM450" s="9">
        <v>5</v>
      </c>
      <c r="AN450" s="14" t="s">
        <v>207</v>
      </c>
      <c r="AO450" s="9">
        <v>5</v>
      </c>
      <c r="AP450" s="14" t="s">
        <v>207</v>
      </c>
      <c r="AQ450" s="9">
        <v>30</v>
      </c>
      <c r="AR450" s="14" t="s">
        <v>207</v>
      </c>
      <c r="AS450" s="9" t="s">
        <v>42</v>
      </c>
      <c r="AT450" s="9" t="s">
        <v>345</v>
      </c>
      <c r="AU450" s="9" t="s">
        <v>319</v>
      </c>
      <c r="AV450" s="9" t="s">
        <v>320</v>
      </c>
      <c r="AW450" s="9" t="s">
        <v>759</v>
      </c>
      <c r="AX450" s="9">
        <v>9010600000</v>
      </c>
      <c r="AY450" s="99">
        <v>373</v>
      </c>
      <c r="AZ450" s="12" t="s">
        <v>207</v>
      </c>
      <c r="BA450" s="99">
        <v>30</v>
      </c>
      <c r="BB450" s="12" t="s">
        <v>207</v>
      </c>
      <c r="BC450" s="99">
        <v>33</v>
      </c>
      <c r="BD450" s="12" t="s">
        <v>207</v>
      </c>
      <c r="BE450" s="99">
        <v>76</v>
      </c>
      <c r="BF450" s="12" t="s">
        <v>321</v>
      </c>
      <c r="BG450" s="654">
        <v>75.599000000000004</v>
      </c>
      <c r="BH450" s="12" t="s">
        <v>321</v>
      </c>
      <c r="BI450" s="99">
        <v>38</v>
      </c>
      <c r="BJ450" s="12" t="s">
        <v>321</v>
      </c>
      <c r="BK450" s="754">
        <v>0</v>
      </c>
      <c r="BL450" s="12" t="s">
        <v>321</v>
      </c>
      <c r="BM450" s="754">
        <v>0.312</v>
      </c>
      <c r="BN450" s="12" t="s">
        <v>321</v>
      </c>
      <c r="BO450" s="754">
        <v>2.1800000000000002</v>
      </c>
      <c r="BP450" s="12" t="s">
        <v>321</v>
      </c>
      <c r="BQ450" s="754">
        <v>0.02</v>
      </c>
      <c r="BR450" s="12" t="s">
        <v>321</v>
      </c>
      <c r="BS450" s="654">
        <v>35.087000000000003</v>
      </c>
      <c r="BT450" s="12" t="s">
        <v>321</v>
      </c>
      <c r="BU450" s="654">
        <v>37.598999999999997</v>
      </c>
      <c r="BV450" s="12" t="s">
        <v>321</v>
      </c>
      <c r="BW450" s="9">
        <v>0.38</v>
      </c>
      <c r="BX450" s="9" t="s">
        <v>322</v>
      </c>
      <c r="BY450" s="755">
        <v>146.9</v>
      </c>
      <c r="BZ450" s="9" t="s">
        <v>315</v>
      </c>
      <c r="CA450" s="755">
        <v>11.8</v>
      </c>
      <c r="CB450" s="9" t="s">
        <v>315</v>
      </c>
      <c r="CC450" s="755">
        <v>13</v>
      </c>
      <c r="CD450" s="9" t="s">
        <v>315</v>
      </c>
      <c r="CE450" s="755">
        <v>169.8</v>
      </c>
      <c r="CF450" s="9" t="s">
        <v>323</v>
      </c>
      <c r="CG450" s="755">
        <v>83.8</v>
      </c>
      <c r="CH450" s="9" t="s">
        <v>323</v>
      </c>
      <c r="CI450" s="9"/>
      <c r="CJ450" s="9"/>
      <c r="CK450" s="9"/>
    </row>
    <row r="451" spans="1:89" s="98" customFormat="1" x14ac:dyDescent="0.25">
      <c r="A451" s="99">
        <v>10103954</v>
      </c>
      <c r="B451" s="99"/>
      <c r="C451" s="772">
        <v>4121</v>
      </c>
      <c r="D451" s="807">
        <v>0.05</v>
      </c>
      <c r="E451" s="772">
        <f t="shared" si="24"/>
        <v>4327</v>
      </c>
      <c r="F451" s="778">
        <v>1.1000000000000001</v>
      </c>
      <c r="G451" s="774">
        <f t="shared" si="25"/>
        <v>4760</v>
      </c>
      <c r="H451" s="776"/>
      <c r="I451" s="758"/>
      <c r="J451" s="776"/>
      <c r="K451" s="786"/>
      <c r="L451" s="9" t="s">
        <v>308</v>
      </c>
      <c r="M451" s="9" t="s">
        <v>3562</v>
      </c>
      <c r="N451" s="9" t="s">
        <v>397</v>
      </c>
      <c r="O451" s="9" t="s">
        <v>310</v>
      </c>
      <c r="P451" s="9" t="s">
        <v>624</v>
      </c>
      <c r="Q451" s="9" t="s">
        <v>625</v>
      </c>
      <c r="R451" s="9" t="s">
        <v>627</v>
      </c>
      <c r="S451" s="9" t="s">
        <v>314</v>
      </c>
      <c r="T451" s="98" t="s">
        <v>210</v>
      </c>
      <c r="U451" s="99" t="s">
        <v>740</v>
      </c>
      <c r="V451" s="99" t="s">
        <v>207</v>
      </c>
      <c r="W451" s="99" t="s">
        <v>642</v>
      </c>
      <c r="X451" s="99" t="s">
        <v>207</v>
      </c>
      <c r="Y451" s="99">
        <v>209</v>
      </c>
      <c r="Z451" s="99" t="s">
        <v>207</v>
      </c>
      <c r="AA451" s="9">
        <v>320</v>
      </c>
      <c r="AB451" s="99" t="s">
        <v>207</v>
      </c>
      <c r="AC451" s="9">
        <v>355</v>
      </c>
      <c r="AD451" s="9" t="s">
        <v>207</v>
      </c>
      <c r="AE451" s="9">
        <v>140</v>
      </c>
      <c r="AF451" s="9" t="s">
        <v>315</v>
      </c>
      <c r="AG451" s="14" t="s">
        <v>334</v>
      </c>
      <c r="AH451" s="14" t="s">
        <v>207</v>
      </c>
      <c r="AI451" s="14" t="s">
        <v>335</v>
      </c>
      <c r="AJ451" s="14" t="s">
        <v>207</v>
      </c>
      <c r="AK451" s="9">
        <v>5</v>
      </c>
      <c r="AL451" s="14" t="s">
        <v>207</v>
      </c>
      <c r="AM451" s="9">
        <v>5</v>
      </c>
      <c r="AN451" s="14" t="s">
        <v>207</v>
      </c>
      <c r="AO451" s="9">
        <v>5</v>
      </c>
      <c r="AP451" s="14" t="s">
        <v>207</v>
      </c>
      <c r="AQ451" s="9">
        <v>30</v>
      </c>
      <c r="AR451" s="14" t="s">
        <v>207</v>
      </c>
      <c r="AS451" s="9" t="s">
        <v>42</v>
      </c>
      <c r="AT451" s="9" t="s">
        <v>345</v>
      </c>
      <c r="AU451" s="9" t="s">
        <v>319</v>
      </c>
      <c r="AV451" s="9" t="s">
        <v>320</v>
      </c>
      <c r="AW451" s="9" t="s">
        <v>760</v>
      </c>
      <c r="AX451" s="9">
        <v>9010600000</v>
      </c>
      <c r="AY451" s="99">
        <v>396</v>
      </c>
      <c r="AZ451" s="12" t="s">
        <v>207</v>
      </c>
      <c r="BA451" s="99">
        <v>30</v>
      </c>
      <c r="BB451" s="12" t="s">
        <v>207</v>
      </c>
      <c r="BC451" s="99">
        <v>33</v>
      </c>
      <c r="BD451" s="12" t="s">
        <v>207</v>
      </c>
      <c r="BE451" s="99">
        <v>80</v>
      </c>
      <c r="BF451" s="12" t="s">
        <v>321</v>
      </c>
      <c r="BG451" s="654">
        <v>79.266000000000005</v>
      </c>
      <c r="BH451" s="12" t="s">
        <v>321</v>
      </c>
      <c r="BI451" s="99">
        <v>40</v>
      </c>
      <c r="BJ451" s="12" t="s">
        <v>321</v>
      </c>
      <c r="BK451" s="754">
        <v>0</v>
      </c>
      <c r="BL451" s="12" t="s">
        <v>321</v>
      </c>
      <c r="BM451" s="754">
        <v>0.32100000000000001</v>
      </c>
      <c r="BN451" s="12" t="s">
        <v>321</v>
      </c>
      <c r="BO451" s="754">
        <v>2.1800000000000002</v>
      </c>
      <c r="BP451" s="12" t="s">
        <v>321</v>
      </c>
      <c r="BQ451" s="754">
        <v>0.02</v>
      </c>
      <c r="BR451" s="12" t="s">
        <v>321</v>
      </c>
      <c r="BS451" s="654">
        <v>36.744999999999997</v>
      </c>
      <c r="BT451" s="12" t="s">
        <v>321</v>
      </c>
      <c r="BU451" s="654">
        <v>39.265999999999998</v>
      </c>
      <c r="BV451" s="12" t="s">
        <v>321</v>
      </c>
      <c r="BW451" s="9">
        <v>0.4</v>
      </c>
      <c r="BX451" s="9" t="s">
        <v>322</v>
      </c>
      <c r="BY451" s="755">
        <v>155.9</v>
      </c>
      <c r="BZ451" s="9" t="s">
        <v>315</v>
      </c>
      <c r="CA451" s="755">
        <v>11.8</v>
      </c>
      <c r="CB451" s="9" t="s">
        <v>315</v>
      </c>
      <c r="CC451" s="755">
        <v>13</v>
      </c>
      <c r="CD451" s="9" t="s">
        <v>315</v>
      </c>
      <c r="CE451" s="755">
        <v>178.6</v>
      </c>
      <c r="CF451" s="9" t="s">
        <v>323</v>
      </c>
      <c r="CG451" s="755">
        <v>88.2</v>
      </c>
      <c r="CH451" s="9" t="s">
        <v>323</v>
      </c>
      <c r="CI451" s="9"/>
      <c r="CJ451" s="9"/>
      <c r="CK451" s="9"/>
    </row>
    <row r="452" spans="1:89" s="98" customFormat="1" x14ac:dyDescent="0.25">
      <c r="A452" s="99">
        <v>10103955</v>
      </c>
      <c r="B452" s="99"/>
      <c r="C452" s="772">
        <v>4405</v>
      </c>
      <c r="D452" s="807">
        <v>0.05</v>
      </c>
      <c r="E452" s="772">
        <f t="shared" si="24"/>
        <v>4625</v>
      </c>
      <c r="F452" s="778">
        <v>1.1000000000000001</v>
      </c>
      <c r="G452" s="774">
        <f t="shared" si="25"/>
        <v>5088</v>
      </c>
      <c r="H452" s="776"/>
      <c r="I452" s="758"/>
      <c r="J452" s="776"/>
      <c r="K452" s="786"/>
      <c r="L452" s="9" t="s">
        <v>308</v>
      </c>
      <c r="M452" s="9" t="s">
        <v>3563</v>
      </c>
      <c r="N452" s="9" t="s">
        <v>397</v>
      </c>
      <c r="O452" s="9" t="s">
        <v>310</v>
      </c>
      <c r="P452" s="9" t="s">
        <v>624</v>
      </c>
      <c r="Q452" s="9" t="s">
        <v>625</v>
      </c>
      <c r="R452" s="9" t="s">
        <v>627</v>
      </c>
      <c r="S452" s="9" t="s">
        <v>314</v>
      </c>
      <c r="T452" s="98" t="s">
        <v>210</v>
      </c>
      <c r="U452" s="99" t="s">
        <v>741</v>
      </c>
      <c r="V452" s="99" t="s">
        <v>207</v>
      </c>
      <c r="W452" s="99" t="s">
        <v>644</v>
      </c>
      <c r="X452" s="99" t="s">
        <v>207</v>
      </c>
      <c r="Y452" s="99">
        <v>221</v>
      </c>
      <c r="Z452" s="99" t="s">
        <v>207</v>
      </c>
      <c r="AA452" s="9">
        <v>340</v>
      </c>
      <c r="AB452" s="99" t="s">
        <v>207</v>
      </c>
      <c r="AC452" s="9">
        <v>379</v>
      </c>
      <c r="AD452" s="9" t="s">
        <v>207</v>
      </c>
      <c r="AE452" s="9">
        <v>149</v>
      </c>
      <c r="AF452" s="9" t="s">
        <v>315</v>
      </c>
      <c r="AG452" s="14" t="s">
        <v>336</v>
      </c>
      <c r="AH452" s="14" t="s">
        <v>207</v>
      </c>
      <c r="AI452" s="14" t="s">
        <v>337</v>
      </c>
      <c r="AJ452" s="14" t="s">
        <v>207</v>
      </c>
      <c r="AK452" s="9">
        <v>5</v>
      </c>
      <c r="AL452" s="14" t="s">
        <v>207</v>
      </c>
      <c r="AM452" s="9">
        <v>5</v>
      </c>
      <c r="AN452" s="14" t="s">
        <v>207</v>
      </c>
      <c r="AO452" s="9">
        <v>5</v>
      </c>
      <c r="AP452" s="14" t="s">
        <v>207</v>
      </c>
      <c r="AQ452" s="9">
        <v>30</v>
      </c>
      <c r="AR452" s="14" t="s">
        <v>207</v>
      </c>
      <c r="AS452" s="9" t="s">
        <v>42</v>
      </c>
      <c r="AT452" s="9" t="s">
        <v>345</v>
      </c>
      <c r="AU452" s="9" t="s">
        <v>319</v>
      </c>
      <c r="AV452" s="9" t="s">
        <v>320</v>
      </c>
      <c r="AW452" s="9" t="s">
        <v>761</v>
      </c>
      <c r="AX452" s="9">
        <v>9010600000</v>
      </c>
      <c r="AY452" s="99">
        <v>419</v>
      </c>
      <c r="AZ452" s="12" t="s">
        <v>207</v>
      </c>
      <c r="BA452" s="99">
        <v>30</v>
      </c>
      <c r="BB452" s="12" t="s">
        <v>207</v>
      </c>
      <c r="BC452" s="99">
        <v>33</v>
      </c>
      <c r="BD452" s="12" t="s">
        <v>207</v>
      </c>
      <c r="BE452" s="99">
        <v>84</v>
      </c>
      <c r="BF452" s="12" t="s">
        <v>321</v>
      </c>
      <c r="BG452" s="654">
        <v>83.906000000000006</v>
      </c>
      <c r="BH452" s="12" t="s">
        <v>321</v>
      </c>
      <c r="BI452" s="99">
        <v>43</v>
      </c>
      <c r="BJ452" s="12" t="s">
        <v>321</v>
      </c>
      <c r="BK452" s="754">
        <v>0</v>
      </c>
      <c r="BL452" s="12" t="s">
        <v>321</v>
      </c>
      <c r="BM452" s="754">
        <v>0.375</v>
      </c>
      <c r="BN452" s="12" t="s">
        <v>321</v>
      </c>
      <c r="BO452" s="754">
        <v>2.1800000000000002</v>
      </c>
      <c r="BP452" s="12" t="s">
        <v>321</v>
      </c>
      <c r="BQ452" s="754">
        <v>0.02</v>
      </c>
      <c r="BR452" s="12" t="s">
        <v>321</v>
      </c>
      <c r="BS452" s="654">
        <v>38.331000000000003</v>
      </c>
      <c r="BT452" s="12" t="s">
        <v>321</v>
      </c>
      <c r="BU452" s="654">
        <v>40.905999999999999</v>
      </c>
      <c r="BV452" s="12" t="s">
        <v>321</v>
      </c>
      <c r="BW452" s="9">
        <v>0.42</v>
      </c>
      <c r="BX452" s="9" t="s">
        <v>322</v>
      </c>
      <c r="BY452" s="755">
        <v>165</v>
      </c>
      <c r="BZ452" s="9" t="s">
        <v>315</v>
      </c>
      <c r="CA452" s="755">
        <v>11.8</v>
      </c>
      <c r="CB452" s="9" t="s">
        <v>315</v>
      </c>
      <c r="CC452" s="755">
        <v>13</v>
      </c>
      <c r="CD452" s="9" t="s">
        <v>315</v>
      </c>
      <c r="CE452" s="755">
        <v>191.8</v>
      </c>
      <c r="CF452" s="9" t="s">
        <v>323</v>
      </c>
      <c r="CG452" s="755">
        <v>94.8</v>
      </c>
      <c r="CH452" s="9" t="s">
        <v>323</v>
      </c>
      <c r="CI452" s="9"/>
      <c r="CJ452" s="9"/>
      <c r="CK452" s="9"/>
    </row>
    <row r="453" spans="1:89" s="98" customFormat="1" x14ac:dyDescent="0.25">
      <c r="A453" s="99">
        <v>10104384</v>
      </c>
      <c r="B453" s="99"/>
      <c r="C453" s="772">
        <v>4702</v>
      </c>
      <c r="D453" s="807">
        <v>0.05</v>
      </c>
      <c r="E453" s="772">
        <f t="shared" ref="E453:E496" si="26">ROUND(C453*(1+D453),0)</f>
        <v>4937</v>
      </c>
      <c r="F453" s="778">
        <v>1.1000000000000001</v>
      </c>
      <c r="G453" s="774">
        <f t="shared" ref="G453:G496" si="27">ROUND(E453*F453,0)</f>
        <v>5431</v>
      </c>
      <c r="H453" s="776"/>
      <c r="I453" s="758"/>
      <c r="J453" s="776"/>
      <c r="K453" s="786"/>
      <c r="L453" s="9" t="s">
        <v>308</v>
      </c>
      <c r="M453" s="9" t="s">
        <v>3564</v>
      </c>
      <c r="N453" s="9" t="s">
        <v>397</v>
      </c>
      <c r="O453" s="9" t="s">
        <v>310</v>
      </c>
      <c r="P453" s="9" t="s">
        <v>624</v>
      </c>
      <c r="Q453" s="9" t="s">
        <v>625</v>
      </c>
      <c r="R453" s="9" t="s">
        <v>627</v>
      </c>
      <c r="S453" s="9" t="s">
        <v>314</v>
      </c>
      <c r="T453" s="98" t="s">
        <v>210</v>
      </c>
      <c r="U453" s="99" t="s">
        <v>742</v>
      </c>
      <c r="V453" s="99" t="s">
        <v>207</v>
      </c>
      <c r="W453" s="99" t="s">
        <v>646</v>
      </c>
      <c r="X453" s="99" t="s">
        <v>207</v>
      </c>
      <c r="Y453" s="99">
        <v>232</v>
      </c>
      <c r="Z453" s="99" t="s">
        <v>207</v>
      </c>
      <c r="AA453" s="9">
        <v>360</v>
      </c>
      <c r="AB453" s="99" t="s">
        <v>207</v>
      </c>
      <c r="AC453" s="9">
        <v>402</v>
      </c>
      <c r="AD453" s="9" t="s">
        <v>207</v>
      </c>
      <c r="AE453" s="9">
        <v>158</v>
      </c>
      <c r="AF453" s="9" t="s">
        <v>315</v>
      </c>
      <c r="AG453" s="14" t="s">
        <v>338</v>
      </c>
      <c r="AH453" s="14" t="s">
        <v>207</v>
      </c>
      <c r="AI453" s="14" t="s">
        <v>339</v>
      </c>
      <c r="AJ453" s="14" t="s">
        <v>207</v>
      </c>
      <c r="AK453" s="9">
        <v>5</v>
      </c>
      <c r="AL453" s="14" t="s">
        <v>207</v>
      </c>
      <c r="AM453" s="9">
        <v>5</v>
      </c>
      <c r="AN453" s="14" t="s">
        <v>207</v>
      </c>
      <c r="AO453" s="9">
        <v>5</v>
      </c>
      <c r="AP453" s="14" t="s">
        <v>207</v>
      </c>
      <c r="AQ453" s="9">
        <v>30</v>
      </c>
      <c r="AR453" s="14" t="s">
        <v>207</v>
      </c>
      <c r="AS453" s="9" t="s">
        <v>42</v>
      </c>
      <c r="AT453" s="9" t="s">
        <v>345</v>
      </c>
      <c r="AU453" s="9" t="s">
        <v>319</v>
      </c>
      <c r="AV453" s="9" t="s">
        <v>320</v>
      </c>
      <c r="AW453" s="9" t="s">
        <v>762</v>
      </c>
      <c r="AX453" s="9">
        <v>9010600000</v>
      </c>
      <c r="AY453" s="99">
        <v>434</v>
      </c>
      <c r="AZ453" s="12" t="s">
        <v>207</v>
      </c>
      <c r="BA453" s="99">
        <v>30</v>
      </c>
      <c r="BB453" s="12" t="s">
        <v>207</v>
      </c>
      <c r="BC453" s="99">
        <v>33</v>
      </c>
      <c r="BD453" s="12" t="s">
        <v>207</v>
      </c>
      <c r="BE453" s="99">
        <v>89</v>
      </c>
      <c r="BF453" s="12" t="s">
        <v>321</v>
      </c>
      <c r="BG453" s="654">
        <v>88.787999999999997</v>
      </c>
      <c r="BH453" s="12" t="s">
        <v>321</v>
      </c>
      <c r="BI453" s="99">
        <v>46</v>
      </c>
      <c r="BJ453" s="12" t="s">
        <v>321</v>
      </c>
      <c r="BK453" s="754">
        <v>0</v>
      </c>
      <c r="BL453" s="12" t="s">
        <v>321</v>
      </c>
      <c r="BM453" s="754">
        <v>0.35499999999999998</v>
      </c>
      <c r="BN453" s="12" t="s">
        <v>321</v>
      </c>
      <c r="BO453" s="754">
        <v>3</v>
      </c>
      <c r="BP453" s="12" t="s">
        <v>321</v>
      </c>
      <c r="BQ453" s="754">
        <v>0.02</v>
      </c>
      <c r="BR453" s="12" t="s">
        <v>321</v>
      </c>
      <c r="BS453" s="654">
        <v>39.412999999999997</v>
      </c>
      <c r="BT453" s="12" t="s">
        <v>321</v>
      </c>
      <c r="BU453" s="654">
        <v>42.787999999999997</v>
      </c>
      <c r="BV453" s="12" t="s">
        <v>321</v>
      </c>
      <c r="BW453" s="9">
        <v>0.44</v>
      </c>
      <c r="BX453" s="9" t="s">
        <v>322</v>
      </c>
      <c r="BY453" s="755">
        <v>170.9</v>
      </c>
      <c r="BZ453" s="9" t="s">
        <v>315</v>
      </c>
      <c r="CA453" s="755">
        <v>11.8</v>
      </c>
      <c r="CB453" s="9" t="s">
        <v>315</v>
      </c>
      <c r="CC453" s="755">
        <v>13</v>
      </c>
      <c r="CD453" s="9" t="s">
        <v>315</v>
      </c>
      <c r="CE453" s="755">
        <v>202.8</v>
      </c>
      <c r="CF453" s="9" t="s">
        <v>323</v>
      </c>
      <c r="CG453" s="755">
        <v>101.4</v>
      </c>
      <c r="CH453" s="9" t="s">
        <v>323</v>
      </c>
      <c r="CI453" s="9"/>
      <c r="CJ453" s="9"/>
      <c r="CK453" s="9"/>
    </row>
    <row r="454" spans="1:89" s="98" customFormat="1" x14ac:dyDescent="0.25">
      <c r="A454" s="99">
        <v>10104385</v>
      </c>
      <c r="B454" s="99"/>
      <c r="C454" s="772">
        <v>5014</v>
      </c>
      <c r="D454" s="807">
        <v>0.05</v>
      </c>
      <c r="E454" s="772">
        <f t="shared" si="26"/>
        <v>5265</v>
      </c>
      <c r="F454" s="778">
        <v>1.1000000000000001</v>
      </c>
      <c r="G454" s="774">
        <f t="shared" si="27"/>
        <v>5792</v>
      </c>
      <c r="H454" s="776"/>
      <c r="I454" s="758"/>
      <c r="J454" s="776"/>
      <c r="K454" s="786"/>
      <c r="L454" s="9" t="s">
        <v>308</v>
      </c>
      <c r="M454" s="9" t="s">
        <v>3565</v>
      </c>
      <c r="N454" s="9" t="s">
        <v>397</v>
      </c>
      <c r="O454" s="9" t="s">
        <v>310</v>
      </c>
      <c r="P454" s="9" t="s">
        <v>624</v>
      </c>
      <c r="Q454" s="9" t="s">
        <v>625</v>
      </c>
      <c r="R454" s="9" t="s">
        <v>627</v>
      </c>
      <c r="S454" s="9" t="s">
        <v>314</v>
      </c>
      <c r="T454" s="98" t="s">
        <v>210</v>
      </c>
      <c r="U454" s="99" t="s">
        <v>743</v>
      </c>
      <c r="V454" s="99" t="s">
        <v>207</v>
      </c>
      <c r="W454" s="99" t="s">
        <v>650</v>
      </c>
      <c r="X454" s="99" t="s">
        <v>207</v>
      </c>
      <c r="Y454" s="99">
        <v>243</v>
      </c>
      <c r="Z454" s="99" t="s">
        <v>207</v>
      </c>
      <c r="AA454" s="9">
        <v>380</v>
      </c>
      <c r="AB454" s="99" t="s">
        <v>207</v>
      </c>
      <c r="AC454" s="9">
        <v>424</v>
      </c>
      <c r="AD454" s="9" t="s">
        <v>207</v>
      </c>
      <c r="AE454" s="9">
        <v>167</v>
      </c>
      <c r="AF454" s="9" t="s">
        <v>315</v>
      </c>
      <c r="AG454" s="14" t="s">
        <v>340</v>
      </c>
      <c r="AH454" s="14" t="s">
        <v>207</v>
      </c>
      <c r="AI454" s="14" t="s">
        <v>341</v>
      </c>
      <c r="AJ454" s="14" t="s">
        <v>207</v>
      </c>
      <c r="AK454" s="9">
        <v>5</v>
      </c>
      <c r="AL454" s="14" t="s">
        <v>207</v>
      </c>
      <c r="AM454" s="9">
        <v>5</v>
      </c>
      <c r="AN454" s="14" t="s">
        <v>207</v>
      </c>
      <c r="AO454" s="9">
        <v>5</v>
      </c>
      <c r="AP454" s="14" t="s">
        <v>207</v>
      </c>
      <c r="AQ454" s="9">
        <v>30</v>
      </c>
      <c r="AR454" s="14" t="s">
        <v>207</v>
      </c>
      <c r="AS454" s="9" t="s">
        <v>42</v>
      </c>
      <c r="AT454" s="9" t="s">
        <v>345</v>
      </c>
      <c r="AU454" s="9" t="s">
        <v>319</v>
      </c>
      <c r="AV454" s="9" t="s">
        <v>320</v>
      </c>
      <c r="AW454" s="9" t="s">
        <v>763</v>
      </c>
      <c r="AX454" s="9">
        <v>9010600000</v>
      </c>
      <c r="AY454" s="99">
        <v>452</v>
      </c>
      <c r="AZ454" s="12" t="s">
        <v>207</v>
      </c>
      <c r="BA454" s="99">
        <v>30</v>
      </c>
      <c r="BB454" s="12" t="s">
        <v>207</v>
      </c>
      <c r="BC454" s="99">
        <v>33</v>
      </c>
      <c r="BD454" s="12" t="s">
        <v>207</v>
      </c>
      <c r="BE454" s="99">
        <v>93</v>
      </c>
      <c r="BF454" s="12" t="s">
        <v>321</v>
      </c>
      <c r="BG454" s="654">
        <v>92.257000000000005</v>
      </c>
      <c r="BH454" s="12" t="s">
        <v>321</v>
      </c>
      <c r="BI454" s="99">
        <v>48</v>
      </c>
      <c r="BJ454" s="12" t="s">
        <v>321</v>
      </c>
      <c r="BK454" s="754">
        <v>0</v>
      </c>
      <c r="BL454" s="12" t="s">
        <v>321</v>
      </c>
      <c r="BM454" s="754">
        <v>0.38200000000000001</v>
      </c>
      <c r="BN454" s="12" t="s">
        <v>321</v>
      </c>
      <c r="BO454" s="754">
        <v>3</v>
      </c>
      <c r="BP454" s="12" t="s">
        <v>321</v>
      </c>
      <c r="BQ454" s="754">
        <v>0.02</v>
      </c>
      <c r="BR454" s="12" t="s">
        <v>321</v>
      </c>
      <c r="BS454" s="654">
        <v>40.854999999999997</v>
      </c>
      <c r="BT454" s="12" t="s">
        <v>321</v>
      </c>
      <c r="BU454" s="654">
        <v>44.256999999999998</v>
      </c>
      <c r="BV454" s="12" t="s">
        <v>321</v>
      </c>
      <c r="BW454" s="9">
        <v>0.46</v>
      </c>
      <c r="BX454" s="9" t="s">
        <v>322</v>
      </c>
      <c r="BY454" s="755">
        <v>178</v>
      </c>
      <c r="BZ454" s="9" t="s">
        <v>315</v>
      </c>
      <c r="CA454" s="755">
        <v>11.8</v>
      </c>
      <c r="CB454" s="9" t="s">
        <v>315</v>
      </c>
      <c r="CC454" s="755">
        <v>13</v>
      </c>
      <c r="CD454" s="9" t="s">
        <v>315</v>
      </c>
      <c r="CE454" s="755">
        <v>211.6</v>
      </c>
      <c r="CF454" s="9" t="s">
        <v>323</v>
      </c>
      <c r="CG454" s="755">
        <v>105.8</v>
      </c>
      <c r="CH454" s="9" t="s">
        <v>323</v>
      </c>
      <c r="CI454" s="9"/>
      <c r="CJ454" s="9"/>
      <c r="CK454" s="9"/>
    </row>
    <row r="455" spans="1:89" s="98" customFormat="1" x14ac:dyDescent="0.25">
      <c r="A455" s="99">
        <v>10101043</v>
      </c>
      <c r="B455" s="99"/>
      <c r="C455" s="772">
        <v>2720</v>
      </c>
      <c r="D455" s="807">
        <v>0.05</v>
      </c>
      <c r="E455" s="772">
        <f t="shared" si="26"/>
        <v>2856</v>
      </c>
      <c r="F455" s="778">
        <v>1.1000000000000001</v>
      </c>
      <c r="G455" s="774">
        <f t="shared" si="27"/>
        <v>3142</v>
      </c>
      <c r="H455" s="776"/>
      <c r="I455" s="758"/>
      <c r="J455" s="776"/>
      <c r="K455" s="786"/>
      <c r="L455" s="9" t="s">
        <v>308</v>
      </c>
      <c r="M455" s="9" t="s">
        <v>3566</v>
      </c>
      <c r="N455" s="9" t="s">
        <v>397</v>
      </c>
      <c r="O455" s="9" t="s">
        <v>310</v>
      </c>
      <c r="P455" s="9" t="s">
        <v>624</v>
      </c>
      <c r="Q455" s="9" t="s">
        <v>625</v>
      </c>
      <c r="R455" s="9" t="s">
        <v>627</v>
      </c>
      <c r="S455" s="9" t="s">
        <v>314</v>
      </c>
      <c r="T455" s="98" t="s">
        <v>210</v>
      </c>
      <c r="U455" s="99">
        <v>107</v>
      </c>
      <c r="V455" s="99" t="s">
        <v>207</v>
      </c>
      <c r="W455" s="99">
        <v>190</v>
      </c>
      <c r="X455" s="99" t="s">
        <v>207</v>
      </c>
      <c r="Y455" s="99">
        <v>142</v>
      </c>
      <c r="Z455" s="99" t="s">
        <v>207</v>
      </c>
      <c r="AA455" s="9">
        <v>200</v>
      </c>
      <c r="AB455" s="99" t="s">
        <v>207</v>
      </c>
      <c r="AC455" s="9">
        <v>218</v>
      </c>
      <c r="AD455" s="9" t="s">
        <v>207</v>
      </c>
      <c r="AE455" s="9">
        <v>86</v>
      </c>
      <c r="AF455" s="9" t="s">
        <v>315</v>
      </c>
      <c r="AG455" s="14" t="s">
        <v>316</v>
      </c>
      <c r="AH455" s="14" t="s">
        <v>207</v>
      </c>
      <c r="AI455" s="14" t="s">
        <v>317</v>
      </c>
      <c r="AJ455" s="14" t="s">
        <v>207</v>
      </c>
      <c r="AK455" s="9">
        <v>5</v>
      </c>
      <c r="AL455" s="14" t="s">
        <v>207</v>
      </c>
      <c r="AM455" s="9">
        <v>5</v>
      </c>
      <c r="AN455" s="14" t="s">
        <v>207</v>
      </c>
      <c r="AO455" s="9">
        <v>5</v>
      </c>
      <c r="AP455" s="14" t="s">
        <v>207</v>
      </c>
      <c r="AQ455" s="9">
        <v>30</v>
      </c>
      <c r="AR455" s="14" t="s">
        <v>207</v>
      </c>
      <c r="AS455" s="9" t="s">
        <v>184</v>
      </c>
      <c r="AT455" s="9" t="s">
        <v>347</v>
      </c>
      <c r="AU455" s="9" t="s">
        <v>319</v>
      </c>
      <c r="AV455" s="9" t="s">
        <v>320</v>
      </c>
      <c r="AW455" s="9" t="s">
        <v>764</v>
      </c>
      <c r="AX455" s="9">
        <v>9010600000</v>
      </c>
      <c r="AY455" s="99">
        <v>270</v>
      </c>
      <c r="AZ455" s="12" t="s">
        <v>207</v>
      </c>
      <c r="BA455" s="99">
        <v>23</v>
      </c>
      <c r="BB455" s="12" t="s">
        <v>207</v>
      </c>
      <c r="BC455" s="99">
        <v>21</v>
      </c>
      <c r="BD455" s="12" t="s">
        <v>207</v>
      </c>
      <c r="BE455" s="99">
        <v>35</v>
      </c>
      <c r="BF455" s="12" t="s">
        <v>321</v>
      </c>
      <c r="BG455" s="654">
        <v>34.841000000000001</v>
      </c>
      <c r="BH455" s="12" t="s">
        <v>321</v>
      </c>
      <c r="BI455" s="99">
        <v>27</v>
      </c>
      <c r="BJ455" s="12" t="s">
        <v>321</v>
      </c>
      <c r="BK455" s="754">
        <v>0</v>
      </c>
      <c r="BL455" s="12" t="s">
        <v>321</v>
      </c>
      <c r="BM455" s="754">
        <v>0.129</v>
      </c>
      <c r="BN455" s="12" t="s">
        <v>321</v>
      </c>
      <c r="BO455" s="754">
        <v>7.7119999999999997</v>
      </c>
      <c r="BP455" s="12" t="s">
        <v>321</v>
      </c>
      <c r="BQ455" s="754">
        <v>0</v>
      </c>
      <c r="BR455" s="12" t="s">
        <v>321</v>
      </c>
      <c r="BS455" s="654">
        <v>0</v>
      </c>
      <c r="BT455" s="12" t="s">
        <v>321</v>
      </c>
      <c r="BU455" s="654">
        <v>7.8410000000000002</v>
      </c>
      <c r="BV455" s="12" t="s">
        <v>321</v>
      </c>
      <c r="BW455" s="9">
        <v>0.13</v>
      </c>
      <c r="BX455" s="9" t="s">
        <v>322</v>
      </c>
      <c r="BY455" s="755">
        <v>106.3</v>
      </c>
      <c r="BZ455" s="9" t="s">
        <v>315</v>
      </c>
      <c r="CA455" s="755">
        <v>9.1</v>
      </c>
      <c r="CB455" s="9" t="s">
        <v>315</v>
      </c>
      <c r="CC455" s="755">
        <v>8.3000000000000007</v>
      </c>
      <c r="CD455" s="9" t="s">
        <v>315</v>
      </c>
      <c r="CE455" s="755">
        <v>72.8</v>
      </c>
      <c r="CF455" s="9" t="s">
        <v>323</v>
      </c>
      <c r="CG455" s="755">
        <v>59.5</v>
      </c>
      <c r="CH455" s="9" t="s">
        <v>323</v>
      </c>
      <c r="CI455" s="9"/>
      <c r="CJ455" s="9"/>
      <c r="CK455" s="9"/>
    </row>
    <row r="456" spans="1:89" s="98" customFormat="1" x14ac:dyDescent="0.25">
      <c r="A456" s="99">
        <v>10101044</v>
      </c>
      <c r="B456" s="99"/>
      <c r="C456" s="772">
        <v>2917</v>
      </c>
      <c r="D456" s="807">
        <v>0.05</v>
      </c>
      <c r="E456" s="772">
        <f t="shared" si="26"/>
        <v>3063</v>
      </c>
      <c r="F456" s="778">
        <v>1.1000000000000001</v>
      </c>
      <c r="G456" s="774">
        <f t="shared" si="27"/>
        <v>3369</v>
      </c>
      <c r="H456" s="776"/>
      <c r="I456" s="758"/>
      <c r="J456" s="776"/>
      <c r="K456" s="786"/>
      <c r="L456" s="9" t="s">
        <v>308</v>
      </c>
      <c r="M456" s="9" t="s">
        <v>3567</v>
      </c>
      <c r="N456" s="9" t="s">
        <v>397</v>
      </c>
      <c r="O456" s="9" t="s">
        <v>310</v>
      </c>
      <c r="P456" s="9" t="s">
        <v>624</v>
      </c>
      <c r="Q456" s="9" t="s">
        <v>625</v>
      </c>
      <c r="R456" s="9" t="s">
        <v>627</v>
      </c>
      <c r="S456" s="9" t="s">
        <v>314</v>
      </c>
      <c r="T456" s="98" t="s">
        <v>210</v>
      </c>
      <c r="U456" s="99">
        <v>118</v>
      </c>
      <c r="V456" s="99" t="s">
        <v>207</v>
      </c>
      <c r="W456" s="99">
        <v>210</v>
      </c>
      <c r="X456" s="99" t="s">
        <v>207</v>
      </c>
      <c r="Y456" s="99">
        <v>153</v>
      </c>
      <c r="Z456" s="99" t="s">
        <v>207</v>
      </c>
      <c r="AA456" s="9">
        <v>220</v>
      </c>
      <c r="AB456" s="99" t="s">
        <v>207</v>
      </c>
      <c r="AC456" s="9">
        <v>241</v>
      </c>
      <c r="AD456" s="9" t="s">
        <v>207</v>
      </c>
      <c r="AE456" s="9">
        <v>95</v>
      </c>
      <c r="AF456" s="9" t="s">
        <v>315</v>
      </c>
      <c r="AG456" s="14" t="s">
        <v>324</v>
      </c>
      <c r="AH456" s="14" t="s">
        <v>207</v>
      </c>
      <c r="AI456" s="14" t="s">
        <v>325</v>
      </c>
      <c r="AJ456" s="14" t="s">
        <v>207</v>
      </c>
      <c r="AK456" s="9">
        <v>5</v>
      </c>
      <c r="AL456" s="14" t="s">
        <v>207</v>
      </c>
      <c r="AM456" s="9">
        <v>5</v>
      </c>
      <c r="AN456" s="14" t="s">
        <v>207</v>
      </c>
      <c r="AO456" s="9">
        <v>5</v>
      </c>
      <c r="AP456" s="14" t="s">
        <v>207</v>
      </c>
      <c r="AQ456" s="9">
        <v>30</v>
      </c>
      <c r="AR456" s="14" t="s">
        <v>207</v>
      </c>
      <c r="AS456" s="9" t="s">
        <v>184</v>
      </c>
      <c r="AT456" s="9" t="s">
        <v>347</v>
      </c>
      <c r="AU456" s="9" t="s">
        <v>319</v>
      </c>
      <c r="AV456" s="9" t="s">
        <v>320</v>
      </c>
      <c r="AW456" s="9" t="s">
        <v>765</v>
      </c>
      <c r="AX456" s="9">
        <v>9010600000</v>
      </c>
      <c r="AY456" s="99">
        <v>290</v>
      </c>
      <c r="AZ456" s="12" t="s">
        <v>207</v>
      </c>
      <c r="BA456" s="99">
        <v>23</v>
      </c>
      <c r="BB456" s="12" t="s">
        <v>207</v>
      </c>
      <c r="BC456" s="99">
        <v>21</v>
      </c>
      <c r="BD456" s="12" t="s">
        <v>207</v>
      </c>
      <c r="BE456" s="99">
        <v>38</v>
      </c>
      <c r="BF456" s="12" t="s">
        <v>321</v>
      </c>
      <c r="BG456" s="654">
        <v>37.552999999999997</v>
      </c>
      <c r="BH456" s="12" t="s">
        <v>321</v>
      </c>
      <c r="BI456" s="99">
        <v>29</v>
      </c>
      <c r="BJ456" s="12" t="s">
        <v>321</v>
      </c>
      <c r="BK456" s="754">
        <v>0</v>
      </c>
      <c r="BL456" s="12" t="s">
        <v>321</v>
      </c>
      <c r="BM456" s="754">
        <v>0.129</v>
      </c>
      <c r="BN456" s="12" t="s">
        <v>321</v>
      </c>
      <c r="BO456" s="754">
        <v>8.4239999999999995</v>
      </c>
      <c r="BP456" s="12" t="s">
        <v>321</v>
      </c>
      <c r="BQ456" s="754">
        <v>0</v>
      </c>
      <c r="BR456" s="12" t="s">
        <v>321</v>
      </c>
      <c r="BS456" s="654">
        <v>0</v>
      </c>
      <c r="BT456" s="12" t="s">
        <v>321</v>
      </c>
      <c r="BU456" s="654">
        <v>8.5530000000000008</v>
      </c>
      <c r="BV456" s="12" t="s">
        <v>321</v>
      </c>
      <c r="BW456" s="9">
        <v>0.14000000000000001</v>
      </c>
      <c r="BX456" s="9" t="s">
        <v>322</v>
      </c>
      <c r="BY456" s="755">
        <v>114.2</v>
      </c>
      <c r="BZ456" s="9" t="s">
        <v>315</v>
      </c>
      <c r="CA456" s="755">
        <v>9.1</v>
      </c>
      <c r="CB456" s="9" t="s">
        <v>315</v>
      </c>
      <c r="CC456" s="755">
        <v>8.3000000000000007</v>
      </c>
      <c r="CD456" s="9" t="s">
        <v>315</v>
      </c>
      <c r="CE456" s="755">
        <v>79.400000000000006</v>
      </c>
      <c r="CF456" s="9" t="s">
        <v>323</v>
      </c>
      <c r="CG456" s="755">
        <v>63.9</v>
      </c>
      <c r="CH456" s="9" t="s">
        <v>323</v>
      </c>
      <c r="CI456" s="9"/>
      <c r="CJ456" s="9"/>
      <c r="CK456" s="9"/>
    </row>
    <row r="457" spans="1:89" s="98" customFormat="1" x14ac:dyDescent="0.25">
      <c r="A457" s="99">
        <v>10101045</v>
      </c>
      <c r="B457" s="99"/>
      <c r="C457" s="772">
        <v>3130</v>
      </c>
      <c r="D457" s="807">
        <v>0.05</v>
      </c>
      <c r="E457" s="772">
        <f t="shared" si="26"/>
        <v>3287</v>
      </c>
      <c r="F457" s="778">
        <v>1.1000000000000001</v>
      </c>
      <c r="G457" s="774">
        <f t="shared" si="27"/>
        <v>3616</v>
      </c>
      <c r="H457" s="776"/>
      <c r="I457" s="758"/>
      <c r="J457" s="776"/>
      <c r="K457" s="786"/>
      <c r="L457" s="9" t="s">
        <v>308</v>
      </c>
      <c r="M457" s="9" t="s">
        <v>3568</v>
      </c>
      <c r="N457" s="9" t="s">
        <v>397</v>
      </c>
      <c r="O457" s="9" t="s">
        <v>310</v>
      </c>
      <c r="P457" s="9" t="s">
        <v>624</v>
      </c>
      <c r="Q457" s="9" t="s">
        <v>625</v>
      </c>
      <c r="R457" s="9" t="s">
        <v>627</v>
      </c>
      <c r="S457" s="9" t="s">
        <v>314</v>
      </c>
      <c r="T457" s="98" t="s">
        <v>210</v>
      </c>
      <c r="U457" s="99">
        <v>129</v>
      </c>
      <c r="V457" s="99" t="s">
        <v>207</v>
      </c>
      <c r="W457" s="99">
        <v>230</v>
      </c>
      <c r="X457" s="99" t="s">
        <v>207</v>
      </c>
      <c r="Y457" s="99">
        <v>164</v>
      </c>
      <c r="Z457" s="99" t="s">
        <v>207</v>
      </c>
      <c r="AA457" s="9">
        <v>240</v>
      </c>
      <c r="AB457" s="99" t="s">
        <v>207</v>
      </c>
      <c r="AC457" s="9">
        <v>264</v>
      </c>
      <c r="AD457" s="9" t="s">
        <v>207</v>
      </c>
      <c r="AE457" s="9">
        <v>104</v>
      </c>
      <c r="AF457" s="9" t="s">
        <v>315</v>
      </c>
      <c r="AG457" s="14" t="s">
        <v>326</v>
      </c>
      <c r="AH457" s="14" t="s">
        <v>207</v>
      </c>
      <c r="AI457" s="14" t="s">
        <v>327</v>
      </c>
      <c r="AJ457" s="14" t="s">
        <v>207</v>
      </c>
      <c r="AK457" s="9">
        <v>5</v>
      </c>
      <c r="AL457" s="14" t="s">
        <v>207</v>
      </c>
      <c r="AM457" s="9">
        <v>5</v>
      </c>
      <c r="AN457" s="14" t="s">
        <v>207</v>
      </c>
      <c r="AO457" s="9">
        <v>5</v>
      </c>
      <c r="AP457" s="14" t="s">
        <v>207</v>
      </c>
      <c r="AQ457" s="9">
        <v>30</v>
      </c>
      <c r="AR457" s="14" t="s">
        <v>207</v>
      </c>
      <c r="AS457" s="9" t="s">
        <v>184</v>
      </c>
      <c r="AT457" s="9" t="s">
        <v>347</v>
      </c>
      <c r="AU457" s="9" t="s">
        <v>319</v>
      </c>
      <c r="AV457" s="9" t="s">
        <v>320</v>
      </c>
      <c r="AW457" s="9" t="s">
        <v>766</v>
      </c>
      <c r="AX457" s="9">
        <v>9010600000</v>
      </c>
      <c r="AY457" s="99">
        <v>310</v>
      </c>
      <c r="AZ457" s="12" t="s">
        <v>207</v>
      </c>
      <c r="BA457" s="99">
        <v>23</v>
      </c>
      <c r="BB457" s="12" t="s">
        <v>207</v>
      </c>
      <c r="BC457" s="99">
        <v>21</v>
      </c>
      <c r="BD457" s="12" t="s">
        <v>207</v>
      </c>
      <c r="BE457" s="99">
        <v>41</v>
      </c>
      <c r="BF457" s="12" t="s">
        <v>321</v>
      </c>
      <c r="BG457" s="654">
        <v>40.643999999999998</v>
      </c>
      <c r="BH457" s="12" t="s">
        <v>321</v>
      </c>
      <c r="BI457" s="99">
        <v>31</v>
      </c>
      <c r="BJ457" s="12" t="s">
        <v>321</v>
      </c>
      <c r="BK457" s="754">
        <v>0</v>
      </c>
      <c r="BL457" s="12" t="s">
        <v>321</v>
      </c>
      <c r="BM457" s="754">
        <v>0.14799999999999999</v>
      </c>
      <c r="BN457" s="12" t="s">
        <v>321</v>
      </c>
      <c r="BO457" s="754">
        <v>9.4960000000000004</v>
      </c>
      <c r="BP457" s="12" t="s">
        <v>321</v>
      </c>
      <c r="BQ457" s="754">
        <v>0</v>
      </c>
      <c r="BR457" s="12" t="s">
        <v>321</v>
      </c>
      <c r="BS457" s="654">
        <v>0</v>
      </c>
      <c r="BT457" s="12" t="s">
        <v>321</v>
      </c>
      <c r="BU457" s="654">
        <v>9.6440000000000001</v>
      </c>
      <c r="BV457" s="12" t="s">
        <v>321</v>
      </c>
      <c r="BW457" s="9">
        <v>0.15</v>
      </c>
      <c r="BX457" s="9" t="s">
        <v>322</v>
      </c>
      <c r="BY457" s="755">
        <v>122</v>
      </c>
      <c r="BZ457" s="9" t="s">
        <v>315</v>
      </c>
      <c r="CA457" s="755">
        <v>9.1</v>
      </c>
      <c r="CB457" s="9" t="s">
        <v>315</v>
      </c>
      <c r="CC457" s="755">
        <v>8.3000000000000007</v>
      </c>
      <c r="CD457" s="9" t="s">
        <v>315</v>
      </c>
      <c r="CE457" s="755">
        <v>83.8</v>
      </c>
      <c r="CF457" s="9" t="s">
        <v>323</v>
      </c>
      <c r="CG457" s="755">
        <v>68.3</v>
      </c>
      <c r="CH457" s="9" t="s">
        <v>323</v>
      </c>
      <c r="CI457" s="9"/>
      <c r="CJ457" s="9"/>
      <c r="CK457" s="9"/>
    </row>
    <row r="458" spans="1:89" s="98" customFormat="1" x14ac:dyDescent="0.25">
      <c r="A458" s="99">
        <v>10101046</v>
      </c>
      <c r="B458" s="99"/>
      <c r="C458" s="772">
        <v>3357</v>
      </c>
      <c r="D458" s="807">
        <v>0.05</v>
      </c>
      <c r="E458" s="772">
        <f t="shared" si="26"/>
        <v>3525</v>
      </c>
      <c r="F458" s="778">
        <v>1.1000000000000001</v>
      </c>
      <c r="G458" s="774">
        <f t="shared" si="27"/>
        <v>3878</v>
      </c>
      <c r="H458" s="776"/>
      <c r="I458" s="758"/>
      <c r="J458" s="776"/>
      <c r="K458" s="786"/>
      <c r="L458" s="9" t="s">
        <v>308</v>
      </c>
      <c r="M458" s="9" t="s">
        <v>3569</v>
      </c>
      <c r="N458" s="9" t="s">
        <v>397</v>
      </c>
      <c r="O458" s="9" t="s">
        <v>310</v>
      </c>
      <c r="P458" s="9" t="s">
        <v>624</v>
      </c>
      <c r="Q458" s="9" t="s">
        <v>625</v>
      </c>
      <c r="R458" s="9" t="s">
        <v>627</v>
      </c>
      <c r="S458" s="9" t="s">
        <v>314</v>
      </c>
      <c r="T458" s="98" t="s">
        <v>210</v>
      </c>
      <c r="U458" s="99">
        <v>141</v>
      </c>
      <c r="V458" s="99" t="s">
        <v>207</v>
      </c>
      <c r="W458" s="99">
        <v>250</v>
      </c>
      <c r="X458" s="99" t="s">
        <v>207</v>
      </c>
      <c r="Y458" s="99">
        <v>176</v>
      </c>
      <c r="Z458" s="99" t="s">
        <v>207</v>
      </c>
      <c r="AA458" s="9">
        <v>260</v>
      </c>
      <c r="AB458" s="99" t="s">
        <v>207</v>
      </c>
      <c r="AC458" s="9">
        <v>287</v>
      </c>
      <c r="AD458" s="9" t="s">
        <v>207</v>
      </c>
      <c r="AE458" s="9">
        <v>113</v>
      </c>
      <c r="AF458" s="9" t="s">
        <v>315</v>
      </c>
      <c r="AG458" s="14" t="s">
        <v>328</v>
      </c>
      <c r="AH458" s="14" t="s">
        <v>207</v>
      </c>
      <c r="AI458" s="14" t="s">
        <v>329</v>
      </c>
      <c r="AJ458" s="14" t="s">
        <v>207</v>
      </c>
      <c r="AK458" s="9">
        <v>5</v>
      </c>
      <c r="AL458" s="14" t="s">
        <v>207</v>
      </c>
      <c r="AM458" s="9">
        <v>5</v>
      </c>
      <c r="AN458" s="14" t="s">
        <v>207</v>
      </c>
      <c r="AO458" s="9">
        <v>5</v>
      </c>
      <c r="AP458" s="14" t="s">
        <v>207</v>
      </c>
      <c r="AQ458" s="9">
        <v>30</v>
      </c>
      <c r="AR458" s="14" t="s">
        <v>207</v>
      </c>
      <c r="AS458" s="9" t="s">
        <v>184</v>
      </c>
      <c r="AT458" s="9" t="s">
        <v>347</v>
      </c>
      <c r="AU458" s="9" t="s">
        <v>319</v>
      </c>
      <c r="AV458" s="9" t="s">
        <v>320</v>
      </c>
      <c r="AW458" s="9" t="s">
        <v>767</v>
      </c>
      <c r="AX458" s="9">
        <v>9010600000</v>
      </c>
      <c r="AY458" s="99">
        <v>330</v>
      </c>
      <c r="AZ458" s="12" t="s">
        <v>207</v>
      </c>
      <c r="BA458" s="99">
        <v>23</v>
      </c>
      <c r="BB458" s="12" t="s">
        <v>207</v>
      </c>
      <c r="BC458" s="99">
        <v>21</v>
      </c>
      <c r="BD458" s="12" t="s">
        <v>207</v>
      </c>
      <c r="BE458" s="99">
        <v>43</v>
      </c>
      <c r="BF458" s="12" t="s">
        <v>321</v>
      </c>
      <c r="BG458" s="654">
        <v>42.875999999999998</v>
      </c>
      <c r="BH458" s="12" t="s">
        <v>321</v>
      </c>
      <c r="BI458" s="99">
        <v>33</v>
      </c>
      <c r="BJ458" s="12" t="s">
        <v>321</v>
      </c>
      <c r="BK458" s="754">
        <v>0</v>
      </c>
      <c r="BL458" s="12" t="s">
        <v>321</v>
      </c>
      <c r="BM458" s="754">
        <v>0.14799999999999999</v>
      </c>
      <c r="BN458" s="12" t="s">
        <v>321</v>
      </c>
      <c r="BO458" s="754">
        <v>9.7279999999999998</v>
      </c>
      <c r="BP458" s="12" t="s">
        <v>321</v>
      </c>
      <c r="BQ458" s="754">
        <v>0</v>
      </c>
      <c r="BR458" s="12" t="s">
        <v>321</v>
      </c>
      <c r="BS458" s="654">
        <v>0</v>
      </c>
      <c r="BT458" s="12" t="s">
        <v>321</v>
      </c>
      <c r="BU458" s="654">
        <v>9.8759999999999994</v>
      </c>
      <c r="BV458" s="12" t="s">
        <v>321</v>
      </c>
      <c r="BW458" s="9">
        <v>0.16</v>
      </c>
      <c r="BX458" s="9" t="s">
        <v>322</v>
      </c>
      <c r="BY458" s="755">
        <v>129.9</v>
      </c>
      <c r="BZ458" s="9" t="s">
        <v>315</v>
      </c>
      <c r="CA458" s="755">
        <v>9.1</v>
      </c>
      <c r="CB458" s="9" t="s">
        <v>315</v>
      </c>
      <c r="CC458" s="755">
        <v>8.3000000000000007</v>
      </c>
      <c r="CD458" s="9" t="s">
        <v>315</v>
      </c>
      <c r="CE458" s="755">
        <v>90.4</v>
      </c>
      <c r="CF458" s="9" t="s">
        <v>323</v>
      </c>
      <c r="CG458" s="755">
        <v>72.8</v>
      </c>
      <c r="CH458" s="9" t="s">
        <v>323</v>
      </c>
      <c r="CI458" s="9"/>
      <c r="CJ458" s="9"/>
      <c r="CK458" s="9"/>
    </row>
    <row r="459" spans="1:89" s="98" customFormat="1" x14ac:dyDescent="0.25">
      <c r="A459" s="99">
        <v>10101047</v>
      </c>
      <c r="B459" s="99"/>
      <c r="C459" s="772">
        <v>3598</v>
      </c>
      <c r="D459" s="807">
        <v>0.05</v>
      </c>
      <c r="E459" s="772">
        <f t="shared" si="26"/>
        <v>3778</v>
      </c>
      <c r="F459" s="778">
        <v>1.1000000000000001</v>
      </c>
      <c r="G459" s="774">
        <f t="shared" si="27"/>
        <v>4156</v>
      </c>
      <c r="H459" s="776"/>
      <c r="I459" s="758"/>
      <c r="J459" s="776"/>
      <c r="K459" s="786"/>
      <c r="L459" s="9" t="s">
        <v>308</v>
      </c>
      <c r="M459" s="9" t="s">
        <v>3570</v>
      </c>
      <c r="N459" s="9" t="s">
        <v>397</v>
      </c>
      <c r="O459" s="9" t="s">
        <v>310</v>
      </c>
      <c r="P459" s="9" t="s">
        <v>624</v>
      </c>
      <c r="Q459" s="9" t="s">
        <v>625</v>
      </c>
      <c r="R459" s="9" t="s">
        <v>627</v>
      </c>
      <c r="S459" s="9" t="s">
        <v>314</v>
      </c>
      <c r="T459" s="98" t="s">
        <v>210</v>
      </c>
      <c r="U459" s="99">
        <v>152</v>
      </c>
      <c r="V459" s="99" t="s">
        <v>207</v>
      </c>
      <c r="W459" s="99">
        <v>270</v>
      </c>
      <c r="X459" s="99" t="s">
        <v>207</v>
      </c>
      <c r="Y459" s="99">
        <v>187</v>
      </c>
      <c r="Z459" s="99" t="s">
        <v>207</v>
      </c>
      <c r="AA459" s="9">
        <v>280</v>
      </c>
      <c r="AB459" s="99" t="s">
        <v>207</v>
      </c>
      <c r="AC459" s="9">
        <v>310</v>
      </c>
      <c r="AD459" s="9" t="s">
        <v>207</v>
      </c>
      <c r="AE459" s="9">
        <v>122</v>
      </c>
      <c r="AF459" s="9" t="s">
        <v>315</v>
      </c>
      <c r="AG459" s="14" t="s">
        <v>330</v>
      </c>
      <c r="AH459" s="14" t="s">
        <v>207</v>
      </c>
      <c r="AI459" s="14" t="s">
        <v>331</v>
      </c>
      <c r="AJ459" s="14" t="s">
        <v>207</v>
      </c>
      <c r="AK459" s="9">
        <v>5</v>
      </c>
      <c r="AL459" s="14" t="s">
        <v>207</v>
      </c>
      <c r="AM459" s="9">
        <v>5</v>
      </c>
      <c r="AN459" s="14" t="s">
        <v>207</v>
      </c>
      <c r="AO459" s="9">
        <v>5</v>
      </c>
      <c r="AP459" s="14" t="s">
        <v>207</v>
      </c>
      <c r="AQ459" s="9">
        <v>30</v>
      </c>
      <c r="AR459" s="14" t="s">
        <v>207</v>
      </c>
      <c r="AS459" s="9" t="s">
        <v>184</v>
      </c>
      <c r="AT459" s="9" t="s">
        <v>347</v>
      </c>
      <c r="AU459" s="9" t="s">
        <v>319</v>
      </c>
      <c r="AV459" s="9" t="s">
        <v>320</v>
      </c>
      <c r="AW459" s="9" t="s">
        <v>768</v>
      </c>
      <c r="AX459" s="9">
        <v>9010600000</v>
      </c>
      <c r="AY459" s="99">
        <v>350</v>
      </c>
      <c r="AZ459" s="12" t="s">
        <v>207</v>
      </c>
      <c r="BA459" s="99">
        <v>23</v>
      </c>
      <c r="BB459" s="12" t="s">
        <v>207</v>
      </c>
      <c r="BC459" s="99">
        <v>21</v>
      </c>
      <c r="BD459" s="12" t="s">
        <v>207</v>
      </c>
      <c r="BE459" s="99">
        <v>44</v>
      </c>
      <c r="BF459" s="12" t="s">
        <v>321</v>
      </c>
      <c r="BG459" s="654">
        <v>43.667999999999999</v>
      </c>
      <c r="BH459" s="12" t="s">
        <v>321</v>
      </c>
      <c r="BI459" s="99">
        <v>35</v>
      </c>
      <c r="BJ459" s="12" t="s">
        <v>321</v>
      </c>
      <c r="BK459" s="754">
        <v>0</v>
      </c>
      <c r="BL459" s="12" t="s">
        <v>321</v>
      </c>
      <c r="BM459" s="754">
        <v>0.14799999999999999</v>
      </c>
      <c r="BN459" s="12" t="s">
        <v>321</v>
      </c>
      <c r="BO459" s="754">
        <v>8.52</v>
      </c>
      <c r="BP459" s="12" t="s">
        <v>321</v>
      </c>
      <c r="BQ459" s="754">
        <v>0</v>
      </c>
      <c r="BR459" s="12" t="s">
        <v>321</v>
      </c>
      <c r="BS459" s="654">
        <v>0</v>
      </c>
      <c r="BT459" s="12" t="s">
        <v>321</v>
      </c>
      <c r="BU459" s="654">
        <v>8.6679999999999993</v>
      </c>
      <c r="BV459" s="12" t="s">
        <v>321</v>
      </c>
      <c r="BW459" s="9">
        <v>0.17</v>
      </c>
      <c r="BX459" s="9" t="s">
        <v>322</v>
      </c>
      <c r="BY459" s="755">
        <v>137.80000000000001</v>
      </c>
      <c r="BZ459" s="9" t="s">
        <v>315</v>
      </c>
      <c r="CA459" s="755">
        <v>9.1</v>
      </c>
      <c r="CB459" s="9" t="s">
        <v>315</v>
      </c>
      <c r="CC459" s="755">
        <v>8.3000000000000007</v>
      </c>
      <c r="CD459" s="9" t="s">
        <v>315</v>
      </c>
      <c r="CE459" s="755">
        <v>94.8</v>
      </c>
      <c r="CF459" s="9" t="s">
        <v>323</v>
      </c>
      <c r="CG459" s="755">
        <v>77.2</v>
      </c>
      <c r="CH459" s="9" t="s">
        <v>323</v>
      </c>
      <c r="CI459" s="9"/>
      <c r="CJ459" s="9"/>
      <c r="CK459" s="9"/>
    </row>
    <row r="460" spans="1:89" s="98" customFormat="1" x14ac:dyDescent="0.25">
      <c r="A460" s="99">
        <v>10101048</v>
      </c>
      <c r="B460" s="99"/>
      <c r="C460" s="772">
        <v>3852</v>
      </c>
      <c r="D460" s="807">
        <v>0.05</v>
      </c>
      <c r="E460" s="772">
        <f t="shared" si="26"/>
        <v>4045</v>
      </c>
      <c r="F460" s="778">
        <v>1.1000000000000001</v>
      </c>
      <c r="G460" s="774">
        <f t="shared" si="27"/>
        <v>4450</v>
      </c>
      <c r="H460" s="776"/>
      <c r="I460" s="758"/>
      <c r="J460" s="776"/>
      <c r="K460" s="786"/>
      <c r="L460" s="9" t="s">
        <v>308</v>
      </c>
      <c r="M460" s="9" t="s">
        <v>3571</v>
      </c>
      <c r="N460" s="9" t="s">
        <v>397</v>
      </c>
      <c r="O460" s="9" t="s">
        <v>310</v>
      </c>
      <c r="P460" s="9" t="s">
        <v>624</v>
      </c>
      <c r="Q460" s="9" t="s">
        <v>625</v>
      </c>
      <c r="R460" s="9" t="s">
        <v>627</v>
      </c>
      <c r="S460" s="9" t="s">
        <v>314</v>
      </c>
      <c r="T460" s="98" t="s">
        <v>210</v>
      </c>
      <c r="U460" s="99">
        <v>163</v>
      </c>
      <c r="V460" s="99" t="s">
        <v>207</v>
      </c>
      <c r="W460" s="99">
        <v>290</v>
      </c>
      <c r="X460" s="99" t="s">
        <v>207</v>
      </c>
      <c r="Y460" s="99">
        <v>198</v>
      </c>
      <c r="Z460" s="99" t="s">
        <v>207</v>
      </c>
      <c r="AA460" s="9">
        <v>300</v>
      </c>
      <c r="AB460" s="99" t="s">
        <v>207</v>
      </c>
      <c r="AC460" s="9">
        <v>333</v>
      </c>
      <c r="AD460" s="9" t="s">
        <v>207</v>
      </c>
      <c r="AE460" s="9">
        <v>131</v>
      </c>
      <c r="AF460" s="9" t="s">
        <v>315</v>
      </c>
      <c r="AG460" s="14" t="s">
        <v>332</v>
      </c>
      <c r="AH460" s="14" t="s">
        <v>207</v>
      </c>
      <c r="AI460" s="14" t="s">
        <v>333</v>
      </c>
      <c r="AJ460" s="14" t="s">
        <v>207</v>
      </c>
      <c r="AK460" s="9">
        <v>5</v>
      </c>
      <c r="AL460" s="14" t="s">
        <v>207</v>
      </c>
      <c r="AM460" s="9">
        <v>5</v>
      </c>
      <c r="AN460" s="14" t="s">
        <v>207</v>
      </c>
      <c r="AO460" s="9">
        <v>5</v>
      </c>
      <c r="AP460" s="14" t="s">
        <v>207</v>
      </c>
      <c r="AQ460" s="9">
        <v>30</v>
      </c>
      <c r="AR460" s="14" t="s">
        <v>207</v>
      </c>
      <c r="AS460" s="9" t="s">
        <v>184</v>
      </c>
      <c r="AT460" s="9" t="s">
        <v>347</v>
      </c>
      <c r="AU460" s="9" t="s">
        <v>319</v>
      </c>
      <c r="AV460" s="9" t="s">
        <v>320</v>
      </c>
      <c r="AW460" s="9" t="s">
        <v>769</v>
      </c>
      <c r="AX460" s="9">
        <v>9010600000</v>
      </c>
      <c r="AY460" s="99">
        <v>373</v>
      </c>
      <c r="AZ460" s="12" t="s">
        <v>207</v>
      </c>
      <c r="BA460" s="99">
        <v>30</v>
      </c>
      <c r="BB460" s="12" t="s">
        <v>207</v>
      </c>
      <c r="BC460" s="99">
        <v>33</v>
      </c>
      <c r="BD460" s="12" t="s">
        <v>207</v>
      </c>
      <c r="BE460" s="99">
        <v>76</v>
      </c>
      <c r="BF460" s="12" t="s">
        <v>321</v>
      </c>
      <c r="BG460" s="654">
        <v>75.599000000000004</v>
      </c>
      <c r="BH460" s="12" t="s">
        <v>321</v>
      </c>
      <c r="BI460" s="99">
        <v>38</v>
      </c>
      <c r="BJ460" s="12" t="s">
        <v>321</v>
      </c>
      <c r="BK460" s="754">
        <v>0</v>
      </c>
      <c r="BL460" s="12" t="s">
        <v>321</v>
      </c>
      <c r="BM460" s="754">
        <v>0.312</v>
      </c>
      <c r="BN460" s="12" t="s">
        <v>321</v>
      </c>
      <c r="BO460" s="754">
        <v>2.1800000000000002</v>
      </c>
      <c r="BP460" s="12" t="s">
        <v>321</v>
      </c>
      <c r="BQ460" s="754">
        <v>0.02</v>
      </c>
      <c r="BR460" s="12" t="s">
        <v>321</v>
      </c>
      <c r="BS460" s="654">
        <v>35.087000000000003</v>
      </c>
      <c r="BT460" s="12" t="s">
        <v>321</v>
      </c>
      <c r="BU460" s="654">
        <v>37.598999999999997</v>
      </c>
      <c r="BV460" s="12" t="s">
        <v>321</v>
      </c>
      <c r="BW460" s="9">
        <v>0.38</v>
      </c>
      <c r="BX460" s="9" t="s">
        <v>322</v>
      </c>
      <c r="BY460" s="755">
        <v>146.9</v>
      </c>
      <c r="BZ460" s="9" t="s">
        <v>315</v>
      </c>
      <c r="CA460" s="755">
        <v>11.8</v>
      </c>
      <c r="CB460" s="9" t="s">
        <v>315</v>
      </c>
      <c r="CC460" s="755">
        <v>13</v>
      </c>
      <c r="CD460" s="9" t="s">
        <v>315</v>
      </c>
      <c r="CE460" s="755">
        <v>169.8</v>
      </c>
      <c r="CF460" s="9" t="s">
        <v>323</v>
      </c>
      <c r="CG460" s="755">
        <v>83.8</v>
      </c>
      <c r="CH460" s="9" t="s">
        <v>323</v>
      </c>
      <c r="CI460" s="9"/>
      <c r="CJ460" s="9"/>
      <c r="CK460" s="9"/>
    </row>
    <row r="461" spans="1:89" s="98" customFormat="1" x14ac:dyDescent="0.25">
      <c r="A461" s="99">
        <v>10101049</v>
      </c>
      <c r="B461" s="99"/>
      <c r="C461" s="772">
        <v>4121</v>
      </c>
      <c r="D461" s="807">
        <v>0.05</v>
      </c>
      <c r="E461" s="772">
        <f t="shared" si="26"/>
        <v>4327</v>
      </c>
      <c r="F461" s="778">
        <v>1.1000000000000001</v>
      </c>
      <c r="G461" s="774">
        <f t="shared" si="27"/>
        <v>4760</v>
      </c>
      <c r="H461" s="776"/>
      <c r="I461" s="758"/>
      <c r="J461" s="776"/>
      <c r="K461" s="786"/>
      <c r="L461" s="9" t="s">
        <v>308</v>
      </c>
      <c r="M461" s="9" t="s">
        <v>3572</v>
      </c>
      <c r="N461" s="9" t="s">
        <v>397</v>
      </c>
      <c r="O461" s="9" t="s">
        <v>310</v>
      </c>
      <c r="P461" s="9" t="s">
        <v>624</v>
      </c>
      <c r="Q461" s="9" t="s">
        <v>625</v>
      </c>
      <c r="R461" s="9" t="s">
        <v>627</v>
      </c>
      <c r="S461" s="9" t="s">
        <v>314</v>
      </c>
      <c r="T461" s="98" t="s">
        <v>210</v>
      </c>
      <c r="U461" s="99">
        <v>174</v>
      </c>
      <c r="V461" s="99" t="s">
        <v>207</v>
      </c>
      <c r="W461" s="99">
        <v>310</v>
      </c>
      <c r="X461" s="99" t="s">
        <v>207</v>
      </c>
      <c r="Y461" s="99">
        <v>209</v>
      </c>
      <c r="Z461" s="99" t="s">
        <v>207</v>
      </c>
      <c r="AA461" s="9">
        <v>320</v>
      </c>
      <c r="AB461" s="99" t="s">
        <v>207</v>
      </c>
      <c r="AC461" s="9">
        <v>355</v>
      </c>
      <c r="AD461" s="9" t="s">
        <v>207</v>
      </c>
      <c r="AE461" s="9">
        <v>140</v>
      </c>
      <c r="AF461" s="9" t="s">
        <v>315</v>
      </c>
      <c r="AG461" s="14" t="s">
        <v>334</v>
      </c>
      <c r="AH461" s="14" t="s">
        <v>207</v>
      </c>
      <c r="AI461" s="14" t="s">
        <v>335</v>
      </c>
      <c r="AJ461" s="14" t="s">
        <v>207</v>
      </c>
      <c r="AK461" s="9">
        <v>5</v>
      </c>
      <c r="AL461" s="14" t="s">
        <v>207</v>
      </c>
      <c r="AM461" s="9">
        <v>5</v>
      </c>
      <c r="AN461" s="14" t="s">
        <v>207</v>
      </c>
      <c r="AO461" s="9">
        <v>5</v>
      </c>
      <c r="AP461" s="14" t="s">
        <v>207</v>
      </c>
      <c r="AQ461" s="9">
        <v>30</v>
      </c>
      <c r="AR461" s="14" t="s">
        <v>207</v>
      </c>
      <c r="AS461" s="9" t="s">
        <v>184</v>
      </c>
      <c r="AT461" s="9" t="s">
        <v>347</v>
      </c>
      <c r="AU461" s="9" t="s">
        <v>319</v>
      </c>
      <c r="AV461" s="9" t="s">
        <v>320</v>
      </c>
      <c r="AW461" s="9" t="s">
        <v>770</v>
      </c>
      <c r="AX461" s="9">
        <v>9010600000</v>
      </c>
      <c r="AY461" s="99">
        <v>396</v>
      </c>
      <c r="AZ461" s="12" t="s">
        <v>207</v>
      </c>
      <c r="BA461" s="99">
        <v>30</v>
      </c>
      <c r="BB461" s="12" t="s">
        <v>207</v>
      </c>
      <c r="BC461" s="99">
        <v>33</v>
      </c>
      <c r="BD461" s="12" t="s">
        <v>207</v>
      </c>
      <c r="BE461" s="99">
        <v>80</v>
      </c>
      <c r="BF461" s="12" t="s">
        <v>321</v>
      </c>
      <c r="BG461" s="654">
        <v>79.266000000000005</v>
      </c>
      <c r="BH461" s="12" t="s">
        <v>321</v>
      </c>
      <c r="BI461" s="99">
        <v>40</v>
      </c>
      <c r="BJ461" s="12" t="s">
        <v>321</v>
      </c>
      <c r="BK461" s="754">
        <v>0</v>
      </c>
      <c r="BL461" s="12" t="s">
        <v>321</v>
      </c>
      <c r="BM461" s="754">
        <v>0.32100000000000001</v>
      </c>
      <c r="BN461" s="12" t="s">
        <v>321</v>
      </c>
      <c r="BO461" s="754">
        <v>2.1800000000000002</v>
      </c>
      <c r="BP461" s="12" t="s">
        <v>321</v>
      </c>
      <c r="BQ461" s="754">
        <v>0.02</v>
      </c>
      <c r="BR461" s="12" t="s">
        <v>321</v>
      </c>
      <c r="BS461" s="654">
        <v>36.744999999999997</v>
      </c>
      <c r="BT461" s="12" t="s">
        <v>321</v>
      </c>
      <c r="BU461" s="654">
        <v>39.265999999999998</v>
      </c>
      <c r="BV461" s="12" t="s">
        <v>321</v>
      </c>
      <c r="BW461" s="9">
        <v>0.4</v>
      </c>
      <c r="BX461" s="9" t="s">
        <v>322</v>
      </c>
      <c r="BY461" s="755">
        <v>155.9</v>
      </c>
      <c r="BZ461" s="9" t="s">
        <v>315</v>
      </c>
      <c r="CA461" s="755">
        <v>11.8</v>
      </c>
      <c r="CB461" s="9" t="s">
        <v>315</v>
      </c>
      <c r="CC461" s="755">
        <v>13</v>
      </c>
      <c r="CD461" s="9" t="s">
        <v>315</v>
      </c>
      <c r="CE461" s="755">
        <v>178.6</v>
      </c>
      <c r="CF461" s="9" t="s">
        <v>323</v>
      </c>
      <c r="CG461" s="755">
        <v>88.2</v>
      </c>
      <c r="CH461" s="9" t="s">
        <v>323</v>
      </c>
      <c r="CI461" s="9"/>
      <c r="CJ461" s="9"/>
      <c r="CK461" s="9"/>
    </row>
    <row r="462" spans="1:89" s="98" customFormat="1" x14ac:dyDescent="0.25">
      <c r="A462" s="99">
        <v>10101050</v>
      </c>
      <c r="B462" s="99"/>
      <c r="C462" s="772">
        <v>4405</v>
      </c>
      <c r="D462" s="807">
        <v>0.05</v>
      </c>
      <c r="E462" s="772">
        <f t="shared" si="26"/>
        <v>4625</v>
      </c>
      <c r="F462" s="778">
        <v>1.1000000000000001</v>
      </c>
      <c r="G462" s="774">
        <f t="shared" si="27"/>
        <v>5088</v>
      </c>
      <c r="H462" s="776"/>
      <c r="I462" s="758"/>
      <c r="J462" s="776"/>
      <c r="K462" s="786"/>
      <c r="L462" s="9" t="s">
        <v>308</v>
      </c>
      <c r="M462" s="9" t="s">
        <v>3573</v>
      </c>
      <c r="N462" s="9" t="s">
        <v>397</v>
      </c>
      <c r="O462" s="9" t="s">
        <v>310</v>
      </c>
      <c r="P462" s="9" t="s">
        <v>624</v>
      </c>
      <c r="Q462" s="9" t="s">
        <v>625</v>
      </c>
      <c r="R462" s="9" t="s">
        <v>627</v>
      </c>
      <c r="S462" s="9" t="s">
        <v>314</v>
      </c>
      <c r="T462" s="98" t="s">
        <v>210</v>
      </c>
      <c r="U462" s="99">
        <v>186</v>
      </c>
      <c r="V462" s="99" t="s">
        <v>207</v>
      </c>
      <c r="W462" s="99">
        <v>330</v>
      </c>
      <c r="X462" s="99" t="s">
        <v>207</v>
      </c>
      <c r="Y462" s="99">
        <v>221</v>
      </c>
      <c r="Z462" s="99" t="s">
        <v>207</v>
      </c>
      <c r="AA462" s="9">
        <v>340</v>
      </c>
      <c r="AB462" s="99" t="s">
        <v>207</v>
      </c>
      <c r="AC462" s="9">
        <v>379</v>
      </c>
      <c r="AD462" s="9" t="s">
        <v>207</v>
      </c>
      <c r="AE462" s="9">
        <v>149</v>
      </c>
      <c r="AF462" s="9" t="s">
        <v>315</v>
      </c>
      <c r="AG462" s="14" t="s">
        <v>336</v>
      </c>
      <c r="AH462" s="14" t="s">
        <v>207</v>
      </c>
      <c r="AI462" s="14" t="s">
        <v>337</v>
      </c>
      <c r="AJ462" s="14" t="s">
        <v>207</v>
      </c>
      <c r="AK462" s="9">
        <v>5</v>
      </c>
      <c r="AL462" s="14" t="s">
        <v>207</v>
      </c>
      <c r="AM462" s="9">
        <v>5</v>
      </c>
      <c r="AN462" s="14" t="s">
        <v>207</v>
      </c>
      <c r="AO462" s="9">
        <v>5</v>
      </c>
      <c r="AP462" s="14" t="s">
        <v>207</v>
      </c>
      <c r="AQ462" s="9">
        <v>30</v>
      </c>
      <c r="AR462" s="14" t="s">
        <v>207</v>
      </c>
      <c r="AS462" s="9" t="s">
        <v>184</v>
      </c>
      <c r="AT462" s="9" t="s">
        <v>347</v>
      </c>
      <c r="AU462" s="9" t="s">
        <v>319</v>
      </c>
      <c r="AV462" s="9" t="s">
        <v>320</v>
      </c>
      <c r="AW462" s="9" t="s">
        <v>771</v>
      </c>
      <c r="AX462" s="9">
        <v>9010600000</v>
      </c>
      <c r="AY462" s="99">
        <v>419</v>
      </c>
      <c r="AZ462" s="12" t="s">
        <v>207</v>
      </c>
      <c r="BA462" s="99">
        <v>30</v>
      </c>
      <c r="BB462" s="12" t="s">
        <v>207</v>
      </c>
      <c r="BC462" s="99">
        <v>33</v>
      </c>
      <c r="BD462" s="12" t="s">
        <v>207</v>
      </c>
      <c r="BE462" s="99">
        <v>84</v>
      </c>
      <c r="BF462" s="12" t="s">
        <v>321</v>
      </c>
      <c r="BG462" s="654">
        <v>83.906000000000006</v>
      </c>
      <c r="BH462" s="12" t="s">
        <v>321</v>
      </c>
      <c r="BI462" s="99">
        <v>43</v>
      </c>
      <c r="BJ462" s="12" t="s">
        <v>321</v>
      </c>
      <c r="BK462" s="754">
        <v>0</v>
      </c>
      <c r="BL462" s="12" t="s">
        <v>321</v>
      </c>
      <c r="BM462" s="754">
        <v>0.375</v>
      </c>
      <c r="BN462" s="12" t="s">
        <v>321</v>
      </c>
      <c r="BO462" s="754">
        <v>2.1800000000000002</v>
      </c>
      <c r="BP462" s="12" t="s">
        <v>321</v>
      </c>
      <c r="BQ462" s="754">
        <v>0.02</v>
      </c>
      <c r="BR462" s="12" t="s">
        <v>321</v>
      </c>
      <c r="BS462" s="654">
        <v>38.331000000000003</v>
      </c>
      <c r="BT462" s="12" t="s">
        <v>321</v>
      </c>
      <c r="BU462" s="654">
        <v>40.905999999999999</v>
      </c>
      <c r="BV462" s="12" t="s">
        <v>321</v>
      </c>
      <c r="BW462" s="9">
        <v>0.42</v>
      </c>
      <c r="BX462" s="9" t="s">
        <v>322</v>
      </c>
      <c r="BY462" s="755">
        <v>165</v>
      </c>
      <c r="BZ462" s="9" t="s">
        <v>315</v>
      </c>
      <c r="CA462" s="755">
        <v>11.8</v>
      </c>
      <c r="CB462" s="9" t="s">
        <v>315</v>
      </c>
      <c r="CC462" s="755">
        <v>13</v>
      </c>
      <c r="CD462" s="9" t="s">
        <v>315</v>
      </c>
      <c r="CE462" s="755">
        <v>191.8</v>
      </c>
      <c r="CF462" s="9" t="s">
        <v>323</v>
      </c>
      <c r="CG462" s="755">
        <v>94.8</v>
      </c>
      <c r="CH462" s="9" t="s">
        <v>323</v>
      </c>
      <c r="CI462" s="9"/>
      <c r="CJ462" s="9"/>
      <c r="CK462" s="9"/>
    </row>
    <row r="463" spans="1:89" s="98" customFormat="1" x14ac:dyDescent="0.25">
      <c r="A463" s="99">
        <v>10101051</v>
      </c>
      <c r="B463" s="99"/>
      <c r="C463" s="772">
        <v>4702</v>
      </c>
      <c r="D463" s="807">
        <v>0.05</v>
      </c>
      <c r="E463" s="772">
        <f t="shared" si="26"/>
        <v>4937</v>
      </c>
      <c r="F463" s="778">
        <v>1.1000000000000001</v>
      </c>
      <c r="G463" s="774">
        <f t="shared" si="27"/>
        <v>5431</v>
      </c>
      <c r="H463" s="776"/>
      <c r="I463" s="758"/>
      <c r="J463" s="776"/>
      <c r="K463" s="786"/>
      <c r="L463" s="9" t="s">
        <v>308</v>
      </c>
      <c r="M463" s="9" t="s">
        <v>3574</v>
      </c>
      <c r="N463" s="9" t="s">
        <v>397</v>
      </c>
      <c r="O463" s="9" t="s">
        <v>310</v>
      </c>
      <c r="P463" s="9" t="s">
        <v>624</v>
      </c>
      <c r="Q463" s="9" t="s">
        <v>625</v>
      </c>
      <c r="R463" s="9" t="s">
        <v>627</v>
      </c>
      <c r="S463" s="9" t="s">
        <v>314</v>
      </c>
      <c r="T463" s="98" t="s">
        <v>210</v>
      </c>
      <c r="U463" s="99">
        <v>197</v>
      </c>
      <c r="V463" s="99" t="s">
        <v>207</v>
      </c>
      <c r="W463" s="99">
        <v>350</v>
      </c>
      <c r="X463" s="99" t="s">
        <v>207</v>
      </c>
      <c r="Y463" s="99">
        <v>232</v>
      </c>
      <c r="Z463" s="99" t="s">
        <v>207</v>
      </c>
      <c r="AA463" s="9">
        <v>360</v>
      </c>
      <c r="AB463" s="99" t="s">
        <v>207</v>
      </c>
      <c r="AC463" s="9">
        <v>402</v>
      </c>
      <c r="AD463" s="9" t="s">
        <v>207</v>
      </c>
      <c r="AE463" s="9">
        <v>158</v>
      </c>
      <c r="AF463" s="9" t="s">
        <v>315</v>
      </c>
      <c r="AG463" s="14" t="s">
        <v>338</v>
      </c>
      <c r="AH463" s="14" t="s">
        <v>207</v>
      </c>
      <c r="AI463" s="14" t="s">
        <v>339</v>
      </c>
      <c r="AJ463" s="14" t="s">
        <v>207</v>
      </c>
      <c r="AK463" s="9">
        <v>5</v>
      </c>
      <c r="AL463" s="14" t="s">
        <v>207</v>
      </c>
      <c r="AM463" s="9">
        <v>5</v>
      </c>
      <c r="AN463" s="14" t="s">
        <v>207</v>
      </c>
      <c r="AO463" s="9">
        <v>5</v>
      </c>
      <c r="AP463" s="14" t="s">
        <v>207</v>
      </c>
      <c r="AQ463" s="9">
        <v>30</v>
      </c>
      <c r="AR463" s="14" t="s">
        <v>207</v>
      </c>
      <c r="AS463" s="9" t="s">
        <v>184</v>
      </c>
      <c r="AT463" s="9" t="s">
        <v>347</v>
      </c>
      <c r="AU463" s="9" t="s">
        <v>319</v>
      </c>
      <c r="AV463" s="9" t="s">
        <v>320</v>
      </c>
      <c r="AW463" s="9" t="s">
        <v>772</v>
      </c>
      <c r="AX463" s="9">
        <v>9010600000</v>
      </c>
      <c r="AY463" s="99">
        <v>434</v>
      </c>
      <c r="AZ463" s="12" t="s">
        <v>207</v>
      </c>
      <c r="BA463" s="99">
        <v>30</v>
      </c>
      <c r="BB463" s="12" t="s">
        <v>207</v>
      </c>
      <c r="BC463" s="99">
        <v>33</v>
      </c>
      <c r="BD463" s="12" t="s">
        <v>207</v>
      </c>
      <c r="BE463" s="99">
        <v>89</v>
      </c>
      <c r="BF463" s="12" t="s">
        <v>321</v>
      </c>
      <c r="BG463" s="654">
        <v>88.787999999999997</v>
      </c>
      <c r="BH463" s="12" t="s">
        <v>321</v>
      </c>
      <c r="BI463" s="99">
        <v>46</v>
      </c>
      <c r="BJ463" s="12" t="s">
        <v>321</v>
      </c>
      <c r="BK463" s="754">
        <v>0</v>
      </c>
      <c r="BL463" s="12" t="s">
        <v>321</v>
      </c>
      <c r="BM463" s="754">
        <v>0.35499999999999998</v>
      </c>
      <c r="BN463" s="12" t="s">
        <v>321</v>
      </c>
      <c r="BO463" s="754">
        <v>3</v>
      </c>
      <c r="BP463" s="12" t="s">
        <v>321</v>
      </c>
      <c r="BQ463" s="754">
        <v>0.02</v>
      </c>
      <c r="BR463" s="12" t="s">
        <v>321</v>
      </c>
      <c r="BS463" s="654">
        <v>39.412999999999997</v>
      </c>
      <c r="BT463" s="12" t="s">
        <v>321</v>
      </c>
      <c r="BU463" s="654">
        <v>42.787999999999997</v>
      </c>
      <c r="BV463" s="12" t="s">
        <v>321</v>
      </c>
      <c r="BW463" s="9">
        <v>0.44</v>
      </c>
      <c r="BX463" s="9" t="s">
        <v>322</v>
      </c>
      <c r="BY463" s="755">
        <v>170.9</v>
      </c>
      <c r="BZ463" s="9" t="s">
        <v>315</v>
      </c>
      <c r="CA463" s="755">
        <v>11.8</v>
      </c>
      <c r="CB463" s="9" t="s">
        <v>315</v>
      </c>
      <c r="CC463" s="755">
        <v>13</v>
      </c>
      <c r="CD463" s="9" t="s">
        <v>315</v>
      </c>
      <c r="CE463" s="755">
        <v>202.8</v>
      </c>
      <c r="CF463" s="9" t="s">
        <v>323</v>
      </c>
      <c r="CG463" s="755">
        <v>101.4</v>
      </c>
      <c r="CH463" s="9" t="s">
        <v>323</v>
      </c>
      <c r="CI463" s="9"/>
      <c r="CJ463" s="9"/>
      <c r="CK463" s="9"/>
    </row>
    <row r="464" spans="1:89" s="98" customFormat="1" x14ac:dyDescent="0.25">
      <c r="A464" s="99">
        <v>10101052</v>
      </c>
      <c r="B464" s="99"/>
      <c r="C464" s="772">
        <v>5014</v>
      </c>
      <c r="D464" s="807">
        <v>0.05</v>
      </c>
      <c r="E464" s="772">
        <f t="shared" si="26"/>
        <v>5265</v>
      </c>
      <c r="F464" s="778">
        <v>1.1000000000000001</v>
      </c>
      <c r="G464" s="774">
        <f t="shared" si="27"/>
        <v>5792</v>
      </c>
      <c r="H464" s="776"/>
      <c r="I464" s="758"/>
      <c r="J464" s="776"/>
      <c r="K464" s="786"/>
      <c r="L464" s="9" t="s">
        <v>308</v>
      </c>
      <c r="M464" s="9" t="s">
        <v>3575</v>
      </c>
      <c r="N464" s="9" t="s">
        <v>397</v>
      </c>
      <c r="O464" s="9" t="s">
        <v>310</v>
      </c>
      <c r="P464" s="9" t="s">
        <v>624</v>
      </c>
      <c r="Q464" s="9" t="s">
        <v>625</v>
      </c>
      <c r="R464" s="9" t="s">
        <v>627</v>
      </c>
      <c r="S464" s="9" t="s">
        <v>314</v>
      </c>
      <c r="T464" s="98" t="s">
        <v>210</v>
      </c>
      <c r="U464" s="99">
        <v>208</v>
      </c>
      <c r="V464" s="99" t="s">
        <v>207</v>
      </c>
      <c r="W464" s="99">
        <v>370</v>
      </c>
      <c r="X464" s="99" t="s">
        <v>207</v>
      </c>
      <c r="Y464" s="99">
        <v>243</v>
      </c>
      <c r="Z464" s="99" t="s">
        <v>207</v>
      </c>
      <c r="AA464" s="9">
        <v>380</v>
      </c>
      <c r="AB464" s="99" t="s">
        <v>207</v>
      </c>
      <c r="AC464" s="9">
        <v>424</v>
      </c>
      <c r="AD464" s="9" t="s">
        <v>207</v>
      </c>
      <c r="AE464" s="9">
        <v>167</v>
      </c>
      <c r="AF464" s="9" t="s">
        <v>315</v>
      </c>
      <c r="AG464" s="14" t="s">
        <v>340</v>
      </c>
      <c r="AH464" s="14" t="s">
        <v>207</v>
      </c>
      <c r="AI464" s="14" t="s">
        <v>341</v>
      </c>
      <c r="AJ464" s="14" t="s">
        <v>207</v>
      </c>
      <c r="AK464" s="9">
        <v>5</v>
      </c>
      <c r="AL464" s="14" t="s">
        <v>207</v>
      </c>
      <c r="AM464" s="9">
        <v>5</v>
      </c>
      <c r="AN464" s="14" t="s">
        <v>207</v>
      </c>
      <c r="AO464" s="9">
        <v>5</v>
      </c>
      <c r="AP464" s="14" t="s">
        <v>207</v>
      </c>
      <c r="AQ464" s="9">
        <v>30</v>
      </c>
      <c r="AR464" s="14" t="s">
        <v>207</v>
      </c>
      <c r="AS464" s="9" t="s">
        <v>184</v>
      </c>
      <c r="AT464" s="9" t="s">
        <v>347</v>
      </c>
      <c r="AU464" s="9" t="s">
        <v>319</v>
      </c>
      <c r="AV464" s="9" t="s">
        <v>320</v>
      </c>
      <c r="AW464" s="9" t="s">
        <v>773</v>
      </c>
      <c r="AX464" s="9">
        <v>9010600000</v>
      </c>
      <c r="AY464" s="99">
        <v>452</v>
      </c>
      <c r="AZ464" s="12" t="s">
        <v>207</v>
      </c>
      <c r="BA464" s="99">
        <v>30</v>
      </c>
      <c r="BB464" s="12" t="s">
        <v>207</v>
      </c>
      <c r="BC464" s="99">
        <v>33</v>
      </c>
      <c r="BD464" s="12" t="s">
        <v>207</v>
      </c>
      <c r="BE464" s="99">
        <v>93</v>
      </c>
      <c r="BF464" s="12" t="s">
        <v>321</v>
      </c>
      <c r="BG464" s="654">
        <v>92.257000000000005</v>
      </c>
      <c r="BH464" s="12" t="s">
        <v>321</v>
      </c>
      <c r="BI464" s="99">
        <v>48</v>
      </c>
      <c r="BJ464" s="12" t="s">
        <v>321</v>
      </c>
      <c r="BK464" s="754">
        <v>0</v>
      </c>
      <c r="BL464" s="12" t="s">
        <v>321</v>
      </c>
      <c r="BM464" s="754">
        <v>0.38200000000000001</v>
      </c>
      <c r="BN464" s="12" t="s">
        <v>321</v>
      </c>
      <c r="BO464" s="754">
        <v>3</v>
      </c>
      <c r="BP464" s="12" t="s">
        <v>321</v>
      </c>
      <c r="BQ464" s="754">
        <v>0.02</v>
      </c>
      <c r="BR464" s="12" t="s">
        <v>321</v>
      </c>
      <c r="BS464" s="654">
        <v>40.854999999999997</v>
      </c>
      <c r="BT464" s="12" t="s">
        <v>321</v>
      </c>
      <c r="BU464" s="654">
        <v>44.256999999999998</v>
      </c>
      <c r="BV464" s="12" t="s">
        <v>321</v>
      </c>
      <c r="BW464" s="9">
        <v>0.46</v>
      </c>
      <c r="BX464" s="9" t="s">
        <v>322</v>
      </c>
      <c r="BY464" s="755">
        <v>178</v>
      </c>
      <c r="BZ464" s="9" t="s">
        <v>315</v>
      </c>
      <c r="CA464" s="755">
        <v>11.8</v>
      </c>
      <c r="CB464" s="9" t="s">
        <v>315</v>
      </c>
      <c r="CC464" s="755">
        <v>13</v>
      </c>
      <c r="CD464" s="9" t="s">
        <v>315</v>
      </c>
      <c r="CE464" s="755">
        <v>211.6</v>
      </c>
      <c r="CF464" s="9" t="s">
        <v>323</v>
      </c>
      <c r="CG464" s="755">
        <v>105.8</v>
      </c>
      <c r="CH464" s="9" t="s">
        <v>323</v>
      </c>
      <c r="CI464" s="9"/>
      <c r="CJ464" s="9"/>
      <c r="CK464" s="9"/>
    </row>
    <row r="465" spans="1:89" s="98" customFormat="1" x14ac:dyDescent="0.25">
      <c r="A465" s="99">
        <v>10104091</v>
      </c>
      <c r="B465" s="99"/>
      <c r="C465" s="772">
        <v>2720</v>
      </c>
      <c r="D465" s="807">
        <v>0.05</v>
      </c>
      <c r="E465" s="772">
        <f t="shared" si="26"/>
        <v>2856</v>
      </c>
      <c r="F465" s="778">
        <v>1.1000000000000001</v>
      </c>
      <c r="G465" s="774">
        <f t="shared" si="27"/>
        <v>3142</v>
      </c>
      <c r="H465" s="776"/>
      <c r="I465" s="758"/>
      <c r="J465" s="776"/>
      <c r="K465" s="786"/>
      <c r="L465" s="9" t="s">
        <v>308</v>
      </c>
      <c r="M465" s="9" t="s">
        <v>3576</v>
      </c>
      <c r="N465" s="9" t="s">
        <v>397</v>
      </c>
      <c r="O465" s="9" t="s">
        <v>310</v>
      </c>
      <c r="P465" s="9" t="s">
        <v>624</v>
      </c>
      <c r="Q465" s="9" t="s">
        <v>625</v>
      </c>
      <c r="R465" s="9" t="s">
        <v>627</v>
      </c>
      <c r="S465" s="9" t="s">
        <v>314</v>
      </c>
      <c r="T465" s="98" t="s">
        <v>210</v>
      </c>
      <c r="U465" s="99" t="s">
        <v>735</v>
      </c>
      <c r="V465" s="99" t="s">
        <v>207</v>
      </c>
      <c r="W465" s="99" t="s">
        <v>632</v>
      </c>
      <c r="X465" s="99" t="s">
        <v>207</v>
      </c>
      <c r="Y465" s="99">
        <v>142</v>
      </c>
      <c r="Z465" s="99" t="s">
        <v>207</v>
      </c>
      <c r="AA465" s="9">
        <v>200</v>
      </c>
      <c r="AB465" s="99" t="s">
        <v>207</v>
      </c>
      <c r="AC465" s="9">
        <v>218</v>
      </c>
      <c r="AD465" s="9" t="s">
        <v>207</v>
      </c>
      <c r="AE465" s="9">
        <v>86</v>
      </c>
      <c r="AF465" s="9" t="s">
        <v>315</v>
      </c>
      <c r="AG465" s="14" t="s">
        <v>316</v>
      </c>
      <c r="AH465" s="14" t="s">
        <v>207</v>
      </c>
      <c r="AI465" s="14" t="s">
        <v>317</v>
      </c>
      <c r="AJ465" s="14" t="s">
        <v>207</v>
      </c>
      <c r="AK465" s="9">
        <v>5</v>
      </c>
      <c r="AL465" s="14" t="s">
        <v>207</v>
      </c>
      <c r="AM465" s="9">
        <v>5</v>
      </c>
      <c r="AN465" s="14" t="s">
        <v>207</v>
      </c>
      <c r="AO465" s="9">
        <v>5</v>
      </c>
      <c r="AP465" s="14" t="s">
        <v>207</v>
      </c>
      <c r="AQ465" s="9">
        <v>30</v>
      </c>
      <c r="AR465" s="14" t="s">
        <v>207</v>
      </c>
      <c r="AS465" s="9" t="s">
        <v>43</v>
      </c>
      <c r="AT465" s="9" t="s">
        <v>346</v>
      </c>
      <c r="AU465" s="9" t="s">
        <v>319</v>
      </c>
      <c r="AV465" s="9" t="s">
        <v>320</v>
      </c>
      <c r="AW465" s="9" t="s">
        <v>774</v>
      </c>
      <c r="AX465" s="9">
        <v>9010600000</v>
      </c>
      <c r="AY465" s="99">
        <v>270</v>
      </c>
      <c r="AZ465" s="12" t="s">
        <v>207</v>
      </c>
      <c r="BA465" s="99">
        <v>23</v>
      </c>
      <c r="BB465" s="12" t="s">
        <v>207</v>
      </c>
      <c r="BC465" s="99">
        <v>21</v>
      </c>
      <c r="BD465" s="12" t="s">
        <v>207</v>
      </c>
      <c r="BE465" s="99">
        <v>35</v>
      </c>
      <c r="BF465" s="12" t="s">
        <v>321</v>
      </c>
      <c r="BG465" s="654">
        <v>34.841000000000001</v>
      </c>
      <c r="BH465" s="12" t="s">
        <v>321</v>
      </c>
      <c r="BI465" s="99">
        <v>27</v>
      </c>
      <c r="BJ465" s="12" t="s">
        <v>321</v>
      </c>
      <c r="BK465" s="754">
        <v>0</v>
      </c>
      <c r="BL465" s="12" t="s">
        <v>321</v>
      </c>
      <c r="BM465" s="754">
        <v>0.129</v>
      </c>
      <c r="BN465" s="12" t="s">
        <v>321</v>
      </c>
      <c r="BO465" s="754">
        <v>7.7119999999999997</v>
      </c>
      <c r="BP465" s="12" t="s">
        <v>321</v>
      </c>
      <c r="BQ465" s="754">
        <v>0</v>
      </c>
      <c r="BR465" s="12" t="s">
        <v>321</v>
      </c>
      <c r="BS465" s="654">
        <v>0</v>
      </c>
      <c r="BT465" s="12" t="s">
        <v>321</v>
      </c>
      <c r="BU465" s="654">
        <v>7.8410000000000002</v>
      </c>
      <c r="BV465" s="12" t="s">
        <v>321</v>
      </c>
      <c r="BW465" s="9">
        <v>0.13</v>
      </c>
      <c r="BX465" s="9" t="s">
        <v>322</v>
      </c>
      <c r="BY465" s="755">
        <v>106.3</v>
      </c>
      <c r="BZ465" s="9" t="s">
        <v>315</v>
      </c>
      <c r="CA465" s="755">
        <v>9.1</v>
      </c>
      <c r="CB465" s="9" t="s">
        <v>315</v>
      </c>
      <c r="CC465" s="755">
        <v>8.3000000000000007</v>
      </c>
      <c r="CD465" s="9" t="s">
        <v>315</v>
      </c>
      <c r="CE465" s="755">
        <v>72.8</v>
      </c>
      <c r="CF465" s="9" t="s">
        <v>323</v>
      </c>
      <c r="CG465" s="755">
        <v>59.5</v>
      </c>
      <c r="CH465" s="9" t="s">
        <v>323</v>
      </c>
      <c r="CI465" s="9"/>
      <c r="CJ465" s="9"/>
      <c r="CK465" s="9"/>
    </row>
    <row r="466" spans="1:89" s="98" customFormat="1" x14ac:dyDescent="0.25">
      <c r="A466" s="99">
        <v>10104092</v>
      </c>
      <c r="B466" s="99"/>
      <c r="C466" s="772">
        <v>2917</v>
      </c>
      <c r="D466" s="807">
        <v>0.05</v>
      </c>
      <c r="E466" s="772">
        <f t="shared" si="26"/>
        <v>3063</v>
      </c>
      <c r="F466" s="778">
        <v>1.1000000000000001</v>
      </c>
      <c r="G466" s="774">
        <f t="shared" si="27"/>
        <v>3369</v>
      </c>
      <c r="H466" s="776"/>
      <c r="I466" s="758"/>
      <c r="J466" s="776"/>
      <c r="K466" s="786"/>
      <c r="L466" s="9" t="s">
        <v>308</v>
      </c>
      <c r="M466" s="9" t="s">
        <v>3577</v>
      </c>
      <c r="N466" s="9" t="s">
        <v>397</v>
      </c>
      <c r="O466" s="9" t="s">
        <v>310</v>
      </c>
      <c r="P466" s="9" t="s">
        <v>624</v>
      </c>
      <c r="Q466" s="9" t="s">
        <v>625</v>
      </c>
      <c r="R466" s="9" t="s">
        <v>627</v>
      </c>
      <c r="S466" s="9" t="s">
        <v>314</v>
      </c>
      <c r="T466" s="98" t="s">
        <v>210</v>
      </c>
      <c r="U466" s="99" t="s">
        <v>736</v>
      </c>
      <c r="V466" s="99" t="s">
        <v>207</v>
      </c>
      <c r="W466" s="99" t="s">
        <v>634</v>
      </c>
      <c r="X466" s="99" t="s">
        <v>207</v>
      </c>
      <c r="Y466" s="99">
        <v>153</v>
      </c>
      <c r="Z466" s="99" t="s">
        <v>207</v>
      </c>
      <c r="AA466" s="9">
        <v>220</v>
      </c>
      <c r="AB466" s="99" t="s">
        <v>207</v>
      </c>
      <c r="AC466" s="9">
        <v>241</v>
      </c>
      <c r="AD466" s="9" t="s">
        <v>207</v>
      </c>
      <c r="AE466" s="9">
        <v>95</v>
      </c>
      <c r="AF466" s="9" t="s">
        <v>315</v>
      </c>
      <c r="AG466" s="14" t="s">
        <v>324</v>
      </c>
      <c r="AH466" s="14" t="s">
        <v>207</v>
      </c>
      <c r="AI466" s="14" t="s">
        <v>325</v>
      </c>
      <c r="AJ466" s="14" t="s">
        <v>207</v>
      </c>
      <c r="AK466" s="9">
        <v>5</v>
      </c>
      <c r="AL466" s="14" t="s">
        <v>207</v>
      </c>
      <c r="AM466" s="9">
        <v>5</v>
      </c>
      <c r="AN466" s="14" t="s">
        <v>207</v>
      </c>
      <c r="AO466" s="9">
        <v>5</v>
      </c>
      <c r="AP466" s="14" t="s">
        <v>207</v>
      </c>
      <c r="AQ466" s="9">
        <v>30</v>
      </c>
      <c r="AR466" s="14" t="s">
        <v>207</v>
      </c>
      <c r="AS466" s="9" t="s">
        <v>43</v>
      </c>
      <c r="AT466" s="9" t="s">
        <v>346</v>
      </c>
      <c r="AU466" s="9" t="s">
        <v>319</v>
      </c>
      <c r="AV466" s="9" t="s">
        <v>320</v>
      </c>
      <c r="AW466" s="9" t="s">
        <v>775</v>
      </c>
      <c r="AX466" s="9">
        <v>9010600000</v>
      </c>
      <c r="AY466" s="99">
        <v>290</v>
      </c>
      <c r="AZ466" s="12" t="s">
        <v>207</v>
      </c>
      <c r="BA466" s="99">
        <v>23</v>
      </c>
      <c r="BB466" s="12" t="s">
        <v>207</v>
      </c>
      <c r="BC466" s="99">
        <v>21</v>
      </c>
      <c r="BD466" s="12" t="s">
        <v>207</v>
      </c>
      <c r="BE466" s="99">
        <v>38</v>
      </c>
      <c r="BF466" s="12" t="s">
        <v>321</v>
      </c>
      <c r="BG466" s="654">
        <v>37.552999999999997</v>
      </c>
      <c r="BH466" s="12" t="s">
        <v>321</v>
      </c>
      <c r="BI466" s="99">
        <v>29</v>
      </c>
      <c r="BJ466" s="12" t="s">
        <v>321</v>
      </c>
      <c r="BK466" s="754">
        <v>0</v>
      </c>
      <c r="BL466" s="12" t="s">
        <v>321</v>
      </c>
      <c r="BM466" s="754">
        <v>0.129</v>
      </c>
      <c r="BN466" s="12" t="s">
        <v>321</v>
      </c>
      <c r="BO466" s="754">
        <v>8.4239999999999995</v>
      </c>
      <c r="BP466" s="12" t="s">
        <v>321</v>
      </c>
      <c r="BQ466" s="754">
        <v>0</v>
      </c>
      <c r="BR466" s="12" t="s">
        <v>321</v>
      </c>
      <c r="BS466" s="654">
        <v>0</v>
      </c>
      <c r="BT466" s="12" t="s">
        <v>321</v>
      </c>
      <c r="BU466" s="654">
        <v>8.5530000000000008</v>
      </c>
      <c r="BV466" s="12" t="s">
        <v>321</v>
      </c>
      <c r="BW466" s="9">
        <v>0.14000000000000001</v>
      </c>
      <c r="BX466" s="9" t="s">
        <v>322</v>
      </c>
      <c r="BY466" s="755">
        <v>114.2</v>
      </c>
      <c r="BZ466" s="9" t="s">
        <v>315</v>
      </c>
      <c r="CA466" s="755">
        <v>9.1</v>
      </c>
      <c r="CB466" s="9" t="s">
        <v>315</v>
      </c>
      <c r="CC466" s="755">
        <v>8.3000000000000007</v>
      </c>
      <c r="CD466" s="9" t="s">
        <v>315</v>
      </c>
      <c r="CE466" s="755">
        <v>79.400000000000006</v>
      </c>
      <c r="CF466" s="9" t="s">
        <v>323</v>
      </c>
      <c r="CG466" s="755">
        <v>63.9</v>
      </c>
      <c r="CH466" s="9" t="s">
        <v>323</v>
      </c>
      <c r="CI466" s="9"/>
      <c r="CJ466" s="9"/>
      <c r="CK466" s="9"/>
    </row>
    <row r="467" spans="1:89" s="98" customFormat="1" x14ac:dyDescent="0.25">
      <c r="A467" s="99">
        <v>10104093</v>
      </c>
      <c r="B467" s="99"/>
      <c r="C467" s="772">
        <v>3130</v>
      </c>
      <c r="D467" s="807">
        <v>0.05</v>
      </c>
      <c r="E467" s="772">
        <f t="shared" si="26"/>
        <v>3287</v>
      </c>
      <c r="F467" s="778">
        <v>1.1000000000000001</v>
      </c>
      <c r="G467" s="774">
        <f t="shared" si="27"/>
        <v>3616</v>
      </c>
      <c r="H467" s="776"/>
      <c r="I467" s="758"/>
      <c r="J467" s="776"/>
      <c r="K467" s="786"/>
      <c r="L467" s="9" t="s">
        <v>308</v>
      </c>
      <c r="M467" s="9" t="s">
        <v>3578</v>
      </c>
      <c r="N467" s="9" t="s">
        <v>397</v>
      </c>
      <c r="O467" s="9" t="s">
        <v>310</v>
      </c>
      <c r="P467" s="9" t="s">
        <v>624</v>
      </c>
      <c r="Q467" s="9" t="s">
        <v>625</v>
      </c>
      <c r="R467" s="9" t="s">
        <v>627</v>
      </c>
      <c r="S467" s="9" t="s">
        <v>314</v>
      </c>
      <c r="T467" s="98" t="s">
        <v>210</v>
      </c>
      <c r="U467" s="99" t="s">
        <v>737</v>
      </c>
      <c r="V467" s="99" t="s">
        <v>207</v>
      </c>
      <c r="W467" s="99" t="s">
        <v>636</v>
      </c>
      <c r="X467" s="99" t="s">
        <v>207</v>
      </c>
      <c r="Y467" s="99">
        <v>164</v>
      </c>
      <c r="Z467" s="99" t="s">
        <v>207</v>
      </c>
      <c r="AA467" s="9">
        <v>240</v>
      </c>
      <c r="AB467" s="99" t="s">
        <v>207</v>
      </c>
      <c r="AC467" s="9">
        <v>264</v>
      </c>
      <c r="AD467" s="9" t="s">
        <v>207</v>
      </c>
      <c r="AE467" s="9">
        <v>104</v>
      </c>
      <c r="AF467" s="9" t="s">
        <v>315</v>
      </c>
      <c r="AG467" s="14" t="s">
        <v>326</v>
      </c>
      <c r="AH467" s="14" t="s">
        <v>207</v>
      </c>
      <c r="AI467" s="14" t="s">
        <v>327</v>
      </c>
      <c r="AJ467" s="14" t="s">
        <v>207</v>
      </c>
      <c r="AK467" s="9">
        <v>5</v>
      </c>
      <c r="AL467" s="14" t="s">
        <v>207</v>
      </c>
      <c r="AM467" s="9">
        <v>5</v>
      </c>
      <c r="AN467" s="14" t="s">
        <v>207</v>
      </c>
      <c r="AO467" s="9">
        <v>5</v>
      </c>
      <c r="AP467" s="14" t="s">
        <v>207</v>
      </c>
      <c r="AQ467" s="9">
        <v>30</v>
      </c>
      <c r="AR467" s="14" t="s">
        <v>207</v>
      </c>
      <c r="AS467" s="9" t="s">
        <v>43</v>
      </c>
      <c r="AT467" s="9" t="s">
        <v>346</v>
      </c>
      <c r="AU467" s="9" t="s">
        <v>319</v>
      </c>
      <c r="AV467" s="9" t="s">
        <v>320</v>
      </c>
      <c r="AW467" s="9" t="s">
        <v>776</v>
      </c>
      <c r="AX467" s="9">
        <v>9010600000</v>
      </c>
      <c r="AY467" s="99">
        <v>310</v>
      </c>
      <c r="AZ467" s="12" t="s">
        <v>207</v>
      </c>
      <c r="BA467" s="99">
        <v>23</v>
      </c>
      <c r="BB467" s="12" t="s">
        <v>207</v>
      </c>
      <c r="BC467" s="99">
        <v>21</v>
      </c>
      <c r="BD467" s="12" t="s">
        <v>207</v>
      </c>
      <c r="BE467" s="99">
        <v>41</v>
      </c>
      <c r="BF467" s="12" t="s">
        <v>321</v>
      </c>
      <c r="BG467" s="654">
        <v>40.643999999999998</v>
      </c>
      <c r="BH467" s="12" t="s">
        <v>321</v>
      </c>
      <c r="BI467" s="99">
        <v>31</v>
      </c>
      <c r="BJ467" s="12" t="s">
        <v>321</v>
      </c>
      <c r="BK467" s="754">
        <v>0</v>
      </c>
      <c r="BL467" s="12" t="s">
        <v>321</v>
      </c>
      <c r="BM467" s="754">
        <v>0.14799999999999999</v>
      </c>
      <c r="BN467" s="12" t="s">
        <v>321</v>
      </c>
      <c r="BO467" s="754">
        <v>9.4960000000000004</v>
      </c>
      <c r="BP467" s="12" t="s">
        <v>321</v>
      </c>
      <c r="BQ467" s="754">
        <v>0</v>
      </c>
      <c r="BR467" s="12" t="s">
        <v>321</v>
      </c>
      <c r="BS467" s="654">
        <v>0</v>
      </c>
      <c r="BT467" s="12" t="s">
        <v>321</v>
      </c>
      <c r="BU467" s="654">
        <v>9.6440000000000001</v>
      </c>
      <c r="BV467" s="12" t="s">
        <v>321</v>
      </c>
      <c r="BW467" s="9">
        <v>0.15</v>
      </c>
      <c r="BX467" s="9" t="s">
        <v>322</v>
      </c>
      <c r="BY467" s="755">
        <v>122</v>
      </c>
      <c r="BZ467" s="9" t="s">
        <v>315</v>
      </c>
      <c r="CA467" s="755">
        <v>9.1</v>
      </c>
      <c r="CB467" s="9" t="s">
        <v>315</v>
      </c>
      <c r="CC467" s="755">
        <v>8.3000000000000007</v>
      </c>
      <c r="CD467" s="9" t="s">
        <v>315</v>
      </c>
      <c r="CE467" s="755">
        <v>83.8</v>
      </c>
      <c r="CF467" s="9" t="s">
        <v>323</v>
      </c>
      <c r="CG467" s="755">
        <v>68.3</v>
      </c>
      <c r="CH467" s="9" t="s">
        <v>323</v>
      </c>
      <c r="CI467" s="9"/>
      <c r="CJ467" s="9"/>
      <c r="CK467" s="9"/>
    </row>
    <row r="468" spans="1:89" s="98" customFormat="1" x14ac:dyDescent="0.25">
      <c r="A468" s="99">
        <v>10101188</v>
      </c>
      <c r="B468" s="99"/>
      <c r="C468" s="772">
        <v>3357</v>
      </c>
      <c r="D468" s="807">
        <v>0.05</v>
      </c>
      <c r="E468" s="772">
        <f t="shared" si="26"/>
        <v>3525</v>
      </c>
      <c r="F468" s="778">
        <v>1.1000000000000001</v>
      </c>
      <c r="G468" s="774">
        <f t="shared" si="27"/>
        <v>3878</v>
      </c>
      <c r="H468" s="776"/>
      <c r="I468" s="758"/>
      <c r="J468" s="776"/>
      <c r="K468" s="786"/>
      <c r="L468" s="9" t="s">
        <v>308</v>
      </c>
      <c r="M468" s="9" t="s">
        <v>3579</v>
      </c>
      <c r="N468" s="9" t="s">
        <v>397</v>
      </c>
      <c r="O468" s="9" t="s">
        <v>310</v>
      </c>
      <c r="P468" s="9" t="s">
        <v>624</v>
      </c>
      <c r="Q468" s="9" t="s">
        <v>625</v>
      </c>
      <c r="R468" s="9" t="s">
        <v>627</v>
      </c>
      <c r="S468" s="9" t="s">
        <v>314</v>
      </c>
      <c r="T468" s="98" t="s">
        <v>210</v>
      </c>
      <c r="U468" s="99">
        <v>141</v>
      </c>
      <c r="V468" s="99" t="s">
        <v>207</v>
      </c>
      <c r="W468" s="99">
        <v>250</v>
      </c>
      <c r="X468" s="99" t="s">
        <v>207</v>
      </c>
      <c r="Y468" s="99">
        <v>176</v>
      </c>
      <c r="Z468" s="99" t="s">
        <v>207</v>
      </c>
      <c r="AA468" s="9">
        <v>260</v>
      </c>
      <c r="AB468" s="99" t="s">
        <v>207</v>
      </c>
      <c r="AC468" s="9">
        <v>287</v>
      </c>
      <c r="AD468" s="9" t="s">
        <v>207</v>
      </c>
      <c r="AE468" s="9">
        <v>113</v>
      </c>
      <c r="AF468" s="9" t="s">
        <v>315</v>
      </c>
      <c r="AG468" s="14" t="s">
        <v>328</v>
      </c>
      <c r="AH468" s="14" t="s">
        <v>207</v>
      </c>
      <c r="AI468" s="14" t="s">
        <v>329</v>
      </c>
      <c r="AJ468" s="14" t="s">
        <v>207</v>
      </c>
      <c r="AK468" s="9">
        <v>5</v>
      </c>
      <c r="AL468" s="14" t="s">
        <v>207</v>
      </c>
      <c r="AM468" s="9">
        <v>5</v>
      </c>
      <c r="AN468" s="14" t="s">
        <v>207</v>
      </c>
      <c r="AO468" s="9">
        <v>5</v>
      </c>
      <c r="AP468" s="14" t="s">
        <v>207</v>
      </c>
      <c r="AQ468" s="9">
        <v>30</v>
      </c>
      <c r="AR468" s="14" t="s">
        <v>207</v>
      </c>
      <c r="AS468" s="9" t="s">
        <v>43</v>
      </c>
      <c r="AT468" s="9" t="s">
        <v>346</v>
      </c>
      <c r="AU468" s="9" t="s">
        <v>319</v>
      </c>
      <c r="AV468" s="9" t="s">
        <v>320</v>
      </c>
      <c r="AW468" s="9" t="s">
        <v>777</v>
      </c>
      <c r="AX468" s="9">
        <v>9010600000</v>
      </c>
      <c r="AY468" s="99">
        <v>330</v>
      </c>
      <c r="AZ468" s="12" t="s">
        <v>207</v>
      </c>
      <c r="BA468" s="99">
        <v>23</v>
      </c>
      <c r="BB468" s="12" t="s">
        <v>207</v>
      </c>
      <c r="BC468" s="99">
        <v>21</v>
      </c>
      <c r="BD468" s="12" t="s">
        <v>207</v>
      </c>
      <c r="BE468" s="99">
        <v>43</v>
      </c>
      <c r="BF468" s="12" t="s">
        <v>321</v>
      </c>
      <c r="BG468" s="654">
        <v>42.875999999999998</v>
      </c>
      <c r="BH468" s="12" t="s">
        <v>321</v>
      </c>
      <c r="BI468" s="99">
        <v>33</v>
      </c>
      <c r="BJ468" s="12" t="s">
        <v>321</v>
      </c>
      <c r="BK468" s="754">
        <v>0</v>
      </c>
      <c r="BL468" s="12" t="s">
        <v>321</v>
      </c>
      <c r="BM468" s="754">
        <v>0.14799999999999999</v>
      </c>
      <c r="BN468" s="12" t="s">
        <v>321</v>
      </c>
      <c r="BO468" s="754">
        <v>9.7279999999999998</v>
      </c>
      <c r="BP468" s="12" t="s">
        <v>321</v>
      </c>
      <c r="BQ468" s="754">
        <v>0</v>
      </c>
      <c r="BR468" s="12" t="s">
        <v>321</v>
      </c>
      <c r="BS468" s="654">
        <v>0</v>
      </c>
      <c r="BT468" s="12" t="s">
        <v>321</v>
      </c>
      <c r="BU468" s="654">
        <v>9.8759999999999994</v>
      </c>
      <c r="BV468" s="12" t="s">
        <v>321</v>
      </c>
      <c r="BW468" s="9">
        <v>0.16</v>
      </c>
      <c r="BX468" s="9" t="s">
        <v>322</v>
      </c>
      <c r="BY468" s="755">
        <v>129.9</v>
      </c>
      <c r="BZ468" s="9" t="s">
        <v>315</v>
      </c>
      <c r="CA468" s="755">
        <v>9.1</v>
      </c>
      <c r="CB468" s="9" t="s">
        <v>315</v>
      </c>
      <c r="CC468" s="755">
        <v>8.3000000000000007</v>
      </c>
      <c r="CD468" s="9" t="s">
        <v>315</v>
      </c>
      <c r="CE468" s="755">
        <v>90.4</v>
      </c>
      <c r="CF468" s="9" t="s">
        <v>323</v>
      </c>
      <c r="CG468" s="755">
        <v>72.8</v>
      </c>
      <c r="CH468" s="9" t="s">
        <v>323</v>
      </c>
      <c r="CI468" s="9"/>
      <c r="CJ468" s="9"/>
      <c r="CK468" s="9"/>
    </row>
    <row r="469" spans="1:89" s="98" customFormat="1" x14ac:dyDescent="0.25">
      <c r="A469" s="99">
        <v>10104094</v>
      </c>
      <c r="B469" s="99"/>
      <c r="C469" s="772">
        <v>3598</v>
      </c>
      <c r="D469" s="807">
        <v>0.05</v>
      </c>
      <c r="E469" s="772">
        <f t="shared" si="26"/>
        <v>3778</v>
      </c>
      <c r="F469" s="778">
        <v>1.1000000000000001</v>
      </c>
      <c r="G469" s="774">
        <f t="shared" si="27"/>
        <v>4156</v>
      </c>
      <c r="H469" s="776"/>
      <c r="I469" s="758"/>
      <c r="J469" s="776"/>
      <c r="K469" s="786"/>
      <c r="L469" s="9" t="s">
        <v>308</v>
      </c>
      <c r="M469" s="9" t="s">
        <v>3580</v>
      </c>
      <c r="N469" s="9" t="s">
        <v>397</v>
      </c>
      <c r="O469" s="9" t="s">
        <v>310</v>
      </c>
      <c r="P469" s="9" t="s">
        <v>624</v>
      </c>
      <c r="Q469" s="9" t="s">
        <v>625</v>
      </c>
      <c r="R469" s="9" t="s">
        <v>627</v>
      </c>
      <c r="S469" s="9" t="s">
        <v>314</v>
      </c>
      <c r="T469" s="98" t="s">
        <v>210</v>
      </c>
      <c r="U469" s="99" t="s">
        <v>738</v>
      </c>
      <c r="V469" s="99" t="s">
        <v>207</v>
      </c>
      <c r="W469" s="99" t="s">
        <v>638</v>
      </c>
      <c r="X469" s="99" t="s">
        <v>207</v>
      </c>
      <c r="Y469" s="99">
        <v>187</v>
      </c>
      <c r="Z469" s="99" t="s">
        <v>207</v>
      </c>
      <c r="AA469" s="9">
        <v>280</v>
      </c>
      <c r="AB469" s="99" t="s">
        <v>207</v>
      </c>
      <c r="AC469" s="9">
        <v>310</v>
      </c>
      <c r="AD469" s="9" t="s">
        <v>207</v>
      </c>
      <c r="AE469" s="9">
        <v>122</v>
      </c>
      <c r="AF469" s="9" t="s">
        <v>315</v>
      </c>
      <c r="AG469" s="14" t="s">
        <v>330</v>
      </c>
      <c r="AH469" s="14" t="s">
        <v>207</v>
      </c>
      <c r="AI469" s="14" t="s">
        <v>331</v>
      </c>
      <c r="AJ469" s="14" t="s">
        <v>207</v>
      </c>
      <c r="AK469" s="9">
        <v>5</v>
      </c>
      <c r="AL469" s="14" t="s">
        <v>207</v>
      </c>
      <c r="AM469" s="9">
        <v>5</v>
      </c>
      <c r="AN469" s="14" t="s">
        <v>207</v>
      </c>
      <c r="AO469" s="9">
        <v>5</v>
      </c>
      <c r="AP469" s="14" t="s">
        <v>207</v>
      </c>
      <c r="AQ469" s="9">
        <v>30</v>
      </c>
      <c r="AR469" s="14" t="s">
        <v>207</v>
      </c>
      <c r="AS469" s="9" t="s">
        <v>43</v>
      </c>
      <c r="AT469" s="9" t="s">
        <v>346</v>
      </c>
      <c r="AU469" s="9" t="s">
        <v>319</v>
      </c>
      <c r="AV469" s="9" t="s">
        <v>320</v>
      </c>
      <c r="AW469" s="9" t="s">
        <v>778</v>
      </c>
      <c r="AX469" s="9">
        <v>9010600000</v>
      </c>
      <c r="AY469" s="99">
        <v>350</v>
      </c>
      <c r="AZ469" s="12" t="s">
        <v>207</v>
      </c>
      <c r="BA469" s="99">
        <v>23</v>
      </c>
      <c r="BB469" s="12" t="s">
        <v>207</v>
      </c>
      <c r="BC469" s="99">
        <v>21</v>
      </c>
      <c r="BD469" s="12" t="s">
        <v>207</v>
      </c>
      <c r="BE469" s="99">
        <v>44</v>
      </c>
      <c r="BF469" s="12" t="s">
        <v>321</v>
      </c>
      <c r="BG469" s="654">
        <v>43.667999999999999</v>
      </c>
      <c r="BH469" s="12" t="s">
        <v>321</v>
      </c>
      <c r="BI469" s="99">
        <v>35</v>
      </c>
      <c r="BJ469" s="12" t="s">
        <v>321</v>
      </c>
      <c r="BK469" s="754">
        <v>0</v>
      </c>
      <c r="BL469" s="12" t="s">
        <v>321</v>
      </c>
      <c r="BM469" s="754">
        <v>0.14799999999999999</v>
      </c>
      <c r="BN469" s="12" t="s">
        <v>321</v>
      </c>
      <c r="BO469" s="754">
        <v>8.52</v>
      </c>
      <c r="BP469" s="12" t="s">
        <v>321</v>
      </c>
      <c r="BQ469" s="754">
        <v>0</v>
      </c>
      <c r="BR469" s="12" t="s">
        <v>321</v>
      </c>
      <c r="BS469" s="654">
        <v>0</v>
      </c>
      <c r="BT469" s="12" t="s">
        <v>321</v>
      </c>
      <c r="BU469" s="654">
        <v>8.6679999999999993</v>
      </c>
      <c r="BV469" s="12" t="s">
        <v>321</v>
      </c>
      <c r="BW469" s="9">
        <v>0.17</v>
      </c>
      <c r="BX469" s="9" t="s">
        <v>322</v>
      </c>
      <c r="BY469" s="755">
        <v>137.80000000000001</v>
      </c>
      <c r="BZ469" s="9" t="s">
        <v>315</v>
      </c>
      <c r="CA469" s="755">
        <v>9.1</v>
      </c>
      <c r="CB469" s="9" t="s">
        <v>315</v>
      </c>
      <c r="CC469" s="755">
        <v>8.3000000000000007</v>
      </c>
      <c r="CD469" s="9" t="s">
        <v>315</v>
      </c>
      <c r="CE469" s="755">
        <v>94.8</v>
      </c>
      <c r="CF469" s="9" t="s">
        <v>323</v>
      </c>
      <c r="CG469" s="755">
        <v>77.2</v>
      </c>
      <c r="CH469" s="9" t="s">
        <v>323</v>
      </c>
      <c r="CI469" s="9"/>
      <c r="CJ469" s="9"/>
      <c r="CK469" s="9"/>
    </row>
    <row r="470" spans="1:89" s="98" customFormat="1" x14ac:dyDescent="0.25">
      <c r="A470" s="99">
        <v>10104095</v>
      </c>
      <c r="B470" s="99"/>
      <c r="C470" s="772">
        <v>3852</v>
      </c>
      <c r="D470" s="807">
        <v>0.05</v>
      </c>
      <c r="E470" s="772">
        <f t="shared" si="26"/>
        <v>4045</v>
      </c>
      <c r="F470" s="778">
        <v>1.1000000000000001</v>
      </c>
      <c r="G470" s="774">
        <f t="shared" si="27"/>
        <v>4450</v>
      </c>
      <c r="H470" s="776"/>
      <c r="I470" s="758"/>
      <c r="J470" s="776"/>
      <c r="K470" s="786"/>
      <c r="L470" s="9" t="s">
        <v>308</v>
      </c>
      <c r="M470" s="9" t="s">
        <v>3581</v>
      </c>
      <c r="N470" s="9" t="s">
        <v>397</v>
      </c>
      <c r="O470" s="9" t="s">
        <v>310</v>
      </c>
      <c r="P470" s="9" t="s">
        <v>624</v>
      </c>
      <c r="Q470" s="9" t="s">
        <v>625</v>
      </c>
      <c r="R470" s="9" t="s">
        <v>627</v>
      </c>
      <c r="S470" s="9" t="s">
        <v>314</v>
      </c>
      <c r="T470" s="98" t="s">
        <v>210</v>
      </c>
      <c r="U470" s="99" t="s">
        <v>739</v>
      </c>
      <c r="V470" s="99" t="s">
        <v>207</v>
      </c>
      <c r="W470" s="99" t="s">
        <v>640</v>
      </c>
      <c r="X470" s="99" t="s">
        <v>207</v>
      </c>
      <c r="Y470" s="99">
        <v>198</v>
      </c>
      <c r="Z470" s="99" t="s">
        <v>207</v>
      </c>
      <c r="AA470" s="9">
        <v>300</v>
      </c>
      <c r="AB470" s="99" t="s">
        <v>207</v>
      </c>
      <c r="AC470" s="9">
        <v>333</v>
      </c>
      <c r="AD470" s="9" t="s">
        <v>207</v>
      </c>
      <c r="AE470" s="9">
        <v>131</v>
      </c>
      <c r="AF470" s="9" t="s">
        <v>315</v>
      </c>
      <c r="AG470" s="14" t="s">
        <v>332</v>
      </c>
      <c r="AH470" s="14" t="s">
        <v>207</v>
      </c>
      <c r="AI470" s="14" t="s">
        <v>333</v>
      </c>
      <c r="AJ470" s="14" t="s">
        <v>207</v>
      </c>
      <c r="AK470" s="9">
        <v>5</v>
      </c>
      <c r="AL470" s="14" t="s">
        <v>207</v>
      </c>
      <c r="AM470" s="9">
        <v>5</v>
      </c>
      <c r="AN470" s="14" t="s">
        <v>207</v>
      </c>
      <c r="AO470" s="9">
        <v>5</v>
      </c>
      <c r="AP470" s="14" t="s">
        <v>207</v>
      </c>
      <c r="AQ470" s="9">
        <v>30</v>
      </c>
      <c r="AR470" s="14" t="s">
        <v>207</v>
      </c>
      <c r="AS470" s="9" t="s">
        <v>43</v>
      </c>
      <c r="AT470" s="9" t="s">
        <v>346</v>
      </c>
      <c r="AU470" s="9" t="s">
        <v>319</v>
      </c>
      <c r="AV470" s="9" t="s">
        <v>320</v>
      </c>
      <c r="AW470" s="9" t="s">
        <v>779</v>
      </c>
      <c r="AX470" s="9">
        <v>9010600000</v>
      </c>
      <c r="AY470" s="99">
        <v>373</v>
      </c>
      <c r="AZ470" s="12" t="s">
        <v>207</v>
      </c>
      <c r="BA470" s="99">
        <v>30</v>
      </c>
      <c r="BB470" s="12" t="s">
        <v>207</v>
      </c>
      <c r="BC470" s="99">
        <v>33</v>
      </c>
      <c r="BD470" s="12" t="s">
        <v>207</v>
      </c>
      <c r="BE470" s="99">
        <v>76</v>
      </c>
      <c r="BF470" s="12" t="s">
        <v>321</v>
      </c>
      <c r="BG470" s="654">
        <v>75.599000000000004</v>
      </c>
      <c r="BH470" s="12" t="s">
        <v>321</v>
      </c>
      <c r="BI470" s="99">
        <v>38</v>
      </c>
      <c r="BJ470" s="12" t="s">
        <v>321</v>
      </c>
      <c r="BK470" s="754">
        <v>0</v>
      </c>
      <c r="BL470" s="12" t="s">
        <v>321</v>
      </c>
      <c r="BM470" s="754">
        <v>0.312</v>
      </c>
      <c r="BN470" s="12" t="s">
        <v>321</v>
      </c>
      <c r="BO470" s="754">
        <v>2.1800000000000002</v>
      </c>
      <c r="BP470" s="12" t="s">
        <v>321</v>
      </c>
      <c r="BQ470" s="754">
        <v>0.02</v>
      </c>
      <c r="BR470" s="12" t="s">
        <v>321</v>
      </c>
      <c r="BS470" s="654">
        <v>35.087000000000003</v>
      </c>
      <c r="BT470" s="12" t="s">
        <v>321</v>
      </c>
      <c r="BU470" s="654">
        <v>37.598999999999997</v>
      </c>
      <c r="BV470" s="12" t="s">
        <v>321</v>
      </c>
      <c r="BW470" s="9">
        <v>0.38</v>
      </c>
      <c r="BX470" s="9" t="s">
        <v>322</v>
      </c>
      <c r="BY470" s="755">
        <v>146.9</v>
      </c>
      <c r="BZ470" s="9" t="s">
        <v>315</v>
      </c>
      <c r="CA470" s="755">
        <v>11.8</v>
      </c>
      <c r="CB470" s="9" t="s">
        <v>315</v>
      </c>
      <c r="CC470" s="755">
        <v>13</v>
      </c>
      <c r="CD470" s="9" t="s">
        <v>315</v>
      </c>
      <c r="CE470" s="755">
        <v>169.8</v>
      </c>
      <c r="CF470" s="9" t="s">
        <v>323</v>
      </c>
      <c r="CG470" s="755">
        <v>83.8</v>
      </c>
      <c r="CH470" s="9" t="s">
        <v>323</v>
      </c>
      <c r="CI470" s="9"/>
      <c r="CJ470" s="9"/>
      <c r="CK470" s="9"/>
    </row>
    <row r="471" spans="1:89" s="98" customFormat="1" x14ac:dyDescent="0.25">
      <c r="A471" s="99">
        <v>10104096</v>
      </c>
      <c r="B471" s="99"/>
      <c r="C471" s="772">
        <v>4121</v>
      </c>
      <c r="D471" s="807">
        <v>0.05</v>
      </c>
      <c r="E471" s="772">
        <f t="shared" si="26"/>
        <v>4327</v>
      </c>
      <c r="F471" s="778">
        <v>1.1000000000000001</v>
      </c>
      <c r="G471" s="774">
        <f t="shared" si="27"/>
        <v>4760</v>
      </c>
      <c r="H471" s="776"/>
      <c r="I471" s="758"/>
      <c r="J471" s="776"/>
      <c r="K471" s="786"/>
      <c r="L471" s="9" t="s">
        <v>308</v>
      </c>
      <c r="M471" s="9" t="s">
        <v>3582</v>
      </c>
      <c r="N471" s="9" t="s">
        <v>397</v>
      </c>
      <c r="O471" s="9" t="s">
        <v>310</v>
      </c>
      <c r="P471" s="9" t="s">
        <v>624</v>
      </c>
      <c r="Q471" s="9" t="s">
        <v>625</v>
      </c>
      <c r="R471" s="9" t="s">
        <v>627</v>
      </c>
      <c r="S471" s="9" t="s">
        <v>314</v>
      </c>
      <c r="T471" s="98" t="s">
        <v>210</v>
      </c>
      <c r="U471" s="99" t="s">
        <v>740</v>
      </c>
      <c r="V471" s="99" t="s">
        <v>207</v>
      </c>
      <c r="W471" s="99" t="s">
        <v>642</v>
      </c>
      <c r="X471" s="99" t="s">
        <v>207</v>
      </c>
      <c r="Y471" s="99">
        <v>209</v>
      </c>
      <c r="Z471" s="99" t="s">
        <v>207</v>
      </c>
      <c r="AA471" s="9">
        <v>320</v>
      </c>
      <c r="AB471" s="99" t="s">
        <v>207</v>
      </c>
      <c r="AC471" s="9">
        <v>355</v>
      </c>
      <c r="AD471" s="9" t="s">
        <v>207</v>
      </c>
      <c r="AE471" s="9">
        <v>140</v>
      </c>
      <c r="AF471" s="9" t="s">
        <v>315</v>
      </c>
      <c r="AG471" s="14" t="s">
        <v>334</v>
      </c>
      <c r="AH471" s="14" t="s">
        <v>207</v>
      </c>
      <c r="AI471" s="14" t="s">
        <v>335</v>
      </c>
      <c r="AJ471" s="14" t="s">
        <v>207</v>
      </c>
      <c r="AK471" s="9">
        <v>5</v>
      </c>
      <c r="AL471" s="14" t="s">
        <v>207</v>
      </c>
      <c r="AM471" s="9">
        <v>5</v>
      </c>
      <c r="AN471" s="14" t="s">
        <v>207</v>
      </c>
      <c r="AO471" s="9">
        <v>5</v>
      </c>
      <c r="AP471" s="14" t="s">
        <v>207</v>
      </c>
      <c r="AQ471" s="9">
        <v>30</v>
      </c>
      <c r="AR471" s="14" t="s">
        <v>207</v>
      </c>
      <c r="AS471" s="9" t="s">
        <v>43</v>
      </c>
      <c r="AT471" s="9" t="s">
        <v>346</v>
      </c>
      <c r="AU471" s="9" t="s">
        <v>319</v>
      </c>
      <c r="AV471" s="9" t="s">
        <v>320</v>
      </c>
      <c r="AW471" s="9" t="s">
        <v>780</v>
      </c>
      <c r="AX471" s="9">
        <v>9010600000</v>
      </c>
      <c r="AY471" s="99">
        <v>396</v>
      </c>
      <c r="AZ471" s="12" t="s">
        <v>207</v>
      </c>
      <c r="BA471" s="99">
        <v>30</v>
      </c>
      <c r="BB471" s="12" t="s">
        <v>207</v>
      </c>
      <c r="BC471" s="99">
        <v>33</v>
      </c>
      <c r="BD471" s="12" t="s">
        <v>207</v>
      </c>
      <c r="BE471" s="99">
        <v>80</v>
      </c>
      <c r="BF471" s="12" t="s">
        <v>321</v>
      </c>
      <c r="BG471" s="654">
        <v>79.266000000000005</v>
      </c>
      <c r="BH471" s="12" t="s">
        <v>321</v>
      </c>
      <c r="BI471" s="99">
        <v>40</v>
      </c>
      <c r="BJ471" s="12" t="s">
        <v>321</v>
      </c>
      <c r="BK471" s="754">
        <v>0</v>
      </c>
      <c r="BL471" s="12" t="s">
        <v>321</v>
      </c>
      <c r="BM471" s="754">
        <v>0.32100000000000001</v>
      </c>
      <c r="BN471" s="12" t="s">
        <v>321</v>
      </c>
      <c r="BO471" s="754">
        <v>2.1800000000000002</v>
      </c>
      <c r="BP471" s="12" t="s">
        <v>321</v>
      </c>
      <c r="BQ471" s="754">
        <v>0.02</v>
      </c>
      <c r="BR471" s="12" t="s">
        <v>321</v>
      </c>
      <c r="BS471" s="654">
        <v>36.744999999999997</v>
      </c>
      <c r="BT471" s="12" t="s">
        <v>321</v>
      </c>
      <c r="BU471" s="654">
        <v>39.265999999999998</v>
      </c>
      <c r="BV471" s="12" t="s">
        <v>321</v>
      </c>
      <c r="BW471" s="9">
        <v>0.4</v>
      </c>
      <c r="BX471" s="9" t="s">
        <v>322</v>
      </c>
      <c r="BY471" s="755">
        <v>155.9</v>
      </c>
      <c r="BZ471" s="9" t="s">
        <v>315</v>
      </c>
      <c r="CA471" s="755">
        <v>11.8</v>
      </c>
      <c r="CB471" s="9" t="s">
        <v>315</v>
      </c>
      <c r="CC471" s="755">
        <v>13</v>
      </c>
      <c r="CD471" s="9" t="s">
        <v>315</v>
      </c>
      <c r="CE471" s="755">
        <v>178.6</v>
      </c>
      <c r="CF471" s="9" t="s">
        <v>323</v>
      </c>
      <c r="CG471" s="755">
        <v>88.2</v>
      </c>
      <c r="CH471" s="9" t="s">
        <v>323</v>
      </c>
      <c r="CI471" s="9"/>
      <c r="CJ471" s="9"/>
      <c r="CK471" s="9"/>
    </row>
    <row r="472" spans="1:89" s="98" customFormat="1" x14ac:dyDescent="0.25">
      <c r="A472" s="99">
        <v>10104097</v>
      </c>
      <c r="B472" s="99"/>
      <c r="C472" s="772">
        <v>4405</v>
      </c>
      <c r="D472" s="807">
        <v>0.05</v>
      </c>
      <c r="E472" s="772">
        <f t="shared" si="26"/>
        <v>4625</v>
      </c>
      <c r="F472" s="778">
        <v>1.1000000000000001</v>
      </c>
      <c r="G472" s="774">
        <f t="shared" si="27"/>
        <v>5088</v>
      </c>
      <c r="H472" s="776"/>
      <c r="I472" s="758"/>
      <c r="J472" s="776"/>
      <c r="K472" s="786"/>
      <c r="L472" s="9" t="s">
        <v>308</v>
      </c>
      <c r="M472" s="9" t="s">
        <v>3583</v>
      </c>
      <c r="N472" s="9" t="s">
        <v>397</v>
      </c>
      <c r="O472" s="9" t="s">
        <v>310</v>
      </c>
      <c r="P472" s="9" t="s">
        <v>624</v>
      </c>
      <c r="Q472" s="9" t="s">
        <v>625</v>
      </c>
      <c r="R472" s="9" t="s">
        <v>627</v>
      </c>
      <c r="S472" s="9" t="s">
        <v>314</v>
      </c>
      <c r="T472" s="98" t="s">
        <v>210</v>
      </c>
      <c r="U472" s="99" t="s">
        <v>741</v>
      </c>
      <c r="V472" s="99" t="s">
        <v>207</v>
      </c>
      <c r="W472" s="99" t="s">
        <v>644</v>
      </c>
      <c r="X472" s="99" t="s">
        <v>207</v>
      </c>
      <c r="Y472" s="99">
        <v>221</v>
      </c>
      <c r="Z472" s="99" t="s">
        <v>207</v>
      </c>
      <c r="AA472" s="9">
        <v>340</v>
      </c>
      <c r="AB472" s="99" t="s">
        <v>207</v>
      </c>
      <c r="AC472" s="9">
        <v>379</v>
      </c>
      <c r="AD472" s="9" t="s">
        <v>207</v>
      </c>
      <c r="AE472" s="9">
        <v>149</v>
      </c>
      <c r="AF472" s="9" t="s">
        <v>315</v>
      </c>
      <c r="AG472" s="14" t="s">
        <v>336</v>
      </c>
      <c r="AH472" s="14" t="s">
        <v>207</v>
      </c>
      <c r="AI472" s="14" t="s">
        <v>337</v>
      </c>
      <c r="AJ472" s="14" t="s">
        <v>207</v>
      </c>
      <c r="AK472" s="9">
        <v>5</v>
      </c>
      <c r="AL472" s="14" t="s">
        <v>207</v>
      </c>
      <c r="AM472" s="9">
        <v>5</v>
      </c>
      <c r="AN472" s="14" t="s">
        <v>207</v>
      </c>
      <c r="AO472" s="9">
        <v>5</v>
      </c>
      <c r="AP472" s="14" t="s">
        <v>207</v>
      </c>
      <c r="AQ472" s="9">
        <v>30</v>
      </c>
      <c r="AR472" s="14" t="s">
        <v>207</v>
      </c>
      <c r="AS472" s="9" t="s">
        <v>43</v>
      </c>
      <c r="AT472" s="9" t="s">
        <v>346</v>
      </c>
      <c r="AU472" s="9" t="s">
        <v>319</v>
      </c>
      <c r="AV472" s="9" t="s">
        <v>320</v>
      </c>
      <c r="AW472" s="9" t="s">
        <v>781</v>
      </c>
      <c r="AX472" s="9">
        <v>9010600000</v>
      </c>
      <c r="AY472" s="99">
        <v>419</v>
      </c>
      <c r="AZ472" s="12" t="s">
        <v>207</v>
      </c>
      <c r="BA472" s="99">
        <v>30</v>
      </c>
      <c r="BB472" s="12" t="s">
        <v>207</v>
      </c>
      <c r="BC472" s="99">
        <v>33</v>
      </c>
      <c r="BD472" s="12" t="s">
        <v>207</v>
      </c>
      <c r="BE472" s="99">
        <v>84</v>
      </c>
      <c r="BF472" s="12" t="s">
        <v>321</v>
      </c>
      <c r="BG472" s="654">
        <v>83.906000000000006</v>
      </c>
      <c r="BH472" s="12" t="s">
        <v>321</v>
      </c>
      <c r="BI472" s="99">
        <v>43</v>
      </c>
      <c r="BJ472" s="12" t="s">
        <v>321</v>
      </c>
      <c r="BK472" s="754">
        <v>0</v>
      </c>
      <c r="BL472" s="12" t="s">
        <v>321</v>
      </c>
      <c r="BM472" s="754">
        <v>0.375</v>
      </c>
      <c r="BN472" s="12" t="s">
        <v>321</v>
      </c>
      <c r="BO472" s="754">
        <v>2.1800000000000002</v>
      </c>
      <c r="BP472" s="12" t="s">
        <v>321</v>
      </c>
      <c r="BQ472" s="754">
        <v>0.02</v>
      </c>
      <c r="BR472" s="12" t="s">
        <v>321</v>
      </c>
      <c r="BS472" s="654">
        <v>38.331000000000003</v>
      </c>
      <c r="BT472" s="12" t="s">
        <v>321</v>
      </c>
      <c r="BU472" s="654">
        <v>40.905999999999999</v>
      </c>
      <c r="BV472" s="12" t="s">
        <v>321</v>
      </c>
      <c r="BW472" s="9">
        <v>0.42</v>
      </c>
      <c r="BX472" s="9" t="s">
        <v>322</v>
      </c>
      <c r="BY472" s="755">
        <v>165</v>
      </c>
      <c r="BZ472" s="9" t="s">
        <v>315</v>
      </c>
      <c r="CA472" s="755">
        <v>11.8</v>
      </c>
      <c r="CB472" s="9" t="s">
        <v>315</v>
      </c>
      <c r="CC472" s="755">
        <v>13</v>
      </c>
      <c r="CD472" s="9" t="s">
        <v>315</v>
      </c>
      <c r="CE472" s="755">
        <v>191.8</v>
      </c>
      <c r="CF472" s="9" t="s">
        <v>323</v>
      </c>
      <c r="CG472" s="755">
        <v>94.8</v>
      </c>
      <c r="CH472" s="9" t="s">
        <v>323</v>
      </c>
      <c r="CI472" s="9"/>
      <c r="CJ472" s="9"/>
      <c r="CK472" s="9"/>
    </row>
    <row r="473" spans="1:89" s="98" customFormat="1" x14ac:dyDescent="0.25">
      <c r="A473" s="99">
        <v>10104390</v>
      </c>
      <c r="B473" s="99"/>
      <c r="C473" s="772">
        <v>4702</v>
      </c>
      <c r="D473" s="807">
        <v>0.05</v>
      </c>
      <c r="E473" s="772">
        <f t="shared" si="26"/>
        <v>4937</v>
      </c>
      <c r="F473" s="778">
        <v>1.1000000000000001</v>
      </c>
      <c r="G473" s="774">
        <f t="shared" si="27"/>
        <v>5431</v>
      </c>
      <c r="H473" s="776"/>
      <c r="I473" s="758"/>
      <c r="J473" s="776"/>
      <c r="K473" s="786"/>
      <c r="L473" s="9" t="s">
        <v>308</v>
      </c>
      <c r="M473" s="9" t="s">
        <v>3584</v>
      </c>
      <c r="N473" s="9" t="s">
        <v>397</v>
      </c>
      <c r="O473" s="9" t="s">
        <v>310</v>
      </c>
      <c r="P473" s="9" t="s">
        <v>624</v>
      </c>
      <c r="Q473" s="9" t="s">
        <v>625</v>
      </c>
      <c r="R473" s="9" t="s">
        <v>627</v>
      </c>
      <c r="S473" s="9" t="s">
        <v>314</v>
      </c>
      <c r="T473" s="98" t="s">
        <v>210</v>
      </c>
      <c r="U473" s="99" t="s">
        <v>742</v>
      </c>
      <c r="V473" s="99" t="s">
        <v>207</v>
      </c>
      <c r="W473" s="99" t="s">
        <v>646</v>
      </c>
      <c r="X473" s="99" t="s">
        <v>207</v>
      </c>
      <c r="Y473" s="99">
        <v>232</v>
      </c>
      <c r="Z473" s="99" t="s">
        <v>207</v>
      </c>
      <c r="AA473" s="9">
        <v>360</v>
      </c>
      <c r="AB473" s="99" t="s">
        <v>207</v>
      </c>
      <c r="AC473" s="9">
        <v>402</v>
      </c>
      <c r="AD473" s="9" t="s">
        <v>207</v>
      </c>
      <c r="AE473" s="9">
        <v>158</v>
      </c>
      <c r="AF473" s="9" t="s">
        <v>315</v>
      </c>
      <c r="AG473" s="14" t="s">
        <v>338</v>
      </c>
      <c r="AH473" s="14" t="s">
        <v>207</v>
      </c>
      <c r="AI473" s="14" t="s">
        <v>339</v>
      </c>
      <c r="AJ473" s="14" t="s">
        <v>207</v>
      </c>
      <c r="AK473" s="9">
        <v>5</v>
      </c>
      <c r="AL473" s="14" t="s">
        <v>207</v>
      </c>
      <c r="AM473" s="9">
        <v>5</v>
      </c>
      <c r="AN473" s="14" t="s">
        <v>207</v>
      </c>
      <c r="AO473" s="9">
        <v>5</v>
      </c>
      <c r="AP473" s="14" t="s">
        <v>207</v>
      </c>
      <c r="AQ473" s="9">
        <v>30</v>
      </c>
      <c r="AR473" s="14" t="s">
        <v>207</v>
      </c>
      <c r="AS473" s="9" t="s">
        <v>43</v>
      </c>
      <c r="AT473" s="9" t="s">
        <v>346</v>
      </c>
      <c r="AU473" s="9" t="s">
        <v>319</v>
      </c>
      <c r="AV473" s="9" t="s">
        <v>320</v>
      </c>
      <c r="AW473" s="9" t="s">
        <v>782</v>
      </c>
      <c r="AX473" s="9">
        <v>9010600000</v>
      </c>
      <c r="AY473" s="99">
        <v>434</v>
      </c>
      <c r="AZ473" s="12" t="s">
        <v>207</v>
      </c>
      <c r="BA473" s="99">
        <v>30</v>
      </c>
      <c r="BB473" s="12" t="s">
        <v>207</v>
      </c>
      <c r="BC473" s="99">
        <v>33</v>
      </c>
      <c r="BD473" s="12" t="s">
        <v>207</v>
      </c>
      <c r="BE473" s="99">
        <v>89</v>
      </c>
      <c r="BF473" s="12" t="s">
        <v>321</v>
      </c>
      <c r="BG473" s="654">
        <v>88.787999999999997</v>
      </c>
      <c r="BH473" s="12" t="s">
        <v>321</v>
      </c>
      <c r="BI473" s="99">
        <v>46</v>
      </c>
      <c r="BJ473" s="12" t="s">
        <v>321</v>
      </c>
      <c r="BK473" s="754">
        <v>0</v>
      </c>
      <c r="BL473" s="12" t="s">
        <v>321</v>
      </c>
      <c r="BM473" s="754">
        <v>0.35499999999999998</v>
      </c>
      <c r="BN473" s="12" t="s">
        <v>321</v>
      </c>
      <c r="BO473" s="754">
        <v>3</v>
      </c>
      <c r="BP473" s="12" t="s">
        <v>321</v>
      </c>
      <c r="BQ473" s="754">
        <v>0.02</v>
      </c>
      <c r="BR473" s="12" t="s">
        <v>321</v>
      </c>
      <c r="BS473" s="654">
        <v>39.412999999999997</v>
      </c>
      <c r="BT473" s="12" t="s">
        <v>321</v>
      </c>
      <c r="BU473" s="654">
        <v>42.787999999999997</v>
      </c>
      <c r="BV473" s="12" t="s">
        <v>321</v>
      </c>
      <c r="BW473" s="9">
        <v>0.44</v>
      </c>
      <c r="BX473" s="9" t="s">
        <v>322</v>
      </c>
      <c r="BY473" s="755">
        <v>170.9</v>
      </c>
      <c r="BZ473" s="9" t="s">
        <v>315</v>
      </c>
      <c r="CA473" s="755">
        <v>11.8</v>
      </c>
      <c r="CB473" s="9" t="s">
        <v>315</v>
      </c>
      <c r="CC473" s="755">
        <v>13</v>
      </c>
      <c r="CD473" s="9" t="s">
        <v>315</v>
      </c>
      <c r="CE473" s="755">
        <v>202.8</v>
      </c>
      <c r="CF473" s="9" t="s">
        <v>323</v>
      </c>
      <c r="CG473" s="755">
        <v>101.4</v>
      </c>
      <c r="CH473" s="9" t="s">
        <v>323</v>
      </c>
      <c r="CI473" s="9"/>
      <c r="CJ473" s="9"/>
      <c r="CK473" s="9"/>
    </row>
    <row r="474" spans="1:89" s="98" customFormat="1" x14ac:dyDescent="0.25">
      <c r="A474" s="99">
        <v>10104391</v>
      </c>
      <c r="B474" s="99"/>
      <c r="C474" s="772">
        <v>5014</v>
      </c>
      <c r="D474" s="807">
        <v>0.05</v>
      </c>
      <c r="E474" s="772">
        <f t="shared" si="26"/>
        <v>5265</v>
      </c>
      <c r="F474" s="778">
        <v>1.1000000000000001</v>
      </c>
      <c r="G474" s="774">
        <f t="shared" si="27"/>
        <v>5792</v>
      </c>
      <c r="H474" s="776"/>
      <c r="I474" s="758"/>
      <c r="J474" s="776"/>
      <c r="K474" s="786"/>
      <c r="L474" s="9" t="s">
        <v>308</v>
      </c>
      <c r="M474" s="9" t="s">
        <v>3585</v>
      </c>
      <c r="N474" s="9" t="s">
        <v>397</v>
      </c>
      <c r="O474" s="9" t="s">
        <v>310</v>
      </c>
      <c r="P474" s="9" t="s">
        <v>624</v>
      </c>
      <c r="Q474" s="9" t="s">
        <v>625</v>
      </c>
      <c r="R474" s="9" t="s">
        <v>627</v>
      </c>
      <c r="S474" s="9" t="s">
        <v>314</v>
      </c>
      <c r="T474" s="98" t="s">
        <v>210</v>
      </c>
      <c r="U474" s="99" t="s">
        <v>743</v>
      </c>
      <c r="V474" s="99" t="s">
        <v>207</v>
      </c>
      <c r="W474" s="99" t="s">
        <v>650</v>
      </c>
      <c r="X474" s="99" t="s">
        <v>207</v>
      </c>
      <c r="Y474" s="99">
        <v>243</v>
      </c>
      <c r="Z474" s="99" t="s">
        <v>207</v>
      </c>
      <c r="AA474" s="9">
        <v>380</v>
      </c>
      <c r="AB474" s="99" t="s">
        <v>207</v>
      </c>
      <c r="AC474" s="9">
        <v>424</v>
      </c>
      <c r="AD474" s="9" t="s">
        <v>207</v>
      </c>
      <c r="AE474" s="9">
        <v>167</v>
      </c>
      <c r="AF474" s="9" t="s">
        <v>315</v>
      </c>
      <c r="AG474" s="14" t="s">
        <v>340</v>
      </c>
      <c r="AH474" s="14" t="s">
        <v>207</v>
      </c>
      <c r="AI474" s="14" t="s">
        <v>341</v>
      </c>
      <c r="AJ474" s="14" t="s">
        <v>207</v>
      </c>
      <c r="AK474" s="9">
        <v>5</v>
      </c>
      <c r="AL474" s="14" t="s">
        <v>207</v>
      </c>
      <c r="AM474" s="9">
        <v>5</v>
      </c>
      <c r="AN474" s="14" t="s">
        <v>207</v>
      </c>
      <c r="AO474" s="9">
        <v>5</v>
      </c>
      <c r="AP474" s="14" t="s">
        <v>207</v>
      </c>
      <c r="AQ474" s="9">
        <v>30</v>
      </c>
      <c r="AR474" s="14" t="s">
        <v>207</v>
      </c>
      <c r="AS474" s="9" t="s">
        <v>43</v>
      </c>
      <c r="AT474" s="9" t="s">
        <v>346</v>
      </c>
      <c r="AU474" s="9" t="s">
        <v>319</v>
      </c>
      <c r="AV474" s="9" t="s">
        <v>320</v>
      </c>
      <c r="AW474" s="9" t="s">
        <v>783</v>
      </c>
      <c r="AX474" s="9">
        <v>9010600000</v>
      </c>
      <c r="AY474" s="99">
        <v>452</v>
      </c>
      <c r="AZ474" s="12" t="s">
        <v>207</v>
      </c>
      <c r="BA474" s="99">
        <v>30</v>
      </c>
      <c r="BB474" s="12" t="s">
        <v>207</v>
      </c>
      <c r="BC474" s="99">
        <v>33</v>
      </c>
      <c r="BD474" s="12" t="s">
        <v>207</v>
      </c>
      <c r="BE474" s="99">
        <v>93</v>
      </c>
      <c r="BF474" s="12" t="s">
        <v>321</v>
      </c>
      <c r="BG474" s="654">
        <v>92.257000000000005</v>
      </c>
      <c r="BH474" s="12" t="s">
        <v>321</v>
      </c>
      <c r="BI474" s="99">
        <v>48</v>
      </c>
      <c r="BJ474" s="12" t="s">
        <v>321</v>
      </c>
      <c r="BK474" s="754">
        <v>0</v>
      </c>
      <c r="BL474" s="12" t="s">
        <v>321</v>
      </c>
      <c r="BM474" s="754">
        <v>0.38200000000000001</v>
      </c>
      <c r="BN474" s="12" t="s">
        <v>321</v>
      </c>
      <c r="BO474" s="754">
        <v>3</v>
      </c>
      <c r="BP474" s="12" t="s">
        <v>321</v>
      </c>
      <c r="BQ474" s="754">
        <v>0.02</v>
      </c>
      <c r="BR474" s="12" t="s">
        <v>321</v>
      </c>
      <c r="BS474" s="654">
        <v>40.854999999999997</v>
      </c>
      <c r="BT474" s="12" t="s">
        <v>321</v>
      </c>
      <c r="BU474" s="654">
        <v>44.256999999999998</v>
      </c>
      <c r="BV474" s="12" t="s">
        <v>321</v>
      </c>
      <c r="BW474" s="9">
        <v>0.46</v>
      </c>
      <c r="BX474" s="9" t="s">
        <v>322</v>
      </c>
      <c r="BY474" s="755">
        <v>178</v>
      </c>
      <c r="BZ474" s="9" t="s">
        <v>315</v>
      </c>
      <c r="CA474" s="755">
        <v>11.8</v>
      </c>
      <c r="CB474" s="9" t="s">
        <v>315</v>
      </c>
      <c r="CC474" s="755">
        <v>13</v>
      </c>
      <c r="CD474" s="9" t="s">
        <v>315</v>
      </c>
      <c r="CE474" s="755">
        <v>211.6</v>
      </c>
      <c r="CF474" s="9" t="s">
        <v>323</v>
      </c>
      <c r="CG474" s="755">
        <v>105.8</v>
      </c>
      <c r="CH474" s="9" t="s">
        <v>323</v>
      </c>
      <c r="CI474" s="9"/>
      <c r="CJ474" s="9"/>
      <c r="CK474" s="9"/>
    </row>
    <row r="475" spans="1:89" s="98" customFormat="1" x14ac:dyDescent="0.25">
      <c r="A475" s="99">
        <v>10103721</v>
      </c>
      <c r="B475" s="99"/>
      <c r="C475" s="772">
        <v>2879</v>
      </c>
      <c r="D475" s="807">
        <v>0.05</v>
      </c>
      <c r="E475" s="772">
        <f t="shared" si="26"/>
        <v>3023</v>
      </c>
      <c r="F475" s="778">
        <v>1.1000000000000001</v>
      </c>
      <c r="G475" s="774">
        <f t="shared" si="27"/>
        <v>3325</v>
      </c>
      <c r="H475" s="776"/>
      <c r="I475" s="758"/>
      <c r="J475" s="776"/>
      <c r="K475" s="786"/>
      <c r="L475" s="9" t="s">
        <v>308</v>
      </c>
      <c r="M475" s="9" t="s">
        <v>3586</v>
      </c>
      <c r="N475" s="9" t="s">
        <v>309</v>
      </c>
      <c r="O475" s="9" t="s">
        <v>310</v>
      </c>
      <c r="P475" s="9" t="s">
        <v>624</v>
      </c>
      <c r="Q475" s="9" t="s">
        <v>625</v>
      </c>
      <c r="R475" s="9" t="s">
        <v>627</v>
      </c>
      <c r="S475" s="9" t="s">
        <v>314</v>
      </c>
      <c r="T475" s="98" t="s">
        <v>210</v>
      </c>
      <c r="U475" s="99" t="s">
        <v>735</v>
      </c>
      <c r="V475" s="99" t="s">
        <v>207</v>
      </c>
      <c r="W475" s="99" t="s">
        <v>632</v>
      </c>
      <c r="X475" s="99" t="s">
        <v>207</v>
      </c>
      <c r="Y475" s="99">
        <v>142</v>
      </c>
      <c r="Z475" s="99" t="s">
        <v>207</v>
      </c>
      <c r="AA475" s="9">
        <v>200</v>
      </c>
      <c r="AB475" s="99" t="s">
        <v>207</v>
      </c>
      <c r="AC475" s="9">
        <v>218</v>
      </c>
      <c r="AD475" s="9" t="s">
        <v>207</v>
      </c>
      <c r="AE475" s="9">
        <v>86</v>
      </c>
      <c r="AF475" s="9" t="s">
        <v>315</v>
      </c>
      <c r="AG475" s="14" t="s">
        <v>316</v>
      </c>
      <c r="AH475" s="14" t="s">
        <v>207</v>
      </c>
      <c r="AI475" s="14" t="s">
        <v>317</v>
      </c>
      <c r="AJ475" s="14" t="s">
        <v>207</v>
      </c>
      <c r="AK475" s="9">
        <v>5</v>
      </c>
      <c r="AL475" s="14" t="s">
        <v>207</v>
      </c>
      <c r="AM475" s="9">
        <v>5</v>
      </c>
      <c r="AN475" s="14" t="s">
        <v>207</v>
      </c>
      <c r="AO475" s="9">
        <v>5</v>
      </c>
      <c r="AP475" s="14" t="s">
        <v>207</v>
      </c>
      <c r="AQ475" s="9">
        <v>30</v>
      </c>
      <c r="AR475" s="14" t="s">
        <v>207</v>
      </c>
      <c r="AS475" s="9" t="s">
        <v>41</v>
      </c>
      <c r="AT475" s="9" t="s">
        <v>344</v>
      </c>
      <c r="AU475" s="9" t="s">
        <v>319</v>
      </c>
      <c r="AV475" s="9" t="s">
        <v>320</v>
      </c>
      <c r="AW475" s="9" t="s">
        <v>784</v>
      </c>
      <c r="AX475" s="9">
        <v>9010600000</v>
      </c>
      <c r="AY475" s="99">
        <v>270</v>
      </c>
      <c r="AZ475" s="12" t="s">
        <v>207</v>
      </c>
      <c r="BA475" s="99">
        <v>23</v>
      </c>
      <c r="BB475" s="12" t="s">
        <v>207</v>
      </c>
      <c r="BC475" s="99">
        <v>21</v>
      </c>
      <c r="BD475" s="12" t="s">
        <v>207</v>
      </c>
      <c r="BE475" s="99">
        <v>35</v>
      </c>
      <c r="BF475" s="12" t="s">
        <v>321</v>
      </c>
      <c r="BG475" s="654">
        <v>34.841000000000001</v>
      </c>
      <c r="BH475" s="12" t="s">
        <v>321</v>
      </c>
      <c r="BI475" s="99">
        <v>27</v>
      </c>
      <c r="BJ475" s="12" t="s">
        <v>321</v>
      </c>
      <c r="BK475" s="754">
        <v>0</v>
      </c>
      <c r="BL475" s="12" t="s">
        <v>321</v>
      </c>
      <c r="BM475" s="754">
        <v>0.129</v>
      </c>
      <c r="BN475" s="12" t="s">
        <v>321</v>
      </c>
      <c r="BO475" s="754">
        <v>7.7119999999999997</v>
      </c>
      <c r="BP475" s="12" t="s">
        <v>321</v>
      </c>
      <c r="BQ475" s="754">
        <v>0</v>
      </c>
      <c r="BR475" s="12" t="s">
        <v>321</v>
      </c>
      <c r="BS475" s="654">
        <v>0</v>
      </c>
      <c r="BT475" s="12" t="s">
        <v>321</v>
      </c>
      <c r="BU475" s="654">
        <v>7.8410000000000002</v>
      </c>
      <c r="BV475" s="12" t="s">
        <v>321</v>
      </c>
      <c r="BW475" s="9">
        <v>0.13</v>
      </c>
      <c r="BX475" s="9" t="s">
        <v>322</v>
      </c>
      <c r="BY475" s="755">
        <v>106.3</v>
      </c>
      <c r="BZ475" s="9" t="s">
        <v>315</v>
      </c>
      <c r="CA475" s="755">
        <v>9.1</v>
      </c>
      <c r="CB475" s="9" t="s">
        <v>315</v>
      </c>
      <c r="CC475" s="755">
        <v>8.3000000000000007</v>
      </c>
      <c r="CD475" s="9" t="s">
        <v>315</v>
      </c>
      <c r="CE475" s="755">
        <v>75</v>
      </c>
      <c r="CF475" s="9" t="s">
        <v>323</v>
      </c>
      <c r="CG475" s="755">
        <v>59.5</v>
      </c>
      <c r="CH475" s="9" t="s">
        <v>323</v>
      </c>
      <c r="CI475" s="9"/>
      <c r="CJ475" s="9"/>
      <c r="CK475" s="9"/>
    </row>
    <row r="476" spans="1:89" s="98" customFormat="1" x14ac:dyDescent="0.25">
      <c r="A476" s="99">
        <v>10103722</v>
      </c>
      <c r="B476" s="99"/>
      <c r="C476" s="772">
        <v>3077</v>
      </c>
      <c r="D476" s="807">
        <v>0.05</v>
      </c>
      <c r="E476" s="772">
        <f t="shared" si="26"/>
        <v>3231</v>
      </c>
      <c r="F476" s="778">
        <v>1.1000000000000001</v>
      </c>
      <c r="G476" s="774">
        <f t="shared" si="27"/>
        <v>3554</v>
      </c>
      <c r="H476" s="776"/>
      <c r="I476" s="758"/>
      <c r="J476" s="776"/>
      <c r="K476" s="786"/>
      <c r="L476" s="9" t="s">
        <v>308</v>
      </c>
      <c r="M476" s="9" t="s">
        <v>3587</v>
      </c>
      <c r="N476" s="9" t="s">
        <v>309</v>
      </c>
      <c r="O476" s="9" t="s">
        <v>310</v>
      </c>
      <c r="P476" s="9" t="s">
        <v>624</v>
      </c>
      <c r="Q476" s="9" t="s">
        <v>625</v>
      </c>
      <c r="R476" s="9" t="s">
        <v>627</v>
      </c>
      <c r="S476" s="9" t="s">
        <v>314</v>
      </c>
      <c r="T476" s="98" t="s">
        <v>210</v>
      </c>
      <c r="U476" s="99" t="s">
        <v>736</v>
      </c>
      <c r="V476" s="99" t="s">
        <v>207</v>
      </c>
      <c r="W476" s="99" t="s">
        <v>634</v>
      </c>
      <c r="X476" s="99" t="s">
        <v>207</v>
      </c>
      <c r="Y476" s="99">
        <v>153</v>
      </c>
      <c r="Z476" s="99" t="s">
        <v>207</v>
      </c>
      <c r="AA476" s="9">
        <v>220</v>
      </c>
      <c r="AB476" s="99" t="s">
        <v>207</v>
      </c>
      <c r="AC476" s="9">
        <v>241</v>
      </c>
      <c r="AD476" s="9" t="s">
        <v>207</v>
      </c>
      <c r="AE476" s="9">
        <v>95</v>
      </c>
      <c r="AF476" s="9" t="s">
        <v>315</v>
      </c>
      <c r="AG476" s="14" t="s">
        <v>324</v>
      </c>
      <c r="AH476" s="14" t="s">
        <v>207</v>
      </c>
      <c r="AI476" s="14" t="s">
        <v>325</v>
      </c>
      <c r="AJ476" s="14" t="s">
        <v>207</v>
      </c>
      <c r="AK476" s="9">
        <v>5</v>
      </c>
      <c r="AL476" s="14" t="s">
        <v>207</v>
      </c>
      <c r="AM476" s="9">
        <v>5</v>
      </c>
      <c r="AN476" s="14" t="s">
        <v>207</v>
      </c>
      <c r="AO476" s="9">
        <v>5</v>
      </c>
      <c r="AP476" s="14" t="s">
        <v>207</v>
      </c>
      <c r="AQ476" s="9">
        <v>30</v>
      </c>
      <c r="AR476" s="14" t="s">
        <v>207</v>
      </c>
      <c r="AS476" s="9" t="s">
        <v>41</v>
      </c>
      <c r="AT476" s="9" t="s">
        <v>344</v>
      </c>
      <c r="AU476" s="9" t="s">
        <v>319</v>
      </c>
      <c r="AV476" s="9" t="s">
        <v>320</v>
      </c>
      <c r="AW476" s="9" t="s">
        <v>785</v>
      </c>
      <c r="AX476" s="9">
        <v>9010600000</v>
      </c>
      <c r="AY476" s="99">
        <v>290</v>
      </c>
      <c r="AZ476" s="12" t="s">
        <v>207</v>
      </c>
      <c r="BA476" s="99">
        <v>23</v>
      </c>
      <c r="BB476" s="12" t="s">
        <v>207</v>
      </c>
      <c r="BC476" s="99">
        <v>21</v>
      </c>
      <c r="BD476" s="12" t="s">
        <v>207</v>
      </c>
      <c r="BE476" s="99">
        <v>38</v>
      </c>
      <c r="BF476" s="12" t="s">
        <v>321</v>
      </c>
      <c r="BG476" s="654">
        <v>37.552999999999997</v>
      </c>
      <c r="BH476" s="12" t="s">
        <v>321</v>
      </c>
      <c r="BI476" s="99">
        <v>29</v>
      </c>
      <c r="BJ476" s="12" t="s">
        <v>321</v>
      </c>
      <c r="BK476" s="754">
        <v>0</v>
      </c>
      <c r="BL476" s="12" t="s">
        <v>321</v>
      </c>
      <c r="BM476" s="754">
        <v>0.129</v>
      </c>
      <c r="BN476" s="12" t="s">
        <v>321</v>
      </c>
      <c r="BO476" s="754">
        <v>8.4239999999999995</v>
      </c>
      <c r="BP476" s="12" t="s">
        <v>321</v>
      </c>
      <c r="BQ476" s="754">
        <v>0</v>
      </c>
      <c r="BR476" s="12" t="s">
        <v>321</v>
      </c>
      <c r="BS476" s="654">
        <v>0</v>
      </c>
      <c r="BT476" s="12" t="s">
        <v>321</v>
      </c>
      <c r="BU476" s="654">
        <v>8.5530000000000008</v>
      </c>
      <c r="BV476" s="12" t="s">
        <v>321</v>
      </c>
      <c r="BW476" s="9">
        <v>0.14000000000000001</v>
      </c>
      <c r="BX476" s="9" t="s">
        <v>322</v>
      </c>
      <c r="BY476" s="755">
        <v>114.2</v>
      </c>
      <c r="BZ476" s="9" t="s">
        <v>315</v>
      </c>
      <c r="CA476" s="755">
        <v>9.1</v>
      </c>
      <c r="CB476" s="9" t="s">
        <v>315</v>
      </c>
      <c r="CC476" s="755">
        <v>8.3000000000000007</v>
      </c>
      <c r="CD476" s="9" t="s">
        <v>315</v>
      </c>
      <c r="CE476" s="755">
        <v>79.400000000000006</v>
      </c>
      <c r="CF476" s="9" t="s">
        <v>323</v>
      </c>
      <c r="CG476" s="755">
        <v>63.9</v>
      </c>
      <c r="CH476" s="9" t="s">
        <v>323</v>
      </c>
      <c r="CI476" s="9"/>
      <c r="CJ476" s="9"/>
      <c r="CK476" s="9"/>
    </row>
    <row r="477" spans="1:89" s="98" customFormat="1" x14ac:dyDescent="0.25">
      <c r="A477" s="99">
        <v>10103723</v>
      </c>
      <c r="B477" s="99"/>
      <c r="C477" s="772">
        <v>3290</v>
      </c>
      <c r="D477" s="807">
        <v>0.05</v>
      </c>
      <c r="E477" s="772">
        <f t="shared" si="26"/>
        <v>3455</v>
      </c>
      <c r="F477" s="778">
        <v>1.1000000000000001</v>
      </c>
      <c r="G477" s="774">
        <f t="shared" si="27"/>
        <v>3801</v>
      </c>
      <c r="H477" s="776"/>
      <c r="I477" s="758"/>
      <c r="J477" s="776"/>
      <c r="K477" s="786"/>
      <c r="L477" s="9" t="s">
        <v>308</v>
      </c>
      <c r="M477" s="9" t="s">
        <v>3588</v>
      </c>
      <c r="N477" s="9" t="s">
        <v>309</v>
      </c>
      <c r="O477" s="9" t="s">
        <v>310</v>
      </c>
      <c r="P477" s="9" t="s">
        <v>624</v>
      </c>
      <c r="Q477" s="9" t="s">
        <v>625</v>
      </c>
      <c r="R477" s="9" t="s">
        <v>627</v>
      </c>
      <c r="S477" s="9" t="s">
        <v>314</v>
      </c>
      <c r="T477" s="98" t="s">
        <v>210</v>
      </c>
      <c r="U477" s="99" t="s">
        <v>737</v>
      </c>
      <c r="V477" s="99" t="s">
        <v>207</v>
      </c>
      <c r="W477" s="99" t="s">
        <v>636</v>
      </c>
      <c r="X477" s="99" t="s">
        <v>207</v>
      </c>
      <c r="Y477" s="99">
        <v>164</v>
      </c>
      <c r="Z477" s="99" t="s">
        <v>207</v>
      </c>
      <c r="AA477" s="9">
        <v>240</v>
      </c>
      <c r="AB477" s="99" t="s">
        <v>207</v>
      </c>
      <c r="AC477" s="9">
        <v>264</v>
      </c>
      <c r="AD477" s="9" t="s">
        <v>207</v>
      </c>
      <c r="AE477" s="9">
        <v>104</v>
      </c>
      <c r="AF477" s="9" t="s">
        <v>315</v>
      </c>
      <c r="AG477" s="14" t="s">
        <v>326</v>
      </c>
      <c r="AH477" s="14" t="s">
        <v>207</v>
      </c>
      <c r="AI477" s="14" t="s">
        <v>327</v>
      </c>
      <c r="AJ477" s="14" t="s">
        <v>207</v>
      </c>
      <c r="AK477" s="9">
        <v>5</v>
      </c>
      <c r="AL477" s="14" t="s">
        <v>207</v>
      </c>
      <c r="AM477" s="9">
        <v>5</v>
      </c>
      <c r="AN477" s="14" t="s">
        <v>207</v>
      </c>
      <c r="AO477" s="9">
        <v>5</v>
      </c>
      <c r="AP477" s="14" t="s">
        <v>207</v>
      </c>
      <c r="AQ477" s="9">
        <v>30</v>
      </c>
      <c r="AR477" s="14" t="s">
        <v>207</v>
      </c>
      <c r="AS477" s="9" t="s">
        <v>41</v>
      </c>
      <c r="AT477" s="9" t="s">
        <v>344</v>
      </c>
      <c r="AU477" s="9" t="s">
        <v>319</v>
      </c>
      <c r="AV477" s="9" t="s">
        <v>320</v>
      </c>
      <c r="AW477" s="9" t="s">
        <v>786</v>
      </c>
      <c r="AX477" s="9">
        <v>9010600000</v>
      </c>
      <c r="AY477" s="99">
        <v>310</v>
      </c>
      <c r="AZ477" s="12" t="s">
        <v>207</v>
      </c>
      <c r="BA477" s="99">
        <v>23</v>
      </c>
      <c r="BB477" s="12" t="s">
        <v>207</v>
      </c>
      <c r="BC477" s="99">
        <v>21</v>
      </c>
      <c r="BD477" s="12" t="s">
        <v>207</v>
      </c>
      <c r="BE477" s="99">
        <v>41</v>
      </c>
      <c r="BF477" s="12" t="s">
        <v>321</v>
      </c>
      <c r="BG477" s="654">
        <v>40.643999999999998</v>
      </c>
      <c r="BH477" s="12" t="s">
        <v>321</v>
      </c>
      <c r="BI477" s="99">
        <v>31</v>
      </c>
      <c r="BJ477" s="12" t="s">
        <v>321</v>
      </c>
      <c r="BK477" s="754">
        <v>0</v>
      </c>
      <c r="BL477" s="12" t="s">
        <v>321</v>
      </c>
      <c r="BM477" s="754">
        <v>0.14799999999999999</v>
      </c>
      <c r="BN477" s="12" t="s">
        <v>321</v>
      </c>
      <c r="BO477" s="754">
        <v>9.4960000000000004</v>
      </c>
      <c r="BP477" s="12" t="s">
        <v>321</v>
      </c>
      <c r="BQ477" s="754">
        <v>0</v>
      </c>
      <c r="BR477" s="12" t="s">
        <v>321</v>
      </c>
      <c r="BS477" s="654">
        <v>0</v>
      </c>
      <c r="BT477" s="12" t="s">
        <v>321</v>
      </c>
      <c r="BU477" s="654">
        <v>9.6440000000000001</v>
      </c>
      <c r="BV477" s="12" t="s">
        <v>321</v>
      </c>
      <c r="BW477" s="9">
        <v>0.15</v>
      </c>
      <c r="BX477" s="9" t="s">
        <v>322</v>
      </c>
      <c r="BY477" s="755">
        <v>122</v>
      </c>
      <c r="BZ477" s="9" t="s">
        <v>315</v>
      </c>
      <c r="CA477" s="755">
        <v>9.1</v>
      </c>
      <c r="CB477" s="9" t="s">
        <v>315</v>
      </c>
      <c r="CC477" s="755">
        <v>8.3000000000000007</v>
      </c>
      <c r="CD477" s="9" t="s">
        <v>315</v>
      </c>
      <c r="CE477" s="755">
        <v>86</v>
      </c>
      <c r="CF477" s="9" t="s">
        <v>323</v>
      </c>
      <c r="CG477" s="755">
        <v>68.3</v>
      </c>
      <c r="CH477" s="9" t="s">
        <v>323</v>
      </c>
      <c r="CI477" s="9"/>
      <c r="CJ477" s="9"/>
      <c r="CK477" s="9"/>
    </row>
    <row r="478" spans="1:89" s="98" customFormat="1" x14ac:dyDescent="0.25">
      <c r="A478" s="99">
        <v>10101176</v>
      </c>
      <c r="B478" s="99"/>
      <c r="C478" s="772">
        <v>3518</v>
      </c>
      <c r="D478" s="807">
        <v>0.05</v>
      </c>
      <c r="E478" s="772">
        <f t="shared" si="26"/>
        <v>3694</v>
      </c>
      <c r="F478" s="778">
        <v>1.1000000000000001</v>
      </c>
      <c r="G478" s="774">
        <f t="shared" si="27"/>
        <v>4063</v>
      </c>
      <c r="H478" s="776"/>
      <c r="I478" s="758"/>
      <c r="J478" s="776"/>
      <c r="K478" s="786"/>
      <c r="L478" s="9" t="s">
        <v>308</v>
      </c>
      <c r="M478" s="9" t="s">
        <v>3589</v>
      </c>
      <c r="N478" s="9" t="s">
        <v>309</v>
      </c>
      <c r="O478" s="9" t="s">
        <v>310</v>
      </c>
      <c r="P478" s="9" t="s">
        <v>624</v>
      </c>
      <c r="Q478" s="9" t="s">
        <v>625</v>
      </c>
      <c r="R478" s="9" t="s">
        <v>627</v>
      </c>
      <c r="S478" s="9" t="s">
        <v>314</v>
      </c>
      <c r="T478" s="98" t="s">
        <v>210</v>
      </c>
      <c r="U478" s="99">
        <v>141</v>
      </c>
      <c r="V478" s="99" t="s">
        <v>207</v>
      </c>
      <c r="W478" s="99">
        <v>250</v>
      </c>
      <c r="X478" s="99" t="s">
        <v>207</v>
      </c>
      <c r="Y478" s="99">
        <v>176</v>
      </c>
      <c r="Z478" s="99" t="s">
        <v>207</v>
      </c>
      <c r="AA478" s="9">
        <v>260</v>
      </c>
      <c r="AB478" s="99" t="s">
        <v>207</v>
      </c>
      <c r="AC478" s="9">
        <v>287</v>
      </c>
      <c r="AD478" s="9" t="s">
        <v>207</v>
      </c>
      <c r="AE478" s="9">
        <v>113</v>
      </c>
      <c r="AF478" s="9" t="s">
        <v>315</v>
      </c>
      <c r="AG478" s="14" t="s">
        <v>328</v>
      </c>
      <c r="AH478" s="14" t="s">
        <v>207</v>
      </c>
      <c r="AI478" s="14" t="s">
        <v>329</v>
      </c>
      <c r="AJ478" s="14" t="s">
        <v>207</v>
      </c>
      <c r="AK478" s="9">
        <v>5</v>
      </c>
      <c r="AL478" s="14" t="s">
        <v>207</v>
      </c>
      <c r="AM478" s="9">
        <v>5</v>
      </c>
      <c r="AN478" s="14" t="s">
        <v>207</v>
      </c>
      <c r="AO478" s="9">
        <v>5</v>
      </c>
      <c r="AP478" s="14" t="s">
        <v>207</v>
      </c>
      <c r="AQ478" s="9">
        <v>30</v>
      </c>
      <c r="AR478" s="14" t="s">
        <v>207</v>
      </c>
      <c r="AS478" s="9" t="s">
        <v>41</v>
      </c>
      <c r="AT478" s="9" t="s">
        <v>344</v>
      </c>
      <c r="AU478" s="9" t="s">
        <v>319</v>
      </c>
      <c r="AV478" s="9" t="s">
        <v>320</v>
      </c>
      <c r="AW478" s="9" t="s">
        <v>787</v>
      </c>
      <c r="AX478" s="9">
        <v>9010600000</v>
      </c>
      <c r="AY478" s="99">
        <v>330</v>
      </c>
      <c r="AZ478" s="12" t="s">
        <v>207</v>
      </c>
      <c r="BA478" s="99">
        <v>23</v>
      </c>
      <c r="BB478" s="12" t="s">
        <v>207</v>
      </c>
      <c r="BC478" s="99">
        <v>21</v>
      </c>
      <c r="BD478" s="12" t="s">
        <v>207</v>
      </c>
      <c r="BE478" s="99">
        <v>43</v>
      </c>
      <c r="BF478" s="12" t="s">
        <v>321</v>
      </c>
      <c r="BG478" s="654">
        <v>42.875999999999998</v>
      </c>
      <c r="BH478" s="12" t="s">
        <v>321</v>
      </c>
      <c r="BI478" s="99">
        <v>33</v>
      </c>
      <c r="BJ478" s="12" t="s">
        <v>321</v>
      </c>
      <c r="BK478" s="754">
        <v>0</v>
      </c>
      <c r="BL478" s="12" t="s">
        <v>321</v>
      </c>
      <c r="BM478" s="754">
        <v>0.14799999999999999</v>
      </c>
      <c r="BN478" s="12" t="s">
        <v>321</v>
      </c>
      <c r="BO478" s="754">
        <v>9.7279999999999998</v>
      </c>
      <c r="BP478" s="12" t="s">
        <v>321</v>
      </c>
      <c r="BQ478" s="754">
        <v>0</v>
      </c>
      <c r="BR478" s="12" t="s">
        <v>321</v>
      </c>
      <c r="BS478" s="654">
        <v>0</v>
      </c>
      <c r="BT478" s="12" t="s">
        <v>321</v>
      </c>
      <c r="BU478" s="654">
        <v>9.8759999999999994</v>
      </c>
      <c r="BV478" s="12" t="s">
        <v>321</v>
      </c>
      <c r="BW478" s="9">
        <v>0.16</v>
      </c>
      <c r="BX478" s="9" t="s">
        <v>322</v>
      </c>
      <c r="BY478" s="755">
        <v>129.9</v>
      </c>
      <c r="BZ478" s="9" t="s">
        <v>315</v>
      </c>
      <c r="CA478" s="755">
        <v>9.1</v>
      </c>
      <c r="CB478" s="9" t="s">
        <v>315</v>
      </c>
      <c r="CC478" s="755">
        <v>8.3000000000000007</v>
      </c>
      <c r="CD478" s="9" t="s">
        <v>315</v>
      </c>
      <c r="CE478" s="755">
        <v>90.4</v>
      </c>
      <c r="CF478" s="9" t="s">
        <v>323</v>
      </c>
      <c r="CG478" s="755">
        <v>72.8</v>
      </c>
      <c r="CH478" s="9" t="s">
        <v>323</v>
      </c>
      <c r="CI478" s="9"/>
      <c r="CJ478" s="9"/>
      <c r="CK478" s="9"/>
    </row>
    <row r="479" spans="1:89" s="98" customFormat="1" x14ac:dyDescent="0.25">
      <c r="A479" s="99">
        <v>10103724</v>
      </c>
      <c r="B479" s="99"/>
      <c r="C479" s="772">
        <v>3757</v>
      </c>
      <c r="D479" s="807">
        <v>0.05</v>
      </c>
      <c r="E479" s="772">
        <f t="shared" si="26"/>
        <v>3945</v>
      </c>
      <c r="F479" s="778">
        <v>1.1000000000000001</v>
      </c>
      <c r="G479" s="774">
        <f t="shared" si="27"/>
        <v>4340</v>
      </c>
      <c r="H479" s="776"/>
      <c r="I479" s="758"/>
      <c r="J479" s="776"/>
      <c r="K479" s="786"/>
      <c r="L479" s="9" t="s">
        <v>308</v>
      </c>
      <c r="M479" s="9" t="s">
        <v>3590</v>
      </c>
      <c r="N479" s="9" t="s">
        <v>309</v>
      </c>
      <c r="O479" s="9" t="s">
        <v>310</v>
      </c>
      <c r="P479" s="9" t="s">
        <v>624</v>
      </c>
      <c r="Q479" s="9" t="s">
        <v>625</v>
      </c>
      <c r="R479" s="9" t="s">
        <v>627</v>
      </c>
      <c r="S479" s="9" t="s">
        <v>314</v>
      </c>
      <c r="T479" s="98" t="s">
        <v>210</v>
      </c>
      <c r="U479" s="99" t="s">
        <v>738</v>
      </c>
      <c r="V479" s="99" t="s">
        <v>207</v>
      </c>
      <c r="W479" s="99" t="s">
        <v>638</v>
      </c>
      <c r="X479" s="99" t="s">
        <v>207</v>
      </c>
      <c r="Y479" s="99">
        <v>187</v>
      </c>
      <c r="Z479" s="99" t="s">
        <v>207</v>
      </c>
      <c r="AA479" s="9">
        <v>280</v>
      </c>
      <c r="AB479" s="99" t="s">
        <v>207</v>
      </c>
      <c r="AC479" s="9">
        <v>310</v>
      </c>
      <c r="AD479" s="9" t="s">
        <v>207</v>
      </c>
      <c r="AE479" s="9">
        <v>122</v>
      </c>
      <c r="AF479" s="9" t="s">
        <v>315</v>
      </c>
      <c r="AG479" s="14" t="s">
        <v>330</v>
      </c>
      <c r="AH479" s="14" t="s">
        <v>207</v>
      </c>
      <c r="AI479" s="14" t="s">
        <v>331</v>
      </c>
      <c r="AJ479" s="14" t="s">
        <v>207</v>
      </c>
      <c r="AK479" s="9">
        <v>5</v>
      </c>
      <c r="AL479" s="14" t="s">
        <v>207</v>
      </c>
      <c r="AM479" s="9">
        <v>5</v>
      </c>
      <c r="AN479" s="14" t="s">
        <v>207</v>
      </c>
      <c r="AO479" s="9">
        <v>5</v>
      </c>
      <c r="AP479" s="14" t="s">
        <v>207</v>
      </c>
      <c r="AQ479" s="9">
        <v>30</v>
      </c>
      <c r="AR479" s="14" t="s">
        <v>207</v>
      </c>
      <c r="AS479" s="9" t="s">
        <v>41</v>
      </c>
      <c r="AT479" s="9" t="s">
        <v>344</v>
      </c>
      <c r="AU479" s="9" t="s">
        <v>319</v>
      </c>
      <c r="AV479" s="9" t="s">
        <v>320</v>
      </c>
      <c r="AW479" s="9" t="s">
        <v>788</v>
      </c>
      <c r="AX479" s="9">
        <v>9010600000</v>
      </c>
      <c r="AY479" s="99">
        <v>350</v>
      </c>
      <c r="AZ479" s="12" t="s">
        <v>207</v>
      </c>
      <c r="BA479" s="99">
        <v>23</v>
      </c>
      <c r="BB479" s="12" t="s">
        <v>207</v>
      </c>
      <c r="BC479" s="99">
        <v>21</v>
      </c>
      <c r="BD479" s="12" t="s">
        <v>207</v>
      </c>
      <c r="BE479" s="99">
        <v>45</v>
      </c>
      <c r="BF479" s="12" t="s">
        <v>321</v>
      </c>
      <c r="BG479" s="654">
        <v>44.667999999999999</v>
      </c>
      <c r="BH479" s="12" t="s">
        <v>321</v>
      </c>
      <c r="BI479" s="99">
        <v>36</v>
      </c>
      <c r="BJ479" s="12" t="s">
        <v>321</v>
      </c>
      <c r="BK479" s="754">
        <v>0</v>
      </c>
      <c r="BL479" s="12" t="s">
        <v>321</v>
      </c>
      <c r="BM479" s="754">
        <v>0.14799999999999999</v>
      </c>
      <c r="BN479" s="12" t="s">
        <v>321</v>
      </c>
      <c r="BO479" s="754">
        <v>8.52</v>
      </c>
      <c r="BP479" s="12" t="s">
        <v>321</v>
      </c>
      <c r="BQ479" s="754">
        <v>0</v>
      </c>
      <c r="BR479" s="12" t="s">
        <v>321</v>
      </c>
      <c r="BS479" s="654">
        <v>0</v>
      </c>
      <c r="BT479" s="12" t="s">
        <v>321</v>
      </c>
      <c r="BU479" s="654">
        <v>8.6679999999999993</v>
      </c>
      <c r="BV479" s="12" t="s">
        <v>321</v>
      </c>
      <c r="BW479" s="9">
        <v>0.17</v>
      </c>
      <c r="BX479" s="9" t="s">
        <v>322</v>
      </c>
      <c r="BY479" s="755">
        <v>137.80000000000001</v>
      </c>
      <c r="BZ479" s="9" t="s">
        <v>315</v>
      </c>
      <c r="CA479" s="755">
        <v>9.1</v>
      </c>
      <c r="CB479" s="9" t="s">
        <v>315</v>
      </c>
      <c r="CC479" s="755">
        <v>8.3000000000000007</v>
      </c>
      <c r="CD479" s="9" t="s">
        <v>315</v>
      </c>
      <c r="CE479" s="755">
        <v>97</v>
      </c>
      <c r="CF479" s="9" t="s">
        <v>323</v>
      </c>
      <c r="CG479" s="755">
        <v>79.400000000000006</v>
      </c>
      <c r="CH479" s="9" t="s">
        <v>323</v>
      </c>
      <c r="CI479" s="9"/>
      <c r="CJ479" s="9"/>
      <c r="CK479" s="9"/>
    </row>
    <row r="480" spans="1:89" s="98" customFormat="1" x14ac:dyDescent="0.25">
      <c r="A480" s="99">
        <v>10103725</v>
      </c>
      <c r="B480" s="99"/>
      <c r="C480" s="772">
        <v>4012</v>
      </c>
      <c r="D480" s="807">
        <v>0.05</v>
      </c>
      <c r="E480" s="772">
        <f t="shared" si="26"/>
        <v>4213</v>
      </c>
      <c r="F480" s="778">
        <v>1.1000000000000001</v>
      </c>
      <c r="G480" s="774">
        <f t="shared" si="27"/>
        <v>4634</v>
      </c>
      <c r="H480" s="776"/>
      <c r="I480" s="758"/>
      <c r="J480" s="776"/>
      <c r="K480" s="786"/>
      <c r="L480" s="9" t="s">
        <v>308</v>
      </c>
      <c r="M480" s="9" t="s">
        <v>3591</v>
      </c>
      <c r="N480" s="9" t="s">
        <v>309</v>
      </c>
      <c r="O480" s="9" t="s">
        <v>310</v>
      </c>
      <c r="P480" s="9" t="s">
        <v>624</v>
      </c>
      <c r="Q480" s="9" t="s">
        <v>625</v>
      </c>
      <c r="R480" s="9" t="s">
        <v>627</v>
      </c>
      <c r="S480" s="9" t="s">
        <v>314</v>
      </c>
      <c r="T480" s="98" t="s">
        <v>210</v>
      </c>
      <c r="U480" s="99" t="s">
        <v>739</v>
      </c>
      <c r="V480" s="99" t="s">
        <v>207</v>
      </c>
      <c r="W480" s="99" t="s">
        <v>640</v>
      </c>
      <c r="X480" s="99" t="s">
        <v>207</v>
      </c>
      <c r="Y480" s="99">
        <v>198</v>
      </c>
      <c r="Z480" s="99" t="s">
        <v>207</v>
      </c>
      <c r="AA480" s="9">
        <v>300</v>
      </c>
      <c r="AB480" s="99" t="s">
        <v>207</v>
      </c>
      <c r="AC480" s="9">
        <v>333</v>
      </c>
      <c r="AD480" s="9" t="s">
        <v>207</v>
      </c>
      <c r="AE480" s="9">
        <v>131</v>
      </c>
      <c r="AF480" s="9" t="s">
        <v>315</v>
      </c>
      <c r="AG480" s="14" t="s">
        <v>332</v>
      </c>
      <c r="AH480" s="14" t="s">
        <v>207</v>
      </c>
      <c r="AI480" s="14" t="s">
        <v>333</v>
      </c>
      <c r="AJ480" s="14" t="s">
        <v>207</v>
      </c>
      <c r="AK480" s="9">
        <v>5</v>
      </c>
      <c r="AL480" s="14" t="s">
        <v>207</v>
      </c>
      <c r="AM480" s="9">
        <v>5</v>
      </c>
      <c r="AN480" s="14" t="s">
        <v>207</v>
      </c>
      <c r="AO480" s="9">
        <v>5</v>
      </c>
      <c r="AP480" s="14" t="s">
        <v>207</v>
      </c>
      <c r="AQ480" s="9">
        <v>30</v>
      </c>
      <c r="AR480" s="14" t="s">
        <v>207</v>
      </c>
      <c r="AS480" s="9" t="s">
        <v>41</v>
      </c>
      <c r="AT480" s="9" t="s">
        <v>344</v>
      </c>
      <c r="AU480" s="9" t="s">
        <v>319</v>
      </c>
      <c r="AV480" s="9" t="s">
        <v>320</v>
      </c>
      <c r="AW480" s="9" t="s">
        <v>789</v>
      </c>
      <c r="AX480" s="9">
        <v>9010600000</v>
      </c>
      <c r="AY480" s="99">
        <v>373</v>
      </c>
      <c r="AZ480" s="12" t="s">
        <v>207</v>
      </c>
      <c r="BA480" s="99">
        <v>30</v>
      </c>
      <c r="BB480" s="12" t="s">
        <v>207</v>
      </c>
      <c r="BC480" s="99">
        <v>33</v>
      </c>
      <c r="BD480" s="12" t="s">
        <v>207</v>
      </c>
      <c r="BE480" s="99">
        <v>76</v>
      </c>
      <c r="BF480" s="12" t="s">
        <v>321</v>
      </c>
      <c r="BG480" s="654">
        <v>75.599000000000004</v>
      </c>
      <c r="BH480" s="12" t="s">
        <v>321</v>
      </c>
      <c r="BI480" s="99">
        <v>38</v>
      </c>
      <c r="BJ480" s="12" t="s">
        <v>321</v>
      </c>
      <c r="BK480" s="754">
        <v>0</v>
      </c>
      <c r="BL480" s="12" t="s">
        <v>321</v>
      </c>
      <c r="BM480" s="754">
        <v>0.312</v>
      </c>
      <c r="BN480" s="12" t="s">
        <v>321</v>
      </c>
      <c r="BO480" s="754">
        <v>2.1800000000000002</v>
      </c>
      <c r="BP480" s="12" t="s">
        <v>321</v>
      </c>
      <c r="BQ480" s="754">
        <v>0.02</v>
      </c>
      <c r="BR480" s="12" t="s">
        <v>321</v>
      </c>
      <c r="BS480" s="654">
        <v>35.087000000000003</v>
      </c>
      <c r="BT480" s="12" t="s">
        <v>321</v>
      </c>
      <c r="BU480" s="654">
        <v>37.598999999999997</v>
      </c>
      <c r="BV480" s="12" t="s">
        <v>321</v>
      </c>
      <c r="BW480" s="9">
        <v>0.38</v>
      </c>
      <c r="BX480" s="9" t="s">
        <v>322</v>
      </c>
      <c r="BY480" s="755">
        <v>146.9</v>
      </c>
      <c r="BZ480" s="9" t="s">
        <v>315</v>
      </c>
      <c r="CA480" s="755">
        <v>11.8</v>
      </c>
      <c r="CB480" s="9" t="s">
        <v>315</v>
      </c>
      <c r="CC480" s="755">
        <v>13</v>
      </c>
      <c r="CD480" s="9" t="s">
        <v>315</v>
      </c>
      <c r="CE480" s="755">
        <v>169.8</v>
      </c>
      <c r="CF480" s="9" t="s">
        <v>323</v>
      </c>
      <c r="CG480" s="755">
        <v>83.8</v>
      </c>
      <c r="CH480" s="9" t="s">
        <v>323</v>
      </c>
      <c r="CI480" s="9"/>
      <c r="CJ480" s="9"/>
      <c r="CK480" s="9"/>
    </row>
    <row r="481" spans="1:89" s="98" customFormat="1" x14ac:dyDescent="0.25">
      <c r="A481" s="99">
        <v>10103726</v>
      </c>
      <c r="B481" s="99"/>
      <c r="C481" s="772">
        <v>4282</v>
      </c>
      <c r="D481" s="807">
        <v>0.05</v>
      </c>
      <c r="E481" s="772">
        <f t="shared" si="26"/>
        <v>4496</v>
      </c>
      <c r="F481" s="778">
        <v>1.1000000000000001</v>
      </c>
      <c r="G481" s="774">
        <f t="shared" si="27"/>
        <v>4946</v>
      </c>
      <c r="H481" s="776"/>
      <c r="I481" s="758"/>
      <c r="J481" s="776"/>
      <c r="K481" s="786"/>
      <c r="L481" s="9" t="s">
        <v>308</v>
      </c>
      <c r="M481" s="9" t="s">
        <v>3592</v>
      </c>
      <c r="N481" s="9" t="s">
        <v>309</v>
      </c>
      <c r="O481" s="9" t="s">
        <v>310</v>
      </c>
      <c r="P481" s="9" t="s">
        <v>624</v>
      </c>
      <c r="Q481" s="9" t="s">
        <v>625</v>
      </c>
      <c r="R481" s="9" t="s">
        <v>627</v>
      </c>
      <c r="S481" s="9" t="s">
        <v>314</v>
      </c>
      <c r="T481" s="98" t="s">
        <v>210</v>
      </c>
      <c r="U481" s="99" t="s">
        <v>740</v>
      </c>
      <c r="V481" s="99" t="s">
        <v>207</v>
      </c>
      <c r="W481" s="99" t="s">
        <v>642</v>
      </c>
      <c r="X481" s="99" t="s">
        <v>207</v>
      </c>
      <c r="Y481" s="99">
        <v>209</v>
      </c>
      <c r="Z481" s="99" t="s">
        <v>207</v>
      </c>
      <c r="AA481" s="9">
        <v>320</v>
      </c>
      <c r="AB481" s="99" t="s">
        <v>207</v>
      </c>
      <c r="AC481" s="9">
        <v>355</v>
      </c>
      <c r="AD481" s="9" t="s">
        <v>207</v>
      </c>
      <c r="AE481" s="9">
        <v>140</v>
      </c>
      <c r="AF481" s="9" t="s">
        <v>315</v>
      </c>
      <c r="AG481" s="14" t="s">
        <v>334</v>
      </c>
      <c r="AH481" s="14" t="s">
        <v>207</v>
      </c>
      <c r="AI481" s="14" t="s">
        <v>335</v>
      </c>
      <c r="AJ481" s="14" t="s">
        <v>207</v>
      </c>
      <c r="AK481" s="9">
        <v>5</v>
      </c>
      <c r="AL481" s="14" t="s">
        <v>207</v>
      </c>
      <c r="AM481" s="9">
        <v>5</v>
      </c>
      <c r="AN481" s="14" t="s">
        <v>207</v>
      </c>
      <c r="AO481" s="9">
        <v>5</v>
      </c>
      <c r="AP481" s="14" t="s">
        <v>207</v>
      </c>
      <c r="AQ481" s="9">
        <v>30</v>
      </c>
      <c r="AR481" s="14" t="s">
        <v>207</v>
      </c>
      <c r="AS481" s="9" t="s">
        <v>41</v>
      </c>
      <c r="AT481" s="9" t="s">
        <v>344</v>
      </c>
      <c r="AU481" s="9" t="s">
        <v>319</v>
      </c>
      <c r="AV481" s="9" t="s">
        <v>320</v>
      </c>
      <c r="AW481" s="9" t="s">
        <v>790</v>
      </c>
      <c r="AX481" s="9">
        <v>9010600000</v>
      </c>
      <c r="AY481" s="99">
        <v>396</v>
      </c>
      <c r="AZ481" s="12" t="s">
        <v>207</v>
      </c>
      <c r="BA481" s="99">
        <v>30</v>
      </c>
      <c r="BB481" s="12" t="s">
        <v>207</v>
      </c>
      <c r="BC481" s="99">
        <v>33</v>
      </c>
      <c r="BD481" s="12" t="s">
        <v>207</v>
      </c>
      <c r="BE481" s="99">
        <v>80</v>
      </c>
      <c r="BF481" s="12" t="s">
        <v>321</v>
      </c>
      <c r="BG481" s="654">
        <v>79.266000000000005</v>
      </c>
      <c r="BH481" s="12" t="s">
        <v>321</v>
      </c>
      <c r="BI481" s="99">
        <v>40</v>
      </c>
      <c r="BJ481" s="12" t="s">
        <v>321</v>
      </c>
      <c r="BK481" s="754">
        <v>0</v>
      </c>
      <c r="BL481" s="12" t="s">
        <v>321</v>
      </c>
      <c r="BM481" s="754">
        <v>0.32100000000000001</v>
      </c>
      <c r="BN481" s="12" t="s">
        <v>321</v>
      </c>
      <c r="BO481" s="754">
        <v>2.1800000000000002</v>
      </c>
      <c r="BP481" s="12" t="s">
        <v>321</v>
      </c>
      <c r="BQ481" s="754">
        <v>0.02</v>
      </c>
      <c r="BR481" s="12" t="s">
        <v>321</v>
      </c>
      <c r="BS481" s="654">
        <v>36.744999999999997</v>
      </c>
      <c r="BT481" s="12" t="s">
        <v>321</v>
      </c>
      <c r="BU481" s="654">
        <v>39.265999999999998</v>
      </c>
      <c r="BV481" s="12" t="s">
        <v>321</v>
      </c>
      <c r="BW481" s="9">
        <v>0.4</v>
      </c>
      <c r="BX481" s="9" t="s">
        <v>322</v>
      </c>
      <c r="BY481" s="755">
        <v>155.9</v>
      </c>
      <c r="BZ481" s="9" t="s">
        <v>315</v>
      </c>
      <c r="CA481" s="755">
        <v>11.8</v>
      </c>
      <c r="CB481" s="9" t="s">
        <v>315</v>
      </c>
      <c r="CC481" s="755">
        <v>13</v>
      </c>
      <c r="CD481" s="9" t="s">
        <v>315</v>
      </c>
      <c r="CE481" s="755">
        <v>178.6</v>
      </c>
      <c r="CF481" s="9" t="s">
        <v>323</v>
      </c>
      <c r="CG481" s="755">
        <v>88.2</v>
      </c>
      <c r="CH481" s="9" t="s">
        <v>323</v>
      </c>
      <c r="CI481" s="9"/>
      <c r="CJ481" s="9"/>
      <c r="CK481" s="9"/>
    </row>
    <row r="482" spans="1:89" s="98" customFormat="1" x14ac:dyDescent="0.25">
      <c r="A482" s="99">
        <v>10103727</v>
      </c>
      <c r="B482" s="99"/>
      <c r="C482" s="772">
        <v>4564</v>
      </c>
      <c r="D482" s="807">
        <v>0.05</v>
      </c>
      <c r="E482" s="772">
        <f t="shared" si="26"/>
        <v>4792</v>
      </c>
      <c r="F482" s="778">
        <v>1.1000000000000001</v>
      </c>
      <c r="G482" s="774">
        <f t="shared" si="27"/>
        <v>5271</v>
      </c>
      <c r="H482" s="776"/>
      <c r="I482" s="758"/>
      <c r="J482" s="776"/>
      <c r="K482" s="786"/>
      <c r="L482" s="9" t="s">
        <v>308</v>
      </c>
      <c r="M482" s="9" t="s">
        <v>3593</v>
      </c>
      <c r="N482" s="9" t="s">
        <v>309</v>
      </c>
      <c r="O482" s="9" t="s">
        <v>310</v>
      </c>
      <c r="P482" s="9" t="s">
        <v>624</v>
      </c>
      <c r="Q482" s="9" t="s">
        <v>625</v>
      </c>
      <c r="R482" s="9" t="s">
        <v>627</v>
      </c>
      <c r="S482" s="9" t="s">
        <v>314</v>
      </c>
      <c r="T482" s="98" t="s">
        <v>210</v>
      </c>
      <c r="U482" s="99" t="s">
        <v>741</v>
      </c>
      <c r="V482" s="99" t="s">
        <v>207</v>
      </c>
      <c r="W482" s="99" t="s">
        <v>644</v>
      </c>
      <c r="X482" s="99" t="s">
        <v>207</v>
      </c>
      <c r="Y482" s="99">
        <v>221</v>
      </c>
      <c r="Z482" s="99" t="s">
        <v>207</v>
      </c>
      <c r="AA482" s="9">
        <v>340</v>
      </c>
      <c r="AB482" s="99" t="s">
        <v>207</v>
      </c>
      <c r="AC482" s="9">
        <v>379</v>
      </c>
      <c r="AD482" s="9" t="s">
        <v>207</v>
      </c>
      <c r="AE482" s="9">
        <v>149</v>
      </c>
      <c r="AF482" s="9" t="s">
        <v>315</v>
      </c>
      <c r="AG482" s="14" t="s">
        <v>336</v>
      </c>
      <c r="AH482" s="14" t="s">
        <v>207</v>
      </c>
      <c r="AI482" s="14" t="s">
        <v>337</v>
      </c>
      <c r="AJ482" s="14" t="s">
        <v>207</v>
      </c>
      <c r="AK482" s="9">
        <v>5</v>
      </c>
      <c r="AL482" s="14" t="s">
        <v>207</v>
      </c>
      <c r="AM482" s="9">
        <v>5</v>
      </c>
      <c r="AN482" s="14" t="s">
        <v>207</v>
      </c>
      <c r="AO482" s="9">
        <v>5</v>
      </c>
      <c r="AP482" s="14" t="s">
        <v>207</v>
      </c>
      <c r="AQ482" s="9">
        <v>30</v>
      </c>
      <c r="AR482" s="14" t="s">
        <v>207</v>
      </c>
      <c r="AS482" s="9" t="s">
        <v>41</v>
      </c>
      <c r="AT482" s="9" t="s">
        <v>344</v>
      </c>
      <c r="AU482" s="9" t="s">
        <v>319</v>
      </c>
      <c r="AV482" s="9" t="s">
        <v>320</v>
      </c>
      <c r="AW482" s="9" t="s">
        <v>791</v>
      </c>
      <c r="AX482" s="9">
        <v>9010600000</v>
      </c>
      <c r="AY482" s="99">
        <v>419</v>
      </c>
      <c r="AZ482" s="12" t="s">
        <v>207</v>
      </c>
      <c r="BA482" s="99">
        <v>30</v>
      </c>
      <c r="BB482" s="12" t="s">
        <v>207</v>
      </c>
      <c r="BC482" s="99">
        <v>33</v>
      </c>
      <c r="BD482" s="12" t="s">
        <v>207</v>
      </c>
      <c r="BE482" s="99">
        <v>84</v>
      </c>
      <c r="BF482" s="12" t="s">
        <v>321</v>
      </c>
      <c r="BG482" s="654">
        <v>83.906000000000006</v>
      </c>
      <c r="BH482" s="12" t="s">
        <v>321</v>
      </c>
      <c r="BI482" s="99">
        <v>43</v>
      </c>
      <c r="BJ482" s="12" t="s">
        <v>321</v>
      </c>
      <c r="BK482" s="754">
        <v>0</v>
      </c>
      <c r="BL482" s="12" t="s">
        <v>321</v>
      </c>
      <c r="BM482" s="754">
        <v>0.375</v>
      </c>
      <c r="BN482" s="12" t="s">
        <v>321</v>
      </c>
      <c r="BO482" s="754">
        <v>2.1800000000000002</v>
      </c>
      <c r="BP482" s="12" t="s">
        <v>321</v>
      </c>
      <c r="BQ482" s="754">
        <v>0.02</v>
      </c>
      <c r="BR482" s="12" t="s">
        <v>321</v>
      </c>
      <c r="BS482" s="654">
        <v>38.331000000000003</v>
      </c>
      <c r="BT482" s="12" t="s">
        <v>321</v>
      </c>
      <c r="BU482" s="654">
        <v>40.905999999999999</v>
      </c>
      <c r="BV482" s="12" t="s">
        <v>321</v>
      </c>
      <c r="BW482" s="9">
        <v>0.42</v>
      </c>
      <c r="BX482" s="9" t="s">
        <v>322</v>
      </c>
      <c r="BY482" s="755">
        <v>165</v>
      </c>
      <c r="BZ482" s="9" t="s">
        <v>315</v>
      </c>
      <c r="CA482" s="755">
        <v>11.8</v>
      </c>
      <c r="CB482" s="9" t="s">
        <v>315</v>
      </c>
      <c r="CC482" s="755">
        <v>13</v>
      </c>
      <c r="CD482" s="9" t="s">
        <v>315</v>
      </c>
      <c r="CE482" s="755">
        <v>191.8</v>
      </c>
      <c r="CF482" s="9" t="s">
        <v>323</v>
      </c>
      <c r="CG482" s="755">
        <v>94.8</v>
      </c>
      <c r="CH482" s="9" t="s">
        <v>323</v>
      </c>
      <c r="CI482" s="9"/>
      <c r="CJ482" s="9"/>
      <c r="CK482" s="9"/>
    </row>
    <row r="483" spans="1:89" s="98" customFormat="1" x14ac:dyDescent="0.25">
      <c r="A483" s="99">
        <v>10104354</v>
      </c>
      <c r="B483" s="99"/>
      <c r="C483" s="772">
        <v>4862</v>
      </c>
      <c r="D483" s="807">
        <v>0.05</v>
      </c>
      <c r="E483" s="772">
        <f t="shared" si="26"/>
        <v>5105</v>
      </c>
      <c r="F483" s="778">
        <v>1.1000000000000001</v>
      </c>
      <c r="G483" s="774">
        <f t="shared" si="27"/>
        <v>5616</v>
      </c>
      <c r="H483" s="776"/>
      <c r="I483" s="758"/>
      <c r="J483" s="776"/>
      <c r="K483" s="786"/>
      <c r="L483" s="9" t="s">
        <v>308</v>
      </c>
      <c r="M483" s="9" t="s">
        <v>3594</v>
      </c>
      <c r="N483" s="9" t="s">
        <v>309</v>
      </c>
      <c r="O483" s="9" t="s">
        <v>310</v>
      </c>
      <c r="P483" s="9" t="s">
        <v>624</v>
      </c>
      <c r="Q483" s="9" t="s">
        <v>625</v>
      </c>
      <c r="R483" s="9" t="s">
        <v>627</v>
      </c>
      <c r="S483" s="9" t="s">
        <v>314</v>
      </c>
      <c r="T483" s="98" t="s">
        <v>210</v>
      </c>
      <c r="U483" s="99" t="s">
        <v>742</v>
      </c>
      <c r="V483" s="99" t="s">
        <v>207</v>
      </c>
      <c r="W483" s="99" t="s">
        <v>646</v>
      </c>
      <c r="X483" s="99" t="s">
        <v>207</v>
      </c>
      <c r="Y483" s="99">
        <v>232</v>
      </c>
      <c r="Z483" s="99" t="s">
        <v>207</v>
      </c>
      <c r="AA483" s="9">
        <v>360</v>
      </c>
      <c r="AB483" s="99" t="s">
        <v>207</v>
      </c>
      <c r="AC483" s="9">
        <v>402</v>
      </c>
      <c r="AD483" s="9" t="s">
        <v>207</v>
      </c>
      <c r="AE483" s="9">
        <v>158</v>
      </c>
      <c r="AF483" s="9" t="s">
        <v>315</v>
      </c>
      <c r="AG483" s="14" t="s">
        <v>338</v>
      </c>
      <c r="AH483" s="14" t="s">
        <v>207</v>
      </c>
      <c r="AI483" s="14" t="s">
        <v>339</v>
      </c>
      <c r="AJ483" s="14" t="s">
        <v>207</v>
      </c>
      <c r="AK483" s="9">
        <v>5</v>
      </c>
      <c r="AL483" s="14" t="s">
        <v>207</v>
      </c>
      <c r="AM483" s="9">
        <v>5</v>
      </c>
      <c r="AN483" s="14" t="s">
        <v>207</v>
      </c>
      <c r="AO483" s="9">
        <v>5</v>
      </c>
      <c r="AP483" s="14" t="s">
        <v>207</v>
      </c>
      <c r="AQ483" s="9">
        <v>30</v>
      </c>
      <c r="AR483" s="14" t="s">
        <v>207</v>
      </c>
      <c r="AS483" s="9" t="s">
        <v>41</v>
      </c>
      <c r="AT483" s="9" t="s">
        <v>344</v>
      </c>
      <c r="AU483" s="9" t="s">
        <v>319</v>
      </c>
      <c r="AV483" s="9" t="s">
        <v>320</v>
      </c>
      <c r="AW483" s="9" t="s">
        <v>792</v>
      </c>
      <c r="AX483" s="9">
        <v>9010600000</v>
      </c>
      <c r="AY483" s="99">
        <v>434</v>
      </c>
      <c r="AZ483" s="12" t="s">
        <v>207</v>
      </c>
      <c r="BA483" s="99">
        <v>30</v>
      </c>
      <c r="BB483" s="12" t="s">
        <v>207</v>
      </c>
      <c r="BC483" s="99">
        <v>33</v>
      </c>
      <c r="BD483" s="12" t="s">
        <v>207</v>
      </c>
      <c r="BE483" s="99">
        <v>89</v>
      </c>
      <c r="BF483" s="12" t="s">
        <v>321</v>
      </c>
      <c r="BG483" s="654">
        <v>88.787999999999997</v>
      </c>
      <c r="BH483" s="12" t="s">
        <v>321</v>
      </c>
      <c r="BI483" s="99">
        <v>46</v>
      </c>
      <c r="BJ483" s="12" t="s">
        <v>321</v>
      </c>
      <c r="BK483" s="754">
        <v>0</v>
      </c>
      <c r="BL483" s="12" t="s">
        <v>321</v>
      </c>
      <c r="BM483" s="754">
        <v>0.35499999999999998</v>
      </c>
      <c r="BN483" s="12" t="s">
        <v>321</v>
      </c>
      <c r="BO483" s="754">
        <v>3</v>
      </c>
      <c r="BP483" s="12" t="s">
        <v>321</v>
      </c>
      <c r="BQ483" s="754">
        <v>0.02</v>
      </c>
      <c r="BR483" s="12" t="s">
        <v>321</v>
      </c>
      <c r="BS483" s="654">
        <v>39.412999999999997</v>
      </c>
      <c r="BT483" s="12" t="s">
        <v>321</v>
      </c>
      <c r="BU483" s="654">
        <v>42.787999999999997</v>
      </c>
      <c r="BV483" s="12" t="s">
        <v>321</v>
      </c>
      <c r="BW483" s="9">
        <v>0.44</v>
      </c>
      <c r="BX483" s="9" t="s">
        <v>322</v>
      </c>
      <c r="BY483" s="755">
        <v>170.9</v>
      </c>
      <c r="BZ483" s="9" t="s">
        <v>315</v>
      </c>
      <c r="CA483" s="755">
        <v>11.8</v>
      </c>
      <c r="CB483" s="9" t="s">
        <v>315</v>
      </c>
      <c r="CC483" s="755">
        <v>13</v>
      </c>
      <c r="CD483" s="9" t="s">
        <v>315</v>
      </c>
      <c r="CE483" s="755">
        <v>202.8</v>
      </c>
      <c r="CF483" s="9" t="s">
        <v>323</v>
      </c>
      <c r="CG483" s="755">
        <v>101.4</v>
      </c>
      <c r="CH483" s="9" t="s">
        <v>323</v>
      </c>
      <c r="CI483" s="9"/>
      <c r="CJ483" s="9"/>
      <c r="CK483" s="9"/>
    </row>
    <row r="484" spans="1:89" s="98" customFormat="1" x14ac:dyDescent="0.25">
      <c r="A484" s="99">
        <v>10104355</v>
      </c>
      <c r="B484" s="99"/>
      <c r="C484" s="772">
        <v>5174</v>
      </c>
      <c r="D484" s="807">
        <v>0.05</v>
      </c>
      <c r="E484" s="772">
        <f t="shared" si="26"/>
        <v>5433</v>
      </c>
      <c r="F484" s="778">
        <v>1.1000000000000001</v>
      </c>
      <c r="G484" s="774">
        <f t="shared" si="27"/>
        <v>5976</v>
      </c>
      <c r="H484" s="776"/>
      <c r="I484" s="758"/>
      <c r="J484" s="776"/>
      <c r="K484" s="786"/>
      <c r="L484" s="9" t="s">
        <v>308</v>
      </c>
      <c r="M484" s="9" t="s">
        <v>3595</v>
      </c>
      <c r="N484" s="9" t="s">
        <v>309</v>
      </c>
      <c r="O484" s="9" t="s">
        <v>310</v>
      </c>
      <c r="P484" s="9" t="s">
        <v>624</v>
      </c>
      <c r="Q484" s="9" t="s">
        <v>625</v>
      </c>
      <c r="R484" s="9" t="s">
        <v>627</v>
      </c>
      <c r="S484" s="9" t="s">
        <v>314</v>
      </c>
      <c r="T484" s="98" t="s">
        <v>210</v>
      </c>
      <c r="U484" s="99" t="s">
        <v>743</v>
      </c>
      <c r="V484" s="99" t="s">
        <v>207</v>
      </c>
      <c r="W484" s="99" t="s">
        <v>650</v>
      </c>
      <c r="X484" s="99" t="s">
        <v>207</v>
      </c>
      <c r="Y484" s="99">
        <v>243</v>
      </c>
      <c r="Z484" s="99" t="s">
        <v>207</v>
      </c>
      <c r="AA484" s="9">
        <v>380</v>
      </c>
      <c r="AB484" s="99" t="s">
        <v>207</v>
      </c>
      <c r="AC484" s="9">
        <v>424</v>
      </c>
      <c r="AD484" s="9" t="s">
        <v>207</v>
      </c>
      <c r="AE484" s="9">
        <v>167</v>
      </c>
      <c r="AF484" s="9" t="s">
        <v>315</v>
      </c>
      <c r="AG484" s="14" t="s">
        <v>340</v>
      </c>
      <c r="AH484" s="14" t="s">
        <v>207</v>
      </c>
      <c r="AI484" s="14" t="s">
        <v>341</v>
      </c>
      <c r="AJ484" s="14" t="s">
        <v>207</v>
      </c>
      <c r="AK484" s="9">
        <v>5</v>
      </c>
      <c r="AL484" s="14" t="s">
        <v>207</v>
      </c>
      <c r="AM484" s="9">
        <v>5</v>
      </c>
      <c r="AN484" s="14" t="s">
        <v>207</v>
      </c>
      <c r="AO484" s="9">
        <v>5</v>
      </c>
      <c r="AP484" s="14" t="s">
        <v>207</v>
      </c>
      <c r="AQ484" s="9">
        <v>30</v>
      </c>
      <c r="AR484" s="14" t="s">
        <v>207</v>
      </c>
      <c r="AS484" s="9" t="s">
        <v>41</v>
      </c>
      <c r="AT484" s="9" t="s">
        <v>344</v>
      </c>
      <c r="AU484" s="9" t="s">
        <v>319</v>
      </c>
      <c r="AV484" s="9" t="s">
        <v>320</v>
      </c>
      <c r="AW484" s="9" t="s">
        <v>793</v>
      </c>
      <c r="AX484" s="9">
        <v>9010600000</v>
      </c>
      <c r="AY484" s="99">
        <v>452</v>
      </c>
      <c r="AZ484" s="12" t="s">
        <v>207</v>
      </c>
      <c r="BA484" s="99">
        <v>30</v>
      </c>
      <c r="BB484" s="12" t="s">
        <v>207</v>
      </c>
      <c r="BC484" s="99">
        <v>33</v>
      </c>
      <c r="BD484" s="12" t="s">
        <v>207</v>
      </c>
      <c r="BE484" s="99">
        <v>93</v>
      </c>
      <c r="BF484" s="12" t="s">
        <v>321</v>
      </c>
      <c r="BG484" s="654">
        <v>92.257000000000005</v>
      </c>
      <c r="BH484" s="12" t="s">
        <v>321</v>
      </c>
      <c r="BI484" s="99">
        <v>48</v>
      </c>
      <c r="BJ484" s="12" t="s">
        <v>321</v>
      </c>
      <c r="BK484" s="754">
        <v>0</v>
      </c>
      <c r="BL484" s="12" t="s">
        <v>321</v>
      </c>
      <c r="BM484" s="754">
        <v>0.38200000000000001</v>
      </c>
      <c r="BN484" s="12" t="s">
        <v>321</v>
      </c>
      <c r="BO484" s="754">
        <v>3</v>
      </c>
      <c r="BP484" s="12" t="s">
        <v>321</v>
      </c>
      <c r="BQ484" s="754">
        <v>0.02</v>
      </c>
      <c r="BR484" s="12" t="s">
        <v>321</v>
      </c>
      <c r="BS484" s="654">
        <v>40.854999999999997</v>
      </c>
      <c r="BT484" s="12" t="s">
        <v>321</v>
      </c>
      <c r="BU484" s="654">
        <v>44.256999999999998</v>
      </c>
      <c r="BV484" s="12" t="s">
        <v>321</v>
      </c>
      <c r="BW484" s="9">
        <v>0.46</v>
      </c>
      <c r="BX484" s="9" t="s">
        <v>322</v>
      </c>
      <c r="BY484" s="755">
        <v>178</v>
      </c>
      <c r="BZ484" s="9" t="s">
        <v>315</v>
      </c>
      <c r="CA484" s="755">
        <v>11.8</v>
      </c>
      <c r="CB484" s="9" t="s">
        <v>315</v>
      </c>
      <c r="CC484" s="755">
        <v>13</v>
      </c>
      <c r="CD484" s="9" t="s">
        <v>315</v>
      </c>
      <c r="CE484" s="755">
        <v>211.6</v>
      </c>
      <c r="CF484" s="9" t="s">
        <v>323</v>
      </c>
      <c r="CG484" s="755">
        <v>105.8</v>
      </c>
      <c r="CH484" s="9" t="s">
        <v>323</v>
      </c>
      <c r="CI484" s="9"/>
      <c r="CJ484" s="9"/>
      <c r="CK484" s="9"/>
    </row>
    <row r="485" spans="1:89" s="98" customFormat="1" x14ac:dyDescent="0.25">
      <c r="A485" s="99">
        <v>10103863</v>
      </c>
      <c r="B485" s="99"/>
      <c r="C485" s="772">
        <v>2879</v>
      </c>
      <c r="D485" s="807">
        <v>0.05</v>
      </c>
      <c r="E485" s="772">
        <f t="shared" si="26"/>
        <v>3023</v>
      </c>
      <c r="F485" s="778">
        <v>1.1000000000000001</v>
      </c>
      <c r="G485" s="774">
        <f t="shared" si="27"/>
        <v>3325</v>
      </c>
      <c r="H485" s="776"/>
      <c r="I485" s="758"/>
      <c r="J485" s="776"/>
      <c r="K485" s="786"/>
      <c r="L485" s="9" t="s">
        <v>308</v>
      </c>
      <c r="M485" s="9" t="s">
        <v>3596</v>
      </c>
      <c r="N485" s="9" t="s">
        <v>309</v>
      </c>
      <c r="O485" s="9" t="s">
        <v>310</v>
      </c>
      <c r="P485" s="9" t="s">
        <v>624</v>
      </c>
      <c r="Q485" s="9" t="s">
        <v>625</v>
      </c>
      <c r="R485" s="9" t="s">
        <v>627</v>
      </c>
      <c r="S485" s="9" t="s">
        <v>314</v>
      </c>
      <c r="T485" s="98" t="s">
        <v>210</v>
      </c>
      <c r="U485" s="99" t="s">
        <v>735</v>
      </c>
      <c r="V485" s="99" t="s">
        <v>207</v>
      </c>
      <c r="W485" s="99" t="s">
        <v>632</v>
      </c>
      <c r="X485" s="99" t="s">
        <v>207</v>
      </c>
      <c r="Y485" s="99">
        <v>142</v>
      </c>
      <c r="Z485" s="99" t="s">
        <v>207</v>
      </c>
      <c r="AA485" s="9">
        <v>200</v>
      </c>
      <c r="AB485" s="99" t="s">
        <v>207</v>
      </c>
      <c r="AC485" s="9">
        <v>218</v>
      </c>
      <c r="AD485" s="9" t="s">
        <v>207</v>
      </c>
      <c r="AE485" s="9">
        <v>86</v>
      </c>
      <c r="AF485" s="9" t="s">
        <v>315</v>
      </c>
      <c r="AG485" s="14" t="s">
        <v>316</v>
      </c>
      <c r="AH485" s="14" t="s">
        <v>207</v>
      </c>
      <c r="AI485" s="14" t="s">
        <v>317</v>
      </c>
      <c r="AJ485" s="14" t="s">
        <v>207</v>
      </c>
      <c r="AK485" s="9">
        <v>5</v>
      </c>
      <c r="AL485" s="14" t="s">
        <v>207</v>
      </c>
      <c r="AM485" s="9">
        <v>5</v>
      </c>
      <c r="AN485" s="14" t="s">
        <v>207</v>
      </c>
      <c r="AO485" s="9">
        <v>5</v>
      </c>
      <c r="AP485" s="14" t="s">
        <v>207</v>
      </c>
      <c r="AQ485" s="9">
        <v>30</v>
      </c>
      <c r="AR485" s="14" t="s">
        <v>207</v>
      </c>
      <c r="AS485" s="9" t="s">
        <v>42</v>
      </c>
      <c r="AT485" s="9" t="s">
        <v>345</v>
      </c>
      <c r="AU485" s="9" t="s">
        <v>319</v>
      </c>
      <c r="AV485" s="9" t="s">
        <v>320</v>
      </c>
      <c r="AW485" s="9" t="s">
        <v>794</v>
      </c>
      <c r="AX485" s="9">
        <v>9010600000</v>
      </c>
      <c r="AY485" s="99">
        <v>270</v>
      </c>
      <c r="AZ485" s="12" t="s">
        <v>207</v>
      </c>
      <c r="BA485" s="99">
        <v>23</v>
      </c>
      <c r="BB485" s="12" t="s">
        <v>207</v>
      </c>
      <c r="BC485" s="99">
        <v>21</v>
      </c>
      <c r="BD485" s="12" t="s">
        <v>207</v>
      </c>
      <c r="BE485" s="99">
        <v>35</v>
      </c>
      <c r="BF485" s="12" t="s">
        <v>321</v>
      </c>
      <c r="BG485" s="654">
        <v>34.841000000000001</v>
      </c>
      <c r="BH485" s="12" t="s">
        <v>321</v>
      </c>
      <c r="BI485" s="99">
        <v>27</v>
      </c>
      <c r="BJ485" s="12" t="s">
        <v>321</v>
      </c>
      <c r="BK485" s="754">
        <v>0</v>
      </c>
      <c r="BL485" s="12" t="s">
        <v>321</v>
      </c>
      <c r="BM485" s="754">
        <v>0.129</v>
      </c>
      <c r="BN485" s="12" t="s">
        <v>321</v>
      </c>
      <c r="BO485" s="754">
        <v>7.7119999999999997</v>
      </c>
      <c r="BP485" s="12" t="s">
        <v>321</v>
      </c>
      <c r="BQ485" s="754">
        <v>0</v>
      </c>
      <c r="BR485" s="12" t="s">
        <v>321</v>
      </c>
      <c r="BS485" s="654">
        <v>0</v>
      </c>
      <c r="BT485" s="12" t="s">
        <v>321</v>
      </c>
      <c r="BU485" s="654">
        <v>7.8410000000000002</v>
      </c>
      <c r="BV485" s="12" t="s">
        <v>321</v>
      </c>
      <c r="BW485" s="9">
        <v>0.13</v>
      </c>
      <c r="BX485" s="9" t="s">
        <v>322</v>
      </c>
      <c r="BY485" s="755">
        <v>106.3</v>
      </c>
      <c r="BZ485" s="9" t="s">
        <v>315</v>
      </c>
      <c r="CA485" s="755">
        <v>9.1</v>
      </c>
      <c r="CB485" s="9" t="s">
        <v>315</v>
      </c>
      <c r="CC485" s="755">
        <v>8.3000000000000007</v>
      </c>
      <c r="CD485" s="9" t="s">
        <v>315</v>
      </c>
      <c r="CE485" s="755">
        <v>75</v>
      </c>
      <c r="CF485" s="9" t="s">
        <v>323</v>
      </c>
      <c r="CG485" s="755">
        <v>59.5</v>
      </c>
      <c r="CH485" s="9" t="s">
        <v>323</v>
      </c>
      <c r="CI485" s="9"/>
      <c r="CJ485" s="9"/>
      <c r="CK485" s="9"/>
    </row>
    <row r="486" spans="1:89" s="98" customFormat="1" x14ac:dyDescent="0.25">
      <c r="A486" s="99">
        <v>10103864</v>
      </c>
      <c r="B486" s="99"/>
      <c r="C486" s="772">
        <v>3077</v>
      </c>
      <c r="D486" s="807">
        <v>0.05</v>
      </c>
      <c r="E486" s="772">
        <f t="shared" si="26"/>
        <v>3231</v>
      </c>
      <c r="F486" s="778">
        <v>1.1000000000000001</v>
      </c>
      <c r="G486" s="774">
        <f t="shared" si="27"/>
        <v>3554</v>
      </c>
      <c r="H486" s="776"/>
      <c r="I486" s="758"/>
      <c r="J486" s="776"/>
      <c r="K486" s="786"/>
      <c r="L486" s="9" t="s">
        <v>308</v>
      </c>
      <c r="M486" s="9" t="s">
        <v>3597</v>
      </c>
      <c r="N486" s="9" t="s">
        <v>309</v>
      </c>
      <c r="O486" s="9" t="s">
        <v>310</v>
      </c>
      <c r="P486" s="9" t="s">
        <v>624</v>
      </c>
      <c r="Q486" s="9" t="s">
        <v>625</v>
      </c>
      <c r="R486" s="9" t="s">
        <v>627</v>
      </c>
      <c r="S486" s="9" t="s">
        <v>314</v>
      </c>
      <c r="T486" s="98" t="s">
        <v>210</v>
      </c>
      <c r="U486" s="99" t="s">
        <v>736</v>
      </c>
      <c r="V486" s="99" t="s">
        <v>207</v>
      </c>
      <c r="W486" s="99" t="s">
        <v>634</v>
      </c>
      <c r="X486" s="99" t="s">
        <v>207</v>
      </c>
      <c r="Y486" s="99">
        <v>153</v>
      </c>
      <c r="Z486" s="99" t="s">
        <v>207</v>
      </c>
      <c r="AA486" s="9">
        <v>220</v>
      </c>
      <c r="AB486" s="99" t="s">
        <v>207</v>
      </c>
      <c r="AC486" s="9">
        <v>241</v>
      </c>
      <c r="AD486" s="9" t="s">
        <v>207</v>
      </c>
      <c r="AE486" s="9">
        <v>95</v>
      </c>
      <c r="AF486" s="9" t="s">
        <v>315</v>
      </c>
      <c r="AG486" s="14" t="s">
        <v>324</v>
      </c>
      <c r="AH486" s="14" t="s">
        <v>207</v>
      </c>
      <c r="AI486" s="14" t="s">
        <v>325</v>
      </c>
      <c r="AJ486" s="14" t="s">
        <v>207</v>
      </c>
      <c r="AK486" s="9">
        <v>5</v>
      </c>
      <c r="AL486" s="14" t="s">
        <v>207</v>
      </c>
      <c r="AM486" s="9">
        <v>5</v>
      </c>
      <c r="AN486" s="14" t="s">
        <v>207</v>
      </c>
      <c r="AO486" s="9">
        <v>5</v>
      </c>
      <c r="AP486" s="14" t="s">
        <v>207</v>
      </c>
      <c r="AQ486" s="9">
        <v>30</v>
      </c>
      <c r="AR486" s="14" t="s">
        <v>207</v>
      </c>
      <c r="AS486" s="9" t="s">
        <v>42</v>
      </c>
      <c r="AT486" s="9" t="s">
        <v>345</v>
      </c>
      <c r="AU486" s="9" t="s">
        <v>319</v>
      </c>
      <c r="AV486" s="9" t="s">
        <v>320</v>
      </c>
      <c r="AW486" s="9" t="s">
        <v>795</v>
      </c>
      <c r="AX486" s="9">
        <v>9010600000</v>
      </c>
      <c r="AY486" s="99">
        <v>290</v>
      </c>
      <c r="AZ486" s="12" t="s">
        <v>207</v>
      </c>
      <c r="BA486" s="99">
        <v>23</v>
      </c>
      <c r="BB486" s="12" t="s">
        <v>207</v>
      </c>
      <c r="BC486" s="99">
        <v>21</v>
      </c>
      <c r="BD486" s="12" t="s">
        <v>207</v>
      </c>
      <c r="BE486" s="99">
        <v>38</v>
      </c>
      <c r="BF486" s="12" t="s">
        <v>321</v>
      </c>
      <c r="BG486" s="654">
        <v>37.552999999999997</v>
      </c>
      <c r="BH486" s="12" t="s">
        <v>321</v>
      </c>
      <c r="BI486" s="99">
        <v>29</v>
      </c>
      <c r="BJ486" s="12" t="s">
        <v>321</v>
      </c>
      <c r="BK486" s="754">
        <v>0</v>
      </c>
      <c r="BL486" s="12" t="s">
        <v>321</v>
      </c>
      <c r="BM486" s="754">
        <v>0.129</v>
      </c>
      <c r="BN486" s="12" t="s">
        <v>321</v>
      </c>
      <c r="BO486" s="754">
        <v>8.4239999999999995</v>
      </c>
      <c r="BP486" s="12" t="s">
        <v>321</v>
      </c>
      <c r="BQ486" s="754">
        <v>0</v>
      </c>
      <c r="BR486" s="12" t="s">
        <v>321</v>
      </c>
      <c r="BS486" s="654">
        <v>0</v>
      </c>
      <c r="BT486" s="12" t="s">
        <v>321</v>
      </c>
      <c r="BU486" s="654">
        <v>8.5530000000000008</v>
      </c>
      <c r="BV486" s="12" t="s">
        <v>321</v>
      </c>
      <c r="BW486" s="9">
        <v>0.14000000000000001</v>
      </c>
      <c r="BX486" s="9" t="s">
        <v>322</v>
      </c>
      <c r="BY486" s="755">
        <v>114.2</v>
      </c>
      <c r="BZ486" s="9" t="s">
        <v>315</v>
      </c>
      <c r="CA486" s="755">
        <v>9.1</v>
      </c>
      <c r="CB486" s="9" t="s">
        <v>315</v>
      </c>
      <c r="CC486" s="755">
        <v>8.3000000000000007</v>
      </c>
      <c r="CD486" s="9" t="s">
        <v>315</v>
      </c>
      <c r="CE486" s="755">
        <v>79.400000000000006</v>
      </c>
      <c r="CF486" s="9" t="s">
        <v>323</v>
      </c>
      <c r="CG486" s="755">
        <v>63.9</v>
      </c>
      <c r="CH486" s="9" t="s">
        <v>323</v>
      </c>
      <c r="CI486" s="9"/>
      <c r="CJ486" s="9"/>
      <c r="CK486" s="9"/>
    </row>
    <row r="487" spans="1:89" s="98" customFormat="1" x14ac:dyDescent="0.25">
      <c r="A487" s="99">
        <v>10103865</v>
      </c>
      <c r="B487" s="99"/>
      <c r="C487" s="772">
        <v>3290</v>
      </c>
      <c r="D487" s="807">
        <v>0.05</v>
      </c>
      <c r="E487" s="772">
        <f t="shared" si="26"/>
        <v>3455</v>
      </c>
      <c r="F487" s="778">
        <v>1.1000000000000001</v>
      </c>
      <c r="G487" s="774">
        <f t="shared" si="27"/>
        <v>3801</v>
      </c>
      <c r="H487" s="776"/>
      <c r="I487" s="758"/>
      <c r="J487" s="776"/>
      <c r="K487" s="786"/>
      <c r="L487" s="9" t="s">
        <v>308</v>
      </c>
      <c r="M487" s="9" t="s">
        <v>3598</v>
      </c>
      <c r="N487" s="9" t="s">
        <v>309</v>
      </c>
      <c r="O487" s="9" t="s">
        <v>310</v>
      </c>
      <c r="P487" s="9" t="s">
        <v>624</v>
      </c>
      <c r="Q487" s="9" t="s">
        <v>625</v>
      </c>
      <c r="R487" s="9" t="s">
        <v>627</v>
      </c>
      <c r="S487" s="9" t="s">
        <v>314</v>
      </c>
      <c r="T487" s="98" t="s">
        <v>210</v>
      </c>
      <c r="U487" s="99" t="s">
        <v>737</v>
      </c>
      <c r="V487" s="99" t="s">
        <v>207</v>
      </c>
      <c r="W487" s="99" t="s">
        <v>636</v>
      </c>
      <c r="X487" s="99" t="s">
        <v>207</v>
      </c>
      <c r="Y487" s="99">
        <v>164</v>
      </c>
      <c r="Z487" s="99" t="s">
        <v>207</v>
      </c>
      <c r="AA487" s="9">
        <v>240</v>
      </c>
      <c r="AB487" s="99" t="s">
        <v>207</v>
      </c>
      <c r="AC487" s="9">
        <v>264</v>
      </c>
      <c r="AD487" s="9" t="s">
        <v>207</v>
      </c>
      <c r="AE487" s="9">
        <v>104</v>
      </c>
      <c r="AF487" s="9" t="s">
        <v>315</v>
      </c>
      <c r="AG487" s="14" t="s">
        <v>326</v>
      </c>
      <c r="AH487" s="14" t="s">
        <v>207</v>
      </c>
      <c r="AI487" s="14" t="s">
        <v>327</v>
      </c>
      <c r="AJ487" s="14" t="s">
        <v>207</v>
      </c>
      <c r="AK487" s="9">
        <v>5</v>
      </c>
      <c r="AL487" s="14" t="s">
        <v>207</v>
      </c>
      <c r="AM487" s="9">
        <v>5</v>
      </c>
      <c r="AN487" s="14" t="s">
        <v>207</v>
      </c>
      <c r="AO487" s="9">
        <v>5</v>
      </c>
      <c r="AP487" s="14" t="s">
        <v>207</v>
      </c>
      <c r="AQ487" s="9">
        <v>30</v>
      </c>
      <c r="AR487" s="14" t="s">
        <v>207</v>
      </c>
      <c r="AS487" s="9" t="s">
        <v>42</v>
      </c>
      <c r="AT487" s="9" t="s">
        <v>345</v>
      </c>
      <c r="AU487" s="9" t="s">
        <v>319</v>
      </c>
      <c r="AV487" s="9" t="s">
        <v>320</v>
      </c>
      <c r="AW487" s="9" t="s">
        <v>796</v>
      </c>
      <c r="AX487" s="9">
        <v>9010600000</v>
      </c>
      <c r="AY487" s="99">
        <v>310</v>
      </c>
      <c r="AZ487" s="12" t="s">
        <v>207</v>
      </c>
      <c r="BA487" s="99">
        <v>23</v>
      </c>
      <c r="BB487" s="12" t="s">
        <v>207</v>
      </c>
      <c r="BC487" s="99">
        <v>21</v>
      </c>
      <c r="BD487" s="12" t="s">
        <v>207</v>
      </c>
      <c r="BE487" s="99">
        <v>41</v>
      </c>
      <c r="BF487" s="12" t="s">
        <v>321</v>
      </c>
      <c r="BG487" s="654">
        <v>40.643999999999998</v>
      </c>
      <c r="BH487" s="12" t="s">
        <v>321</v>
      </c>
      <c r="BI487" s="99">
        <v>31</v>
      </c>
      <c r="BJ487" s="12" t="s">
        <v>321</v>
      </c>
      <c r="BK487" s="754">
        <v>0</v>
      </c>
      <c r="BL487" s="12" t="s">
        <v>321</v>
      </c>
      <c r="BM487" s="754">
        <v>0.14799999999999999</v>
      </c>
      <c r="BN487" s="12" t="s">
        <v>321</v>
      </c>
      <c r="BO487" s="754">
        <v>9.4960000000000004</v>
      </c>
      <c r="BP487" s="12" t="s">
        <v>321</v>
      </c>
      <c r="BQ487" s="754">
        <v>0</v>
      </c>
      <c r="BR487" s="12" t="s">
        <v>321</v>
      </c>
      <c r="BS487" s="654">
        <v>0</v>
      </c>
      <c r="BT487" s="12" t="s">
        <v>321</v>
      </c>
      <c r="BU487" s="654">
        <v>9.6440000000000001</v>
      </c>
      <c r="BV487" s="12" t="s">
        <v>321</v>
      </c>
      <c r="BW487" s="9">
        <v>0.15</v>
      </c>
      <c r="BX487" s="9" t="s">
        <v>322</v>
      </c>
      <c r="BY487" s="755">
        <v>122</v>
      </c>
      <c r="BZ487" s="9" t="s">
        <v>315</v>
      </c>
      <c r="CA487" s="755">
        <v>9.1</v>
      </c>
      <c r="CB487" s="9" t="s">
        <v>315</v>
      </c>
      <c r="CC487" s="755">
        <v>8.3000000000000007</v>
      </c>
      <c r="CD487" s="9" t="s">
        <v>315</v>
      </c>
      <c r="CE487" s="755">
        <v>86</v>
      </c>
      <c r="CF487" s="9" t="s">
        <v>323</v>
      </c>
      <c r="CG487" s="755">
        <v>68.3</v>
      </c>
      <c r="CH487" s="9" t="s">
        <v>323</v>
      </c>
      <c r="CI487" s="9"/>
      <c r="CJ487" s="9"/>
      <c r="CK487" s="9"/>
    </row>
    <row r="488" spans="1:89" s="98" customFormat="1" x14ac:dyDescent="0.25">
      <c r="A488" s="99">
        <v>10101177</v>
      </c>
      <c r="B488" s="99"/>
      <c r="C488" s="772">
        <v>3518</v>
      </c>
      <c r="D488" s="807">
        <v>0.05</v>
      </c>
      <c r="E488" s="772">
        <f t="shared" si="26"/>
        <v>3694</v>
      </c>
      <c r="F488" s="778">
        <v>1.1000000000000001</v>
      </c>
      <c r="G488" s="774">
        <f t="shared" si="27"/>
        <v>4063</v>
      </c>
      <c r="H488" s="776"/>
      <c r="I488" s="758"/>
      <c r="J488" s="776"/>
      <c r="K488" s="786"/>
      <c r="L488" s="9" t="s">
        <v>308</v>
      </c>
      <c r="M488" s="9" t="s">
        <v>3599</v>
      </c>
      <c r="N488" s="9" t="s">
        <v>309</v>
      </c>
      <c r="O488" s="9" t="s">
        <v>310</v>
      </c>
      <c r="P488" s="9" t="s">
        <v>624</v>
      </c>
      <c r="Q488" s="9" t="s">
        <v>625</v>
      </c>
      <c r="R488" s="9" t="s">
        <v>627</v>
      </c>
      <c r="S488" s="9" t="s">
        <v>314</v>
      </c>
      <c r="T488" s="98" t="s">
        <v>210</v>
      </c>
      <c r="U488" s="99">
        <v>141</v>
      </c>
      <c r="V488" s="99" t="s">
        <v>207</v>
      </c>
      <c r="W488" s="99">
        <v>250</v>
      </c>
      <c r="X488" s="99" t="s">
        <v>207</v>
      </c>
      <c r="Y488" s="99">
        <v>176</v>
      </c>
      <c r="Z488" s="99" t="s">
        <v>207</v>
      </c>
      <c r="AA488" s="9">
        <v>260</v>
      </c>
      <c r="AB488" s="99" t="s">
        <v>207</v>
      </c>
      <c r="AC488" s="9">
        <v>287</v>
      </c>
      <c r="AD488" s="9" t="s">
        <v>207</v>
      </c>
      <c r="AE488" s="9">
        <v>113</v>
      </c>
      <c r="AF488" s="9" t="s">
        <v>315</v>
      </c>
      <c r="AG488" s="14" t="s">
        <v>328</v>
      </c>
      <c r="AH488" s="14" t="s">
        <v>207</v>
      </c>
      <c r="AI488" s="14" t="s">
        <v>329</v>
      </c>
      <c r="AJ488" s="14" t="s">
        <v>207</v>
      </c>
      <c r="AK488" s="9">
        <v>5</v>
      </c>
      <c r="AL488" s="14" t="s">
        <v>207</v>
      </c>
      <c r="AM488" s="9">
        <v>5</v>
      </c>
      <c r="AN488" s="14" t="s">
        <v>207</v>
      </c>
      <c r="AO488" s="9">
        <v>5</v>
      </c>
      <c r="AP488" s="14" t="s">
        <v>207</v>
      </c>
      <c r="AQ488" s="9">
        <v>30</v>
      </c>
      <c r="AR488" s="14" t="s">
        <v>207</v>
      </c>
      <c r="AS488" s="9" t="s">
        <v>42</v>
      </c>
      <c r="AT488" s="9" t="s">
        <v>345</v>
      </c>
      <c r="AU488" s="9" t="s">
        <v>319</v>
      </c>
      <c r="AV488" s="9" t="s">
        <v>320</v>
      </c>
      <c r="AW488" s="9" t="s">
        <v>797</v>
      </c>
      <c r="AX488" s="9">
        <v>9010600000</v>
      </c>
      <c r="AY488" s="99">
        <v>330</v>
      </c>
      <c r="AZ488" s="12" t="s">
        <v>207</v>
      </c>
      <c r="BA488" s="99">
        <v>23</v>
      </c>
      <c r="BB488" s="12" t="s">
        <v>207</v>
      </c>
      <c r="BC488" s="99">
        <v>21</v>
      </c>
      <c r="BD488" s="12" t="s">
        <v>207</v>
      </c>
      <c r="BE488" s="99">
        <v>43</v>
      </c>
      <c r="BF488" s="12" t="s">
        <v>321</v>
      </c>
      <c r="BG488" s="654">
        <v>42.875999999999998</v>
      </c>
      <c r="BH488" s="12" t="s">
        <v>321</v>
      </c>
      <c r="BI488" s="99">
        <v>33</v>
      </c>
      <c r="BJ488" s="12" t="s">
        <v>321</v>
      </c>
      <c r="BK488" s="754">
        <v>0</v>
      </c>
      <c r="BL488" s="12" t="s">
        <v>321</v>
      </c>
      <c r="BM488" s="754">
        <v>0.14799999999999999</v>
      </c>
      <c r="BN488" s="12" t="s">
        <v>321</v>
      </c>
      <c r="BO488" s="754">
        <v>9.7279999999999998</v>
      </c>
      <c r="BP488" s="12" t="s">
        <v>321</v>
      </c>
      <c r="BQ488" s="754">
        <v>0</v>
      </c>
      <c r="BR488" s="12" t="s">
        <v>321</v>
      </c>
      <c r="BS488" s="654">
        <v>0</v>
      </c>
      <c r="BT488" s="12" t="s">
        <v>321</v>
      </c>
      <c r="BU488" s="654">
        <v>9.8759999999999994</v>
      </c>
      <c r="BV488" s="12" t="s">
        <v>321</v>
      </c>
      <c r="BW488" s="9">
        <v>0.16</v>
      </c>
      <c r="BX488" s="9" t="s">
        <v>322</v>
      </c>
      <c r="BY488" s="755">
        <v>129.9</v>
      </c>
      <c r="BZ488" s="9" t="s">
        <v>315</v>
      </c>
      <c r="CA488" s="755">
        <v>9.1</v>
      </c>
      <c r="CB488" s="9" t="s">
        <v>315</v>
      </c>
      <c r="CC488" s="755">
        <v>8.3000000000000007</v>
      </c>
      <c r="CD488" s="9" t="s">
        <v>315</v>
      </c>
      <c r="CE488" s="755">
        <v>90.4</v>
      </c>
      <c r="CF488" s="9" t="s">
        <v>323</v>
      </c>
      <c r="CG488" s="755">
        <v>72.8</v>
      </c>
      <c r="CH488" s="9" t="s">
        <v>323</v>
      </c>
      <c r="CI488" s="9"/>
      <c r="CJ488" s="9"/>
      <c r="CK488" s="9"/>
    </row>
    <row r="489" spans="1:89" s="98" customFormat="1" x14ac:dyDescent="0.25">
      <c r="A489" s="99">
        <v>10103866</v>
      </c>
      <c r="B489" s="99"/>
      <c r="C489" s="772">
        <v>3757</v>
      </c>
      <c r="D489" s="807">
        <v>0.05</v>
      </c>
      <c r="E489" s="772">
        <f t="shared" si="26"/>
        <v>3945</v>
      </c>
      <c r="F489" s="778">
        <v>1.1000000000000001</v>
      </c>
      <c r="G489" s="774">
        <f t="shared" si="27"/>
        <v>4340</v>
      </c>
      <c r="H489" s="776"/>
      <c r="I489" s="758"/>
      <c r="J489" s="776"/>
      <c r="K489" s="786"/>
      <c r="L489" s="9" t="s">
        <v>308</v>
      </c>
      <c r="M489" s="9" t="s">
        <v>3600</v>
      </c>
      <c r="N489" s="9" t="s">
        <v>309</v>
      </c>
      <c r="O489" s="9" t="s">
        <v>310</v>
      </c>
      <c r="P489" s="9" t="s">
        <v>624</v>
      </c>
      <c r="Q489" s="9" t="s">
        <v>625</v>
      </c>
      <c r="R489" s="9" t="s">
        <v>627</v>
      </c>
      <c r="S489" s="9" t="s">
        <v>314</v>
      </c>
      <c r="T489" s="98" t="s">
        <v>210</v>
      </c>
      <c r="U489" s="99" t="s">
        <v>738</v>
      </c>
      <c r="V489" s="99" t="s">
        <v>207</v>
      </c>
      <c r="W489" s="99" t="s">
        <v>638</v>
      </c>
      <c r="X489" s="99" t="s">
        <v>207</v>
      </c>
      <c r="Y489" s="99">
        <v>187</v>
      </c>
      <c r="Z489" s="99" t="s">
        <v>207</v>
      </c>
      <c r="AA489" s="9">
        <v>280</v>
      </c>
      <c r="AB489" s="99" t="s">
        <v>207</v>
      </c>
      <c r="AC489" s="9">
        <v>310</v>
      </c>
      <c r="AD489" s="9" t="s">
        <v>207</v>
      </c>
      <c r="AE489" s="9">
        <v>122</v>
      </c>
      <c r="AF489" s="9" t="s">
        <v>315</v>
      </c>
      <c r="AG489" s="14" t="s">
        <v>330</v>
      </c>
      <c r="AH489" s="14" t="s">
        <v>207</v>
      </c>
      <c r="AI489" s="14" t="s">
        <v>331</v>
      </c>
      <c r="AJ489" s="14" t="s">
        <v>207</v>
      </c>
      <c r="AK489" s="9">
        <v>5</v>
      </c>
      <c r="AL489" s="14" t="s">
        <v>207</v>
      </c>
      <c r="AM489" s="9">
        <v>5</v>
      </c>
      <c r="AN489" s="14" t="s">
        <v>207</v>
      </c>
      <c r="AO489" s="9">
        <v>5</v>
      </c>
      <c r="AP489" s="14" t="s">
        <v>207</v>
      </c>
      <c r="AQ489" s="9">
        <v>30</v>
      </c>
      <c r="AR489" s="14" t="s">
        <v>207</v>
      </c>
      <c r="AS489" s="9" t="s">
        <v>42</v>
      </c>
      <c r="AT489" s="9" t="s">
        <v>345</v>
      </c>
      <c r="AU489" s="9" t="s">
        <v>319</v>
      </c>
      <c r="AV489" s="9" t="s">
        <v>320</v>
      </c>
      <c r="AW489" s="9" t="s">
        <v>798</v>
      </c>
      <c r="AX489" s="9">
        <v>9010600000</v>
      </c>
      <c r="AY489" s="99">
        <v>350</v>
      </c>
      <c r="AZ489" s="12" t="s">
        <v>207</v>
      </c>
      <c r="BA489" s="99">
        <v>23</v>
      </c>
      <c r="BB489" s="12" t="s">
        <v>207</v>
      </c>
      <c r="BC489" s="99">
        <v>21</v>
      </c>
      <c r="BD489" s="12" t="s">
        <v>207</v>
      </c>
      <c r="BE489" s="99">
        <v>45</v>
      </c>
      <c r="BF489" s="12" t="s">
        <v>321</v>
      </c>
      <c r="BG489" s="654">
        <v>44.667999999999999</v>
      </c>
      <c r="BH489" s="12" t="s">
        <v>321</v>
      </c>
      <c r="BI489" s="99">
        <v>36</v>
      </c>
      <c r="BJ489" s="12" t="s">
        <v>321</v>
      </c>
      <c r="BK489" s="754">
        <v>0</v>
      </c>
      <c r="BL489" s="12" t="s">
        <v>321</v>
      </c>
      <c r="BM489" s="754">
        <v>0.14799999999999999</v>
      </c>
      <c r="BN489" s="12" t="s">
        <v>321</v>
      </c>
      <c r="BO489" s="754">
        <v>8.52</v>
      </c>
      <c r="BP489" s="12" t="s">
        <v>321</v>
      </c>
      <c r="BQ489" s="754">
        <v>0</v>
      </c>
      <c r="BR489" s="12" t="s">
        <v>321</v>
      </c>
      <c r="BS489" s="654">
        <v>0</v>
      </c>
      <c r="BT489" s="12" t="s">
        <v>321</v>
      </c>
      <c r="BU489" s="654">
        <v>8.6679999999999993</v>
      </c>
      <c r="BV489" s="12" t="s">
        <v>321</v>
      </c>
      <c r="BW489" s="9">
        <v>0.17</v>
      </c>
      <c r="BX489" s="9" t="s">
        <v>322</v>
      </c>
      <c r="BY489" s="755">
        <v>137.80000000000001</v>
      </c>
      <c r="BZ489" s="9" t="s">
        <v>315</v>
      </c>
      <c r="CA489" s="755">
        <v>9.1</v>
      </c>
      <c r="CB489" s="9" t="s">
        <v>315</v>
      </c>
      <c r="CC489" s="755">
        <v>8.3000000000000007</v>
      </c>
      <c r="CD489" s="9" t="s">
        <v>315</v>
      </c>
      <c r="CE489" s="755">
        <v>97</v>
      </c>
      <c r="CF489" s="9" t="s">
        <v>323</v>
      </c>
      <c r="CG489" s="755">
        <v>79.400000000000006</v>
      </c>
      <c r="CH489" s="9" t="s">
        <v>323</v>
      </c>
      <c r="CI489" s="9"/>
      <c r="CJ489" s="9"/>
      <c r="CK489" s="9"/>
    </row>
    <row r="490" spans="1:89" s="98" customFormat="1" x14ac:dyDescent="0.25">
      <c r="A490" s="99">
        <v>10103867</v>
      </c>
      <c r="B490" s="99"/>
      <c r="C490" s="772">
        <v>4012</v>
      </c>
      <c r="D490" s="807">
        <v>0.05</v>
      </c>
      <c r="E490" s="772">
        <f t="shared" si="26"/>
        <v>4213</v>
      </c>
      <c r="F490" s="778">
        <v>1.1000000000000001</v>
      </c>
      <c r="G490" s="774">
        <f t="shared" si="27"/>
        <v>4634</v>
      </c>
      <c r="H490" s="776"/>
      <c r="I490" s="758"/>
      <c r="J490" s="776"/>
      <c r="K490" s="786"/>
      <c r="L490" s="9" t="s">
        <v>308</v>
      </c>
      <c r="M490" s="9" t="s">
        <v>3601</v>
      </c>
      <c r="N490" s="9" t="s">
        <v>309</v>
      </c>
      <c r="O490" s="9" t="s">
        <v>310</v>
      </c>
      <c r="P490" s="9" t="s">
        <v>624</v>
      </c>
      <c r="Q490" s="9" t="s">
        <v>625</v>
      </c>
      <c r="R490" s="9" t="s">
        <v>627</v>
      </c>
      <c r="S490" s="9" t="s">
        <v>314</v>
      </c>
      <c r="T490" s="98" t="s">
        <v>210</v>
      </c>
      <c r="U490" s="99" t="s">
        <v>739</v>
      </c>
      <c r="V490" s="99" t="s">
        <v>207</v>
      </c>
      <c r="W490" s="99" t="s">
        <v>640</v>
      </c>
      <c r="X490" s="99" t="s">
        <v>207</v>
      </c>
      <c r="Y490" s="99">
        <v>198</v>
      </c>
      <c r="Z490" s="99" t="s">
        <v>207</v>
      </c>
      <c r="AA490" s="9">
        <v>300</v>
      </c>
      <c r="AB490" s="99" t="s">
        <v>207</v>
      </c>
      <c r="AC490" s="9">
        <v>333</v>
      </c>
      <c r="AD490" s="9" t="s">
        <v>207</v>
      </c>
      <c r="AE490" s="9">
        <v>131</v>
      </c>
      <c r="AF490" s="9" t="s">
        <v>315</v>
      </c>
      <c r="AG490" s="14" t="s">
        <v>332</v>
      </c>
      <c r="AH490" s="14" t="s">
        <v>207</v>
      </c>
      <c r="AI490" s="14" t="s">
        <v>333</v>
      </c>
      <c r="AJ490" s="14" t="s">
        <v>207</v>
      </c>
      <c r="AK490" s="9">
        <v>5</v>
      </c>
      <c r="AL490" s="14" t="s">
        <v>207</v>
      </c>
      <c r="AM490" s="9">
        <v>5</v>
      </c>
      <c r="AN490" s="14" t="s">
        <v>207</v>
      </c>
      <c r="AO490" s="9">
        <v>5</v>
      </c>
      <c r="AP490" s="14" t="s">
        <v>207</v>
      </c>
      <c r="AQ490" s="9">
        <v>30</v>
      </c>
      <c r="AR490" s="14" t="s">
        <v>207</v>
      </c>
      <c r="AS490" s="9" t="s">
        <v>42</v>
      </c>
      <c r="AT490" s="9" t="s">
        <v>345</v>
      </c>
      <c r="AU490" s="9" t="s">
        <v>319</v>
      </c>
      <c r="AV490" s="9" t="s">
        <v>320</v>
      </c>
      <c r="AW490" s="9" t="s">
        <v>799</v>
      </c>
      <c r="AX490" s="9">
        <v>9010600000</v>
      </c>
      <c r="AY490" s="99">
        <v>373</v>
      </c>
      <c r="AZ490" s="12" t="s">
        <v>207</v>
      </c>
      <c r="BA490" s="99">
        <v>30</v>
      </c>
      <c r="BB490" s="12" t="s">
        <v>207</v>
      </c>
      <c r="BC490" s="99">
        <v>33</v>
      </c>
      <c r="BD490" s="12" t="s">
        <v>207</v>
      </c>
      <c r="BE490" s="99">
        <v>76</v>
      </c>
      <c r="BF490" s="12" t="s">
        <v>321</v>
      </c>
      <c r="BG490" s="654">
        <v>75.599000000000004</v>
      </c>
      <c r="BH490" s="12" t="s">
        <v>321</v>
      </c>
      <c r="BI490" s="99">
        <v>38</v>
      </c>
      <c r="BJ490" s="12" t="s">
        <v>321</v>
      </c>
      <c r="BK490" s="754">
        <v>0</v>
      </c>
      <c r="BL490" s="12" t="s">
        <v>321</v>
      </c>
      <c r="BM490" s="754">
        <v>0.312</v>
      </c>
      <c r="BN490" s="12" t="s">
        <v>321</v>
      </c>
      <c r="BO490" s="754">
        <v>2.1800000000000002</v>
      </c>
      <c r="BP490" s="12" t="s">
        <v>321</v>
      </c>
      <c r="BQ490" s="754">
        <v>0.02</v>
      </c>
      <c r="BR490" s="12" t="s">
        <v>321</v>
      </c>
      <c r="BS490" s="654">
        <v>35.087000000000003</v>
      </c>
      <c r="BT490" s="12" t="s">
        <v>321</v>
      </c>
      <c r="BU490" s="654">
        <v>37.598999999999997</v>
      </c>
      <c r="BV490" s="12" t="s">
        <v>321</v>
      </c>
      <c r="BW490" s="9">
        <v>0.38</v>
      </c>
      <c r="BX490" s="9" t="s">
        <v>322</v>
      </c>
      <c r="BY490" s="755">
        <v>146.9</v>
      </c>
      <c r="BZ490" s="9" t="s">
        <v>315</v>
      </c>
      <c r="CA490" s="755">
        <v>11.8</v>
      </c>
      <c r="CB490" s="9" t="s">
        <v>315</v>
      </c>
      <c r="CC490" s="755">
        <v>13</v>
      </c>
      <c r="CD490" s="9" t="s">
        <v>315</v>
      </c>
      <c r="CE490" s="755">
        <v>169.8</v>
      </c>
      <c r="CF490" s="9" t="s">
        <v>323</v>
      </c>
      <c r="CG490" s="755">
        <v>83.8</v>
      </c>
      <c r="CH490" s="9" t="s">
        <v>323</v>
      </c>
      <c r="CI490" s="9"/>
      <c r="CJ490" s="9"/>
      <c r="CK490" s="9"/>
    </row>
    <row r="491" spans="1:89" s="98" customFormat="1" x14ac:dyDescent="0.25">
      <c r="A491" s="99">
        <v>10103868</v>
      </c>
      <c r="B491" s="99"/>
      <c r="C491" s="772">
        <v>4282</v>
      </c>
      <c r="D491" s="807">
        <v>0.05</v>
      </c>
      <c r="E491" s="772">
        <f t="shared" si="26"/>
        <v>4496</v>
      </c>
      <c r="F491" s="778">
        <v>1.1000000000000001</v>
      </c>
      <c r="G491" s="774">
        <f t="shared" si="27"/>
        <v>4946</v>
      </c>
      <c r="H491" s="776"/>
      <c r="I491" s="758"/>
      <c r="J491" s="776"/>
      <c r="K491" s="786"/>
      <c r="L491" s="9" t="s">
        <v>308</v>
      </c>
      <c r="M491" s="9" t="s">
        <v>3602</v>
      </c>
      <c r="N491" s="9" t="s">
        <v>309</v>
      </c>
      <c r="O491" s="9" t="s">
        <v>310</v>
      </c>
      <c r="P491" s="9" t="s">
        <v>624</v>
      </c>
      <c r="Q491" s="9" t="s">
        <v>625</v>
      </c>
      <c r="R491" s="9" t="s">
        <v>627</v>
      </c>
      <c r="S491" s="9" t="s">
        <v>314</v>
      </c>
      <c r="T491" s="98" t="s">
        <v>210</v>
      </c>
      <c r="U491" s="99" t="s">
        <v>740</v>
      </c>
      <c r="V491" s="99" t="s">
        <v>207</v>
      </c>
      <c r="W491" s="99" t="s">
        <v>642</v>
      </c>
      <c r="X491" s="99" t="s">
        <v>207</v>
      </c>
      <c r="Y491" s="99">
        <v>209</v>
      </c>
      <c r="Z491" s="99" t="s">
        <v>207</v>
      </c>
      <c r="AA491" s="9">
        <v>320</v>
      </c>
      <c r="AB491" s="99" t="s">
        <v>207</v>
      </c>
      <c r="AC491" s="9">
        <v>355</v>
      </c>
      <c r="AD491" s="9" t="s">
        <v>207</v>
      </c>
      <c r="AE491" s="9">
        <v>140</v>
      </c>
      <c r="AF491" s="9" t="s">
        <v>315</v>
      </c>
      <c r="AG491" s="14" t="s">
        <v>334</v>
      </c>
      <c r="AH491" s="14" t="s">
        <v>207</v>
      </c>
      <c r="AI491" s="14" t="s">
        <v>335</v>
      </c>
      <c r="AJ491" s="14" t="s">
        <v>207</v>
      </c>
      <c r="AK491" s="9">
        <v>5</v>
      </c>
      <c r="AL491" s="14" t="s">
        <v>207</v>
      </c>
      <c r="AM491" s="9">
        <v>5</v>
      </c>
      <c r="AN491" s="14" t="s">
        <v>207</v>
      </c>
      <c r="AO491" s="9">
        <v>5</v>
      </c>
      <c r="AP491" s="14" t="s">
        <v>207</v>
      </c>
      <c r="AQ491" s="9">
        <v>30</v>
      </c>
      <c r="AR491" s="14" t="s">
        <v>207</v>
      </c>
      <c r="AS491" s="9" t="s">
        <v>42</v>
      </c>
      <c r="AT491" s="9" t="s">
        <v>345</v>
      </c>
      <c r="AU491" s="9" t="s">
        <v>319</v>
      </c>
      <c r="AV491" s="9" t="s">
        <v>320</v>
      </c>
      <c r="AW491" s="9" t="s">
        <v>800</v>
      </c>
      <c r="AX491" s="9">
        <v>9010600000</v>
      </c>
      <c r="AY491" s="99">
        <v>396</v>
      </c>
      <c r="AZ491" s="12" t="s">
        <v>207</v>
      </c>
      <c r="BA491" s="99">
        <v>30</v>
      </c>
      <c r="BB491" s="12" t="s">
        <v>207</v>
      </c>
      <c r="BC491" s="99">
        <v>33</v>
      </c>
      <c r="BD491" s="12" t="s">
        <v>207</v>
      </c>
      <c r="BE491" s="99">
        <v>80</v>
      </c>
      <c r="BF491" s="12" t="s">
        <v>321</v>
      </c>
      <c r="BG491" s="654">
        <v>79.266000000000005</v>
      </c>
      <c r="BH491" s="12" t="s">
        <v>321</v>
      </c>
      <c r="BI491" s="99">
        <v>40</v>
      </c>
      <c r="BJ491" s="12" t="s">
        <v>321</v>
      </c>
      <c r="BK491" s="754">
        <v>0</v>
      </c>
      <c r="BL491" s="12" t="s">
        <v>321</v>
      </c>
      <c r="BM491" s="754">
        <v>0.32100000000000001</v>
      </c>
      <c r="BN491" s="12" t="s">
        <v>321</v>
      </c>
      <c r="BO491" s="754">
        <v>2.1800000000000002</v>
      </c>
      <c r="BP491" s="12" t="s">
        <v>321</v>
      </c>
      <c r="BQ491" s="754">
        <v>0.02</v>
      </c>
      <c r="BR491" s="12" t="s">
        <v>321</v>
      </c>
      <c r="BS491" s="654">
        <v>36.744999999999997</v>
      </c>
      <c r="BT491" s="12" t="s">
        <v>321</v>
      </c>
      <c r="BU491" s="654">
        <v>39.265999999999998</v>
      </c>
      <c r="BV491" s="12" t="s">
        <v>321</v>
      </c>
      <c r="BW491" s="9">
        <v>0.4</v>
      </c>
      <c r="BX491" s="9" t="s">
        <v>322</v>
      </c>
      <c r="BY491" s="755">
        <v>155.9</v>
      </c>
      <c r="BZ491" s="9" t="s">
        <v>315</v>
      </c>
      <c r="CA491" s="755">
        <v>11.8</v>
      </c>
      <c r="CB491" s="9" t="s">
        <v>315</v>
      </c>
      <c r="CC491" s="755">
        <v>13</v>
      </c>
      <c r="CD491" s="9" t="s">
        <v>315</v>
      </c>
      <c r="CE491" s="755">
        <v>178.6</v>
      </c>
      <c r="CF491" s="9" t="s">
        <v>323</v>
      </c>
      <c r="CG491" s="755">
        <v>88.2</v>
      </c>
      <c r="CH491" s="9" t="s">
        <v>323</v>
      </c>
      <c r="CI491" s="9"/>
      <c r="CJ491" s="9"/>
      <c r="CK491" s="9"/>
    </row>
    <row r="492" spans="1:89" s="98" customFormat="1" x14ac:dyDescent="0.25">
      <c r="A492" s="99">
        <v>10103869</v>
      </c>
      <c r="B492" s="99"/>
      <c r="C492" s="772">
        <v>4564</v>
      </c>
      <c r="D492" s="807">
        <v>0.05</v>
      </c>
      <c r="E492" s="772">
        <f t="shared" si="26"/>
        <v>4792</v>
      </c>
      <c r="F492" s="778">
        <v>1.1000000000000001</v>
      </c>
      <c r="G492" s="774">
        <f t="shared" si="27"/>
        <v>5271</v>
      </c>
      <c r="H492" s="776"/>
      <c r="I492" s="758"/>
      <c r="J492" s="776"/>
      <c r="K492" s="786"/>
      <c r="L492" s="9" t="s">
        <v>308</v>
      </c>
      <c r="M492" s="9" t="s">
        <v>3603</v>
      </c>
      <c r="N492" s="9" t="s">
        <v>309</v>
      </c>
      <c r="O492" s="9" t="s">
        <v>310</v>
      </c>
      <c r="P492" s="9" t="s">
        <v>624</v>
      </c>
      <c r="Q492" s="9" t="s">
        <v>625</v>
      </c>
      <c r="R492" s="9" t="s">
        <v>627</v>
      </c>
      <c r="S492" s="9" t="s">
        <v>314</v>
      </c>
      <c r="T492" s="98" t="s">
        <v>210</v>
      </c>
      <c r="U492" s="99" t="s">
        <v>741</v>
      </c>
      <c r="V492" s="99" t="s">
        <v>207</v>
      </c>
      <c r="W492" s="99" t="s">
        <v>644</v>
      </c>
      <c r="X492" s="99" t="s">
        <v>207</v>
      </c>
      <c r="Y492" s="99">
        <v>221</v>
      </c>
      <c r="Z492" s="99" t="s">
        <v>207</v>
      </c>
      <c r="AA492" s="9">
        <v>340</v>
      </c>
      <c r="AB492" s="99" t="s">
        <v>207</v>
      </c>
      <c r="AC492" s="9">
        <v>379</v>
      </c>
      <c r="AD492" s="9" t="s">
        <v>207</v>
      </c>
      <c r="AE492" s="9">
        <v>149</v>
      </c>
      <c r="AF492" s="9" t="s">
        <v>315</v>
      </c>
      <c r="AG492" s="14" t="s">
        <v>336</v>
      </c>
      <c r="AH492" s="14" t="s">
        <v>207</v>
      </c>
      <c r="AI492" s="14" t="s">
        <v>337</v>
      </c>
      <c r="AJ492" s="14" t="s">
        <v>207</v>
      </c>
      <c r="AK492" s="9">
        <v>5</v>
      </c>
      <c r="AL492" s="14" t="s">
        <v>207</v>
      </c>
      <c r="AM492" s="9">
        <v>5</v>
      </c>
      <c r="AN492" s="14" t="s">
        <v>207</v>
      </c>
      <c r="AO492" s="9">
        <v>5</v>
      </c>
      <c r="AP492" s="14" t="s">
        <v>207</v>
      </c>
      <c r="AQ492" s="9">
        <v>30</v>
      </c>
      <c r="AR492" s="14" t="s">
        <v>207</v>
      </c>
      <c r="AS492" s="9" t="s">
        <v>42</v>
      </c>
      <c r="AT492" s="9" t="s">
        <v>345</v>
      </c>
      <c r="AU492" s="9" t="s">
        <v>319</v>
      </c>
      <c r="AV492" s="9" t="s">
        <v>320</v>
      </c>
      <c r="AW492" s="9" t="s">
        <v>801</v>
      </c>
      <c r="AX492" s="9">
        <v>9010600000</v>
      </c>
      <c r="AY492" s="99">
        <v>419</v>
      </c>
      <c r="AZ492" s="12" t="s">
        <v>207</v>
      </c>
      <c r="BA492" s="99">
        <v>30</v>
      </c>
      <c r="BB492" s="12" t="s">
        <v>207</v>
      </c>
      <c r="BC492" s="99">
        <v>33</v>
      </c>
      <c r="BD492" s="12" t="s">
        <v>207</v>
      </c>
      <c r="BE492" s="99">
        <v>84</v>
      </c>
      <c r="BF492" s="12" t="s">
        <v>321</v>
      </c>
      <c r="BG492" s="654">
        <v>83.906000000000006</v>
      </c>
      <c r="BH492" s="12" t="s">
        <v>321</v>
      </c>
      <c r="BI492" s="99">
        <v>43</v>
      </c>
      <c r="BJ492" s="12" t="s">
        <v>321</v>
      </c>
      <c r="BK492" s="754">
        <v>0</v>
      </c>
      <c r="BL492" s="12" t="s">
        <v>321</v>
      </c>
      <c r="BM492" s="754">
        <v>0.375</v>
      </c>
      <c r="BN492" s="12" t="s">
        <v>321</v>
      </c>
      <c r="BO492" s="754">
        <v>2.1800000000000002</v>
      </c>
      <c r="BP492" s="12" t="s">
        <v>321</v>
      </c>
      <c r="BQ492" s="754">
        <v>0.02</v>
      </c>
      <c r="BR492" s="12" t="s">
        <v>321</v>
      </c>
      <c r="BS492" s="654">
        <v>38.331000000000003</v>
      </c>
      <c r="BT492" s="12" t="s">
        <v>321</v>
      </c>
      <c r="BU492" s="654">
        <v>40.905999999999999</v>
      </c>
      <c r="BV492" s="12" t="s">
        <v>321</v>
      </c>
      <c r="BW492" s="9">
        <v>0.42</v>
      </c>
      <c r="BX492" s="9" t="s">
        <v>322</v>
      </c>
      <c r="BY492" s="755">
        <v>165</v>
      </c>
      <c r="BZ492" s="9" t="s">
        <v>315</v>
      </c>
      <c r="CA492" s="755">
        <v>11.8</v>
      </c>
      <c r="CB492" s="9" t="s">
        <v>315</v>
      </c>
      <c r="CC492" s="755">
        <v>13</v>
      </c>
      <c r="CD492" s="9" t="s">
        <v>315</v>
      </c>
      <c r="CE492" s="755">
        <v>191.8</v>
      </c>
      <c r="CF492" s="9" t="s">
        <v>323</v>
      </c>
      <c r="CG492" s="755">
        <v>94.8</v>
      </c>
      <c r="CH492" s="9" t="s">
        <v>323</v>
      </c>
      <c r="CI492" s="9"/>
      <c r="CJ492" s="9"/>
      <c r="CK492" s="9"/>
    </row>
    <row r="493" spans="1:89" s="98" customFormat="1" x14ac:dyDescent="0.25">
      <c r="A493" s="99">
        <v>10104360</v>
      </c>
      <c r="B493" s="99"/>
      <c r="C493" s="772">
        <v>4862</v>
      </c>
      <c r="D493" s="807">
        <v>0.05</v>
      </c>
      <c r="E493" s="772">
        <f t="shared" si="26"/>
        <v>5105</v>
      </c>
      <c r="F493" s="778">
        <v>1.1000000000000001</v>
      </c>
      <c r="G493" s="774">
        <f t="shared" si="27"/>
        <v>5616</v>
      </c>
      <c r="H493" s="776"/>
      <c r="I493" s="758"/>
      <c r="J493" s="776"/>
      <c r="K493" s="786"/>
      <c r="L493" s="9" t="s">
        <v>308</v>
      </c>
      <c r="M493" s="9" t="s">
        <v>3604</v>
      </c>
      <c r="N493" s="9" t="s">
        <v>309</v>
      </c>
      <c r="O493" s="9" t="s">
        <v>310</v>
      </c>
      <c r="P493" s="9" t="s">
        <v>624</v>
      </c>
      <c r="Q493" s="9" t="s">
        <v>625</v>
      </c>
      <c r="R493" s="9" t="s">
        <v>627</v>
      </c>
      <c r="S493" s="9" t="s">
        <v>314</v>
      </c>
      <c r="T493" s="98" t="s">
        <v>210</v>
      </c>
      <c r="U493" s="99" t="s">
        <v>742</v>
      </c>
      <c r="V493" s="99" t="s">
        <v>207</v>
      </c>
      <c r="W493" s="99" t="s">
        <v>646</v>
      </c>
      <c r="X493" s="99" t="s">
        <v>207</v>
      </c>
      <c r="Y493" s="99">
        <v>232</v>
      </c>
      <c r="Z493" s="99" t="s">
        <v>207</v>
      </c>
      <c r="AA493" s="9">
        <v>360</v>
      </c>
      <c r="AB493" s="99" t="s">
        <v>207</v>
      </c>
      <c r="AC493" s="9">
        <v>402</v>
      </c>
      <c r="AD493" s="9" t="s">
        <v>207</v>
      </c>
      <c r="AE493" s="9">
        <v>158</v>
      </c>
      <c r="AF493" s="9" t="s">
        <v>315</v>
      </c>
      <c r="AG493" s="14" t="s">
        <v>338</v>
      </c>
      <c r="AH493" s="14" t="s">
        <v>207</v>
      </c>
      <c r="AI493" s="14" t="s">
        <v>339</v>
      </c>
      <c r="AJ493" s="14" t="s">
        <v>207</v>
      </c>
      <c r="AK493" s="9">
        <v>5</v>
      </c>
      <c r="AL493" s="14" t="s">
        <v>207</v>
      </c>
      <c r="AM493" s="9">
        <v>5</v>
      </c>
      <c r="AN493" s="14" t="s">
        <v>207</v>
      </c>
      <c r="AO493" s="9">
        <v>5</v>
      </c>
      <c r="AP493" s="14" t="s">
        <v>207</v>
      </c>
      <c r="AQ493" s="9">
        <v>30</v>
      </c>
      <c r="AR493" s="14" t="s">
        <v>207</v>
      </c>
      <c r="AS493" s="9" t="s">
        <v>42</v>
      </c>
      <c r="AT493" s="9" t="s">
        <v>345</v>
      </c>
      <c r="AU493" s="9" t="s">
        <v>319</v>
      </c>
      <c r="AV493" s="9" t="s">
        <v>320</v>
      </c>
      <c r="AW493" s="9" t="s">
        <v>802</v>
      </c>
      <c r="AX493" s="9">
        <v>9010600000</v>
      </c>
      <c r="AY493" s="99">
        <v>434</v>
      </c>
      <c r="AZ493" s="12" t="s">
        <v>207</v>
      </c>
      <c r="BA493" s="99">
        <v>30</v>
      </c>
      <c r="BB493" s="12" t="s">
        <v>207</v>
      </c>
      <c r="BC493" s="99">
        <v>33</v>
      </c>
      <c r="BD493" s="12" t="s">
        <v>207</v>
      </c>
      <c r="BE493" s="99">
        <v>89</v>
      </c>
      <c r="BF493" s="12" t="s">
        <v>321</v>
      </c>
      <c r="BG493" s="654">
        <v>88.787999999999997</v>
      </c>
      <c r="BH493" s="12" t="s">
        <v>321</v>
      </c>
      <c r="BI493" s="99">
        <v>46</v>
      </c>
      <c r="BJ493" s="12" t="s">
        <v>321</v>
      </c>
      <c r="BK493" s="754">
        <v>0</v>
      </c>
      <c r="BL493" s="12" t="s">
        <v>321</v>
      </c>
      <c r="BM493" s="754">
        <v>0.35499999999999998</v>
      </c>
      <c r="BN493" s="12" t="s">
        <v>321</v>
      </c>
      <c r="BO493" s="754">
        <v>3</v>
      </c>
      <c r="BP493" s="12" t="s">
        <v>321</v>
      </c>
      <c r="BQ493" s="754">
        <v>0.02</v>
      </c>
      <c r="BR493" s="12" t="s">
        <v>321</v>
      </c>
      <c r="BS493" s="654">
        <v>39.412999999999997</v>
      </c>
      <c r="BT493" s="12" t="s">
        <v>321</v>
      </c>
      <c r="BU493" s="654">
        <v>42.787999999999997</v>
      </c>
      <c r="BV493" s="12" t="s">
        <v>321</v>
      </c>
      <c r="BW493" s="9">
        <v>0.44</v>
      </c>
      <c r="BX493" s="9" t="s">
        <v>322</v>
      </c>
      <c r="BY493" s="755">
        <v>170.9</v>
      </c>
      <c r="BZ493" s="9" t="s">
        <v>315</v>
      </c>
      <c r="CA493" s="755">
        <v>11.8</v>
      </c>
      <c r="CB493" s="9" t="s">
        <v>315</v>
      </c>
      <c r="CC493" s="755">
        <v>13</v>
      </c>
      <c r="CD493" s="9" t="s">
        <v>315</v>
      </c>
      <c r="CE493" s="755">
        <v>202.8</v>
      </c>
      <c r="CF493" s="9" t="s">
        <v>323</v>
      </c>
      <c r="CG493" s="755">
        <v>101.4</v>
      </c>
      <c r="CH493" s="9" t="s">
        <v>323</v>
      </c>
      <c r="CI493" s="9"/>
      <c r="CJ493" s="9"/>
      <c r="CK493" s="9"/>
    </row>
    <row r="494" spans="1:89" s="98" customFormat="1" x14ac:dyDescent="0.25">
      <c r="A494" s="99">
        <v>10104361</v>
      </c>
      <c r="B494" s="99"/>
      <c r="C494" s="772">
        <v>5174</v>
      </c>
      <c r="D494" s="807">
        <v>0.05</v>
      </c>
      <c r="E494" s="772">
        <f t="shared" si="26"/>
        <v>5433</v>
      </c>
      <c r="F494" s="778">
        <v>1.1000000000000001</v>
      </c>
      <c r="G494" s="774">
        <f t="shared" si="27"/>
        <v>5976</v>
      </c>
      <c r="H494" s="776"/>
      <c r="I494" s="758"/>
      <c r="J494" s="776"/>
      <c r="K494" s="786"/>
      <c r="L494" s="9" t="s">
        <v>308</v>
      </c>
      <c r="M494" s="9" t="s">
        <v>3605</v>
      </c>
      <c r="N494" s="9" t="s">
        <v>309</v>
      </c>
      <c r="O494" s="9" t="s">
        <v>310</v>
      </c>
      <c r="P494" s="9" t="s">
        <v>624</v>
      </c>
      <c r="Q494" s="9" t="s">
        <v>625</v>
      </c>
      <c r="R494" s="9" t="s">
        <v>627</v>
      </c>
      <c r="S494" s="9" t="s">
        <v>314</v>
      </c>
      <c r="T494" s="98" t="s">
        <v>210</v>
      </c>
      <c r="U494" s="99" t="s">
        <v>743</v>
      </c>
      <c r="V494" s="99" t="s">
        <v>207</v>
      </c>
      <c r="W494" s="99" t="s">
        <v>650</v>
      </c>
      <c r="X494" s="99" t="s">
        <v>207</v>
      </c>
      <c r="Y494" s="99">
        <v>243</v>
      </c>
      <c r="Z494" s="99" t="s">
        <v>207</v>
      </c>
      <c r="AA494" s="9">
        <v>380</v>
      </c>
      <c r="AB494" s="99" t="s">
        <v>207</v>
      </c>
      <c r="AC494" s="9">
        <v>424</v>
      </c>
      <c r="AD494" s="9" t="s">
        <v>207</v>
      </c>
      <c r="AE494" s="9">
        <v>167</v>
      </c>
      <c r="AF494" s="9" t="s">
        <v>315</v>
      </c>
      <c r="AG494" s="14" t="s">
        <v>340</v>
      </c>
      <c r="AH494" s="14" t="s">
        <v>207</v>
      </c>
      <c r="AI494" s="14" t="s">
        <v>341</v>
      </c>
      <c r="AJ494" s="14" t="s">
        <v>207</v>
      </c>
      <c r="AK494" s="9">
        <v>5</v>
      </c>
      <c r="AL494" s="14" t="s">
        <v>207</v>
      </c>
      <c r="AM494" s="9">
        <v>5</v>
      </c>
      <c r="AN494" s="14" t="s">
        <v>207</v>
      </c>
      <c r="AO494" s="9">
        <v>5</v>
      </c>
      <c r="AP494" s="14" t="s">
        <v>207</v>
      </c>
      <c r="AQ494" s="9">
        <v>30</v>
      </c>
      <c r="AR494" s="14" t="s">
        <v>207</v>
      </c>
      <c r="AS494" s="9" t="s">
        <v>42</v>
      </c>
      <c r="AT494" s="9" t="s">
        <v>345</v>
      </c>
      <c r="AU494" s="9" t="s">
        <v>319</v>
      </c>
      <c r="AV494" s="9" t="s">
        <v>320</v>
      </c>
      <c r="AW494" s="9" t="s">
        <v>803</v>
      </c>
      <c r="AX494" s="9">
        <v>9010600000</v>
      </c>
      <c r="AY494" s="99">
        <v>452</v>
      </c>
      <c r="AZ494" s="12" t="s">
        <v>207</v>
      </c>
      <c r="BA494" s="99">
        <v>30</v>
      </c>
      <c r="BB494" s="12" t="s">
        <v>207</v>
      </c>
      <c r="BC494" s="99">
        <v>33</v>
      </c>
      <c r="BD494" s="12" t="s">
        <v>207</v>
      </c>
      <c r="BE494" s="99">
        <v>93</v>
      </c>
      <c r="BF494" s="12" t="s">
        <v>321</v>
      </c>
      <c r="BG494" s="654">
        <v>92.257000000000005</v>
      </c>
      <c r="BH494" s="12" t="s">
        <v>321</v>
      </c>
      <c r="BI494" s="99">
        <v>48</v>
      </c>
      <c r="BJ494" s="12" t="s">
        <v>321</v>
      </c>
      <c r="BK494" s="754">
        <v>0</v>
      </c>
      <c r="BL494" s="12" t="s">
        <v>321</v>
      </c>
      <c r="BM494" s="754">
        <v>0.38200000000000001</v>
      </c>
      <c r="BN494" s="12" t="s">
        <v>321</v>
      </c>
      <c r="BO494" s="754">
        <v>3</v>
      </c>
      <c r="BP494" s="12" t="s">
        <v>321</v>
      </c>
      <c r="BQ494" s="754">
        <v>0.02</v>
      </c>
      <c r="BR494" s="12" t="s">
        <v>321</v>
      </c>
      <c r="BS494" s="654">
        <v>40.854999999999997</v>
      </c>
      <c r="BT494" s="12" t="s">
        <v>321</v>
      </c>
      <c r="BU494" s="654">
        <v>44.256999999999998</v>
      </c>
      <c r="BV494" s="12" t="s">
        <v>321</v>
      </c>
      <c r="BW494" s="9">
        <v>0.46</v>
      </c>
      <c r="BX494" s="9" t="s">
        <v>322</v>
      </c>
      <c r="BY494" s="755">
        <v>178</v>
      </c>
      <c r="BZ494" s="9" t="s">
        <v>315</v>
      </c>
      <c r="CA494" s="755">
        <v>11.8</v>
      </c>
      <c r="CB494" s="9" t="s">
        <v>315</v>
      </c>
      <c r="CC494" s="755">
        <v>13</v>
      </c>
      <c r="CD494" s="9" t="s">
        <v>315</v>
      </c>
      <c r="CE494" s="755">
        <v>211.6</v>
      </c>
      <c r="CF494" s="9" t="s">
        <v>323</v>
      </c>
      <c r="CG494" s="755">
        <v>105.8</v>
      </c>
      <c r="CH494" s="9" t="s">
        <v>323</v>
      </c>
      <c r="CI494" s="9"/>
      <c r="CJ494" s="9"/>
      <c r="CK494" s="9"/>
    </row>
    <row r="495" spans="1:89" s="98" customFormat="1" x14ac:dyDescent="0.25">
      <c r="A495" s="99">
        <v>10101022</v>
      </c>
      <c r="B495" s="99"/>
      <c r="C495" s="772">
        <v>2879</v>
      </c>
      <c r="D495" s="807">
        <v>0.05</v>
      </c>
      <c r="E495" s="772">
        <f t="shared" si="26"/>
        <v>3023</v>
      </c>
      <c r="F495" s="778">
        <v>1.1000000000000001</v>
      </c>
      <c r="G495" s="774">
        <f t="shared" si="27"/>
        <v>3325</v>
      </c>
      <c r="H495" s="776"/>
      <c r="I495" s="758"/>
      <c r="J495" s="776"/>
      <c r="K495" s="786"/>
      <c r="L495" s="9" t="s">
        <v>308</v>
      </c>
      <c r="M495" s="9" t="s">
        <v>3606</v>
      </c>
      <c r="N495" s="9" t="s">
        <v>309</v>
      </c>
      <c r="O495" s="9" t="s">
        <v>310</v>
      </c>
      <c r="P495" s="9" t="s">
        <v>624</v>
      </c>
      <c r="Q495" s="9" t="s">
        <v>625</v>
      </c>
      <c r="R495" s="9" t="s">
        <v>627</v>
      </c>
      <c r="S495" s="9" t="s">
        <v>314</v>
      </c>
      <c r="T495" s="98" t="s">
        <v>210</v>
      </c>
      <c r="U495" s="99">
        <v>107</v>
      </c>
      <c r="V495" s="99" t="s">
        <v>207</v>
      </c>
      <c r="W495" s="99">
        <v>190</v>
      </c>
      <c r="X495" s="99" t="s">
        <v>207</v>
      </c>
      <c r="Y495" s="99">
        <v>142</v>
      </c>
      <c r="Z495" s="99" t="s">
        <v>207</v>
      </c>
      <c r="AA495" s="9">
        <v>200</v>
      </c>
      <c r="AB495" s="99" t="s">
        <v>207</v>
      </c>
      <c r="AC495" s="9">
        <v>218</v>
      </c>
      <c r="AD495" s="9" t="s">
        <v>207</v>
      </c>
      <c r="AE495" s="9">
        <v>86</v>
      </c>
      <c r="AF495" s="9" t="s">
        <v>315</v>
      </c>
      <c r="AG495" s="14" t="s">
        <v>316</v>
      </c>
      <c r="AH495" s="14" t="s">
        <v>207</v>
      </c>
      <c r="AI495" s="14" t="s">
        <v>317</v>
      </c>
      <c r="AJ495" s="14" t="s">
        <v>207</v>
      </c>
      <c r="AK495" s="9">
        <v>5</v>
      </c>
      <c r="AL495" s="14" t="s">
        <v>207</v>
      </c>
      <c r="AM495" s="9">
        <v>5</v>
      </c>
      <c r="AN495" s="14" t="s">
        <v>207</v>
      </c>
      <c r="AO495" s="9">
        <v>5</v>
      </c>
      <c r="AP495" s="14" t="s">
        <v>207</v>
      </c>
      <c r="AQ495" s="9">
        <v>30</v>
      </c>
      <c r="AR495" s="14" t="s">
        <v>207</v>
      </c>
      <c r="AS495" s="9" t="s">
        <v>184</v>
      </c>
      <c r="AT495" s="9" t="s">
        <v>347</v>
      </c>
      <c r="AU495" s="9" t="s">
        <v>319</v>
      </c>
      <c r="AV495" s="9" t="s">
        <v>320</v>
      </c>
      <c r="AW495" s="9" t="s">
        <v>804</v>
      </c>
      <c r="AX495" s="9">
        <v>9010600000</v>
      </c>
      <c r="AY495" s="99">
        <v>270</v>
      </c>
      <c r="AZ495" s="12" t="s">
        <v>207</v>
      </c>
      <c r="BA495" s="99">
        <v>23</v>
      </c>
      <c r="BB495" s="12" t="s">
        <v>207</v>
      </c>
      <c r="BC495" s="99">
        <v>21</v>
      </c>
      <c r="BD495" s="12" t="s">
        <v>207</v>
      </c>
      <c r="BE495" s="99">
        <v>35</v>
      </c>
      <c r="BF495" s="12" t="s">
        <v>321</v>
      </c>
      <c r="BG495" s="654">
        <v>34.841000000000001</v>
      </c>
      <c r="BH495" s="12" t="s">
        <v>321</v>
      </c>
      <c r="BI495" s="99">
        <v>27</v>
      </c>
      <c r="BJ495" s="12" t="s">
        <v>321</v>
      </c>
      <c r="BK495" s="754">
        <v>0</v>
      </c>
      <c r="BL495" s="12" t="s">
        <v>321</v>
      </c>
      <c r="BM495" s="754">
        <v>0.129</v>
      </c>
      <c r="BN495" s="12" t="s">
        <v>321</v>
      </c>
      <c r="BO495" s="754">
        <v>7.7119999999999997</v>
      </c>
      <c r="BP495" s="12" t="s">
        <v>321</v>
      </c>
      <c r="BQ495" s="754">
        <v>0</v>
      </c>
      <c r="BR495" s="12" t="s">
        <v>321</v>
      </c>
      <c r="BS495" s="654">
        <v>0</v>
      </c>
      <c r="BT495" s="12" t="s">
        <v>321</v>
      </c>
      <c r="BU495" s="654">
        <v>7.8410000000000002</v>
      </c>
      <c r="BV495" s="12" t="s">
        <v>321</v>
      </c>
      <c r="BW495" s="9">
        <v>0.13</v>
      </c>
      <c r="BX495" s="9" t="s">
        <v>322</v>
      </c>
      <c r="BY495" s="755">
        <v>106.3</v>
      </c>
      <c r="BZ495" s="9" t="s">
        <v>315</v>
      </c>
      <c r="CA495" s="755">
        <v>9.1</v>
      </c>
      <c r="CB495" s="9" t="s">
        <v>315</v>
      </c>
      <c r="CC495" s="755">
        <v>8.3000000000000007</v>
      </c>
      <c r="CD495" s="9" t="s">
        <v>315</v>
      </c>
      <c r="CE495" s="755">
        <v>75</v>
      </c>
      <c r="CF495" s="9" t="s">
        <v>323</v>
      </c>
      <c r="CG495" s="755">
        <v>59.5</v>
      </c>
      <c r="CH495" s="9" t="s">
        <v>323</v>
      </c>
      <c r="CI495" s="9"/>
      <c r="CJ495" s="9"/>
      <c r="CK495" s="9"/>
    </row>
    <row r="496" spans="1:89" s="98" customFormat="1" x14ac:dyDescent="0.25">
      <c r="A496" s="99">
        <v>10101023</v>
      </c>
      <c r="B496" s="99"/>
      <c r="C496" s="772">
        <v>3077</v>
      </c>
      <c r="D496" s="807">
        <v>0.05</v>
      </c>
      <c r="E496" s="772">
        <f t="shared" si="26"/>
        <v>3231</v>
      </c>
      <c r="F496" s="778">
        <v>1.1000000000000001</v>
      </c>
      <c r="G496" s="774">
        <f t="shared" si="27"/>
        <v>3554</v>
      </c>
      <c r="H496" s="776"/>
      <c r="I496" s="758"/>
      <c r="J496" s="776"/>
      <c r="K496" s="786"/>
      <c r="L496" s="9" t="s">
        <v>308</v>
      </c>
      <c r="M496" s="9" t="s">
        <v>3607</v>
      </c>
      <c r="N496" s="9" t="s">
        <v>309</v>
      </c>
      <c r="O496" s="9" t="s">
        <v>310</v>
      </c>
      <c r="P496" s="9" t="s">
        <v>624</v>
      </c>
      <c r="Q496" s="9" t="s">
        <v>625</v>
      </c>
      <c r="R496" s="9" t="s">
        <v>627</v>
      </c>
      <c r="S496" s="9" t="s">
        <v>314</v>
      </c>
      <c r="T496" s="98" t="s">
        <v>210</v>
      </c>
      <c r="U496" s="99">
        <v>118</v>
      </c>
      <c r="V496" s="99" t="s">
        <v>207</v>
      </c>
      <c r="W496" s="99">
        <v>210</v>
      </c>
      <c r="X496" s="99" t="s">
        <v>207</v>
      </c>
      <c r="Y496" s="99">
        <v>153</v>
      </c>
      <c r="Z496" s="99" t="s">
        <v>207</v>
      </c>
      <c r="AA496" s="9">
        <v>220</v>
      </c>
      <c r="AB496" s="99" t="s">
        <v>207</v>
      </c>
      <c r="AC496" s="9">
        <v>241</v>
      </c>
      <c r="AD496" s="9" t="s">
        <v>207</v>
      </c>
      <c r="AE496" s="9">
        <v>95</v>
      </c>
      <c r="AF496" s="9" t="s">
        <v>315</v>
      </c>
      <c r="AG496" s="14" t="s">
        <v>324</v>
      </c>
      <c r="AH496" s="14" t="s">
        <v>207</v>
      </c>
      <c r="AI496" s="14" t="s">
        <v>325</v>
      </c>
      <c r="AJ496" s="14" t="s">
        <v>207</v>
      </c>
      <c r="AK496" s="9">
        <v>5</v>
      </c>
      <c r="AL496" s="14" t="s">
        <v>207</v>
      </c>
      <c r="AM496" s="9">
        <v>5</v>
      </c>
      <c r="AN496" s="14" t="s">
        <v>207</v>
      </c>
      <c r="AO496" s="9">
        <v>5</v>
      </c>
      <c r="AP496" s="14" t="s">
        <v>207</v>
      </c>
      <c r="AQ496" s="9">
        <v>30</v>
      </c>
      <c r="AR496" s="14" t="s">
        <v>207</v>
      </c>
      <c r="AS496" s="9" t="s">
        <v>184</v>
      </c>
      <c r="AT496" s="9" t="s">
        <v>347</v>
      </c>
      <c r="AU496" s="9" t="s">
        <v>319</v>
      </c>
      <c r="AV496" s="9" t="s">
        <v>320</v>
      </c>
      <c r="AW496" s="9" t="s">
        <v>805</v>
      </c>
      <c r="AX496" s="9">
        <v>9010600000</v>
      </c>
      <c r="AY496" s="99">
        <v>290</v>
      </c>
      <c r="AZ496" s="12" t="s">
        <v>207</v>
      </c>
      <c r="BA496" s="99">
        <v>23</v>
      </c>
      <c r="BB496" s="12" t="s">
        <v>207</v>
      </c>
      <c r="BC496" s="99">
        <v>21</v>
      </c>
      <c r="BD496" s="12" t="s">
        <v>207</v>
      </c>
      <c r="BE496" s="99">
        <v>38</v>
      </c>
      <c r="BF496" s="12" t="s">
        <v>321</v>
      </c>
      <c r="BG496" s="654">
        <v>37.552999999999997</v>
      </c>
      <c r="BH496" s="12" t="s">
        <v>321</v>
      </c>
      <c r="BI496" s="99">
        <v>29</v>
      </c>
      <c r="BJ496" s="12" t="s">
        <v>321</v>
      </c>
      <c r="BK496" s="754">
        <v>0</v>
      </c>
      <c r="BL496" s="12" t="s">
        <v>321</v>
      </c>
      <c r="BM496" s="754">
        <v>0.129</v>
      </c>
      <c r="BN496" s="12" t="s">
        <v>321</v>
      </c>
      <c r="BO496" s="754">
        <v>8.4239999999999995</v>
      </c>
      <c r="BP496" s="12" t="s">
        <v>321</v>
      </c>
      <c r="BQ496" s="754">
        <v>0</v>
      </c>
      <c r="BR496" s="12" t="s">
        <v>321</v>
      </c>
      <c r="BS496" s="654">
        <v>0</v>
      </c>
      <c r="BT496" s="12" t="s">
        <v>321</v>
      </c>
      <c r="BU496" s="654">
        <v>8.5530000000000008</v>
      </c>
      <c r="BV496" s="12" t="s">
        <v>321</v>
      </c>
      <c r="BW496" s="9">
        <v>0.14000000000000001</v>
      </c>
      <c r="BX496" s="9" t="s">
        <v>322</v>
      </c>
      <c r="BY496" s="755">
        <v>114.2</v>
      </c>
      <c r="BZ496" s="9" t="s">
        <v>315</v>
      </c>
      <c r="CA496" s="755">
        <v>9.1</v>
      </c>
      <c r="CB496" s="9" t="s">
        <v>315</v>
      </c>
      <c r="CC496" s="755">
        <v>8.3000000000000007</v>
      </c>
      <c r="CD496" s="9" t="s">
        <v>315</v>
      </c>
      <c r="CE496" s="755">
        <v>79.400000000000006</v>
      </c>
      <c r="CF496" s="9" t="s">
        <v>323</v>
      </c>
      <c r="CG496" s="755">
        <v>63.9</v>
      </c>
      <c r="CH496" s="9" t="s">
        <v>323</v>
      </c>
      <c r="CI496" s="9"/>
      <c r="CJ496" s="9"/>
      <c r="CK496" s="9"/>
    </row>
    <row r="497" spans="1:89" s="98" customFormat="1" x14ac:dyDescent="0.25">
      <c r="A497" s="99">
        <v>10101024</v>
      </c>
      <c r="B497" s="99"/>
      <c r="C497" s="772">
        <v>3290</v>
      </c>
      <c r="D497" s="807">
        <v>0.05</v>
      </c>
      <c r="E497" s="772">
        <f t="shared" ref="E497:E550" si="28">ROUND(C497*(1+D497),0)</f>
        <v>3455</v>
      </c>
      <c r="F497" s="778">
        <v>1.1000000000000001</v>
      </c>
      <c r="G497" s="774">
        <f t="shared" ref="G497:G550" si="29">ROUND(E497*F497,0)</f>
        <v>3801</v>
      </c>
      <c r="H497" s="776"/>
      <c r="I497" s="758"/>
      <c r="J497" s="776"/>
      <c r="K497" s="786"/>
      <c r="L497" s="9" t="s">
        <v>308</v>
      </c>
      <c r="M497" s="9" t="s">
        <v>3608</v>
      </c>
      <c r="N497" s="9" t="s">
        <v>309</v>
      </c>
      <c r="O497" s="9" t="s">
        <v>310</v>
      </c>
      <c r="P497" s="9" t="s">
        <v>624</v>
      </c>
      <c r="Q497" s="9" t="s">
        <v>625</v>
      </c>
      <c r="R497" s="9" t="s">
        <v>627</v>
      </c>
      <c r="S497" s="9" t="s">
        <v>314</v>
      </c>
      <c r="T497" s="98" t="s">
        <v>210</v>
      </c>
      <c r="U497" s="99">
        <v>129</v>
      </c>
      <c r="V497" s="99" t="s">
        <v>207</v>
      </c>
      <c r="W497" s="99">
        <v>230</v>
      </c>
      <c r="X497" s="99" t="s">
        <v>207</v>
      </c>
      <c r="Y497" s="99">
        <v>164</v>
      </c>
      <c r="Z497" s="99" t="s">
        <v>207</v>
      </c>
      <c r="AA497" s="9">
        <v>240</v>
      </c>
      <c r="AB497" s="99" t="s">
        <v>207</v>
      </c>
      <c r="AC497" s="9">
        <v>264</v>
      </c>
      <c r="AD497" s="9" t="s">
        <v>207</v>
      </c>
      <c r="AE497" s="9">
        <v>104</v>
      </c>
      <c r="AF497" s="9" t="s">
        <v>315</v>
      </c>
      <c r="AG497" s="14" t="s">
        <v>326</v>
      </c>
      <c r="AH497" s="14" t="s">
        <v>207</v>
      </c>
      <c r="AI497" s="14" t="s">
        <v>327</v>
      </c>
      <c r="AJ497" s="14" t="s">
        <v>207</v>
      </c>
      <c r="AK497" s="9">
        <v>5</v>
      </c>
      <c r="AL497" s="14" t="s">
        <v>207</v>
      </c>
      <c r="AM497" s="9">
        <v>5</v>
      </c>
      <c r="AN497" s="14" t="s">
        <v>207</v>
      </c>
      <c r="AO497" s="9">
        <v>5</v>
      </c>
      <c r="AP497" s="14" t="s">
        <v>207</v>
      </c>
      <c r="AQ497" s="9">
        <v>30</v>
      </c>
      <c r="AR497" s="14" t="s">
        <v>207</v>
      </c>
      <c r="AS497" s="9" t="s">
        <v>184</v>
      </c>
      <c r="AT497" s="9" t="s">
        <v>347</v>
      </c>
      <c r="AU497" s="9" t="s">
        <v>319</v>
      </c>
      <c r="AV497" s="9" t="s">
        <v>320</v>
      </c>
      <c r="AW497" s="9" t="s">
        <v>806</v>
      </c>
      <c r="AX497" s="9">
        <v>9010600000</v>
      </c>
      <c r="AY497" s="99">
        <v>310</v>
      </c>
      <c r="AZ497" s="12" t="s">
        <v>207</v>
      </c>
      <c r="BA497" s="99">
        <v>23</v>
      </c>
      <c r="BB497" s="12" t="s">
        <v>207</v>
      </c>
      <c r="BC497" s="99">
        <v>21</v>
      </c>
      <c r="BD497" s="12" t="s">
        <v>207</v>
      </c>
      <c r="BE497" s="99">
        <v>41</v>
      </c>
      <c r="BF497" s="12" t="s">
        <v>321</v>
      </c>
      <c r="BG497" s="654">
        <v>40.643999999999998</v>
      </c>
      <c r="BH497" s="12" t="s">
        <v>321</v>
      </c>
      <c r="BI497" s="99">
        <v>31</v>
      </c>
      <c r="BJ497" s="12" t="s">
        <v>321</v>
      </c>
      <c r="BK497" s="754">
        <v>0</v>
      </c>
      <c r="BL497" s="12" t="s">
        <v>321</v>
      </c>
      <c r="BM497" s="754">
        <v>0.14799999999999999</v>
      </c>
      <c r="BN497" s="12" t="s">
        <v>321</v>
      </c>
      <c r="BO497" s="754">
        <v>9.4960000000000004</v>
      </c>
      <c r="BP497" s="12" t="s">
        <v>321</v>
      </c>
      <c r="BQ497" s="754">
        <v>0</v>
      </c>
      <c r="BR497" s="12" t="s">
        <v>321</v>
      </c>
      <c r="BS497" s="654">
        <v>0</v>
      </c>
      <c r="BT497" s="12" t="s">
        <v>321</v>
      </c>
      <c r="BU497" s="654">
        <v>9.6440000000000001</v>
      </c>
      <c r="BV497" s="12" t="s">
        <v>321</v>
      </c>
      <c r="BW497" s="9">
        <v>0.15</v>
      </c>
      <c r="BX497" s="9" t="s">
        <v>322</v>
      </c>
      <c r="BY497" s="755">
        <v>122</v>
      </c>
      <c r="BZ497" s="9" t="s">
        <v>315</v>
      </c>
      <c r="CA497" s="755">
        <v>9.1</v>
      </c>
      <c r="CB497" s="9" t="s">
        <v>315</v>
      </c>
      <c r="CC497" s="755">
        <v>8.3000000000000007</v>
      </c>
      <c r="CD497" s="9" t="s">
        <v>315</v>
      </c>
      <c r="CE497" s="755">
        <v>86</v>
      </c>
      <c r="CF497" s="9" t="s">
        <v>323</v>
      </c>
      <c r="CG497" s="755">
        <v>68.3</v>
      </c>
      <c r="CH497" s="9" t="s">
        <v>323</v>
      </c>
      <c r="CI497" s="9"/>
      <c r="CJ497" s="9"/>
      <c r="CK497" s="9"/>
    </row>
    <row r="498" spans="1:89" s="98" customFormat="1" x14ac:dyDescent="0.25">
      <c r="A498" s="99">
        <v>10101025</v>
      </c>
      <c r="B498" s="99"/>
      <c r="C498" s="772">
        <v>3518</v>
      </c>
      <c r="D498" s="807">
        <v>0.05</v>
      </c>
      <c r="E498" s="772">
        <f t="shared" si="28"/>
        <v>3694</v>
      </c>
      <c r="F498" s="778">
        <v>1.1000000000000001</v>
      </c>
      <c r="G498" s="774">
        <f t="shared" si="29"/>
        <v>4063</v>
      </c>
      <c r="H498" s="776"/>
      <c r="I498" s="758"/>
      <c r="J498" s="776"/>
      <c r="K498" s="786"/>
      <c r="L498" s="9" t="s">
        <v>308</v>
      </c>
      <c r="M498" s="9" t="s">
        <v>3609</v>
      </c>
      <c r="N498" s="9" t="s">
        <v>309</v>
      </c>
      <c r="O498" s="9" t="s">
        <v>310</v>
      </c>
      <c r="P498" s="9" t="s">
        <v>624</v>
      </c>
      <c r="Q498" s="9" t="s">
        <v>625</v>
      </c>
      <c r="R498" s="9" t="s">
        <v>627</v>
      </c>
      <c r="S498" s="9" t="s">
        <v>314</v>
      </c>
      <c r="T498" s="98" t="s">
        <v>210</v>
      </c>
      <c r="U498" s="99">
        <v>141</v>
      </c>
      <c r="V498" s="99" t="s">
        <v>207</v>
      </c>
      <c r="W498" s="99">
        <v>250</v>
      </c>
      <c r="X498" s="99" t="s">
        <v>207</v>
      </c>
      <c r="Y498" s="99">
        <v>176</v>
      </c>
      <c r="Z498" s="99" t="s">
        <v>207</v>
      </c>
      <c r="AA498" s="9">
        <v>260</v>
      </c>
      <c r="AB498" s="99" t="s">
        <v>207</v>
      </c>
      <c r="AC498" s="9">
        <v>287</v>
      </c>
      <c r="AD498" s="9" t="s">
        <v>207</v>
      </c>
      <c r="AE498" s="9">
        <v>113</v>
      </c>
      <c r="AF498" s="9" t="s">
        <v>315</v>
      </c>
      <c r="AG498" s="14" t="s">
        <v>328</v>
      </c>
      <c r="AH498" s="14" t="s">
        <v>207</v>
      </c>
      <c r="AI498" s="14" t="s">
        <v>329</v>
      </c>
      <c r="AJ498" s="14" t="s">
        <v>207</v>
      </c>
      <c r="AK498" s="9">
        <v>5</v>
      </c>
      <c r="AL498" s="14" t="s">
        <v>207</v>
      </c>
      <c r="AM498" s="9">
        <v>5</v>
      </c>
      <c r="AN498" s="14" t="s">
        <v>207</v>
      </c>
      <c r="AO498" s="9">
        <v>5</v>
      </c>
      <c r="AP498" s="14" t="s">
        <v>207</v>
      </c>
      <c r="AQ498" s="9">
        <v>30</v>
      </c>
      <c r="AR498" s="14" t="s">
        <v>207</v>
      </c>
      <c r="AS498" s="9" t="s">
        <v>184</v>
      </c>
      <c r="AT498" s="9" t="s">
        <v>347</v>
      </c>
      <c r="AU498" s="9" t="s">
        <v>319</v>
      </c>
      <c r="AV498" s="9" t="s">
        <v>320</v>
      </c>
      <c r="AW498" s="9" t="s">
        <v>807</v>
      </c>
      <c r="AX498" s="9">
        <v>9010600000</v>
      </c>
      <c r="AY498" s="99">
        <v>330</v>
      </c>
      <c r="AZ498" s="12" t="s">
        <v>207</v>
      </c>
      <c r="BA498" s="99">
        <v>23</v>
      </c>
      <c r="BB498" s="12" t="s">
        <v>207</v>
      </c>
      <c r="BC498" s="99">
        <v>21</v>
      </c>
      <c r="BD498" s="12" t="s">
        <v>207</v>
      </c>
      <c r="BE498" s="99">
        <v>43</v>
      </c>
      <c r="BF498" s="12" t="s">
        <v>321</v>
      </c>
      <c r="BG498" s="654">
        <v>42.875999999999998</v>
      </c>
      <c r="BH498" s="12" t="s">
        <v>321</v>
      </c>
      <c r="BI498" s="99">
        <v>33</v>
      </c>
      <c r="BJ498" s="12" t="s">
        <v>321</v>
      </c>
      <c r="BK498" s="754">
        <v>0</v>
      </c>
      <c r="BL498" s="12" t="s">
        <v>321</v>
      </c>
      <c r="BM498" s="754">
        <v>0.14799999999999999</v>
      </c>
      <c r="BN498" s="12" t="s">
        <v>321</v>
      </c>
      <c r="BO498" s="754">
        <v>9.7279999999999998</v>
      </c>
      <c r="BP498" s="12" t="s">
        <v>321</v>
      </c>
      <c r="BQ498" s="754">
        <v>0</v>
      </c>
      <c r="BR498" s="12" t="s">
        <v>321</v>
      </c>
      <c r="BS498" s="654">
        <v>0</v>
      </c>
      <c r="BT498" s="12" t="s">
        <v>321</v>
      </c>
      <c r="BU498" s="654">
        <v>9.8759999999999994</v>
      </c>
      <c r="BV498" s="12" t="s">
        <v>321</v>
      </c>
      <c r="BW498" s="9">
        <v>0.16</v>
      </c>
      <c r="BX498" s="9" t="s">
        <v>322</v>
      </c>
      <c r="BY498" s="755">
        <v>129.9</v>
      </c>
      <c r="BZ498" s="9" t="s">
        <v>315</v>
      </c>
      <c r="CA498" s="755">
        <v>9.1</v>
      </c>
      <c r="CB498" s="9" t="s">
        <v>315</v>
      </c>
      <c r="CC498" s="755">
        <v>8.3000000000000007</v>
      </c>
      <c r="CD498" s="9" t="s">
        <v>315</v>
      </c>
      <c r="CE498" s="755">
        <v>90.4</v>
      </c>
      <c r="CF498" s="9" t="s">
        <v>323</v>
      </c>
      <c r="CG498" s="755">
        <v>72.8</v>
      </c>
      <c r="CH498" s="9" t="s">
        <v>323</v>
      </c>
      <c r="CI498" s="9"/>
      <c r="CJ498" s="9"/>
      <c r="CK498" s="9"/>
    </row>
    <row r="499" spans="1:89" s="98" customFormat="1" x14ac:dyDescent="0.25">
      <c r="A499" s="99">
        <v>10101026</v>
      </c>
      <c r="B499" s="99"/>
      <c r="C499" s="772">
        <v>3757</v>
      </c>
      <c r="D499" s="807">
        <v>0.05</v>
      </c>
      <c r="E499" s="772">
        <f t="shared" si="28"/>
        <v>3945</v>
      </c>
      <c r="F499" s="778">
        <v>1.1000000000000001</v>
      </c>
      <c r="G499" s="774">
        <f t="shared" si="29"/>
        <v>4340</v>
      </c>
      <c r="H499" s="776"/>
      <c r="I499" s="758"/>
      <c r="J499" s="776"/>
      <c r="K499" s="786"/>
      <c r="L499" s="9" t="s">
        <v>308</v>
      </c>
      <c r="M499" s="9" t="s">
        <v>3610</v>
      </c>
      <c r="N499" s="9" t="s">
        <v>309</v>
      </c>
      <c r="O499" s="9" t="s">
        <v>310</v>
      </c>
      <c r="P499" s="9" t="s">
        <v>624</v>
      </c>
      <c r="Q499" s="9" t="s">
        <v>625</v>
      </c>
      <c r="R499" s="9" t="s">
        <v>627</v>
      </c>
      <c r="S499" s="9" t="s">
        <v>314</v>
      </c>
      <c r="T499" s="98" t="s">
        <v>210</v>
      </c>
      <c r="U499" s="99">
        <v>152</v>
      </c>
      <c r="V499" s="99" t="s">
        <v>207</v>
      </c>
      <c r="W499" s="99">
        <v>270</v>
      </c>
      <c r="X499" s="99" t="s">
        <v>207</v>
      </c>
      <c r="Y499" s="99">
        <v>187</v>
      </c>
      <c r="Z499" s="99" t="s">
        <v>207</v>
      </c>
      <c r="AA499" s="9">
        <v>280</v>
      </c>
      <c r="AB499" s="99" t="s">
        <v>207</v>
      </c>
      <c r="AC499" s="9">
        <v>310</v>
      </c>
      <c r="AD499" s="9" t="s">
        <v>207</v>
      </c>
      <c r="AE499" s="9">
        <v>122</v>
      </c>
      <c r="AF499" s="9" t="s">
        <v>315</v>
      </c>
      <c r="AG499" s="14" t="s">
        <v>330</v>
      </c>
      <c r="AH499" s="14" t="s">
        <v>207</v>
      </c>
      <c r="AI499" s="14" t="s">
        <v>331</v>
      </c>
      <c r="AJ499" s="14" t="s">
        <v>207</v>
      </c>
      <c r="AK499" s="9">
        <v>5</v>
      </c>
      <c r="AL499" s="14" t="s">
        <v>207</v>
      </c>
      <c r="AM499" s="9">
        <v>5</v>
      </c>
      <c r="AN499" s="14" t="s">
        <v>207</v>
      </c>
      <c r="AO499" s="9">
        <v>5</v>
      </c>
      <c r="AP499" s="14" t="s">
        <v>207</v>
      </c>
      <c r="AQ499" s="9">
        <v>30</v>
      </c>
      <c r="AR499" s="14" t="s">
        <v>207</v>
      </c>
      <c r="AS499" s="9" t="s">
        <v>184</v>
      </c>
      <c r="AT499" s="9" t="s">
        <v>347</v>
      </c>
      <c r="AU499" s="9" t="s">
        <v>319</v>
      </c>
      <c r="AV499" s="9" t="s">
        <v>320</v>
      </c>
      <c r="AW499" s="9" t="s">
        <v>808</v>
      </c>
      <c r="AX499" s="9">
        <v>9010600000</v>
      </c>
      <c r="AY499" s="99">
        <v>350</v>
      </c>
      <c r="AZ499" s="12" t="s">
        <v>207</v>
      </c>
      <c r="BA499" s="99">
        <v>23</v>
      </c>
      <c r="BB499" s="12" t="s">
        <v>207</v>
      </c>
      <c r="BC499" s="99">
        <v>21</v>
      </c>
      <c r="BD499" s="12" t="s">
        <v>207</v>
      </c>
      <c r="BE499" s="99">
        <v>45</v>
      </c>
      <c r="BF499" s="12" t="s">
        <v>321</v>
      </c>
      <c r="BG499" s="654">
        <v>44.667999999999999</v>
      </c>
      <c r="BH499" s="12" t="s">
        <v>321</v>
      </c>
      <c r="BI499" s="99">
        <v>36</v>
      </c>
      <c r="BJ499" s="12" t="s">
        <v>321</v>
      </c>
      <c r="BK499" s="754">
        <v>0</v>
      </c>
      <c r="BL499" s="12" t="s">
        <v>321</v>
      </c>
      <c r="BM499" s="754">
        <v>0.14799999999999999</v>
      </c>
      <c r="BN499" s="12" t="s">
        <v>321</v>
      </c>
      <c r="BO499" s="754">
        <v>8.52</v>
      </c>
      <c r="BP499" s="12" t="s">
        <v>321</v>
      </c>
      <c r="BQ499" s="754">
        <v>0</v>
      </c>
      <c r="BR499" s="12" t="s">
        <v>321</v>
      </c>
      <c r="BS499" s="654">
        <v>0</v>
      </c>
      <c r="BT499" s="12" t="s">
        <v>321</v>
      </c>
      <c r="BU499" s="654">
        <v>8.6679999999999993</v>
      </c>
      <c r="BV499" s="12" t="s">
        <v>321</v>
      </c>
      <c r="BW499" s="9">
        <v>0.17</v>
      </c>
      <c r="BX499" s="9" t="s">
        <v>322</v>
      </c>
      <c r="BY499" s="755">
        <v>137.80000000000001</v>
      </c>
      <c r="BZ499" s="9" t="s">
        <v>315</v>
      </c>
      <c r="CA499" s="755">
        <v>9.1</v>
      </c>
      <c r="CB499" s="9" t="s">
        <v>315</v>
      </c>
      <c r="CC499" s="755">
        <v>8.3000000000000007</v>
      </c>
      <c r="CD499" s="9" t="s">
        <v>315</v>
      </c>
      <c r="CE499" s="755">
        <v>97</v>
      </c>
      <c r="CF499" s="9" t="s">
        <v>323</v>
      </c>
      <c r="CG499" s="755">
        <v>79.400000000000006</v>
      </c>
      <c r="CH499" s="9" t="s">
        <v>323</v>
      </c>
      <c r="CI499" s="9"/>
      <c r="CJ499" s="9"/>
      <c r="CK499" s="9"/>
    </row>
    <row r="500" spans="1:89" s="98" customFormat="1" x14ac:dyDescent="0.25">
      <c r="A500" s="99">
        <v>10101027</v>
      </c>
      <c r="B500" s="99"/>
      <c r="C500" s="772">
        <v>4012</v>
      </c>
      <c r="D500" s="807">
        <v>0.05</v>
      </c>
      <c r="E500" s="772">
        <f t="shared" si="28"/>
        <v>4213</v>
      </c>
      <c r="F500" s="778">
        <v>1.1000000000000001</v>
      </c>
      <c r="G500" s="774">
        <f t="shared" si="29"/>
        <v>4634</v>
      </c>
      <c r="H500" s="776"/>
      <c r="I500" s="758"/>
      <c r="J500" s="776"/>
      <c r="K500" s="786"/>
      <c r="L500" s="9" t="s">
        <v>308</v>
      </c>
      <c r="M500" s="9" t="s">
        <v>3611</v>
      </c>
      <c r="N500" s="9" t="s">
        <v>309</v>
      </c>
      <c r="O500" s="9" t="s">
        <v>310</v>
      </c>
      <c r="P500" s="9" t="s">
        <v>624</v>
      </c>
      <c r="Q500" s="9" t="s">
        <v>625</v>
      </c>
      <c r="R500" s="9" t="s">
        <v>627</v>
      </c>
      <c r="S500" s="9" t="s">
        <v>314</v>
      </c>
      <c r="T500" s="98" t="s">
        <v>210</v>
      </c>
      <c r="U500" s="99">
        <v>163</v>
      </c>
      <c r="V500" s="99" t="s">
        <v>207</v>
      </c>
      <c r="W500" s="99">
        <v>290</v>
      </c>
      <c r="X500" s="99" t="s">
        <v>207</v>
      </c>
      <c r="Y500" s="99">
        <v>198</v>
      </c>
      <c r="Z500" s="99" t="s">
        <v>207</v>
      </c>
      <c r="AA500" s="9">
        <v>300</v>
      </c>
      <c r="AB500" s="99" t="s">
        <v>207</v>
      </c>
      <c r="AC500" s="9">
        <v>333</v>
      </c>
      <c r="AD500" s="9" t="s">
        <v>207</v>
      </c>
      <c r="AE500" s="9">
        <v>131</v>
      </c>
      <c r="AF500" s="9" t="s">
        <v>315</v>
      </c>
      <c r="AG500" s="14" t="s">
        <v>332</v>
      </c>
      <c r="AH500" s="14" t="s">
        <v>207</v>
      </c>
      <c r="AI500" s="14" t="s">
        <v>333</v>
      </c>
      <c r="AJ500" s="14" t="s">
        <v>207</v>
      </c>
      <c r="AK500" s="9">
        <v>5</v>
      </c>
      <c r="AL500" s="14" t="s">
        <v>207</v>
      </c>
      <c r="AM500" s="9">
        <v>5</v>
      </c>
      <c r="AN500" s="14" t="s">
        <v>207</v>
      </c>
      <c r="AO500" s="9">
        <v>5</v>
      </c>
      <c r="AP500" s="14" t="s">
        <v>207</v>
      </c>
      <c r="AQ500" s="9">
        <v>30</v>
      </c>
      <c r="AR500" s="14" t="s">
        <v>207</v>
      </c>
      <c r="AS500" s="9" t="s">
        <v>184</v>
      </c>
      <c r="AT500" s="9" t="s">
        <v>347</v>
      </c>
      <c r="AU500" s="9" t="s">
        <v>319</v>
      </c>
      <c r="AV500" s="9" t="s">
        <v>320</v>
      </c>
      <c r="AW500" s="9" t="s">
        <v>809</v>
      </c>
      <c r="AX500" s="9">
        <v>9010600000</v>
      </c>
      <c r="AY500" s="99">
        <v>373</v>
      </c>
      <c r="AZ500" s="12" t="s">
        <v>207</v>
      </c>
      <c r="BA500" s="99">
        <v>30</v>
      </c>
      <c r="BB500" s="12" t="s">
        <v>207</v>
      </c>
      <c r="BC500" s="99">
        <v>33</v>
      </c>
      <c r="BD500" s="12" t="s">
        <v>207</v>
      </c>
      <c r="BE500" s="99">
        <v>76</v>
      </c>
      <c r="BF500" s="12" t="s">
        <v>321</v>
      </c>
      <c r="BG500" s="654">
        <v>75.599000000000004</v>
      </c>
      <c r="BH500" s="12" t="s">
        <v>321</v>
      </c>
      <c r="BI500" s="99">
        <v>38</v>
      </c>
      <c r="BJ500" s="12" t="s">
        <v>321</v>
      </c>
      <c r="BK500" s="754">
        <v>0</v>
      </c>
      <c r="BL500" s="12" t="s">
        <v>321</v>
      </c>
      <c r="BM500" s="754">
        <v>0.312</v>
      </c>
      <c r="BN500" s="12" t="s">
        <v>321</v>
      </c>
      <c r="BO500" s="754">
        <v>2.1800000000000002</v>
      </c>
      <c r="BP500" s="12" t="s">
        <v>321</v>
      </c>
      <c r="BQ500" s="754">
        <v>0.02</v>
      </c>
      <c r="BR500" s="12" t="s">
        <v>321</v>
      </c>
      <c r="BS500" s="654">
        <v>35.087000000000003</v>
      </c>
      <c r="BT500" s="12" t="s">
        <v>321</v>
      </c>
      <c r="BU500" s="654">
        <v>37.598999999999997</v>
      </c>
      <c r="BV500" s="12" t="s">
        <v>321</v>
      </c>
      <c r="BW500" s="9">
        <v>0.38</v>
      </c>
      <c r="BX500" s="9" t="s">
        <v>322</v>
      </c>
      <c r="BY500" s="755">
        <v>146.9</v>
      </c>
      <c r="BZ500" s="9" t="s">
        <v>315</v>
      </c>
      <c r="CA500" s="755">
        <v>11.8</v>
      </c>
      <c r="CB500" s="9" t="s">
        <v>315</v>
      </c>
      <c r="CC500" s="755">
        <v>13</v>
      </c>
      <c r="CD500" s="9" t="s">
        <v>315</v>
      </c>
      <c r="CE500" s="755">
        <v>169.8</v>
      </c>
      <c r="CF500" s="9" t="s">
        <v>323</v>
      </c>
      <c r="CG500" s="755">
        <v>83.8</v>
      </c>
      <c r="CH500" s="9" t="s">
        <v>323</v>
      </c>
      <c r="CI500" s="9"/>
      <c r="CJ500" s="9"/>
      <c r="CK500" s="9"/>
    </row>
    <row r="501" spans="1:89" s="98" customFormat="1" x14ac:dyDescent="0.25">
      <c r="A501" s="99">
        <v>10101028</v>
      </c>
      <c r="B501" s="99"/>
      <c r="C501" s="772">
        <v>4282</v>
      </c>
      <c r="D501" s="807">
        <v>0.05</v>
      </c>
      <c r="E501" s="772">
        <f t="shared" si="28"/>
        <v>4496</v>
      </c>
      <c r="F501" s="778">
        <v>1.1000000000000001</v>
      </c>
      <c r="G501" s="774">
        <f t="shared" si="29"/>
        <v>4946</v>
      </c>
      <c r="H501" s="776"/>
      <c r="I501" s="758"/>
      <c r="J501" s="776"/>
      <c r="K501" s="786"/>
      <c r="L501" s="9" t="s">
        <v>308</v>
      </c>
      <c r="M501" s="9" t="s">
        <v>3612</v>
      </c>
      <c r="N501" s="9" t="s">
        <v>309</v>
      </c>
      <c r="O501" s="9" t="s">
        <v>310</v>
      </c>
      <c r="P501" s="9" t="s">
        <v>624</v>
      </c>
      <c r="Q501" s="9" t="s">
        <v>625</v>
      </c>
      <c r="R501" s="9" t="s">
        <v>627</v>
      </c>
      <c r="S501" s="9" t="s">
        <v>314</v>
      </c>
      <c r="T501" s="98" t="s">
        <v>210</v>
      </c>
      <c r="U501" s="99">
        <v>174</v>
      </c>
      <c r="V501" s="99" t="s">
        <v>207</v>
      </c>
      <c r="W501" s="99">
        <v>310</v>
      </c>
      <c r="X501" s="99" t="s">
        <v>207</v>
      </c>
      <c r="Y501" s="99">
        <v>209</v>
      </c>
      <c r="Z501" s="99" t="s">
        <v>207</v>
      </c>
      <c r="AA501" s="9">
        <v>320</v>
      </c>
      <c r="AB501" s="99" t="s">
        <v>207</v>
      </c>
      <c r="AC501" s="9">
        <v>355</v>
      </c>
      <c r="AD501" s="9" t="s">
        <v>207</v>
      </c>
      <c r="AE501" s="9">
        <v>140</v>
      </c>
      <c r="AF501" s="9" t="s">
        <v>315</v>
      </c>
      <c r="AG501" s="14" t="s">
        <v>334</v>
      </c>
      <c r="AH501" s="14" t="s">
        <v>207</v>
      </c>
      <c r="AI501" s="14" t="s">
        <v>335</v>
      </c>
      <c r="AJ501" s="14" t="s">
        <v>207</v>
      </c>
      <c r="AK501" s="9">
        <v>5</v>
      </c>
      <c r="AL501" s="14" t="s">
        <v>207</v>
      </c>
      <c r="AM501" s="9">
        <v>5</v>
      </c>
      <c r="AN501" s="14" t="s">
        <v>207</v>
      </c>
      <c r="AO501" s="9">
        <v>5</v>
      </c>
      <c r="AP501" s="14" t="s">
        <v>207</v>
      </c>
      <c r="AQ501" s="9">
        <v>30</v>
      </c>
      <c r="AR501" s="14" t="s">
        <v>207</v>
      </c>
      <c r="AS501" s="9" t="s">
        <v>184</v>
      </c>
      <c r="AT501" s="9" t="s">
        <v>347</v>
      </c>
      <c r="AU501" s="9" t="s">
        <v>319</v>
      </c>
      <c r="AV501" s="9" t="s">
        <v>320</v>
      </c>
      <c r="AW501" s="9" t="s">
        <v>810</v>
      </c>
      <c r="AX501" s="9">
        <v>9010600000</v>
      </c>
      <c r="AY501" s="99">
        <v>396</v>
      </c>
      <c r="AZ501" s="12" t="s">
        <v>207</v>
      </c>
      <c r="BA501" s="99">
        <v>30</v>
      </c>
      <c r="BB501" s="12" t="s">
        <v>207</v>
      </c>
      <c r="BC501" s="99">
        <v>33</v>
      </c>
      <c r="BD501" s="12" t="s">
        <v>207</v>
      </c>
      <c r="BE501" s="99">
        <v>80</v>
      </c>
      <c r="BF501" s="12" t="s">
        <v>321</v>
      </c>
      <c r="BG501" s="654">
        <v>79.266000000000005</v>
      </c>
      <c r="BH501" s="12" t="s">
        <v>321</v>
      </c>
      <c r="BI501" s="99">
        <v>40</v>
      </c>
      <c r="BJ501" s="12" t="s">
        <v>321</v>
      </c>
      <c r="BK501" s="754">
        <v>0</v>
      </c>
      <c r="BL501" s="12" t="s">
        <v>321</v>
      </c>
      <c r="BM501" s="754">
        <v>0.32100000000000001</v>
      </c>
      <c r="BN501" s="12" t="s">
        <v>321</v>
      </c>
      <c r="BO501" s="754">
        <v>2.1800000000000002</v>
      </c>
      <c r="BP501" s="12" t="s">
        <v>321</v>
      </c>
      <c r="BQ501" s="754">
        <v>0.02</v>
      </c>
      <c r="BR501" s="12" t="s">
        <v>321</v>
      </c>
      <c r="BS501" s="654">
        <v>36.744999999999997</v>
      </c>
      <c r="BT501" s="12" t="s">
        <v>321</v>
      </c>
      <c r="BU501" s="654">
        <v>39.265999999999998</v>
      </c>
      <c r="BV501" s="12" t="s">
        <v>321</v>
      </c>
      <c r="BW501" s="9">
        <v>0.4</v>
      </c>
      <c r="BX501" s="9" t="s">
        <v>322</v>
      </c>
      <c r="BY501" s="755">
        <v>155.9</v>
      </c>
      <c r="BZ501" s="9" t="s">
        <v>315</v>
      </c>
      <c r="CA501" s="755">
        <v>11.8</v>
      </c>
      <c r="CB501" s="9" t="s">
        <v>315</v>
      </c>
      <c r="CC501" s="755">
        <v>13</v>
      </c>
      <c r="CD501" s="9" t="s">
        <v>315</v>
      </c>
      <c r="CE501" s="755">
        <v>178.6</v>
      </c>
      <c r="CF501" s="9" t="s">
        <v>323</v>
      </c>
      <c r="CG501" s="755">
        <v>88.2</v>
      </c>
      <c r="CH501" s="9" t="s">
        <v>323</v>
      </c>
      <c r="CI501" s="9"/>
      <c r="CJ501" s="9"/>
      <c r="CK501" s="9"/>
    </row>
    <row r="502" spans="1:89" s="98" customFormat="1" x14ac:dyDescent="0.25">
      <c r="A502" s="99">
        <v>10101029</v>
      </c>
      <c r="B502" s="99"/>
      <c r="C502" s="772">
        <v>4564</v>
      </c>
      <c r="D502" s="807">
        <v>0.05</v>
      </c>
      <c r="E502" s="772">
        <f t="shared" si="28"/>
        <v>4792</v>
      </c>
      <c r="F502" s="778">
        <v>1.1000000000000001</v>
      </c>
      <c r="G502" s="774">
        <f t="shared" si="29"/>
        <v>5271</v>
      </c>
      <c r="H502" s="776"/>
      <c r="I502" s="758"/>
      <c r="J502" s="776"/>
      <c r="K502" s="786"/>
      <c r="L502" s="9" t="s">
        <v>308</v>
      </c>
      <c r="M502" s="9" t="s">
        <v>3613</v>
      </c>
      <c r="N502" s="9" t="s">
        <v>309</v>
      </c>
      <c r="O502" s="9" t="s">
        <v>310</v>
      </c>
      <c r="P502" s="9" t="s">
        <v>624</v>
      </c>
      <c r="Q502" s="9" t="s">
        <v>625</v>
      </c>
      <c r="R502" s="9" t="s">
        <v>627</v>
      </c>
      <c r="S502" s="9" t="s">
        <v>314</v>
      </c>
      <c r="T502" s="98" t="s">
        <v>210</v>
      </c>
      <c r="U502" s="99">
        <v>186</v>
      </c>
      <c r="V502" s="99" t="s">
        <v>207</v>
      </c>
      <c r="W502" s="99">
        <v>330</v>
      </c>
      <c r="X502" s="99" t="s">
        <v>207</v>
      </c>
      <c r="Y502" s="99">
        <v>221</v>
      </c>
      <c r="Z502" s="99" t="s">
        <v>207</v>
      </c>
      <c r="AA502" s="9">
        <v>340</v>
      </c>
      <c r="AB502" s="99" t="s">
        <v>207</v>
      </c>
      <c r="AC502" s="9">
        <v>379</v>
      </c>
      <c r="AD502" s="9" t="s">
        <v>207</v>
      </c>
      <c r="AE502" s="9">
        <v>149</v>
      </c>
      <c r="AF502" s="9" t="s">
        <v>315</v>
      </c>
      <c r="AG502" s="14" t="s">
        <v>336</v>
      </c>
      <c r="AH502" s="14" t="s">
        <v>207</v>
      </c>
      <c r="AI502" s="14" t="s">
        <v>337</v>
      </c>
      <c r="AJ502" s="14" t="s">
        <v>207</v>
      </c>
      <c r="AK502" s="9">
        <v>5</v>
      </c>
      <c r="AL502" s="14" t="s">
        <v>207</v>
      </c>
      <c r="AM502" s="9">
        <v>5</v>
      </c>
      <c r="AN502" s="14" t="s">
        <v>207</v>
      </c>
      <c r="AO502" s="9">
        <v>5</v>
      </c>
      <c r="AP502" s="14" t="s">
        <v>207</v>
      </c>
      <c r="AQ502" s="9">
        <v>30</v>
      </c>
      <c r="AR502" s="14" t="s">
        <v>207</v>
      </c>
      <c r="AS502" s="9" t="s">
        <v>184</v>
      </c>
      <c r="AT502" s="9" t="s">
        <v>347</v>
      </c>
      <c r="AU502" s="9" t="s">
        <v>319</v>
      </c>
      <c r="AV502" s="9" t="s">
        <v>320</v>
      </c>
      <c r="AW502" s="9" t="s">
        <v>811</v>
      </c>
      <c r="AX502" s="9">
        <v>9010600000</v>
      </c>
      <c r="AY502" s="99">
        <v>419</v>
      </c>
      <c r="AZ502" s="12" t="s">
        <v>207</v>
      </c>
      <c r="BA502" s="99">
        <v>30</v>
      </c>
      <c r="BB502" s="12" t="s">
        <v>207</v>
      </c>
      <c r="BC502" s="99">
        <v>33</v>
      </c>
      <c r="BD502" s="12" t="s">
        <v>207</v>
      </c>
      <c r="BE502" s="99">
        <v>84</v>
      </c>
      <c r="BF502" s="12" t="s">
        <v>321</v>
      </c>
      <c r="BG502" s="654">
        <v>83.906000000000006</v>
      </c>
      <c r="BH502" s="12" t="s">
        <v>321</v>
      </c>
      <c r="BI502" s="99">
        <v>43</v>
      </c>
      <c r="BJ502" s="12" t="s">
        <v>321</v>
      </c>
      <c r="BK502" s="754">
        <v>0</v>
      </c>
      <c r="BL502" s="12" t="s">
        <v>321</v>
      </c>
      <c r="BM502" s="754">
        <v>0.375</v>
      </c>
      <c r="BN502" s="12" t="s">
        <v>321</v>
      </c>
      <c r="BO502" s="754">
        <v>2.1800000000000002</v>
      </c>
      <c r="BP502" s="12" t="s">
        <v>321</v>
      </c>
      <c r="BQ502" s="754">
        <v>0.02</v>
      </c>
      <c r="BR502" s="12" t="s">
        <v>321</v>
      </c>
      <c r="BS502" s="654">
        <v>38.331000000000003</v>
      </c>
      <c r="BT502" s="12" t="s">
        <v>321</v>
      </c>
      <c r="BU502" s="654">
        <v>40.905999999999999</v>
      </c>
      <c r="BV502" s="12" t="s">
        <v>321</v>
      </c>
      <c r="BW502" s="9">
        <v>0.42</v>
      </c>
      <c r="BX502" s="9" t="s">
        <v>322</v>
      </c>
      <c r="BY502" s="755">
        <v>165</v>
      </c>
      <c r="BZ502" s="9" t="s">
        <v>315</v>
      </c>
      <c r="CA502" s="755">
        <v>11.8</v>
      </c>
      <c r="CB502" s="9" t="s">
        <v>315</v>
      </c>
      <c r="CC502" s="755">
        <v>13</v>
      </c>
      <c r="CD502" s="9" t="s">
        <v>315</v>
      </c>
      <c r="CE502" s="755">
        <v>191.8</v>
      </c>
      <c r="CF502" s="9" t="s">
        <v>323</v>
      </c>
      <c r="CG502" s="755">
        <v>94.8</v>
      </c>
      <c r="CH502" s="9" t="s">
        <v>323</v>
      </c>
      <c r="CI502" s="9"/>
      <c r="CJ502" s="9"/>
      <c r="CK502" s="9"/>
    </row>
    <row r="503" spans="1:89" s="98" customFormat="1" x14ac:dyDescent="0.25">
      <c r="A503" s="99">
        <v>10101030</v>
      </c>
      <c r="B503" s="99"/>
      <c r="C503" s="772">
        <v>4862</v>
      </c>
      <c r="D503" s="807">
        <v>0.05</v>
      </c>
      <c r="E503" s="772">
        <f t="shared" si="28"/>
        <v>5105</v>
      </c>
      <c r="F503" s="778">
        <v>1.1000000000000001</v>
      </c>
      <c r="G503" s="774">
        <f t="shared" si="29"/>
        <v>5616</v>
      </c>
      <c r="H503" s="776"/>
      <c r="I503" s="758"/>
      <c r="J503" s="776"/>
      <c r="K503" s="786"/>
      <c r="L503" s="9" t="s">
        <v>308</v>
      </c>
      <c r="M503" s="9" t="s">
        <v>3614</v>
      </c>
      <c r="N503" s="9" t="s">
        <v>309</v>
      </c>
      <c r="O503" s="9" t="s">
        <v>310</v>
      </c>
      <c r="P503" s="9" t="s">
        <v>624</v>
      </c>
      <c r="Q503" s="9" t="s">
        <v>625</v>
      </c>
      <c r="R503" s="9" t="s">
        <v>627</v>
      </c>
      <c r="S503" s="9" t="s">
        <v>314</v>
      </c>
      <c r="T503" s="98" t="s">
        <v>210</v>
      </c>
      <c r="U503" s="99">
        <v>197</v>
      </c>
      <c r="V503" s="99" t="s">
        <v>207</v>
      </c>
      <c r="W503" s="99">
        <v>350</v>
      </c>
      <c r="X503" s="99" t="s">
        <v>207</v>
      </c>
      <c r="Y503" s="99">
        <v>232</v>
      </c>
      <c r="Z503" s="99" t="s">
        <v>207</v>
      </c>
      <c r="AA503" s="9">
        <v>360</v>
      </c>
      <c r="AB503" s="99" t="s">
        <v>207</v>
      </c>
      <c r="AC503" s="9">
        <v>402</v>
      </c>
      <c r="AD503" s="9" t="s">
        <v>207</v>
      </c>
      <c r="AE503" s="9">
        <v>158</v>
      </c>
      <c r="AF503" s="9" t="s">
        <v>315</v>
      </c>
      <c r="AG503" s="14" t="s">
        <v>338</v>
      </c>
      <c r="AH503" s="14" t="s">
        <v>207</v>
      </c>
      <c r="AI503" s="14" t="s">
        <v>339</v>
      </c>
      <c r="AJ503" s="14" t="s">
        <v>207</v>
      </c>
      <c r="AK503" s="9">
        <v>5</v>
      </c>
      <c r="AL503" s="14" t="s">
        <v>207</v>
      </c>
      <c r="AM503" s="9">
        <v>5</v>
      </c>
      <c r="AN503" s="14" t="s">
        <v>207</v>
      </c>
      <c r="AO503" s="9">
        <v>5</v>
      </c>
      <c r="AP503" s="14" t="s">
        <v>207</v>
      </c>
      <c r="AQ503" s="9">
        <v>30</v>
      </c>
      <c r="AR503" s="14" t="s">
        <v>207</v>
      </c>
      <c r="AS503" s="9" t="s">
        <v>184</v>
      </c>
      <c r="AT503" s="9" t="s">
        <v>347</v>
      </c>
      <c r="AU503" s="9" t="s">
        <v>319</v>
      </c>
      <c r="AV503" s="9" t="s">
        <v>320</v>
      </c>
      <c r="AW503" s="9" t="s">
        <v>812</v>
      </c>
      <c r="AX503" s="9">
        <v>9010600000</v>
      </c>
      <c r="AY503" s="99">
        <v>434</v>
      </c>
      <c r="AZ503" s="12" t="s">
        <v>207</v>
      </c>
      <c r="BA503" s="99">
        <v>30</v>
      </c>
      <c r="BB503" s="12" t="s">
        <v>207</v>
      </c>
      <c r="BC503" s="99">
        <v>33</v>
      </c>
      <c r="BD503" s="12" t="s">
        <v>207</v>
      </c>
      <c r="BE503" s="99">
        <v>89</v>
      </c>
      <c r="BF503" s="12" t="s">
        <v>321</v>
      </c>
      <c r="BG503" s="654">
        <v>88.787999999999997</v>
      </c>
      <c r="BH503" s="12" t="s">
        <v>321</v>
      </c>
      <c r="BI503" s="99">
        <v>46</v>
      </c>
      <c r="BJ503" s="12" t="s">
        <v>321</v>
      </c>
      <c r="BK503" s="754">
        <v>0</v>
      </c>
      <c r="BL503" s="12" t="s">
        <v>321</v>
      </c>
      <c r="BM503" s="754">
        <v>0.35499999999999998</v>
      </c>
      <c r="BN503" s="12" t="s">
        <v>321</v>
      </c>
      <c r="BO503" s="754">
        <v>3</v>
      </c>
      <c r="BP503" s="12" t="s">
        <v>321</v>
      </c>
      <c r="BQ503" s="754">
        <v>0.02</v>
      </c>
      <c r="BR503" s="12" t="s">
        <v>321</v>
      </c>
      <c r="BS503" s="654">
        <v>39.412999999999997</v>
      </c>
      <c r="BT503" s="12" t="s">
        <v>321</v>
      </c>
      <c r="BU503" s="654">
        <v>42.787999999999997</v>
      </c>
      <c r="BV503" s="12" t="s">
        <v>321</v>
      </c>
      <c r="BW503" s="9">
        <v>0.44</v>
      </c>
      <c r="BX503" s="9" t="s">
        <v>322</v>
      </c>
      <c r="BY503" s="755">
        <v>170.9</v>
      </c>
      <c r="BZ503" s="9" t="s">
        <v>315</v>
      </c>
      <c r="CA503" s="755">
        <v>11.8</v>
      </c>
      <c r="CB503" s="9" t="s">
        <v>315</v>
      </c>
      <c r="CC503" s="755">
        <v>13</v>
      </c>
      <c r="CD503" s="9" t="s">
        <v>315</v>
      </c>
      <c r="CE503" s="755">
        <v>202.8</v>
      </c>
      <c r="CF503" s="9" t="s">
        <v>323</v>
      </c>
      <c r="CG503" s="755">
        <v>101.4</v>
      </c>
      <c r="CH503" s="9" t="s">
        <v>323</v>
      </c>
      <c r="CI503" s="9"/>
      <c r="CJ503" s="9"/>
      <c r="CK503" s="9"/>
    </row>
    <row r="504" spans="1:89" s="98" customFormat="1" x14ac:dyDescent="0.25">
      <c r="A504" s="99">
        <v>10101031</v>
      </c>
      <c r="B504" s="99"/>
      <c r="C504" s="772">
        <v>5174</v>
      </c>
      <c r="D504" s="807">
        <v>0.05</v>
      </c>
      <c r="E504" s="772">
        <f t="shared" si="28"/>
        <v>5433</v>
      </c>
      <c r="F504" s="778">
        <v>1.1000000000000001</v>
      </c>
      <c r="G504" s="774">
        <f t="shared" si="29"/>
        <v>5976</v>
      </c>
      <c r="H504" s="776"/>
      <c r="I504" s="758"/>
      <c r="J504" s="776"/>
      <c r="K504" s="786"/>
      <c r="L504" s="9" t="s">
        <v>308</v>
      </c>
      <c r="M504" s="9" t="s">
        <v>3615</v>
      </c>
      <c r="N504" s="9" t="s">
        <v>309</v>
      </c>
      <c r="O504" s="9" t="s">
        <v>310</v>
      </c>
      <c r="P504" s="9" t="s">
        <v>624</v>
      </c>
      <c r="Q504" s="9" t="s">
        <v>625</v>
      </c>
      <c r="R504" s="9" t="s">
        <v>627</v>
      </c>
      <c r="S504" s="9" t="s">
        <v>314</v>
      </c>
      <c r="T504" s="98" t="s">
        <v>210</v>
      </c>
      <c r="U504" s="99">
        <v>208</v>
      </c>
      <c r="V504" s="99" t="s">
        <v>207</v>
      </c>
      <c r="W504" s="99">
        <v>370</v>
      </c>
      <c r="X504" s="99" t="s">
        <v>207</v>
      </c>
      <c r="Y504" s="99">
        <v>243</v>
      </c>
      <c r="Z504" s="99" t="s">
        <v>207</v>
      </c>
      <c r="AA504" s="9">
        <v>380</v>
      </c>
      <c r="AB504" s="99" t="s">
        <v>207</v>
      </c>
      <c r="AC504" s="9">
        <v>424</v>
      </c>
      <c r="AD504" s="9" t="s">
        <v>207</v>
      </c>
      <c r="AE504" s="9">
        <v>167</v>
      </c>
      <c r="AF504" s="9" t="s">
        <v>315</v>
      </c>
      <c r="AG504" s="14" t="s">
        <v>340</v>
      </c>
      <c r="AH504" s="14" t="s">
        <v>207</v>
      </c>
      <c r="AI504" s="14" t="s">
        <v>341</v>
      </c>
      <c r="AJ504" s="14" t="s">
        <v>207</v>
      </c>
      <c r="AK504" s="9">
        <v>5</v>
      </c>
      <c r="AL504" s="14" t="s">
        <v>207</v>
      </c>
      <c r="AM504" s="9">
        <v>5</v>
      </c>
      <c r="AN504" s="14" t="s">
        <v>207</v>
      </c>
      <c r="AO504" s="9">
        <v>5</v>
      </c>
      <c r="AP504" s="14" t="s">
        <v>207</v>
      </c>
      <c r="AQ504" s="9">
        <v>30</v>
      </c>
      <c r="AR504" s="14" t="s">
        <v>207</v>
      </c>
      <c r="AS504" s="9" t="s">
        <v>184</v>
      </c>
      <c r="AT504" s="9" t="s">
        <v>347</v>
      </c>
      <c r="AU504" s="9" t="s">
        <v>319</v>
      </c>
      <c r="AV504" s="9" t="s">
        <v>320</v>
      </c>
      <c r="AW504" s="9" t="s">
        <v>813</v>
      </c>
      <c r="AX504" s="9">
        <v>9010600000</v>
      </c>
      <c r="AY504" s="99">
        <v>452</v>
      </c>
      <c r="AZ504" s="12" t="s">
        <v>207</v>
      </c>
      <c r="BA504" s="99">
        <v>30</v>
      </c>
      <c r="BB504" s="12" t="s">
        <v>207</v>
      </c>
      <c r="BC504" s="99">
        <v>33</v>
      </c>
      <c r="BD504" s="12" t="s">
        <v>207</v>
      </c>
      <c r="BE504" s="99">
        <v>93</v>
      </c>
      <c r="BF504" s="12" t="s">
        <v>321</v>
      </c>
      <c r="BG504" s="654">
        <v>92.257000000000005</v>
      </c>
      <c r="BH504" s="12" t="s">
        <v>321</v>
      </c>
      <c r="BI504" s="99">
        <v>48</v>
      </c>
      <c r="BJ504" s="12" t="s">
        <v>321</v>
      </c>
      <c r="BK504" s="754">
        <v>0</v>
      </c>
      <c r="BL504" s="12" t="s">
        <v>321</v>
      </c>
      <c r="BM504" s="754">
        <v>0.38200000000000001</v>
      </c>
      <c r="BN504" s="12" t="s">
        <v>321</v>
      </c>
      <c r="BO504" s="754">
        <v>3</v>
      </c>
      <c r="BP504" s="12" t="s">
        <v>321</v>
      </c>
      <c r="BQ504" s="754">
        <v>0.02</v>
      </c>
      <c r="BR504" s="12" t="s">
        <v>321</v>
      </c>
      <c r="BS504" s="654">
        <v>40.854999999999997</v>
      </c>
      <c r="BT504" s="12" t="s">
        <v>321</v>
      </c>
      <c r="BU504" s="654">
        <v>44.256999999999998</v>
      </c>
      <c r="BV504" s="12" t="s">
        <v>321</v>
      </c>
      <c r="BW504" s="9">
        <v>0.46</v>
      </c>
      <c r="BX504" s="9" t="s">
        <v>322</v>
      </c>
      <c r="BY504" s="755">
        <v>178</v>
      </c>
      <c r="BZ504" s="9" t="s">
        <v>315</v>
      </c>
      <c r="CA504" s="755">
        <v>11.8</v>
      </c>
      <c r="CB504" s="9" t="s">
        <v>315</v>
      </c>
      <c r="CC504" s="755">
        <v>13</v>
      </c>
      <c r="CD504" s="9" t="s">
        <v>315</v>
      </c>
      <c r="CE504" s="755">
        <v>211.6</v>
      </c>
      <c r="CF504" s="9" t="s">
        <v>323</v>
      </c>
      <c r="CG504" s="755">
        <v>105.8</v>
      </c>
      <c r="CH504" s="9" t="s">
        <v>323</v>
      </c>
      <c r="CI504" s="9"/>
      <c r="CJ504" s="9"/>
      <c r="CK504" s="9"/>
    </row>
    <row r="505" spans="1:89" s="98" customFormat="1" x14ac:dyDescent="0.25">
      <c r="A505" s="99">
        <v>10104005</v>
      </c>
      <c r="B505" s="99"/>
      <c r="C505" s="772">
        <v>2879</v>
      </c>
      <c r="D505" s="807">
        <v>0.05</v>
      </c>
      <c r="E505" s="772">
        <f t="shared" si="28"/>
        <v>3023</v>
      </c>
      <c r="F505" s="778">
        <v>1.1000000000000001</v>
      </c>
      <c r="G505" s="774">
        <f t="shared" si="29"/>
        <v>3325</v>
      </c>
      <c r="H505" s="776"/>
      <c r="I505" s="758"/>
      <c r="J505" s="776"/>
      <c r="K505" s="786"/>
      <c r="L505" s="9" t="s">
        <v>308</v>
      </c>
      <c r="M505" s="9" t="s">
        <v>3616</v>
      </c>
      <c r="N505" s="9" t="s">
        <v>309</v>
      </c>
      <c r="O505" s="9" t="s">
        <v>310</v>
      </c>
      <c r="P505" s="9" t="s">
        <v>624</v>
      </c>
      <c r="Q505" s="9" t="s">
        <v>625</v>
      </c>
      <c r="R505" s="9" t="s">
        <v>627</v>
      </c>
      <c r="S505" s="9" t="s">
        <v>314</v>
      </c>
      <c r="T505" s="98" t="s">
        <v>210</v>
      </c>
      <c r="U505" s="99" t="s">
        <v>735</v>
      </c>
      <c r="V505" s="99" t="s">
        <v>207</v>
      </c>
      <c r="W505" s="99" t="s">
        <v>632</v>
      </c>
      <c r="X505" s="99" t="s">
        <v>207</v>
      </c>
      <c r="Y505" s="99">
        <v>142</v>
      </c>
      <c r="Z505" s="99" t="s">
        <v>207</v>
      </c>
      <c r="AA505" s="9">
        <v>200</v>
      </c>
      <c r="AB505" s="99" t="s">
        <v>207</v>
      </c>
      <c r="AC505" s="9">
        <v>218</v>
      </c>
      <c r="AD505" s="9" t="s">
        <v>207</v>
      </c>
      <c r="AE505" s="9">
        <v>86</v>
      </c>
      <c r="AF505" s="9" t="s">
        <v>315</v>
      </c>
      <c r="AG505" s="14" t="s">
        <v>316</v>
      </c>
      <c r="AH505" s="14" t="s">
        <v>207</v>
      </c>
      <c r="AI505" s="14" t="s">
        <v>317</v>
      </c>
      <c r="AJ505" s="14" t="s">
        <v>207</v>
      </c>
      <c r="AK505" s="9">
        <v>5</v>
      </c>
      <c r="AL505" s="14" t="s">
        <v>207</v>
      </c>
      <c r="AM505" s="9">
        <v>5</v>
      </c>
      <c r="AN505" s="14" t="s">
        <v>207</v>
      </c>
      <c r="AO505" s="9">
        <v>5</v>
      </c>
      <c r="AP505" s="14" t="s">
        <v>207</v>
      </c>
      <c r="AQ505" s="9">
        <v>30</v>
      </c>
      <c r="AR505" s="14" t="s">
        <v>207</v>
      </c>
      <c r="AS505" s="9" t="s">
        <v>43</v>
      </c>
      <c r="AT505" s="9" t="s">
        <v>346</v>
      </c>
      <c r="AU505" s="9" t="s">
        <v>319</v>
      </c>
      <c r="AV505" s="9" t="s">
        <v>320</v>
      </c>
      <c r="AW505" s="9" t="s">
        <v>814</v>
      </c>
      <c r="AX505" s="9">
        <v>9010600000</v>
      </c>
      <c r="AY505" s="99">
        <v>270</v>
      </c>
      <c r="AZ505" s="12" t="s">
        <v>207</v>
      </c>
      <c r="BA505" s="99">
        <v>23</v>
      </c>
      <c r="BB505" s="12" t="s">
        <v>207</v>
      </c>
      <c r="BC505" s="99">
        <v>21</v>
      </c>
      <c r="BD505" s="12" t="s">
        <v>207</v>
      </c>
      <c r="BE505" s="99">
        <v>35</v>
      </c>
      <c r="BF505" s="12" t="s">
        <v>321</v>
      </c>
      <c r="BG505" s="654">
        <v>34.841000000000001</v>
      </c>
      <c r="BH505" s="12" t="s">
        <v>321</v>
      </c>
      <c r="BI505" s="99">
        <v>27</v>
      </c>
      <c r="BJ505" s="12" t="s">
        <v>321</v>
      </c>
      <c r="BK505" s="754">
        <v>0</v>
      </c>
      <c r="BL505" s="12" t="s">
        <v>321</v>
      </c>
      <c r="BM505" s="754">
        <v>0.129</v>
      </c>
      <c r="BN505" s="12" t="s">
        <v>321</v>
      </c>
      <c r="BO505" s="754">
        <v>7.7119999999999997</v>
      </c>
      <c r="BP505" s="12" t="s">
        <v>321</v>
      </c>
      <c r="BQ505" s="754">
        <v>0</v>
      </c>
      <c r="BR505" s="12" t="s">
        <v>321</v>
      </c>
      <c r="BS505" s="654">
        <v>0</v>
      </c>
      <c r="BT505" s="12" t="s">
        <v>321</v>
      </c>
      <c r="BU505" s="654">
        <v>7.8410000000000002</v>
      </c>
      <c r="BV505" s="12" t="s">
        <v>321</v>
      </c>
      <c r="BW505" s="9">
        <v>0.13</v>
      </c>
      <c r="BX505" s="9" t="s">
        <v>322</v>
      </c>
      <c r="BY505" s="755">
        <v>106.3</v>
      </c>
      <c r="BZ505" s="9" t="s">
        <v>315</v>
      </c>
      <c r="CA505" s="755">
        <v>9.1</v>
      </c>
      <c r="CB505" s="9" t="s">
        <v>315</v>
      </c>
      <c r="CC505" s="755">
        <v>8.3000000000000007</v>
      </c>
      <c r="CD505" s="9" t="s">
        <v>315</v>
      </c>
      <c r="CE505" s="755">
        <v>75</v>
      </c>
      <c r="CF505" s="9" t="s">
        <v>323</v>
      </c>
      <c r="CG505" s="755">
        <v>59.5</v>
      </c>
      <c r="CH505" s="9" t="s">
        <v>323</v>
      </c>
      <c r="CI505" s="9"/>
      <c r="CJ505" s="9"/>
      <c r="CK505" s="9"/>
    </row>
    <row r="506" spans="1:89" s="98" customFormat="1" x14ac:dyDescent="0.25">
      <c r="A506" s="99">
        <v>10104006</v>
      </c>
      <c r="B506" s="99"/>
      <c r="C506" s="772">
        <v>3077</v>
      </c>
      <c r="D506" s="807">
        <v>0.05</v>
      </c>
      <c r="E506" s="772">
        <f t="shared" si="28"/>
        <v>3231</v>
      </c>
      <c r="F506" s="778">
        <v>1.1000000000000001</v>
      </c>
      <c r="G506" s="774">
        <f t="shared" si="29"/>
        <v>3554</v>
      </c>
      <c r="H506" s="776"/>
      <c r="I506" s="758"/>
      <c r="J506" s="776"/>
      <c r="K506" s="786"/>
      <c r="L506" s="9" t="s">
        <v>308</v>
      </c>
      <c r="M506" s="9" t="s">
        <v>3617</v>
      </c>
      <c r="N506" s="9" t="s">
        <v>309</v>
      </c>
      <c r="O506" s="9" t="s">
        <v>310</v>
      </c>
      <c r="P506" s="9" t="s">
        <v>624</v>
      </c>
      <c r="Q506" s="9" t="s">
        <v>625</v>
      </c>
      <c r="R506" s="9" t="s">
        <v>627</v>
      </c>
      <c r="S506" s="9" t="s">
        <v>314</v>
      </c>
      <c r="T506" s="98" t="s">
        <v>210</v>
      </c>
      <c r="U506" s="99" t="s">
        <v>736</v>
      </c>
      <c r="V506" s="99" t="s">
        <v>207</v>
      </c>
      <c r="W506" s="99" t="s">
        <v>634</v>
      </c>
      <c r="X506" s="99" t="s">
        <v>207</v>
      </c>
      <c r="Y506" s="99">
        <v>153</v>
      </c>
      <c r="Z506" s="99" t="s">
        <v>207</v>
      </c>
      <c r="AA506" s="9">
        <v>220</v>
      </c>
      <c r="AB506" s="99" t="s">
        <v>207</v>
      </c>
      <c r="AC506" s="9">
        <v>241</v>
      </c>
      <c r="AD506" s="9" t="s">
        <v>207</v>
      </c>
      <c r="AE506" s="9">
        <v>95</v>
      </c>
      <c r="AF506" s="9" t="s">
        <v>315</v>
      </c>
      <c r="AG506" s="14" t="s">
        <v>324</v>
      </c>
      <c r="AH506" s="14" t="s">
        <v>207</v>
      </c>
      <c r="AI506" s="14" t="s">
        <v>325</v>
      </c>
      <c r="AJ506" s="14" t="s">
        <v>207</v>
      </c>
      <c r="AK506" s="9">
        <v>5</v>
      </c>
      <c r="AL506" s="14" t="s">
        <v>207</v>
      </c>
      <c r="AM506" s="9">
        <v>5</v>
      </c>
      <c r="AN506" s="14" t="s">
        <v>207</v>
      </c>
      <c r="AO506" s="9">
        <v>5</v>
      </c>
      <c r="AP506" s="14" t="s">
        <v>207</v>
      </c>
      <c r="AQ506" s="9">
        <v>30</v>
      </c>
      <c r="AR506" s="14" t="s">
        <v>207</v>
      </c>
      <c r="AS506" s="9" t="s">
        <v>43</v>
      </c>
      <c r="AT506" s="9" t="s">
        <v>346</v>
      </c>
      <c r="AU506" s="9" t="s">
        <v>319</v>
      </c>
      <c r="AV506" s="9" t="s">
        <v>320</v>
      </c>
      <c r="AW506" s="9" t="s">
        <v>815</v>
      </c>
      <c r="AX506" s="9">
        <v>9010600000</v>
      </c>
      <c r="AY506" s="99">
        <v>290</v>
      </c>
      <c r="AZ506" s="12" t="s">
        <v>207</v>
      </c>
      <c r="BA506" s="99">
        <v>23</v>
      </c>
      <c r="BB506" s="12" t="s">
        <v>207</v>
      </c>
      <c r="BC506" s="99">
        <v>21</v>
      </c>
      <c r="BD506" s="12" t="s">
        <v>207</v>
      </c>
      <c r="BE506" s="99">
        <v>38</v>
      </c>
      <c r="BF506" s="12" t="s">
        <v>321</v>
      </c>
      <c r="BG506" s="654">
        <v>37.552999999999997</v>
      </c>
      <c r="BH506" s="12" t="s">
        <v>321</v>
      </c>
      <c r="BI506" s="99">
        <v>29</v>
      </c>
      <c r="BJ506" s="12" t="s">
        <v>321</v>
      </c>
      <c r="BK506" s="754">
        <v>0</v>
      </c>
      <c r="BL506" s="12" t="s">
        <v>321</v>
      </c>
      <c r="BM506" s="754">
        <v>0.129</v>
      </c>
      <c r="BN506" s="12" t="s">
        <v>321</v>
      </c>
      <c r="BO506" s="754">
        <v>8.4239999999999995</v>
      </c>
      <c r="BP506" s="12" t="s">
        <v>321</v>
      </c>
      <c r="BQ506" s="754">
        <v>0</v>
      </c>
      <c r="BR506" s="12" t="s">
        <v>321</v>
      </c>
      <c r="BS506" s="654">
        <v>0</v>
      </c>
      <c r="BT506" s="12" t="s">
        <v>321</v>
      </c>
      <c r="BU506" s="654">
        <v>8.5530000000000008</v>
      </c>
      <c r="BV506" s="12" t="s">
        <v>321</v>
      </c>
      <c r="BW506" s="9">
        <v>0.14000000000000001</v>
      </c>
      <c r="BX506" s="9" t="s">
        <v>322</v>
      </c>
      <c r="BY506" s="755">
        <v>114.2</v>
      </c>
      <c r="BZ506" s="9" t="s">
        <v>315</v>
      </c>
      <c r="CA506" s="755">
        <v>9.1</v>
      </c>
      <c r="CB506" s="9" t="s">
        <v>315</v>
      </c>
      <c r="CC506" s="755">
        <v>8.3000000000000007</v>
      </c>
      <c r="CD506" s="9" t="s">
        <v>315</v>
      </c>
      <c r="CE506" s="755">
        <v>79.400000000000006</v>
      </c>
      <c r="CF506" s="9" t="s">
        <v>323</v>
      </c>
      <c r="CG506" s="755">
        <v>63.9</v>
      </c>
      <c r="CH506" s="9" t="s">
        <v>323</v>
      </c>
      <c r="CI506" s="9"/>
      <c r="CJ506" s="9"/>
      <c r="CK506" s="9"/>
    </row>
    <row r="507" spans="1:89" s="98" customFormat="1" x14ac:dyDescent="0.25">
      <c r="A507" s="99">
        <v>10104007</v>
      </c>
      <c r="B507" s="99"/>
      <c r="C507" s="772">
        <v>3290</v>
      </c>
      <c r="D507" s="807">
        <v>0.05</v>
      </c>
      <c r="E507" s="772">
        <f t="shared" si="28"/>
        <v>3455</v>
      </c>
      <c r="F507" s="778">
        <v>1.1000000000000001</v>
      </c>
      <c r="G507" s="774">
        <f t="shared" si="29"/>
        <v>3801</v>
      </c>
      <c r="H507" s="776"/>
      <c r="I507" s="758"/>
      <c r="J507" s="776"/>
      <c r="K507" s="786"/>
      <c r="L507" s="9" t="s">
        <v>308</v>
      </c>
      <c r="M507" s="9" t="s">
        <v>3618</v>
      </c>
      <c r="N507" s="9" t="s">
        <v>309</v>
      </c>
      <c r="O507" s="9" t="s">
        <v>310</v>
      </c>
      <c r="P507" s="9" t="s">
        <v>624</v>
      </c>
      <c r="Q507" s="9" t="s">
        <v>625</v>
      </c>
      <c r="R507" s="9" t="s">
        <v>627</v>
      </c>
      <c r="S507" s="9" t="s">
        <v>314</v>
      </c>
      <c r="T507" s="98" t="s">
        <v>210</v>
      </c>
      <c r="U507" s="99" t="s">
        <v>737</v>
      </c>
      <c r="V507" s="99" t="s">
        <v>207</v>
      </c>
      <c r="W507" s="99" t="s">
        <v>636</v>
      </c>
      <c r="X507" s="99" t="s">
        <v>207</v>
      </c>
      <c r="Y507" s="99">
        <v>164</v>
      </c>
      <c r="Z507" s="99" t="s">
        <v>207</v>
      </c>
      <c r="AA507" s="9">
        <v>240</v>
      </c>
      <c r="AB507" s="99" t="s">
        <v>207</v>
      </c>
      <c r="AC507" s="9">
        <v>264</v>
      </c>
      <c r="AD507" s="9" t="s">
        <v>207</v>
      </c>
      <c r="AE507" s="9">
        <v>104</v>
      </c>
      <c r="AF507" s="9" t="s">
        <v>315</v>
      </c>
      <c r="AG507" s="14" t="s">
        <v>326</v>
      </c>
      <c r="AH507" s="14" t="s">
        <v>207</v>
      </c>
      <c r="AI507" s="14" t="s">
        <v>327</v>
      </c>
      <c r="AJ507" s="14" t="s">
        <v>207</v>
      </c>
      <c r="AK507" s="9">
        <v>5</v>
      </c>
      <c r="AL507" s="14" t="s">
        <v>207</v>
      </c>
      <c r="AM507" s="9">
        <v>5</v>
      </c>
      <c r="AN507" s="14" t="s">
        <v>207</v>
      </c>
      <c r="AO507" s="9">
        <v>5</v>
      </c>
      <c r="AP507" s="14" t="s">
        <v>207</v>
      </c>
      <c r="AQ507" s="9">
        <v>30</v>
      </c>
      <c r="AR507" s="14" t="s">
        <v>207</v>
      </c>
      <c r="AS507" s="9" t="s">
        <v>43</v>
      </c>
      <c r="AT507" s="9" t="s">
        <v>346</v>
      </c>
      <c r="AU507" s="9" t="s">
        <v>319</v>
      </c>
      <c r="AV507" s="9" t="s">
        <v>320</v>
      </c>
      <c r="AW507" s="9" t="s">
        <v>816</v>
      </c>
      <c r="AX507" s="9">
        <v>9010600000</v>
      </c>
      <c r="AY507" s="99">
        <v>310</v>
      </c>
      <c r="AZ507" s="12" t="s">
        <v>207</v>
      </c>
      <c r="BA507" s="99">
        <v>23</v>
      </c>
      <c r="BB507" s="12" t="s">
        <v>207</v>
      </c>
      <c r="BC507" s="99">
        <v>21</v>
      </c>
      <c r="BD507" s="12" t="s">
        <v>207</v>
      </c>
      <c r="BE507" s="99">
        <v>41</v>
      </c>
      <c r="BF507" s="12" t="s">
        <v>321</v>
      </c>
      <c r="BG507" s="654">
        <v>40.643999999999998</v>
      </c>
      <c r="BH507" s="12" t="s">
        <v>321</v>
      </c>
      <c r="BI507" s="99">
        <v>31</v>
      </c>
      <c r="BJ507" s="12" t="s">
        <v>321</v>
      </c>
      <c r="BK507" s="754">
        <v>0</v>
      </c>
      <c r="BL507" s="12" t="s">
        <v>321</v>
      </c>
      <c r="BM507" s="754">
        <v>0.14799999999999999</v>
      </c>
      <c r="BN507" s="12" t="s">
        <v>321</v>
      </c>
      <c r="BO507" s="754">
        <v>9.4960000000000004</v>
      </c>
      <c r="BP507" s="12" t="s">
        <v>321</v>
      </c>
      <c r="BQ507" s="754">
        <v>0</v>
      </c>
      <c r="BR507" s="12" t="s">
        <v>321</v>
      </c>
      <c r="BS507" s="654">
        <v>0</v>
      </c>
      <c r="BT507" s="12" t="s">
        <v>321</v>
      </c>
      <c r="BU507" s="654">
        <v>9.6440000000000001</v>
      </c>
      <c r="BV507" s="12" t="s">
        <v>321</v>
      </c>
      <c r="BW507" s="9">
        <v>0.15</v>
      </c>
      <c r="BX507" s="9" t="s">
        <v>322</v>
      </c>
      <c r="BY507" s="755">
        <v>122</v>
      </c>
      <c r="BZ507" s="9" t="s">
        <v>315</v>
      </c>
      <c r="CA507" s="755">
        <v>9.1</v>
      </c>
      <c r="CB507" s="9" t="s">
        <v>315</v>
      </c>
      <c r="CC507" s="755">
        <v>8.3000000000000007</v>
      </c>
      <c r="CD507" s="9" t="s">
        <v>315</v>
      </c>
      <c r="CE507" s="755">
        <v>86</v>
      </c>
      <c r="CF507" s="9" t="s">
        <v>323</v>
      </c>
      <c r="CG507" s="755">
        <v>68.3</v>
      </c>
      <c r="CH507" s="9" t="s">
        <v>323</v>
      </c>
      <c r="CI507" s="9"/>
      <c r="CJ507" s="9"/>
      <c r="CK507" s="9"/>
    </row>
    <row r="508" spans="1:89" s="98" customFormat="1" x14ac:dyDescent="0.25">
      <c r="A508" s="99">
        <v>10101178</v>
      </c>
      <c r="B508" s="99"/>
      <c r="C508" s="772">
        <v>3518</v>
      </c>
      <c r="D508" s="807">
        <v>0.05</v>
      </c>
      <c r="E508" s="772">
        <f t="shared" si="28"/>
        <v>3694</v>
      </c>
      <c r="F508" s="778">
        <v>1.1000000000000001</v>
      </c>
      <c r="G508" s="774">
        <f t="shared" si="29"/>
        <v>4063</v>
      </c>
      <c r="H508" s="776"/>
      <c r="I508" s="758"/>
      <c r="J508" s="776"/>
      <c r="K508" s="786"/>
      <c r="L508" s="9" t="s">
        <v>308</v>
      </c>
      <c r="M508" s="9" t="s">
        <v>3619</v>
      </c>
      <c r="N508" s="9" t="s">
        <v>309</v>
      </c>
      <c r="O508" s="9" t="s">
        <v>310</v>
      </c>
      <c r="P508" s="9" t="s">
        <v>624</v>
      </c>
      <c r="Q508" s="9" t="s">
        <v>625</v>
      </c>
      <c r="R508" s="9" t="s">
        <v>627</v>
      </c>
      <c r="S508" s="9" t="s">
        <v>314</v>
      </c>
      <c r="T508" s="98" t="s">
        <v>210</v>
      </c>
      <c r="U508" s="99">
        <v>141</v>
      </c>
      <c r="V508" s="99" t="s">
        <v>207</v>
      </c>
      <c r="W508" s="99">
        <v>250</v>
      </c>
      <c r="X508" s="99" t="s">
        <v>207</v>
      </c>
      <c r="Y508" s="99">
        <v>176</v>
      </c>
      <c r="Z508" s="99" t="s">
        <v>207</v>
      </c>
      <c r="AA508" s="9">
        <v>260</v>
      </c>
      <c r="AB508" s="99" t="s">
        <v>207</v>
      </c>
      <c r="AC508" s="9">
        <v>287</v>
      </c>
      <c r="AD508" s="9" t="s">
        <v>207</v>
      </c>
      <c r="AE508" s="9">
        <v>113</v>
      </c>
      <c r="AF508" s="9" t="s">
        <v>315</v>
      </c>
      <c r="AG508" s="14" t="s">
        <v>328</v>
      </c>
      <c r="AH508" s="14" t="s">
        <v>207</v>
      </c>
      <c r="AI508" s="14" t="s">
        <v>329</v>
      </c>
      <c r="AJ508" s="14" t="s">
        <v>207</v>
      </c>
      <c r="AK508" s="9">
        <v>5</v>
      </c>
      <c r="AL508" s="14" t="s">
        <v>207</v>
      </c>
      <c r="AM508" s="9">
        <v>5</v>
      </c>
      <c r="AN508" s="14" t="s">
        <v>207</v>
      </c>
      <c r="AO508" s="9">
        <v>5</v>
      </c>
      <c r="AP508" s="14" t="s">
        <v>207</v>
      </c>
      <c r="AQ508" s="9">
        <v>30</v>
      </c>
      <c r="AR508" s="14" t="s">
        <v>207</v>
      </c>
      <c r="AS508" s="9" t="s">
        <v>43</v>
      </c>
      <c r="AT508" s="9" t="s">
        <v>346</v>
      </c>
      <c r="AU508" s="9" t="s">
        <v>319</v>
      </c>
      <c r="AV508" s="9" t="s">
        <v>320</v>
      </c>
      <c r="AW508" s="9" t="s">
        <v>817</v>
      </c>
      <c r="AX508" s="9">
        <v>9010600000</v>
      </c>
      <c r="AY508" s="99">
        <v>330</v>
      </c>
      <c r="AZ508" s="12" t="s">
        <v>207</v>
      </c>
      <c r="BA508" s="99">
        <v>23</v>
      </c>
      <c r="BB508" s="12" t="s">
        <v>207</v>
      </c>
      <c r="BC508" s="99">
        <v>21</v>
      </c>
      <c r="BD508" s="12" t="s">
        <v>207</v>
      </c>
      <c r="BE508" s="99">
        <v>43</v>
      </c>
      <c r="BF508" s="12" t="s">
        <v>321</v>
      </c>
      <c r="BG508" s="654">
        <v>42.875999999999998</v>
      </c>
      <c r="BH508" s="12" t="s">
        <v>321</v>
      </c>
      <c r="BI508" s="99">
        <v>33</v>
      </c>
      <c r="BJ508" s="12" t="s">
        <v>321</v>
      </c>
      <c r="BK508" s="754">
        <v>0</v>
      </c>
      <c r="BL508" s="12" t="s">
        <v>321</v>
      </c>
      <c r="BM508" s="754">
        <v>0.14799999999999999</v>
      </c>
      <c r="BN508" s="12" t="s">
        <v>321</v>
      </c>
      <c r="BO508" s="754">
        <v>9.7279999999999998</v>
      </c>
      <c r="BP508" s="12" t="s">
        <v>321</v>
      </c>
      <c r="BQ508" s="754">
        <v>0</v>
      </c>
      <c r="BR508" s="12" t="s">
        <v>321</v>
      </c>
      <c r="BS508" s="654">
        <v>0</v>
      </c>
      <c r="BT508" s="12" t="s">
        <v>321</v>
      </c>
      <c r="BU508" s="654">
        <v>9.8759999999999994</v>
      </c>
      <c r="BV508" s="12" t="s">
        <v>321</v>
      </c>
      <c r="BW508" s="9">
        <v>0.16</v>
      </c>
      <c r="BX508" s="9" t="s">
        <v>322</v>
      </c>
      <c r="BY508" s="755">
        <v>129.9</v>
      </c>
      <c r="BZ508" s="9" t="s">
        <v>315</v>
      </c>
      <c r="CA508" s="755">
        <v>9.1</v>
      </c>
      <c r="CB508" s="9" t="s">
        <v>315</v>
      </c>
      <c r="CC508" s="755">
        <v>8.3000000000000007</v>
      </c>
      <c r="CD508" s="9" t="s">
        <v>315</v>
      </c>
      <c r="CE508" s="755">
        <v>90.4</v>
      </c>
      <c r="CF508" s="9" t="s">
        <v>323</v>
      </c>
      <c r="CG508" s="755">
        <v>72.8</v>
      </c>
      <c r="CH508" s="9" t="s">
        <v>323</v>
      </c>
      <c r="CI508" s="9"/>
      <c r="CJ508" s="9"/>
      <c r="CK508" s="9"/>
    </row>
    <row r="509" spans="1:89" s="98" customFormat="1" x14ac:dyDescent="0.25">
      <c r="A509" s="99">
        <v>10104008</v>
      </c>
      <c r="B509" s="99"/>
      <c r="C509" s="772">
        <v>3757</v>
      </c>
      <c r="D509" s="807">
        <v>0.05</v>
      </c>
      <c r="E509" s="772">
        <f t="shared" si="28"/>
        <v>3945</v>
      </c>
      <c r="F509" s="778">
        <v>1.1000000000000001</v>
      </c>
      <c r="G509" s="774">
        <f t="shared" si="29"/>
        <v>4340</v>
      </c>
      <c r="H509" s="776"/>
      <c r="I509" s="758"/>
      <c r="J509" s="776"/>
      <c r="K509" s="786"/>
      <c r="L509" s="9" t="s">
        <v>308</v>
      </c>
      <c r="M509" s="9" t="s">
        <v>3620</v>
      </c>
      <c r="N509" s="9" t="s">
        <v>309</v>
      </c>
      <c r="O509" s="9" t="s">
        <v>310</v>
      </c>
      <c r="P509" s="9" t="s">
        <v>624</v>
      </c>
      <c r="Q509" s="9" t="s">
        <v>625</v>
      </c>
      <c r="R509" s="9" t="s">
        <v>627</v>
      </c>
      <c r="S509" s="9" t="s">
        <v>314</v>
      </c>
      <c r="T509" s="98" t="s">
        <v>210</v>
      </c>
      <c r="U509" s="99" t="s">
        <v>738</v>
      </c>
      <c r="V509" s="99" t="s">
        <v>207</v>
      </c>
      <c r="W509" s="99" t="s">
        <v>638</v>
      </c>
      <c r="X509" s="99" t="s">
        <v>207</v>
      </c>
      <c r="Y509" s="99">
        <v>187</v>
      </c>
      <c r="Z509" s="99" t="s">
        <v>207</v>
      </c>
      <c r="AA509" s="9">
        <v>280</v>
      </c>
      <c r="AB509" s="99" t="s">
        <v>207</v>
      </c>
      <c r="AC509" s="9">
        <v>310</v>
      </c>
      <c r="AD509" s="9" t="s">
        <v>207</v>
      </c>
      <c r="AE509" s="9">
        <v>122</v>
      </c>
      <c r="AF509" s="9" t="s">
        <v>315</v>
      </c>
      <c r="AG509" s="14" t="s">
        <v>330</v>
      </c>
      <c r="AH509" s="14" t="s">
        <v>207</v>
      </c>
      <c r="AI509" s="14" t="s">
        <v>331</v>
      </c>
      <c r="AJ509" s="14" t="s">
        <v>207</v>
      </c>
      <c r="AK509" s="9">
        <v>5</v>
      </c>
      <c r="AL509" s="14" t="s">
        <v>207</v>
      </c>
      <c r="AM509" s="9">
        <v>5</v>
      </c>
      <c r="AN509" s="14" t="s">
        <v>207</v>
      </c>
      <c r="AO509" s="9">
        <v>5</v>
      </c>
      <c r="AP509" s="14" t="s">
        <v>207</v>
      </c>
      <c r="AQ509" s="9">
        <v>30</v>
      </c>
      <c r="AR509" s="14" t="s">
        <v>207</v>
      </c>
      <c r="AS509" s="9" t="s">
        <v>43</v>
      </c>
      <c r="AT509" s="9" t="s">
        <v>346</v>
      </c>
      <c r="AU509" s="9" t="s">
        <v>319</v>
      </c>
      <c r="AV509" s="9" t="s">
        <v>320</v>
      </c>
      <c r="AW509" s="9" t="s">
        <v>818</v>
      </c>
      <c r="AX509" s="9">
        <v>9010600000</v>
      </c>
      <c r="AY509" s="99">
        <v>350</v>
      </c>
      <c r="AZ509" s="12" t="s">
        <v>207</v>
      </c>
      <c r="BA509" s="99">
        <v>23</v>
      </c>
      <c r="BB509" s="12" t="s">
        <v>207</v>
      </c>
      <c r="BC509" s="99">
        <v>21</v>
      </c>
      <c r="BD509" s="12" t="s">
        <v>207</v>
      </c>
      <c r="BE509" s="99">
        <v>45</v>
      </c>
      <c r="BF509" s="12" t="s">
        <v>321</v>
      </c>
      <c r="BG509" s="654">
        <v>44.667999999999999</v>
      </c>
      <c r="BH509" s="12" t="s">
        <v>321</v>
      </c>
      <c r="BI509" s="99">
        <v>36</v>
      </c>
      <c r="BJ509" s="12" t="s">
        <v>321</v>
      </c>
      <c r="BK509" s="754">
        <v>0</v>
      </c>
      <c r="BL509" s="12" t="s">
        <v>321</v>
      </c>
      <c r="BM509" s="754">
        <v>0.14799999999999999</v>
      </c>
      <c r="BN509" s="12" t="s">
        <v>321</v>
      </c>
      <c r="BO509" s="754">
        <v>8.52</v>
      </c>
      <c r="BP509" s="12" t="s">
        <v>321</v>
      </c>
      <c r="BQ509" s="754">
        <v>0</v>
      </c>
      <c r="BR509" s="12" t="s">
        <v>321</v>
      </c>
      <c r="BS509" s="654">
        <v>0</v>
      </c>
      <c r="BT509" s="12" t="s">
        <v>321</v>
      </c>
      <c r="BU509" s="654">
        <v>8.6679999999999993</v>
      </c>
      <c r="BV509" s="12" t="s">
        <v>321</v>
      </c>
      <c r="BW509" s="9">
        <v>0.17</v>
      </c>
      <c r="BX509" s="9" t="s">
        <v>322</v>
      </c>
      <c r="BY509" s="755">
        <v>137.80000000000001</v>
      </c>
      <c r="BZ509" s="9" t="s">
        <v>315</v>
      </c>
      <c r="CA509" s="755">
        <v>9.1</v>
      </c>
      <c r="CB509" s="9" t="s">
        <v>315</v>
      </c>
      <c r="CC509" s="755">
        <v>8.3000000000000007</v>
      </c>
      <c r="CD509" s="9" t="s">
        <v>315</v>
      </c>
      <c r="CE509" s="755">
        <v>97</v>
      </c>
      <c r="CF509" s="9" t="s">
        <v>323</v>
      </c>
      <c r="CG509" s="755">
        <v>79.400000000000006</v>
      </c>
      <c r="CH509" s="9" t="s">
        <v>323</v>
      </c>
      <c r="CI509" s="9"/>
      <c r="CJ509" s="9"/>
      <c r="CK509" s="9"/>
    </row>
    <row r="510" spans="1:89" s="98" customFormat="1" x14ac:dyDescent="0.25">
      <c r="A510" s="99">
        <v>10104009</v>
      </c>
      <c r="B510" s="99"/>
      <c r="C510" s="772">
        <v>4012</v>
      </c>
      <c r="D510" s="807">
        <v>0.05</v>
      </c>
      <c r="E510" s="772">
        <f t="shared" si="28"/>
        <v>4213</v>
      </c>
      <c r="F510" s="778">
        <v>1.1000000000000001</v>
      </c>
      <c r="G510" s="774">
        <f t="shared" si="29"/>
        <v>4634</v>
      </c>
      <c r="H510" s="776"/>
      <c r="I510" s="758"/>
      <c r="J510" s="776"/>
      <c r="K510" s="786"/>
      <c r="L510" s="9" t="s">
        <v>308</v>
      </c>
      <c r="M510" s="9" t="s">
        <v>3621</v>
      </c>
      <c r="N510" s="9" t="s">
        <v>309</v>
      </c>
      <c r="O510" s="9" t="s">
        <v>310</v>
      </c>
      <c r="P510" s="9" t="s">
        <v>624</v>
      </c>
      <c r="Q510" s="9" t="s">
        <v>625</v>
      </c>
      <c r="R510" s="9" t="s">
        <v>627</v>
      </c>
      <c r="S510" s="9" t="s">
        <v>314</v>
      </c>
      <c r="T510" s="98" t="s">
        <v>210</v>
      </c>
      <c r="U510" s="99" t="s">
        <v>739</v>
      </c>
      <c r="V510" s="99" t="s">
        <v>207</v>
      </c>
      <c r="W510" s="99" t="s">
        <v>640</v>
      </c>
      <c r="X510" s="99" t="s">
        <v>207</v>
      </c>
      <c r="Y510" s="99">
        <v>198</v>
      </c>
      <c r="Z510" s="99" t="s">
        <v>207</v>
      </c>
      <c r="AA510" s="9">
        <v>300</v>
      </c>
      <c r="AB510" s="99" t="s">
        <v>207</v>
      </c>
      <c r="AC510" s="9">
        <v>333</v>
      </c>
      <c r="AD510" s="9" t="s">
        <v>207</v>
      </c>
      <c r="AE510" s="9">
        <v>131</v>
      </c>
      <c r="AF510" s="9" t="s">
        <v>315</v>
      </c>
      <c r="AG510" s="14" t="s">
        <v>332</v>
      </c>
      <c r="AH510" s="14" t="s">
        <v>207</v>
      </c>
      <c r="AI510" s="14" t="s">
        <v>333</v>
      </c>
      <c r="AJ510" s="14" t="s">
        <v>207</v>
      </c>
      <c r="AK510" s="9">
        <v>5</v>
      </c>
      <c r="AL510" s="14" t="s">
        <v>207</v>
      </c>
      <c r="AM510" s="9">
        <v>5</v>
      </c>
      <c r="AN510" s="14" t="s">
        <v>207</v>
      </c>
      <c r="AO510" s="9">
        <v>5</v>
      </c>
      <c r="AP510" s="14" t="s">
        <v>207</v>
      </c>
      <c r="AQ510" s="9">
        <v>30</v>
      </c>
      <c r="AR510" s="14" t="s">
        <v>207</v>
      </c>
      <c r="AS510" s="9" t="s">
        <v>43</v>
      </c>
      <c r="AT510" s="9" t="s">
        <v>346</v>
      </c>
      <c r="AU510" s="9" t="s">
        <v>319</v>
      </c>
      <c r="AV510" s="9" t="s">
        <v>320</v>
      </c>
      <c r="AW510" s="9" t="s">
        <v>819</v>
      </c>
      <c r="AX510" s="9">
        <v>9010600000</v>
      </c>
      <c r="AY510" s="99">
        <v>373</v>
      </c>
      <c r="AZ510" s="12" t="s">
        <v>207</v>
      </c>
      <c r="BA510" s="99">
        <v>30</v>
      </c>
      <c r="BB510" s="12" t="s">
        <v>207</v>
      </c>
      <c r="BC510" s="99">
        <v>33</v>
      </c>
      <c r="BD510" s="12" t="s">
        <v>207</v>
      </c>
      <c r="BE510" s="99">
        <v>76</v>
      </c>
      <c r="BF510" s="12" t="s">
        <v>321</v>
      </c>
      <c r="BG510" s="654">
        <v>75.599000000000004</v>
      </c>
      <c r="BH510" s="12" t="s">
        <v>321</v>
      </c>
      <c r="BI510" s="99">
        <v>38</v>
      </c>
      <c r="BJ510" s="12" t="s">
        <v>321</v>
      </c>
      <c r="BK510" s="754">
        <v>0</v>
      </c>
      <c r="BL510" s="12" t="s">
        <v>321</v>
      </c>
      <c r="BM510" s="754">
        <v>0.312</v>
      </c>
      <c r="BN510" s="12" t="s">
        <v>321</v>
      </c>
      <c r="BO510" s="754">
        <v>2.1800000000000002</v>
      </c>
      <c r="BP510" s="12" t="s">
        <v>321</v>
      </c>
      <c r="BQ510" s="754">
        <v>0.02</v>
      </c>
      <c r="BR510" s="12" t="s">
        <v>321</v>
      </c>
      <c r="BS510" s="654">
        <v>35.087000000000003</v>
      </c>
      <c r="BT510" s="12" t="s">
        <v>321</v>
      </c>
      <c r="BU510" s="654">
        <v>37.598999999999997</v>
      </c>
      <c r="BV510" s="12" t="s">
        <v>321</v>
      </c>
      <c r="BW510" s="9">
        <v>0.38</v>
      </c>
      <c r="BX510" s="9" t="s">
        <v>322</v>
      </c>
      <c r="BY510" s="755">
        <v>146.9</v>
      </c>
      <c r="BZ510" s="9" t="s">
        <v>315</v>
      </c>
      <c r="CA510" s="755">
        <v>11.8</v>
      </c>
      <c r="CB510" s="9" t="s">
        <v>315</v>
      </c>
      <c r="CC510" s="755">
        <v>13</v>
      </c>
      <c r="CD510" s="9" t="s">
        <v>315</v>
      </c>
      <c r="CE510" s="755">
        <v>169.8</v>
      </c>
      <c r="CF510" s="9" t="s">
        <v>323</v>
      </c>
      <c r="CG510" s="755">
        <v>83.8</v>
      </c>
      <c r="CH510" s="9" t="s">
        <v>323</v>
      </c>
      <c r="CI510" s="9"/>
      <c r="CJ510" s="9"/>
      <c r="CK510" s="9"/>
    </row>
    <row r="511" spans="1:89" s="98" customFormat="1" x14ac:dyDescent="0.25">
      <c r="A511" s="99">
        <v>10104010</v>
      </c>
      <c r="B511" s="99"/>
      <c r="C511" s="772">
        <v>4282</v>
      </c>
      <c r="D511" s="807">
        <v>0.05</v>
      </c>
      <c r="E511" s="772">
        <f t="shared" si="28"/>
        <v>4496</v>
      </c>
      <c r="F511" s="778">
        <v>1.1000000000000001</v>
      </c>
      <c r="G511" s="774">
        <f t="shared" si="29"/>
        <v>4946</v>
      </c>
      <c r="H511" s="776"/>
      <c r="I511" s="758"/>
      <c r="J511" s="776"/>
      <c r="K511" s="786"/>
      <c r="L511" s="9" t="s">
        <v>308</v>
      </c>
      <c r="M511" s="9" t="s">
        <v>3622</v>
      </c>
      <c r="N511" s="9" t="s">
        <v>309</v>
      </c>
      <c r="O511" s="9" t="s">
        <v>310</v>
      </c>
      <c r="P511" s="9" t="s">
        <v>624</v>
      </c>
      <c r="Q511" s="9" t="s">
        <v>625</v>
      </c>
      <c r="R511" s="9" t="s">
        <v>627</v>
      </c>
      <c r="S511" s="9" t="s">
        <v>314</v>
      </c>
      <c r="T511" s="98" t="s">
        <v>210</v>
      </c>
      <c r="U511" s="99" t="s">
        <v>740</v>
      </c>
      <c r="V511" s="99" t="s">
        <v>207</v>
      </c>
      <c r="W511" s="99" t="s">
        <v>642</v>
      </c>
      <c r="X511" s="99" t="s">
        <v>207</v>
      </c>
      <c r="Y511" s="99">
        <v>209</v>
      </c>
      <c r="Z511" s="99" t="s">
        <v>207</v>
      </c>
      <c r="AA511" s="9">
        <v>320</v>
      </c>
      <c r="AB511" s="99" t="s">
        <v>207</v>
      </c>
      <c r="AC511" s="9">
        <v>355</v>
      </c>
      <c r="AD511" s="9" t="s">
        <v>207</v>
      </c>
      <c r="AE511" s="9">
        <v>140</v>
      </c>
      <c r="AF511" s="9" t="s">
        <v>315</v>
      </c>
      <c r="AG511" s="14" t="s">
        <v>334</v>
      </c>
      <c r="AH511" s="14" t="s">
        <v>207</v>
      </c>
      <c r="AI511" s="14" t="s">
        <v>335</v>
      </c>
      <c r="AJ511" s="14" t="s">
        <v>207</v>
      </c>
      <c r="AK511" s="9">
        <v>5</v>
      </c>
      <c r="AL511" s="14" t="s">
        <v>207</v>
      </c>
      <c r="AM511" s="9">
        <v>5</v>
      </c>
      <c r="AN511" s="14" t="s">
        <v>207</v>
      </c>
      <c r="AO511" s="9">
        <v>5</v>
      </c>
      <c r="AP511" s="14" t="s">
        <v>207</v>
      </c>
      <c r="AQ511" s="9">
        <v>30</v>
      </c>
      <c r="AR511" s="14" t="s">
        <v>207</v>
      </c>
      <c r="AS511" s="9" t="s">
        <v>43</v>
      </c>
      <c r="AT511" s="9" t="s">
        <v>346</v>
      </c>
      <c r="AU511" s="9" t="s">
        <v>319</v>
      </c>
      <c r="AV511" s="9" t="s">
        <v>320</v>
      </c>
      <c r="AW511" s="9" t="s">
        <v>820</v>
      </c>
      <c r="AX511" s="9">
        <v>9010600000</v>
      </c>
      <c r="AY511" s="99">
        <v>396</v>
      </c>
      <c r="AZ511" s="12" t="s">
        <v>207</v>
      </c>
      <c r="BA511" s="99">
        <v>30</v>
      </c>
      <c r="BB511" s="12" t="s">
        <v>207</v>
      </c>
      <c r="BC511" s="99">
        <v>33</v>
      </c>
      <c r="BD511" s="12" t="s">
        <v>207</v>
      </c>
      <c r="BE511" s="99">
        <v>80</v>
      </c>
      <c r="BF511" s="12" t="s">
        <v>321</v>
      </c>
      <c r="BG511" s="654">
        <v>79.266000000000005</v>
      </c>
      <c r="BH511" s="12" t="s">
        <v>321</v>
      </c>
      <c r="BI511" s="99">
        <v>40</v>
      </c>
      <c r="BJ511" s="12" t="s">
        <v>321</v>
      </c>
      <c r="BK511" s="754">
        <v>0</v>
      </c>
      <c r="BL511" s="12" t="s">
        <v>321</v>
      </c>
      <c r="BM511" s="754">
        <v>0.32100000000000001</v>
      </c>
      <c r="BN511" s="12" t="s">
        <v>321</v>
      </c>
      <c r="BO511" s="754">
        <v>2.1800000000000002</v>
      </c>
      <c r="BP511" s="12" t="s">
        <v>321</v>
      </c>
      <c r="BQ511" s="754">
        <v>0.02</v>
      </c>
      <c r="BR511" s="12" t="s">
        <v>321</v>
      </c>
      <c r="BS511" s="654">
        <v>36.744999999999997</v>
      </c>
      <c r="BT511" s="12" t="s">
        <v>321</v>
      </c>
      <c r="BU511" s="654">
        <v>39.265999999999998</v>
      </c>
      <c r="BV511" s="12" t="s">
        <v>321</v>
      </c>
      <c r="BW511" s="9">
        <v>0.4</v>
      </c>
      <c r="BX511" s="9" t="s">
        <v>322</v>
      </c>
      <c r="BY511" s="755">
        <v>155.9</v>
      </c>
      <c r="BZ511" s="9" t="s">
        <v>315</v>
      </c>
      <c r="CA511" s="755">
        <v>11.8</v>
      </c>
      <c r="CB511" s="9" t="s">
        <v>315</v>
      </c>
      <c r="CC511" s="755">
        <v>13</v>
      </c>
      <c r="CD511" s="9" t="s">
        <v>315</v>
      </c>
      <c r="CE511" s="755">
        <v>178.6</v>
      </c>
      <c r="CF511" s="9" t="s">
        <v>323</v>
      </c>
      <c r="CG511" s="755">
        <v>88.2</v>
      </c>
      <c r="CH511" s="9" t="s">
        <v>323</v>
      </c>
      <c r="CI511" s="9"/>
      <c r="CJ511" s="9"/>
      <c r="CK511" s="9"/>
    </row>
    <row r="512" spans="1:89" s="98" customFormat="1" x14ac:dyDescent="0.25">
      <c r="A512" s="99">
        <v>10104011</v>
      </c>
      <c r="B512" s="99"/>
      <c r="C512" s="772">
        <v>4564</v>
      </c>
      <c r="D512" s="807">
        <v>0.05</v>
      </c>
      <c r="E512" s="772">
        <f t="shared" si="28"/>
        <v>4792</v>
      </c>
      <c r="F512" s="778">
        <v>1.1000000000000001</v>
      </c>
      <c r="G512" s="774">
        <f t="shared" si="29"/>
        <v>5271</v>
      </c>
      <c r="H512" s="776"/>
      <c r="I512" s="758"/>
      <c r="J512" s="776"/>
      <c r="K512" s="786"/>
      <c r="L512" s="9" t="s">
        <v>308</v>
      </c>
      <c r="M512" s="9" t="s">
        <v>3623</v>
      </c>
      <c r="N512" s="9" t="s">
        <v>309</v>
      </c>
      <c r="O512" s="9" t="s">
        <v>310</v>
      </c>
      <c r="P512" s="9" t="s">
        <v>624</v>
      </c>
      <c r="Q512" s="9" t="s">
        <v>625</v>
      </c>
      <c r="R512" s="9" t="s">
        <v>627</v>
      </c>
      <c r="S512" s="9" t="s">
        <v>314</v>
      </c>
      <c r="T512" s="98" t="s">
        <v>210</v>
      </c>
      <c r="U512" s="99" t="s">
        <v>741</v>
      </c>
      <c r="V512" s="99" t="s">
        <v>207</v>
      </c>
      <c r="W512" s="99" t="s">
        <v>644</v>
      </c>
      <c r="X512" s="99" t="s">
        <v>207</v>
      </c>
      <c r="Y512" s="99">
        <v>221</v>
      </c>
      <c r="Z512" s="99" t="s">
        <v>207</v>
      </c>
      <c r="AA512" s="9">
        <v>340</v>
      </c>
      <c r="AB512" s="99" t="s">
        <v>207</v>
      </c>
      <c r="AC512" s="9">
        <v>379</v>
      </c>
      <c r="AD512" s="9" t="s">
        <v>207</v>
      </c>
      <c r="AE512" s="9">
        <v>149</v>
      </c>
      <c r="AF512" s="9" t="s">
        <v>315</v>
      </c>
      <c r="AG512" s="14" t="s">
        <v>336</v>
      </c>
      <c r="AH512" s="14" t="s">
        <v>207</v>
      </c>
      <c r="AI512" s="14" t="s">
        <v>337</v>
      </c>
      <c r="AJ512" s="14" t="s">
        <v>207</v>
      </c>
      <c r="AK512" s="9">
        <v>5</v>
      </c>
      <c r="AL512" s="14" t="s">
        <v>207</v>
      </c>
      <c r="AM512" s="9">
        <v>5</v>
      </c>
      <c r="AN512" s="14" t="s">
        <v>207</v>
      </c>
      <c r="AO512" s="9">
        <v>5</v>
      </c>
      <c r="AP512" s="14" t="s">
        <v>207</v>
      </c>
      <c r="AQ512" s="9">
        <v>30</v>
      </c>
      <c r="AR512" s="14" t="s">
        <v>207</v>
      </c>
      <c r="AS512" s="9" t="s">
        <v>43</v>
      </c>
      <c r="AT512" s="9" t="s">
        <v>346</v>
      </c>
      <c r="AU512" s="9" t="s">
        <v>319</v>
      </c>
      <c r="AV512" s="9" t="s">
        <v>320</v>
      </c>
      <c r="AW512" s="9" t="s">
        <v>821</v>
      </c>
      <c r="AX512" s="9">
        <v>9010600000</v>
      </c>
      <c r="AY512" s="99">
        <v>419</v>
      </c>
      <c r="AZ512" s="12" t="s">
        <v>207</v>
      </c>
      <c r="BA512" s="99">
        <v>30</v>
      </c>
      <c r="BB512" s="12" t="s">
        <v>207</v>
      </c>
      <c r="BC512" s="99">
        <v>33</v>
      </c>
      <c r="BD512" s="12" t="s">
        <v>207</v>
      </c>
      <c r="BE512" s="99">
        <v>84</v>
      </c>
      <c r="BF512" s="12" t="s">
        <v>321</v>
      </c>
      <c r="BG512" s="654">
        <v>83.906000000000006</v>
      </c>
      <c r="BH512" s="12" t="s">
        <v>321</v>
      </c>
      <c r="BI512" s="99">
        <v>43</v>
      </c>
      <c r="BJ512" s="12" t="s">
        <v>321</v>
      </c>
      <c r="BK512" s="754">
        <v>0</v>
      </c>
      <c r="BL512" s="12" t="s">
        <v>321</v>
      </c>
      <c r="BM512" s="754">
        <v>0.375</v>
      </c>
      <c r="BN512" s="12" t="s">
        <v>321</v>
      </c>
      <c r="BO512" s="754">
        <v>2.1800000000000002</v>
      </c>
      <c r="BP512" s="12" t="s">
        <v>321</v>
      </c>
      <c r="BQ512" s="754">
        <v>0.02</v>
      </c>
      <c r="BR512" s="12" t="s">
        <v>321</v>
      </c>
      <c r="BS512" s="654">
        <v>38.331000000000003</v>
      </c>
      <c r="BT512" s="12" t="s">
        <v>321</v>
      </c>
      <c r="BU512" s="654">
        <v>40.905999999999999</v>
      </c>
      <c r="BV512" s="12" t="s">
        <v>321</v>
      </c>
      <c r="BW512" s="9">
        <v>0.42</v>
      </c>
      <c r="BX512" s="9" t="s">
        <v>322</v>
      </c>
      <c r="BY512" s="755">
        <v>165</v>
      </c>
      <c r="BZ512" s="9" t="s">
        <v>315</v>
      </c>
      <c r="CA512" s="755">
        <v>11.8</v>
      </c>
      <c r="CB512" s="9" t="s">
        <v>315</v>
      </c>
      <c r="CC512" s="755">
        <v>13</v>
      </c>
      <c r="CD512" s="9" t="s">
        <v>315</v>
      </c>
      <c r="CE512" s="755">
        <v>191.8</v>
      </c>
      <c r="CF512" s="9" t="s">
        <v>323</v>
      </c>
      <c r="CG512" s="755">
        <v>94.8</v>
      </c>
      <c r="CH512" s="9" t="s">
        <v>323</v>
      </c>
      <c r="CI512" s="9"/>
      <c r="CJ512" s="9"/>
      <c r="CK512" s="9"/>
    </row>
    <row r="513" spans="1:89" s="98" customFormat="1" x14ac:dyDescent="0.25">
      <c r="A513" s="99">
        <v>10104366</v>
      </c>
      <c r="B513" s="99"/>
      <c r="C513" s="772">
        <v>4862</v>
      </c>
      <c r="D513" s="807">
        <v>0.05</v>
      </c>
      <c r="E513" s="772">
        <f t="shared" si="28"/>
        <v>5105</v>
      </c>
      <c r="F513" s="778">
        <v>1.1000000000000001</v>
      </c>
      <c r="G513" s="774">
        <f t="shared" si="29"/>
        <v>5616</v>
      </c>
      <c r="H513" s="776"/>
      <c r="I513" s="758"/>
      <c r="J513" s="776"/>
      <c r="K513" s="786"/>
      <c r="L513" s="9" t="s">
        <v>308</v>
      </c>
      <c r="M513" s="9" t="s">
        <v>3624</v>
      </c>
      <c r="N513" s="9" t="s">
        <v>309</v>
      </c>
      <c r="O513" s="9" t="s">
        <v>310</v>
      </c>
      <c r="P513" s="9" t="s">
        <v>624</v>
      </c>
      <c r="Q513" s="9" t="s">
        <v>625</v>
      </c>
      <c r="R513" s="9" t="s">
        <v>627</v>
      </c>
      <c r="S513" s="9" t="s">
        <v>314</v>
      </c>
      <c r="T513" s="98" t="s">
        <v>210</v>
      </c>
      <c r="U513" s="99" t="s">
        <v>742</v>
      </c>
      <c r="V513" s="99" t="s">
        <v>207</v>
      </c>
      <c r="W513" s="99" t="s">
        <v>646</v>
      </c>
      <c r="X513" s="99" t="s">
        <v>207</v>
      </c>
      <c r="Y513" s="99">
        <v>232</v>
      </c>
      <c r="Z513" s="99" t="s">
        <v>207</v>
      </c>
      <c r="AA513" s="9">
        <v>360</v>
      </c>
      <c r="AB513" s="99" t="s">
        <v>207</v>
      </c>
      <c r="AC513" s="9">
        <v>402</v>
      </c>
      <c r="AD513" s="9" t="s">
        <v>207</v>
      </c>
      <c r="AE513" s="9">
        <v>158</v>
      </c>
      <c r="AF513" s="9" t="s">
        <v>315</v>
      </c>
      <c r="AG513" s="14" t="s">
        <v>338</v>
      </c>
      <c r="AH513" s="14" t="s">
        <v>207</v>
      </c>
      <c r="AI513" s="14" t="s">
        <v>339</v>
      </c>
      <c r="AJ513" s="14" t="s">
        <v>207</v>
      </c>
      <c r="AK513" s="9">
        <v>5</v>
      </c>
      <c r="AL513" s="14" t="s">
        <v>207</v>
      </c>
      <c r="AM513" s="9">
        <v>5</v>
      </c>
      <c r="AN513" s="14" t="s">
        <v>207</v>
      </c>
      <c r="AO513" s="9">
        <v>5</v>
      </c>
      <c r="AP513" s="14" t="s">
        <v>207</v>
      </c>
      <c r="AQ513" s="9">
        <v>30</v>
      </c>
      <c r="AR513" s="14" t="s">
        <v>207</v>
      </c>
      <c r="AS513" s="9" t="s">
        <v>43</v>
      </c>
      <c r="AT513" s="9" t="s">
        <v>346</v>
      </c>
      <c r="AU513" s="9" t="s">
        <v>319</v>
      </c>
      <c r="AV513" s="9" t="s">
        <v>320</v>
      </c>
      <c r="AW513" s="9" t="s">
        <v>822</v>
      </c>
      <c r="AX513" s="9">
        <v>9010600000</v>
      </c>
      <c r="AY513" s="99">
        <v>434</v>
      </c>
      <c r="AZ513" s="12" t="s">
        <v>207</v>
      </c>
      <c r="BA513" s="99">
        <v>30</v>
      </c>
      <c r="BB513" s="12" t="s">
        <v>207</v>
      </c>
      <c r="BC513" s="99">
        <v>33</v>
      </c>
      <c r="BD513" s="12" t="s">
        <v>207</v>
      </c>
      <c r="BE513" s="99">
        <v>89</v>
      </c>
      <c r="BF513" s="12" t="s">
        <v>321</v>
      </c>
      <c r="BG513" s="654">
        <v>88.787999999999997</v>
      </c>
      <c r="BH513" s="12" t="s">
        <v>321</v>
      </c>
      <c r="BI513" s="99">
        <v>46</v>
      </c>
      <c r="BJ513" s="12" t="s">
        <v>321</v>
      </c>
      <c r="BK513" s="754">
        <v>0</v>
      </c>
      <c r="BL513" s="12" t="s">
        <v>321</v>
      </c>
      <c r="BM513" s="754">
        <v>0.35499999999999998</v>
      </c>
      <c r="BN513" s="12" t="s">
        <v>321</v>
      </c>
      <c r="BO513" s="754">
        <v>3</v>
      </c>
      <c r="BP513" s="12" t="s">
        <v>321</v>
      </c>
      <c r="BQ513" s="754">
        <v>0.02</v>
      </c>
      <c r="BR513" s="12" t="s">
        <v>321</v>
      </c>
      <c r="BS513" s="654">
        <v>39.412999999999997</v>
      </c>
      <c r="BT513" s="12" t="s">
        <v>321</v>
      </c>
      <c r="BU513" s="654">
        <v>42.787999999999997</v>
      </c>
      <c r="BV513" s="12" t="s">
        <v>321</v>
      </c>
      <c r="BW513" s="9">
        <v>0.44</v>
      </c>
      <c r="BX513" s="9" t="s">
        <v>322</v>
      </c>
      <c r="BY513" s="755">
        <v>170.9</v>
      </c>
      <c r="BZ513" s="9" t="s">
        <v>315</v>
      </c>
      <c r="CA513" s="755">
        <v>11.8</v>
      </c>
      <c r="CB513" s="9" t="s">
        <v>315</v>
      </c>
      <c r="CC513" s="755">
        <v>13</v>
      </c>
      <c r="CD513" s="9" t="s">
        <v>315</v>
      </c>
      <c r="CE513" s="755">
        <v>202.8</v>
      </c>
      <c r="CF513" s="9" t="s">
        <v>323</v>
      </c>
      <c r="CG513" s="755">
        <v>101.4</v>
      </c>
      <c r="CH513" s="9" t="s">
        <v>323</v>
      </c>
      <c r="CI513" s="9"/>
      <c r="CJ513" s="9"/>
      <c r="CK513" s="9"/>
    </row>
    <row r="514" spans="1:89" s="98" customFormat="1" x14ac:dyDescent="0.25">
      <c r="A514" s="99">
        <v>10104367</v>
      </c>
      <c r="B514" s="99"/>
      <c r="C514" s="772">
        <v>5174</v>
      </c>
      <c r="D514" s="807">
        <v>0.05</v>
      </c>
      <c r="E514" s="772">
        <f t="shared" si="28"/>
        <v>5433</v>
      </c>
      <c r="F514" s="778">
        <v>1.1000000000000001</v>
      </c>
      <c r="G514" s="774">
        <f t="shared" si="29"/>
        <v>5976</v>
      </c>
      <c r="H514" s="776"/>
      <c r="I514" s="758"/>
      <c r="J514" s="776"/>
      <c r="K514" s="786"/>
      <c r="L514" s="9" t="s">
        <v>308</v>
      </c>
      <c r="M514" s="9" t="s">
        <v>3625</v>
      </c>
      <c r="N514" s="9" t="s">
        <v>309</v>
      </c>
      <c r="O514" s="9" t="s">
        <v>310</v>
      </c>
      <c r="P514" s="9" t="s">
        <v>624</v>
      </c>
      <c r="Q514" s="9" t="s">
        <v>625</v>
      </c>
      <c r="R514" s="9" t="s">
        <v>627</v>
      </c>
      <c r="S514" s="9" t="s">
        <v>314</v>
      </c>
      <c r="T514" s="98" t="s">
        <v>210</v>
      </c>
      <c r="U514" s="99" t="s">
        <v>743</v>
      </c>
      <c r="V514" s="99" t="s">
        <v>207</v>
      </c>
      <c r="W514" s="99" t="s">
        <v>650</v>
      </c>
      <c r="X514" s="99" t="s">
        <v>207</v>
      </c>
      <c r="Y514" s="99">
        <v>243</v>
      </c>
      <c r="Z514" s="99" t="s">
        <v>207</v>
      </c>
      <c r="AA514" s="9">
        <v>380</v>
      </c>
      <c r="AB514" s="99" t="s">
        <v>207</v>
      </c>
      <c r="AC514" s="9">
        <v>424</v>
      </c>
      <c r="AD514" s="9" t="s">
        <v>207</v>
      </c>
      <c r="AE514" s="9">
        <v>167</v>
      </c>
      <c r="AF514" s="9" t="s">
        <v>315</v>
      </c>
      <c r="AG514" s="14" t="s">
        <v>340</v>
      </c>
      <c r="AH514" s="14" t="s">
        <v>207</v>
      </c>
      <c r="AI514" s="14" t="s">
        <v>341</v>
      </c>
      <c r="AJ514" s="14" t="s">
        <v>207</v>
      </c>
      <c r="AK514" s="9">
        <v>5</v>
      </c>
      <c r="AL514" s="14" t="s">
        <v>207</v>
      </c>
      <c r="AM514" s="9">
        <v>5</v>
      </c>
      <c r="AN514" s="14" t="s">
        <v>207</v>
      </c>
      <c r="AO514" s="9">
        <v>5</v>
      </c>
      <c r="AP514" s="14" t="s">
        <v>207</v>
      </c>
      <c r="AQ514" s="9">
        <v>30</v>
      </c>
      <c r="AR514" s="14" t="s">
        <v>207</v>
      </c>
      <c r="AS514" s="9" t="s">
        <v>43</v>
      </c>
      <c r="AT514" s="9" t="s">
        <v>346</v>
      </c>
      <c r="AU514" s="9" t="s">
        <v>319</v>
      </c>
      <c r="AV514" s="9" t="s">
        <v>320</v>
      </c>
      <c r="AW514" s="9" t="s">
        <v>823</v>
      </c>
      <c r="AX514" s="9">
        <v>9010600000</v>
      </c>
      <c r="AY514" s="99">
        <v>452</v>
      </c>
      <c r="AZ514" s="12" t="s">
        <v>207</v>
      </c>
      <c r="BA514" s="99">
        <v>30</v>
      </c>
      <c r="BB514" s="12" t="s">
        <v>207</v>
      </c>
      <c r="BC514" s="99">
        <v>33</v>
      </c>
      <c r="BD514" s="12" t="s">
        <v>207</v>
      </c>
      <c r="BE514" s="99">
        <v>93</v>
      </c>
      <c r="BF514" s="12" t="s">
        <v>321</v>
      </c>
      <c r="BG514" s="654">
        <v>92.257000000000005</v>
      </c>
      <c r="BH514" s="12" t="s">
        <v>321</v>
      </c>
      <c r="BI514" s="99">
        <v>48</v>
      </c>
      <c r="BJ514" s="12" t="s">
        <v>321</v>
      </c>
      <c r="BK514" s="754">
        <v>0</v>
      </c>
      <c r="BL514" s="12" t="s">
        <v>321</v>
      </c>
      <c r="BM514" s="754">
        <v>0.38200000000000001</v>
      </c>
      <c r="BN514" s="12" t="s">
        <v>321</v>
      </c>
      <c r="BO514" s="754">
        <v>3</v>
      </c>
      <c r="BP514" s="12" t="s">
        <v>321</v>
      </c>
      <c r="BQ514" s="754">
        <v>0.02</v>
      </c>
      <c r="BR514" s="12" t="s">
        <v>321</v>
      </c>
      <c r="BS514" s="654">
        <v>40.854999999999997</v>
      </c>
      <c r="BT514" s="12" t="s">
        <v>321</v>
      </c>
      <c r="BU514" s="654">
        <v>44.256999999999998</v>
      </c>
      <c r="BV514" s="12" t="s">
        <v>321</v>
      </c>
      <c r="BW514" s="9">
        <v>0.46</v>
      </c>
      <c r="BX514" s="9" t="s">
        <v>322</v>
      </c>
      <c r="BY514" s="755">
        <v>178</v>
      </c>
      <c r="BZ514" s="9" t="s">
        <v>315</v>
      </c>
      <c r="CA514" s="755">
        <v>11.8</v>
      </c>
      <c r="CB514" s="9" t="s">
        <v>315</v>
      </c>
      <c r="CC514" s="755">
        <v>13</v>
      </c>
      <c r="CD514" s="9" t="s">
        <v>315</v>
      </c>
      <c r="CE514" s="755">
        <v>211.6</v>
      </c>
      <c r="CF514" s="9" t="s">
        <v>323</v>
      </c>
      <c r="CG514" s="755">
        <v>105.8</v>
      </c>
      <c r="CH514" s="9" t="s">
        <v>323</v>
      </c>
      <c r="CI514" s="9"/>
      <c r="CJ514" s="9"/>
      <c r="CK514" s="9"/>
    </row>
    <row r="515" spans="1:89" s="98" customFormat="1" x14ac:dyDescent="0.25">
      <c r="A515" s="99">
        <v>10102443</v>
      </c>
      <c r="B515" s="99"/>
      <c r="C515" s="772">
        <v>2266</v>
      </c>
      <c r="D515" s="807">
        <v>0.05</v>
      </c>
      <c r="E515" s="772">
        <f t="shared" si="28"/>
        <v>2379</v>
      </c>
      <c r="F515" s="778">
        <v>1.1000000000000001</v>
      </c>
      <c r="G515" s="774">
        <f t="shared" si="29"/>
        <v>2617</v>
      </c>
      <c r="H515" s="776"/>
      <c r="I515" s="758"/>
      <c r="J515" s="776"/>
      <c r="K515" s="786"/>
      <c r="L515" s="9" t="s">
        <v>308</v>
      </c>
      <c r="M515" s="9" t="s">
        <v>3626</v>
      </c>
      <c r="N515" s="9" t="s">
        <v>397</v>
      </c>
      <c r="O515" s="9" t="s">
        <v>310</v>
      </c>
      <c r="P515" s="9" t="s">
        <v>624</v>
      </c>
      <c r="Q515" s="9" t="s">
        <v>625</v>
      </c>
      <c r="R515" s="9" t="s">
        <v>627</v>
      </c>
      <c r="S515" s="9" t="s">
        <v>348</v>
      </c>
      <c r="T515" s="98" t="s">
        <v>204</v>
      </c>
      <c r="U515" s="99" t="s">
        <v>631</v>
      </c>
      <c r="V515" s="99" t="s">
        <v>207</v>
      </c>
      <c r="W515" s="99" t="s">
        <v>632</v>
      </c>
      <c r="X515" s="99" t="s">
        <v>207</v>
      </c>
      <c r="Y515" s="99">
        <v>154</v>
      </c>
      <c r="Z515" s="99" t="s">
        <v>207</v>
      </c>
      <c r="AA515" s="9">
        <v>180</v>
      </c>
      <c r="AB515" s="99" t="s">
        <v>207</v>
      </c>
      <c r="AC515" s="9">
        <v>224</v>
      </c>
      <c r="AD515" s="9" t="s">
        <v>207</v>
      </c>
      <c r="AE515" s="9">
        <v>88</v>
      </c>
      <c r="AF515" s="9" t="s">
        <v>315</v>
      </c>
      <c r="AG515" s="14" t="s">
        <v>349</v>
      </c>
      <c r="AH515" s="14" t="s">
        <v>207</v>
      </c>
      <c r="AI515" s="14" t="s">
        <v>350</v>
      </c>
      <c r="AJ515" s="14" t="s">
        <v>207</v>
      </c>
      <c r="AK515" s="9">
        <v>-5</v>
      </c>
      <c r="AL515" s="14" t="s">
        <v>207</v>
      </c>
      <c r="AM515" s="9">
        <v>-5</v>
      </c>
      <c r="AN515" s="14" t="s">
        <v>207</v>
      </c>
      <c r="AO515" s="9">
        <v>5</v>
      </c>
      <c r="AP515" s="14" t="s">
        <v>207</v>
      </c>
      <c r="AQ515" s="9">
        <v>30</v>
      </c>
      <c r="AR515" s="14" t="s">
        <v>207</v>
      </c>
      <c r="AS515" s="9" t="s">
        <v>0</v>
      </c>
      <c r="AT515" s="9" t="s">
        <v>318</v>
      </c>
      <c r="AU515" s="9" t="s">
        <v>319</v>
      </c>
      <c r="AV515" s="9" t="s">
        <v>320</v>
      </c>
      <c r="AW515" s="9" t="s">
        <v>824</v>
      </c>
      <c r="AX515" s="9">
        <v>9010600000</v>
      </c>
      <c r="AY515" s="99">
        <v>270</v>
      </c>
      <c r="AZ515" s="12" t="s">
        <v>207</v>
      </c>
      <c r="BA515" s="99">
        <v>23</v>
      </c>
      <c r="BB515" s="12" t="s">
        <v>207</v>
      </c>
      <c r="BC515" s="99">
        <v>21</v>
      </c>
      <c r="BD515" s="12" t="s">
        <v>207</v>
      </c>
      <c r="BE515" s="99">
        <v>35</v>
      </c>
      <c r="BF515" s="12" t="s">
        <v>321</v>
      </c>
      <c r="BG515" s="654">
        <v>34.841000000000001</v>
      </c>
      <c r="BH515" s="12" t="s">
        <v>321</v>
      </c>
      <c r="BI515" s="99">
        <v>27</v>
      </c>
      <c r="BJ515" s="12" t="s">
        <v>321</v>
      </c>
      <c r="BK515" s="754">
        <v>0</v>
      </c>
      <c r="BL515" s="12" t="s">
        <v>321</v>
      </c>
      <c r="BM515" s="754">
        <v>0.129</v>
      </c>
      <c r="BN515" s="12" t="s">
        <v>321</v>
      </c>
      <c r="BO515" s="754">
        <v>7.7119999999999997</v>
      </c>
      <c r="BP515" s="12" t="s">
        <v>321</v>
      </c>
      <c r="BQ515" s="754">
        <v>0</v>
      </c>
      <c r="BR515" s="12" t="s">
        <v>321</v>
      </c>
      <c r="BS515" s="654">
        <v>0</v>
      </c>
      <c r="BT515" s="12" t="s">
        <v>321</v>
      </c>
      <c r="BU515" s="654">
        <v>7.8410000000000002</v>
      </c>
      <c r="BV515" s="12" t="s">
        <v>321</v>
      </c>
      <c r="BW515" s="9">
        <v>0.13</v>
      </c>
      <c r="BX515" s="9" t="s">
        <v>322</v>
      </c>
      <c r="BY515" s="755">
        <v>106.3</v>
      </c>
      <c r="BZ515" s="9" t="s">
        <v>315</v>
      </c>
      <c r="CA515" s="755">
        <v>9.1</v>
      </c>
      <c r="CB515" s="9" t="s">
        <v>315</v>
      </c>
      <c r="CC515" s="755">
        <v>8.3000000000000007</v>
      </c>
      <c r="CD515" s="9" t="s">
        <v>315</v>
      </c>
      <c r="CE515" s="755">
        <v>75</v>
      </c>
      <c r="CF515" s="9" t="s">
        <v>323</v>
      </c>
      <c r="CG515" s="755">
        <v>59.5</v>
      </c>
      <c r="CH515" s="9" t="s">
        <v>323</v>
      </c>
      <c r="CI515" s="9"/>
      <c r="CJ515" s="9"/>
      <c r="CK515" s="9"/>
    </row>
    <row r="516" spans="1:89" s="98" customFormat="1" x14ac:dyDescent="0.25">
      <c r="A516" s="99">
        <v>10102444</v>
      </c>
      <c r="B516" s="99"/>
      <c r="C516" s="772">
        <v>2431</v>
      </c>
      <c r="D516" s="807">
        <v>0.05</v>
      </c>
      <c r="E516" s="772">
        <f t="shared" si="28"/>
        <v>2553</v>
      </c>
      <c r="F516" s="778">
        <v>1.1000000000000001</v>
      </c>
      <c r="G516" s="774">
        <f t="shared" si="29"/>
        <v>2808</v>
      </c>
      <c r="H516" s="776"/>
      <c r="I516" s="758"/>
      <c r="J516" s="776"/>
      <c r="K516" s="786"/>
      <c r="L516" s="9" t="s">
        <v>308</v>
      </c>
      <c r="M516" s="9" t="s">
        <v>3627</v>
      </c>
      <c r="N516" s="9" t="s">
        <v>397</v>
      </c>
      <c r="O516" s="9" t="s">
        <v>310</v>
      </c>
      <c r="P516" s="9" t="s">
        <v>624</v>
      </c>
      <c r="Q516" s="9" t="s">
        <v>625</v>
      </c>
      <c r="R516" s="9" t="s">
        <v>627</v>
      </c>
      <c r="S516" s="9" t="s">
        <v>348</v>
      </c>
      <c r="T516" s="98" t="s">
        <v>204</v>
      </c>
      <c r="U516" s="99" t="s">
        <v>633</v>
      </c>
      <c r="V516" s="99" t="s">
        <v>207</v>
      </c>
      <c r="W516" s="99" t="s">
        <v>634</v>
      </c>
      <c r="X516" s="99" t="s">
        <v>207</v>
      </c>
      <c r="Y516" s="99">
        <v>166</v>
      </c>
      <c r="Z516" s="99" t="s">
        <v>207</v>
      </c>
      <c r="AA516" s="9">
        <v>220</v>
      </c>
      <c r="AB516" s="99" t="s">
        <v>207</v>
      </c>
      <c r="AC516" s="9">
        <v>248</v>
      </c>
      <c r="AD516" s="9" t="s">
        <v>207</v>
      </c>
      <c r="AE516" s="9">
        <v>98</v>
      </c>
      <c r="AF516" s="9" t="s">
        <v>315</v>
      </c>
      <c r="AG516" s="14" t="s">
        <v>351</v>
      </c>
      <c r="AH516" s="14" t="s">
        <v>207</v>
      </c>
      <c r="AI516" s="14" t="s">
        <v>352</v>
      </c>
      <c r="AJ516" s="14" t="s">
        <v>207</v>
      </c>
      <c r="AK516" s="9">
        <v>5</v>
      </c>
      <c r="AL516" s="14" t="s">
        <v>207</v>
      </c>
      <c r="AM516" s="9">
        <v>5</v>
      </c>
      <c r="AN516" s="14" t="s">
        <v>207</v>
      </c>
      <c r="AO516" s="9">
        <v>5</v>
      </c>
      <c r="AP516" s="14" t="s">
        <v>207</v>
      </c>
      <c r="AQ516" s="9">
        <v>30</v>
      </c>
      <c r="AR516" s="14" t="s">
        <v>207</v>
      </c>
      <c r="AS516" s="9" t="s">
        <v>0</v>
      </c>
      <c r="AT516" s="9" t="s">
        <v>318</v>
      </c>
      <c r="AU516" s="9" t="s">
        <v>319</v>
      </c>
      <c r="AV516" s="9" t="s">
        <v>320</v>
      </c>
      <c r="AW516" s="9" t="s">
        <v>825</v>
      </c>
      <c r="AX516" s="9">
        <v>9010600000</v>
      </c>
      <c r="AY516" s="99">
        <v>290</v>
      </c>
      <c r="AZ516" s="12" t="s">
        <v>207</v>
      </c>
      <c r="BA516" s="99">
        <v>23</v>
      </c>
      <c r="BB516" s="12" t="s">
        <v>207</v>
      </c>
      <c r="BC516" s="99">
        <v>21</v>
      </c>
      <c r="BD516" s="12" t="s">
        <v>207</v>
      </c>
      <c r="BE516" s="99">
        <v>38</v>
      </c>
      <c r="BF516" s="12" t="s">
        <v>321</v>
      </c>
      <c r="BG516" s="654">
        <v>37.552999999999997</v>
      </c>
      <c r="BH516" s="12" t="s">
        <v>321</v>
      </c>
      <c r="BI516" s="99">
        <v>29</v>
      </c>
      <c r="BJ516" s="12" t="s">
        <v>321</v>
      </c>
      <c r="BK516" s="754">
        <v>0</v>
      </c>
      <c r="BL516" s="12" t="s">
        <v>321</v>
      </c>
      <c r="BM516" s="754">
        <v>0.129</v>
      </c>
      <c r="BN516" s="12" t="s">
        <v>321</v>
      </c>
      <c r="BO516" s="754">
        <v>8.4239999999999995</v>
      </c>
      <c r="BP516" s="12" t="s">
        <v>321</v>
      </c>
      <c r="BQ516" s="754">
        <v>0</v>
      </c>
      <c r="BR516" s="12" t="s">
        <v>321</v>
      </c>
      <c r="BS516" s="654">
        <v>0</v>
      </c>
      <c r="BT516" s="12" t="s">
        <v>321</v>
      </c>
      <c r="BU516" s="654">
        <v>8.5530000000000008</v>
      </c>
      <c r="BV516" s="12" t="s">
        <v>321</v>
      </c>
      <c r="BW516" s="9">
        <v>0.14000000000000001</v>
      </c>
      <c r="BX516" s="9" t="s">
        <v>322</v>
      </c>
      <c r="BY516" s="755">
        <v>114.2</v>
      </c>
      <c r="BZ516" s="9" t="s">
        <v>315</v>
      </c>
      <c r="CA516" s="755">
        <v>9.1</v>
      </c>
      <c r="CB516" s="9" t="s">
        <v>315</v>
      </c>
      <c r="CC516" s="755">
        <v>8.3000000000000007</v>
      </c>
      <c r="CD516" s="9" t="s">
        <v>315</v>
      </c>
      <c r="CE516" s="755">
        <v>79.400000000000006</v>
      </c>
      <c r="CF516" s="9" t="s">
        <v>323</v>
      </c>
      <c r="CG516" s="755">
        <v>63.9</v>
      </c>
      <c r="CH516" s="9" t="s">
        <v>323</v>
      </c>
      <c r="CI516" s="9"/>
      <c r="CJ516" s="9"/>
      <c r="CK516" s="9"/>
    </row>
    <row r="517" spans="1:89" s="98" customFormat="1" x14ac:dyDescent="0.25">
      <c r="A517" s="99">
        <v>10102445</v>
      </c>
      <c r="B517" s="99"/>
      <c r="C517" s="772">
        <v>2608</v>
      </c>
      <c r="D517" s="807">
        <v>0.05</v>
      </c>
      <c r="E517" s="772">
        <f t="shared" si="28"/>
        <v>2738</v>
      </c>
      <c r="F517" s="778">
        <v>1.1000000000000001</v>
      </c>
      <c r="G517" s="774">
        <f t="shared" si="29"/>
        <v>3012</v>
      </c>
      <c r="H517" s="776"/>
      <c r="I517" s="758"/>
      <c r="J517" s="776"/>
      <c r="K517" s="786"/>
      <c r="L517" s="9" t="s">
        <v>308</v>
      </c>
      <c r="M517" s="9" t="s">
        <v>3628</v>
      </c>
      <c r="N517" s="9" t="s">
        <v>397</v>
      </c>
      <c r="O517" s="9" t="s">
        <v>310</v>
      </c>
      <c r="P517" s="9" t="s">
        <v>624</v>
      </c>
      <c r="Q517" s="9" t="s">
        <v>625</v>
      </c>
      <c r="R517" s="9" t="s">
        <v>627</v>
      </c>
      <c r="S517" s="9" t="s">
        <v>348</v>
      </c>
      <c r="T517" s="98" t="s">
        <v>204</v>
      </c>
      <c r="U517" s="99" t="s">
        <v>635</v>
      </c>
      <c r="V517" s="99" t="s">
        <v>207</v>
      </c>
      <c r="W517" s="99" t="s">
        <v>636</v>
      </c>
      <c r="X517" s="99" t="s">
        <v>207</v>
      </c>
      <c r="Y517" s="99">
        <v>179</v>
      </c>
      <c r="Z517" s="99" t="s">
        <v>207</v>
      </c>
      <c r="AA517" s="9">
        <v>240</v>
      </c>
      <c r="AB517" s="99" t="s">
        <v>207</v>
      </c>
      <c r="AC517" s="9">
        <v>271</v>
      </c>
      <c r="AD517" s="9" t="s">
        <v>207</v>
      </c>
      <c r="AE517" s="9">
        <v>107</v>
      </c>
      <c r="AF517" s="9" t="s">
        <v>315</v>
      </c>
      <c r="AG517" s="14" t="s">
        <v>353</v>
      </c>
      <c r="AH517" s="14" t="s">
        <v>207</v>
      </c>
      <c r="AI517" s="14" t="s">
        <v>354</v>
      </c>
      <c r="AJ517" s="14" t="s">
        <v>207</v>
      </c>
      <c r="AK517" s="9">
        <v>5</v>
      </c>
      <c r="AL517" s="14" t="s">
        <v>207</v>
      </c>
      <c r="AM517" s="9">
        <v>5</v>
      </c>
      <c r="AN517" s="14" t="s">
        <v>207</v>
      </c>
      <c r="AO517" s="9">
        <v>5</v>
      </c>
      <c r="AP517" s="14" t="s">
        <v>207</v>
      </c>
      <c r="AQ517" s="9">
        <v>30</v>
      </c>
      <c r="AR517" s="14" t="s">
        <v>207</v>
      </c>
      <c r="AS517" s="9" t="s">
        <v>0</v>
      </c>
      <c r="AT517" s="9" t="s">
        <v>318</v>
      </c>
      <c r="AU517" s="9" t="s">
        <v>319</v>
      </c>
      <c r="AV517" s="9" t="s">
        <v>320</v>
      </c>
      <c r="AW517" s="9" t="s">
        <v>826</v>
      </c>
      <c r="AX517" s="9">
        <v>9010600000</v>
      </c>
      <c r="AY517" s="99">
        <v>310</v>
      </c>
      <c r="AZ517" s="12" t="s">
        <v>207</v>
      </c>
      <c r="BA517" s="99">
        <v>23</v>
      </c>
      <c r="BB517" s="12" t="s">
        <v>207</v>
      </c>
      <c r="BC517" s="99">
        <v>21</v>
      </c>
      <c r="BD517" s="12" t="s">
        <v>207</v>
      </c>
      <c r="BE517" s="99">
        <v>41</v>
      </c>
      <c r="BF517" s="12" t="s">
        <v>321</v>
      </c>
      <c r="BG517" s="654">
        <v>40.643999999999998</v>
      </c>
      <c r="BH517" s="12" t="s">
        <v>321</v>
      </c>
      <c r="BI517" s="99">
        <v>31</v>
      </c>
      <c r="BJ517" s="12" t="s">
        <v>321</v>
      </c>
      <c r="BK517" s="754">
        <v>0</v>
      </c>
      <c r="BL517" s="12" t="s">
        <v>321</v>
      </c>
      <c r="BM517" s="754">
        <v>0.14799999999999999</v>
      </c>
      <c r="BN517" s="12" t="s">
        <v>321</v>
      </c>
      <c r="BO517" s="754">
        <v>9.4960000000000004</v>
      </c>
      <c r="BP517" s="12" t="s">
        <v>321</v>
      </c>
      <c r="BQ517" s="754">
        <v>0</v>
      </c>
      <c r="BR517" s="12" t="s">
        <v>321</v>
      </c>
      <c r="BS517" s="654">
        <v>0</v>
      </c>
      <c r="BT517" s="12" t="s">
        <v>321</v>
      </c>
      <c r="BU517" s="654">
        <v>9.6440000000000001</v>
      </c>
      <c r="BV517" s="12" t="s">
        <v>321</v>
      </c>
      <c r="BW517" s="9">
        <v>0.15</v>
      </c>
      <c r="BX517" s="9" t="s">
        <v>322</v>
      </c>
      <c r="BY517" s="755">
        <v>122</v>
      </c>
      <c r="BZ517" s="9" t="s">
        <v>315</v>
      </c>
      <c r="CA517" s="755">
        <v>9.1</v>
      </c>
      <c r="CB517" s="9" t="s">
        <v>315</v>
      </c>
      <c r="CC517" s="755">
        <v>8.3000000000000007</v>
      </c>
      <c r="CD517" s="9" t="s">
        <v>315</v>
      </c>
      <c r="CE517" s="755">
        <v>86</v>
      </c>
      <c r="CF517" s="9" t="s">
        <v>323</v>
      </c>
      <c r="CG517" s="755">
        <v>68.3</v>
      </c>
      <c r="CH517" s="9" t="s">
        <v>323</v>
      </c>
      <c r="CI517" s="9"/>
      <c r="CJ517" s="9"/>
      <c r="CK517" s="9"/>
    </row>
    <row r="518" spans="1:89" s="98" customFormat="1" x14ac:dyDescent="0.25">
      <c r="A518" s="99">
        <v>10101189</v>
      </c>
      <c r="B518" s="99"/>
      <c r="C518" s="772">
        <v>2797</v>
      </c>
      <c r="D518" s="807">
        <v>0.05</v>
      </c>
      <c r="E518" s="772">
        <f t="shared" si="28"/>
        <v>2937</v>
      </c>
      <c r="F518" s="778">
        <v>1.1000000000000001</v>
      </c>
      <c r="G518" s="774">
        <f t="shared" si="29"/>
        <v>3231</v>
      </c>
      <c r="H518" s="776"/>
      <c r="I518" s="758"/>
      <c r="J518" s="776"/>
      <c r="K518" s="786"/>
      <c r="L518" s="9" t="s">
        <v>308</v>
      </c>
      <c r="M518" s="9" t="s">
        <v>3629</v>
      </c>
      <c r="N518" s="9" t="s">
        <v>397</v>
      </c>
      <c r="O518" s="9" t="s">
        <v>310</v>
      </c>
      <c r="P518" s="9" t="s">
        <v>624</v>
      </c>
      <c r="Q518" s="9" t="s">
        <v>625</v>
      </c>
      <c r="R518" s="9" t="s">
        <v>627</v>
      </c>
      <c r="S518" s="9" t="s">
        <v>348</v>
      </c>
      <c r="T518" s="98" t="s">
        <v>204</v>
      </c>
      <c r="U518" s="99">
        <v>156</v>
      </c>
      <c r="V518" s="99" t="s">
        <v>207</v>
      </c>
      <c r="W518" s="99">
        <v>250</v>
      </c>
      <c r="X518" s="99" t="s">
        <v>207</v>
      </c>
      <c r="Y518" s="99">
        <v>191</v>
      </c>
      <c r="Z518" s="99" t="s">
        <v>207</v>
      </c>
      <c r="AA518" s="9">
        <v>260</v>
      </c>
      <c r="AB518" s="99" t="s">
        <v>207</v>
      </c>
      <c r="AC518" s="9">
        <v>295</v>
      </c>
      <c r="AD518" s="9" t="s">
        <v>207</v>
      </c>
      <c r="AE518" s="9">
        <v>116</v>
      </c>
      <c r="AF518" s="9" t="s">
        <v>315</v>
      </c>
      <c r="AG518" s="14" t="s">
        <v>355</v>
      </c>
      <c r="AH518" s="14" t="s">
        <v>207</v>
      </c>
      <c r="AI518" s="14" t="s">
        <v>356</v>
      </c>
      <c r="AJ518" s="14" t="s">
        <v>207</v>
      </c>
      <c r="AK518" s="9">
        <v>5</v>
      </c>
      <c r="AL518" s="14" t="s">
        <v>207</v>
      </c>
      <c r="AM518" s="9">
        <v>5</v>
      </c>
      <c r="AN518" s="14" t="s">
        <v>207</v>
      </c>
      <c r="AO518" s="9">
        <v>5</v>
      </c>
      <c r="AP518" s="14" t="s">
        <v>207</v>
      </c>
      <c r="AQ518" s="9">
        <v>30</v>
      </c>
      <c r="AR518" s="14" t="s">
        <v>207</v>
      </c>
      <c r="AS518" s="9" t="s">
        <v>0</v>
      </c>
      <c r="AT518" s="9" t="s">
        <v>318</v>
      </c>
      <c r="AU518" s="9" t="s">
        <v>319</v>
      </c>
      <c r="AV518" s="9" t="s">
        <v>320</v>
      </c>
      <c r="AW518" s="9" t="s">
        <v>827</v>
      </c>
      <c r="AX518" s="9">
        <v>9010600000</v>
      </c>
      <c r="AY518" s="99">
        <v>330</v>
      </c>
      <c r="AZ518" s="12" t="s">
        <v>207</v>
      </c>
      <c r="BA518" s="99">
        <v>23</v>
      </c>
      <c r="BB518" s="12" t="s">
        <v>207</v>
      </c>
      <c r="BC518" s="99">
        <v>21</v>
      </c>
      <c r="BD518" s="12" t="s">
        <v>207</v>
      </c>
      <c r="BE518" s="99">
        <v>43</v>
      </c>
      <c r="BF518" s="12" t="s">
        <v>321</v>
      </c>
      <c r="BG518" s="654">
        <v>42.875999999999998</v>
      </c>
      <c r="BH518" s="12" t="s">
        <v>321</v>
      </c>
      <c r="BI518" s="99">
        <v>33</v>
      </c>
      <c r="BJ518" s="12" t="s">
        <v>321</v>
      </c>
      <c r="BK518" s="754">
        <v>0</v>
      </c>
      <c r="BL518" s="12" t="s">
        <v>321</v>
      </c>
      <c r="BM518" s="754">
        <v>0.14799999999999999</v>
      </c>
      <c r="BN518" s="12" t="s">
        <v>321</v>
      </c>
      <c r="BO518" s="754">
        <v>9.7279999999999998</v>
      </c>
      <c r="BP518" s="12" t="s">
        <v>321</v>
      </c>
      <c r="BQ518" s="754">
        <v>0</v>
      </c>
      <c r="BR518" s="12" t="s">
        <v>321</v>
      </c>
      <c r="BS518" s="654">
        <v>0</v>
      </c>
      <c r="BT518" s="12" t="s">
        <v>321</v>
      </c>
      <c r="BU518" s="654">
        <v>9.8759999999999994</v>
      </c>
      <c r="BV518" s="12" t="s">
        <v>321</v>
      </c>
      <c r="BW518" s="9">
        <v>0.16</v>
      </c>
      <c r="BX518" s="9" t="s">
        <v>322</v>
      </c>
      <c r="BY518" s="755">
        <v>129.9</v>
      </c>
      <c r="BZ518" s="9" t="s">
        <v>315</v>
      </c>
      <c r="CA518" s="755">
        <v>9.1</v>
      </c>
      <c r="CB518" s="9" t="s">
        <v>315</v>
      </c>
      <c r="CC518" s="755">
        <v>8.3000000000000007</v>
      </c>
      <c r="CD518" s="9" t="s">
        <v>315</v>
      </c>
      <c r="CE518" s="755">
        <v>90.4</v>
      </c>
      <c r="CF518" s="9" t="s">
        <v>323</v>
      </c>
      <c r="CG518" s="755">
        <v>72.8</v>
      </c>
      <c r="CH518" s="9" t="s">
        <v>323</v>
      </c>
      <c r="CI518" s="9"/>
      <c r="CJ518" s="9"/>
      <c r="CK518" s="9"/>
    </row>
    <row r="519" spans="1:89" s="98" customFormat="1" x14ac:dyDescent="0.25">
      <c r="A519" s="99">
        <v>10102446</v>
      </c>
      <c r="B519" s="99"/>
      <c r="C519" s="772">
        <v>2998</v>
      </c>
      <c r="D519" s="807">
        <v>0.05</v>
      </c>
      <c r="E519" s="772">
        <f t="shared" si="28"/>
        <v>3148</v>
      </c>
      <c r="F519" s="778">
        <v>1.1000000000000001</v>
      </c>
      <c r="G519" s="774">
        <f t="shared" si="29"/>
        <v>3463</v>
      </c>
      <c r="H519" s="776"/>
      <c r="I519" s="758"/>
      <c r="J519" s="776"/>
      <c r="K519" s="786"/>
      <c r="L519" s="9" t="s">
        <v>308</v>
      </c>
      <c r="M519" s="9" t="s">
        <v>3630</v>
      </c>
      <c r="N519" s="9" t="s">
        <v>397</v>
      </c>
      <c r="O519" s="9" t="s">
        <v>310</v>
      </c>
      <c r="P519" s="9" t="s">
        <v>624</v>
      </c>
      <c r="Q519" s="9" t="s">
        <v>625</v>
      </c>
      <c r="R519" s="9" t="s">
        <v>627</v>
      </c>
      <c r="S519" s="9" t="s">
        <v>348</v>
      </c>
      <c r="T519" s="98" t="s">
        <v>204</v>
      </c>
      <c r="U519" s="99" t="s">
        <v>637</v>
      </c>
      <c r="V519" s="99" t="s">
        <v>207</v>
      </c>
      <c r="W519" s="99" t="s">
        <v>638</v>
      </c>
      <c r="X519" s="99" t="s">
        <v>207</v>
      </c>
      <c r="Y519" s="99">
        <v>204</v>
      </c>
      <c r="Z519" s="99" t="s">
        <v>207</v>
      </c>
      <c r="AA519" s="9">
        <v>280</v>
      </c>
      <c r="AB519" s="99" t="s">
        <v>207</v>
      </c>
      <c r="AC519" s="9">
        <v>319</v>
      </c>
      <c r="AD519" s="9" t="s">
        <v>207</v>
      </c>
      <c r="AE519" s="9">
        <v>126</v>
      </c>
      <c r="AF519" s="9" t="s">
        <v>315</v>
      </c>
      <c r="AG519" s="14" t="s">
        <v>357</v>
      </c>
      <c r="AH519" s="14" t="s">
        <v>207</v>
      </c>
      <c r="AI519" s="14" t="s">
        <v>358</v>
      </c>
      <c r="AJ519" s="14" t="s">
        <v>207</v>
      </c>
      <c r="AK519" s="9">
        <v>5</v>
      </c>
      <c r="AL519" s="14" t="s">
        <v>207</v>
      </c>
      <c r="AM519" s="9">
        <v>5</v>
      </c>
      <c r="AN519" s="14" t="s">
        <v>207</v>
      </c>
      <c r="AO519" s="9">
        <v>5</v>
      </c>
      <c r="AP519" s="14" t="s">
        <v>207</v>
      </c>
      <c r="AQ519" s="9">
        <v>30</v>
      </c>
      <c r="AR519" s="14" t="s">
        <v>207</v>
      </c>
      <c r="AS519" s="9" t="s">
        <v>0</v>
      </c>
      <c r="AT519" s="9" t="s">
        <v>318</v>
      </c>
      <c r="AU519" s="9" t="s">
        <v>319</v>
      </c>
      <c r="AV519" s="9" t="s">
        <v>320</v>
      </c>
      <c r="AW519" s="9" t="s">
        <v>828</v>
      </c>
      <c r="AX519" s="9">
        <v>9010600000</v>
      </c>
      <c r="AY519" s="99">
        <v>350</v>
      </c>
      <c r="AZ519" s="12" t="s">
        <v>207</v>
      </c>
      <c r="BA519" s="99">
        <v>23</v>
      </c>
      <c r="BB519" s="12" t="s">
        <v>207</v>
      </c>
      <c r="BC519" s="99">
        <v>21</v>
      </c>
      <c r="BD519" s="12" t="s">
        <v>207</v>
      </c>
      <c r="BE519" s="99">
        <v>45</v>
      </c>
      <c r="BF519" s="12" t="s">
        <v>321</v>
      </c>
      <c r="BG519" s="654">
        <v>44.667999999999999</v>
      </c>
      <c r="BH519" s="12" t="s">
        <v>321</v>
      </c>
      <c r="BI519" s="99">
        <v>36</v>
      </c>
      <c r="BJ519" s="12" t="s">
        <v>321</v>
      </c>
      <c r="BK519" s="754">
        <v>0</v>
      </c>
      <c r="BL519" s="12" t="s">
        <v>321</v>
      </c>
      <c r="BM519" s="754">
        <v>0.14799999999999999</v>
      </c>
      <c r="BN519" s="12" t="s">
        <v>321</v>
      </c>
      <c r="BO519" s="754">
        <v>8.52</v>
      </c>
      <c r="BP519" s="12" t="s">
        <v>321</v>
      </c>
      <c r="BQ519" s="754">
        <v>0</v>
      </c>
      <c r="BR519" s="12" t="s">
        <v>321</v>
      </c>
      <c r="BS519" s="654">
        <v>0</v>
      </c>
      <c r="BT519" s="12" t="s">
        <v>321</v>
      </c>
      <c r="BU519" s="654">
        <v>8.6679999999999993</v>
      </c>
      <c r="BV519" s="12" t="s">
        <v>321</v>
      </c>
      <c r="BW519" s="9">
        <v>0.17</v>
      </c>
      <c r="BX519" s="9" t="s">
        <v>322</v>
      </c>
      <c r="BY519" s="755">
        <v>137.80000000000001</v>
      </c>
      <c r="BZ519" s="9" t="s">
        <v>315</v>
      </c>
      <c r="CA519" s="755">
        <v>9.1</v>
      </c>
      <c r="CB519" s="9" t="s">
        <v>315</v>
      </c>
      <c r="CC519" s="755">
        <v>8.3000000000000007</v>
      </c>
      <c r="CD519" s="9" t="s">
        <v>315</v>
      </c>
      <c r="CE519" s="755">
        <v>97</v>
      </c>
      <c r="CF519" s="9" t="s">
        <v>323</v>
      </c>
      <c r="CG519" s="755">
        <v>79.400000000000006</v>
      </c>
      <c r="CH519" s="9" t="s">
        <v>323</v>
      </c>
      <c r="CI519" s="9"/>
      <c r="CJ519" s="9"/>
      <c r="CK519" s="9"/>
    </row>
    <row r="520" spans="1:89" s="98" customFormat="1" x14ac:dyDescent="0.25">
      <c r="A520" s="99">
        <v>10102447</v>
      </c>
      <c r="B520" s="99"/>
      <c r="C520" s="772">
        <v>3210</v>
      </c>
      <c r="D520" s="807">
        <v>0.05</v>
      </c>
      <c r="E520" s="772">
        <f t="shared" si="28"/>
        <v>3371</v>
      </c>
      <c r="F520" s="778">
        <v>1.1000000000000001</v>
      </c>
      <c r="G520" s="774">
        <f t="shared" si="29"/>
        <v>3708</v>
      </c>
      <c r="H520" s="776"/>
      <c r="I520" s="758"/>
      <c r="J520" s="776"/>
      <c r="K520" s="786"/>
      <c r="L520" s="9" t="s">
        <v>308</v>
      </c>
      <c r="M520" s="9" t="s">
        <v>3631</v>
      </c>
      <c r="N520" s="9" t="s">
        <v>397</v>
      </c>
      <c r="O520" s="9" t="s">
        <v>310</v>
      </c>
      <c r="P520" s="9" t="s">
        <v>624</v>
      </c>
      <c r="Q520" s="9" t="s">
        <v>625</v>
      </c>
      <c r="R520" s="9" t="s">
        <v>627</v>
      </c>
      <c r="S520" s="9" t="s">
        <v>348</v>
      </c>
      <c r="T520" s="98" t="s">
        <v>204</v>
      </c>
      <c r="U520" s="99" t="s">
        <v>639</v>
      </c>
      <c r="V520" s="99" t="s">
        <v>207</v>
      </c>
      <c r="W520" s="99" t="s">
        <v>640</v>
      </c>
      <c r="X520" s="99" t="s">
        <v>207</v>
      </c>
      <c r="Y520" s="99">
        <v>216</v>
      </c>
      <c r="Z520" s="99" t="s">
        <v>207</v>
      </c>
      <c r="AA520" s="9">
        <v>300</v>
      </c>
      <c r="AB520" s="99" t="s">
        <v>207</v>
      </c>
      <c r="AC520" s="9">
        <v>342</v>
      </c>
      <c r="AD520" s="9" t="s">
        <v>207</v>
      </c>
      <c r="AE520" s="9">
        <v>135</v>
      </c>
      <c r="AF520" s="9" t="s">
        <v>315</v>
      </c>
      <c r="AG520" s="14" t="s">
        <v>359</v>
      </c>
      <c r="AH520" s="14" t="s">
        <v>207</v>
      </c>
      <c r="AI520" s="14" t="s">
        <v>360</v>
      </c>
      <c r="AJ520" s="14" t="s">
        <v>207</v>
      </c>
      <c r="AK520" s="9">
        <v>5</v>
      </c>
      <c r="AL520" s="14" t="s">
        <v>207</v>
      </c>
      <c r="AM520" s="9">
        <v>5</v>
      </c>
      <c r="AN520" s="14" t="s">
        <v>207</v>
      </c>
      <c r="AO520" s="9">
        <v>5</v>
      </c>
      <c r="AP520" s="14" t="s">
        <v>207</v>
      </c>
      <c r="AQ520" s="9">
        <v>30</v>
      </c>
      <c r="AR520" s="14" t="s">
        <v>207</v>
      </c>
      <c r="AS520" s="9" t="s">
        <v>0</v>
      </c>
      <c r="AT520" s="9" t="s">
        <v>318</v>
      </c>
      <c r="AU520" s="9" t="s">
        <v>319</v>
      </c>
      <c r="AV520" s="9" t="s">
        <v>320</v>
      </c>
      <c r="AW520" s="9" t="s">
        <v>829</v>
      </c>
      <c r="AX520" s="9">
        <v>9010600000</v>
      </c>
      <c r="AY520" s="99">
        <v>373</v>
      </c>
      <c r="AZ520" s="12" t="s">
        <v>207</v>
      </c>
      <c r="BA520" s="99">
        <v>30</v>
      </c>
      <c r="BB520" s="12" t="s">
        <v>207</v>
      </c>
      <c r="BC520" s="99">
        <v>33</v>
      </c>
      <c r="BD520" s="12" t="s">
        <v>207</v>
      </c>
      <c r="BE520" s="99">
        <v>76</v>
      </c>
      <c r="BF520" s="12" t="s">
        <v>321</v>
      </c>
      <c r="BG520" s="654">
        <v>75.599000000000004</v>
      </c>
      <c r="BH520" s="12" t="s">
        <v>321</v>
      </c>
      <c r="BI520" s="99">
        <v>38</v>
      </c>
      <c r="BJ520" s="12" t="s">
        <v>321</v>
      </c>
      <c r="BK520" s="754">
        <v>0</v>
      </c>
      <c r="BL520" s="12" t="s">
        <v>321</v>
      </c>
      <c r="BM520" s="754">
        <v>0.312</v>
      </c>
      <c r="BN520" s="12" t="s">
        <v>321</v>
      </c>
      <c r="BO520" s="754">
        <v>2.1800000000000002</v>
      </c>
      <c r="BP520" s="12" t="s">
        <v>321</v>
      </c>
      <c r="BQ520" s="754">
        <v>0.02</v>
      </c>
      <c r="BR520" s="12" t="s">
        <v>321</v>
      </c>
      <c r="BS520" s="654">
        <v>35.087000000000003</v>
      </c>
      <c r="BT520" s="12" t="s">
        <v>321</v>
      </c>
      <c r="BU520" s="654">
        <v>37.598999999999997</v>
      </c>
      <c r="BV520" s="12" t="s">
        <v>321</v>
      </c>
      <c r="BW520" s="9">
        <v>0.38</v>
      </c>
      <c r="BX520" s="9" t="s">
        <v>322</v>
      </c>
      <c r="BY520" s="755">
        <v>146.9</v>
      </c>
      <c r="BZ520" s="9" t="s">
        <v>315</v>
      </c>
      <c r="CA520" s="755">
        <v>11.8</v>
      </c>
      <c r="CB520" s="9" t="s">
        <v>315</v>
      </c>
      <c r="CC520" s="755">
        <v>13</v>
      </c>
      <c r="CD520" s="9" t="s">
        <v>315</v>
      </c>
      <c r="CE520" s="755">
        <v>169.8</v>
      </c>
      <c r="CF520" s="9" t="s">
        <v>323</v>
      </c>
      <c r="CG520" s="755">
        <v>83.8</v>
      </c>
      <c r="CH520" s="9" t="s">
        <v>323</v>
      </c>
      <c r="CI520" s="9"/>
      <c r="CJ520" s="9"/>
      <c r="CK520" s="9"/>
    </row>
    <row r="521" spans="1:89" s="98" customFormat="1" x14ac:dyDescent="0.25">
      <c r="A521" s="99">
        <v>10102448</v>
      </c>
      <c r="B521" s="99"/>
      <c r="C521" s="772">
        <v>3435</v>
      </c>
      <c r="D521" s="807">
        <v>0.05</v>
      </c>
      <c r="E521" s="772">
        <f t="shared" si="28"/>
        <v>3607</v>
      </c>
      <c r="F521" s="778">
        <v>1.1000000000000001</v>
      </c>
      <c r="G521" s="774">
        <f t="shared" si="29"/>
        <v>3968</v>
      </c>
      <c r="H521" s="776"/>
      <c r="I521" s="758"/>
      <c r="J521" s="776"/>
      <c r="K521" s="786"/>
      <c r="L521" s="9" t="s">
        <v>308</v>
      </c>
      <c r="M521" s="9" t="s">
        <v>3632</v>
      </c>
      <c r="N521" s="9" t="s">
        <v>397</v>
      </c>
      <c r="O521" s="9" t="s">
        <v>310</v>
      </c>
      <c r="P521" s="9" t="s">
        <v>624</v>
      </c>
      <c r="Q521" s="9" t="s">
        <v>625</v>
      </c>
      <c r="R521" s="9" t="s">
        <v>627</v>
      </c>
      <c r="S521" s="9" t="s">
        <v>348</v>
      </c>
      <c r="T521" s="98" t="s">
        <v>204</v>
      </c>
      <c r="U521" s="99" t="s">
        <v>641</v>
      </c>
      <c r="V521" s="99" t="s">
        <v>207</v>
      </c>
      <c r="W521" s="99" t="s">
        <v>642</v>
      </c>
      <c r="X521" s="99" t="s">
        <v>207</v>
      </c>
      <c r="Y521" s="99">
        <v>229</v>
      </c>
      <c r="Z521" s="99" t="s">
        <v>207</v>
      </c>
      <c r="AA521" s="9">
        <v>320</v>
      </c>
      <c r="AB521" s="99" t="s">
        <v>207</v>
      </c>
      <c r="AC521" s="9">
        <v>366</v>
      </c>
      <c r="AD521" s="9" t="s">
        <v>207</v>
      </c>
      <c r="AE521" s="9">
        <v>144</v>
      </c>
      <c r="AF521" s="9" t="s">
        <v>315</v>
      </c>
      <c r="AG521" s="14" t="s">
        <v>361</v>
      </c>
      <c r="AH521" s="14" t="s">
        <v>207</v>
      </c>
      <c r="AI521" s="14" t="s">
        <v>362</v>
      </c>
      <c r="AJ521" s="14" t="s">
        <v>207</v>
      </c>
      <c r="AK521" s="9">
        <v>5</v>
      </c>
      <c r="AL521" s="14" t="s">
        <v>207</v>
      </c>
      <c r="AM521" s="9">
        <v>5</v>
      </c>
      <c r="AN521" s="14" t="s">
        <v>207</v>
      </c>
      <c r="AO521" s="9">
        <v>5</v>
      </c>
      <c r="AP521" s="14" t="s">
        <v>207</v>
      </c>
      <c r="AQ521" s="9">
        <v>30</v>
      </c>
      <c r="AR521" s="14" t="s">
        <v>207</v>
      </c>
      <c r="AS521" s="9" t="s">
        <v>0</v>
      </c>
      <c r="AT521" s="9" t="s">
        <v>318</v>
      </c>
      <c r="AU521" s="9" t="s">
        <v>319</v>
      </c>
      <c r="AV521" s="9" t="s">
        <v>320</v>
      </c>
      <c r="AW521" s="9" t="s">
        <v>830</v>
      </c>
      <c r="AX521" s="9">
        <v>9010600000</v>
      </c>
      <c r="AY521" s="99">
        <v>396</v>
      </c>
      <c r="AZ521" s="12" t="s">
        <v>207</v>
      </c>
      <c r="BA521" s="99">
        <v>30</v>
      </c>
      <c r="BB521" s="12" t="s">
        <v>207</v>
      </c>
      <c r="BC521" s="99">
        <v>33</v>
      </c>
      <c r="BD521" s="12" t="s">
        <v>207</v>
      </c>
      <c r="BE521" s="99">
        <v>81</v>
      </c>
      <c r="BF521" s="12" t="s">
        <v>321</v>
      </c>
      <c r="BG521" s="654">
        <v>80.266000000000005</v>
      </c>
      <c r="BH521" s="12" t="s">
        <v>321</v>
      </c>
      <c r="BI521" s="99">
        <v>41</v>
      </c>
      <c r="BJ521" s="12" t="s">
        <v>321</v>
      </c>
      <c r="BK521" s="754">
        <v>0</v>
      </c>
      <c r="BL521" s="12" t="s">
        <v>321</v>
      </c>
      <c r="BM521" s="754">
        <v>0.32100000000000001</v>
      </c>
      <c r="BN521" s="12" t="s">
        <v>321</v>
      </c>
      <c r="BO521" s="754">
        <v>2.1800000000000002</v>
      </c>
      <c r="BP521" s="12" t="s">
        <v>321</v>
      </c>
      <c r="BQ521" s="754">
        <v>0.02</v>
      </c>
      <c r="BR521" s="12" t="s">
        <v>321</v>
      </c>
      <c r="BS521" s="654">
        <v>36.744999999999997</v>
      </c>
      <c r="BT521" s="12" t="s">
        <v>321</v>
      </c>
      <c r="BU521" s="654">
        <v>39.265999999999998</v>
      </c>
      <c r="BV521" s="12" t="s">
        <v>321</v>
      </c>
      <c r="BW521" s="9">
        <v>0.4</v>
      </c>
      <c r="BX521" s="9" t="s">
        <v>322</v>
      </c>
      <c r="BY521" s="755">
        <v>155.9</v>
      </c>
      <c r="BZ521" s="9" t="s">
        <v>315</v>
      </c>
      <c r="CA521" s="755">
        <v>11.8</v>
      </c>
      <c r="CB521" s="9" t="s">
        <v>315</v>
      </c>
      <c r="CC521" s="755">
        <v>13</v>
      </c>
      <c r="CD521" s="9" t="s">
        <v>315</v>
      </c>
      <c r="CE521" s="755">
        <v>180.8</v>
      </c>
      <c r="CF521" s="9" t="s">
        <v>323</v>
      </c>
      <c r="CG521" s="755">
        <v>90.4</v>
      </c>
      <c r="CH521" s="9" t="s">
        <v>323</v>
      </c>
      <c r="CI521" s="9"/>
      <c r="CJ521" s="9"/>
      <c r="CK521" s="9"/>
    </row>
    <row r="522" spans="1:89" s="98" customFormat="1" x14ac:dyDescent="0.25">
      <c r="A522" s="99">
        <v>10102449</v>
      </c>
      <c r="B522" s="99"/>
      <c r="C522" s="772">
        <v>3671</v>
      </c>
      <c r="D522" s="807">
        <v>0.05</v>
      </c>
      <c r="E522" s="772">
        <f t="shared" si="28"/>
        <v>3855</v>
      </c>
      <c r="F522" s="778">
        <v>1.1000000000000001</v>
      </c>
      <c r="G522" s="774">
        <f t="shared" si="29"/>
        <v>4241</v>
      </c>
      <c r="H522" s="776"/>
      <c r="I522" s="758"/>
      <c r="J522" s="776"/>
      <c r="K522" s="786"/>
      <c r="L522" s="9" t="s">
        <v>308</v>
      </c>
      <c r="M522" s="9" t="s">
        <v>3633</v>
      </c>
      <c r="N522" s="9" t="s">
        <v>397</v>
      </c>
      <c r="O522" s="9" t="s">
        <v>310</v>
      </c>
      <c r="P522" s="9" t="s">
        <v>624</v>
      </c>
      <c r="Q522" s="9" t="s">
        <v>625</v>
      </c>
      <c r="R522" s="9" t="s">
        <v>627</v>
      </c>
      <c r="S522" s="9" t="s">
        <v>348</v>
      </c>
      <c r="T522" s="98" t="s">
        <v>204</v>
      </c>
      <c r="U522" s="99" t="s">
        <v>643</v>
      </c>
      <c r="V522" s="99" t="s">
        <v>207</v>
      </c>
      <c r="W522" s="99" t="s">
        <v>644</v>
      </c>
      <c r="X522" s="99" t="s">
        <v>207</v>
      </c>
      <c r="Y522" s="99">
        <v>241</v>
      </c>
      <c r="Z522" s="99" t="s">
        <v>207</v>
      </c>
      <c r="AA522" s="9">
        <v>340</v>
      </c>
      <c r="AB522" s="99" t="s">
        <v>207</v>
      </c>
      <c r="AC522" s="9">
        <v>389</v>
      </c>
      <c r="AD522" s="9" t="s">
        <v>207</v>
      </c>
      <c r="AE522" s="9">
        <v>153</v>
      </c>
      <c r="AF522" s="9" t="s">
        <v>315</v>
      </c>
      <c r="AG522" s="14" t="s">
        <v>363</v>
      </c>
      <c r="AH522" s="14" t="s">
        <v>207</v>
      </c>
      <c r="AI522" s="14" t="s">
        <v>364</v>
      </c>
      <c r="AJ522" s="14" t="s">
        <v>207</v>
      </c>
      <c r="AK522" s="9">
        <v>5</v>
      </c>
      <c r="AL522" s="14" t="s">
        <v>207</v>
      </c>
      <c r="AM522" s="9">
        <v>5</v>
      </c>
      <c r="AN522" s="14" t="s">
        <v>207</v>
      </c>
      <c r="AO522" s="9">
        <v>5</v>
      </c>
      <c r="AP522" s="14" t="s">
        <v>207</v>
      </c>
      <c r="AQ522" s="9">
        <v>30</v>
      </c>
      <c r="AR522" s="14" t="s">
        <v>207</v>
      </c>
      <c r="AS522" s="9" t="s">
        <v>0</v>
      </c>
      <c r="AT522" s="9" t="s">
        <v>318</v>
      </c>
      <c r="AU522" s="9" t="s">
        <v>319</v>
      </c>
      <c r="AV522" s="9" t="s">
        <v>320</v>
      </c>
      <c r="AW522" s="9" t="s">
        <v>831</v>
      </c>
      <c r="AX522" s="9">
        <v>9010600000</v>
      </c>
      <c r="AY522" s="99">
        <v>419</v>
      </c>
      <c r="AZ522" s="12" t="s">
        <v>207</v>
      </c>
      <c r="BA522" s="99">
        <v>30</v>
      </c>
      <c r="BB522" s="12" t="s">
        <v>207</v>
      </c>
      <c r="BC522" s="99">
        <v>33</v>
      </c>
      <c r="BD522" s="12" t="s">
        <v>207</v>
      </c>
      <c r="BE522" s="99">
        <v>84</v>
      </c>
      <c r="BF522" s="12" t="s">
        <v>321</v>
      </c>
      <c r="BG522" s="654">
        <v>83.906000000000006</v>
      </c>
      <c r="BH522" s="12" t="s">
        <v>321</v>
      </c>
      <c r="BI522" s="99">
        <v>43</v>
      </c>
      <c r="BJ522" s="12" t="s">
        <v>321</v>
      </c>
      <c r="BK522" s="754">
        <v>0</v>
      </c>
      <c r="BL522" s="12" t="s">
        <v>321</v>
      </c>
      <c r="BM522" s="754">
        <v>0.375</v>
      </c>
      <c r="BN522" s="12" t="s">
        <v>321</v>
      </c>
      <c r="BO522" s="754">
        <v>2.1800000000000002</v>
      </c>
      <c r="BP522" s="12" t="s">
        <v>321</v>
      </c>
      <c r="BQ522" s="754">
        <v>0.02</v>
      </c>
      <c r="BR522" s="12" t="s">
        <v>321</v>
      </c>
      <c r="BS522" s="654">
        <v>38.331000000000003</v>
      </c>
      <c r="BT522" s="12" t="s">
        <v>321</v>
      </c>
      <c r="BU522" s="654">
        <v>40.905999999999999</v>
      </c>
      <c r="BV522" s="12" t="s">
        <v>321</v>
      </c>
      <c r="BW522" s="9">
        <v>0.42</v>
      </c>
      <c r="BX522" s="9" t="s">
        <v>322</v>
      </c>
      <c r="BY522" s="755">
        <v>165</v>
      </c>
      <c r="BZ522" s="9" t="s">
        <v>315</v>
      </c>
      <c r="CA522" s="755">
        <v>11.8</v>
      </c>
      <c r="CB522" s="9" t="s">
        <v>315</v>
      </c>
      <c r="CC522" s="755">
        <v>13</v>
      </c>
      <c r="CD522" s="9" t="s">
        <v>315</v>
      </c>
      <c r="CE522" s="755">
        <v>191.8</v>
      </c>
      <c r="CF522" s="9" t="s">
        <v>323</v>
      </c>
      <c r="CG522" s="755">
        <v>94.8</v>
      </c>
      <c r="CH522" s="9" t="s">
        <v>323</v>
      </c>
      <c r="CI522" s="9"/>
      <c r="CJ522" s="9"/>
      <c r="CK522" s="9"/>
    </row>
    <row r="523" spans="1:89" s="98" customFormat="1" x14ac:dyDescent="0.25">
      <c r="A523" s="99">
        <v>10102771</v>
      </c>
      <c r="B523" s="99"/>
      <c r="C523" s="772">
        <v>3919</v>
      </c>
      <c r="D523" s="807">
        <v>0.05</v>
      </c>
      <c r="E523" s="772">
        <f t="shared" si="28"/>
        <v>4115</v>
      </c>
      <c r="F523" s="778">
        <v>1.1000000000000001</v>
      </c>
      <c r="G523" s="774">
        <f t="shared" si="29"/>
        <v>4527</v>
      </c>
      <c r="H523" s="776"/>
      <c r="I523" s="758"/>
      <c r="J523" s="776"/>
      <c r="K523" s="786"/>
      <c r="L523" s="9" t="s">
        <v>308</v>
      </c>
      <c r="M523" s="9" t="s">
        <v>3634</v>
      </c>
      <c r="N523" s="9" t="s">
        <v>397</v>
      </c>
      <c r="O523" s="9" t="s">
        <v>310</v>
      </c>
      <c r="P523" s="9" t="s">
        <v>624</v>
      </c>
      <c r="Q523" s="9" t="s">
        <v>625</v>
      </c>
      <c r="R523" s="9" t="s">
        <v>627</v>
      </c>
      <c r="S523" s="9" t="s">
        <v>348</v>
      </c>
      <c r="T523" s="98" t="s">
        <v>204</v>
      </c>
      <c r="U523" s="99" t="s">
        <v>645</v>
      </c>
      <c r="V523" s="99" t="s">
        <v>207</v>
      </c>
      <c r="W523" s="99" t="s">
        <v>646</v>
      </c>
      <c r="X523" s="99" t="s">
        <v>207</v>
      </c>
      <c r="Y523" s="99">
        <v>253</v>
      </c>
      <c r="Z523" s="99" t="s">
        <v>207</v>
      </c>
      <c r="AA523" s="9">
        <v>360</v>
      </c>
      <c r="AB523" s="99" t="s">
        <v>207</v>
      </c>
      <c r="AC523" s="9">
        <v>412</v>
      </c>
      <c r="AD523" s="9" t="s">
        <v>207</v>
      </c>
      <c r="AE523" s="9">
        <v>162</v>
      </c>
      <c r="AF523" s="9" t="s">
        <v>315</v>
      </c>
      <c r="AG523" s="14" t="s">
        <v>647</v>
      </c>
      <c r="AH523" s="14" t="s">
        <v>207</v>
      </c>
      <c r="AI523" s="14" t="s">
        <v>648</v>
      </c>
      <c r="AJ523" s="14" t="s">
        <v>207</v>
      </c>
      <c r="AK523" s="9">
        <v>5</v>
      </c>
      <c r="AL523" s="14" t="s">
        <v>207</v>
      </c>
      <c r="AM523" s="9">
        <v>5</v>
      </c>
      <c r="AN523" s="14" t="s">
        <v>207</v>
      </c>
      <c r="AO523" s="9">
        <v>5</v>
      </c>
      <c r="AP523" s="14" t="s">
        <v>207</v>
      </c>
      <c r="AQ523" s="9">
        <v>30</v>
      </c>
      <c r="AR523" s="14" t="s">
        <v>207</v>
      </c>
      <c r="AS523" s="9" t="s">
        <v>0</v>
      </c>
      <c r="AT523" s="9" t="s">
        <v>318</v>
      </c>
      <c r="AU523" s="9" t="s">
        <v>319</v>
      </c>
      <c r="AV523" s="9" t="s">
        <v>320</v>
      </c>
      <c r="AW523" s="9" t="s">
        <v>832</v>
      </c>
      <c r="AX523" s="9">
        <v>9010600000</v>
      </c>
      <c r="AY523" s="99">
        <v>434</v>
      </c>
      <c r="AZ523" s="12" t="s">
        <v>207</v>
      </c>
      <c r="BA523" s="99">
        <v>30</v>
      </c>
      <c r="BB523" s="12" t="s">
        <v>207</v>
      </c>
      <c r="BC523" s="99">
        <v>33</v>
      </c>
      <c r="BD523" s="12" t="s">
        <v>207</v>
      </c>
      <c r="BE523" s="99">
        <v>89</v>
      </c>
      <c r="BF523" s="12" t="s">
        <v>321</v>
      </c>
      <c r="BG523" s="654">
        <v>88.787999999999997</v>
      </c>
      <c r="BH523" s="12" t="s">
        <v>321</v>
      </c>
      <c r="BI523" s="99">
        <v>46</v>
      </c>
      <c r="BJ523" s="12" t="s">
        <v>321</v>
      </c>
      <c r="BK523" s="754">
        <v>0</v>
      </c>
      <c r="BL523" s="12" t="s">
        <v>321</v>
      </c>
      <c r="BM523" s="754">
        <v>0.35499999999999998</v>
      </c>
      <c r="BN523" s="12" t="s">
        <v>321</v>
      </c>
      <c r="BO523" s="754">
        <v>3</v>
      </c>
      <c r="BP523" s="12" t="s">
        <v>321</v>
      </c>
      <c r="BQ523" s="754">
        <v>0.02</v>
      </c>
      <c r="BR523" s="12" t="s">
        <v>321</v>
      </c>
      <c r="BS523" s="654">
        <v>39.412999999999997</v>
      </c>
      <c r="BT523" s="12" t="s">
        <v>321</v>
      </c>
      <c r="BU523" s="654">
        <v>42.787999999999997</v>
      </c>
      <c r="BV523" s="12" t="s">
        <v>321</v>
      </c>
      <c r="BW523" s="9">
        <v>0.44</v>
      </c>
      <c r="BX523" s="9" t="s">
        <v>322</v>
      </c>
      <c r="BY523" s="755">
        <v>170.9</v>
      </c>
      <c r="BZ523" s="9" t="s">
        <v>315</v>
      </c>
      <c r="CA523" s="755">
        <v>11.8</v>
      </c>
      <c r="CB523" s="9" t="s">
        <v>315</v>
      </c>
      <c r="CC523" s="755">
        <v>13</v>
      </c>
      <c r="CD523" s="9" t="s">
        <v>315</v>
      </c>
      <c r="CE523" s="755">
        <v>202.8</v>
      </c>
      <c r="CF523" s="9" t="s">
        <v>323</v>
      </c>
      <c r="CG523" s="755">
        <v>101.4</v>
      </c>
      <c r="CH523" s="9" t="s">
        <v>323</v>
      </c>
      <c r="CI523" s="9"/>
      <c r="CJ523" s="9"/>
      <c r="CK523" s="9"/>
    </row>
    <row r="524" spans="1:89" s="98" customFormat="1" x14ac:dyDescent="0.25">
      <c r="A524" s="99">
        <v>10102772</v>
      </c>
      <c r="B524" s="99"/>
      <c r="C524" s="772">
        <v>4179</v>
      </c>
      <c r="D524" s="807">
        <v>0.05</v>
      </c>
      <c r="E524" s="772">
        <f t="shared" si="28"/>
        <v>4388</v>
      </c>
      <c r="F524" s="778">
        <v>1.1000000000000001</v>
      </c>
      <c r="G524" s="774">
        <f t="shared" si="29"/>
        <v>4827</v>
      </c>
      <c r="H524" s="776"/>
      <c r="I524" s="758"/>
      <c r="J524" s="776"/>
      <c r="K524" s="786"/>
      <c r="L524" s="9" t="s">
        <v>308</v>
      </c>
      <c r="M524" s="9" t="s">
        <v>3635</v>
      </c>
      <c r="N524" s="9" t="s">
        <v>397</v>
      </c>
      <c r="O524" s="9" t="s">
        <v>310</v>
      </c>
      <c r="P524" s="9" t="s">
        <v>624</v>
      </c>
      <c r="Q524" s="9" t="s">
        <v>625</v>
      </c>
      <c r="R524" s="9" t="s">
        <v>627</v>
      </c>
      <c r="S524" s="9" t="s">
        <v>348</v>
      </c>
      <c r="T524" s="98" t="s">
        <v>204</v>
      </c>
      <c r="U524" s="99" t="s">
        <v>649</v>
      </c>
      <c r="V524" s="99" t="s">
        <v>207</v>
      </c>
      <c r="W524" s="99" t="s">
        <v>650</v>
      </c>
      <c r="X524" s="99" t="s">
        <v>207</v>
      </c>
      <c r="Y524" s="99">
        <v>266</v>
      </c>
      <c r="Z524" s="99" t="s">
        <v>207</v>
      </c>
      <c r="AA524" s="9">
        <v>380</v>
      </c>
      <c r="AB524" s="99" t="s">
        <v>207</v>
      </c>
      <c r="AC524" s="9">
        <v>436</v>
      </c>
      <c r="AD524" s="9" t="s">
        <v>207</v>
      </c>
      <c r="AE524" s="9">
        <v>172</v>
      </c>
      <c r="AF524" s="9" t="s">
        <v>315</v>
      </c>
      <c r="AG524" s="14" t="s">
        <v>367</v>
      </c>
      <c r="AH524" s="14" t="s">
        <v>207</v>
      </c>
      <c r="AI524" s="14" t="s">
        <v>368</v>
      </c>
      <c r="AJ524" s="14" t="s">
        <v>207</v>
      </c>
      <c r="AK524" s="9">
        <v>5</v>
      </c>
      <c r="AL524" s="14" t="s">
        <v>207</v>
      </c>
      <c r="AM524" s="9">
        <v>5</v>
      </c>
      <c r="AN524" s="14" t="s">
        <v>207</v>
      </c>
      <c r="AO524" s="9">
        <v>5</v>
      </c>
      <c r="AP524" s="14" t="s">
        <v>207</v>
      </c>
      <c r="AQ524" s="9">
        <v>30</v>
      </c>
      <c r="AR524" s="14" t="s">
        <v>207</v>
      </c>
      <c r="AS524" s="9" t="s">
        <v>0</v>
      </c>
      <c r="AT524" s="9" t="s">
        <v>318</v>
      </c>
      <c r="AU524" s="9" t="s">
        <v>319</v>
      </c>
      <c r="AV524" s="9" t="s">
        <v>320</v>
      </c>
      <c r="AW524" s="9" t="s">
        <v>833</v>
      </c>
      <c r="AX524" s="9">
        <v>9010600000</v>
      </c>
      <c r="AY524" s="99">
        <v>452</v>
      </c>
      <c r="AZ524" s="12" t="s">
        <v>207</v>
      </c>
      <c r="BA524" s="99">
        <v>30</v>
      </c>
      <c r="BB524" s="12" t="s">
        <v>207</v>
      </c>
      <c r="BC524" s="99">
        <v>33</v>
      </c>
      <c r="BD524" s="12" t="s">
        <v>207</v>
      </c>
      <c r="BE524" s="99">
        <v>94</v>
      </c>
      <c r="BF524" s="12" t="s">
        <v>321</v>
      </c>
      <c r="BG524" s="654">
        <v>93.257000000000005</v>
      </c>
      <c r="BH524" s="12" t="s">
        <v>321</v>
      </c>
      <c r="BI524" s="99">
        <v>49</v>
      </c>
      <c r="BJ524" s="12" t="s">
        <v>321</v>
      </c>
      <c r="BK524" s="754">
        <v>0</v>
      </c>
      <c r="BL524" s="12" t="s">
        <v>321</v>
      </c>
      <c r="BM524" s="754">
        <v>0.38200000000000001</v>
      </c>
      <c r="BN524" s="12" t="s">
        <v>321</v>
      </c>
      <c r="BO524" s="754">
        <v>3</v>
      </c>
      <c r="BP524" s="12" t="s">
        <v>321</v>
      </c>
      <c r="BQ524" s="754">
        <v>0.02</v>
      </c>
      <c r="BR524" s="12" t="s">
        <v>321</v>
      </c>
      <c r="BS524" s="654">
        <v>40.854999999999997</v>
      </c>
      <c r="BT524" s="12" t="s">
        <v>321</v>
      </c>
      <c r="BU524" s="654">
        <v>44.256999999999998</v>
      </c>
      <c r="BV524" s="12" t="s">
        <v>321</v>
      </c>
      <c r="BW524" s="9">
        <v>0.46</v>
      </c>
      <c r="BX524" s="9" t="s">
        <v>322</v>
      </c>
      <c r="BY524" s="755">
        <v>178</v>
      </c>
      <c r="BZ524" s="9" t="s">
        <v>315</v>
      </c>
      <c r="CA524" s="755">
        <v>11.8</v>
      </c>
      <c r="CB524" s="9" t="s">
        <v>315</v>
      </c>
      <c r="CC524" s="755">
        <v>13</v>
      </c>
      <c r="CD524" s="9" t="s">
        <v>315</v>
      </c>
      <c r="CE524" s="755">
        <v>213.8</v>
      </c>
      <c r="CF524" s="9" t="s">
        <v>323</v>
      </c>
      <c r="CG524" s="755">
        <v>108</v>
      </c>
      <c r="CH524" s="9" t="s">
        <v>323</v>
      </c>
      <c r="CI524" s="9"/>
      <c r="CJ524" s="9"/>
      <c r="CK524" s="9"/>
    </row>
    <row r="525" spans="1:89" s="98" customFormat="1" x14ac:dyDescent="0.25">
      <c r="A525" s="99">
        <v>10100443</v>
      </c>
      <c r="B525" s="99"/>
      <c r="C525" s="772">
        <v>2426</v>
      </c>
      <c r="D525" s="807">
        <v>0.05</v>
      </c>
      <c r="E525" s="772">
        <f t="shared" si="28"/>
        <v>2547</v>
      </c>
      <c r="F525" s="778">
        <v>1.1000000000000001</v>
      </c>
      <c r="G525" s="774">
        <f t="shared" si="29"/>
        <v>2802</v>
      </c>
      <c r="H525" s="776"/>
      <c r="I525" s="758"/>
      <c r="J525" s="776"/>
      <c r="K525" s="786"/>
      <c r="L525" s="9" t="s">
        <v>308</v>
      </c>
      <c r="M525" s="9" t="s">
        <v>3636</v>
      </c>
      <c r="N525" s="9" t="s">
        <v>309</v>
      </c>
      <c r="O525" s="9" t="s">
        <v>310</v>
      </c>
      <c r="P525" s="9" t="s">
        <v>624</v>
      </c>
      <c r="Q525" s="9" t="s">
        <v>625</v>
      </c>
      <c r="R525" s="9" t="s">
        <v>627</v>
      </c>
      <c r="S525" s="9" t="s">
        <v>348</v>
      </c>
      <c r="T525" s="98" t="s">
        <v>204</v>
      </c>
      <c r="U525" s="99" t="s">
        <v>631</v>
      </c>
      <c r="V525" s="99" t="s">
        <v>207</v>
      </c>
      <c r="W525" s="99" t="s">
        <v>632</v>
      </c>
      <c r="X525" s="99" t="s">
        <v>207</v>
      </c>
      <c r="Y525" s="99">
        <v>154</v>
      </c>
      <c r="Z525" s="99" t="s">
        <v>207</v>
      </c>
      <c r="AA525" s="9">
        <v>200</v>
      </c>
      <c r="AB525" s="99" t="s">
        <v>207</v>
      </c>
      <c r="AC525" s="9">
        <v>224</v>
      </c>
      <c r="AD525" s="9" t="s">
        <v>207</v>
      </c>
      <c r="AE525" s="9">
        <v>88</v>
      </c>
      <c r="AF525" s="9" t="s">
        <v>315</v>
      </c>
      <c r="AG525" s="14" t="s">
        <v>349</v>
      </c>
      <c r="AH525" s="14" t="s">
        <v>207</v>
      </c>
      <c r="AI525" s="14" t="s">
        <v>350</v>
      </c>
      <c r="AJ525" s="14" t="s">
        <v>207</v>
      </c>
      <c r="AK525" s="9">
        <v>5</v>
      </c>
      <c r="AL525" s="14" t="s">
        <v>207</v>
      </c>
      <c r="AM525" s="9">
        <v>5</v>
      </c>
      <c r="AN525" s="14" t="s">
        <v>207</v>
      </c>
      <c r="AO525" s="9">
        <v>5</v>
      </c>
      <c r="AP525" s="14" t="s">
        <v>207</v>
      </c>
      <c r="AQ525" s="9">
        <v>30</v>
      </c>
      <c r="AR525" s="14" t="s">
        <v>207</v>
      </c>
      <c r="AS525" s="9" t="s">
        <v>0</v>
      </c>
      <c r="AT525" s="9" t="s">
        <v>318</v>
      </c>
      <c r="AU525" s="9" t="s">
        <v>319</v>
      </c>
      <c r="AV525" s="9" t="s">
        <v>320</v>
      </c>
      <c r="AW525" s="9" t="s">
        <v>834</v>
      </c>
      <c r="AX525" s="9">
        <v>9010600000</v>
      </c>
      <c r="AY525" s="99">
        <v>270</v>
      </c>
      <c r="AZ525" s="12" t="s">
        <v>207</v>
      </c>
      <c r="BA525" s="99">
        <v>23</v>
      </c>
      <c r="BB525" s="12" t="s">
        <v>207</v>
      </c>
      <c r="BC525" s="99">
        <v>21</v>
      </c>
      <c r="BD525" s="12" t="s">
        <v>207</v>
      </c>
      <c r="BE525" s="99">
        <v>35</v>
      </c>
      <c r="BF525" s="12" t="s">
        <v>321</v>
      </c>
      <c r="BG525" s="654">
        <v>34.841000000000001</v>
      </c>
      <c r="BH525" s="12" t="s">
        <v>321</v>
      </c>
      <c r="BI525" s="99">
        <v>27</v>
      </c>
      <c r="BJ525" s="12" t="s">
        <v>321</v>
      </c>
      <c r="BK525" s="754">
        <v>0</v>
      </c>
      <c r="BL525" s="12" t="s">
        <v>321</v>
      </c>
      <c r="BM525" s="754">
        <v>0.129</v>
      </c>
      <c r="BN525" s="12" t="s">
        <v>321</v>
      </c>
      <c r="BO525" s="754">
        <v>7.7119999999999997</v>
      </c>
      <c r="BP525" s="12" t="s">
        <v>321</v>
      </c>
      <c r="BQ525" s="754">
        <v>0</v>
      </c>
      <c r="BR525" s="12" t="s">
        <v>321</v>
      </c>
      <c r="BS525" s="654">
        <v>0</v>
      </c>
      <c r="BT525" s="12" t="s">
        <v>321</v>
      </c>
      <c r="BU525" s="654">
        <v>7.8410000000000002</v>
      </c>
      <c r="BV525" s="12" t="s">
        <v>321</v>
      </c>
      <c r="BW525" s="9">
        <v>0.13</v>
      </c>
      <c r="BX525" s="9" t="s">
        <v>322</v>
      </c>
      <c r="BY525" s="755">
        <v>106.3</v>
      </c>
      <c r="BZ525" s="9" t="s">
        <v>315</v>
      </c>
      <c r="CA525" s="755">
        <v>9.1</v>
      </c>
      <c r="CB525" s="9" t="s">
        <v>315</v>
      </c>
      <c r="CC525" s="755">
        <v>8.3000000000000007</v>
      </c>
      <c r="CD525" s="9" t="s">
        <v>315</v>
      </c>
      <c r="CE525" s="755">
        <v>75</v>
      </c>
      <c r="CF525" s="9" t="s">
        <v>323</v>
      </c>
      <c r="CG525" s="755">
        <v>59.5</v>
      </c>
      <c r="CH525" s="9" t="s">
        <v>323</v>
      </c>
      <c r="CI525" s="9"/>
      <c r="CJ525" s="9"/>
      <c r="CK525" s="9"/>
    </row>
    <row r="526" spans="1:89" s="98" customFormat="1" x14ac:dyDescent="0.25">
      <c r="A526" s="99">
        <v>10100444</v>
      </c>
      <c r="B526" s="99"/>
      <c r="C526" s="772">
        <v>2591</v>
      </c>
      <c r="D526" s="807">
        <v>0.05</v>
      </c>
      <c r="E526" s="772">
        <f t="shared" si="28"/>
        <v>2721</v>
      </c>
      <c r="F526" s="778">
        <v>1.1000000000000001</v>
      </c>
      <c r="G526" s="774">
        <f t="shared" si="29"/>
        <v>2993</v>
      </c>
      <c r="H526" s="776"/>
      <c r="I526" s="758"/>
      <c r="J526" s="776"/>
      <c r="K526" s="786"/>
      <c r="L526" s="9" t="s">
        <v>308</v>
      </c>
      <c r="M526" s="9" t="s">
        <v>3637</v>
      </c>
      <c r="N526" s="9" t="s">
        <v>309</v>
      </c>
      <c r="O526" s="9" t="s">
        <v>310</v>
      </c>
      <c r="P526" s="9" t="s">
        <v>624</v>
      </c>
      <c r="Q526" s="9" t="s">
        <v>625</v>
      </c>
      <c r="R526" s="9" t="s">
        <v>627</v>
      </c>
      <c r="S526" s="9" t="s">
        <v>348</v>
      </c>
      <c r="T526" s="98" t="s">
        <v>204</v>
      </c>
      <c r="U526" s="99" t="s">
        <v>633</v>
      </c>
      <c r="V526" s="99" t="s">
        <v>207</v>
      </c>
      <c r="W526" s="99" t="s">
        <v>634</v>
      </c>
      <c r="X526" s="99" t="s">
        <v>207</v>
      </c>
      <c r="Y526" s="99">
        <v>166</v>
      </c>
      <c r="Z526" s="99" t="s">
        <v>207</v>
      </c>
      <c r="AA526" s="9">
        <v>220</v>
      </c>
      <c r="AB526" s="99" t="s">
        <v>207</v>
      </c>
      <c r="AC526" s="9">
        <v>248</v>
      </c>
      <c r="AD526" s="9" t="s">
        <v>207</v>
      </c>
      <c r="AE526" s="9">
        <v>98</v>
      </c>
      <c r="AF526" s="9" t="s">
        <v>315</v>
      </c>
      <c r="AG526" s="14" t="s">
        <v>351</v>
      </c>
      <c r="AH526" s="14" t="s">
        <v>207</v>
      </c>
      <c r="AI526" s="14" t="s">
        <v>352</v>
      </c>
      <c r="AJ526" s="14" t="s">
        <v>207</v>
      </c>
      <c r="AK526" s="9">
        <v>5</v>
      </c>
      <c r="AL526" s="14" t="s">
        <v>207</v>
      </c>
      <c r="AM526" s="9">
        <v>5</v>
      </c>
      <c r="AN526" s="14" t="s">
        <v>207</v>
      </c>
      <c r="AO526" s="9">
        <v>5</v>
      </c>
      <c r="AP526" s="14" t="s">
        <v>207</v>
      </c>
      <c r="AQ526" s="9">
        <v>30</v>
      </c>
      <c r="AR526" s="14" t="s">
        <v>207</v>
      </c>
      <c r="AS526" s="9" t="s">
        <v>0</v>
      </c>
      <c r="AT526" s="9" t="s">
        <v>318</v>
      </c>
      <c r="AU526" s="9" t="s">
        <v>319</v>
      </c>
      <c r="AV526" s="9" t="s">
        <v>320</v>
      </c>
      <c r="AW526" s="9" t="s">
        <v>835</v>
      </c>
      <c r="AX526" s="9">
        <v>9010600000</v>
      </c>
      <c r="AY526" s="99">
        <v>290</v>
      </c>
      <c r="AZ526" s="12" t="s">
        <v>207</v>
      </c>
      <c r="BA526" s="99">
        <v>23</v>
      </c>
      <c r="BB526" s="12" t="s">
        <v>207</v>
      </c>
      <c r="BC526" s="99">
        <v>21</v>
      </c>
      <c r="BD526" s="12" t="s">
        <v>207</v>
      </c>
      <c r="BE526" s="99">
        <v>38</v>
      </c>
      <c r="BF526" s="12" t="s">
        <v>321</v>
      </c>
      <c r="BG526" s="654">
        <v>37.552999999999997</v>
      </c>
      <c r="BH526" s="12" t="s">
        <v>321</v>
      </c>
      <c r="BI526" s="99">
        <v>29</v>
      </c>
      <c r="BJ526" s="12" t="s">
        <v>321</v>
      </c>
      <c r="BK526" s="754">
        <v>0</v>
      </c>
      <c r="BL526" s="12" t="s">
        <v>321</v>
      </c>
      <c r="BM526" s="754">
        <v>0.129</v>
      </c>
      <c r="BN526" s="12" t="s">
        <v>321</v>
      </c>
      <c r="BO526" s="754">
        <v>8.4239999999999995</v>
      </c>
      <c r="BP526" s="12" t="s">
        <v>321</v>
      </c>
      <c r="BQ526" s="754">
        <v>0</v>
      </c>
      <c r="BR526" s="12" t="s">
        <v>321</v>
      </c>
      <c r="BS526" s="654">
        <v>0</v>
      </c>
      <c r="BT526" s="12" t="s">
        <v>321</v>
      </c>
      <c r="BU526" s="654">
        <v>8.5530000000000008</v>
      </c>
      <c r="BV526" s="12" t="s">
        <v>321</v>
      </c>
      <c r="BW526" s="9">
        <v>0.14000000000000001</v>
      </c>
      <c r="BX526" s="9" t="s">
        <v>322</v>
      </c>
      <c r="BY526" s="755">
        <v>114.2</v>
      </c>
      <c r="BZ526" s="9" t="s">
        <v>315</v>
      </c>
      <c r="CA526" s="755">
        <v>9.1</v>
      </c>
      <c r="CB526" s="9" t="s">
        <v>315</v>
      </c>
      <c r="CC526" s="755">
        <v>8.3000000000000007</v>
      </c>
      <c r="CD526" s="9" t="s">
        <v>315</v>
      </c>
      <c r="CE526" s="755">
        <v>79.400000000000006</v>
      </c>
      <c r="CF526" s="9" t="s">
        <v>323</v>
      </c>
      <c r="CG526" s="755">
        <v>63.9</v>
      </c>
      <c r="CH526" s="9" t="s">
        <v>323</v>
      </c>
      <c r="CI526" s="9"/>
      <c r="CJ526" s="9"/>
      <c r="CK526" s="9"/>
    </row>
    <row r="527" spans="1:89" s="98" customFormat="1" x14ac:dyDescent="0.25">
      <c r="A527" s="99">
        <v>10100445</v>
      </c>
      <c r="B527" s="99"/>
      <c r="C527" s="772">
        <v>2768</v>
      </c>
      <c r="D527" s="807">
        <v>0.05</v>
      </c>
      <c r="E527" s="772">
        <f t="shared" si="28"/>
        <v>2906</v>
      </c>
      <c r="F527" s="778">
        <v>1.1000000000000001</v>
      </c>
      <c r="G527" s="774">
        <f t="shared" si="29"/>
        <v>3197</v>
      </c>
      <c r="H527" s="776"/>
      <c r="I527" s="758"/>
      <c r="J527" s="776"/>
      <c r="K527" s="786"/>
      <c r="L527" s="9" t="s">
        <v>308</v>
      </c>
      <c r="M527" s="9" t="s">
        <v>3638</v>
      </c>
      <c r="N527" s="9" t="s">
        <v>309</v>
      </c>
      <c r="O527" s="9" t="s">
        <v>310</v>
      </c>
      <c r="P527" s="9" t="s">
        <v>624</v>
      </c>
      <c r="Q527" s="9" t="s">
        <v>625</v>
      </c>
      <c r="R527" s="9" t="s">
        <v>627</v>
      </c>
      <c r="S527" s="9" t="s">
        <v>348</v>
      </c>
      <c r="T527" s="98" t="s">
        <v>204</v>
      </c>
      <c r="U527" s="99" t="s">
        <v>635</v>
      </c>
      <c r="V527" s="99" t="s">
        <v>207</v>
      </c>
      <c r="W527" s="99" t="s">
        <v>636</v>
      </c>
      <c r="X527" s="99" t="s">
        <v>207</v>
      </c>
      <c r="Y527" s="99">
        <v>179</v>
      </c>
      <c r="Z527" s="99" t="s">
        <v>207</v>
      </c>
      <c r="AA527" s="9">
        <v>240</v>
      </c>
      <c r="AB527" s="99" t="s">
        <v>207</v>
      </c>
      <c r="AC527" s="9">
        <v>271</v>
      </c>
      <c r="AD527" s="9" t="s">
        <v>207</v>
      </c>
      <c r="AE527" s="9">
        <v>107</v>
      </c>
      <c r="AF527" s="9" t="s">
        <v>315</v>
      </c>
      <c r="AG527" s="14" t="s">
        <v>353</v>
      </c>
      <c r="AH527" s="14" t="s">
        <v>207</v>
      </c>
      <c r="AI527" s="14" t="s">
        <v>354</v>
      </c>
      <c r="AJ527" s="14" t="s">
        <v>207</v>
      </c>
      <c r="AK527" s="9">
        <v>5</v>
      </c>
      <c r="AL527" s="14" t="s">
        <v>207</v>
      </c>
      <c r="AM527" s="9">
        <v>5</v>
      </c>
      <c r="AN527" s="14" t="s">
        <v>207</v>
      </c>
      <c r="AO527" s="9">
        <v>5</v>
      </c>
      <c r="AP527" s="14" t="s">
        <v>207</v>
      </c>
      <c r="AQ527" s="9">
        <v>30</v>
      </c>
      <c r="AR527" s="14" t="s">
        <v>207</v>
      </c>
      <c r="AS527" s="9" t="s">
        <v>0</v>
      </c>
      <c r="AT527" s="9" t="s">
        <v>318</v>
      </c>
      <c r="AU527" s="9" t="s">
        <v>319</v>
      </c>
      <c r="AV527" s="9" t="s">
        <v>320</v>
      </c>
      <c r="AW527" s="9" t="s">
        <v>836</v>
      </c>
      <c r="AX527" s="9">
        <v>9010600000</v>
      </c>
      <c r="AY527" s="99">
        <v>310</v>
      </c>
      <c r="AZ527" s="12" t="s">
        <v>207</v>
      </c>
      <c r="BA527" s="99">
        <v>23</v>
      </c>
      <c r="BB527" s="12" t="s">
        <v>207</v>
      </c>
      <c r="BC527" s="99">
        <v>21</v>
      </c>
      <c r="BD527" s="12" t="s">
        <v>207</v>
      </c>
      <c r="BE527" s="99">
        <v>41</v>
      </c>
      <c r="BF527" s="12" t="s">
        <v>321</v>
      </c>
      <c r="BG527" s="654">
        <v>40.643999999999998</v>
      </c>
      <c r="BH527" s="12" t="s">
        <v>321</v>
      </c>
      <c r="BI527" s="99">
        <v>31</v>
      </c>
      <c r="BJ527" s="12" t="s">
        <v>321</v>
      </c>
      <c r="BK527" s="754">
        <v>0</v>
      </c>
      <c r="BL527" s="12" t="s">
        <v>321</v>
      </c>
      <c r="BM527" s="754">
        <v>0.14799999999999999</v>
      </c>
      <c r="BN527" s="12" t="s">
        <v>321</v>
      </c>
      <c r="BO527" s="754">
        <v>9.4960000000000004</v>
      </c>
      <c r="BP527" s="12" t="s">
        <v>321</v>
      </c>
      <c r="BQ527" s="754">
        <v>0</v>
      </c>
      <c r="BR527" s="12" t="s">
        <v>321</v>
      </c>
      <c r="BS527" s="654">
        <v>0</v>
      </c>
      <c r="BT527" s="12" t="s">
        <v>321</v>
      </c>
      <c r="BU527" s="654">
        <v>9.6440000000000001</v>
      </c>
      <c r="BV527" s="12" t="s">
        <v>321</v>
      </c>
      <c r="BW527" s="9">
        <v>0.15</v>
      </c>
      <c r="BX527" s="9" t="s">
        <v>322</v>
      </c>
      <c r="BY527" s="755">
        <v>122</v>
      </c>
      <c r="BZ527" s="9" t="s">
        <v>315</v>
      </c>
      <c r="CA527" s="755">
        <v>9.1</v>
      </c>
      <c r="CB527" s="9" t="s">
        <v>315</v>
      </c>
      <c r="CC527" s="755">
        <v>8.3000000000000007</v>
      </c>
      <c r="CD527" s="9" t="s">
        <v>315</v>
      </c>
      <c r="CE527" s="755">
        <v>86</v>
      </c>
      <c r="CF527" s="9" t="s">
        <v>323</v>
      </c>
      <c r="CG527" s="755">
        <v>68.3</v>
      </c>
      <c r="CH527" s="9" t="s">
        <v>323</v>
      </c>
      <c r="CI527" s="9"/>
      <c r="CJ527" s="9"/>
      <c r="CK527" s="9"/>
    </row>
    <row r="528" spans="1:89" s="98" customFormat="1" x14ac:dyDescent="0.25">
      <c r="A528" s="99">
        <v>10101179</v>
      </c>
      <c r="B528" s="99"/>
      <c r="C528" s="772">
        <v>2957</v>
      </c>
      <c r="D528" s="807">
        <v>0.05</v>
      </c>
      <c r="E528" s="772">
        <f t="shared" si="28"/>
        <v>3105</v>
      </c>
      <c r="F528" s="778">
        <v>1.1000000000000001</v>
      </c>
      <c r="G528" s="774">
        <f t="shared" si="29"/>
        <v>3416</v>
      </c>
      <c r="H528" s="776"/>
      <c r="I528" s="758"/>
      <c r="J528" s="776"/>
      <c r="K528" s="786"/>
      <c r="L528" s="9" t="s">
        <v>308</v>
      </c>
      <c r="M528" s="9" t="s">
        <v>3639</v>
      </c>
      <c r="N528" s="9" t="s">
        <v>309</v>
      </c>
      <c r="O528" s="9" t="s">
        <v>310</v>
      </c>
      <c r="P528" s="9" t="s">
        <v>624</v>
      </c>
      <c r="Q528" s="9" t="s">
        <v>625</v>
      </c>
      <c r="R528" s="9" t="s">
        <v>627</v>
      </c>
      <c r="S528" s="9" t="s">
        <v>348</v>
      </c>
      <c r="T528" s="98" t="s">
        <v>204</v>
      </c>
      <c r="U528" s="99">
        <v>156</v>
      </c>
      <c r="V528" s="99" t="s">
        <v>207</v>
      </c>
      <c r="W528" s="99">
        <v>250</v>
      </c>
      <c r="X528" s="99" t="s">
        <v>207</v>
      </c>
      <c r="Y528" s="99">
        <v>191</v>
      </c>
      <c r="Z528" s="99" t="s">
        <v>207</v>
      </c>
      <c r="AA528" s="9">
        <v>260</v>
      </c>
      <c r="AB528" s="99" t="s">
        <v>207</v>
      </c>
      <c r="AC528" s="9">
        <v>295</v>
      </c>
      <c r="AD528" s="9" t="s">
        <v>207</v>
      </c>
      <c r="AE528" s="9">
        <v>116</v>
      </c>
      <c r="AF528" s="9" t="s">
        <v>315</v>
      </c>
      <c r="AG528" s="14" t="s">
        <v>355</v>
      </c>
      <c r="AH528" s="14" t="s">
        <v>207</v>
      </c>
      <c r="AI528" s="14" t="s">
        <v>356</v>
      </c>
      <c r="AJ528" s="14" t="s">
        <v>207</v>
      </c>
      <c r="AK528" s="9">
        <v>5</v>
      </c>
      <c r="AL528" s="14" t="s">
        <v>207</v>
      </c>
      <c r="AM528" s="9">
        <v>5</v>
      </c>
      <c r="AN528" s="14" t="s">
        <v>207</v>
      </c>
      <c r="AO528" s="9">
        <v>5</v>
      </c>
      <c r="AP528" s="14" t="s">
        <v>207</v>
      </c>
      <c r="AQ528" s="9">
        <v>30</v>
      </c>
      <c r="AR528" s="14" t="s">
        <v>207</v>
      </c>
      <c r="AS528" s="9" t="s">
        <v>0</v>
      </c>
      <c r="AT528" s="9" t="s">
        <v>318</v>
      </c>
      <c r="AU528" s="9" t="s">
        <v>319</v>
      </c>
      <c r="AV528" s="9" t="s">
        <v>320</v>
      </c>
      <c r="AW528" s="9" t="s">
        <v>837</v>
      </c>
      <c r="AX528" s="9">
        <v>9010600000</v>
      </c>
      <c r="AY528" s="99">
        <v>330</v>
      </c>
      <c r="AZ528" s="12" t="s">
        <v>207</v>
      </c>
      <c r="BA528" s="99">
        <v>23</v>
      </c>
      <c r="BB528" s="12" t="s">
        <v>207</v>
      </c>
      <c r="BC528" s="99">
        <v>21</v>
      </c>
      <c r="BD528" s="12" t="s">
        <v>207</v>
      </c>
      <c r="BE528" s="99">
        <v>43</v>
      </c>
      <c r="BF528" s="12" t="s">
        <v>321</v>
      </c>
      <c r="BG528" s="654">
        <v>42.875999999999998</v>
      </c>
      <c r="BH528" s="12" t="s">
        <v>321</v>
      </c>
      <c r="BI528" s="99">
        <v>33</v>
      </c>
      <c r="BJ528" s="12" t="s">
        <v>321</v>
      </c>
      <c r="BK528" s="754">
        <v>0</v>
      </c>
      <c r="BL528" s="12" t="s">
        <v>321</v>
      </c>
      <c r="BM528" s="754">
        <v>0.14799999999999999</v>
      </c>
      <c r="BN528" s="12" t="s">
        <v>321</v>
      </c>
      <c r="BO528" s="754">
        <v>9.7279999999999998</v>
      </c>
      <c r="BP528" s="12" t="s">
        <v>321</v>
      </c>
      <c r="BQ528" s="754">
        <v>0</v>
      </c>
      <c r="BR528" s="12" t="s">
        <v>321</v>
      </c>
      <c r="BS528" s="654">
        <v>0</v>
      </c>
      <c r="BT528" s="12" t="s">
        <v>321</v>
      </c>
      <c r="BU528" s="654">
        <v>9.8759999999999994</v>
      </c>
      <c r="BV528" s="12" t="s">
        <v>321</v>
      </c>
      <c r="BW528" s="9">
        <v>0.16</v>
      </c>
      <c r="BX528" s="9" t="s">
        <v>322</v>
      </c>
      <c r="BY528" s="755">
        <v>129.9</v>
      </c>
      <c r="BZ528" s="9" t="s">
        <v>315</v>
      </c>
      <c r="CA528" s="755">
        <v>9.1</v>
      </c>
      <c r="CB528" s="9" t="s">
        <v>315</v>
      </c>
      <c r="CC528" s="755">
        <v>8.3000000000000007</v>
      </c>
      <c r="CD528" s="9" t="s">
        <v>315</v>
      </c>
      <c r="CE528" s="755">
        <v>90.4</v>
      </c>
      <c r="CF528" s="9" t="s">
        <v>323</v>
      </c>
      <c r="CG528" s="755">
        <v>72.8</v>
      </c>
      <c r="CH528" s="9" t="s">
        <v>323</v>
      </c>
      <c r="CI528" s="9"/>
      <c r="CJ528" s="9"/>
      <c r="CK528" s="9"/>
    </row>
    <row r="529" spans="1:89" s="98" customFormat="1" x14ac:dyDescent="0.25">
      <c r="A529" s="99">
        <v>10100446</v>
      </c>
      <c r="B529" s="99"/>
      <c r="C529" s="772">
        <v>3158</v>
      </c>
      <c r="D529" s="807">
        <v>0.05</v>
      </c>
      <c r="E529" s="772">
        <f t="shared" si="28"/>
        <v>3316</v>
      </c>
      <c r="F529" s="778">
        <v>1.1000000000000001</v>
      </c>
      <c r="G529" s="774">
        <f t="shared" si="29"/>
        <v>3648</v>
      </c>
      <c r="H529" s="776"/>
      <c r="I529" s="758"/>
      <c r="J529" s="776"/>
      <c r="K529" s="786"/>
      <c r="L529" s="9" t="s">
        <v>308</v>
      </c>
      <c r="M529" s="9" t="s">
        <v>3640</v>
      </c>
      <c r="N529" s="9" t="s">
        <v>309</v>
      </c>
      <c r="O529" s="9" t="s">
        <v>310</v>
      </c>
      <c r="P529" s="9" t="s">
        <v>624</v>
      </c>
      <c r="Q529" s="9" t="s">
        <v>625</v>
      </c>
      <c r="R529" s="9" t="s">
        <v>627</v>
      </c>
      <c r="S529" s="9" t="s">
        <v>348</v>
      </c>
      <c r="T529" s="98" t="s">
        <v>204</v>
      </c>
      <c r="U529" s="99" t="s">
        <v>637</v>
      </c>
      <c r="V529" s="99" t="s">
        <v>207</v>
      </c>
      <c r="W529" s="99" t="s">
        <v>638</v>
      </c>
      <c r="X529" s="99" t="s">
        <v>207</v>
      </c>
      <c r="Y529" s="99">
        <v>204</v>
      </c>
      <c r="Z529" s="99" t="s">
        <v>207</v>
      </c>
      <c r="AA529" s="9">
        <v>280</v>
      </c>
      <c r="AB529" s="99" t="s">
        <v>207</v>
      </c>
      <c r="AC529" s="9">
        <v>319</v>
      </c>
      <c r="AD529" s="9" t="s">
        <v>207</v>
      </c>
      <c r="AE529" s="9">
        <v>126</v>
      </c>
      <c r="AF529" s="9" t="s">
        <v>315</v>
      </c>
      <c r="AG529" s="14" t="s">
        <v>357</v>
      </c>
      <c r="AH529" s="14" t="s">
        <v>207</v>
      </c>
      <c r="AI529" s="14" t="s">
        <v>358</v>
      </c>
      <c r="AJ529" s="14" t="s">
        <v>207</v>
      </c>
      <c r="AK529" s="9">
        <v>5</v>
      </c>
      <c r="AL529" s="14" t="s">
        <v>207</v>
      </c>
      <c r="AM529" s="9">
        <v>5</v>
      </c>
      <c r="AN529" s="14" t="s">
        <v>207</v>
      </c>
      <c r="AO529" s="9">
        <v>5</v>
      </c>
      <c r="AP529" s="14" t="s">
        <v>207</v>
      </c>
      <c r="AQ529" s="9">
        <v>30</v>
      </c>
      <c r="AR529" s="14" t="s">
        <v>207</v>
      </c>
      <c r="AS529" s="9" t="s">
        <v>0</v>
      </c>
      <c r="AT529" s="9" t="s">
        <v>318</v>
      </c>
      <c r="AU529" s="9" t="s">
        <v>319</v>
      </c>
      <c r="AV529" s="9" t="s">
        <v>320</v>
      </c>
      <c r="AW529" s="9" t="s">
        <v>838</v>
      </c>
      <c r="AX529" s="9">
        <v>9010600000</v>
      </c>
      <c r="AY529" s="99">
        <v>350</v>
      </c>
      <c r="AZ529" s="12" t="s">
        <v>207</v>
      </c>
      <c r="BA529" s="99">
        <v>23</v>
      </c>
      <c r="BB529" s="12" t="s">
        <v>207</v>
      </c>
      <c r="BC529" s="99">
        <v>21</v>
      </c>
      <c r="BD529" s="12" t="s">
        <v>207</v>
      </c>
      <c r="BE529" s="99">
        <v>45</v>
      </c>
      <c r="BF529" s="12" t="s">
        <v>321</v>
      </c>
      <c r="BG529" s="654">
        <v>44.667999999999999</v>
      </c>
      <c r="BH529" s="12" t="s">
        <v>321</v>
      </c>
      <c r="BI529" s="99">
        <v>36</v>
      </c>
      <c r="BJ529" s="12" t="s">
        <v>321</v>
      </c>
      <c r="BK529" s="754">
        <v>0</v>
      </c>
      <c r="BL529" s="12" t="s">
        <v>321</v>
      </c>
      <c r="BM529" s="754">
        <v>0.14799999999999999</v>
      </c>
      <c r="BN529" s="12" t="s">
        <v>321</v>
      </c>
      <c r="BO529" s="754">
        <v>8.52</v>
      </c>
      <c r="BP529" s="12" t="s">
        <v>321</v>
      </c>
      <c r="BQ529" s="754">
        <v>0</v>
      </c>
      <c r="BR529" s="12" t="s">
        <v>321</v>
      </c>
      <c r="BS529" s="654">
        <v>0</v>
      </c>
      <c r="BT529" s="12" t="s">
        <v>321</v>
      </c>
      <c r="BU529" s="654">
        <v>8.6679999999999993</v>
      </c>
      <c r="BV529" s="12" t="s">
        <v>321</v>
      </c>
      <c r="BW529" s="9">
        <v>0.17</v>
      </c>
      <c r="BX529" s="9" t="s">
        <v>322</v>
      </c>
      <c r="BY529" s="755">
        <v>137.80000000000001</v>
      </c>
      <c r="BZ529" s="9" t="s">
        <v>315</v>
      </c>
      <c r="CA529" s="755">
        <v>9.1</v>
      </c>
      <c r="CB529" s="9" t="s">
        <v>315</v>
      </c>
      <c r="CC529" s="755">
        <v>8.3000000000000007</v>
      </c>
      <c r="CD529" s="9" t="s">
        <v>315</v>
      </c>
      <c r="CE529" s="755">
        <v>97</v>
      </c>
      <c r="CF529" s="9" t="s">
        <v>323</v>
      </c>
      <c r="CG529" s="755">
        <v>79.400000000000006</v>
      </c>
      <c r="CH529" s="9" t="s">
        <v>323</v>
      </c>
      <c r="CI529" s="9"/>
      <c r="CJ529" s="9"/>
      <c r="CK529" s="9"/>
    </row>
    <row r="530" spans="1:89" s="98" customFormat="1" x14ac:dyDescent="0.25">
      <c r="A530" s="99">
        <v>10100447</v>
      </c>
      <c r="B530" s="99"/>
      <c r="C530" s="772">
        <v>3369</v>
      </c>
      <c r="D530" s="807">
        <v>0.05</v>
      </c>
      <c r="E530" s="772">
        <f t="shared" si="28"/>
        <v>3537</v>
      </c>
      <c r="F530" s="778">
        <v>1.1000000000000001</v>
      </c>
      <c r="G530" s="774">
        <f t="shared" si="29"/>
        <v>3891</v>
      </c>
      <c r="H530" s="776"/>
      <c r="I530" s="758"/>
      <c r="J530" s="776"/>
      <c r="K530" s="786"/>
      <c r="L530" s="9" t="s">
        <v>308</v>
      </c>
      <c r="M530" s="9" t="s">
        <v>3641</v>
      </c>
      <c r="N530" s="9" t="s">
        <v>309</v>
      </c>
      <c r="O530" s="9" t="s">
        <v>310</v>
      </c>
      <c r="P530" s="9" t="s">
        <v>624</v>
      </c>
      <c r="Q530" s="9" t="s">
        <v>625</v>
      </c>
      <c r="R530" s="9" t="s">
        <v>627</v>
      </c>
      <c r="S530" s="9" t="s">
        <v>348</v>
      </c>
      <c r="T530" s="98" t="s">
        <v>204</v>
      </c>
      <c r="U530" s="99" t="s">
        <v>639</v>
      </c>
      <c r="V530" s="99" t="s">
        <v>207</v>
      </c>
      <c r="W530" s="99" t="s">
        <v>640</v>
      </c>
      <c r="X530" s="99" t="s">
        <v>207</v>
      </c>
      <c r="Y530" s="99">
        <v>216</v>
      </c>
      <c r="Z530" s="99" t="s">
        <v>207</v>
      </c>
      <c r="AA530" s="9">
        <v>300</v>
      </c>
      <c r="AB530" s="99" t="s">
        <v>207</v>
      </c>
      <c r="AC530" s="9">
        <v>342</v>
      </c>
      <c r="AD530" s="9" t="s">
        <v>207</v>
      </c>
      <c r="AE530" s="9">
        <v>135</v>
      </c>
      <c r="AF530" s="9" t="s">
        <v>315</v>
      </c>
      <c r="AG530" s="14" t="s">
        <v>359</v>
      </c>
      <c r="AH530" s="14" t="s">
        <v>207</v>
      </c>
      <c r="AI530" s="14" t="s">
        <v>360</v>
      </c>
      <c r="AJ530" s="14" t="s">
        <v>207</v>
      </c>
      <c r="AK530" s="9">
        <v>5</v>
      </c>
      <c r="AL530" s="14" t="s">
        <v>207</v>
      </c>
      <c r="AM530" s="9">
        <v>5</v>
      </c>
      <c r="AN530" s="14" t="s">
        <v>207</v>
      </c>
      <c r="AO530" s="9">
        <v>5</v>
      </c>
      <c r="AP530" s="14" t="s">
        <v>207</v>
      </c>
      <c r="AQ530" s="9">
        <v>30</v>
      </c>
      <c r="AR530" s="14" t="s">
        <v>207</v>
      </c>
      <c r="AS530" s="9" t="s">
        <v>0</v>
      </c>
      <c r="AT530" s="9" t="s">
        <v>318</v>
      </c>
      <c r="AU530" s="9" t="s">
        <v>319</v>
      </c>
      <c r="AV530" s="9" t="s">
        <v>320</v>
      </c>
      <c r="AW530" s="9" t="s">
        <v>839</v>
      </c>
      <c r="AX530" s="9">
        <v>9010600000</v>
      </c>
      <c r="AY530" s="99">
        <v>373</v>
      </c>
      <c r="AZ530" s="12" t="s">
        <v>207</v>
      </c>
      <c r="BA530" s="99">
        <v>30</v>
      </c>
      <c r="BB530" s="12" t="s">
        <v>207</v>
      </c>
      <c r="BC530" s="99">
        <v>33</v>
      </c>
      <c r="BD530" s="12" t="s">
        <v>207</v>
      </c>
      <c r="BE530" s="99">
        <v>76</v>
      </c>
      <c r="BF530" s="12" t="s">
        <v>321</v>
      </c>
      <c r="BG530" s="654">
        <v>75.599000000000004</v>
      </c>
      <c r="BH530" s="12" t="s">
        <v>321</v>
      </c>
      <c r="BI530" s="99">
        <v>38</v>
      </c>
      <c r="BJ530" s="12" t="s">
        <v>321</v>
      </c>
      <c r="BK530" s="754">
        <v>0</v>
      </c>
      <c r="BL530" s="12" t="s">
        <v>321</v>
      </c>
      <c r="BM530" s="754">
        <v>0.312</v>
      </c>
      <c r="BN530" s="12" t="s">
        <v>321</v>
      </c>
      <c r="BO530" s="754">
        <v>2.1800000000000002</v>
      </c>
      <c r="BP530" s="12" t="s">
        <v>321</v>
      </c>
      <c r="BQ530" s="754">
        <v>0.02</v>
      </c>
      <c r="BR530" s="12" t="s">
        <v>321</v>
      </c>
      <c r="BS530" s="654">
        <v>35.087000000000003</v>
      </c>
      <c r="BT530" s="12" t="s">
        <v>321</v>
      </c>
      <c r="BU530" s="654">
        <v>37.598999999999997</v>
      </c>
      <c r="BV530" s="12" t="s">
        <v>321</v>
      </c>
      <c r="BW530" s="9">
        <v>0.38</v>
      </c>
      <c r="BX530" s="9" t="s">
        <v>322</v>
      </c>
      <c r="BY530" s="755">
        <v>146.9</v>
      </c>
      <c r="BZ530" s="9" t="s">
        <v>315</v>
      </c>
      <c r="CA530" s="755">
        <v>11.8</v>
      </c>
      <c r="CB530" s="9" t="s">
        <v>315</v>
      </c>
      <c r="CC530" s="755">
        <v>13</v>
      </c>
      <c r="CD530" s="9" t="s">
        <v>315</v>
      </c>
      <c r="CE530" s="755">
        <v>169.8</v>
      </c>
      <c r="CF530" s="9" t="s">
        <v>323</v>
      </c>
      <c r="CG530" s="755">
        <v>83.8</v>
      </c>
      <c r="CH530" s="9" t="s">
        <v>323</v>
      </c>
      <c r="CI530" s="9"/>
      <c r="CJ530" s="9"/>
      <c r="CK530" s="9"/>
    </row>
    <row r="531" spans="1:89" s="98" customFormat="1" x14ac:dyDescent="0.25">
      <c r="A531" s="99">
        <v>10100448</v>
      </c>
      <c r="B531" s="99"/>
      <c r="C531" s="772">
        <v>3594</v>
      </c>
      <c r="D531" s="807">
        <v>0.05</v>
      </c>
      <c r="E531" s="772">
        <f t="shared" si="28"/>
        <v>3774</v>
      </c>
      <c r="F531" s="778">
        <v>1.1000000000000001</v>
      </c>
      <c r="G531" s="774">
        <f t="shared" si="29"/>
        <v>4151</v>
      </c>
      <c r="H531" s="776"/>
      <c r="I531" s="758"/>
      <c r="J531" s="776"/>
      <c r="K531" s="786"/>
      <c r="L531" s="9" t="s">
        <v>308</v>
      </c>
      <c r="M531" s="9" t="s">
        <v>3642</v>
      </c>
      <c r="N531" s="9" t="s">
        <v>309</v>
      </c>
      <c r="O531" s="9" t="s">
        <v>310</v>
      </c>
      <c r="P531" s="9" t="s">
        <v>624</v>
      </c>
      <c r="Q531" s="9" t="s">
        <v>625</v>
      </c>
      <c r="R531" s="9" t="s">
        <v>627</v>
      </c>
      <c r="S531" s="9" t="s">
        <v>348</v>
      </c>
      <c r="T531" s="98" t="s">
        <v>204</v>
      </c>
      <c r="U531" s="99" t="s">
        <v>641</v>
      </c>
      <c r="V531" s="99" t="s">
        <v>207</v>
      </c>
      <c r="W531" s="99" t="s">
        <v>642</v>
      </c>
      <c r="X531" s="99" t="s">
        <v>207</v>
      </c>
      <c r="Y531" s="99">
        <v>229</v>
      </c>
      <c r="Z531" s="99" t="s">
        <v>207</v>
      </c>
      <c r="AA531" s="9">
        <v>320</v>
      </c>
      <c r="AB531" s="99" t="s">
        <v>207</v>
      </c>
      <c r="AC531" s="9">
        <v>366</v>
      </c>
      <c r="AD531" s="9" t="s">
        <v>207</v>
      </c>
      <c r="AE531" s="9">
        <v>144</v>
      </c>
      <c r="AF531" s="9" t="s">
        <v>315</v>
      </c>
      <c r="AG531" s="14" t="s">
        <v>361</v>
      </c>
      <c r="AH531" s="14" t="s">
        <v>207</v>
      </c>
      <c r="AI531" s="14" t="s">
        <v>362</v>
      </c>
      <c r="AJ531" s="14" t="s">
        <v>207</v>
      </c>
      <c r="AK531" s="9">
        <v>5</v>
      </c>
      <c r="AL531" s="14" t="s">
        <v>207</v>
      </c>
      <c r="AM531" s="9">
        <v>5</v>
      </c>
      <c r="AN531" s="14" t="s">
        <v>207</v>
      </c>
      <c r="AO531" s="9">
        <v>5</v>
      </c>
      <c r="AP531" s="14" t="s">
        <v>207</v>
      </c>
      <c r="AQ531" s="9">
        <v>30</v>
      </c>
      <c r="AR531" s="14" t="s">
        <v>207</v>
      </c>
      <c r="AS531" s="9" t="s">
        <v>0</v>
      </c>
      <c r="AT531" s="9" t="s">
        <v>318</v>
      </c>
      <c r="AU531" s="9" t="s">
        <v>319</v>
      </c>
      <c r="AV531" s="9" t="s">
        <v>320</v>
      </c>
      <c r="AW531" s="9" t="s">
        <v>840</v>
      </c>
      <c r="AX531" s="9">
        <v>9010600000</v>
      </c>
      <c r="AY531" s="99">
        <v>396</v>
      </c>
      <c r="AZ531" s="12" t="s">
        <v>207</v>
      </c>
      <c r="BA531" s="99">
        <v>30</v>
      </c>
      <c r="BB531" s="12" t="s">
        <v>207</v>
      </c>
      <c r="BC531" s="99">
        <v>33</v>
      </c>
      <c r="BD531" s="12" t="s">
        <v>207</v>
      </c>
      <c r="BE531" s="99">
        <v>81</v>
      </c>
      <c r="BF531" s="12" t="s">
        <v>321</v>
      </c>
      <c r="BG531" s="654">
        <v>80.266000000000005</v>
      </c>
      <c r="BH531" s="12" t="s">
        <v>321</v>
      </c>
      <c r="BI531" s="99">
        <v>41</v>
      </c>
      <c r="BJ531" s="12" t="s">
        <v>321</v>
      </c>
      <c r="BK531" s="754">
        <v>0</v>
      </c>
      <c r="BL531" s="12" t="s">
        <v>321</v>
      </c>
      <c r="BM531" s="754">
        <v>0.32100000000000001</v>
      </c>
      <c r="BN531" s="12" t="s">
        <v>321</v>
      </c>
      <c r="BO531" s="754">
        <v>2.1800000000000002</v>
      </c>
      <c r="BP531" s="12" t="s">
        <v>321</v>
      </c>
      <c r="BQ531" s="754">
        <v>0.02</v>
      </c>
      <c r="BR531" s="12" t="s">
        <v>321</v>
      </c>
      <c r="BS531" s="654">
        <v>36.744999999999997</v>
      </c>
      <c r="BT531" s="12" t="s">
        <v>321</v>
      </c>
      <c r="BU531" s="654">
        <v>39.265999999999998</v>
      </c>
      <c r="BV531" s="12" t="s">
        <v>321</v>
      </c>
      <c r="BW531" s="9">
        <v>0.4</v>
      </c>
      <c r="BX531" s="9" t="s">
        <v>322</v>
      </c>
      <c r="BY531" s="755">
        <v>155.9</v>
      </c>
      <c r="BZ531" s="9" t="s">
        <v>315</v>
      </c>
      <c r="CA531" s="755">
        <v>11.8</v>
      </c>
      <c r="CB531" s="9" t="s">
        <v>315</v>
      </c>
      <c r="CC531" s="755">
        <v>13</v>
      </c>
      <c r="CD531" s="9" t="s">
        <v>315</v>
      </c>
      <c r="CE531" s="755">
        <v>180.8</v>
      </c>
      <c r="CF531" s="9" t="s">
        <v>323</v>
      </c>
      <c r="CG531" s="755">
        <v>90.4</v>
      </c>
      <c r="CH531" s="9" t="s">
        <v>323</v>
      </c>
      <c r="CI531" s="9"/>
      <c r="CJ531" s="9"/>
      <c r="CK531" s="9"/>
    </row>
    <row r="532" spans="1:89" s="98" customFormat="1" x14ac:dyDescent="0.25">
      <c r="A532" s="99">
        <v>10100449</v>
      </c>
      <c r="B532" s="99"/>
      <c r="C532" s="772">
        <v>3830</v>
      </c>
      <c r="D532" s="807">
        <v>0.05</v>
      </c>
      <c r="E532" s="772">
        <f t="shared" si="28"/>
        <v>4022</v>
      </c>
      <c r="F532" s="778">
        <v>1.1000000000000001</v>
      </c>
      <c r="G532" s="774">
        <f t="shared" si="29"/>
        <v>4424</v>
      </c>
      <c r="H532" s="776"/>
      <c r="I532" s="758"/>
      <c r="J532" s="776"/>
      <c r="K532" s="786"/>
      <c r="L532" s="9" t="s">
        <v>308</v>
      </c>
      <c r="M532" s="9" t="s">
        <v>3643</v>
      </c>
      <c r="N532" s="9" t="s">
        <v>309</v>
      </c>
      <c r="O532" s="9" t="s">
        <v>310</v>
      </c>
      <c r="P532" s="9" t="s">
        <v>624</v>
      </c>
      <c r="Q532" s="9" t="s">
        <v>625</v>
      </c>
      <c r="R532" s="9" t="s">
        <v>627</v>
      </c>
      <c r="S532" s="9" t="s">
        <v>348</v>
      </c>
      <c r="T532" s="98" t="s">
        <v>204</v>
      </c>
      <c r="U532" s="99" t="s">
        <v>643</v>
      </c>
      <c r="V532" s="99" t="s">
        <v>207</v>
      </c>
      <c r="W532" s="99" t="s">
        <v>644</v>
      </c>
      <c r="X532" s="99" t="s">
        <v>207</v>
      </c>
      <c r="Y532" s="99">
        <v>241</v>
      </c>
      <c r="Z532" s="99" t="s">
        <v>207</v>
      </c>
      <c r="AA532" s="9">
        <v>340</v>
      </c>
      <c r="AB532" s="99" t="s">
        <v>207</v>
      </c>
      <c r="AC532" s="9">
        <v>389</v>
      </c>
      <c r="AD532" s="9" t="s">
        <v>207</v>
      </c>
      <c r="AE532" s="9">
        <v>153</v>
      </c>
      <c r="AF532" s="9" t="s">
        <v>315</v>
      </c>
      <c r="AG532" s="14" t="s">
        <v>363</v>
      </c>
      <c r="AH532" s="14" t="s">
        <v>207</v>
      </c>
      <c r="AI532" s="14" t="s">
        <v>364</v>
      </c>
      <c r="AJ532" s="14" t="s">
        <v>207</v>
      </c>
      <c r="AK532" s="9">
        <v>5</v>
      </c>
      <c r="AL532" s="14" t="s">
        <v>207</v>
      </c>
      <c r="AM532" s="9">
        <v>5</v>
      </c>
      <c r="AN532" s="14" t="s">
        <v>207</v>
      </c>
      <c r="AO532" s="9">
        <v>5</v>
      </c>
      <c r="AP532" s="14" t="s">
        <v>207</v>
      </c>
      <c r="AQ532" s="9">
        <v>30</v>
      </c>
      <c r="AR532" s="14" t="s">
        <v>207</v>
      </c>
      <c r="AS532" s="9" t="s">
        <v>0</v>
      </c>
      <c r="AT532" s="9" t="s">
        <v>318</v>
      </c>
      <c r="AU532" s="9" t="s">
        <v>319</v>
      </c>
      <c r="AV532" s="9" t="s">
        <v>320</v>
      </c>
      <c r="AW532" s="9" t="s">
        <v>841</v>
      </c>
      <c r="AX532" s="9">
        <v>9010600000</v>
      </c>
      <c r="AY532" s="99">
        <v>419</v>
      </c>
      <c r="AZ532" s="12" t="s">
        <v>207</v>
      </c>
      <c r="BA532" s="99">
        <v>30</v>
      </c>
      <c r="BB532" s="12" t="s">
        <v>207</v>
      </c>
      <c r="BC532" s="99">
        <v>33</v>
      </c>
      <c r="BD532" s="12" t="s">
        <v>207</v>
      </c>
      <c r="BE532" s="99">
        <v>84</v>
      </c>
      <c r="BF532" s="12" t="s">
        <v>321</v>
      </c>
      <c r="BG532" s="654">
        <v>83.906000000000006</v>
      </c>
      <c r="BH532" s="12" t="s">
        <v>321</v>
      </c>
      <c r="BI532" s="99">
        <v>43</v>
      </c>
      <c r="BJ532" s="12" t="s">
        <v>321</v>
      </c>
      <c r="BK532" s="754">
        <v>0</v>
      </c>
      <c r="BL532" s="12" t="s">
        <v>321</v>
      </c>
      <c r="BM532" s="754">
        <v>0.375</v>
      </c>
      <c r="BN532" s="12" t="s">
        <v>321</v>
      </c>
      <c r="BO532" s="754">
        <v>2.1800000000000002</v>
      </c>
      <c r="BP532" s="12" t="s">
        <v>321</v>
      </c>
      <c r="BQ532" s="754">
        <v>0.02</v>
      </c>
      <c r="BR532" s="12" t="s">
        <v>321</v>
      </c>
      <c r="BS532" s="654">
        <v>38.331000000000003</v>
      </c>
      <c r="BT532" s="12" t="s">
        <v>321</v>
      </c>
      <c r="BU532" s="654">
        <v>40.905999999999999</v>
      </c>
      <c r="BV532" s="12" t="s">
        <v>321</v>
      </c>
      <c r="BW532" s="9">
        <v>0.42</v>
      </c>
      <c r="BX532" s="9" t="s">
        <v>322</v>
      </c>
      <c r="BY532" s="755">
        <v>165</v>
      </c>
      <c r="BZ532" s="9" t="s">
        <v>315</v>
      </c>
      <c r="CA532" s="755">
        <v>11.8</v>
      </c>
      <c r="CB532" s="9" t="s">
        <v>315</v>
      </c>
      <c r="CC532" s="755">
        <v>13</v>
      </c>
      <c r="CD532" s="9" t="s">
        <v>315</v>
      </c>
      <c r="CE532" s="755">
        <v>191.8</v>
      </c>
      <c r="CF532" s="9" t="s">
        <v>323</v>
      </c>
      <c r="CG532" s="755">
        <v>94.8</v>
      </c>
      <c r="CH532" s="9" t="s">
        <v>323</v>
      </c>
      <c r="CI532" s="9"/>
      <c r="CJ532" s="9"/>
      <c r="CK532" s="9"/>
    </row>
    <row r="533" spans="1:89" s="98" customFormat="1" x14ac:dyDescent="0.25">
      <c r="A533" s="99">
        <v>10100510</v>
      </c>
      <c r="B533" s="99"/>
      <c r="C533" s="772">
        <v>4078</v>
      </c>
      <c r="D533" s="807">
        <v>0.05</v>
      </c>
      <c r="E533" s="772">
        <f t="shared" si="28"/>
        <v>4282</v>
      </c>
      <c r="F533" s="778">
        <v>1.1000000000000001</v>
      </c>
      <c r="G533" s="774">
        <f t="shared" si="29"/>
        <v>4710</v>
      </c>
      <c r="H533" s="776"/>
      <c r="I533" s="758"/>
      <c r="J533" s="776"/>
      <c r="K533" s="786"/>
      <c r="L533" s="9" t="s">
        <v>308</v>
      </c>
      <c r="M533" s="9" t="s">
        <v>3644</v>
      </c>
      <c r="N533" s="9" t="s">
        <v>309</v>
      </c>
      <c r="O533" s="9" t="s">
        <v>310</v>
      </c>
      <c r="P533" s="9" t="s">
        <v>624</v>
      </c>
      <c r="Q533" s="9" t="s">
        <v>625</v>
      </c>
      <c r="R533" s="9" t="s">
        <v>627</v>
      </c>
      <c r="S533" s="9" t="s">
        <v>348</v>
      </c>
      <c r="T533" s="98" t="s">
        <v>204</v>
      </c>
      <c r="U533" s="99" t="s">
        <v>645</v>
      </c>
      <c r="V533" s="99" t="s">
        <v>207</v>
      </c>
      <c r="W533" s="99" t="s">
        <v>646</v>
      </c>
      <c r="X533" s="99" t="s">
        <v>207</v>
      </c>
      <c r="Y533" s="99">
        <v>253</v>
      </c>
      <c r="Z533" s="99" t="s">
        <v>207</v>
      </c>
      <c r="AA533" s="9">
        <v>360</v>
      </c>
      <c r="AB533" s="99" t="s">
        <v>207</v>
      </c>
      <c r="AC533" s="9">
        <v>412</v>
      </c>
      <c r="AD533" s="9" t="s">
        <v>207</v>
      </c>
      <c r="AE533" s="9">
        <v>162</v>
      </c>
      <c r="AF533" s="9" t="s">
        <v>315</v>
      </c>
      <c r="AG533" s="14" t="s">
        <v>647</v>
      </c>
      <c r="AH533" s="14" t="s">
        <v>207</v>
      </c>
      <c r="AI533" s="14" t="s">
        <v>648</v>
      </c>
      <c r="AJ533" s="14" t="s">
        <v>207</v>
      </c>
      <c r="AK533" s="9">
        <v>5</v>
      </c>
      <c r="AL533" s="14" t="s">
        <v>207</v>
      </c>
      <c r="AM533" s="9">
        <v>5</v>
      </c>
      <c r="AN533" s="14" t="s">
        <v>207</v>
      </c>
      <c r="AO533" s="9">
        <v>5</v>
      </c>
      <c r="AP533" s="14" t="s">
        <v>207</v>
      </c>
      <c r="AQ533" s="9">
        <v>30</v>
      </c>
      <c r="AR533" s="14" t="s">
        <v>207</v>
      </c>
      <c r="AS533" s="9" t="s">
        <v>0</v>
      </c>
      <c r="AT533" s="9" t="s">
        <v>318</v>
      </c>
      <c r="AU533" s="9" t="s">
        <v>319</v>
      </c>
      <c r="AV533" s="9" t="s">
        <v>320</v>
      </c>
      <c r="AW533" s="9" t="s">
        <v>842</v>
      </c>
      <c r="AX533" s="9">
        <v>9010600000</v>
      </c>
      <c r="AY533" s="99">
        <v>434</v>
      </c>
      <c r="AZ533" s="12" t="s">
        <v>207</v>
      </c>
      <c r="BA533" s="99">
        <v>30</v>
      </c>
      <c r="BB533" s="12" t="s">
        <v>207</v>
      </c>
      <c r="BC533" s="99">
        <v>33</v>
      </c>
      <c r="BD533" s="12" t="s">
        <v>207</v>
      </c>
      <c r="BE533" s="99">
        <v>89</v>
      </c>
      <c r="BF533" s="12" t="s">
        <v>321</v>
      </c>
      <c r="BG533" s="654">
        <v>88.787999999999997</v>
      </c>
      <c r="BH533" s="12" t="s">
        <v>321</v>
      </c>
      <c r="BI533" s="99">
        <v>46</v>
      </c>
      <c r="BJ533" s="12" t="s">
        <v>321</v>
      </c>
      <c r="BK533" s="754">
        <v>0</v>
      </c>
      <c r="BL533" s="12" t="s">
        <v>321</v>
      </c>
      <c r="BM533" s="754">
        <v>0.35499999999999998</v>
      </c>
      <c r="BN533" s="12" t="s">
        <v>321</v>
      </c>
      <c r="BO533" s="754">
        <v>3</v>
      </c>
      <c r="BP533" s="12" t="s">
        <v>321</v>
      </c>
      <c r="BQ533" s="754">
        <v>0.02</v>
      </c>
      <c r="BR533" s="12" t="s">
        <v>321</v>
      </c>
      <c r="BS533" s="654">
        <v>39.412999999999997</v>
      </c>
      <c r="BT533" s="12" t="s">
        <v>321</v>
      </c>
      <c r="BU533" s="654">
        <v>42.787999999999997</v>
      </c>
      <c r="BV533" s="12" t="s">
        <v>321</v>
      </c>
      <c r="BW533" s="9">
        <v>0.44</v>
      </c>
      <c r="BX533" s="9" t="s">
        <v>322</v>
      </c>
      <c r="BY533" s="755">
        <v>170.9</v>
      </c>
      <c r="BZ533" s="9" t="s">
        <v>315</v>
      </c>
      <c r="CA533" s="755">
        <v>11.8</v>
      </c>
      <c r="CB533" s="9" t="s">
        <v>315</v>
      </c>
      <c r="CC533" s="755">
        <v>13</v>
      </c>
      <c r="CD533" s="9" t="s">
        <v>315</v>
      </c>
      <c r="CE533" s="755">
        <v>202.8</v>
      </c>
      <c r="CF533" s="9" t="s">
        <v>323</v>
      </c>
      <c r="CG533" s="755">
        <v>101.4</v>
      </c>
      <c r="CH533" s="9" t="s">
        <v>323</v>
      </c>
      <c r="CI533" s="9"/>
      <c r="CJ533" s="9"/>
      <c r="CK533" s="9"/>
    </row>
    <row r="534" spans="1:89" s="98" customFormat="1" x14ac:dyDescent="0.25">
      <c r="A534" s="99">
        <v>10100511</v>
      </c>
      <c r="B534" s="99"/>
      <c r="C534" s="772">
        <v>4338</v>
      </c>
      <c r="D534" s="807">
        <v>0.05</v>
      </c>
      <c r="E534" s="772">
        <f t="shared" si="28"/>
        <v>4555</v>
      </c>
      <c r="F534" s="778">
        <v>1.1000000000000001</v>
      </c>
      <c r="G534" s="774">
        <f t="shared" si="29"/>
        <v>5011</v>
      </c>
      <c r="H534" s="776"/>
      <c r="I534" s="758"/>
      <c r="J534" s="776"/>
      <c r="K534" s="786"/>
      <c r="L534" s="9" t="s">
        <v>308</v>
      </c>
      <c r="M534" s="9" t="s">
        <v>3645</v>
      </c>
      <c r="N534" s="9" t="s">
        <v>309</v>
      </c>
      <c r="O534" s="9" t="s">
        <v>310</v>
      </c>
      <c r="P534" s="9" t="s">
        <v>624</v>
      </c>
      <c r="Q534" s="9" t="s">
        <v>625</v>
      </c>
      <c r="R534" s="9" t="s">
        <v>627</v>
      </c>
      <c r="S534" s="9" t="s">
        <v>348</v>
      </c>
      <c r="T534" s="98" t="s">
        <v>204</v>
      </c>
      <c r="U534" s="99" t="s">
        <v>649</v>
      </c>
      <c r="V534" s="99" t="s">
        <v>207</v>
      </c>
      <c r="W534" s="99" t="s">
        <v>650</v>
      </c>
      <c r="X534" s="99" t="s">
        <v>207</v>
      </c>
      <c r="Y534" s="99">
        <v>266</v>
      </c>
      <c r="Z534" s="99" t="s">
        <v>207</v>
      </c>
      <c r="AA534" s="9">
        <v>380</v>
      </c>
      <c r="AB534" s="99" t="s">
        <v>207</v>
      </c>
      <c r="AC534" s="9">
        <v>436</v>
      </c>
      <c r="AD534" s="9" t="s">
        <v>207</v>
      </c>
      <c r="AE534" s="9">
        <v>172</v>
      </c>
      <c r="AF534" s="9" t="s">
        <v>315</v>
      </c>
      <c r="AG534" s="14" t="s">
        <v>367</v>
      </c>
      <c r="AH534" s="14" t="s">
        <v>207</v>
      </c>
      <c r="AI534" s="14" t="s">
        <v>368</v>
      </c>
      <c r="AJ534" s="14" t="s">
        <v>207</v>
      </c>
      <c r="AK534" s="9">
        <v>5</v>
      </c>
      <c r="AL534" s="14" t="s">
        <v>207</v>
      </c>
      <c r="AM534" s="9">
        <v>5</v>
      </c>
      <c r="AN534" s="14" t="s">
        <v>207</v>
      </c>
      <c r="AO534" s="9">
        <v>5</v>
      </c>
      <c r="AP534" s="14" t="s">
        <v>207</v>
      </c>
      <c r="AQ534" s="9">
        <v>30</v>
      </c>
      <c r="AR534" s="14" t="s">
        <v>207</v>
      </c>
      <c r="AS534" s="9" t="s">
        <v>0</v>
      </c>
      <c r="AT534" s="9" t="s">
        <v>318</v>
      </c>
      <c r="AU534" s="9" t="s">
        <v>319</v>
      </c>
      <c r="AV534" s="9" t="s">
        <v>320</v>
      </c>
      <c r="AW534" s="9" t="s">
        <v>843</v>
      </c>
      <c r="AX534" s="9">
        <v>9010600000</v>
      </c>
      <c r="AY534" s="99">
        <v>452</v>
      </c>
      <c r="AZ534" s="12" t="s">
        <v>207</v>
      </c>
      <c r="BA534" s="99">
        <v>30</v>
      </c>
      <c r="BB534" s="12" t="s">
        <v>207</v>
      </c>
      <c r="BC534" s="99">
        <v>33</v>
      </c>
      <c r="BD534" s="12" t="s">
        <v>207</v>
      </c>
      <c r="BE534" s="99">
        <v>94</v>
      </c>
      <c r="BF534" s="12" t="s">
        <v>321</v>
      </c>
      <c r="BG534" s="654">
        <v>93.257000000000005</v>
      </c>
      <c r="BH534" s="12" t="s">
        <v>321</v>
      </c>
      <c r="BI534" s="99">
        <v>49</v>
      </c>
      <c r="BJ534" s="12" t="s">
        <v>321</v>
      </c>
      <c r="BK534" s="754">
        <v>0</v>
      </c>
      <c r="BL534" s="12" t="s">
        <v>321</v>
      </c>
      <c r="BM534" s="754">
        <v>0.38200000000000001</v>
      </c>
      <c r="BN534" s="12" t="s">
        <v>321</v>
      </c>
      <c r="BO534" s="754">
        <v>3</v>
      </c>
      <c r="BP534" s="12" t="s">
        <v>321</v>
      </c>
      <c r="BQ534" s="754">
        <v>0.02</v>
      </c>
      <c r="BR534" s="12" t="s">
        <v>321</v>
      </c>
      <c r="BS534" s="654">
        <v>40.854999999999997</v>
      </c>
      <c r="BT534" s="12" t="s">
        <v>321</v>
      </c>
      <c r="BU534" s="654">
        <v>44.256999999999998</v>
      </c>
      <c r="BV534" s="12" t="s">
        <v>321</v>
      </c>
      <c r="BW534" s="9">
        <v>0.46</v>
      </c>
      <c r="BX534" s="9" t="s">
        <v>322</v>
      </c>
      <c r="BY534" s="755">
        <v>178</v>
      </c>
      <c r="BZ534" s="9" t="s">
        <v>315</v>
      </c>
      <c r="CA534" s="755">
        <v>11.8</v>
      </c>
      <c r="CB534" s="9" t="s">
        <v>315</v>
      </c>
      <c r="CC534" s="755">
        <v>13</v>
      </c>
      <c r="CD534" s="9" t="s">
        <v>315</v>
      </c>
      <c r="CE534" s="755">
        <v>213.8</v>
      </c>
      <c r="CF534" s="9" t="s">
        <v>323</v>
      </c>
      <c r="CG534" s="755">
        <v>108</v>
      </c>
      <c r="CH534" s="9" t="s">
        <v>323</v>
      </c>
      <c r="CI534" s="9"/>
      <c r="CJ534" s="9"/>
      <c r="CK534" s="9"/>
    </row>
    <row r="535" spans="1:89" s="98" customFormat="1" x14ac:dyDescent="0.25">
      <c r="A535" s="99">
        <v>10102380</v>
      </c>
      <c r="B535" s="99"/>
      <c r="C535" s="772">
        <v>2266</v>
      </c>
      <c r="D535" s="807">
        <v>0.05</v>
      </c>
      <c r="E535" s="772">
        <f t="shared" si="28"/>
        <v>2379</v>
      </c>
      <c r="F535" s="778">
        <v>1.1000000000000001</v>
      </c>
      <c r="G535" s="774">
        <f t="shared" si="29"/>
        <v>2617</v>
      </c>
      <c r="H535" s="776"/>
      <c r="I535" s="758"/>
      <c r="J535" s="776"/>
      <c r="K535" s="786"/>
      <c r="L535" s="9" t="s">
        <v>308</v>
      </c>
      <c r="M535" s="9" t="s">
        <v>3646</v>
      </c>
      <c r="N535" s="9" t="s">
        <v>397</v>
      </c>
      <c r="O535" s="9" t="s">
        <v>310</v>
      </c>
      <c r="P535" s="9" t="s">
        <v>624</v>
      </c>
      <c r="Q535" s="9" t="s">
        <v>625</v>
      </c>
      <c r="R535" s="9" t="s">
        <v>627</v>
      </c>
      <c r="S535" s="9" t="s">
        <v>314</v>
      </c>
      <c r="T535" s="98" t="s">
        <v>210</v>
      </c>
      <c r="U535" s="99" t="s">
        <v>735</v>
      </c>
      <c r="V535" s="99" t="s">
        <v>207</v>
      </c>
      <c r="W535" s="99" t="s">
        <v>632</v>
      </c>
      <c r="X535" s="99" t="s">
        <v>207</v>
      </c>
      <c r="Y535" s="99">
        <v>142</v>
      </c>
      <c r="Z535" s="99" t="s">
        <v>207</v>
      </c>
      <c r="AA535" s="9">
        <v>200</v>
      </c>
      <c r="AB535" s="99" t="s">
        <v>207</v>
      </c>
      <c r="AC535" s="9">
        <v>218</v>
      </c>
      <c r="AD535" s="9" t="s">
        <v>207</v>
      </c>
      <c r="AE535" s="9">
        <v>86</v>
      </c>
      <c r="AF535" s="9" t="s">
        <v>315</v>
      </c>
      <c r="AG535" s="14" t="s">
        <v>316</v>
      </c>
      <c r="AH535" s="14" t="s">
        <v>207</v>
      </c>
      <c r="AI535" s="14" t="s">
        <v>317</v>
      </c>
      <c r="AJ535" s="14" t="s">
        <v>207</v>
      </c>
      <c r="AK535" s="9">
        <v>5</v>
      </c>
      <c r="AL535" s="14" t="s">
        <v>207</v>
      </c>
      <c r="AM535" s="9">
        <v>5</v>
      </c>
      <c r="AN535" s="14" t="s">
        <v>207</v>
      </c>
      <c r="AO535" s="9">
        <v>5</v>
      </c>
      <c r="AP535" s="14" t="s">
        <v>207</v>
      </c>
      <c r="AQ535" s="9">
        <v>30</v>
      </c>
      <c r="AR535" s="14" t="s">
        <v>207</v>
      </c>
      <c r="AS535" s="9" t="s">
        <v>0</v>
      </c>
      <c r="AT535" s="9" t="s">
        <v>318</v>
      </c>
      <c r="AU535" s="9" t="s">
        <v>319</v>
      </c>
      <c r="AV535" s="9" t="s">
        <v>320</v>
      </c>
      <c r="AW535" s="9" t="s">
        <v>844</v>
      </c>
      <c r="AX535" s="9">
        <v>9010600000</v>
      </c>
      <c r="AY535" s="99">
        <v>270</v>
      </c>
      <c r="AZ535" s="12" t="s">
        <v>207</v>
      </c>
      <c r="BA535" s="99">
        <v>23</v>
      </c>
      <c r="BB535" s="12" t="s">
        <v>207</v>
      </c>
      <c r="BC535" s="99">
        <v>21</v>
      </c>
      <c r="BD535" s="12" t="s">
        <v>207</v>
      </c>
      <c r="BE535" s="99">
        <v>35</v>
      </c>
      <c r="BF535" s="12" t="s">
        <v>321</v>
      </c>
      <c r="BG535" s="654">
        <v>34.841000000000001</v>
      </c>
      <c r="BH535" s="12" t="s">
        <v>321</v>
      </c>
      <c r="BI535" s="99">
        <v>27</v>
      </c>
      <c r="BJ535" s="12" t="s">
        <v>321</v>
      </c>
      <c r="BK535" s="754">
        <v>0</v>
      </c>
      <c r="BL535" s="12" t="s">
        <v>321</v>
      </c>
      <c r="BM535" s="754">
        <v>0.129</v>
      </c>
      <c r="BN535" s="12" t="s">
        <v>321</v>
      </c>
      <c r="BO535" s="754">
        <v>7.7119999999999997</v>
      </c>
      <c r="BP535" s="12" t="s">
        <v>321</v>
      </c>
      <c r="BQ535" s="754">
        <v>0</v>
      </c>
      <c r="BR535" s="12" t="s">
        <v>321</v>
      </c>
      <c r="BS535" s="654">
        <v>0</v>
      </c>
      <c r="BT535" s="12" t="s">
        <v>321</v>
      </c>
      <c r="BU535" s="654">
        <v>7.8410000000000002</v>
      </c>
      <c r="BV535" s="12" t="s">
        <v>321</v>
      </c>
      <c r="BW535" s="9">
        <v>0.13</v>
      </c>
      <c r="BX535" s="9" t="s">
        <v>322</v>
      </c>
      <c r="BY535" s="755">
        <v>106.3</v>
      </c>
      <c r="BZ535" s="9" t="s">
        <v>315</v>
      </c>
      <c r="CA535" s="755">
        <v>9.1</v>
      </c>
      <c r="CB535" s="9" t="s">
        <v>315</v>
      </c>
      <c r="CC535" s="755">
        <v>8.3000000000000007</v>
      </c>
      <c r="CD535" s="9" t="s">
        <v>315</v>
      </c>
      <c r="CE535" s="755">
        <v>72.8</v>
      </c>
      <c r="CF535" s="9" t="s">
        <v>323</v>
      </c>
      <c r="CG535" s="755">
        <v>59.5</v>
      </c>
      <c r="CH535" s="9" t="s">
        <v>323</v>
      </c>
      <c r="CI535" s="9"/>
      <c r="CJ535" s="9"/>
      <c r="CK535" s="9"/>
    </row>
    <row r="536" spans="1:89" s="98" customFormat="1" x14ac:dyDescent="0.25">
      <c r="A536" s="99">
        <v>10102381</v>
      </c>
      <c r="B536" s="99"/>
      <c r="C536" s="772">
        <v>2431</v>
      </c>
      <c r="D536" s="807">
        <v>0.05</v>
      </c>
      <c r="E536" s="772">
        <f t="shared" si="28"/>
        <v>2553</v>
      </c>
      <c r="F536" s="778">
        <v>1.1000000000000001</v>
      </c>
      <c r="G536" s="774">
        <f t="shared" si="29"/>
        <v>2808</v>
      </c>
      <c r="H536" s="776"/>
      <c r="I536" s="758"/>
      <c r="J536" s="776"/>
      <c r="K536" s="786"/>
      <c r="L536" s="9" t="s">
        <v>308</v>
      </c>
      <c r="M536" s="9" t="s">
        <v>3647</v>
      </c>
      <c r="N536" s="9" t="s">
        <v>397</v>
      </c>
      <c r="O536" s="9" t="s">
        <v>310</v>
      </c>
      <c r="P536" s="9" t="s">
        <v>624</v>
      </c>
      <c r="Q536" s="9" t="s">
        <v>625</v>
      </c>
      <c r="R536" s="9" t="s">
        <v>627</v>
      </c>
      <c r="S536" s="9" t="s">
        <v>314</v>
      </c>
      <c r="T536" s="98" t="s">
        <v>210</v>
      </c>
      <c r="U536" s="99" t="s">
        <v>736</v>
      </c>
      <c r="V536" s="99" t="s">
        <v>207</v>
      </c>
      <c r="W536" s="99" t="s">
        <v>634</v>
      </c>
      <c r="X536" s="99" t="s">
        <v>207</v>
      </c>
      <c r="Y536" s="99">
        <v>153</v>
      </c>
      <c r="Z536" s="99" t="s">
        <v>207</v>
      </c>
      <c r="AA536" s="9">
        <v>220</v>
      </c>
      <c r="AB536" s="99" t="s">
        <v>207</v>
      </c>
      <c r="AC536" s="9">
        <v>241</v>
      </c>
      <c r="AD536" s="9" t="s">
        <v>207</v>
      </c>
      <c r="AE536" s="9">
        <v>95</v>
      </c>
      <c r="AF536" s="9" t="s">
        <v>315</v>
      </c>
      <c r="AG536" s="14" t="s">
        <v>324</v>
      </c>
      <c r="AH536" s="14" t="s">
        <v>207</v>
      </c>
      <c r="AI536" s="14" t="s">
        <v>325</v>
      </c>
      <c r="AJ536" s="14" t="s">
        <v>207</v>
      </c>
      <c r="AK536" s="9">
        <v>5</v>
      </c>
      <c r="AL536" s="14" t="s">
        <v>207</v>
      </c>
      <c r="AM536" s="9">
        <v>5</v>
      </c>
      <c r="AN536" s="14" t="s">
        <v>207</v>
      </c>
      <c r="AO536" s="9">
        <v>5</v>
      </c>
      <c r="AP536" s="14" t="s">
        <v>207</v>
      </c>
      <c r="AQ536" s="9">
        <v>30</v>
      </c>
      <c r="AR536" s="14" t="s">
        <v>207</v>
      </c>
      <c r="AS536" s="9" t="s">
        <v>0</v>
      </c>
      <c r="AT536" s="9" t="s">
        <v>318</v>
      </c>
      <c r="AU536" s="9" t="s">
        <v>319</v>
      </c>
      <c r="AV536" s="9" t="s">
        <v>320</v>
      </c>
      <c r="AW536" s="9" t="s">
        <v>845</v>
      </c>
      <c r="AX536" s="9">
        <v>9010600000</v>
      </c>
      <c r="AY536" s="99">
        <v>290</v>
      </c>
      <c r="AZ536" s="12" t="s">
        <v>207</v>
      </c>
      <c r="BA536" s="99">
        <v>23</v>
      </c>
      <c r="BB536" s="12" t="s">
        <v>207</v>
      </c>
      <c r="BC536" s="99">
        <v>21</v>
      </c>
      <c r="BD536" s="12" t="s">
        <v>207</v>
      </c>
      <c r="BE536" s="99">
        <v>38</v>
      </c>
      <c r="BF536" s="12" t="s">
        <v>321</v>
      </c>
      <c r="BG536" s="654">
        <v>37.552999999999997</v>
      </c>
      <c r="BH536" s="12" t="s">
        <v>321</v>
      </c>
      <c r="BI536" s="99">
        <v>29</v>
      </c>
      <c r="BJ536" s="12" t="s">
        <v>321</v>
      </c>
      <c r="BK536" s="754">
        <v>0</v>
      </c>
      <c r="BL536" s="12" t="s">
        <v>321</v>
      </c>
      <c r="BM536" s="754">
        <v>0.129</v>
      </c>
      <c r="BN536" s="12" t="s">
        <v>321</v>
      </c>
      <c r="BO536" s="754">
        <v>8.4239999999999995</v>
      </c>
      <c r="BP536" s="12" t="s">
        <v>321</v>
      </c>
      <c r="BQ536" s="754">
        <v>0</v>
      </c>
      <c r="BR536" s="12" t="s">
        <v>321</v>
      </c>
      <c r="BS536" s="654">
        <v>0</v>
      </c>
      <c r="BT536" s="12" t="s">
        <v>321</v>
      </c>
      <c r="BU536" s="654">
        <v>8.5530000000000008</v>
      </c>
      <c r="BV536" s="12" t="s">
        <v>321</v>
      </c>
      <c r="BW536" s="9">
        <v>0.14000000000000001</v>
      </c>
      <c r="BX536" s="9" t="s">
        <v>322</v>
      </c>
      <c r="BY536" s="755">
        <v>114.2</v>
      </c>
      <c r="BZ536" s="9" t="s">
        <v>315</v>
      </c>
      <c r="CA536" s="755">
        <v>9.1</v>
      </c>
      <c r="CB536" s="9" t="s">
        <v>315</v>
      </c>
      <c r="CC536" s="755">
        <v>8.3000000000000007</v>
      </c>
      <c r="CD536" s="9" t="s">
        <v>315</v>
      </c>
      <c r="CE536" s="755">
        <v>79.400000000000006</v>
      </c>
      <c r="CF536" s="9" t="s">
        <v>323</v>
      </c>
      <c r="CG536" s="755">
        <v>63.9</v>
      </c>
      <c r="CH536" s="9" t="s">
        <v>323</v>
      </c>
      <c r="CI536" s="9"/>
      <c r="CJ536" s="9"/>
      <c r="CK536" s="9"/>
    </row>
    <row r="537" spans="1:89" s="98" customFormat="1" x14ac:dyDescent="0.25">
      <c r="A537" s="99">
        <v>10102382</v>
      </c>
      <c r="B537" s="99"/>
      <c r="C537" s="772">
        <v>2608</v>
      </c>
      <c r="D537" s="807">
        <v>0.05</v>
      </c>
      <c r="E537" s="772">
        <f t="shared" si="28"/>
        <v>2738</v>
      </c>
      <c r="F537" s="778">
        <v>1.1000000000000001</v>
      </c>
      <c r="G537" s="774">
        <f t="shared" si="29"/>
        <v>3012</v>
      </c>
      <c r="H537" s="776"/>
      <c r="I537" s="758"/>
      <c r="J537" s="776"/>
      <c r="K537" s="786"/>
      <c r="L537" s="9" t="s">
        <v>308</v>
      </c>
      <c r="M537" s="9" t="s">
        <v>3648</v>
      </c>
      <c r="N537" s="9" t="s">
        <v>397</v>
      </c>
      <c r="O537" s="9" t="s">
        <v>310</v>
      </c>
      <c r="P537" s="9" t="s">
        <v>624</v>
      </c>
      <c r="Q537" s="9" t="s">
        <v>625</v>
      </c>
      <c r="R537" s="9" t="s">
        <v>627</v>
      </c>
      <c r="S537" s="9" t="s">
        <v>314</v>
      </c>
      <c r="T537" s="98" t="s">
        <v>210</v>
      </c>
      <c r="U537" s="99" t="s">
        <v>737</v>
      </c>
      <c r="V537" s="99" t="s">
        <v>207</v>
      </c>
      <c r="W537" s="99" t="s">
        <v>636</v>
      </c>
      <c r="X537" s="99" t="s">
        <v>207</v>
      </c>
      <c r="Y537" s="99">
        <v>164</v>
      </c>
      <c r="Z537" s="99" t="s">
        <v>207</v>
      </c>
      <c r="AA537" s="9">
        <v>240</v>
      </c>
      <c r="AB537" s="99" t="s">
        <v>207</v>
      </c>
      <c r="AC537" s="9">
        <v>264</v>
      </c>
      <c r="AD537" s="9" t="s">
        <v>207</v>
      </c>
      <c r="AE537" s="9">
        <v>104</v>
      </c>
      <c r="AF537" s="9" t="s">
        <v>315</v>
      </c>
      <c r="AG537" s="14" t="s">
        <v>326</v>
      </c>
      <c r="AH537" s="14" t="s">
        <v>207</v>
      </c>
      <c r="AI537" s="14" t="s">
        <v>327</v>
      </c>
      <c r="AJ537" s="14" t="s">
        <v>207</v>
      </c>
      <c r="AK537" s="9">
        <v>5</v>
      </c>
      <c r="AL537" s="14" t="s">
        <v>207</v>
      </c>
      <c r="AM537" s="9">
        <v>5</v>
      </c>
      <c r="AN537" s="14" t="s">
        <v>207</v>
      </c>
      <c r="AO537" s="9">
        <v>5</v>
      </c>
      <c r="AP537" s="14" t="s">
        <v>207</v>
      </c>
      <c r="AQ537" s="9">
        <v>30</v>
      </c>
      <c r="AR537" s="14" t="s">
        <v>207</v>
      </c>
      <c r="AS537" s="9" t="s">
        <v>0</v>
      </c>
      <c r="AT537" s="9" t="s">
        <v>318</v>
      </c>
      <c r="AU537" s="9" t="s">
        <v>319</v>
      </c>
      <c r="AV537" s="9" t="s">
        <v>320</v>
      </c>
      <c r="AW537" s="9" t="s">
        <v>846</v>
      </c>
      <c r="AX537" s="9">
        <v>9010600000</v>
      </c>
      <c r="AY537" s="99">
        <v>310</v>
      </c>
      <c r="AZ537" s="12" t="s">
        <v>207</v>
      </c>
      <c r="BA537" s="99">
        <v>23</v>
      </c>
      <c r="BB537" s="12" t="s">
        <v>207</v>
      </c>
      <c r="BC537" s="99">
        <v>21</v>
      </c>
      <c r="BD537" s="12" t="s">
        <v>207</v>
      </c>
      <c r="BE537" s="99">
        <v>41</v>
      </c>
      <c r="BF537" s="12" t="s">
        <v>321</v>
      </c>
      <c r="BG537" s="654">
        <v>40.643999999999998</v>
      </c>
      <c r="BH537" s="12" t="s">
        <v>321</v>
      </c>
      <c r="BI537" s="99">
        <v>31</v>
      </c>
      <c r="BJ537" s="12" t="s">
        <v>321</v>
      </c>
      <c r="BK537" s="754">
        <v>0</v>
      </c>
      <c r="BL537" s="12" t="s">
        <v>321</v>
      </c>
      <c r="BM537" s="754">
        <v>0.14799999999999999</v>
      </c>
      <c r="BN537" s="12" t="s">
        <v>321</v>
      </c>
      <c r="BO537" s="754">
        <v>9.4960000000000004</v>
      </c>
      <c r="BP537" s="12" t="s">
        <v>321</v>
      </c>
      <c r="BQ537" s="754">
        <v>0</v>
      </c>
      <c r="BR537" s="12" t="s">
        <v>321</v>
      </c>
      <c r="BS537" s="654">
        <v>0</v>
      </c>
      <c r="BT537" s="12" t="s">
        <v>321</v>
      </c>
      <c r="BU537" s="654">
        <v>9.6440000000000001</v>
      </c>
      <c r="BV537" s="12" t="s">
        <v>321</v>
      </c>
      <c r="BW537" s="9">
        <v>0.15</v>
      </c>
      <c r="BX537" s="9" t="s">
        <v>322</v>
      </c>
      <c r="BY537" s="755">
        <v>122</v>
      </c>
      <c r="BZ537" s="9" t="s">
        <v>315</v>
      </c>
      <c r="CA537" s="755">
        <v>9.1</v>
      </c>
      <c r="CB537" s="9" t="s">
        <v>315</v>
      </c>
      <c r="CC537" s="755">
        <v>8.3000000000000007</v>
      </c>
      <c r="CD537" s="9" t="s">
        <v>315</v>
      </c>
      <c r="CE537" s="755">
        <v>83.8</v>
      </c>
      <c r="CF537" s="9" t="s">
        <v>323</v>
      </c>
      <c r="CG537" s="755">
        <v>68.3</v>
      </c>
      <c r="CH537" s="9" t="s">
        <v>323</v>
      </c>
      <c r="CI537" s="9"/>
      <c r="CJ537" s="9"/>
      <c r="CK537" s="9"/>
    </row>
    <row r="538" spans="1:89" s="98" customFormat="1" x14ac:dyDescent="0.25">
      <c r="A538" s="99">
        <v>10101184</v>
      </c>
      <c r="B538" s="99"/>
      <c r="C538" s="772">
        <v>2797</v>
      </c>
      <c r="D538" s="807">
        <v>0.05</v>
      </c>
      <c r="E538" s="772">
        <f t="shared" si="28"/>
        <v>2937</v>
      </c>
      <c r="F538" s="778">
        <v>1.1000000000000001</v>
      </c>
      <c r="G538" s="774">
        <f t="shared" si="29"/>
        <v>3231</v>
      </c>
      <c r="H538" s="776"/>
      <c r="I538" s="758"/>
      <c r="J538" s="776"/>
      <c r="K538" s="786"/>
      <c r="L538" s="9" t="s">
        <v>308</v>
      </c>
      <c r="M538" s="9" t="s">
        <v>3649</v>
      </c>
      <c r="N538" s="9" t="s">
        <v>397</v>
      </c>
      <c r="O538" s="9" t="s">
        <v>310</v>
      </c>
      <c r="P538" s="9" t="s">
        <v>624</v>
      </c>
      <c r="Q538" s="9" t="s">
        <v>625</v>
      </c>
      <c r="R538" s="9" t="s">
        <v>627</v>
      </c>
      <c r="S538" s="9" t="s">
        <v>314</v>
      </c>
      <c r="T538" s="98" t="s">
        <v>210</v>
      </c>
      <c r="U538" s="99">
        <v>141</v>
      </c>
      <c r="V538" s="99" t="s">
        <v>207</v>
      </c>
      <c r="W538" s="99">
        <v>250</v>
      </c>
      <c r="X538" s="99" t="s">
        <v>207</v>
      </c>
      <c r="Y538" s="99">
        <v>176</v>
      </c>
      <c r="Z538" s="99" t="s">
        <v>207</v>
      </c>
      <c r="AA538" s="9">
        <v>260</v>
      </c>
      <c r="AB538" s="99" t="s">
        <v>207</v>
      </c>
      <c r="AC538" s="9">
        <v>287</v>
      </c>
      <c r="AD538" s="9" t="s">
        <v>207</v>
      </c>
      <c r="AE538" s="9">
        <v>113</v>
      </c>
      <c r="AF538" s="9" t="s">
        <v>315</v>
      </c>
      <c r="AG538" s="14" t="s">
        <v>328</v>
      </c>
      <c r="AH538" s="14" t="s">
        <v>207</v>
      </c>
      <c r="AI538" s="14" t="s">
        <v>329</v>
      </c>
      <c r="AJ538" s="14" t="s">
        <v>207</v>
      </c>
      <c r="AK538" s="9">
        <v>5</v>
      </c>
      <c r="AL538" s="14" t="s">
        <v>207</v>
      </c>
      <c r="AM538" s="9">
        <v>5</v>
      </c>
      <c r="AN538" s="14" t="s">
        <v>207</v>
      </c>
      <c r="AO538" s="9">
        <v>5</v>
      </c>
      <c r="AP538" s="14" t="s">
        <v>207</v>
      </c>
      <c r="AQ538" s="9">
        <v>30</v>
      </c>
      <c r="AR538" s="14" t="s">
        <v>207</v>
      </c>
      <c r="AS538" s="9" t="s">
        <v>0</v>
      </c>
      <c r="AT538" s="9" t="s">
        <v>318</v>
      </c>
      <c r="AU538" s="9" t="s">
        <v>319</v>
      </c>
      <c r="AV538" s="9" t="s">
        <v>320</v>
      </c>
      <c r="AW538" s="9" t="s">
        <v>847</v>
      </c>
      <c r="AX538" s="9">
        <v>9010600000</v>
      </c>
      <c r="AY538" s="99">
        <v>330</v>
      </c>
      <c r="AZ538" s="12" t="s">
        <v>207</v>
      </c>
      <c r="BA538" s="99">
        <v>23</v>
      </c>
      <c r="BB538" s="12" t="s">
        <v>207</v>
      </c>
      <c r="BC538" s="99">
        <v>21</v>
      </c>
      <c r="BD538" s="12" t="s">
        <v>207</v>
      </c>
      <c r="BE538" s="99">
        <v>43</v>
      </c>
      <c r="BF538" s="12" t="s">
        <v>321</v>
      </c>
      <c r="BG538" s="654">
        <v>42.875999999999998</v>
      </c>
      <c r="BH538" s="12" t="s">
        <v>321</v>
      </c>
      <c r="BI538" s="99">
        <v>33</v>
      </c>
      <c r="BJ538" s="12" t="s">
        <v>321</v>
      </c>
      <c r="BK538" s="754">
        <v>0</v>
      </c>
      <c r="BL538" s="12" t="s">
        <v>321</v>
      </c>
      <c r="BM538" s="754">
        <v>0.14799999999999999</v>
      </c>
      <c r="BN538" s="12" t="s">
        <v>321</v>
      </c>
      <c r="BO538" s="754">
        <v>9.7279999999999998</v>
      </c>
      <c r="BP538" s="12" t="s">
        <v>321</v>
      </c>
      <c r="BQ538" s="754">
        <v>0</v>
      </c>
      <c r="BR538" s="12" t="s">
        <v>321</v>
      </c>
      <c r="BS538" s="654">
        <v>0</v>
      </c>
      <c r="BT538" s="12" t="s">
        <v>321</v>
      </c>
      <c r="BU538" s="654">
        <v>9.8759999999999994</v>
      </c>
      <c r="BV538" s="12" t="s">
        <v>321</v>
      </c>
      <c r="BW538" s="9">
        <v>0.16</v>
      </c>
      <c r="BX538" s="9" t="s">
        <v>322</v>
      </c>
      <c r="BY538" s="755">
        <v>129.9</v>
      </c>
      <c r="BZ538" s="9" t="s">
        <v>315</v>
      </c>
      <c r="CA538" s="755">
        <v>9.1</v>
      </c>
      <c r="CB538" s="9" t="s">
        <v>315</v>
      </c>
      <c r="CC538" s="755">
        <v>8.3000000000000007</v>
      </c>
      <c r="CD538" s="9" t="s">
        <v>315</v>
      </c>
      <c r="CE538" s="755">
        <v>90.4</v>
      </c>
      <c r="CF538" s="9" t="s">
        <v>323</v>
      </c>
      <c r="CG538" s="755">
        <v>72.8</v>
      </c>
      <c r="CH538" s="9" t="s">
        <v>323</v>
      </c>
      <c r="CI538" s="9"/>
      <c r="CJ538" s="9"/>
      <c r="CK538" s="9"/>
    </row>
    <row r="539" spans="1:89" s="98" customFormat="1" x14ac:dyDescent="0.25">
      <c r="A539" s="99">
        <v>10102383</v>
      </c>
      <c r="B539" s="99"/>
      <c r="C539" s="772">
        <v>2998</v>
      </c>
      <c r="D539" s="807">
        <v>0.05</v>
      </c>
      <c r="E539" s="772">
        <f t="shared" si="28"/>
        <v>3148</v>
      </c>
      <c r="F539" s="778">
        <v>1.1000000000000001</v>
      </c>
      <c r="G539" s="774">
        <f t="shared" si="29"/>
        <v>3463</v>
      </c>
      <c r="H539" s="776"/>
      <c r="I539" s="758"/>
      <c r="J539" s="776"/>
      <c r="K539" s="786"/>
      <c r="L539" s="9" t="s">
        <v>308</v>
      </c>
      <c r="M539" s="9" t="s">
        <v>3650</v>
      </c>
      <c r="N539" s="9" t="s">
        <v>397</v>
      </c>
      <c r="O539" s="9" t="s">
        <v>310</v>
      </c>
      <c r="P539" s="9" t="s">
        <v>624</v>
      </c>
      <c r="Q539" s="9" t="s">
        <v>625</v>
      </c>
      <c r="R539" s="9" t="s">
        <v>627</v>
      </c>
      <c r="S539" s="9" t="s">
        <v>314</v>
      </c>
      <c r="T539" s="98" t="s">
        <v>210</v>
      </c>
      <c r="U539" s="99" t="s">
        <v>738</v>
      </c>
      <c r="V539" s="99" t="s">
        <v>207</v>
      </c>
      <c r="W539" s="99" t="s">
        <v>638</v>
      </c>
      <c r="X539" s="99" t="s">
        <v>207</v>
      </c>
      <c r="Y539" s="99">
        <v>187</v>
      </c>
      <c r="Z539" s="99" t="s">
        <v>207</v>
      </c>
      <c r="AA539" s="9">
        <v>280</v>
      </c>
      <c r="AB539" s="99" t="s">
        <v>207</v>
      </c>
      <c r="AC539" s="9">
        <v>310</v>
      </c>
      <c r="AD539" s="9" t="s">
        <v>207</v>
      </c>
      <c r="AE539" s="9">
        <v>122</v>
      </c>
      <c r="AF539" s="9" t="s">
        <v>315</v>
      </c>
      <c r="AG539" s="14" t="s">
        <v>330</v>
      </c>
      <c r="AH539" s="14" t="s">
        <v>207</v>
      </c>
      <c r="AI539" s="14" t="s">
        <v>331</v>
      </c>
      <c r="AJ539" s="14" t="s">
        <v>207</v>
      </c>
      <c r="AK539" s="9">
        <v>5</v>
      </c>
      <c r="AL539" s="14" t="s">
        <v>207</v>
      </c>
      <c r="AM539" s="9">
        <v>5</v>
      </c>
      <c r="AN539" s="14" t="s">
        <v>207</v>
      </c>
      <c r="AO539" s="9">
        <v>5</v>
      </c>
      <c r="AP539" s="14" t="s">
        <v>207</v>
      </c>
      <c r="AQ539" s="9">
        <v>30</v>
      </c>
      <c r="AR539" s="14" t="s">
        <v>207</v>
      </c>
      <c r="AS539" s="9" t="s">
        <v>0</v>
      </c>
      <c r="AT539" s="9" t="s">
        <v>318</v>
      </c>
      <c r="AU539" s="9" t="s">
        <v>319</v>
      </c>
      <c r="AV539" s="9" t="s">
        <v>320</v>
      </c>
      <c r="AW539" s="9" t="s">
        <v>848</v>
      </c>
      <c r="AX539" s="9">
        <v>9010600000</v>
      </c>
      <c r="AY539" s="99">
        <v>350</v>
      </c>
      <c r="AZ539" s="12" t="s">
        <v>207</v>
      </c>
      <c r="BA539" s="99">
        <v>23</v>
      </c>
      <c r="BB539" s="12" t="s">
        <v>207</v>
      </c>
      <c r="BC539" s="99">
        <v>21</v>
      </c>
      <c r="BD539" s="12" t="s">
        <v>207</v>
      </c>
      <c r="BE539" s="99">
        <v>44</v>
      </c>
      <c r="BF539" s="12" t="s">
        <v>321</v>
      </c>
      <c r="BG539" s="654">
        <v>43.667999999999999</v>
      </c>
      <c r="BH539" s="12" t="s">
        <v>321</v>
      </c>
      <c r="BI539" s="99">
        <v>35</v>
      </c>
      <c r="BJ539" s="12" t="s">
        <v>321</v>
      </c>
      <c r="BK539" s="754">
        <v>0</v>
      </c>
      <c r="BL539" s="12" t="s">
        <v>321</v>
      </c>
      <c r="BM539" s="754">
        <v>0.14799999999999999</v>
      </c>
      <c r="BN539" s="12" t="s">
        <v>321</v>
      </c>
      <c r="BO539" s="754">
        <v>8.52</v>
      </c>
      <c r="BP539" s="12" t="s">
        <v>321</v>
      </c>
      <c r="BQ539" s="754">
        <v>0</v>
      </c>
      <c r="BR539" s="12" t="s">
        <v>321</v>
      </c>
      <c r="BS539" s="654">
        <v>0</v>
      </c>
      <c r="BT539" s="12" t="s">
        <v>321</v>
      </c>
      <c r="BU539" s="654">
        <v>8.6679999999999993</v>
      </c>
      <c r="BV539" s="12" t="s">
        <v>321</v>
      </c>
      <c r="BW539" s="9">
        <v>0.17</v>
      </c>
      <c r="BX539" s="9" t="s">
        <v>322</v>
      </c>
      <c r="BY539" s="755">
        <v>137.80000000000001</v>
      </c>
      <c r="BZ539" s="9" t="s">
        <v>315</v>
      </c>
      <c r="CA539" s="755">
        <v>9.1</v>
      </c>
      <c r="CB539" s="9" t="s">
        <v>315</v>
      </c>
      <c r="CC539" s="755">
        <v>8.3000000000000007</v>
      </c>
      <c r="CD539" s="9" t="s">
        <v>315</v>
      </c>
      <c r="CE539" s="755">
        <v>94.8</v>
      </c>
      <c r="CF539" s="9" t="s">
        <v>323</v>
      </c>
      <c r="CG539" s="755">
        <v>77.2</v>
      </c>
      <c r="CH539" s="9" t="s">
        <v>323</v>
      </c>
      <c r="CI539" s="9"/>
      <c r="CJ539" s="9"/>
      <c r="CK539" s="9"/>
    </row>
    <row r="540" spans="1:89" s="98" customFormat="1" x14ac:dyDescent="0.25">
      <c r="A540" s="99">
        <v>10102384</v>
      </c>
      <c r="B540" s="99"/>
      <c r="C540" s="772">
        <v>3210</v>
      </c>
      <c r="D540" s="807">
        <v>0.05</v>
      </c>
      <c r="E540" s="772">
        <f t="shared" si="28"/>
        <v>3371</v>
      </c>
      <c r="F540" s="778">
        <v>1.1000000000000001</v>
      </c>
      <c r="G540" s="774">
        <f t="shared" si="29"/>
        <v>3708</v>
      </c>
      <c r="H540" s="776"/>
      <c r="I540" s="758"/>
      <c r="J540" s="776"/>
      <c r="K540" s="786"/>
      <c r="L540" s="9" t="s">
        <v>308</v>
      </c>
      <c r="M540" s="9" t="s">
        <v>3651</v>
      </c>
      <c r="N540" s="9" t="s">
        <v>397</v>
      </c>
      <c r="O540" s="9" t="s">
        <v>310</v>
      </c>
      <c r="P540" s="9" t="s">
        <v>624</v>
      </c>
      <c r="Q540" s="9" t="s">
        <v>625</v>
      </c>
      <c r="R540" s="9" t="s">
        <v>627</v>
      </c>
      <c r="S540" s="9" t="s">
        <v>314</v>
      </c>
      <c r="T540" s="98" t="s">
        <v>210</v>
      </c>
      <c r="U540" s="99" t="s">
        <v>739</v>
      </c>
      <c r="V540" s="99" t="s">
        <v>207</v>
      </c>
      <c r="W540" s="99" t="s">
        <v>640</v>
      </c>
      <c r="X540" s="99" t="s">
        <v>207</v>
      </c>
      <c r="Y540" s="99">
        <v>198</v>
      </c>
      <c r="Z540" s="99" t="s">
        <v>207</v>
      </c>
      <c r="AA540" s="9">
        <v>300</v>
      </c>
      <c r="AB540" s="99" t="s">
        <v>207</v>
      </c>
      <c r="AC540" s="9">
        <v>333</v>
      </c>
      <c r="AD540" s="9" t="s">
        <v>207</v>
      </c>
      <c r="AE540" s="9">
        <v>131</v>
      </c>
      <c r="AF540" s="9" t="s">
        <v>315</v>
      </c>
      <c r="AG540" s="14" t="s">
        <v>332</v>
      </c>
      <c r="AH540" s="14" t="s">
        <v>207</v>
      </c>
      <c r="AI540" s="14" t="s">
        <v>333</v>
      </c>
      <c r="AJ540" s="14" t="s">
        <v>207</v>
      </c>
      <c r="AK540" s="9">
        <v>5</v>
      </c>
      <c r="AL540" s="14" t="s">
        <v>207</v>
      </c>
      <c r="AM540" s="9">
        <v>5</v>
      </c>
      <c r="AN540" s="14" t="s">
        <v>207</v>
      </c>
      <c r="AO540" s="9">
        <v>5</v>
      </c>
      <c r="AP540" s="14" t="s">
        <v>207</v>
      </c>
      <c r="AQ540" s="9">
        <v>30</v>
      </c>
      <c r="AR540" s="14" t="s">
        <v>207</v>
      </c>
      <c r="AS540" s="9" t="s">
        <v>0</v>
      </c>
      <c r="AT540" s="9" t="s">
        <v>318</v>
      </c>
      <c r="AU540" s="9" t="s">
        <v>319</v>
      </c>
      <c r="AV540" s="9" t="s">
        <v>320</v>
      </c>
      <c r="AW540" s="9" t="s">
        <v>849</v>
      </c>
      <c r="AX540" s="9">
        <v>9010600000</v>
      </c>
      <c r="AY540" s="99">
        <v>373</v>
      </c>
      <c r="AZ540" s="12" t="s">
        <v>207</v>
      </c>
      <c r="BA540" s="99">
        <v>30</v>
      </c>
      <c r="BB540" s="12" t="s">
        <v>207</v>
      </c>
      <c r="BC540" s="99">
        <v>33</v>
      </c>
      <c r="BD540" s="12" t="s">
        <v>207</v>
      </c>
      <c r="BE540" s="99">
        <v>76</v>
      </c>
      <c r="BF540" s="12" t="s">
        <v>321</v>
      </c>
      <c r="BG540" s="654">
        <v>75.599000000000004</v>
      </c>
      <c r="BH540" s="12" t="s">
        <v>321</v>
      </c>
      <c r="BI540" s="99">
        <v>38</v>
      </c>
      <c r="BJ540" s="12" t="s">
        <v>321</v>
      </c>
      <c r="BK540" s="754">
        <v>0</v>
      </c>
      <c r="BL540" s="12" t="s">
        <v>321</v>
      </c>
      <c r="BM540" s="754">
        <v>0.312</v>
      </c>
      <c r="BN540" s="12" t="s">
        <v>321</v>
      </c>
      <c r="BO540" s="754">
        <v>2.1800000000000002</v>
      </c>
      <c r="BP540" s="12" t="s">
        <v>321</v>
      </c>
      <c r="BQ540" s="754">
        <v>0.02</v>
      </c>
      <c r="BR540" s="12" t="s">
        <v>321</v>
      </c>
      <c r="BS540" s="654">
        <v>35.087000000000003</v>
      </c>
      <c r="BT540" s="12" t="s">
        <v>321</v>
      </c>
      <c r="BU540" s="654">
        <v>37.598999999999997</v>
      </c>
      <c r="BV540" s="12" t="s">
        <v>321</v>
      </c>
      <c r="BW540" s="9">
        <v>0.38</v>
      </c>
      <c r="BX540" s="9" t="s">
        <v>322</v>
      </c>
      <c r="BY540" s="755">
        <v>146.9</v>
      </c>
      <c r="BZ540" s="9" t="s">
        <v>315</v>
      </c>
      <c r="CA540" s="755">
        <v>11.8</v>
      </c>
      <c r="CB540" s="9" t="s">
        <v>315</v>
      </c>
      <c r="CC540" s="755">
        <v>13</v>
      </c>
      <c r="CD540" s="9" t="s">
        <v>315</v>
      </c>
      <c r="CE540" s="755">
        <v>169.8</v>
      </c>
      <c r="CF540" s="9" t="s">
        <v>323</v>
      </c>
      <c r="CG540" s="755">
        <v>83.8</v>
      </c>
      <c r="CH540" s="9" t="s">
        <v>323</v>
      </c>
      <c r="CI540" s="9"/>
      <c r="CJ540" s="9"/>
      <c r="CK540" s="9"/>
    </row>
    <row r="541" spans="1:89" s="98" customFormat="1" x14ac:dyDescent="0.25">
      <c r="A541" s="99">
        <v>10102385</v>
      </c>
      <c r="B541" s="99"/>
      <c r="C541" s="772">
        <v>3435</v>
      </c>
      <c r="D541" s="807">
        <v>0.05</v>
      </c>
      <c r="E541" s="772">
        <f t="shared" si="28"/>
        <v>3607</v>
      </c>
      <c r="F541" s="778">
        <v>1.1000000000000001</v>
      </c>
      <c r="G541" s="774">
        <f t="shared" si="29"/>
        <v>3968</v>
      </c>
      <c r="H541" s="776"/>
      <c r="I541" s="758"/>
      <c r="J541" s="776"/>
      <c r="K541" s="786"/>
      <c r="L541" s="9" t="s">
        <v>308</v>
      </c>
      <c r="M541" s="9" t="s">
        <v>3652</v>
      </c>
      <c r="N541" s="9" t="s">
        <v>397</v>
      </c>
      <c r="O541" s="9" t="s">
        <v>310</v>
      </c>
      <c r="P541" s="9" t="s">
        <v>624</v>
      </c>
      <c r="Q541" s="9" t="s">
        <v>625</v>
      </c>
      <c r="R541" s="9" t="s">
        <v>627</v>
      </c>
      <c r="S541" s="9" t="s">
        <v>314</v>
      </c>
      <c r="T541" s="98" t="s">
        <v>210</v>
      </c>
      <c r="U541" s="99" t="s">
        <v>740</v>
      </c>
      <c r="V541" s="99" t="s">
        <v>207</v>
      </c>
      <c r="W541" s="99" t="s">
        <v>642</v>
      </c>
      <c r="X541" s="99" t="s">
        <v>207</v>
      </c>
      <c r="Y541" s="99">
        <v>209</v>
      </c>
      <c r="Z541" s="99" t="s">
        <v>207</v>
      </c>
      <c r="AA541" s="9">
        <v>320</v>
      </c>
      <c r="AB541" s="99" t="s">
        <v>207</v>
      </c>
      <c r="AC541" s="9">
        <v>355</v>
      </c>
      <c r="AD541" s="9" t="s">
        <v>207</v>
      </c>
      <c r="AE541" s="9">
        <v>140</v>
      </c>
      <c r="AF541" s="9" t="s">
        <v>315</v>
      </c>
      <c r="AG541" s="14" t="s">
        <v>334</v>
      </c>
      <c r="AH541" s="14" t="s">
        <v>207</v>
      </c>
      <c r="AI541" s="14" t="s">
        <v>335</v>
      </c>
      <c r="AJ541" s="14" t="s">
        <v>207</v>
      </c>
      <c r="AK541" s="9">
        <v>5</v>
      </c>
      <c r="AL541" s="14" t="s">
        <v>207</v>
      </c>
      <c r="AM541" s="9">
        <v>5</v>
      </c>
      <c r="AN541" s="14" t="s">
        <v>207</v>
      </c>
      <c r="AO541" s="9">
        <v>5</v>
      </c>
      <c r="AP541" s="14" t="s">
        <v>207</v>
      </c>
      <c r="AQ541" s="9">
        <v>30</v>
      </c>
      <c r="AR541" s="14" t="s">
        <v>207</v>
      </c>
      <c r="AS541" s="9" t="s">
        <v>0</v>
      </c>
      <c r="AT541" s="9" t="s">
        <v>318</v>
      </c>
      <c r="AU541" s="9" t="s">
        <v>319</v>
      </c>
      <c r="AV541" s="9" t="s">
        <v>320</v>
      </c>
      <c r="AW541" s="9" t="s">
        <v>850</v>
      </c>
      <c r="AX541" s="9">
        <v>9010600000</v>
      </c>
      <c r="AY541" s="99">
        <v>396</v>
      </c>
      <c r="AZ541" s="12" t="s">
        <v>207</v>
      </c>
      <c r="BA541" s="99">
        <v>30</v>
      </c>
      <c r="BB541" s="12" t="s">
        <v>207</v>
      </c>
      <c r="BC541" s="99">
        <v>33</v>
      </c>
      <c r="BD541" s="12" t="s">
        <v>207</v>
      </c>
      <c r="BE541" s="99">
        <v>80</v>
      </c>
      <c r="BF541" s="12" t="s">
        <v>321</v>
      </c>
      <c r="BG541" s="654">
        <v>79.266000000000005</v>
      </c>
      <c r="BH541" s="12" t="s">
        <v>321</v>
      </c>
      <c r="BI541" s="99">
        <v>40</v>
      </c>
      <c r="BJ541" s="12" t="s">
        <v>321</v>
      </c>
      <c r="BK541" s="754">
        <v>0</v>
      </c>
      <c r="BL541" s="12" t="s">
        <v>321</v>
      </c>
      <c r="BM541" s="754">
        <v>0.32100000000000001</v>
      </c>
      <c r="BN541" s="12" t="s">
        <v>321</v>
      </c>
      <c r="BO541" s="754">
        <v>2.1800000000000002</v>
      </c>
      <c r="BP541" s="12" t="s">
        <v>321</v>
      </c>
      <c r="BQ541" s="754">
        <v>0.02</v>
      </c>
      <c r="BR541" s="12" t="s">
        <v>321</v>
      </c>
      <c r="BS541" s="654">
        <v>36.744999999999997</v>
      </c>
      <c r="BT541" s="12" t="s">
        <v>321</v>
      </c>
      <c r="BU541" s="654">
        <v>39.265999999999998</v>
      </c>
      <c r="BV541" s="12" t="s">
        <v>321</v>
      </c>
      <c r="BW541" s="9">
        <v>0.4</v>
      </c>
      <c r="BX541" s="9" t="s">
        <v>322</v>
      </c>
      <c r="BY541" s="755">
        <v>155.9</v>
      </c>
      <c r="BZ541" s="9" t="s">
        <v>315</v>
      </c>
      <c r="CA541" s="755">
        <v>11.8</v>
      </c>
      <c r="CB541" s="9" t="s">
        <v>315</v>
      </c>
      <c r="CC541" s="755">
        <v>13</v>
      </c>
      <c r="CD541" s="9" t="s">
        <v>315</v>
      </c>
      <c r="CE541" s="755">
        <v>178.6</v>
      </c>
      <c r="CF541" s="9" t="s">
        <v>323</v>
      </c>
      <c r="CG541" s="755">
        <v>88.2</v>
      </c>
      <c r="CH541" s="9" t="s">
        <v>323</v>
      </c>
      <c r="CI541" s="9"/>
      <c r="CJ541" s="9"/>
      <c r="CK541" s="9"/>
    </row>
    <row r="542" spans="1:89" s="98" customFormat="1" x14ac:dyDescent="0.25">
      <c r="A542" s="99">
        <v>10102386</v>
      </c>
      <c r="B542" s="99"/>
      <c r="C542" s="772">
        <v>3671</v>
      </c>
      <c r="D542" s="807">
        <v>0.05</v>
      </c>
      <c r="E542" s="772">
        <f t="shared" si="28"/>
        <v>3855</v>
      </c>
      <c r="F542" s="778">
        <v>1.1000000000000001</v>
      </c>
      <c r="G542" s="774">
        <f t="shared" si="29"/>
        <v>4241</v>
      </c>
      <c r="H542" s="776"/>
      <c r="I542" s="758"/>
      <c r="J542" s="776"/>
      <c r="K542" s="786"/>
      <c r="L542" s="9" t="s">
        <v>308</v>
      </c>
      <c r="M542" s="9" t="s">
        <v>3653</v>
      </c>
      <c r="N542" s="9" t="s">
        <v>397</v>
      </c>
      <c r="O542" s="9" t="s">
        <v>310</v>
      </c>
      <c r="P542" s="9" t="s">
        <v>624</v>
      </c>
      <c r="Q542" s="9" t="s">
        <v>625</v>
      </c>
      <c r="R542" s="9" t="s">
        <v>627</v>
      </c>
      <c r="S542" s="9" t="s">
        <v>314</v>
      </c>
      <c r="T542" s="98" t="s">
        <v>210</v>
      </c>
      <c r="U542" s="99" t="s">
        <v>741</v>
      </c>
      <c r="V542" s="99" t="s">
        <v>207</v>
      </c>
      <c r="W542" s="99" t="s">
        <v>644</v>
      </c>
      <c r="X542" s="99" t="s">
        <v>207</v>
      </c>
      <c r="Y542" s="99">
        <v>221</v>
      </c>
      <c r="Z542" s="99" t="s">
        <v>207</v>
      </c>
      <c r="AA542" s="9">
        <v>340</v>
      </c>
      <c r="AB542" s="99" t="s">
        <v>207</v>
      </c>
      <c r="AC542" s="9">
        <v>379</v>
      </c>
      <c r="AD542" s="9" t="s">
        <v>207</v>
      </c>
      <c r="AE542" s="9">
        <v>149</v>
      </c>
      <c r="AF542" s="9" t="s">
        <v>315</v>
      </c>
      <c r="AG542" s="14" t="s">
        <v>336</v>
      </c>
      <c r="AH542" s="14" t="s">
        <v>207</v>
      </c>
      <c r="AI542" s="14" t="s">
        <v>337</v>
      </c>
      <c r="AJ542" s="14" t="s">
        <v>207</v>
      </c>
      <c r="AK542" s="9">
        <v>5</v>
      </c>
      <c r="AL542" s="14" t="s">
        <v>207</v>
      </c>
      <c r="AM542" s="9">
        <v>5</v>
      </c>
      <c r="AN542" s="14" t="s">
        <v>207</v>
      </c>
      <c r="AO542" s="9">
        <v>5</v>
      </c>
      <c r="AP542" s="14" t="s">
        <v>207</v>
      </c>
      <c r="AQ542" s="9">
        <v>30</v>
      </c>
      <c r="AR542" s="14" t="s">
        <v>207</v>
      </c>
      <c r="AS542" s="9" t="s">
        <v>0</v>
      </c>
      <c r="AT542" s="9" t="s">
        <v>318</v>
      </c>
      <c r="AU542" s="9" t="s">
        <v>319</v>
      </c>
      <c r="AV542" s="9" t="s">
        <v>320</v>
      </c>
      <c r="AW542" s="9" t="s">
        <v>851</v>
      </c>
      <c r="AX542" s="9">
        <v>9010600000</v>
      </c>
      <c r="AY542" s="99">
        <v>419</v>
      </c>
      <c r="AZ542" s="12" t="s">
        <v>207</v>
      </c>
      <c r="BA542" s="99">
        <v>30</v>
      </c>
      <c r="BB542" s="12" t="s">
        <v>207</v>
      </c>
      <c r="BC542" s="99">
        <v>33</v>
      </c>
      <c r="BD542" s="12" t="s">
        <v>207</v>
      </c>
      <c r="BE542" s="99">
        <v>84</v>
      </c>
      <c r="BF542" s="12" t="s">
        <v>321</v>
      </c>
      <c r="BG542" s="654">
        <v>83.906000000000006</v>
      </c>
      <c r="BH542" s="12" t="s">
        <v>321</v>
      </c>
      <c r="BI542" s="99">
        <v>43</v>
      </c>
      <c r="BJ542" s="12" t="s">
        <v>321</v>
      </c>
      <c r="BK542" s="754">
        <v>0</v>
      </c>
      <c r="BL542" s="12" t="s">
        <v>321</v>
      </c>
      <c r="BM542" s="754">
        <v>0.375</v>
      </c>
      <c r="BN542" s="12" t="s">
        <v>321</v>
      </c>
      <c r="BO542" s="754">
        <v>2.1800000000000002</v>
      </c>
      <c r="BP542" s="12" t="s">
        <v>321</v>
      </c>
      <c r="BQ542" s="754">
        <v>0.02</v>
      </c>
      <c r="BR542" s="12" t="s">
        <v>321</v>
      </c>
      <c r="BS542" s="654">
        <v>38.331000000000003</v>
      </c>
      <c r="BT542" s="12" t="s">
        <v>321</v>
      </c>
      <c r="BU542" s="654">
        <v>40.905999999999999</v>
      </c>
      <c r="BV542" s="12" t="s">
        <v>321</v>
      </c>
      <c r="BW542" s="9">
        <v>0.42</v>
      </c>
      <c r="BX542" s="9" t="s">
        <v>322</v>
      </c>
      <c r="BY542" s="755">
        <v>165</v>
      </c>
      <c r="BZ542" s="9" t="s">
        <v>315</v>
      </c>
      <c r="CA542" s="755">
        <v>11.8</v>
      </c>
      <c r="CB542" s="9" t="s">
        <v>315</v>
      </c>
      <c r="CC542" s="755">
        <v>13</v>
      </c>
      <c r="CD542" s="9" t="s">
        <v>315</v>
      </c>
      <c r="CE542" s="755">
        <v>191.8</v>
      </c>
      <c r="CF542" s="9" t="s">
        <v>323</v>
      </c>
      <c r="CG542" s="755">
        <v>94.8</v>
      </c>
      <c r="CH542" s="9" t="s">
        <v>323</v>
      </c>
      <c r="CI542" s="9"/>
      <c r="CJ542" s="9"/>
      <c r="CK542" s="9"/>
    </row>
    <row r="543" spans="1:89" s="98" customFormat="1" x14ac:dyDescent="0.25">
      <c r="A543" s="99">
        <v>10102773</v>
      </c>
      <c r="B543" s="99"/>
      <c r="C543" s="772">
        <v>3919</v>
      </c>
      <c r="D543" s="807">
        <v>0.05</v>
      </c>
      <c r="E543" s="772">
        <f t="shared" si="28"/>
        <v>4115</v>
      </c>
      <c r="F543" s="778">
        <v>1.1000000000000001</v>
      </c>
      <c r="G543" s="774">
        <f t="shared" si="29"/>
        <v>4527</v>
      </c>
      <c r="H543" s="776"/>
      <c r="I543" s="758"/>
      <c r="J543" s="776"/>
      <c r="K543" s="786"/>
      <c r="L543" s="9" t="s">
        <v>308</v>
      </c>
      <c r="M543" s="9" t="s">
        <v>3654</v>
      </c>
      <c r="N543" s="9" t="s">
        <v>397</v>
      </c>
      <c r="O543" s="9" t="s">
        <v>310</v>
      </c>
      <c r="P543" s="9" t="s">
        <v>624</v>
      </c>
      <c r="Q543" s="9" t="s">
        <v>625</v>
      </c>
      <c r="R543" s="9" t="s">
        <v>627</v>
      </c>
      <c r="S543" s="9" t="s">
        <v>314</v>
      </c>
      <c r="T543" s="98" t="s">
        <v>210</v>
      </c>
      <c r="U543" s="99" t="s">
        <v>742</v>
      </c>
      <c r="V543" s="99" t="s">
        <v>207</v>
      </c>
      <c r="W543" s="99" t="s">
        <v>646</v>
      </c>
      <c r="X543" s="99" t="s">
        <v>207</v>
      </c>
      <c r="Y543" s="99">
        <v>232</v>
      </c>
      <c r="Z543" s="99" t="s">
        <v>207</v>
      </c>
      <c r="AA543" s="9">
        <v>360</v>
      </c>
      <c r="AB543" s="99" t="s">
        <v>207</v>
      </c>
      <c r="AC543" s="9">
        <v>402</v>
      </c>
      <c r="AD543" s="9" t="s">
        <v>207</v>
      </c>
      <c r="AE543" s="9">
        <v>158</v>
      </c>
      <c r="AF543" s="9" t="s">
        <v>315</v>
      </c>
      <c r="AG543" s="14" t="s">
        <v>338</v>
      </c>
      <c r="AH543" s="14" t="s">
        <v>207</v>
      </c>
      <c r="AI543" s="14" t="s">
        <v>339</v>
      </c>
      <c r="AJ543" s="14" t="s">
        <v>207</v>
      </c>
      <c r="AK543" s="9">
        <v>5</v>
      </c>
      <c r="AL543" s="14" t="s">
        <v>207</v>
      </c>
      <c r="AM543" s="9">
        <v>5</v>
      </c>
      <c r="AN543" s="14" t="s">
        <v>207</v>
      </c>
      <c r="AO543" s="9">
        <v>5</v>
      </c>
      <c r="AP543" s="14" t="s">
        <v>207</v>
      </c>
      <c r="AQ543" s="9">
        <v>30</v>
      </c>
      <c r="AR543" s="14" t="s">
        <v>207</v>
      </c>
      <c r="AS543" s="9" t="s">
        <v>0</v>
      </c>
      <c r="AT543" s="9" t="s">
        <v>318</v>
      </c>
      <c r="AU543" s="9" t="s">
        <v>319</v>
      </c>
      <c r="AV543" s="9" t="s">
        <v>320</v>
      </c>
      <c r="AW543" s="9" t="s">
        <v>852</v>
      </c>
      <c r="AX543" s="9">
        <v>9010600000</v>
      </c>
      <c r="AY543" s="99">
        <v>434</v>
      </c>
      <c r="AZ543" s="12" t="s">
        <v>207</v>
      </c>
      <c r="BA543" s="99">
        <v>30</v>
      </c>
      <c r="BB543" s="12" t="s">
        <v>207</v>
      </c>
      <c r="BC543" s="99">
        <v>33</v>
      </c>
      <c r="BD543" s="12" t="s">
        <v>207</v>
      </c>
      <c r="BE543" s="99">
        <v>89</v>
      </c>
      <c r="BF543" s="12" t="s">
        <v>321</v>
      </c>
      <c r="BG543" s="654">
        <v>88.787999999999997</v>
      </c>
      <c r="BH543" s="12" t="s">
        <v>321</v>
      </c>
      <c r="BI543" s="99">
        <v>46</v>
      </c>
      <c r="BJ543" s="12" t="s">
        <v>321</v>
      </c>
      <c r="BK543" s="754">
        <v>0</v>
      </c>
      <c r="BL543" s="12" t="s">
        <v>321</v>
      </c>
      <c r="BM543" s="754">
        <v>0.35499999999999998</v>
      </c>
      <c r="BN543" s="12" t="s">
        <v>321</v>
      </c>
      <c r="BO543" s="754">
        <v>3</v>
      </c>
      <c r="BP543" s="12" t="s">
        <v>321</v>
      </c>
      <c r="BQ543" s="754">
        <v>0.02</v>
      </c>
      <c r="BR543" s="12" t="s">
        <v>321</v>
      </c>
      <c r="BS543" s="654">
        <v>39.412999999999997</v>
      </c>
      <c r="BT543" s="12" t="s">
        <v>321</v>
      </c>
      <c r="BU543" s="654">
        <v>42.787999999999997</v>
      </c>
      <c r="BV543" s="12" t="s">
        <v>321</v>
      </c>
      <c r="BW543" s="9">
        <v>0.44</v>
      </c>
      <c r="BX543" s="9" t="s">
        <v>322</v>
      </c>
      <c r="BY543" s="755">
        <v>170.9</v>
      </c>
      <c r="BZ543" s="9" t="s">
        <v>315</v>
      </c>
      <c r="CA543" s="755">
        <v>11.8</v>
      </c>
      <c r="CB543" s="9" t="s">
        <v>315</v>
      </c>
      <c r="CC543" s="755">
        <v>13</v>
      </c>
      <c r="CD543" s="9" t="s">
        <v>315</v>
      </c>
      <c r="CE543" s="755">
        <v>202.8</v>
      </c>
      <c r="CF543" s="9" t="s">
        <v>323</v>
      </c>
      <c r="CG543" s="755">
        <v>101.4</v>
      </c>
      <c r="CH543" s="9" t="s">
        <v>323</v>
      </c>
      <c r="CI543" s="9"/>
      <c r="CJ543" s="9"/>
      <c r="CK543" s="9"/>
    </row>
    <row r="544" spans="1:89" s="98" customFormat="1" x14ac:dyDescent="0.25">
      <c r="A544" s="99">
        <v>10102774</v>
      </c>
      <c r="B544" s="99"/>
      <c r="C544" s="772">
        <v>4179</v>
      </c>
      <c r="D544" s="807">
        <v>0.05</v>
      </c>
      <c r="E544" s="772">
        <f t="shared" si="28"/>
        <v>4388</v>
      </c>
      <c r="F544" s="778">
        <v>1.1000000000000001</v>
      </c>
      <c r="G544" s="774">
        <f t="shared" si="29"/>
        <v>4827</v>
      </c>
      <c r="H544" s="776"/>
      <c r="I544" s="758"/>
      <c r="J544" s="776"/>
      <c r="K544" s="786"/>
      <c r="L544" s="9" t="s">
        <v>308</v>
      </c>
      <c r="M544" s="9" t="s">
        <v>3655</v>
      </c>
      <c r="N544" s="9" t="s">
        <v>397</v>
      </c>
      <c r="O544" s="9" t="s">
        <v>310</v>
      </c>
      <c r="P544" s="9" t="s">
        <v>624</v>
      </c>
      <c r="Q544" s="9" t="s">
        <v>625</v>
      </c>
      <c r="R544" s="9" t="s">
        <v>627</v>
      </c>
      <c r="S544" s="9" t="s">
        <v>314</v>
      </c>
      <c r="T544" s="98" t="s">
        <v>210</v>
      </c>
      <c r="U544" s="99" t="s">
        <v>743</v>
      </c>
      <c r="V544" s="99" t="s">
        <v>207</v>
      </c>
      <c r="W544" s="99" t="s">
        <v>650</v>
      </c>
      <c r="X544" s="99" t="s">
        <v>207</v>
      </c>
      <c r="Y544" s="99">
        <v>243</v>
      </c>
      <c r="Z544" s="99" t="s">
        <v>207</v>
      </c>
      <c r="AA544" s="9">
        <v>380</v>
      </c>
      <c r="AB544" s="99" t="s">
        <v>207</v>
      </c>
      <c r="AC544" s="9">
        <v>424</v>
      </c>
      <c r="AD544" s="9" t="s">
        <v>207</v>
      </c>
      <c r="AE544" s="9">
        <v>167</v>
      </c>
      <c r="AF544" s="9" t="s">
        <v>315</v>
      </c>
      <c r="AG544" s="14" t="s">
        <v>340</v>
      </c>
      <c r="AH544" s="14" t="s">
        <v>207</v>
      </c>
      <c r="AI544" s="14" t="s">
        <v>341</v>
      </c>
      <c r="AJ544" s="14" t="s">
        <v>207</v>
      </c>
      <c r="AK544" s="9">
        <v>5</v>
      </c>
      <c r="AL544" s="14" t="s">
        <v>207</v>
      </c>
      <c r="AM544" s="9">
        <v>5</v>
      </c>
      <c r="AN544" s="14" t="s">
        <v>207</v>
      </c>
      <c r="AO544" s="9">
        <v>5</v>
      </c>
      <c r="AP544" s="14" t="s">
        <v>207</v>
      </c>
      <c r="AQ544" s="9">
        <v>30</v>
      </c>
      <c r="AR544" s="14" t="s">
        <v>207</v>
      </c>
      <c r="AS544" s="9" t="s">
        <v>0</v>
      </c>
      <c r="AT544" s="9" t="s">
        <v>318</v>
      </c>
      <c r="AU544" s="9" t="s">
        <v>319</v>
      </c>
      <c r="AV544" s="9" t="s">
        <v>320</v>
      </c>
      <c r="AW544" s="9" t="s">
        <v>853</v>
      </c>
      <c r="AX544" s="9">
        <v>9010600000</v>
      </c>
      <c r="AY544" s="99">
        <v>452</v>
      </c>
      <c r="AZ544" s="12" t="s">
        <v>207</v>
      </c>
      <c r="BA544" s="99">
        <v>30</v>
      </c>
      <c r="BB544" s="12" t="s">
        <v>207</v>
      </c>
      <c r="BC544" s="99">
        <v>33</v>
      </c>
      <c r="BD544" s="12" t="s">
        <v>207</v>
      </c>
      <c r="BE544" s="99">
        <v>93</v>
      </c>
      <c r="BF544" s="12" t="s">
        <v>321</v>
      </c>
      <c r="BG544" s="654">
        <v>92.257000000000005</v>
      </c>
      <c r="BH544" s="12" t="s">
        <v>321</v>
      </c>
      <c r="BI544" s="99">
        <v>48</v>
      </c>
      <c r="BJ544" s="12" t="s">
        <v>321</v>
      </c>
      <c r="BK544" s="754">
        <v>0</v>
      </c>
      <c r="BL544" s="12" t="s">
        <v>321</v>
      </c>
      <c r="BM544" s="754">
        <v>0.38200000000000001</v>
      </c>
      <c r="BN544" s="12" t="s">
        <v>321</v>
      </c>
      <c r="BO544" s="754">
        <v>3</v>
      </c>
      <c r="BP544" s="12" t="s">
        <v>321</v>
      </c>
      <c r="BQ544" s="754">
        <v>0.02</v>
      </c>
      <c r="BR544" s="12" t="s">
        <v>321</v>
      </c>
      <c r="BS544" s="654">
        <v>40.854999999999997</v>
      </c>
      <c r="BT544" s="12" t="s">
        <v>321</v>
      </c>
      <c r="BU544" s="654">
        <v>44.256999999999998</v>
      </c>
      <c r="BV544" s="12" t="s">
        <v>321</v>
      </c>
      <c r="BW544" s="9">
        <v>0.46</v>
      </c>
      <c r="BX544" s="9" t="s">
        <v>322</v>
      </c>
      <c r="BY544" s="755">
        <v>178</v>
      </c>
      <c r="BZ544" s="9" t="s">
        <v>315</v>
      </c>
      <c r="CA544" s="755">
        <v>11.8</v>
      </c>
      <c r="CB544" s="9" t="s">
        <v>315</v>
      </c>
      <c r="CC544" s="755">
        <v>13</v>
      </c>
      <c r="CD544" s="9" t="s">
        <v>315</v>
      </c>
      <c r="CE544" s="755">
        <v>211.6</v>
      </c>
      <c r="CF544" s="9" t="s">
        <v>323</v>
      </c>
      <c r="CG544" s="755">
        <v>105.8</v>
      </c>
      <c r="CH544" s="9" t="s">
        <v>323</v>
      </c>
      <c r="CI544" s="9"/>
      <c r="CJ544" s="9"/>
      <c r="CK544" s="9"/>
    </row>
    <row r="545" spans="1:89" s="98" customFormat="1" x14ac:dyDescent="0.25">
      <c r="A545" s="99">
        <v>10100380</v>
      </c>
      <c r="B545" s="99"/>
      <c r="C545" s="772">
        <v>2426</v>
      </c>
      <c r="D545" s="807">
        <v>0.05</v>
      </c>
      <c r="E545" s="772">
        <f t="shared" si="28"/>
        <v>2547</v>
      </c>
      <c r="F545" s="778">
        <v>1.1000000000000001</v>
      </c>
      <c r="G545" s="774">
        <f t="shared" si="29"/>
        <v>2802</v>
      </c>
      <c r="H545" s="776"/>
      <c r="I545" s="758"/>
      <c r="J545" s="776"/>
      <c r="K545" s="786"/>
      <c r="L545" s="9" t="s">
        <v>308</v>
      </c>
      <c r="M545" s="9" t="s">
        <v>3656</v>
      </c>
      <c r="N545" s="9" t="s">
        <v>309</v>
      </c>
      <c r="O545" s="9" t="s">
        <v>310</v>
      </c>
      <c r="P545" s="9" t="s">
        <v>624</v>
      </c>
      <c r="Q545" s="9" t="s">
        <v>625</v>
      </c>
      <c r="R545" s="9" t="s">
        <v>627</v>
      </c>
      <c r="S545" s="9" t="s">
        <v>314</v>
      </c>
      <c r="T545" s="98" t="s">
        <v>210</v>
      </c>
      <c r="U545" s="99" t="s">
        <v>735</v>
      </c>
      <c r="V545" s="99" t="s">
        <v>207</v>
      </c>
      <c r="W545" s="99" t="s">
        <v>632</v>
      </c>
      <c r="X545" s="99" t="s">
        <v>207</v>
      </c>
      <c r="Y545" s="99">
        <v>142</v>
      </c>
      <c r="Z545" s="99" t="s">
        <v>207</v>
      </c>
      <c r="AA545" s="9">
        <v>200</v>
      </c>
      <c r="AB545" s="99" t="s">
        <v>207</v>
      </c>
      <c r="AC545" s="9">
        <v>218</v>
      </c>
      <c r="AD545" s="9" t="s">
        <v>207</v>
      </c>
      <c r="AE545" s="9">
        <v>86</v>
      </c>
      <c r="AF545" s="9" t="s">
        <v>315</v>
      </c>
      <c r="AG545" s="14" t="s">
        <v>316</v>
      </c>
      <c r="AH545" s="14" t="s">
        <v>207</v>
      </c>
      <c r="AI545" s="14" t="s">
        <v>317</v>
      </c>
      <c r="AJ545" s="14" t="s">
        <v>207</v>
      </c>
      <c r="AK545" s="9">
        <v>5</v>
      </c>
      <c r="AL545" s="14" t="s">
        <v>207</v>
      </c>
      <c r="AM545" s="9">
        <v>5</v>
      </c>
      <c r="AN545" s="14" t="s">
        <v>207</v>
      </c>
      <c r="AO545" s="9">
        <v>5</v>
      </c>
      <c r="AP545" s="14" t="s">
        <v>207</v>
      </c>
      <c r="AQ545" s="9">
        <v>30</v>
      </c>
      <c r="AR545" s="14" t="s">
        <v>207</v>
      </c>
      <c r="AS545" s="9" t="s">
        <v>0</v>
      </c>
      <c r="AT545" s="9" t="s">
        <v>318</v>
      </c>
      <c r="AU545" s="9" t="s">
        <v>319</v>
      </c>
      <c r="AV545" s="9" t="s">
        <v>320</v>
      </c>
      <c r="AW545" s="9" t="s">
        <v>854</v>
      </c>
      <c r="AX545" s="9">
        <v>9010600000</v>
      </c>
      <c r="AY545" s="99">
        <v>270</v>
      </c>
      <c r="AZ545" s="12" t="s">
        <v>207</v>
      </c>
      <c r="BA545" s="99">
        <v>23</v>
      </c>
      <c r="BB545" s="12" t="s">
        <v>207</v>
      </c>
      <c r="BC545" s="99">
        <v>21</v>
      </c>
      <c r="BD545" s="12" t="s">
        <v>207</v>
      </c>
      <c r="BE545" s="99">
        <v>35</v>
      </c>
      <c r="BF545" s="12" t="s">
        <v>321</v>
      </c>
      <c r="BG545" s="654">
        <v>34.841000000000001</v>
      </c>
      <c r="BH545" s="12" t="s">
        <v>321</v>
      </c>
      <c r="BI545" s="99">
        <v>27</v>
      </c>
      <c r="BJ545" s="12" t="s">
        <v>321</v>
      </c>
      <c r="BK545" s="754">
        <v>0</v>
      </c>
      <c r="BL545" s="12" t="s">
        <v>321</v>
      </c>
      <c r="BM545" s="754">
        <v>0.129</v>
      </c>
      <c r="BN545" s="12" t="s">
        <v>321</v>
      </c>
      <c r="BO545" s="754">
        <v>7.7119999999999997</v>
      </c>
      <c r="BP545" s="12" t="s">
        <v>321</v>
      </c>
      <c r="BQ545" s="754">
        <v>0</v>
      </c>
      <c r="BR545" s="12" t="s">
        <v>321</v>
      </c>
      <c r="BS545" s="654">
        <v>0</v>
      </c>
      <c r="BT545" s="12" t="s">
        <v>321</v>
      </c>
      <c r="BU545" s="654">
        <v>7.8410000000000002</v>
      </c>
      <c r="BV545" s="12" t="s">
        <v>321</v>
      </c>
      <c r="BW545" s="9">
        <v>0.13</v>
      </c>
      <c r="BX545" s="9" t="s">
        <v>322</v>
      </c>
      <c r="BY545" s="755">
        <v>106.3</v>
      </c>
      <c r="BZ545" s="9" t="s">
        <v>315</v>
      </c>
      <c r="CA545" s="755">
        <v>9.1</v>
      </c>
      <c r="CB545" s="9" t="s">
        <v>315</v>
      </c>
      <c r="CC545" s="755">
        <v>8.3000000000000007</v>
      </c>
      <c r="CD545" s="9" t="s">
        <v>315</v>
      </c>
      <c r="CE545" s="755">
        <v>75</v>
      </c>
      <c r="CF545" s="9" t="s">
        <v>323</v>
      </c>
      <c r="CG545" s="755">
        <v>59.5</v>
      </c>
      <c r="CH545" s="9" t="s">
        <v>323</v>
      </c>
      <c r="CI545" s="9"/>
      <c r="CJ545" s="9"/>
      <c r="CK545" s="9"/>
    </row>
    <row r="546" spans="1:89" s="98" customFormat="1" x14ac:dyDescent="0.25">
      <c r="A546" s="99">
        <v>10100381</v>
      </c>
      <c r="B546" s="99"/>
      <c r="C546" s="772">
        <v>2591</v>
      </c>
      <c r="D546" s="807">
        <v>0.05</v>
      </c>
      <c r="E546" s="772">
        <f t="shared" si="28"/>
        <v>2721</v>
      </c>
      <c r="F546" s="778">
        <v>1.1000000000000001</v>
      </c>
      <c r="G546" s="774">
        <f t="shared" si="29"/>
        <v>2993</v>
      </c>
      <c r="H546" s="776"/>
      <c r="I546" s="758"/>
      <c r="J546" s="776"/>
      <c r="K546" s="786"/>
      <c r="L546" s="9" t="s">
        <v>308</v>
      </c>
      <c r="M546" s="9" t="s">
        <v>3657</v>
      </c>
      <c r="N546" s="9" t="s">
        <v>309</v>
      </c>
      <c r="O546" s="9" t="s">
        <v>310</v>
      </c>
      <c r="P546" s="9" t="s">
        <v>624</v>
      </c>
      <c r="Q546" s="9" t="s">
        <v>625</v>
      </c>
      <c r="R546" s="9" t="s">
        <v>627</v>
      </c>
      <c r="S546" s="9" t="s">
        <v>314</v>
      </c>
      <c r="T546" s="98" t="s">
        <v>210</v>
      </c>
      <c r="U546" s="99" t="s">
        <v>736</v>
      </c>
      <c r="V546" s="99" t="s">
        <v>207</v>
      </c>
      <c r="W546" s="99" t="s">
        <v>634</v>
      </c>
      <c r="X546" s="99" t="s">
        <v>207</v>
      </c>
      <c r="Y546" s="99">
        <v>153</v>
      </c>
      <c r="Z546" s="99" t="s">
        <v>207</v>
      </c>
      <c r="AA546" s="9">
        <v>220</v>
      </c>
      <c r="AB546" s="99" t="s">
        <v>207</v>
      </c>
      <c r="AC546" s="9">
        <v>241</v>
      </c>
      <c r="AD546" s="9" t="s">
        <v>207</v>
      </c>
      <c r="AE546" s="9">
        <v>95</v>
      </c>
      <c r="AF546" s="9" t="s">
        <v>315</v>
      </c>
      <c r="AG546" s="14" t="s">
        <v>324</v>
      </c>
      <c r="AH546" s="14" t="s">
        <v>207</v>
      </c>
      <c r="AI546" s="14" t="s">
        <v>325</v>
      </c>
      <c r="AJ546" s="14" t="s">
        <v>207</v>
      </c>
      <c r="AK546" s="9">
        <v>5</v>
      </c>
      <c r="AL546" s="14" t="s">
        <v>207</v>
      </c>
      <c r="AM546" s="9">
        <v>5</v>
      </c>
      <c r="AN546" s="14" t="s">
        <v>207</v>
      </c>
      <c r="AO546" s="9">
        <v>5</v>
      </c>
      <c r="AP546" s="14" t="s">
        <v>207</v>
      </c>
      <c r="AQ546" s="9">
        <v>30</v>
      </c>
      <c r="AR546" s="14" t="s">
        <v>207</v>
      </c>
      <c r="AS546" s="9" t="s">
        <v>0</v>
      </c>
      <c r="AT546" s="9" t="s">
        <v>318</v>
      </c>
      <c r="AU546" s="9" t="s">
        <v>319</v>
      </c>
      <c r="AV546" s="9" t="s">
        <v>320</v>
      </c>
      <c r="AW546" s="9" t="s">
        <v>855</v>
      </c>
      <c r="AX546" s="9">
        <v>9010600000</v>
      </c>
      <c r="AY546" s="99">
        <v>290</v>
      </c>
      <c r="AZ546" s="12" t="s">
        <v>207</v>
      </c>
      <c r="BA546" s="99">
        <v>23</v>
      </c>
      <c r="BB546" s="12" t="s">
        <v>207</v>
      </c>
      <c r="BC546" s="99">
        <v>21</v>
      </c>
      <c r="BD546" s="12" t="s">
        <v>207</v>
      </c>
      <c r="BE546" s="99">
        <v>38</v>
      </c>
      <c r="BF546" s="12" t="s">
        <v>321</v>
      </c>
      <c r="BG546" s="654">
        <v>37.552999999999997</v>
      </c>
      <c r="BH546" s="12" t="s">
        <v>321</v>
      </c>
      <c r="BI546" s="99">
        <v>29</v>
      </c>
      <c r="BJ546" s="12" t="s">
        <v>321</v>
      </c>
      <c r="BK546" s="754">
        <v>0</v>
      </c>
      <c r="BL546" s="12" t="s">
        <v>321</v>
      </c>
      <c r="BM546" s="754">
        <v>0.129</v>
      </c>
      <c r="BN546" s="12" t="s">
        <v>321</v>
      </c>
      <c r="BO546" s="754">
        <v>8.4239999999999995</v>
      </c>
      <c r="BP546" s="12" t="s">
        <v>321</v>
      </c>
      <c r="BQ546" s="754">
        <v>0</v>
      </c>
      <c r="BR546" s="12" t="s">
        <v>321</v>
      </c>
      <c r="BS546" s="654">
        <v>0</v>
      </c>
      <c r="BT546" s="12" t="s">
        <v>321</v>
      </c>
      <c r="BU546" s="654">
        <v>8.5530000000000008</v>
      </c>
      <c r="BV546" s="12" t="s">
        <v>321</v>
      </c>
      <c r="BW546" s="9">
        <v>0.14000000000000001</v>
      </c>
      <c r="BX546" s="9" t="s">
        <v>322</v>
      </c>
      <c r="BY546" s="755">
        <v>114.2</v>
      </c>
      <c r="BZ546" s="9" t="s">
        <v>315</v>
      </c>
      <c r="CA546" s="755">
        <v>9.1</v>
      </c>
      <c r="CB546" s="9" t="s">
        <v>315</v>
      </c>
      <c r="CC546" s="755">
        <v>8.3000000000000007</v>
      </c>
      <c r="CD546" s="9" t="s">
        <v>315</v>
      </c>
      <c r="CE546" s="755">
        <v>79.400000000000006</v>
      </c>
      <c r="CF546" s="9" t="s">
        <v>323</v>
      </c>
      <c r="CG546" s="755">
        <v>63.9</v>
      </c>
      <c r="CH546" s="9" t="s">
        <v>323</v>
      </c>
      <c r="CI546" s="9"/>
      <c r="CJ546" s="9"/>
      <c r="CK546" s="9"/>
    </row>
    <row r="547" spans="1:89" s="98" customFormat="1" x14ac:dyDescent="0.25">
      <c r="A547" s="99">
        <v>10100382</v>
      </c>
      <c r="B547" s="99"/>
      <c r="C547" s="772">
        <v>2768</v>
      </c>
      <c r="D547" s="807">
        <v>0.05</v>
      </c>
      <c r="E547" s="772">
        <f t="shared" si="28"/>
        <v>2906</v>
      </c>
      <c r="F547" s="778">
        <v>1.1000000000000001</v>
      </c>
      <c r="G547" s="774">
        <f t="shared" si="29"/>
        <v>3197</v>
      </c>
      <c r="H547" s="776"/>
      <c r="I547" s="758"/>
      <c r="J547" s="776"/>
      <c r="K547" s="786"/>
      <c r="L547" s="9" t="s">
        <v>308</v>
      </c>
      <c r="M547" s="9" t="s">
        <v>3658</v>
      </c>
      <c r="N547" s="9" t="s">
        <v>309</v>
      </c>
      <c r="O547" s="9" t="s">
        <v>310</v>
      </c>
      <c r="P547" s="9" t="s">
        <v>624</v>
      </c>
      <c r="Q547" s="9" t="s">
        <v>625</v>
      </c>
      <c r="R547" s="9" t="s">
        <v>627</v>
      </c>
      <c r="S547" s="9" t="s">
        <v>314</v>
      </c>
      <c r="T547" s="98" t="s">
        <v>210</v>
      </c>
      <c r="U547" s="99" t="s">
        <v>737</v>
      </c>
      <c r="V547" s="99" t="s">
        <v>207</v>
      </c>
      <c r="W547" s="99" t="s">
        <v>636</v>
      </c>
      <c r="X547" s="99" t="s">
        <v>207</v>
      </c>
      <c r="Y547" s="99">
        <v>164</v>
      </c>
      <c r="Z547" s="99" t="s">
        <v>207</v>
      </c>
      <c r="AA547" s="9">
        <v>240</v>
      </c>
      <c r="AB547" s="99" t="s">
        <v>207</v>
      </c>
      <c r="AC547" s="9">
        <v>264</v>
      </c>
      <c r="AD547" s="9" t="s">
        <v>207</v>
      </c>
      <c r="AE547" s="9">
        <v>104</v>
      </c>
      <c r="AF547" s="9" t="s">
        <v>315</v>
      </c>
      <c r="AG547" s="14" t="s">
        <v>326</v>
      </c>
      <c r="AH547" s="14" t="s">
        <v>207</v>
      </c>
      <c r="AI547" s="14" t="s">
        <v>327</v>
      </c>
      <c r="AJ547" s="14" t="s">
        <v>207</v>
      </c>
      <c r="AK547" s="9">
        <v>5</v>
      </c>
      <c r="AL547" s="14" t="s">
        <v>207</v>
      </c>
      <c r="AM547" s="9">
        <v>5</v>
      </c>
      <c r="AN547" s="14" t="s">
        <v>207</v>
      </c>
      <c r="AO547" s="9">
        <v>5</v>
      </c>
      <c r="AP547" s="14" t="s">
        <v>207</v>
      </c>
      <c r="AQ547" s="9">
        <v>30</v>
      </c>
      <c r="AR547" s="14" t="s">
        <v>207</v>
      </c>
      <c r="AS547" s="9" t="s">
        <v>0</v>
      </c>
      <c r="AT547" s="9" t="s">
        <v>318</v>
      </c>
      <c r="AU547" s="9" t="s">
        <v>319</v>
      </c>
      <c r="AV547" s="9" t="s">
        <v>320</v>
      </c>
      <c r="AW547" s="9" t="s">
        <v>856</v>
      </c>
      <c r="AX547" s="9">
        <v>9010600000</v>
      </c>
      <c r="AY547" s="99">
        <v>310</v>
      </c>
      <c r="AZ547" s="12" t="s">
        <v>207</v>
      </c>
      <c r="BA547" s="99">
        <v>23</v>
      </c>
      <c r="BB547" s="12" t="s">
        <v>207</v>
      </c>
      <c r="BC547" s="99">
        <v>21</v>
      </c>
      <c r="BD547" s="12" t="s">
        <v>207</v>
      </c>
      <c r="BE547" s="99">
        <v>41</v>
      </c>
      <c r="BF547" s="12" t="s">
        <v>321</v>
      </c>
      <c r="BG547" s="654">
        <v>40.643999999999998</v>
      </c>
      <c r="BH547" s="12" t="s">
        <v>321</v>
      </c>
      <c r="BI547" s="99">
        <v>31</v>
      </c>
      <c r="BJ547" s="12" t="s">
        <v>321</v>
      </c>
      <c r="BK547" s="754">
        <v>0</v>
      </c>
      <c r="BL547" s="12" t="s">
        <v>321</v>
      </c>
      <c r="BM547" s="754">
        <v>0.14799999999999999</v>
      </c>
      <c r="BN547" s="12" t="s">
        <v>321</v>
      </c>
      <c r="BO547" s="754">
        <v>9.4960000000000004</v>
      </c>
      <c r="BP547" s="12" t="s">
        <v>321</v>
      </c>
      <c r="BQ547" s="754">
        <v>0</v>
      </c>
      <c r="BR547" s="12" t="s">
        <v>321</v>
      </c>
      <c r="BS547" s="654">
        <v>0</v>
      </c>
      <c r="BT547" s="12" t="s">
        <v>321</v>
      </c>
      <c r="BU547" s="654">
        <v>9.6440000000000001</v>
      </c>
      <c r="BV547" s="12" t="s">
        <v>321</v>
      </c>
      <c r="BW547" s="9">
        <v>0.15</v>
      </c>
      <c r="BX547" s="9" t="s">
        <v>322</v>
      </c>
      <c r="BY547" s="755">
        <v>122</v>
      </c>
      <c r="BZ547" s="9" t="s">
        <v>315</v>
      </c>
      <c r="CA547" s="755">
        <v>9.1</v>
      </c>
      <c r="CB547" s="9" t="s">
        <v>315</v>
      </c>
      <c r="CC547" s="755">
        <v>8.3000000000000007</v>
      </c>
      <c r="CD547" s="9" t="s">
        <v>315</v>
      </c>
      <c r="CE547" s="755">
        <v>86</v>
      </c>
      <c r="CF547" s="9" t="s">
        <v>323</v>
      </c>
      <c r="CG547" s="755">
        <v>68.3</v>
      </c>
      <c r="CH547" s="9" t="s">
        <v>323</v>
      </c>
      <c r="CI547" s="9"/>
      <c r="CJ547" s="9"/>
      <c r="CK547" s="9"/>
    </row>
    <row r="548" spans="1:89" s="98" customFormat="1" x14ac:dyDescent="0.25">
      <c r="A548" s="99">
        <v>10101174</v>
      </c>
      <c r="B548" s="99"/>
      <c r="C548" s="772">
        <v>2957</v>
      </c>
      <c r="D548" s="807">
        <v>0.05</v>
      </c>
      <c r="E548" s="772">
        <f t="shared" si="28"/>
        <v>3105</v>
      </c>
      <c r="F548" s="778">
        <v>1.1000000000000001</v>
      </c>
      <c r="G548" s="774">
        <f t="shared" si="29"/>
        <v>3416</v>
      </c>
      <c r="H548" s="776"/>
      <c r="I548" s="758"/>
      <c r="J548" s="776"/>
      <c r="K548" s="786"/>
      <c r="L548" s="9" t="s">
        <v>308</v>
      </c>
      <c r="M548" s="9" t="s">
        <v>3659</v>
      </c>
      <c r="N548" s="9" t="s">
        <v>309</v>
      </c>
      <c r="O548" s="9" t="s">
        <v>310</v>
      </c>
      <c r="P548" s="9" t="s">
        <v>624</v>
      </c>
      <c r="Q548" s="9" t="s">
        <v>625</v>
      </c>
      <c r="R548" s="9" t="s">
        <v>627</v>
      </c>
      <c r="S548" s="9" t="s">
        <v>314</v>
      </c>
      <c r="T548" s="98" t="s">
        <v>210</v>
      </c>
      <c r="U548" s="99">
        <v>141</v>
      </c>
      <c r="V548" s="99" t="s">
        <v>207</v>
      </c>
      <c r="W548" s="99">
        <v>250</v>
      </c>
      <c r="X548" s="99" t="s">
        <v>207</v>
      </c>
      <c r="Y548" s="99">
        <v>176</v>
      </c>
      <c r="Z548" s="99" t="s">
        <v>207</v>
      </c>
      <c r="AA548" s="9">
        <v>260</v>
      </c>
      <c r="AB548" s="99" t="s">
        <v>207</v>
      </c>
      <c r="AC548" s="9">
        <v>287</v>
      </c>
      <c r="AD548" s="9" t="s">
        <v>207</v>
      </c>
      <c r="AE548" s="9">
        <v>113</v>
      </c>
      <c r="AF548" s="9" t="s">
        <v>315</v>
      </c>
      <c r="AG548" s="14" t="s">
        <v>328</v>
      </c>
      <c r="AH548" s="14" t="s">
        <v>207</v>
      </c>
      <c r="AI548" s="14" t="s">
        <v>329</v>
      </c>
      <c r="AJ548" s="14" t="s">
        <v>207</v>
      </c>
      <c r="AK548" s="9">
        <v>5</v>
      </c>
      <c r="AL548" s="14" t="s">
        <v>207</v>
      </c>
      <c r="AM548" s="9">
        <v>5</v>
      </c>
      <c r="AN548" s="14" t="s">
        <v>207</v>
      </c>
      <c r="AO548" s="9">
        <v>5</v>
      </c>
      <c r="AP548" s="14" t="s">
        <v>207</v>
      </c>
      <c r="AQ548" s="9">
        <v>30</v>
      </c>
      <c r="AR548" s="14" t="s">
        <v>207</v>
      </c>
      <c r="AS548" s="9" t="s">
        <v>0</v>
      </c>
      <c r="AT548" s="9" t="s">
        <v>318</v>
      </c>
      <c r="AU548" s="9" t="s">
        <v>319</v>
      </c>
      <c r="AV548" s="9" t="s">
        <v>320</v>
      </c>
      <c r="AW548" s="9" t="s">
        <v>857</v>
      </c>
      <c r="AX548" s="9">
        <v>9010600000</v>
      </c>
      <c r="AY548" s="99">
        <v>330</v>
      </c>
      <c r="AZ548" s="12" t="s">
        <v>207</v>
      </c>
      <c r="BA548" s="99">
        <v>23</v>
      </c>
      <c r="BB548" s="12" t="s">
        <v>207</v>
      </c>
      <c r="BC548" s="99">
        <v>21</v>
      </c>
      <c r="BD548" s="12" t="s">
        <v>207</v>
      </c>
      <c r="BE548" s="99">
        <v>43</v>
      </c>
      <c r="BF548" s="12" t="s">
        <v>321</v>
      </c>
      <c r="BG548" s="654">
        <v>42.875999999999998</v>
      </c>
      <c r="BH548" s="12" t="s">
        <v>321</v>
      </c>
      <c r="BI548" s="99">
        <v>33</v>
      </c>
      <c r="BJ548" s="12" t="s">
        <v>321</v>
      </c>
      <c r="BK548" s="754">
        <v>0</v>
      </c>
      <c r="BL548" s="12" t="s">
        <v>321</v>
      </c>
      <c r="BM548" s="754">
        <v>0.14799999999999999</v>
      </c>
      <c r="BN548" s="12" t="s">
        <v>321</v>
      </c>
      <c r="BO548" s="754">
        <v>9.7279999999999998</v>
      </c>
      <c r="BP548" s="12" t="s">
        <v>321</v>
      </c>
      <c r="BQ548" s="754">
        <v>0</v>
      </c>
      <c r="BR548" s="12" t="s">
        <v>321</v>
      </c>
      <c r="BS548" s="654">
        <v>0</v>
      </c>
      <c r="BT548" s="12" t="s">
        <v>321</v>
      </c>
      <c r="BU548" s="654">
        <v>9.8759999999999994</v>
      </c>
      <c r="BV548" s="12" t="s">
        <v>321</v>
      </c>
      <c r="BW548" s="9">
        <v>0.16</v>
      </c>
      <c r="BX548" s="9" t="s">
        <v>322</v>
      </c>
      <c r="BY548" s="755">
        <v>129.9</v>
      </c>
      <c r="BZ548" s="9" t="s">
        <v>315</v>
      </c>
      <c r="CA548" s="755">
        <v>9.1</v>
      </c>
      <c r="CB548" s="9" t="s">
        <v>315</v>
      </c>
      <c r="CC548" s="755">
        <v>8.3000000000000007</v>
      </c>
      <c r="CD548" s="9" t="s">
        <v>315</v>
      </c>
      <c r="CE548" s="755">
        <v>90.4</v>
      </c>
      <c r="CF548" s="9" t="s">
        <v>323</v>
      </c>
      <c r="CG548" s="755">
        <v>72.8</v>
      </c>
      <c r="CH548" s="9" t="s">
        <v>323</v>
      </c>
      <c r="CI548" s="9"/>
      <c r="CJ548" s="9"/>
      <c r="CK548" s="9"/>
    </row>
    <row r="549" spans="1:89" s="98" customFormat="1" x14ac:dyDescent="0.25">
      <c r="A549" s="99">
        <v>10100383</v>
      </c>
      <c r="B549" s="99"/>
      <c r="C549" s="772">
        <v>3158</v>
      </c>
      <c r="D549" s="807">
        <v>0.05</v>
      </c>
      <c r="E549" s="772">
        <f t="shared" si="28"/>
        <v>3316</v>
      </c>
      <c r="F549" s="778">
        <v>1.1000000000000001</v>
      </c>
      <c r="G549" s="774">
        <f t="shared" si="29"/>
        <v>3648</v>
      </c>
      <c r="H549" s="776"/>
      <c r="I549" s="758"/>
      <c r="J549" s="776"/>
      <c r="K549" s="786"/>
      <c r="L549" s="9" t="s">
        <v>308</v>
      </c>
      <c r="M549" s="9" t="s">
        <v>3660</v>
      </c>
      <c r="N549" s="9" t="s">
        <v>309</v>
      </c>
      <c r="O549" s="9" t="s">
        <v>310</v>
      </c>
      <c r="P549" s="9" t="s">
        <v>624</v>
      </c>
      <c r="Q549" s="9" t="s">
        <v>625</v>
      </c>
      <c r="R549" s="9" t="s">
        <v>627</v>
      </c>
      <c r="S549" s="9" t="s">
        <v>314</v>
      </c>
      <c r="T549" s="98" t="s">
        <v>210</v>
      </c>
      <c r="U549" s="99" t="s">
        <v>738</v>
      </c>
      <c r="V549" s="99" t="s">
        <v>207</v>
      </c>
      <c r="W549" s="99" t="s">
        <v>638</v>
      </c>
      <c r="X549" s="99" t="s">
        <v>207</v>
      </c>
      <c r="Y549" s="99">
        <v>187</v>
      </c>
      <c r="Z549" s="99" t="s">
        <v>207</v>
      </c>
      <c r="AA549" s="9">
        <v>280</v>
      </c>
      <c r="AB549" s="99" t="s">
        <v>207</v>
      </c>
      <c r="AC549" s="9">
        <v>310</v>
      </c>
      <c r="AD549" s="9" t="s">
        <v>207</v>
      </c>
      <c r="AE549" s="9">
        <v>122</v>
      </c>
      <c r="AF549" s="9" t="s">
        <v>315</v>
      </c>
      <c r="AG549" s="14" t="s">
        <v>330</v>
      </c>
      <c r="AH549" s="14" t="s">
        <v>207</v>
      </c>
      <c r="AI549" s="14" t="s">
        <v>331</v>
      </c>
      <c r="AJ549" s="14" t="s">
        <v>207</v>
      </c>
      <c r="AK549" s="9">
        <v>5</v>
      </c>
      <c r="AL549" s="14" t="s">
        <v>207</v>
      </c>
      <c r="AM549" s="9">
        <v>5</v>
      </c>
      <c r="AN549" s="14" t="s">
        <v>207</v>
      </c>
      <c r="AO549" s="9">
        <v>5</v>
      </c>
      <c r="AP549" s="14" t="s">
        <v>207</v>
      </c>
      <c r="AQ549" s="9">
        <v>30</v>
      </c>
      <c r="AR549" s="14" t="s">
        <v>207</v>
      </c>
      <c r="AS549" s="9" t="s">
        <v>0</v>
      </c>
      <c r="AT549" s="9" t="s">
        <v>318</v>
      </c>
      <c r="AU549" s="9" t="s">
        <v>319</v>
      </c>
      <c r="AV549" s="9" t="s">
        <v>320</v>
      </c>
      <c r="AW549" s="9" t="s">
        <v>858</v>
      </c>
      <c r="AX549" s="9">
        <v>9010600000</v>
      </c>
      <c r="AY549" s="99">
        <v>350</v>
      </c>
      <c r="AZ549" s="12" t="s">
        <v>207</v>
      </c>
      <c r="BA549" s="99">
        <v>23</v>
      </c>
      <c r="BB549" s="12" t="s">
        <v>207</v>
      </c>
      <c r="BC549" s="99">
        <v>21</v>
      </c>
      <c r="BD549" s="12" t="s">
        <v>207</v>
      </c>
      <c r="BE549" s="99">
        <v>45</v>
      </c>
      <c r="BF549" s="12" t="s">
        <v>321</v>
      </c>
      <c r="BG549" s="654">
        <v>44.667999999999999</v>
      </c>
      <c r="BH549" s="12" t="s">
        <v>321</v>
      </c>
      <c r="BI549" s="99">
        <v>36</v>
      </c>
      <c r="BJ549" s="12" t="s">
        <v>321</v>
      </c>
      <c r="BK549" s="754">
        <v>0</v>
      </c>
      <c r="BL549" s="12" t="s">
        <v>321</v>
      </c>
      <c r="BM549" s="754">
        <v>0.14799999999999999</v>
      </c>
      <c r="BN549" s="12" t="s">
        <v>321</v>
      </c>
      <c r="BO549" s="754">
        <v>8.52</v>
      </c>
      <c r="BP549" s="12" t="s">
        <v>321</v>
      </c>
      <c r="BQ549" s="754">
        <v>0</v>
      </c>
      <c r="BR549" s="12" t="s">
        <v>321</v>
      </c>
      <c r="BS549" s="654">
        <v>0</v>
      </c>
      <c r="BT549" s="12" t="s">
        <v>321</v>
      </c>
      <c r="BU549" s="654">
        <v>8.6679999999999993</v>
      </c>
      <c r="BV549" s="12" t="s">
        <v>321</v>
      </c>
      <c r="BW549" s="9">
        <v>0.17</v>
      </c>
      <c r="BX549" s="9" t="s">
        <v>322</v>
      </c>
      <c r="BY549" s="755">
        <v>137.80000000000001</v>
      </c>
      <c r="BZ549" s="9" t="s">
        <v>315</v>
      </c>
      <c r="CA549" s="755">
        <v>9.1</v>
      </c>
      <c r="CB549" s="9" t="s">
        <v>315</v>
      </c>
      <c r="CC549" s="755">
        <v>8.3000000000000007</v>
      </c>
      <c r="CD549" s="9" t="s">
        <v>315</v>
      </c>
      <c r="CE549" s="755">
        <v>97</v>
      </c>
      <c r="CF549" s="9" t="s">
        <v>323</v>
      </c>
      <c r="CG549" s="755">
        <v>79.400000000000006</v>
      </c>
      <c r="CH549" s="9" t="s">
        <v>323</v>
      </c>
      <c r="CI549" s="9"/>
      <c r="CJ549" s="9"/>
      <c r="CK549" s="9"/>
    </row>
    <row r="550" spans="1:89" s="98" customFormat="1" x14ac:dyDescent="0.25">
      <c r="A550" s="99">
        <v>10100384</v>
      </c>
      <c r="B550" s="99"/>
      <c r="C550" s="772">
        <v>3369</v>
      </c>
      <c r="D550" s="807">
        <v>0.05</v>
      </c>
      <c r="E550" s="772">
        <f t="shared" si="28"/>
        <v>3537</v>
      </c>
      <c r="F550" s="778">
        <v>1.1000000000000001</v>
      </c>
      <c r="G550" s="774">
        <f t="shared" si="29"/>
        <v>3891</v>
      </c>
      <c r="H550" s="776"/>
      <c r="I550" s="758"/>
      <c r="J550" s="776"/>
      <c r="K550" s="786"/>
      <c r="L550" s="9" t="s">
        <v>308</v>
      </c>
      <c r="M550" s="9" t="s">
        <v>3661</v>
      </c>
      <c r="N550" s="9" t="s">
        <v>309</v>
      </c>
      <c r="O550" s="9" t="s">
        <v>310</v>
      </c>
      <c r="P550" s="9" t="s">
        <v>624</v>
      </c>
      <c r="Q550" s="9" t="s">
        <v>625</v>
      </c>
      <c r="R550" s="9" t="s">
        <v>627</v>
      </c>
      <c r="S550" s="9" t="s">
        <v>314</v>
      </c>
      <c r="T550" s="98" t="s">
        <v>210</v>
      </c>
      <c r="U550" s="99" t="s">
        <v>739</v>
      </c>
      <c r="V550" s="99" t="s">
        <v>207</v>
      </c>
      <c r="W550" s="99" t="s">
        <v>640</v>
      </c>
      <c r="X550" s="99" t="s">
        <v>207</v>
      </c>
      <c r="Y550" s="99">
        <v>198</v>
      </c>
      <c r="Z550" s="99" t="s">
        <v>207</v>
      </c>
      <c r="AA550" s="9">
        <v>300</v>
      </c>
      <c r="AB550" s="99" t="s">
        <v>207</v>
      </c>
      <c r="AC550" s="9">
        <v>333</v>
      </c>
      <c r="AD550" s="9" t="s">
        <v>207</v>
      </c>
      <c r="AE550" s="9">
        <v>131</v>
      </c>
      <c r="AF550" s="9" t="s">
        <v>315</v>
      </c>
      <c r="AG550" s="14" t="s">
        <v>332</v>
      </c>
      <c r="AH550" s="14" t="s">
        <v>207</v>
      </c>
      <c r="AI550" s="14" t="s">
        <v>333</v>
      </c>
      <c r="AJ550" s="14" t="s">
        <v>207</v>
      </c>
      <c r="AK550" s="9">
        <v>5</v>
      </c>
      <c r="AL550" s="14" t="s">
        <v>207</v>
      </c>
      <c r="AM550" s="9">
        <v>5</v>
      </c>
      <c r="AN550" s="14" t="s">
        <v>207</v>
      </c>
      <c r="AO550" s="9">
        <v>5</v>
      </c>
      <c r="AP550" s="14" t="s">
        <v>207</v>
      </c>
      <c r="AQ550" s="9">
        <v>30</v>
      </c>
      <c r="AR550" s="14" t="s">
        <v>207</v>
      </c>
      <c r="AS550" s="9" t="s">
        <v>0</v>
      </c>
      <c r="AT550" s="9" t="s">
        <v>318</v>
      </c>
      <c r="AU550" s="9" t="s">
        <v>319</v>
      </c>
      <c r="AV550" s="9" t="s">
        <v>320</v>
      </c>
      <c r="AW550" s="9" t="s">
        <v>859</v>
      </c>
      <c r="AX550" s="9">
        <v>9010600000</v>
      </c>
      <c r="AY550" s="99">
        <v>373</v>
      </c>
      <c r="AZ550" s="12" t="s">
        <v>207</v>
      </c>
      <c r="BA550" s="99">
        <v>30</v>
      </c>
      <c r="BB550" s="12" t="s">
        <v>207</v>
      </c>
      <c r="BC550" s="99">
        <v>33</v>
      </c>
      <c r="BD550" s="12" t="s">
        <v>207</v>
      </c>
      <c r="BE550" s="99">
        <v>76</v>
      </c>
      <c r="BF550" s="12" t="s">
        <v>321</v>
      </c>
      <c r="BG550" s="654">
        <v>75.599000000000004</v>
      </c>
      <c r="BH550" s="12" t="s">
        <v>321</v>
      </c>
      <c r="BI550" s="99">
        <v>38</v>
      </c>
      <c r="BJ550" s="12" t="s">
        <v>321</v>
      </c>
      <c r="BK550" s="754">
        <v>0</v>
      </c>
      <c r="BL550" s="12" t="s">
        <v>321</v>
      </c>
      <c r="BM550" s="754">
        <v>0.312</v>
      </c>
      <c r="BN550" s="12" t="s">
        <v>321</v>
      </c>
      <c r="BO550" s="754">
        <v>2.1800000000000002</v>
      </c>
      <c r="BP550" s="12" t="s">
        <v>321</v>
      </c>
      <c r="BQ550" s="754">
        <v>0.02</v>
      </c>
      <c r="BR550" s="12" t="s">
        <v>321</v>
      </c>
      <c r="BS550" s="654">
        <v>35.087000000000003</v>
      </c>
      <c r="BT550" s="12" t="s">
        <v>321</v>
      </c>
      <c r="BU550" s="654">
        <v>37.598999999999997</v>
      </c>
      <c r="BV550" s="12" t="s">
        <v>321</v>
      </c>
      <c r="BW550" s="9">
        <v>0.38</v>
      </c>
      <c r="BX550" s="9" t="s">
        <v>322</v>
      </c>
      <c r="BY550" s="755">
        <v>146.9</v>
      </c>
      <c r="BZ550" s="9" t="s">
        <v>315</v>
      </c>
      <c r="CA550" s="755">
        <v>11.8</v>
      </c>
      <c r="CB550" s="9" t="s">
        <v>315</v>
      </c>
      <c r="CC550" s="755">
        <v>13</v>
      </c>
      <c r="CD550" s="9" t="s">
        <v>315</v>
      </c>
      <c r="CE550" s="755">
        <v>169.8</v>
      </c>
      <c r="CF550" s="9" t="s">
        <v>323</v>
      </c>
      <c r="CG550" s="755">
        <v>83.8</v>
      </c>
      <c r="CH550" s="9" t="s">
        <v>323</v>
      </c>
      <c r="CI550" s="9"/>
      <c r="CJ550" s="9"/>
      <c r="CK550" s="9"/>
    </row>
    <row r="551" spans="1:89" s="98" customFormat="1" x14ac:dyDescent="0.25">
      <c r="A551" s="99">
        <v>10100385</v>
      </c>
      <c r="B551" s="99"/>
      <c r="C551" s="772">
        <v>3594</v>
      </c>
      <c r="D551" s="807">
        <v>0.05</v>
      </c>
      <c r="E551" s="772">
        <f t="shared" ref="E551:E614" si="30">ROUND(C551*(1+D551),0)</f>
        <v>3774</v>
      </c>
      <c r="F551" s="778">
        <v>1.1000000000000001</v>
      </c>
      <c r="G551" s="774">
        <f t="shared" ref="G551:G614" si="31">ROUND(E551*F551,0)</f>
        <v>4151</v>
      </c>
      <c r="H551" s="776"/>
      <c r="I551" s="758"/>
      <c r="J551" s="776"/>
      <c r="K551" s="786"/>
      <c r="L551" s="9" t="s">
        <v>308</v>
      </c>
      <c r="M551" s="9" t="s">
        <v>3662</v>
      </c>
      <c r="N551" s="9" t="s">
        <v>309</v>
      </c>
      <c r="O551" s="9" t="s">
        <v>310</v>
      </c>
      <c r="P551" s="9" t="s">
        <v>624</v>
      </c>
      <c r="Q551" s="9" t="s">
        <v>625</v>
      </c>
      <c r="R551" s="9" t="s">
        <v>627</v>
      </c>
      <c r="S551" s="9" t="s">
        <v>314</v>
      </c>
      <c r="T551" s="98" t="s">
        <v>210</v>
      </c>
      <c r="U551" s="99" t="s">
        <v>740</v>
      </c>
      <c r="V551" s="99" t="s">
        <v>207</v>
      </c>
      <c r="W551" s="99" t="s">
        <v>642</v>
      </c>
      <c r="X551" s="99" t="s">
        <v>207</v>
      </c>
      <c r="Y551" s="99">
        <v>209</v>
      </c>
      <c r="Z551" s="99" t="s">
        <v>207</v>
      </c>
      <c r="AA551" s="9">
        <v>320</v>
      </c>
      <c r="AB551" s="99" t="s">
        <v>207</v>
      </c>
      <c r="AC551" s="9">
        <v>355</v>
      </c>
      <c r="AD551" s="9" t="s">
        <v>207</v>
      </c>
      <c r="AE551" s="9">
        <v>140</v>
      </c>
      <c r="AF551" s="9" t="s">
        <v>315</v>
      </c>
      <c r="AG551" s="14" t="s">
        <v>334</v>
      </c>
      <c r="AH551" s="14" t="s">
        <v>207</v>
      </c>
      <c r="AI551" s="14" t="s">
        <v>335</v>
      </c>
      <c r="AJ551" s="14" t="s">
        <v>207</v>
      </c>
      <c r="AK551" s="9">
        <v>5</v>
      </c>
      <c r="AL551" s="14" t="s">
        <v>207</v>
      </c>
      <c r="AM551" s="9">
        <v>5</v>
      </c>
      <c r="AN551" s="14" t="s">
        <v>207</v>
      </c>
      <c r="AO551" s="9">
        <v>5</v>
      </c>
      <c r="AP551" s="14" t="s">
        <v>207</v>
      </c>
      <c r="AQ551" s="9">
        <v>30</v>
      </c>
      <c r="AR551" s="14" t="s">
        <v>207</v>
      </c>
      <c r="AS551" s="9" t="s">
        <v>0</v>
      </c>
      <c r="AT551" s="9" t="s">
        <v>318</v>
      </c>
      <c r="AU551" s="9" t="s">
        <v>319</v>
      </c>
      <c r="AV551" s="9" t="s">
        <v>320</v>
      </c>
      <c r="AW551" s="9" t="s">
        <v>860</v>
      </c>
      <c r="AX551" s="9">
        <v>9010600000</v>
      </c>
      <c r="AY551" s="99">
        <v>396</v>
      </c>
      <c r="AZ551" s="12" t="s">
        <v>207</v>
      </c>
      <c r="BA551" s="99">
        <v>30</v>
      </c>
      <c r="BB551" s="12" t="s">
        <v>207</v>
      </c>
      <c r="BC551" s="99">
        <v>33</v>
      </c>
      <c r="BD551" s="12" t="s">
        <v>207</v>
      </c>
      <c r="BE551" s="99">
        <v>80</v>
      </c>
      <c r="BF551" s="12" t="s">
        <v>321</v>
      </c>
      <c r="BG551" s="654">
        <v>79.266000000000005</v>
      </c>
      <c r="BH551" s="12" t="s">
        <v>321</v>
      </c>
      <c r="BI551" s="99">
        <v>40</v>
      </c>
      <c r="BJ551" s="12" t="s">
        <v>321</v>
      </c>
      <c r="BK551" s="754">
        <v>0</v>
      </c>
      <c r="BL551" s="12" t="s">
        <v>321</v>
      </c>
      <c r="BM551" s="754">
        <v>0.32100000000000001</v>
      </c>
      <c r="BN551" s="12" t="s">
        <v>321</v>
      </c>
      <c r="BO551" s="754">
        <v>2.1800000000000002</v>
      </c>
      <c r="BP551" s="12" t="s">
        <v>321</v>
      </c>
      <c r="BQ551" s="754">
        <v>0.02</v>
      </c>
      <c r="BR551" s="12" t="s">
        <v>321</v>
      </c>
      <c r="BS551" s="654">
        <v>36.744999999999997</v>
      </c>
      <c r="BT551" s="12" t="s">
        <v>321</v>
      </c>
      <c r="BU551" s="654">
        <v>39.265999999999998</v>
      </c>
      <c r="BV551" s="12" t="s">
        <v>321</v>
      </c>
      <c r="BW551" s="9">
        <v>0.4</v>
      </c>
      <c r="BX551" s="9" t="s">
        <v>322</v>
      </c>
      <c r="BY551" s="755">
        <v>155.9</v>
      </c>
      <c r="BZ551" s="9" t="s">
        <v>315</v>
      </c>
      <c r="CA551" s="755">
        <v>11.8</v>
      </c>
      <c r="CB551" s="9" t="s">
        <v>315</v>
      </c>
      <c r="CC551" s="755">
        <v>13</v>
      </c>
      <c r="CD551" s="9" t="s">
        <v>315</v>
      </c>
      <c r="CE551" s="755">
        <v>178.6</v>
      </c>
      <c r="CF551" s="9" t="s">
        <v>323</v>
      </c>
      <c r="CG551" s="755">
        <v>88.2</v>
      </c>
      <c r="CH551" s="9" t="s">
        <v>323</v>
      </c>
      <c r="CI551" s="9"/>
      <c r="CJ551" s="9"/>
      <c r="CK551" s="9"/>
    </row>
    <row r="552" spans="1:89" s="98" customFormat="1" x14ac:dyDescent="0.25">
      <c r="A552" s="99">
        <v>10100386</v>
      </c>
      <c r="B552" s="99"/>
      <c r="C552" s="772">
        <v>3830</v>
      </c>
      <c r="D552" s="807">
        <v>0.05</v>
      </c>
      <c r="E552" s="772">
        <f t="shared" si="30"/>
        <v>4022</v>
      </c>
      <c r="F552" s="778">
        <v>1.1000000000000001</v>
      </c>
      <c r="G552" s="774">
        <f t="shared" si="31"/>
        <v>4424</v>
      </c>
      <c r="H552" s="776"/>
      <c r="I552" s="758"/>
      <c r="J552" s="776"/>
      <c r="K552" s="786"/>
      <c r="L552" s="9" t="s">
        <v>308</v>
      </c>
      <c r="M552" s="9" t="s">
        <v>3663</v>
      </c>
      <c r="N552" s="9" t="s">
        <v>309</v>
      </c>
      <c r="O552" s="9" t="s">
        <v>310</v>
      </c>
      <c r="P552" s="9" t="s">
        <v>624</v>
      </c>
      <c r="Q552" s="9" t="s">
        <v>625</v>
      </c>
      <c r="R552" s="9" t="s">
        <v>627</v>
      </c>
      <c r="S552" s="9" t="s">
        <v>314</v>
      </c>
      <c r="T552" s="98" t="s">
        <v>210</v>
      </c>
      <c r="U552" s="99" t="s">
        <v>741</v>
      </c>
      <c r="V552" s="99" t="s">
        <v>207</v>
      </c>
      <c r="W552" s="99" t="s">
        <v>644</v>
      </c>
      <c r="X552" s="99" t="s">
        <v>207</v>
      </c>
      <c r="Y552" s="99">
        <v>221</v>
      </c>
      <c r="Z552" s="99" t="s">
        <v>207</v>
      </c>
      <c r="AA552" s="9">
        <v>340</v>
      </c>
      <c r="AB552" s="99" t="s">
        <v>207</v>
      </c>
      <c r="AC552" s="9">
        <v>379</v>
      </c>
      <c r="AD552" s="9" t="s">
        <v>207</v>
      </c>
      <c r="AE552" s="9">
        <v>149</v>
      </c>
      <c r="AF552" s="9" t="s">
        <v>315</v>
      </c>
      <c r="AG552" s="14" t="s">
        <v>336</v>
      </c>
      <c r="AH552" s="14" t="s">
        <v>207</v>
      </c>
      <c r="AI552" s="14" t="s">
        <v>337</v>
      </c>
      <c r="AJ552" s="14" t="s">
        <v>207</v>
      </c>
      <c r="AK552" s="9">
        <v>5</v>
      </c>
      <c r="AL552" s="14" t="s">
        <v>207</v>
      </c>
      <c r="AM552" s="9">
        <v>5</v>
      </c>
      <c r="AN552" s="14" t="s">
        <v>207</v>
      </c>
      <c r="AO552" s="9">
        <v>5</v>
      </c>
      <c r="AP552" s="14" t="s">
        <v>207</v>
      </c>
      <c r="AQ552" s="9">
        <v>30</v>
      </c>
      <c r="AR552" s="14" t="s">
        <v>207</v>
      </c>
      <c r="AS552" s="9" t="s">
        <v>0</v>
      </c>
      <c r="AT552" s="9" t="s">
        <v>318</v>
      </c>
      <c r="AU552" s="9" t="s">
        <v>319</v>
      </c>
      <c r="AV552" s="9" t="s">
        <v>320</v>
      </c>
      <c r="AW552" s="9" t="s">
        <v>861</v>
      </c>
      <c r="AX552" s="9">
        <v>9010600000</v>
      </c>
      <c r="AY552" s="99">
        <v>419</v>
      </c>
      <c r="AZ552" s="12" t="s">
        <v>207</v>
      </c>
      <c r="BA552" s="99">
        <v>30</v>
      </c>
      <c r="BB552" s="12" t="s">
        <v>207</v>
      </c>
      <c r="BC552" s="99">
        <v>33</v>
      </c>
      <c r="BD552" s="12" t="s">
        <v>207</v>
      </c>
      <c r="BE552" s="99">
        <v>84</v>
      </c>
      <c r="BF552" s="12" t="s">
        <v>321</v>
      </c>
      <c r="BG552" s="654">
        <v>83.906000000000006</v>
      </c>
      <c r="BH552" s="12" t="s">
        <v>321</v>
      </c>
      <c r="BI552" s="99">
        <v>43</v>
      </c>
      <c r="BJ552" s="12" t="s">
        <v>321</v>
      </c>
      <c r="BK552" s="754">
        <v>0</v>
      </c>
      <c r="BL552" s="12" t="s">
        <v>321</v>
      </c>
      <c r="BM552" s="754">
        <v>0.375</v>
      </c>
      <c r="BN552" s="12" t="s">
        <v>321</v>
      </c>
      <c r="BO552" s="754">
        <v>2.1800000000000002</v>
      </c>
      <c r="BP552" s="12" t="s">
        <v>321</v>
      </c>
      <c r="BQ552" s="754">
        <v>0.02</v>
      </c>
      <c r="BR552" s="12" t="s">
        <v>321</v>
      </c>
      <c r="BS552" s="654">
        <v>38.331000000000003</v>
      </c>
      <c r="BT552" s="12" t="s">
        <v>321</v>
      </c>
      <c r="BU552" s="654">
        <v>40.905999999999999</v>
      </c>
      <c r="BV552" s="12" t="s">
        <v>321</v>
      </c>
      <c r="BW552" s="9">
        <v>0.42</v>
      </c>
      <c r="BX552" s="9" t="s">
        <v>322</v>
      </c>
      <c r="BY552" s="755">
        <v>165</v>
      </c>
      <c r="BZ552" s="9" t="s">
        <v>315</v>
      </c>
      <c r="CA552" s="755">
        <v>11.8</v>
      </c>
      <c r="CB552" s="9" t="s">
        <v>315</v>
      </c>
      <c r="CC552" s="755">
        <v>13</v>
      </c>
      <c r="CD552" s="9" t="s">
        <v>315</v>
      </c>
      <c r="CE552" s="755">
        <v>191.8</v>
      </c>
      <c r="CF552" s="9" t="s">
        <v>323</v>
      </c>
      <c r="CG552" s="755">
        <v>94.8</v>
      </c>
      <c r="CH552" s="9" t="s">
        <v>323</v>
      </c>
      <c r="CI552" s="9"/>
      <c r="CJ552" s="9"/>
      <c r="CK552" s="9"/>
    </row>
    <row r="553" spans="1:89" s="98" customFormat="1" x14ac:dyDescent="0.25">
      <c r="A553" s="99">
        <v>10100512</v>
      </c>
      <c r="B553" s="99"/>
      <c r="C553" s="772">
        <v>4078</v>
      </c>
      <c r="D553" s="807">
        <v>0.05</v>
      </c>
      <c r="E553" s="772">
        <f t="shared" si="30"/>
        <v>4282</v>
      </c>
      <c r="F553" s="778">
        <v>1.1000000000000001</v>
      </c>
      <c r="G553" s="774">
        <f t="shared" si="31"/>
        <v>4710</v>
      </c>
      <c r="H553" s="776"/>
      <c r="I553" s="758"/>
      <c r="J553" s="776"/>
      <c r="K553" s="786"/>
      <c r="L553" s="9" t="s">
        <v>308</v>
      </c>
      <c r="M553" s="9" t="s">
        <v>3664</v>
      </c>
      <c r="N553" s="9" t="s">
        <v>309</v>
      </c>
      <c r="O553" s="9" t="s">
        <v>310</v>
      </c>
      <c r="P553" s="9" t="s">
        <v>624</v>
      </c>
      <c r="Q553" s="9" t="s">
        <v>625</v>
      </c>
      <c r="R553" s="9" t="s">
        <v>627</v>
      </c>
      <c r="S553" s="9" t="s">
        <v>314</v>
      </c>
      <c r="T553" s="98" t="s">
        <v>210</v>
      </c>
      <c r="U553" s="99" t="s">
        <v>742</v>
      </c>
      <c r="V553" s="99" t="s">
        <v>207</v>
      </c>
      <c r="W553" s="99" t="s">
        <v>646</v>
      </c>
      <c r="X553" s="99" t="s">
        <v>207</v>
      </c>
      <c r="Y553" s="99">
        <v>232</v>
      </c>
      <c r="Z553" s="99" t="s">
        <v>207</v>
      </c>
      <c r="AA553" s="9">
        <v>360</v>
      </c>
      <c r="AB553" s="99" t="s">
        <v>207</v>
      </c>
      <c r="AC553" s="9">
        <v>402</v>
      </c>
      <c r="AD553" s="9" t="s">
        <v>207</v>
      </c>
      <c r="AE553" s="9">
        <v>158</v>
      </c>
      <c r="AF553" s="9" t="s">
        <v>315</v>
      </c>
      <c r="AG553" s="14" t="s">
        <v>338</v>
      </c>
      <c r="AH553" s="14" t="s">
        <v>207</v>
      </c>
      <c r="AI553" s="14" t="s">
        <v>339</v>
      </c>
      <c r="AJ553" s="14" t="s">
        <v>207</v>
      </c>
      <c r="AK553" s="9">
        <v>5</v>
      </c>
      <c r="AL553" s="14" t="s">
        <v>207</v>
      </c>
      <c r="AM553" s="9">
        <v>5</v>
      </c>
      <c r="AN553" s="14" t="s">
        <v>207</v>
      </c>
      <c r="AO553" s="9">
        <v>5</v>
      </c>
      <c r="AP553" s="14" t="s">
        <v>207</v>
      </c>
      <c r="AQ553" s="9">
        <v>30</v>
      </c>
      <c r="AR553" s="14" t="s">
        <v>207</v>
      </c>
      <c r="AS553" s="9" t="s">
        <v>0</v>
      </c>
      <c r="AT553" s="9" t="s">
        <v>318</v>
      </c>
      <c r="AU553" s="9" t="s">
        <v>319</v>
      </c>
      <c r="AV553" s="9" t="s">
        <v>320</v>
      </c>
      <c r="AW553" s="9" t="s">
        <v>862</v>
      </c>
      <c r="AX553" s="9">
        <v>9010600000</v>
      </c>
      <c r="AY553" s="99">
        <v>434</v>
      </c>
      <c r="AZ553" s="12" t="s">
        <v>207</v>
      </c>
      <c r="BA553" s="99">
        <v>30</v>
      </c>
      <c r="BB553" s="12" t="s">
        <v>207</v>
      </c>
      <c r="BC553" s="99">
        <v>33</v>
      </c>
      <c r="BD553" s="12" t="s">
        <v>207</v>
      </c>
      <c r="BE553" s="99">
        <v>89</v>
      </c>
      <c r="BF553" s="12" t="s">
        <v>321</v>
      </c>
      <c r="BG553" s="654">
        <v>88.787999999999997</v>
      </c>
      <c r="BH553" s="12" t="s">
        <v>321</v>
      </c>
      <c r="BI553" s="99">
        <v>46</v>
      </c>
      <c r="BJ553" s="12" t="s">
        <v>321</v>
      </c>
      <c r="BK553" s="754">
        <v>0</v>
      </c>
      <c r="BL553" s="12" t="s">
        <v>321</v>
      </c>
      <c r="BM553" s="754">
        <v>0.35499999999999998</v>
      </c>
      <c r="BN553" s="12" t="s">
        <v>321</v>
      </c>
      <c r="BO553" s="754">
        <v>3</v>
      </c>
      <c r="BP553" s="12" t="s">
        <v>321</v>
      </c>
      <c r="BQ553" s="754">
        <v>0.02</v>
      </c>
      <c r="BR553" s="12" t="s">
        <v>321</v>
      </c>
      <c r="BS553" s="654">
        <v>39.412999999999997</v>
      </c>
      <c r="BT553" s="12" t="s">
        <v>321</v>
      </c>
      <c r="BU553" s="654">
        <v>42.787999999999997</v>
      </c>
      <c r="BV553" s="12" t="s">
        <v>321</v>
      </c>
      <c r="BW553" s="9">
        <v>0.44</v>
      </c>
      <c r="BX553" s="9" t="s">
        <v>322</v>
      </c>
      <c r="BY553" s="755">
        <v>170.9</v>
      </c>
      <c r="BZ553" s="9" t="s">
        <v>315</v>
      </c>
      <c r="CA553" s="755">
        <v>11.8</v>
      </c>
      <c r="CB553" s="9" t="s">
        <v>315</v>
      </c>
      <c r="CC553" s="755">
        <v>13</v>
      </c>
      <c r="CD553" s="9" t="s">
        <v>315</v>
      </c>
      <c r="CE553" s="755">
        <v>202.8</v>
      </c>
      <c r="CF553" s="9" t="s">
        <v>323</v>
      </c>
      <c r="CG553" s="755">
        <v>101.4</v>
      </c>
      <c r="CH553" s="9" t="s">
        <v>323</v>
      </c>
      <c r="CI553" s="9"/>
      <c r="CJ553" s="9"/>
      <c r="CK553" s="9"/>
    </row>
    <row r="554" spans="1:89" s="98" customFormat="1" x14ac:dyDescent="0.25">
      <c r="A554" s="99">
        <v>10100513</v>
      </c>
      <c r="B554" s="99"/>
      <c r="C554" s="772">
        <v>4338</v>
      </c>
      <c r="D554" s="807">
        <v>0.05</v>
      </c>
      <c r="E554" s="772">
        <f t="shared" si="30"/>
        <v>4555</v>
      </c>
      <c r="F554" s="778">
        <v>1.1000000000000001</v>
      </c>
      <c r="G554" s="774">
        <f t="shared" si="31"/>
        <v>5011</v>
      </c>
      <c r="H554" s="776"/>
      <c r="I554" s="758"/>
      <c r="J554" s="776"/>
      <c r="K554" s="786"/>
      <c r="L554" s="9" t="s">
        <v>308</v>
      </c>
      <c r="M554" s="9" t="s">
        <v>3665</v>
      </c>
      <c r="N554" s="9" t="s">
        <v>309</v>
      </c>
      <c r="O554" s="9" t="s">
        <v>310</v>
      </c>
      <c r="P554" s="9" t="s">
        <v>624</v>
      </c>
      <c r="Q554" s="9" t="s">
        <v>625</v>
      </c>
      <c r="R554" s="9" t="s">
        <v>627</v>
      </c>
      <c r="S554" s="9" t="s">
        <v>314</v>
      </c>
      <c r="T554" s="98" t="s">
        <v>210</v>
      </c>
      <c r="U554" s="99" t="s">
        <v>743</v>
      </c>
      <c r="V554" s="99" t="s">
        <v>207</v>
      </c>
      <c r="W554" s="99" t="s">
        <v>650</v>
      </c>
      <c r="X554" s="99" t="s">
        <v>207</v>
      </c>
      <c r="Y554" s="99">
        <v>243</v>
      </c>
      <c r="Z554" s="99" t="s">
        <v>207</v>
      </c>
      <c r="AA554" s="9">
        <v>380</v>
      </c>
      <c r="AB554" s="99" t="s">
        <v>207</v>
      </c>
      <c r="AC554" s="9">
        <v>424</v>
      </c>
      <c r="AD554" s="9" t="s">
        <v>207</v>
      </c>
      <c r="AE554" s="9">
        <v>167</v>
      </c>
      <c r="AF554" s="9" t="s">
        <v>315</v>
      </c>
      <c r="AG554" s="14" t="s">
        <v>340</v>
      </c>
      <c r="AH554" s="14" t="s">
        <v>207</v>
      </c>
      <c r="AI554" s="14" t="s">
        <v>341</v>
      </c>
      <c r="AJ554" s="14" t="s">
        <v>207</v>
      </c>
      <c r="AK554" s="9">
        <v>5</v>
      </c>
      <c r="AL554" s="14" t="s">
        <v>207</v>
      </c>
      <c r="AM554" s="9">
        <v>5</v>
      </c>
      <c r="AN554" s="14" t="s">
        <v>207</v>
      </c>
      <c r="AO554" s="9">
        <v>5</v>
      </c>
      <c r="AP554" s="14" t="s">
        <v>207</v>
      </c>
      <c r="AQ554" s="9">
        <v>30</v>
      </c>
      <c r="AR554" s="14" t="s">
        <v>207</v>
      </c>
      <c r="AS554" s="9" t="s">
        <v>0</v>
      </c>
      <c r="AT554" s="9" t="s">
        <v>318</v>
      </c>
      <c r="AU554" s="9" t="s">
        <v>319</v>
      </c>
      <c r="AV554" s="9" t="s">
        <v>320</v>
      </c>
      <c r="AW554" s="9" t="s">
        <v>863</v>
      </c>
      <c r="AX554" s="9">
        <v>9010600000</v>
      </c>
      <c r="AY554" s="99">
        <v>452</v>
      </c>
      <c r="AZ554" s="12" t="s">
        <v>207</v>
      </c>
      <c r="BA554" s="99">
        <v>30</v>
      </c>
      <c r="BB554" s="12" t="s">
        <v>207</v>
      </c>
      <c r="BC554" s="99">
        <v>33</v>
      </c>
      <c r="BD554" s="12" t="s">
        <v>207</v>
      </c>
      <c r="BE554" s="99">
        <v>93</v>
      </c>
      <c r="BF554" s="12" t="s">
        <v>321</v>
      </c>
      <c r="BG554" s="654">
        <v>92.257000000000005</v>
      </c>
      <c r="BH554" s="12" t="s">
        <v>321</v>
      </c>
      <c r="BI554" s="99">
        <v>48</v>
      </c>
      <c r="BJ554" s="12" t="s">
        <v>321</v>
      </c>
      <c r="BK554" s="754">
        <v>0</v>
      </c>
      <c r="BL554" s="12" t="s">
        <v>321</v>
      </c>
      <c r="BM554" s="754">
        <v>0.38200000000000001</v>
      </c>
      <c r="BN554" s="12" t="s">
        <v>321</v>
      </c>
      <c r="BO554" s="754">
        <v>3</v>
      </c>
      <c r="BP554" s="12" t="s">
        <v>321</v>
      </c>
      <c r="BQ554" s="754">
        <v>0.02</v>
      </c>
      <c r="BR554" s="12" t="s">
        <v>321</v>
      </c>
      <c r="BS554" s="654">
        <v>40.854999999999997</v>
      </c>
      <c r="BT554" s="12" t="s">
        <v>321</v>
      </c>
      <c r="BU554" s="654">
        <v>44.256999999999998</v>
      </c>
      <c r="BV554" s="12" t="s">
        <v>321</v>
      </c>
      <c r="BW554" s="9">
        <v>0.46</v>
      </c>
      <c r="BX554" s="9" t="s">
        <v>322</v>
      </c>
      <c r="BY554" s="755">
        <v>178</v>
      </c>
      <c r="BZ554" s="9" t="s">
        <v>315</v>
      </c>
      <c r="CA554" s="755">
        <v>11.8</v>
      </c>
      <c r="CB554" s="9" t="s">
        <v>315</v>
      </c>
      <c r="CC554" s="755">
        <v>13</v>
      </c>
      <c r="CD554" s="9" t="s">
        <v>315</v>
      </c>
      <c r="CE554" s="755">
        <v>211.6</v>
      </c>
      <c r="CF554" s="9" t="s">
        <v>323</v>
      </c>
      <c r="CG554" s="755">
        <v>105.8</v>
      </c>
      <c r="CH554" s="9" t="s">
        <v>323</v>
      </c>
      <c r="CI554" s="9"/>
      <c r="CJ554" s="9"/>
      <c r="CK554" s="9"/>
    </row>
    <row r="555" spans="1:89" s="98" customFormat="1" x14ac:dyDescent="0.25">
      <c r="A555" s="99">
        <v>10103537</v>
      </c>
      <c r="B555" s="99"/>
      <c r="C555" s="772">
        <v>1110</v>
      </c>
      <c r="D555" s="807">
        <v>0.05</v>
      </c>
      <c r="E555" s="772">
        <f t="shared" si="30"/>
        <v>1166</v>
      </c>
      <c r="F555" s="778">
        <v>1.1000000000000001</v>
      </c>
      <c r="G555" s="774">
        <f t="shared" si="31"/>
        <v>1283</v>
      </c>
      <c r="H555" s="776"/>
      <c r="I555" s="758"/>
      <c r="J555" s="776"/>
      <c r="K555" s="786"/>
      <c r="L555" s="9" t="s">
        <v>308</v>
      </c>
      <c r="M555" s="9" t="s">
        <v>3666</v>
      </c>
      <c r="N555" s="9" t="s">
        <v>397</v>
      </c>
      <c r="O555" s="9" t="s">
        <v>310</v>
      </c>
      <c r="P555" s="9" t="s">
        <v>624</v>
      </c>
      <c r="Q555" s="9" t="s">
        <v>874</v>
      </c>
      <c r="R555" s="9" t="s">
        <v>876</v>
      </c>
      <c r="S555" s="9" t="s">
        <v>348</v>
      </c>
      <c r="T555" s="98" t="s">
        <v>204</v>
      </c>
      <c r="U555" s="99" t="s">
        <v>631</v>
      </c>
      <c r="V555" s="99" t="s">
        <v>207</v>
      </c>
      <c r="W555" s="99" t="s">
        <v>632</v>
      </c>
      <c r="X555" s="99" t="s">
        <v>207</v>
      </c>
      <c r="Y555" s="99">
        <v>129</v>
      </c>
      <c r="Z555" s="99" t="s">
        <v>207</v>
      </c>
      <c r="AA555" s="631" t="s">
        <v>202</v>
      </c>
      <c r="AB555" s="99" t="s">
        <v>207</v>
      </c>
      <c r="AC555" s="9">
        <v>224</v>
      </c>
      <c r="AD555" s="9" t="s">
        <v>207</v>
      </c>
      <c r="AE555" s="9">
        <v>88</v>
      </c>
      <c r="AF555" s="9" t="s">
        <v>315</v>
      </c>
      <c r="AG555" s="14" t="s">
        <v>349</v>
      </c>
      <c r="AH555" s="14" t="s">
        <v>207</v>
      </c>
      <c r="AI555" s="14" t="s">
        <v>350</v>
      </c>
      <c r="AJ555" s="14" t="s">
        <v>207</v>
      </c>
      <c r="AK555" s="9">
        <v>5</v>
      </c>
      <c r="AL555" s="14" t="s">
        <v>207</v>
      </c>
      <c r="AM555" s="9">
        <v>5</v>
      </c>
      <c r="AN555" s="14" t="s">
        <v>207</v>
      </c>
      <c r="AO555" s="9">
        <v>5</v>
      </c>
      <c r="AP555" s="14" t="s">
        <v>207</v>
      </c>
      <c r="AQ555" s="9">
        <v>5</v>
      </c>
      <c r="AR555" s="14" t="s">
        <v>207</v>
      </c>
      <c r="AS555" s="9" t="s">
        <v>0</v>
      </c>
      <c r="AT555" s="9" t="s">
        <v>318</v>
      </c>
      <c r="AU555" s="9" t="s">
        <v>376</v>
      </c>
      <c r="AV555" s="9" t="s">
        <v>320</v>
      </c>
      <c r="AW555" s="9" t="s">
        <v>877</v>
      </c>
      <c r="AX555" s="9">
        <v>9010600000</v>
      </c>
      <c r="AY555" s="99">
        <v>250</v>
      </c>
      <c r="AZ555" s="12" t="s">
        <v>207</v>
      </c>
      <c r="BA555" s="99">
        <v>23</v>
      </c>
      <c r="BB555" s="12" t="s">
        <v>207</v>
      </c>
      <c r="BC555" s="99">
        <v>21</v>
      </c>
      <c r="BD555" s="12" t="s">
        <v>207</v>
      </c>
      <c r="BE555" s="99">
        <v>28</v>
      </c>
      <c r="BF555" s="12" t="s">
        <v>321</v>
      </c>
      <c r="BG555" s="654">
        <v>27.369</v>
      </c>
      <c r="BH555" s="12" t="s">
        <v>321</v>
      </c>
      <c r="BI555" s="99">
        <v>21</v>
      </c>
      <c r="BJ555" s="12" t="s">
        <v>321</v>
      </c>
      <c r="BK555" s="754">
        <v>0</v>
      </c>
      <c r="BL555" s="12" t="s">
        <v>321</v>
      </c>
      <c r="BM555" s="754">
        <v>0.129</v>
      </c>
      <c r="BN555" s="12" t="s">
        <v>321</v>
      </c>
      <c r="BO555" s="754">
        <v>6.24</v>
      </c>
      <c r="BP555" s="12" t="s">
        <v>321</v>
      </c>
      <c r="BQ555" s="754">
        <v>0</v>
      </c>
      <c r="BR555" s="12" t="s">
        <v>321</v>
      </c>
      <c r="BS555" s="654">
        <v>0</v>
      </c>
      <c r="BT555" s="12" t="s">
        <v>321</v>
      </c>
      <c r="BU555" s="654">
        <v>6.3689999999999998</v>
      </c>
      <c r="BV555" s="12" t="s">
        <v>321</v>
      </c>
      <c r="BW555" s="9">
        <v>0.12</v>
      </c>
      <c r="BX555" s="9" t="s">
        <v>322</v>
      </c>
      <c r="BY555" s="755">
        <v>98.4</v>
      </c>
      <c r="BZ555" s="9" t="s">
        <v>315</v>
      </c>
      <c r="CA555" s="755">
        <v>9.1</v>
      </c>
      <c r="CB555" s="9" t="s">
        <v>315</v>
      </c>
      <c r="CC555" s="755">
        <v>8.3000000000000007</v>
      </c>
      <c r="CD555" s="9" t="s">
        <v>315</v>
      </c>
      <c r="CE555" s="755">
        <v>59.5</v>
      </c>
      <c r="CF555" s="9" t="s">
        <v>323</v>
      </c>
      <c r="CG555" s="755">
        <v>46.3</v>
      </c>
      <c r="CH555" s="9" t="s">
        <v>323</v>
      </c>
      <c r="CI555" s="9"/>
      <c r="CJ555" s="9"/>
      <c r="CK555" s="9"/>
    </row>
    <row r="556" spans="1:89" s="98" customFormat="1" x14ac:dyDescent="0.25">
      <c r="A556" s="99">
        <v>10103538</v>
      </c>
      <c r="B556" s="99"/>
      <c r="C556" s="772">
        <v>1239</v>
      </c>
      <c r="D556" s="807">
        <v>0.05</v>
      </c>
      <c r="E556" s="772">
        <f t="shared" si="30"/>
        <v>1301</v>
      </c>
      <c r="F556" s="778">
        <v>1.1000000000000001</v>
      </c>
      <c r="G556" s="774">
        <f t="shared" si="31"/>
        <v>1431</v>
      </c>
      <c r="H556" s="776"/>
      <c r="I556" s="758"/>
      <c r="J556" s="776"/>
      <c r="K556" s="786"/>
      <c r="L556" s="9" t="s">
        <v>308</v>
      </c>
      <c r="M556" s="9" t="s">
        <v>3667</v>
      </c>
      <c r="N556" s="9" t="s">
        <v>397</v>
      </c>
      <c r="O556" s="9" t="s">
        <v>310</v>
      </c>
      <c r="P556" s="9" t="s">
        <v>624</v>
      </c>
      <c r="Q556" s="9" t="s">
        <v>874</v>
      </c>
      <c r="R556" s="9" t="s">
        <v>876</v>
      </c>
      <c r="S556" s="9" t="s">
        <v>348</v>
      </c>
      <c r="T556" s="98" t="s">
        <v>204</v>
      </c>
      <c r="U556" s="99" t="s">
        <v>633</v>
      </c>
      <c r="V556" s="99" t="s">
        <v>207</v>
      </c>
      <c r="W556" s="99" t="s">
        <v>634</v>
      </c>
      <c r="X556" s="99" t="s">
        <v>207</v>
      </c>
      <c r="Y556" s="99">
        <v>141</v>
      </c>
      <c r="Z556" s="99" t="s">
        <v>207</v>
      </c>
      <c r="AA556" s="631" t="s">
        <v>574</v>
      </c>
      <c r="AB556" s="99" t="s">
        <v>207</v>
      </c>
      <c r="AC556" s="9">
        <v>248</v>
      </c>
      <c r="AD556" s="9" t="s">
        <v>207</v>
      </c>
      <c r="AE556" s="9">
        <v>98</v>
      </c>
      <c r="AF556" s="9" t="s">
        <v>315</v>
      </c>
      <c r="AG556" s="14" t="s">
        <v>351</v>
      </c>
      <c r="AH556" s="14" t="s">
        <v>207</v>
      </c>
      <c r="AI556" s="14" t="s">
        <v>352</v>
      </c>
      <c r="AJ556" s="14" t="s">
        <v>207</v>
      </c>
      <c r="AK556" s="9">
        <v>5</v>
      </c>
      <c r="AL556" s="14" t="s">
        <v>207</v>
      </c>
      <c r="AM556" s="9">
        <v>5</v>
      </c>
      <c r="AN556" s="14" t="s">
        <v>207</v>
      </c>
      <c r="AO556" s="9">
        <v>5</v>
      </c>
      <c r="AP556" s="14" t="s">
        <v>207</v>
      </c>
      <c r="AQ556" s="9">
        <v>5</v>
      </c>
      <c r="AR556" s="14" t="s">
        <v>207</v>
      </c>
      <c r="AS556" s="9" t="s">
        <v>0</v>
      </c>
      <c r="AT556" s="9" t="s">
        <v>318</v>
      </c>
      <c r="AU556" s="9" t="s">
        <v>376</v>
      </c>
      <c r="AV556" s="9" t="s">
        <v>320</v>
      </c>
      <c r="AW556" s="9" t="s">
        <v>878</v>
      </c>
      <c r="AX556" s="9">
        <v>9010600000</v>
      </c>
      <c r="AY556" s="99">
        <v>270</v>
      </c>
      <c r="AZ556" s="12" t="s">
        <v>207</v>
      </c>
      <c r="BA556" s="99">
        <v>23</v>
      </c>
      <c r="BB556" s="12" t="s">
        <v>207</v>
      </c>
      <c r="BC556" s="99">
        <v>21</v>
      </c>
      <c r="BD556" s="12" t="s">
        <v>207</v>
      </c>
      <c r="BE556" s="99">
        <v>31</v>
      </c>
      <c r="BF556" s="12" t="s">
        <v>321</v>
      </c>
      <c r="BG556" s="654">
        <v>30.841000000000001</v>
      </c>
      <c r="BH556" s="12" t="s">
        <v>321</v>
      </c>
      <c r="BI556" s="99">
        <v>23</v>
      </c>
      <c r="BJ556" s="12" t="s">
        <v>321</v>
      </c>
      <c r="BK556" s="754">
        <v>0</v>
      </c>
      <c r="BL556" s="12" t="s">
        <v>321</v>
      </c>
      <c r="BM556" s="754">
        <v>0.129</v>
      </c>
      <c r="BN556" s="12" t="s">
        <v>321</v>
      </c>
      <c r="BO556" s="754">
        <v>7.7119999999999997</v>
      </c>
      <c r="BP556" s="12" t="s">
        <v>321</v>
      </c>
      <c r="BQ556" s="754">
        <v>0</v>
      </c>
      <c r="BR556" s="12" t="s">
        <v>321</v>
      </c>
      <c r="BS556" s="654">
        <v>0</v>
      </c>
      <c r="BT556" s="12" t="s">
        <v>321</v>
      </c>
      <c r="BU556" s="654">
        <v>7.8410000000000002</v>
      </c>
      <c r="BV556" s="12" t="s">
        <v>321</v>
      </c>
      <c r="BW556" s="9">
        <v>0.13</v>
      </c>
      <c r="BX556" s="9" t="s">
        <v>322</v>
      </c>
      <c r="BY556" s="755">
        <v>106.3</v>
      </c>
      <c r="BZ556" s="9" t="s">
        <v>315</v>
      </c>
      <c r="CA556" s="755">
        <v>9.1</v>
      </c>
      <c r="CB556" s="9" t="s">
        <v>315</v>
      </c>
      <c r="CC556" s="755">
        <v>8.3000000000000007</v>
      </c>
      <c r="CD556" s="9" t="s">
        <v>315</v>
      </c>
      <c r="CE556" s="755">
        <v>63.9</v>
      </c>
      <c r="CF556" s="9" t="s">
        <v>323</v>
      </c>
      <c r="CG556" s="755">
        <v>50.7</v>
      </c>
      <c r="CH556" s="9" t="s">
        <v>323</v>
      </c>
      <c r="CI556" s="9"/>
      <c r="CJ556" s="9"/>
      <c r="CK556" s="9"/>
    </row>
    <row r="557" spans="1:89" s="98" customFormat="1" x14ac:dyDescent="0.25">
      <c r="A557" s="99">
        <v>10103539</v>
      </c>
      <c r="B557" s="99"/>
      <c r="C557" s="772">
        <v>1387</v>
      </c>
      <c r="D557" s="807">
        <v>0.05</v>
      </c>
      <c r="E557" s="772">
        <f t="shared" si="30"/>
        <v>1456</v>
      </c>
      <c r="F557" s="778">
        <v>1.1000000000000001</v>
      </c>
      <c r="G557" s="774">
        <f t="shared" si="31"/>
        <v>1602</v>
      </c>
      <c r="H557" s="776"/>
      <c r="I557" s="758"/>
      <c r="J557" s="776"/>
      <c r="K557" s="786"/>
      <c r="L557" s="9" t="s">
        <v>308</v>
      </c>
      <c r="M557" s="9" t="s">
        <v>3668</v>
      </c>
      <c r="N557" s="9" t="s">
        <v>397</v>
      </c>
      <c r="O557" s="9" t="s">
        <v>310</v>
      </c>
      <c r="P557" s="9" t="s">
        <v>624</v>
      </c>
      <c r="Q557" s="9" t="s">
        <v>874</v>
      </c>
      <c r="R557" s="9" t="s">
        <v>876</v>
      </c>
      <c r="S557" s="9" t="s">
        <v>348</v>
      </c>
      <c r="T557" s="98" t="s">
        <v>204</v>
      </c>
      <c r="U557" s="99" t="s">
        <v>635</v>
      </c>
      <c r="V557" s="99" t="s">
        <v>207</v>
      </c>
      <c r="W557" s="99" t="s">
        <v>636</v>
      </c>
      <c r="X557" s="99" t="s">
        <v>207</v>
      </c>
      <c r="Y557" s="99">
        <v>154</v>
      </c>
      <c r="Z557" s="99" t="s">
        <v>207</v>
      </c>
      <c r="AA557" s="631" t="s">
        <v>575</v>
      </c>
      <c r="AB557" s="99" t="s">
        <v>207</v>
      </c>
      <c r="AC557" s="9">
        <v>271</v>
      </c>
      <c r="AD557" s="9" t="s">
        <v>207</v>
      </c>
      <c r="AE557" s="9">
        <v>107</v>
      </c>
      <c r="AF557" s="9" t="s">
        <v>315</v>
      </c>
      <c r="AG557" s="14" t="s">
        <v>353</v>
      </c>
      <c r="AH557" s="14" t="s">
        <v>207</v>
      </c>
      <c r="AI557" s="14" t="s">
        <v>354</v>
      </c>
      <c r="AJ557" s="14" t="s">
        <v>207</v>
      </c>
      <c r="AK557" s="9">
        <v>5</v>
      </c>
      <c r="AL557" s="14" t="s">
        <v>207</v>
      </c>
      <c r="AM557" s="9">
        <v>5</v>
      </c>
      <c r="AN557" s="14" t="s">
        <v>207</v>
      </c>
      <c r="AO557" s="9">
        <v>5</v>
      </c>
      <c r="AP557" s="14" t="s">
        <v>207</v>
      </c>
      <c r="AQ557" s="9">
        <v>5</v>
      </c>
      <c r="AR557" s="14" t="s">
        <v>207</v>
      </c>
      <c r="AS557" s="9" t="s">
        <v>0</v>
      </c>
      <c r="AT557" s="9" t="s">
        <v>318</v>
      </c>
      <c r="AU557" s="9" t="s">
        <v>376</v>
      </c>
      <c r="AV557" s="9" t="s">
        <v>320</v>
      </c>
      <c r="AW557" s="9" t="s">
        <v>879</v>
      </c>
      <c r="AX557" s="9">
        <v>9010600000</v>
      </c>
      <c r="AY557" s="99">
        <v>290</v>
      </c>
      <c r="AZ557" s="12" t="s">
        <v>207</v>
      </c>
      <c r="BA557" s="99">
        <v>23</v>
      </c>
      <c r="BB557" s="12" t="s">
        <v>207</v>
      </c>
      <c r="BC557" s="99">
        <v>21</v>
      </c>
      <c r="BD557" s="12" t="s">
        <v>207</v>
      </c>
      <c r="BE557" s="99">
        <v>34</v>
      </c>
      <c r="BF557" s="12" t="s">
        <v>321</v>
      </c>
      <c r="BG557" s="654">
        <v>33.552999999999997</v>
      </c>
      <c r="BH557" s="12" t="s">
        <v>321</v>
      </c>
      <c r="BI557" s="99">
        <v>25</v>
      </c>
      <c r="BJ557" s="12" t="s">
        <v>321</v>
      </c>
      <c r="BK557" s="754">
        <v>0</v>
      </c>
      <c r="BL557" s="12" t="s">
        <v>321</v>
      </c>
      <c r="BM557" s="754">
        <v>0.129</v>
      </c>
      <c r="BN557" s="12" t="s">
        <v>321</v>
      </c>
      <c r="BO557" s="754">
        <v>8.4239999999999995</v>
      </c>
      <c r="BP557" s="12" t="s">
        <v>321</v>
      </c>
      <c r="BQ557" s="754">
        <v>0</v>
      </c>
      <c r="BR557" s="12" t="s">
        <v>321</v>
      </c>
      <c r="BS557" s="654">
        <v>0</v>
      </c>
      <c r="BT557" s="12" t="s">
        <v>321</v>
      </c>
      <c r="BU557" s="654">
        <v>8.5530000000000008</v>
      </c>
      <c r="BV557" s="12" t="s">
        <v>321</v>
      </c>
      <c r="BW557" s="9">
        <v>0.14000000000000001</v>
      </c>
      <c r="BX557" s="9" t="s">
        <v>322</v>
      </c>
      <c r="BY557" s="755">
        <v>114.2</v>
      </c>
      <c r="BZ557" s="9" t="s">
        <v>315</v>
      </c>
      <c r="CA557" s="755">
        <v>9.1</v>
      </c>
      <c r="CB557" s="9" t="s">
        <v>315</v>
      </c>
      <c r="CC557" s="755">
        <v>8.3000000000000007</v>
      </c>
      <c r="CD557" s="9" t="s">
        <v>315</v>
      </c>
      <c r="CE557" s="755">
        <v>70.5</v>
      </c>
      <c r="CF557" s="9" t="s">
        <v>323</v>
      </c>
      <c r="CG557" s="755">
        <v>55.1</v>
      </c>
      <c r="CH557" s="9" t="s">
        <v>323</v>
      </c>
      <c r="CI557" s="9"/>
      <c r="CJ557" s="9"/>
      <c r="CK557" s="9"/>
    </row>
    <row r="558" spans="1:89" s="98" customFormat="1" x14ac:dyDescent="0.25">
      <c r="A558" s="99">
        <v>10101202</v>
      </c>
      <c r="B558" s="99"/>
      <c r="C558" s="772">
        <v>1552</v>
      </c>
      <c r="D558" s="807">
        <v>0.05</v>
      </c>
      <c r="E558" s="772">
        <f t="shared" si="30"/>
        <v>1630</v>
      </c>
      <c r="F558" s="778">
        <v>1.1000000000000001</v>
      </c>
      <c r="G558" s="774">
        <f t="shared" si="31"/>
        <v>1793</v>
      </c>
      <c r="H558" s="776"/>
      <c r="I558" s="758"/>
      <c r="J558" s="776"/>
      <c r="K558" s="786"/>
      <c r="L558" s="9" t="s">
        <v>308</v>
      </c>
      <c r="M558" s="9" t="s">
        <v>3669</v>
      </c>
      <c r="N558" s="9" t="s">
        <v>397</v>
      </c>
      <c r="O558" s="9" t="s">
        <v>310</v>
      </c>
      <c r="P558" s="9" t="s">
        <v>624</v>
      </c>
      <c r="Q558" s="9" t="s">
        <v>874</v>
      </c>
      <c r="R558" s="9" t="s">
        <v>876</v>
      </c>
      <c r="S558" s="9" t="s">
        <v>348</v>
      </c>
      <c r="T558" s="98" t="s">
        <v>204</v>
      </c>
      <c r="U558" s="99">
        <v>156</v>
      </c>
      <c r="V558" s="99" t="s">
        <v>207</v>
      </c>
      <c r="W558" s="99">
        <v>250</v>
      </c>
      <c r="X558" s="99" t="s">
        <v>207</v>
      </c>
      <c r="Y558" s="99">
        <v>166</v>
      </c>
      <c r="Z558" s="99" t="s">
        <v>207</v>
      </c>
      <c r="AA558" s="631" t="s">
        <v>576</v>
      </c>
      <c r="AB558" s="99" t="s">
        <v>207</v>
      </c>
      <c r="AC558" s="9">
        <v>295</v>
      </c>
      <c r="AD558" s="9" t="s">
        <v>207</v>
      </c>
      <c r="AE558" s="9">
        <v>116</v>
      </c>
      <c r="AF558" s="9" t="s">
        <v>315</v>
      </c>
      <c r="AG558" s="14" t="s">
        <v>355</v>
      </c>
      <c r="AH558" s="14" t="s">
        <v>207</v>
      </c>
      <c r="AI558" s="14" t="s">
        <v>356</v>
      </c>
      <c r="AJ558" s="14" t="s">
        <v>207</v>
      </c>
      <c r="AK558" s="9">
        <v>5</v>
      </c>
      <c r="AL558" s="14" t="s">
        <v>207</v>
      </c>
      <c r="AM558" s="9">
        <v>5</v>
      </c>
      <c r="AN558" s="14" t="s">
        <v>207</v>
      </c>
      <c r="AO558" s="9">
        <v>5</v>
      </c>
      <c r="AP558" s="14" t="s">
        <v>207</v>
      </c>
      <c r="AQ558" s="9">
        <v>5</v>
      </c>
      <c r="AR558" s="14" t="s">
        <v>207</v>
      </c>
      <c r="AS558" s="9" t="s">
        <v>0</v>
      </c>
      <c r="AT558" s="9" t="s">
        <v>318</v>
      </c>
      <c r="AU558" s="9" t="s">
        <v>376</v>
      </c>
      <c r="AV558" s="9" t="s">
        <v>320</v>
      </c>
      <c r="AW558" s="9" t="s">
        <v>880</v>
      </c>
      <c r="AX558" s="9">
        <v>9010600000</v>
      </c>
      <c r="AY558" s="99">
        <v>310</v>
      </c>
      <c r="AZ558" s="12" t="s">
        <v>207</v>
      </c>
      <c r="BA558" s="99">
        <v>23</v>
      </c>
      <c r="BB558" s="12" t="s">
        <v>207</v>
      </c>
      <c r="BC558" s="99">
        <v>21</v>
      </c>
      <c r="BD558" s="12" t="s">
        <v>207</v>
      </c>
      <c r="BE558" s="99">
        <v>36</v>
      </c>
      <c r="BF558" s="12" t="s">
        <v>321</v>
      </c>
      <c r="BG558" s="654">
        <v>35.643999999999998</v>
      </c>
      <c r="BH558" s="12" t="s">
        <v>321</v>
      </c>
      <c r="BI558" s="99">
        <v>26</v>
      </c>
      <c r="BJ558" s="12" t="s">
        <v>321</v>
      </c>
      <c r="BK558" s="754">
        <v>0</v>
      </c>
      <c r="BL558" s="12" t="s">
        <v>321</v>
      </c>
      <c r="BM558" s="754">
        <v>0.14799999999999999</v>
      </c>
      <c r="BN558" s="12" t="s">
        <v>321</v>
      </c>
      <c r="BO558" s="754">
        <v>9.4960000000000004</v>
      </c>
      <c r="BP558" s="12" t="s">
        <v>321</v>
      </c>
      <c r="BQ558" s="754">
        <v>0</v>
      </c>
      <c r="BR558" s="12" t="s">
        <v>321</v>
      </c>
      <c r="BS558" s="654">
        <v>0</v>
      </c>
      <c r="BT558" s="12" t="s">
        <v>321</v>
      </c>
      <c r="BU558" s="654">
        <v>9.6440000000000001</v>
      </c>
      <c r="BV558" s="12" t="s">
        <v>321</v>
      </c>
      <c r="BW558" s="9">
        <v>0.15</v>
      </c>
      <c r="BX558" s="9" t="s">
        <v>322</v>
      </c>
      <c r="BY558" s="755">
        <v>122</v>
      </c>
      <c r="BZ558" s="9" t="s">
        <v>315</v>
      </c>
      <c r="CA558" s="755">
        <v>9.1</v>
      </c>
      <c r="CB558" s="9" t="s">
        <v>315</v>
      </c>
      <c r="CC558" s="755">
        <v>8.3000000000000007</v>
      </c>
      <c r="CD558" s="9" t="s">
        <v>315</v>
      </c>
      <c r="CE558" s="755">
        <v>72.8</v>
      </c>
      <c r="CF558" s="9" t="s">
        <v>323</v>
      </c>
      <c r="CG558" s="755">
        <v>57.3</v>
      </c>
      <c r="CH558" s="9" t="s">
        <v>323</v>
      </c>
      <c r="CI558" s="9"/>
      <c r="CJ558" s="9"/>
      <c r="CK558" s="9"/>
    </row>
    <row r="559" spans="1:89" s="98" customFormat="1" x14ac:dyDescent="0.25">
      <c r="A559" s="99">
        <v>10103540</v>
      </c>
      <c r="B559" s="99"/>
      <c r="C559" s="772">
        <v>1735</v>
      </c>
      <c r="D559" s="807">
        <v>0.05</v>
      </c>
      <c r="E559" s="772">
        <f t="shared" si="30"/>
        <v>1822</v>
      </c>
      <c r="F559" s="778">
        <v>1.1000000000000001</v>
      </c>
      <c r="G559" s="774">
        <f t="shared" si="31"/>
        <v>2004</v>
      </c>
      <c r="H559" s="776"/>
      <c r="I559" s="758"/>
      <c r="J559" s="776"/>
      <c r="K559" s="786"/>
      <c r="L559" s="9" t="s">
        <v>308</v>
      </c>
      <c r="M559" s="9" t="s">
        <v>3670</v>
      </c>
      <c r="N559" s="9" t="s">
        <v>397</v>
      </c>
      <c r="O559" s="9" t="s">
        <v>310</v>
      </c>
      <c r="P559" s="9" t="s">
        <v>624</v>
      </c>
      <c r="Q559" s="9" t="s">
        <v>874</v>
      </c>
      <c r="R559" s="9" t="s">
        <v>876</v>
      </c>
      <c r="S559" s="9" t="s">
        <v>348</v>
      </c>
      <c r="T559" s="98" t="s">
        <v>204</v>
      </c>
      <c r="U559" s="99" t="s">
        <v>637</v>
      </c>
      <c r="V559" s="99" t="s">
        <v>207</v>
      </c>
      <c r="W559" s="99" t="s">
        <v>638</v>
      </c>
      <c r="X559" s="99" t="s">
        <v>207</v>
      </c>
      <c r="Y559" s="99">
        <v>179</v>
      </c>
      <c r="Z559" s="99" t="s">
        <v>207</v>
      </c>
      <c r="AA559" s="631" t="s">
        <v>577</v>
      </c>
      <c r="AB559" s="99" t="s">
        <v>207</v>
      </c>
      <c r="AC559" s="9">
        <v>319</v>
      </c>
      <c r="AD559" s="9" t="s">
        <v>207</v>
      </c>
      <c r="AE559" s="9">
        <v>126</v>
      </c>
      <c r="AF559" s="9" t="s">
        <v>315</v>
      </c>
      <c r="AG559" s="14" t="s">
        <v>357</v>
      </c>
      <c r="AH559" s="14" t="s">
        <v>207</v>
      </c>
      <c r="AI559" s="14" t="s">
        <v>358</v>
      </c>
      <c r="AJ559" s="14" t="s">
        <v>207</v>
      </c>
      <c r="AK559" s="9">
        <v>5</v>
      </c>
      <c r="AL559" s="14" t="s">
        <v>207</v>
      </c>
      <c r="AM559" s="9">
        <v>5</v>
      </c>
      <c r="AN559" s="14" t="s">
        <v>207</v>
      </c>
      <c r="AO559" s="9">
        <v>5</v>
      </c>
      <c r="AP559" s="14" t="s">
        <v>207</v>
      </c>
      <c r="AQ559" s="9">
        <v>5</v>
      </c>
      <c r="AR559" s="14" t="s">
        <v>207</v>
      </c>
      <c r="AS559" s="9" t="s">
        <v>0</v>
      </c>
      <c r="AT559" s="9" t="s">
        <v>318</v>
      </c>
      <c r="AU559" s="9" t="s">
        <v>376</v>
      </c>
      <c r="AV559" s="9" t="s">
        <v>320</v>
      </c>
      <c r="AW559" s="9" t="s">
        <v>881</v>
      </c>
      <c r="AX559" s="9">
        <v>9010600000</v>
      </c>
      <c r="AY559" s="99">
        <v>330</v>
      </c>
      <c r="AZ559" s="12" t="s">
        <v>207</v>
      </c>
      <c r="BA559" s="99">
        <v>23</v>
      </c>
      <c r="BB559" s="12" t="s">
        <v>207</v>
      </c>
      <c r="BC559" s="99">
        <v>21</v>
      </c>
      <c r="BD559" s="12" t="s">
        <v>207</v>
      </c>
      <c r="BE559" s="99">
        <v>38</v>
      </c>
      <c r="BF559" s="12" t="s">
        <v>321</v>
      </c>
      <c r="BG559" s="654">
        <v>37.875999999999998</v>
      </c>
      <c r="BH559" s="12" t="s">
        <v>321</v>
      </c>
      <c r="BI559" s="99">
        <v>28</v>
      </c>
      <c r="BJ559" s="12" t="s">
        <v>321</v>
      </c>
      <c r="BK559" s="754">
        <v>0</v>
      </c>
      <c r="BL559" s="12" t="s">
        <v>321</v>
      </c>
      <c r="BM559" s="754">
        <v>0.14799999999999999</v>
      </c>
      <c r="BN559" s="12" t="s">
        <v>321</v>
      </c>
      <c r="BO559" s="754">
        <v>9.7279999999999998</v>
      </c>
      <c r="BP559" s="12" t="s">
        <v>321</v>
      </c>
      <c r="BQ559" s="754">
        <v>0</v>
      </c>
      <c r="BR559" s="12" t="s">
        <v>321</v>
      </c>
      <c r="BS559" s="654">
        <v>0</v>
      </c>
      <c r="BT559" s="12" t="s">
        <v>321</v>
      </c>
      <c r="BU559" s="654">
        <v>9.8759999999999994</v>
      </c>
      <c r="BV559" s="12" t="s">
        <v>321</v>
      </c>
      <c r="BW559" s="9">
        <v>0.16</v>
      </c>
      <c r="BX559" s="9" t="s">
        <v>322</v>
      </c>
      <c r="BY559" s="755">
        <v>129.9</v>
      </c>
      <c r="BZ559" s="9" t="s">
        <v>315</v>
      </c>
      <c r="CA559" s="755">
        <v>9.1</v>
      </c>
      <c r="CB559" s="9" t="s">
        <v>315</v>
      </c>
      <c r="CC559" s="755">
        <v>8.3000000000000007</v>
      </c>
      <c r="CD559" s="9" t="s">
        <v>315</v>
      </c>
      <c r="CE559" s="755">
        <v>79.400000000000006</v>
      </c>
      <c r="CF559" s="9" t="s">
        <v>323</v>
      </c>
      <c r="CG559" s="755">
        <v>61.7</v>
      </c>
      <c r="CH559" s="9" t="s">
        <v>323</v>
      </c>
      <c r="CI559" s="9"/>
      <c r="CJ559" s="9"/>
      <c r="CK559" s="9"/>
    </row>
    <row r="560" spans="1:89" s="98" customFormat="1" x14ac:dyDescent="0.25">
      <c r="A560" s="99">
        <v>10103541</v>
      </c>
      <c r="B560" s="99"/>
      <c r="C560" s="772">
        <v>1936</v>
      </c>
      <c r="D560" s="807">
        <v>0.05</v>
      </c>
      <c r="E560" s="772">
        <f t="shared" si="30"/>
        <v>2033</v>
      </c>
      <c r="F560" s="778">
        <v>1.1000000000000001</v>
      </c>
      <c r="G560" s="774">
        <f t="shared" si="31"/>
        <v>2236</v>
      </c>
      <c r="H560" s="776"/>
      <c r="I560" s="758"/>
      <c r="J560" s="776"/>
      <c r="K560" s="786"/>
      <c r="L560" s="9" t="s">
        <v>308</v>
      </c>
      <c r="M560" s="9" t="s">
        <v>3671</v>
      </c>
      <c r="N560" s="9" t="s">
        <v>397</v>
      </c>
      <c r="O560" s="9" t="s">
        <v>310</v>
      </c>
      <c r="P560" s="9" t="s">
        <v>624</v>
      </c>
      <c r="Q560" s="9" t="s">
        <v>874</v>
      </c>
      <c r="R560" s="9" t="s">
        <v>876</v>
      </c>
      <c r="S560" s="9" t="s">
        <v>348</v>
      </c>
      <c r="T560" s="98" t="s">
        <v>204</v>
      </c>
      <c r="U560" s="99" t="s">
        <v>639</v>
      </c>
      <c r="V560" s="99" t="s">
        <v>207</v>
      </c>
      <c r="W560" s="99" t="s">
        <v>640</v>
      </c>
      <c r="X560" s="99" t="s">
        <v>207</v>
      </c>
      <c r="Y560" s="99">
        <v>191</v>
      </c>
      <c r="Z560" s="99" t="s">
        <v>207</v>
      </c>
      <c r="AA560" s="631" t="s">
        <v>578</v>
      </c>
      <c r="AB560" s="99" t="s">
        <v>207</v>
      </c>
      <c r="AC560" s="9">
        <v>342</v>
      </c>
      <c r="AD560" s="9" t="s">
        <v>207</v>
      </c>
      <c r="AE560" s="9">
        <v>135</v>
      </c>
      <c r="AF560" s="9" t="s">
        <v>315</v>
      </c>
      <c r="AG560" s="14" t="s">
        <v>359</v>
      </c>
      <c r="AH560" s="14" t="s">
        <v>207</v>
      </c>
      <c r="AI560" s="14" t="s">
        <v>360</v>
      </c>
      <c r="AJ560" s="14" t="s">
        <v>207</v>
      </c>
      <c r="AK560" s="9">
        <v>5</v>
      </c>
      <c r="AL560" s="14" t="s">
        <v>207</v>
      </c>
      <c r="AM560" s="9">
        <v>5</v>
      </c>
      <c r="AN560" s="14" t="s">
        <v>207</v>
      </c>
      <c r="AO560" s="9">
        <v>5</v>
      </c>
      <c r="AP560" s="14" t="s">
        <v>207</v>
      </c>
      <c r="AQ560" s="9">
        <v>5</v>
      </c>
      <c r="AR560" s="14" t="s">
        <v>207</v>
      </c>
      <c r="AS560" s="9" t="s">
        <v>0</v>
      </c>
      <c r="AT560" s="9" t="s">
        <v>318</v>
      </c>
      <c r="AU560" s="9" t="s">
        <v>376</v>
      </c>
      <c r="AV560" s="9" t="s">
        <v>320</v>
      </c>
      <c r="AW560" s="9" t="s">
        <v>882</v>
      </c>
      <c r="AX560" s="9">
        <v>9010600000</v>
      </c>
      <c r="AY560" s="99">
        <v>350</v>
      </c>
      <c r="AZ560" s="12" t="s">
        <v>207</v>
      </c>
      <c r="BA560" s="99">
        <v>23</v>
      </c>
      <c r="BB560" s="12" t="s">
        <v>207</v>
      </c>
      <c r="BC560" s="99">
        <v>21</v>
      </c>
      <c r="BD560" s="12" t="s">
        <v>207</v>
      </c>
      <c r="BE560" s="99">
        <v>39</v>
      </c>
      <c r="BF560" s="12" t="s">
        <v>321</v>
      </c>
      <c r="BG560" s="654">
        <v>38.667999999999999</v>
      </c>
      <c r="BH560" s="12" t="s">
        <v>321</v>
      </c>
      <c r="BI560" s="99">
        <v>30</v>
      </c>
      <c r="BJ560" s="12" t="s">
        <v>321</v>
      </c>
      <c r="BK560" s="754">
        <v>0</v>
      </c>
      <c r="BL560" s="12" t="s">
        <v>321</v>
      </c>
      <c r="BM560" s="754">
        <v>0.14799999999999999</v>
      </c>
      <c r="BN560" s="12" t="s">
        <v>321</v>
      </c>
      <c r="BO560" s="754">
        <v>8.52</v>
      </c>
      <c r="BP560" s="12" t="s">
        <v>321</v>
      </c>
      <c r="BQ560" s="754">
        <v>0</v>
      </c>
      <c r="BR560" s="12" t="s">
        <v>321</v>
      </c>
      <c r="BS560" s="654">
        <v>0</v>
      </c>
      <c r="BT560" s="12" t="s">
        <v>321</v>
      </c>
      <c r="BU560" s="654">
        <v>8.6679999999999993</v>
      </c>
      <c r="BV560" s="12" t="s">
        <v>321</v>
      </c>
      <c r="BW560" s="9">
        <v>0.17</v>
      </c>
      <c r="BX560" s="9" t="s">
        <v>322</v>
      </c>
      <c r="BY560" s="755">
        <v>137.80000000000001</v>
      </c>
      <c r="BZ560" s="9" t="s">
        <v>315</v>
      </c>
      <c r="CA560" s="755">
        <v>9.1</v>
      </c>
      <c r="CB560" s="9" t="s">
        <v>315</v>
      </c>
      <c r="CC560" s="755">
        <v>8.3000000000000007</v>
      </c>
      <c r="CD560" s="9" t="s">
        <v>315</v>
      </c>
      <c r="CE560" s="755">
        <v>83.8</v>
      </c>
      <c r="CF560" s="9" t="s">
        <v>323</v>
      </c>
      <c r="CG560" s="755">
        <v>66.099999999999994</v>
      </c>
      <c r="CH560" s="9" t="s">
        <v>323</v>
      </c>
      <c r="CI560" s="9"/>
      <c r="CJ560" s="9"/>
      <c r="CK560" s="9"/>
    </row>
    <row r="561" spans="1:89" s="98" customFormat="1" x14ac:dyDescent="0.25">
      <c r="A561" s="99">
        <v>10103542</v>
      </c>
      <c r="B561" s="99"/>
      <c r="C561" s="772">
        <v>2155</v>
      </c>
      <c r="D561" s="807">
        <v>0.05</v>
      </c>
      <c r="E561" s="772">
        <f t="shared" si="30"/>
        <v>2263</v>
      </c>
      <c r="F561" s="778">
        <v>1.1000000000000001</v>
      </c>
      <c r="G561" s="774">
        <f t="shared" si="31"/>
        <v>2489</v>
      </c>
      <c r="H561" s="776"/>
      <c r="I561" s="758"/>
      <c r="J561" s="776"/>
      <c r="K561" s="786"/>
      <c r="L561" s="9" t="s">
        <v>308</v>
      </c>
      <c r="M561" s="9" t="s">
        <v>3672</v>
      </c>
      <c r="N561" s="9" t="s">
        <v>397</v>
      </c>
      <c r="O561" s="9" t="s">
        <v>310</v>
      </c>
      <c r="P561" s="9" t="s">
        <v>624</v>
      </c>
      <c r="Q561" s="9" t="s">
        <v>874</v>
      </c>
      <c r="R561" s="9" t="s">
        <v>876</v>
      </c>
      <c r="S561" s="9" t="s">
        <v>348</v>
      </c>
      <c r="T561" s="98" t="s">
        <v>204</v>
      </c>
      <c r="U561" s="99" t="s">
        <v>641</v>
      </c>
      <c r="V561" s="99" t="s">
        <v>207</v>
      </c>
      <c r="W561" s="99" t="s">
        <v>642</v>
      </c>
      <c r="X561" s="99" t="s">
        <v>207</v>
      </c>
      <c r="Y561" s="99">
        <v>204</v>
      </c>
      <c r="Z561" s="99" t="s">
        <v>207</v>
      </c>
      <c r="AA561" s="631" t="s">
        <v>579</v>
      </c>
      <c r="AB561" s="99" t="s">
        <v>207</v>
      </c>
      <c r="AC561" s="9">
        <v>366</v>
      </c>
      <c r="AD561" s="9" t="s">
        <v>207</v>
      </c>
      <c r="AE561" s="9">
        <v>144</v>
      </c>
      <c r="AF561" s="9" t="s">
        <v>315</v>
      </c>
      <c r="AG561" s="14" t="s">
        <v>361</v>
      </c>
      <c r="AH561" s="14" t="s">
        <v>207</v>
      </c>
      <c r="AI561" s="14" t="s">
        <v>362</v>
      </c>
      <c r="AJ561" s="14" t="s">
        <v>207</v>
      </c>
      <c r="AK561" s="9">
        <v>5</v>
      </c>
      <c r="AL561" s="14" t="s">
        <v>207</v>
      </c>
      <c r="AM561" s="9">
        <v>5</v>
      </c>
      <c r="AN561" s="14" t="s">
        <v>207</v>
      </c>
      <c r="AO561" s="9">
        <v>5</v>
      </c>
      <c r="AP561" s="14" t="s">
        <v>207</v>
      </c>
      <c r="AQ561" s="9">
        <v>5</v>
      </c>
      <c r="AR561" s="14" t="s">
        <v>207</v>
      </c>
      <c r="AS561" s="9" t="s">
        <v>0</v>
      </c>
      <c r="AT561" s="9" t="s">
        <v>318</v>
      </c>
      <c r="AU561" s="9" t="s">
        <v>376</v>
      </c>
      <c r="AV561" s="9" t="s">
        <v>320</v>
      </c>
      <c r="AW561" s="9" t="s">
        <v>883</v>
      </c>
      <c r="AX561" s="9">
        <v>9010600000</v>
      </c>
      <c r="AY561" s="99">
        <v>370</v>
      </c>
      <c r="AZ561" s="12" t="s">
        <v>207</v>
      </c>
      <c r="BA561" s="99">
        <v>23</v>
      </c>
      <c r="BB561" s="12" t="s">
        <v>207</v>
      </c>
      <c r="BC561" s="99">
        <v>21</v>
      </c>
      <c r="BD561" s="12" t="s">
        <v>207</v>
      </c>
      <c r="BE561" s="99">
        <v>42</v>
      </c>
      <c r="BF561" s="12" t="s">
        <v>321</v>
      </c>
      <c r="BG561" s="654">
        <v>41.399000000000001</v>
      </c>
      <c r="BH561" s="12" t="s">
        <v>321</v>
      </c>
      <c r="BI561" s="99">
        <v>32</v>
      </c>
      <c r="BJ561" s="12" t="s">
        <v>321</v>
      </c>
      <c r="BK561" s="754">
        <v>0</v>
      </c>
      <c r="BL561" s="12" t="s">
        <v>321</v>
      </c>
      <c r="BM561" s="754">
        <v>0.16700000000000001</v>
      </c>
      <c r="BN561" s="12" t="s">
        <v>321</v>
      </c>
      <c r="BO561" s="754">
        <v>9.2319999999999993</v>
      </c>
      <c r="BP561" s="12" t="s">
        <v>321</v>
      </c>
      <c r="BQ561" s="754">
        <v>0</v>
      </c>
      <c r="BR561" s="12" t="s">
        <v>321</v>
      </c>
      <c r="BS561" s="654">
        <v>0</v>
      </c>
      <c r="BT561" s="12" t="s">
        <v>321</v>
      </c>
      <c r="BU561" s="654">
        <v>9.3989999999999991</v>
      </c>
      <c r="BV561" s="12" t="s">
        <v>321</v>
      </c>
      <c r="BW561" s="9">
        <v>0.18</v>
      </c>
      <c r="BX561" s="9" t="s">
        <v>322</v>
      </c>
      <c r="BY561" s="755">
        <v>145.69999999999999</v>
      </c>
      <c r="BZ561" s="9" t="s">
        <v>315</v>
      </c>
      <c r="CA561" s="755">
        <v>9.1</v>
      </c>
      <c r="CB561" s="9" t="s">
        <v>315</v>
      </c>
      <c r="CC561" s="755">
        <v>8.3000000000000007</v>
      </c>
      <c r="CD561" s="9" t="s">
        <v>315</v>
      </c>
      <c r="CE561" s="755">
        <v>90.4</v>
      </c>
      <c r="CF561" s="9" t="s">
        <v>323</v>
      </c>
      <c r="CG561" s="755">
        <v>70.5</v>
      </c>
      <c r="CH561" s="9" t="s">
        <v>323</v>
      </c>
      <c r="CI561" s="9"/>
      <c r="CJ561" s="9"/>
      <c r="CK561" s="9"/>
    </row>
    <row r="562" spans="1:89" s="98" customFormat="1" x14ac:dyDescent="0.25">
      <c r="A562" s="99">
        <v>10103543</v>
      </c>
      <c r="B562" s="99"/>
      <c r="C562" s="772">
        <v>2391</v>
      </c>
      <c r="D562" s="807">
        <v>0.05</v>
      </c>
      <c r="E562" s="772">
        <f t="shared" si="30"/>
        <v>2511</v>
      </c>
      <c r="F562" s="778">
        <v>1.1000000000000001</v>
      </c>
      <c r="G562" s="774">
        <f t="shared" si="31"/>
        <v>2762</v>
      </c>
      <c r="H562" s="776"/>
      <c r="I562" s="758"/>
      <c r="J562" s="776"/>
      <c r="K562" s="786"/>
      <c r="L562" s="9" t="s">
        <v>308</v>
      </c>
      <c r="M562" s="9" t="s">
        <v>3673</v>
      </c>
      <c r="N562" s="9" t="s">
        <v>397</v>
      </c>
      <c r="O562" s="9" t="s">
        <v>310</v>
      </c>
      <c r="P562" s="9" t="s">
        <v>624</v>
      </c>
      <c r="Q562" s="9" t="s">
        <v>874</v>
      </c>
      <c r="R562" s="9" t="s">
        <v>876</v>
      </c>
      <c r="S562" s="9" t="s">
        <v>348</v>
      </c>
      <c r="T562" s="98" t="s">
        <v>204</v>
      </c>
      <c r="U562" s="99" t="s">
        <v>643</v>
      </c>
      <c r="V562" s="99" t="s">
        <v>207</v>
      </c>
      <c r="W562" s="99" t="s">
        <v>644</v>
      </c>
      <c r="X562" s="99" t="s">
        <v>207</v>
      </c>
      <c r="Y562" s="99">
        <v>216</v>
      </c>
      <c r="Z562" s="99" t="s">
        <v>207</v>
      </c>
      <c r="AA562" s="631" t="s">
        <v>580</v>
      </c>
      <c r="AB562" s="99" t="s">
        <v>207</v>
      </c>
      <c r="AC562" s="9">
        <v>389</v>
      </c>
      <c r="AD562" s="9" t="s">
        <v>207</v>
      </c>
      <c r="AE562" s="9">
        <v>153</v>
      </c>
      <c r="AF562" s="9" t="s">
        <v>315</v>
      </c>
      <c r="AG562" s="14" t="s">
        <v>363</v>
      </c>
      <c r="AH562" s="14" t="s">
        <v>207</v>
      </c>
      <c r="AI562" s="14" t="s">
        <v>364</v>
      </c>
      <c r="AJ562" s="14" t="s">
        <v>207</v>
      </c>
      <c r="AK562" s="9">
        <v>5</v>
      </c>
      <c r="AL562" s="14" t="s">
        <v>207</v>
      </c>
      <c r="AM562" s="9">
        <v>5</v>
      </c>
      <c r="AN562" s="14" t="s">
        <v>207</v>
      </c>
      <c r="AO562" s="9">
        <v>5</v>
      </c>
      <c r="AP562" s="14" t="s">
        <v>207</v>
      </c>
      <c r="AQ562" s="9">
        <v>5</v>
      </c>
      <c r="AR562" s="14" t="s">
        <v>207</v>
      </c>
      <c r="AS562" s="9" t="s">
        <v>0</v>
      </c>
      <c r="AT562" s="9" t="s">
        <v>318</v>
      </c>
      <c r="AU562" s="9" t="s">
        <v>376</v>
      </c>
      <c r="AV562" s="9" t="s">
        <v>320</v>
      </c>
      <c r="AW562" s="9" t="s">
        <v>884</v>
      </c>
      <c r="AX562" s="9">
        <v>9010600000</v>
      </c>
      <c r="AY562" s="99">
        <v>390</v>
      </c>
      <c r="AZ562" s="12" t="s">
        <v>207</v>
      </c>
      <c r="BA562" s="99">
        <v>23</v>
      </c>
      <c r="BB562" s="12" t="s">
        <v>207</v>
      </c>
      <c r="BC562" s="99">
        <v>21</v>
      </c>
      <c r="BD562" s="12" t="s">
        <v>207</v>
      </c>
      <c r="BE562" s="99">
        <v>44</v>
      </c>
      <c r="BF562" s="12" t="s">
        <v>321</v>
      </c>
      <c r="BG562" s="654">
        <v>43.631</v>
      </c>
      <c r="BH562" s="12" t="s">
        <v>321</v>
      </c>
      <c r="BI562" s="99">
        <v>34</v>
      </c>
      <c r="BJ562" s="12" t="s">
        <v>321</v>
      </c>
      <c r="BK562" s="754">
        <v>0</v>
      </c>
      <c r="BL562" s="12" t="s">
        <v>321</v>
      </c>
      <c r="BM562" s="754">
        <v>0.16700000000000001</v>
      </c>
      <c r="BN562" s="12" t="s">
        <v>321</v>
      </c>
      <c r="BO562" s="754">
        <v>9.4629999999999992</v>
      </c>
      <c r="BP562" s="12" t="s">
        <v>321</v>
      </c>
      <c r="BQ562" s="754">
        <v>0</v>
      </c>
      <c r="BR562" s="12" t="s">
        <v>321</v>
      </c>
      <c r="BS562" s="654">
        <v>0</v>
      </c>
      <c r="BT562" s="12" t="s">
        <v>321</v>
      </c>
      <c r="BU562" s="654">
        <v>9.6310000000000002</v>
      </c>
      <c r="BV562" s="12" t="s">
        <v>321</v>
      </c>
      <c r="BW562" s="9">
        <v>0.19</v>
      </c>
      <c r="BX562" s="9" t="s">
        <v>322</v>
      </c>
      <c r="BY562" s="755">
        <v>153.5</v>
      </c>
      <c r="BZ562" s="9" t="s">
        <v>315</v>
      </c>
      <c r="CA562" s="755">
        <v>9.1</v>
      </c>
      <c r="CB562" s="9" t="s">
        <v>315</v>
      </c>
      <c r="CC562" s="755">
        <v>8.3000000000000007</v>
      </c>
      <c r="CD562" s="9" t="s">
        <v>315</v>
      </c>
      <c r="CE562" s="755">
        <v>94.8</v>
      </c>
      <c r="CF562" s="9" t="s">
        <v>323</v>
      </c>
      <c r="CG562" s="755">
        <v>75</v>
      </c>
      <c r="CH562" s="9" t="s">
        <v>323</v>
      </c>
      <c r="CI562" s="9"/>
      <c r="CJ562" s="9"/>
      <c r="CK562" s="9"/>
    </row>
    <row r="563" spans="1:89" s="98" customFormat="1" x14ac:dyDescent="0.25">
      <c r="A563" s="99">
        <v>10101576</v>
      </c>
      <c r="B563" s="99"/>
      <c r="C563" s="772">
        <v>2644</v>
      </c>
      <c r="D563" s="807">
        <v>0.05</v>
      </c>
      <c r="E563" s="772">
        <f t="shared" si="30"/>
        <v>2776</v>
      </c>
      <c r="F563" s="778">
        <v>1.1000000000000001</v>
      </c>
      <c r="G563" s="774">
        <f t="shared" si="31"/>
        <v>3054</v>
      </c>
      <c r="H563" s="776"/>
      <c r="I563" s="758"/>
      <c r="J563" s="776"/>
      <c r="K563" s="786"/>
      <c r="L563" s="9" t="s">
        <v>308</v>
      </c>
      <c r="M563" s="9" t="s">
        <v>3674</v>
      </c>
      <c r="N563" s="9" t="s">
        <v>397</v>
      </c>
      <c r="O563" s="9" t="s">
        <v>310</v>
      </c>
      <c r="P563" s="9" t="s">
        <v>624</v>
      </c>
      <c r="Q563" s="9" t="s">
        <v>874</v>
      </c>
      <c r="R563" s="9" t="s">
        <v>876</v>
      </c>
      <c r="S563" s="9" t="s">
        <v>348</v>
      </c>
      <c r="T563" s="98" t="s">
        <v>204</v>
      </c>
      <c r="U563" s="99" t="s">
        <v>645</v>
      </c>
      <c r="V563" s="99" t="s">
        <v>207</v>
      </c>
      <c r="W563" s="99" t="s">
        <v>646</v>
      </c>
      <c r="X563" s="99" t="s">
        <v>207</v>
      </c>
      <c r="Y563" s="99">
        <v>228</v>
      </c>
      <c r="Z563" s="99" t="s">
        <v>207</v>
      </c>
      <c r="AA563" s="631" t="s">
        <v>581</v>
      </c>
      <c r="AB563" s="99" t="s">
        <v>207</v>
      </c>
      <c r="AC563" s="9">
        <v>412</v>
      </c>
      <c r="AD563" s="9" t="s">
        <v>207</v>
      </c>
      <c r="AE563" s="9">
        <v>162</v>
      </c>
      <c r="AF563" s="9" t="s">
        <v>315</v>
      </c>
      <c r="AG563" s="14" t="s">
        <v>647</v>
      </c>
      <c r="AH563" s="14" t="s">
        <v>207</v>
      </c>
      <c r="AI563" s="14" t="s">
        <v>648</v>
      </c>
      <c r="AJ563" s="14" t="s">
        <v>207</v>
      </c>
      <c r="AK563" s="9">
        <v>5</v>
      </c>
      <c r="AL563" s="14" t="s">
        <v>207</v>
      </c>
      <c r="AM563" s="9">
        <v>5</v>
      </c>
      <c r="AN563" s="14" t="s">
        <v>207</v>
      </c>
      <c r="AO563" s="9">
        <v>5</v>
      </c>
      <c r="AP563" s="14" t="s">
        <v>207</v>
      </c>
      <c r="AQ563" s="9">
        <v>5</v>
      </c>
      <c r="AR563" s="14" t="s">
        <v>207</v>
      </c>
      <c r="AS563" s="9" t="s">
        <v>0</v>
      </c>
      <c r="AT563" s="9" t="s">
        <v>318</v>
      </c>
      <c r="AU563" s="9" t="s">
        <v>376</v>
      </c>
      <c r="AV563" s="9" t="s">
        <v>320</v>
      </c>
      <c r="AW563" s="9" t="s">
        <v>885</v>
      </c>
      <c r="AX563" s="9">
        <v>9010600000</v>
      </c>
      <c r="AY563" s="99">
        <v>419</v>
      </c>
      <c r="AZ563" s="12" t="s">
        <v>207</v>
      </c>
      <c r="BA563" s="99">
        <v>30</v>
      </c>
      <c r="BB563" s="12" t="s">
        <v>207</v>
      </c>
      <c r="BC563" s="99">
        <v>33</v>
      </c>
      <c r="BD563" s="12" t="s">
        <v>207</v>
      </c>
      <c r="BE563" s="99">
        <v>81</v>
      </c>
      <c r="BF563" s="12" t="s">
        <v>321</v>
      </c>
      <c r="BG563" s="654">
        <v>80.88</v>
      </c>
      <c r="BH563" s="12" t="s">
        <v>321</v>
      </c>
      <c r="BI563" s="99">
        <v>40</v>
      </c>
      <c r="BJ563" s="12" t="s">
        <v>321</v>
      </c>
      <c r="BK563" s="754">
        <v>0</v>
      </c>
      <c r="BL563" s="12" t="s">
        <v>321</v>
      </c>
      <c r="BM563" s="754">
        <v>0.34899999999999998</v>
      </c>
      <c r="BN563" s="12" t="s">
        <v>321</v>
      </c>
      <c r="BO563" s="754">
        <v>2.1800000000000002</v>
      </c>
      <c r="BP563" s="12" t="s">
        <v>321</v>
      </c>
      <c r="BQ563" s="754">
        <v>0.02</v>
      </c>
      <c r="BR563" s="12" t="s">
        <v>321</v>
      </c>
      <c r="BS563" s="654">
        <v>38.331000000000003</v>
      </c>
      <c r="BT563" s="12" t="s">
        <v>321</v>
      </c>
      <c r="BU563" s="654">
        <v>40.880000000000003</v>
      </c>
      <c r="BV563" s="12" t="s">
        <v>321</v>
      </c>
      <c r="BW563" s="9">
        <v>0.42</v>
      </c>
      <c r="BX563" s="9" t="s">
        <v>322</v>
      </c>
      <c r="BY563" s="755">
        <v>165</v>
      </c>
      <c r="BZ563" s="9" t="s">
        <v>315</v>
      </c>
      <c r="CA563" s="755">
        <v>11.8</v>
      </c>
      <c r="CB563" s="9" t="s">
        <v>315</v>
      </c>
      <c r="CC563" s="755">
        <v>13</v>
      </c>
      <c r="CD563" s="9" t="s">
        <v>315</v>
      </c>
      <c r="CE563" s="755">
        <v>185.2</v>
      </c>
      <c r="CF563" s="9" t="s">
        <v>323</v>
      </c>
      <c r="CG563" s="755">
        <v>88.2</v>
      </c>
      <c r="CH563" s="9" t="s">
        <v>323</v>
      </c>
      <c r="CI563" s="9"/>
      <c r="CJ563" s="9"/>
      <c r="CK563" s="9"/>
    </row>
    <row r="564" spans="1:89" s="98" customFormat="1" x14ac:dyDescent="0.25">
      <c r="A564" s="99">
        <v>10101577</v>
      </c>
      <c r="B564" s="99"/>
      <c r="C564" s="772">
        <v>2915</v>
      </c>
      <c r="D564" s="807">
        <v>0.05</v>
      </c>
      <c r="E564" s="772">
        <f t="shared" si="30"/>
        <v>3061</v>
      </c>
      <c r="F564" s="778">
        <v>1.1000000000000001</v>
      </c>
      <c r="G564" s="774">
        <f t="shared" si="31"/>
        <v>3367</v>
      </c>
      <c r="H564" s="776"/>
      <c r="I564" s="758"/>
      <c r="J564" s="776"/>
      <c r="K564" s="786"/>
      <c r="L564" s="9" t="s">
        <v>308</v>
      </c>
      <c r="M564" s="9" t="s">
        <v>3675</v>
      </c>
      <c r="N564" s="9" t="s">
        <v>397</v>
      </c>
      <c r="O564" s="9" t="s">
        <v>310</v>
      </c>
      <c r="P564" s="9" t="s">
        <v>624</v>
      </c>
      <c r="Q564" s="9" t="s">
        <v>874</v>
      </c>
      <c r="R564" s="9" t="s">
        <v>876</v>
      </c>
      <c r="S564" s="9" t="s">
        <v>348</v>
      </c>
      <c r="T564" s="98" t="s">
        <v>204</v>
      </c>
      <c r="U564" s="99" t="s">
        <v>649</v>
      </c>
      <c r="V564" s="99" t="s">
        <v>207</v>
      </c>
      <c r="W564" s="99" t="s">
        <v>650</v>
      </c>
      <c r="X564" s="99" t="s">
        <v>207</v>
      </c>
      <c r="Y564" s="99">
        <v>241</v>
      </c>
      <c r="Z564" s="99" t="s">
        <v>207</v>
      </c>
      <c r="AA564" s="631" t="s">
        <v>582</v>
      </c>
      <c r="AB564" s="99" t="s">
        <v>207</v>
      </c>
      <c r="AC564" s="9">
        <v>436</v>
      </c>
      <c r="AD564" s="9" t="s">
        <v>207</v>
      </c>
      <c r="AE564" s="9">
        <v>172</v>
      </c>
      <c r="AF564" s="9" t="s">
        <v>315</v>
      </c>
      <c r="AG564" s="14" t="s">
        <v>367</v>
      </c>
      <c r="AH564" s="14" t="s">
        <v>207</v>
      </c>
      <c r="AI564" s="14" t="s">
        <v>368</v>
      </c>
      <c r="AJ564" s="14" t="s">
        <v>207</v>
      </c>
      <c r="AK564" s="9">
        <v>5</v>
      </c>
      <c r="AL564" s="14" t="s">
        <v>207</v>
      </c>
      <c r="AM564" s="9">
        <v>5</v>
      </c>
      <c r="AN564" s="14" t="s">
        <v>207</v>
      </c>
      <c r="AO564" s="9">
        <v>5</v>
      </c>
      <c r="AP564" s="14" t="s">
        <v>207</v>
      </c>
      <c r="AQ564" s="9">
        <v>5</v>
      </c>
      <c r="AR564" s="14" t="s">
        <v>207</v>
      </c>
      <c r="AS564" s="9" t="s">
        <v>0</v>
      </c>
      <c r="AT564" s="9" t="s">
        <v>318</v>
      </c>
      <c r="AU564" s="9" t="s">
        <v>376</v>
      </c>
      <c r="AV564" s="9" t="s">
        <v>320</v>
      </c>
      <c r="AW564" s="9" t="s">
        <v>886</v>
      </c>
      <c r="AX564" s="9">
        <v>9010600000</v>
      </c>
      <c r="AY564" s="99">
        <v>434</v>
      </c>
      <c r="AZ564" s="12" t="s">
        <v>207</v>
      </c>
      <c r="BA564" s="99">
        <v>30</v>
      </c>
      <c r="BB564" s="12" t="s">
        <v>207</v>
      </c>
      <c r="BC564" s="99">
        <v>33</v>
      </c>
      <c r="BD564" s="12" t="s">
        <v>207</v>
      </c>
      <c r="BE564" s="99">
        <v>85</v>
      </c>
      <c r="BF564" s="12" t="s">
        <v>321</v>
      </c>
      <c r="BG564" s="654">
        <v>84.787999999999997</v>
      </c>
      <c r="BH564" s="12" t="s">
        <v>321</v>
      </c>
      <c r="BI564" s="99">
        <v>42</v>
      </c>
      <c r="BJ564" s="12" t="s">
        <v>321</v>
      </c>
      <c r="BK564" s="754">
        <v>0</v>
      </c>
      <c r="BL564" s="12" t="s">
        <v>321</v>
      </c>
      <c r="BM564" s="754">
        <v>0.35499999999999998</v>
      </c>
      <c r="BN564" s="12" t="s">
        <v>321</v>
      </c>
      <c r="BO564" s="754">
        <v>3</v>
      </c>
      <c r="BP564" s="12" t="s">
        <v>321</v>
      </c>
      <c r="BQ564" s="754">
        <v>0.02</v>
      </c>
      <c r="BR564" s="12" t="s">
        <v>321</v>
      </c>
      <c r="BS564" s="654">
        <v>39.412999999999997</v>
      </c>
      <c r="BT564" s="12" t="s">
        <v>321</v>
      </c>
      <c r="BU564" s="654">
        <v>42.787999999999997</v>
      </c>
      <c r="BV564" s="12" t="s">
        <v>321</v>
      </c>
      <c r="BW564" s="9">
        <v>0.44</v>
      </c>
      <c r="BX564" s="9" t="s">
        <v>322</v>
      </c>
      <c r="BY564" s="755">
        <v>170.9</v>
      </c>
      <c r="BZ564" s="9" t="s">
        <v>315</v>
      </c>
      <c r="CA564" s="755">
        <v>11.8</v>
      </c>
      <c r="CB564" s="9" t="s">
        <v>315</v>
      </c>
      <c r="CC564" s="755">
        <v>13</v>
      </c>
      <c r="CD564" s="9" t="s">
        <v>315</v>
      </c>
      <c r="CE564" s="755">
        <v>194</v>
      </c>
      <c r="CF564" s="9" t="s">
        <v>323</v>
      </c>
      <c r="CG564" s="755">
        <v>92.6</v>
      </c>
      <c r="CH564" s="9" t="s">
        <v>323</v>
      </c>
      <c r="CI564" s="9"/>
      <c r="CJ564" s="9"/>
      <c r="CK564" s="9"/>
    </row>
    <row r="565" spans="1:89" s="98" customFormat="1" x14ac:dyDescent="0.25">
      <c r="A565" s="99">
        <v>10101578</v>
      </c>
      <c r="B565" s="99"/>
      <c r="C565" s="772">
        <v>3205</v>
      </c>
      <c r="D565" s="807">
        <v>0.05</v>
      </c>
      <c r="E565" s="772">
        <f t="shared" si="30"/>
        <v>3365</v>
      </c>
      <c r="F565" s="778">
        <v>1.1000000000000001</v>
      </c>
      <c r="G565" s="774">
        <f t="shared" si="31"/>
        <v>3702</v>
      </c>
      <c r="H565" s="776"/>
      <c r="I565" s="758"/>
      <c r="J565" s="776"/>
      <c r="K565" s="786"/>
      <c r="L565" s="9" t="s">
        <v>308</v>
      </c>
      <c r="M565" s="9" t="s">
        <v>3676</v>
      </c>
      <c r="N565" s="9" t="s">
        <v>397</v>
      </c>
      <c r="O565" s="9" t="s">
        <v>310</v>
      </c>
      <c r="P565" s="9" t="s">
        <v>624</v>
      </c>
      <c r="Q565" s="9" t="s">
        <v>874</v>
      </c>
      <c r="R565" s="9" t="s">
        <v>876</v>
      </c>
      <c r="S565" s="9" t="s">
        <v>348</v>
      </c>
      <c r="T565" s="98" t="s">
        <v>204</v>
      </c>
      <c r="U565" s="99" t="s">
        <v>887</v>
      </c>
      <c r="V565" s="99" t="s">
        <v>207</v>
      </c>
      <c r="W565" s="99" t="s">
        <v>888</v>
      </c>
      <c r="X565" s="99" t="s">
        <v>207</v>
      </c>
      <c r="Y565" s="99">
        <v>254</v>
      </c>
      <c r="Z565" s="99" t="s">
        <v>207</v>
      </c>
      <c r="AA565" s="631" t="s">
        <v>583</v>
      </c>
      <c r="AB565" s="99" t="s">
        <v>207</v>
      </c>
      <c r="AC565" s="9">
        <v>460</v>
      </c>
      <c r="AD565" s="9" t="s">
        <v>207</v>
      </c>
      <c r="AE565" s="9">
        <v>181</v>
      </c>
      <c r="AF565" s="9" t="s">
        <v>315</v>
      </c>
      <c r="AG565" s="14" t="s">
        <v>369</v>
      </c>
      <c r="AH565" s="14" t="s">
        <v>207</v>
      </c>
      <c r="AI565" s="14" t="s">
        <v>370</v>
      </c>
      <c r="AJ565" s="14" t="s">
        <v>207</v>
      </c>
      <c r="AK565" s="9">
        <v>5</v>
      </c>
      <c r="AL565" s="14" t="s">
        <v>207</v>
      </c>
      <c r="AM565" s="9">
        <v>5</v>
      </c>
      <c r="AN565" s="14" t="s">
        <v>207</v>
      </c>
      <c r="AO565" s="9">
        <v>5</v>
      </c>
      <c r="AP565" s="14" t="s">
        <v>207</v>
      </c>
      <c r="AQ565" s="9">
        <v>5</v>
      </c>
      <c r="AR565" s="14" t="s">
        <v>207</v>
      </c>
      <c r="AS565" s="9" t="s">
        <v>0</v>
      </c>
      <c r="AT565" s="9" t="s">
        <v>318</v>
      </c>
      <c r="AU565" s="9" t="s">
        <v>376</v>
      </c>
      <c r="AV565" s="9" t="s">
        <v>320</v>
      </c>
      <c r="AW565" s="9" t="s">
        <v>889</v>
      </c>
      <c r="AX565" s="9">
        <v>9010600000</v>
      </c>
      <c r="AY565" s="99">
        <v>452</v>
      </c>
      <c r="AZ565" s="12" t="s">
        <v>207</v>
      </c>
      <c r="BA565" s="99">
        <v>30</v>
      </c>
      <c r="BB565" s="12" t="s">
        <v>207</v>
      </c>
      <c r="BC565" s="99">
        <v>33</v>
      </c>
      <c r="BD565" s="12" t="s">
        <v>207</v>
      </c>
      <c r="BE565" s="99">
        <v>90</v>
      </c>
      <c r="BF565" s="12" t="s">
        <v>321</v>
      </c>
      <c r="BG565" s="654">
        <v>89.257000000000005</v>
      </c>
      <c r="BH565" s="12" t="s">
        <v>321</v>
      </c>
      <c r="BI565" s="99">
        <v>45</v>
      </c>
      <c r="BJ565" s="12" t="s">
        <v>321</v>
      </c>
      <c r="BK565" s="754">
        <v>0</v>
      </c>
      <c r="BL565" s="12" t="s">
        <v>321</v>
      </c>
      <c r="BM565" s="754">
        <v>0.38200000000000001</v>
      </c>
      <c r="BN565" s="12" t="s">
        <v>321</v>
      </c>
      <c r="BO565" s="754">
        <v>3</v>
      </c>
      <c r="BP565" s="12" t="s">
        <v>321</v>
      </c>
      <c r="BQ565" s="754">
        <v>0.02</v>
      </c>
      <c r="BR565" s="12" t="s">
        <v>321</v>
      </c>
      <c r="BS565" s="654">
        <v>40.854999999999997</v>
      </c>
      <c r="BT565" s="12" t="s">
        <v>321</v>
      </c>
      <c r="BU565" s="654">
        <v>44.256999999999998</v>
      </c>
      <c r="BV565" s="12" t="s">
        <v>321</v>
      </c>
      <c r="BW565" s="9">
        <v>0.46</v>
      </c>
      <c r="BX565" s="9" t="s">
        <v>322</v>
      </c>
      <c r="BY565" s="755">
        <v>178</v>
      </c>
      <c r="BZ565" s="9" t="s">
        <v>315</v>
      </c>
      <c r="CA565" s="755">
        <v>11.8</v>
      </c>
      <c r="CB565" s="9" t="s">
        <v>315</v>
      </c>
      <c r="CC565" s="755">
        <v>13</v>
      </c>
      <c r="CD565" s="9" t="s">
        <v>315</v>
      </c>
      <c r="CE565" s="755">
        <v>205</v>
      </c>
      <c r="CF565" s="9" t="s">
        <v>323</v>
      </c>
      <c r="CG565" s="755">
        <v>99.2</v>
      </c>
      <c r="CH565" s="9" t="s">
        <v>323</v>
      </c>
      <c r="CI565" s="9"/>
      <c r="CJ565" s="9"/>
      <c r="CK565" s="9"/>
    </row>
    <row r="566" spans="1:89" s="98" customFormat="1" x14ac:dyDescent="0.25">
      <c r="A566" s="99">
        <v>10143537</v>
      </c>
      <c r="B566" s="99"/>
      <c r="C566" s="772">
        <v>1110</v>
      </c>
      <c r="D566" s="807">
        <v>0.05</v>
      </c>
      <c r="E566" s="772">
        <f t="shared" si="30"/>
        <v>1166</v>
      </c>
      <c r="F566" s="778">
        <v>1.1000000000000001</v>
      </c>
      <c r="G566" s="774">
        <f t="shared" si="31"/>
        <v>1283</v>
      </c>
      <c r="H566" s="776"/>
      <c r="I566" s="758"/>
      <c r="J566" s="776"/>
      <c r="K566" s="786"/>
      <c r="L566" s="9" t="s">
        <v>308</v>
      </c>
      <c r="M566" s="9" t="s">
        <v>890</v>
      </c>
      <c r="N566" s="9" t="s">
        <v>397</v>
      </c>
      <c r="O566" s="9" t="s">
        <v>310</v>
      </c>
      <c r="P566" s="9" t="s">
        <v>624</v>
      </c>
      <c r="Q566" s="9" t="s">
        <v>874</v>
      </c>
      <c r="R566" s="9" t="s">
        <v>876</v>
      </c>
      <c r="S566" s="9" t="s">
        <v>348</v>
      </c>
      <c r="T566" s="98" t="s">
        <v>204</v>
      </c>
      <c r="U566" s="99" t="s">
        <v>631</v>
      </c>
      <c r="V566" s="99" t="s">
        <v>207</v>
      </c>
      <c r="W566" s="99" t="s">
        <v>632</v>
      </c>
      <c r="X566" s="99" t="s">
        <v>207</v>
      </c>
      <c r="Y566" s="99">
        <v>129</v>
      </c>
      <c r="Z566" s="99" t="s">
        <v>207</v>
      </c>
      <c r="AA566" s="631" t="s">
        <v>202</v>
      </c>
      <c r="AB566" s="99" t="s">
        <v>207</v>
      </c>
      <c r="AC566" s="9">
        <v>224</v>
      </c>
      <c r="AD566" s="9" t="s">
        <v>207</v>
      </c>
      <c r="AE566" s="9">
        <v>88</v>
      </c>
      <c r="AF566" s="9" t="s">
        <v>315</v>
      </c>
      <c r="AG566" s="14" t="s">
        <v>349</v>
      </c>
      <c r="AH566" s="14" t="s">
        <v>207</v>
      </c>
      <c r="AI566" s="14" t="s">
        <v>350</v>
      </c>
      <c r="AJ566" s="14" t="s">
        <v>207</v>
      </c>
      <c r="AK566" s="9">
        <v>5</v>
      </c>
      <c r="AL566" s="14" t="s">
        <v>207</v>
      </c>
      <c r="AM566" s="9">
        <v>5</v>
      </c>
      <c r="AN566" s="14" t="s">
        <v>207</v>
      </c>
      <c r="AO566" s="9">
        <v>5</v>
      </c>
      <c r="AP566" s="14" t="s">
        <v>207</v>
      </c>
      <c r="AQ566" s="9">
        <v>5</v>
      </c>
      <c r="AR566" s="14" t="s">
        <v>207</v>
      </c>
      <c r="AS566" s="9" t="s">
        <v>0</v>
      </c>
      <c r="AT566" s="9" t="s">
        <v>318</v>
      </c>
      <c r="AU566" s="9" t="s">
        <v>376</v>
      </c>
      <c r="AV566" s="9" t="s">
        <v>320</v>
      </c>
      <c r="AW566" s="9" t="s">
        <v>891</v>
      </c>
      <c r="AX566" s="9">
        <v>9010600000</v>
      </c>
      <c r="AY566" s="99">
        <v>250</v>
      </c>
      <c r="AZ566" s="12" t="s">
        <v>207</v>
      </c>
      <c r="BA566" s="99">
        <v>23</v>
      </c>
      <c r="BB566" s="12" t="s">
        <v>207</v>
      </c>
      <c r="BC566" s="99">
        <v>21</v>
      </c>
      <c r="BD566" s="12" t="s">
        <v>207</v>
      </c>
      <c r="BE566" s="99">
        <v>28</v>
      </c>
      <c r="BF566" s="12" t="s">
        <v>321</v>
      </c>
      <c r="BG566" s="654">
        <v>27.369</v>
      </c>
      <c r="BH566" s="12" t="s">
        <v>321</v>
      </c>
      <c r="BI566" s="99">
        <v>21</v>
      </c>
      <c r="BJ566" s="12" t="s">
        <v>321</v>
      </c>
      <c r="BK566" s="754">
        <v>0</v>
      </c>
      <c r="BL566" s="12" t="s">
        <v>321</v>
      </c>
      <c r="BM566" s="754">
        <v>0.129</v>
      </c>
      <c r="BN566" s="12" t="s">
        <v>321</v>
      </c>
      <c r="BO566" s="754">
        <v>6.24</v>
      </c>
      <c r="BP566" s="12" t="s">
        <v>321</v>
      </c>
      <c r="BQ566" s="754">
        <v>0</v>
      </c>
      <c r="BR566" s="12" t="s">
        <v>321</v>
      </c>
      <c r="BS566" s="654">
        <v>0</v>
      </c>
      <c r="BT566" s="12" t="s">
        <v>321</v>
      </c>
      <c r="BU566" s="654">
        <v>6.3689999999999998</v>
      </c>
      <c r="BV566" s="12" t="s">
        <v>321</v>
      </c>
      <c r="BW566" s="9">
        <v>0.14000000000000001</v>
      </c>
      <c r="BX566" s="9" t="s">
        <v>322</v>
      </c>
      <c r="BY566" s="755">
        <v>98.4</v>
      </c>
      <c r="BZ566" s="9" t="s">
        <v>315</v>
      </c>
      <c r="CA566" s="755">
        <v>9.1</v>
      </c>
      <c r="CB566" s="9" t="s">
        <v>315</v>
      </c>
      <c r="CC566" s="755">
        <v>8.3000000000000007</v>
      </c>
      <c r="CD566" s="9" t="s">
        <v>315</v>
      </c>
      <c r="CE566" s="755">
        <v>59.5</v>
      </c>
      <c r="CF566" s="9" t="s">
        <v>323</v>
      </c>
      <c r="CG566" s="755">
        <v>46.3</v>
      </c>
      <c r="CH566" s="9" t="s">
        <v>323</v>
      </c>
      <c r="CI566" s="9"/>
      <c r="CJ566" s="9"/>
      <c r="CK566" s="9"/>
    </row>
    <row r="567" spans="1:89" s="98" customFormat="1" x14ac:dyDescent="0.25">
      <c r="A567" s="99">
        <v>10143538</v>
      </c>
      <c r="B567" s="99"/>
      <c r="C567" s="772">
        <v>1239</v>
      </c>
      <c r="D567" s="807">
        <v>0.05</v>
      </c>
      <c r="E567" s="772">
        <f t="shared" si="30"/>
        <v>1301</v>
      </c>
      <c r="F567" s="778">
        <v>1.1000000000000001</v>
      </c>
      <c r="G567" s="774">
        <f t="shared" si="31"/>
        <v>1431</v>
      </c>
      <c r="H567" s="776"/>
      <c r="I567" s="758"/>
      <c r="J567" s="776"/>
      <c r="K567" s="786"/>
      <c r="L567" s="9" t="s">
        <v>308</v>
      </c>
      <c r="M567" s="9" t="s">
        <v>892</v>
      </c>
      <c r="N567" s="9" t="s">
        <v>397</v>
      </c>
      <c r="O567" s="9" t="s">
        <v>310</v>
      </c>
      <c r="P567" s="9" t="s">
        <v>624</v>
      </c>
      <c r="Q567" s="9" t="s">
        <v>874</v>
      </c>
      <c r="R567" s="9" t="s">
        <v>876</v>
      </c>
      <c r="S567" s="9" t="s">
        <v>348</v>
      </c>
      <c r="T567" s="98" t="s">
        <v>204</v>
      </c>
      <c r="U567" s="99" t="s">
        <v>633</v>
      </c>
      <c r="V567" s="99" t="s">
        <v>207</v>
      </c>
      <c r="W567" s="99" t="s">
        <v>634</v>
      </c>
      <c r="X567" s="99" t="s">
        <v>207</v>
      </c>
      <c r="Y567" s="99">
        <v>141</v>
      </c>
      <c r="Z567" s="99" t="s">
        <v>207</v>
      </c>
      <c r="AA567" s="631" t="s">
        <v>574</v>
      </c>
      <c r="AB567" s="99" t="s">
        <v>207</v>
      </c>
      <c r="AC567" s="9">
        <v>248</v>
      </c>
      <c r="AD567" s="9" t="s">
        <v>207</v>
      </c>
      <c r="AE567" s="9">
        <v>98</v>
      </c>
      <c r="AF567" s="9" t="s">
        <v>315</v>
      </c>
      <c r="AG567" s="14" t="s">
        <v>351</v>
      </c>
      <c r="AH567" s="14" t="s">
        <v>207</v>
      </c>
      <c r="AI567" s="14" t="s">
        <v>352</v>
      </c>
      <c r="AJ567" s="14" t="s">
        <v>207</v>
      </c>
      <c r="AK567" s="9">
        <v>5</v>
      </c>
      <c r="AL567" s="14" t="s">
        <v>207</v>
      </c>
      <c r="AM567" s="9">
        <v>5</v>
      </c>
      <c r="AN567" s="14" t="s">
        <v>207</v>
      </c>
      <c r="AO567" s="9">
        <v>5</v>
      </c>
      <c r="AP567" s="14" t="s">
        <v>207</v>
      </c>
      <c r="AQ567" s="9">
        <v>5</v>
      </c>
      <c r="AR567" s="14" t="s">
        <v>207</v>
      </c>
      <c r="AS567" s="9" t="s">
        <v>0</v>
      </c>
      <c r="AT567" s="9" t="s">
        <v>318</v>
      </c>
      <c r="AU567" s="9" t="s">
        <v>376</v>
      </c>
      <c r="AV567" s="9" t="s">
        <v>320</v>
      </c>
      <c r="AW567" s="9" t="s">
        <v>893</v>
      </c>
      <c r="AX567" s="9">
        <v>9010600000</v>
      </c>
      <c r="AY567" s="99">
        <v>270</v>
      </c>
      <c r="AZ567" s="12" t="s">
        <v>207</v>
      </c>
      <c r="BA567" s="99">
        <v>23</v>
      </c>
      <c r="BB567" s="12" t="s">
        <v>207</v>
      </c>
      <c r="BC567" s="99">
        <v>21</v>
      </c>
      <c r="BD567" s="12" t="s">
        <v>207</v>
      </c>
      <c r="BE567" s="99">
        <v>31</v>
      </c>
      <c r="BF567" s="12" t="s">
        <v>321</v>
      </c>
      <c r="BG567" s="654">
        <v>30.841000000000001</v>
      </c>
      <c r="BH567" s="12" t="s">
        <v>321</v>
      </c>
      <c r="BI567" s="99">
        <v>23</v>
      </c>
      <c r="BJ567" s="12" t="s">
        <v>321</v>
      </c>
      <c r="BK567" s="754">
        <v>0</v>
      </c>
      <c r="BL567" s="12" t="s">
        <v>321</v>
      </c>
      <c r="BM567" s="754">
        <v>0.129</v>
      </c>
      <c r="BN567" s="12" t="s">
        <v>321</v>
      </c>
      <c r="BO567" s="754">
        <v>7.7119999999999997</v>
      </c>
      <c r="BP567" s="12" t="s">
        <v>321</v>
      </c>
      <c r="BQ567" s="754">
        <v>0</v>
      </c>
      <c r="BR567" s="12" t="s">
        <v>321</v>
      </c>
      <c r="BS567" s="654">
        <v>0</v>
      </c>
      <c r="BT567" s="12" t="s">
        <v>321</v>
      </c>
      <c r="BU567" s="654">
        <v>7.8410000000000002</v>
      </c>
      <c r="BV567" s="12" t="s">
        <v>321</v>
      </c>
      <c r="BW567" s="9">
        <v>0.14000000000000001</v>
      </c>
      <c r="BX567" s="9" t="s">
        <v>322</v>
      </c>
      <c r="BY567" s="755">
        <v>106.3</v>
      </c>
      <c r="BZ567" s="9" t="s">
        <v>315</v>
      </c>
      <c r="CA567" s="755">
        <v>9.1</v>
      </c>
      <c r="CB567" s="9" t="s">
        <v>315</v>
      </c>
      <c r="CC567" s="755">
        <v>8.3000000000000007</v>
      </c>
      <c r="CD567" s="9" t="s">
        <v>315</v>
      </c>
      <c r="CE567" s="755">
        <v>63.9</v>
      </c>
      <c r="CF567" s="9" t="s">
        <v>323</v>
      </c>
      <c r="CG567" s="755">
        <v>50.7</v>
      </c>
      <c r="CH567" s="9" t="s">
        <v>323</v>
      </c>
      <c r="CI567" s="9"/>
      <c r="CJ567" s="9"/>
      <c r="CK567" s="9"/>
    </row>
    <row r="568" spans="1:89" s="98" customFormat="1" x14ac:dyDescent="0.25">
      <c r="A568" s="99">
        <v>10143539</v>
      </c>
      <c r="B568" s="99"/>
      <c r="C568" s="772">
        <v>1387</v>
      </c>
      <c r="D568" s="807">
        <v>0.05</v>
      </c>
      <c r="E568" s="772">
        <f t="shared" si="30"/>
        <v>1456</v>
      </c>
      <c r="F568" s="778">
        <v>1.1000000000000001</v>
      </c>
      <c r="G568" s="774">
        <f t="shared" si="31"/>
        <v>1602</v>
      </c>
      <c r="H568" s="776"/>
      <c r="I568" s="758"/>
      <c r="J568" s="776"/>
      <c r="K568" s="786"/>
      <c r="L568" s="9" t="s">
        <v>308</v>
      </c>
      <c r="M568" s="9" t="s">
        <v>894</v>
      </c>
      <c r="N568" s="9" t="s">
        <v>397</v>
      </c>
      <c r="O568" s="9" t="s">
        <v>310</v>
      </c>
      <c r="P568" s="9" t="s">
        <v>624</v>
      </c>
      <c r="Q568" s="9" t="s">
        <v>874</v>
      </c>
      <c r="R568" s="9" t="s">
        <v>876</v>
      </c>
      <c r="S568" s="9" t="s">
        <v>348</v>
      </c>
      <c r="T568" s="98" t="s">
        <v>204</v>
      </c>
      <c r="U568" s="99" t="s">
        <v>635</v>
      </c>
      <c r="V568" s="99" t="s">
        <v>207</v>
      </c>
      <c r="W568" s="99" t="s">
        <v>636</v>
      </c>
      <c r="X568" s="99" t="s">
        <v>207</v>
      </c>
      <c r="Y568" s="99">
        <v>154</v>
      </c>
      <c r="Z568" s="99" t="s">
        <v>207</v>
      </c>
      <c r="AA568" s="631" t="s">
        <v>575</v>
      </c>
      <c r="AB568" s="99" t="s">
        <v>207</v>
      </c>
      <c r="AC568" s="9">
        <v>271</v>
      </c>
      <c r="AD568" s="9" t="s">
        <v>207</v>
      </c>
      <c r="AE568" s="9">
        <v>107</v>
      </c>
      <c r="AF568" s="9" t="s">
        <v>315</v>
      </c>
      <c r="AG568" s="14" t="s">
        <v>353</v>
      </c>
      <c r="AH568" s="14" t="s">
        <v>207</v>
      </c>
      <c r="AI568" s="14" t="s">
        <v>354</v>
      </c>
      <c r="AJ568" s="14" t="s">
        <v>207</v>
      </c>
      <c r="AK568" s="9">
        <v>5</v>
      </c>
      <c r="AL568" s="14" t="s">
        <v>207</v>
      </c>
      <c r="AM568" s="9">
        <v>5</v>
      </c>
      <c r="AN568" s="14" t="s">
        <v>207</v>
      </c>
      <c r="AO568" s="9">
        <v>5</v>
      </c>
      <c r="AP568" s="14" t="s">
        <v>207</v>
      </c>
      <c r="AQ568" s="9">
        <v>5</v>
      </c>
      <c r="AR568" s="14" t="s">
        <v>207</v>
      </c>
      <c r="AS568" s="9" t="s">
        <v>0</v>
      </c>
      <c r="AT568" s="9" t="s">
        <v>318</v>
      </c>
      <c r="AU568" s="9" t="s">
        <v>376</v>
      </c>
      <c r="AV568" s="9" t="s">
        <v>320</v>
      </c>
      <c r="AW568" s="9" t="s">
        <v>895</v>
      </c>
      <c r="AX568" s="9">
        <v>9010600000</v>
      </c>
      <c r="AY568" s="99">
        <v>290</v>
      </c>
      <c r="AZ568" s="12" t="s">
        <v>207</v>
      </c>
      <c r="BA568" s="99">
        <v>23</v>
      </c>
      <c r="BB568" s="12" t="s">
        <v>207</v>
      </c>
      <c r="BC568" s="99">
        <v>21</v>
      </c>
      <c r="BD568" s="12" t="s">
        <v>207</v>
      </c>
      <c r="BE568" s="99">
        <v>34</v>
      </c>
      <c r="BF568" s="12" t="s">
        <v>321</v>
      </c>
      <c r="BG568" s="654">
        <v>33.552999999999997</v>
      </c>
      <c r="BH568" s="12" t="s">
        <v>321</v>
      </c>
      <c r="BI568" s="99">
        <v>25</v>
      </c>
      <c r="BJ568" s="12" t="s">
        <v>321</v>
      </c>
      <c r="BK568" s="754">
        <v>0</v>
      </c>
      <c r="BL568" s="12" t="s">
        <v>321</v>
      </c>
      <c r="BM568" s="754">
        <v>0.129</v>
      </c>
      <c r="BN568" s="12" t="s">
        <v>321</v>
      </c>
      <c r="BO568" s="754">
        <v>8.4239999999999995</v>
      </c>
      <c r="BP568" s="12" t="s">
        <v>321</v>
      </c>
      <c r="BQ568" s="754">
        <v>0</v>
      </c>
      <c r="BR568" s="12" t="s">
        <v>321</v>
      </c>
      <c r="BS568" s="654">
        <v>0</v>
      </c>
      <c r="BT568" s="12" t="s">
        <v>321</v>
      </c>
      <c r="BU568" s="654">
        <v>8.5530000000000008</v>
      </c>
      <c r="BV568" s="12" t="s">
        <v>321</v>
      </c>
      <c r="BW568" s="9">
        <v>0.14000000000000001</v>
      </c>
      <c r="BX568" s="9" t="s">
        <v>322</v>
      </c>
      <c r="BY568" s="755">
        <v>114.2</v>
      </c>
      <c r="BZ568" s="9" t="s">
        <v>315</v>
      </c>
      <c r="CA568" s="755">
        <v>9.1</v>
      </c>
      <c r="CB568" s="9" t="s">
        <v>315</v>
      </c>
      <c r="CC568" s="755">
        <v>8.3000000000000007</v>
      </c>
      <c r="CD568" s="9" t="s">
        <v>315</v>
      </c>
      <c r="CE568" s="755">
        <v>70.5</v>
      </c>
      <c r="CF568" s="9" t="s">
        <v>323</v>
      </c>
      <c r="CG568" s="755">
        <v>55.1</v>
      </c>
      <c r="CH568" s="9" t="s">
        <v>323</v>
      </c>
      <c r="CI568" s="9"/>
      <c r="CJ568" s="9"/>
      <c r="CK568" s="9"/>
    </row>
    <row r="569" spans="1:89" s="98" customFormat="1" x14ac:dyDescent="0.25">
      <c r="A569" s="99">
        <v>10141202</v>
      </c>
      <c r="B569" s="99"/>
      <c r="C569" s="772">
        <v>1552</v>
      </c>
      <c r="D569" s="807">
        <v>0.05</v>
      </c>
      <c r="E569" s="772">
        <f t="shared" si="30"/>
        <v>1630</v>
      </c>
      <c r="F569" s="778">
        <v>1.1000000000000001</v>
      </c>
      <c r="G569" s="774">
        <f t="shared" si="31"/>
        <v>1793</v>
      </c>
      <c r="H569" s="776"/>
      <c r="I569" s="758"/>
      <c r="J569" s="776"/>
      <c r="K569" s="786"/>
      <c r="L569" s="9" t="s">
        <v>308</v>
      </c>
      <c r="M569" s="9" t="s">
        <v>896</v>
      </c>
      <c r="N569" s="9" t="s">
        <v>397</v>
      </c>
      <c r="O569" s="9" t="s">
        <v>310</v>
      </c>
      <c r="P569" s="9" t="s">
        <v>624</v>
      </c>
      <c r="Q569" s="9" t="s">
        <v>874</v>
      </c>
      <c r="R569" s="9" t="s">
        <v>876</v>
      </c>
      <c r="S569" s="9" t="s">
        <v>348</v>
      </c>
      <c r="T569" s="98" t="s">
        <v>204</v>
      </c>
      <c r="U569" s="99">
        <v>156</v>
      </c>
      <c r="V569" s="99" t="s">
        <v>207</v>
      </c>
      <c r="W569" s="99">
        <v>250</v>
      </c>
      <c r="X569" s="99" t="s">
        <v>207</v>
      </c>
      <c r="Y569" s="99">
        <v>166</v>
      </c>
      <c r="Z569" s="99" t="s">
        <v>207</v>
      </c>
      <c r="AA569" s="631" t="s">
        <v>576</v>
      </c>
      <c r="AB569" s="99" t="s">
        <v>207</v>
      </c>
      <c r="AC569" s="9">
        <v>295</v>
      </c>
      <c r="AD569" s="9" t="s">
        <v>207</v>
      </c>
      <c r="AE569" s="9">
        <v>116</v>
      </c>
      <c r="AF569" s="9" t="s">
        <v>315</v>
      </c>
      <c r="AG569" s="14" t="s">
        <v>355</v>
      </c>
      <c r="AH569" s="14" t="s">
        <v>207</v>
      </c>
      <c r="AI569" s="14" t="s">
        <v>356</v>
      </c>
      <c r="AJ569" s="14" t="s">
        <v>207</v>
      </c>
      <c r="AK569" s="9">
        <v>5</v>
      </c>
      <c r="AL569" s="14" t="s">
        <v>207</v>
      </c>
      <c r="AM569" s="9">
        <v>5</v>
      </c>
      <c r="AN569" s="14" t="s">
        <v>207</v>
      </c>
      <c r="AO569" s="9">
        <v>5</v>
      </c>
      <c r="AP569" s="14" t="s">
        <v>207</v>
      </c>
      <c r="AQ569" s="9">
        <v>5</v>
      </c>
      <c r="AR569" s="14" t="s">
        <v>207</v>
      </c>
      <c r="AS569" s="9" t="s">
        <v>0</v>
      </c>
      <c r="AT569" s="9" t="s">
        <v>318</v>
      </c>
      <c r="AU569" s="9" t="s">
        <v>376</v>
      </c>
      <c r="AV569" s="9" t="s">
        <v>320</v>
      </c>
      <c r="AW569" s="9" t="s">
        <v>897</v>
      </c>
      <c r="AX569" s="9">
        <v>9010600000</v>
      </c>
      <c r="AY569" s="99">
        <v>310</v>
      </c>
      <c r="AZ569" s="12" t="s">
        <v>207</v>
      </c>
      <c r="BA569" s="99">
        <v>23</v>
      </c>
      <c r="BB569" s="12" t="s">
        <v>207</v>
      </c>
      <c r="BC569" s="99">
        <v>21</v>
      </c>
      <c r="BD569" s="12" t="s">
        <v>207</v>
      </c>
      <c r="BE569" s="99">
        <v>36</v>
      </c>
      <c r="BF569" s="12" t="s">
        <v>321</v>
      </c>
      <c r="BG569" s="654">
        <v>35.643999999999998</v>
      </c>
      <c r="BH569" s="12" t="s">
        <v>321</v>
      </c>
      <c r="BI569" s="99">
        <v>26</v>
      </c>
      <c r="BJ569" s="12" t="s">
        <v>321</v>
      </c>
      <c r="BK569" s="754">
        <v>0</v>
      </c>
      <c r="BL569" s="12" t="s">
        <v>321</v>
      </c>
      <c r="BM569" s="754">
        <v>0.14799999999999999</v>
      </c>
      <c r="BN569" s="12" t="s">
        <v>321</v>
      </c>
      <c r="BO569" s="754">
        <v>9.4960000000000004</v>
      </c>
      <c r="BP569" s="12" t="s">
        <v>321</v>
      </c>
      <c r="BQ569" s="754">
        <v>0</v>
      </c>
      <c r="BR569" s="12" t="s">
        <v>321</v>
      </c>
      <c r="BS569" s="654">
        <v>0</v>
      </c>
      <c r="BT569" s="12" t="s">
        <v>321</v>
      </c>
      <c r="BU569" s="654">
        <v>9.6440000000000001</v>
      </c>
      <c r="BV569" s="12" t="s">
        <v>321</v>
      </c>
      <c r="BW569" s="9">
        <v>0.15</v>
      </c>
      <c r="BX569" s="9" t="s">
        <v>322</v>
      </c>
      <c r="BY569" s="755">
        <v>122</v>
      </c>
      <c r="BZ569" s="9" t="s">
        <v>315</v>
      </c>
      <c r="CA569" s="755">
        <v>9.1</v>
      </c>
      <c r="CB569" s="9" t="s">
        <v>315</v>
      </c>
      <c r="CC569" s="755">
        <v>8.3000000000000007</v>
      </c>
      <c r="CD569" s="9" t="s">
        <v>315</v>
      </c>
      <c r="CE569" s="755">
        <v>72.8</v>
      </c>
      <c r="CF569" s="9" t="s">
        <v>323</v>
      </c>
      <c r="CG569" s="755">
        <v>57.3</v>
      </c>
      <c r="CH569" s="9" t="s">
        <v>323</v>
      </c>
      <c r="CI569" s="9"/>
      <c r="CJ569" s="9"/>
      <c r="CK569" s="9"/>
    </row>
    <row r="570" spans="1:89" s="98" customFormat="1" x14ac:dyDescent="0.25">
      <c r="A570" s="99">
        <v>10143540</v>
      </c>
      <c r="B570" s="99"/>
      <c r="C570" s="772">
        <v>1735</v>
      </c>
      <c r="D570" s="807">
        <v>0.05</v>
      </c>
      <c r="E570" s="772">
        <f t="shared" si="30"/>
        <v>1822</v>
      </c>
      <c r="F570" s="778">
        <v>1.1000000000000001</v>
      </c>
      <c r="G570" s="774">
        <f t="shared" si="31"/>
        <v>2004</v>
      </c>
      <c r="H570" s="776"/>
      <c r="I570" s="758"/>
      <c r="J570" s="776"/>
      <c r="K570" s="786"/>
      <c r="L570" s="9" t="s">
        <v>308</v>
      </c>
      <c r="M570" s="9" t="s">
        <v>898</v>
      </c>
      <c r="N570" s="9" t="s">
        <v>397</v>
      </c>
      <c r="O570" s="9" t="s">
        <v>310</v>
      </c>
      <c r="P570" s="9" t="s">
        <v>624</v>
      </c>
      <c r="Q570" s="9" t="s">
        <v>874</v>
      </c>
      <c r="R570" s="9" t="s">
        <v>876</v>
      </c>
      <c r="S570" s="9" t="s">
        <v>348</v>
      </c>
      <c r="T570" s="98" t="s">
        <v>204</v>
      </c>
      <c r="U570" s="99" t="s">
        <v>637</v>
      </c>
      <c r="V570" s="99" t="s">
        <v>207</v>
      </c>
      <c r="W570" s="99" t="s">
        <v>638</v>
      </c>
      <c r="X570" s="99" t="s">
        <v>207</v>
      </c>
      <c r="Y570" s="99">
        <v>179</v>
      </c>
      <c r="Z570" s="99" t="s">
        <v>207</v>
      </c>
      <c r="AA570" s="631" t="s">
        <v>577</v>
      </c>
      <c r="AB570" s="99" t="s">
        <v>207</v>
      </c>
      <c r="AC570" s="9">
        <v>319</v>
      </c>
      <c r="AD570" s="9" t="s">
        <v>207</v>
      </c>
      <c r="AE570" s="9">
        <v>126</v>
      </c>
      <c r="AF570" s="9" t="s">
        <v>315</v>
      </c>
      <c r="AG570" s="14" t="s">
        <v>357</v>
      </c>
      <c r="AH570" s="14" t="s">
        <v>207</v>
      </c>
      <c r="AI570" s="14" t="s">
        <v>358</v>
      </c>
      <c r="AJ570" s="14" t="s">
        <v>207</v>
      </c>
      <c r="AK570" s="9">
        <v>5</v>
      </c>
      <c r="AL570" s="14" t="s">
        <v>207</v>
      </c>
      <c r="AM570" s="9">
        <v>5</v>
      </c>
      <c r="AN570" s="14" t="s">
        <v>207</v>
      </c>
      <c r="AO570" s="9">
        <v>5</v>
      </c>
      <c r="AP570" s="14" t="s">
        <v>207</v>
      </c>
      <c r="AQ570" s="9">
        <v>5</v>
      </c>
      <c r="AR570" s="14" t="s">
        <v>207</v>
      </c>
      <c r="AS570" s="9" t="s">
        <v>0</v>
      </c>
      <c r="AT570" s="9" t="s">
        <v>318</v>
      </c>
      <c r="AU570" s="9" t="s">
        <v>376</v>
      </c>
      <c r="AV570" s="9" t="s">
        <v>320</v>
      </c>
      <c r="AW570" s="9" t="s">
        <v>899</v>
      </c>
      <c r="AX570" s="9">
        <v>9010600000</v>
      </c>
      <c r="AY570" s="99">
        <v>330</v>
      </c>
      <c r="AZ570" s="12" t="s">
        <v>207</v>
      </c>
      <c r="BA570" s="99">
        <v>23</v>
      </c>
      <c r="BB570" s="12" t="s">
        <v>207</v>
      </c>
      <c r="BC570" s="99">
        <v>21</v>
      </c>
      <c r="BD570" s="12" t="s">
        <v>207</v>
      </c>
      <c r="BE570" s="99">
        <v>38</v>
      </c>
      <c r="BF570" s="12" t="s">
        <v>321</v>
      </c>
      <c r="BG570" s="654">
        <v>37.875999999999998</v>
      </c>
      <c r="BH570" s="12" t="s">
        <v>321</v>
      </c>
      <c r="BI570" s="99">
        <v>28</v>
      </c>
      <c r="BJ570" s="12" t="s">
        <v>321</v>
      </c>
      <c r="BK570" s="754">
        <v>0</v>
      </c>
      <c r="BL570" s="12" t="s">
        <v>321</v>
      </c>
      <c r="BM570" s="754">
        <v>0.14799999999999999</v>
      </c>
      <c r="BN570" s="12" t="s">
        <v>321</v>
      </c>
      <c r="BO570" s="754">
        <v>9.7279999999999998</v>
      </c>
      <c r="BP570" s="12" t="s">
        <v>321</v>
      </c>
      <c r="BQ570" s="754">
        <v>0</v>
      </c>
      <c r="BR570" s="12" t="s">
        <v>321</v>
      </c>
      <c r="BS570" s="654">
        <v>0</v>
      </c>
      <c r="BT570" s="12" t="s">
        <v>321</v>
      </c>
      <c r="BU570" s="654">
        <v>9.8759999999999994</v>
      </c>
      <c r="BV570" s="12" t="s">
        <v>321</v>
      </c>
      <c r="BW570" s="9">
        <v>0.14000000000000001</v>
      </c>
      <c r="BX570" s="9" t="s">
        <v>322</v>
      </c>
      <c r="BY570" s="755">
        <v>129.9</v>
      </c>
      <c r="BZ570" s="9" t="s">
        <v>315</v>
      </c>
      <c r="CA570" s="755">
        <v>9.1</v>
      </c>
      <c r="CB570" s="9" t="s">
        <v>315</v>
      </c>
      <c r="CC570" s="755">
        <v>8.3000000000000007</v>
      </c>
      <c r="CD570" s="9" t="s">
        <v>315</v>
      </c>
      <c r="CE570" s="755">
        <v>79.400000000000006</v>
      </c>
      <c r="CF570" s="9" t="s">
        <v>323</v>
      </c>
      <c r="CG570" s="755">
        <v>61.7</v>
      </c>
      <c r="CH570" s="9" t="s">
        <v>323</v>
      </c>
      <c r="CI570" s="9"/>
      <c r="CJ570" s="9"/>
      <c r="CK570" s="9"/>
    </row>
    <row r="571" spans="1:89" s="98" customFormat="1" x14ac:dyDescent="0.25">
      <c r="A571" s="99">
        <v>10143541</v>
      </c>
      <c r="B571" s="99"/>
      <c r="C571" s="772">
        <v>1936</v>
      </c>
      <c r="D571" s="807">
        <v>0.05</v>
      </c>
      <c r="E571" s="772">
        <f t="shared" si="30"/>
        <v>2033</v>
      </c>
      <c r="F571" s="778">
        <v>1.1000000000000001</v>
      </c>
      <c r="G571" s="774">
        <f t="shared" si="31"/>
        <v>2236</v>
      </c>
      <c r="H571" s="776"/>
      <c r="I571" s="758"/>
      <c r="J571" s="776"/>
      <c r="K571" s="786"/>
      <c r="L571" s="9" t="s">
        <v>308</v>
      </c>
      <c r="M571" s="9" t="s">
        <v>900</v>
      </c>
      <c r="N571" s="9" t="s">
        <v>397</v>
      </c>
      <c r="O571" s="9" t="s">
        <v>310</v>
      </c>
      <c r="P571" s="9" t="s">
        <v>624</v>
      </c>
      <c r="Q571" s="9" t="s">
        <v>874</v>
      </c>
      <c r="R571" s="9" t="s">
        <v>876</v>
      </c>
      <c r="S571" s="9" t="s">
        <v>348</v>
      </c>
      <c r="T571" s="98" t="s">
        <v>204</v>
      </c>
      <c r="U571" s="99" t="s">
        <v>639</v>
      </c>
      <c r="V571" s="99" t="s">
        <v>207</v>
      </c>
      <c r="W571" s="99" t="s">
        <v>640</v>
      </c>
      <c r="X571" s="99" t="s">
        <v>207</v>
      </c>
      <c r="Y571" s="99">
        <v>191</v>
      </c>
      <c r="Z571" s="99" t="s">
        <v>207</v>
      </c>
      <c r="AA571" s="631" t="s">
        <v>578</v>
      </c>
      <c r="AB571" s="99" t="s">
        <v>207</v>
      </c>
      <c r="AC571" s="9">
        <v>342</v>
      </c>
      <c r="AD571" s="9" t="s">
        <v>207</v>
      </c>
      <c r="AE571" s="9">
        <v>135</v>
      </c>
      <c r="AF571" s="9" t="s">
        <v>315</v>
      </c>
      <c r="AG571" s="14" t="s">
        <v>359</v>
      </c>
      <c r="AH571" s="14" t="s">
        <v>207</v>
      </c>
      <c r="AI571" s="14" t="s">
        <v>360</v>
      </c>
      <c r="AJ571" s="14" t="s">
        <v>207</v>
      </c>
      <c r="AK571" s="9">
        <v>5</v>
      </c>
      <c r="AL571" s="14" t="s">
        <v>207</v>
      </c>
      <c r="AM571" s="9">
        <v>5</v>
      </c>
      <c r="AN571" s="14" t="s">
        <v>207</v>
      </c>
      <c r="AO571" s="9">
        <v>5</v>
      </c>
      <c r="AP571" s="14" t="s">
        <v>207</v>
      </c>
      <c r="AQ571" s="9">
        <v>5</v>
      </c>
      <c r="AR571" s="14" t="s">
        <v>207</v>
      </c>
      <c r="AS571" s="9" t="s">
        <v>0</v>
      </c>
      <c r="AT571" s="9" t="s">
        <v>318</v>
      </c>
      <c r="AU571" s="9" t="s">
        <v>376</v>
      </c>
      <c r="AV571" s="9" t="s">
        <v>320</v>
      </c>
      <c r="AW571" s="9" t="s">
        <v>901</v>
      </c>
      <c r="AX571" s="9">
        <v>9010600000</v>
      </c>
      <c r="AY571" s="99">
        <v>350</v>
      </c>
      <c r="AZ571" s="12" t="s">
        <v>207</v>
      </c>
      <c r="BA571" s="99">
        <v>23</v>
      </c>
      <c r="BB571" s="12" t="s">
        <v>207</v>
      </c>
      <c r="BC571" s="99">
        <v>21</v>
      </c>
      <c r="BD571" s="12" t="s">
        <v>207</v>
      </c>
      <c r="BE571" s="99">
        <v>39</v>
      </c>
      <c r="BF571" s="12" t="s">
        <v>321</v>
      </c>
      <c r="BG571" s="654">
        <v>38.667999999999999</v>
      </c>
      <c r="BH571" s="12" t="s">
        <v>321</v>
      </c>
      <c r="BI571" s="99">
        <v>30</v>
      </c>
      <c r="BJ571" s="12" t="s">
        <v>321</v>
      </c>
      <c r="BK571" s="754">
        <v>0</v>
      </c>
      <c r="BL571" s="12" t="s">
        <v>321</v>
      </c>
      <c r="BM571" s="754">
        <v>0.14799999999999999</v>
      </c>
      <c r="BN571" s="12" t="s">
        <v>321</v>
      </c>
      <c r="BO571" s="754">
        <v>8.52</v>
      </c>
      <c r="BP571" s="12" t="s">
        <v>321</v>
      </c>
      <c r="BQ571" s="754">
        <v>0</v>
      </c>
      <c r="BR571" s="12" t="s">
        <v>321</v>
      </c>
      <c r="BS571" s="654">
        <v>0</v>
      </c>
      <c r="BT571" s="12" t="s">
        <v>321</v>
      </c>
      <c r="BU571" s="654">
        <v>8.6679999999999993</v>
      </c>
      <c r="BV571" s="12" t="s">
        <v>321</v>
      </c>
      <c r="BW571" s="9">
        <v>0.14000000000000001</v>
      </c>
      <c r="BX571" s="9" t="s">
        <v>322</v>
      </c>
      <c r="BY571" s="755">
        <v>137.80000000000001</v>
      </c>
      <c r="BZ571" s="9" t="s">
        <v>315</v>
      </c>
      <c r="CA571" s="755">
        <v>9.1</v>
      </c>
      <c r="CB571" s="9" t="s">
        <v>315</v>
      </c>
      <c r="CC571" s="755">
        <v>8.3000000000000007</v>
      </c>
      <c r="CD571" s="9" t="s">
        <v>315</v>
      </c>
      <c r="CE571" s="755">
        <v>83.8</v>
      </c>
      <c r="CF571" s="9" t="s">
        <v>323</v>
      </c>
      <c r="CG571" s="755">
        <v>66.099999999999994</v>
      </c>
      <c r="CH571" s="9" t="s">
        <v>323</v>
      </c>
      <c r="CI571" s="9"/>
      <c r="CJ571" s="9"/>
      <c r="CK571" s="9"/>
    </row>
    <row r="572" spans="1:89" s="98" customFormat="1" x14ac:dyDescent="0.25">
      <c r="A572" s="99">
        <v>10143542</v>
      </c>
      <c r="B572" s="99"/>
      <c r="C572" s="772">
        <v>2155</v>
      </c>
      <c r="D572" s="807">
        <v>0.05</v>
      </c>
      <c r="E572" s="772">
        <f t="shared" si="30"/>
        <v>2263</v>
      </c>
      <c r="F572" s="778">
        <v>1.1000000000000001</v>
      </c>
      <c r="G572" s="774">
        <f t="shared" si="31"/>
        <v>2489</v>
      </c>
      <c r="H572" s="776"/>
      <c r="I572" s="758"/>
      <c r="J572" s="776"/>
      <c r="K572" s="786"/>
      <c r="L572" s="9" t="s">
        <v>308</v>
      </c>
      <c r="M572" s="9" t="s">
        <v>902</v>
      </c>
      <c r="N572" s="9" t="s">
        <v>397</v>
      </c>
      <c r="O572" s="9" t="s">
        <v>310</v>
      </c>
      <c r="P572" s="9" t="s">
        <v>624</v>
      </c>
      <c r="Q572" s="9" t="s">
        <v>874</v>
      </c>
      <c r="R572" s="9" t="s">
        <v>876</v>
      </c>
      <c r="S572" s="9" t="s">
        <v>348</v>
      </c>
      <c r="T572" s="98" t="s">
        <v>204</v>
      </c>
      <c r="U572" s="99" t="s">
        <v>641</v>
      </c>
      <c r="V572" s="99" t="s">
        <v>207</v>
      </c>
      <c r="W572" s="99" t="s">
        <v>642</v>
      </c>
      <c r="X572" s="99" t="s">
        <v>207</v>
      </c>
      <c r="Y572" s="99">
        <v>204</v>
      </c>
      <c r="Z572" s="99" t="s">
        <v>207</v>
      </c>
      <c r="AA572" s="631" t="s">
        <v>579</v>
      </c>
      <c r="AB572" s="99" t="s">
        <v>207</v>
      </c>
      <c r="AC572" s="9">
        <v>366</v>
      </c>
      <c r="AD572" s="9" t="s">
        <v>207</v>
      </c>
      <c r="AE572" s="9">
        <v>144</v>
      </c>
      <c r="AF572" s="9" t="s">
        <v>315</v>
      </c>
      <c r="AG572" s="14" t="s">
        <v>361</v>
      </c>
      <c r="AH572" s="14" t="s">
        <v>207</v>
      </c>
      <c r="AI572" s="14" t="s">
        <v>362</v>
      </c>
      <c r="AJ572" s="14" t="s">
        <v>207</v>
      </c>
      <c r="AK572" s="9">
        <v>5</v>
      </c>
      <c r="AL572" s="14" t="s">
        <v>207</v>
      </c>
      <c r="AM572" s="9">
        <v>5</v>
      </c>
      <c r="AN572" s="14" t="s">
        <v>207</v>
      </c>
      <c r="AO572" s="9">
        <v>5</v>
      </c>
      <c r="AP572" s="14" t="s">
        <v>207</v>
      </c>
      <c r="AQ572" s="9">
        <v>5</v>
      </c>
      <c r="AR572" s="14" t="s">
        <v>207</v>
      </c>
      <c r="AS572" s="9" t="s">
        <v>0</v>
      </c>
      <c r="AT572" s="9" t="s">
        <v>318</v>
      </c>
      <c r="AU572" s="9" t="s">
        <v>376</v>
      </c>
      <c r="AV572" s="9" t="s">
        <v>320</v>
      </c>
      <c r="AW572" s="9" t="s">
        <v>903</v>
      </c>
      <c r="AX572" s="9">
        <v>9010600000</v>
      </c>
      <c r="AY572" s="99">
        <v>370</v>
      </c>
      <c r="AZ572" s="12" t="s">
        <v>207</v>
      </c>
      <c r="BA572" s="99">
        <v>23</v>
      </c>
      <c r="BB572" s="12" t="s">
        <v>207</v>
      </c>
      <c r="BC572" s="99">
        <v>21</v>
      </c>
      <c r="BD572" s="12" t="s">
        <v>207</v>
      </c>
      <c r="BE572" s="99">
        <v>42</v>
      </c>
      <c r="BF572" s="12" t="s">
        <v>321</v>
      </c>
      <c r="BG572" s="654">
        <v>41.399000000000001</v>
      </c>
      <c r="BH572" s="12" t="s">
        <v>321</v>
      </c>
      <c r="BI572" s="99">
        <v>32</v>
      </c>
      <c r="BJ572" s="12" t="s">
        <v>321</v>
      </c>
      <c r="BK572" s="754">
        <v>0</v>
      </c>
      <c r="BL572" s="12" t="s">
        <v>321</v>
      </c>
      <c r="BM572" s="754">
        <v>0.16700000000000001</v>
      </c>
      <c r="BN572" s="12" t="s">
        <v>321</v>
      </c>
      <c r="BO572" s="754">
        <v>9.2319999999999993</v>
      </c>
      <c r="BP572" s="12" t="s">
        <v>321</v>
      </c>
      <c r="BQ572" s="754">
        <v>0</v>
      </c>
      <c r="BR572" s="12" t="s">
        <v>321</v>
      </c>
      <c r="BS572" s="654">
        <v>0</v>
      </c>
      <c r="BT572" s="12" t="s">
        <v>321</v>
      </c>
      <c r="BU572" s="654">
        <v>9.3989999999999991</v>
      </c>
      <c r="BV572" s="12" t="s">
        <v>321</v>
      </c>
      <c r="BW572" s="9">
        <v>0.14000000000000001</v>
      </c>
      <c r="BX572" s="9" t="s">
        <v>322</v>
      </c>
      <c r="BY572" s="755">
        <v>145.69999999999999</v>
      </c>
      <c r="BZ572" s="9" t="s">
        <v>315</v>
      </c>
      <c r="CA572" s="755">
        <v>9.1</v>
      </c>
      <c r="CB572" s="9" t="s">
        <v>315</v>
      </c>
      <c r="CC572" s="755">
        <v>8.3000000000000007</v>
      </c>
      <c r="CD572" s="9" t="s">
        <v>315</v>
      </c>
      <c r="CE572" s="755">
        <v>90.4</v>
      </c>
      <c r="CF572" s="9" t="s">
        <v>323</v>
      </c>
      <c r="CG572" s="755">
        <v>70.5</v>
      </c>
      <c r="CH572" s="9" t="s">
        <v>323</v>
      </c>
      <c r="CI572" s="9"/>
      <c r="CJ572" s="9"/>
      <c r="CK572" s="9"/>
    </row>
    <row r="573" spans="1:89" s="98" customFormat="1" x14ac:dyDescent="0.25">
      <c r="A573" s="99">
        <v>10143543</v>
      </c>
      <c r="B573" s="99"/>
      <c r="C573" s="772">
        <v>2391</v>
      </c>
      <c r="D573" s="807">
        <v>0.05</v>
      </c>
      <c r="E573" s="772">
        <f t="shared" si="30"/>
        <v>2511</v>
      </c>
      <c r="F573" s="778">
        <v>1.1000000000000001</v>
      </c>
      <c r="G573" s="774">
        <f t="shared" si="31"/>
        <v>2762</v>
      </c>
      <c r="H573" s="776"/>
      <c r="I573" s="758"/>
      <c r="J573" s="776"/>
      <c r="K573" s="786"/>
      <c r="L573" s="9" t="s">
        <v>308</v>
      </c>
      <c r="M573" s="9" t="s">
        <v>904</v>
      </c>
      <c r="N573" s="9" t="s">
        <v>397</v>
      </c>
      <c r="O573" s="9" t="s">
        <v>310</v>
      </c>
      <c r="P573" s="9" t="s">
        <v>624</v>
      </c>
      <c r="Q573" s="9" t="s">
        <v>874</v>
      </c>
      <c r="R573" s="9" t="s">
        <v>876</v>
      </c>
      <c r="S573" s="9" t="s">
        <v>348</v>
      </c>
      <c r="T573" s="98" t="s">
        <v>204</v>
      </c>
      <c r="U573" s="99" t="s">
        <v>643</v>
      </c>
      <c r="V573" s="99" t="s">
        <v>207</v>
      </c>
      <c r="W573" s="99" t="s">
        <v>644</v>
      </c>
      <c r="X573" s="99" t="s">
        <v>207</v>
      </c>
      <c r="Y573" s="99">
        <v>216</v>
      </c>
      <c r="Z573" s="99" t="s">
        <v>207</v>
      </c>
      <c r="AA573" s="631" t="s">
        <v>580</v>
      </c>
      <c r="AB573" s="99" t="s">
        <v>207</v>
      </c>
      <c r="AC573" s="9">
        <v>389</v>
      </c>
      <c r="AD573" s="9" t="s">
        <v>207</v>
      </c>
      <c r="AE573" s="9">
        <v>153</v>
      </c>
      <c r="AF573" s="9" t="s">
        <v>315</v>
      </c>
      <c r="AG573" s="14" t="s">
        <v>363</v>
      </c>
      <c r="AH573" s="14" t="s">
        <v>207</v>
      </c>
      <c r="AI573" s="14" t="s">
        <v>364</v>
      </c>
      <c r="AJ573" s="14" t="s">
        <v>207</v>
      </c>
      <c r="AK573" s="9">
        <v>5</v>
      </c>
      <c r="AL573" s="14" t="s">
        <v>207</v>
      </c>
      <c r="AM573" s="9">
        <v>5</v>
      </c>
      <c r="AN573" s="14" t="s">
        <v>207</v>
      </c>
      <c r="AO573" s="9">
        <v>5</v>
      </c>
      <c r="AP573" s="14" t="s">
        <v>207</v>
      </c>
      <c r="AQ573" s="9">
        <v>5</v>
      </c>
      <c r="AR573" s="14" t="s">
        <v>207</v>
      </c>
      <c r="AS573" s="9" t="s">
        <v>0</v>
      </c>
      <c r="AT573" s="9" t="s">
        <v>318</v>
      </c>
      <c r="AU573" s="9" t="s">
        <v>376</v>
      </c>
      <c r="AV573" s="9" t="s">
        <v>320</v>
      </c>
      <c r="AW573" s="9" t="s">
        <v>905</v>
      </c>
      <c r="AX573" s="9">
        <v>9010600000</v>
      </c>
      <c r="AY573" s="99">
        <v>390</v>
      </c>
      <c r="AZ573" s="12" t="s">
        <v>207</v>
      </c>
      <c r="BA573" s="99">
        <v>23</v>
      </c>
      <c r="BB573" s="12" t="s">
        <v>207</v>
      </c>
      <c r="BC573" s="99">
        <v>21</v>
      </c>
      <c r="BD573" s="12" t="s">
        <v>207</v>
      </c>
      <c r="BE573" s="99">
        <v>44</v>
      </c>
      <c r="BF573" s="12" t="s">
        <v>321</v>
      </c>
      <c r="BG573" s="654">
        <v>43.631</v>
      </c>
      <c r="BH573" s="12" t="s">
        <v>321</v>
      </c>
      <c r="BI573" s="99">
        <v>34</v>
      </c>
      <c r="BJ573" s="12" t="s">
        <v>321</v>
      </c>
      <c r="BK573" s="754">
        <v>0</v>
      </c>
      <c r="BL573" s="12" t="s">
        <v>321</v>
      </c>
      <c r="BM573" s="754">
        <v>0.16700000000000001</v>
      </c>
      <c r="BN573" s="12" t="s">
        <v>321</v>
      </c>
      <c r="BO573" s="754">
        <v>9.4629999999999992</v>
      </c>
      <c r="BP573" s="12" t="s">
        <v>321</v>
      </c>
      <c r="BQ573" s="754">
        <v>0</v>
      </c>
      <c r="BR573" s="12" t="s">
        <v>321</v>
      </c>
      <c r="BS573" s="654">
        <v>0</v>
      </c>
      <c r="BT573" s="12" t="s">
        <v>321</v>
      </c>
      <c r="BU573" s="654">
        <v>9.6310000000000002</v>
      </c>
      <c r="BV573" s="12" t="s">
        <v>321</v>
      </c>
      <c r="BW573" s="9">
        <v>0.14000000000000001</v>
      </c>
      <c r="BX573" s="9" t="s">
        <v>322</v>
      </c>
      <c r="BY573" s="755">
        <v>153.5</v>
      </c>
      <c r="BZ573" s="9" t="s">
        <v>315</v>
      </c>
      <c r="CA573" s="755">
        <v>9.1</v>
      </c>
      <c r="CB573" s="9" t="s">
        <v>315</v>
      </c>
      <c r="CC573" s="755">
        <v>8.3000000000000007</v>
      </c>
      <c r="CD573" s="9" t="s">
        <v>315</v>
      </c>
      <c r="CE573" s="755">
        <v>94.8</v>
      </c>
      <c r="CF573" s="9" t="s">
        <v>323</v>
      </c>
      <c r="CG573" s="755">
        <v>75</v>
      </c>
      <c r="CH573" s="9" t="s">
        <v>323</v>
      </c>
      <c r="CI573" s="9"/>
      <c r="CJ573" s="9"/>
      <c r="CK573" s="9"/>
    </row>
    <row r="574" spans="1:89" s="98" customFormat="1" x14ac:dyDescent="0.25">
      <c r="A574" s="99">
        <v>10143499</v>
      </c>
      <c r="B574" s="99"/>
      <c r="C574" s="772">
        <v>2644</v>
      </c>
      <c r="D574" s="807">
        <v>0.05</v>
      </c>
      <c r="E574" s="772">
        <f t="shared" si="30"/>
        <v>2776</v>
      </c>
      <c r="F574" s="778">
        <v>1.1000000000000001</v>
      </c>
      <c r="G574" s="774">
        <f t="shared" si="31"/>
        <v>3054</v>
      </c>
      <c r="H574" s="776"/>
      <c r="I574" s="758"/>
      <c r="J574" s="776"/>
      <c r="K574" s="786"/>
      <c r="L574" s="9" t="s">
        <v>308</v>
      </c>
      <c r="M574" s="9" t="s">
        <v>906</v>
      </c>
      <c r="N574" s="9" t="s">
        <v>397</v>
      </c>
      <c r="O574" s="9" t="s">
        <v>310</v>
      </c>
      <c r="P574" s="9" t="s">
        <v>624</v>
      </c>
      <c r="Q574" s="9" t="s">
        <v>874</v>
      </c>
      <c r="R574" s="9" t="s">
        <v>876</v>
      </c>
      <c r="S574" s="9" t="s">
        <v>348</v>
      </c>
      <c r="T574" s="98" t="s">
        <v>204</v>
      </c>
      <c r="U574" s="99" t="s">
        <v>645</v>
      </c>
      <c r="V574" s="99" t="s">
        <v>207</v>
      </c>
      <c r="W574" s="99" t="s">
        <v>646</v>
      </c>
      <c r="X574" s="99" t="s">
        <v>207</v>
      </c>
      <c r="Y574" s="99">
        <v>228</v>
      </c>
      <c r="Z574" s="99" t="s">
        <v>207</v>
      </c>
      <c r="AA574" s="631" t="s">
        <v>581</v>
      </c>
      <c r="AB574" s="99" t="s">
        <v>207</v>
      </c>
      <c r="AC574" s="9">
        <v>412</v>
      </c>
      <c r="AD574" s="9" t="s">
        <v>207</v>
      </c>
      <c r="AE574" s="9">
        <v>162</v>
      </c>
      <c r="AF574" s="9" t="s">
        <v>315</v>
      </c>
      <c r="AG574" s="14" t="s">
        <v>647</v>
      </c>
      <c r="AH574" s="14" t="s">
        <v>207</v>
      </c>
      <c r="AI574" s="14" t="s">
        <v>648</v>
      </c>
      <c r="AJ574" s="14" t="s">
        <v>207</v>
      </c>
      <c r="AK574" s="9">
        <v>5</v>
      </c>
      <c r="AL574" s="14" t="s">
        <v>207</v>
      </c>
      <c r="AM574" s="9">
        <v>5</v>
      </c>
      <c r="AN574" s="14" t="s">
        <v>207</v>
      </c>
      <c r="AO574" s="9">
        <v>5</v>
      </c>
      <c r="AP574" s="14" t="s">
        <v>207</v>
      </c>
      <c r="AQ574" s="9">
        <v>5</v>
      </c>
      <c r="AR574" s="14" t="s">
        <v>207</v>
      </c>
      <c r="AS574" s="9" t="s">
        <v>0</v>
      </c>
      <c r="AT574" s="9" t="s">
        <v>318</v>
      </c>
      <c r="AU574" s="9" t="s">
        <v>376</v>
      </c>
      <c r="AV574" s="9" t="s">
        <v>320</v>
      </c>
      <c r="AW574" s="9" t="s">
        <v>907</v>
      </c>
      <c r="AX574" s="9">
        <v>9010600000</v>
      </c>
      <c r="AY574" s="99">
        <v>419</v>
      </c>
      <c r="AZ574" s="12" t="s">
        <v>207</v>
      </c>
      <c r="BA574" s="99">
        <v>30</v>
      </c>
      <c r="BB574" s="12" t="s">
        <v>207</v>
      </c>
      <c r="BC574" s="99">
        <v>33</v>
      </c>
      <c r="BD574" s="12" t="s">
        <v>207</v>
      </c>
      <c r="BE574" s="99">
        <v>81</v>
      </c>
      <c r="BF574" s="12" t="s">
        <v>321</v>
      </c>
      <c r="BG574" s="654">
        <v>80.88</v>
      </c>
      <c r="BH574" s="12" t="s">
        <v>321</v>
      </c>
      <c r="BI574" s="99">
        <v>40</v>
      </c>
      <c r="BJ574" s="12" t="s">
        <v>321</v>
      </c>
      <c r="BK574" s="754">
        <v>0</v>
      </c>
      <c r="BL574" s="12" t="s">
        <v>321</v>
      </c>
      <c r="BM574" s="754">
        <v>0.34899999999999998</v>
      </c>
      <c r="BN574" s="12" t="s">
        <v>321</v>
      </c>
      <c r="BO574" s="754">
        <v>2.1800000000000002</v>
      </c>
      <c r="BP574" s="12" t="s">
        <v>321</v>
      </c>
      <c r="BQ574" s="754">
        <v>0.02</v>
      </c>
      <c r="BR574" s="12" t="s">
        <v>321</v>
      </c>
      <c r="BS574" s="654">
        <v>38.331000000000003</v>
      </c>
      <c r="BT574" s="12" t="s">
        <v>321</v>
      </c>
      <c r="BU574" s="654">
        <v>40.880000000000003</v>
      </c>
      <c r="BV574" s="12" t="s">
        <v>321</v>
      </c>
      <c r="BW574" s="9">
        <v>0.42</v>
      </c>
      <c r="BX574" s="9" t="s">
        <v>322</v>
      </c>
      <c r="BY574" s="755">
        <v>165</v>
      </c>
      <c r="BZ574" s="9" t="s">
        <v>315</v>
      </c>
      <c r="CA574" s="755">
        <v>11.8</v>
      </c>
      <c r="CB574" s="9" t="s">
        <v>315</v>
      </c>
      <c r="CC574" s="755">
        <v>13</v>
      </c>
      <c r="CD574" s="9" t="s">
        <v>315</v>
      </c>
      <c r="CE574" s="755">
        <v>185.2</v>
      </c>
      <c r="CF574" s="9" t="s">
        <v>323</v>
      </c>
      <c r="CG574" s="755">
        <v>88.2</v>
      </c>
      <c r="CH574" s="9" t="s">
        <v>323</v>
      </c>
      <c r="CI574" s="9"/>
      <c r="CJ574" s="9"/>
      <c r="CK574" s="9"/>
    </row>
    <row r="575" spans="1:89" s="98" customFormat="1" x14ac:dyDescent="0.25">
      <c r="A575" s="99">
        <v>10143500</v>
      </c>
      <c r="B575" s="99"/>
      <c r="C575" s="772">
        <v>2915</v>
      </c>
      <c r="D575" s="807">
        <v>0.05</v>
      </c>
      <c r="E575" s="772">
        <f t="shared" si="30"/>
        <v>3061</v>
      </c>
      <c r="F575" s="778">
        <v>1.1000000000000001</v>
      </c>
      <c r="G575" s="774">
        <f t="shared" si="31"/>
        <v>3367</v>
      </c>
      <c r="H575" s="776"/>
      <c r="I575" s="758"/>
      <c r="J575" s="776"/>
      <c r="K575" s="786"/>
      <c r="L575" s="9" t="s">
        <v>308</v>
      </c>
      <c r="M575" s="9" t="s">
        <v>908</v>
      </c>
      <c r="N575" s="9" t="s">
        <v>397</v>
      </c>
      <c r="O575" s="9" t="s">
        <v>310</v>
      </c>
      <c r="P575" s="9" t="s">
        <v>624</v>
      </c>
      <c r="Q575" s="9" t="s">
        <v>874</v>
      </c>
      <c r="R575" s="9" t="s">
        <v>876</v>
      </c>
      <c r="S575" s="9" t="s">
        <v>348</v>
      </c>
      <c r="T575" s="98" t="s">
        <v>204</v>
      </c>
      <c r="U575" s="99" t="s">
        <v>649</v>
      </c>
      <c r="V575" s="99" t="s">
        <v>207</v>
      </c>
      <c r="W575" s="99" t="s">
        <v>650</v>
      </c>
      <c r="X575" s="99" t="s">
        <v>207</v>
      </c>
      <c r="Y575" s="99">
        <v>241</v>
      </c>
      <c r="Z575" s="99" t="s">
        <v>207</v>
      </c>
      <c r="AA575" s="631" t="s">
        <v>582</v>
      </c>
      <c r="AB575" s="99" t="s">
        <v>207</v>
      </c>
      <c r="AC575" s="9">
        <v>436</v>
      </c>
      <c r="AD575" s="9" t="s">
        <v>207</v>
      </c>
      <c r="AE575" s="9">
        <v>172</v>
      </c>
      <c r="AF575" s="9" t="s">
        <v>315</v>
      </c>
      <c r="AG575" s="14" t="s">
        <v>367</v>
      </c>
      <c r="AH575" s="14" t="s">
        <v>207</v>
      </c>
      <c r="AI575" s="14" t="s">
        <v>368</v>
      </c>
      <c r="AJ575" s="14" t="s">
        <v>207</v>
      </c>
      <c r="AK575" s="9">
        <v>5</v>
      </c>
      <c r="AL575" s="14" t="s">
        <v>207</v>
      </c>
      <c r="AM575" s="9">
        <v>5</v>
      </c>
      <c r="AN575" s="14" t="s">
        <v>207</v>
      </c>
      <c r="AO575" s="9">
        <v>5</v>
      </c>
      <c r="AP575" s="14" t="s">
        <v>207</v>
      </c>
      <c r="AQ575" s="9">
        <v>5</v>
      </c>
      <c r="AR575" s="14" t="s">
        <v>207</v>
      </c>
      <c r="AS575" s="9" t="s">
        <v>0</v>
      </c>
      <c r="AT575" s="9" t="s">
        <v>318</v>
      </c>
      <c r="AU575" s="9" t="s">
        <v>376</v>
      </c>
      <c r="AV575" s="9" t="s">
        <v>320</v>
      </c>
      <c r="AW575" s="9" t="s">
        <v>909</v>
      </c>
      <c r="AX575" s="9">
        <v>9010600000</v>
      </c>
      <c r="AY575" s="99">
        <v>434</v>
      </c>
      <c r="AZ575" s="12" t="s">
        <v>207</v>
      </c>
      <c r="BA575" s="99">
        <v>30</v>
      </c>
      <c r="BB575" s="12" t="s">
        <v>207</v>
      </c>
      <c r="BC575" s="99">
        <v>33</v>
      </c>
      <c r="BD575" s="12" t="s">
        <v>207</v>
      </c>
      <c r="BE575" s="99">
        <v>85</v>
      </c>
      <c r="BF575" s="12" t="s">
        <v>321</v>
      </c>
      <c r="BG575" s="654">
        <v>84.787999999999997</v>
      </c>
      <c r="BH575" s="12" t="s">
        <v>321</v>
      </c>
      <c r="BI575" s="99">
        <v>42</v>
      </c>
      <c r="BJ575" s="12" t="s">
        <v>321</v>
      </c>
      <c r="BK575" s="754">
        <v>0</v>
      </c>
      <c r="BL575" s="12" t="s">
        <v>321</v>
      </c>
      <c r="BM575" s="754">
        <v>0.35499999999999998</v>
      </c>
      <c r="BN575" s="12" t="s">
        <v>321</v>
      </c>
      <c r="BO575" s="754">
        <v>3</v>
      </c>
      <c r="BP575" s="12" t="s">
        <v>321</v>
      </c>
      <c r="BQ575" s="754">
        <v>0.02</v>
      </c>
      <c r="BR575" s="12" t="s">
        <v>321</v>
      </c>
      <c r="BS575" s="654">
        <v>39.412999999999997</v>
      </c>
      <c r="BT575" s="12" t="s">
        <v>321</v>
      </c>
      <c r="BU575" s="654">
        <v>42.787999999999997</v>
      </c>
      <c r="BV575" s="12" t="s">
        <v>321</v>
      </c>
      <c r="BW575" s="9">
        <v>0.44</v>
      </c>
      <c r="BX575" s="9" t="s">
        <v>322</v>
      </c>
      <c r="BY575" s="755">
        <v>170.9</v>
      </c>
      <c r="BZ575" s="9" t="s">
        <v>315</v>
      </c>
      <c r="CA575" s="755">
        <v>11.8</v>
      </c>
      <c r="CB575" s="9" t="s">
        <v>315</v>
      </c>
      <c r="CC575" s="755">
        <v>13</v>
      </c>
      <c r="CD575" s="9" t="s">
        <v>315</v>
      </c>
      <c r="CE575" s="755">
        <v>194</v>
      </c>
      <c r="CF575" s="9" t="s">
        <v>323</v>
      </c>
      <c r="CG575" s="755">
        <v>92.6</v>
      </c>
      <c r="CH575" s="9" t="s">
        <v>323</v>
      </c>
      <c r="CI575" s="9"/>
      <c r="CJ575" s="9"/>
      <c r="CK575" s="9"/>
    </row>
    <row r="576" spans="1:89" s="98" customFormat="1" x14ac:dyDescent="0.25">
      <c r="A576" s="99">
        <v>10143501</v>
      </c>
      <c r="B576" s="99"/>
      <c r="C576" s="772">
        <v>3205</v>
      </c>
      <c r="D576" s="807">
        <v>0.05</v>
      </c>
      <c r="E576" s="772">
        <f t="shared" si="30"/>
        <v>3365</v>
      </c>
      <c r="F576" s="778">
        <v>1.1000000000000001</v>
      </c>
      <c r="G576" s="774">
        <f t="shared" si="31"/>
        <v>3702</v>
      </c>
      <c r="H576" s="776"/>
      <c r="I576" s="758"/>
      <c r="J576" s="776"/>
      <c r="K576" s="786"/>
      <c r="L576" s="9" t="s">
        <v>308</v>
      </c>
      <c r="M576" s="9" t="s">
        <v>910</v>
      </c>
      <c r="N576" s="9" t="s">
        <v>397</v>
      </c>
      <c r="O576" s="9" t="s">
        <v>310</v>
      </c>
      <c r="P576" s="9" t="s">
        <v>624</v>
      </c>
      <c r="Q576" s="9" t="s">
        <v>874</v>
      </c>
      <c r="R576" s="9" t="s">
        <v>876</v>
      </c>
      <c r="S576" s="9" t="s">
        <v>348</v>
      </c>
      <c r="T576" s="98" t="s">
        <v>204</v>
      </c>
      <c r="U576" s="99" t="s">
        <v>887</v>
      </c>
      <c r="V576" s="99" t="s">
        <v>207</v>
      </c>
      <c r="W576" s="99" t="s">
        <v>888</v>
      </c>
      <c r="X576" s="99" t="s">
        <v>207</v>
      </c>
      <c r="Y576" s="99">
        <v>254</v>
      </c>
      <c r="Z576" s="99" t="s">
        <v>207</v>
      </c>
      <c r="AA576" s="631" t="s">
        <v>583</v>
      </c>
      <c r="AB576" s="99" t="s">
        <v>207</v>
      </c>
      <c r="AC576" s="9">
        <v>460</v>
      </c>
      <c r="AD576" s="9" t="s">
        <v>207</v>
      </c>
      <c r="AE576" s="9">
        <v>181</v>
      </c>
      <c r="AF576" s="9" t="s">
        <v>315</v>
      </c>
      <c r="AG576" s="14" t="s">
        <v>369</v>
      </c>
      <c r="AH576" s="14" t="s">
        <v>207</v>
      </c>
      <c r="AI576" s="14" t="s">
        <v>370</v>
      </c>
      <c r="AJ576" s="14" t="s">
        <v>207</v>
      </c>
      <c r="AK576" s="9">
        <v>5</v>
      </c>
      <c r="AL576" s="14" t="s">
        <v>207</v>
      </c>
      <c r="AM576" s="9">
        <v>5</v>
      </c>
      <c r="AN576" s="14" t="s">
        <v>207</v>
      </c>
      <c r="AO576" s="9">
        <v>5</v>
      </c>
      <c r="AP576" s="14" t="s">
        <v>207</v>
      </c>
      <c r="AQ576" s="9">
        <v>5</v>
      </c>
      <c r="AR576" s="14" t="s">
        <v>207</v>
      </c>
      <c r="AS576" s="9" t="s">
        <v>0</v>
      </c>
      <c r="AT576" s="9" t="s">
        <v>318</v>
      </c>
      <c r="AU576" s="9" t="s">
        <v>376</v>
      </c>
      <c r="AV576" s="9" t="s">
        <v>320</v>
      </c>
      <c r="AW576" s="9" t="s">
        <v>911</v>
      </c>
      <c r="AX576" s="9">
        <v>9010600000</v>
      </c>
      <c r="AY576" s="99">
        <v>452</v>
      </c>
      <c r="AZ576" s="12" t="s">
        <v>207</v>
      </c>
      <c r="BA576" s="99">
        <v>30</v>
      </c>
      <c r="BB576" s="12" t="s">
        <v>207</v>
      </c>
      <c r="BC576" s="99">
        <v>33</v>
      </c>
      <c r="BD576" s="12" t="s">
        <v>207</v>
      </c>
      <c r="BE576" s="99">
        <v>90</v>
      </c>
      <c r="BF576" s="12" t="s">
        <v>321</v>
      </c>
      <c r="BG576" s="654">
        <v>89.257000000000005</v>
      </c>
      <c r="BH576" s="12" t="s">
        <v>321</v>
      </c>
      <c r="BI576" s="99">
        <v>45</v>
      </c>
      <c r="BJ576" s="12" t="s">
        <v>321</v>
      </c>
      <c r="BK576" s="754">
        <v>0</v>
      </c>
      <c r="BL576" s="12" t="s">
        <v>321</v>
      </c>
      <c r="BM576" s="754">
        <v>0.38200000000000001</v>
      </c>
      <c r="BN576" s="12" t="s">
        <v>321</v>
      </c>
      <c r="BO576" s="754">
        <v>3</v>
      </c>
      <c r="BP576" s="12" t="s">
        <v>321</v>
      </c>
      <c r="BQ576" s="754">
        <v>0.02</v>
      </c>
      <c r="BR576" s="12" t="s">
        <v>321</v>
      </c>
      <c r="BS576" s="654">
        <v>40.854999999999997</v>
      </c>
      <c r="BT576" s="12" t="s">
        <v>321</v>
      </c>
      <c r="BU576" s="654">
        <v>44.256999999999998</v>
      </c>
      <c r="BV576" s="12" t="s">
        <v>321</v>
      </c>
      <c r="BW576" s="9">
        <v>0.46</v>
      </c>
      <c r="BX576" s="9" t="s">
        <v>322</v>
      </c>
      <c r="BY576" s="755">
        <v>178</v>
      </c>
      <c r="BZ576" s="9" t="s">
        <v>315</v>
      </c>
      <c r="CA576" s="755">
        <v>11.8</v>
      </c>
      <c r="CB576" s="9" t="s">
        <v>315</v>
      </c>
      <c r="CC576" s="755">
        <v>13</v>
      </c>
      <c r="CD576" s="9" t="s">
        <v>315</v>
      </c>
      <c r="CE576" s="755">
        <v>205</v>
      </c>
      <c r="CF576" s="9" t="s">
        <v>323</v>
      </c>
      <c r="CG576" s="755">
        <v>99.2</v>
      </c>
      <c r="CH576" s="9" t="s">
        <v>323</v>
      </c>
      <c r="CI576" s="9"/>
      <c r="CJ576" s="9"/>
      <c r="CK576" s="9"/>
    </row>
    <row r="577" spans="1:89" s="98" customFormat="1" x14ac:dyDescent="0.25">
      <c r="A577" s="99">
        <v>10101537</v>
      </c>
      <c r="B577" s="99"/>
      <c r="C577" s="772">
        <v>1269</v>
      </c>
      <c r="D577" s="807">
        <v>0.05</v>
      </c>
      <c r="E577" s="772">
        <f t="shared" si="30"/>
        <v>1332</v>
      </c>
      <c r="F577" s="778">
        <v>1.1000000000000001</v>
      </c>
      <c r="G577" s="774">
        <f t="shared" si="31"/>
        <v>1465</v>
      </c>
      <c r="H577" s="776"/>
      <c r="I577" s="758"/>
      <c r="J577" s="776"/>
      <c r="K577" s="786"/>
      <c r="L577" s="9" t="s">
        <v>308</v>
      </c>
      <c r="M577" s="9" t="s">
        <v>3677</v>
      </c>
      <c r="N577" s="9" t="s">
        <v>309</v>
      </c>
      <c r="O577" s="9" t="s">
        <v>310</v>
      </c>
      <c r="P577" s="9" t="s">
        <v>624</v>
      </c>
      <c r="Q577" s="9" t="s">
        <v>874</v>
      </c>
      <c r="R577" s="9" t="s">
        <v>876</v>
      </c>
      <c r="S577" s="9" t="s">
        <v>348</v>
      </c>
      <c r="T577" s="98" t="s">
        <v>204</v>
      </c>
      <c r="U577" s="99" t="s">
        <v>631</v>
      </c>
      <c r="V577" s="99" t="s">
        <v>207</v>
      </c>
      <c r="W577" s="99" t="s">
        <v>632</v>
      </c>
      <c r="X577" s="99" t="s">
        <v>207</v>
      </c>
      <c r="Y577" s="99">
        <v>129</v>
      </c>
      <c r="Z577" s="99" t="s">
        <v>207</v>
      </c>
      <c r="AA577" s="631" t="s">
        <v>202</v>
      </c>
      <c r="AB577" s="99" t="s">
        <v>207</v>
      </c>
      <c r="AC577" s="9">
        <v>224</v>
      </c>
      <c r="AD577" s="9" t="s">
        <v>207</v>
      </c>
      <c r="AE577" s="9">
        <v>88</v>
      </c>
      <c r="AF577" s="9" t="s">
        <v>315</v>
      </c>
      <c r="AG577" s="14" t="s">
        <v>349</v>
      </c>
      <c r="AH577" s="14" t="s">
        <v>207</v>
      </c>
      <c r="AI577" s="14" t="s">
        <v>350</v>
      </c>
      <c r="AJ577" s="14" t="s">
        <v>207</v>
      </c>
      <c r="AK577" s="9">
        <v>5</v>
      </c>
      <c r="AL577" s="14" t="s">
        <v>207</v>
      </c>
      <c r="AM577" s="9">
        <v>5</v>
      </c>
      <c r="AN577" s="14" t="s">
        <v>207</v>
      </c>
      <c r="AO577" s="9">
        <v>5</v>
      </c>
      <c r="AP577" s="14" t="s">
        <v>207</v>
      </c>
      <c r="AQ577" s="9">
        <v>5</v>
      </c>
      <c r="AR577" s="14" t="s">
        <v>207</v>
      </c>
      <c r="AS577" s="9" t="s">
        <v>0</v>
      </c>
      <c r="AT577" s="9" t="s">
        <v>318</v>
      </c>
      <c r="AU577" s="9" t="s">
        <v>376</v>
      </c>
      <c r="AV577" s="9" t="s">
        <v>320</v>
      </c>
      <c r="AW577" s="9" t="s">
        <v>912</v>
      </c>
      <c r="AX577" s="9">
        <v>9010600000</v>
      </c>
      <c r="AY577" s="99">
        <v>250</v>
      </c>
      <c r="AZ577" s="12" t="s">
        <v>207</v>
      </c>
      <c r="BA577" s="99">
        <v>23</v>
      </c>
      <c r="BB577" s="12" t="s">
        <v>207</v>
      </c>
      <c r="BC577" s="99">
        <v>21</v>
      </c>
      <c r="BD577" s="12" t="s">
        <v>207</v>
      </c>
      <c r="BE577" s="99">
        <v>28</v>
      </c>
      <c r="BF577" s="12" t="s">
        <v>321</v>
      </c>
      <c r="BG577" s="654">
        <v>27.369</v>
      </c>
      <c r="BH577" s="12" t="s">
        <v>321</v>
      </c>
      <c r="BI577" s="99">
        <v>21</v>
      </c>
      <c r="BJ577" s="12" t="s">
        <v>321</v>
      </c>
      <c r="BK577" s="754">
        <v>0</v>
      </c>
      <c r="BL577" s="12" t="s">
        <v>321</v>
      </c>
      <c r="BM577" s="754">
        <v>0.129</v>
      </c>
      <c r="BN577" s="12" t="s">
        <v>321</v>
      </c>
      <c r="BO577" s="754">
        <v>6.24</v>
      </c>
      <c r="BP577" s="12" t="s">
        <v>321</v>
      </c>
      <c r="BQ577" s="754">
        <v>0</v>
      </c>
      <c r="BR577" s="12" t="s">
        <v>321</v>
      </c>
      <c r="BS577" s="654">
        <v>0</v>
      </c>
      <c r="BT577" s="12" t="s">
        <v>321</v>
      </c>
      <c r="BU577" s="654">
        <v>6.3689999999999998</v>
      </c>
      <c r="BV577" s="12" t="s">
        <v>321</v>
      </c>
      <c r="BW577" s="9">
        <v>0.12</v>
      </c>
      <c r="BX577" s="9" t="s">
        <v>322</v>
      </c>
      <c r="BY577" s="755">
        <v>98.4</v>
      </c>
      <c r="BZ577" s="9" t="s">
        <v>315</v>
      </c>
      <c r="CA577" s="755">
        <v>9.1</v>
      </c>
      <c r="CB577" s="9" t="s">
        <v>315</v>
      </c>
      <c r="CC577" s="755">
        <v>8.3000000000000007</v>
      </c>
      <c r="CD577" s="9" t="s">
        <v>315</v>
      </c>
      <c r="CE577" s="755">
        <v>61.7</v>
      </c>
      <c r="CF577" s="9" t="s">
        <v>323</v>
      </c>
      <c r="CG577" s="755">
        <v>46.3</v>
      </c>
      <c r="CH577" s="9" t="s">
        <v>323</v>
      </c>
      <c r="CI577" s="9"/>
      <c r="CJ577" s="9"/>
      <c r="CK577" s="9"/>
    </row>
    <row r="578" spans="1:89" s="98" customFormat="1" x14ac:dyDescent="0.25">
      <c r="A578" s="99">
        <v>10101538</v>
      </c>
      <c r="B578" s="99"/>
      <c r="C578" s="772">
        <v>1400</v>
      </c>
      <c r="D578" s="807">
        <v>0.05</v>
      </c>
      <c r="E578" s="772">
        <f t="shared" si="30"/>
        <v>1470</v>
      </c>
      <c r="F578" s="778">
        <v>1.1000000000000001</v>
      </c>
      <c r="G578" s="774">
        <f t="shared" si="31"/>
        <v>1617</v>
      </c>
      <c r="H578" s="776"/>
      <c r="I578" s="758"/>
      <c r="J578" s="776"/>
      <c r="K578" s="786"/>
      <c r="L578" s="9" t="s">
        <v>308</v>
      </c>
      <c r="M578" s="9" t="s">
        <v>3678</v>
      </c>
      <c r="N578" s="9" t="s">
        <v>309</v>
      </c>
      <c r="O578" s="9" t="s">
        <v>310</v>
      </c>
      <c r="P578" s="9" t="s">
        <v>624</v>
      </c>
      <c r="Q578" s="9" t="s">
        <v>874</v>
      </c>
      <c r="R578" s="9" t="s">
        <v>876</v>
      </c>
      <c r="S578" s="9" t="s">
        <v>348</v>
      </c>
      <c r="T578" s="98" t="s">
        <v>204</v>
      </c>
      <c r="U578" s="99" t="s">
        <v>633</v>
      </c>
      <c r="V578" s="99" t="s">
        <v>207</v>
      </c>
      <c r="W578" s="99" t="s">
        <v>634</v>
      </c>
      <c r="X578" s="99" t="s">
        <v>207</v>
      </c>
      <c r="Y578" s="99">
        <v>141</v>
      </c>
      <c r="Z578" s="99" t="s">
        <v>207</v>
      </c>
      <c r="AA578" s="631" t="s">
        <v>574</v>
      </c>
      <c r="AB578" s="99" t="s">
        <v>207</v>
      </c>
      <c r="AC578" s="9">
        <v>248</v>
      </c>
      <c r="AD578" s="9" t="s">
        <v>207</v>
      </c>
      <c r="AE578" s="9">
        <v>98</v>
      </c>
      <c r="AF578" s="9" t="s">
        <v>315</v>
      </c>
      <c r="AG578" s="14" t="s">
        <v>351</v>
      </c>
      <c r="AH578" s="14" t="s">
        <v>207</v>
      </c>
      <c r="AI578" s="14" t="s">
        <v>352</v>
      </c>
      <c r="AJ578" s="14" t="s">
        <v>207</v>
      </c>
      <c r="AK578" s="9">
        <v>5</v>
      </c>
      <c r="AL578" s="14" t="s">
        <v>207</v>
      </c>
      <c r="AM578" s="9">
        <v>5</v>
      </c>
      <c r="AN578" s="14" t="s">
        <v>207</v>
      </c>
      <c r="AO578" s="9">
        <v>5</v>
      </c>
      <c r="AP578" s="14" t="s">
        <v>207</v>
      </c>
      <c r="AQ578" s="9">
        <v>5</v>
      </c>
      <c r="AR578" s="14" t="s">
        <v>207</v>
      </c>
      <c r="AS578" s="9" t="s">
        <v>0</v>
      </c>
      <c r="AT578" s="9" t="s">
        <v>318</v>
      </c>
      <c r="AU578" s="9" t="s">
        <v>376</v>
      </c>
      <c r="AV578" s="9" t="s">
        <v>320</v>
      </c>
      <c r="AW578" s="9" t="s">
        <v>913</v>
      </c>
      <c r="AX578" s="9">
        <v>9010600000</v>
      </c>
      <c r="AY578" s="99">
        <v>270</v>
      </c>
      <c r="AZ578" s="12" t="s">
        <v>207</v>
      </c>
      <c r="BA578" s="99">
        <v>23</v>
      </c>
      <c r="BB578" s="12" t="s">
        <v>207</v>
      </c>
      <c r="BC578" s="99">
        <v>21</v>
      </c>
      <c r="BD578" s="12" t="s">
        <v>207</v>
      </c>
      <c r="BE578" s="99">
        <v>31</v>
      </c>
      <c r="BF578" s="12" t="s">
        <v>321</v>
      </c>
      <c r="BG578" s="654">
        <v>30.841000000000001</v>
      </c>
      <c r="BH578" s="12" t="s">
        <v>321</v>
      </c>
      <c r="BI578" s="99">
        <v>23</v>
      </c>
      <c r="BJ578" s="12" t="s">
        <v>321</v>
      </c>
      <c r="BK578" s="754">
        <v>0</v>
      </c>
      <c r="BL578" s="12" t="s">
        <v>321</v>
      </c>
      <c r="BM578" s="754">
        <v>0.129</v>
      </c>
      <c r="BN578" s="12" t="s">
        <v>321</v>
      </c>
      <c r="BO578" s="754">
        <v>7.7119999999999997</v>
      </c>
      <c r="BP578" s="12" t="s">
        <v>321</v>
      </c>
      <c r="BQ578" s="754">
        <v>0</v>
      </c>
      <c r="BR578" s="12" t="s">
        <v>321</v>
      </c>
      <c r="BS578" s="654">
        <v>0</v>
      </c>
      <c r="BT578" s="12" t="s">
        <v>321</v>
      </c>
      <c r="BU578" s="654">
        <v>7.8410000000000002</v>
      </c>
      <c r="BV578" s="12" t="s">
        <v>321</v>
      </c>
      <c r="BW578" s="9">
        <v>0.13</v>
      </c>
      <c r="BX578" s="9" t="s">
        <v>322</v>
      </c>
      <c r="BY578" s="755">
        <v>106.3</v>
      </c>
      <c r="BZ578" s="9" t="s">
        <v>315</v>
      </c>
      <c r="CA578" s="755">
        <v>9.1</v>
      </c>
      <c r="CB578" s="9" t="s">
        <v>315</v>
      </c>
      <c r="CC578" s="755">
        <v>8.3000000000000007</v>
      </c>
      <c r="CD578" s="9" t="s">
        <v>315</v>
      </c>
      <c r="CE578" s="755">
        <v>66.099999999999994</v>
      </c>
      <c r="CF578" s="9" t="s">
        <v>323</v>
      </c>
      <c r="CG578" s="755">
        <v>50.7</v>
      </c>
      <c r="CH578" s="9" t="s">
        <v>323</v>
      </c>
      <c r="CI578" s="9"/>
      <c r="CJ578" s="9"/>
      <c r="CK578" s="9"/>
    </row>
    <row r="579" spans="1:89" s="98" customFormat="1" x14ac:dyDescent="0.25">
      <c r="A579" s="99">
        <v>10101539</v>
      </c>
      <c r="B579" s="99"/>
      <c r="C579" s="772">
        <v>1547</v>
      </c>
      <c r="D579" s="807">
        <v>0.05</v>
      </c>
      <c r="E579" s="772">
        <f t="shared" si="30"/>
        <v>1624</v>
      </c>
      <c r="F579" s="778">
        <v>1.1000000000000001</v>
      </c>
      <c r="G579" s="774">
        <f t="shared" si="31"/>
        <v>1786</v>
      </c>
      <c r="H579" s="776"/>
      <c r="I579" s="758"/>
      <c r="J579" s="776"/>
      <c r="K579" s="786"/>
      <c r="L579" s="9" t="s">
        <v>308</v>
      </c>
      <c r="M579" s="9" t="s">
        <v>3679</v>
      </c>
      <c r="N579" s="9" t="s">
        <v>309</v>
      </c>
      <c r="O579" s="9" t="s">
        <v>310</v>
      </c>
      <c r="P579" s="9" t="s">
        <v>624</v>
      </c>
      <c r="Q579" s="9" t="s">
        <v>874</v>
      </c>
      <c r="R579" s="9" t="s">
        <v>876</v>
      </c>
      <c r="S579" s="9" t="s">
        <v>348</v>
      </c>
      <c r="T579" s="98" t="s">
        <v>204</v>
      </c>
      <c r="U579" s="99" t="s">
        <v>635</v>
      </c>
      <c r="V579" s="99" t="s">
        <v>207</v>
      </c>
      <c r="W579" s="99" t="s">
        <v>636</v>
      </c>
      <c r="X579" s="99" t="s">
        <v>207</v>
      </c>
      <c r="Y579" s="99">
        <v>154</v>
      </c>
      <c r="Z579" s="99" t="s">
        <v>207</v>
      </c>
      <c r="AA579" s="631" t="s">
        <v>575</v>
      </c>
      <c r="AB579" s="99" t="s">
        <v>207</v>
      </c>
      <c r="AC579" s="9">
        <v>271</v>
      </c>
      <c r="AD579" s="9" t="s">
        <v>207</v>
      </c>
      <c r="AE579" s="9">
        <v>107</v>
      </c>
      <c r="AF579" s="9" t="s">
        <v>315</v>
      </c>
      <c r="AG579" s="14" t="s">
        <v>353</v>
      </c>
      <c r="AH579" s="14" t="s">
        <v>207</v>
      </c>
      <c r="AI579" s="14" t="s">
        <v>354</v>
      </c>
      <c r="AJ579" s="14" t="s">
        <v>207</v>
      </c>
      <c r="AK579" s="9">
        <v>5</v>
      </c>
      <c r="AL579" s="14" t="s">
        <v>207</v>
      </c>
      <c r="AM579" s="9">
        <v>5</v>
      </c>
      <c r="AN579" s="14" t="s">
        <v>207</v>
      </c>
      <c r="AO579" s="9">
        <v>5</v>
      </c>
      <c r="AP579" s="14" t="s">
        <v>207</v>
      </c>
      <c r="AQ579" s="9">
        <v>5</v>
      </c>
      <c r="AR579" s="14" t="s">
        <v>207</v>
      </c>
      <c r="AS579" s="9" t="s">
        <v>0</v>
      </c>
      <c r="AT579" s="9" t="s">
        <v>318</v>
      </c>
      <c r="AU579" s="9" t="s">
        <v>376</v>
      </c>
      <c r="AV579" s="9" t="s">
        <v>320</v>
      </c>
      <c r="AW579" s="9" t="s">
        <v>914</v>
      </c>
      <c r="AX579" s="9">
        <v>9010600000</v>
      </c>
      <c r="AY579" s="99">
        <v>290</v>
      </c>
      <c r="AZ579" s="12" t="s">
        <v>207</v>
      </c>
      <c r="BA579" s="99">
        <v>23</v>
      </c>
      <c r="BB579" s="12" t="s">
        <v>207</v>
      </c>
      <c r="BC579" s="99">
        <v>21</v>
      </c>
      <c r="BD579" s="12" t="s">
        <v>207</v>
      </c>
      <c r="BE579" s="99">
        <v>34</v>
      </c>
      <c r="BF579" s="12" t="s">
        <v>321</v>
      </c>
      <c r="BG579" s="654">
        <v>33.552999999999997</v>
      </c>
      <c r="BH579" s="12" t="s">
        <v>321</v>
      </c>
      <c r="BI579" s="99">
        <v>25</v>
      </c>
      <c r="BJ579" s="12" t="s">
        <v>321</v>
      </c>
      <c r="BK579" s="754">
        <v>0</v>
      </c>
      <c r="BL579" s="12" t="s">
        <v>321</v>
      </c>
      <c r="BM579" s="754">
        <v>0.129</v>
      </c>
      <c r="BN579" s="12" t="s">
        <v>321</v>
      </c>
      <c r="BO579" s="754">
        <v>8.4239999999999995</v>
      </c>
      <c r="BP579" s="12" t="s">
        <v>321</v>
      </c>
      <c r="BQ579" s="754">
        <v>0</v>
      </c>
      <c r="BR579" s="12" t="s">
        <v>321</v>
      </c>
      <c r="BS579" s="654">
        <v>0</v>
      </c>
      <c r="BT579" s="12" t="s">
        <v>321</v>
      </c>
      <c r="BU579" s="654">
        <v>8.5530000000000008</v>
      </c>
      <c r="BV579" s="12" t="s">
        <v>321</v>
      </c>
      <c r="BW579" s="9">
        <v>0.14000000000000001</v>
      </c>
      <c r="BX579" s="9" t="s">
        <v>322</v>
      </c>
      <c r="BY579" s="755">
        <v>114.2</v>
      </c>
      <c r="BZ579" s="9" t="s">
        <v>315</v>
      </c>
      <c r="CA579" s="755">
        <v>9.1</v>
      </c>
      <c r="CB579" s="9" t="s">
        <v>315</v>
      </c>
      <c r="CC579" s="755">
        <v>8.3000000000000007</v>
      </c>
      <c r="CD579" s="9" t="s">
        <v>315</v>
      </c>
      <c r="CE579" s="755">
        <v>70.5</v>
      </c>
      <c r="CF579" s="9" t="s">
        <v>323</v>
      </c>
      <c r="CG579" s="755">
        <v>55.1</v>
      </c>
      <c r="CH579" s="9" t="s">
        <v>323</v>
      </c>
      <c r="CI579" s="9"/>
      <c r="CJ579" s="9"/>
      <c r="CK579" s="9"/>
    </row>
    <row r="580" spans="1:89" s="98" customFormat="1" x14ac:dyDescent="0.25">
      <c r="A580" s="99">
        <v>10101197</v>
      </c>
      <c r="B580" s="99"/>
      <c r="C580" s="772">
        <v>1712</v>
      </c>
      <c r="D580" s="807">
        <v>0.05</v>
      </c>
      <c r="E580" s="772">
        <f t="shared" si="30"/>
        <v>1798</v>
      </c>
      <c r="F580" s="778">
        <v>1.1000000000000001</v>
      </c>
      <c r="G580" s="774">
        <f t="shared" si="31"/>
        <v>1978</v>
      </c>
      <c r="H580" s="776"/>
      <c r="I580" s="758"/>
      <c r="J580" s="776"/>
      <c r="K580" s="786"/>
      <c r="L580" s="9" t="s">
        <v>308</v>
      </c>
      <c r="M580" s="9" t="s">
        <v>3680</v>
      </c>
      <c r="N580" s="9" t="s">
        <v>309</v>
      </c>
      <c r="O580" s="9" t="s">
        <v>310</v>
      </c>
      <c r="P580" s="9" t="s">
        <v>624</v>
      </c>
      <c r="Q580" s="9" t="s">
        <v>874</v>
      </c>
      <c r="R580" s="9" t="s">
        <v>876</v>
      </c>
      <c r="S580" s="9" t="s">
        <v>348</v>
      </c>
      <c r="T580" s="98" t="s">
        <v>204</v>
      </c>
      <c r="U580" s="99">
        <v>156</v>
      </c>
      <c r="V580" s="99" t="s">
        <v>207</v>
      </c>
      <c r="W580" s="99">
        <v>250</v>
      </c>
      <c r="X580" s="99" t="s">
        <v>207</v>
      </c>
      <c r="Y580" s="99">
        <v>166</v>
      </c>
      <c r="Z580" s="99" t="s">
        <v>207</v>
      </c>
      <c r="AA580" s="631" t="s">
        <v>576</v>
      </c>
      <c r="AB580" s="99" t="s">
        <v>207</v>
      </c>
      <c r="AC580" s="9">
        <v>295</v>
      </c>
      <c r="AD580" s="9" t="s">
        <v>207</v>
      </c>
      <c r="AE580" s="9">
        <v>116</v>
      </c>
      <c r="AF580" s="9" t="s">
        <v>315</v>
      </c>
      <c r="AG580" s="14" t="s">
        <v>355</v>
      </c>
      <c r="AH580" s="14" t="s">
        <v>207</v>
      </c>
      <c r="AI580" s="14" t="s">
        <v>356</v>
      </c>
      <c r="AJ580" s="14" t="s">
        <v>207</v>
      </c>
      <c r="AK580" s="9">
        <v>5</v>
      </c>
      <c r="AL580" s="14" t="s">
        <v>207</v>
      </c>
      <c r="AM580" s="9">
        <v>5</v>
      </c>
      <c r="AN580" s="14" t="s">
        <v>207</v>
      </c>
      <c r="AO580" s="9">
        <v>5</v>
      </c>
      <c r="AP580" s="14" t="s">
        <v>207</v>
      </c>
      <c r="AQ580" s="9">
        <v>5</v>
      </c>
      <c r="AR580" s="14" t="s">
        <v>207</v>
      </c>
      <c r="AS580" s="9" t="s">
        <v>0</v>
      </c>
      <c r="AT580" s="9" t="s">
        <v>318</v>
      </c>
      <c r="AU580" s="9" t="s">
        <v>376</v>
      </c>
      <c r="AV580" s="9" t="s">
        <v>320</v>
      </c>
      <c r="AW580" s="9" t="s">
        <v>915</v>
      </c>
      <c r="AX580" s="9">
        <v>9010600000</v>
      </c>
      <c r="AY580" s="99">
        <v>310</v>
      </c>
      <c r="AZ580" s="12" t="s">
        <v>207</v>
      </c>
      <c r="BA580" s="99">
        <v>23</v>
      </c>
      <c r="BB580" s="12" t="s">
        <v>207</v>
      </c>
      <c r="BC580" s="99">
        <v>21</v>
      </c>
      <c r="BD580" s="12" t="s">
        <v>207</v>
      </c>
      <c r="BE580" s="99">
        <v>36</v>
      </c>
      <c r="BF580" s="12" t="s">
        <v>321</v>
      </c>
      <c r="BG580" s="654">
        <v>35.643999999999998</v>
      </c>
      <c r="BH580" s="12" t="s">
        <v>321</v>
      </c>
      <c r="BI580" s="99">
        <v>26</v>
      </c>
      <c r="BJ580" s="12" t="s">
        <v>321</v>
      </c>
      <c r="BK580" s="754">
        <v>0</v>
      </c>
      <c r="BL580" s="12" t="s">
        <v>321</v>
      </c>
      <c r="BM580" s="754">
        <v>0.14799999999999999</v>
      </c>
      <c r="BN580" s="12" t="s">
        <v>321</v>
      </c>
      <c r="BO580" s="754">
        <v>9.4960000000000004</v>
      </c>
      <c r="BP580" s="12" t="s">
        <v>321</v>
      </c>
      <c r="BQ580" s="754">
        <v>0</v>
      </c>
      <c r="BR580" s="12" t="s">
        <v>321</v>
      </c>
      <c r="BS580" s="654">
        <v>0</v>
      </c>
      <c r="BT580" s="12" t="s">
        <v>321</v>
      </c>
      <c r="BU580" s="654">
        <v>9.6440000000000001</v>
      </c>
      <c r="BV580" s="12" t="s">
        <v>321</v>
      </c>
      <c r="BW580" s="9">
        <v>0.15</v>
      </c>
      <c r="BX580" s="9" t="s">
        <v>322</v>
      </c>
      <c r="BY580" s="755">
        <v>122</v>
      </c>
      <c r="BZ580" s="9" t="s">
        <v>315</v>
      </c>
      <c r="CA580" s="755">
        <v>9.1</v>
      </c>
      <c r="CB580" s="9" t="s">
        <v>315</v>
      </c>
      <c r="CC580" s="755">
        <v>8.3000000000000007</v>
      </c>
      <c r="CD580" s="9" t="s">
        <v>315</v>
      </c>
      <c r="CE580" s="755">
        <v>72.8</v>
      </c>
      <c r="CF580" s="9" t="s">
        <v>323</v>
      </c>
      <c r="CG580" s="755">
        <v>57.3</v>
      </c>
      <c r="CH580" s="9" t="s">
        <v>323</v>
      </c>
      <c r="CI580" s="9"/>
      <c r="CJ580" s="9"/>
      <c r="CK580" s="9"/>
    </row>
    <row r="581" spans="1:89" s="98" customFormat="1" x14ac:dyDescent="0.25">
      <c r="A581" s="99">
        <v>10101540</v>
      </c>
      <c r="B581" s="99"/>
      <c r="C581" s="772">
        <v>1895</v>
      </c>
      <c r="D581" s="807">
        <v>0.05</v>
      </c>
      <c r="E581" s="772">
        <f t="shared" si="30"/>
        <v>1990</v>
      </c>
      <c r="F581" s="778">
        <v>1.1000000000000001</v>
      </c>
      <c r="G581" s="774">
        <f t="shared" si="31"/>
        <v>2189</v>
      </c>
      <c r="H581" s="776"/>
      <c r="I581" s="758"/>
      <c r="J581" s="776"/>
      <c r="K581" s="786"/>
      <c r="L581" s="9" t="s">
        <v>308</v>
      </c>
      <c r="M581" s="9" t="s">
        <v>3681</v>
      </c>
      <c r="N581" s="9" t="s">
        <v>309</v>
      </c>
      <c r="O581" s="9" t="s">
        <v>310</v>
      </c>
      <c r="P581" s="9" t="s">
        <v>624</v>
      </c>
      <c r="Q581" s="9" t="s">
        <v>874</v>
      </c>
      <c r="R581" s="9" t="s">
        <v>876</v>
      </c>
      <c r="S581" s="9" t="s">
        <v>348</v>
      </c>
      <c r="T581" s="98" t="s">
        <v>204</v>
      </c>
      <c r="U581" s="99" t="s">
        <v>637</v>
      </c>
      <c r="V581" s="99" t="s">
        <v>207</v>
      </c>
      <c r="W581" s="99" t="s">
        <v>638</v>
      </c>
      <c r="X581" s="99" t="s">
        <v>207</v>
      </c>
      <c r="Y581" s="99">
        <v>179</v>
      </c>
      <c r="Z581" s="99" t="s">
        <v>207</v>
      </c>
      <c r="AA581" s="631" t="s">
        <v>577</v>
      </c>
      <c r="AB581" s="99" t="s">
        <v>207</v>
      </c>
      <c r="AC581" s="9">
        <v>319</v>
      </c>
      <c r="AD581" s="9" t="s">
        <v>207</v>
      </c>
      <c r="AE581" s="9">
        <v>126</v>
      </c>
      <c r="AF581" s="9" t="s">
        <v>315</v>
      </c>
      <c r="AG581" s="14" t="s">
        <v>357</v>
      </c>
      <c r="AH581" s="14" t="s">
        <v>207</v>
      </c>
      <c r="AI581" s="14" t="s">
        <v>358</v>
      </c>
      <c r="AJ581" s="14" t="s">
        <v>207</v>
      </c>
      <c r="AK581" s="9">
        <v>5</v>
      </c>
      <c r="AL581" s="14" t="s">
        <v>207</v>
      </c>
      <c r="AM581" s="9">
        <v>5</v>
      </c>
      <c r="AN581" s="14" t="s">
        <v>207</v>
      </c>
      <c r="AO581" s="9">
        <v>5</v>
      </c>
      <c r="AP581" s="14" t="s">
        <v>207</v>
      </c>
      <c r="AQ581" s="9">
        <v>5</v>
      </c>
      <c r="AR581" s="14" t="s">
        <v>207</v>
      </c>
      <c r="AS581" s="9" t="s">
        <v>0</v>
      </c>
      <c r="AT581" s="9" t="s">
        <v>318</v>
      </c>
      <c r="AU581" s="9" t="s">
        <v>376</v>
      </c>
      <c r="AV581" s="9" t="s">
        <v>320</v>
      </c>
      <c r="AW581" s="9" t="s">
        <v>916</v>
      </c>
      <c r="AX581" s="9">
        <v>9010600000</v>
      </c>
      <c r="AY581" s="99">
        <v>330</v>
      </c>
      <c r="AZ581" s="12" t="s">
        <v>207</v>
      </c>
      <c r="BA581" s="99">
        <v>23</v>
      </c>
      <c r="BB581" s="12" t="s">
        <v>207</v>
      </c>
      <c r="BC581" s="99">
        <v>21</v>
      </c>
      <c r="BD581" s="12" t="s">
        <v>207</v>
      </c>
      <c r="BE581" s="99">
        <v>39</v>
      </c>
      <c r="BF581" s="12" t="s">
        <v>321</v>
      </c>
      <c r="BG581" s="654">
        <v>38.875999999999998</v>
      </c>
      <c r="BH581" s="12" t="s">
        <v>321</v>
      </c>
      <c r="BI581" s="99">
        <v>29</v>
      </c>
      <c r="BJ581" s="12" t="s">
        <v>321</v>
      </c>
      <c r="BK581" s="754">
        <v>0</v>
      </c>
      <c r="BL581" s="12" t="s">
        <v>321</v>
      </c>
      <c r="BM581" s="754">
        <v>0.14799999999999999</v>
      </c>
      <c r="BN581" s="12" t="s">
        <v>321</v>
      </c>
      <c r="BO581" s="754">
        <v>9.7279999999999998</v>
      </c>
      <c r="BP581" s="12" t="s">
        <v>321</v>
      </c>
      <c r="BQ581" s="754">
        <v>0</v>
      </c>
      <c r="BR581" s="12" t="s">
        <v>321</v>
      </c>
      <c r="BS581" s="654">
        <v>0</v>
      </c>
      <c r="BT581" s="12" t="s">
        <v>321</v>
      </c>
      <c r="BU581" s="654">
        <v>9.8759999999999994</v>
      </c>
      <c r="BV581" s="12" t="s">
        <v>321</v>
      </c>
      <c r="BW581" s="9">
        <v>0.16</v>
      </c>
      <c r="BX581" s="9" t="s">
        <v>322</v>
      </c>
      <c r="BY581" s="755">
        <v>129.9</v>
      </c>
      <c r="BZ581" s="9" t="s">
        <v>315</v>
      </c>
      <c r="CA581" s="755">
        <v>9.1</v>
      </c>
      <c r="CB581" s="9" t="s">
        <v>315</v>
      </c>
      <c r="CC581" s="755">
        <v>8.3000000000000007</v>
      </c>
      <c r="CD581" s="9" t="s">
        <v>315</v>
      </c>
      <c r="CE581" s="755">
        <v>79.400000000000006</v>
      </c>
      <c r="CF581" s="9" t="s">
        <v>323</v>
      </c>
      <c r="CG581" s="755">
        <v>63.9</v>
      </c>
      <c r="CH581" s="9" t="s">
        <v>323</v>
      </c>
      <c r="CI581" s="9"/>
      <c r="CJ581" s="9"/>
      <c r="CK581" s="9"/>
    </row>
    <row r="582" spans="1:89" s="98" customFormat="1" x14ac:dyDescent="0.25">
      <c r="A582" s="99">
        <v>10101541</v>
      </c>
      <c r="B582" s="99"/>
      <c r="C582" s="772">
        <v>2096</v>
      </c>
      <c r="D582" s="807">
        <v>0.05</v>
      </c>
      <c r="E582" s="772">
        <f t="shared" si="30"/>
        <v>2201</v>
      </c>
      <c r="F582" s="778">
        <v>1.1000000000000001</v>
      </c>
      <c r="G582" s="774">
        <f t="shared" si="31"/>
        <v>2421</v>
      </c>
      <c r="H582" s="776"/>
      <c r="I582" s="758"/>
      <c r="J582" s="776"/>
      <c r="K582" s="786"/>
      <c r="L582" s="9" t="s">
        <v>308</v>
      </c>
      <c r="M582" s="9" t="s">
        <v>3682</v>
      </c>
      <c r="N582" s="9" t="s">
        <v>309</v>
      </c>
      <c r="O582" s="9" t="s">
        <v>310</v>
      </c>
      <c r="P582" s="9" t="s">
        <v>624</v>
      </c>
      <c r="Q582" s="9" t="s">
        <v>874</v>
      </c>
      <c r="R582" s="9" t="s">
        <v>876</v>
      </c>
      <c r="S582" s="9" t="s">
        <v>348</v>
      </c>
      <c r="T582" s="98" t="s">
        <v>204</v>
      </c>
      <c r="U582" s="99" t="s">
        <v>639</v>
      </c>
      <c r="V582" s="99" t="s">
        <v>207</v>
      </c>
      <c r="W582" s="99" t="s">
        <v>640</v>
      </c>
      <c r="X582" s="99" t="s">
        <v>207</v>
      </c>
      <c r="Y582" s="99">
        <v>191</v>
      </c>
      <c r="Z582" s="99" t="s">
        <v>207</v>
      </c>
      <c r="AA582" s="631" t="s">
        <v>578</v>
      </c>
      <c r="AB582" s="99" t="s">
        <v>207</v>
      </c>
      <c r="AC582" s="9">
        <v>342</v>
      </c>
      <c r="AD582" s="9" t="s">
        <v>207</v>
      </c>
      <c r="AE582" s="9">
        <v>135</v>
      </c>
      <c r="AF582" s="9" t="s">
        <v>315</v>
      </c>
      <c r="AG582" s="14" t="s">
        <v>359</v>
      </c>
      <c r="AH582" s="14" t="s">
        <v>207</v>
      </c>
      <c r="AI582" s="14" t="s">
        <v>360</v>
      </c>
      <c r="AJ582" s="14" t="s">
        <v>207</v>
      </c>
      <c r="AK582" s="9">
        <v>5</v>
      </c>
      <c r="AL582" s="14" t="s">
        <v>207</v>
      </c>
      <c r="AM582" s="9">
        <v>5</v>
      </c>
      <c r="AN582" s="14" t="s">
        <v>207</v>
      </c>
      <c r="AO582" s="9">
        <v>5</v>
      </c>
      <c r="AP582" s="14" t="s">
        <v>207</v>
      </c>
      <c r="AQ582" s="9">
        <v>5</v>
      </c>
      <c r="AR582" s="14" t="s">
        <v>207</v>
      </c>
      <c r="AS582" s="9" t="s">
        <v>0</v>
      </c>
      <c r="AT582" s="9" t="s">
        <v>318</v>
      </c>
      <c r="AU582" s="9" t="s">
        <v>376</v>
      </c>
      <c r="AV582" s="9" t="s">
        <v>320</v>
      </c>
      <c r="AW582" s="9" t="s">
        <v>917</v>
      </c>
      <c r="AX582" s="9">
        <v>9010600000</v>
      </c>
      <c r="AY582" s="99">
        <v>350</v>
      </c>
      <c r="AZ582" s="12" t="s">
        <v>207</v>
      </c>
      <c r="BA582" s="99">
        <v>23</v>
      </c>
      <c r="BB582" s="12" t="s">
        <v>207</v>
      </c>
      <c r="BC582" s="99">
        <v>21</v>
      </c>
      <c r="BD582" s="12" t="s">
        <v>207</v>
      </c>
      <c r="BE582" s="99">
        <v>39</v>
      </c>
      <c r="BF582" s="12" t="s">
        <v>321</v>
      </c>
      <c r="BG582" s="654">
        <v>38.667999999999999</v>
      </c>
      <c r="BH582" s="12" t="s">
        <v>321</v>
      </c>
      <c r="BI582" s="99">
        <v>30</v>
      </c>
      <c r="BJ582" s="12" t="s">
        <v>321</v>
      </c>
      <c r="BK582" s="754">
        <v>0</v>
      </c>
      <c r="BL582" s="12" t="s">
        <v>321</v>
      </c>
      <c r="BM582" s="754">
        <v>0.14799999999999999</v>
      </c>
      <c r="BN582" s="12" t="s">
        <v>321</v>
      </c>
      <c r="BO582" s="754">
        <v>8.52</v>
      </c>
      <c r="BP582" s="12" t="s">
        <v>321</v>
      </c>
      <c r="BQ582" s="754">
        <v>0</v>
      </c>
      <c r="BR582" s="12" t="s">
        <v>321</v>
      </c>
      <c r="BS582" s="654">
        <v>0</v>
      </c>
      <c r="BT582" s="12" t="s">
        <v>321</v>
      </c>
      <c r="BU582" s="654">
        <v>8.6679999999999993</v>
      </c>
      <c r="BV582" s="12" t="s">
        <v>321</v>
      </c>
      <c r="BW582" s="9">
        <v>0.17</v>
      </c>
      <c r="BX582" s="9" t="s">
        <v>322</v>
      </c>
      <c r="BY582" s="755">
        <v>137.80000000000001</v>
      </c>
      <c r="BZ582" s="9" t="s">
        <v>315</v>
      </c>
      <c r="CA582" s="755">
        <v>9.1</v>
      </c>
      <c r="CB582" s="9" t="s">
        <v>315</v>
      </c>
      <c r="CC582" s="755">
        <v>8.3000000000000007</v>
      </c>
      <c r="CD582" s="9" t="s">
        <v>315</v>
      </c>
      <c r="CE582" s="755">
        <v>86</v>
      </c>
      <c r="CF582" s="9" t="s">
        <v>323</v>
      </c>
      <c r="CG582" s="755">
        <v>66.099999999999994</v>
      </c>
      <c r="CH582" s="9" t="s">
        <v>323</v>
      </c>
      <c r="CI582" s="9"/>
      <c r="CJ582" s="9"/>
      <c r="CK582" s="9"/>
    </row>
    <row r="583" spans="1:89" s="98" customFormat="1" x14ac:dyDescent="0.25">
      <c r="A583" s="99">
        <v>10101542</v>
      </c>
      <c r="B583" s="99"/>
      <c r="C583" s="772">
        <v>2313</v>
      </c>
      <c r="D583" s="807">
        <v>0.05</v>
      </c>
      <c r="E583" s="772">
        <f t="shared" si="30"/>
        <v>2429</v>
      </c>
      <c r="F583" s="778">
        <v>1.1000000000000001</v>
      </c>
      <c r="G583" s="774">
        <f t="shared" si="31"/>
        <v>2672</v>
      </c>
      <c r="H583" s="776"/>
      <c r="I583" s="758"/>
      <c r="J583" s="776"/>
      <c r="K583" s="786"/>
      <c r="L583" s="9" t="s">
        <v>308</v>
      </c>
      <c r="M583" s="9" t="s">
        <v>3683</v>
      </c>
      <c r="N583" s="9" t="s">
        <v>309</v>
      </c>
      <c r="O583" s="9" t="s">
        <v>310</v>
      </c>
      <c r="P583" s="9" t="s">
        <v>624</v>
      </c>
      <c r="Q583" s="9" t="s">
        <v>874</v>
      </c>
      <c r="R583" s="9" t="s">
        <v>876</v>
      </c>
      <c r="S583" s="9" t="s">
        <v>348</v>
      </c>
      <c r="T583" s="98" t="s">
        <v>204</v>
      </c>
      <c r="U583" s="99" t="s">
        <v>641</v>
      </c>
      <c r="V583" s="99" t="s">
        <v>207</v>
      </c>
      <c r="W583" s="99" t="s">
        <v>642</v>
      </c>
      <c r="X583" s="99" t="s">
        <v>207</v>
      </c>
      <c r="Y583" s="99">
        <v>204</v>
      </c>
      <c r="Z583" s="99" t="s">
        <v>207</v>
      </c>
      <c r="AA583" s="631" t="s">
        <v>579</v>
      </c>
      <c r="AB583" s="99" t="s">
        <v>207</v>
      </c>
      <c r="AC583" s="9">
        <v>366</v>
      </c>
      <c r="AD583" s="9" t="s">
        <v>207</v>
      </c>
      <c r="AE583" s="9">
        <v>144</v>
      </c>
      <c r="AF583" s="9" t="s">
        <v>315</v>
      </c>
      <c r="AG583" s="14" t="s">
        <v>361</v>
      </c>
      <c r="AH583" s="14" t="s">
        <v>207</v>
      </c>
      <c r="AI583" s="14" t="s">
        <v>362</v>
      </c>
      <c r="AJ583" s="14" t="s">
        <v>207</v>
      </c>
      <c r="AK583" s="9">
        <v>5</v>
      </c>
      <c r="AL583" s="14" t="s">
        <v>207</v>
      </c>
      <c r="AM583" s="9">
        <v>5</v>
      </c>
      <c r="AN583" s="14" t="s">
        <v>207</v>
      </c>
      <c r="AO583" s="9">
        <v>5</v>
      </c>
      <c r="AP583" s="14" t="s">
        <v>207</v>
      </c>
      <c r="AQ583" s="9">
        <v>5</v>
      </c>
      <c r="AR583" s="14" t="s">
        <v>207</v>
      </c>
      <c r="AS583" s="9" t="s">
        <v>0</v>
      </c>
      <c r="AT583" s="9" t="s">
        <v>318</v>
      </c>
      <c r="AU583" s="9" t="s">
        <v>376</v>
      </c>
      <c r="AV583" s="9" t="s">
        <v>320</v>
      </c>
      <c r="AW583" s="9" t="s">
        <v>918</v>
      </c>
      <c r="AX583" s="9">
        <v>9010600000</v>
      </c>
      <c r="AY583" s="99">
        <v>370</v>
      </c>
      <c r="AZ583" s="12" t="s">
        <v>207</v>
      </c>
      <c r="BA583" s="99">
        <v>23</v>
      </c>
      <c r="BB583" s="12" t="s">
        <v>207</v>
      </c>
      <c r="BC583" s="99">
        <v>21</v>
      </c>
      <c r="BD583" s="12" t="s">
        <v>207</v>
      </c>
      <c r="BE583" s="99">
        <v>42</v>
      </c>
      <c r="BF583" s="12" t="s">
        <v>321</v>
      </c>
      <c r="BG583" s="654">
        <v>41.399000000000001</v>
      </c>
      <c r="BH583" s="12" t="s">
        <v>321</v>
      </c>
      <c r="BI583" s="99">
        <v>32</v>
      </c>
      <c r="BJ583" s="12" t="s">
        <v>321</v>
      </c>
      <c r="BK583" s="754">
        <v>0</v>
      </c>
      <c r="BL583" s="12" t="s">
        <v>321</v>
      </c>
      <c r="BM583" s="754">
        <v>0.16700000000000001</v>
      </c>
      <c r="BN583" s="12" t="s">
        <v>321</v>
      </c>
      <c r="BO583" s="754">
        <v>9.2319999999999993</v>
      </c>
      <c r="BP583" s="12" t="s">
        <v>321</v>
      </c>
      <c r="BQ583" s="754">
        <v>0</v>
      </c>
      <c r="BR583" s="12" t="s">
        <v>321</v>
      </c>
      <c r="BS583" s="654">
        <v>0</v>
      </c>
      <c r="BT583" s="12" t="s">
        <v>321</v>
      </c>
      <c r="BU583" s="654">
        <v>9.3989999999999991</v>
      </c>
      <c r="BV583" s="12" t="s">
        <v>321</v>
      </c>
      <c r="BW583" s="9">
        <v>0.18</v>
      </c>
      <c r="BX583" s="9" t="s">
        <v>322</v>
      </c>
      <c r="BY583" s="755">
        <v>145.69999999999999</v>
      </c>
      <c r="BZ583" s="9" t="s">
        <v>315</v>
      </c>
      <c r="CA583" s="755">
        <v>9.1</v>
      </c>
      <c r="CB583" s="9" t="s">
        <v>315</v>
      </c>
      <c r="CC583" s="755">
        <v>8.3000000000000007</v>
      </c>
      <c r="CD583" s="9" t="s">
        <v>315</v>
      </c>
      <c r="CE583" s="755">
        <v>90.4</v>
      </c>
      <c r="CF583" s="9" t="s">
        <v>323</v>
      </c>
      <c r="CG583" s="755">
        <v>70.5</v>
      </c>
      <c r="CH583" s="9" t="s">
        <v>323</v>
      </c>
      <c r="CI583" s="9"/>
      <c r="CJ583" s="9"/>
      <c r="CK583" s="9"/>
    </row>
    <row r="584" spans="1:89" s="98" customFormat="1" x14ac:dyDescent="0.25">
      <c r="A584" s="99">
        <v>10101543</v>
      </c>
      <c r="B584" s="99"/>
      <c r="C584" s="772">
        <v>2549</v>
      </c>
      <c r="D584" s="807">
        <v>0.05</v>
      </c>
      <c r="E584" s="772">
        <f t="shared" si="30"/>
        <v>2676</v>
      </c>
      <c r="F584" s="778">
        <v>1.1000000000000001</v>
      </c>
      <c r="G584" s="774">
        <f t="shared" si="31"/>
        <v>2944</v>
      </c>
      <c r="H584" s="776"/>
      <c r="I584" s="758"/>
      <c r="J584" s="776"/>
      <c r="K584" s="786"/>
      <c r="L584" s="9" t="s">
        <v>308</v>
      </c>
      <c r="M584" s="9" t="s">
        <v>3684</v>
      </c>
      <c r="N584" s="9" t="s">
        <v>309</v>
      </c>
      <c r="O584" s="9" t="s">
        <v>310</v>
      </c>
      <c r="P584" s="9" t="s">
        <v>624</v>
      </c>
      <c r="Q584" s="9" t="s">
        <v>874</v>
      </c>
      <c r="R584" s="9" t="s">
        <v>876</v>
      </c>
      <c r="S584" s="9" t="s">
        <v>348</v>
      </c>
      <c r="T584" s="98" t="s">
        <v>204</v>
      </c>
      <c r="U584" s="99" t="s">
        <v>643</v>
      </c>
      <c r="V584" s="99" t="s">
        <v>207</v>
      </c>
      <c r="W584" s="99" t="s">
        <v>644</v>
      </c>
      <c r="X584" s="99" t="s">
        <v>207</v>
      </c>
      <c r="Y584" s="99">
        <v>216</v>
      </c>
      <c r="Z584" s="99" t="s">
        <v>207</v>
      </c>
      <c r="AA584" s="631" t="s">
        <v>580</v>
      </c>
      <c r="AB584" s="99" t="s">
        <v>207</v>
      </c>
      <c r="AC584" s="9">
        <v>389</v>
      </c>
      <c r="AD584" s="9" t="s">
        <v>207</v>
      </c>
      <c r="AE584" s="9">
        <v>153</v>
      </c>
      <c r="AF584" s="9" t="s">
        <v>315</v>
      </c>
      <c r="AG584" s="14" t="s">
        <v>363</v>
      </c>
      <c r="AH584" s="14" t="s">
        <v>207</v>
      </c>
      <c r="AI584" s="14" t="s">
        <v>364</v>
      </c>
      <c r="AJ584" s="14" t="s">
        <v>207</v>
      </c>
      <c r="AK584" s="9">
        <v>5</v>
      </c>
      <c r="AL584" s="14" t="s">
        <v>207</v>
      </c>
      <c r="AM584" s="9">
        <v>5</v>
      </c>
      <c r="AN584" s="14" t="s">
        <v>207</v>
      </c>
      <c r="AO584" s="9">
        <v>5</v>
      </c>
      <c r="AP584" s="14" t="s">
        <v>207</v>
      </c>
      <c r="AQ584" s="9">
        <v>5</v>
      </c>
      <c r="AR584" s="14" t="s">
        <v>207</v>
      </c>
      <c r="AS584" s="9" t="s">
        <v>0</v>
      </c>
      <c r="AT584" s="9" t="s">
        <v>318</v>
      </c>
      <c r="AU584" s="9" t="s">
        <v>376</v>
      </c>
      <c r="AV584" s="9" t="s">
        <v>320</v>
      </c>
      <c r="AW584" s="9" t="s">
        <v>919</v>
      </c>
      <c r="AX584" s="9">
        <v>9010600000</v>
      </c>
      <c r="AY584" s="99">
        <v>390</v>
      </c>
      <c r="AZ584" s="12" t="s">
        <v>207</v>
      </c>
      <c r="BA584" s="99">
        <v>23</v>
      </c>
      <c r="BB584" s="12" t="s">
        <v>207</v>
      </c>
      <c r="BC584" s="99">
        <v>21</v>
      </c>
      <c r="BD584" s="12" t="s">
        <v>207</v>
      </c>
      <c r="BE584" s="99">
        <v>44</v>
      </c>
      <c r="BF584" s="12" t="s">
        <v>321</v>
      </c>
      <c r="BG584" s="654">
        <v>43.631</v>
      </c>
      <c r="BH584" s="12" t="s">
        <v>321</v>
      </c>
      <c r="BI584" s="99">
        <v>34</v>
      </c>
      <c r="BJ584" s="12" t="s">
        <v>321</v>
      </c>
      <c r="BK584" s="754">
        <v>0</v>
      </c>
      <c r="BL584" s="12" t="s">
        <v>321</v>
      </c>
      <c r="BM584" s="754">
        <v>0.16700000000000001</v>
      </c>
      <c r="BN584" s="12" t="s">
        <v>321</v>
      </c>
      <c r="BO584" s="754">
        <v>9.4629999999999992</v>
      </c>
      <c r="BP584" s="12" t="s">
        <v>321</v>
      </c>
      <c r="BQ584" s="754">
        <v>0</v>
      </c>
      <c r="BR584" s="12" t="s">
        <v>321</v>
      </c>
      <c r="BS584" s="654">
        <v>0</v>
      </c>
      <c r="BT584" s="12" t="s">
        <v>321</v>
      </c>
      <c r="BU584" s="654">
        <v>9.6310000000000002</v>
      </c>
      <c r="BV584" s="12" t="s">
        <v>321</v>
      </c>
      <c r="BW584" s="9">
        <v>0.19</v>
      </c>
      <c r="BX584" s="9" t="s">
        <v>322</v>
      </c>
      <c r="BY584" s="755">
        <v>153.5</v>
      </c>
      <c r="BZ584" s="9" t="s">
        <v>315</v>
      </c>
      <c r="CA584" s="755">
        <v>9.1</v>
      </c>
      <c r="CB584" s="9" t="s">
        <v>315</v>
      </c>
      <c r="CC584" s="755">
        <v>8.3000000000000007</v>
      </c>
      <c r="CD584" s="9" t="s">
        <v>315</v>
      </c>
      <c r="CE584" s="755">
        <v>94.8</v>
      </c>
      <c r="CF584" s="9" t="s">
        <v>323</v>
      </c>
      <c r="CG584" s="755">
        <v>75</v>
      </c>
      <c r="CH584" s="9" t="s">
        <v>323</v>
      </c>
      <c r="CI584" s="9"/>
      <c r="CJ584" s="9"/>
      <c r="CK584" s="9"/>
    </row>
    <row r="585" spans="1:89" s="98" customFormat="1" x14ac:dyDescent="0.25">
      <c r="A585" s="99">
        <v>10101570</v>
      </c>
      <c r="B585" s="99"/>
      <c r="C585" s="772">
        <v>2805</v>
      </c>
      <c r="D585" s="807">
        <v>0.05</v>
      </c>
      <c r="E585" s="772">
        <f t="shared" si="30"/>
        <v>2945</v>
      </c>
      <c r="F585" s="778">
        <v>1.1000000000000001</v>
      </c>
      <c r="G585" s="774">
        <f t="shared" si="31"/>
        <v>3240</v>
      </c>
      <c r="H585" s="776"/>
      <c r="I585" s="758"/>
      <c r="J585" s="776"/>
      <c r="K585" s="786"/>
      <c r="L585" s="9" t="s">
        <v>308</v>
      </c>
      <c r="M585" s="9" t="s">
        <v>3685</v>
      </c>
      <c r="N585" s="9" t="s">
        <v>309</v>
      </c>
      <c r="O585" s="9" t="s">
        <v>310</v>
      </c>
      <c r="P585" s="9" t="s">
        <v>624</v>
      </c>
      <c r="Q585" s="9" t="s">
        <v>874</v>
      </c>
      <c r="R585" s="9" t="s">
        <v>876</v>
      </c>
      <c r="S585" s="9" t="s">
        <v>348</v>
      </c>
      <c r="T585" s="98" t="s">
        <v>204</v>
      </c>
      <c r="U585" s="99" t="s">
        <v>645</v>
      </c>
      <c r="V585" s="99" t="s">
        <v>207</v>
      </c>
      <c r="W585" s="99" t="s">
        <v>646</v>
      </c>
      <c r="X585" s="99" t="s">
        <v>207</v>
      </c>
      <c r="Y585" s="99">
        <v>228</v>
      </c>
      <c r="Z585" s="99" t="s">
        <v>207</v>
      </c>
      <c r="AA585" s="631" t="s">
        <v>581</v>
      </c>
      <c r="AB585" s="99" t="s">
        <v>207</v>
      </c>
      <c r="AC585" s="9">
        <v>412</v>
      </c>
      <c r="AD585" s="9" t="s">
        <v>207</v>
      </c>
      <c r="AE585" s="9">
        <v>162</v>
      </c>
      <c r="AF585" s="9" t="s">
        <v>315</v>
      </c>
      <c r="AG585" s="14" t="s">
        <v>647</v>
      </c>
      <c r="AH585" s="14" t="s">
        <v>207</v>
      </c>
      <c r="AI585" s="14" t="s">
        <v>648</v>
      </c>
      <c r="AJ585" s="14" t="s">
        <v>207</v>
      </c>
      <c r="AK585" s="9">
        <v>5</v>
      </c>
      <c r="AL585" s="14" t="s">
        <v>207</v>
      </c>
      <c r="AM585" s="9">
        <v>5</v>
      </c>
      <c r="AN585" s="14" t="s">
        <v>207</v>
      </c>
      <c r="AO585" s="9">
        <v>5</v>
      </c>
      <c r="AP585" s="14" t="s">
        <v>207</v>
      </c>
      <c r="AQ585" s="9">
        <v>5</v>
      </c>
      <c r="AR585" s="14" t="s">
        <v>207</v>
      </c>
      <c r="AS585" s="9" t="s">
        <v>0</v>
      </c>
      <c r="AT585" s="9" t="s">
        <v>318</v>
      </c>
      <c r="AU585" s="9" t="s">
        <v>376</v>
      </c>
      <c r="AV585" s="9" t="s">
        <v>320</v>
      </c>
      <c r="AW585" s="9" t="s">
        <v>920</v>
      </c>
      <c r="AX585" s="9">
        <v>9010600000</v>
      </c>
      <c r="AY585" s="99">
        <v>419</v>
      </c>
      <c r="AZ585" s="12" t="s">
        <v>207</v>
      </c>
      <c r="BA585" s="99">
        <v>30</v>
      </c>
      <c r="BB585" s="12" t="s">
        <v>207</v>
      </c>
      <c r="BC585" s="99">
        <v>33</v>
      </c>
      <c r="BD585" s="12" t="s">
        <v>207</v>
      </c>
      <c r="BE585" s="99">
        <v>81</v>
      </c>
      <c r="BF585" s="12" t="s">
        <v>321</v>
      </c>
      <c r="BG585" s="654">
        <v>80.88</v>
      </c>
      <c r="BH585" s="12" t="s">
        <v>321</v>
      </c>
      <c r="BI585" s="99">
        <v>40</v>
      </c>
      <c r="BJ585" s="12" t="s">
        <v>321</v>
      </c>
      <c r="BK585" s="754">
        <v>0</v>
      </c>
      <c r="BL585" s="12" t="s">
        <v>321</v>
      </c>
      <c r="BM585" s="754">
        <v>0.34899999999999998</v>
      </c>
      <c r="BN585" s="12" t="s">
        <v>321</v>
      </c>
      <c r="BO585" s="754">
        <v>2.1800000000000002</v>
      </c>
      <c r="BP585" s="12" t="s">
        <v>321</v>
      </c>
      <c r="BQ585" s="754">
        <v>0.02</v>
      </c>
      <c r="BR585" s="12" t="s">
        <v>321</v>
      </c>
      <c r="BS585" s="654">
        <v>38.331000000000003</v>
      </c>
      <c r="BT585" s="12" t="s">
        <v>321</v>
      </c>
      <c r="BU585" s="654">
        <v>40.880000000000003</v>
      </c>
      <c r="BV585" s="12" t="s">
        <v>321</v>
      </c>
      <c r="BW585" s="9">
        <v>0.42</v>
      </c>
      <c r="BX585" s="9" t="s">
        <v>322</v>
      </c>
      <c r="BY585" s="755">
        <v>165</v>
      </c>
      <c r="BZ585" s="9" t="s">
        <v>315</v>
      </c>
      <c r="CA585" s="755">
        <v>11.8</v>
      </c>
      <c r="CB585" s="9" t="s">
        <v>315</v>
      </c>
      <c r="CC585" s="755">
        <v>13</v>
      </c>
      <c r="CD585" s="9" t="s">
        <v>315</v>
      </c>
      <c r="CE585" s="755">
        <v>185.2</v>
      </c>
      <c r="CF585" s="9" t="s">
        <v>323</v>
      </c>
      <c r="CG585" s="755">
        <v>88.2</v>
      </c>
      <c r="CH585" s="9" t="s">
        <v>323</v>
      </c>
      <c r="CI585" s="9"/>
      <c r="CJ585" s="9"/>
      <c r="CK585" s="9"/>
    </row>
    <row r="586" spans="1:89" s="98" customFormat="1" x14ac:dyDescent="0.25">
      <c r="A586" s="99">
        <v>10101571</v>
      </c>
      <c r="B586" s="99"/>
      <c r="C586" s="772">
        <v>3074</v>
      </c>
      <c r="D586" s="807">
        <v>0.05</v>
      </c>
      <c r="E586" s="772">
        <f t="shared" si="30"/>
        <v>3228</v>
      </c>
      <c r="F586" s="778">
        <v>1.1000000000000001</v>
      </c>
      <c r="G586" s="774">
        <f t="shared" si="31"/>
        <v>3551</v>
      </c>
      <c r="H586" s="776"/>
      <c r="I586" s="758"/>
      <c r="J586" s="776"/>
      <c r="K586" s="786"/>
      <c r="L586" s="9" t="s">
        <v>308</v>
      </c>
      <c r="M586" s="9" t="s">
        <v>3686</v>
      </c>
      <c r="N586" s="9" t="s">
        <v>309</v>
      </c>
      <c r="O586" s="9" t="s">
        <v>310</v>
      </c>
      <c r="P586" s="9" t="s">
        <v>624</v>
      </c>
      <c r="Q586" s="9" t="s">
        <v>874</v>
      </c>
      <c r="R586" s="9" t="s">
        <v>876</v>
      </c>
      <c r="S586" s="9" t="s">
        <v>348</v>
      </c>
      <c r="T586" s="98" t="s">
        <v>204</v>
      </c>
      <c r="U586" s="99" t="s">
        <v>649</v>
      </c>
      <c r="V586" s="99" t="s">
        <v>207</v>
      </c>
      <c r="W586" s="99" t="s">
        <v>650</v>
      </c>
      <c r="X586" s="99" t="s">
        <v>207</v>
      </c>
      <c r="Y586" s="99">
        <v>241</v>
      </c>
      <c r="Z586" s="99" t="s">
        <v>207</v>
      </c>
      <c r="AA586" s="631" t="s">
        <v>582</v>
      </c>
      <c r="AB586" s="99" t="s">
        <v>207</v>
      </c>
      <c r="AC586" s="9">
        <v>436</v>
      </c>
      <c r="AD586" s="9" t="s">
        <v>207</v>
      </c>
      <c r="AE586" s="9">
        <v>172</v>
      </c>
      <c r="AF586" s="9" t="s">
        <v>315</v>
      </c>
      <c r="AG586" s="14" t="s">
        <v>367</v>
      </c>
      <c r="AH586" s="14" t="s">
        <v>207</v>
      </c>
      <c r="AI586" s="14" t="s">
        <v>368</v>
      </c>
      <c r="AJ586" s="14" t="s">
        <v>207</v>
      </c>
      <c r="AK586" s="9">
        <v>5</v>
      </c>
      <c r="AL586" s="14" t="s">
        <v>207</v>
      </c>
      <c r="AM586" s="9">
        <v>5</v>
      </c>
      <c r="AN586" s="14" t="s">
        <v>207</v>
      </c>
      <c r="AO586" s="9">
        <v>5</v>
      </c>
      <c r="AP586" s="14" t="s">
        <v>207</v>
      </c>
      <c r="AQ586" s="9">
        <v>5</v>
      </c>
      <c r="AR586" s="14" t="s">
        <v>207</v>
      </c>
      <c r="AS586" s="9" t="s">
        <v>0</v>
      </c>
      <c r="AT586" s="9" t="s">
        <v>318</v>
      </c>
      <c r="AU586" s="9" t="s">
        <v>376</v>
      </c>
      <c r="AV586" s="9" t="s">
        <v>320</v>
      </c>
      <c r="AW586" s="9" t="s">
        <v>921</v>
      </c>
      <c r="AX586" s="9">
        <v>9010600000</v>
      </c>
      <c r="AY586" s="99">
        <v>434</v>
      </c>
      <c r="AZ586" s="12" t="s">
        <v>207</v>
      </c>
      <c r="BA586" s="99">
        <v>30</v>
      </c>
      <c r="BB586" s="12" t="s">
        <v>207</v>
      </c>
      <c r="BC586" s="99">
        <v>33</v>
      </c>
      <c r="BD586" s="12" t="s">
        <v>207</v>
      </c>
      <c r="BE586" s="99">
        <v>85</v>
      </c>
      <c r="BF586" s="12" t="s">
        <v>321</v>
      </c>
      <c r="BG586" s="654">
        <v>84.787999999999997</v>
      </c>
      <c r="BH586" s="12" t="s">
        <v>321</v>
      </c>
      <c r="BI586" s="99">
        <v>42</v>
      </c>
      <c r="BJ586" s="12" t="s">
        <v>321</v>
      </c>
      <c r="BK586" s="754">
        <v>0</v>
      </c>
      <c r="BL586" s="12" t="s">
        <v>321</v>
      </c>
      <c r="BM586" s="754">
        <v>0.35499999999999998</v>
      </c>
      <c r="BN586" s="12" t="s">
        <v>321</v>
      </c>
      <c r="BO586" s="754">
        <v>3</v>
      </c>
      <c r="BP586" s="12" t="s">
        <v>321</v>
      </c>
      <c r="BQ586" s="754">
        <v>0.02</v>
      </c>
      <c r="BR586" s="12" t="s">
        <v>321</v>
      </c>
      <c r="BS586" s="654">
        <v>39.412999999999997</v>
      </c>
      <c r="BT586" s="12" t="s">
        <v>321</v>
      </c>
      <c r="BU586" s="654">
        <v>42.787999999999997</v>
      </c>
      <c r="BV586" s="12" t="s">
        <v>321</v>
      </c>
      <c r="BW586" s="9">
        <v>0.44</v>
      </c>
      <c r="BX586" s="9" t="s">
        <v>322</v>
      </c>
      <c r="BY586" s="755">
        <v>170.9</v>
      </c>
      <c r="BZ586" s="9" t="s">
        <v>315</v>
      </c>
      <c r="CA586" s="755">
        <v>11.8</v>
      </c>
      <c r="CB586" s="9" t="s">
        <v>315</v>
      </c>
      <c r="CC586" s="755">
        <v>13</v>
      </c>
      <c r="CD586" s="9" t="s">
        <v>315</v>
      </c>
      <c r="CE586" s="755">
        <v>194</v>
      </c>
      <c r="CF586" s="9" t="s">
        <v>323</v>
      </c>
      <c r="CG586" s="755">
        <v>92.6</v>
      </c>
      <c r="CH586" s="9" t="s">
        <v>323</v>
      </c>
      <c r="CI586" s="9"/>
      <c r="CJ586" s="9"/>
      <c r="CK586" s="9"/>
    </row>
    <row r="587" spans="1:89" s="98" customFormat="1" x14ac:dyDescent="0.25">
      <c r="A587" s="99">
        <v>10101572</v>
      </c>
      <c r="B587" s="99"/>
      <c r="C587" s="772">
        <v>3363</v>
      </c>
      <c r="D587" s="807">
        <v>0.05</v>
      </c>
      <c r="E587" s="772">
        <f t="shared" si="30"/>
        <v>3531</v>
      </c>
      <c r="F587" s="778">
        <v>1.1000000000000001</v>
      </c>
      <c r="G587" s="774">
        <f t="shared" si="31"/>
        <v>3884</v>
      </c>
      <c r="H587" s="776"/>
      <c r="I587" s="758"/>
      <c r="J587" s="776"/>
      <c r="K587" s="786"/>
      <c r="L587" s="9" t="s">
        <v>308</v>
      </c>
      <c r="M587" s="9" t="s">
        <v>3687</v>
      </c>
      <c r="N587" s="9" t="s">
        <v>309</v>
      </c>
      <c r="O587" s="9" t="s">
        <v>310</v>
      </c>
      <c r="P587" s="9" t="s">
        <v>624</v>
      </c>
      <c r="Q587" s="9" t="s">
        <v>874</v>
      </c>
      <c r="R587" s="9" t="s">
        <v>876</v>
      </c>
      <c r="S587" s="9" t="s">
        <v>348</v>
      </c>
      <c r="T587" s="98" t="s">
        <v>204</v>
      </c>
      <c r="U587" s="99" t="s">
        <v>887</v>
      </c>
      <c r="V587" s="99" t="s">
        <v>207</v>
      </c>
      <c r="W587" s="99" t="s">
        <v>888</v>
      </c>
      <c r="X587" s="99" t="s">
        <v>207</v>
      </c>
      <c r="Y587" s="99">
        <v>254</v>
      </c>
      <c r="Z587" s="99" t="s">
        <v>207</v>
      </c>
      <c r="AA587" s="631" t="s">
        <v>583</v>
      </c>
      <c r="AB587" s="99" t="s">
        <v>207</v>
      </c>
      <c r="AC587" s="9">
        <v>460</v>
      </c>
      <c r="AD587" s="9" t="s">
        <v>207</v>
      </c>
      <c r="AE587" s="9">
        <v>181</v>
      </c>
      <c r="AF587" s="9" t="s">
        <v>315</v>
      </c>
      <c r="AG587" s="14" t="s">
        <v>369</v>
      </c>
      <c r="AH587" s="14" t="s">
        <v>207</v>
      </c>
      <c r="AI587" s="14" t="s">
        <v>370</v>
      </c>
      <c r="AJ587" s="14" t="s">
        <v>207</v>
      </c>
      <c r="AK587" s="9">
        <v>5</v>
      </c>
      <c r="AL587" s="14" t="s">
        <v>207</v>
      </c>
      <c r="AM587" s="9">
        <v>5</v>
      </c>
      <c r="AN587" s="14" t="s">
        <v>207</v>
      </c>
      <c r="AO587" s="9">
        <v>5</v>
      </c>
      <c r="AP587" s="14" t="s">
        <v>207</v>
      </c>
      <c r="AQ587" s="9">
        <v>5</v>
      </c>
      <c r="AR587" s="14" t="s">
        <v>207</v>
      </c>
      <c r="AS587" s="9" t="s">
        <v>0</v>
      </c>
      <c r="AT587" s="9" t="s">
        <v>318</v>
      </c>
      <c r="AU587" s="9" t="s">
        <v>376</v>
      </c>
      <c r="AV587" s="9" t="s">
        <v>320</v>
      </c>
      <c r="AW587" s="9" t="s">
        <v>922</v>
      </c>
      <c r="AX587" s="9">
        <v>9010600000</v>
      </c>
      <c r="AY587" s="99">
        <v>452</v>
      </c>
      <c r="AZ587" s="12" t="s">
        <v>207</v>
      </c>
      <c r="BA587" s="99">
        <v>30</v>
      </c>
      <c r="BB587" s="12" t="s">
        <v>207</v>
      </c>
      <c r="BC587" s="99">
        <v>33</v>
      </c>
      <c r="BD587" s="12" t="s">
        <v>207</v>
      </c>
      <c r="BE587" s="99">
        <v>90</v>
      </c>
      <c r="BF587" s="12" t="s">
        <v>321</v>
      </c>
      <c r="BG587" s="654">
        <v>89.257000000000005</v>
      </c>
      <c r="BH587" s="12" t="s">
        <v>321</v>
      </c>
      <c r="BI587" s="99">
        <v>45</v>
      </c>
      <c r="BJ587" s="12" t="s">
        <v>321</v>
      </c>
      <c r="BK587" s="754">
        <v>0</v>
      </c>
      <c r="BL587" s="12" t="s">
        <v>321</v>
      </c>
      <c r="BM587" s="754">
        <v>0.38200000000000001</v>
      </c>
      <c r="BN587" s="12" t="s">
        <v>321</v>
      </c>
      <c r="BO587" s="754">
        <v>3</v>
      </c>
      <c r="BP587" s="12" t="s">
        <v>321</v>
      </c>
      <c r="BQ587" s="754">
        <v>0.02</v>
      </c>
      <c r="BR587" s="12" t="s">
        <v>321</v>
      </c>
      <c r="BS587" s="654">
        <v>40.854999999999997</v>
      </c>
      <c r="BT587" s="12" t="s">
        <v>321</v>
      </c>
      <c r="BU587" s="654">
        <v>44.256999999999998</v>
      </c>
      <c r="BV587" s="12" t="s">
        <v>321</v>
      </c>
      <c r="BW587" s="9">
        <v>0.46</v>
      </c>
      <c r="BX587" s="9" t="s">
        <v>322</v>
      </c>
      <c r="BY587" s="755">
        <v>178</v>
      </c>
      <c r="BZ587" s="9" t="s">
        <v>315</v>
      </c>
      <c r="CA587" s="755">
        <v>11.8</v>
      </c>
      <c r="CB587" s="9" t="s">
        <v>315</v>
      </c>
      <c r="CC587" s="755">
        <v>13</v>
      </c>
      <c r="CD587" s="9" t="s">
        <v>315</v>
      </c>
      <c r="CE587" s="755">
        <v>205</v>
      </c>
      <c r="CF587" s="9" t="s">
        <v>323</v>
      </c>
      <c r="CG587" s="755">
        <v>99.2</v>
      </c>
      <c r="CH587" s="9" t="s">
        <v>323</v>
      </c>
      <c r="CI587" s="9"/>
      <c r="CJ587" s="9"/>
      <c r="CK587" s="9"/>
    </row>
    <row r="588" spans="1:89" s="98" customFormat="1" x14ac:dyDescent="0.25">
      <c r="A588" s="99">
        <v>10141537</v>
      </c>
      <c r="B588" s="99"/>
      <c r="C588" s="772">
        <v>1269</v>
      </c>
      <c r="D588" s="807">
        <v>0.05</v>
      </c>
      <c r="E588" s="772">
        <f t="shared" si="30"/>
        <v>1332</v>
      </c>
      <c r="F588" s="778">
        <v>1.1000000000000001</v>
      </c>
      <c r="G588" s="774">
        <f t="shared" si="31"/>
        <v>1465</v>
      </c>
      <c r="H588" s="776"/>
      <c r="I588" s="758"/>
      <c r="J588" s="776"/>
      <c r="K588" s="786"/>
      <c r="L588" s="9" t="s">
        <v>308</v>
      </c>
      <c r="M588" s="9" t="s">
        <v>923</v>
      </c>
      <c r="N588" s="9" t="s">
        <v>309</v>
      </c>
      <c r="O588" s="9" t="s">
        <v>310</v>
      </c>
      <c r="P588" s="9" t="s">
        <v>624</v>
      </c>
      <c r="Q588" s="9" t="s">
        <v>874</v>
      </c>
      <c r="R588" s="9" t="s">
        <v>876</v>
      </c>
      <c r="S588" s="9" t="s">
        <v>348</v>
      </c>
      <c r="T588" s="98" t="s">
        <v>204</v>
      </c>
      <c r="U588" s="99" t="s">
        <v>631</v>
      </c>
      <c r="V588" s="99" t="s">
        <v>207</v>
      </c>
      <c r="W588" s="99" t="s">
        <v>632</v>
      </c>
      <c r="X588" s="99" t="s">
        <v>207</v>
      </c>
      <c r="Y588" s="99">
        <v>129</v>
      </c>
      <c r="Z588" s="99" t="s">
        <v>207</v>
      </c>
      <c r="AA588" s="631" t="s">
        <v>202</v>
      </c>
      <c r="AB588" s="99" t="s">
        <v>207</v>
      </c>
      <c r="AC588" s="9">
        <v>224</v>
      </c>
      <c r="AD588" s="9" t="s">
        <v>207</v>
      </c>
      <c r="AE588" s="9">
        <v>88</v>
      </c>
      <c r="AF588" s="9" t="s">
        <v>315</v>
      </c>
      <c r="AG588" s="14" t="s">
        <v>349</v>
      </c>
      <c r="AH588" s="14" t="s">
        <v>207</v>
      </c>
      <c r="AI588" s="14" t="s">
        <v>350</v>
      </c>
      <c r="AJ588" s="14" t="s">
        <v>207</v>
      </c>
      <c r="AK588" s="9">
        <v>5</v>
      </c>
      <c r="AL588" s="14" t="s">
        <v>207</v>
      </c>
      <c r="AM588" s="9">
        <v>5</v>
      </c>
      <c r="AN588" s="14" t="s">
        <v>207</v>
      </c>
      <c r="AO588" s="9">
        <v>5</v>
      </c>
      <c r="AP588" s="14" t="s">
        <v>207</v>
      </c>
      <c r="AQ588" s="9">
        <v>5</v>
      </c>
      <c r="AR588" s="14" t="s">
        <v>207</v>
      </c>
      <c r="AS588" s="9" t="s">
        <v>0</v>
      </c>
      <c r="AT588" s="9" t="s">
        <v>318</v>
      </c>
      <c r="AU588" s="9" t="s">
        <v>376</v>
      </c>
      <c r="AV588" s="9" t="s">
        <v>320</v>
      </c>
      <c r="AW588" s="9" t="s">
        <v>924</v>
      </c>
      <c r="AX588" s="9">
        <v>9010600000</v>
      </c>
      <c r="AY588" s="99">
        <v>250</v>
      </c>
      <c r="AZ588" s="12" t="s">
        <v>207</v>
      </c>
      <c r="BA588" s="99">
        <v>23</v>
      </c>
      <c r="BB588" s="12" t="s">
        <v>207</v>
      </c>
      <c r="BC588" s="99">
        <v>21</v>
      </c>
      <c r="BD588" s="12" t="s">
        <v>207</v>
      </c>
      <c r="BE588" s="99">
        <v>28</v>
      </c>
      <c r="BF588" s="12" t="s">
        <v>321</v>
      </c>
      <c r="BG588" s="654">
        <v>27.369</v>
      </c>
      <c r="BH588" s="12" t="s">
        <v>321</v>
      </c>
      <c r="BI588" s="99">
        <v>21</v>
      </c>
      <c r="BJ588" s="12" t="s">
        <v>321</v>
      </c>
      <c r="BK588" s="754">
        <v>0</v>
      </c>
      <c r="BL588" s="12" t="s">
        <v>321</v>
      </c>
      <c r="BM588" s="754">
        <v>0.129</v>
      </c>
      <c r="BN588" s="12" t="s">
        <v>321</v>
      </c>
      <c r="BO588" s="754">
        <v>6.24</v>
      </c>
      <c r="BP588" s="12" t="s">
        <v>321</v>
      </c>
      <c r="BQ588" s="754">
        <v>0</v>
      </c>
      <c r="BR588" s="12" t="s">
        <v>321</v>
      </c>
      <c r="BS588" s="654">
        <v>0</v>
      </c>
      <c r="BT588" s="12" t="s">
        <v>321</v>
      </c>
      <c r="BU588" s="654">
        <v>6.3689999999999998</v>
      </c>
      <c r="BV588" s="12" t="s">
        <v>321</v>
      </c>
      <c r="BW588" s="9">
        <v>0.14000000000000001</v>
      </c>
      <c r="BX588" s="9" t="s">
        <v>322</v>
      </c>
      <c r="BY588" s="755">
        <v>98.4</v>
      </c>
      <c r="BZ588" s="9" t="s">
        <v>315</v>
      </c>
      <c r="CA588" s="755">
        <v>9.1</v>
      </c>
      <c r="CB588" s="9" t="s">
        <v>315</v>
      </c>
      <c r="CC588" s="755">
        <v>8.3000000000000007</v>
      </c>
      <c r="CD588" s="9" t="s">
        <v>315</v>
      </c>
      <c r="CE588" s="755">
        <v>61.7</v>
      </c>
      <c r="CF588" s="9" t="s">
        <v>323</v>
      </c>
      <c r="CG588" s="755">
        <v>46.3</v>
      </c>
      <c r="CH588" s="9" t="s">
        <v>323</v>
      </c>
      <c r="CI588" s="9"/>
      <c r="CJ588" s="9"/>
      <c r="CK588" s="9"/>
    </row>
    <row r="589" spans="1:89" s="98" customFormat="1" x14ac:dyDescent="0.25">
      <c r="A589" s="99">
        <v>10141538</v>
      </c>
      <c r="B589" s="99"/>
      <c r="C589" s="772">
        <v>1400</v>
      </c>
      <c r="D589" s="807">
        <v>0.05</v>
      </c>
      <c r="E589" s="772">
        <f t="shared" si="30"/>
        <v>1470</v>
      </c>
      <c r="F589" s="778">
        <v>1.1000000000000001</v>
      </c>
      <c r="G589" s="774">
        <f t="shared" si="31"/>
        <v>1617</v>
      </c>
      <c r="H589" s="776"/>
      <c r="I589" s="758"/>
      <c r="J589" s="776"/>
      <c r="K589" s="786"/>
      <c r="L589" s="9" t="s">
        <v>308</v>
      </c>
      <c r="M589" s="9" t="s">
        <v>925</v>
      </c>
      <c r="N589" s="9" t="s">
        <v>309</v>
      </c>
      <c r="O589" s="9" t="s">
        <v>310</v>
      </c>
      <c r="P589" s="9" t="s">
        <v>624</v>
      </c>
      <c r="Q589" s="9" t="s">
        <v>874</v>
      </c>
      <c r="R589" s="9" t="s">
        <v>876</v>
      </c>
      <c r="S589" s="9" t="s">
        <v>348</v>
      </c>
      <c r="T589" s="98" t="s">
        <v>204</v>
      </c>
      <c r="U589" s="99" t="s">
        <v>633</v>
      </c>
      <c r="V589" s="99" t="s">
        <v>207</v>
      </c>
      <c r="W589" s="99" t="s">
        <v>634</v>
      </c>
      <c r="X589" s="99" t="s">
        <v>207</v>
      </c>
      <c r="Y589" s="99">
        <v>141</v>
      </c>
      <c r="Z589" s="99" t="s">
        <v>207</v>
      </c>
      <c r="AA589" s="631" t="s">
        <v>574</v>
      </c>
      <c r="AB589" s="99" t="s">
        <v>207</v>
      </c>
      <c r="AC589" s="9">
        <v>248</v>
      </c>
      <c r="AD589" s="9" t="s">
        <v>207</v>
      </c>
      <c r="AE589" s="9">
        <v>98</v>
      </c>
      <c r="AF589" s="9" t="s">
        <v>315</v>
      </c>
      <c r="AG589" s="14" t="s">
        <v>351</v>
      </c>
      <c r="AH589" s="14" t="s">
        <v>207</v>
      </c>
      <c r="AI589" s="14" t="s">
        <v>352</v>
      </c>
      <c r="AJ589" s="14" t="s">
        <v>207</v>
      </c>
      <c r="AK589" s="9">
        <v>5</v>
      </c>
      <c r="AL589" s="14" t="s">
        <v>207</v>
      </c>
      <c r="AM589" s="9">
        <v>5</v>
      </c>
      <c r="AN589" s="14" t="s">
        <v>207</v>
      </c>
      <c r="AO589" s="9">
        <v>5</v>
      </c>
      <c r="AP589" s="14" t="s">
        <v>207</v>
      </c>
      <c r="AQ589" s="9">
        <v>5</v>
      </c>
      <c r="AR589" s="14" t="s">
        <v>207</v>
      </c>
      <c r="AS589" s="9" t="s">
        <v>0</v>
      </c>
      <c r="AT589" s="9" t="s">
        <v>318</v>
      </c>
      <c r="AU589" s="9" t="s">
        <v>376</v>
      </c>
      <c r="AV589" s="9" t="s">
        <v>320</v>
      </c>
      <c r="AW589" s="9" t="s">
        <v>926</v>
      </c>
      <c r="AX589" s="9">
        <v>9010600000</v>
      </c>
      <c r="AY589" s="99">
        <v>270</v>
      </c>
      <c r="AZ589" s="12" t="s">
        <v>207</v>
      </c>
      <c r="BA589" s="99">
        <v>23</v>
      </c>
      <c r="BB589" s="12" t="s">
        <v>207</v>
      </c>
      <c r="BC589" s="99">
        <v>21</v>
      </c>
      <c r="BD589" s="12" t="s">
        <v>207</v>
      </c>
      <c r="BE589" s="99">
        <v>31</v>
      </c>
      <c r="BF589" s="12" t="s">
        <v>321</v>
      </c>
      <c r="BG589" s="654">
        <v>30.841000000000001</v>
      </c>
      <c r="BH589" s="12" t="s">
        <v>321</v>
      </c>
      <c r="BI589" s="99">
        <v>23</v>
      </c>
      <c r="BJ589" s="12" t="s">
        <v>321</v>
      </c>
      <c r="BK589" s="754">
        <v>0</v>
      </c>
      <c r="BL589" s="12" t="s">
        <v>321</v>
      </c>
      <c r="BM589" s="754">
        <v>0.129</v>
      </c>
      <c r="BN589" s="12" t="s">
        <v>321</v>
      </c>
      <c r="BO589" s="754">
        <v>7.7119999999999997</v>
      </c>
      <c r="BP589" s="12" t="s">
        <v>321</v>
      </c>
      <c r="BQ589" s="754">
        <v>0</v>
      </c>
      <c r="BR589" s="12" t="s">
        <v>321</v>
      </c>
      <c r="BS589" s="654">
        <v>0</v>
      </c>
      <c r="BT589" s="12" t="s">
        <v>321</v>
      </c>
      <c r="BU589" s="654">
        <v>7.8410000000000002</v>
      </c>
      <c r="BV589" s="12" t="s">
        <v>321</v>
      </c>
      <c r="BW589" s="9">
        <v>0.14000000000000001</v>
      </c>
      <c r="BX589" s="9" t="s">
        <v>322</v>
      </c>
      <c r="BY589" s="755">
        <v>106.3</v>
      </c>
      <c r="BZ589" s="9" t="s">
        <v>315</v>
      </c>
      <c r="CA589" s="755">
        <v>9.1</v>
      </c>
      <c r="CB589" s="9" t="s">
        <v>315</v>
      </c>
      <c r="CC589" s="755">
        <v>8.3000000000000007</v>
      </c>
      <c r="CD589" s="9" t="s">
        <v>315</v>
      </c>
      <c r="CE589" s="755">
        <v>66.099999999999994</v>
      </c>
      <c r="CF589" s="9" t="s">
        <v>323</v>
      </c>
      <c r="CG589" s="755">
        <v>50.7</v>
      </c>
      <c r="CH589" s="9" t="s">
        <v>323</v>
      </c>
      <c r="CI589" s="9"/>
      <c r="CJ589" s="9"/>
      <c r="CK589" s="9"/>
    </row>
    <row r="590" spans="1:89" s="98" customFormat="1" x14ac:dyDescent="0.25">
      <c r="A590" s="99">
        <v>10141539</v>
      </c>
      <c r="B590" s="99"/>
      <c r="C590" s="772">
        <v>1547</v>
      </c>
      <c r="D590" s="807">
        <v>0.05</v>
      </c>
      <c r="E590" s="772">
        <f t="shared" si="30"/>
        <v>1624</v>
      </c>
      <c r="F590" s="778">
        <v>1.1000000000000001</v>
      </c>
      <c r="G590" s="774">
        <f t="shared" si="31"/>
        <v>1786</v>
      </c>
      <c r="H590" s="776"/>
      <c r="I590" s="758"/>
      <c r="J590" s="776"/>
      <c r="K590" s="786"/>
      <c r="L590" s="9" t="s">
        <v>308</v>
      </c>
      <c r="M590" s="9" t="s">
        <v>927</v>
      </c>
      <c r="N590" s="9" t="s">
        <v>309</v>
      </c>
      <c r="O590" s="9" t="s">
        <v>310</v>
      </c>
      <c r="P590" s="9" t="s">
        <v>624</v>
      </c>
      <c r="Q590" s="9" t="s">
        <v>874</v>
      </c>
      <c r="R590" s="9" t="s">
        <v>876</v>
      </c>
      <c r="S590" s="9" t="s">
        <v>348</v>
      </c>
      <c r="T590" s="98" t="s">
        <v>204</v>
      </c>
      <c r="U590" s="99" t="s">
        <v>635</v>
      </c>
      <c r="V590" s="99" t="s">
        <v>207</v>
      </c>
      <c r="W590" s="99" t="s">
        <v>636</v>
      </c>
      <c r="X590" s="99" t="s">
        <v>207</v>
      </c>
      <c r="Y590" s="99">
        <v>154</v>
      </c>
      <c r="Z590" s="99" t="s">
        <v>207</v>
      </c>
      <c r="AA590" s="631" t="s">
        <v>575</v>
      </c>
      <c r="AB590" s="99" t="s">
        <v>207</v>
      </c>
      <c r="AC590" s="9">
        <v>271</v>
      </c>
      <c r="AD590" s="9" t="s">
        <v>207</v>
      </c>
      <c r="AE590" s="9">
        <v>107</v>
      </c>
      <c r="AF590" s="9" t="s">
        <v>315</v>
      </c>
      <c r="AG590" s="14" t="s">
        <v>353</v>
      </c>
      <c r="AH590" s="14" t="s">
        <v>207</v>
      </c>
      <c r="AI590" s="14" t="s">
        <v>354</v>
      </c>
      <c r="AJ590" s="14" t="s">
        <v>207</v>
      </c>
      <c r="AK590" s="9">
        <v>5</v>
      </c>
      <c r="AL590" s="14" t="s">
        <v>207</v>
      </c>
      <c r="AM590" s="9">
        <v>5</v>
      </c>
      <c r="AN590" s="14" t="s">
        <v>207</v>
      </c>
      <c r="AO590" s="9">
        <v>5</v>
      </c>
      <c r="AP590" s="14" t="s">
        <v>207</v>
      </c>
      <c r="AQ590" s="9">
        <v>5</v>
      </c>
      <c r="AR590" s="14" t="s">
        <v>207</v>
      </c>
      <c r="AS590" s="9" t="s">
        <v>0</v>
      </c>
      <c r="AT590" s="9" t="s">
        <v>318</v>
      </c>
      <c r="AU590" s="9" t="s">
        <v>376</v>
      </c>
      <c r="AV590" s="9" t="s">
        <v>320</v>
      </c>
      <c r="AW590" s="9" t="s">
        <v>928</v>
      </c>
      <c r="AX590" s="9">
        <v>9010600000</v>
      </c>
      <c r="AY590" s="99">
        <v>290</v>
      </c>
      <c r="AZ590" s="12" t="s">
        <v>207</v>
      </c>
      <c r="BA590" s="99">
        <v>23</v>
      </c>
      <c r="BB590" s="12" t="s">
        <v>207</v>
      </c>
      <c r="BC590" s="99">
        <v>21</v>
      </c>
      <c r="BD590" s="12" t="s">
        <v>207</v>
      </c>
      <c r="BE590" s="99">
        <v>34</v>
      </c>
      <c r="BF590" s="12" t="s">
        <v>321</v>
      </c>
      <c r="BG590" s="654">
        <v>33.552999999999997</v>
      </c>
      <c r="BH590" s="12" t="s">
        <v>321</v>
      </c>
      <c r="BI590" s="99">
        <v>25</v>
      </c>
      <c r="BJ590" s="12" t="s">
        <v>321</v>
      </c>
      <c r="BK590" s="754">
        <v>0</v>
      </c>
      <c r="BL590" s="12" t="s">
        <v>321</v>
      </c>
      <c r="BM590" s="754">
        <v>0.129</v>
      </c>
      <c r="BN590" s="12" t="s">
        <v>321</v>
      </c>
      <c r="BO590" s="754">
        <v>8.4239999999999995</v>
      </c>
      <c r="BP590" s="12" t="s">
        <v>321</v>
      </c>
      <c r="BQ590" s="754">
        <v>0</v>
      </c>
      <c r="BR590" s="12" t="s">
        <v>321</v>
      </c>
      <c r="BS590" s="654">
        <v>0</v>
      </c>
      <c r="BT590" s="12" t="s">
        <v>321</v>
      </c>
      <c r="BU590" s="654">
        <v>8.5530000000000008</v>
      </c>
      <c r="BV590" s="12" t="s">
        <v>321</v>
      </c>
      <c r="BW590" s="9">
        <v>0.14000000000000001</v>
      </c>
      <c r="BX590" s="9" t="s">
        <v>322</v>
      </c>
      <c r="BY590" s="755">
        <v>114.2</v>
      </c>
      <c r="BZ590" s="9" t="s">
        <v>315</v>
      </c>
      <c r="CA590" s="755">
        <v>9.1</v>
      </c>
      <c r="CB590" s="9" t="s">
        <v>315</v>
      </c>
      <c r="CC590" s="755">
        <v>8.3000000000000007</v>
      </c>
      <c r="CD590" s="9" t="s">
        <v>315</v>
      </c>
      <c r="CE590" s="755">
        <v>70.5</v>
      </c>
      <c r="CF590" s="9" t="s">
        <v>323</v>
      </c>
      <c r="CG590" s="755">
        <v>55.1</v>
      </c>
      <c r="CH590" s="9" t="s">
        <v>323</v>
      </c>
      <c r="CI590" s="9"/>
      <c r="CJ590" s="9"/>
      <c r="CK590" s="9"/>
    </row>
    <row r="591" spans="1:89" s="98" customFormat="1" x14ac:dyDescent="0.25">
      <c r="A591" s="99">
        <v>10141197</v>
      </c>
      <c r="B591" s="99"/>
      <c r="C591" s="772">
        <v>1712</v>
      </c>
      <c r="D591" s="807">
        <v>0.05</v>
      </c>
      <c r="E591" s="772">
        <f t="shared" si="30"/>
        <v>1798</v>
      </c>
      <c r="F591" s="778">
        <v>1.1000000000000001</v>
      </c>
      <c r="G591" s="774">
        <f t="shared" si="31"/>
        <v>1978</v>
      </c>
      <c r="H591" s="776"/>
      <c r="I591" s="758"/>
      <c r="J591" s="776"/>
      <c r="K591" s="786"/>
      <c r="L591" s="9" t="s">
        <v>308</v>
      </c>
      <c r="M591" s="9" t="s">
        <v>929</v>
      </c>
      <c r="N591" s="9" t="s">
        <v>309</v>
      </c>
      <c r="O591" s="9" t="s">
        <v>310</v>
      </c>
      <c r="P591" s="9" t="s">
        <v>624</v>
      </c>
      <c r="Q591" s="9" t="s">
        <v>874</v>
      </c>
      <c r="R591" s="9" t="s">
        <v>876</v>
      </c>
      <c r="S591" s="9" t="s">
        <v>348</v>
      </c>
      <c r="T591" s="98" t="s">
        <v>204</v>
      </c>
      <c r="U591" s="99">
        <v>156</v>
      </c>
      <c r="V591" s="99" t="s">
        <v>207</v>
      </c>
      <c r="W591" s="99">
        <v>250</v>
      </c>
      <c r="X591" s="99" t="s">
        <v>207</v>
      </c>
      <c r="Y591" s="99">
        <v>166</v>
      </c>
      <c r="Z591" s="99" t="s">
        <v>207</v>
      </c>
      <c r="AA591" s="631" t="s">
        <v>576</v>
      </c>
      <c r="AB591" s="99" t="s">
        <v>207</v>
      </c>
      <c r="AC591" s="9">
        <v>295</v>
      </c>
      <c r="AD591" s="9" t="s">
        <v>207</v>
      </c>
      <c r="AE591" s="9">
        <v>116</v>
      </c>
      <c r="AF591" s="9" t="s">
        <v>315</v>
      </c>
      <c r="AG591" s="14" t="s">
        <v>355</v>
      </c>
      <c r="AH591" s="14" t="s">
        <v>207</v>
      </c>
      <c r="AI591" s="14" t="s">
        <v>356</v>
      </c>
      <c r="AJ591" s="14" t="s">
        <v>207</v>
      </c>
      <c r="AK591" s="9">
        <v>5</v>
      </c>
      <c r="AL591" s="14" t="s">
        <v>207</v>
      </c>
      <c r="AM591" s="9">
        <v>5</v>
      </c>
      <c r="AN591" s="14" t="s">
        <v>207</v>
      </c>
      <c r="AO591" s="9">
        <v>5</v>
      </c>
      <c r="AP591" s="14" t="s">
        <v>207</v>
      </c>
      <c r="AQ591" s="9">
        <v>5</v>
      </c>
      <c r="AR591" s="14" t="s">
        <v>207</v>
      </c>
      <c r="AS591" s="9" t="s">
        <v>0</v>
      </c>
      <c r="AT591" s="9" t="s">
        <v>318</v>
      </c>
      <c r="AU591" s="9" t="s">
        <v>376</v>
      </c>
      <c r="AV591" s="9" t="s">
        <v>320</v>
      </c>
      <c r="AW591" s="9" t="s">
        <v>930</v>
      </c>
      <c r="AX591" s="9">
        <v>9010600000</v>
      </c>
      <c r="AY591" s="99">
        <v>310</v>
      </c>
      <c r="AZ591" s="12" t="s">
        <v>207</v>
      </c>
      <c r="BA591" s="99">
        <v>23</v>
      </c>
      <c r="BB591" s="12" t="s">
        <v>207</v>
      </c>
      <c r="BC591" s="99">
        <v>21</v>
      </c>
      <c r="BD591" s="12" t="s">
        <v>207</v>
      </c>
      <c r="BE591" s="99">
        <v>36</v>
      </c>
      <c r="BF591" s="12" t="s">
        <v>321</v>
      </c>
      <c r="BG591" s="654">
        <v>35.643999999999998</v>
      </c>
      <c r="BH591" s="12" t="s">
        <v>321</v>
      </c>
      <c r="BI591" s="99">
        <v>26</v>
      </c>
      <c r="BJ591" s="12" t="s">
        <v>321</v>
      </c>
      <c r="BK591" s="754">
        <v>0</v>
      </c>
      <c r="BL591" s="12" t="s">
        <v>321</v>
      </c>
      <c r="BM591" s="754">
        <v>0.14799999999999999</v>
      </c>
      <c r="BN591" s="12" t="s">
        <v>321</v>
      </c>
      <c r="BO591" s="754">
        <v>9.4960000000000004</v>
      </c>
      <c r="BP591" s="12" t="s">
        <v>321</v>
      </c>
      <c r="BQ591" s="754">
        <v>0</v>
      </c>
      <c r="BR591" s="12" t="s">
        <v>321</v>
      </c>
      <c r="BS591" s="654">
        <v>0</v>
      </c>
      <c r="BT591" s="12" t="s">
        <v>321</v>
      </c>
      <c r="BU591" s="654">
        <v>9.6440000000000001</v>
      </c>
      <c r="BV591" s="12" t="s">
        <v>321</v>
      </c>
      <c r="BW591" s="9">
        <v>0.15</v>
      </c>
      <c r="BX591" s="9" t="s">
        <v>322</v>
      </c>
      <c r="BY591" s="755">
        <v>122</v>
      </c>
      <c r="BZ591" s="9" t="s">
        <v>315</v>
      </c>
      <c r="CA591" s="755">
        <v>9.1</v>
      </c>
      <c r="CB591" s="9" t="s">
        <v>315</v>
      </c>
      <c r="CC591" s="755">
        <v>8.3000000000000007</v>
      </c>
      <c r="CD591" s="9" t="s">
        <v>315</v>
      </c>
      <c r="CE591" s="755">
        <v>72.8</v>
      </c>
      <c r="CF591" s="9" t="s">
        <v>323</v>
      </c>
      <c r="CG591" s="755">
        <v>57.3</v>
      </c>
      <c r="CH591" s="9" t="s">
        <v>323</v>
      </c>
      <c r="CI591" s="9"/>
      <c r="CJ591" s="9"/>
      <c r="CK591" s="9"/>
    </row>
    <row r="592" spans="1:89" s="98" customFormat="1" x14ac:dyDescent="0.25">
      <c r="A592" s="99">
        <v>10141540</v>
      </c>
      <c r="B592" s="99"/>
      <c r="C592" s="772">
        <v>1895</v>
      </c>
      <c r="D592" s="807">
        <v>0.05</v>
      </c>
      <c r="E592" s="772">
        <f t="shared" si="30"/>
        <v>1990</v>
      </c>
      <c r="F592" s="778">
        <v>1.1000000000000001</v>
      </c>
      <c r="G592" s="774">
        <f t="shared" si="31"/>
        <v>2189</v>
      </c>
      <c r="H592" s="776"/>
      <c r="I592" s="758"/>
      <c r="J592" s="776"/>
      <c r="K592" s="786"/>
      <c r="L592" s="9" t="s">
        <v>308</v>
      </c>
      <c r="M592" s="9" t="s">
        <v>931</v>
      </c>
      <c r="N592" s="9" t="s">
        <v>309</v>
      </c>
      <c r="O592" s="9" t="s">
        <v>310</v>
      </c>
      <c r="P592" s="9" t="s">
        <v>624</v>
      </c>
      <c r="Q592" s="9" t="s">
        <v>874</v>
      </c>
      <c r="R592" s="9" t="s">
        <v>876</v>
      </c>
      <c r="S592" s="9" t="s">
        <v>348</v>
      </c>
      <c r="T592" s="98" t="s">
        <v>204</v>
      </c>
      <c r="U592" s="99" t="s">
        <v>637</v>
      </c>
      <c r="V592" s="99" t="s">
        <v>207</v>
      </c>
      <c r="W592" s="99" t="s">
        <v>638</v>
      </c>
      <c r="X592" s="99" t="s">
        <v>207</v>
      </c>
      <c r="Y592" s="99">
        <v>179</v>
      </c>
      <c r="Z592" s="99" t="s">
        <v>207</v>
      </c>
      <c r="AA592" s="631" t="s">
        <v>577</v>
      </c>
      <c r="AB592" s="99" t="s">
        <v>207</v>
      </c>
      <c r="AC592" s="9">
        <v>319</v>
      </c>
      <c r="AD592" s="9" t="s">
        <v>207</v>
      </c>
      <c r="AE592" s="9">
        <v>126</v>
      </c>
      <c r="AF592" s="9" t="s">
        <v>315</v>
      </c>
      <c r="AG592" s="14" t="s">
        <v>357</v>
      </c>
      <c r="AH592" s="14" t="s">
        <v>207</v>
      </c>
      <c r="AI592" s="14" t="s">
        <v>358</v>
      </c>
      <c r="AJ592" s="14" t="s">
        <v>207</v>
      </c>
      <c r="AK592" s="9">
        <v>5</v>
      </c>
      <c r="AL592" s="14" t="s">
        <v>207</v>
      </c>
      <c r="AM592" s="9">
        <v>5</v>
      </c>
      <c r="AN592" s="14" t="s">
        <v>207</v>
      </c>
      <c r="AO592" s="9">
        <v>5</v>
      </c>
      <c r="AP592" s="14" t="s">
        <v>207</v>
      </c>
      <c r="AQ592" s="9">
        <v>5</v>
      </c>
      <c r="AR592" s="14" t="s">
        <v>207</v>
      </c>
      <c r="AS592" s="9" t="s">
        <v>0</v>
      </c>
      <c r="AT592" s="9" t="s">
        <v>318</v>
      </c>
      <c r="AU592" s="9" t="s">
        <v>376</v>
      </c>
      <c r="AV592" s="9" t="s">
        <v>320</v>
      </c>
      <c r="AW592" s="9" t="s">
        <v>932</v>
      </c>
      <c r="AX592" s="9">
        <v>9010600000</v>
      </c>
      <c r="AY592" s="99">
        <v>330</v>
      </c>
      <c r="AZ592" s="12" t="s">
        <v>207</v>
      </c>
      <c r="BA592" s="99">
        <v>23</v>
      </c>
      <c r="BB592" s="12" t="s">
        <v>207</v>
      </c>
      <c r="BC592" s="99">
        <v>21</v>
      </c>
      <c r="BD592" s="12" t="s">
        <v>207</v>
      </c>
      <c r="BE592" s="99">
        <v>39</v>
      </c>
      <c r="BF592" s="12" t="s">
        <v>321</v>
      </c>
      <c r="BG592" s="654">
        <v>38.875999999999998</v>
      </c>
      <c r="BH592" s="12" t="s">
        <v>321</v>
      </c>
      <c r="BI592" s="99">
        <v>29</v>
      </c>
      <c r="BJ592" s="12" t="s">
        <v>321</v>
      </c>
      <c r="BK592" s="754">
        <v>0</v>
      </c>
      <c r="BL592" s="12" t="s">
        <v>321</v>
      </c>
      <c r="BM592" s="754">
        <v>0.14799999999999999</v>
      </c>
      <c r="BN592" s="12" t="s">
        <v>321</v>
      </c>
      <c r="BO592" s="754">
        <v>9.7279999999999998</v>
      </c>
      <c r="BP592" s="12" t="s">
        <v>321</v>
      </c>
      <c r="BQ592" s="754">
        <v>0</v>
      </c>
      <c r="BR592" s="12" t="s">
        <v>321</v>
      </c>
      <c r="BS592" s="654">
        <v>0</v>
      </c>
      <c r="BT592" s="12" t="s">
        <v>321</v>
      </c>
      <c r="BU592" s="654">
        <v>9.8759999999999994</v>
      </c>
      <c r="BV592" s="12" t="s">
        <v>321</v>
      </c>
      <c r="BW592" s="9">
        <v>0.14000000000000001</v>
      </c>
      <c r="BX592" s="9" t="s">
        <v>322</v>
      </c>
      <c r="BY592" s="755">
        <v>129.9</v>
      </c>
      <c r="BZ592" s="9" t="s">
        <v>315</v>
      </c>
      <c r="CA592" s="755">
        <v>9.1</v>
      </c>
      <c r="CB592" s="9" t="s">
        <v>315</v>
      </c>
      <c r="CC592" s="755">
        <v>8.3000000000000007</v>
      </c>
      <c r="CD592" s="9" t="s">
        <v>315</v>
      </c>
      <c r="CE592" s="755">
        <v>79.400000000000006</v>
      </c>
      <c r="CF592" s="9" t="s">
        <v>323</v>
      </c>
      <c r="CG592" s="755">
        <v>63.9</v>
      </c>
      <c r="CH592" s="9" t="s">
        <v>323</v>
      </c>
      <c r="CI592" s="9"/>
      <c r="CJ592" s="9"/>
      <c r="CK592" s="9"/>
    </row>
    <row r="593" spans="1:89" s="98" customFormat="1" x14ac:dyDescent="0.25">
      <c r="A593" s="99">
        <v>10141541</v>
      </c>
      <c r="B593" s="99"/>
      <c r="C593" s="772">
        <v>2096</v>
      </c>
      <c r="D593" s="807">
        <v>0.05</v>
      </c>
      <c r="E593" s="772">
        <f t="shared" si="30"/>
        <v>2201</v>
      </c>
      <c r="F593" s="778">
        <v>1.1000000000000001</v>
      </c>
      <c r="G593" s="774">
        <f t="shared" si="31"/>
        <v>2421</v>
      </c>
      <c r="H593" s="776"/>
      <c r="I593" s="758"/>
      <c r="J593" s="776"/>
      <c r="K593" s="786"/>
      <c r="L593" s="9" t="s">
        <v>308</v>
      </c>
      <c r="M593" s="9" t="s">
        <v>933</v>
      </c>
      <c r="N593" s="9" t="s">
        <v>309</v>
      </c>
      <c r="O593" s="9" t="s">
        <v>310</v>
      </c>
      <c r="P593" s="9" t="s">
        <v>624</v>
      </c>
      <c r="Q593" s="9" t="s">
        <v>874</v>
      </c>
      <c r="R593" s="9" t="s">
        <v>876</v>
      </c>
      <c r="S593" s="9" t="s">
        <v>348</v>
      </c>
      <c r="T593" s="98" t="s">
        <v>204</v>
      </c>
      <c r="U593" s="99" t="s">
        <v>639</v>
      </c>
      <c r="V593" s="99" t="s">
        <v>207</v>
      </c>
      <c r="W593" s="99" t="s">
        <v>640</v>
      </c>
      <c r="X593" s="99" t="s">
        <v>207</v>
      </c>
      <c r="Y593" s="99">
        <v>191</v>
      </c>
      <c r="Z593" s="99" t="s">
        <v>207</v>
      </c>
      <c r="AA593" s="631" t="s">
        <v>578</v>
      </c>
      <c r="AB593" s="99" t="s">
        <v>207</v>
      </c>
      <c r="AC593" s="9">
        <v>342</v>
      </c>
      <c r="AD593" s="9" t="s">
        <v>207</v>
      </c>
      <c r="AE593" s="9">
        <v>135</v>
      </c>
      <c r="AF593" s="9" t="s">
        <v>315</v>
      </c>
      <c r="AG593" s="14" t="s">
        <v>359</v>
      </c>
      <c r="AH593" s="14" t="s">
        <v>207</v>
      </c>
      <c r="AI593" s="14" t="s">
        <v>360</v>
      </c>
      <c r="AJ593" s="14" t="s">
        <v>207</v>
      </c>
      <c r="AK593" s="9">
        <v>5</v>
      </c>
      <c r="AL593" s="14" t="s">
        <v>207</v>
      </c>
      <c r="AM593" s="9">
        <v>5</v>
      </c>
      <c r="AN593" s="14" t="s">
        <v>207</v>
      </c>
      <c r="AO593" s="9">
        <v>5</v>
      </c>
      <c r="AP593" s="14" t="s">
        <v>207</v>
      </c>
      <c r="AQ593" s="9">
        <v>5</v>
      </c>
      <c r="AR593" s="14" t="s">
        <v>207</v>
      </c>
      <c r="AS593" s="9" t="s">
        <v>0</v>
      </c>
      <c r="AT593" s="9" t="s">
        <v>318</v>
      </c>
      <c r="AU593" s="9" t="s">
        <v>376</v>
      </c>
      <c r="AV593" s="9" t="s">
        <v>320</v>
      </c>
      <c r="AW593" s="9" t="s">
        <v>934</v>
      </c>
      <c r="AX593" s="9">
        <v>9010600000</v>
      </c>
      <c r="AY593" s="99">
        <v>350</v>
      </c>
      <c r="AZ593" s="12" t="s">
        <v>207</v>
      </c>
      <c r="BA593" s="99">
        <v>23</v>
      </c>
      <c r="BB593" s="12" t="s">
        <v>207</v>
      </c>
      <c r="BC593" s="99">
        <v>21</v>
      </c>
      <c r="BD593" s="12" t="s">
        <v>207</v>
      </c>
      <c r="BE593" s="99">
        <v>39</v>
      </c>
      <c r="BF593" s="12" t="s">
        <v>321</v>
      </c>
      <c r="BG593" s="654">
        <v>38.667999999999999</v>
      </c>
      <c r="BH593" s="12" t="s">
        <v>321</v>
      </c>
      <c r="BI593" s="99">
        <v>30</v>
      </c>
      <c r="BJ593" s="12" t="s">
        <v>321</v>
      </c>
      <c r="BK593" s="754">
        <v>0</v>
      </c>
      <c r="BL593" s="12" t="s">
        <v>321</v>
      </c>
      <c r="BM593" s="754">
        <v>0.14799999999999999</v>
      </c>
      <c r="BN593" s="12" t="s">
        <v>321</v>
      </c>
      <c r="BO593" s="754">
        <v>8.52</v>
      </c>
      <c r="BP593" s="12" t="s">
        <v>321</v>
      </c>
      <c r="BQ593" s="754">
        <v>0</v>
      </c>
      <c r="BR593" s="12" t="s">
        <v>321</v>
      </c>
      <c r="BS593" s="654">
        <v>0</v>
      </c>
      <c r="BT593" s="12" t="s">
        <v>321</v>
      </c>
      <c r="BU593" s="654">
        <v>8.6679999999999993</v>
      </c>
      <c r="BV593" s="12" t="s">
        <v>321</v>
      </c>
      <c r="BW593" s="9">
        <v>0.14000000000000001</v>
      </c>
      <c r="BX593" s="9" t="s">
        <v>322</v>
      </c>
      <c r="BY593" s="755">
        <v>137.80000000000001</v>
      </c>
      <c r="BZ593" s="9" t="s">
        <v>315</v>
      </c>
      <c r="CA593" s="755">
        <v>9.1</v>
      </c>
      <c r="CB593" s="9" t="s">
        <v>315</v>
      </c>
      <c r="CC593" s="755">
        <v>8.3000000000000007</v>
      </c>
      <c r="CD593" s="9" t="s">
        <v>315</v>
      </c>
      <c r="CE593" s="755">
        <v>86</v>
      </c>
      <c r="CF593" s="9" t="s">
        <v>323</v>
      </c>
      <c r="CG593" s="755">
        <v>66.099999999999994</v>
      </c>
      <c r="CH593" s="9" t="s">
        <v>323</v>
      </c>
      <c r="CI593" s="9"/>
      <c r="CJ593" s="9"/>
      <c r="CK593" s="9"/>
    </row>
    <row r="594" spans="1:89" s="98" customFormat="1" x14ac:dyDescent="0.25">
      <c r="A594" s="99">
        <v>10141542</v>
      </c>
      <c r="B594" s="99"/>
      <c r="C594" s="772">
        <v>2313</v>
      </c>
      <c r="D594" s="807">
        <v>0.05</v>
      </c>
      <c r="E594" s="772">
        <f t="shared" si="30"/>
        <v>2429</v>
      </c>
      <c r="F594" s="778">
        <v>1.1000000000000001</v>
      </c>
      <c r="G594" s="774">
        <f t="shared" si="31"/>
        <v>2672</v>
      </c>
      <c r="H594" s="776"/>
      <c r="I594" s="758"/>
      <c r="J594" s="776"/>
      <c r="K594" s="786"/>
      <c r="L594" s="9" t="s">
        <v>308</v>
      </c>
      <c r="M594" s="9" t="s">
        <v>935</v>
      </c>
      <c r="N594" s="9" t="s">
        <v>309</v>
      </c>
      <c r="O594" s="9" t="s">
        <v>310</v>
      </c>
      <c r="P594" s="9" t="s">
        <v>624</v>
      </c>
      <c r="Q594" s="9" t="s">
        <v>874</v>
      </c>
      <c r="R594" s="9" t="s">
        <v>876</v>
      </c>
      <c r="S594" s="9" t="s">
        <v>348</v>
      </c>
      <c r="T594" s="98" t="s">
        <v>204</v>
      </c>
      <c r="U594" s="99" t="s">
        <v>641</v>
      </c>
      <c r="V594" s="99" t="s">
        <v>207</v>
      </c>
      <c r="W594" s="99" t="s">
        <v>642</v>
      </c>
      <c r="X594" s="99" t="s">
        <v>207</v>
      </c>
      <c r="Y594" s="99">
        <v>204</v>
      </c>
      <c r="Z594" s="99" t="s">
        <v>207</v>
      </c>
      <c r="AA594" s="631" t="s">
        <v>579</v>
      </c>
      <c r="AB594" s="99" t="s">
        <v>207</v>
      </c>
      <c r="AC594" s="9">
        <v>366</v>
      </c>
      <c r="AD594" s="9" t="s">
        <v>207</v>
      </c>
      <c r="AE594" s="9">
        <v>144</v>
      </c>
      <c r="AF594" s="9" t="s">
        <v>315</v>
      </c>
      <c r="AG594" s="14" t="s">
        <v>361</v>
      </c>
      <c r="AH594" s="14" t="s">
        <v>207</v>
      </c>
      <c r="AI594" s="14" t="s">
        <v>362</v>
      </c>
      <c r="AJ594" s="14" t="s">
        <v>207</v>
      </c>
      <c r="AK594" s="9">
        <v>5</v>
      </c>
      <c r="AL594" s="14" t="s">
        <v>207</v>
      </c>
      <c r="AM594" s="9">
        <v>5</v>
      </c>
      <c r="AN594" s="14" t="s">
        <v>207</v>
      </c>
      <c r="AO594" s="9">
        <v>5</v>
      </c>
      <c r="AP594" s="14" t="s">
        <v>207</v>
      </c>
      <c r="AQ594" s="9">
        <v>5</v>
      </c>
      <c r="AR594" s="14" t="s">
        <v>207</v>
      </c>
      <c r="AS594" s="9" t="s">
        <v>0</v>
      </c>
      <c r="AT594" s="9" t="s">
        <v>318</v>
      </c>
      <c r="AU594" s="9" t="s">
        <v>376</v>
      </c>
      <c r="AV594" s="9" t="s">
        <v>320</v>
      </c>
      <c r="AW594" s="9" t="s">
        <v>936</v>
      </c>
      <c r="AX594" s="9">
        <v>9010600000</v>
      </c>
      <c r="AY594" s="99">
        <v>370</v>
      </c>
      <c r="AZ594" s="12" t="s">
        <v>207</v>
      </c>
      <c r="BA594" s="99">
        <v>23</v>
      </c>
      <c r="BB594" s="12" t="s">
        <v>207</v>
      </c>
      <c r="BC594" s="99">
        <v>21</v>
      </c>
      <c r="BD594" s="12" t="s">
        <v>207</v>
      </c>
      <c r="BE594" s="99">
        <v>42</v>
      </c>
      <c r="BF594" s="12" t="s">
        <v>321</v>
      </c>
      <c r="BG594" s="654">
        <v>41.399000000000001</v>
      </c>
      <c r="BH594" s="12" t="s">
        <v>321</v>
      </c>
      <c r="BI594" s="99">
        <v>32</v>
      </c>
      <c r="BJ594" s="12" t="s">
        <v>321</v>
      </c>
      <c r="BK594" s="754">
        <v>0</v>
      </c>
      <c r="BL594" s="12" t="s">
        <v>321</v>
      </c>
      <c r="BM594" s="754">
        <v>0.16700000000000001</v>
      </c>
      <c r="BN594" s="12" t="s">
        <v>321</v>
      </c>
      <c r="BO594" s="754">
        <v>9.2319999999999993</v>
      </c>
      <c r="BP594" s="12" t="s">
        <v>321</v>
      </c>
      <c r="BQ594" s="754">
        <v>0</v>
      </c>
      <c r="BR594" s="12" t="s">
        <v>321</v>
      </c>
      <c r="BS594" s="654">
        <v>0</v>
      </c>
      <c r="BT594" s="12" t="s">
        <v>321</v>
      </c>
      <c r="BU594" s="654">
        <v>9.3989999999999991</v>
      </c>
      <c r="BV594" s="12" t="s">
        <v>321</v>
      </c>
      <c r="BW594" s="9">
        <v>0.14000000000000001</v>
      </c>
      <c r="BX594" s="9" t="s">
        <v>322</v>
      </c>
      <c r="BY594" s="755">
        <v>145.69999999999999</v>
      </c>
      <c r="BZ594" s="9" t="s">
        <v>315</v>
      </c>
      <c r="CA594" s="755">
        <v>9.1</v>
      </c>
      <c r="CB594" s="9" t="s">
        <v>315</v>
      </c>
      <c r="CC594" s="755">
        <v>8.3000000000000007</v>
      </c>
      <c r="CD594" s="9" t="s">
        <v>315</v>
      </c>
      <c r="CE594" s="755">
        <v>90.4</v>
      </c>
      <c r="CF594" s="9" t="s">
        <v>323</v>
      </c>
      <c r="CG594" s="755">
        <v>70.5</v>
      </c>
      <c r="CH594" s="9" t="s">
        <v>323</v>
      </c>
      <c r="CI594" s="9"/>
      <c r="CJ594" s="9"/>
      <c r="CK594" s="9"/>
    </row>
    <row r="595" spans="1:89" s="98" customFormat="1" x14ac:dyDescent="0.25">
      <c r="A595" s="99">
        <v>10141543</v>
      </c>
      <c r="B595" s="99"/>
      <c r="C595" s="772">
        <v>2549</v>
      </c>
      <c r="D595" s="807">
        <v>0.05</v>
      </c>
      <c r="E595" s="772">
        <f t="shared" si="30"/>
        <v>2676</v>
      </c>
      <c r="F595" s="778">
        <v>1.1000000000000001</v>
      </c>
      <c r="G595" s="774">
        <f t="shared" si="31"/>
        <v>2944</v>
      </c>
      <c r="H595" s="776"/>
      <c r="I595" s="758"/>
      <c r="J595" s="776"/>
      <c r="K595" s="786"/>
      <c r="L595" s="9" t="s">
        <v>308</v>
      </c>
      <c r="M595" s="9" t="s">
        <v>937</v>
      </c>
      <c r="N595" s="9" t="s">
        <v>309</v>
      </c>
      <c r="O595" s="9" t="s">
        <v>310</v>
      </c>
      <c r="P595" s="9" t="s">
        <v>624</v>
      </c>
      <c r="Q595" s="9" t="s">
        <v>874</v>
      </c>
      <c r="R595" s="9" t="s">
        <v>876</v>
      </c>
      <c r="S595" s="9" t="s">
        <v>348</v>
      </c>
      <c r="T595" s="98" t="s">
        <v>204</v>
      </c>
      <c r="U595" s="99" t="s">
        <v>643</v>
      </c>
      <c r="V595" s="99" t="s">
        <v>207</v>
      </c>
      <c r="W595" s="99" t="s">
        <v>644</v>
      </c>
      <c r="X595" s="99" t="s">
        <v>207</v>
      </c>
      <c r="Y595" s="99">
        <v>216</v>
      </c>
      <c r="Z595" s="99" t="s">
        <v>207</v>
      </c>
      <c r="AA595" s="631" t="s">
        <v>580</v>
      </c>
      <c r="AB595" s="99" t="s">
        <v>207</v>
      </c>
      <c r="AC595" s="9">
        <v>389</v>
      </c>
      <c r="AD595" s="9" t="s">
        <v>207</v>
      </c>
      <c r="AE595" s="9">
        <v>153</v>
      </c>
      <c r="AF595" s="9" t="s">
        <v>315</v>
      </c>
      <c r="AG595" s="14" t="s">
        <v>363</v>
      </c>
      <c r="AH595" s="14" t="s">
        <v>207</v>
      </c>
      <c r="AI595" s="14" t="s">
        <v>364</v>
      </c>
      <c r="AJ595" s="14" t="s">
        <v>207</v>
      </c>
      <c r="AK595" s="9">
        <v>5</v>
      </c>
      <c r="AL595" s="14" t="s">
        <v>207</v>
      </c>
      <c r="AM595" s="9">
        <v>5</v>
      </c>
      <c r="AN595" s="14" t="s">
        <v>207</v>
      </c>
      <c r="AO595" s="9">
        <v>5</v>
      </c>
      <c r="AP595" s="14" t="s">
        <v>207</v>
      </c>
      <c r="AQ595" s="9">
        <v>5</v>
      </c>
      <c r="AR595" s="14" t="s">
        <v>207</v>
      </c>
      <c r="AS595" s="9" t="s">
        <v>0</v>
      </c>
      <c r="AT595" s="9" t="s">
        <v>318</v>
      </c>
      <c r="AU595" s="9" t="s">
        <v>376</v>
      </c>
      <c r="AV595" s="9" t="s">
        <v>320</v>
      </c>
      <c r="AW595" s="9" t="s">
        <v>938</v>
      </c>
      <c r="AX595" s="9">
        <v>9010600000</v>
      </c>
      <c r="AY595" s="99">
        <v>390</v>
      </c>
      <c r="AZ595" s="12" t="s">
        <v>207</v>
      </c>
      <c r="BA595" s="99">
        <v>23</v>
      </c>
      <c r="BB595" s="12" t="s">
        <v>207</v>
      </c>
      <c r="BC595" s="99">
        <v>21</v>
      </c>
      <c r="BD595" s="12" t="s">
        <v>207</v>
      </c>
      <c r="BE595" s="99">
        <v>44</v>
      </c>
      <c r="BF595" s="12" t="s">
        <v>321</v>
      </c>
      <c r="BG595" s="654">
        <v>43.631</v>
      </c>
      <c r="BH595" s="12" t="s">
        <v>321</v>
      </c>
      <c r="BI595" s="99">
        <v>34</v>
      </c>
      <c r="BJ595" s="12" t="s">
        <v>321</v>
      </c>
      <c r="BK595" s="754">
        <v>0</v>
      </c>
      <c r="BL595" s="12" t="s">
        <v>321</v>
      </c>
      <c r="BM595" s="754">
        <v>0.16700000000000001</v>
      </c>
      <c r="BN595" s="12" t="s">
        <v>321</v>
      </c>
      <c r="BO595" s="754">
        <v>9.4629999999999992</v>
      </c>
      <c r="BP595" s="12" t="s">
        <v>321</v>
      </c>
      <c r="BQ595" s="754">
        <v>0</v>
      </c>
      <c r="BR595" s="12" t="s">
        <v>321</v>
      </c>
      <c r="BS595" s="654">
        <v>0</v>
      </c>
      <c r="BT595" s="12" t="s">
        <v>321</v>
      </c>
      <c r="BU595" s="654">
        <v>9.6310000000000002</v>
      </c>
      <c r="BV595" s="12" t="s">
        <v>321</v>
      </c>
      <c r="BW595" s="9">
        <v>0.14000000000000001</v>
      </c>
      <c r="BX595" s="9" t="s">
        <v>322</v>
      </c>
      <c r="BY595" s="755">
        <v>153.5</v>
      </c>
      <c r="BZ595" s="9" t="s">
        <v>315</v>
      </c>
      <c r="CA595" s="755">
        <v>9.1</v>
      </c>
      <c r="CB595" s="9" t="s">
        <v>315</v>
      </c>
      <c r="CC595" s="755">
        <v>8.3000000000000007</v>
      </c>
      <c r="CD595" s="9" t="s">
        <v>315</v>
      </c>
      <c r="CE595" s="755">
        <v>94.8</v>
      </c>
      <c r="CF595" s="9" t="s">
        <v>323</v>
      </c>
      <c r="CG595" s="755">
        <v>75</v>
      </c>
      <c r="CH595" s="9" t="s">
        <v>323</v>
      </c>
      <c r="CI595" s="9"/>
      <c r="CJ595" s="9"/>
      <c r="CK595" s="9"/>
    </row>
    <row r="596" spans="1:89" s="98" customFormat="1" x14ac:dyDescent="0.25">
      <c r="A596" s="99">
        <v>10141499</v>
      </c>
      <c r="B596" s="99"/>
      <c r="C596" s="772">
        <v>2805</v>
      </c>
      <c r="D596" s="807">
        <v>0.05</v>
      </c>
      <c r="E596" s="772">
        <f t="shared" si="30"/>
        <v>2945</v>
      </c>
      <c r="F596" s="778">
        <v>1.1000000000000001</v>
      </c>
      <c r="G596" s="774">
        <f t="shared" si="31"/>
        <v>3240</v>
      </c>
      <c r="H596" s="776"/>
      <c r="I596" s="758"/>
      <c r="J596" s="776"/>
      <c r="K596" s="786"/>
      <c r="L596" s="9" t="s">
        <v>308</v>
      </c>
      <c r="M596" s="9" t="s">
        <v>939</v>
      </c>
      <c r="N596" s="9" t="s">
        <v>309</v>
      </c>
      <c r="O596" s="9" t="s">
        <v>310</v>
      </c>
      <c r="P596" s="9" t="s">
        <v>624</v>
      </c>
      <c r="Q596" s="9" t="s">
        <v>874</v>
      </c>
      <c r="R596" s="9" t="s">
        <v>876</v>
      </c>
      <c r="S596" s="9" t="s">
        <v>348</v>
      </c>
      <c r="T596" s="98" t="s">
        <v>204</v>
      </c>
      <c r="U596" s="99" t="s">
        <v>645</v>
      </c>
      <c r="V596" s="99" t="s">
        <v>207</v>
      </c>
      <c r="W596" s="99" t="s">
        <v>646</v>
      </c>
      <c r="X596" s="99" t="s">
        <v>207</v>
      </c>
      <c r="Y596" s="99">
        <v>228</v>
      </c>
      <c r="Z596" s="99" t="s">
        <v>207</v>
      </c>
      <c r="AA596" s="631" t="s">
        <v>581</v>
      </c>
      <c r="AB596" s="99" t="s">
        <v>207</v>
      </c>
      <c r="AC596" s="9">
        <v>412</v>
      </c>
      <c r="AD596" s="9" t="s">
        <v>207</v>
      </c>
      <c r="AE596" s="9">
        <v>162</v>
      </c>
      <c r="AF596" s="9" t="s">
        <v>315</v>
      </c>
      <c r="AG596" s="14" t="s">
        <v>647</v>
      </c>
      <c r="AH596" s="14" t="s">
        <v>207</v>
      </c>
      <c r="AI596" s="14" t="s">
        <v>648</v>
      </c>
      <c r="AJ596" s="14" t="s">
        <v>207</v>
      </c>
      <c r="AK596" s="9">
        <v>5</v>
      </c>
      <c r="AL596" s="14" t="s">
        <v>207</v>
      </c>
      <c r="AM596" s="9">
        <v>5</v>
      </c>
      <c r="AN596" s="14" t="s">
        <v>207</v>
      </c>
      <c r="AO596" s="9">
        <v>5</v>
      </c>
      <c r="AP596" s="14" t="s">
        <v>207</v>
      </c>
      <c r="AQ596" s="9">
        <v>5</v>
      </c>
      <c r="AR596" s="14" t="s">
        <v>207</v>
      </c>
      <c r="AS596" s="9" t="s">
        <v>0</v>
      </c>
      <c r="AT596" s="9" t="s">
        <v>318</v>
      </c>
      <c r="AU596" s="9" t="s">
        <v>376</v>
      </c>
      <c r="AV596" s="9" t="s">
        <v>320</v>
      </c>
      <c r="AW596" s="9" t="s">
        <v>940</v>
      </c>
      <c r="AX596" s="9">
        <v>9010600000</v>
      </c>
      <c r="AY596" s="99">
        <v>419</v>
      </c>
      <c r="AZ596" s="12" t="s">
        <v>207</v>
      </c>
      <c r="BA596" s="99">
        <v>30</v>
      </c>
      <c r="BB596" s="12" t="s">
        <v>207</v>
      </c>
      <c r="BC596" s="99">
        <v>33</v>
      </c>
      <c r="BD596" s="12" t="s">
        <v>207</v>
      </c>
      <c r="BE596" s="99">
        <v>81</v>
      </c>
      <c r="BF596" s="12" t="s">
        <v>321</v>
      </c>
      <c r="BG596" s="654">
        <v>80.88</v>
      </c>
      <c r="BH596" s="12" t="s">
        <v>321</v>
      </c>
      <c r="BI596" s="99">
        <v>40</v>
      </c>
      <c r="BJ596" s="12" t="s">
        <v>321</v>
      </c>
      <c r="BK596" s="754">
        <v>0</v>
      </c>
      <c r="BL596" s="12" t="s">
        <v>321</v>
      </c>
      <c r="BM596" s="754">
        <v>0.34899999999999998</v>
      </c>
      <c r="BN596" s="12" t="s">
        <v>321</v>
      </c>
      <c r="BO596" s="754">
        <v>2.1800000000000002</v>
      </c>
      <c r="BP596" s="12" t="s">
        <v>321</v>
      </c>
      <c r="BQ596" s="754">
        <v>0.02</v>
      </c>
      <c r="BR596" s="12" t="s">
        <v>321</v>
      </c>
      <c r="BS596" s="654">
        <v>38.331000000000003</v>
      </c>
      <c r="BT596" s="12" t="s">
        <v>321</v>
      </c>
      <c r="BU596" s="654">
        <v>40.880000000000003</v>
      </c>
      <c r="BV596" s="12" t="s">
        <v>321</v>
      </c>
      <c r="BW596" s="9">
        <v>0.42</v>
      </c>
      <c r="BX596" s="9" t="s">
        <v>322</v>
      </c>
      <c r="BY596" s="755">
        <v>165</v>
      </c>
      <c r="BZ596" s="9" t="s">
        <v>315</v>
      </c>
      <c r="CA596" s="755">
        <v>11.8</v>
      </c>
      <c r="CB596" s="9" t="s">
        <v>315</v>
      </c>
      <c r="CC596" s="755">
        <v>13</v>
      </c>
      <c r="CD596" s="9" t="s">
        <v>315</v>
      </c>
      <c r="CE596" s="755">
        <v>185.2</v>
      </c>
      <c r="CF596" s="9" t="s">
        <v>323</v>
      </c>
      <c r="CG596" s="755">
        <v>88.2</v>
      </c>
      <c r="CH596" s="9" t="s">
        <v>323</v>
      </c>
      <c r="CI596" s="9"/>
      <c r="CJ596" s="9"/>
      <c r="CK596" s="9"/>
    </row>
    <row r="597" spans="1:89" s="98" customFormat="1" x14ac:dyDescent="0.25">
      <c r="A597" s="99">
        <v>10141500</v>
      </c>
      <c r="B597" s="99"/>
      <c r="C597" s="772">
        <v>3074</v>
      </c>
      <c r="D597" s="807">
        <v>0.05</v>
      </c>
      <c r="E597" s="772">
        <f t="shared" si="30"/>
        <v>3228</v>
      </c>
      <c r="F597" s="778">
        <v>1.1000000000000001</v>
      </c>
      <c r="G597" s="774">
        <f t="shared" si="31"/>
        <v>3551</v>
      </c>
      <c r="H597" s="776"/>
      <c r="I597" s="758"/>
      <c r="J597" s="776"/>
      <c r="K597" s="786"/>
      <c r="L597" s="9" t="s">
        <v>308</v>
      </c>
      <c r="M597" s="9" t="s">
        <v>941</v>
      </c>
      <c r="N597" s="9" t="s">
        <v>309</v>
      </c>
      <c r="O597" s="9" t="s">
        <v>310</v>
      </c>
      <c r="P597" s="9" t="s">
        <v>624</v>
      </c>
      <c r="Q597" s="9" t="s">
        <v>874</v>
      </c>
      <c r="R597" s="9" t="s">
        <v>876</v>
      </c>
      <c r="S597" s="9" t="s">
        <v>348</v>
      </c>
      <c r="T597" s="98" t="s">
        <v>204</v>
      </c>
      <c r="U597" s="99" t="s">
        <v>649</v>
      </c>
      <c r="V597" s="99" t="s">
        <v>207</v>
      </c>
      <c r="W597" s="99" t="s">
        <v>650</v>
      </c>
      <c r="X597" s="99" t="s">
        <v>207</v>
      </c>
      <c r="Y597" s="99">
        <v>241</v>
      </c>
      <c r="Z597" s="99" t="s">
        <v>207</v>
      </c>
      <c r="AA597" s="631" t="s">
        <v>582</v>
      </c>
      <c r="AB597" s="99" t="s">
        <v>207</v>
      </c>
      <c r="AC597" s="9">
        <v>436</v>
      </c>
      <c r="AD597" s="9" t="s">
        <v>207</v>
      </c>
      <c r="AE597" s="9">
        <v>172</v>
      </c>
      <c r="AF597" s="9" t="s">
        <v>315</v>
      </c>
      <c r="AG597" s="14" t="s">
        <v>367</v>
      </c>
      <c r="AH597" s="14" t="s">
        <v>207</v>
      </c>
      <c r="AI597" s="14" t="s">
        <v>368</v>
      </c>
      <c r="AJ597" s="14" t="s">
        <v>207</v>
      </c>
      <c r="AK597" s="9">
        <v>5</v>
      </c>
      <c r="AL597" s="14" t="s">
        <v>207</v>
      </c>
      <c r="AM597" s="9">
        <v>5</v>
      </c>
      <c r="AN597" s="14" t="s">
        <v>207</v>
      </c>
      <c r="AO597" s="9">
        <v>5</v>
      </c>
      <c r="AP597" s="14" t="s">
        <v>207</v>
      </c>
      <c r="AQ597" s="9">
        <v>5</v>
      </c>
      <c r="AR597" s="14" t="s">
        <v>207</v>
      </c>
      <c r="AS597" s="9" t="s">
        <v>0</v>
      </c>
      <c r="AT597" s="9" t="s">
        <v>318</v>
      </c>
      <c r="AU597" s="9" t="s">
        <v>376</v>
      </c>
      <c r="AV597" s="9" t="s">
        <v>320</v>
      </c>
      <c r="AW597" s="9" t="s">
        <v>942</v>
      </c>
      <c r="AX597" s="9">
        <v>9010600000</v>
      </c>
      <c r="AY597" s="99">
        <v>434</v>
      </c>
      <c r="AZ597" s="12" t="s">
        <v>207</v>
      </c>
      <c r="BA597" s="99">
        <v>30</v>
      </c>
      <c r="BB597" s="12" t="s">
        <v>207</v>
      </c>
      <c r="BC597" s="99">
        <v>33</v>
      </c>
      <c r="BD597" s="12" t="s">
        <v>207</v>
      </c>
      <c r="BE597" s="99">
        <v>85</v>
      </c>
      <c r="BF597" s="12" t="s">
        <v>321</v>
      </c>
      <c r="BG597" s="654">
        <v>84.787999999999997</v>
      </c>
      <c r="BH597" s="12" t="s">
        <v>321</v>
      </c>
      <c r="BI597" s="99">
        <v>42</v>
      </c>
      <c r="BJ597" s="12" t="s">
        <v>321</v>
      </c>
      <c r="BK597" s="754">
        <v>0</v>
      </c>
      <c r="BL597" s="12" t="s">
        <v>321</v>
      </c>
      <c r="BM597" s="754">
        <v>0.35499999999999998</v>
      </c>
      <c r="BN597" s="12" t="s">
        <v>321</v>
      </c>
      <c r="BO597" s="754">
        <v>3</v>
      </c>
      <c r="BP597" s="12" t="s">
        <v>321</v>
      </c>
      <c r="BQ597" s="754">
        <v>0.02</v>
      </c>
      <c r="BR597" s="12" t="s">
        <v>321</v>
      </c>
      <c r="BS597" s="654">
        <v>39.412999999999997</v>
      </c>
      <c r="BT597" s="12" t="s">
        <v>321</v>
      </c>
      <c r="BU597" s="654">
        <v>42.787999999999997</v>
      </c>
      <c r="BV597" s="12" t="s">
        <v>321</v>
      </c>
      <c r="BW597" s="9">
        <v>0.44</v>
      </c>
      <c r="BX597" s="9" t="s">
        <v>322</v>
      </c>
      <c r="BY597" s="755">
        <v>170.9</v>
      </c>
      <c r="BZ597" s="9" t="s">
        <v>315</v>
      </c>
      <c r="CA597" s="755">
        <v>11.8</v>
      </c>
      <c r="CB597" s="9" t="s">
        <v>315</v>
      </c>
      <c r="CC597" s="755">
        <v>13</v>
      </c>
      <c r="CD597" s="9" t="s">
        <v>315</v>
      </c>
      <c r="CE597" s="755">
        <v>194</v>
      </c>
      <c r="CF597" s="9" t="s">
        <v>323</v>
      </c>
      <c r="CG597" s="755">
        <v>92.6</v>
      </c>
      <c r="CH597" s="9" t="s">
        <v>323</v>
      </c>
      <c r="CI597" s="9"/>
      <c r="CJ597" s="9"/>
      <c r="CK597" s="9"/>
    </row>
    <row r="598" spans="1:89" s="98" customFormat="1" x14ac:dyDescent="0.25">
      <c r="A598" s="99">
        <v>10141501</v>
      </c>
      <c r="B598" s="99"/>
      <c r="C598" s="772">
        <v>3363</v>
      </c>
      <c r="D598" s="807">
        <v>0.05</v>
      </c>
      <c r="E598" s="772">
        <f t="shared" si="30"/>
        <v>3531</v>
      </c>
      <c r="F598" s="778">
        <v>1.1000000000000001</v>
      </c>
      <c r="G598" s="774">
        <f t="shared" si="31"/>
        <v>3884</v>
      </c>
      <c r="H598" s="776"/>
      <c r="I598" s="758"/>
      <c r="J598" s="776"/>
      <c r="K598" s="786"/>
      <c r="L598" s="9" t="s">
        <v>308</v>
      </c>
      <c r="M598" s="9" t="s">
        <v>943</v>
      </c>
      <c r="N598" s="9" t="s">
        <v>309</v>
      </c>
      <c r="O598" s="9" t="s">
        <v>310</v>
      </c>
      <c r="P598" s="9" t="s">
        <v>624</v>
      </c>
      <c r="Q598" s="9" t="s">
        <v>874</v>
      </c>
      <c r="R598" s="9" t="s">
        <v>876</v>
      </c>
      <c r="S598" s="9" t="s">
        <v>348</v>
      </c>
      <c r="T598" s="98" t="s">
        <v>204</v>
      </c>
      <c r="U598" s="99" t="s">
        <v>887</v>
      </c>
      <c r="V598" s="99" t="s">
        <v>207</v>
      </c>
      <c r="W598" s="99" t="s">
        <v>888</v>
      </c>
      <c r="X598" s="99" t="s">
        <v>207</v>
      </c>
      <c r="Y598" s="99">
        <v>254</v>
      </c>
      <c r="Z598" s="99" t="s">
        <v>207</v>
      </c>
      <c r="AA598" s="631" t="s">
        <v>583</v>
      </c>
      <c r="AB598" s="99" t="s">
        <v>207</v>
      </c>
      <c r="AC598" s="9">
        <v>460</v>
      </c>
      <c r="AD598" s="9" t="s">
        <v>207</v>
      </c>
      <c r="AE598" s="9">
        <v>181</v>
      </c>
      <c r="AF598" s="9" t="s">
        <v>315</v>
      </c>
      <c r="AG598" s="14" t="s">
        <v>369</v>
      </c>
      <c r="AH598" s="14" t="s">
        <v>207</v>
      </c>
      <c r="AI598" s="14" t="s">
        <v>370</v>
      </c>
      <c r="AJ598" s="14" t="s">
        <v>207</v>
      </c>
      <c r="AK598" s="9">
        <v>5</v>
      </c>
      <c r="AL598" s="14" t="s">
        <v>207</v>
      </c>
      <c r="AM598" s="9">
        <v>5</v>
      </c>
      <c r="AN598" s="14" t="s">
        <v>207</v>
      </c>
      <c r="AO598" s="9">
        <v>5</v>
      </c>
      <c r="AP598" s="14" t="s">
        <v>207</v>
      </c>
      <c r="AQ598" s="9">
        <v>5</v>
      </c>
      <c r="AR598" s="14" t="s">
        <v>207</v>
      </c>
      <c r="AS598" s="9" t="s">
        <v>0</v>
      </c>
      <c r="AT598" s="9" t="s">
        <v>318</v>
      </c>
      <c r="AU598" s="9" t="s">
        <v>376</v>
      </c>
      <c r="AV598" s="9" t="s">
        <v>320</v>
      </c>
      <c r="AW598" s="9" t="s">
        <v>944</v>
      </c>
      <c r="AX598" s="9">
        <v>9010600000</v>
      </c>
      <c r="AY598" s="99">
        <v>452</v>
      </c>
      <c r="AZ598" s="12" t="s">
        <v>207</v>
      </c>
      <c r="BA598" s="99">
        <v>30</v>
      </c>
      <c r="BB598" s="12" t="s">
        <v>207</v>
      </c>
      <c r="BC598" s="99">
        <v>33</v>
      </c>
      <c r="BD598" s="12" t="s">
        <v>207</v>
      </c>
      <c r="BE598" s="99">
        <v>90</v>
      </c>
      <c r="BF598" s="12" t="s">
        <v>321</v>
      </c>
      <c r="BG598" s="654">
        <v>89.257000000000005</v>
      </c>
      <c r="BH598" s="12" t="s">
        <v>321</v>
      </c>
      <c r="BI598" s="99">
        <v>45</v>
      </c>
      <c r="BJ598" s="12" t="s">
        <v>321</v>
      </c>
      <c r="BK598" s="754">
        <v>0</v>
      </c>
      <c r="BL598" s="12" t="s">
        <v>321</v>
      </c>
      <c r="BM598" s="754">
        <v>0.38200000000000001</v>
      </c>
      <c r="BN598" s="12" t="s">
        <v>321</v>
      </c>
      <c r="BO598" s="754">
        <v>3</v>
      </c>
      <c r="BP598" s="12" t="s">
        <v>321</v>
      </c>
      <c r="BQ598" s="754">
        <v>0.02</v>
      </c>
      <c r="BR598" s="12" t="s">
        <v>321</v>
      </c>
      <c r="BS598" s="654">
        <v>40.854999999999997</v>
      </c>
      <c r="BT598" s="12" t="s">
        <v>321</v>
      </c>
      <c r="BU598" s="654">
        <v>44.256999999999998</v>
      </c>
      <c r="BV598" s="12" t="s">
        <v>321</v>
      </c>
      <c r="BW598" s="9">
        <v>0.46</v>
      </c>
      <c r="BX598" s="9" t="s">
        <v>322</v>
      </c>
      <c r="BY598" s="755">
        <v>178</v>
      </c>
      <c r="BZ598" s="9" t="s">
        <v>315</v>
      </c>
      <c r="CA598" s="755">
        <v>11.8</v>
      </c>
      <c r="CB598" s="9" t="s">
        <v>315</v>
      </c>
      <c r="CC598" s="755">
        <v>13</v>
      </c>
      <c r="CD598" s="9" t="s">
        <v>315</v>
      </c>
      <c r="CE598" s="755">
        <v>205</v>
      </c>
      <c r="CF598" s="9" t="s">
        <v>323</v>
      </c>
      <c r="CG598" s="755">
        <v>99.2</v>
      </c>
      <c r="CH598" s="9" t="s">
        <v>323</v>
      </c>
      <c r="CI598" s="9"/>
      <c r="CJ598" s="9"/>
      <c r="CK598" s="9"/>
    </row>
    <row r="599" spans="1:89" s="98" customFormat="1" x14ac:dyDescent="0.25">
      <c r="A599" s="99">
        <v>10103514</v>
      </c>
      <c r="B599" s="99"/>
      <c r="C599" s="772">
        <v>1110</v>
      </c>
      <c r="D599" s="807">
        <v>0.05</v>
      </c>
      <c r="E599" s="772">
        <f t="shared" si="30"/>
        <v>1166</v>
      </c>
      <c r="F599" s="778">
        <v>1.1000000000000001</v>
      </c>
      <c r="G599" s="774">
        <f t="shared" si="31"/>
        <v>1283</v>
      </c>
      <c r="H599" s="776"/>
      <c r="I599" s="758"/>
      <c r="J599" s="776"/>
      <c r="K599" s="786"/>
      <c r="L599" s="9" t="s">
        <v>308</v>
      </c>
      <c r="M599" s="9" t="s">
        <v>3688</v>
      </c>
      <c r="N599" s="9" t="s">
        <v>397</v>
      </c>
      <c r="O599" s="9" t="s">
        <v>310</v>
      </c>
      <c r="P599" s="9" t="s">
        <v>624</v>
      </c>
      <c r="Q599" s="9" t="s">
        <v>874</v>
      </c>
      <c r="R599" s="9" t="s">
        <v>876</v>
      </c>
      <c r="S599" s="9" t="s">
        <v>314</v>
      </c>
      <c r="T599" s="98" t="s">
        <v>210</v>
      </c>
      <c r="U599" s="99" t="s">
        <v>735</v>
      </c>
      <c r="V599" s="99" t="s">
        <v>207</v>
      </c>
      <c r="W599" s="99" t="s">
        <v>632</v>
      </c>
      <c r="X599" s="99" t="s">
        <v>207</v>
      </c>
      <c r="Y599" s="99">
        <v>117</v>
      </c>
      <c r="Z599" s="99" t="s">
        <v>207</v>
      </c>
      <c r="AA599" s="631" t="s">
        <v>202</v>
      </c>
      <c r="AB599" s="99" t="s">
        <v>207</v>
      </c>
      <c r="AC599" s="9">
        <v>218</v>
      </c>
      <c r="AD599" s="9" t="s">
        <v>207</v>
      </c>
      <c r="AE599" s="9">
        <v>86</v>
      </c>
      <c r="AF599" s="9" t="s">
        <v>315</v>
      </c>
      <c r="AG599" s="14" t="s">
        <v>316</v>
      </c>
      <c r="AH599" s="14" t="s">
        <v>207</v>
      </c>
      <c r="AI599" s="14" t="s">
        <v>317</v>
      </c>
      <c r="AJ599" s="14" t="s">
        <v>207</v>
      </c>
      <c r="AK599" s="9">
        <v>5</v>
      </c>
      <c r="AL599" s="14" t="s">
        <v>207</v>
      </c>
      <c r="AM599" s="9">
        <v>5</v>
      </c>
      <c r="AN599" s="14" t="s">
        <v>207</v>
      </c>
      <c r="AO599" s="9">
        <v>5</v>
      </c>
      <c r="AP599" s="14" t="s">
        <v>207</v>
      </c>
      <c r="AQ599" s="9">
        <v>5</v>
      </c>
      <c r="AR599" s="14" t="s">
        <v>207</v>
      </c>
      <c r="AS599" s="9" t="s">
        <v>0</v>
      </c>
      <c r="AT599" s="9" t="s">
        <v>318</v>
      </c>
      <c r="AU599" s="9" t="s">
        <v>376</v>
      </c>
      <c r="AV599" s="9" t="s">
        <v>320</v>
      </c>
      <c r="AW599" s="9" t="s">
        <v>946</v>
      </c>
      <c r="AX599" s="9">
        <v>9010600000</v>
      </c>
      <c r="AY599" s="99">
        <v>250</v>
      </c>
      <c r="AZ599" s="12" t="s">
        <v>207</v>
      </c>
      <c r="BA599" s="99">
        <v>23</v>
      </c>
      <c r="BB599" s="12" t="s">
        <v>207</v>
      </c>
      <c r="BC599" s="99">
        <v>21</v>
      </c>
      <c r="BD599" s="12" t="s">
        <v>207</v>
      </c>
      <c r="BE599" s="99">
        <v>28</v>
      </c>
      <c r="BF599" s="12" t="s">
        <v>321</v>
      </c>
      <c r="BG599" s="654">
        <v>27.369</v>
      </c>
      <c r="BH599" s="12" t="s">
        <v>321</v>
      </c>
      <c r="BI599" s="99">
        <v>21</v>
      </c>
      <c r="BJ599" s="12" t="s">
        <v>321</v>
      </c>
      <c r="BK599" s="754">
        <v>0</v>
      </c>
      <c r="BL599" s="12" t="s">
        <v>321</v>
      </c>
      <c r="BM599" s="754">
        <v>0.129</v>
      </c>
      <c r="BN599" s="12" t="s">
        <v>321</v>
      </c>
      <c r="BO599" s="754">
        <v>6.24</v>
      </c>
      <c r="BP599" s="12" t="s">
        <v>321</v>
      </c>
      <c r="BQ599" s="754">
        <v>0</v>
      </c>
      <c r="BR599" s="12" t="s">
        <v>321</v>
      </c>
      <c r="BS599" s="654">
        <v>0</v>
      </c>
      <c r="BT599" s="12" t="s">
        <v>321</v>
      </c>
      <c r="BU599" s="654">
        <v>6.3689999999999998</v>
      </c>
      <c r="BV599" s="12" t="s">
        <v>321</v>
      </c>
      <c r="BW599" s="9">
        <v>0.12</v>
      </c>
      <c r="BX599" s="9" t="s">
        <v>322</v>
      </c>
      <c r="BY599" s="755">
        <v>98.4</v>
      </c>
      <c r="BZ599" s="9" t="s">
        <v>315</v>
      </c>
      <c r="CA599" s="755">
        <v>9.1</v>
      </c>
      <c r="CB599" s="9" t="s">
        <v>315</v>
      </c>
      <c r="CC599" s="755">
        <v>8.3000000000000007</v>
      </c>
      <c r="CD599" s="9" t="s">
        <v>315</v>
      </c>
      <c r="CE599" s="755">
        <v>59.5</v>
      </c>
      <c r="CF599" s="9" t="s">
        <v>323</v>
      </c>
      <c r="CG599" s="755">
        <v>46.3</v>
      </c>
      <c r="CH599" s="9" t="s">
        <v>323</v>
      </c>
      <c r="CI599" s="9"/>
      <c r="CJ599" s="9"/>
      <c r="CK599" s="9"/>
    </row>
    <row r="600" spans="1:89" s="98" customFormat="1" x14ac:dyDescent="0.25">
      <c r="A600" s="99">
        <v>10103515</v>
      </c>
      <c r="B600" s="99"/>
      <c r="C600" s="772">
        <v>1239</v>
      </c>
      <c r="D600" s="807">
        <v>0.05</v>
      </c>
      <c r="E600" s="772">
        <f t="shared" si="30"/>
        <v>1301</v>
      </c>
      <c r="F600" s="778">
        <v>1.1000000000000001</v>
      </c>
      <c r="G600" s="774">
        <f t="shared" si="31"/>
        <v>1431</v>
      </c>
      <c r="H600" s="776"/>
      <c r="I600" s="758"/>
      <c r="J600" s="776"/>
      <c r="K600" s="786"/>
      <c r="L600" s="9" t="s">
        <v>308</v>
      </c>
      <c r="M600" s="9" t="s">
        <v>3689</v>
      </c>
      <c r="N600" s="9" t="s">
        <v>397</v>
      </c>
      <c r="O600" s="9" t="s">
        <v>310</v>
      </c>
      <c r="P600" s="9" t="s">
        <v>624</v>
      </c>
      <c r="Q600" s="9" t="s">
        <v>874</v>
      </c>
      <c r="R600" s="9" t="s">
        <v>876</v>
      </c>
      <c r="S600" s="9" t="s">
        <v>314</v>
      </c>
      <c r="T600" s="98" t="s">
        <v>210</v>
      </c>
      <c r="U600" s="99" t="s">
        <v>736</v>
      </c>
      <c r="V600" s="99" t="s">
        <v>207</v>
      </c>
      <c r="W600" s="99" t="s">
        <v>634</v>
      </c>
      <c r="X600" s="99" t="s">
        <v>207</v>
      </c>
      <c r="Y600" s="99">
        <v>128</v>
      </c>
      <c r="Z600" s="99" t="s">
        <v>207</v>
      </c>
      <c r="AA600" s="631" t="s">
        <v>574</v>
      </c>
      <c r="AB600" s="99" t="s">
        <v>207</v>
      </c>
      <c r="AC600" s="9">
        <v>241</v>
      </c>
      <c r="AD600" s="9" t="s">
        <v>207</v>
      </c>
      <c r="AE600" s="9">
        <v>95</v>
      </c>
      <c r="AF600" s="9" t="s">
        <v>315</v>
      </c>
      <c r="AG600" s="14" t="s">
        <v>324</v>
      </c>
      <c r="AH600" s="14" t="s">
        <v>207</v>
      </c>
      <c r="AI600" s="14" t="s">
        <v>325</v>
      </c>
      <c r="AJ600" s="14" t="s">
        <v>207</v>
      </c>
      <c r="AK600" s="9">
        <v>5</v>
      </c>
      <c r="AL600" s="14" t="s">
        <v>207</v>
      </c>
      <c r="AM600" s="9">
        <v>5</v>
      </c>
      <c r="AN600" s="14" t="s">
        <v>207</v>
      </c>
      <c r="AO600" s="9">
        <v>5</v>
      </c>
      <c r="AP600" s="14" t="s">
        <v>207</v>
      </c>
      <c r="AQ600" s="9">
        <v>5</v>
      </c>
      <c r="AR600" s="14" t="s">
        <v>207</v>
      </c>
      <c r="AS600" s="9" t="s">
        <v>0</v>
      </c>
      <c r="AT600" s="9" t="s">
        <v>318</v>
      </c>
      <c r="AU600" s="9" t="s">
        <v>376</v>
      </c>
      <c r="AV600" s="9" t="s">
        <v>320</v>
      </c>
      <c r="AW600" s="9" t="s">
        <v>947</v>
      </c>
      <c r="AX600" s="9">
        <v>9010600000</v>
      </c>
      <c r="AY600" s="99">
        <v>270</v>
      </c>
      <c r="AZ600" s="12" t="s">
        <v>207</v>
      </c>
      <c r="BA600" s="99">
        <v>23</v>
      </c>
      <c r="BB600" s="12" t="s">
        <v>207</v>
      </c>
      <c r="BC600" s="99">
        <v>21</v>
      </c>
      <c r="BD600" s="12" t="s">
        <v>207</v>
      </c>
      <c r="BE600" s="99">
        <v>31</v>
      </c>
      <c r="BF600" s="12" t="s">
        <v>321</v>
      </c>
      <c r="BG600" s="654">
        <v>30.841000000000001</v>
      </c>
      <c r="BH600" s="12" t="s">
        <v>321</v>
      </c>
      <c r="BI600" s="99">
        <v>23</v>
      </c>
      <c r="BJ600" s="12" t="s">
        <v>321</v>
      </c>
      <c r="BK600" s="754">
        <v>0</v>
      </c>
      <c r="BL600" s="12" t="s">
        <v>321</v>
      </c>
      <c r="BM600" s="754">
        <v>0.129</v>
      </c>
      <c r="BN600" s="12" t="s">
        <v>321</v>
      </c>
      <c r="BO600" s="754">
        <v>7.7119999999999997</v>
      </c>
      <c r="BP600" s="12" t="s">
        <v>321</v>
      </c>
      <c r="BQ600" s="754">
        <v>0</v>
      </c>
      <c r="BR600" s="12" t="s">
        <v>321</v>
      </c>
      <c r="BS600" s="654">
        <v>0</v>
      </c>
      <c r="BT600" s="12" t="s">
        <v>321</v>
      </c>
      <c r="BU600" s="654">
        <v>7.8410000000000002</v>
      </c>
      <c r="BV600" s="12" t="s">
        <v>321</v>
      </c>
      <c r="BW600" s="9">
        <v>0.13</v>
      </c>
      <c r="BX600" s="9" t="s">
        <v>322</v>
      </c>
      <c r="BY600" s="755">
        <v>106.3</v>
      </c>
      <c r="BZ600" s="9" t="s">
        <v>315</v>
      </c>
      <c r="CA600" s="755">
        <v>9.1</v>
      </c>
      <c r="CB600" s="9" t="s">
        <v>315</v>
      </c>
      <c r="CC600" s="755">
        <v>8.3000000000000007</v>
      </c>
      <c r="CD600" s="9" t="s">
        <v>315</v>
      </c>
      <c r="CE600" s="755">
        <v>63.9</v>
      </c>
      <c r="CF600" s="9" t="s">
        <v>323</v>
      </c>
      <c r="CG600" s="755">
        <v>50.7</v>
      </c>
      <c r="CH600" s="9" t="s">
        <v>323</v>
      </c>
      <c r="CI600" s="9"/>
      <c r="CJ600" s="9"/>
      <c r="CK600" s="9"/>
    </row>
    <row r="601" spans="1:89" s="98" customFormat="1" x14ac:dyDescent="0.25">
      <c r="A601" s="99">
        <v>10103516</v>
      </c>
      <c r="B601" s="99"/>
      <c r="C601" s="772">
        <v>1387</v>
      </c>
      <c r="D601" s="807">
        <v>0.05</v>
      </c>
      <c r="E601" s="772">
        <f t="shared" si="30"/>
        <v>1456</v>
      </c>
      <c r="F601" s="778">
        <v>1.1000000000000001</v>
      </c>
      <c r="G601" s="774">
        <f t="shared" si="31"/>
        <v>1602</v>
      </c>
      <c r="H601" s="776"/>
      <c r="I601" s="758"/>
      <c r="J601" s="776"/>
      <c r="K601" s="786"/>
      <c r="L601" s="9" t="s">
        <v>308</v>
      </c>
      <c r="M601" s="9" t="s">
        <v>3690</v>
      </c>
      <c r="N601" s="9" t="s">
        <v>397</v>
      </c>
      <c r="O601" s="9" t="s">
        <v>310</v>
      </c>
      <c r="P601" s="9" t="s">
        <v>624</v>
      </c>
      <c r="Q601" s="9" t="s">
        <v>874</v>
      </c>
      <c r="R601" s="9" t="s">
        <v>876</v>
      </c>
      <c r="S601" s="9" t="s">
        <v>314</v>
      </c>
      <c r="T601" s="98" t="s">
        <v>210</v>
      </c>
      <c r="U601" s="99" t="s">
        <v>737</v>
      </c>
      <c r="V601" s="99" t="s">
        <v>207</v>
      </c>
      <c r="W601" s="99" t="s">
        <v>636</v>
      </c>
      <c r="X601" s="99" t="s">
        <v>207</v>
      </c>
      <c r="Y601" s="99">
        <v>139</v>
      </c>
      <c r="Z601" s="99" t="s">
        <v>207</v>
      </c>
      <c r="AA601" s="631" t="s">
        <v>575</v>
      </c>
      <c r="AB601" s="99" t="s">
        <v>207</v>
      </c>
      <c r="AC601" s="9">
        <v>264</v>
      </c>
      <c r="AD601" s="9" t="s">
        <v>207</v>
      </c>
      <c r="AE601" s="9">
        <v>104</v>
      </c>
      <c r="AF601" s="9" t="s">
        <v>315</v>
      </c>
      <c r="AG601" s="14" t="s">
        <v>326</v>
      </c>
      <c r="AH601" s="14" t="s">
        <v>207</v>
      </c>
      <c r="AI601" s="14" t="s">
        <v>327</v>
      </c>
      <c r="AJ601" s="14" t="s">
        <v>207</v>
      </c>
      <c r="AK601" s="9">
        <v>5</v>
      </c>
      <c r="AL601" s="14" t="s">
        <v>207</v>
      </c>
      <c r="AM601" s="9">
        <v>5</v>
      </c>
      <c r="AN601" s="14" t="s">
        <v>207</v>
      </c>
      <c r="AO601" s="9">
        <v>5</v>
      </c>
      <c r="AP601" s="14" t="s">
        <v>207</v>
      </c>
      <c r="AQ601" s="9">
        <v>5</v>
      </c>
      <c r="AR601" s="14" t="s">
        <v>207</v>
      </c>
      <c r="AS601" s="9" t="s">
        <v>0</v>
      </c>
      <c r="AT601" s="9" t="s">
        <v>318</v>
      </c>
      <c r="AU601" s="9" t="s">
        <v>376</v>
      </c>
      <c r="AV601" s="9" t="s">
        <v>320</v>
      </c>
      <c r="AW601" s="9" t="s">
        <v>948</v>
      </c>
      <c r="AX601" s="9">
        <v>9010600000</v>
      </c>
      <c r="AY601" s="99">
        <v>290</v>
      </c>
      <c r="AZ601" s="12" t="s">
        <v>207</v>
      </c>
      <c r="BA601" s="99">
        <v>23</v>
      </c>
      <c r="BB601" s="12" t="s">
        <v>207</v>
      </c>
      <c r="BC601" s="99">
        <v>21</v>
      </c>
      <c r="BD601" s="12" t="s">
        <v>207</v>
      </c>
      <c r="BE601" s="99">
        <v>33</v>
      </c>
      <c r="BF601" s="12" t="s">
        <v>321</v>
      </c>
      <c r="BG601" s="654">
        <v>32.552999999999997</v>
      </c>
      <c r="BH601" s="12" t="s">
        <v>321</v>
      </c>
      <c r="BI601" s="99">
        <v>24</v>
      </c>
      <c r="BJ601" s="12" t="s">
        <v>321</v>
      </c>
      <c r="BK601" s="754">
        <v>0</v>
      </c>
      <c r="BL601" s="12" t="s">
        <v>321</v>
      </c>
      <c r="BM601" s="754">
        <v>0.129</v>
      </c>
      <c r="BN601" s="12" t="s">
        <v>321</v>
      </c>
      <c r="BO601" s="754">
        <v>8.4239999999999995</v>
      </c>
      <c r="BP601" s="12" t="s">
        <v>321</v>
      </c>
      <c r="BQ601" s="754">
        <v>0</v>
      </c>
      <c r="BR601" s="12" t="s">
        <v>321</v>
      </c>
      <c r="BS601" s="654">
        <v>0</v>
      </c>
      <c r="BT601" s="12" t="s">
        <v>321</v>
      </c>
      <c r="BU601" s="654">
        <v>8.5530000000000008</v>
      </c>
      <c r="BV601" s="12" t="s">
        <v>321</v>
      </c>
      <c r="BW601" s="9">
        <v>0.14000000000000001</v>
      </c>
      <c r="BX601" s="9" t="s">
        <v>322</v>
      </c>
      <c r="BY601" s="755">
        <v>114.2</v>
      </c>
      <c r="BZ601" s="9" t="s">
        <v>315</v>
      </c>
      <c r="CA601" s="755">
        <v>9.1</v>
      </c>
      <c r="CB601" s="9" t="s">
        <v>315</v>
      </c>
      <c r="CC601" s="755">
        <v>8.3000000000000007</v>
      </c>
      <c r="CD601" s="9" t="s">
        <v>315</v>
      </c>
      <c r="CE601" s="755">
        <v>68.3</v>
      </c>
      <c r="CF601" s="9" t="s">
        <v>323</v>
      </c>
      <c r="CG601" s="755">
        <v>52.9</v>
      </c>
      <c r="CH601" s="9" t="s">
        <v>323</v>
      </c>
      <c r="CI601" s="9"/>
      <c r="CJ601" s="9"/>
      <c r="CK601" s="9"/>
    </row>
    <row r="602" spans="1:89" s="98" customFormat="1" x14ac:dyDescent="0.25">
      <c r="A602" s="99">
        <v>10101199</v>
      </c>
      <c r="B602" s="99"/>
      <c r="C602" s="772">
        <v>1552</v>
      </c>
      <c r="D602" s="807">
        <v>0.05</v>
      </c>
      <c r="E602" s="772">
        <f t="shared" si="30"/>
        <v>1630</v>
      </c>
      <c r="F602" s="778">
        <v>1.1000000000000001</v>
      </c>
      <c r="G602" s="774">
        <f t="shared" si="31"/>
        <v>1793</v>
      </c>
      <c r="H602" s="776"/>
      <c r="I602" s="758"/>
      <c r="J602" s="776"/>
      <c r="K602" s="786"/>
      <c r="L602" s="9" t="s">
        <v>308</v>
      </c>
      <c r="M602" s="9" t="s">
        <v>3691</v>
      </c>
      <c r="N602" s="9" t="s">
        <v>397</v>
      </c>
      <c r="O602" s="9" t="s">
        <v>310</v>
      </c>
      <c r="P602" s="9" t="s">
        <v>624</v>
      </c>
      <c r="Q602" s="9" t="s">
        <v>874</v>
      </c>
      <c r="R602" s="9" t="s">
        <v>876</v>
      </c>
      <c r="S602" s="9" t="s">
        <v>314</v>
      </c>
      <c r="T602" s="98" t="s">
        <v>210</v>
      </c>
      <c r="U602" s="99">
        <v>141</v>
      </c>
      <c r="V602" s="99" t="s">
        <v>207</v>
      </c>
      <c r="W602" s="99">
        <v>250</v>
      </c>
      <c r="X602" s="99" t="s">
        <v>207</v>
      </c>
      <c r="Y602" s="99">
        <v>151</v>
      </c>
      <c r="Z602" s="99" t="s">
        <v>207</v>
      </c>
      <c r="AA602" s="631" t="s">
        <v>576</v>
      </c>
      <c r="AB602" s="99" t="s">
        <v>207</v>
      </c>
      <c r="AC602" s="9">
        <v>287</v>
      </c>
      <c r="AD602" s="9" t="s">
        <v>207</v>
      </c>
      <c r="AE602" s="9">
        <v>113</v>
      </c>
      <c r="AF602" s="9" t="s">
        <v>315</v>
      </c>
      <c r="AG602" s="14" t="s">
        <v>328</v>
      </c>
      <c r="AH602" s="14" t="s">
        <v>207</v>
      </c>
      <c r="AI602" s="14" t="s">
        <v>329</v>
      </c>
      <c r="AJ602" s="14" t="s">
        <v>207</v>
      </c>
      <c r="AK602" s="9">
        <v>5</v>
      </c>
      <c r="AL602" s="14" t="s">
        <v>207</v>
      </c>
      <c r="AM602" s="9">
        <v>5</v>
      </c>
      <c r="AN602" s="14" t="s">
        <v>207</v>
      </c>
      <c r="AO602" s="9">
        <v>5</v>
      </c>
      <c r="AP602" s="14" t="s">
        <v>207</v>
      </c>
      <c r="AQ602" s="9">
        <v>5</v>
      </c>
      <c r="AR602" s="14" t="s">
        <v>207</v>
      </c>
      <c r="AS602" s="9" t="s">
        <v>0</v>
      </c>
      <c r="AT602" s="9" t="s">
        <v>318</v>
      </c>
      <c r="AU602" s="9" t="s">
        <v>376</v>
      </c>
      <c r="AV602" s="9" t="s">
        <v>320</v>
      </c>
      <c r="AW602" s="9" t="s">
        <v>949</v>
      </c>
      <c r="AX602" s="9">
        <v>9010600000</v>
      </c>
      <c r="AY602" s="99">
        <v>310</v>
      </c>
      <c r="AZ602" s="12" t="s">
        <v>207</v>
      </c>
      <c r="BA602" s="99">
        <v>23</v>
      </c>
      <c r="BB602" s="12" t="s">
        <v>207</v>
      </c>
      <c r="BC602" s="99">
        <v>21</v>
      </c>
      <c r="BD602" s="12" t="s">
        <v>207</v>
      </c>
      <c r="BE602" s="99">
        <v>36</v>
      </c>
      <c r="BF602" s="12" t="s">
        <v>321</v>
      </c>
      <c r="BG602" s="654">
        <v>35.643999999999998</v>
      </c>
      <c r="BH602" s="12" t="s">
        <v>321</v>
      </c>
      <c r="BI602" s="99">
        <v>26</v>
      </c>
      <c r="BJ602" s="12" t="s">
        <v>321</v>
      </c>
      <c r="BK602" s="754">
        <v>0</v>
      </c>
      <c r="BL602" s="12" t="s">
        <v>321</v>
      </c>
      <c r="BM602" s="754">
        <v>0.14799999999999999</v>
      </c>
      <c r="BN602" s="12" t="s">
        <v>321</v>
      </c>
      <c r="BO602" s="754">
        <v>9.4960000000000004</v>
      </c>
      <c r="BP602" s="12" t="s">
        <v>321</v>
      </c>
      <c r="BQ602" s="754">
        <v>0</v>
      </c>
      <c r="BR602" s="12" t="s">
        <v>321</v>
      </c>
      <c r="BS602" s="654">
        <v>0</v>
      </c>
      <c r="BT602" s="12" t="s">
        <v>321</v>
      </c>
      <c r="BU602" s="654">
        <v>9.6440000000000001</v>
      </c>
      <c r="BV602" s="12" t="s">
        <v>321</v>
      </c>
      <c r="BW602" s="9">
        <v>0.15</v>
      </c>
      <c r="BX602" s="9" t="s">
        <v>322</v>
      </c>
      <c r="BY602" s="755">
        <v>122</v>
      </c>
      <c r="BZ602" s="9" t="s">
        <v>315</v>
      </c>
      <c r="CA602" s="755">
        <v>9.1</v>
      </c>
      <c r="CB602" s="9" t="s">
        <v>315</v>
      </c>
      <c r="CC602" s="755">
        <v>8.3000000000000007</v>
      </c>
      <c r="CD602" s="9" t="s">
        <v>315</v>
      </c>
      <c r="CE602" s="755">
        <v>72.8</v>
      </c>
      <c r="CF602" s="9" t="s">
        <v>323</v>
      </c>
      <c r="CG602" s="755">
        <v>57.3</v>
      </c>
      <c r="CH602" s="9" t="s">
        <v>323</v>
      </c>
      <c r="CI602" s="9"/>
      <c r="CJ602" s="9"/>
      <c r="CK602" s="9"/>
    </row>
    <row r="603" spans="1:89" s="98" customFormat="1" x14ac:dyDescent="0.25">
      <c r="A603" s="99">
        <v>10103517</v>
      </c>
      <c r="B603" s="99"/>
      <c r="C603" s="772">
        <v>1735</v>
      </c>
      <c r="D603" s="807">
        <v>0.05</v>
      </c>
      <c r="E603" s="772">
        <f t="shared" si="30"/>
        <v>1822</v>
      </c>
      <c r="F603" s="778">
        <v>1.1000000000000001</v>
      </c>
      <c r="G603" s="774">
        <f t="shared" si="31"/>
        <v>2004</v>
      </c>
      <c r="H603" s="776"/>
      <c r="I603" s="758"/>
      <c r="J603" s="776"/>
      <c r="K603" s="786"/>
      <c r="L603" s="9" t="s">
        <v>308</v>
      </c>
      <c r="M603" s="9" t="s">
        <v>3692</v>
      </c>
      <c r="N603" s="9" t="s">
        <v>397</v>
      </c>
      <c r="O603" s="9" t="s">
        <v>310</v>
      </c>
      <c r="P603" s="9" t="s">
        <v>624</v>
      </c>
      <c r="Q603" s="9" t="s">
        <v>874</v>
      </c>
      <c r="R603" s="9" t="s">
        <v>876</v>
      </c>
      <c r="S603" s="9" t="s">
        <v>314</v>
      </c>
      <c r="T603" s="98" t="s">
        <v>210</v>
      </c>
      <c r="U603" s="99" t="s">
        <v>738</v>
      </c>
      <c r="V603" s="99" t="s">
        <v>207</v>
      </c>
      <c r="W603" s="99" t="s">
        <v>638</v>
      </c>
      <c r="X603" s="99" t="s">
        <v>207</v>
      </c>
      <c r="Y603" s="99">
        <v>162</v>
      </c>
      <c r="Z603" s="99" t="s">
        <v>207</v>
      </c>
      <c r="AA603" s="631" t="s">
        <v>577</v>
      </c>
      <c r="AB603" s="99" t="s">
        <v>207</v>
      </c>
      <c r="AC603" s="9">
        <v>310</v>
      </c>
      <c r="AD603" s="9" t="s">
        <v>207</v>
      </c>
      <c r="AE603" s="9">
        <v>122</v>
      </c>
      <c r="AF603" s="9" t="s">
        <v>315</v>
      </c>
      <c r="AG603" s="14" t="s">
        <v>330</v>
      </c>
      <c r="AH603" s="14" t="s">
        <v>207</v>
      </c>
      <c r="AI603" s="14" t="s">
        <v>331</v>
      </c>
      <c r="AJ603" s="14" t="s">
        <v>207</v>
      </c>
      <c r="AK603" s="9">
        <v>5</v>
      </c>
      <c r="AL603" s="14" t="s">
        <v>207</v>
      </c>
      <c r="AM603" s="9">
        <v>5</v>
      </c>
      <c r="AN603" s="14" t="s">
        <v>207</v>
      </c>
      <c r="AO603" s="9">
        <v>5</v>
      </c>
      <c r="AP603" s="14" t="s">
        <v>207</v>
      </c>
      <c r="AQ603" s="9">
        <v>5</v>
      </c>
      <c r="AR603" s="14" t="s">
        <v>207</v>
      </c>
      <c r="AS603" s="9" t="s">
        <v>0</v>
      </c>
      <c r="AT603" s="9" t="s">
        <v>318</v>
      </c>
      <c r="AU603" s="9" t="s">
        <v>376</v>
      </c>
      <c r="AV603" s="9" t="s">
        <v>320</v>
      </c>
      <c r="AW603" s="9" t="s">
        <v>950</v>
      </c>
      <c r="AX603" s="9">
        <v>9010600000</v>
      </c>
      <c r="AY603" s="99">
        <v>330</v>
      </c>
      <c r="AZ603" s="12" t="s">
        <v>207</v>
      </c>
      <c r="BA603" s="99">
        <v>23</v>
      </c>
      <c r="BB603" s="12" t="s">
        <v>207</v>
      </c>
      <c r="BC603" s="99">
        <v>21</v>
      </c>
      <c r="BD603" s="12" t="s">
        <v>207</v>
      </c>
      <c r="BE603" s="99">
        <v>38</v>
      </c>
      <c r="BF603" s="12" t="s">
        <v>321</v>
      </c>
      <c r="BG603" s="654">
        <v>37.875999999999998</v>
      </c>
      <c r="BH603" s="12" t="s">
        <v>321</v>
      </c>
      <c r="BI603" s="99">
        <v>28</v>
      </c>
      <c r="BJ603" s="12" t="s">
        <v>321</v>
      </c>
      <c r="BK603" s="754">
        <v>0</v>
      </c>
      <c r="BL603" s="12" t="s">
        <v>321</v>
      </c>
      <c r="BM603" s="754">
        <v>0.14799999999999999</v>
      </c>
      <c r="BN603" s="12" t="s">
        <v>321</v>
      </c>
      <c r="BO603" s="754">
        <v>9.7279999999999998</v>
      </c>
      <c r="BP603" s="12" t="s">
        <v>321</v>
      </c>
      <c r="BQ603" s="754">
        <v>0</v>
      </c>
      <c r="BR603" s="12" t="s">
        <v>321</v>
      </c>
      <c r="BS603" s="654">
        <v>0</v>
      </c>
      <c r="BT603" s="12" t="s">
        <v>321</v>
      </c>
      <c r="BU603" s="654">
        <v>9.8759999999999994</v>
      </c>
      <c r="BV603" s="12" t="s">
        <v>321</v>
      </c>
      <c r="BW603" s="9">
        <v>0.16</v>
      </c>
      <c r="BX603" s="9" t="s">
        <v>322</v>
      </c>
      <c r="BY603" s="755">
        <v>129.9</v>
      </c>
      <c r="BZ603" s="9" t="s">
        <v>315</v>
      </c>
      <c r="CA603" s="755">
        <v>9.1</v>
      </c>
      <c r="CB603" s="9" t="s">
        <v>315</v>
      </c>
      <c r="CC603" s="755">
        <v>8.3000000000000007</v>
      </c>
      <c r="CD603" s="9" t="s">
        <v>315</v>
      </c>
      <c r="CE603" s="755">
        <v>79.400000000000006</v>
      </c>
      <c r="CF603" s="9" t="s">
        <v>323</v>
      </c>
      <c r="CG603" s="755">
        <v>61.7</v>
      </c>
      <c r="CH603" s="9" t="s">
        <v>323</v>
      </c>
      <c r="CI603" s="9"/>
      <c r="CJ603" s="9"/>
      <c r="CK603" s="9"/>
    </row>
    <row r="604" spans="1:89" s="98" customFormat="1" x14ac:dyDescent="0.25">
      <c r="A604" s="99">
        <v>10103518</v>
      </c>
      <c r="B604" s="99"/>
      <c r="C604" s="772">
        <v>1936</v>
      </c>
      <c r="D604" s="807">
        <v>0.05</v>
      </c>
      <c r="E604" s="772">
        <f t="shared" si="30"/>
        <v>2033</v>
      </c>
      <c r="F604" s="778">
        <v>1.1000000000000001</v>
      </c>
      <c r="G604" s="774">
        <f t="shared" si="31"/>
        <v>2236</v>
      </c>
      <c r="H604" s="776"/>
      <c r="I604" s="758"/>
      <c r="J604" s="776"/>
      <c r="K604" s="786"/>
      <c r="L604" s="9" t="s">
        <v>308</v>
      </c>
      <c r="M604" s="9" t="s">
        <v>3693</v>
      </c>
      <c r="N604" s="9" t="s">
        <v>397</v>
      </c>
      <c r="O604" s="9" t="s">
        <v>310</v>
      </c>
      <c r="P604" s="9" t="s">
        <v>624</v>
      </c>
      <c r="Q604" s="9" t="s">
        <v>874</v>
      </c>
      <c r="R604" s="9" t="s">
        <v>876</v>
      </c>
      <c r="S604" s="9" t="s">
        <v>314</v>
      </c>
      <c r="T604" s="98" t="s">
        <v>210</v>
      </c>
      <c r="U604" s="99" t="s">
        <v>739</v>
      </c>
      <c r="V604" s="99" t="s">
        <v>207</v>
      </c>
      <c r="W604" s="99" t="s">
        <v>640</v>
      </c>
      <c r="X604" s="99" t="s">
        <v>207</v>
      </c>
      <c r="Y604" s="99">
        <v>173</v>
      </c>
      <c r="Z604" s="99" t="s">
        <v>207</v>
      </c>
      <c r="AA604" s="631" t="s">
        <v>578</v>
      </c>
      <c r="AB604" s="99" t="s">
        <v>207</v>
      </c>
      <c r="AC604" s="9">
        <v>333</v>
      </c>
      <c r="AD604" s="9" t="s">
        <v>207</v>
      </c>
      <c r="AE604" s="9">
        <v>131</v>
      </c>
      <c r="AF604" s="9" t="s">
        <v>315</v>
      </c>
      <c r="AG604" s="14" t="s">
        <v>332</v>
      </c>
      <c r="AH604" s="14" t="s">
        <v>207</v>
      </c>
      <c r="AI604" s="14" t="s">
        <v>333</v>
      </c>
      <c r="AJ604" s="14" t="s">
        <v>207</v>
      </c>
      <c r="AK604" s="9">
        <v>5</v>
      </c>
      <c r="AL604" s="14" t="s">
        <v>207</v>
      </c>
      <c r="AM604" s="9">
        <v>5</v>
      </c>
      <c r="AN604" s="14" t="s">
        <v>207</v>
      </c>
      <c r="AO604" s="9">
        <v>5</v>
      </c>
      <c r="AP604" s="14" t="s">
        <v>207</v>
      </c>
      <c r="AQ604" s="9">
        <v>5</v>
      </c>
      <c r="AR604" s="14" t="s">
        <v>207</v>
      </c>
      <c r="AS604" s="9" t="s">
        <v>0</v>
      </c>
      <c r="AT604" s="9" t="s">
        <v>318</v>
      </c>
      <c r="AU604" s="9" t="s">
        <v>376</v>
      </c>
      <c r="AV604" s="9" t="s">
        <v>320</v>
      </c>
      <c r="AW604" s="9" t="s">
        <v>951</v>
      </c>
      <c r="AX604" s="9">
        <v>9010600000</v>
      </c>
      <c r="AY604" s="99">
        <v>350</v>
      </c>
      <c r="AZ604" s="12" t="s">
        <v>207</v>
      </c>
      <c r="BA604" s="99">
        <v>23</v>
      </c>
      <c r="BB604" s="12" t="s">
        <v>207</v>
      </c>
      <c r="BC604" s="99">
        <v>21</v>
      </c>
      <c r="BD604" s="12" t="s">
        <v>207</v>
      </c>
      <c r="BE604" s="99">
        <v>39</v>
      </c>
      <c r="BF604" s="12" t="s">
        <v>321</v>
      </c>
      <c r="BG604" s="654">
        <v>38.667999999999999</v>
      </c>
      <c r="BH604" s="12" t="s">
        <v>321</v>
      </c>
      <c r="BI604" s="99">
        <v>30</v>
      </c>
      <c r="BJ604" s="12" t="s">
        <v>321</v>
      </c>
      <c r="BK604" s="754">
        <v>0</v>
      </c>
      <c r="BL604" s="12" t="s">
        <v>321</v>
      </c>
      <c r="BM604" s="754">
        <v>0.14799999999999999</v>
      </c>
      <c r="BN604" s="12" t="s">
        <v>321</v>
      </c>
      <c r="BO604" s="754">
        <v>8.52</v>
      </c>
      <c r="BP604" s="12" t="s">
        <v>321</v>
      </c>
      <c r="BQ604" s="754">
        <v>0</v>
      </c>
      <c r="BR604" s="12" t="s">
        <v>321</v>
      </c>
      <c r="BS604" s="654">
        <v>0</v>
      </c>
      <c r="BT604" s="12" t="s">
        <v>321</v>
      </c>
      <c r="BU604" s="654">
        <v>8.6679999999999993</v>
      </c>
      <c r="BV604" s="12" t="s">
        <v>321</v>
      </c>
      <c r="BW604" s="9">
        <v>0.17</v>
      </c>
      <c r="BX604" s="9" t="s">
        <v>322</v>
      </c>
      <c r="BY604" s="755">
        <v>137.80000000000001</v>
      </c>
      <c r="BZ604" s="9" t="s">
        <v>315</v>
      </c>
      <c r="CA604" s="755">
        <v>9.1</v>
      </c>
      <c r="CB604" s="9" t="s">
        <v>315</v>
      </c>
      <c r="CC604" s="755">
        <v>8.3000000000000007</v>
      </c>
      <c r="CD604" s="9" t="s">
        <v>315</v>
      </c>
      <c r="CE604" s="755">
        <v>83.8</v>
      </c>
      <c r="CF604" s="9" t="s">
        <v>323</v>
      </c>
      <c r="CG604" s="755">
        <v>66.099999999999994</v>
      </c>
      <c r="CH604" s="9" t="s">
        <v>323</v>
      </c>
      <c r="CI604" s="9"/>
      <c r="CJ604" s="9"/>
      <c r="CK604" s="9"/>
    </row>
    <row r="605" spans="1:89" s="98" customFormat="1" x14ac:dyDescent="0.25">
      <c r="A605" s="99">
        <v>10103519</v>
      </c>
      <c r="B605" s="99"/>
      <c r="C605" s="772">
        <v>2155</v>
      </c>
      <c r="D605" s="807">
        <v>0.05</v>
      </c>
      <c r="E605" s="772">
        <f t="shared" si="30"/>
        <v>2263</v>
      </c>
      <c r="F605" s="778">
        <v>1.1000000000000001</v>
      </c>
      <c r="G605" s="774">
        <f t="shared" si="31"/>
        <v>2489</v>
      </c>
      <c r="H605" s="776"/>
      <c r="I605" s="758"/>
      <c r="J605" s="776"/>
      <c r="K605" s="786"/>
      <c r="L605" s="9" t="s">
        <v>308</v>
      </c>
      <c r="M605" s="9" t="s">
        <v>3694</v>
      </c>
      <c r="N605" s="9" t="s">
        <v>397</v>
      </c>
      <c r="O605" s="9" t="s">
        <v>310</v>
      </c>
      <c r="P605" s="9" t="s">
        <v>624</v>
      </c>
      <c r="Q605" s="9" t="s">
        <v>874</v>
      </c>
      <c r="R605" s="9" t="s">
        <v>876</v>
      </c>
      <c r="S605" s="9" t="s">
        <v>314</v>
      </c>
      <c r="T605" s="98" t="s">
        <v>210</v>
      </c>
      <c r="U605" s="99" t="s">
        <v>740</v>
      </c>
      <c r="V605" s="99" t="s">
        <v>207</v>
      </c>
      <c r="W605" s="99" t="s">
        <v>642</v>
      </c>
      <c r="X605" s="99" t="s">
        <v>207</v>
      </c>
      <c r="Y605" s="99">
        <v>184</v>
      </c>
      <c r="Z605" s="99" t="s">
        <v>207</v>
      </c>
      <c r="AA605" s="631" t="s">
        <v>579</v>
      </c>
      <c r="AB605" s="99" t="s">
        <v>207</v>
      </c>
      <c r="AC605" s="9">
        <v>355</v>
      </c>
      <c r="AD605" s="9" t="s">
        <v>207</v>
      </c>
      <c r="AE605" s="9">
        <v>140</v>
      </c>
      <c r="AF605" s="9" t="s">
        <v>315</v>
      </c>
      <c r="AG605" s="14" t="s">
        <v>334</v>
      </c>
      <c r="AH605" s="14" t="s">
        <v>207</v>
      </c>
      <c r="AI605" s="14" t="s">
        <v>335</v>
      </c>
      <c r="AJ605" s="14" t="s">
        <v>207</v>
      </c>
      <c r="AK605" s="9">
        <v>5</v>
      </c>
      <c r="AL605" s="14" t="s">
        <v>207</v>
      </c>
      <c r="AM605" s="9">
        <v>5</v>
      </c>
      <c r="AN605" s="14" t="s">
        <v>207</v>
      </c>
      <c r="AO605" s="9">
        <v>5</v>
      </c>
      <c r="AP605" s="14" t="s">
        <v>207</v>
      </c>
      <c r="AQ605" s="9">
        <v>5</v>
      </c>
      <c r="AR605" s="14" t="s">
        <v>207</v>
      </c>
      <c r="AS605" s="9" t="s">
        <v>0</v>
      </c>
      <c r="AT605" s="9" t="s">
        <v>318</v>
      </c>
      <c r="AU605" s="9" t="s">
        <v>376</v>
      </c>
      <c r="AV605" s="9" t="s">
        <v>320</v>
      </c>
      <c r="AW605" s="9" t="s">
        <v>952</v>
      </c>
      <c r="AX605" s="9">
        <v>9010600000</v>
      </c>
      <c r="AY605" s="99">
        <v>370</v>
      </c>
      <c r="AZ605" s="12" t="s">
        <v>207</v>
      </c>
      <c r="BA605" s="99">
        <v>23</v>
      </c>
      <c r="BB605" s="12" t="s">
        <v>207</v>
      </c>
      <c r="BC605" s="99">
        <v>21</v>
      </c>
      <c r="BD605" s="12" t="s">
        <v>207</v>
      </c>
      <c r="BE605" s="99">
        <v>42</v>
      </c>
      <c r="BF605" s="12" t="s">
        <v>321</v>
      </c>
      <c r="BG605" s="654">
        <v>41.399000000000001</v>
      </c>
      <c r="BH605" s="12" t="s">
        <v>321</v>
      </c>
      <c r="BI605" s="99">
        <v>32</v>
      </c>
      <c r="BJ605" s="12" t="s">
        <v>321</v>
      </c>
      <c r="BK605" s="754">
        <v>0</v>
      </c>
      <c r="BL605" s="12" t="s">
        <v>321</v>
      </c>
      <c r="BM605" s="754">
        <v>0.16700000000000001</v>
      </c>
      <c r="BN605" s="12" t="s">
        <v>321</v>
      </c>
      <c r="BO605" s="754">
        <v>9.2319999999999993</v>
      </c>
      <c r="BP605" s="12" t="s">
        <v>321</v>
      </c>
      <c r="BQ605" s="754">
        <v>0</v>
      </c>
      <c r="BR605" s="12" t="s">
        <v>321</v>
      </c>
      <c r="BS605" s="654">
        <v>0</v>
      </c>
      <c r="BT605" s="12" t="s">
        <v>321</v>
      </c>
      <c r="BU605" s="654">
        <v>9.3989999999999991</v>
      </c>
      <c r="BV605" s="12" t="s">
        <v>321</v>
      </c>
      <c r="BW605" s="9">
        <v>0.18</v>
      </c>
      <c r="BX605" s="9" t="s">
        <v>322</v>
      </c>
      <c r="BY605" s="755">
        <v>145.69999999999999</v>
      </c>
      <c r="BZ605" s="9" t="s">
        <v>315</v>
      </c>
      <c r="CA605" s="755">
        <v>9.1</v>
      </c>
      <c r="CB605" s="9" t="s">
        <v>315</v>
      </c>
      <c r="CC605" s="755">
        <v>8.3000000000000007</v>
      </c>
      <c r="CD605" s="9" t="s">
        <v>315</v>
      </c>
      <c r="CE605" s="755">
        <v>88.2</v>
      </c>
      <c r="CF605" s="9" t="s">
        <v>323</v>
      </c>
      <c r="CG605" s="755">
        <v>70.5</v>
      </c>
      <c r="CH605" s="9" t="s">
        <v>323</v>
      </c>
      <c r="CI605" s="9"/>
      <c r="CJ605" s="9"/>
      <c r="CK605" s="9"/>
    </row>
    <row r="606" spans="1:89" s="98" customFormat="1" x14ac:dyDescent="0.25">
      <c r="A606" s="99">
        <v>10103520</v>
      </c>
      <c r="B606" s="99"/>
      <c r="C606" s="772">
        <v>2391</v>
      </c>
      <c r="D606" s="807">
        <v>0.05</v>
      </c>
      <c r="E606" s="772">
        <f t="shared" si="30"/>
        <v>2511</v>
      </c>
      <c r="F606" s="778">
        <v>1.1000000000000001</v>
      </c>
      <c r="G606" s="774">
        <f t="shared" si="31"/>
        <v>2762</v>
      </c>
      <c r="H606" s="776"/>
      <c r="I606" s="758"/>
      <c r="J606" s="776"/>
      <c r="K606" s="786"/>
      <c r="L606" s="9" t="s">
        <v>308</v>
      </c>
      <c r="M606" s="9" t="s">
        <v>3695</v>
      </c>
      <c r="N606" s="9" t="s">
        <v>397</v>
      </c>
      <c r="O606" s="9" t="s">
        <v>310</v>
      </c>
      <c r="P606" s="9" t="s">
        <v>624</v>
      </c>
      <c r="Q606" s="9" t="s">
        <v>874</v>
      </c>
      <c r="R606" s="9" t="s">
        <v>876</v>
      </c>
      <c r="S606" s="9" t="s">
        <v>314</v>
      </c>
      <c r="T606" s="98" t="s">
        <v>210</v>
      </c>
      <c r="U606" s="99" t="s">
        <v>741</v>
      </c>
      <c r="V606" s="99" t="s">
        <v>207</v>
      </c>
      <c r="W606" s="99" t="s">
        <v>644</v>
      </c>
      <c r="X606" s="99" t="s">
        <v>207</v>
      </c>
      <c r="Y606" s="99">
        <v>196</v>
      </c>
      <c r="Z606" s="99" t="s">
        <v>207</v>
      </c>
      <c r="AA606" s="631" t="s">
        <v>580</v>
      </c>
      <c r="AB606" s="99" t="s">
        <v>207</v>
      </c>
      <c r="AC606" s="9">
        <v>379</v>
      </c>
      <c r="AD606" s="9" t="s">
        <v>207</v>
      </c>
      <c r="AE606" s="9">
        <v>149</v>
      </c>
      <c r="AF606" s="9" t="s">
        <v>315</v>
      </c>
      <c r="AG606" s="14" t="s">
        <v>336</v>
      </c>
      <c r="AH606" s="14" t="s">
        <v>207</v>
      </c>
      <c r="AI606" s="14" t="s">
        <v>337</v>
      </c>
      <c r="AJ606" s="14" t="s">
        <v>207</v>
      </c>
      <c r="AK606" s="9">
        <v>5</v>
      </c>
      <c r="AL606" s="14" t="s">
        <v>207</v>
      </c>
      <c r="AM606" s="9">
        <v>5</v>
      </c>
      <c r="AN606" s="14" t="s">
        <v>207</v>
      </c>
      <c r="AO606" s="9">
        <v>5</v>
      </c>
      <c r="AP606" s="14" t="s">
        <v>207</v>
      </c>
      <c r="AQ606" s="9">
        <v>5</v>
      </c>
      <c r="AR606" s="14" t="s">
        <v>207</v>
      </c>
      <c r="AS606" s="9" t="s">
        <v>0</v>
      </c>
      <c r="AT606" s="9" t="s">
        <v>318</v>
      </c>
      <c r="AU606" s="9" t="s">
        <v>376</v>
      </c>
      <c r="AV606" s="9" t="s">
        <v>320</v>
      </c>
      <c r="AW606" s="9" t="s">
        <v>953</v>
      </c>
      <c r="AX606" s="9">
        <v>9010600000</v>
      </c>
      <c r="AY606" s="99">
        <v>390</v>
      </c>
      <c r="AZ606" s="12" t="s">
        <v>207</v>
      </c>
      <c r="BA606" s="99">
        <v>23</v>
      </c>
      <c r="BB606" s="12" t="s">
        <v>207</v>
      </c>
      <c r="BC606" s="99">
        <v>21</v>
      </c>
      <c r="BD606" s="12" t="s">
        <v>207</v>
      </c>
      <c r="BE606" s="99">
        <v>44</v>
      </c>
      <c r="BF606" s="12" t="s">
        <v>321</v>
      </c>
      <c r="BG606" s="654">
        <v>43.631</v>
      </c>
      <c r="BH606" s="12" t="s">
        <v>321</v>
      </c>
      <c r="BI606" s="99">
        <v>34</v>
      </c>
      <c r="BJ606" s="12" t="s">
        <v>321</v>
      </c>
      <c r="BK606" s="754">
        <v>0</v>
      </c>
      <c r="BL606" s="12" t="s">
        <v>321</v>
      </c>
      <c r="BM606" s="754">
        <v>0.16700000000000001</v>
      </c>
      <c r="BN606" s="12" t="s">
        <v>321</v>
      </c>
      <c r="BO606" s="754">
        <v>9.4629999999999992</v>
      </c>
      <c r="BP606" s="12" t="s">
        <v>321</v>
      </c>
      <c r="BQ606" s="754">
        <v>0</v>
      </c>
      <c r="BR606" s="12" t="s">
        <v>321</v>
      </c>
      <c r="BS606" s="654">
        <v>0</v>
      </c>
      <c r="BT606" s="12" t="s">
        <v>321</v>
      </c>
      <c r="BU606" s="654">
        <v>9.6310000000000002</v>
      </c>
      <c r="BV606" s="12" t="s">
        <v>321</v>
      </c>
      <c r="BW606" s="9">
        <v>0.19</v>
      </c>
      <c r="BX606" s="9" t="s">
        <v>322</v>
      </c>
      <c r="BY606" s="755">
        <v>153.5</v>
      </c>
      <c r="BZ606" s="9" t="s">
        <v>315</v>
      </c>
      <c r="CA606" s="755">
        <v>9.1</v>
      </c>
      <c r="CB606" s="9" t="s">
        <v>315</v>
      </c>
      <c r="CC606" s="755">
        <v>8.3000000000000007</v>
      </c>
      <c r="CD606" s="9" t="s">
        <v>315</v>
      </c>
      <c r="CE606" s="755">
        <v>92.6</v>
      </c>
      <c r="CF606" s="9" t="s">
        <v>323</v>
      </c>
      <c r="CG606" s="755">
        <v>75</v>
      </c>
      <c r="CH606" s="9" t="s">
        <v>323</v>
      </c>
      <c r="CI606" s="9"/>
      <c r="CJ606" s="9"/>
      <c r="CK606" s="9"/>
    </row>
    <row r="607" spans="1:89" s="98" customFormat="1" x14ac:dyDescent="0.25">
      <c r="A607" s="99">
        <v>10101579</v>
      </c>
      <c r="B607" s="99"/>
      <c r="C607" s="772">
        <v>2644</v>
      </c>
      <c r="D607" s="807">
        <v>0.05</v>
      </c>
      <c r="E607" s="772">
        <f t="shared" si="30"/>
        <v>2776</v>
      </c>
      <c r="F607" s="778">
        <v>1.1000000000000001</v>
      </c>
      <c r="G607" s="774">
        <f t="shared" si="31"/>
        <v>3054</v>
      </c>
      <c r="H607" s="776"/>
      <c r="I607" s="758"/>
      <c r="J607" s="776"/>
      <c r="K607" s="786"/>
      <c r="L607" s="9" t="s">
        <v>308</v>
      </c>
      <c r="M607" s="9" t="s">
        <v>3696</v>
      </c>
      <c r="N607" s="9" t="s">
        <v>397</v>
      </c>
      <c r="O607" s="9" t="s">
        <v>310</v>
      </c>
      <c r="P607" s="9" t="s">
        <v>624</v>
      </c>
      <c r="Q607" s="9" t="s">
        <v>874</v>
      </c>
      <c r="R607" s="9" t="s">
        <v>876</v>
      </c>
      <c r="S607" s="9" t="s">
        <v>314</v>
      </c>
      <c r="T607" s="98" t="s">
        <v>210</v>
      </c>
      <c r="U607" s="99" t="s">
        <v>742</v>
      </c>
      <c r="V607" s="99" t="s">
        <v>207</v>
      </c>
      <c r="W607" s="99" t="s">
        <v>646</v>
      </c>
      <c r="X607" s="99" t="s">
        <v>207</v>
      </c>
      <c r="Y607" s="99">
        <v>207</v>
      </c>
      <c r="Z607" s="99" t="s">
        <v>207</v>
      </c>
      <c r="AA607" s="631" t="s">
        <v>581</v>
      </c>
      <c r="AB607" s="99" t="s">
        <v>207</v>
      </c>
      <c r="AC607" s="9">
        <v>402</v>
      </c>
      <c r="AD607" s="9" t="s">
        <v>207</v>
      </c>
      <c r="AE607" s="9">
        <v>158</v>
      </c>
      <c r="AF607" s="9" t="s">
        <v>315</v>
      </c>
      <c r="AG607" s="14" t="s">
        <v>338</v>
      </c>
      <c r="AH607" s="14" t="s">
        <v>207</v>
      </c>
      <c r="AI607" s="14" t="s">
        <v>339</v>
      </c>
      <c r="AJ607" s="14" t="s">
        <v>207</v>
      </c>
      <c r="AK607" s="9">
        <v>5</v>
      </c>
      <c r="AL607" s="14" t="s">
        <v>207</v>
      </c>
      <c r="AM607" s="9">
        <v>5</v>
      </c>
      <c r="AN607" s="14" t="s">
        <v>207</v>
      </c>
      <c r="AO607" s="9">
        <v>5</v>
      </c>
      <c r="AP607" s="14" t="s">
        <v>207</v>
      </c>
      <c r="AQ607" s="9">
        <v>5</v>
      </c>
      <c r="AR607" s="14" t="s">
        <v>207</v>
      </c>
      <c r="AS607" s="9" t="s">
        <v>0</v>
      </c>
      <c r="AT607" s="9" t="s">
        <v>318</v>
      </c>
      <c r="AU607" s="9" t="s">
        <v>376</v>
      </c>
      <c r="AV607" s="9" t="s">
        <v>320</v>
      </c>
      <c r="AW607" s="9" t="s">
        <v>954</v>
      </c>
      <c r="AX607" s="9">
        <v>9010600000</v>
      </c>
      <c r="AY607" s="99">
        <v>419</v>
      </c>
      <c r="AZ607" s="12" t="s">
        <v>207</v>
      </c>
      <c r="BA607" s="99">
        <v>30</v>
      </c>
      <c r="BB607" s="12" t="s">
        <v>207</v>
      </c>
      <c r="BC607" s="99">
        <v>33</v>
      </c>
      <c r="BD607" s="12" t="s">
        <v>207</v>
      </c>
      <c r="BE607" s="99">
        <v>80</v>
      </c>
      <c r="BF607" s="12" t="s">
        <v>321</v>
      </c>
      <c r="BG607" s="654">
        <v>79.88</v>
      </c>
      <c r="BH607" s="12" t="s">
        <v>321</v>
      </c>
      <c r="BI607" s="99">
        <v>39</v>
      </c>
      <c r="BJ607" s="12" t="s">
        <v>321</v>
      </c>
      <c r="BK607" s="754">
        <v>0</v>
      </c>
      <c r="BL607" s="12" t="s">
        <v>321</v>
      </c>
      <c r="BM607" s="754">
        <v>0.34899999999999998</v>
      </c>
      <c r="BN607" s="12" t="s">
        <v>321</v>
      </c>
      <c r="BO607" s="754">
        <v>2.1800000000000002</v>
      </c>
      <c r="BP607" s="12" t="s">
        <v>321</v>
      </c>
      <c r="BQ607" s="754">
        <v>0.02</v>
      </c>
      <c r="BR607" s="12" t="s">
        <v>321</v>
      </c>
      <c r="BS607" s="654">
        <v>38.331000000000003</v>
      </c>
      <c r="BT607" s="12" t="s">
        <v>321</v>
      </c>
      <c r="BU607" s="654">
        <v>40.880000000000003</v>
      </c>
      <c r="BV607" s="12" t="s">
        <v>321</v>
      </c>
      <c r="BW607" s="9">
        <v>0.42</v>
      </c>
      <c r="BX607" s="9" t="s">
        <v>322</v>
      </c>
      <c r="BY607" s="755">
        <v>165</v>
      </c>
      <c r="BZ607" s="9" t="s">
        <v>315</v>
      </c>
      <c r="CA607" s="755">
        <v>11.8</v>
      </c>
      <c r="CB607" s="9" t="s">
        <v>315</v>
      </c>
      <c r="CC607" s="755">
        <v>13</v>
      </c>
      <c r="CD607" s="9" t="s">
        <v>315</v>
      </c>
      <c r="CE607" s="755">
        <v>183</v>
      </c>
      <c r="CF607" s="9" t="s">
        <v>323</v>
      </c>
      <c r="CG607" s="755">
        <v>86</v>
      </c>
      <c r="CH607" s="9" t="s">
        <v>323</v>
      </c>
      <c r="CI607" s="9"/>
      <c r="CJ607" s="9"/>
      <c r="CK607" s="9"/>
    </row>
    <row r="608" spans="1:89" s="98" customFormat="1" x14ac:dyDescent="0.25">
      <c r="A608" s="99">
        <v>10101580</v>
      </c>
      <c r="B608" s="99"/>
      <c r="C608" s="772">
        <v>2915</v>
      </c>
      <c r="D608" s="807">
        <v>0.05</v>
      </c>
      <c r="E608" s="772">
        <f t="shared" si="30"/>
        <v>3061</v>
      </c>
      <c r="F608" s="778">
        <v>1.1000000000000001</v>
      </c>
      <c r="G608" s="774">
        <f t="shared" si="31"/>
        <v>3367</v>
      </c>
      <c r="H608" s="776"/>
      <c r="I608" s="758"/>
      <c r="J608" s="776"/>
      <c r="K608" s="786"/>
      <c r="L608" s="9" t="s">
        <v>308</v>
      </c>
      <c r="M608" s="9" t="s">
        <v>3697</v>
      </c>
      <c r="N608" s="9" t="s">
        <v>397</v>
      </c>
      <c r="O608" s="9" t="s">
        <v>310</v>
      </c>
      <c r="P608" s="9" t="s">
        <v>624</v>
      </c>
      <c r="Q608" s="9" t="s">
        <v>874</v>
      </c>
      <c r="R608" s="9" t="s">
        <v>876</v>
      </c>
      <c r="S608" s="9" t="s">
        <v>314</v>
      </c>
      <c r="T608" s="98" t="s">
        <v>210</v>
      </c>
      <c r="U608" s="99" t="s">
        <v>743</v>
      </c>
      <c r="V608" s="99" t="s">
        <v>207</v>
      </c>
      <c r="W608" s="99" t="s">
        <v>650</v>
      </c>
      <c r="X608" s="99" t="s">
        <v>207</v>
      </c>
      <c r="Y608" s="99">
        <v>218</v>
      </c>
      <c r="Z608" s="99" t="s">
        <v>207</v>
      </c>
      <c r="AA608" s="631" t="s">
        <v>582</v>
      </c>
      <c r="AB608" s="99" t="s">
        <v>207</v>
      </c>
      <c r="AC608" s="9">
        <v>424</v>
      </c>
      <c r="AD608" s="9" t="s">
        <v>207</v>
      </c>
      <c r="AE608" s="9">
        <v>167</v>
      </c>
      <c r="AF608" s="9" t="s">
        <v>315</v>
      </c>
      <c r="AG608" s="14" t="s">
        <v>340</v>
      </c>
      <c r="AH608" s="14" t="s">
        <v>207</v>
      </c>
      <c r="AI608" s="14" t="s">
        <v>341</v>
      </c>
      <c r="AJ608" s="14" t="s">
        <v>207</v>
      </c>
      <c r="AK608" s="9">
        <v>5</v>
      </c>
      <c r="AL608" s="14" t="s">
        <v>207</v>
      </c>
      <c r="AM608" s="9">
        <v>5</v>
      </c>
      <c r="AN608" s="14" t="s">
        <v>207</v>
      </c>
      <c r="AO608" s="9">
        <v>5</v>
      </c>
      <c r="AP608" s="14" t="s">
        <v>207</v>
      </c>
      <c r="AQ608" s="9">
        <v>5</v>
      </c>
      <c r="AR608" s="14" t="s">
        <v>207</v>
      </c>
      <c r="AS608" s="9" t="s">
        <v>0</v>
      </c>
      <c r="AT608" s="9" t="s">
        <v>318</v>
      </c>
      <c r="AU608" s="9" t="s">
        <v>376</v>
      </c>
      <c r="AV608" s="9" t="s">
        <v>320</v>
      </c>
      <c r="AW608" s="9" t="s">
        <v>955</v>
      </c>
      <c r="AX608" s="9">
        <v>9010600000</v>
      </c>
      <c r="AY608" s="99">
        <v>434</v>
      </c>
      <c r="AZ608" s="12" t="s">
        <v>207</v>
      </c>
      <c r="BA608" s="99">
        <v>30</v>
      </c>
      <c r="BB608" s="12" t="s">
        <v>207</v>
      </c>
      <c r="BC608" s="99">
        <v>33</v>
      </c>
      <c r="BD608" s="12" t="s">
        <v>207</v>
      </c>
      <c r="BE608" s="99">
        <v>85</v>
      </c>
      <c r="BF608" s="12" t="s">
        <v>321</v>
      </c>
      <c r="BG608" s="654">
        <v>84.787999999999997</v>
      </c>
      <c r="BH608" s="12" t="s">
        <v>321</v>
      </c>
      <c r="BI608" s="99">
        <v>42</v>
      </c>
      <c r="BJ608" s="12" t="s">
        <v>321</v>
      </c>
      <c r="BK608" s="754">
        <v>0</v>
      </c>
      <c r="BL608" s="12" t="s">
        <v>321</v>
      </c>
      <c r="BM608" s="754">
        <v>0.35499999999999998</v>
      </c>
      <c r="BN608" s="12" t="s">
        <v>321</v>
      </c>
      <c r="BO608" s="754">
        <v>3</v>
      </c>
      <c r="BP608" s="12" t="s">
        <v>321</v>
      </c>
      <c r="BQ608" s="754">
        <v>0.02</v>
      </c>
      <c r="BR608" s="12" t="s">
        <v>321</v>
      </c>
      <c r="BS608" s="654">
        <v>39.412999999999997</v>
      </c>
      <c r="BT608" s="12" t="s">
        <v>321</v>
      </c>
      <c r="BU608" s="654">
        <v>42.787999999999997</v>
      </c>
      <c r="BV608" s="12" t="s">
        <v>321</v>
      </c>
      <c r="BW608" s="9">
        <v>0.44</v>
      </c>
      <c r="BX608" s="9" t="s">
        <v>322</v>
      </c>
      <c r="BY608" s="755">
        <v>170.9</v>
      </c>
      <c r="BZ608" s="9" t="s">
        <v>315</v>
      </c>
      <c r="CA608" s="755">
        <v>11.8</v>
      </c>
      <c r="CB608" s="9" t="s">
        <v>315</v>
      </c>
      <c r="CC608" s="755">
        <v>13</v>
      </c>
      <c r="CD608" s="9" t="s">
        <v>315</v>
      </c>
      <c r="CE608" s="755">
        <v>194</v>
      </c>
      <c r="CF608" s="9" t="s">
        <v>323</v>
      </c>
      <c r="CG608" s="755">
        <v>92.6</v>
      </c>
      <c r="CH608" s="9" t="s">
        <v>323</v>
      </c>
      <c r="CI608" s="9"/>
      <c r="CJ608" s="9"/>
      <c r="CK608" s="9"/>
    </row>
    <row r="609" spans="1:89" s="98" customFormat="1" x14ac:dyDescent="0.25">
      <c r="A609" s="99">
        <v>10101581</v>
      </c>
      <c r="B609" s="99"/>
      <c r="C609" s="772">
        <v>3205</v>
      </c>
      <c r="D609" s="807">
        <v>0.05</v>
      </c>
      <c r="E609" s="772">
        <f t="shared" si="30"/>
        <v>3365</v>
      </c>
      <c r="F609" s="778">
        <v>1.1000000000000001</v>
      </c>
      <c r="G609" s="774">
        <f t="shared" si="31"/>
        <v>3702</v>
      </c>
      <c r="H609" s="776"/>
      <c r="I609" s="758"/>
      <c r="J609" s="776"/>
      <c r="K609" s="786"/>
      <c r="L609" s="9" t="s">
        <v>308</v>
      </c>
      <c r="M609" s="9" t="s">
        <v>3698</v>
      </c>
      <c r="N609" s="9" t="s">
        <v>397</v>
      </c>
      <c r="O609" s="9" t="s">
        <v>310</v>
      </c>
      <c r="P609" s="9" t="s">
        <v>624</v>
      </c>
      <c r="Q609" s="9" t="s">
        <v>874</v>
      </c>
      <c r="R609" s="9" t="s">
        <v>876</v>
      </c>
      <c r="S609" s="9" t="s">
        <v>314</v>
      </c>
      <c r="T609" s="98" t="s">
        <v>210</v>
      </c>
      <c r="U609" s="99" t="s">
        <v>956</v>
      </c>
      <c r="V609" s="99" t="s">
        <v>207</v>
      </c>
      <c r="W609" s="99" t="s">
        <v>888</v>
      </c>
      <c r="X609" s="99" t="s">
        <v>207</v>
      </c>
      <c r="Y609" s="99">
        <v>229</v>
      </c>
      <c r="Z609" s="99" t="s">
        <v>207</v>
      </c>
      <c r="AA609" s="631" t="s">
        <v>583</v>
      </c>
      <c r="AB609" s="99" t="s">
        <v>207</v>
      </c>
      <c r="AC609" s="9">
        <v>447</v>
      </c>
      <c r="AD609" s="9" t="s">
        <v>207</v>
      </c>
      <c r="AE609" s="9">
        <v>176</v>
      </c>
      <c r="AF609" s="9" t="s">
        <v>315</v>
      </c>
      <c r="AG609" s="14" t="s">
        <v>342</v>
      </c>
      <c r="AH609" s="14" t="s">
        <v>207</v>
      </c>
      <c r="AI609" s="14" t="s">
        <v>343</v>
      </c>
      <c r="AJ609" s="14" t="s">
        <v>207</v>
      </c>
      <c r="AK609" s="9">
        <v>5</v>
      </c>
      <c r="AL609" s="14" t="s">
        <v>207</v>
      </c>
      <c r="AM609" s="9">
        <v>5</v>
      </c>
      <c r="AN609" s="14" t="s">
        <v>207</v>
      </c>
      <c r="AO609" s="9">
        <v>5</v>
      </c>
      <c r="AP609" s="14" t="s">
        <v>207</v>
      </c>
      <c r="AQ609" s="9">
        <v>5</v>
      </c>
      <c r="AR609" s="14" t="s">
        <v>207</v>
      </c>
      <c r="AS609" s="9" t="s">
        <v>0</v>
      </c>
      <c r="AT609" s="9" t="s">
        <v>318</v>
      </c>
      <c r="AU609" s="9" t="s">
        <v>376</v>
      </c>
      <c r="AV609" s="9" t="s">
        <v>320</v>
      </c>
      <c r="AW609" s="9" t="s">
        <v>957</v>
      </c>
      <c r="AX609" s="9">
        <v>9010600000</v>
      </c>
      <c r="AY609" s="99">
        <v>452</v>
      </c>
      <c r="AZ609" s="12" t="s">
        <v>207</v>
      </c>
      <c r="BA609" s="99">
        <v>30</v>
      </c>
      <c r="BB609" s="12" t="s">
        <v>207</v>
      </c>
      <c r="BC609" s="99">
        <v>33</v>
      </c>
      <c r="BD609" s="12" t="s">
        <v>207</v>
      </c>
      <c r="BE609" s="99">
        <v>89</v>
      </c>
      <c r="BF609" s="12" t="s">
        <v>321</v>
      </c>
      <c r="BG609" s="654">
        <v>88.257000000000005</v>
      </c>
      <c r="BH609" s="12" t="s">
        <v>321</v>
      </c>
      <c r="BI609" s="99">
        <v>44</v>
      </c>
      <c r="BJ609" s="12" t="s">
        <v>321</v>
      </c>
      <c r="BK609" s="754">
        <v>0</v>
      </c>
      <c r="BL609" s="12" t="s">
        <v>321</v>
      </c>
      <c r="BM609" s="754">
        <v>0.38200000000000001</v>
      </c>
      <c r="BN609" s="12" t="s">
        <v>321</v>
      </c>
      <c r="BO609" s="754">
        <v>3</v>
      </c>
      <c r="BP609" s="12" t="s">
        <v>321</v>
      </c>
      <c r="BQ609" s="754">
        <v>0.02</v>
      </c>
      <c r="BR609" s="12" t="s">
        <v>321</v>
      </c>
      <c r="BS609" s="654">
        <v>40.854999999999997</v>
      </c>
      <c r="BT609" s="12" t="s">
        <v>321</v>
      </c>
      <c r="BU609" s="654">
        <v>44.256999999999998</v>
      </c>
      <c r="BV609" s="12" t="s">
        <v>321</v>
      </c>
      <c r="BW609" s="9">
        <v>0.46</v>
      </c>
      <c r="BX609" s="9" t="s">
        <v>322</v>
      </c>
      <c r="BY609" s="755">
        <v>178</v>
      </c>
      <c r="BZ609" s="9" t="s">
        <v>315</v>
      </c>
      <c r="CA609" s="755">
        <v>11.8</v>
      </c>
      <c r="CB609" s="9" t="s">
        <v>315</v>
      </c>
      <c r="CC609" s="755">
        <v>13</v>
      </c>
      <c r="CD609" s="9" t="s">
        <v>315</v>
      </c>
      <c r="CE609" s="755">
        <v>202.8</v>
      </c>
      <c r="CF609" s="9" t="s">
        <v>323</v>
      </c>
      <c r="CG609" s="755">
        <v>97</v>
      </c>
      <c r="CH609" s="9" t="s">
        <v>323</v>
      </c>
      <c r="CI609" s="9"/>
      <c r="CJ609" s="9"/>
      <c r="CK609" s="9"/>
    </row>
    <row r="610" spans="1:89" s="98" customFormat="1" x14ac:dyDescent="0.25">
      <c r="A610" s="99">
        <v>10143514</v>
      </c>
      <c r="B610" s="99"/>
      <c r="C610" s="772">
        <v>1110</v>
      </c>
      <c r="D610" s="807">
        <v>0.05</v>
      </c>
      <c r="E610" s="772">
        <f t="shared" si="30"/>
        <v>1166</v>
      </c>
      <c r="F610" s="778">
        <v>1.1000000000000001</v>
      </c>
      <c r="G610" s="774">
        <f t="shared" si="31"/>
        <v>1283</v>
      </c>
      <c r="H610" s="776"/>
      <c r="I610" s="758"/>
      <c r="J610" s="776"/>
      <c r="K610" s="786"/>
      <c r="L610" s="9" t="s">
        <v>308</v>
      </c>
      <c r="M610" s="9" t="s">
        <v>958</v>
      </c>
      <c r="N610" s="9" t="s">
        <v>397</v>
      </c>
      <c r="O610" s="9" t="s">
        <v>310</v>
      </c>
      <c r="P610" s="9" t="s">
        <v>624</v>
      </c>
      <c r="Q610" s="9" t="s">
        <v>874</v>
      </c>
      <c r="R610" s="9" t="s">
        <v>876</v>
      </c>
      <c r="S610" s="9" t="s">
        <v>314</v>
      </c>
      <c r="T610" s="98" t="s">
        <v>210</v>
      </c>
      <c r="U610" s="99" t="s">
        <v>735</v>
      </c>
      <c r="V610" s="99" t="s">
        <v>207</v>
      </c>
      <c r="W610" s="99" t="s">
        <v>632</v>
      </c>
      <c r="X610" s="99" t="s">
        <v>207</v>
      </c>
      <c r="Y610" s="99">
        <v>117</v>
      </c>
      <c r="Z610" s="99" t="s">
        <v>207</v>
      </c>
      <c r="AA610" s="631" t="s">
        <v>202</v>
      </c>
      <c r="AB610" s="99" t="s">
        <v>207</v>
      </c>
      <c r="AC610" s="9">
        <v>218</v>
      </c>
      <c r="AD610" s="9" t="s">
        <v>207</v>
      </c>
      <c r="AE610" s="9">
        <v>86</v>
      </c>
      <c r="AF610" s="9" t="s">
        <v>315</v>
      </c>
      <c r="AG610" s="14" t="s">
        <v>316</v>
      </c>
      <c r="AH610" s="14" t="s">
        <v>207</v>
      </c>
      <c r="AI610" s="14" t="s">
        <v>317</v>
      </c>
      <c r="AJ610" s="14" t="s">
        <v>207</v>
      </c>
      <c r="AK610" s="9">
        <v>5</v>
      </c>
      <c r="AL610" s="14" t="s">
        <v>207</v>
      </c>
      <c r="AM610" s="9">
        <v>5</v>
      </c>
      <c r="AN610" s="14" t="s">
        <v>207</v>
      </c>
      <c r="AO610" s="9">
        <v>5</v>
      </c>
      <c r="AP610" s="14" t="s">
        <v>207</v>
      </c>
      <c r="AQ610" s="9">
        <v>5</v>
      </c>
      <c r="AR610" s="14" t="s">
        <v>207</v>
      </c>
      <c r="AS610" s="9" t="s">
        <v>0</v>
      </c>
      <c r="AT610" s="9" t="s">
        <v>318</v>
      </c>
      <c r="AU610" s="9" t="s">
        <v>376</v>
      </c>
      <c r="AV610" s="9" t="s">
        <v>320</v>
      </c>
      <c r="AW610" s="9" t="s">
        <v>959</v>
      </c>
      <c r="AX610" s="9">
        <v>9010600000</v>
      </c>
      <c r="AY610" s="99">
        <v>250</v>
      </c>
      <c r="AZ610" s="12" t="s">
        <v>207</v>
      </c>
      <c r="BA610" s="99">
        <v>23</v>
      </c>
      <c r="BB610" s="12" t="s">
        <v>207</v>
      </c>
      <c r="BC610" s="99">
        <v>21</v>
      </c>
      <c r="BD610" s="12" t="s">
        <v>207</v>
      </c>
      <c r="BE610" s="99">
        <v>28</v>
      </c>
      <c r="BF610" s="12" t="s">
        <v>321</v>
      </c>
      <c r="BG610" s="654">
        <v>27.369</v>
      </c>
      <c r="BH610" s="12" t="s">
        <v>321</v>
      </c>
      <c r="BI610" s="99">
        <v>21</v>
      </c>
      <c r="BJ610" s="12" t="s">
        <v>321</v>
      </c>
      <c r="BK610" s="754">
        <v>0</v>
      </c>
      <c r="BL610" s="12" t="s">
        <v>321</v>
      </c>
      <c r="BM610" s="754">
        <v>0.129</v>
      </c>
      <c r="BN610" s="12" t="s">
        <v>321</v>
      </c>
      <c r="BO610" s="754">
        <v>6.24</v>
      </c>
      <c r="BP610" s="12" t="s">
        <v>321</v>
      </c>
      <c r="BQ610" s="754">
        <v>0</v>
      </c>
      <c r="BR610" s="12" t="s">
        <v>321</v>
      </c>
      <c r="BS610" s="654">
        <v>0</v>
      </c>
      <c r="BT610" s="12" t="s">
        <v>321</v>
      </c>
      <c r="BU610" s="654">
        <v>6.3689999999999998</v>
      </c>
      <c r="BV610" s="12" t="s">
        <v>321</v>
      </c>
      <c r="BW610" s="9">
        <v>0.14000000000000001</v>
      </c>
      <c r="BX610" s="9" t="s">
        <v>322</v>
      </c>
      <c r="BY610" s="755">
        <v>98.4</v>
      </c>
      <c r="BZ610" s="9" t="s">
        <v>315</v>
      </c>
      <c r="CA610" s="755">
        <v>9.1</v>
      </c>
      <c r="CB610" s="9" t="s">
        <v>315</v>
      </c>
      <c r="CC610" s="755">
        <v>8.3000000000000007</v>
      </c>
      <c r="CD610" s="9" t="s">
        <v>315</v>
      </c>
      <c r="CE610" s="755">
        <v>59.5</v>
      </c>
      <c r="CF610" s="9" t="s">
        <v>323</v>
      </c>
      <c r="CG610" s="755">
        <v>46.3</v>
      </c>
      <c r="CH610" s="9" t="s">
        <v>323</v>
      </c>
      <c r="CI610" s="9"/>
      <c r="CJ610" s="9"/>
      <c r="CK610" s="9"/>
    </row>
    <row r="611" spans="1:89" s="98" customFormat="1" x14ac:dyDescent="0.25">
      <c r="A611" s="99">
        <v>10143515</v>
      </c>
      <c r="B611" s="99"/>
      <c r="C611" s="772">
        <v>1239</v>
      </c>
      <c r="D611" s="807">
        <v>0.05</v>
      </c>
      <c r="E611" s="772">
        <f t="shared" si="30"/>
        <v>1301</v>
      </c>
      <c r="F611" s="778">
        <v>1.1000000000000001</v>
      </c>
      <c r="G611" s="774">
        <f t="shared" si="31"/>
        <v>1431</v>
      </c>
      <c r="H611" s="776"/>
      <c r="I611" s="758"/>
      <c r="J611" s="776"/>
      <c r="K611" s="786"/>
      <c r="L611" s="9" t="s">
        <v>308</v>
      </c>
      <c r="M611" s="9" t="s">
        <v>960</v>
      </c>
      <c r="N611" s="9" t="s">
        <v>397</v>
      </c>
      <c r="O611" s="9" t="s">
        <v>310</v>
      </c>
      <c r="P611" s="9" t="s">
        <v>624</v>
      </c>
      <c r="Q611" s="9" t="s">
        <v>874</v>
      </c>
      <c r="R611" s="9" t="s">
        <v>876</v>
      </c>
      <c r="S611" s="9" t="s">
        <v>314</v>
      </c>
      <c r="T611" s="98" t="s">
        <v>210</v>
      </c>
      <c r="U611" s="99" t="s">
        <v>736</v>
      </c>
      <c r="V611" s="99" t="s">
        <v>207</v>
      </c>
      <c r="W611" s="99" t="s">
        <v>634</v>
      </c>
      <c r="X611" s="99" t="s">
        <v>207</v>
      </c>
      <c r="Y611" s="99">
        <v>128</v>
      </c>
      <c r="Z611" s="99" t="s">
        <v>207</v>
      </c>
      <c r="AA611" s="631" t="s">
        <v>574</v>
      </c>
      <c r="AB611" s="99" t="s">
        <v>207</v>
      </c>
      <c r="AC611" s="9">
        <v>241</v>
      </c>
      <c r="AD611" s="9" t="s">
        <v>207</v>
      </c>
      <c r="AE611" s="9">
        <v>95</v>
      </c>
      <c r="AF611" s="9" t="s">
        <v>315</v>
      </c>
      <c r="AG611" s="14" t="s">
        <v>324</v>
      </c>
      <c r="AH611" s="14" t="s">
        <v>207</v>
      </c>
      <c r="AI611" s="14" t="s">
        <v>325</v>
      </c>
      <c r="AJ611" s="14" t="s">
        <v>207</v>
      </c>
      <c r="AK611" s="9">
        <v>5</v>
      </c>
      <c r="AL611" s="14" t="s">
        <v>207</v>
      </c>
      <c r="AM611" s="9">
        <v>5</v>
      </c>
      <c r="AN611" s="14" t="s">
        <v>207</v>
      </c>
      <c r="AO611" s="9">
        <v>5</v>
      </c>
      <c r="AP611" s="14" t="s">
        <v>207</v>
      </c>
      <c r="AQ611" s="9">
        <v>5</v>
      </c>
      <c r="AR611" s="14" t="s">
        <v>207</v>
      </c>
      <c r="AS611" s="9" t="s">
        <v>0</v>
      </c>
      <c r="AT611" s="9" t="s">
        <v>318</v>
      </c>
      <c r="AU611" s="9" t="s">
        <v>376</v>
      </c>
      <c r="AV611" s="9" t="s">
        <v>320</v>
      </c>
      <c r="AW611" s="9" t="s">
        <v>961</v>
      </c>
      <c r="AX611" s="9">
        <v>9010600000</v>
      </c>
      <c r="AY611" s="99">
        <v>270</v>
      </c>
      <c r="AZ611" s="12" t="s">
        <v>207</v>
      </c>
      <c r="BA611" s="99">
        <v>23</v>
      </c>
      <c r="BB611" s="12" t="s">
        <v>207</v>
      </c>
      <c r="BC611" s="99">
        <v>21</v>
      </c>
      <c r="BD611" s="12" t="s">
        <v>207</v>
      </c>
      <c r="BE611" s="99">
        <v>31</v>
      </c>
      <c r="BF611" s="12" t="s">
        <v>321</v>
      </c>
      <c r="BG611" s="654">
        <v>30.841000000000001</v>
      </c>
      <c r="BH611" s="12" t="s">
        <v>321</v>
      </c>
      <c r="BI611" s="99">
        <v>23</v>
      </c>
      <c r="BJ611" s="12" t="s">
        <v>321</v>
      </c>
      <c r="BK611" s="754">
        <v>0</v>
      </c>
      <c r="BL611" s="12" t="s">
        <v>321</v>
      </c>
      <c r="BM611" s="754">
        <v>0.129</v>
      </c>
      <c r="BN611" s="12" t="s">
        <v>321</v>
      </c>
      <c r="BO611" s="754">
        <v>7.7119999999999997</v>
      </c>
      <c r="BP611" s="12" t="s">
        <v>321</v>
      </c>
      <c r="BQ611" s="754">
        <v>0</v>
      </c>
      <c r="BR611" s="12" t="s">
        <v>321</v>
      </c>
      <c r="BS611" s="654">
        <v>0</v>
      </c>
      <c r="BT611" s="12" t="s">
        <v>321</v>
      </c>
      <c r="BU611" s="654">
        <v>7.8410000000000002</v>
      </c>
      <c r="BV611" s="12" t="s">
        <v>321</v>
      </c>
      <c r="BW611" s="9">
        <v>0.14000000000000001</v>
      </c>
      <c r="BX611" s="9" t="s">
        <v>322</v>
      </c>
      <c r="BY611" s="755">
        <v>106.3</v>
      </c>
      <c r="BZ611" s="9" t="s">
        <v>315</v>
      </c>
      <c r="CA611" s="755">
        <v>9.1</v>
      </c>
      <c r="CB611" s="9" t="s">
        <v>315</v>
      </c>
      <c r="CC611" s="755">
        <v>8.3000000000000007</v>
      </c>
      <c r="CD611" s="9" t="s">
        <v>315</v>
      </c>
      <c r="CE611" s="755">
        <v>63.9</v>
      </c>
      <c r="CF611" s="9" t="s">
        <v>323</v>
      </c>
      <c r="CG611" s="755">
        <v>50.7</v>
      </c>
      <c r="CH611" s="9" t="s">
        <v>323</v>
      </c>
      <c r="CI611" s="9"/>
      <c r="CJ611" s="9"/>
      <c r="CK611" s="9"/>
    </row>
    <row r="612" spans="1:89" s="98" customFormat="1" x14ac:dyDescent="0.25">
      <c r="A612" s="99">
        <v>10143516</v>
      </c>
      <c r="B612" s="99"/>
      <c r="C612" s="772">
        <v>1387</v>
      </c>
      <c r="D612" s="807">
        <v>0.05</v>
      </c>
      <c r="E612" s="772">
        <f t="shared" si="30"/>
        <v>1456</v>
      </c>
      <c r="F612" s="778">
        <v>1.1000000000000001</v>
      </c>
      <c r="G612" s="774">
        <f t="shared" si="31"/>
        <v>1602</v>
      </c>
      <c r="H612" s="776"/>
      <c r="I612" s="758"/>
      <c r="J612" s="776"/>
      <c r="K612" s="786"/>
      <c r="L612" s="9" t="s">
        <v>308</v>
      </c>
      <c r="M612" s="9" t="s">
        <v>962</v>
      </c>
      <c r="N612" s="9" t="s">
        <v>397</v>
      </c>
      <c r="O612" s="9" t="s">
        <v>310</v>
      </c>
      <c r="P612" s="9" t="s">
        <v>624</v>
      </c>
      <c r="Q612" s="9" t="s">
        <v>874</v>
      </c>
      <c r="R612" s="9" t="s">
        <v>876</v>
      </c>
      <c r="S612" s="9" t="s">
        <v>314</v>
      </c>
      <c r="T612" s="98" t="s">
        <v>210</v>
      </c>
      <c r="U612" s="99" t="s">
        <v>737</v>
      </c>
      <c r="V612" s="99" t="s">
        <v>207</v>
      </c>
      <c r="W612" s="99" t="s">
        <v>636</v>
      </c>
      <c r="X612" s="99" t="s">
        <v>207</v>
      </c>
      <c r="Y612" s="99">
        <v>139</v>
      </c>
      <c r="Z612" s="99" t="s">
        <v>207</v>
      </c>
      <c r="AA612" s="631" t="s">
        <v>575</v>
      </c>
      <c r="AB612" s="99" t="s">
        <v>207</v>
      </c>
      <c r="AC612" s="9">
        <v>264</v>
      </c>
      <c r="AD612" s="9" t="s">
        <v>207</v>
      </c>
      <c r="AE612" s="9">
        <v>104</v>
      </c>
      <c r="AF612" s="9" t="s">
        <v>315</v>
      </c>
      <c r="AG612" s="14" t="s">
        <v>326</v>
      </c>
      <c r="AH612" s="14" t="s">
        <v>207</v>
      </c>
      <c r="AI612" s="14" t="s">
        <v>327</v>
      </c>
      <c r="AJ612" s="14" t="s">
        <v>207</v>
      </c>
      <c r="AK612" s="9">
        <v>5</v>
      </c>
      <c r="AL612" s="14" t="s">
        <v>207</v>
      </c>
      <c r="AM612" s="9">
        <v>5</v>
      </c>
      <c r="AN612" s="14" t="s">
        <v>207</v>
      </c>
      <c r="AO612" s="9">
        <v>5</v>
      </c>
      <c r="AP612" s="14" t="s">
        <v>207</v>
      </c>
      <c r="AQ612" s="9">
        <v>5</v>
      </c>
      <c r="AR612" s="14" t="s">
        <v>207</v>
      </c>
      <c r="AS612" s="9" t="s">
        <v>0</v>
      </c>
      <c r="AT612" s="9" t="s">
        <v>318</v>
      </c>
      <c r="AU612" s="9" t="s">
        <v>376</v>
      </c>
      <c r="AV612" s="9" t="s">
        <v>320</v>
      </c>
      <c r="AW612" s="9" t="s">
        <v>963</v>
      </c>
      <c r="AX612" s="9">
        <v>9010600000</v>
      </c>
      <c r="AY612" s="99">
        <v>290</v>
      </c>
      <c r="AZ612" s="12" t="s">
        <v>207</v>
      </c>
      <c r="BA612" s="99">
        <v>23</v>
      </c>
      <c r="BB612" s="12" t="s">
        <v>207</v>
      </c>
      <c r="BC612" s="99">
        <v>21</v>
      </c>
      <c r="BD612" s="12" t="s">
        <v>207</v>
      </c>
      <c r="BE612" s="99">
        <v>33</v>
      </c>
      <c r="BF612" s="12" t="s">
        <v>321</v>
      </c>
      <c r="BG612" s="654">
        <v>32.552999999999997</v>
      </c>
      <c r="BH612" s="12" t="s">
        <v>321</v>
      </c>
      <c r="BI612" s="99">
        <v>24</v>
      </c>
      <c r="BJ612" s="12" t="s">
        <v>321</v>
      </c>
      <c r="BK612" s="754">
        <v>0</v>
      </c>
      <c r="BL612" s="12" t="s">
        <v>321</v>
      </c>
      <c r="BM612" s="754">
        <v>0.129</v>
      </c>
      <c r="BN612" s="12" t="s">
        <v>321</v>
      </c>
      <c r="BO612" s="754">
        <v>8.4239999999999995</v>
      </c>
      <c r="BP612" s="12" t="s">
        <v>321</v>
      </c>
      <c r="BQ612" s="754">
        <v>0</v>
      </c>
      <c r="BR612" s="12" t="s">
        <v>321</v>
      </c>
      <c r="BS612" s="654">
        <v>0</v>
      </c>
      <c r="BT612" s="12" t="s">
        <v>321</v>
      </c>
      <c r="BU612" s="654">
        <v>8.5530000000000008</v>
      </c>
      <c r="BV612" s="12" t="s">
        <v>321</v>
      </c>
      <c r="BW612" s="9">
        <v>0.14000000000000001</v>
      </c>
      <c r="BX612" s="9" t="s">
        <v>322</v>
      </c>
      <c r="BY612" s="755">
        <v>114.2</v>
      </c>
      <c r="BZ612" s="9" t="s">
        <v>315</v>
      </c>
      <c r="CA612" s="755">
        <v>9.1</v>
      </c>
      <c r="CB612" s="9" t="s">
        <v>315</v>
      </c>
      <c r="CC612" s="755">
        <v>8.3000000000000007</v>
      </c>
      <c r="CD612" s="9" t="s">
        <v>315</v>
      </c>
      <c r="CE612" s="755">
        <v>68.3</v>
      </c>
      <c r="CF612" s="9" t="s">
        <v>323</v>
      </c>
      <c r="CG612" s="755">
        <v>52.9</v>
      </c>
      <c r="CH612" s="9" t="s">
        <v>323</v>
      </c>
      <c r="CI612" s="9"/>
      <c r="CJ612" s="9"/>
      <c r="CK612" s="9"/>
    </row>
    <row r="613" spans="1:89" s="98" customFormat="1" x14ac:dyDescent="0.25">
      <c r="A613" s="99">
        <v>10141199</v>
      </c>
      <c r="B613" s="99"/>
      <c r="C613" s="772">
        <v>1552</v>
      </c>
      <c r="D613" s="807">
        <v>0.05</v>
      </c>
      <c r="E613" s="772">
        <f t="shared" si="30"/>
        <v>1630</v>
      </c>
      <c r="F613" s="778">
        <v>1.1000000000000001</v>
      </c>
      <c r="G613" s="774">
        <f t="shared" si="31"/>
        <v>1793</v>
      </c>
      <c r="H613" s="776"/>
      <c r="I613" s="758"/>
      <c r="J613" s="776"/>
      <c r="K613" s="786"/>
      <c r="L613" s="9" t="s">
        <v>308</v>
      </c>
      <c r="M613" s="9" t="s">
        <v>964</v>
      </c>
      <c r="N613" s="9" t="s">
        <v>397</v>
      </c>
      <c r="O613" s="9" t="s">
        <v>310</v>
      </c>
      <c r="P613" s="9" t="s">
        <v>624</v>
      </c>
      <c r="Q613" s="9" t="s">
        <v>874</v>
      </c>
      <c r="R613" s="9" t="s">
        <v>876</v>
      </c>
      <c r="S613" s="9" t="s">
        <v>314</v>
      </c>
      <c r="T613" s="98" t="s">
        <v>210</v>
      </c>
      <c r="U613" s="99">
        <v>141</v>
      </c>
      <c r="V613" s="99" t="s">
        <v>207</v>
      </c>
      <c r="W613" s="99">
        <v>250</v>
      </c>
      <c r="X613" s="99" t="s">
        <v>207</v>
      </c>
      <c r="Y613" s="99">
        <v>151</v>
      </c>
      <c r="Z613" s="99" t="s">
        <v>207</v>
      </c>
      <c r="AA613" s="631" t="s">
        <v>576</v>
      </c>
      <c r="AB613" s="99" t="s">
        <v>207</v>
      </c>
      <c r="AC613" s="9">
        <v>287</v>
      </c>
      <c r="AD613" s="9" t="s">
        <v>207</v>
      </c>
      <c r="AE613" s="9">
        <v>113</v>
      </c>
      <c r="AF613" s="9" t="s">
        <v>315</v>
      </c>
      <c r="AG613" s="14" t="s">
        <v>328</v>
      </c>
      <c r="AH613" s="14" t="s">
        <v>207</v>
      </c>
      <c r="AI613" s="14" t="s">
        <v>329</v>
      </c>
      <c r="AJ613" s="14" t="s">
        <v>207</v>
      </c>
      <c r="AK613" s="9">
        <v>5</v>
      </c>
      <c r="AL613" s="14" t="s">
        <v>207</v>
      </c>
      <c r="AM613" s="9">
        <v>5</v>
      </c>
      <c r="AN613" s="14" t="s">
        <v>207</v>
      </c>
      <c r="AO613" s="9">
        <v>5</v>
      </c>
      <c r="AP613" s="14" t="s">
        <v>207</v>
      </c>
      <c r="AQ613" s="9">
        <v>5</v>
      </c>
      <c r="AR613" s="14" t="s">
        <v>207</v>
      </c>
      <c r="AS613" s="9" t="s">
        <v>0</v>
      </c>
      <c r="AT613" s="9" t="s">
        <v>318</v>
      </c>
      <c r="AU613" s="9" t="s">
        <v>376</v>
      </c>
      <c r="AV613" s="9" t="s">
        <v>320</v>
      </c>
      <c r="AW613" s="9" t="s">
        <v>965</v>
      </c>
      <c r="AX613" s="9">
        <v>9010600000</v>
      </c>
      <c r="AY613" s="99">
        <v>310</v>
      </c>
      <c r="AZ613" s="12" t="s">
        <v>207</v>
      </c>
      <c r="BA613" s="99">
        <v>23</v>
      </c>
      <c r="BB613" s="12" t="s">
        <v>207</v>
      </c>
      <c r="BC613" s="99">
        <v>21</v>
      </c>
      <c r="BD613" s="12" t="s">
        <v>207</v>
      </c>
      <c r="BE613" s="99">
        <v>36</v>
      </c>
      <c r="BF613" s="12" t="s">
        <v>321</v>
      </c>
      <c r="BG613" s="654">
        <v>35.643999999999998</v>
      </c>
      <c r="BH613" s="12" t="s">
        <v>321</v>
      </c>
      <c r="BI613" s="99">
        <v>26</v>
      </c>
      <c r="BJ613" s="12" t="s">
        <v>321</v>
      </c>
      <c r="BK613" s="754">
        <v>0</v>
      </c>
      <c r="BL613" s="12" t="s">
        <v>321</v>
      </c>
      <c r="BM613" s="754">
        <v>0.14799999999999999</v>
      </c>
      <c r="BN613" s="12" t="s">
        <v>321</v>
      </c>
      <c r="BO613" s="754">
        <v>9.4960000000000004</v>
      </c>
      <c r="BP613" s="12" t="s">
        <v>321</v>
      </c>
      <c r="BQ613" s="754">
        <v>0</v>
      </c>
      <c r="BR613" s="12" t="s">
        <v>321</v>
      </c>
      <c r="BS613" s="654">
        <v>0</v>
      </c>
      <c r="BT613" s="12" t="s">
        <v>321</v>
      </c>
      <c r="BU613" s="654">
        <v>9.6440000000000001</v>
      </c>
      <c r="BV613" s="12" t="s">
        <v>321</v>
      </c>
      <c r="BW613" s="9">
        <v>0.15</v>
      </c>
      <c r="BX613" s="9" t="s">
        <v>322</v>
      </c>
      <c r="BY613" s="755">
        <v>122</v>
      </c>
      <c r="BZ613" s="9" t="s">
        <v>315</v>
      </c>
      <c r="CA613" s="755">
        <v>9.1</v>
      </c>
      <c r="CB613" s="9" t="s">
        <v>315</v>
      </c>
      <c r="CC613" s="755">
        <v>8.3000000000000007</v>
      </c>
      <c r="CD613" s="9" t="s">
        <v>315</v>
      </c>
      <c r="CE613" s="755">
        <v>72.8</v>
      </c>
      <c r="CF613" s="9" t="s">
        <v>323</v>
      </c>
      <c r="CG613" s="755">
        <v>57.3</v>
      </c>
      <c r="CH613" s="9" t="s">
        <v>323</v>
      </c>
      <c r="CI613" s="9"/>
      <c r="CJ613" s="9"/>
      <c r="CK613" s="9"/>
    </row>
    <row r="614" spans="1:89" s="98" customFormat="1" x14ac:dyDescent="0.25">
      <c r="A614" s="99">
        <v>10143517</v>
      </c>
      <c r="B614" s="99"/>
      <c r="C614" s="772">
        <v>1735</v>
      </c>
      <c r="D614" s="807">
        <v>0.05</v>
      </c>
      <c r="E614" s="772">
        <f t="shared" si="30"/>
        <v>1822</v>
      </c>
      <c r="F614" s="778">
        <v>1.1000000000000001</v>
      </c>
      <c r="G614" s="774">
        <f t="shared" si="31"/>
        <v>2004</v>
      </c>
      <c r="H614" s="776"/>
      <c r="I614" s="758"/>
      <c r="J614" s="776"/>
      <c r="K614" s="786"/>
      <c r="L614" s="9" t="s">
        <v>308</v>
      </c>
      <c r="M614" s="9" t="s">
        <v>966</v>
      </c>
      <c r="N614" s="9" t="s">
        <v>397</v>
      </c>
      <c r="O614" s="9" t="s">
        <v>310</v>
      </c>
      <c r="P614" s="9" t="s">
        <v>624</v>
      </c>
      <c r="Q614" s="9" t="s">
        <v>874</v>
      </c>
      <c r="R614" s="9" t="s">
        <v>876</v>
      </c>
      <c r="S614" s="9" t="s">
        <v>314</v>
      </c>
      <c r="T614" s="98" t="s">
        <v>210</v>
      </c>
      <c r="U614" s="99" t="s">
        <v>738</v>
      </c>
      <c r="V614" s="99" t="s">
        <v>207</v>
      </c>
      <c r="W614" s="99" t="s">
        <v>638</v>
      </c>
      <c r="X614" s="99" t="s">
        <v>207</v>
      </c>
      <c r="Y614" s="99">
        <v>162</v>
      </c>
      <c r="Z614" s="99" t="s">
        <v>207</v>
      </c>
      <c r="AA614" s="631" t="s">
        <v>577</v>
      </c>
      <c r="AB614" s="99" t="s">
        <v>207</v>
      </c>
      <c r="AC614" s="9">
        <v>310</v>
      </c>
      <c r="AD614" s="9" t="s">
        <v>207</v>
      </c>
      <c r="AE614" s="9">
        <v>122</v>
      </c>
      <c r="AF614" s="9" t="s">
        <v>315</v>
      </c>
      <c r="AG614" s="14" t="s">
        <v>330</v>
      </c>
      <c r="AH614" s="14" t="s">
        <v>207</v>
      </c>
      <c r="AI614" s="14" t="s">
        <v>331</v>
      </c>
      <c r="AJ614" s="14" t="s">
        <v>207</v>
      </c>
      <c r="AK614" s="9">
        <v>5</v>
      </c>
      <c r="AL614" s="14" t="s">
        <v>207</v>
      </c>
      <c r="AM614" s="9">
        <v>5</v>
      </c>
      <c r="AN614" s="14" t="s">
        <v>207</v>
      </c>
      <c r="AO614" s="9">
        <v>5</v>
      </c>
      <c r="AP614" s="14" t="s">
        <v>207</v>
      </c>
      <c r="AQ614" s="9">
        <v>5</v>
      </c>
      <c r="AR614" s="14" t="s">
        <v>207</v>
      </c>
      <c r="AS614" s="9" t="s">
        <v>0</v>
      </c>
      <c r="AT614" s="9" t="s">
        <v>318</v>
      </c>
      <c r="AU614" s="9" t="s">
        <v>376</v>
      </c>
      <c r="AV614" s="9" t="s">
        <v>320</v>
      </c>
      <c r="AW614" s="9" t="s">
        <v>967</v>
      </c>
      <c r="AX614" s="9">
        <v>9010600000</v>
      </c>
      <c r="AY614" s="99">
        <v>330</v>
      </c>
      <c r="AZ614" s="12" t="s">
        <v>207</v>
      </c>
      <c r="BA614" s="99">
        <v>23</v>
      </c>
      <c r="BB614" s="12" t="s">
        <v>207</v>
      </c>
      <c r="BC614" s="99">
        <v>21</v>
      </c>
      <c r="BD614" s="12" t="s">
        <v>207</v>
      </c>
      <c r="BE614" s="99">
        <v>38</v>
      </c>
      <c r="BF614" s="12" t="s">
        <v>321</v>
      </c>
      <c r="BG614" s="654">
        <v>37.875999999999998</v>
      </c>
      <c r="BH614" s="12" t="s">
        <v>321</v>
      </c>
      <c r="BI614" s="99">
        <v>28</v>
      </c>
      <c r="BJ614" s="12" t="s">
        <v>321</v>
      </c>
      <c r="BK614" s="754">
        <v>0</v>
      </c>
      <c r="BL614" s="12" t="s">
        <v>321</v>
      </c>
      <c r="BM614" s="754">
        <v>0.14799999999999999</v>
      </c>
      <c r="BN614" s="12" t="s">
        <v>321</v>
      </c>
      <c r="BO614" s="754">
        <v>9.7279999999999998</v>
      </c>
      <c r="BP614" s="12" t="s">
        <v>321</v>
      </c>
      <c r="BQ614" s="754">
        <v>0</v>
      </c>
      <c r="BR614" s="12" t="s">
        <v>321</v>
      </c>
      <c r="BS614" s="654">
        <v>0</v>
      </c>
      <c r="BT614" s="12" t="s">
        <v>321</v>
      </c>
      <c r="BU614" s="654">
        <v>9.8759999999999994</v>
      </c>
      <c r="BV614" s="12" t="s">
        <v>321</v>
      </c>
      <c r="BW614" s="9">
        <v>0.14000000000000001</v>
      </c>
      <c r="BX614" s="9" t="s">
        <v>322</v>
      </c>
      <c r="BY614" s="755">
        <v>129.9</v>
      </c>
      <c r="BZ614" s="9" t="s">
        <v>315</v>
      </c>
      <c r="CA614" s="755">
        <v>9.1</v>
      </c>
      <c r="CB614" s="9" t="s">
        <v>315</v>
      </c>
      <c r="CC614" s="755">
        <v>8.3000000000000007</v>
      </c>
      <c r="CD614" s="9" t="s">
        <v>315</v>
      </c>
      <c r="CE614" s="755">
        <v>79.400000000000006</v>
      </c>
      <c r="CF614" s="9" t="s">
        <v>323</v>
      </c>
      <c r="CG614" s="755">
        <v>61.7</v>
      </c>
      <c r="CH614" s="9" t="s">
        <v>323</v>
      </c>
      <c r="CI614" s="9"/>
      <c r="CJ614" s="9"/>
      <c r="CK614" s="9"/>
    </row>
    <row r="615" spans="1:89" s="98" customFormat="1" x14ac:dyDescent="0.25">
      <c r="A615" s="99">
        <v>10143518</v>
      </c>
      <c r="B615" s="99"/>
      <c r="C615" s="772">
        <v>1936</v>
      </c>
      <c r="D615" s="807">
        <v>0.05</v>
      </c>
      <c r="E615" s="772">
        <f t="shared" ref="E615:E656" si="32">ROUND(C615*(1+D615),0)</f>
        <v>2033</v>
      </c>
      <c r="F615" s="778">
        <v>1.1000000000000001</v>
      </c>
      <c r="G615" s="774">
        <f t="shared" ref="G615:G656" si="33">ROUND(E615*F615,0)</f>
        <v>2236</v>
      </c>
      <c r="H615" s="776"/>
      <c r="I615" s="758"/>
      <c r="J615" s="776"/>
      <c r="K615" s="786"/>
      <c r="L615" s="9" t="s">
        <v>308</v>
      </c>
      <c r="M615" s="9" t="s">
        <v>968</v>
      </c>
      <c r="N615" s="9" t="s">
        <v>397</v>
      </c>
      <c r="O615" s="9" t="s">
        <v>310</v>
      </c>
      <c r="P615" s="9" t="s">
        <v>624</v>
      </c>
      <c r="Q615" s="9" t="s">
        <v>874</v>
      </c>
      <c r="R615" s="9" t="s">
        <v>876</v>
      </c>
      <c r="S615" s="9" t="s">
        <v>314</v>
      </c>
      <c r="T615" s="98" t="s">
        <v>210</v>
      </c>
      <c r="U615" s="99" t="s">
        <v>739</v>
      </c>
      <c r="V615" s="99" t="s">
        <v>207</v>
      </c>
      <c r="W615" s="99" t="s">
        <v>640</v>
      </c>
      <c r="X615" s="99" t="s">
        <v>207</v>
      </c>
      <c r="Y615" s="99">
        <v>173</v>
      </c>
      <c r="Z615" s="99" t="s">
        <v>207</v>
      </c>
      <c r="AA615" s="631" t="s">
        <v>578</v>
      </c>
      <c r="AB615" s="99" t="s">
        <v>207</v>
      </c>
      <c r="AC615" s="9">
        <v>333</v>
      </c>
      <c r="AD615" s="9" t="s">
        <v>207</v>
      </c>
      <c r="AE615" s="9">
        <v>131</v>
      </c>
      <c r="AF615" s="9" t="s">
        <v>315</v>
      </c>
      <c r="AG615" s="14" t="s">
        <v>332</v>
      </c>
      <c r="AH615" s="14" t="s">
        <v>207</v>
      </c>
      <c r="AI615" s="14" t="s">
        <v>333</v>
      </c>
      <c r="AJ615" s="14" t="s">
        <v>207</v>
      </c>
      <c r="AK615" s="9">
        <v>5</v>
      </c>
      <c r="AL615" s="14" t="s">
        <v>207</v>
      </c>
      <c r="AM615" s="9">
        <v>5</v>
      </c>
      <c r="AN615" s="14" t="s">
        <v>207</v>
      </c>
      <c r="AO615" s="9">
        <v>5</v>
      </c>
      <c r="AP615" s="14" t="s">
        <v>207</v>
      </c>
      <c r="AQ615" s="9">
        <v>5</v>
      </c>
      <c r="AR615" s="14" t="s">
        <v>207</v>
      </c>
      <c r="AS615" s="9" t="s">
        <v>0</v>
      </c>
      <c r="AT615" s="9" t="s">
        <v>318</v>
      </c>
      <c r="AU615" s="9" t="s">
        <v>376</v>
      </c>
      <c r="AV615" s="9" t="s">
        <v>320</v>
      </c>
      <c r="AW615" s="9" t="s">
        <v>969</v>
      </c>
      <c r="AX615" s="9">
        <v>9010600000</v>
      </c>
      <c r="AY615" s="99">
        <v>350</v>
      </c>
      <c r="AZ615" s="12" t="s">
        <v>207</v>
      </c>
      <c r="BA615" s="99">
        <v>23</v>
      </c>
      <c r="BB615" s="12" t="s">
        <v>207</v>
      </c>
      <c r="BC615" s="99">
        <v>21</v>
      </c>
      <c r="BD615" s="12" t="s">
        <v>207</v>
      </c>
      <c r="BE615" s="99">
        <v>39</v>
      </c>
      <c r="BF615" s="12" t="s">
        <v>321</v>
      </c>
      <c r="BG615" s="654">
        <v>38.667999999999999</v>
      </c>
      <c r="BH615" s="12" t="s">
        <v>321</v>
      </c>
      <c r="BI615" s="99">
        <v>30</v>
      </c>
      <c r="BJ615" s="12" t="s">
        <v>321</v>
      </c>
      <c r="BK615" s="754">
        <v>0</v>
      </c>
      <c r="BL615" s="12" t="s">
        <v>321</v>
      </c>
      <c r="BM615" s="754">
        <v>0.14799999999999999</v>
      </c>
      <c r="BN615" s="12" t="s">
        <v>321</v>
      </c>
      <c r="BO615" s="754">
        <v>8.52</v>
      </c>
      <c r="BP615" s="12" t="s">
        <v>321</v>
      </c>
      <c r="BQ615" s="754">
        <v>0</v>
      </c>
      <c r="BR615" s="12" t="s">
        <v>321</v>
      </c>
      <c r="BS615" s="654">
        <v>0</v>
      </c>
      <c r="BT615" s="12" t="s">
        <v>321</v>
      </c>
      <c r="BU615" s="654">
        <v>8.6679999999999993</v>
      </c>
      <c r="BV615" s="12" t="s">
        <v>321</v>
      </c>
      <c r="BW615" s="9">
        <v>0.14000000000000001</v>
      </c>
      <c r="BX615" s="9" t="s">
        <v>322</v>
      </c>
      <c r="BY615" s="755">
        <v>137.80000000000001</v>
      </c>
      <c r="BZ615" s="9" t="s">
        <v>315</v>
      </c>
      <c r="CA615" s="755">
        <v>9.1</v>
      </c>
      <c r="CB615" s="9" t="s">
        <v>315</v>
      </c>
      <c r="CC615" s="755">
        <v>8.3000000000000007</v>
      </c>
      <c r="CD615" s="9" t="s">
        <v>315</v>
      </c>
      <c r="CE615" s="755">
        <v>83.8</v>
      </c>
      <c r="CF615" s="9" t="s">
        <v>323</v>
      </c>
      <c r="CG615" s="755">
        <v>66.099999999999994</v>
      </c>
      <c r="CH615" s="9" t="s">
        <v>323</v>
      </c>
      <c r="CI615" s="9"/>
      <c r="CJ615" s="9"/>
      <c r="CK615" s="9"/>
    </row>
    <row r="616" spans="1:89" s="98" customFormat="1" x14ac:dyDescent="0.25">
      <c r="A616" s="99">
        <v>10143519</v>
      </c>
      <c r="B616" s="99"/>
      <c r="C616" s="772">
        <v>2155</v>
      </c>
      <c r="D616" s="807">
        <v>0.05</v>
      </c>
      <c r="E616" s="772">
        <f t="shared" si="32"/>
        <v>2263</v>
      </c>
      <c r="F616" s="778">
        <v>1.1000000000000001</v>
      </c>
      <c r="G616" s="774">
        <f t="shared" si="33"/>
        <v>2489</v>
      </c>
      <c r="H616" s="776"/>
      <c r="I616" s="758"/>
      <c r="J616" s="776"/>
      <c r="K616" s="786"/>
      <c r="L616" s="9" t="s">
        <v>308</v>
      </c>
      <c r="M616" s="9" t="s">
        <v>970</v>
      </c>
      <c r="N616" s="9" t="s">
        <v>397</v>
      </c>
      <c r="O616" s="9" t="s">
        <v>310</v>
      </c>
      <c r="P616" s="9" t="s">
        <v>624</v>
      </c>
      <c r="Q616" s="9" t="s">
        <v>874</v>
      </c>
      <c r="R616" s="9" t="s">
        <v>876</v>
      </c>
      <c r="S616" s="9" t="s">
        <v>314</v>
      </c>
      <c r="T616" s="98" t="s">
        <v>210</v>
      </c>
      <c r="U616" s="99" t="s">
        <v>740</v>
      </c>
      <c r="V616" s="99" t="s">
        <v>207</v>
      </c>
      <c r="W616" s="99" t="s">
        <v>642</v>
      </c>
      <c r="X616" s="99" t="s">
        <v>207</v>
      </c>
      <c r="Y616" s="99">
        <v>184</v>
      </c>
      <c r="Z616" s="99" t="s">
        <v>207</v>
      </c>
      <c r="AA616" s="631" t="s">
        <v>579</v>
      </c>
      <c r="AB616" s="99" t="s">
        <v>207</v>
      </c>
      <c r="AC616" s="9">
        <v>355</v>
      </c>
      <c r="AD616" s="9" t="s">
        <v>207</v>
      </c>
      <c r="AE616" s="9">
        <v>140</v>
      </c>
      <c r="AF616" s="9" t="s">
        <v>315</v>
      </c>
      <c r="AG616" s="14" t="s">
        <v>334</v>
      </c>
      <c r="AH616" s="14" t="s">
        <v>207</v>
      </c>
      <c r="AI616" s="14" t="s">
        <v>335</v>
      </c>
      <c r="AJ616" s="14" t="s">
        <v>207</v>
      </c>
      <c r="AK616" s="9">
        <v>5</v>
      </c>
      <c r="AL616" s="14" t="s">
        <v>207</v>
      </c>
      <c r="AM616" s="9">
        <v>5</v>
      </c>
      <c r="AN616" s="14" t="s">
        <v>207</v>
      </c>
      <c r="AO616" s="9">
        <v>5</v>
      </c>
      <c r="AP616" s="14" t="s">
        <v>207</v>
      </c>
      <c r="AQ616" s="9">
        <v>5</v>
      </c>
      <c r="AR616" s="14" t="s">
        <v>207</v>
      </c>
      <c r="AS616" s="9" t="s">
        <v>0</v>
      </c>
      <c r="AT616" s="9" t="s">
        <v>318</v>
      </c>
      <c r="AU616" s="9" t="s">
        <v>376</v>
      </c>
      <c r="AV616" s="9" t="s">
        <v>320</v>
      </c>
      <c r="AW616" s="9" t="s">
        <v>971</v>
      </c>
      <c r="AX616" s="9">
        <v>9010600000</v>
      </c>
      <c r="AY616" s="99">
        <v>370</v>
      </c>
      <c r="AZ616" s="12" t="s">
        <v>207</v>
      </c>
      <c r="BA616" s="99">
        <v>23</v>
      </c>
      <c r="BB616" s="12" t="s">
        <v>207</v>
      </c>
      <c r="BC616" s="99">
        <v>21</v>
      </c>
      <c r="BD616" s="12" t="s">
        <v>207</v>
      </c>
      <c r="BE616" s="99">
        <v>42</v>
      </c>
      <c r="BF616" s="12" t="s">
        <v>321</v>
      </c>
      <c r="BG616" s="654">
        <v>41.399000000000001</v>
      </c>
      <c r="BH616" s="12" t="s">
        <v>321</v>
      </c>
      <c r="BI616" s="99">
        <v>32</v>
      </c>
      <c r="BJ616" s="12" t="s">
        <v>321</v>
      </c>
      <c r="BK616" s="754">
        <v>0</v>
      </c>
      <c r="BL616" s="12" t="s">
        <v>321</v>
      </c>
      <c r="BM616" s="754">
        <v>0.16700000000000001</v>
      </c>
      <c r="BN616" s="12" t="s">
        <v>321</v>
      </c>
      <c r="BO616" s="754">
        <v>9.2319999999999993</v>
      </c>
      <c r="BP616" s="12" t="s">
        <v>321</v>
      </c>
      <c r="BQ616" s="754">
        <v>0</v>
      </c>
      <c r="BR616" s="12" t="s">
        <v>321</v>
      </c>
      <c r="BS616" s="654">
        <v>0</v>
      </c>
      <c r="BT616" s="12" t="s">
        <v>321</v>
      </c>
      <c r="BU616" s="654">
        <v>9.3989999999999991</v>
      </c>
      <c r="BV616" s="12" t="s">
        <v>321</v>
      </c>
      <c r="BW616" s="9">
        <v>0.14000000000000001</v>
      </c>
      <c r="BX616" s="9" t="s">
        <v>322</v>
      </c>
      <c r="BY616" s="755">
        <v>145.69999999999999</v>
      </c>
      <c r="BZ616" s="9" t="s">
        <v>315</v>
      </c>
      <c r="CA616" s="755">
        <v>9.1</v>
      </c>
      <c r="CB616" s="9" t="s">
        <v>315</v>
      </c>
      <c r="CC616" s="755">
        <v>8.3000000000000007</v>
      </c>
      <c r="CD616" s="9" t="s">
        <v>315</v>
      </c>
      <c r="CE616" s="755">
        <v>88.2</v>
      </c>
      <c r="CF616" s="9" t="s">
        <v>323</v>
      </c>
      <c r="CG616" s="755">
        <v>70.5</v>
      </c>
      <c r="CH616" s="9" t="s">
        <v>323</v>
      </c>
      <c r="CI616" s="9"/>
      <c r="CJ616" s="9"/>
      <c r="CK616" s="9"/>
    </row>
    <row r="617" spans="1:89" s="98" customFormat="1" x14ac:dyDescent="0.25">
      <c r="A617" s="99">
        <v>10143520</v>
      </c>
      <c r="B617" s="99"/>
      <c r="C617" s="772">
        <v>2391</v>
      </c>
      <c r="D617" s="807">
        <v>0.05</v>
      </c>
      <c r="E617" s="772">
        <f t="shared" si="32"/>
        <v>2511</v>
      </c>
      <c r="F617" s="778">
        <v>1.1000000000000001</v>
      </c>
      <c r="G617" s="774">
        <f t="shared" si="33"/>
        <v>2762</v>
      </c>
      <c r="H617" s="776"/>
      <c r="I617" s="758"/>
      <c r="J617" s="776"/>
      <c r="K617" s="786"/>
      <c r="L617" s="9" t="s">
        <v>308</v>
      </c>
      <c r="M617" s="9" t="s">
        <v>972</v>
      </c>
      <c r="N617" s="9" t="s">
        <v>397</v>
      </c>
      <c r="O617" s="9" t="s">
        <v>310</v>
      </c>
      <c r="P617" s="9" t="s">
        <v>624</v>
      </c>
      <c r="Q617" s="9" t="s">
        <v>874</v>
      </c>
      <c r="R617" s="9" t="s">
        <v>876</v>
      </c>
      <c r="S617" s="9" t="s">
        <v>314</v>
      </c>
      <c r="T617" s="98" t="s">
        <v>210</v>
      </c>
      <c r="U617" s="99" t="s">
        <v>741</v>
      </c>
      <c r="V617" s="99" t="s">
        <v>207</v>
      </c>
      <c r="W617" s="99" t="s">
        <v>644</v>
      </c>
      <c r="X617" s="99" t="s">
        <v>207</v>
      </c>
      <c r="Y617" s="99">
        <v>196</v>
      </c>
      <c r="Z617" s="99" t="s">
        <v>207</v>
      </c>
      <c r="AA617" s="631" t="s">
        <v>580</v>
      </c>
      <c r="AB617" s="99" t="s">
        <v>207</v>
      </c>
      <c r="AC617" s="9">
        <v>379</v>
      </c>
      <c r="AD617" s="9" t="s">
        <v>207</v>
      </c>
      <c r="AE617" s="9">
        <v>149</v>
      </c>
      <c r="AF617" s="9" t="s">
        <v>315</v>
      </c>
      <c r="AG617" s="14" t="s">
        <v>336</v>
      </c>
      <c r="AH617" s="14" t="s">
        <v>207</v>
      </c>
      <c r="AI617" s="14" t="s">
        <v>337</v>
      </c>
      <c r="AJ617" s="14" t="s">
        <v>207</v>
      </c>
      <c r="AK617" s="9">
        <v>5</v>
      </c>
      <c r="AL617" s="14" t="s">
        <v>207</v>
      </c>
      <c r="AM617" s="9">
        <v>5</v>
      </c>
      <c r="AN617" s="14" t="s">
        <v>207</v>
      </c>
      <c r="AO617" s="9">
        <v>5</v>
      </c>
      <c r="AP617" s="14" t="s">
        <v>207</v>
      </c>
      <c r="AQ617" s="9">
        <v>5</v>
      </c>
      <c r="AR617" s="14" t="s">
        <v>207</v>
      </c>
      <c r="AS617" s="9" t="s">
        <v>0</v>
      </c>
      <c r="AT617" s="9" t="s">
        <v>318</v>
      </c>
      <c r="AU617" s="9" t="s">
        <v>376</v>
      </c>
      <c r="AV617" s="9" t="s">
        <v>320</v>
      </c>
      <c r="AW617" s="9" t="s">
        <v>973</v>
      </c>
      <c r="AX617" s="9">
        <v>9010600000</v>
      </c>
      <c r="AY617" s="99">
        <v>390</v>
      </c>
      <c r="AZ617" s="12" t="s">
        <v>207</v>
      </c>
      <c r="BA617" s="99">
        <v>23</v>
      </c>
      <c r="BB617" s="12" t="s">
        <v>207</v>
      </c>
      <c r="BC617" s="99">
        <v>21</v>
      </c>
      <c r="BD617" s="12" t="s">
        <v>207</v>
      </c>
      <c r="BE617" s="99">
        <v>44</v>
      </c>
      <c r="BF617" s="12" t="s">
        <v>321</v>
      </c>
      <c r="BG617" s="654">
        <v>43.631</v>
      </c>
      <c r="BH617" s="12" t="s">
        <v>321</v>
      </c>
      <c r="BI617" s="99">
        <v>34</v>
      </c>
      <c r="BJ617" s="12" t="s">
        <v>321</v>
      </c>
      <c r="BK617" s="754">
        <v>0</v>
      </c>
      <c r="BL617" s="12" t="s">
        <v>321</v>
      </c>
      <c r="BM617" s="754">
        <v>0.16700000000000001</v>
      </c>
      <c r="BN617" s="12" t="s">
        <v>321</v>
      </c>
      <c r="BO617" s="754">
        <v>9.4629999999999992</v>
      </c>
      <c r="BP617" s="12" t="s">
        <v>321</v>
      </c>
      <c r="BQ617" s="754">
        <v>0</v>
      </c>
      <c r="BR617" s="12" t="s">
        <v>321</v>
      </c>
      <c r="BS617" s="654">
        <v>0</v>
      </c>
      <c r="BT617" s="12" t="s">
        <v>321</v>
      </c>
      <c r="BU617" s="654">
        <v>9.6310000000000002</v>
      </c>
      <c r="BV617" s="12" t="s">
        <v>321</v>
      </c>
      <c r="BW617" s="9">
        <v>0.14000000000000001</v>
      </c>
      <c r="BX617" s="9" t="s">
        <v>322</v>
      </c>
      <c r="BY617" s="755">
        <v>153.5</v>
      </c>
      <c r="BZ617" s="9" t="s">
        <v>315</v>
      </c>
      <c r="CA617" s="755">
        <v>9.1</v>
      </c>
      <c r="CB617" s="9" t="s">
        <v>315</v>
      </c>
      <c r="CC617" s="755">
        <v>8.3000000000000007</v>
      </c>
      <c r="CD617" s="9" t="s">
        <v>315</v>
      </c>
      <c r="CE617" s="755">
        <v>92.6</v>
      </c>
      <c r="CF617" s="9" t="s">
        <v>323</v>
      </c>
      <c r="CG617" s="755">
        <v>75</v>
      </c>
      <c r="CH617" s="9" t="s">
        <v>323</v>
      </c>
      <c r="CI617" s="9"/>
      <c r="CJ617" s="9"/>
      <c r="CK617" s="9"/>
    </row>
    <row r="618" spans="1:89" s="98" customFormat="1" x14ac:dyDescent="0.25">
      <c r="A618" s="99">
        <v>10143502</v>
      </c>
      <c r="B618" s="99"/>
      <c r="C618" s="772">
        <v>2644</v>
      </c>
      <c r="D618" s="807">
        <v>0.05</v>
      </c>
      <c r="E618" s="772">
        <f t="shared" si="32"/>
        <v>2776</v>
      </c>
      <c r="F618" s="778">
        <v>1.1000000000000001</v>
      </c>
      <c r="G618" s="774">
        <f t="shared" si="33"/>
        <v>3054</v>
      </c>
      <c r="H618" s="776"/>
      <c r="I618" s="758"/>
      <c r="J618" s="776"/>
      <c r="K618" s="786"/>
      <c r="L618" s="9" t="s">
        <v>308</v>
      </c>
      <c r="M618" s="9" t="s">
        <v>974</v>
      </c>
      <c r="N618" s="9" t="s">
        <v>397</v>
      </c>
      <c r="O618" s="9" t="s">
        <v>310</v>
      </c>
      <c r="P618" s="9" t="s">
        <v>624</v>
      </c>
      <c r="Q618" s="9" t="s">
        <v>874</v>
      </c>
      <c r="R618" s="9" t="s">
        <v>876</v>
      </c>
      <c r="S618" s="9" t="s">
        <v>314</v>
      </c>
      <c r="T618" s="98" t="s">
        <v>210</v>
      </c>
      <c r="U618" s="99" t="s">
        <v>742</v>
      </c>
      <c r="V618" s="99" t="s">
        <v>207</v>
      </c>
      <c r="W618" s="99" t="s">
        <v>646</v>
      </c>
      <c r="X618" s="99" t="s">
        <v>207</v>
      </c>
      <c r="Y618" s="99">
        <v>207</v>
      </c>
      <c r="Z618" s="99" t="s">
        <v>207</v>
      </c>
      <c r="AA618" s="631" t="s">
        <v>581</v>
      </c>
      <c r="AB618" s="99" t="s">
        <v>207</v>
      </c>
      <c r="AC618" s="9">
        <v>402</v>
      </c>
      <c r="AD618" s="9" t="s">
        <v>207</v>
      </c>
      <c r="AE618" s="9">
        <v>158</v>
      </c>
      <c r="AF618" s="9" t="s">
        <v>315</v>
      </c>
      <c r="AG618" s="14" t="s">
        <v>338</v>
      </c>
      <c r="AH618" s="14" t="s">
        <v>207</v>
      </c>
      <c r="AI618" s="14" t="s">
        <v>339</v>
      </c>
      <c r="AJ618" s="14" t="s">
        <v>207</v>
      </c>
      <c r="AK618" s="9">
        <v>5</v>
      </c>
      <c r="AL618" s="14" t="s">
        <v>207</v>
      </c>
      <c r="AM618" s="9">
        <v>5</v>
      </c>
      <c r="AN618" s="14" t="s">
        <v>207</v>
      </c>
      <c r="AO618" s="9">
        <v>5</v>
      </c>
      <c r="AP618" s="14" t="s">
        <v>207</v>
      </c>
      <c r="AQ618" s="9">
        <v>5</v>
      </c>
      <c r="AR618" s="14" t="s">
        <v>207</v>
      </c>
      <c r="AS618" s="9" t="s">
        <v>0</v>
      </c>
      <c r="AT618" s="9" t="s">
        <v>318</v>
      </c>
      <c r="AU618" s="9" t="s">
        <v>376</v>
      </c>
      <c r="AV618" s="9" t="s">
        <v>320</v>
      </c>
      <c r="AW618" s="9" t="s">
        <v>975</v>
      </c>
      <c r="AX618" s="9">
        <v>9010600000</v>
      </c>
      <c r="AY618" s="99">
        <v>419</v>
      </c>
      <c r="AZ618" s="12" t="s">
        <v>207</v>
      </c>
      <c r="BA618" s="99">
        <v>30</v>
      </c>
      <c r="BB618" s="12" t="s">
        <v>207</v>
      </c>
      <c r="BC618" s="99">
        <v>33</v>
      </c>
      <c r="BD618" s="12" t="s">
        <v>207</v>
      </c>
      <c r="BE618" s="99">
        <v>80</v>
      </c>
      <c r="BF618" s="12" t="s">
        <v>321</v>
      </c>
      <c r="BG618" s="654">
        <v>79.88</v>
      </c>
      <c r="BH618" s="12" t="s">
        <v>321</v>
      </c>
      <c r="BI618" s="99">
        <v>39</v>
      </c>
      <c r="BJ618" s="12" t="s">
        <v>321</v>
      </c>
      <c r="BK618" s="754">
        <v>0</v>
      </c>
      <c r="BL618" s="12" t="s">
        <v>321</v>
      </c>
      <c r="BM618" s="754">
        <v>0.34899999999999998</v>
      </c>
      <c r="BN618" s="12" t="s">
        <v>321</v>
      </c>
      <c r="BO618" s="754">
        <v>2.1800000000000002</v>
      </c>
      <c r="BP618" s="12" t="s">
        <v>321</v>
      </c>
      <c r="BQ618" s="754">
        <v>0.02</v>
      </c>
      <c r="BR618" s="12" t="s">
        <v>321</v>
      </c>
      <c r="BS618" s="654">
        <v>38.331000000000003</v>
      </c>
      <c r="BT618" s="12" t="s">
        <v>321</v>
      </c>
      <c r="BU618" s="654">
        <v>40.880000000000003</v>
      </c>
      <c r="BV618" s="12" t="s">
        <v>321</v>
      </c>
      <c r="BW618" s="9">
        <v>0.42</v>
      </c>
      <c r="BX618" s="9" t="s">
        <v>322</v>
      </c>
      <c r="BY618" s="755">
        <v>165</v>
      </c>
      <c r="BZ618" s="9" t="s">
        <v>315</v>
      </c>
      <c r="CA618" s="755">
        <v>11.8</v>
      </c>
      <c r="CB618" s="9" t="s">
        <v>315</v>
      </c>
      <c r="CC618" s="755">
        <v>13</v>
      </c>
      <c r="CD618" s="9" t="s">
        <v>315</v>
      </c>
      <c r="CE618" s="755">
        <v>183</v>
      </c>
      <c r="CF618" s="9" t="s">
        <v>323</v>
      </c>
      <c r="CG618" s="755">
        <v>86</v>
      </c>
      <c r="CH618" s="9" t="s">
        <v>323</v>
      </c>
      <c r="CI618" s="9"/>
      <c r="CJ618" s="9"/>
      <c r="CK618" s="9"/>
    </row>
    <row r="619" spans="1:89" s="98" customFormat="1" x14ac:dyDescent="0.25">
      <c r="A619" s="99">
        <v>10143503</v>
      </c>
      <c r="B619" s="99"/>
      <c r="C619" s="772">
        <v>2915</v>
      </c>
      <c r="D619" s="807">
        <v>0.05</v>
      </c>
      <c r="E619" s="772">
        <f t="shared" si="32"/>
        <v>3061</v>
      </c>
      <c r="F619" s="778">
        <v>1.1000000000000001</v>
      </c>
      <c r="G619" s="774">
        <f t="shared" si="33"/>
        <v>3367</v>
      </c>
      <c r="H619" s="776"/>
      <c r="I619" s="758"/>
      <c r="J619" s="776"/>
      <c r="K619" s="786"/>
      <c r="L619" s="9" t="s">
        <v>308</v>
      </c>
      <c r="M619" s="9" t="s">
        <v>976</v>
      </c>
      <c r="N619" s="9" t="s">
        <v>397</v>
      </c>
      <c r="O619" s="9" t="s">
        <v>310</v>
      </c>
      <c r="P619" s="9" t="s">
        <v>624</v>
      </c>
      <c r="Q619" s="9" t="s">
        <v>874</v>
      </c>
      <c r="R619" s="9" t="s">
        <v>876</v>
      </c>
      <c r="S619" s="9" t="s">
        <v>314</v>
      </c>
      <c r="T619" s="98" t="s">
        <v>210</v>
      </c>
      <c r="U619" s="99" t="s">
        <v>743</v>
      </c>
      <c r="V619" s="99" t="s">
        <v>207</v>
      </c>
      <c r="W619" s="99" t="s">
        <v>650</v>
      </c>
      <c r="X619" s="99" t="s">
        <v>207</v>
      </c>
      <c r="Y619" s="99">
        <v>218</v>
      </c>
      <c r="Z619" s="99" t="s">
        <v>207</v>
      </c>
      <c r="AA619" s="631" t="s">
        <v>582</v>
      </c>
      <c r="AB619" s="99" t="s">
        <v>207</v>
      </c>
      <c r="AC619" s="9">
        <v>424</v>
      </c>
      <c r="AD619" s="9" t="s">
        <v>207</v>
      </c>
      <c r="AE619" s="9">
        <v>167</v>
      </c>
      <c r="AF619" s="9" t="s">
        <v>315</v>
      </c>
      <c r="AG619" s="14" t="s">
        <v>340</v>
      </c>
      <c r="AH619" s="14" t="s">
        <v>207</v>
      </c>
      <c r="AI619" s="14" t="s">
        <v>341</v>
      </c>
      <c r="AJ619" s="14" t="s">
        <v>207</v>
      </c>
      <c r="AK619" s="9">
        <v>5</v>
      </c>
      <c r="AL619" s="14" t="s">
        <v>207</v>
      </c>
      <c r="AM619" s="9">
        <v>5</v>
      </c>
      <c r="AN619" s="14" t="s">
        <v>207</v>
      </c>
      <c r="AO619" s="9">
        <v>5</v>
      </c>
      <c r="AP619" s="14" t="s">
        <v>207</v>
      </c>
      <c r="AQ619" s="9">
        <v>5</v>
      </c>
      <c r="AR619" s="14" t="s">
        <v>207</v>
      </c>
      <c r="AS619" s="9" t="s">
        <v>0</v>
      </c>
      <c r="AT619" s="9" t="s">
        <v>318</v>
      </c>
      <c r="AU619" s="9" t="s">
        <v>376</v>
      </c>
      <c r="AV619" s="9" t="s">
        <v>320</v>
      </c>
      <c r="AW619" s="9" t="s">
        <v>977</v>
      </c>
      <c r="AX619" s="9">
        <v>9010600000</v>
      </c>
      <c r="AY619" s="99">
        <v>434</v>
      </c>
      <c r="AZ619" s="12" t="s">
        <v>207</v>
      </c>
      <c r="BA619" s="99">
        <v>30</v>
      </c>
      <c r="BB619" s="12" t="s">
        <v>207</v>
      </c>
      <c r="BC619" s="99">
        <v>33</v>
      </c>
      <c r="BD619" s="12" t="s">
        <v>207</v>
      </c>
      <c r="BE619" s="99">
        <v>85</v>
      </c>
      <c r="BF619" s="12" t="s">
        <v>321</v>
      </c>
      <c r="BG619" s="654">
        <v>84.787999999999997</v>
      </c>
      <c r="BH619" s="12" t="s">
        <v>321</v>
      </c>
      <c r="BI619" s="99">
        <v>42</v>
      </c>
      <c r="BJ619" s="12" t="s">
        <v>321</v>
      </c>
      <c r="BK619" s="754">
        <v>0</v>
      </c>
      <c r="BL619" s="12" t="s">
        <v>321</v>
      </c>
      <c r="BM619" s="754">
        <v>0.35499999999999998</v>
      </c>
      <c r="BN619" s="12" t="s">
        <v>321</v>
      </c>
      <c r="BO619" s="754">
        <v>3</v>
      </c>
      <c r="BP619" s="12" t="s">
        <v>321</v>
      </c>
      <c r="BQ619" s="754">
        <v>0.02</v>
      </c>
      <c r="BR619" s="12" t="s">
        <v>321</v>
      </c>
      <c r="BS619" s="654">
        <v>39.412999999999997</v>
      </c>
      <c r="BT619" s="12" t="s">
        <v>321</v>
      </c>
      <c r="BU619" s="654">
        <v>42.787999999999997</v>
      </c>
      <c r="BV619" s="12" t="s">
        <v>321</v>
      </c>
      <c r="BW619" s="9">
        <v>0.44</v>
      </c>
      <c r="BX619" s="9" t="s">
        <v>322</v>
      </c>
      <c r="BY619" s="755">
        <v>170.9</v>
      </c>
      <c r="BZ619" s="9" t="s">
        <v>315</v>
      </c>
      <c r="CA619" s="755">
        <v>11.8</v>
      </c>
      <c r="CB619" s="9" t="s">
        <v>315</v>
      </c>
      <c r="CC619" s="755">
        <v>13</v>
      </c>
      <c r="CD619" s="9" t="s">
        <v>315</v>
      </c>
      <c r="CE619" s="755">
        <v>194</v>
      </c>
      <c r="CF619" s="9" t="s">
        <v>323</v>
      </c>
      <c r="CG619" s="755">
        <v>92.6</v>
      </c>
      <c r="CH619" s="9" t="s">
        <v>323</v>
      </c>
      <c r="CI619" s="9"/>
      <c r="CJ619" s="9"/>
      <c r="CK619" s="9"/>
    </row>
    <row r="620" spans="1:89" s="98" customFormat="1" x14ac:dyDescent="0.25">
      <c r="A620" s="99">
        <v>10143504</v>
      </c>
      <c r="B620" s="99"/>
      <c r="C620" s="772">
        <v>3205</v>
      </c>
      <c r="D620" s="807">
        <v>0.05</v>
      </c>
      <c r="E620" s="772">
        <f t="shared" si="32"/>
        <v>3365</v>
      </c>
      <c r="F620" s="778">
        <v>1.1000000000000001</v>
      </c>
      <c r="G620" s="774">
        <f t="shared" si="33"/>
        <v>3702</v>
      </c>
      <c r="H620" s="776"/>
      <c r="I620" s="758"/>
      <c r="J620" s="776"/>
      <c r="K620" s="786"/>
      <c r="L620" s="9" t="s">
        <v>308</v>
      </c>
      <c r="M620" s="9" t="s">
        <v>978</v>
      </c>
      <c r="N620" s="9" t="s">
        <v>397</v>
      </c>
      <c r="O620" s="9" t="s">
        <v>310</v>
      </c>
      <c r="P620" s="9" t="s">
        <v>624</v>
      </c>
      <c r="Q620" s="9" t="s">
        <v>874</v>
      </c>
      <c r="R620" s="9" t="s">
        <v>876</v>
      </c>
      <c r="S620" s="9" t="s">
        <v>314</v>
      </c>
      <c r="T620" s="98" t="s">
        <v>210</v>
      </c>
      <c r="U620" s="99" t="s">
        <v>956</v>
      </c>
      <c r="V620" s="99" t="s">
        <v>207</v>
      </c>
      <c r="W620" s="99" t="s">
        <v>888</v>
      </c>
      <c r="X620" s="99" t="s">
        <v>207</v>
      </c>
      <c r="Y620" s="99">
        <v>229</v>
      </c>
      <c r="Z620" s="99" t="s">
        <v>207</v>
      </c>
      <c r="AA620" s="631" t="s">
        <v>583</v>
      </c>
      <c r="AB620" s="99" t="s">
        <v>207</v>
      </c>
      <c r="AC620" s="9">
        <v>447</v>
      </c>
      <c r="AD620" s="9" t="s">
        <v>207</v>
      </c>
      <c r="AE620" s="9">
        <v>176</v>
      </c>
      <c r="AF620" s="9" t="s">
        <v>315</v>
      </c>
      <c r="AG620" s="14" t="s">
        <v>342</v>
      </c>
      <c r="AH620" s="14" t="s">
        <v>207</v>
      </c>
      <c r="AI620" s="14" t="s">
        <v>343</v>
      </c>
      <c r="AJ620" s="14" t="s">
        <v>207</v>
      </c>
      <c r="AK620" s="9">
        <v>5</v>
      </c>
      <c r="AL620" s="14" t="s">
        <v>207</v>
      </c>
      <c r="AM620" s="9">
        <v>5</v>
      </c>
      <c r="AN620" s="14" t="s">
        <v>207</v>
      </c>
      <c r="AO620" s="9">
        <v>5</v>
      </c>
      <c r="AP620" s="14" t="s">
        <v>207</v>
      </c>
      <c r="AQ620" s="9">
        <v>5</v>
      </c>
      <c r="AR620" s="14" t="s">
        <v>207</v>
      </c>
      <c r="AS620" s="9" t="s">
        <v>0</v>
      </c>
      <c r="AT620" s="9" t="s">
        <v>318</v>
      </c>
      <c r="AU620" s="9" t="s">
        <v>376</v>
      </c>
      <c r="AV620" s="9" t="s">
        <v>320</v>
      </c>
      <c r="AW620" s="9" t="s">
        <v>979</v>
      </c>
      <c r="AX620" s="9">
        <v>9010600000</v>
      </c>
      <c r="AY620" s="99">
        <v>452</v>
      </c>
      <c r="AZ620" s="12" t="s">
        <v>207</v>
      </c>
      <c r="BA620" s="99">
        <v>30</v>
      </c>
      <c r="BB620" s="12" t="s">
        <v>207</v>
      </c>
      <c r="BC620" s="99">
        <v>33</v>
      </c>
      <c r="BD620" s="12" t="s">
        <v>207</v>
      </c>
      <c r="BE620" s="99">
        <v>89</v>
      </c>
      <c r="BF620" s="12" t="s">
        <v>321</v>
      </c>
      <c r="BG620" s="654">
        <v>88.257000000000005</v>
      </c>
      <c r="BH620" s="12" t="s">
        <v>321</v>
      </c>
      <c r="BI620" s="99">
        <v>44</v>
      </c>
      <c r="BJ620" s="12" t="s">
        <v>321</v>
      </c>
      <c r="BK620" s="754">
        <v>0</v>
      </c>
      <c r="BL620" s="12" t="s">
        <v>321</v>
      </c>
      <c r="BM620" s="754">
        <v>0.38200000000000001</v>
      </c>
      <c r="BN620" s="12" t="s">
        <v>321</v>
      </c>
      <c r="BO620" s="754">
        <v>3</v>
      </c>
      <c r="BP620" s="12" t="s">
        <v>321</v>
      </c>
      <c r="BQ620" s="754">
        <v>0.02</v>
      </c>
      <c r="BR620" s="12" t="s">
        <v>321</v>
      </c>
      <c r="BS620" s="654">
        <v>40.854999999999997</v>
      </c>
      <c r="BT620" s="12" t="s">
        <v>321</v>
      </c>
      <c r="BU620" s="654">
        <v>44.256999999999998</v>
      </c>
      <c r="BV620" s="12" t="s">
        <v>321</v>
      </c>
      <c r="BW620" s="9">
        <v>0.46</v>
      </c>
      <c r="BX620" s="9" t="s">
        <v>322</v>
      </c>
      <c r="BY620" s="755">
        <v>178</v>
      </c>
      <c r="BZ620" s="9" t="s">
        <v>315</v>
      </c>
      <c r="CA620" s="755">
        <v>11.8</v>
      </c>
      <c r="CB620" s="9" t="s">
        <v>315</v>
      </c>
      <c r="CC620" s="755">
        <v>13</v>
      </c>
      <c r="CD620" s="9" t="s">
        <v>315</v>
      </c>
      <c r="CE620" s="755">
        <v>202.8</v>
      </c>
      <c r="CF620" s="9" t="s">
        <v>323</v>
      </c>
      <c r="CG620" s="755">
        <v>97</v>
      </c>
      <c r="CH620" s="9" t="s">
        <v>323</v>
      </c>
      <c r="CI620" s="9"/>
      <c r="CJ620" s="9"/>
      <c r="CK620" s="9"/>
    </row>
    <row r="621" spans="1:89" s="98" customFormat="1" x14ac:dyDescent="0.25">
      <c r="A621" s="99">
        <v>10101514</v>
      </c>
      <c r="B621" s="99"/>
      <c r="C621" s="772">
        <v>1269</v>
      </c>
      <c r="D621" s="807">
        <v>0.05</v>
      </c>
      <c r="E621" s="772">
        <f t="shared" si="32"/>
        <v>1332</v>
      </c>
      <c r="F621" s="778">
        <v>1.1000000000000001</v>
      </c>
      <c r="G621" s="774">
        <f t="shared" si="33"/>
        <v>1465</v>
      </c>
      <c r="H621" s="776"/>
      <c r="I621" s="758"/>
      <c r="J621" s="776"/>
      <c r="K621" s="786"/>
      <c r="L621" s="9" t="s">
        <v>308</v>
      </c>
      <c r="M621" s="9" t="s">
        <v>3699</v>
      </c>
      <c r="N621" s="9" t="s">
        <v>309</v>
      </c>
      <c r="O621" s="9" t="s">
        <v>310</v>
      </c>
      <c r="P621" s="9" t="s">
        <v>624</v>
      </c>
      <c r="Q621" s="9" t="s">
        <v>874</v>
      </c>
      <c r="R621" s="9" t="s">
        <v>876</v>
      </c>
      <c r="S621" s="9" t="s">
        <v>314</v>
      </c>
      <c r="T621" s="98" t="s">
        <v>210</v>
      </c>
      <c r="U621" s="99" t="s">
        <v>735</v>
      </c>
      <c r="V621" s="99" t="s">
        <v>207</v>
      </c>
      <c r="W621" s="99" t="s">
        <v>632</v>
      </c>
      <c r="X621" s="99" t="s">
        <v>207</v>
      </c>
      <c r="Y621" s="99">
        <v>117</v>
      </c>
      <c r="Z621" s="99" t="s">
        <v>207</v>
      </c>
      <c r="AA621" s="631" t="s">
        <v>202</v>
      </c>
      <c r="AB621" s="99" t="s">
        <v>207</v>
      </c>
      <c r="AC621" s="9">
        <v>218</v>
      </c>
      <c r="AD621" s="9" t="s">
        <v>207</v>
      </c>
      <c r="AE621" s="9">
        <v>86</v>
      </c>
      <c r="AF621" s="9" t="s">
        <v>315</v>
      </c>
      <c r="AG621" s="14" t="s">
        <v>316</v>
      </c>
      <c r="AH621" s="14" t="s">
        <v>207</v>
      </c>
      <c r="AI621" s="14" t="s">
        <v>317</v>
      </c>
      <c r="AJ621" s="14" t="s">
        <v>207</v>
      </c>
      <c r="AK621" s="9">
        <v>5</v>
      </c>
      <c r="AL621" s="14" t="s">
        <v>207</v>
      </c>
      <c r="AM621" s="9">
        <v>5</v>
      </c>
      <c r="AN621" s="14" t="s">
        <v>207</v>
      </c>
      <c r="AO621" s="9">
        <v>5</v>
      </c>
      <c r="AP621" s="14" t="s">
        <v>207</v>
      </c>
      <c r="AQ621" s="9">
        <v>5</v>
      </c>
      <c r="AR621" s="14" t="s">
        <v>207</v>
      </c>
      <c r="AS621" s="9" t="s">
        <v>0</v>
      </c>
      <c r="AT621" s="9" t="s">
        <v>318</v>
      </c>
      <c r="AU621" s="9" t="s">
        <v>376</v>
      </c>
      <c r="AV621" s="9" t="s">
        <v>320</v>
      </c>
      <c r="AW621" s="9" t="s">
        <v>980</v>
      </c>
      <c r="AX621" s="9">
        <v>9010600000</v>
      </c>
      <c r="AY621" s="99">
        <v>250</v>
      </c>
      <c r="AZ621" s="12" t="s">
        <v>207</v>
      </c>
      <c r="BA621" s="99">
        <v>23</v>
      </c>
      <c r="BB621" s="12" t="s">
        <v>207</v>
      </c>
      <c r="BC621" s="99">
        <v>21</v>
      </c>
      <c r="BD621" s="12" t="s">
        <v>207</v>
      </c>
      <c r="BE621" s="99">
        <v>28</v>
      </c>
      <c r="BF621" s="12" t="s">
        <v>321</v>
      </c>
      <c r="BG621" s="654">
        <v>27.369</v>
      </c>
      <c r="BH621" s="12" t="s">
        <v>321</v>
      </c>
      <c r="BI621" s="99">
        <v>21</v>
      </c>
      <c r="BJ621" s="12" t="s">
        <v>321</v>
      </c>
      <c r="BK621" s="754">
        <v>0</v>
      </c>
      <c r="BL621" s="12" t="s">
        <v>321</v>
      </c>
      <c r="BM621" s="754">
        <v>0.129</v>
      </c>
      <c r="BN621" s="12" t="s">
        <v>321</v>
      </c>
      <c r="BO621" s="754">
        <v>6.24</v>
      </c>
      <c r="BP621" s="12" t="s">
        <v>321</v>
      </c>
      <c r="BQ621" s="754">
        <v>0</v>
      </c>
      <c r="BR621" s="12" t="s">
        <v>321</v>
      </c>
      <c r="BS621" s="654">
        <v>0</v>
      </c>
      <c r="BT621" s="12" t="s">
        <v>321</v>
      </c>
      <c r="BU621" s="654">
        <v>6.3689999999999998</v>
      </c>
      <c r="BV621" s="12" t="s">
        <v>321</v>
      </c>
      <c r="BW621" s="9">
        <v>0.12</v>
      </c>
      <c r="BX621" s="9" t="s">
        <v>322</v>
      </c>
      <c r="BY621" s="755">
        <v>98.4</v>
      </c>
      <c r="BZ621" s="9" t="s">
        <v>315</v>
      </c>
      <c r="CA621" s="755">
        <v>9.1</v>
      </c>
      <c r="CB621" s="9" t="s">
        <v>315</v>
      </c>
      <c r="CC621" s="755">
        <v>8.3000000000000007</v>
      </c>
      <c r="CD621" s="9" t="s">
        <v>315</v>
      </c>
      <c r="CE621" s="755">
        <v>59.5</v>
      </c>
      <c r="CF621" s="9" t="s">
        <v>323</v>
      </c>
      <c r="CG621" s="755">
        <v>46.3</v>
      </c>
      <c r="CH621" s="9" t="s">
        <v>323</v>
      </c>
      <c r="CI621" s="9"/>
      <c r="CJ621" s="9"/>
      <c r="CK621" s="9"/>
    </row>
    <row r="622" spans="1:89" s="98" customFormat="1" x14ac:dyDescent="0.25">
      <c r="A622" s="99">
        <v>10101515</v>
      </c>
      <c r="B622" s="99"/>
      <c r="C622" s="772">
        <v>1400</v>
      </c>
      <c r="D622" s="807">
        <v>0.05</v>
      </c>
      <c r="E622" s="772">
        <f t="shared" si="32"/>
        <v>1470</v>
      </c>
      <c r="F622" s="778">
        <v>1.1000000000000001</v>
      </c>
      <c r="G622" s="774">
        <f t="shared" si="33"/>
        <v>1617</v>
      </c>
      <c r="H622" s="776"/>
      <c r="I622" s="758"/>
      <c r="J622" s="776"/>
      <c r="K622" s="786"/>
      <c r="L622" s="9" t="s">
        <v>308</v>
      </c>
      <c r="M622" s="9" t="s">
        <v>3700</v>
      </c>
      <c r="N622" s="9" t="s">
        <v>309</v>
      </c>
      <c r="O622" s="9" t="s">
        <v>310</v>
      </c>
      <c r="P622" s="9" t="s">
        <v>624</v>
      </c>
      <c r="Q622" s="9" t="s">
        <v>874</v>
      </c>
      <c r="R622" s="9" t="s">
        <v>876</v>
      </c>
      <c r="S622" s="9" t="s">
        <v>314</v>
      </c>
      <c r="T622" s="98" t="s">
        <v>210</v>
      </c>
      <c r="U622" s="99" t="s">
        <v>736</v>
      </c>
      <c r="V622" s="99" t="s">
        <v>207</v>
      </c>
      <c r="W622" s="99" t="s">
        <v>634</v>
      </c>
      <c r="X622" s="99" t="s">
        <v>207</v>
      </c>
      <c r="Y622" s="99">
        <v>128</v>
      </c>
      <c r="Z622" s="99" t="s">
        <v>207</v>
      </c>
      <c r="AA622" s="631" t="s">
        <v>574</v>
      </c>
      <c r="AB622" s="99" t="s">
        <v>207</v>
      </c>
      <c r="AC622" s="9">
        <v>241</v>
      </c>
      <c r="AD622" s="9" t="s">
        <v>207</v>
      </c>
      <c r="AE622" s="9">
        <v>95</v>
      </c>
      <c r="AF622" s="9" t="s">
        <v>315</v>
      </c>
      <c r="AG622" s="14" t="s">
        <v>324</v>
      </c>
      <c r="AH622" s="14" t="s">
        <v>207</v>
      </c>
      <c r="AI622" s="14" t="s">
        <v>325</v>
      </c>
      <c r="AJ622" s="14" t="s">
        <v>207</v>
      </c>
      <c r="AK622" s="9">
        <v>5</v>
      </c>
      <c r="AL622" s="14" t="s">
        <v>207</v>
      </c>
      <c r="AM622" s="9">
        <v>5</v>
      </c>
      <c r="AN622" s="14" t="s">
        <v>207</v>
      </c>
      <c r="AO622" s="9">
        <v>5</v>
      </c>
      <c r="AP622" s="14" t="s">
        <v>207</v>
      </c>
      <c r="AQ622" s="9">
        <v>5</v>
      </c>
      <c r="AR622" s="14" t="s">
        <v>207</v>
      </c>
      <c r="AS622" s="9" t="s">
        <v>0</v>
      </c>
      <c r="AT622" s="9" t="s">
        <v>318</v>
      </c>
      <c r="AU622" s="9" t="s">
        <v>376</v>
      </c>
      <c r="AV622" s="9" t="s">
        <v>320</v>
      </c>
      <c r="AW622" s="9" t="s">
        <v>981</v>
      </c>
      <c r="AX622" s="9">
        <v>9010600000</v>
      </c>
      <c r="AY622" s="99">
        <v>270</v>
      </c>
      <c r="AZ622" s="12" t="s">
        <v>207</v>
      </c>
      <c r="BA622" s="99">
        <v>23</v>
      </c>
      <c r="BB622" s="12" t="s">
        <v>207</v>
      </c>
      <c r="BC622" s="99">
        <v>21</v>
      </c>
      <c r="BD622" s="12" t="s">
        <v>207</v>
      </c>
      <c r="BE622" s="99">
        <v>31</v>
      </c>
      <c r="BF622" s="12" t="s">
        <v>321</v>
      </c>
      <c r="BG622" s="654">
        <v>30.841000000000001</v>
      </c>
      <c r="BH622" s="12" t="s">
        <v>321</v>
      </c>
      <c r="BI622" s="99">
        <v>23</v>
      </c>
      <c r="BJ622" s="12" t="s">
        <v>321</v>
      </c>
      <c r="BK622" s="754">
        <v>0</v>
      </c>
      <c r="BL622" s="12" t="s">
        <v>321</v>
      </c>
      <c r="BM622" s="754">
        <v>0.129</v>
      </c>
      <c r="BN622" s="12" t="s">
        <v>321</v>
      </c>
      <c r="BO622" s="754">
        <v>7.7119999999999997</v>
      </c>
      <c r="BP622" s="12" t="s">
        <v>321</v>
      </c>
      <c r="BQ622" s="754">
        <v>0</v>
      </c>
      <c r="BR622" s="12" t="s">
        <v>321</v>
      </c>
      <c r="BS622" s="654">
        <v>0</v>
      </c>
      <c r="BT622" s="12" t="s">
        <v>321</v>
      </c>
      <c r="BU622" s="654">
        <v>7.8410000000000002</v>
      </c>
      <c r="BV622" s="12" t="s">
        <v>321</v>
      </c>
      <c r="BW622" s="9">
        <v>0.13</v>
      </c>
      <c r="BX622" s="9" t="s">
        <v>322</v>
      </c>
      <c r="BY622" s="755">
        <v>106.3</v>
      </c>
      <c r="BZ622" s="9" t="s">
        <v>315</v>
      </c>
      <c r="CA622" s="755">
        <v>9.1</v>
      </c>
      <c r="CB622" s="9" t="s">
        <v>315</v>
      </c>
      <c r="CC622" s="755">
        <v>8.3000000000000007</v>
      </c>
      <c r="CD622" s="9" t="s">
        <v>315</v>
      </c>
      <c r="CE622" s="755">
        <v>63.9</v>
      </c>
      <c r="CF622" s="9" t="s">
        <v>323</v>
      </c>
      <c r="CG622" s="755">
        <v>50.7</v>
      </c>
      <c r="CH622" s="9" t="s">
        <v>323</v>
      </c>
      <c r="CI622" s="9"/>
      <c r="CJ622" s="9"/>
      <c r="CK622" s="9"/>
    </row>
    <row r="623" spans="1:89" s="98" customFormat="1" x14ac:dyDescent="0.25">
      <c r="A623" s="99">
        <v>10101516</v>
      </c>
      <c r="B623" s="99"/>
      <c r="C623" s="772">
        <v>1547</v>
      </c>
      <c r="D623" s="807">
        <v>0.05</v>
      </c>
      <c r="E623" s="772">
        <f t="shared" si="32"/>
        <v>1624</v>
      </c>
      <c r="F623" s="778">
        <v>1.1000000000000001</v>
      </c>
      <c r="G623" s="774">
        <f t="shared" si="33"/>
        <v>1786</v>
      </c>
      <c r="H623" s="776"/>
      <c r="I623" s="758"/>
      <c r="J623" s="776"/>
      <c r="K623" s="786"/>
      <c r="L623" s="9" t="s">
        <v>308</v>
      </c>
      <c r="M623" s="9" t="s">
        <v>3701</v>
      </c>
      <c r="N623" s="9" t="s">
        <v>309</v>
      </c>
      <c r="O623" s="9" t="s">
        <v>310</v>
      </c>
      <c r="P623" s="9" t="s">
        <v>624</v>
      </c>
      <c r="Q623" s="9" t="s">
        <v>874</v>
      </c>
      <c r="R623" s="9" t="s">
        <v>876</v>
      </c>
      <c r="S623" s="9" t="s">
        <v>314</v>
      </c>
      <c r="T623" s="98" t="s">
        <v>210</v>
      </c>
      <c r="U623" s="99" t="s">
        <v>737</v>
      </c>
      <c r="V623" s="99" t="s">
        <v>207</v>
      </c>
      <c r="W623" s="99" t="s">
        <v>636</v>
      </c>
      <c r="X623" s="99" t="s">
        <v>207</v>
      </c>
      <c r="Y623" s="99">
        <v>139</v>
      </c>
      <c r="Z623" s="99" t="s">
        <v>207</v>
      </c>
      <c r="AA623" s="631" t="s">
        <v>575</v>
      </c>
      <c r="AB623" s="99" t="s">
        <v>207</v>
      </c>
      <c r="AC623" s="9">
        <v>264</v>
      </c>
      <c r="AD623" s="9" t="s">
        <v>207</v>
      </c>
      <c r="AE623" s="9">
        <v>104</v>
      </c>
      <c r="AF623" s="9" t="s">
        <v>315</v>
      </c>
      <c r="AG623" s="14" t="s">
        <v>326</v>
      </c>
      <c r="AH623" s="14" t="s">
        <v>207</v>
      </c>
      <c r="AI623" s="14" t="s">
        <v>327</v>
      </c>
      <c r="AJ623" s="14" t="s">
        <v>207</v>
      </c>
      <c r="AK623" s="9">
        <v>5</v>
      </c>
      <c r="AL623" s="14" t="s">
        <v>207</v>
      </c>
      <c r="AM623" s="9">
        <v>5</v>
      </c>
      <c r="AN623" s="14" t="s">
        <v>207</v>
      </c>
      <c r="AO623" s="9">
        <v>5</v>
      </c>
      <c r="AP623" s="14" t="s">
        <v>207</v>
      </c>
      <c r="AQ623" s="9">
        <v>5</v>
      </c>
      <c r="AR623" s="14" t="s">
        <v>207</v>
      </c>
      <c r="AS623" s="9" t="s">
        <v>0</v>
      </c>
      <c r="AT623" s="9" t="s">
        <v>318</v>
      </c>
      <c r="AU623" s="9" t="s">
        <v>376</v>
      </c>
      <c r="AV623" s="9" t="s">
        <v>320</v>
      </c>
      <c r="AW623" s="9" t="s">
        <v>982</v>
      </c>
      <c r="AX623" s="9">
        <v>9010600000</v>
      </c>
      <c r="AY623" s="99">
        <v>290</v>
      </c>
      <c r="AZ623" s="12" t="s">
        <v>207</v>
      </c>
      <c r="BA623" s="99">
        <v>23</v>
      </c>
      <c r="BB623" s="12" t="s">
        <v>207</v>
      </c>
      <c r="BC623" s="99">
        <v>21</v>
      </c>
      <c r="BD623" s="12" t="s">
        <v>207</v>
      </c>
      <c r="BE623" s="99">
        <v>34</v>
      </c>
      <c r="BF623" s="12" t="s">
        <v>321</v>
      </c>
      <c r="BG623" s="654">
        <v>33.552999999999997</v>
      </c>
      <c r="BH623" s="12" t="s">
        <v>321</v>
      </c>
      <c r="BI623" s="99">
        <v>25</v>
      </c>
      <c r="BJ623" s="12" t="s">
        <v>321</v>
      </c>
      <c r="BK623" s="754">
        <v>0</v>
      </c>
      <c r="BL623" s="12" t="s">
        <v>321</v>
      </c>
      <c r="BM623" s="754">
        <v>0.129</v>
      </c>
      <c r="BN623" s="12" t="s">
        <v>321</v>
      </c>
      <c r="BO623" s="754">
        <v>8.4239999999999995</v>
      </c>
      <c r="BP623" s="12" t="s">
        <v>321</v>
      </c>
      <c r="BQ623" s="754">
        <v>0</v>
      </c>
      <c r="BR623" s="12" t="s">
        <v>321</v>
      </c>
      <c r="BS623" s="654">
        <v>0</v>
      </c>
      <c r="BT623" s="12" t="s">
        <v>321</v>
      </c>
      <c r="BU623" s="654">
        <v>8.5530000000000008</v>
      </c>
      <c r="BV623" s="12" t="s">
        <v>321</v>
      </c>
      <c r="BW623" s="9">
        <v>0.14000000000000001</v>
      </c>
      <c r="BX623" s="9" t="s">
        <v>322</v>
      </c>
      <c r="BY623" s="755">
        <v>114.2</v>
      </c>
      <c r="BZ623" s="9" t="s">
        <v>315</v>
      </c>
      <c r="CA623" s="755">
        <v>9.1</v>
      </c>
      <c r="CB623" s="9" t="s">
        <v>315</v>
      </c>
      <c r="CC623" s="755">
        <v>8.3000000000000007</v>
      </c>
      <c r="CD623" s="9" t="s">
        <v>315</v>
      </c>
      <c r="CE623" s="755">
        <v>70.5</v>
      </c>
      <c r="CF623" s="9" t="s">
        <v>323</v>
      </c>
      <c r="CG623" s="755">
        <v>55.1</v>
      </c>
      <c r="CH623" s="9" t="s">
        <v>323</v>
      </c>
      <c r="CI623" s="9"/>
      <c r="CJ623" s="9"/>
      <c r="CK623" s="9"/>
    </row>
    <row r="624" spans="1:89" s="98" customFormat="1" x14ac:dyDescent="0.25">
      <c r="A624" s="99">
        <v>10101194</v>
      </c>
      <c r="B624" s="99"/>
      <c r="C624" s="772">
        <v>1712</v>
      </c>
      <c r="D624" s="807">
        <v>0.05</v>
      </c>
      <c r="E624" s="772">
        <f t="shared" si="32"/>
        <v>1798</v>
      </c>
      <c r="F624" s="778">
        <v>1.1000000000000001</v>
      </c>
      <c r="G624" s="774">
        <f t="shared" si="33"/>
        <v>1978</v>
      </c>
      <c r="H624" s="776"/>
      <c r="I624" s="758"/>
      <c r="J624" s="776"/>
      <c r="K624" s="786"/>
      <c r="L624" s="9" t="s">
        <v>308</v>
      </c>
      <c r="M624" s="9" t="s">
        <v>3702</v>
      </c>
      <c r="N624" s="9" t="s">
        <v>309</v>
      </c>
      <c r="O624" s="9" t="s">
        <v>310</v>
      </c>
      <c r="P624" s="9" t="s">
        <v>624</v>
      </c>
      <c r="Q624" s="9" t="s">
        <v>874</v>
      </c>
      <c r="R624" s="9" t="s">
        <v>876</v>
      </c>
      <c r="S624" s="9" t="s">
        <v>314</v>
      </c>
      <c r="T624" s="98" t="s">
        <v>210</v>
      </c>
      <c r="U624" s="99">
        <v>141</v>
      </c>
      <c r="V624" s="99" t="s">
        <v>207</v>
      </c>
      <c r="W624" s="99">
        <v>250</v>
      </c>
      <c r="X624" s="99" t="s">
        <v>207</v>
      </c>
      <c r="Y624" s="99">
        <v>151</v>
      </c>
      <c r="Z624" s="99" t="s">
        <v>207</v>
      </c>
      <c r="AA624" s="631" t="s">
        <v>576</v>
      </c>
      <c r="AB624" s="99" t="s">
        <v>207</v>
      </c>
      <c r="AC624" s="9">
        <v>287</v>
      </c>
      <c r="AD624" s="9" t="s">
        <v>207</v>
      </c>
      <c r="AE624" s="9">
        <v>113</v>
      </c>
      <c r="AF624" s="9" t="s">
        <v>315</v>
      </c>
      <c r="AG624" s="14" t="s">
        <v>328</v>
      </c>
      <c r="AH624" s="14" t="s">
        <v>207</v>
      </c>
      <c r="AI624" s="14" t="s">
        <v>329</v>
      </c>
      <c r="AJ624" s="14" t="s">
        <v>207</v>
      </c>
      <c r="AK624" s="9">
        <v>5</v>
      </c>
      <c r="AL624" s="14" t="s">
        <v>207</v>
      </c>
      <c r="AM624" s="9">
        <v>5</v>
      </c>
      <c r="AN624" s="14" t="s">
        <v>207</v>
      </c>
      <c r="AO624" s="9">
        <v>5</v>
      </c>
      <c r="AP624" s="14" t="s">
        <v>207</v>
      </c>
      <c r="AQ624" s="9">
        <v>5</v>
      </c>
      <c r="AR624" s="14" t="s">
        <v>207</v>
      </c>
      <c r="AS624" s="9" t="s">
        <v>0</v>
      </c>
      <c r="AT624" s="9" t="s">
        <v>318</v>
      </c>
      <c r="AU624" s="9" t="s">
        <v>376</v>
      </c>
      <c r="AV624" s="9" t="s">
        <v>320</v>
      </c>
      <c r="AW624" s="9" t="s">
        <v>983</v>
      </c>
      <c r="AX624" s="9">
        <v>9010600000</v>
      </c>
      <c r="AY624" s="99">
        <v>310</v>
      </c>
      <c r="AZ624" s="12" t="s">
        <v>207</v>
      </c>
      <c r="BA624" s="99">
        <v>23</v>
      </c>
      <c r="BB624" s="12" t="s">
        <v>207</v>
      </c>
      <c r="BC624" s="99">
        <v>21</v>
      </c>
      <c r="BD624" s="12" t="s">
        <v>207</v>
      </c>
      <c r="BE624" s="99">
        <v>36</v>
      </c>
      <c r="BF624" s="12" t="s">
        <v>321</v>
      </c>
      <c r="BG624" s="654">
        <v>35.643999999999998</v>
      </c>
      <c r="BH624" s="12" t="s">
        <v>321</v>
      </c>
      <c r="BI624" s="99">
        <v>26</v>
      </c>
      <c r="BJ624" s="12" t="s">
        <v>321</v>
      </c>
      <c r="BK624" s="754">
        <v>0</v>
      </c>
      <c r="BL624" s="12" t="s">
        <v>321</v>
      </c>
      <c r="BM624" s="754">
        <v>0.14799999999999999</v>
      </c>
      <c r="BN624" s="12" t="s">
        <v>321</v>
      </c>
      <c r="BO624" s="754">
        <v>9.4960000000000004</v>
      </c>
      <c r="BP624" s="12" t="s">
        <v>321</v>
      </c>
      <c r="BQ624" s="754">
        <v>0</v>
      </c>
      <c r="BR624" s="12" t="s">
        <v>321</v>
      </c>
      <c r="BS624" s="654">
        <v>0</v>
      </c>
      <c r="BT624" s="12" t="s">
        <v>321</v>
      </c>
      <c r="BU624" s="654">
        <v>9.6440000000000001</v>
      </c>
      <c r="BV624" s="12" t="s">
        <v>321</v>
      </c>
      <c r="BW624" s="9">
        <v>0.15</v>
      </c>
      <c r="BX624" s="9" t="s">
        <v>322</v>
      </c>
      <c r="BY624" s="755">
        <v>122</v>
      </c>
      <c r="BZ624" s="9" t="s">
        <v>315</v>
      </c>
      <c r="CA624" s="755">
        <v>9.1</v>
      </c>
      <c r="CB624" s="9" t="s">
        <v>315</v>
      </c>
      <c r="CC624" s="755">
        <v>8.3000000000000007</v>
      </c>
      <c r="CD624" s="9" t="s">
        <v>315</v>
      </c>
      <c r="CE624" s="755">
        <v>72.8</v>
      </c>
      <c r="CF624" s="9" t="s">
        <v>323</v>
      </c>
      <c r="CG624" s="755">
        <v>57.3</v>
      </c>
      <c r="CH624" s="9" t="s">
        <v>323</v>
      </c>
      <c r="CI624" s="9"/>
      <c r="CJ624" s="9"/>
      <c r="CK624" s="9"/>
    </row>
    <row r="625" spans="1:89" s="98" customFormat="1" x14ac:dyDescent="0.25">
      <c r="A625" s="99">
        <v>10101517</v>
      </c>
      <c r="B625" s="99"/>
      <c r="C625" s="772">
        <v>1895</v>
      </c>
      <c r="D625" s="807">
        <v>0.05</v>
      </c>
      <c r="E625" s="772">
        <f t="shared" si="32"/>
        <v>1990</v>
      </c>
      <c r="F625" s="778">
        <v>1.1000000000000001</v>
      </c>
      <c r="G625" s="774">
        <f t="shared" si="33"/>
        <v>2189</v>
      </c>
      <c r="H625" s="776"/>
      <c r="I625" s="758"/>
      <c r="J625" s="776"/>
      <c r="K625" s="786"/>
      <c r="L625" s="9" t="s">
        <v>308</v>
      </c>
      <c r="M625" s="9" t="s">
        <v>3703</v>
      </c>
      <c r="N625" s="9" t="s">
        <v>309</v>
      </c>
      <c r="O625" s="9" t="s">
        <v>310</v>
      </c>
      <c r="P625" s="9" t="s">
        <v>624</v>
      </c>
      <c r="Q625" s="9" t="s">
        <v>874</v>
      </c>
      <c r="R625" s="9" t="s">
        <v>876</v>
      </c>
      <c r="S625" s="9" t="s">
        <v>314</v>
      </c>
      <c r="T625" s="98" t="s">
        <v>210</v>
      </c>
      <c r="U625" s="99" t="s">
        <v>738</v>
      </c>
      <c r="V625" s="99" t="s">
        <v>207</v>
      </c>
      <c r="W625" s="99" t="s">
        <v>638</v>
      </c>
      <c r="X625" s="99" t="s">
        <v>207</v>
      </c>
      <c r="Y625" s="99">
        <v>162</v>
      </c>
      <c r="Z625" s="99" t="s">
        <v>207</v>
      </c>
      <c r="AA625" s="631" t="s">
        <v>577</v>
      </c>
      <c r="AB625" s="99" t="s">
        <v>207</v>
      </c>
      <c r="AC625" s="9">
        <v>310</v>
      </c>
      <c r="AD625" s="9" t="s">
        <v>207</v>
      </c>
      <c r="AE625" s="9">
        <v>122</v>
      </c>
      <c r="AF625" s="9" t="s">
        <v>315</v>
      </c>
      <c r="AG625" s="14" t="s">
        <v>330</v>
      </c>
      <c r="AH625" s="14" t="s">
        <v>207</v>
      </c>
      <c r="AI625" s="14" t="s">
        <v>331</v>
      </c>
      <c r="AJ625" s="14" t="s">
        <v>207</v>
      </c>
      <c r="AK625" s="9">
        <v>5</v>
      </c>
      <c r="AL625" s="14" t="s">
        <v>207</v>
      </c>
      <c r="AM625" s="9">
        <v>5</v>
      </c>
      <c r="AN625" s="14" t="s">
        <v>207</v>
      </c>
      <c r="AO625" s="9">
        <v>5</v>
      </c>
      <c r="AP625" s="14" t="s">
        <v>207</v>
      </c>
      <c r="AQ625" s="9">
        <v>5</v>
      </c>
      <c r="AR625" s="14" t="s">
        <v>207</v>
      </c>
      <c r="AS625" s="9" t="s">
        <v>0</v>
      </c>
      <c r="AT625" s="9" t="s">
        <v>318</v>
      </c>
      <c r="AU625" s="9" t="s">
        <v>376</v>
      </c>
      <c r="AV625" s="9" t="s">
        <v>320</v>
      </c>
      <c r="AW625" s="9" t="s">
        <v>984</v>
      </c>
      <c r="AX625" s="9">
        <v>9010600000</v>
      </c>
      <c r="AY625" s="99">
        <v>330</v>
      </c>
      <c r="AZ625" s="12" t="s">
        <v>207</v>
      </c>
      <c r="BA625" s="99">
        <v>23</v>
      </c>
      <c r="BB625" s="12" t="s">
        <v>207</v>
      </c>
      <c r="BC625" s="99">
        <v>21</v>
      </c>
      <c r="BD625" s="12" t="s">
        <v>207</v>
      </c>
      <c r="BE625" s="99">
        <v>38</v>
      </c>
      <c r="BF625" s="12" t="s">
        <v>321</v>
      </c>
      <c r="BG625" s="654">
        <v>37.875999999999998</v>
      </c>
      <c r="BH625" s="12" t="s">
        <v>321</v>
      </c>
      <c r="BI625" s="99">
        <v>28</v>
      </c>
      <c r="BJ625" s="12" t="s">
        <v>321</v>
      </c>
      <c r="BK625" s="754">
        <v>0</v>
      </c>
      <c r="BL625" s="12" t="s">
        <v>321</v>
      </c>
      <c r="BM625" s="754">
        <v>0.14799999999999999</v>
      </c>
      <c r="BN625" s="12" t="s">
        <v>321</v>
      </c>
      <c r="BO625" s="754">
        <v>9.7279999999999998</v>
      </c>
      <c r="BP625" s="12" t="s">
        <v>321</v>
      </c>
      <c r="BQ625" s="754">
        <v>0</v>
      </c>
      <c r="BR625" s="12" t="s">
        <v>321</v>
      </c>
      <c r="BS625" s="654">
        <v>0</v>
      </c>
      <c r="BT625" s="12" t="s">
        <v>321</v>
      </c>
      <c r="BU625" s="654">
        <v>9.8759999999999994</v>
      </c>
      <c r="BV625" s="12" t="s">
        <v>321</v>
      </c>
      <c r="BW625" s="9">
        <v>0.16</v>
      </c>
      <c r="BX625" s="9" t="s">
        <v>322</v>
      </c>
      <c r="BY625" s="755">
        <v>129.9</v>
      </c>
      <c r="BZ625" s="9" t="s">
        <v>315</v>
      </c>
      <c r="CA625" s="755">
        <v>9.1</v>
      </c>
      <c r="CB625" s="9" t="s">
        <v>315</v>
      </c>
      <c r="CC625" s="755">
        <v>8.3000000000000007</v>
      </c>
      <c r="CD625" s="9" t="s">
        <v>315</v>
      </c>
      <c r="CE625" s="755">
        <v>79.400000000000006</v>
      </c>
      <c r="CF625" s="9" t="s">
        <v>323</v>
      </c>
      <c r="CG625" s="755">
        <v>61.7</v>
      </c>
      <c r="CH625" s="9" t="s">
        <v>323</v>
      </c>
      <c r="CI625" s="9"/>
      <c r="CJ625" s="9"/>
      <c r="CK625" s="9"/>
    </row>
    <row r="626" spans="1:89" s="98" customFormat="1" x14ac:dyDescent="0.25">
      <c r="A626" s="99">
        <v>10101518</v>
      </c>
      <c r="B626" s="99"/>
      <c r="C626" s="772">
        <v>2096</v>
      </c>
      <c r="D626" s="807">
        <v>0.05</v>
      </c>
      <c r="E626" s="772">
        <f t="shared" si="32"/>
        <v>2201</v>
      </c>
      <c r="F626" s="778">
        <v>1.1000000000000001</v>
      </c>
      <c r="G626" s="774">
        <f t="shared" si="33"/>
        <v>2421</v>
      </c>
      <c r="H626" s="776"/>
      <c r="I626" s="758"/>
      <c r="J626" s="776"/>
      <c r="K626" s="786"/>
      <c r="L626" s="9" t="s">
        <v>308</v>
      </c>
      <c r="M626" s="9" t="s">
        <v>3704</v>
      </c>
      <c r="N626" s="9" t="s">
        <v>309</v>
      </c>
      <c r="O626" s="9" t="s">
        <v>310</v>
      </c>
      <c r="P626" s="9" t="s">
        <v>624</v>
      </c>
      <c r="Q626" s="9" t="s">
        <v>874</v>
      </c>
      <c r="R626" s="9" t="s">
        <v>876</v>
      </c>
      <c r="S626" s="9" t="s">
        <v>314</v>
      </c>
      <c r="T626" s="98" t="s">
        <v>210</v>
      </c>
      <c r="U626" s="99" t="s">
        <v>739</v>
      </c>
      <c r="V626" s="99" t="s">
        <v>207</v>
      </c>
      <c r="W626" s="99" t="s">
        <v>640</v>
      </c>
      <c r="X626" s="99" t="s">
        <v>207</v>
      </c>
      <c r="Y626" s="99">
        <v>173</v>
      </c>
      <c r="Z626" s="99" t="s">
        <v>207</v>
      </c>
      <c r="AA626" s="631" t="s">
        <v>578</v>
      </c>
      <c r="AB626" s="99" t="s">
        <v>207</v>
      </c>
      <c r="AC626" s="9">
        <v>333</v>
      </c>
      <c r="AD626" s="9" t="s">
        <v>207</v>
      </c>
      <c r="AE626" s="9">
        <v>131</v>
      </c>
      <c r="AF626" s="9" t="s">
        <v>315</v>
      </c>
      <c r="AG626" s="14" t="s">
        <v>332</v>
      </c>
      <c r="AH626" s="14" t="s">
        <v>207</v>
      </c>
      <c r="AI626" s="14" t="s">
        <v>333</v>
      </c>
      <c r="AJ626" s="14" t="s">
        <v>207</v>
      </c>
      <c r="AK626" s="9">
        <v>5</v>
      </c>
      <c r="AL626" s="14" t="s">
        <v>207</v>
      </c>
      <c r="AM626" s="9">
        <v>5</v>
      </c>
      <c r="AN626" s="14" t="s">
        <v>207</v>
      </c>
      <c r="AO626" s="9">
        <v>5</v>
      </c>
      <c r="AP626" s="14" t="s">
        <v>207</v>
      </c>
      <c r="AQ626" s="9">
        <v>5</v>
      </c>
      <c r="AR626" s="14" t="s">
        <v>207</v>
      </c>
      <c r="AS626" s="9" t="s">
        <v>0</v>
      </c>
      <c r="AT626" s="9" t="s">
        <v>318</v>
      </c>
      <c r="AU626" s="9" t="s">
        <v>376</v>
      </c>
      <c r="AV626" s="9" t="s">
        <v>320</v>
      </c>
      <c r="AW626" s="9" t="s">
        <v>985</v>
      </c>
      <c r="AX626" s="9">
        <v>9010600000</v>
      </c>
      <c r="AY626" s="99">
        <v>350</v>
      </c>
      <c r="AZ626" s="12" t="s">
        <v>207</v>
      </c>
      <c r="BA626" s="99">
        <v>23</v>
      </c>
      <c r="BB626" s="12" t="s">
        <v>207</v>
      </c>
      <c r="BC626" s="99">
        <v>21</v>
      </c>
      <c r="BD626" s="12" t="s">
        <v>207</v>
      </c>
      <c r="BE626" s="99">
        <v>39</v>
      </c>
      <c r="BF626" s="12" t="s">
        <v>321</v>
      </c>
      <c r="BG626" s="654">
        <v>38.667999999999999</v>
      </c>
      <c r="BH626" s="12" t="s">
        <v>321</v>
      </c>
      <c r="BI626" s="99">
        <v>30</v>
      </c>
      <c r="BJ626" s="12" t="s">
        <v>321</v>
      </c>
      <c r="BK626" s="754">
        <v>0</v>
      </c>
      <c r="BL626" s="12" t="s">
        <v>321</v>
      </c>
      <c r="BM626" s="754">
        <v>0.14799999999999999</v>
      </c>
      <c r="BN626" s="12" t="s">
        <v>321</v>
      </c>
      <c r="BO626" s="754">
        <v>8.52</v>
      </c>
      <c r="BP626" s="12" t="s">
        <v>321</v>
      </c>
      <c r="BQ626" s="754">
        <v>0</v>
      </c>
      <c r="BR626" s="12" t="s">
        <v>321</v>
      </c>
      <c r="BS626" s="654">
        <v>0</v>
      </c>
      <c r="BT626" s="12" t="s">
        <v>321</v>
      </c>
      <c r="BU626" s="654">
        <v>8.6679999999999993</v>
      </c>
      <c r="BV626" s="12" t="s">
        <v>321</v>
      </c>
      <c r="BW626" s="9">
        <v>0.17</v>
      </c>
      <c r="BX626" s="9" t="s">
        <v>322</v>
      </c>
      <c r="BY626" s="755">
        <v>137.80000000000001</v>
      </c>
      <c r="BZ626" s="9" t="s">
        <v>315</v>
      </c>
      <c r="CA626" s="755">
        <v>9.1</v>
      </c>
      <c r="CB626" s="9" t="s">
        <v>315</v>
      </c>
      <c r="CC626" s="755">
        <v>8.3000000000000007</v>
      </c>
      <c r="CD626" s="9" t="s">
        <v>315</v>
      </c>
      <c r="CE626" s="755">
        <v>83.8</v>
      </c>
      <c r="CF626" s="9" t="s">
        <v>323</v>
      </c>
      <c r="CG626" s="755">
        <v>66.099999999999994</v>
      </c>
      <c r="CH626" s="9" t="s">
        <v>323</v>
      </c>
      <c r="CI626" s="9"/>
      <c r="CJ626" s="9"/>
      <c r="CK626" s="9"/>
    </row>
    <row r="627" spans="1:89" s="98" customFormat="1" x14ac:dyDescent="0.25">
      <c r="A627" s="99">
        <v>10101519</v>
      </c>
      <c r="B627" s="99"/>
      <c r="C627" s="772">
        <v>2313</v>
      </c>
      <c r="D627" s="807">
        <v>0.05</v>
      </c>
      <c r="E627" s="772">
        <f t="shared" si="32"/>
        <v>2429</v>
      </c>
      <c r="F627" s="778">
        <v>1.1000000000000001</v>
      </c>
      <c r="G627" s="774">
        <f t="shared" si="33"/>
        <v>2672</v>
      </c>
      <c r="H627" s="776"/>
      <c r="I627" s="758"/>
      <c r="J627" s="776"/>
      <c r="K627" s="786"/>
      <c r="L627" s="9" t="s">
        <v>308</v>
      </c>
      <c r="M627" s="9" t="s">
        <v>3705</v>
      </c>
      <c r="N627" s="9" t="s">
        <v>309</v>
      </c>
      <c r="O627" s="9" t="s">
        <v>310</v>
      </c>
      <c r="P627" s="9" t="s">
        <v>624</v>
      </c>
      <c r="Q627" s="9" t="s">
        <v>874</v>
      </c>
      <c r="R627" s="9" t="s">
        <v>876</v>
      </c>
      <c r="S627" s="9" t="s">
        <v>314</v>
      </c>
      <c r="T627" s="98" t="s">
        <v>210</v>
      </c>
      <c r="U627" s="99" t="s">
        <v>740</v>
      </c>
      <c r="V627" s="99" t="s">
        <v>207</v>
      </c>
      <c r="W627" s="99" t="s">
        <v>642</v>
      </c>
      <c r="X627" s="99" t="s">
        <v>207</v>
      </c>
      <c r="Y627" s="99">
        <v>184</v>
      </c>
      <c r="Z627" s="99" t="s">
        <v>207</v>
      </c>
      <c r="AA627" s="631" t="s">
        <v>579</v>
      </c>
      <c r="AB627" s="99" t="s">
        <v>207</v>
      </c>
      <c r="AC627" s="9">
        <v>355</v>
      </c>
      <c r="AD627" s="9" t="s">
        <v>207</v>
      </c>
      <c r="AE627" s="9">
        <v>140</v>
      </c>
      <c r="AF627" s="9" t="s">
        <v>315</v>
      </c>
      <c r="AG627" s="14" t="s">
        <v>334</v>
      </c>
      <c r="AH627" s="14" t="s">
        <v>207</v>
      </c>
      <c r="AI627" s="14" t="s">
        <v>335</v>
      </c>
      <c r="AJ627" s="14" t="s">
        <v>207</v>
      </c>
      <c r="AK627" s="9">
        <v>5</v>
      </c>
      <c r="AL627" s="14" t="s">
        <v>207</v>
      </c>
      <c r="AM627" s="9">
        <v>5</v>
      </c>
      <c r="AN627" s="14" t="s">
        <v>207</v>
      </c>
      <c r="AO627" s="9">
        <v>5</v>
      </c>
      <c r="AP627" s="14" t="s">
        <v>207</v>
      </c>
      <c r="AQ627" s="9">
        <v>5</v>
      </c>
      <c r="AR627" s="14" t="s">
        <v>207</v>
      </c>
      <c r="AS627" s="9" t="s">
        <v>0</v>
      </c>
      <c r="AT627" s="9" t="s">
        <v>318</v>
      </c>
      <c r="AU627" s="9" t="s">
        <v>376</v>
      </c>
      <c r="AV627" s="9" t="s">
        <v>320</v>
      </c>
      <c r="AW627" s="9" t="s">
        <v>986</v>
      </c>
      <c r="AX627" s="9">
        <v>9010600000</v>
      </c>
      <c r="AY627" s="99">
        <v>370</v>
      </c>
      <c r="AZ627" s="12" t="s">
        <v>207</v>
      </c>
      <c r="BA627" s="99">
        <v>23</v>
      </c>
      <c r="BB627" s="12" t="s">
        <v>207</v>
      </c>
      <c r="BC627" s="99">
        <v>21</v>
      </c>
      <c r="BD627" s="12" t="s">
        <v>207</v>
      </c>
      <c r="BE627" s="99">
        <v>42</v>
      </c>
      <c r="BF627" s="12" t="s">
        <v>321</v>
      </c>
      <c r="BG627" s="654">
        <v>41.399000000000001</v>
      </c>
      <c r="BH627" s="12" t="s">
        <v>321</v>
      </c>
      <c r="BI627" s="99">
        <v>32</v>
      </c>
      <c r="BJ627" s="12" t="s">
        <v>321</v>
      </c>
      <c r="BK627" s="754">
        <v>0</v>
      </c>
      <c r="BL627" s="12" t="s">
        <v>321</v>
      </c>
      <c r="BM627" s="754">
        <v>0.16700000000000001</v>
      </c>
      <c r="BN627" s="12" t="s">
        <v>321</v>
      </c>
      <c r="BO627" s="754">
        <v>9.2319999999999993</v>
      </c>
      <c r="BP627" s="12" t="s">
        <v>321</v>
      </c>
      <c r="BQ627" s="754">
        <v>0</v>
      </c>
      <c r="BR627" s="12" t="s">
        <v>321</v>
      </c>
      <c r="BS627" s="654">
        <v>0</v>
      </c>
      <c r="BT627" s="12" t="s">
        <v>321</v>
      </c>
      <c r="BU627" s="654">
        <v>9.3989999999999991</v>
      </c>
      <c r="BV627" s="12" t="s">
        <v>321</v>
      </c>
      <c r="BW627" s="9">
        <v>0.18</v>
      </c>
      <c r="BX627" s="9" t="s">
        <v>322</v>
      </c>
      <c r="BY627" s="755">
        <v>145.69999999999999</v>
      </c>
      <c r="BZ627" s="9" t="s">
        <v>315</v>
      </c>
      <c r="CA627" s="755">
        <v>9.1</v>
      </c>
      <c r="CB627" s="9" t="s">
        <v>315</v>
      </c>
      <c r="CC627" s="755">
        <v>8.3000000000000007</v>
      </c>
      <c r="CD627" s="9" t="s">
        <v>315</v>
      </c>
      <c r="CE627" s="755">
        <v>88.2</v>
      </c>
      <c r="CF627" s="9" t="s">
        <v>323</v>
      </c>
      <c r="CG627" s="755">
        <v>70.5</v>
      </c>
      <c r="CH627" s="9" t="s">
        <v>323</v>
      </c>
      <c r="CI627" s="9"/>
      <c r="CJ627" s="9"/>
      <c r="CK627" s="9"/>
    </row>
    <row r="628" spans="1:89" s="98" customFormat="1" x14ac:dyDescent="0.25">
      <c r="A628" s="99">
        <v>10101520</v>
      </c>
      <c r="B628" s="99"/>
      <c r="C628" s="772">
        <v>2549</v>
      </c>
      <c r="D628" s="807">
        <v>0.05</v>
      </c>
      <c r="E628" s="772">
        <f t="shared" si="32"/>
        <v>2676</v>
      </c>
      <c r="F628" s="778">
        <v>1.1000000000000001</v>
      </c>
      <c r="G628" s="774">
        <f t="shared" si="33"/>
        <v>2944</v>
      </c>
      <c r="H628" s="776"/>
      <c r="I628" s="758"/>
      <c r="J628" s="776"/>
      <c r="K628" s="786"/>
      <c r="L628" s="9" t="s">
        <v>308</v>
      </c>
      <c r="M628" s="9" t="s">
        <v>3706</v>
      </c>
      <c r="N628" s="9" t="s">
        <v>309</v>
      </c>
      <c r="O628" s="9" t="s">
        <v>310</v>
      </c>
      <c r="P628" s="9" t="s">
        <v>624</v>
      </c>
      <c r="Q628" s="9" t="s">
        <v>874</v>
      </c>
      <c r="R628" s="9" t="s">
        <v>876</v>
      </c>
      <c r="S628" s="9" t="s">
        <v>314</v>
      </c>
      <c r="T628" s="98" t="s">
        <v>210</v>
      </c>
      <c r="U628" s="99" t="s">
        <v>741</v>
      </c>
      <c r="V628" s="99" t="s">
        <v>207</v>
      </c>
      <c r="W628" s="99" t="s">
        <v>644</v>
      </c>
      <c r="X628" s="99" t="s">
        <v>207</v>
      </c>
      <c r="Y628" s="99">
        <v>196</v>
      </c>
      <c r="Z628" s="99" t="s">
        <v>207</v>
      </c>
      <c r="AA628" s="631" t="s">
        <v>580</v>
      </c>
      <c r="AB628" s="99" t="s">
        <v>207</v>
      </c>
      <c r="AC628" s="9">
        <v>379</v>
      </c>
      <c r="AD628" s="9" t="s">
        <v>207</v>
      </c>
      <c r="AE628" s="9">
        <v>149</v>
      </c>
      <c r="AF628" s="9" t="s">
        <v>315</v>
      </c>
      <c r="AG628" s="14" t="s">
        <v>336</v>
      </c>
      <c r="AH628" s="14" t="s">
        <v>207</v>
      </c>
      <c r="AI628" s="14" t="s">
        <v>337</v>
      </c>
      <c r="AJ628" s="14" t="s">
        <v>207</v>
      </c>
      <c r="AK628" s="9">
        <v>5</v>
      </c>
      <c r="AL628" s="14" t="s">
        <v>207</v>
      </c>
      <c r="AM628" s="9">
        <v>5</v>
      </c>
      <c r="AN628" s="14" t="s">
        <v>207</v>
      </c>
      <c r="AO628" s="9">
        <v>5</v>
      </c>
      <c r="AP628" s="14" t="s">
        <v>207</v>
      </c>
      <c r="AQ628" s="9">
        <v>5</v>
      </c>
      <c r="AR628" s="14" t="s">
        <v>207</v>
      </c>
      <c r="AS628" s="9" t="s">
        <v>0</v>
      </c>
      <c r="AT628" s="9" t="s">
        <v>318</v>
      </c>
      <c r="AU628" s="9" t="s">
        <v>376</v>
      </c>
      <c r="AV628" s="9" t="s">
        <v>320</v>
      </c>
      <c r="AW628" s="9" t="s">
        <v>987</v>
      </c>
      <c r="AX628" s="9">
        <v>9010600000</v>
      </c>
      <c r="AY628" s="99">
        <v>390</v>
      </c>
      <c r="AZ628" s="12" t="s">
        <v>207</v>
      </c>
      <c r="BA628" s="99">
        <v>23</v>
      </c>
      <c r="BB628" s="12" t="s">
        <v>207</v>
      </c>
      <c r="BC628" s="99">
        <v>21</v>
      </c>
      <c r="BD628" s="12" t="s">
        <v>207</v>
      </c>
      <c r="BE628" s="99">
        <v>44</v>
      </c>
      <c r="BF628" s="12" t="s">
        <v>321</v>
      </c>
      <c r="BG628" s="654">
        <v>43.631</v>
      </c>
      <c r="BH628" s="12" t="s">
        <v>321</v>
      </c>
      <c r="BI628" s="99">
        <v>34</v>
      </c>
      <c r="BJ628" s="12" t="s">
        <v>321</v>
      </c>
      <c r="BK628" s="754">
        <v>0</v>
      </c>
      <c r="BL628" s="12" t="s">
        <v>321</v>
      </c>
      <c r="BM628" s="754">
        <v>0.16700000000000001</v>
      </c>
      <c r="BN628" s="12" t="s">
        <v>321</v>
      </c>
      <c r="BO628" s="754">
        <v>9.4629999999999992</v>
      </c>
      <c r="BP628" s="12" t="s">
        <v>321</v>
      </c>
      <c r="BQ628" s="754">
        <v>0</v>
      </c>
      <c r="BR628" s="12" t="s">
        <v>321</v>
      </c>
      <c r="BS628" s="654">
        <v>0</v>
      </c>
      <c r="BT628" s="12" t="s">
        <v>321</v>
      </c>
      <c r="BU628" s="654">
        <v>9.6310000000000002</v>
      </c>
      <c r="BV628" s="12" t="s">
        <v>321</v>
      </c>
      <c r="BW628" s="9">
        <v>0.19</v>
      </c>
      <c r="BX628" s="9" t="s">
        <v>322</v>
      </c>
      <c r="BY628" s="755">
        <v>153.5</v>
      </c>
      <c r="BZ628" s="9" t="s">
        <v>315</v>
      </c>
      <c r="CA628" s="755">
        <v>9.1</v>
      </c>
      <c r="CB628" s="9" t="s">
        <v>315</v>
      </c>
      <c r="CC628" s="755">
        <v>8.3000000000000007</v>
      </c>
      <c r="CD628" s="9" t="s">
        <v>315</v>
      </c>
      <c r="CE628" s="755">
        <v>94.8</v>
      </c>
      <c r="CF628" s="9" t="s">
        <v>323</v>
      </c>
      <c r="CG628" s="755">
        <v>75</v>
      </c>
      <c r="CH628" s="9" t="s">
        <v>323</v>
      </c>
      <c r="CI628" s="9"/>
      <c r="CJ628" s="9"/>
      <c r="CK628" s="9"/>
    </row>
    <row r="629" spans="1:89" s="98" customFormat="1" x14ac:dyDescent="0.25">
      <c r="A629" s="99">
        <v>10101573</v>
      </c>
      <c r="B629" s="99"/>
      <c r="C629" s="772">
        <v>2805</v>
      </c>
      <c r="D629" s="807">
        <v>0.05</v>
      </c>
      <c r="E629" s="772">
        <f t="shared" si="32"/>
        <v>2945</v>
      </c>
      <c r="F629" s="778">
        <v>1.1000000000000001</v>
      </c>
      <c r="G629" s="774">
        <f t="shared" si="33"/>
        <v>3240</v>
      </c>
      <c r="H629" s="776"/>
      <c r="I629" s="758"/>
      <c r="J629" s="776"/>
      <c r="K629" s="786"/>
      <c r="L629" s="9" t="s">
        <v>308</v>
      </c>
      <c r="M629" s="9" t="s">
        <v>3707</v>
      </c>
      <c r="N629" s="9" t="s">
        <v>309</v>
      </c>
      <c r="O629" s="9" t="s">
        <v>310</v>
      </c>
      <c r="P629" s="9" t="s">
        <v>624</v>
      </c>
      <c r="Q629" s="9" t="s">
        <v>874</v>
      </c>
      <c r="R629" s="9" t="s">
        <v>876</v>
      </c>
      <c r="S629" s="9" t="s">
        <v>314</v>
      </c>
      <c r="T629" s="98" t="s">
        <v>210</v>
      </c>
      <c r="U629" s="99" t="s">
        <v>742</v>
      </c>
      <c r="V629" s="99" t="s">
        <v>207</v>
      </c>
      <c r="W629" s="99" t="s">
        <v>646</v>
      </c>
      <c r="X629" s="99" t="s">
        <v>207</v>
      </c>
      <c r="Y629" s="99">
        <v>207</v>
      </c>
      <c r="Z629" s="99" t="s">
        <v>207</v>
      </c>
      <c r="AA629" s="631" t="s">
        <v>581</v>
      </c>
      <c r="AB629" s="99" t="s">
        <v>207</v>
      </c>
      <c r="AC629" s="9">
        <v>402</v>
      </c>
      <c r="AD629" s="9" t="s">
        <v>207</v>
      </c>
      <c r="AE629" s="9">
        <v>158</v>
      </c>
      <c r="AF629" s="9" t="s">
        <v>315</v>
      </c>
      <c r="AG629" s="14" t="s">
        <v>338</v>
      </c>
      <c r="AH629" s="14" t="s">
        <v>207</v>
      </c>
      <c r="AI629" s="14" t="s">
        <v>339</v>
      </c>
      <c r="AJ629" s="14" t="s">
        <v>207</v>
      </c>
      <c r="AK629" s="9">
        <v>5</v>
      </c>
      <c r="AL629" s="14" t="s">
        <v>207</v>
      </c>
      <c r="AM629" s="9">
        <v>5</v>
      </c>
      <c r="AN629" s="14" t="s">
        <v>207</v>
      </c>
      <c r="AO629" s="9">
        <v>5</v>
      </c>
      <c r="AP629" s="14" t="s">
        <v>207</v>
      </c>
      <c r="AQ629" s="9">
        <v>5</v>
      </c>
      <c r="AR629" s="14" t="s">
        <v>207</v>
      </c>
      <c r="AS629" s="9" t="s">
        <v>0</v>
      </c>
      <c r="AT629" s="9" t="s">
        <v>318</v>
      </c>
      <c r="AU629" s="9" t="s">
        <v>376</v>
      </c>
      <c r="AV629" s="9" t="s">
        <v>320</v>
      </c>
      <c r="AW629" s="9" t="s">
        <v>988</v>
      </c>
      <c r="AX629" s="9">
        <v>9010600000</v>
      </c>
      <c r="AY629" s="99">
        <v>419</v>
      </c>
      <c r="AZ629" s="12" t="s">
        <v>207</v>
      </c>
      <c r="BA629" s="99">
        <v>30</v>
      </c>
      <c r="BB629" s="12" t="s">
        <v>207</v>
      </c>
      <c r="BC629" s="99">
        <v>33</v>
      </c>
      <c r="BD629" s="12" t="s">
        <v>207</v>
      </c>
      <c r="BE629" s="99">
        <v>80</v>
      </c>
      <c r="BF629" s="12" t="s">
        <v>321</v>
      </c>
      <c r="BG629" s="654">
        <v>79.88</v>
      </c>
      <c r="BH629" s="12" t="s">
        <v>321</v>
      </c>
      <c r="BI629" s="99">
        <v>39</v>
      </c>
      <c r="BJ629" s="12" t="s">
        <v>321</v>
      </c>
      <c r="BK629" s="754">
        <v>0</v>
      </c>
      <c r="BL629" s="12" t="s">
        <v>321</v>
      </c>
      <c r="BM629" s="754">
        <v>0.34899999999999998</v>
      </c>
      <c r="BN629" s="12" t="s">
        <v>321</v>
      </c>
      <c r="BO629" s="754">
        <v>2.1800000000000002</v>
      </c>
      <c r="BP629" s="12" t="s">
        <v>321</v>
      </c>
      <c r="BQ629" s="754">
        <v>0.02</v>
      </c>
      <c r="BR629" s="12" t="s">
        <v>321</v>
      </c>
      <c r="BS629" s="654">
        <v>38.331000000000003</v>
      </c>
      <c r="BT629" s="12" t="s">
        <v>321</v>
      </c>
      <c r="BU629" s="654">
        <v>40.880000000000003</v>
      </c>
      <c r="BV629" s="12" t="s">
        <v>321</v>
      </c>
      <c r="BW629" s="9">
        <v>0.42</v>
      </c>
      <c r="BX629" s="9" t="s">
        <v>322</v>
      </c>
      <c r="BY629" s="755">
        <v>165</v>
      </c>
      <c r="BZ629" s="9" t="s">
        <v>315</v>
      </c>
      <c r="CA629" s="755">
        <v>11.8</v>
      </c>
      <c r="CB629" s="9" t="s">
        <v>315</v>
      </c>
      <c r="CC629" s="755">
        <v>13</v>
      </c>
      <c r="CD629" s="9" t="s">
        <v>315</v>
      </c>
      <c r="CE629" s="755">
        <v>183</v>
      </c>
      <c r="CF629" s="9" t="s">
        <v>323</v>
      </c>
      <c r="CG629" s="755">
        <v>86</v>
      </c>
      <c r="CH629" s="9" t="s">
        <v>323</v>
      </c>
      <c r="CI629" s="9"/>
      <c r="CJ629" s="9"/>
      <c r="CK629" s="9"/>
    </row>
    <row r="630" spans="1:89" s="98" customFormat="1" x14ac:dyDescent="0.25">
      <c r="A630" s="99">
        <v>10101574</v>
      </c>
      <c r="B630" s="99"/>
      <c r="C630" s="772">
        <v>3074</v>
      </c>
      <c r="D630" s="807">
        <v>0.05</v>
      </c>
      <c r="E630" s="772">
        <f t="shared" si="32"/>
        <v>3228</v>
      </c>
      <c r="F630" s="778">
        <v>1.1000000000000001</v>
      </c>
      <c r="G630" s="774">
        <f t="shared" si="33"/>
        <v>3551</v>
      </c>
      <c r="H630" s="776"/>
      <c r="I630" s="758"/>
      <c r="J630" s="776"/>
      <c r="K630" s="786"/>
      <c r="L630" s="9" t="s">
        <v>308</v>
      </c>
      <c r="M630" s="9" t="s">
        <v>3708</v>
      </c>
      <c r="N630" s="9" t="s">
        <v>309</v>
      </c>
      <c r="O630" s="9" t="s">
        <v>310</v>
      </c>
      <c r="P630" s="9" t="s">
        <v>624</v>
      </c>
      <c r="Q630" s="9" t="s">
        <v>874</v>
      </c>
      <c r="R630" s="9" t="s">
        <v>876</v>
      </c>
      <c r="S630" s="9" t="s">
        <v>314</v>
      </c>
      <c r="T630" s="98" t="s">
        <v>210</v>
      </c>
      <c r="U630" s="99" t="s">
        <v>743</v>
      </c>
      <c r="V630" s="99" t="s">
        <v>207</v>
      </c>
      <c r="W630" s="99" t="s">
        <v>650</v>
      </c>
      <c r="X630" s="99" t="s">
        <v>207</v>
      </c>
      <c r="Y630" s="99">
        <v>218</v>
      </c>
      <c r="Z630" s="99" t="s">
        <v>207</v>
      </c>
      <c r="AA630" s="631" t="s">
        <v>582</v>
      </c>
      <c r="AB630" s="99" t="s">
        <v>207</v>
      </c>
      <c r="AC630" s="9">
        <v>424</v>
      </c>
      <c r="AD630" s="9" t="s">
        <v>207</v>
      </c>
      <c r="AE630" s="9">
        <v>167</v>
      </c>
      <c r="AF630" s="9" t="s">
        <v>315</v>
      </c>
      <c r="AG630" s="14" t="s">
        <v>340</v>
      </c>
      <c r="AH630" s="14" t="s">
        <v>207</v>
      </c>
      <c r="AI630" s="14" t="s">
        <v>341</v>
      </c>
      <c r="AJ630" s="14" t="s">
        <v>207</v>
      </c>
      <c r="AK630" s="9">
        <v>5</v>
      </c>
      <c r="AL630" s="14" t="s">
        <v>207</v>
      </c>
      <c r="AM630" s="9">
        <v>5</v>
      </c>
      <c r="AN630" s="14" t="s">
        <v>207</v>
      </c>
      <c r="AO630" s="9">
        <v>5</v>
      </c>
      <c r="AP630" s="14" t="s">
        <v>207</v>
      </c>
      <c r="AQ630" s="9">
        <v>5</v>
      </c>
      <c r="AR630" s="14" t="s">
        <v>207</v>
      </c>
      <c r="AS630" s="9" t="s">
        <v>0</v>
      </c>
      <c r="AT630" s="9" t="s">
        <v>318</v>
      </c>
      <c r="AU630" s="9" t="s">
        <v>376</v>
      </c>
      <c r="AV630" s="9" t="s">
        <v>320</v>
      </c>
      <c r="AW630" s="9" t="s">
        <v>989</v>
      </c>
      <c r="AX630" s="9">
        <v>9010600000</v>
      </c>
      <c r="AY630" s="99">
        <v>434</v>
      </c>
      <c r="AZ630" s="12" t="s">
        <v>207</v>
      </c>
      <c r="BA630" s="99">
        <v>30</v>
      </c>
      <c r="BB630" s="12" t="s">
        <v>207</v>
      </c>
      <c r="BC630" s="99">
        <v>33</v>
      </c>
      <c r="BD630" s="12" t="s">
        <v>207</v>
      </c>
      <c r="BE630" s="99">
        <v>85</v>
      </c>
      <c r="BF630" s="12" t="s">
        <v>321</v>
      </c>
      <c r="BG630" s="654">
        <v>84.787999999999997</v>
      </c>
      <c r="BH630" s="12" t="s">
        <v>321</v>
      </c>
      <c r="BI630" s="99">
        <v>42</v>
      </c>
      <c r="BJ630" s="12" t="s">
        <v>321</v>
      </c>
      <c r="BK630" s="754">
        <v>0</v>
      </c>
      <c r="BL630" s="12" t="s">
        <v>321</v>
      </c>
      <c r="BM630" s="754">
        <v>0.35499999999999998</v>
      </c>
      <c r="BN630" s="12" t="s">
        <v>321</v>
      </c>
      <c r="BO630" s="754">
        <v>3</v>
      </c>
      <c r="BP630" s="12" t="s">
        <v>321</v>
      </c>
      <c r="BQ630" s="754">
        <v>0.02</v>
      </c>
      <c r="BR630" s="12" t="s">
        <v>321</v>
      </c>
      <c r="BS630" s="654">
        <v>39.412999999999997</v>
      </c>
      <c r="BT630" s="12" t="s">
        <v>321</v>
      </c>
      <c r="BU630" s="654">
        <v>42.787999999999997</v>
      </c>
      <c r="BV630" s="12" t="s">
        <v>321</v>
      </c>
      <c r="BW630" s="9">
        <v>0.44</v>
      </c>
      <c r="BX630" s="9" t="s">
        <v>322</v>
      </c>
      <c r="BY630" s="755">
        <v>170.9</v>
      </c>
      <c r="BZ630" s="9" t="s">
        <v>315</v>
      </c>
      <c r="CA630" s="755">
        <v>11.8</v>
      </c>
      <c r="CB630" s="9" t="s">
        <v>315</v>
      </c>
      <c r="CC630" s="755">
        <v>13</v>
      </c>
      <c r="CD630" s="9" t="s">
        <v>315</v>
      </c>
      <c r="CE630" s="755">
        <v>194</v>
      </c>
      <c r="CF630" s="9" t="s">
        <v>323</v>
      </c>
      <c r="CG630" s="755">
        <v>92.6</v>
      </c>
      <c r="CH630" s="9" t="s">
        <v>323</v>
      </c>
      <c r="CI630" s="9"/>
      <c r="CJ630" s="9"/>
      <c r="CK630" s="9"/>
    </row>
    <row r="631" spans="1:89" s="98" customFormat="1" x14ac:dyDescent="0.25">
      <c r="A631" s="99">
        <v>10101575</v>
      </c>
      <c r="B631" s="99"/>
      <c r="C631" s="772">
        <v>3363</v>
      </c>
      <c r="D631" s="807">
        <v>0.05</v>
      </c>
      <c r="E631" s="772">
        <f t="shared" si="32"/>
        <v>3531</v>
      </c>
      <c r="F631" s="778">
        <v>1.1000000000000001</v>
      </c>
      <c r="G631" s="774">
        <f t="shared" si="33"/>
        <v>3884</v>
      </c>
      <c r="H631" s="776"/>
      <c r="I631" s="758"/>
      <c r="J631" s="776"/>
      <c r="K631" s="786"/>
      <c r="L631" s="9" t="s">
        <v>308</v>
      </c>
      <c r="M631" s="9" t="s">
        <v>3709</v>
      </c>
      <c r="N631" s="9" t="s">
        <v>309</v>
      </c>
      <c r="O631" s="9" t="s">
        <v>310</v>
      </c>
      <c r="P631" s="9" t="s">
        <v>624</v>
      </c>
      <c r="Q631" s="9" t="s">
        <v>874</v>
      </c>
      <c r="R631" s="9" t="s">
        <v>876</v>
      </c>
      <c r="S631" s="9" t="s">
        <v>314</v>
      </c>
      <c r="T631" s="98" t="s">
        <v>210</v>
      </c>
      <c r="U631" s="99" t="s">
        <v>956</v>
      </c>
      <c r="V631" s="99" t="s">
        <v>207</v>
      </c>
      <c r="W631" s="99" t="s">
        <v>888</v>
      </c>
      <c r="X631" s="99" t="s">
        <v>207</v>
      </c>
      <c r="Y631" s="99">
        <v>229</v>
      </c>
      <c r="Z631" s="99" t="s">
        <v>207</v>
      </c>
      <c r="AA631" s="631" t="s">
        <v>583</v>
      </c>
      <c r="AB631" s="99" t="s">
        <v>207</v>
      </c>
      <c r="AC631" s="9">
        <v>447</v>
      </c>
      <c r="AD631" s="9" t="s">
        <v>207</v>
      </c>
      <c r="AE631" s="9">
        <v>176</v>
      </c>
      <c r="AF631" s="9" t="s">
        <v>315</v>
      </c>
      <c r="AG631" s="14" t="s">
        <v>342</v>
      </c>
      <c r="AH631" s="14" t="s">
        <v>207</v>
      </c>
      <c r="AI631" s="14" t="s">
        <v>343</v>
      </c>
      <c r="AJ631" s="14" t="s">
        <v>207</v>
      </c>
      <c r="AK631" s="9">
        <v>5</v>
      </c>
      <c r="AL631" s="14" t="s">
        <v>207</v>
      </c>
      <c r="AM631" s="9">
        <v>5</v>
      </c>
      <c r="AN631" s="14" t="s">
        <v>207</v>
      </c>
      <c r="AO631" s="9">
        <v>5</v>
      </c>
      <c r="AP631" s="14" t="s">
        <v>207</v>
      </c>
      <c r="AQ631" s="9">
        <v>5</v>
      </c>
      <c r="AR631" s="14" t="s">
        <v>207</v>
      </c>
      <c r="AS631" s="9" t="s">
        <v>0</v>
      </c>
      <c r="AT631" s="9" t="s">
        <v>318</v>
      </c>
      <c r="AU631" s="9" t="s">
        <v>376</v>
      </c>
      <c r="AV631" s="9" t="s">
        <v>320</v>
      </c>
      <c r="AW631" s="9" t="s">
        <v>990</v>
      </c>
      <c r="AX631" s="9">
        <v>9010600000</v>
      </c>
      <c r="AY631" s="99">
        <v>452</v>
      </c>
      <c r="AZ631" s="12" t="s">
        <v>207</v>
      </c>
      <c r="BA631" s="99">
        <v>30</v>
      </c>
      <c r="BB631" s="12" t="s">
        <v>207</v>
      </c>
      <c r="BC631" s="99">
        <v>33</v>
      </c>
      <c r="BD631" s="12" t="s">
        <v>207</v>
      </c>
      <c r="BE631" s="99">
        <v>89</v>
      </c>
      <c r="BF631" s="12" t="s">
        <v>321</v>
      </c>
      <c r="BG631" s="654">
        <v>88.257000000000005</v>
      </c>
      <c r="BH631" s="12" t="s">
        <v>321</v>
      </c>
      <c r="BI631" s="99">
        <v>44</v>
      </c>
      <c r="BJ631" s="12" t="s">
        <v>321</v>
      </c>
      <c r="BK631" s="754">
        <v>0</v>
      </c>
      <c r="BL631" s="12" t="s">
        <v>321</v>
      </c>
      <c r="BM631" s="754">
        <v>0.38200000000000001</v>
      </c>
      <c r="BN631" s="12" t="s">
        <v>321</v>
      </c>
      <c r="BO631" s="754">
        <v>3</v>
      </c>
      <c r="BP631" s="12" t="s">
        <v>321</v>
      </c>
      <c r="BQ631" s="754">
        <v>0.02</v>
      </c>
      <c r="BR631" s="12" t="s">
        <v>321</v>
      </c>
      <c r="BS631" s="654">
        <v>40.854999999999997</v>
      </c>
      <c r="BT631" s="12" t="s">
        <v>321</v>
      </c>
      <c r="BU631" s="654">
        <v>44.256999999999998</v>
      </c>
      <c r="BV631" s="12" t="s">
        <v>321</v>
      </c>
      <c r="BW631" s="9">
        <v>0.46</v>
      </c>
      <c r="BX631" s="9" t="s">
        <v>322</v>
      </c>
      <c r="BY631" s="755">
        <v>178</v>
      </c>
      <c r="BZ631" s="9" t="s">
        <v>315</v>
      </c>
      <c r="CA631" s="755">
        <v>11.8</v>
      </c>
      <c r="CB631" s="9" t="s">
        <v>315</v>
      </c>
      <c r="CC631" s="755">
        <v>13</v>
      </c>
      <c r="CD631" s="9" t="s">
        <v>315</v>
      </c>
      <c r="CE631" s="755">
        <v>202.8</v>
      </c>
      <c r="CF631" s="9" t="s">
        <v>323</v>
      </c>
      <c r="CG631" s="755">
        <v>97</v>
      </c>
      <c r="CH631" s="9" t="s">
        <v>323</v>
      </c>
      <c r="CI631" s="9"/>
      <c r="CJ631" s="9"/>
      <c r="CK631" s="9"/>
    </row>
    <row r="632" spans="1:89" s="98" customFormat="1" x14ac:dyDescent="0.25">
      <c r="A632" s="99">
        <v>10141514</v>
      </c>
      <c r="B632" s="99"/>
      <c r="C632" s="772">
        <v>1269</v>
      </c>
      <c r="D632" s="807">
        <v>0.05</v>
      </c>
      <c r="E632" s="772">
        <f t="shared" si="32"/>
        <v>1332</v>
      </c>
      <c r="F632" s="778">
        <v>1.1000000000000001</v>
      </c>
      <c r="G632" s="774">
        <f t="shared" si="33"/>
        <v>1465</v>
      </c>
      <c r="H632" s="776"/>
      <c r="I632" s="758"/>
      <c r="J632" s="776"/>
      <c r="K632" s="786"/>
      <c r="L632" s="9" t="s">
        <v>308</v>
      </c>
      <c r="M632" s="9" t="s">
        <v>991</v>
      </c>
      <c r="N632" s="9" t="s">
        <v>309</v>
      </c>
      <c r="O632" s="9" t="s">
        <v>310</v>
      </c>
      <c r="P632" s="9" t="s">
        <v>624</v>
      </c>
      <c r="Q632" s="9" t="s">
        <v>874</v>
      </c>
      <c r="R632" s="9" t="s">
        <v>876</v>
      </c>
      <c r="S632" s="9" t="s">
        <v>314</v>
      </c>
      <c r="T632" s="98" t="s">
        <v>210</v>
      </c>
      <c r="U632" s="99" t="s">
        <v>735</v>
      </c>
      <c r="V632" s="99" t="s">
        <v>207</v>
      </c>
      <c r="W632" s="99" t="s">
        <v>632</v>
      </c>
      <c r="X632" s="99" t="s">
        <v>207</v>
      </c>
      <c r="Y632" s="99">
        <v>117</v>
      </c>
      <c r="Z632" s="99" t="s">
        <v>207</v>
      </c>
      <c r="AA632" s="631" t="s">
        <v>202</v>
      </c>
      <c r="AB632" s="99" t="s">
        <v>207</v>
      </c>
      <c r="AC632" s="9">
        <v>218</v>
      </c>
      <c r="AD632" s="9" t="s">
        <v>207</v>
      </c>
      <c r="AE632" s="9">
        <v>86</v>
      </c>
      <c r="AF632" s="9" t="s">
        <v>315</v>
      </c>
      <c r="AG632" s="14" t="s">
        <v>316</v>
      </c>
      <c r="AH632" s="14" t="s">
        <v>207</v>
      </c>
      <c r="AI632" s="14" t="s">
        <v>317</v>
      </c>
      <c r="AJ632" s="14" t="s">
        <v>207</v>
      </c>
      <c r="AK632" s="9">
        <v>5</v>
      </c>
      <c r="AL632" s="14" t="s">
        <v>207</v>
      </c>
      <c r="AM632" s="9">
        <v>5</v>
      </c>
      <c r="AN632" s="14" t="s">
        <v>207</v>
      </c>
      <c r="AO632" s="9">
        <v>5</v>
      </c>
      <c r="AP632" s="14" t="s">
        <v>207</v>
      </c>
      <c r="AQ632" s="9">
        <v>5</v>
      </c>
      <c r="AR632" s="14" t="s">
        <v>207</v>
      </c>
      <c r="AS632" s="9" t="s">
        <v>0</v>
      </c>
      <c r="AT632" s="9" t="s">
        <v>318</v>
      </c>
      <c r="AU632" s="9" t="s">
        <v>376</v>
      </c>
      <c r="AV632" s="9" t="s">
        <v>320</v>
      </c>
      <c r="AW632" s="9" t="s">
        <v>992</v>
      </c>
      <c r="AX632" s="9">
        <v>9010600000</v>
      </c>
      <c r="AY632" s="99">
        <v>250</v>
      </c>
      <c r="AZ632" s="12" t="s">
        <v>207</v>
      </c>
      <c r="BA632" s="99">
        <v>23</v>
      </c>
      <c r="BB632" s="12" t="s">
        <v>207</v>
      </c>
      <c r="BC632" s="99">
        <v>21</v>
      </c>
      <c r="BD632" s="12" t="s">
        <v>207</v>
      </c>
      <c r="BE632" s="99">
        <v>28</v>
      </c>
      <c r="BF632" s="12" t="s">
        <v>321</v>
      </c>
      <c r="BG632" s="654">
        <v>27.369</v>
      </c>
      <c r="BH632" s="12" t="s">
        <v>321</v>
      </c>
      <c r="BI632" s="99">
        <v>21</v>
      </c>
      <c r="BJ632" s="12" t="s">
        <v>321</v>
      </c>
      <c r="BK632" s="754">
        <v>0</v>
      </c>
      <c r="BL632" s="12" t="s">
        <v>321</v>
      </c>
      <c r="BM632" s="754">
        <v>0.129</v>
      </c>
      <c r="BN632" s="12" t="s">
        <v>321</v>
      </c>
      <c r="BO632" s="754">
        <v>6.24</v>
      </c>
      <c r="BP632" s="12" t="s">
        <v>321</v>
      </c>
      <c r="BQ632" s="754">
        <v>0</v>
      </c>
      <c r="BR632" s="12" t="s">
        <v>321</v>
      </c>
      <c r="BS632" s="654">
        <v>0</v>
      </c>
      <c r="BT632" s="12" t="s">
        <v>321</v>
      </c>
      <c r="BU632" s="654">
        <v>6.3689999999999998</v>
      </c>
      <c r="BV632" s="12" t="s">
        <v>321</v>
      </c>
      <c r="BW632" s="9">
        <v>0.14000000000000001</v>
      </c>
      <c r="BX632" s="9" t="s">
        <v>322</v>
      </c>
      <c r="BY632" s="755">
        <v>98.4</v>
      </c>
      <c r="BZ632" s="9" t="s">
        <v>315</v>
      </c>
      <c r="CA632" s="755">
        <v>9.1</v>
      </c>
      <c r="CB632" s="9" t="s">
        <v>315</v>
      </c>
      <c r="CC632" s="755">
        <v>8.3000000000000007</v>
      </c>
      <c r="CD632" s="9" t="s">
        <v>315</v>
      </c>
      <c r="CE632" s="755">
        <v>59.5</v>
      </c>
      <c r="CF632" s="9" t="s">
        <v>323</v>
      </c>
      <c r="CG632" s="755">
        <v>46.3</v>
      </c>
      <c r="CH632" s="9" t="s">
        <v>323</v>
      </c>
      <c r="CI632" s="9"/>
      <c r="CJ632" s="9"/>
      <c r="CK632" s="9"/>
    </row>
    <row r="633" spans="1:89" s="98" customFormat="1" x14ac:dyDescent="0.25">
      <c r="A633" s="99">
        <v>10141515</v>
      </c>
      <c r="B633" s="99"/>
      <c r="C633" s="772">
        <v>1400</v>
      </c>
      <c r="D633" s="807">
        <v>0.05</v>
      </c>
      <c r="E633" s="772">
        <f t="shared" si="32"/>
        <v>1470</v>
      </c>
      <c r="F633" s="778">
        <v>1.1000000000000001</v>
      </c>
      <c r="G633" s="774">
        <f t="shared" si="33"/>
        <v>1617</v>
      </c>
      <c r="H633" s="776"/>
      <c r="I633" s="758"/>
      <c r="J633" s="776"/>
      <c r="K633" s="786"/>
      <c r="L633" s="9" t="s">
        <v>308</v>
      </c>
      <c r="M633" s="9" t="s">
        <v>993</v>
      </c>
      <c r="N633" s="9" t="s">
        <v>309</v>
      </c>
      <c r="O633" s="9" t="s">
        <v>310</v>
      </c>
      <c r="P633" s="9" t="s">
        <v>624</v>
      </c>
      <c r="Q633" s="9" t="s">
        <v>874</v>
      </c>
      <c r="R633" s="9" t="s">
        <v>876</v>
      </c>
      <c r="S633" s="9" t="s">
        <v>314</v>
      </c>
      <c r="T633" s="98" t="s">
        <v>210</v>
      </c>
      <c r="U633" s="99" t="s">
        <v>736</v>
      </c>
      <c r="V633" s="99" t="s">
        <v>207</v>
      </c>
      <c r="W633" s="99" t="s">
        <v>634</v>
      </c>
      <c r="X633" s="99" t="s">
        <v>207</v>
      </c>
      <c r="Y633" s="99">
        <v>128</v>
      </c>
      <c r="Z633" s="99" t="s">
        <v>207</v>
      </c>
      <c r="AA633" s="631" t="s">
        <v>574</v>
      </c>
      <c r="AB633" s="99" t="s">
        <v>207</v>
      </c>
      <c r="AC633" s="9">
        <v>241</v>
      </c>
      <c r="AD633" s="9" t="s">
        <v>207</v>
      </c>
      <c r="AE633" s="9">
        <v>95</v>
      </c>
      <c r="AF633" s="9" t="s">
        <v>315</v>
      </c>
      <c r="AG633" s="14" t="s">
        <v>324</v>
      </c>
      <c r="AH633" s="14" t="s">
        <v>207</v>
      </c>
      <c r="AI633" s="14" t="s">
        <v>325</v>
      </c>
      <c r="AJ633" s="14" t="s">
        <v>207</v>
      </c>
      <c r="AK633" s="9">
        <v>5</v>
      </c>
      <c r="AL633" s="14" t="s">
        <v>207</v>
      </c>
      <c r="AM633" s="9">
        <v>5</v>
      </c>
      <c r="AN633" s="14" t="s">
        <v>207</v>
      </c>
      <c r="AO633" s="9">
        <v>5</v>
      </c>
      <c r="AP633" s="14" t="s">
        <v>207</v>
      </c>
      <c r="AQ633" s="9">
        <v>5</v>
      </c>
      <c r="AR633" s="14" t="s">
        <v>207</v>
      </c>
      <c r="AS633" s="9" t="s">
        <v>0</v>
      </c>
      <c r="AT633" s="9" t="s">
        <v>318</v>
      </c>
      <c r="AU633" s="9" t="s">
        <v>376</v>
      </c>
      <c r="AV633" s="9" t="s">
        <v>320</v>
      </c>
      <c r="AW633" s="9" t="s">
        <v>994</v>
      </c>
      <c r="AX633" s="9">
        <v>9010600000</v>
      </c>
      <c r="AY633" s="99">
        <v>270</v>
      </c>
      <c r="AZ633" s="12" t="s">
        <v>207</v>
      </c>
      <c r="BA633" s="99">
        <v>23</v>
      </c>
      <c r="BB633" s="12" t="s">
        <v>207</v>
      </c>
      <c r="BC633" s="99">
        <v>21</v>
      </c>
      <c r="BD633" s="12" t="s">
        <v>207</v>
      </c>
      <c r="BE633" s="99">
        <v>31</v>
      </c>
      <c r="BF633" s="12" t="s">
        <v>321</v>
      </c>
      <c r="BG633" s="654">
        <v>30.841000000000001</v>
      </c>
      <c r="BH633" s="12" t="s">
        <v>321</v>
      </c>
      <c r="BI633" s="99">
        <v>23</v>
      </c>
      <c r="BJ633" s="12" t="s">
        <v>321</v>
      </c>
      <c r="BK633" s="754">
        <v>0</v>
      </c>
      <c r="BL633" s="12" t="s">
        <v>321</v>
      </c>
      <c r="BM633" s="754">
        <v>0.129</v>
      </c>
      <c r="BN633" s="12" t="s">
        <v>321</v>
      </c>
      <c r="BO633" s="754">
        <v>7.7119999999999997</v>
      </c>
      <c r="BP633" s="12" t="s">
        <v>321</v>
      </c>
      <c r="BQ633" s="754">
        <v>0</v>
      </c>
      <c r="BR633" s="12" t="s">
        <v>321</v>
      </c>
      <c r="BS633" s="654">
        <v>0</v>
      </c>
      <c r="BT633" s="12" t="s">
        <v>321</v>
      </c>
      <c r="BU633" s="654">
        <v>7.8410000000000002</v>
      </c>
      <c r="BV633" s="12" t="s">
        <v>321</v>
      </c>
      <c r="BW633" s="9">
        <v>0.14000000000000001</v>
      </c>
      <c r="BX633" s="9" t="s">
        <v>322</v>
      </c>
      <c r="BY633" s="755">
        <v>106.3</v>
      </c>
      <c r="BZ633" s="9" t="s">
        <v>315</v>
      </c>
      <c r="CA633" s="755">
        <v>9.1</v>
      </c>
      <c r="CB633" s="9" t="s">
        <v>315</v>
      </c>
      <c r="CC633" s="755">
        <v>8.3000000000000007</v>
      </c>
      <c r="CD633" s="9" t="s">
        <v>315</v>
      </c>
      <c r="CE633" s="755">
        <v>63.9</v>
      </c>
      <c r="CF633" s="9" t="s">
        <v>323</v>
      </c>
      <c r="CG633" s="755">
        <v>50.7</v>
      </c>
      <c r="CH633" s="9" t="s">
        <v>323</v>
      </c>
      <c r="CI633" s="9"/>
      <c r="CJ633" s="9"/>
      <c r="CK633" s="9"/>
    </row>
    <row r="634" spans="1:89" s="98" customFormat="1" x14ac:dyDescent="0.25">
      <c r="A634" s="99">
        <v>10141516</v>
      </c>
      <c r="B634" s="99"/>
      <c r="C634" s="772">
        <v>1547</v>
      </c>
      <c r="D634" s="807">
        <v>0.05</v>
      </c>
      <c r="E634" s="772">
        <f t="shared" si="32"/>
        <v>1624</v>
      </c>
      <c r="F634" s="778">
        <v>1.1000000000000001</v>
      </c>
      <c r="G634" s="774">
        <f t="shared" si="33"/>
        <v>1786</v>
      </c>
      <c r="H634" s="776"/>
      <c r="I634" s="758"/>
      <c r="J634" s="776"/>
      <c r="K634" s="786"/>
      <c r="L634" s="9" t="s">
        <v>308</v>
      </c>
      <c r="M634" s="9" t="s">
        <v>995</v>
      </c>
      <c r="N634" s="9" t="s">
        <v>309</v>
      </c>
      <c r="O634" s="9" t="s">
        <v>310</v>
      </c>
      <c r="P634" s="9" t="s">
        <v>624</v>
      </c>
      <c r="Q634" s="9" t="s">
        <v>874</v>
      </c>
      <c r="R634" s="9" t="s">
        <v>876</v>
      </c>
      <c r="S634" s="9" t="s">
        <v>314</v>
      </c>
      <c r="T634" s="98" t="s">
        <v>210</v>
      </c>
      <c r="U634" s="99" t="s">
        <v>737</v>
      </c>
      <c r="V634" s="99" t="s">
        <v>207</v>
      </c>
      <c r="W634" s="99" t="s">
        <v>636</v>
      </c>
      <c r="X634" s="99" t="s">
        <v>207</v>
      </c>
      <c r="Y634" s="99">
        <v>139</v>
      </c>
      <c r="Z634" s="99" t="s">
        <v>207</v>
      </c>
      <c r="AA634" s="631" t="s">
        <v>575</v>
      </c>
      <c r="AB634" s="99" t="s">
        <v>207</v>
      </c>
      <c r="AC634" s="9">
        <v>264</v>
      </c>
      <c r="AD634" s="9" t="s">
        <v>207</v>
      </c>
      <c r="AE634" s="9">
        <v>104</v>
      </c>
      <c r="AF634" s="9" t="s">
        <v>315</v>
      </c>
      <c r="AG634" s="14" t="s">
        <v>326</v>
      </c>
      <c r="AH634" s="14" t="s">
        <v>207</v>
      </c>
      <c r="AI634" s="14" t="s">
        <v>327</v>
      </c>
      <c r="AJ634" s="14" t="s">
        <v>207</v>
      </c>
      <c r="AK634" s="9">
        <v>5</v>
      </c>
      <c r="AL634" s="14" t="s">
        <v>207</v>
      </c>
      <c r="AM634" s="9">
        <v>5</v>
      </c>
      <c r="AN634" s="14" t="s">
        <v>207</v>
      </c>
      <c r="AO634" s="9">
        <v>5</v>
      </c>
      <c r="AP634" s="14" t="s">
        <v>207</v>
      </c>
      <c r="AQ634" s="9">
        <v>5</v>
      </c>
      <c r="AR634" s="14" t="s">
        <v>207</v>
      </c>
      <c r="AS634" s="9" t="s">
        <v>0</v>
      </c>
      <c r="AT634" s="9" t="s">
        <v>318</v>
      </c>
      <c r="AU634" s="9" t="s">
        <v>376</v>
      </c>
      <c r="AV634" s="9" t="s">
        <v>320</v>
      </c>
      <c r="AW634" s="9" t="s">
        <v>996</v>
      </c>
      <c r="AX634" s="9">
        <v>9010600000</v>
      </c>
      <c r="AY634" s="99">
        <v>290</v>
      </c>
      <c r="AZ634" s="12" t="s">
        <v>207</v>
      </c>
      <c r="BA634" s="99">
        <v>23</v>
      </c>
      <c r="BB634" s="12" t="s">
        <v>207</v>
      </c>
      <c r="BC634" s="99">
        <v>21</v>
      </c>
      <c r="BD634" s="12" t="s">
        <v>207</v>
      </c>
      <c r="BE634" s="99">
        <v>34</v>
      </c>
      <c r="BF634" s="12" t="s">
        <v>321</v>
      </c>
      <c r="BG634" s="654">
        <v>33.552999999999997</v>
      </c>
      <c r="BH634" s="12" t="s">
        <v>321</v>
      </c>
      <c r="BI634" s="99">
        <v>25</v>
      </c>
      <c r="BJ634" s="12" t="s">
        <v>321</v>
      </c>
      <c r="BK634" s="754">
        <v>0</v>
      </c>
      <c r="BL634" s="12" t="s">
        <v>321</v>
      </c>
      <c r="BM634" s="754">
        <v>0.129</v>
      </c>
      <c r="BN634" s="12" t="s">
        <v>321</v>
      </c>
      <c r="BO634" s="754">
        <v>8.4239999999999995</v>
      </c>
      <c r="BP634" s="12" t="s">
        <v>321</v>
      </c>
      <c r="BQ634" s="754">
        <v>0</v>
      </c>
      <c r="BR634" s="12" t="s">
        <v>321</v>
      </c>
      <c r="BS634" s="654">
        <v>0</v>
      </c>
      <c r="BT634" s="12" t="s">
        <v>321</v>
      </c>
      <c r="BU634" s="654">
        <v>8.5530000000000008</v>
      </c>
      <c r="BV634" s="12" t="s">
        <v>321</v>
      </c>
      <c r="BW634" s="9">
        <v>0.14000000000000001</v>
      </c>
      <c r="BX634" s="9" t="s">
        <v>322</v>
      </c>
      <c r="BY634" s="755">
        <v>114.2</v>
      </c>
      <c r="BZ634" s="9" t="s">
        <v>315</v>
      </c>
      <c r="CA634" s="755">
        <v>9.1</v>
      </c>
      <c r="CB634" s="9" t="s">
        <v>315</v>
      </c>
      <c r="CC634" s="755">
        <v>8.3000000000000007</v>
      </c>
      <c r="CD634" s="9" t="s">
        <v>315</v>
      </c>
      <c r="CE634" s="755">
        <v>70.5</v>
      </c>
      <c r="CF634" s="9" t="s">
        <v>323</v>
      </c>
      <c r="CG634" s="755">
        <v>55.1</v>
      </c>
      <c r="CH634" s="9" t="s">
        <v>323</v>
      </c>
      <c r="CI634" s="9"/>
      <c r="CJ634" s="9"/>
      <c r="CK634" s="9"/>
    </row>
    <row r="635" spans="1:89" s="98" customFormat="1" x14ac:dyDescent="0.25">
      <c r="A635" s="99">
        <v>10141194</v>
      </c>
      <c r="B635" s="99"/>
      <c r="C635" s="772">
        <v>1712</v>
      </c>
      <c r="D635" s="807">
        <v>0.05</v>
      </c>
      <c r="E635" s="772">
        <f t="shared" si="32"/>
        <v>1798</v>
      </c>
      <c r="F635" s="778">
        <v>1.1000000000000001</v>
      </c>
      <c r="G635" s="774">
        <f t="shared" si="33"/>
        <v>1978</v>
      </c>
      <c r="H635" s="776"/>
      <c r="I635" s="758"/>
      <c r="J635" s="776"/>
      <c r="K635" s="786"/>
      <c r="L635" s="9" t="s">
        <v>308</v>
      </c>
      <c r="M635" s="9" t="s">
        <v>997</v>
      </c>
      <c r="N635" s="9" t="s">
        <v>309</v>
      </c>
      <c r="O635" s="9" t="s">
        <v>310</v>
      </c>
      <c r="P635" s="9" t="s">
        <v>624</v>
      </c>
      <c r="Q635" s="9" t="s">
        <v>874</v>
      </c>
      <c r="R635" s="9" t="s">
        <v>876</v>
      </c>
      <c r="S635" s="9" t="s">
        <v>314</v>
      </c>
      <c r="T635" s="98" t="s">
        <v>210</v>
      </c>
      <c r="U635" s="99">
        <v>141</v>
      </c>
      <c r="V635" s="99" t="s">
        <v>207</v>
      </c>
      <c r="W635" s="99">
        <v>250</v>
      </c>
      <c r="X635" s="99" t="s">
        <v>207</v>
      </c>
      <c r="Y635" s="99">
        <v>151</v>
      </c>
      <c r="Z635" s="99" t="s">
        <v>207</v>
      </c>
      <c r="AA635" s="631" t="s">
        <v>576</v>
      </c>
      <c r="AB635" s="99" t="s">
        <v>207</v>
      </c>
      <c r="AC635" s="9">
        <v>287</v>
      </c>
      <c r="AD635" s="9" t="s">
        <v>207</v>
      </c>
      <c r="AE635" s="9">
        <v>113</v>
      </c>
      <c r="AF635" s="9" t="s">
        <v>315</v>
      </c>
      <c r="AG635" s="14" t="s">
        <v>328</v>
      </c>
      <c r="AH635" s="14" t="s">
        <v>207</v>
      </c>
      <c r="AI635" s="14" t="s">
        <v>329</v>
      </c>
      <c r="AJ635" s="14" t="s">
        <v>207</v>
      </c>
      <c r="AK635" s="9">
        <v>5</v>
      </c>
      <c r="AL635" s="14" t="s">
        <v>207</v>
      </c>
      <c r="AM635" s="9">
        <v>5</v>
      </c>
      <c r="AN635" s="14" t="s">
        <v>207</v>
      </c>
      <c r="AO635" s="9">
        <v>5</v>
      </c>
      <c r="AP635" s="14" t="s">
        <v>207</v>
      </c>
      <c r="AQ635" s="9">
        <v>5</v>
      </c>
      <c r="AR635" s="14" t="s">
        <v>207</v>
      </c>
      <c r="AS635" s="9" t="s">
        <v>0</v>
      </c>
      <c r="AT635" s="9" t="s">
        <v>318</v>
      </c>
      <c r="AU635" s="9" t="s">
        <v>376</v>
      </c>
      <c r="AV635" s="9" t="s">
        <v>320</v>
      </c>
      <c r="AW635" s="9" t="s">
        <v>998</v>
      </c>
      <c r="AX635" s="9">
        <v>9010600000</v>
      </c>
      <c r="AY635" s="99">
        <v>310</v>
      </c>
      <c r="AZ635" s="12" t="s">
        <v>207</v>
      </c>
      <c r="BA635" s="99">
        <v>23</v>
      </c>
      <c r="BB635" s="12" t="s">
        <v>207</v>
      </c>
      <c r="BC635" s="99">
        <v>21</v>
      </c>
      <c r="BD635" s="12" t="s">
        <v>207</v>
      </c>
      <c r="BE635" s="99">
        <v>36</v>
      </c>
      <c r="BF635" s="12" t="s">
        <v>321</v>
      </c>
      <c r="BG635" s="654">
        <v>35.643999999999998</v>
      </c>
      <c r="BH635" s="12" t="s">
        <v>321</v>
      </c>
      <c r="BI635" s="99">
        <v>26</v>
      </c>
      <c r="BJ635" s="12" t="s">
        <v>321</v>
      </c>
      <c r="BK635" s="754">
        <v>0</v>
      </c>
      <c r="BL635" s="12" t="s">
        <v>321</v>
      </c>
      <c r="BM635" s="754">
        <v>0.14799999999999999</v>
      </c>
      <c r="BN635" s="12" t="s">
        <v>321</v>
      </c>
      <c r="BO635" s="754">
        <v>9.4960000000000004</v>
      </c>
      <c r="BP635" s="12" t="s">
        <v>321</v>
      </c>
      <c r="BQ635" s="754">
        <v>0</v>
      </c>
      <c r="BR635" s="12" t="s">
        <v>321</v>
      </c>
      <c r="BS635" s="654">
        <v>0</v>
      </c>
      <c r="BT635" s="12" t="s">
        <v>321</v>
      </c>
      <c r="BU635" s="654">
        <v>9.6440000000000001</v>
      </c>
      <c r="BV635" s="12" t="s">
        <v>321</v>
      </c>
      <c r="BW635" s="9">
        <v>0.15</v>
      </c>
      <c r="BX635" s="9" t="s">
        <v>322</v>
      </c>
      <c r="BY635" s="755">
        <v>122</v>
      </c>
      <c r="BZ635" s="9" t="s">
        <v>315</v>
      </c>
      <c r="CA635" s="755">
        <v>9.1</v>
      </c>
      <c r="CB635" s="9" t="s">
        <v>315</v>
      </c>
      <c r="CC635" s="755">
        <v>8.3000000000000007</v>
      </c>
      <c r="CD635" s="9" t="s">
        <v>315</v>
      </c>
      <c r="CE635" s="755">
        <v>72.8</v>
      </c>
      <c r="CF635" s="9" t="s">
        <v>323</v>
      </c>
      <c r="CG635" s="755">
        <v>57.3</v>
      </c>
      <c r="CH635" s="9" t="s">
        <v>323</v>
      </c>
      <c r="CI635" s="9"/>
      <c r="CJ635" s="9"/>
      <c r="CK635" s="9"/>
    </row>
    <row r="636" spans="1:89" s="98" customFormat="1" x14ac:dyDescent="0.25">
      <c r="A636" s="99">
        <v>10141517</v>
      </c>
      <c r="B636" s="99"/>
      <c r="C636" s="772">
        <v>1895</v>
      </c>
      <c r="D636" s="807">
        <v>0.05</v>
      </c>
      <c r="E636" s="772">
        <f t="shared" si="32"/>
        <v>1990</v>
      </c>
      <c r="F636" s="778">
        <v>1.1000000000000001</v>
      </c>
      <c r="G636" s="774">
        <f t="shared" si="33"/>
        <v>2189</v>
      </c>
      <c r="H636" s="776"/>
      <c r="I636" s="758"/>
      <c r="J636" s="776"/>
      <c r="K636" s="786"/>
      <c r="L636" s="9" t="s">
        <v>308</v>
      </c>
      <c r="M636" s="9" t="s">
        <v>999</v>
      </c>
      <c r="N636" s="9" t="s">
        <v>309</v>
      </c>
      <c r="O636" s="9" t="s">
        <v>310</v>
      </c>
      <c r="P636" s="9" t="s">
        <v>624</v>
      </c>
      <c r="Q636" s="9" t="s">
        <v>874</v>
      </c>
      <c r="R636" s="9" t="s">
        <v>876</v>
      </c>
      <c r="S636" s="9" t="s">
        <v>314</v>
      </c>
      <c r="T636" s="98" t="s">
        <v>210</v>
      </c>
      <c r="U636" s="99" t="s">
        <v>738</v>
      </c>
      <c r="V636" s="99" t="s">
        <v>207</v>
      </c>
      <c r="W636" s="99" t="s">
        <v>638</v>
      </c>
      <c r="X636" s="99" t="s">
        <v>207</v>
      </c>
      <c r="Y636" s="99">
        <v>162</v>
      </c>
      <c r="Z636" s="99" t="s">
        <v>207</v>
      </c>
      <c r="AA636" s="631" t="s">
        <v>577</v>
      </c>
      <c r="AB636" s="99" t="s">
        <v>207</v>
      </c>
      <c r="AC636" s="9">
        <v>310</v>
      </c>
      <c r="AD636" s="9" t="s">
        <v>207</v>
      </c>
      <c r="AE636" s="9">
        <v>122</v>
      </c>
      <c r="AF636" s="9" t="s">
        <v>315</v>
      </c>
      <c r="AG636" s="14" t="s">
        <v>330</v>
      </c>
      <c r="AH636" s="14" t="s">
        <v>207</v>
      </c>
      <c r="AI636" s="14" t="s">
        <v>331</v>
      </c>
      <c r="AJ636" s="14" t="s">
        <v>207</v>
      </c>
      <c r="AK636" s="9">
        <v>5</v>
      </c>
      <c r="AL636" s="14" t="s">
        <v>207</v>
      </c>
      <c r="AM636" s="9">
        <v>5</v>
      </c>
      <c r="AN636" s="14" t="s">
        <v>207</v>
      </c>
      <c r="AO636" s="9">
        <v>5</v>
      </c>
      <c r="AP636" s="14" t="s">
        <v>207</v>
      </c>
      <c r="AQ636" s="9">
        <v>5</v>
      </c>
      <c r="AR636" s="14" t="s">
        <v>207</v>
      </c>
      <c r="AS636" s="9" t="s">
        <v>0</v>
      </c>
      <c r="AT636" s="9" t="s">
        <v>318</v>
      </c>
      <c r="AU636" s="9" t="s">
        <v>376</v>
      </c>
      <c r="AV636" s="9" t="s">
        <v>320</v>
      </c>
      <c r="AW636" s="9" t="s">
        <v>1000</v>
      </c>
      <c r="AX636" s="9">
        <v>9010600000</v>
      </c>
      <c r="AY636" s="99">
        <v>330</v>
      </c>
      <c r="AZ636" s="12" t="s">
        <v>207</v>
      </c>
      <c r="BA636" s="99">
        <v>23</v>
      </c>
      <c r="BB636" s="12" t="s">
        <v>207</v>
      </c>
      <c r="BC636" s="99">
        <v>21</v>
      </c>
      <c r="BD636" s="12" t="s">
        <v>207</v>
      </c>
      <c r="BE636" s="99">
        <v>38</v>
      </c>
      <c r="BF636" s="12" t="s">
        <v>321</v>
      </c>
      <c r="BG636" s="654">
        <v>37.875999999999998</v>
      </c>
      <c r="BH636" s="12" t="s">
        <v>321</v>
      </c>
      <c r="BI636" s="99">
        <v>28</v>
      </c>
      <c r="BJ636" s="12" t="s">
        <v>321</v>
      </c>
      <c r="BK636" s="754">
        <v>0</v>
      </c>
      <c r="BL636" s="12" t="s">
        <v>321</v>
      </c>
      <c r="BM636" s="754">
        <v>0.14799999999999999</v>
      </c>
      <c r="BN636" s="12" t="s">
        <v>321</v>
      </c>
      <c r="BO636" s="754">
        <v>9.7279999999999998</v>
      </c>
      <c r="BP636" s="12" t="s">
        <v>321</v>
      </c>
      <c r="BQ636" s="754">
        <v>0</v>
      </c>
      <c r="BR636" s="12" t="s">
        <v>321</v>
      </c>
      <c r="BS636" s="654">
        <v>0</v>
      </c>
      <c r="BT636" s="12" t="s">
        <v>321</v>
      </c>
      <c r="BU636" s="654">
        <v>9.8759999999999994</v>
      </c>
      <c r="BV636" s="12" t="s">
        <v>321</v>
      </c>
      <c r="BW636" s="9">
        <v>0.14000000000000001</v>
      </c>
      <c r="BX636" s="9" t="s">
        <v>322</v>
      </c>
      <c r="BY636" s="755">
        <v>129.9</v>
      </c>
      <c r="BZ636" s="9" t="s">
        <v>315</v>
      </c>
      <c r="CA636" s="755">
        <v>9.1</v>
      </c>
      <c r="CB636" s="9" t="s">
        <v>315</v>
      </c>
      <c r="CC636" s="755">
        <v>8.3000000000000007</v>
      </c>
      <c r="CD636" s="9" t="s">
        <v>315</v>
      </c>
      <c r="CE636" s="755">
        <v>79.400000000000006</v>
      </c>
      <c r="CF636" s="9" t="s">
        <v>323</v>
      </c>
      <c r="CG636" s="755">
        <v>61.7</v>
      </c>
      <c r="CH636" s="9" t="s">
        <v>323</v>
      </c>
      <c r="CI636" s="9"/>
      <c r="CJ636" s="9"/>
      <c r="CK636" s="9"/>
    </row>
    <row r="637" spans="1:89" s="98" customFormat="1" x14ac:dyDescent="0.25">
      <c r="A637" s="99">
        <v>10141518</v>
      </c>
      <c r="B637" s="99"/>
      <c r="C637" s="772">
        <v>2096</v>
      </c>
      <c r="D637" s="807">
        <v>0.05</v>
      </c>
      <c r="E637" s="772">
        <f t="shared" si="32"/>
        <v>2201</v>
      </c>
      <c r="F637" s="778">
        <v>1.1000000000000001</v>
      </c>
      <c r="G637" s="774">
        <f t="shared" si="33"/>
        <v>2421</v>
      </c>
      <c r="H637" s="776"/>
      <c r="I637" s="758"/>
      <c r="J637" s="776"/>
      <c r="K637" s="786"/>
      <c r="L637" s="9" t="s">
        <v>308</v>
      </c>
      <c r="M637" s="9" t="s">
        <v>1001</v>
      </c>
      <c r="N637" s="9" t="s">
        <v>309</v>
      </c>
      <c r="O637" s="9" t="s">
        <v>310</v>
      </c>
      <c r="P637" s="9" t="s">
        <v>624</v>
      </c>
      <c r="Q637" s="9" t="s">
        <v>874</v>
      </c>
      <c r="R637" s="9" t="s">
        <v>876</v>
      </c>
      <c r="S637" s="9" t="s">
        <v>314</v>
      </c>
      <c r="T637" s="98" t="s">
        <v>210</v>
      </c>
      <c r="U637" s="99" t="s">
        <v>739</v>
      </c>
      <c r="V637" s="99" t="s">
        <v>207</v>
      </c>
      <c r="W637" s="99" t="s">
        <v>640</v>
      </c>
      <c r="X637" s="99" t="s">
        <v>207</v>
      </c>
      <c r="Y637" s="99">
        <v>173</v>
      </c>
      <c r="Z637" s="99" t="s">
        <v>207</v>
      </c>
      <c r="AA637" s="631" t="s">
        <v>578</v>
      </c>
      <c r="AB637" s="99" t="s">
        <v>207</v>
      </c>
      <c r="AC637" s="9">
        <v>333</v>
      </c>
      <c r="AD637" s="9" t="s">
        <v>207</v>
      </c>
      <c r="AE637" s="9">
        <v>131</v>
      </c>
      <c r="AF637" s="9" t="s">
        <v>315</v>
      </c>
      <c r="AG637" s="14" t="s">
        <v>332</v>
      </c>
      <c r="AH637" s="14" t="s">
        <v>207</v>
      </c>
      <c r="AI637" s="14" t="s">
        <v>333</v>
      </c>
      <c r="AJ637" s="14" t="s">
        <v>207</v>
      </c>
      <c r="AK637" s="9">
        <v>5</v>
      </c>
      <c r="AL637" s="14" t="s">
        <v>207</v>
      </c>
      <c r="AM637" s="9">
        <v>5</v>
      </c>
      <c r="AN637" s="14" t="s">
        <v>207</v>
      </c>
      <c r="AO637" s="9">
        <v>5</v>
      </c>
      <c r="AP637" s="14" t="s">
        <v>207</v>
      </c>
      <c r="AQ637" s="9">
        <v>5</v>
      </c>
      <c r="AR637" s="14" t="s">
        <v>207</v>
      </c>
      <c r="AS637" s="9" t="s">
        <v>0</v>
      </c>
      <c r="AT637" s="9" t="s">
        <v>318</v>
      </c>
      <c r="AU637" s="9" t="s">
        <v>376</v>
      </c>
      <c r="AV637" s="9" t="s">
        <v>320</v>
      </c>
      <c r="AW637" s="9" t="s">
        <v>1002</v>
      </c>
      <c r="AX637" s="9">
        <v>9010600000</v>
      </c>
      <c r="AY637" s="99">
        <v>350</v>
      </c>
      <c r="AZ637" s="12" t="s">
        <v>207</v>
      </c>
      <c r="BA637" s="99">
        <v>23</v>
      </c>
      <c r="BB637" s="12" t="s">
        <v>207</v>
      </c>
      <c r="BC637" s="99">
        <v>21</v>
      </c>
      <c r="BD637" s="12" t="s">
        <v>207</v>
      </c>
      <c r="BE637" s="99">
        <v>39</v>
      </c>
      <c r="BF637" s="12" t="s">
        <v>321</v>
      </c>
      <c r="BG637" s="654">
        <v>38.667999999999999</v>
      </c>
      <c r="BH637" s="12" t="s">
        <v>321</v>
      </c>
      <c r="BI637" s="99">
        <v>30</v>
      </c>
      <c r="BJ637" s="12" t="s">
        <v>321</v>
      </c>
      <c r="BK637" s="754">
        <v>0</v>
      </c>
      <c r="BL637" s="12" t="s">
        <v>321</v>
      </c>
      <c r="BM637" s="754">
        <v>0.14799999999999999</v>
      </c>
      <c r="BN637" s="12" t="s">
        <v>321</v>
      </c>
      <c r="BO637" s="754">
        <v>8.52</v>
      </c>
      <c r="BP637" s="12" t="s">
        <v>321</v>
      </c>
      <c r="BQ637" s="754">
        <v>0</v>
      </c>
      <c r="BR637" s="12" t="s">
        <v>321</v>
      </c>
      <c r="BS637" s="654">
        <v>0</v>
      </c>
      <c r="BT637" s="12" t="s">
        <v>321</v>
      </c>
      <c r="BU637" s="654">
        <v>8.6679999999999993</v>
      </c>
      <c r="BV637" s="12" t="s">
        <v>321</v>
      </c>
      <c r="BW637" s="9">
        <v>0.14000000000000001</v>
      </c>
      <c r="BX637" s="9" t="s">
        <v>322</v>
      </c>
      <c r="BY637" s="755">
        <v>137.80000000000001</v>
      </c>
      <c r="BZ637" s="9" t="s">
        <v>315</v>
      </c>
      <c r="CA637" s="755">
        <v>9.1</v>
      </c>
      <c r="CB637" s="9" t="s">
        <v>315</v>
      </c>
      <c r="CC637" s="755">
        <v>8.3000000000000007</v>
      </c>
      <c r="CD637" s="9" t="s">
        <v>315</v>
      </c>
      <c r="CE637" s="755">
        <v>83.8</v>
      </c>
      <c r="CF637" s="9" t="s">
        <v>323</v>
      </c>
      <c r="CG637" s="755">
        <v>66.099999999999994</v>
      </c>
      <c r="CH637" s="9" t="s">
        <v>323</v>
      </c>
      <c r="CI637" s="9"/>
      <c r="CJ637" s="9"/>
      <c r="CK637" s="9"/>
    </row>
    <row r="638" spans="1:89" s="98" customFormat="1" x14ac:dyDescent="0.25">
      <c r="A638" s="99">
        <v>10141519</v>
      </c>
      <c r="B638" s="99"/>
      <c r="C638" s="772">
        <v>2313</v>
      </c>
      <c r="D638" s="807">
        <v>0.05</v>
      </c>
      <c r="E638" s="772">
        <f t="shared" si="32"/>
        <v>2429</v>
      </c>
      <c r="F638" s="778">
        <v>1.1000000000000001</v>
      </c>
      <c r="G638" s="774">
        <f t="shared" si="33"/>
        <v>2672</v>
      </c>
      <c r="H638" s="776"/>
      <c r="I638" s="758"/>
      <c r="J638" s="776"/>
      <c r="K638" s="786"/>
      <c r="L638" s="9" t="s">
        <v>308</v>
      </c>
      <c r="M638" s="9" t="s">
        <v>1003</v>
      </c>
      <c r="N638" s="9" t="s">
        <v>309</v>
      </c>
      <c r="O638" s="9" t="s">
        <v>310</v>
      </c>
      <c r="P638" s="9" t="s">
        <v>624</v>
      </c>
      <c r="Q638" s="9" t="s">
        <v>874</v>
      </c>
      <c r="R638" s="9" t="s">
        <v>876</v>
      </c>
      <c r="S638" s="9" t="s">
        <v>314</v>
      </c>
      <c r="T638" s="98" t="s">
        <v>210</v>
      </c>
      <c r="U638" s="99" t="s">
        <v>740</v>
      </c>
      <c r="V638" s="99" t="s">
        <v>207</v>
      </c>
      <c r="W638" s="99" t="s">
        <v>642</v>
      </c>
      <c r="X638" s="99" t="s">
        <v>207</v>
      </c>
      <c r="Y638" s="99">
        <v>184</v>
      </c>
      <c r="Z638" s="99" t="s">
        <v>207</v>
      </c>
      <c r="AA638" s="631" t="s">
        <v>579</v>
      </c>
      <c r="AB638" s="99" t="s">
        <v>207</v>
      </c>
      <c r="AC638" s="9">
        <v>355</v>
      </c>
      <c r="AD638" s="9" t="s">
        <v>207</v>
      </c>
      <c r="AE638" s="9">
        <v>140</v>
      </c>
      <c r="AF638" s="9" t="s">
        <v>315</v>
      </c>
      <c r="AG638" s="14" t="s">
        <v>334</v>
      </c>
      <c r="AH638" s="14" t="s">
        <v>207</v>
      </c>
      <c r="AI638" s="14" t="s">
        <v>335</v>
      </c>
      <c r="AJ638" s="14" t="s">
        <v>207</v>
      </c>
      <c r="AK638" s="9">
        <v>5</v>
      </c>
      <c r="AL638" s="14" t="s">
        <v>207</v>
      </c>
      <c r="AM638" s="9">
        <v>5</v>
      </c>
      <c r="AN638" s="14" t="s">
        <v>207</v>
      </c>
      <c r="AO638" s="9">
        <v>5</v>
      </c>
      <c r="AP638" s="14" t="s">
        <v>207</v>
      </c>
      <c r="AQ638" s="9">
        <v>5</v>
      </c>
      <c r="AR638" s="14" t="s">
        <v>207</v>
      </c>
      <c r="AS638" s="9" t="s">
        <v>0</v>
      </c>
      <c r="AT638" s="9" t="s">
        <v>318</v>
      </c>
      <c r="AU638" s="9" t="s">
        <v>376</v>
      </c>
      <c r="AV638" s="9" t="s">
        <v>320</v>
      </c>
      <c r="AW638" s="9" t="s">
        <v>1004</v>
      </c>
      <c r="AX638" s="9">
        <v>9010600000</v>
      </c>
      <c r="AY638" s="99">
        <v>370</v>
      </c>
      <c r="AZ638" s="12" t="s">
        <v>207</v>
      </c>
      <c r="BA638" s="99">
        <v>23</v>
      </c>
      <c r="BB638" s="12" t="s">
        <v>207</v>
      </c>
      <c r="BC638" s="99">
        <v>21</v>
      </c>
      <c r="BD638" s="12" t="s">
        <v>207</v>
      </c>
      <c r="BE638" s="99">
        <v>42</v>
      </c>
      <c r="BF638" s="12" t="s">
        <v>321</v>
      </c>
      <c r="BG638" s="654">
        <v>41.399000000000001</v>
      </c>
      <c r="BH638" s="12" t="s">
        <v>321</v>
      </c>
      <c r="BI638" s="99">
        <v>32</v>
      </c>
      <c r="BJ638" s="12" t="s">
        <v>321</v>
      </c>
      <c r="BK638" s="754">
        <v>0</v>
      </c>
      <c r="BL638" s="12" t="s">
        <v>321</v>
      </c>
      <c r="BM638" s="754">
        <v>0.16700000000000001</v>
      </c>
      <c r="BN638" s="12" t="s">
        <v>321</v>
      </c>
      <c r="BO638" s="754">
        <v>9.2319999999999993</v>
      </c>
      <c r="BP638" s="12" t="s">
        <v>321</v>
      </c>
      <c r="BQ638" s="754">
        <v>0</v>
      </c>
      <c r="BR638" s="12" t="s">
        <v>321</v>
      </c>
      <c r="BS638" s="654">
        <v>0</v>
      </c>
      <c r="BT638" s="12" t="s">
        <v>321</v>
      </c>
      <c r="BU638" s="654">
        <v>9.3989999999999991</v>
      </c>
      <c r="BV638" s="12" t="s">
        <v>321</v>
      </c>
      <c r="BW638" s="9">
        <v>0.14000000000000001</v>
      </c>
      <c r="BX638" s="9" t="s">
        <v>322</v>
      </c>
      <c r="BY638" s="755">
        <v>145.69999999999999</v>
      </c>
      <c r="BZ638" s="9" t="s">
        <v>315</v>
      </c>
      <c r="CA638" s="755">
        <v>9.1</v>
      </c>
      <c r="CB638" s="9" t="s">
        <v>315</v>
      </c>
      <c r="CC638" s="755">
        <v>8.3000000000000007</v>
      </c>
      <c r="CD638" s="9" t="s">
        <v>315</v>
      </c>
      <c r="CE638" s="755">
        <v>88.2</v>
      </c>
      <c r="CF638" s="9" t="s">
        <v>323</v>
      </c>
      <c r="CG638" s="755">
        <v>70.5</v>
      </c>
      <c r="CH638" s="9" t="s">
        <v>323</v>
      </c>
      <c r="CI638" s="9"/>
      <c r="CJ638" s="9"/>
      <c r="CK638" s="9"/>
    </row>
    <row r="639" spans="1:89" s="98" customFormat="1" x14ac:dyDescent="0.25">
      <c r="A639" s="99">
        <v>10141520</v>
      </c>
      <c r="B639" s="99"/>
      <c r="C639" s="772">
        <v>2549</v>
      </c>
      <c r="D639" s="807">
        <v>0.05</v>
      </c>
      <c r="E639" s="772">
        <f t="shared" si="32"/>
        <v>2676</v>
      </c>
      <c r="F639" s="778">
        <v>1.1000000000000001</v>
      </c>
      <c r="G639" s="774">
        <f t="shared" si="33"/>
        <v>2944</v>
      </c>
      <c r="H639" s="776"/>
      <c r="I639" s="758"/>
      <c r="J639" s="776"/>
      <c r="K639" s="786"/>
      <c r="L639" s="9" t="s">
        <v>308</v>
      </c>
      <c r="M639" s="9" t="s">
        <v>1005</v>
      </c>
      <c r="N639" s="9" t="s">
        <v>309</v>
      </c>
      <c r="O639" s="9" t="s">
        <v>310</v>
      </c>
      <c r="P639" s="9" t="s">
        <v>624</v>
      </c>
      <c r="Q639" s="9" t="s">
        <v>874</v>
      </c>
      <c r="R639" s="9" t="s">
        <v>876</v>
      </c>
      <c r="S639" s="9" t="s">
        <v>314</v>
      </c>
      <c r="T639" s="98" t="s">
        <v>210</v>
      </c>
      <c r="U639" s="99" t="s">
        <v>741</v>
      </c>
      <c r="V639" s="99" t="s">
        <v>207</v>
      </c>
      <c r="W639" s="99" t="s">
        <v>644</v>
      </c>
      <c r="X639" s="99" t="s">
        <v>207</v>
      </c>
      <c r="Y639" s="99">
        <v>196</v>
      </c>
      <c r="Z639" s="99" t="s">
        <v>207</v>
      </c>
      <c r="AA639" s="631" t="s">
        <v>580</v>
      </c>
      <c r="AB639" s="99" t="s">
        <v>207</v>
      </c>
      <c r="AC639" s="9">
        <v>379</v>
      </c>
      <c r="AD639" s="9" t="s">
        <v>207</v>
      </c>
      <c r="AE639" s="9">
        <v>149</v>
      </c>
      <c r="AF639" s="9" t="s">
        <v>315</v>
      </c>
      <c r="AG639" s="14" t="s">
        <v>336</v>
      </c>
      <c r="AH639" s="14" t="s">
        <v>207</v>
      </c>
      <c r="AI639" s="14" t="s">
        <v>337</v>
      </c>
      <c r="AJ639" s="14" t="s">
        <v>207</v>
      </c>
      <c r="AK639" s="9">
        <v>5</v>
      </c>
      <c r="AL639" s="14" t="s">
        <v>207</v>
      </c>
      <c r="AM639" s="9">
        <v>5</v>
      </c>
      <c r="AN639" s="14" t="s">
        <v>207</v>
      </c>
      <c r="AO639" s="9">
        <v>5</v>
      </c>
      <c r="AP639" s="14" t="s">
        <v>207</v>
      </c>
      <c r="AQ639" s="9">
        <v>5</v>
      </c>
      <c r="AR639" s="14" t="s">
        <v>207</v>
      </c>
      <c r="AS639" s="9" t="s">
        <v>0</v>
      </c>
      <c r="AT639" s="9" t="s">
        <v>318</v>
      </c>
      <c r="AU639" s="9" t="s">
        <v>376</v>
      </c>
      <c r="AV639" s="9" t="s">
        <v>320</v>
      </c>
      <c r="AW639" s="9" t="s">
        <v>1006</v>
      </c>
      <c r="AX639" s="9">
        <v>9010600000</v>
      </c>
      <c r="AY639" s="99">
        <v>390</v>
      </c>
      <c r="AZ639" s="12" t="s">
        <v>207</v>
      </c>
      <c r="BA639" s="99">
        <v>23</v>
      </c>
      <c r="BB639" s="12" t="s">
        <v>207</v>
      </c>
      <c r="BC639" s="99">
        <v>21</v>
      </c>
      <c r="BD639" s="12" t="s">
        <v>207</v>
      </c>
      <c r="BE639" s="99">
        <v>44</v>
      </c>
      <c r="BF639" s="12" t="s">
        <v>321</v>
      </c>
      <c r="BG639" s="654">
        <v>43.631</v>
      </c>
      <c r="BH639" s="12" t="s">
        <v>321</v>
      </c>
      <c r="BI639" s="99">
        <v>34</v>
      </c>
      <c r="BJ639" s="12" t="s">
        <v>321</v>
      </c>
      <c r="BK639" s="754">
        <v>0</v>
      </c>
      <c r="BL639" s="12" t="s">
        <v>321</v>
      </c>
      <c r="BM639" s="754">
        <v>0.16700000000000001</v>
      </c>
      <c r="BN639" s="12" t="s">
        <v>321</v>
      </c>
      <c r="BO639" s="754">
        <v>9.4629999999999992</v>
      </c>
      <c r="BP639" s="12" t="s">
        <v>321</v>
      </c>
      <c r="BQ639" s="754">
        <v>0</v>
      </c>
      <c r="BR639" s="12" t="s">
        <v>321</v>
      </c>
      <c r="BS639" s="654">
        <v>0</v>
      </c>
      <c r="BT639" s="12" t="s">
        <v>321</v>
      </c>
      <c r="BU639" s="654">
        <v>9.6310000000000002</v>
      </c>
      <c r="BV639" s="12" t="s">
        <v>321</v>
      </c>
      <c r="BW639" s="9">
        <v>0.14000000000000001</v>
      </c>
      <c r="BX639" s="9" t="s">
        <v>322</v>
      </c>
      <c r="BY639" s="755">
        <v>153.5</v>
      </c>
      <c r="BZ639" s="9" t="s">
        <v>315</v>
      </c>
      <c r="CA639" s="755">
        <v>9.1</v>
      </c>
      <c r="CB639" s="9" t="s">
        <v>315</v>
      </c>
      <c r="CC639" s="755">
        <v>8.3000000000000007</v>
      </c>
      <c r="CD639" s="9" t="s">
        <v>315</v>
      </c>
      <c r="CE639" s="755">
        <v>94.8</v>
      </c>
      <c r="CF639" s="9" t="s">
        <v>323</v>
      </c>
      <c r="CG639" s="755">
        <v>75</v>
      </c>
      <c r="CH639" s="9" t="s">
        <v>323</v>
      </c>
      <c r="CI639" s="9"/>
      <c r="CJ639" s="9"/>
      <c r="CK639" s="9"/>
    </row>
    <row r="640" spans="1:89" s="98" customFormat="1" x14ac:dyDescent="0.25">
      <c r="A640" s="99">
        <v>10141502</v>
      </c>
      <c r="B640" s="99"/>
      <c r="C640" s="772">
        <v>2805</v>
      </c>
      <c r="D640" s="807">
        <v>0.05</v>
      </c>
      <c r="E640" s="772">
        <f t="shared" si="32"/>
        <v>2945</v>
      </c>
      <c r="F640" s="778">
        <v>1.1000000000000001</v>
      </c>
      <c r="G640" s="774">
        <f t="shared" si="33"/>
        <v>3240</v>
      </c>
      <c r="H640" s="776"/>
      <c r="I640" s="758"/>
      <c r="J640" s="776"/>
      <c r="K640" s="786"/>
      <c r="L640" s="9" t="s">
        <v>308</v>
      </c>
      <c r="M640" s="9" t="s">
        <v>1007</v>
      </c>
      <c r="N640" s="9" t="s">
        <v>309</v>
      </c>
      <c r="O640" s="9" t="s">
        <v>310</v>
      </c>
      <c r="P640" s="9" t="s">
        <v>624</v>
      </c>
      <c r="Q640" s="9" t="s">
        <v>874</v>
      </c>
      <c r="R640" s="9" t="s">
        <v>876</v>
      </c>
      <c r="S640" s="9" t="s">
        <v>314</v>
      </c>
      <c r="T640" s="98" t="s">
        <v>210</v>
      </c>
      <c r="U640" s="99" t="s">
        <v>742</v>
      </c>
      <c r="V640" s="99" t="s">
        <v>207</v>
      </c>
      <c r="W640" s="99" t="s">
        <v>646</v>
      </c>
      <c r="X640" s="99" t="s">
        <v>207</v>
      </c>
      <c r="Y640" s="99">
        <v>207</v>
      </c>
      <c r="Z640" s="99" t="s">
        <v>207</v>
      </c>
      <c r="AA640" s="631" t="s">
        <v>581</v>
      </c>
      <c r="AB640" s="99" t="s">
        <v>207</v>
      </c>
      <c r="AC640" s="9">
        <v>402</v>
      </c>
      <c r="AD640" s="9" t="s">
        <v>207</v>
      </c>
      <c r="AE640" s="9">
        <v>158</v>
      </c>
      <c r="AF640" s="9" t="s">
        <v>315</v>
      </c>
      <c r="AG640" s="14" t="s">
        <v>338</v>
      </c>
      <c r="AH640" s="14" t="s">
        <v>207</v>
      </c>
      <c r="AI640" s="14" t="s">
        <v>339</v>
      </c>
      <c r="AJ640" s="14" t="s">
        <v>207</v>
      </c>
      <c r="AK640" s="9">
        <v>5</v>
      </c>
      <c r="AL640" s="14" t="s">
        <v>207</v>
      </c>
      <c r="AM640" s="9">
        <v>5</v>
      </c>
      <c r="AN640" s="14" t="s">
        <v>207</v>
      </c>
      <c r="AO640" s="9">
        <v>5</v>
      </c>
      <c r="AP640" s="14" t="s">
        <v>207</v>
      </c>
      <c r="AQ640" s="9">
        <v>5</v>
      </c>
      <c r="AR640" s="14" t="s">
        <v>207</v>
      </c>
      <c r="AS640" s="9" t="s">
        <v>0</v>
      </c>
      <c r="AT640" s="9" t="s">
        <v>318</v>
      </c>
      <c r="AU640" s="9" t="s">
        <v>376</v>
      </c>
      <c r="AV640" s="9" t="s">
        <v>320</v>
      </c>
      <c r="AW640" s="9" t="s">
        <v>1008</v>
      </c>
      <c r="AX640" s="9">
        <v>9010600000</v>
      </c>
      <c r="AY640" s="99">
        <v>419</v>
      </c>
      <c r="AZ640" s="12" t="s">
        <v>207</v>
      </c>
      <c r="BA640" s="99">
        <v>30</v>
      </c>
      <c r="BB640" s="12" t="s">
        <v>207</v>
      </c>
      <c r="BC640" s="99">
        <v>33</v>
      </c>
      <c r="BD640" s="12" t="s">
        <v>207</v>
      </c>
      <c r="BE640" s="99">
        <v>80</v>
      </c>
      <c r="BF640" s="12" t="s">
        <v>321</v>
      </c>
      <c r="BG640" s="654">
        <v>79.88</v>
      </c>
      <c r="BH640" s="12" t="s">
        <v>321</v>
      </c>
      <c r="BI640" s="99">
        <v>39</v>
      </c>
      <c r="BJ640" s="12" t="s">
        <v>321</v>
      </c>
      <c r="BK640" s="754">
        <v>0</v>
      </c>
      <c r="BL640" s="12" t="s">
        <v>321</v>
      </c>
      <c r="BM640" s="754">
        <v>0.34899999999999998</v>
      </c>
      <c r="BN640" s="12" t="s">
        <v>321</v>
      </c>
      <c r="BO640" s="754">
        <v>2.1800000000000002</v>
      </c>
      <c r="BP640" s="12" t="s">
        <v>321</v>
      </c>
      <c r="BQ640" s="754">
        <v>0.02</v>
      </c>
      <c r="BR640" s="12" t="s">
        <v>321</v>
      </c>
      <c r="BS640" s="654">
        <v>38.331000000000003</v>
      </c>
      <c r="BT640" s="12" t="s">
        <v>321</v>
      </c>
      <c r="BU640" s="654">
        <v>40.880000000000003</v>
      </c>
      <c r="BV640" s="12" t="s">
        <v>321</v>
      </c>
      <c r="BW640" s="9">
        <v>0.42</v>
      </c>
      <c r="BX640" s="9" t="s">
        <v>322</v>
      </c>
      <c r="BY640" s="755">
        <v>165</v>
      </c>
      <c r="BZ640" s="9" t="s">
        <v>315</v>
      </c>
      <c r="CA640" s="755">
        <v>11.8</v>
      </c>
      <c r="CB640" s="9" t="s">
        <v>315</v>
      </c>
      <c r="CC640" s="755">
        <v>13</v>
      </c>
      <c r="CD640" s="9" t="s">
        <v>315</v>
      </c>
      <c r="CE640" s="755">
        <v>183</v>
      </c>
      <c r="CF640" s="9" t="s">
        <v>323</v>
      </c>
      <c r="CG640" s="755">
        <v>86</v>
      </c>
      <c r="CH640" s="9" t="s">
        <v>323</v>
      </c>
      <c r="CI640" s="9"/>
      <c r="CJ640" s="9"/>
      <c r="CK640" s="9"/>
    </row>
    <row r="641" spans="1:89" s="98" customFormat="1" x14ac:dyDescent="0.25">
      <c r="A641" s="99">
        <v>10141503</v>
      </c>
      <c r="B641" s="99"/>
      <c r="C641" s="772">
        <v>3074</v>
      </c>
      <c r="D641" s="807">
        <v>0.05</v>
      </c>
      <c r="E641" s="772">
        <f t="shared" si="32"/>
        <v>3228</v>
      </c>
      <c r="F641" s="778">
        <v>1.1000000000000001</v>
      </c>
      <c r="G641" s="774">
        <f t="shared" si="33"/>
        <v>3551</v>
      </c>
      <c r="H641" s="776"/>
      <c r="I641" s="758"/>
      <c r="J641" s="776"/>
      <c r="K641" s="786"/>
      <c r="L641" s="9" t="s">
        <v>308</v>
      </c>
      <c r="M641" s="9" t="s">
        <v>1009</v>
      </c>
      <c r="N641" s="9" t="s">
        <v>309</v>
      </c>
      <c r="O641" s="9" t="s">
        <v>310</v>
      </c>
      <c r="P641" s="9" t="s">
        <v>624</v>
      </c>
      <c r="Q641" s="9" t="s">
        <v>874</v>
      </c>
      <c r="R641" s="9" t="s">
        <v>876</v>
      </c>
      <c r="S641" s="9" t="s">
        <v>314</v>
      </c>
      <c r="T641" s="98" t="s">
        <v>210</v>
      </c>
      <c r="U641" s="99" t="s">
        <v>743</v>
      </c>
      <c r="V641" s="99" t="s">
        <v>207</v>
      </c>
      <c r="W641" s="99" t="s">
        <v>650</v>
      </c>
      <c r="X641" s="99" t="s">
        <v>207</v>
      </c>
      <c r="Y641" s="99">
        <v>218</v>
      </c>
      <c r="Z641" s="99" t="s">
        <v>207</v>
      </c>
      <c r="AA641" s="631" t="s">
        <v>582</v>
      </c>
      <c r="AB641" s="99" t="s">
        <v>207</v>
      </c>
      <c r="AC641" s="9">
        <v>424</v>
      </c>
      <c r="AD641" s="9" t="s">
        <v>207</v>
      </c>
      <c r="AE641" s="9">
        <v>167</v>
      </c>
      <c r="AF641" s="9" t="s">
        <v>315</v>
      </c>
      <c r="AG641" s="14" t="s">
        <v>340</v>
      </c>
      <c r="AH641" s="14" t="s">
        <v>207</v>
      </c>
      <c r="AI641" s="14" t="s">
        <v>341</v>
      </c>
      <c r="AJ641" s="14" t="s">
        <v>207</v>
      </c>
      <c r="AK641" s="9">
        <v>5</v>
      </c>
      <c r="AL641" s="14" t="s">
        <v>207</v>
      </c>
      <c r="AM641" s="9">
        <v>5</v>
      </c>
      <c r="AN641" s="14" t="s">
        <v>207</v>
      </c>
      <c r="AO641" s="9">
        <v>5</v>
      </c>
      <c r="AP641" s="14" t="s">
        <v>207</v>
      </c>
      <c r="AQ641" s="9">
        <v>5</v>
      </c>
      <c r="AR641" s="14" t="s">
        <v>207</v>
      </c>
      <c r="AS641" s="9" t="s">
        <v>0</v>
      </c>
      <c r="AT641" s="9" t="s">
        <v>318</v>
      </c>
      <c r="AU641" s="9" t="s">
        <v>376</v>
      </c>
      <c r="AV641" s="9" t="s">
        <v>320</v>
      </c>
      <c r="AW641" s="9" t="s">
        <v>1010</v>
      </c>
      <c r="AX641" s="9">
        <v>9010600000</v>
      </c>
      <c r="AY641" s="99">
        <v>434</v>
      </c>
      <c r="AZ641" s="12" t="s">
        <v>207</v>
      </c>
      <c r="BA641" s="99">
        <v>30</v>
      </c>
      <c r="BB641" s="12" t="s">
        <v>207</v>
      </c>
      <c r="BC641" s="99">
        <v>33</v>
      </c>
      <c r="BD641" s="12" t="s">
        <v>207</v>
      </c>
      <c r="BE641" s="99">
        <v>85</v>
      </c>
      <c r="BF641" s="12" t="s">
        <v>321</v>
      </c>
      <c r="BG641" s="654">
        <v>84.787999999999997</v>
      </c>
      <c r="BH641" s="12" t="s">
        <v>321</v>
      </c>
      <c r="BI641" s="99">
        <v>42</v>
      </c>
      <c r="BJ641" s="12" t="s">
        <v>321</v>
      </c>
      <c r="BK641" s="754">
        <v>0</v>
      </c>
      <c r="BL641" s="12" t="s">
        <v>321</v>
      </c>
      <c r="BM641" s="754">
        <v>0.35499999999999998</v>
      </c>
      <c r="BN641" s="12" t="s">
        <v>321</v>
      </c>
      <c r="BO641" s="754">
        <v>3</v>
      </c>
      <c r="BP641" s="12" t="s">
        <v>321</v>
      </c>
      <c r="BQ641" s="754">
        <v>0.02</v>
      </c>
      <c r="BR641" s="12" t="s">
        <v>321</v>
      </c>
      <c r="BS641" s="654">
        <v>39.412999999999997</v>
      </c>
      <c r="BT641" s="12" t="s">
        <v>321</v>
      </c>
      <c r="BU641" s="654">
        <v>42.787999999999997</v>
      </c>
      <c r="BV641" s="12" t="s">
        <v>321</v>
      </c>
      <c r="BW641" s="9">
        <v>0.44</v>
      </c>
      <c r="BX641" s="9" t="s">
        <v>322</v>
      </c>
      <c r="BY641" s="755">
        <v>170.9</v>
      </c>
      <c r="BZ641" s="9" t="s">
        <v>315</v>
      </c>
      <c r="CA641" s="755">
        <v>11.8</v>
      </c>
      <c r="CB641" s="9" t="s">
        <v>315</v>
      </c>
      <c r="CC641" s="755">
        <v>13</v>
      </c>
      <c r="CD641" s="9" t="s">
        <v>315</v>
      </c>
      <c r="CE641" s="755">
        <v>194</v>
      </c>
      <c r="CF641" s="9" t="s">
        <v>323</v>
      </c>
      <c r="CG641" s="755">
        <v>92.6</v>
      </c>
      <c r="CH641" s="9" t="s">
        <v>323</v>
      </c>
      <c r="CI641" s="9"/>
      <c r="CJ641" s="9"/>
      <c r="CK641" s="9"/>
    </row>
    <row r="642" spans="1:89" s="98" customFormat="1" x14ac:dyDescent="0.25">
      <c r="A642" s="99">
        <v>10141504</v>
      </c>
      <c r="B642" s="99"/>
      <c r="C642" s="772">
        <v>3363</v>
      </c>
      <c r="D642" s="807">
        <v>0.05</v>
      </c>
      <c r="E642" s="772">
        <f t="shared" si="32"/>
        <v>3531</v>
      </c>
      <c r="F642" s="778">
        <v>1.1000000000000001</v>
      </c>
      <c r="G642" s="774">
        <f t="shared" si="33"/>
        <v>3884</v>
      </c>
      <c r="H642" s="776"/>
      <c r="I642" s="758"/>
      <c r="J642" s="776"/>
      <c r="K642" s="786"/>
      <c r="L642" s="9" t="s">
        <v>308</v>
      </c>
      <c r="M642" s="9" t="s">
        <v>1011</v>
      </c>
      <c r="N642" s="9" t="s">
        <v>309</v>
      </c>
      <c r="O642" s="9" t="s">
        <v>310</v>
      </c>
      <c r="P642" s="9" t="s">
        <v>624</v>
      </c>
      <c r="Q642" s="9" t="s">
        <v>874</v>
      </c>
      <c r="R642" s="9" t="s">
        <v>876</v>
      </c>
      <c r="S642" s="9" t="s">
        <v>314</v>
      </c>
      <c r="T642" s="98" t="s">
        <v>210</v>
      </c>
      <c r="U642" s="99" t="s">
        <v>956</v>
      </c>
      <c r="V642" s="99" t="s">
        <v>207</v>
      </c>
      <c r="W642" s="99" t="s">
        <v>888</v>
      </c>
      <c r="X642" s="99" t="s">
        <v>207</v>
      </c>
      <c r="Y642" s="99">
        <v>229</v>
      </c>
      <c r="Z642" s="99" t="s">
        <v>207</v>
      </c>
      <c r="AA642" s="631" t="s">
        <v>583</v>
      </c>
      <c r="AB642" s="99" t="s">
        <v>207</v>
      </c>
      <c r="AC642" s="9">
        <v>447</v>
      </c>
      <c r="AD642" s="9" t="s">
        <v>207</v>
      </c>
      <c r="AE642" s="9">
        <v>176</v>
      </c>
      <c r="AF642" s="9" t="s">
        <v>315</v>
      </c>
      <c r="AG642" s="14" t="s">
        <v>342</v>
      </c>
      <c r="AH642" s="14" t="s">
        <v>207</v>
      </c>
      <c r="AI642" s="14" t="s">
        <v>343</v>
      </c>
      <c r="AJ642" s="14" t="s">
        <v>207</v>
      </c>
      <c r="AK642" s="9">
        <v>5</v>
      </c>
      <c r="AL642" s="14" t="s">
        <v>207</v>
      </c>
      <c r="AM642" s="9">
        <v>5</v>
      </c>
      <c r="AN642" s="14" t="s">
        <v>207</v>
      </c>
      <c r="AO642" s="9">
        <v>5</v>
      </c>
      <c r="AP642" s="14" t="s">
        <v>207</v>
      </c>
      <c r="AQ642" s="9">
        <v>5</v>
      </c>
      <c r="AR642" s="14" t="s">
        <v>207</v>
      </c>
      <c r="AS642" s="9" t="s">
        <v>0</v>
      </c>
      <c r="AT642" s="9" t="s">
        <v>318</v>
      </c>
      <c r="AU642" s="9" t="s">
        <v>376</v>
      </c>
      <c r="AV642" s="9" t="s">
        <v>320</v>
      </c>
      <c r="AW642" s="9" t="s">
        <v>1012</v>
      </c>
      <c r="AX642" s="9">
        <v>9010600000</v>
      </c>
      <c r="AY642" s="99">
        <v>452</v>
      </c>
      <c r="AZ642" s="12" t="s">
        <v>207</v>
      </c>
      <c r="BA642" s="99">
        <v>30</v>
      </c>
      <c r="BB642" s="12" t="s">
        <v>207</v>
      </c>
      <c r="BC642" s="99">
        <v>33</v>
      </c>
      <c r="BD642" s="12" t="s">
        <v>207</v>
      </c>
      <c r="BE642" s="99">
        <v>89</v>
      </c>
      <c r="BF642" s="12" t="s">
        <v>321</v>
      </c>
      <c r="BG642" s="654">
        <v>88.257000000000005</v>
      </c>
      <c r="BH642" s="12" t="s">
        <v>321</v>
      </c>
      <c r="BI642" s="99">
        <v>44</v>
      </c>
      <c r="BJ642" s="12" t="s">
        <v>321</v>
      </c>
      <c r="BK642" s="754">
        <v>0</v>
      </c>
      <c r="BL642" s="12" t="s">
        <v>321</v>
      </c>
      <c r="BM642" s="754">
        <v>0.38200000000000001</v>
      </c>
      <c r="BN642" s="12" t="s">
        <v>321</v>
      </c>
      <c r="BO642" s="754">
        <v>3</v>
      </c>
      <c r="BP642" s="12" t="s">
        <v>321</v>
      </c>
      <c r="BQ642" s="754">
        <v>0.02</v>
      </c>
      <c r="BR642" s="12" t="s">
        <v>321</v>
      </c>
      <c r="BS642" s="654">
        <v>40.854999999999997</v>
      </c>
      <c r="BT642" s="12" t="s">
        <v>321</v>
      </c>
      <c r="BU642" s="654">
        <v>44.256999999999998</v>
      </c>
      <c r="BV642" s="12" t="s">
        <v>321</v>
      </c>
      <c r="BW642" s="9">
        <v>0.46</v>
      </c>
      <c r="BX642" s="9" t="s">
        <v>322</v>
      </c>
      <c r="BY642" s="755">
        <v>178</v>
      </c>
      <c r="BZ642" s="9" t="s">
        <v>315</v>
      </c>
      <c r="CA642" s="755">
        <v>11.8</v>
      </c>
      <c r="CB642" s="9" t="s">
        <v>315</v>
      </c>
      <c r="CC642" s="755">
        <v>13</v>
      </c>
      <c r="CD642" s="9" t="s">
        <v>315</v>
      </c>
      <c r="CE642" s="755">
        <v>202.8</v>
      </c>
      <c r="CF642" s="9" t="s">
        <v>323</v>
      </c>
      <c r="CG642" s="755">
        <v>97</v>
      </c>
      <c r="CH642" s="9" t="s">
        <v>323</v>
      </c>
      <c r="CI642" s="9"/>
      <c r="CJ642" s="9"/>
      <c r="CK642" s="9"/>
    </row>
    <row r="643" spans="1:89" s="98" customFormat="1" x14ac:dyDescent="0.25">
      <c r="A643" s="99">
        <v>10103492</v>
      </c>
      <c r="B643" s="99"/>
      <c r="C643" s="772">
        <v>1110</v>
      </c>
      <c r="D643" s="807">
        <v>0.05</v>
      </c>
      <c r="E643" s="772">
        <f t="shared" si="32"/>
        <v>1166</v>
      </c>
      <c r="F643" s="778">
        <v>1.1000000000000001</v>
      </c>
      <c r="G643" s="774">
        <f t="shared" si="33"/>
        <v>1283</v>
      </c>
      <c r="H643" s="776"/>
      <c r="I643" s="758"/>
      <c r="J643" s="776"/>
      <c r="K643" s="786"/>
      <c r="L643" s="9" t="s">
        <v>308</v>
      </c>
      <c r="M643" s="9" t="s">
        <v>3710</v>
      </c>
      <c r="N643" s="9" t="s">
        <v>397</v>
      </c>
      <c r="O643" s="9" t="s">
        <v>310</v>
      </c>
      <c r="P643" s="9" t="s">
        <v>624</v>
      </c>
      <c r="Q643" s="9" t="s">
        <v>874</v>
      </c>
      <c r="R643" s="9" t="s">
        <v>876</v>
      </c>
      <c r="S643" s="9" t="s">
        <v>373</v>
      </c>
      <c r="T643" s="98" t="s">
        <v>234</v>
      </c>
      <c r="U643" s="99" t="s">
        <v>868</v>
      </c>
      <c r="V643" s="99" t="s">
        <v>207</v>
      </c>
      <c r="W643" s="99" t="s">
        <v>632</v>
      </c>
      <c r="X643" s="99" t="s">
        <v>207</v>
      </c>
      <c r="Y643" s="99">
        <v>153</v>
      </c>
      <c r="Z643" s="99" t="s">
        <v>207</v>
      </c>
      <c r="AA643" s="631" t="s">
        <v>202</v>
      </c>
      <c r="AB643" s="99" t="s">
        <v>207</v>
      </c>
      <c r="AC643" s="9">
        <v>238</v>
      </c>
      <c r="AD643" s="9" t="s">
        <v>207</v>
      </c>
      <c r="AE643" s="9">
        <v>94</v>
      </c>
      <c r="AF643" s="9" t="s">
        <v>315</v>
      </c>
      <c r="AG643" s="14" t="s">
        <v>374</v>
      </c>
      <c r="AH643" s="14" t="s">
        <v>207</v>
      </c>
      <c r="AI643" s="14" t="s">
        <v>375</v>
      </c>
      <c r="AJ643" s="14" t="s">
        <v>207</v>
      </c>
      <c r="AK643" s="9">
        <v>5</v>
      </c>
      <c r="AL643" s="14" t="s">
        <v>207</v>
      </c>
      <c r="AM643" s="9">
        <v>5</v>
      </c>
      <c r="AN643" s="14" t="s">
        <v>207</v>
      </c>
      <c r="AO643" s="9">
        <v>5</v>
      </c>
      <c r="AP643" s="14" t="s">
        <v>207</v>
      </c>
      <c r="AQ643" s="9">
        <v>5</v>
      </c>
      <c r="AR643" s="14" t="s">
        <v>207</v>
      </c>
      <c r="AS643" s="9" t="s">
        <v>0</v>
      </c>
      <c r="AT643" s="9" t="s">
        <v>318</v>
      </c>
      <c r="AU643" s="9" t="s">
        <v>376</v>
      </c>
      <c r="AV643" s="9" t="s">
        <v>320</v>
      </c>
      <c r="AW643" s="9" t="s">
        <v>1013</v>
      </c>
      <c r="AX643" s="9">
        <v>9010600000</v>
      </c>
      <c r="AY643" s="99">
        <v>250</v>
      </c>
      <c r="AZ643" s="12" t="s">
        <v>207</v>
      </c>
      <c r="BA643" s="99">
        <v>23</v>
      </c>
      <c r="BB643" s="12" t="s">
        <v>207</v>
      </c>
      <c r="BC643" s="99">
        <v>21</v>
      </c>
      <c r="BD643" s="12" t="s">
        <v>207</v>
      </c>
      <c r="BE643" s="99">
        <v>28</v>
      </c>
      <c r="BF643" s="12" t="s">
        <v>321</v>
      </c>
      <c r="BG643" s="654">
        <v>27.369</v>
      </c>
      <c r="BH643" s="12" t="s">
        <v>321</v>
      </c>
      <c r="BI643" s="99">
        <v>21</v>
      </c>
      <c r="BJ643" s="12" t="s">
        <v>321</v>
      </c>
      <c r="BK643" s="754">
        <v>0</v>
      </c>
      <c r="BL643" s="12" t="s">
        <v>321</v>
      </c>
      <c r="BM643" s="754">
        <v>0.129</v>
      </c>
      <c r="BN643" s="12" t="s">
        <v>321</v>
      </c>
      <c r="BO643" s="754">
        <v>6.24</v>
      </c>
      <c r="BP643" s="12" t="s">
        <v>321</v>
      </c>
      <c r="BQ643" s="754">
        <v>0</v>
      </c>
      <c r="BR643" s="12" t="s">
        <v>321</v>
      </c>
      <c r="BS643" s="654">
        <v>0</v>
      </c>
      <c r="BT643" s="12" t="s">
        <v>321</v>
      </c>
      <c r="BU643" s="654">
        <v>6.3689999999999998</v>
      </c>
      <c r="BV643" s="12" t="s">
        <v>321</v>
      </c>
      <c r="BW643" s="9">
        <v>0.12</v>
      </c>
      <c r="BX643" s="9" t="s">
        <v>322</v>
      </c>
      <c r="BY643" s="755">
        <v>98.4</v>
      </c>
      <c r="BZ643" s="9" t="s">
        <v>315</v>
      </c>
      <c r="CA643" s="755">
        <v>9.1</v>
      </c>
      <c r="CB643" s="9" t="s">
        <v>315</v>
      </c>
      <c r="CC643" s="755">
        <v>8.3000000000000007</v>
      </c>
      <c r="CD643" s="9" t="s">
        <v>315</v>
      </c>
      <c r="CE643" s="755">
        <v>61.7</v>
      </c>
      <c r="CF643" s="9" t="s">
        <v>323</v>
      </c>
      <c r="CG643" s="755">
        <v>46.3</v>
      </c>
      <c r="CH643" s="9" t="s">
        <v>323</v>
      </c>
      <c r="CI643" s="9"/>
      <c r="CJ643" s="9"/>
      <c r="CK643" s="9"/>
    </row>
    <row r="644" spans="1:89" s="98" customFormat="1" x14ac:dyDescent="0.25">
      <c r="A644" s="99">
        <v>10103493</v>
      </c>
      <c r="B644" s="99"/>
      <c r="C644" s="772">
        <v>1239</v>
      </c>
      <c r="D644" s="807">
        <v>0.05</v>
      </c>
      <c r="E644" s="772">
        <f t="shared" si="32"/>
        <v>1301</v>
      </c>
      <c r="F644" s="778">
        <v>1.1000000000000001</v>
      </c>
      <c r="G644" s="774">
        <f t="shared" si="33"/>
        <v>1431</v>
      </c>
      <c r="H644" s="776"/>
      <c r="I644" s="758"/>
      <c r="J644" s="776"/>
      <c r="K644" s="786"/>
      <c r="L644" s="9" t="s">
        <v>308</v>
      </c>
      <c r="M644" s="9" t="s">
        <v>3711</v>
      </c>
      <c r="N644" s="9" t="s">
        <v>397</v>
      </c>
      <c r="O644" s="9" t="s">
        <v>310</v>
      </c>
      <c r="P644" s="9" t="s">
        <v>624</v>
      </c>
      <c r="Q644" s="9" t="s">
        <v>874</v>
      </c>
      <c r="R644" s="9" t="s">
        <v>876</v>
      </c>
      <c r="S644" s="9" t="s">
        <v>373</v>
      </c>
      <c r="T644" s="98" t="s">
        <v>234</v>
      </c>
      <c r="U644" s="99" t="s">
        <v>869</v>
      </c>
      <c r="V644" s="99" t="s">
        <v>207</v>
      </c>
      <c r="W644" s="99" t="s">
        <v>634</v>
      </c>
      <c r="X644" s="99" t="s">
        <v>207</v>
      </c>
      <c r="Y644" s="99">
        <v>168</v>
      </c>
      <c r="Z644" s="99" t="s">
        <v>207</v>
      </c>
      <c r="AA644" s="631" t="s">
        <v>574</v>
      </c>
      <c r="AB644" s="99" t="s">
        <v>207</v>
      </c>
      <c r="AC644" s="9">
        <v>263</v>
      </c>
      <c r="AD644" s="9" t="s">
        <v>207</v>
      </c>
      <c r="AE644" s="9">
        <v>104</v>
      </c>
      <c r="AF644" s="9" t="s">
        <v>315</v>
      </c>
      <c r="AG644" s="14" t="s">
        <v>377</v>
      </c>
      <c r="AH644" s="14" t="s">
        <v>207</v>
      </c>
      <c r="AI644" s="14" t="s">
        <v>378</v>
      </c>
      <c r="AJ644" s="14" t="s">
        <v>207</v>
      </c>
      <c r="AK644" s="9">
        <v>5</v>
      </c>
      <c r="AL644" s="14" t="s">
        <v>207</v>
      </c>
      <c r="AM644" s="9">
        <v>5</v>
      </c>
      <c r="AN644" s="14" t="s">
        <v>207</v>
      </c>
      <c r="AO644" s="9">
        <v>5</v>
      </c>
      <c r="AP644" s="14" t="s">
        <v>207</v>
      </c>
      <c r="AQ644" s="9">
        <v>5</v>
      </c>
      <c r="AR644" s="14" t="s">
        <v>207</v>
      </c>
      <c r="AS644" s="9" t="s">
        <v>0</v>
      </c>
      <c r="AT644" s="9" t="s">
        <v>318</v>
      </c>
      <c r="AU644" s="9" t="s">
        <v>376</v>
      </c>
      <c r="AV644" s="9" t="s">
        <v>320</v>
      </c>
      <c r="AW644" s="9" t="s">
        <v>1014</v>
      </c>
      <c r="AX644" s="9">
        <v>9010600000</v>
      </c>
      <c r="AY644" s="99">
        <v>270</v>
      </c>
      <c r="AZ644" s="12" t="s">
        <v>207</v>
      </c>
      <c r="BA644" s="99">
        <v>23</v>
      </c>
      <c r="BB644" s="12" t="s">
        <v>207</v>
      </c>
      <c r="BC644" s="99">
        <v>21</v>
      </c>
      <c r="BD644" s="12" t="s">
        <v>207</v>
      </c>
      <c r="BE644" s="99">
        <v>31</v>
      </c>
      <c r="BF644" s="12" t="s">
        <v>321</v>
      </c>
      <c r="BG644" s="654">
        <v>30.841000000000001</v>
      </c>
      <c r="BH644" s="12" t="s">
        <v>321</v>
      </c>
      <c r="BI644" s="99">
        <v>23</v>
      </c>
      <c r="BJ644" s="12" t="s">
        <v>321</v>
      </c>
      <c r="BK644" s="754">
        <v>0</v>
      </c>
      <c r="BL644" s="12" t="s">
        <v>321</v>
      </c>
      <c r="BM644" s="754">
        <v>0.129</v>
      </c>
      <c r="BN644" s="12" t="s">
        <v>321</v>
      </c>
      <c r="BO644" s="754">
        <v>7.7119999999999997</v>
      </c>
      <c r="BP644" s="12" t="s">
        <v>321</v>
      </c>
      <c r="BQ644" s="754">
        <v>0</v>
      </c>
      <c r="BR644" s="12" t="s">
        <v>321</v>
      </c>
      <c r="BS644" s="654">
        <v>0</v>
      </c>
      <c r="BT644" s="12" t="s">
        <v>321</v>
      </c>
      <c r="BU644" s="654">
        <v>7.8410000000000002</v>
      </c>
      <c r="BV644" s="12" t="s">
        <v>321</v>
      </c>
      <c r="BW644" s="9">
        <v>0.13</v>
      </c>
      <c r="BX644" s="9" t="s">
        <v>322</v>
      </c>
      <c r="BY644" s="755">
        <v>106.3</v>
      </c>
      <c r="BZ644" s="9" t="s">
        <v>315</v>
      </c>
      <c r="CA644" s="755">
        <v>9.1</v>
      </c>
      <c r="CB644" s="9" t="s">
        <v>315</v>
      </c>
      <c r="CC644" s="755">
        <v>8.3000000000000007</v>
      </c>
      <c r="CD644" s="9" t="s">
        <v>315</v>
      </c>
      <c r="CE644" s="755">
        <v>66.099999999999994</v>
      </c>
      <c r="CF644" s="9" t="s">
        <v>323</v>
      </c>
      <c r="CG644" s="755">
        <v>50.7</v>
      </c>
      <c r="CH644" s="9" t="s">
        <v>323</v>
      </c>
      <c r="CI644" s="9"/>
      <c r="CJ644" s="9"/>
      <c r="CK644" s="9"/>
    </row>
    <row r="645" spans="1:89" s="98" customFormat="1" x14ac:dyDescent="0.25">
      <c r="A645" s="99">
        <v>10103494</v>
      </c>
      <c r="B645" s="99"/>
      <c r="C645" s="772">
        <v>1387</v>
      </c>
      <c r="D645" s="807">
        <v>0.05</v>
      </c>
      <c r="E645" s="772">
        <f t="shared" si="32"/>
        <v>1456</v>
      </c>
      <c r="F645" s="778">
        <v>1.1000000000000001</v>
      </c>
      <c r="G645" s="774">
        <f t="shared" si="33"/>
        <v>1602</v>
      </c>
      <c r="H645" s="776"/>
      <c r="I645" s="758"/>
      <c r="J645" s="776"/>
      <c r="K645" s="786"/>
      <c r="L645" s="9" t="s">
        <v>308</v>
      </c>
      <c r="M645" s="9" t="s">
        <v>3712</v>
      </c>
      <c r="N645" s="9" t="s">
        <v>397</v>
      </c>
      <c r="O645" s="9" t="s">
        <v>310</v>
      </c>
      <c r="P645" s="9" t="s">
        <v>624</v>
      </c>
      <c r="Q645" s="9" t="s">
        <v>874</v>
      </c>
      <c r="R645" s="9" t="s">
        <v>876</v>
      </c>
      <c r="S645" s="9" t="s">
        <v>373</v>
      </c>
      <c r="T645" s="98" t="s">
        <v>234</v>
      </c>
      <c r="U645" s="99" t="s">
        <v>870</v>
      </c>
      <c r="V645" s="99" t="s">
        <v>207</v>
      </c>
      <c r="W645" s="99" t="s">
        <v>636</v>
      </c>
      <c r="X645" s="99" t="s">
        <v>207</v>
      </c>
      <c r="Y645" s="99">
        <v>183</v>
      </c>
      <c r="Z645" s="99" t="s">
        <v>207</v>
      </c>
      <c r="AA645" s="631" t="s">
        <v>575</v>
      </c>
      <c r="AB645" s="99" t="s">
        <v>207</v>
      </c>
      <c r="AC645" s="9">
        <v>288</v>
      </c>
      <c r="AD645" s="9" t="s">
        <v>207</v>
      </c>
      <c r="AE645" s="9">
        <v>113</v>
      </c>
      <c r="AF645" s="9" t="s">
        <v>315</v>
      </c>
      <c r="AG645" s="14" t="s">
        <v>379</v>
      </c>
      <c r="AH645" s="14" t="s">
        <v>207</v>
      </c>
      <c r="AI645" s="14" t="s">
        <v>380</v>
      </c>
      <c r="AJ645" s="14" t="s">
        <v>207</v>
      </c>
      <c r="AK645" s="9">
        <v>5</v>
      </c>
      <c r="AL645" s="14" t="s">
        <v>207</v>
      </c>
      <c r="AM645" s="9">
        <v>5</v>
      </c>
      <c r="AN645" s="14" t="s">
        <v>207</v>
      </c>
      <c r="AO645" s="9">
        <v>5</v>
      </c>
      <c r="AP645" s="14" t="s">
        <v>207</v>
      </c>
      <c r="AQ645" s="9">
        <v>5</v>
      </c>
      <c r="AR645" s="14" t="s">
        <v>207</v>
      </c>
      <c r="AS645" s="9" t="s">
        <v>0</v>
      </c>
      <c r="AT645" s="9" t="s">
        <v>318</v>
      </c>
      <c r="AU645" s="9" t="s">
        <v>376</v>
      </c>
      <c r="AV645" s="9" t="s">
        <v>320</v>
      </c>
      <c r="AW645" s="9" t="s">
        <v>1015</v>
      </c>
      <c r="AX645" s="9">
        <v>9010600000</v>
      </c>
      <c r="AY645" s="99">
        <v>290</v>
      </c>
      <c r="AZ645" s="12" t="s">
        <v>207</v>
      </c>
      <c r="BA645" s="99">
        <v>23</v>
      </c>
      <c r="BB645" s="12" t="s">
        <v>207</v>
      </c>
      <c r="BC645" s="99">
        <v>21</v>
      </c>
      <c r="BD645" s="12" t="s">
        <v>207</v>
      </c>
      <c r="BE645" s="99">
        <v>34</v>
      </c>
      <c r="BF645" s="12" t="s">
        <v>321</v>
      </c>
      <c r="BG645" s="654">
        <v>33.552999999999997</v>
      </c>
      <c r="BH645" s="12" t="s">
        <v>321</v>
      </c>
      <c r="BI645" s="99">
        <v>25</v>
      </c>
      <c r="BJ645" s="12" t="s">
        <v>321</v>
      </c>
      <c r="BK645" s="754">
        <v>0</v>
      </c>
      <c r="BL645" s="12" t="s">
        <v>321</v>
      </c>
      <c r="BM645" s="754">
        <v>0.129</v>
      </c>
      <c r="BN645" s="12" t="s">
        <v>321</v>
      </c>
      <c r="BO645" s="754">
        <v>8.4239999999999995</v>
      </c>
      <c r="BP645" s="12" t="s">
        <v>321</v>
      </c>
      <c r="BQ645" s="754">
        <v>0</v>
      </c>
      <c r="BR645" s="12" t="s">
        <v>321</v>
      </c>
      <c r="BS645" s="654">
        <v>0</v>
      </c>
      <c r="BT645" s="12" t="s">
        <v>321</v>
      </c>
      <c r="BU645" s="654">
        <v>8.5530000000000008</v>
      </c>
      <c r="BV645" s="12" t="s">
        <v>321</v>
      </c>
      <c r="BW645" s="9">
        <v>0.14000000000000001</v>
      </c>
      <c r="BX645" s="9" t="s">
        <v>322</v>
      </c>
      <c r="BY645" s="755">
        <v>114.2</v>
      </c>
      <c r="BZ645" s="9" t="s">
        <v>315</v>
      </c>
      <c r="CA645" s="755">
        <v>9.1</v>
      </c>
      <c r="CB645" s="9" t="s">
        <v>315</v>
      </c>
      <c r="CC645" s="755">
        <v>8.3000000000000007</v>
      </c>
      <c r="CD645" s="9" t="s">
        <v>315</v>
      </c>
      <c r="CE645" s="755">
        <v>70.5</v>
      </c>
      <c r="CF645" s="9" t="s">
        <v>323</v>
      </c>
      <c r="CG645" s="755">
        <v>55.1</v>
      </c>
      <c r="CH645" s="9" t="s">
        <v>323</v>
      </c>
      <c r="CI645" s="9"/>
      <c r="CJ645" s="9"/>
      <c r="CK645" s="9"/>
    </row>
    <row r="646" spans="1:89" s="98" customFormat="1" x14ac:dyDescent="0.25">
      <c r="A646" s="99">
        <v>10103495</v>
      </c>
      <c r="B646" s="99"/>
      <c r="C646" s="772">
        <v>1735</v>
      </c>
      <c r="D646" s="807">
        <v>0.05</v>
      </c>
      <c r="E646" s="772">
        <f t="shared" si="32"/>
        <v>1822</v>
      </c>
      <c r="F646" s="778">
        <v>1.1000000000000001</v>
      </c>
      <c r="G646" s="774">
        <f t="shared" si="33"/>
        <v>2004</v>
      </c>
      <c r="H646" s="776"/>
      <c r="I646" s="758"/>
      <c r="J646" s="776"/>
      <c r="K646" s="786"/>
      <c r="L646" s="9" t="s">
        <v>308</v>
      </c>
      <c r="M646" s="9" t="s">
        <v>3713</v>
      </c>
      <c r="N646" s="9" t="s">
        <v>397</v>
      </c>
      <c r="O646" s="9" t="s">
        <v>310</v>
      </c>
      <c r="P646" s="9" t="s">
        <v>624</v>
      </c>
      <c r="Q646" s="9" t="s">
        <v>874</v>
      </c>
      <c r="R646" s="9" t="s">
        <v>876</v>
      </c>
      <c r="S646" s="9" t="s">
        <v>373</v>
      </c>
      <c r="T646" s="98" t="s">
        <v>234</v>
      </c>
      <c r="U646" s="99" t="s">
        <v>871</v>
      </c>
      <c r="V646" s="99" t="s">
        <v>207</v>
      </c>
      <c r="W646" s="99" t="s">
        <v>638</v>
      </c>
      <c r="X646" s="99" t="s">
        <v>207</v>
      </c>
      <c r="Y646" s="99">
        <v>213</v>
      </c>
      <c r="Z646" s="99" t="s">
        <v>207</v>
      </c>
      <c r="AA646" s="631" t="s">
        <v>577</v>
      </c>
      <c r="AB646" s="99" t="s">
        <v>207</v>
      </c>
      <c r="AC646" s="9">
        <v>338</v>
      </c>
      <c r="AD646" s="9" t="s">
        <v>207</v>
      </c>
      <c r="AE646" s="9">
        <v>133</v>
      </c>
      <c r="AF646" s="9" t="s">
        <v>315</v>
      </c>
      <c r="AG646" s="14" t="s">
        <v>383</v>
      </c>
      <c r="AH646" s="14" t="s">
        <v>207</v>
      </c>
      <c r="AI646" s="14" t="s">
        <v>384</v>
      </c>
      <c r="AJ646" s="14" t="s">
        <v>207</v>
      </c>
      <c r="AK646" s="9">
        <v>5</v>
      </c>
      <c r="AL646" s="14" t="s">
        <v>207</v>
      </c>
      <c r="AM646" s="9">
        <v>5</v>
      </c>
      <c r="AN646" s="14" t="s">
        <v>207</v>
      </c>
      <c r="AO646" s="9">
        <v>5</v>
      </c>
      <c r="AP646" s="14" t="s">
        <v>207</v>
      </c>
      <c r="AQ646" s="9">
        <v>5</v>
      </c>
      <c r="AR646" s="14" t="s">
        <v>207</v>
      </c>
      <c r="AS646" s="9" t="s">
        <v>0</v>
      </c>
      <c r="AT646" s="9" t="s">
        <v>318</v>
      </c>
      <c r="AU646" s="9" t="s">
        <v>376</v>
      </c>
      <c r="AV646" s="9" t="s">
        <v>320</v>
      </c>
      <c r="AW646" s="9" t="s">
        <v>1016</v>
      </c>
      <c r="AX646" s="9">
        <v>9010600000</v>
      </c>
      <c r="AY646" s="99">
        <v>330</v>
      </c>
      <c r="AZ646" s="12" t="s">
        <v>207</v>
      </c>
      <c r="BA646" s="99">
        <v>23</v>
      </c>
      <c r="BB646" s="12" t="s">
        <v>207</v>
      </c>
      <c r="BC646" s="99">
        <v>21</v>
      </c>
      <c r="BD646" s="12" t="s">
        <v>207</v>
      </c>
      <c r="BE646" s="99">
        <v>39</v>
      </c>
      <c r="BF646" s="12" t="s">
        <v>321</v>
      </c>
      <c r="BG646" s="654">
        <v>38.875999999999998</v>
      </c>
      <c r="BH646" s="12" t="s">
        <v>321</v>
      </c>
      <c r="BI646" s="99">
        <v>29</v>
      </c>
      <c r="BJ646" s="12" t="s">
        <v>321</v>
      </c>
      <c r="BK646" s="754">
        <v>0</v>
      </c>
      <c r="BL646" s="12" t="s">
        <v>321</v>
      </c>
      <c r="BM646" s="754">
        <v>0.14799999999999999</v>
      </c>
      <c r="BN646" s="12" t="s">
        <v>321</v>
      </c>
      <c r="BO646" s="754">
        <v>9.7279999999999998</v>
      </c>
      <c r="BP646" s="12" t="s">
        <v>321</v>
      </c>
      <c r="BQ646" s="754">
        <v>0</v>
      </c>
      <c r="BR646" s="12" t="s">
        <v>321</v>
      </c>
      <c r="BS646" s="654">
        <v>0</v>
      </c>
      <c r="BT646" s="12" t="s">
        <v>321</v>
      </c>
      <c r="BU646" s="654">
        <v>9.8759999999999994</v>
      </c>
      <c r="BV646" s="12" t="s">
        <v>321</v>
      </c>
      <c r="BW646" s="9">
        <v>0.16</v>
      </c>
      <c r="BX646" s="9" t="s">
        <v>322</v>
      </c>
      <c r="BY646" s="755">
        <v>129.9</v>
      </c>
      <c r="BZ646" s="9" t="s">
        <v>315</v>
      </c>
      <c r="CA646" s="755">
        <v>9.1</v>
      </c>
      <c r="CB646" s="9" t="s">
        <v>315</v>
      </c>
      <c r="CC646" s="755">
        <v>8.3000000000000007</v>
      </c>
      <c r="CD646" s="9" t="s">
        <v>315</v>
      </c>
      <c r="CE646" s="755">
        <v>81.599999999999994</v>
      </c>
      <c r="CF646" s="9" t="s">
        <v>323</v>
      </c>
      <c r="CG646" s="755">
        <v>63.9</v>
      </c>
      <c r="CH646" s="9" t="s">
        <v>323</v>
      </c>
      <c r="CI646" s="9"/>
      <c r="CJ646" s="9"/>
      <c r="CK646" s="9"/>
    </row>
    <row r="647" spans="1:89" s="98" customFormat="1" x14ac:dyDescent="0.25">
      <c r="A647" s="99">
        <v>10103496</v>
      </c>
      <c r="B647" s="99"/>
      <c r="C647" s="772">
        <v>1936</v>
      </c>
      <c r="D647" s="807">
        <v>0.05</v>
      </c>
      <c r="E647" s="772">
        <f t="shared" si="32"/>
        <v>2033</v>
      </c>
      <c r="F647" s="778">
        <v>1.1000000000000001</v>
      </c>
      <c r="G647" s="774">
        <f t="shared" si="33"/>
        <v>2236</v>
      </c>
      <c r="H647" s="776"/>
      <c r="I647" s="758"/>
      <c r="J647" s="776"/>
      <c r="K647" s="786"/>
      <c r="L647" s="9" t="s">
        <v>308</v>
      </c>
      <c r="M647" s="9" t="s">
        <v>3714</v>
      </c>
      <c r="N647" s="9" t="s">
        <v>397</v>
      </c>
      <c r="O647" s="9" t="s">
        <v>310</v>
      </c>
      <c r="P647" s="9" t="s">
        <v>624</v>
      </c>
      <c r="Q647" s="9" t="s">
        <v>874</v>
      </c>
      <c r="R647" s="9" t="s">
        <v>876</v>
      </c>
      <c r="S647" s="9" t="s">
        <v>373</v>
      </c>
      <c r="T647" s="98" t="s">
        <v>234</v>
      </c>
      <c r="U647" s="99" t="s">
        <v>645</v>
      </c>
      <c r="V647" s="99" t="s">
        <v>207</v>
      </c>
      <c r="W647" s="99" t="s">
        <v>640</v>
      </c>
      <c r="X647" s="99" t="s">
        <v>207</v>
      </c>
      <c r="Y647" s="99">
        <v>228</v>
      </c>
      <c r="Z647" s="99" t="s">
        <v>207</v>
      </c>
      <c r="AA647" s="631" t="s">
        <v>578</v>
      </c>
      <c r="AB647" s="99" t="s">
        <v>207</v>
      </c>
      <c r="AC647" s="9">
        <v>363</v>
      </c>
      <c r="AD647" s="9" t="s">
        <v>207</v>
      </c>
      <c r="AE647" s="9">
        <v>143</v>
      </c>
      <c r="AF647" s="9" t="s">
        <v>315</v>
      </c>
      <c r="AG647" s="14" t="s">
        <v>385</v>
      </c>
      <c r="AH647" s="14" t="s">
        <v>207</v>
      </c>
      <c r="AI647" s="14" t="s">
        <v>386</v>
      </c>
      <c r="AJ647" s="14" t="s">
        <v>207</v>
      </c>
      <c r="AK647" s="9">
        <v>5</v>
      </c>
      <c r="AL647" s="14" t="s">
        <v>207</v>
      </c>
      <c r="AM647" s="9">
        <v>5</v>
      </c>
      <c r="AN647" s="14" t="s">
        <v>207</v>
      </c>
      <c r="AO647" s="9">
        <v>5</v>
      </c>
      <c r="AP647" s="14" t="s">
        <v>207</v>
      </c>
      <c r="AQ647" s="9">
        <v>5</v>
      </c>
      <c r="AR647" s="14" t="s">
        <v>207</v>
      </c>
      <c r="AS647" s="9" t="s">
        <v>0</v>
      </c>
      <c r="AT647" s="9" t="s">
        <v>318</v>
      </c>
      <c r="AU647" s="9" t="s">
        <v>376</v>
      </c>
      <c r="AV647" s="9" t="s">
        <v>320</v>
      </c>
      <c r="AW647" s="9" t="s">
        <v>1017</v>
      </c>
      <c r="AX647" s="9">
        <v>9010600000</v>
      </c>
      <c r="AY647" s="99">
        <v>350</v>
      </c>
      <c r="AZ647" s="12" t="s">
        <v>207</v>
      </c>
      <c r="BA647" s="99">
        <v>23</v>
      </c>
      <c r="BB647" s="12" t="s">
        <v>207</v>
      </c>
      <c r="BC647" s="99">
        <v>21</v>
      </c>
      <c r="BD647" s="12" t="s">
        <v>207</v>
      </c>
      <c r="BE647" s="99">
        <v>40</v>
      </c>
      <c r="BF647" s="12" t="s">
        <v>321</v>
      </c>
      <c r="BG647" s="654">
        <v>39.667999999999999</v>
      </c>
      <c r="BH647" s="12" t="s">
        <v>321</v>
      </c>
      <c r="BI647" s="99">
        <v>31</v>
      </c>
      <c r="BJ647" s="12" t="s">
        <v>321</v>
      </c>
      <c r="BK647" s="754">
        <v>0</v>
      </c>
      <c r="BL647" s="12" t="s">
        <v>321</v>
      </c>
      <c r="BM647" s="754">
        <v>0.14799999999999999</v>
      </c>
      <c r="BN647" s="12" t="s">
        <v>321</v>
      </c>
      <c r="BO647" s="754">
        <v>8.52</v>
      </c>
      <c r="BP647" s="12" t="s">
        <v>321</v>
      </c>
      <c r="BQ647" s="754">
        <v>0</v>
      </c>
      <c r="BR647" s="12" t="s">
        <v>321</v>
      </c>
      <c r="BS647" s="654">
        <v>0</v>
      </c>
      <c r="BT647" s="12" t="s">
        <v>321</v>
      </c>
      <c r="BU647" s="654">
        <v>8.6679999999999993</v>
      </c>
      <c r="BV647" s="12" t="s">
        <v>321</v>
      </c>
      <c r="BW647" s="9">
        <v>0.17</v>
      </c>
      <c r="BX647" s="9" t="s">
        <v>322</v>
      </c>
      <c r="BY647" s="755">
        <v>137.80000000000001</v>
      </c>
      <c r="BZ647" s="9" t="s">
        <v>315</v>
      </c>
      <c r="CA647" s="755">
        <v>9.1</v>
      </c>
      <c r="CB647" s="9" t="s">
        <v>315</v>
      </c>
      <c r="CC647" s="755">
        <v>8.3000000000000007</v>
      </c>
      <c r="CD647" s="9" t="s">
        <v>315</v>
      </c>
      <c r="CE647" s="755">
        <v>86</v>
      </c>
      <c r="CF647" s="9" t="s">
        <v>323</v>
      </c>
      <c r="CG647" s="755">
        <v>68.3</v>
      </c>
      <c r="CH647" s="9" t="s">
        <v>323</v>
      </c>
      <c r="CI647" s="9"/>
      <c r="CJ647" s="9"/>
      <c r="CK647" s="9"/>
    </row>
    <row r="648" spans="1:89" s="98" customFormat="1" x14ac:dyDescent="0.25">
      <c r="A648" s="99">
        <v>10103497</v>
      </c>
      <c r="B648" s="99"/>
      <c r="C648" s="772">
        <v>2155</v>
      </c>
      <c r="D648" s="807">
        <v>0.05</v>
      </c>
      <c r="E648" s="772">
        <f t="shared" si="32"/>
        <v>2263</v>
      </c>
      <c r="F648" s="778">
        <v>1.1000000000000001</v>
      </c>
      <c r="G648" s="774">
        <f t="shared" si="33"/>
        <v>2489</v>
      </c>
      <c r="H648" s="776"/>
      <c r="I648" s="758"/>
      <c r="J648" s="776"/>
      <c r="K648" s="786"/>
      <c r="L648" s="9" t="s">
        <v>308</v>
      </c>
      <c r="M648" s="9" t="s">
        <v>3715</v>
      </c>
      <c r="N648" s="9" t="s">
        <v>397</v>
      </c>
      <c r="O648" s="9" t="s">
        <v>310</v>
      </c>
      <c r="P648" s="9" t="s">
        <v>624</v>
      </c>
      <c r="Q648" s="9" t="s">
        <v>874</v>
      </c>
      <c r="R648" s="9" t="s">
        <v>876</v>
      </c>
      <c r="S648" s="9" t="s">
        <v>373</v>
      </c>
      <c r="T648" s="98" t="s">
        <v>234</v>
      </c>
      <c r="U648" s="99" t="s">
        <v>872</v>
      </c>
      <c r="V648" s="99" t="s">
        <v>207</v>
      </c>
      <c r="W648" s="99" t="s">
        <v>642</v>
      </c>
      <c r="X648" s="99" t="s">
        <v>207</v>
      </c>
      <c r="Y648" s="99">
        <v>243</v>
      </c>
      <c r="Z648" s="99" t="s">
        <v>207</v>
      </c>
      <c r="AA648" s="631" t="s">
        <v>579</v>
      </c>
      <c r="AB648" s="99" t="s">
        <v>207</v>
      </c>
      <c r="AC648" s="9">
        <v>388</v>
      </c>
      <c r="AD648" s="9" t="s">
        <v>207</v>
      </c>
      <c r="AE648" s="9">
        <v>153</v>
      </c>
      <c r="AF648" s="9" t="s">
        <v>315</v>
      </c>
      <c r="AG648" s="14" t="s">
        <v>387</v>
      </c>
      <c r="AH648" s="14" t="s">
        <v>207</v>
      </c>
      <c r="AI648" s="14" t="s">
        <v>388</v>
      </c>
      <c r="AJ648" s="14" t="s">
        <v>207</v>
      </c>
      <c r="AK648" s="9">
        <v>5</v>
      </c>
      <c r="AL648" s="14" t="s">
        <v>207</v>
      </c>
      <c r="AM648" s="9">
        <v>5</v>
      </c>
      <c r="AN648" s="14" t="s">
        <v>207</v>
      </c>
      <c r="AO648" s="9">
        <v>5</v>
      </c>
      <c r="AP648" s="14" t="s">
        <v>207</v>
      </c>
      <c r="AQ648" s="9">
        <v>5</v>
      </c>
      <c r="AR648" s="14" t="s">
        <v>207</v>
      </c>
      <c r="AS648" s="9" t="s">
        <v>0</v>
      </c>
      <c r="AT648" s="9" t="s">
        <v>318</v>
      </c>
      <c r="AU648" s="9" t="s">
        <v>376</v>
      </c>
      <c r="AV648" s="9" t="s">
        <v>320</v>
      </c>
      <c r="AW648" s="9" t="s">
        <v>1018</v>
      </c>
      <c r="AX648" s="9">
        <v>9010600000</v>
      </c>
      <c r="AY648" s="99">
        <v>370</v>
      </c>
      <c r="AZ648" s="12" t="s">
        <v>207</v>
      </c>
      <c r="BA648" s="99">
        <v>23</v>
      </c>
      <c r="BB648" s="12" t="s">
        <v>207</v>
      </c>
      <c r="BC648" s="99">
        <v>21</v>
      </c>
      <c r="BD648" s="12" t="s">
        <v>207</v>
      </c>
      <c r="BE648" s="99">
        <v>43</v>
      </c>
      <c r="BF648" s="12" t="s">
        <v>321</v>
      </c>
      <c r="BG648" s="654">
        <v>42.399000000000001</v>
      </c>
      <c r="BH648" s="12" t="s">
        <v>321</v>
      </c>
      <c r="BI648" s="99">
        <v>33</v>
      </c>
      <c r="BJ648" s="12" t="s">
        <v>321</v>
      </c>
      <c r="BK648" s="754">
        <v>0</v>
      </c>
      <c r="BL648" s="12" t="s">
        <v>321</v>
      </c>
      <c r="BM648" s="754">
        <v>0.16700000000000001</v>
      </c>
      <c r="BN648" s="12" t="s">
        <v>321</v>
      </c>
      <c r="BO648" s="754">
        <v>9.2319999999999993</v>
      </c>
      <c r="BP648" s="12" t="s">
        <v>321</v>
      </c>
      <c r="BQ648" s="754">
        <v>0</v>
      </c>
      <c r="BR648" s="12" t="s">
        <v>321</v>
      </c>
      <c r="BS648" s="654">
        <v>0</v>
      </c>
      <c r="BT648" s="12" t="s">
        <v>321</v>
      </c>
      <c r="BU648" s="654">
        <v>9.3989999999999991</v>
      </c>
      <c r="BV648" s="12" t="s">
        <v>321</v>
      </c>
      <c r="BW648" s="9">
        <v>0.18</v>
      </c>
      <c r="BX648" s="9" t="s">
        <v>322</v>
      </c>
      <c r="BY648" s="755">
        <v>145.69999999999999</v>
      </c>
      <c r="BZ648" s="9" t="s">
        <v>315</v>
      </c>
      <c r="CA648" s="755">
        <v>9.1</v>
      </c>
      <c r="CB648" s="9" t="s">
        <v>315</v>
      </c>
      <c r="CC648" s="755">
        <v>8.3000000000000007</v>
      </c>
      <c r="CD648" s="9" t="s">
        <v>315</v>
      </c>
      <c r="CE648" s="755">
        <v>92.6</v>
      </c>
      <c r="CF648" s="9" t="s">
        <v>323</v>
      </c>
      <c r="CG648" s="755">
        <v>72.8</v>
      </c>
      <c r="CH648" s="9" t="s">
        <v>323</v>
      </c>
      <c r="CI648" s="9"/>
      <c r="CJ648" s="9"/>
      <c r="CK648" s="9"/>
    </row>
    <row r="649" spans="1:89" s="98" customFormat="1" x14ac:dyDescent="0.25">
      <c r="A649" s="99">
        <v>10103498</v>
      </c>
      <c r="B649" s="99"/>
      <c r="C649" s="772">
        <v>2391</v>
      </c>
      <c r="D649" s="807">
        <v>0.05</v>
      </c>
      <c r="E649" s="772">
        <f t="shared" si="32"/>
        <v>2511</v>
      </c>
      <c r="F649" s="778">
        <v>1.1000000000000001</v>
      </c>
      <c r="G649" s="774">
        <f t="shared" si="33"/>
        <v>2762</v>
      </c>
      <c r="H649" s="776"/>
      <c r="I649" s="758"/>
      <c r="J649" s="776"/>
      <c r="K649" s="786"/>
      <c r="L649" s="9" t="s">
        <v>308</v>
      </c>
      <c r="M649" s="9" t="s">
        <v>3716</v>
      </c>
      <c r="N649" s="9" t="s">
        <v>397</v>
      </c>
      <c r="O649" s="9" t="s">
        <v>310</v>
      </c>
      <c r="P649" s="9" t="s">
        <v>624</v>
      </c>
      <c r="Q649" s="9" t="s">
        <v>874</v>
      </c>
      <c r="R649" s="9" t="s">
        <v>876</v>
      </c>
      <c r="S649" s="9" t="s">
        <v>373</v>
      </c>
      <c r="T649" s="98" t="s">
        <v>234</v>
      </c>
      <c r="U649" s="99" t="s">
        <v>873</v>
      </c>
      <c r="V649" s="99" t="s">
        <v>207</v>
      </c>
      <c r="W649" s="99" t="s">
        <v>644</v>
      </c>
      <c r="X649" s="99" t="s">
        <v>207</v>
      </c>
      <c r="Y649" s="99">
        <v>258</v>
      </c>
      <c r="Z649" s="99" t="s">
        <v>207</v>
      </c>
      <c r="AA649" s="631" t="s">
        <v>580</v>
      </c>
      <c r="AB649" s="99" t="s">
        <v>207</v>
      </c>
      <c r="AC649" s="9">
        <v>413</v>
      </c>
      <c r="AD649" s="9" t="s">
        <v>207</v>
      </c>
      <c r="AE649" s="9">
        <v>163</v>
      </c>
      <c r="AF649" s="9" t="s">
        <v>315</v>
      </c>
      <c r="AG649" s="14" t="s">
        <v>389</v>
      </c>
      <c r="AH649" s="14" t="s">
        <v>207</v>
      </c>
      <c r="AI649" s="14" t="s">
        <v>390</v>
      </c>
      <c r="AJ649" s="14" t="s">
        <v>207</v>
      </c>
      <c r="AK649" s="9">
        <v>5</v>
      </c>
      <c r="AL649" s="14" t="s">
        <v>207</v>
      </c>
      <c r="AM649" s="9">
        <v>5</v>
      </c>
      <c r="AN649" s="14" t="s">
        <v>207</v>
      </c>
      <c r="AO649" s="9">
        <v>5</v>
      </c>
      <c r="AP649" s="14" t="s">
        <v>207</v>
      </c>
      <c r="AQ649" s="9">
        <v>5</v>
      </c>
      <c r="AR649" s="14" t="s">
        <v>207</v>
      </c>
      <c r="AS649" s="9" t="s">
        <v>0</v>
      </c>
      <c r="AT649" s="9" t="s">
        <v>318</v>
      </c>
      <c r="AU649" s="9" t="s">
        <v>376</v>
      </c>
      <c r="AV649" s="9" t="s">
        <v>320</v>
      </c>
      <c r="AW649" s="9" t="s">
        <v>1019</v>
      </c>
      <c r="AX649" s="9">
        <v>9010600000</v>
      </c>
      <c r="AY649" s="99">
        <v>390</v>
      </c>
      <c r="AZ649" s="12" t="s">
        <v>207</v>
      </c>
      <c r="BA649" s="99">
        <v>23</v>
      </c>
      <c r="BB649" s="12" t="s">
        <v>207</v>
      </c>
      <c r="BC649" s="99">
        <v>21</v>
      </c>
      <c r="BD649" s="12" t="s">
        <v>207</v>
      </c>
      <c r="BE649" s="99">
        <v>45</v>
      </c>
      <c r="BF649" s="12" t="s">
        <v>321</v>
      </c>
      <c r="BG649" s="654">
        <v>44.631</v>
      </c>
      <c r="BH649" s="12" t="s">
        <v>321</v>
      </c>
      <c r="BI649" s="99">
        <v>35</v>
      </c>
      <c r="BJ649" s="12" t="s">
        <v>321</v>
      </c>
      <c r="BK649" s="754">
        <v>0</v>
      </c>
      <c r="BL649" s="12" t="s">
        <v>321</v>
      </c>
      <c r="BM649" s="754">
        <v>0.16700000000000001</v>
      </c>
      <c r="BN649" s="12" t="s">
        <v>321</v>
      </c>
      <c r="BO649" s="754">
        <v>9.4629999999999992</v>
      </c>
      <c r="BP649" s="12" t="s">
        <v>321</v>
      </c>
      <c r="BQ649" s="754">
        <v>0</v>
      </c>
      <c r="BR649" s="12" t="s">
        <v>321</v>
      </c>
      <c r="BS649" s="654">
        <v>0</v>
      </c>
      <c r="BT649" s="12" t="s">
        <v>321</v>
      </c>
      <c r="BU649" s="654">
        <v>9.6310000000000002</v>
      </c>
      <c r="BV649" s="12" t="s">
        <v>321</v>
      </c>
      <c r="BW649" s="9">
        <v>0.19</v>
      </c>
      <c r="BX649" s="9" t="s">
        <v>322</v>
      </c>
      <c r="BY649" s="755">
        <v>153.5</v>
      </c>
      <c r="BZ649" s="9" t="s">
        <v>315</v>
      </c>
      <c r="CA649" s="755">
        <v>9.1</v>
      </c>
      <c r="CB649" s="9" t="s">
        <v>315</v>
      </c>
      <c r="CC649" s="755">
        <v>8.3000000000000007</v>
      </c>
      <c r="CD649" s="9" t="s">
        <v>315</v>
      </c>
      <c r="CE649" s="755">
        <v>97</v>
      </c>
      <c r="CF649" s="9" t="s">
        <v>323</v>
      </c>
      <c r="CG649" s="755">
        <v>77.2</v>
      </c>
      <c r="CH649" s="9" t="s">
        <v>323</v>
      </c>
      <c r="CI649" s="9"/>
      <c r="CJ649" s="9"/>
      <c r="CK649" s="9"/>
    </row>
    <row r="650" spans="1:89" s="98" customFormat="1" x14ac:dyDescent="0.25">
      <c r="A650" s="99">
        <v>10143492</v>
      </c>
      <c r="B650" s="99"/>
      <c r="C650" s="772">
        <v>1110</v>
      </c>
      <c r="D650" s="807">
        <v>0.05</v>
      </c>
      <c r="E650" s="772">
        <f t="shared" si="32"/>
        <v>1166</v>
      </c>
      <c r="F650" s="778">
        <v>1.1000000000000001</v>
      </c>
      <c r="G650" s="774">
        <f t="shared" si="33"/>
        <v>1283</v>
      </c>
      <c r="H650" s="776"/>
      <c r="I650" s="758"/>
      <c r="J650" s="776"/>
      <c r="K650" s="786"/>
      <c r="L650" s="9" t="s">
        <v>308</v>
      </c>
      <c r="M650" s="9" t="s">
        <v>1020</v>
      </c>
      <c r="N650" s="9" t="s">
        <v>397</v>
      </c>
      <c r="O650" s="9" t="s">
        <v>310</v>
      </c>
      <c r="P650" s="9" t="s">
        <v>624</v>
      </c>
      <c r="Q650" s="9" t="s">
        <v>874</v>
      </c>
      <c r="R650" s="9" t="s">
        <v>876</v>
      </c>
      <c r="S650" s="9" t="s">
        <v>373</v>
      </c>
      <c r="T650" s="98" t="s">
        <v>234</v>
      </c>
      <c r="U650" s="99" t="s">
        <v>868</v>
      </c>
      <c r="V650" s="99" t="s">
        <v>207</v>
      </c>
      <c r="W650" s="99" t="s">
        <v>632</v>
      </c>
      <c r="X650" s="99" t="s">
        <v>207</v>
      </c>
      <c r="Y650" s="99">
        <v>153</v>
      </c>
      <c r="Z650" s="99" t="s">
        <v>207</v>
      </c>
      <c r="AA650" s="631" t="s">
        <v>202</v>
      </c>
      <c r="AB650" s="99" t="s">
        <v>207</v>
      </c>
      <c r="AC650" s="9">
        <v>238</v>
      </c>
      <c r="AD650" s="9" t="s">
        <v>207</v>
      </c>
      <c r="AE650" s="9">
        <v>94</v>
      </c>
      <c r="AF650" s="9" t="s">
        <v>315</v>
      </c>
      <c r="AG650" s="14" t="s">
        <v>374</v>
      </c>
      <c r="AH650" s="14" t="s">
        <v>207</v>
      </c>
      <c r="AI650" s="14" t="s">
        <v>375</v>
      </c>
      <c r="AJ650" s="14" t="s">
        <v>207</v>
      </c>
      <c r="AK650" s="9">
        <v>5</v>
      </c>
      <c r="AL650" s="14" t="s">
        <v>207</v>
      </c>
      <c r="AM650" s="9">
        <v>5</v>
      </c>
      <c r="AN650" s="14" t="s">
        <v>207</v>
      </c>
      <c r="AO650" s="9">
        <v>5</v>
      </c>
      <c r="AP650" s="14" t="s">
        <v>207</v>
      </c>
      <c r="AQ650" s="9">
        <v>5</v>
      </c>
      <c r="AR650" s="14" t="s">
        <v>207</v>
      </c>
      <c r="AS650" s="9" t="s">
        <v>0</v>
      </c>
      <c r="AT650" s="9" t="s">
        <v>318</v>
      </c>
      <c r="AU650" s="9" t="s">
        <v>376</v>
      </c>
      <c r="AV650" s="9" t="s">
        <v>320</v>
      </c>
      <c r="AW650" s="9" t="s">
        <v>1021</v>
      </c>
      <c r="AX650" s="9">
        <v>9010600000</v>
      </c>
      <c r="AY650" s="99">
        <v>250</v>
      </c>
      <c r="AZ650" s="12" t="s">
        <v>207</v>
      </c>
      <c r="BA650" s="99">
        <v>23</v>
      </c>
      <c r="BB650" s="12" t="s">
        <v>207</v>
      </c>
      <c r="BC650" s="99">
        <v>21</v>
      </c>
      <c r="BD650" s="12" t="s">
        <v>207</v>
      </c>
      <c r="BE650" s="99">
        <v>28</v>
      </c>
      <c r="BF650" s="12" t="s">
        <v>321</v>
      </c>
      <c r="BG650" s="654">
        <v>27.369</v>
      </c>
      <c r="BH650" s="12" t="s">
        <v>321</v>
      </c>
      <c r="BI650" s="99">
        <v>21</v>
      </c>
      <c r="BJ650" s="12" t="s">
        <v>321</v>
      </c>
      <c r="BK650" s="754">
        <v>0</v>
      </c>
      <c r="BL650" s="12" t="s">
        <v>321</v>
      </c>
      <c r="BM650" s="754">
        <v>0.129</v>
      </c>
      <c r="BN650" s="12" t="s">
        <v>321</v>
      </c>
      <c r="BO650" s="754">
        <v>6.24</v>
      </c>
      <c r="BP650" s="12" t="s">
        <v>321</v>
      </c>
      <c r="BQ650" s="754">
        <v>0</v>
      </c>
      <c r="BR650" s="12" t="s">
        <v>321</v>
      </c>
      <c r="BS650" s="654">
        <v>0</v>
      </c>
      <c r="BT650" s="12" t="s">
        <v>321</v>
      </c>
      <c r="BU650" s="654">
        <v>6.3689999999999998</v>
      </c>
      <c r="BV650" s="12" t="s">
        <v>321</v>
      </c>
      <c r="BW650" s="9">
        <v>0.14000000000000001</v>
      </c>
      <c r="BX650" s="9" t="s">
        <v>322</v>
      </c>
      <c r="BY650" s="755">
        <v>98.4</v>
      </c>
      <c r="BZ650" s="9" t="s">
        <v>315</v>
      </c>
      <c r="CA650" s="755">
        <v>9.1</v>
      </c>
      <c r="CB650" s="9" t="s">
        <v>315</v>
      </c>
      <c r="CC650" s="755">
        <v>8.3000000000000007</v>
      </c>
      <c r="CD650" s="9" t="s">
        <v>315</v>
      </c>
      <c r="CE650" s="755">
        <v>61.7</v>
      </c>
      <c r="CF650" s="9" t="s">
        <v>323</v>
      </c>
      <c r="CG650" s="755">
        <v>46.3</v>
      </c>
      <c r="CH650" s="9" t="s">
        <v>323</v>
      </c>
      <c r="CI650" s="9"/>
      <c r="CJ650" s="9"/>
      <c r="CK650" s="9"/>
    </row>
    <row r="651" spans="1:89" s="98" customFormat="1" x14ac:dyDescent="0.25">
      <c r="A651" s="99">
        <v>10143493</v>
      </c>
      <c r="B651" s="99"/>
      <c r="C651" s="772">
        <v>1239</v>
      </c>
      <c r="D651" s="807">
        <v>0.05</v>
      </c>
      <c r="E651" s="772">
        <f t="shared" si="32"/>
        <v>1301</v>
      </c>
      <c r="F651" s="778">
        <v>1.1000000000000001</v>
      </c>
      <c r="G651" s="774">
        <f t="shared" si="33"/>
        <v>1431</v>
      </c>
      <c r="H651" s="776"/>
      <c r="I651" s="758"/>
      <c r="J651" s="776"/>
      <c r="K651" s="786"/>
      <c r="L651" s="9" t="s">
        <v>308</v>
      </c>
      <c r="M651" s="9" t="s">
        <v>1022</v>
      </c>
      <c r="N651" s="9" t="s">
        <v>397</v>
      </c>
      <c r="O651" s="9" t="s">
        <v>310</v>
      </c>
      <c r="P651" s="9" t="s">
        <v>624</v>
      </c>
      <c r="Q651" s="9" t="s">
        <v>874</v>
      </c>
      <c r="R651" s="9" t="s">
        <v>876</v>
      </c>
      <c r="S651" s="9" t="s">
        <v>373</v>
      </c>
      <c r="T651" s="98" t="s">
        <v>234</v>
      </c>
      <c r="U651" s="99" t="s">
        <v>869</v>
      </c>
      <c r="V651" s="99" t="s">
        <v>207</v>
      </c>
      <c r="W651" s="99" t="s">
        <v>634</v>
      </c>
      <c r="X651" s="99" t="s">
        <v>207</v>
      </c>
      <c r="Y651" s="99">
        <v>168</v>
      </c>
      <c r="Z651" s="99" t="s">
        <v>207</v>
      </c>
      <c r="AA651" s="631" t="s">
        <v>574</v>
      </c>
      <c r="AB651" s="99" t="s">
        <v>207</v>
      </c>
      <c r="AC651" s="9">
        <v>263</v>
      </c>
      <c r="AD651" s="9" t="s">
        <v>207</v>
      </c>
      <c r="AE651" s="9">
        <v>104</v>
      </c>
      <c r="AF651" s="9" t="s">
        <v>315</v>
      </c>
      <c r="AG651" s="14" t="s">
        <v>377</v>
      </c>
      <c r="AH651" s="14" t="s">
        <v>207</v>
      </c>
      <c r="AI651" s="14" t="s">
        <v>378</v>
      </c>
      <c r="AJ651" s="14" t="s">
        <v>207</v>
      </c>
      <c r="AK651" s="9">
        <v>5</v>
      </c>
      <c r="AL651" s="14" t="s">
        <v>207</v>
      </c>
      <c r="AM651" s="9">
        <v>5</v>
      </c>
      <c r="AN651" s="14" t="s">
        <v>207</v>
      </c>
      <c r="AO651" s="9">
        <v>5</v>
      </c>
      <c r="AP651" s="14" t="s">
        <v>207</v>
      </c>
      <c r="AQ651" s="9">
        <v>5</v>
      </c>
      <c r="AR651" s="14" t="s">
        <v>207</v>
      </c>
      <c r="AS651" s="9" t="s">
        <v>0</v>
      </c>
      <c r="AT651" s="9" t="s">
        <v>318</v>
      </c>
      <c r="AU651" s="9" t="s">
        <v>376</v>
      </c>
      <c r="AV651" s="9" t="s">
        <v>320</v>
      </c>
      <c r="AW651" s="9" t="s">
        <v>1023</v>
      </c>
      <c r="AX651" s="9">
        <v>9010600000</v>
      </c>
      <c r="AY651" s="99">
        <v>270</v>
      </c>
      <c r="AZ651" s="12" t="s">
        <v>207</v>
      </c>
      <c r="BA651" s="99">
        <v>23</v>
      </c>
      <c r="BB651" s="12" t="s">
        <v>207</v>
      </c>
      <c r="BC651" s="99">
        <v>21</v>
      </c>
      <c r="BD651" s="12" t="s">
        <v>207</v>
      </c>
      <c r="BE651" s="99">
        <v>31</v>
      </c>
      <c r="BF651" s="12" t="s">
        <v>321</v>
      </c>
      <c r="BG651" s="654">
        <v>30.841000000000001</v>
      </c>
      <c r="BH651" s="12" t="s">
        <v>321</v>
      </c>
      <c r="BI651" s="99">
        <v>23</v>
      </c>
      <c r="BJ651" s="12" t="s">
        <v>321</v>
      </c>
      <c r="BK651" s="754">
        <v>0</v>
      </c>
      <c r="BL651" s="12" t="s">
        <v>321</v>
      </c>
      <c r="BM651" s="754">
        <v>0.129</v>
      </c>
      <c r="BN651" s="12" t="s">
        <v>321</v>
      </c>
      <c r="BO651" s="754">
        <v>7.7119999999999997</v>
      </c>
      <c r="BP651" s="12" t="s">
        <v>321</v>
      </c>
      <c r="BQ651" s="754">
        <v>0</v>
      </c>
      <c r="BR651" s="12" t="s">
        <v>321</v>
      </c>
      <c r="BS651" s="654">
        <v>0</v>
      </c>
      <c r="BT651" s="12" t="s">
        <v>321</v>
      </c>
      <c r="BU651" s="654">
        <v>7.8410000000000002</v>
      </c>
      <c r="BV651" s="12" t="s">
        <v>321</v>
      </c>
      <c r="BW651" s="9">
        <v>0.14000000000000001</v>
      </c>
      <c r="BX651" s="9" t="s">
        <v>322</v>
      </c>
      <c r="BY651" s="755">
        <v>106.3</v>
      </c>
      <c r="BZ651" s="9" t="s">
        <v>315</v>
      </c>
      <c r="CA651" s="755">
        <v>9.1</v>
      </c>
      <c r="CB651" s="9" t="s">
        <v>315</v>
      </c>
      <c r="CC651" s="755">
        <v>8.3000000000000007</v>
      </c>
      <c r="CD651" s="9" t="s">
        <v>315</v>
      </c>
      <c r="CE651" s="755">
        <v>66.099999999999994</v>
      </c>
      <c r="CF651" s="9" t="s">
        <v>323</v>
      </c>
      <c r="CG651" s="755">
        <v>50.7</v>
      </c>
      <c r="CH651" s="9" t="s">
        <v>323</v>
      </c>
      <c r="CI651" s="9"/>
      <c r="CJ651" s="9"/>
      <c r="CK651" s="9"/>
    </row>
    <row r="652" spans="1:89" s="98" customFormat="1" x14ac:dyDescent="0.25">
      <c r="A652" s="99">
        <v>10143494</v>
      </c>
      <c r="B652" s="99"/>
      <c r="C652" s="772">
        <v>1387</v>
      </c>
      <c r="D652" s="807">
        <v>0.05</v>
      </c>
      <c r="E652" s="772">
        <f t="shared" si="32"/>
        <v>1456</v>
      </c>
      <c r="F652" s="778">
        <v>1.1000000000000001</v>
      </c>
      <c r="G652" s="774">
        <f t="shared" si="33"/>
        <v>1602</v>
      </c>
      <c r="H652" s="776"/>
      <c r="I652" s="758"/>
      <c r="J652" s="776"/>
      <c r="K652" s="786"/>
      <c r="L652" s="9" t="s">
        <v>308</v>
      </c>
      <c r="M652" s="9" t="s">
        <v>1024</v>
      </c>
      <c r="N652" s="9" t="s">
        <v>397</v>
      </c>
      <c r="O652" s="9" t="s">
        <v>310</v>
      </c>
      <c r="P652" s="9" t="s">
        <v>624</v>
      </c>
      <c r="Q652" s="9" t="s">
        <v>874</v>
      </c>
      <c r="R652" s="9" t="s">
        <v>876</v>
      </c>
      <c r="S652" s="9" t="s">
        <v>373</v>
      </c>
      <c r="T652" s="98" t="s">
        <v>234</v>
      </c>
      <c r="U652" s="99" t="s">
        <v>870</v>
      </c>
      <c r="V652" s="99" t="s">
        <v>207</v>
      </c>
      <c r="W652" s="99" t="s">
        <v>636</v>
      </c>
      <c r="X652" s="99" t="s">
        <v>207</v>
      </c>
      <c r="Y652" s="99">
        <v>183</v>
      </c>
      <c r="Z652" s="99" t="s">
        <v>207</v>
      </c>
      <c r="AA652" s="631" t="s">
        <v>575</v>
      </c>
      <c r="AB652" s="99" t="s">
        <v>207</v>
      </c>
      <c r="AC652" s="9">
        <v>288</v>
      </c>
      <c r="AD652" s="9" t="s">
        <v>207</v>
      </c>
      <c r="AE652" s="9">
        <v>113</v>
      </c>
      <c r="AF652" s="9" t="s">
        <v>315</v>
      </c>
      <c r="AG652" s="14" t="s">
        <v>379</v>
      </c>
      <c r="AH652" s="14" t="s">
        <v>207</v>
      </c>
      <c r="AI652" s="14" t="s">
        <v>380</v>
      </c>
      <c r="AJ652" s="14" t="s">
        <v>207</v>
      </c>
      <c r="AK652" s="9">
        <v>5</v>
      </c>
      <c r="AL652" s="14" t="s">
        <v>207</v>
      </c>
      <c r="AM652" s="9">
        <v>5</v>
      </c>
      <c r="AN652" s="14" t="s">
        <v>207</v>
      </c>
      <c r="AO652" s="9">
        <v>5</v>
      </c>
      <c r="AP652" s="14" t="s">
        <v>207</v>
      </c>
      <c r="AQ652" s="9">
        <v>5</v>
      </c>
      <c r="AR652" s="14" t="s">
        <v>207</v>
      </c>
      <c r="AS652" s="9" t="s">
        <v>0</v>
      </c>
      <c r="AT652" s="9" t="s">
        <v>318</v>
      </c>
      <c r="AU652" s="9" t="s">
        <v>376</v>
      </c>
      <c r="AV652" s="9" t="s">
        <v>320</v>
      </c>
      <c r="AW652" s="9" t="s">
        <v>1025</v>
      </c>
      <c r="AX652" s="9">
        <v>9010600000</v>
      </c>
      <c r="AY652" s="99">
        <v>290</v>
      </c>
      <c r="AZ652" s="12" t="s">
        <v>207</v>
      </c>
      <c r="BA652" s="99">
        <v>23</v>
      </c>
      <c r="BB652" s="12" t="s">
        <v>207</v>
      </c>
      <c r="BC652" s="99">
        <v>21</v>
      </c>
      <c r="BD652" s="12" t="s">
        <v>207</v>
      </c>
      <c r="BE652" s="99">
        <v>34</v>
      </c>
      <c r="BF652" s="12" t="s">
        <v>321</v>
      </c>
      <c r="BG652" s="654">
        <v>33.552999999999997</v>
      </c>
      <c r="BH652" s="12" t="s">
        <v>321</v>
      </c>
      <c r="BI652" s="99">
        <v>25</v>
      </c>
      <c r="BJ652" s="12" t="s">
        <v>321</v>
      </c>
      <c r="BK652" s="754">
        <v>0</v>
      </c>
      <c r="BL652" s="12" t="s">
        <v>321</v>
      </c>
      <c r="BM652" s="754">
        <v>0.129</v>
      </c>
      <c r="BN652" s="12" t="s">
        <v>321</v>
      </c>
      <c r="BO652" s="754">
        <v>8.4239999999999995</v>
      </c>
      <c r="BP652" s="12" t="s">
        <v>321</v>
      </c>
      <c r="BQ652" s="754">
        <v>0</v>
      </c>
      <c r="BR652" s="12" t="s">
        <v>321</v>
      </c>
      <c r="BS652" s="654">
        <v>0</v>
      </c>
      <c r="BT652" s="12" t="s">
        <v>321</v>
      </c>
      <c r="BU652" s="654">
        <v>8.5530000000000008</v>
      </c>
      <c r="BV652" s="12" t="s">
        <v>321</v>
      </c>
      <c r="BW652" s="9">
        <v>0.14000000000000001</v>
      </c>
      <c r="BX652" s="9" t="s">
        <v>322</v>
      </c>
      <c r="BY652" s="755">
        <v>114.2</v>
      </c>
      <c r="BZ652" s="9" t="s">
        <v>315</v>
      </c>
      <c r="CA652" s="755">
        <v>9.1</v>
      </c>
      <c r="CB652" s="9" t="s">
        <v>315</v>
      </c>
      <c r="CC652" s="755">
        <v>8.3000000000000007</v>
      </c>
      <c r="CD652" s="9" t="s">
        <v>315</v>
      </c>
      <c r="CE652" s="755">
        <v>70.5</v>
      </c>
      <c r="CF652" s="9" t="s">
        <v>323</v>
      </c>
      <c r="CG652" s="755">
        <v>55.1</v>
      </c>
      <c r="CH652" s="9" t="s">
        <v>323</v>
      </c>
      <c r="CI652" s="9"/>
      <c r="CJ652" s="9"/>
      <c r="CK652" s="9"/>
    </row>
    <row r="653" spans="1:89" s="98" customFormat="1" x14ac:dyDescent="0.25">
      <c r="A653" s="99">
        <v>10143495</v>
      </c>
      <c r="B653" s="99"/>
      <c r="C653" s="772">
        <v>1735</v>
      </c>
      <c r="D653" s="807">
        <v>0.05</v>
      </c>
      <c r="E653" s="772">
        <f t="shared" si="32"/>
        <v>1822</v>
      </c>
      <c r="F653" s="778">
        <v>1.1000000000000001</v>
      </c>
      <c r="G653" s="774">
        <f t="shared" si="33"/>
        <v>2004</v>
      </c>
      <c r="H653" s="776"/>
      <c r="I653" s="758"/>
      <c r="J653" s="776"/>
      <c r="K653" s="786"/>
      <c r="L653" s="9" t="s">
        <v>308</v>
      </c>
      <c r="M653" s="9" t="s">
        <v>1026</v>
      </c>
      <c r="N653" s="9" t="s">
        <v>397</v>
      </c>
      <c r="O653" s="9" t="s">
        <v>310</v>
      </c>
      <c r="P653" s="9" t="s">
        <v>624</v>
      </c>
      <c r="Q653" s="9" t="s">
        <v>874</v>
      </c>
      <c r="R653" s="9" t="s">
        <v>876</v>
      </c>
      <c r="S653" s="9" t="s">
        <v>373</v>
      </c>
      <c r="T653" s="98" t="s">
        <v>234</v>
      </c>
      <c r="U653" s="99" t="s">
        <v>871</v>
      </c>
      <c r="V653" s="99" t="s">
        <v>207</v>
      </c>
      <c r="W653" s="99" t="s">
        <v>638</v>
      </c>
      <c r="X653" s="99" t="s">
        <v>207</v>
      </c>
      <c r="Y653" s="99">
        <v>213</v>
      </c>
      <c r="Z653" s="99" t="s">
        <v>207</v>
      </c>
      <c r="AA653" s="631" t="s">
        <v>577</v>
      </c>
      <c r="AB653" s="99" t="s">
        <v>207</v>
      </c>
      <c r="AC653" s="9">
        <v>338</v>
      </c>
      <c r="AD653" s="9" t="s">
        <v>207</v>
      </c>
      <c r="AE653" s="9">
        <v>133</v>
      </c>
      <c r="AF653" s="9" t="s">
        <v>315</v>
      </c>
      <c r="AG653" s="14" t="s">
        <v>383</v>
      </c>
      <c r="AH653" s="14" t="s">
        <v>207</v>
      </c>
      <c r="AI653" s="14" t="s">
        <v>384</v>
      </c>
      <c r="AJ653" s="14" t="s">
        <v>207</v>
      </c>
      <c r="AK653" s="9">
        <v>5</v>
      </c>
      <c r="AL653" s="14" t="s">
        <v>207</v>
      </c>
      <c r="AM653" s="9">
        <v>5</v>
      </c>
      <c r="AN653" s="14" t="s">
        <v>207</v>
      </c>
      <c r="AO653" s="9">
        <v>5</v>
      </c>
      <c r="AP653" s="14" t="s">
        <v>207</v>
      </c>
      <c r="AQ653" s="9">
        <v>5</v>
      </c>
      <c r="AR653" s="14" t="s">
        <v>207</v>
      </c>
      <c r="AS653" s="9" t="s">
        <v>0</v>
      </c>
      <c r="AT653" s="9" t="s">
        <v>318</v>
      </c>
      <c r="AU653" s="9" t="s">
        <v>376</v>
      </c>
      <c r="AV653" s="9" t="s">
        <v>320</v>
      </c>
      <c r="AW653" s="9" t="s">
        <v>1027</v>
      </c>
      <c r="AX653" s="9">
        <v>9010600000</v>
      </c>
      <c r="AY653" s="99">
        <v>330</v>
      </c>
      <c r="AZ653" s="12" t="s">
        <v>207</v>
      </c>
      <c r="BA653" s="99">
        <v>23</v>
      </c>
      <c r="BB653" s="12" t="s">
        <v>207</v>
      </c>
      <c r="BC653" s="99">
        <v>21</v>
      </c>
      <c r="BD653" s="12" t="s">
        <v>207</v>
      </c>
      <c r="BE653" s="99">
        <v>39</v>
      </c>
      <c r="BF653" s="12" t="s">
        <v>321</v>
      </c>
      <c r="BG653" s="654">
        <v>38.875999999999998</v>
      </c>
      <c r="BH653" s="12" t="s">
        <v>321</v>
      </c>
      <c r="BI653" s="99">
        <v>29</v>
      </c>
      <c r="BJ653" s="12" t="s">
        <v>321</v>
      </c>
      <c r="BK653" s="754">
        <v>0</v>
      </c>
      <c r="BL653" s="12" t="s">
        <v>321</v>
      </c>
      <c r="BM653" s="754">
        <v>0.14799999999999999</v>
      </c>
      <c r="BN653" s="12" t="s">
        <v>321</v>
      </c>
      <c r="BO653" s="754">
        <v>9.7279999999999998</v>
      </c>
      <c r="BP653" s="12" t="s">
        <v>321</v>
      </c>
      <c r="BQ653" s="754">
        <v>0</v>
      </c>
      <c r="BR653" s="12" t="s">
        <v>321</v>
      </c>
      <c r="BS653" s="654">
        <v>0</v>
      </c>
      <c r="BT653" s="12" t="s">
        <v>321</v>
      </c>
      <c r="BU653" s="654">
        <v>9.8759999999999994</v>
      </c>
      <c r="BV653" s="12" t="s">
        <v>321</v>
      </c>
      <c r="BW653" s="9">
        <v>0.14000000000000001</v>
      </c>
      <c r="BX653" s="9" t="s">
        <v>322</v>
      </c>
      <c r="BY653" s="755">
        <v>129.9</v>
      </c>
      <c r="BZ653" s="9" t="s">
        <v>315</v>
      </c>
      <c r="CA653" s="755">
        <v>9.1</v>
      </c>
      <c r="CB653" s="9" t="s">
        <v>315</v>
      </c>
      <c r="CC653" s="755">
        <v>8.3000000000000007</v>
      </c>
      <c r="CD653" s="9" t="s">
        <v>315</v>
      </c>
      <c r="CE653" s="755">
        <v>81.599999999999994</v>
      </c>
      <c r="CF653" s="9" t="s">
        <v>323</v>
      </c>
      <c r="CG653" s="755">
        <v>63.9</v>
      </c>
      <c r="CH653" s="9" t="s">
        <v>323</v>
      </c>
      <c r="CI653" s="9"/>
      <c r="CJ653" s="9"/>
      <c r="CK653" s="9"/>
    </row>
    <row r="654" spans="1:89" s="98" customFormat="1" x14ac:dyDescent="0.25">
      <c r="A654" s="99">
        <v>10143496</v>
      </c>
      <c r="B654" s="99"/>
      <c r="C654" s="772">
        <v>1936</v>
      </c>
      <c r="D654" s="807">
        <v>0.05</v>
      </c>
      <c r="E654" s="772">
        <f t="shared" si="32"/>
        <v>2033</v>
      </c>
      <c r="F654" s="778">
        <v>1.1000000000000001</v>
      </c>
      <c r="G654" s="774">
        <f t="shared" si="33"/>
        <v>2236</v>
      </c>
      <c r="H654" s="776"/>
      <c r="I654" s="758"/>
      <c r="J654" s="776"/>
      <c r="K654" s="786"/>
      <c r="L654" s="9" t="s">
        <v>308</v>
      </c>
      <c r="M654" s="9" t="s">
        <v>1028</v>
      </c>
      <c r="N654" s="9" t="s">
        <v>397</v>
      </c>
      <c r="O654" s="9" t="s">
        <v>310</v>
      </c>
      <c r="P654" s="9" t="s">
        <v>624</v>
      </c>
      <c r="Q654" s="9" t="s">
        <v>874</v>
      </c>
      <c r="R654" s="9" t="s">
        <v>876</v>
      </c>
      <c r="S654" s="9" t="s">
        <v>373</v>
      </c>
      <c r="T654" s="98" t="s">
        <v>234</v>
      </c>
      <c r="U654" s="99" t="s">
        <v>645</v>
      </c>
      <c r="V654" s="99" t="s">
        <v>207</v>
      </c>
      <c r="W654" s="99" t="s">
        <v>640</v>
      </c>
      <c r="X654" s="99" t="s">
        <v>207</v>
      </c>
      <c r="Y654" s="99">
        <v>228</v>
      </c>
      <c r="Z654" s="99" t="s">
        <v>207</v>
      </c>
      <c r="AA654" s="631" t="s">
        <v>578</v>
      </c>
      <c r="AB654" s="99" t="s">
        <v>207</v>
      </c>
      <c r="AC654" s="9">
        <v>363</v>
      </c>
      <c r="AD654" s="9" t="s">
        <v>207</v>
      </c>
      <c r="AE654" s="9">
        <v>143</v>
      </c>
      <c r="AF654" s="9" t="s">
        <v>315</v>
      </c>
      <c r="AG654" s="14" t="s">
        <v>385</v>
      </c>
      <c r="AH654" s="14" t="s">
        <v>207</v>
      </c>
      <c r="AI654" s="14" t="s">
        <v>386</v>
      </c>
      <c r="AJ654" s="14" t="s">
        <v>207</v>
      </c>
      <c r="AK654" s="9">
        <v>5</v>
      </c>
      <c r="AL654" s="14" t="s">
        <v>207</v>
      </c>
      <c r="AM654" s="9">
        <v>5</v>
      </c>
      <c r="AN654" s="14" t="s">
        <v>207</v>
      </c>
      <c r="AO654" s="9">
        <v>5</v>
      </c>
      <c r="AP654" s="14" t="s">
        <v>207</v>
      </c>
      <c r="AQ654" s="9">
        <v>5</v>
      </c>
      <c r="AR654" s="14" t="s">
        <v>207</v>
      </c>
      <c r="AS654" s="9" t="s">
        <v>0</v>
      </c>
      <c r="AT654" s="9" t="s">
        <v>318</v>
      </c>
      <c r="AU654" s="9" t="s">
        <v>376</v>
      </c>
      <c r="AV654" s="9" t="s">
        <v>320</v>
      </c>
      <c r="AW654" s="9" t="s">
        <v>1029</v>
      </c>
      <c r="AX654" s="9">
        <v>9010600000</v>
      </c>
      <c r="AY654" s="99">
        <v>350</v>
      </c>
      <c r="AZ654" s="12" t="s">
        <v>207</v>
      </c>
      <c r="BA654" s="99">
        <v>23</v>
      </c>
      <c r="BB654" s="12" t="s">
        <v>207</v>
      </c>
      <c r="BC654" s="99">
        <v>21</v>
      </c>
      <c r="BD654" s="12" t="s">
        <v>207</v>
      </c>
      <c r="BE654" s="99">
        <v>40</v>
      </c>
      <c r="BF654" s="12" t="s">
        <v>321</v>
      </c>
      <c r="BG654" s="654">
        <v>39.667999999999999</v>
      </c>
      <c r="BH654" s="12" t="s">
        <v>321</v>
      </c>
      <c r="BI654" s="99">
        <v>31</v>
      </c>
      <c r="BJ654" s="12" t="s">
        <v>321</v>
      </c>
      <c r="BK654" s="754">
        <v>0</v>
      </c>
      <c r="BL654" s="12" t="s">
        <v>321</v>
      </c>
      <c r="BM654" s="754">
        <v>0.14799999999999999</v>
      </c>
      <c r="BN654" s="12" t="s">
        <v>321</v>
      </c>
      <c r="BO654" s="754">
        <v>8.52</v>
      </c>
      <c r="BP654" s="12" t="s">
        <v>321</v>
      </c>
      <c r="BQ654" s="754">
        <v>0</v>
      </c>
      <c r="BR654" s="12" t="s">
        <v>321</v>
      </c>
      <c r="BS654" s="654">
        <v>0</v>
      </c>
      <c r="BT654" s="12" t="s">
        <v>321</v>
      </c>
      <c r="BU654" s="654">
        <v>8.6679999999999993</v>
      </c>
      <c r="BV654" s="12" t="s">
        <v>321</v>
      </c>
      <c r="BW654" s="9">
        <v>0.14000000000000001</v>
      </c>
      <c r="BX654" s="9" t="s">
        <v>322</v>
      </c>
      <c r="BY654" s="755">
        <v>137.80000000000001</v>
      </c>
      <c r="BZ654" s="9" t="s">
        <v>315</v>
      </c>
      <c r="CA654" s="755">
        <v>9.1</v>
      </c>
      <c r="CB654" s="9" t="s">
        <v>315</v>
      </c>
      <c r="CC654" s="755">
        <v>8.3000000000000007</v>
      </c>
      <c r="CD654" s="9" t="s">
        <v>315</v>
      </c>
      <c r="CE654" s="755">
        <v>86</v>
      </c>
      <c r="CF654" s="9" t="s">
        <v>323</v>
      </c>
      <c r="CG654" s="755">
        <v>68.3</v>
      </c>
      <c r="CH654" s="9" t="s">
        <v>323</v>
      </c>
      <c r="CI654" s="9"/>
      <c r="CJ654" s="9"/>
      <c r="CK654" s="9"/>
    </row>
    <row r="655" spans="1:89" s="98" customFormat="1" x14ac:dyDescent="0.25">
      <c r="A655" s="99">
        <v>10143497</v>
      </c>
      <c r="B655" s="99"/>
      <c r="C655" s="772">
        <v>2155</v>
      </c>
      <c r="D655" s="807">
        <v>0.05</v>
      </c>
      <c r="E655" s="772">
        <f t="shared" si="32"/>
        <v>2263</v>
      </c>
      <c r="F655" s="778">
        <v>1.1000000000000001</v>
      </c>
      <c r="G655" s="774">
        <f t="shared" si="33"/>
        <v>2489</v>
      </c>
      <c r="H655" s="776"/>
      <c r="I655" s="758"/>
      <c r="J655" s="776"/>
      <c r="K655" s="786"/>
      <c r="L655" s="9" t="s">
        <v>308</v>
      </c>
      <c r="M655" s="9" t="s">
        <v>1030</v>
      </c>
      <c r="N655" s="9" t="s">
        <v>397</v>
      </c>
      <c r="O655" s="9" t="s">
        <v>310</v>
      </c>
      <c r="P655" s="9" t="s">
        <v>624</v>
      </c>
      <c r="Q655" s="9" t="s">
        <v>874</v>
      </c>
      <c r="R655" s="9" t="s">
        <v>876</v>
      </c>
      <c r="S655" s="9" t="s">
        <v>373</v>
      </c>
      <c r="T655" s="98" t="s">
        <v>234</v>
      </c>
      <c r="U655" s="99" t="s">
        <v>872</v>
      </c>
      <c r="V655" s="99" t="s">
        <v>207</v>
      </c>
      <c r="W655" s="99" t="s">
        <v>642</v>
      </c>
      <c r="X655" s="99" t="s">
        <v>207</v>
      </c>
      <c r="Y655" s="99">
        <v>243</v>
      </c>
      <c r="Z655" s="99" t="s">
        <v>207</v>
      </c>
      <c r="AA655" s="631" t="s">
        <v>579</v>
      </c>
      <c r="AB655" s="99" t="s">
        <v>207</v>
      </c>
      <c r="AC655" s="9">
        <v>388</v>
      </c>
      <c r="AD655" s="9" t="s">
        <v>207</v>
      </c>
      <c r="AE655" s="9">
        <v>153</v>
      </c>
      <c r="AF655" s="9" t="s">
        <v>315</v>
      </c>
      <c r="AG655" s="14" t="s">
        <v>387</v>
      </c>
      <c r="AH655" s="14" t="s">
        <v>207</v>
      </c>
      <c r="AI655" s="14" t="s">
        <v>388</v>
      </c>
      <c r="AJ655" s="14" t="s">
        <v>207</v>
      </c>
      <c r="AK655" s="9">
        <v>5</v>
      </c>
      <c r="AL655" s="14" t="s">
        <v>207</v>
      </c>
      <c r="AM655" s="9">
        <v>5</v>
      </c>
      <c r="AN655" s="14" t="s">
        <v>207</v>
      </c>
      <c r="AO655" s="9">
        <v>5</v>
      </c>
      <c r="AP655" s="14" t="s">
        <v>207</v>
      </c>
      <c r="AQ655" s="9">
        <v>5</v>
      </c>
      <c r="AR655" s="14" t="s">
        <v>207</v>
      </c>
      <c r="AS655" s="9" t="s">
        <v>0</v>
      </c>
      <c r="AT655" s="9" t="s">
        <v>318</v>
      </c>
      <c r="AU655" s="9" t="s">
        <v>376</v>
      </c>
      <c r="AV655" s="9" t="s">
        <v>320</v>
      </c>
      <c r="AW655" s="9" t="s">
        <v>1031</v>
      </c>
      <c r="AX655" s="9">
        <v>9010600000</v>
      </c>
      <c r="AY655" s="99">
        <v>370</v>
      </c>
      <c r="AZ655" s="12" t="s">
        <v>207</v>
      </c>
      <c r="BA655" s="99">
        <v>23</v>
      </c>
      <c r="BB655" s="12" t="s">
        <v>207</v>
      </c>
      <c r="BC655" s="99">
        <v>21</v>
      </c>
      <c r="BD655" s="12" t="s">
        <v>207</v>
      </c>
      <c r="BE655" s="99">
        <v>43</v>
      </c>
      <c r="BF655" s="12" t="s">
        <v>321</v>
      </c>
      <c r="BG655" s="654">
        <v>42.399000000000001</v>
      </c>
      <c r="BH655" s="12" t="s">
        <v>321</v>
      </c>
      <c r="BI655" s="99">
        <v>33</v>
      </c>
      <c r="BJ655" s="12" t="s">
        <v>321</v>
      </c>
      <c r="BK655" s="754">
        <v>0</v>
      </c>
      <c r="BL655" s="12" t="s">
        <v>321</v>
      </c>
      <c r="BM655" s="754">
        <v>0.16700000000000001</v>
      </c>
      <c r="BN655" s="12" t="s">
        <v>321</v>
      </c>
      <c r="BO655" s="754">
        <v>9.2319999999999993</v>
      </c>
      <c r="BP655" s="12" t="s">
        <v>321</v>
      </c>
      <c r="BQ655" s="754">
        <v>0</v>
      </c>
      <c r="BR655" s="12" t="s">
        <v>321</v>
      </c>
      <c r="BS655" s="654">
        <v>0</v>
      </c>
      <c r="BT655" s="12" t="s">
        <v>321</v>
      </c>
      <c r="BU655" s="654">
        <v>9.3989999999999991</v>
      </c>
      <c r="BV655" s="12" t="s">
        <v>321</v>
      </c>
      <c r="BW655" s="9">
        <v>0.14000000000000001</v>
      </c>
      <c r="BX655" s="9" t="s">
        <v>322</v>
      </c>
      <c r="BY655" s="755">
        <v>145.69999999999999</v>
      </c>
      <c r="BZ655" s="9" t="s">
        <v>315</v>
      </c>
      <c r="CA655" s="755">
        <v>9.1</v>
      </c>
      <c r="CB655" s="9" t="s">
        <v>315</v>
      </c>
      <c r="CC655" s="755">
        <v>8.3000000000000007</v>
      </c>
      <c r="CD655" s="9" t="s">
        <v>315</v>
      </c>
      <c r="CE655" s="755">
        <v>92.6</v>
      </c>
      <c r="CF655" s="9" t="s">
        <v>323</v>
      </c>
      <c r="CG655" s="755">
        <v>72.8</v>
      </c>
      <c r="CH655" s="9" t="s">
        <v>323</v>
      </c>
      <c r="CI655" s="9"/>
      <c r="CJ655" s="9"/>
      <c r="CK655" s="9"/>
    </row>
    <row r="656" spans="1:89" s="98" customFormat="1" x14ac:dyDescent="0.25">
      <c r="A656" s="99">
        <v>10143498</v>
      </c>
      <c r="B656" s="99"/>
      <c r="C656" s="772">
        <v>2391</v>
      </c>
      <c r="D656" s="807">
        <v>0.05</v>
      </c>
      <c r="E656" s="772">
        <f t="shared" si="32"/>
        <v>2511</v>
      </c>
      <c r="F656" s="778">
        <v>1.1000000000000001</v>
      </c>
      <c r="G656" s="774">
        <f t="shared" si="33"/>
        <v>2762</v>
      </c>
      <c r="H656" s="776"/>
      <c r="I656" s="758"/>
      <c r="J656" s="776"/>
      <c r="K656" s="786"/>
      <c r="L656" s="9" t="s">
        <v>308</v>
      </c>
      <c r="M656" s="9" t="s">
        <v>1032</v>
      </c>
      <c r="N656" s="9" t="s">
        <v>397</v>
      </c>
      <c r="O656" s="9" t="s">
        <v>310</v>
      </c>
      <c r="P656" s="9" t="s">
        <v>624</v>
      </c>
      <c r="Q656" s="9" t="s">
        <v>874</v>
      </c>
      <c r="R656" s="9" t="s">
        <v>876</v>
      </c>
      <c r="S656" s="9" t="s">
        <v>373</v>
      </c>
      <c r="T656" s="98" t="s">
        <v>234</v>
      </c>
      <c r="U656" s="99" t="s">
        <v>873</v>
      </c>
      <c r="V656" s="99" t="s">
        <v>207</v>
      </c>
      <c r="W656" s="99" t="s">
        <v>644</v>
      </c>
      <c r="X656" s="99" t="s">
        <v>207</v>
      </c>
      <c r="Y656" s="99">
        <v>258</v>
      </c>
      <c r="Z656" s="99" t="s">
        <v>207</v>
      </c>
      <c r="AA656" s="631" t="s">
        <v>580</v>
      </c>
      <c r="AB656" s="99" t="s">
        <v>207</v>
      </c>
      <c r="AC656" s="9">
        <v>413</v>
      </c>
      <c r="AD656" s="9" t="s">
        <v>207</v>
      </c>
      <c r="AE656" s="9">
        <v>163</v>
      </c>
      <c r="AF656" s="9" t="s">
        <v>315</v>
      </c>
      <c r="AG656" s="14" t="s">
        <v>389</v>
      </c>
      <c r="AH656" s="14" t="s">
        <v>207</v>
      </c>
      <c r="AI656" s="14" t="s">
        <v>390</v>
      </c>
      <c r="AJ656" s="14" t="s">
        <v>207</v>
      </c>
      <c r="AK656" s="9">
        <v>5</v>
      </c>
      <c r="AL656" s="14" t="s">
        <v>207</v>
      </c>
      <c r="AM656" s="9">
        <v>5</v>
      </c>
      <c r="AN656" s="14" t="s">
        <v>207</v>
      </c>
      <c r="AO656" s="9">
        <v>5</v>
      </c>
      <c r="AP656" s="14" t="s">
        <v>207</v>
      </c>
      <c r="AQ656" s="9">
        <v>5</v>
      </c>
      <c r="AR656" s="14" t="s">
        <v>207</v>
      </c>
      <c r="AS656" s="9" t="s">
        <v>0</v>
      </c>
      <c r="AT656" s="9" t="s">
        <v>318</v>
      </c>
      <c r="AU656" s="9" t="s">
        <v>376</v>
      </c>
      <c r="AV656" s="9" t="s">
        <v>320</v>
      </c>
      <c r="AW656" s="9" t="s">
        <v>1033</v>
      </c>
      <c r="AX656" s="9">
        <v>9010600000</v>
      </c>
      <c r="AY656" s="99">
        <v>390</v>
      </c>
      <c r="AZ656" s="12" t="s">
        <v>207</v>
      </c>
      <c r="BA656" s="99">
        <v>23</v>
      </c>
      <c r="BB656" s="12" t="s">
        <v>207</v>
      </c>
      <c r="BC656" s="99">
        <v>21</v>
      </c>
      <c r="BD656" s="12" t="s">
        <v>207</v>
      </c>
      <c r="BE656" s="99">
        <v>45</v>
      </c>
      <c r="BF656" s="12" t="s">
        <v>321</v>
      </c>
      <c r="BG656" s="654">
        <v>44.631</v>
      </c>
      <c r="BH656" s="12" t="s">
        <v>321</v>
      </c>
      <c r="BI656" s="99">
        <v>35</v>
      </c>
      <c r="BJ656" s="12" t="s">
        <v>321</v>
      </c>
      <c r="BK656" s="754">
        <v>0</v>
      </c>
      <c r="BL656" s="12" t="s">
        <v>321</v>
      </c>
      <c r="BM656" s="754">
        <v>0.16700000000000001</v>
      </c>
      <c r="BN656" s="12" t="s">
        <v>321</v>
      </c>
      <c r="BO656" s="754">
        <v>9.4629999999999992</v>
      </c>
      <c r="BP656" s="12" t="s">
        <v>321</v>
      </c>
      <c r="BQ656" s="754">
        <v>0</v>
      </c>
      <c r="BR656" s="12" t="s">
        <v>321</v>
      </c>
      <c r="BS656" s="654">
        <v>0</v>
      </c>
      <c r="BT656" s="12" t="s">
        <v>321</v>
      </c>
      <c r="BU656" s="654">
        <v>9.6310000000000002</v>
      </c>
      <c r="BV656" s="12" t="s">
        <v>321</v>
      </c>
      <c r="BW656" s="9">
        <v>0.14000000000000001</v>
      </c>
      <c r="BX656" s="9" t="s">
        <v>322</v>
      </c>
      <c r="BY656" s="755">
        <v>153.5</v>
      </c>
      <c r="BZ656" s="9" t="s">
        <v>315</v>
      </c>
      <c r="CA656" s="755">
        <v>9.1</v>
      </c>
      <c r="CB656" s="9" t="s">
        <v>315</v>
      </c>
      <c r="CC656" s="755">
        <v>8.3000000000000007</v>
      </c>
      <c r="CD656" s="9" t="s">
        <v>315</v>
      </c>
      <c r="CE656" s="755">
        <v>97</v>
      </c>
      <c r="CF656" s="9" t="s">
        <v>323</v>
      </c>
      <c r="CG656" s="755">
        <v>77.2</v>
      </c>
      <c r="CH656" s="9" t="s">
        <v>323</v>
      </c>
      <c r="CI656" s="9"/>
      <c r="CJ656" s="9"/>
      <c r="CK656" s="9"/>
    </row>
    <row r="657" spans="1:89" s="98" customFormat="1" x14ac:dyDescent="0.25">
      <c r="A657" s="99">
        <v>10101492</v>
      </c>
      <c r="B657" s="99"/>
      <c r="C657" s="772">
        <v>1269</v>
      </c>
      <c r="D657" s="807">
        <v>0.05</v>
      </c>
      <c r="E657" s="772">
        <f t="shared" ref="E657:E714" si="34">ROUND(C657*(1+D657),0)</f>
        <v>1332</v>
      </c>
      <c r="F657" s="778">
        <v>1.1000000000000001</v>
      </c>
      <c r="G657" s="774">
        <f t="shared" ref="G657:G714" si="35">ROUND(E657*F657,0)</f>
        <v>1465</v>
      </c>
      <c r="H657" s="776"/>
      <c r="I657" s="758"/>
      <c r="J657" s="776"/>
      <c r="K657" s="786"/>
      <c r="L657" s="9" t="s">
        <v>308</v>
      </c>
      <c r="M657" s="9" t="s">
        <v>3717</v>
      </c>
      <c r="N657" s="9" t="s">
        <v>309</v>
      </c>
      <c r="O657" s="9" t="s">
        <v>310</v>
      </c>
      <c r="P657" s="9" t="s">
        <v>624</v>
      </c>
      <c r="Q657" s="9" t="s">
        <v>874</v>
      </c>
      <c r="R657" s="9" t="s">
        <v>876</v>
      </c>
      <c r="S657" s="9" t="s">
        <v>373</v>
      </c>
      <c r="T657" s="98" t="s">
        <v>234</v>
      </c>
      <c r="U657" s="99" t="s">
        <v>868</v>
      </c>
      <c r="V657" s="99" t="s">
        <v>207</v>
      </c>
      <c r="W657" s="99" t="s">
        <v>632</v>
      </c>
      <c r="X657" s="99" t="s">
        <v>207</v>
      </c>
      <c r="Y657" s="99">
        <v>153</v>
      </c>
      <c r="Z657" s="99" t="s">
        <v>207</v>
      </c>
      <c r="AA657" s="631" t="s">
        <v>202</v>
      </c>
      <c r="AB657" s="99" t="s">
        <v>207</v>
      </c>
      <c r="AC657" s="9">
        <v>238</v>
      </c>
      <c r="AD657" s="9" t="s">
        <v>207</v>
      </c>
      <c r="AE657" s="9">
        <v>94</v>
      </c>
      <c r="AF657" s="9" t="s">
        <v>315</v>
      </c>
      <c r="AG657" s="14" t="s">
        <v>374</v>
      </c>
      <c r="AH657" s="14" t="s">
        <v>207</v>
      </c>
      <c r="AI657" s="14" t="s">
        <v>375</v>
      </c>
      <c r="AJ657" s="14" t="s">
        <v>207</v>
      </c>
      <c r="AK657" s="9">
        <v>5</v>
      </c>
      <c r="AL657" s="14" t="s">
        <v>207</v>
      </c>
      <c r="AM657" s="9">
        <v>5</v>
      </c>
      <c r="AN657" s="14" t="s">
        <v>207</v>
      </c>
      <c r="AO657" s="9">
        <v>5</v>
      </c>
      <c r="AP657" s="14" t="s">
        <v>207</v>
      </c>
      <c r="AQ657" s="9">
        <v>5</v>
      </c>
      <c r="AR657" s="14" t="s">
        <v>207</v>
      </c>
      <c r="AS657" s="9" t="s">
        <v>0</v>
      </c>
      <c r="AT657" s="9" t="s">
        <v>318</v>
      </c>
      <c r="AU657" s="9" t="s">
        <v>376</v>
      </c>
      <c r="AV657" s="9" t="s">
        <v>320</v>
      </c>
      <c r="AW657" s="9" t="s">
        <v>1034</v>
      </c>
      <c r="AX657" s="9">
        <v>9010600000</v>
      </c>
      <c r="AY657" s="99">
        <v>250</v>
      </c>
      <c r="AZ657" s="12" t="s">
        <v>207</v>
      </c>
      <c r="BA657" s="99">
        <v>23</v>
      </c>
      <c r="BB657" s="12" t="s">
        <v>207</v>
      </c>
      <c r="BC657" s="99">
        <v>21</v>
      </c>
      <c r="BD657" s="12" t="s">
        <v>207</v>
      </c>
      <c r="BE657" s="99">
        <v>29</v>
      </c>
      <c r="BF657" s="12" t="s">
        <v>321</v>
      </c>
      <c r="BG657" s="654">
        <v>28.369</v>
      </c>
      <c r="BH657" s="12" t="s">
        <v>321</v>
      </c>
      <c r="BI657" s="99">
        <v>22</v>
      </c>
      <c r="BJ657" s="12" t="s">
        <v>321</v>
      </c>
      <c r="BK657" s="754">
        <v>0</v>
      </c>
      <c r="BL657" s="12" t="s">
        <v>321</v>
      </c>
      <c r="BM657" s="754">
        <v>0.129</v>
      </c>
      <c r="BN657" s="12" t="s">
        <v>321</v>
      </c>
      <c r="BO657" s="754">
        <v>6.24</v>
      </c>
      <c r="BP657" s="12" t="s">
        <v>321</v>
      </c>
      <c r="BQ657" s="754">
        <v>0</v>
      </c>
      <c r="BR657" s="12" t="s">
        <v>321</v>
      </c>
      <c r="BS657" s="654">
        <v>0</v>
      </c>
      <c r="BT657" s="12" t="s">
        <v>321</v>
      </c>
      <c r="BU657" s="654">
        <v>6.3689999999999998</v>
      </c>
      <c r="BV657" s="12" t="s">
        <v>321</v>
      </c>
      <c r="BW657" s="9">
        <v>0.12</v>
      </c>
      <c r="BX657" s="9" t="s">
        <v>322</v>
      </c>
      <c r="BY657" s="755">
        <v>98.4</v>
      </c>
      <c r="BZ657" s="9" t="s">
        <v>315</v>
      </c>
      <c r="CA657" s="755">
        <v>9.1</v>
      </c>
      <c r="CB657" s="9" t="s">
        <v>315</v>
      </c>
      <c r="CC657" s="755">
        <v>8.3000000000000007</v>
      </c>
      <c r="CD657" s="9" t="s">
        <v>315</v>
      </c>
      <c r="CE657" s="755">
        <v>61.7</v>
      </c>
      <c r="CF657" s="9" t="s">
        <v>323</v>
      </c>
      <c r="CG657" s="755">
        <v>48.5</v>
      </c>
      <c r="CH657" s="9" t="s">
        <v>323</v>
      </c>
      <c r="CI657" s="9"/>
      <c r="CJ657" s="9"/>
      <c r="CK657" s="9"/>
    </row>
    <row r="658" spans="1:89" s="98" customFormat="1" x14ac:dyDescent="0.25">
      <c r="A658" s="99">
        <v>10101493</v>
      </c>
      <c r="B658" s="99"/>
      <c r="C658" s="772">
        <v>1400</v>
      </c>
      <c r="D658" s="807">
        <v>0.05</v>
      </c>
      <c r="E658" s="772">
        <f t="shared" si="34"/>
        <v>1470</v>
      </c>
      <c r="F658" s="778">
        <v>1.1000000000000001</v>
      </c>
      <c r="G658" s="774">
        <f t="shared" si="35"/>
        <v>1617</v>
      </c>
      <c r="H658" s="776"/>
      <c r="I658" s="758"/>
      <c r="J658" s="776"/>
      <c r="K658" s="786"/>
      <c r="L658" s="9" t="s">
        <v>308</v>
      </c>
      <c r="M658" s="9" t="s">
        <v>3718</v>
      </c>
      <c r="N658" s="9" t="s">
        <v>309</v>
      </c>
      <c r="O658" s="9" t="s">
        <v>310</v>
      </c>
      <c r="P658" s="9" t="s">
        <v>624</v>
      </c>
      <c r="Q658" s="9" t="s">
        <v>874</v>
      </c>
      <c r="R658" s="9" t="s">
        <v>876</v>
      </c>
      <c r="S658" s="9" t="s">
        <v>373</v>
      </c>
      <c r="T658" s="98" t="s">
        <v>234</v>
      </c>
      <c r="U658" s="99" t="s">
        <v>869</v>
      </c>
      <c r="V658" s="99" t="s">
        <v>207</v>
      </c>
      <c r="W658" s="99" t="s">
        <v>634</v>
      </c>
      <c r="X658" s="99" t="s">
        <v>207</v>
      </c>
      <c r="Y658" s="99">
        <v>168</v>
      </c>
      <c r="Z658" s="99" t="s">
        <v>207</v>
      </c>
      <c r="AA658" s="631" t="s">
        <v>574</v>
      </c>
      <c r="AB658" s="99" t="s">
        <v>207</v>
      </c>
      <c r="AC658" s="9">
        <v>263</v>
      </c>
      <c r="AD658" s="9" t="s">
        <v>207</v>
      </c>
      <c r="AE658" s="9">
        <v>104</v>
      </c>
      <c r="AF658" s="9" t="s">
        <v>315</v>
      </c>
      <c r="AG658" s="14" t="s">
        <v>377</v>
      </c>
      <c r="AH658" s="14" t="s">
        <v>207</v>
      </c>
      <c r="AI658" s="14" t="s">
        <v>378</v>
      </c>
      <c r="AJ658" s="14" t="s">
        <v>207</v>
      </c>
      <c r="AK658" s="9">
        <v>5</v>
      </c>
      <c r="AL658" s="14" t="s">
        <v>207</v>
      </c>
      <c r="AM658" s="9">
        <v>5</v>
      </c>
      <c r="AN658" s="14" t="s">
        <v>207</v>
      </c>
      <c r="AO658" s="9">
        <v>5</v>
      </c>
      <c r="AP658" s="14" t="s">
        <v>207</v>
      </c>
      <c r="AQ658" s="9">
        <v>5</v>
      </c>
      <c r="AR658" s="14" t="s">
        <v>207</v>
      </c>
      <c r="AS658" s="9" t="s">
        <v>0</v>
      </c>
      <c r="AT658" s="9" t="s">
        <v>318</v>
      </c>
      <c r="AU658" s="9" t="s">
        <v>376</v>
      </c>
      <c r="AV658" s="9" t="s">
        <v>320</v>
      </c>
      <c r="AW658" s="9" t="s">
        <v>1035</v>
      </c>
      <c r="AX658" s="9">
        <v>9010600000</v>
      </c>
      <c r="AY658" s="99">
        <v>270</v>
      </c>
      <c r="AZ658" s="12" t="s">
        <v>207</v>
      </c>
      <c r="BA658" s="99">
        <v>23</v>
      </c>
      <c r="BB658" s="12" t="s">
        <v>207</v>
      </c>
      <c r="BC658" s="99">
        <v>21</v>
      </c>
      <c r="BD658" s="12" t="s">
        <v>207</v>
      </c>
      <c r="BE658" s="99">
        <v>31</v>
      </c>
      <c r="BF658" s="12" t="s">
        <v>321</v>
      </c>
      <c r="BG658" s="654">
        <v>30.841000000000001</v>
      </c>
      <c r="BH658" s="12" t="s">
        <v>321</v>
      </c>
      <c r="BI658" s="99">
        <v>23</v>
      </c>
      <c r="BJ658" s="12" t="s">
        <v>321</v>
      </c>
      <c r="BK658" s="754">
        <v>0</v>
      </c>
      <c r="BL658" s="12" t="s">
        <v>321</v>
      </c>
      <c r="BM658" s="754">
        <v>0.129</v>
      </c>
      <c r="BN658" s="12" t="s">
        <v>321</v>
      </c>
      <c r="BO658" s="754">
        <v>7.7119999999999997</v>
      </c>
      <c r="BP658" s="12" t="s">
        <v>321</v>
      </c>
      <c r="BQ658" s="754">
        <v>0</v>
      </c>
      <c r="BR658" s="12" t="s">
        <v>321</v>
      </c>
      <c r="BS658" s="654">
        <v>0</v>
      </c>
      <c r="BT658" s="12" t="s">
        <v>321</v>
      </c>
      <c r="BU658" s="654">
        <v>7.8410000000000002</v>
      </c>
      <c r="BV658" s="12" t="s">
        <v>321</v>
      </c>
      <c r="BW658" s="9">
        <v>0.13</v>
      </c>
      <c r="BX658" s="9" t="s">
        <v>322</v>
      </c>
      <c r="BY658" s="755">
        <v>106.3</v>
      </c>
      <c r="BZ658" s="9" t="s">
        <v>315</v>
      </c>
      <c r="CA658" s="755">
        <v>9.1</v>
      </c>
      <c r="CB658" s="9" t="s">
        <v>315</v>
      </c>
      <c r="CC658" s="755">
        <v>8.3000000000000007</v>
      </c>
      <c r="CD658" s="9" t="s">
        <v>315</v>
      </c>
      <c r="CE658" s="755">
        <v>66.099999999999994</v>
      </c>
      <c r="CF658" s="9" t="s">
        <v>323</v>
      </c>
      <c r="CG658" s="755">
        <v>50.7</v>
      </c>
      <c r="CH658" s="9" t="s">
        <v>323</v>
      </c>
      <c r="CI658" s="9"/>
      <c r="CJ658" s="9"/>
      <c r="CK658" s="9"/>
    </row>
    <row r="659" spans="1:89" s="98" customFormat="1" x14ac:dyDescent="0.25">
      <c r="A659" s="99">
        <v>10101494</v>
      </c>
      <c r="B659" s="99"/>
      <c r="C659" s="772">
        <v>1547</v>
      </c>
      <c r="D659" s="807">
        <v>0.05</v>
      </c>
      <c r="E659" s="772">
        <f t="shared" si="34"/>
        <v>1624</v>
      </c>
      <c r="F659" s="778">
        <v>1.1000000000000001</v>
      </c>
      <c r="G659" s="774">
        <f t="shared" si="35"/>
        <v>1786</v>
      </c>
      <c r="H659" s="776"/>
      <c r="I659" s="758"/>
      <c r="J659" s="776"/>
      <c r="K659" s="786"/>
      <c r="L659" s="9" t="s">
        <v>308</v>
      </c>
      <c r="M659" s="9" t="s">
        <v>3719</v>
      </c>
      <c r="N659" s="9" t="s">
        <v>309</v>
      </c>
      <c r="O659" s="9" t="s">
        <v>310</v>
      </c>
      <c r="P659" s="9" t="s">
        <v>624</v>
      </c>
      <c r="Q659" s="9" t="s">
        <v>874</v>
      </c>
      <c r="R659" s="9" t="s">
        <v>876</v>
      </c>
      <c r="S659" s="9" t="s">
        <v>373</v>
      </c>
      <c r="T659" s="98" t="s">
        <v>234</v>
      </c>
      <c r="U659" s="99" t="s">
        <v>870</v>
      </c>
      <c r="V659" s="99" t="s">
        <v>207</v>
      </c>
      <c r="W659" s="99" t="s">
        <v>636</v>
      </c>
      <c r="X659" s="99" t="s">
        <v>207</v>
      </c>
      <c r="Y659" s="99">
        <v>183</v>
      </c>
      <c r="Z659" s="99" t="s">
        <v>207</v>
      </c>
      <c r="AA659" s="631" t="s">
        <v>575</v>
      </c>
      <c r="AB659" s="99" t="s">
        <v>207</v>
      </c>
      <c r="AC659" s="9">
        <v>288</v>
      </c>
      <c r="AD659" s="9" t="s">
        <v>207</v>
      </c>
      <c r="AE659" s="9">
        <v>113</v>
      </c>
      <c r="AF659" s="9" t="s">
        <v>315</v>
      </c>
      <c r="AG659" s="14" t="s">
        <v>379</v>
      </c>
      <c r="AH659" s="14" t="s">
        <v>207</v>
      </c>
      <c r="AI659" s="14" t="s">
        <v>380</v>
      </c>
      <c r="AJ659" s="14" t="s">
        <v>207</v>
      </c>
      <c r="AK659" s="9">
        <v>5</v>
      </c>
      <c r="AL659" s="14" t="s">
        <v>207</v>
      </c>
      <c r="AM659" s="9">
        <v>5</v>
      </c>
      <c r="AN659" s="14" t="s">
        <v>207</v>
      </c>
      <c r="AO659" s="9">
        <v>5</v>
      </c>
      <c r="AP659" s="14" t="s">
        <v>207</v>
      </c>
      <c r="AQ659" s="9">
        <v>5</v>
      </c>
      <c r="AR659" s="14" t="s">
        <v>207</v>
      </c>
      <c r="AS659" s="9" t="s">
        <v>0</v>
      </c>
      <c r="AT659" s="9" t="s">
        <v>318</v>
      </c>
      <c r="AU659" s="9" t="s">
        <v>376</v>
      </c>
      <c r="AV659" s="9" t="s">
        <v>320</v>
      </c>
      <c r="AW659" s="9" t="s">
        <v>1036</v>
      </c>
      <c r="AX659" s="9">
        <v>9010600000</v>
      </c>
      <c r="AY659" s="99">
        <v>290</v>
      </c>
      <c r="AZ659" s="12" t="s">
        <v>207</v>
      </c>
      <c r="BA659" s="99">
        <v>23</v>
      </c>
      <c r="BB659" s="12" t="s">
        <v>207</v>
      </c>
      <c r="BC659" s="99">
        <v>21</v>
      </c>
      <c r="BD659" s="12" t="s">
        <v>207</v>
      </c>
      <c r="BE659" s="99">
        <v>34</v>
      </c>
      <c r="BF659" s="12" t="s">
        <v>321</v>
      </c>
      <c r="BG659" s="654">
        <v>33.552999999999997</v>
      </c>
      <c r="BH659" s="12" t="s">
        <v>321</v>
      </c>
      <c r="BI659" s="99">
        <v>25</v>
      </c>
      <c r="BJ659" s="12" t="s">
        <v>321</v>
      </c>
      <c r="BK659" s="754">
        <v>0</v>
      </c>
      <c r="BL659" s="12" t="s">
        <v>321</v>
      </c>
      <c r="BM659" s="754">
        <v>0.129</v>
      </c>
      <c r="BN659" s="12" t="s">
        <v>321</v>
      </c>
      <c r="BO659" s="754">
        <v>8.4239999999999995</v>
      </c>
      <c r="BP659" s="12" t="s">
        <v>321</v>
      </c>
      <c r="BQ659" s="754">
        <v>0</v>
      </c>
      <c r="BR659" s="12" t="s">
        <v>321</v>
      </c>
      <c r="BS659" s="654">
        <v>0</v>
      </c>
      <c r="BT659" s="12" t="s">
        <v>321</v>
      </c>
      <c r="BU659" s="654">
        <v>8.5530000000000008</v>
      </c>
      <c r="BV659" s="12" t="s">
        <v>321</v>
      </c>
      <c r="BW659" s="9">
        <v>0.14000000000000001</v>
      </c>
      <c r="BX659" s="9" t="s">
        <v>322</v>
      </c>
      <c r="BY659" s="755">
        <v>114.2</v>
      </c>
      <c r="BZ659" s="9" t="s">
        <v>315</v>
      </c>
      <c r="CA659" s="755">
        <v>9.1</v>
      </c>
      <c r="CB659" s="9" t="s">
        <v>315</v>
      </c>
      <c r="CC659" s="755">
        <v>8.3000000000000007</v>
      </c>
      <c r="CD659" s="9" t="s">
        <v>315</v>
      </c>
      <c r="CE659" s="755">
        <v>70.5</v>
      </c>
      <c r="CF659" s="9" t="s">
        <v>323</v>
      </c>
      <c r="CG659" s="755">
        <v>55.1</v>
      </c>
      <c r="CH659" s="9" t="s">
        <v>323</v>
      </c>
      <c r="CI659" s="9"/>
      <c r="CJ659" s="9"/>
      <c r="CK659" s="9"/>
    </row>
    <row r="660" spans="1:89" s="98" customFormat="1" x14ac:dyDescent="0.25">
      <c r="A660" s="99">
        <v>10101495</v>
      </c>
      <c r="B660" s="99"/>
      <c r="C660" s="772">
        <v>1895</v>
      </c>
      <c r="D660" s="807">
        <v>0.05</v>
      </c>
      <c r="E660" s="772">
        <f t="shared" si="34"/>
        <v>1990</v>
      </c>
      <c r="F660" s="778">
        <v>1.1000000000000001</v>
      </c>
      <c r="G660" s="774">
        <f t="shared" si="35"/>
        <v>2189</v>
      </c>
      <c r="H660" s="776"/>
      <c r="I660" s="758"/>
      <c r="J660" s="776"/>
      <c r="K660" s="786"/>
      <c r="L660" s="9" t="s">
        <v>308</v>
      </c>
      <c r="M660" s="9" t="s">
        <v>3720</v>
      </c>
      <c r="N660" s="9" t="s">
        <v>309</v>
      </c>
      <c r="O660" s="9" t="s">
        <v>310</v>
      </c>
      <c r="P660" s="9" t="s">
        <v>624</v>
      </c>
      <c r="Q660" s="9" t="s">
        <v>874</v>
      </c>
      <c r="R660" s="9" t="s">
        <v>876</v>
      </c>
      <c r="S660" s="9" t="s">
        <v>373</v>
      </c>
      <c r="T660" s="98" t="s">
        <v>234</v>
      </c>
      <c r="U660" s="99" t="s">
        <v>871</v>
      </c>
      <c r="V660" s="99" t="s">
        <v>207</v>
      </c>
      <c r="W660" s="99" t="s">
        <v>638</v>
      </c>
      <c r="X660" s="99" t="s">
        <v>207</v>
      </c>
      <c r="Y660" s="99">
        <v>213</v>
      </c>
      <c r="Z660" s="99" t="s">
        <v>207</v>
      </c>
      <c r="AA660" s="631" t="s">
        <v>577</v>
      </c>
      <c r="AB660" s="99" t="s">
        <v>207</v>
      </c>
      <c r="AC660" s="9">
        <v>338</v>
      </c>
      <c r="AD660" s="9" t="s">
        <v>207</v>
      </c>
      <c r="AE660" s="9">
        <v>133</v>
      </c>
      <c r="AF660" s="9" t="s">
        <v>315</v>
      </c>
      <c r="AG660" s="14" t="s">
        <v>383</v>
      </c>
      <c r="AH660" s="14" t="s">
        <v>207</v>
      </c>
      <c r="AI660" s="14" t="s">
        <v>384</v>
      </c>
      <c r="AJ660" s="14" t="s">
        <v>207</v>
      </c>
      <c r="AK660" s="9">
        <v>5</v>
      </c>
      <c r="AL660" s="14" t="s">
        <v>207</v>
      </c>
      <c r="AM660" s="9">
        <v>5</v>
      </c>
      <c r="AN660" s="14" t="s">
        <v>207</v>
      </c>
      <c r="AO660" s="9">
        <v>5</v>
      </c>
      <c r="AP660" s="14" t="s">
        <v>207</v>
      </c>
      <c r="AQ660" s="9">
        <v>5</v>
      </c>
      <c r="AR660" s="14" t="s">
        <v>207</v>
      </c>
      <c r="AS660" s="9" t="s">
        <v>0</v>
      </c>
      <c r="AT660" s="9" t="s">
        <v>318</v>
      </c>
      <c r="AU660" s="9" t="s">
        <v>376</v>
      </c>
      <c r="AV660" s="9" t="s">
        <v>320</v>
      </c>
      <c r="AW660" s="9" t="s">
        <v>1037</v>
      </c>
      <c r="AX660" s="9">
        <v>9010600000</v>
      </c>
      <c r="AY660" s="99">
        <v>330</v>
      </c>
      <c r="AZ660" s="12" t="s">
        <v>207</v>
      </c>
      <c r="BA660" s="99">
        <v>23</v>
      </c>
      <c r="BB660" s="12" t="s">
        <v>207</v>
      </c>
      <c r="BC660" s="99">
        <v>21</v>
      </c>
      <c r="BD660" s="12" t="s">
        <v>207</v>
      </c>
      <c r="BE660" s="99">
        <v>39</v>
      </c>
      <c r="BF660" s="12" t="s">
        <v>321</v>
      </c>
      <c r="BG660" s="654">
        <v>38.875999999999998</v>
      </c>
      <c r="BH660" s="12" t="s">
        <v>321</v>
      </c>
      <c r="BI660" s="99">
        <v>29</v>
      </c>
      <c r="BJ660" s="12" t="s">
        <v>321</v>
      </c>
      <c r="BK660" s="754">
        <v>0</v>
      </c>
      <c r="BL660" s="12" t="s">
        <v>321</v>
      </c>
      <c r="BM660" s="754">
        <v>0.14799999999999999</v>
      </c>
      <c r="BN660" s="12" t="s">
        <v>321</v>
      </c>
      <c r="BO660" s="754">
        <v>9.7279999999999998</v>
      </c>
      <c r="BP660" s="12" t="s">
        <v>321</v>
      </c>
      <c r="BQ660" s="754">
        <v>0</v>
      </c>
      <c r="BR660" s="12" t="s">
        <v>321</v>
      </c>
      <c r="BS660" s="654">
        <v>0</v>
      </c>
      <c r="BT660" s="12" t="s">
        <v>321</v>
      </c>
      <c r="BU660" s="654">
        <v>9.8759999999999994</v>
      </c>
      <c r="BV660" s="12" t="s">
        <v>321</v>
      </c>
      <c r="BW660" s="9">
        <v>0.16</v>
      </c>
      <c r="BX660" s="9" t="s">
        <v>322</v>
      </c>
      <c r="BY660" s="755">
        <v>129.9</v>
      </c>
      <c r="BZ660" s="9" t="s">
        <v>315</v>
      </c>
      <c r="CA660" s="755">
        <v>9.1</v>
      </c>
      <c r="CB660" s="9" t="s">
        <v>315</v>
      </c>
      <c r="CC660" s="755">
        <v>8.3000000000000007</v>
      </c>
      <c r="CD660" s="9" t="s">
        <v>315</v>
      </c>
      <c r="CE660" s="755">
        <v>81.599999999999994</v>
      </c>
      <c r="CF660" s="9" t="s">
        <v>323</v>
      </c>
      <c r="CG660" s="755">
        <v>63.9</v>
      </c>
      <c r="CH660" s="9" t="s">
        <v>323</v>
      </c>
      <c r="CI660" s="9"/>
      <c r="CJ660" s="9"/>
      <c r="CK660" s="9"/>
    </row>
    <row r="661" spans="1:89" s="98" customFormat="1" x14ac:dyDescent="0.25">
      <c r="A661" s="99">
        <v>10101496</v>
      </c>
      <c r="B661" s="99"/>
      <c r="C661" s="772">
        <v>2096</v>
      </c>
      <c r="D661" s="807">
        <v>0.05</v>
      </c>
      <c r="E661" s="772">
        <f t="shared" si="34"/>
        <v>2201</v>
      </c>
      <c r="F661" s="778">
        <v>1.1000000000000001</v>
      </c>
      <c r="G661" s="774">
        <f t="shared" si="35"/>
        <v>2421</v>
      </c>
      <c r="H661" s="776"/>
      <c r="I661" s="758"/>
      <c r="J661" s="776"/>
      <c r="K661" s="786"/>
      <c r="L661" s="9" t="s">
        <v>308</v>
      </c>
      <c r="M661" s="9" t="s">
        <v>3721</v>
      </c>
      <c r="N661" s="9" t="s">
        <v>309</v>
      </c>
      <c r="O661" s="9" t="s">
        <v>310</v>
      </c>
      <c r="P661" s="9" t="s">
        <v>624</v>
      </c>
      <c r="Q661" s="9" t="s">
        <v>874</v>
      </c>
      <c r="R661" s="9" t="s">
        <v>876</v>
      </c>
      <c r="S661" s="9" t="s">
        <v>373</v>
      </c>
      <c r="T661" s="98" t="s">
        <v>234</v>
      </c>
      <c r="U661" s="99" t="s">
        <v>645</v>
      </c>
      <c r="V661" s="99" t="s">
        <v>207</v>
      </c>
      <c r="W661" s="99" t="s">
        <v>640</v>
      </c>
      <c r="X661" s="99" t="s">
        <v>207</v>
      </c>
      <c r="Y661" s="99">
        <v>228</v>
      </c>
      <c r="Z661" s="99" t="s">
        <v>207</v>
      </c>
      <c r="AA661" s="631" t="s">
        <v>578</v>
      </c>
      <c r="AB661" s="99" t="s">
        <v>207</v>
      </c>
      <c r="AC661" s="9">
        <v>363</v>
      </c>
      <c r="AD661" s="9" t="s">
        <v>207</v>
      </c>
      <c r="AE661" s="9">
        <v>143</v>
      </c>
      <c r="AF661" s="9" t="s">
        <v>315</v>
      </c>
      <c r="AG661" s="14" t="s">
        <v>385</v>
      </c>
      <c r="AH661" s="14" t="s">
        <v>207</v>
      </c>
      <c r="AI661" s="14" t="s">
        <v>386</v>
      </c>
      <c r="AJ661" s="14" t="s">
        <v>207</v>
      </c>
      <c r="AK661" s="9">
        <v>5</v>
      </c>
      <c r="AL661" s="14" t="s">
        <v>207</v>
      </c>
      <c r="AM661" s="9">
        <v>5</v>
      </c>
      <c r="AN661" s="14" t="s">
        <v>207</v>
      </c>
      <c r="AO661" s="9">
        <v>5</v>
      </c>
      <c r="AP661" s="14" t="s">
        <v>207</v>
      </c>
      <c r="AQ661" s="9">
        <v>5</v>
      </c>
      <c r="AR661" s="14" t="s">
        <v>207</v>
      </c>
      <c r="AS661" s="9" t="s">
        <v>0</v>
      </c>
      <c r="AT661" s="9" t="s">
        <v>318</v>
      </c>
      <c r="AU661" s="9" t="s">
        <v>376</v>
      </c>
      <c r="AV661" s="9" t="s">
        <v>320</v>
      </c>
      <c r="AW661" s="9" t="s">
        <v>1038</v>
      </c>
      <c r="AX661" s="9">
        <v>9010600000</v>
      </c>
      <c r="AY661" s="99">
        <v>350</v>
      </c>
      <c r="AZ661" s="12" t="s">
        <v>207</v>
      </c>
      <c r="BA661" s="99">
        <v>23</v>
      </c>
      <c r="BB661" s="12" t="s">
        <v>207</v>
      </c>
      <c r="BC661" s="99">
        <v>21</v>
      </c>
      <c r="BD661" s="12" t="s">
        <v>207</v>
      </c>
      <c r="BE661" s="99">
        <v>40</v>
      </c>
      <c r="BF661" s="12" t="s">
        <v>321</v>
      </c>
      <c r="BG661" s="654">
        <v>39.667999999999999</v>
      </c>
      <c r="BH661" s="12" t="s">
        <v>321</v>
      </c>
      <c r="BI661" s="99">
        <v>31</v>
      </c>
      <c r="BJ661" s="12" t="s">
        <v>321</v>
      </c>
      <c r="BK661" s="754">
        <v>0</v>
      </c>
      <c r="BL661" s="12" t="s">
        <v>321</v>
      </c>
      <c r="BM661" s="754">
        <v>0.14799999999999999</v>
      </c>
      <c r="BN661" s="12" t="s">
        <v>321</v>
      </c>
      <c r="BO661" s="754">
        <v>8.52</v>
      </c>
      <c r="BP661" s="12" t="s">
        <v>321</v>
      </c>
      <c r="BQ661" s="754">
        <v>0</v>
      </c>
      <c r="BR661" s="12" t="s">
        <v>321</v>
      </c>
      <c r="BS661" s="654">
        <v>0</v>
      </c>
      <c r="BT661" s="12" t="s">
        <v>321</v>
      </c>
      <c r="BU661" s="654">
        <v>8.6679999999999993</v>
      </c>
      <c r="BV661" s="12" t="s">
        <v>321</v>
      </c>
      <c r="BW661" s="9">
        <v>0.17</v>
      </c>
      <c r="BX661" s="9" t="s">
        <v>322</v>
      </c>
      <c r="BY661" s="755">
        <v>137.80000000000001</v>
      </c>
      <c r="BZ661" s="9" t="s">
        <v>315</v>
      </c>
      <c r="CA661" s="755">
        <v>9.1</v>
      </c>
      <c r="CB661" s="9" t="s">
        <v>315</v>
      </c>
      <c r="CC661" s="755">
        <v>8.3000000000000007</v>
      </c>
      <c r="CD661" s="9" t="s">
        <v>315</v>
      </c>
      <c r="CE661" s="755">
        <v>86</v>
      </c>
      <c r="CF661" s="9" t="s">
        <v>323</v>
      </c>
      <c r="CG661" s="755">
        <v>68.3</v>
      </c>
      <c r="CH661" s="9" t="s">
        <v>323</v>
      </c>
      <c r="CI661" s="9"/>
      <c r="CJ661" s="9"/>
      <c r="CK661" s="9"/>
    </row>
    <row r="662" spans="1:89" s="98" customFormat="1" x14ac:dyDescent="0.25">
      <c r="A662" s="99">
        <v>10101497</v>
      </c>
      <c r="B662" s="99"/>
      <c r="C662" s="772">
        <v>2313</v>
      </c>
      <c r="D662" s="807">
        <v>0.05</v>
      </c>
      <c r="E662" s="772">
        <f t="shared" si="34"/>
        <v>2429</v>
      </c>
      <c r="F662" s="778">
        <v>1.1000000000000001</v>
      </c>
      <c r="G662" s="774">
        <f t="shared" si="35"/>
        <v>2672</v>
      </c>
      <c r="H662" s="776"/>
      <c r="I662" s="758"/>
      <c r="J662" s="776"/>
      <c r="K662" s="786"/>
      <c r="L662" s="9" t="s">
        <v>308</v>
      </c>
      <c r="M662" s="9" t="s">
        <v>3722</v>
      </c>
      <c r="N662" s="9" t="s">
        <v>309</v>
      </c>
      <c r="O662" s="9" t="s">
        <v>310</v>
      </c>
      <c r="P662" s="9" t="s">
        <v>624</v>
      </c>
      <c r="Q662" s="9" t="s">
        <v>874</v>
      </c>
      <c r="R662" s="9" t="s">
        <v>876</v>
      </c>
      <c r="S662" s="9" t="s">
        <v>373</v>
      </c>
      <c r="T662" s="98" t="s">
        <v>234</v>
      </c>
      <c r="U662" s="99" t="s">
        <v>872</v>
      </c>
      <c r="V662" s="99" t="s">
        <v>207</v>
      </c>
      <c r="W662" s="99" t="s">
        <v>642</v>
      </c>
      <c r="X662" s="99" t="s">
        <v>207</v>
      </c>
      <c r="Y662" s="99">
        <v>243</v>
      </c>
      <c r="Z662" s="99" t="s">
        <v>207</v>
      </c>
      <c r="AA662" s="631" t="s">
        <v>579</v>
      </c>
      <c r="AB662" s="99" t="s">
        <v>207</v>
      </c>
      <c r="AC662" s="9">
        <v>388</v>
      </c>
      <c r="AD662" s="9" t="s">
        <v>207</v>
      </c>
      <c r="AE662" s="9">
        <v>153</v>
      </c>
      <c r="AF662" s="9" t="s">
        <v>315</v>
      </c>
      <c r="AG662" s="14" t="s">
        <v>387</v>
      </c>
      <c r="AH662" s="14" t="s">
        <v>207</v>
      </c>
      <c r="AI662" s="14" t="s">
        <v>388</v>
      </c>
      <c r="AJ662" s="14" t="s">
        <v>207</v>
      </c>
      <c r="AK662" s="9">
        <v>5</v>
      </c>
      <c r="AL662" s="14" t="s">
        <v>207</v>
      </c>
      <c r="AM662" s="9">
        <v>5</v>
      </c>
      <c r="AN662" s="14" t="s">
        <v>207</v>
      </c>
      <c r="AO662" s="9">
        <v>5</v>
      </c>
      <c r="AP662" s="14" t="s">
        <v>207</v>
      </c>
      <c r="AQ662" s="9">
        <v>5</v>
      </c>
      <c r="AR662" s="14" t="s">
        <v>207</v>
      </c>
      <c r="AS662" s="9" t="s">
        <v>0</v>
      </c>
      <c r="AT662" s="9" t="s">
        <v>318</v>
      </c>
      <c r="AU662" s="9" t="s">
        <v>376</v>
      </c>
      <c r="AV662" s="9" t="s">
        <v>320</v>
      </c>
      <c r="AW662" s="9" t="s">
        <v>1039</v>
      </c>
      <c r="AX662" s="9">
        <v>9010600000</v>
      </c>
      <c r="AY662" s="99">
        <v>370</v>
      </c>
      <c r="AZ662" s="12" t="s">
        <v>207</v>
      </c>
      <c r="BA662" s="99">
        <v>23</v>
      </c>
      <c r="BB662" s="12" t="s">
        <v>207</v>
      </c>
      <c r="BC662" s="99">
        <v>21</v>
      </c>
      <c r="BD662" s="12" t="s">
        <v>207</v>
      </c>
      <c r="BE662" s="99">
        <v>43</v>
      </c>
      <c r="BF662" s="12" t="s">
        <v>321</v>
      </c>
      <c r="BG662" s="654">
        <v>42.399000000000001</v>
      </c>
      <c r="BH662" s="12" t="s">
        <v>321</v>
      </c>
      <c r="BI662" s="99">
        <v>33</v>
      </c>
      <c r="BJ662" s="12" t="s">
        <v>321</v>
      </c>
      <c r="BK662" s="754">
        <v>0</v>
      </c>
      <c r="BL662" s="12" t="s">
        <v>321</v>
      </c>
      <c r="BM662" s="754">
        <v>0.16700000000000001</v>
      </c>
      <c r="BN662" s="12" t="s">
        <v>321</v>
      </c>
      <c r="BO662" s="754">
        <v>9.2319999999999993</v>
      </c>
      <c r="BP662" s="12" t="s">
        <v>321</v>
      </c>
      <c r="BQ662" s="754">
        <v>0</v>
      </c>
      <c r="BR662" s="12" t="s">
        <v>321</v>
      </c>
      <c r="BS662" s="654">
        <v>0</v>
      </c>
      <c r="BT662" s="12" t="s">
        <v>321</v>
      </c>
      <c r="BU662" s="654">
        <v>9.3989999999999991</v>
      </c>
      <c r="BV662" s="12" t="s">
        <v>321</v>
      </c>
      <c r="BW662" s="9">
        <v>0.18</v>
      </c>
      <c r="BX662" s="9" t="s">
        <v>322</v>
      </c>
      <c r="BY662" s="755">
        <v>145.69999999999999</v>
      </c>
      <c r="BZ662" s="9" t="s">
        <v>315</v>
      </c>
      <c r="CA662" s="755">
        <v>9.1</v>
      </c>
      <c r="CB662" s="9" t="s">
        <v>315</v>
      </c>
      <c r="CC662" s="755">
        <v>8.3000000000000007</v>
      </c>
      <c r="CD662" s="9" t="s">
        <v>315</v>
      </c>
      <c r="CE662" s="755">
        <v>92.6</v>
      </c>
      <c r="CF662" s="9" t="s">
        <v>323</v>
      </c>
      <c r="CG662" s="755">
        <v>72.8</v>
      </c>
      <c r="CH662" s="9" t="s">
        <v>323</v>
      </c>
      <c r="CI662" s="9"/>
      <c r="CJ662" s="9"/>
      <c r="CK662" s="9"/>
    </row>
    <row r="663" spans="1:89" s="98" customFormat="1" x14ac:dyDescent="0.25">
      <c r="A663" s="99">
        <v>10101498</v>
      </c>
      <c r="B663" s="99"/>
      <c r="C663" s="772">
        <v>2549</v>
      </c>
      <c r="D663" s="807">
        <v>0.05</v>
      </c>
      <c r="E663" s="772">
        <f t="shared" si="34"/>
        <v>2676</v>
      </c>
      <c r="F663" s="778">
        <v>1.1000000000000001</v>
      </c>
      <c r="G663" s="774">
        <f t="shared" si="35"/>
        <v>2944</v>
      </c>
      <c r="H663" s="776"/>
      <c r="I663" s="758"/>
      <c r="J663" s="776"/>
      <c r="K663" s="786"/>
      <c r="L663" s="9" t="s">
        <v>308</v>
      </c>
      <c r="M663" s="9" t="s">
        <v>3723</v>
      </c>
      <c r="N663" s="9" t="s">
        <v>309</v>
      </c>
      <c r="O663" s="9" t="s">
        <v>310</v>
      </c>
      <c r="P663" s="9" t="s">
        <v>624</v>
      </c>
      <c r="Q663" s="9" t="s">
        <v>874</v>
      </c>
      <c r="R663" s="9" t="s">
        <v>876</v>
      </c>
      <c r="S663" s="9" t="s">
        <v>373</v>
      </c>
      <c r="T663" s="98" t="s">
        <v>234</v>
      </c>
      <c r="U663" s="99" t="s">
        <v>873</v>
      </c>
      <c r="V663" s="99" t="s">
        <v>207</v>
      </c>
      <c r="W663" s="99" t="s">
        <v>644</v>
      </c>
      <c r="X663" s="99" t="s">
        <v>207</v>
      </c>
      <c r="Y663" s="99">
        <v>258</v>
      </c>
      <c r="Z663" s="99" t="s">
        <v>207</v>
      </c>
      <c r="AA663" s="631" t="s">
        <v>580</v>
      </c>
      <c r="AB663" s="99" t="s">
        <v>207</v>
      </c>
      <c r="AC663" s="9">
        <v>413</v>
      </c>
      <c r="AD663" s="9" t="s">
        <v>207</v>
      </c>
      <c r="AE663" s="9">
        <v>163</v>
      </c>
      <c r="AF663" s="9" t="s">
        <v>315</v>
      </c>
      <c r="AG663" s="14" t="s">
        <v>389</v>
      </c>
      <c r="AH663" s="14" t="s">
        <v>207</v>
      </c>
      <c r="AI663" s="14" t="s">
        <v>390</v>
      </c>
      <c r="AJ663" s="14" t="s">
        <v>207</v>
      </c>
      <c r="AK663" s="9">
        <v>5</v>
      </c>
      <c r="AL663" s="14" t="s">
        <v>207</v>
      </c>
      <c r="AM663" s="9">
        <v>5</v>
      </c>
      <c r="AN663" s="14" t="s">
        <v>207</v>
      </c>
      <c r="AO663" s="9">
        <v>5</v>
      </c>
      <c r="AP663" s="14" t="s">
        <v>207</v>
      </c>
      <c r="AQ663" s="9">
        <v>5</v>
      </c>
      <c r="AR663" s="14" t="s">
        <v>207</v>
      </c>
      <c r="AS663" s="9" t="s">
        <v>0</v>
      </c>
      <c r="AT663" s="9" t="s">
        <v>318</v>
      </c>
      <c r="AU663" s="9" t="s">
        <v>376</v>
      </c>
      <c r="AV663" s="9" t="s">
        <v>320</v>
      </c>
      <c r="AW663" s="9" t="s">
        <v>1040</v>
      </c>
      <c r="AX663" s="9">
        <v>9010600000</v>
      </c>
      <c r="AY663" s="99">
        <v>390</v>
      </c>
      <c r="AZ663" s="12" t="s">
        <v>207</v>
      </c>
      <c r="BA663" s="99">
        <v>23</v>
      </c>
      <c r="BB663" s="12" t="s">
        <v>207</v>
      </c>
      <c r="BC663" s="99">
        <v>21</v>
      </c>
      <c r="BD663" s="12" t="s">
        <v>207</v>
      </c>
      <c r="BE663" s="99">
        <v>46</v>
      </c>
      <c r="BF663" s="12" t="s">
        <v>321</v>
      </c>
      <c r="BG663" s="654">
        <v>45.631</v>
      </c>
      <c r="BH663" s="12" t="s">
        <v>321</v>
      </c>
      <c r="BI663" s="99">
        <v>36</v>
      </c>
      <c r="BJ663" s="12" t="s">
        <v>321</v>
      </c>
      <c r="BK663" s="754">
        <v>0</v>
      </c>
      <c r="BL663" s="12" t="s">
        <v>321</v>
      </c>
      <c r="BM663" s="754">
        <v>0.16700000000000001</v>
      </c>
      <c r="BN663" s="12" t="s">
        <v>321</v>
      </c>
      <c r="BO663" s="754">
        <v>9.4629999999999992</v>
      </c>
      <c r="BP663" s="12" t="s">
        <v>321</v>
      </c>
      <c r="BQ663" s="754">
        <v>0</v>
      </c>
      <c r="BR663" s="12" t="s">
        <v>321</v>
      </c>
      <c r="BS663" s="654">
        <v>0</v>
      </c>
      <c r="BT663" s="12" t="s">
        <v>321</v>
      </c>
      <c r="BU663" s="654">
        <v>9.6310000000000002</v>
      </c>
      <c r="BV663" s="12" t="s">
        <v>321</v>
      </c>
      <c r="BW663" s="9">
        <v>0.19</v>
      </c>
      <c r="BX663" s="9" t="s">
        <v>322</v>
      </c>
      <c r="BY663" s="755">
        <v>153.5</v>
      </c>
      <c r="BZ663" s="9" t="s">
        <v>315</v>
      </c>
      <c r="CA663" s="755">
        <v>9.1</v>
      </c>
      <c r="CB663" s="9" t="s">
        <v>315</v>
      </c>
      <c r="CC663" s="755">
        <v>8.3000000000000007</v>
      </c>
      <c r="CD663" s="9" t="s">
        <v>315</v>
      </c>
      <c r="CE663" s="755">
        <v>97</v>
      </c>
      <c r="CF663" s="9" t="s">
        <v>323</v>
      </c>
      <c r="CG663" s="755">
        <v>79.400000000000006</v>
      </c>
      <c r="CH663" s="9" t="s">
        <v>323</v>
      </c>
      <c r="CI663" s="9"/>
      <c r="CJ663" s="9"/>
      <c r="CK663" s="9"/>
    </row>
    <row r="664" spans="1:89" s="98" customFormat="1" x14ac:dyDescent="0.25">
      <c r="A664" s="99">
        <v>10141492</v>
      </c>
      <c r="B664" s="99"/>
      <c r="C664" s="772">
        <v>1269</v>
      </c>
      <c r="D664" s="807">
        <v>0.05</v>
      </c>
      <c r="E664" s="772">
        <f t="shared" si="34"/>
        <v>1332</v>
      </c>
      <c r="F664" s="778">
        <v>1.1000000000000001</v>
      </c>
      <c r="G664" s="774">
        <f t="shared" si="35"/>
        <v>1465</v>
      </c>
      <c r="H664" s="776"/>
      <c r="I664" s="758"/>
      <c r="J664" s="776"/>
      <c r="K664" s="786"/>
      <c r="L664" s="9" t="s">
        <v>308</v>
      </c>
      <c r="M664" s="9" t="s">
        <v>1041</v>
      </c>
      <c r="N664" s="9" t="s">
        <v>309</v>
      </c>
      <c r="O664" s="9" t="s">
        <v>310</v>
      </c>
      <c r="P664" s="9" t="s">
        <v>624</v>
      </c>
      <c r="Q664" s="9" t="s">
        <v>874</v>
      </c>
      <c r="R664" s="9" t="s">
        <v>876</v>
      </c>
      <c r="S664" s="9" t="s">
        <v>373</v>
      </c>
      <c r="T664" s="98" t="s">
        <v>234</v>
      </c>
      <c r="U664" s="99" t="s">
        <v>868</v>
      </c>
      <c r="V664" s="99" t="s">
        <v>207</v>
      </c>
      <c r="W664" s="99" t="s">
        <v>632</v>
      </c>
      <c r="X664" s="99" t="s">
        <v>207</v>
      </c>
      <c r="Y664" s="99">
        <v>153</v>
      </c>
      <c r="Z664" s="99" t="s">
        <v>207</v>
      </c>
      <c r="AA664" s="631" t="s">
        <v>202</v>
      </c>
      <c r="AB664" s="99" t="s">
        <v>207</v>
      </c>
      <c r="AC664" s="9">
        <v>238</v>
      </c>
      <c r="AD664" s="9" t="s">
        <v>207</v>
      </c>
      <c r="AE664" s="9">
        <v>94</v>
      </c>
      <c r="AF664" s="9" t="s">
        <v>315</v>
      </c>
      <c r="AG664" s="14" t="s">
        <v>374</v>
      </c>
      <c r="AH664" s="14" t="s">
        <v>207</v>
      </c>
      <c r="AI664" s="14" t="s">
        <v>375</v>
      </c>
      <c r="AJ664" s="14" t="s">
        <v>207</v>
      </c>
      <c r="AK664" s="9">
        <v>5</v>
      </c>
      <c r="AL664" s="14" t="s">
        <v>207</v>
      </c>
      <c r="AM664" s="9">
        <v>5</v>
      </c>
      <c r="AN664" s="14" t="s">
        <v>207</v>
      </c>
      <c r="AO664" s="9">
        <v>5</v>
      </c>
      <c r="AP664" s="14" t="s">
        <v>207</v>
      </c>
      <c r="AQ664" s="9">
        <v>5</v>
      </c>
      <c r="AR664" s="14" t="s">
        <v>207</v>
      </c>
      <c r="AS664" s="9" t="s">
        <v>0</v>
      </c>
      <c r="AT664" s="9" t="s">
        <v>318</v>
      </c>
      <c r="AU664" s="9" t="s">
        <v>376</v>
      </c>
      <c r="AV664" s="9" t="s">
        <v>320</v>
      </c>
      <c r="AW664" s="9" t="s">
        <v>1042</v>
      </c>
      <c r="AX664" s="9">
        <v>9010600000</v>
      </c>
      <c r="AY664" s="99">
        <v>250</v>
      </c>
      <c r="AZ664" s="12" t="s">
        <v>207</v>
      </c>
      <c r="BA664" s="99">
        <v>23</v>
      </c>
      <c r="BB664" s="12" t="s">
        <v>207</v>
      </c>
      <c r="BC664" s="99">
        <v>21</v>
      </c>
      <c r="BD664" s="12" t="s">
        <v>207</v>
      </c>
      <c r="BE664" s="99">
        <v>29</v>
      </c>
      <c r="BF664" s="12" t="s">
        <v>321</v>
      </c>
      <c r="BG664" s="654">
        <v>28.369</v>
      </c>
      <c r="BH664" s="12" t="s">
        <v>321</v>
      </c>
      <c r="BI664" s="99">
        <v>22</v>
      </c>
      <c r="BJ664" s="12" t="s">
        <v>321</v>
      </c>
      <c r="BK664" s="754">
        <v>0</v>
      </c>
      <c r="BL664" s="12" t="s">
        <v>321</v>
      </c>
      <c r="BM664" s="754">
        <v>0.129</v>
      </c>
      <c r="BN664" s="12" t="s">
        <v>321</v>
      </c>
      <c r="BO664" s="754">
        <v>6.24</v>
      </c>
      <c r="BP664" s="12" t="s">
        <v>321</v>
      </c>
      <c r="BQ664" s="754">
        <v>0</v>
      </c>
      <c r="BR664" s="12" t="s">
        <v>321</v>
      </c>
      <c r="BS664" s="654">
        <v>0</v>
      </c>
      <c r="BT664" s="12" t="s">
        <v>321</v>
      </c>
      <c r="BU664" s="654">
        <v>6.3689999999999998</v>
      </c>
      <c r="BV664" s="12" t="s">
        <v>321</v>
      </c>
      <c r="BW664" s="9">
        <v>0.14000000000000001</v>
      </c>
      <c r="BX664" s="9" t="s">
        <v>322</v>
      </c>
      <c r="BY664" s="755">
        <v>98.4</v>
      </c>
      <c r="BZ664" s="9" t="s">
        <v>315</v>
      </c>
      <c r="CA664" s="755">
        <v>9.1</v>
      </c>
      <c r="CB664" s="9" t="s">
        <v>315</v>
      </c>
      <c r="CC664" s="755">
        <v>8.3000000000000007</v>
      </c>
      <c r="CD664" s="9" t="s">
        <v>315</v>
      </c>
      <c r="CE664" s="755">
        <v>61.7</v>
      </c>
      <c r="CF664" s="9" t="s">
        <v>323</v>
      </c>
      <c r="CG664" s="755">
        <v>48.5</v>
      </c>
      <c r="CH664" s="9" t="s">
        <v>323</v>
      </c>
      <c r="CI664" s="9"/>
      <c r="CJ664" s="9"/>
      <c r="CK664" s="9"/>
    </row>
    <row r="665" spans="1:89" s="98" customFormat="1" x14ac:dyDescent="0.25">
      <c r="A665" s="99">
        <v>10141493</v>
      </c>
      <c r="B665" s="99"/>
      <c r="C665" s="772">
        <v>1400</v>
      </c>
      <c r="D665" s="807">
        <v>0.05</v>
      </c>
      <c r="E665" s="772">
        <f t="shared" si="34"/>
        <v>1470</v>
      </c>
      <c r="F665" s="778">
        <v>1.1000000000000001</v>
      </c>
      <c r="G665" s="774">
        <f t="shared" si="35"/>
        <v>1617</v>
      </c>
      <c r="H665" s="776"/>
      <c r="I665" s="758"/>
      <c r="J665" s="776"/>
      <c r="K665" s="786"/>
      <c r="L665" s="9" t="s">
        <v>308</v>
      </c>
      <c r="M665" s="9" t="s">
        <v>1043</v>
      </c>
      <c r="N665" s="9" t="s">
        <v>309</v>
      </c>
      <c r="O665" s="9" t="s">
        <v>310</v>
      </c>
      <c r="P665" s="9" t="s">
        <v>624</v>
      </c>
      <c r="Q665" s="9" t="s">
        <v>874</v>
      </c>
      <c r="R665" s="9" t="s">
        <v>876</v>
      </c>
      <c r="S665" s="9" t="s">
        <v>373</v>
      </c>
      <c r="T665" s="98" t="s">
        <v>234</v>
      </c>
      <c r="U665" s="99" t="s">
        <v>869</v>
      </c>
      <c r="V665" s="99" t="s">
        <v>207</v>
      </c>
      <c r="W665" s="99" t="s">
        <v>634</v>
      </c>
      <c r="X665" s="99" t="s">
        <v>207</v>
      </c>
      <c r="Y665" s="99">
        <v>168</v>
      </c>
      <c r="Z665" s="99" t="s">
        <v>207</v>
      </c>
      <c r="AA665" s="631" t="s">
        <v>574</v>
      </c>
      <c r="AB665" s="99" t="s">
        <v>207</v>
      </c>
      <c r="AC665" s="9">
        <v>263</v>
      </c>
      <c r="AD665" s="9" t="s">
        <v>207</v>
      </c>
      <c r="AE665" s="9">
        <v>104</v>
      </c>
      <c r="AF665" s="9" t="s">
        <v>315</v>
      </c>
      <c r="AG665" s="14" t="s">
        <v>377</v>
      </c>
      <c r="AH665" s="14" t="s">
        <v>207</v>
      </c>
      <c r="AI665" s="14" t="s">
        <v>378</v>
      </c>
      <c r="AJ665" s="14" t="s">
        <v>207</v>
      </c>
      <c r="AK665" s="9">
        <v>5</v>
      </c>
      <c r="AL665" s="14" t="s">
        <v>207</v>
      </c>
      <c r="AM665" s="9">
        <v>5</v>
      </c>
      <c r="AN665" s="14" t="s">
        <v>207</v>
      </c>
      <c r="AO665" s="9">
        <v>5</v>
      </c>
      <c r="AP665" s="14" t="s">
        <v>207</v>
      </c>
      <c r="AQ665" s="9">
        <v>5</v>
      </c>
      <c r="AR665" s="14" t="s">
        <v>207</v>
      </c>
      <c r="AS665" s="9" t="s">
        <v>0</v>
      </c>
      <c r="AT665" s="9" t="s">
        <v>318</v>
      </c>
      <c r="AU665" s="9" t="s">
        <v>376</v>
      </c>
      <c r="AV665" s="9" t="s">
        <v>320</v>
      </c>
      <c r="AW665" s="9" t="s">
        <v>1044</v>
      </c>
      <c r="AX665" s="9">
        <v>9010600000</v>
      </c>
      <c r="AY665" s="99">
        <v>270</v>
      </c>
      <c r="AZ665" s="12" t="s">
        <v>207</v>
      </c>
      <c r="BA665" s="99">
        <v>23</v>
      </c>
      <c r="BB665" s="12" t="s">
        <v>207</v>
      </c>
      <c r="BC665" s="99">
        <v>21</v>
      </c>
      <c r="BD665" s="12" t="s">
        <v>207</v>
      </c>
      <c r="BE665" s="99">
        <v>31</v>
      </c>
      <c r="BF665" s="12" t="s">
        <v>321</v>
      </c>
      <c r="BG665" s="654">
        <v>30.841000000000001</v>
      </c>
      <c r="BH665" s="12" t="s">
        <v>321</v>
      </c>
      <c r="BI665" s="99">
        <v>23</v>
      </c>
      <c r="BJ665" s="12" t="s">
        <v>321</v>
      </c>
      <c r="BK665" s="754">
        <v>0</v>
      </c>
      <c r="BL665" s="12" t="s">
        <v>321</v>
      </c>
      <c r="BM665" s="754">
        <v>0.129</v>
      </c>
      <c r="BN665" s="12" t="s">
        <v>321</v>
      </c>
      <c r="BO665" s="754">
        <v>7.7119999999999997</v>
      </c>
      <c r="BP665" s="12" t="s">
        <v>321</v>
      </c>
      <c r="BQ665" s="754">
        <v>0</v>
      </c>
      <c r="BR665" s="12" t="s">
        <v>321</v>
      </c>
      <c r="BS665" s="654">
        <v>0</v>
      </c>
      <c r="BT665" s="12" t="s">
        <v>321</v>
      </c>
      <c r="BU665" s="654">
        <v>7.8410000000000002</v>
      </c>
      <c r="BV665" s="12" t="s">
        <v>321</v>
      </c>
      <c r="BW665" s="9">
        <v>0.14000000000000001</v>
      </c>
      <c r="BX665" s="9" t="s">
        <v>322</v>
      </c>
      <c r="BY665" s="755">
        <v>106.3</v>
      </c>
      <c r="BZ665" s="9" t="s">
        <v>315</v>
      </c>
      <c r="CA665" s="755">
        <v>9.1</v>
      </c>
      <c r="CB665" s="9" t="s">
        <v>315</v>
      </c>
      <c r="CC665" s="755">
        <v>8.3000000000000007</v>
      </c>
      <c r="CD665" s="9" t="s">
        <v>315</v>
      </c>
      <c r="CE665" s="755">
        <v>66.099999999999994</v>
      </c>
      <c r="CF665" s="9" t="s">
        <v>323</v>
      </c>
      <c r="CG665" s="755">
        <v>50.7</v>
      </c>
      <c r="CH665" s="9" t="s">
        <v>323</v>
      </c>
      <c r="CI665" s="9"/>
      <c r="CJ665" s="9"/>
      <c r="CK665" s="9"/>
    </row>
    <row r="666" spans="1:89" s="98" customFormat="1" x14ac:dyDescent="0.25">
      <c r="A666" s="99">
        <v>10141494</v>
      </c>
      <c r="B666" s="99"/>
      <c r="C666" s="772">
        <v>1547</v>
      </c>
      <c r="D666" s="807">
        <v>0.05</v>
      </c>
      <c r="E666" s="772">
        <f t="shared" si="34"/>
        <v>1624</v>
      </c>
      <c r="F666" s="778">
        <v>1.1000000000000001</v>
      </c>
      <c r="G666" s="774">
        <f t="shared" si="35"/>
        <v>1786</v>
      </c>
      <c r="H666" s="776"/>
      <c r="I666" s="758"/>
      <c r="J666" s="776"/>
      <c r="K666" s="786"/>
      <c r="L666" s="9" t="s">
        <v>308</v>
      </c>
      <c r="M666" s="9" t="s">
        <v>1045</v>
      </c>
      <c r="N666" s="9" t="s">
        <v>309</v>
      </c>
      <c r="O666" s="9" t="s">
        <v>310</v>
      </c>
      <c r="P666" s="9" t="s">
        <v>624</v>
      </c>
      <c r="Q666" s="9" t="s">
        <v>874</v>
      </c>
      <c r="R666" s="9" t="s">
        <v>876</v>
      </c>
      <c r="S666" s="9" t="s">
        <v>373</v>
      </c>
      <c r="T666" s="98" t="s">
        <v>234</v>
      </c>
      <c r="U666" s="99" t="s">
        <v>870</v>
      </c>
      <c r="V666" s="99" t="s">
        <v>207</v>
      </c>
      <c r="W666" s="99" t="s">
        <v>636</v>
      </c>
      <c r="X666" s="99" t="s">
        <v>207</v>
      </c>
      <c r="Y666" s="99">
        <v>183</v>
      </c>
      <c r="Z666" s="99" t="s">
        <v>207</v>
      </c>
      <c r="AA666" s="631" t="s">
        <v>575</v>
      </c>
      <c r="AB666" s="99" t="s">
        <v>207</v>
      </c>
      <c r="AC666" s="9">
        <v>288</v>
      </c>
      <c r="AD666" s="9" t="s">
        <v>207</v>
      </c>
      <c r="AE666" s="9">
        <v>113</v>
      </c>
      <c r="AF666" s="9" t="s">
        <v>315</v>
      </c>
      <c r="AG666" s="14" t="s">
        <v>379</v>
      </c>
      <c r="AH666" s="14" t="s">
        <v>207</v>
      </c>
      <c r="AI666" s="14" t="s">
        <v>380</v>
      </c>
      <c r="AJ666" s="14" t="s">
        <v>207</v>
      </c>
      <c r="AK666" s="9">
        <v>5</v>
      </c>
      <c r="AL666" s="14" t="s">
        <v>207</v>
      </c>
      <c r="AM666" s="9">
        <v>5</v>
      </c>
      <c r="AN666" s="14" t="s">
        <v>207</v>
      </c>
      <c r="AO666" s="9">
        <v>5</v>
      </c>
      <c r="AP666" s="14" t="s">
        <v>207</v>
      </c>
      <c r="AQ666" s="9">
        <v>5</v>
      </c>
      <c r="AR666" s="14" t="s">
        <v>207</v>
      </c>
      <c r="AS666" s="9" t="s">
        <v>0</v>
      </c>
      <c r="AT666" s="9" t="s">
        <v>318</v>
      </c>
      <c r="AU666" s="9" t="s">
        <v>376</v>
      </c>
      <c r="AV666" s="9" t="s">
        <v>320</v>
      </c>
      <c r="AW666" s="9" t="s">
        <v>1046</v>
      </c>
      <c r="AX666" s="9">
        <v>9010600000</v>
      </c>
      <c r="AY666" s="99">
        <v>290</v>
      </c>
      <c r="AZ666" s="12" t="s">
        <v>207</v>
      </c>
      <c r="BA666" s="99">
        <v>23</v>
      </c>
      <c r="BB666" s="12" t="s">
        <v>207</v>
      </c>
      <c r="BC666" s="99">
        <v>21</v>
      </c>
      <c r="BD666" s="12" t="s">
        <v>207</v>
      </c>
      <c r="BE666" s="99">
        <v>34</v>
      </c>
      <c r="BF666" s="12" t="s">
        <v>321</v>
      </c>
      <c r="BG666" s="654">
        <v>33.552999999999997</v>
      </c>
      <c r="BH666" s="12" t="s">
        <v>321</v>
      </c>
      <c r="BI666" s="99">
        <v>25</v>
      </c>
      <c r="BJ666" s="12" t="s">
        <v>321</v>
      </c>
      <c r="BK666" s="754">
        <v>0</v>
      </c>
      <c r="BL666" s="12" t="s">
        <v>321</v>
      </c>
      <c r="BM666" s="754">
        <v>0.129</v>
      </c>
      <c r="BN666" s="12" t="s">
        <v>321</v>
      </c>
      <c r="BO666" s="754">
        <v>8.4239999999999995</v>
      </c>
      <c r="BP666" s="12" t="s">
        <v>321</v>
      </c>
      <c r="BQ666" s="754">
        <v>0</v>
      </c>
      <c r="BR666" s="12" t="s">
        <v>321</v>
      </c>
      <c r="BS666" s="654">
        <v>0</v>
      </c>
      <c r="BT666" s="12" t="s">
        <v>321</v>
      </c>
      <c r="BU666" s="654">
        <v>8.5530000000000008</v>
      </c>
      <c r="BV666" s="12" t="s">
        <v>321</v>
      </c>
      <c r="BW666" s="9">
        <v>0.14000000000000001</v>
      </c>
      <c r="BX666" s="9" t="s">
        <v>322</v>
      </c>
      <c r="BY666" s="755">
        <v>114.2</v>
      </c>
      <c r="BZ666" s="9" t="s">
        <v>315</v>
      </c>
      <c r="CA666" s="755">
        <v>9.1</v>
      </c>
      <c r="CB666" s="9" t="s">
        <v>315</v>
      </c>
      <c r="CC666" s="755">
        <v>8.3000000000000007</v>
      </c>
      <c r="CD666" s="9" t="s">
        <v>315</v>
      </c>
      <c r="CE666" s="755">
        <v>70.5</v>
      </c>
      <c r="CF666" s="9" t="s">
        <v>323</v>
      </c>
      <c r="CG666" s="755">
        <v>55.1</v>
      </c>
      <c r="CH666" s="9" t="s">
        <v>323</v>
      </c>
      <c r="CI666" s="9"/>
      <c r="CJ666" s="9"/>
      <c r="CK666" s="9"/>
    </row>
    <row r="667" spans="1:89" s="98" customFormat="1" x14ac:dyDescent="0.25">
      <c r="A667" s="99">
        <v>10141495</v>
      </c>
      <c r="B667" s="99"/>
      <c r="C667" s="772">
        <v>1895</v>
      </c>
      <c r="D667" s="807">
        <v>0.05</v>
      </c>
      <c r="E667" s="772">
        <f t="shared" si="34"/>
        <v>1990</v>
      </c>
      <c r="F667" s="778">
        <v>1.1000000000000001</v>
      </c>
      <c r="G667" s="774">
        <f t="shared" si="35"/>
        <v>2189</v>
      </c>
      <c r="H667" s="776"/>
      <c r="I667" s="758"/>
      <c r="J667" s="776"/>
      <c r="K667" s="786"/>
      <c r="L667" s="9" t="s">
        <v>308</v>
      </c>
      <c r="M667" s="9" t="s">
        <v>1047</v>
      </c>
      <c r="N667" s="9" t="s">
        <v>309</v>
      </c>
      <c r="O667" s="9" t="s">
        <v>310</v>
      </c>
      <c r="P667" s="9" t="s">
        <v>624</v>
      </c>
      <c r="Q667" s="9" t="s">
        <v>874</v>
      </c>
      <c r="R667" s="9" t="s">
        <v>876</v>
      </c>
      <c r="S667" s="9" t="s">
        <v>373</v>
      </c>
      <c r="T667" s="98" t="s">
        <v>234</v>
      </c>
      <c r="U667" s="99" t="s">
        <v>871</v>
      </c>
      <c r="V667" s="99" t="s">
        <v>207</v>
      </c>
      <c r="W667" s="99" t="s">
        <v>638</v>
      </c>
      <c r="X667" s="99" t="s">
        <v>207</v>
      </c>
      <c r="Y667" s="99">
        <v>213</v>
      </c>
      <c r="Z667" s="99" t="s">
        <v>207</v>
      </c>
      <c r="AA667" s="631" t="s">
        <v>577</v>
      </c>
      <c r="AB667" s="99" t="s">
        <v>207</v>
      </c>
      <c r="AC667" s="9">
        <v>338</v>
      </c>
      <c r="AD667" s="9" t="s">
        <v>207</v>
      </c>
      <c r="AE667" s="9">
        <v>133</v>
      </c>
      <c r="AF667" s="9" t="s">
        <v>315</v>
      </c>
      <c r="AG667" s="14" t="s">
        <v>383</v>
      </c>
      <c r="AH667" s="14" t="s">
        <v>207</v>
      </c>
      <c r="AI667" s="14" t="s">
        <v>384</v>
      </c>
      <c r="AJ667" s="14" t="s">
        <v>207</v>
      </c>
      <c r="AK667" s="9">
        <v>5</v>
      </c>
      <c r="AL667" s="14" t="s">
        <v>207</v>
      </c>
      <c r="AM667" s="9">
        <v>5</v>
      </c>
      <c r="AN667" s="14" t="s">
        <v>207</v>
      </c>
      <c r="AO667" s="9">
        <v>5</v>
      </c>
      <c r="AP667" s="14" t="s">
        <v>207</v>
      </c>
      <c r="AQ667" s="9">
        <v>5</v>
      </c>
      <c r="AR667" s="14" t="s">
        <v>207</v>
      </c>
      <c r="AS667" s="9" t="s">
        <v>0</v>
      </c>
      <c r="AT667" s="9" t="s">
        <v>318</v>
      </c>
      <c r="AU667" s="9" t="s">
        <v>376</v>
      </c>
      <c r="AV667" s="9" t="s">
        <v>320</v>
      </c>
      <c r="AW667" s="9" t="s">
        <v>1048</v>
      </c>
      <c r="AX667" s="9">
        <v>9010600000</v>
      </c>
      <c r="AY667" s="99">
        <v>330</v>
      </c>
      <c r="AZ667" s="12" t="s">
        <v>207</v>
      </c>
      <c r="BA667" s="99">
        <v>23</v>
      </c>
      <c r="BB667" s="12" t="s">
        <v>207</v>
      </c>
      <c r="BC667" s="99">
        <v>21</v>
      </c>
      <c r="BD667" s="12" t="s">
        <v>207</v>
      </c>
      <c r="BE667" s="99">
        <v>39</v>
      </c>
      <c r="BF667" s="12" t="s">
        <v>321</v>
      </c>
      <c r="BG667" s="654">
        <v>38.875999999999998</v>
      </c>
      <c r="BH667" s="12" t="s">
        <v>321</v>
      </c>
      <c r="BI667" s="99">
        <v>29</v>
      </c>
      <c r="BJ667" s="12" t="s">
        <v>321</v>
      </c>
      <c r="BK667" s="754">
        <v>0</v>
      </c>
      <c r="BL667" s="12" t="s">
        <v>321</v>
      </c>
      <c r="BM667" s="754">
        <v>0.14799999999999999</v>
      </c>
      <c r="BN667" s="12" t="s">
        <v>321</v>
      </c>
      <c r="BO667" s="754">
        <v>9.7279999999999998</v>
      </c>
      <c r="BP667" s="12" t="s">
        <v>321</v>
      </c>
      <c r="BQ667" s="754">
        <v>0</v>
      </c>
      <c r="BR667" s="12" t="s">
        <v>321</v>
      </c>
      <c r="BS667" s="654">
        <v>0</v>
      </c>
      <c r="BT667" s="12" t="s">
        <v>321</v>
      </c>
      <c r="BU667" s="654">
        <v>9.8759999999999994</v>
      </c>
      <c r="BV667" s="12" t="s">
        <v>321</v>
      </c>
      <c r="BW667" s="9">
        <v>0.14000000000000001</v>
      </c>
      <c r="BX667" s="9" t="s">
        <v>322</v>
      </c>
      <c r="BY667" s="755">
        <v>129.9</v>
      </c>
      <c r="BZ667" s="9" t="s">
        <v>315</v>
      </c>
      <c r="CA667" s="755">
        <v>9.1</v>
      </c>
      <c r="CB667" s="9" t="s">
        <v>315</v>
      </c>
      <c r="CC667" s="755">
        <v>8.3000000000000007</v>
      </c>
      <c r="CD667" s="9" t="s">
        <v>315</v>
      </c>
      <c r="CE667" s="755">
        <v>81.599999999999994</v>
      </c>
      <c r="CF667" s="9" t="s">
        <v>323</v>
      </c>
      <c r="CG667" s="755">
        <v>63.9</v>
      </c>
      <c r="CH667" s="9" t="s">
        <v>323</v>
      </c>
      <c r="CI667" s="9"/>
      <c r="CJ667" s="9"/>
      <c r="CK667" s="9"/>
    </row>
    <row r="668" spans="1:89" s="98" customFormat="1" x14ac:dyDescent="0.25">
      <c r="A668" s="99">
        <v>10141496</v>
      </c>
      <c r="B668" s="99"/>
      <c r="C668" s="772">
        <v>2096</v>
      </c>
      <c r="D668" s="807">
        <v>0.05</v>
      </c>
      <c r="E668" s="772">
        <f t="shared" si="34"/>
        <v>2201</v>
      </c>
      <c r="F668" s="778">
        <v>1.1000000000000001</v>
      </c>
      <c r="G668" s="774">
        <f t="shared" si="35"/>
        <v>2421</v>
      </c>
      <c r="H668" s="776"/>
      <c r="I668" s="758"/>
      <c r="J668" s="776"/>
      <c r="K668" s="786"/>
      <c r="L668" s="9" t="s">
        <v>308</v>
      </c>
      <c r="M668" s="9" t="s">
        <v>1049</v>
      </c>
      <c r="N668" s="9" t="s">
        <v>309</v>
      </c>
      <c r="O668" s="9" t="s">
        <v>310</v>
      </c>
      <c r="P668" s="9" t="s">
        <v>624</v>
      </c>
      <c r="Q668" s="9" t="s">
        <v>874</v>
      </c>
      <c r="R668" s="9" t="s">
        <v>876</v>
      </c>
      <c r="S668" s="9" t="s">
        <v>373</v>
      </c>
      <c r="T668" s="98" t="s">
        <v>234</v>
      </c>
      <c r="U668" s="99" t="s">
        <v>645</v>
      </c>
      <c r="V668" s="99" t="s">
        <v>207</v>
      </c>
      <c r="W668" s="99" t="s">
        <v>640</v>
      </c>
      <c r="X668" s="99" t="s">
        <v>207</v>
      </c>
      <c r="Y668" s="99">
        <v>228</v>
      </c>
      <c r="Z668" s="99" t="s">
        <v>207</v>
      </c>
      <c r="AA668" s="631" t="s">
        <v>578</v>
      </c>
      <c r="AB668" s="99" t="s">
        <v>207</v>
      </c>
      <c r="AC668" s="9">
        <v>363</v>
      </c>
      <c r="AD668" s="9" t="s">
        <v>207</v>
      </c>
      <c r="AE668" s="9">
        <v>143</v>
      </c>
      <c r="AF668" s="9" t="s">
        <v>315</v>
      </c>
      <c r="AG668" s="14" t="s">
        <v>385</v>
      </c>
      <c r="AH668" s="14" t="s">
        <v>207</v>
      </c>
      <c r="AI668" s="14" t="s">
        <v>386</v>
      </c>
      <c r="AJ668" s="14" t="s">
        <v>207</v>
      </c>
      <c r="AK668" s="9">
        <v>5</v>
      </c>
      <c r="AL668" s="14" t="s">
        <v>207</v>
      </c>
      <c r="AM668" s="9">
        <v>5</v>
      </c>
      <c r="AN668" s="14" t="s">
        <v>207</v>
      </c>
      <c r="AO668" s="9">
        <v>5</v>
      </c>
      <c r="AP668" s="14" t="s">
        <v>207</v>
      </c>
      <c r="AQ668" s="9">
        <v>5</v>
      </c>
      <c r="AR668" s="14" t="s">
        <v>207</v>
      </c>
      <c r="AS668" s="9" t="s">
        <v>0</v>
      </c>
      <c r="AT668" s="9" t="s">
        <v>318</v>
      </c>
      <c r="AU668" s="9" t="s">
        <v>376</v>
      </c>
      <c r="AV668" s="9" t="s">
        <v>320</v>
      </c>
      <c r="AW668" s="9" t="s">
        <v>1050</v>
      </c>
      <c r="AX668" s="9">
        <v>9010600000</v>
      </c>
      <c r="AY668" s="99">
        <v>350</v>
      </c>
      <c r="AZ668" s="12" t="s">
        <v>207</v>
      </c>
      <c r="BA668" s="99">
        <v>23</v>
      </c>
      <c r="BB668" s="12" t="s">
        <v>207</v>
      </c>
      <c r="BC668" s="99">
        <v>21</v>
      </c>
      <c r="BD668" s="12" t="s">
        <v>207</v>
      </c>
      <c r="BE668" s="99">
        <v>40</v>
      </c>
      <c r="BF668" s="12" t="s">
        <v>321</v>
      </c>
      <c r="BG668" s="654">
        <v>39.667999999999999</v>
      </c>
      <c r="BH668" s="12" t="s">
        <v>321</v>
      </c>
      <c r="BI668" s="99">
        <v>31</v>
      </c>
      <c r="BJ668" s="12" t="s">
        <v>321</v>
      </c>
      <c r="BK668" s="754">
        <v>0</v>
      </c>
      <c r="BL668" s="12" t="s">
        <v>321</v>
      </c>
      <c r="BM668" s="754">
        <v>0.14799999999999999</v>
      </c>
      <c r="BN668" s="12" t="s">
        <v>321</v>
      </c>
      <c r="BO668" s="754">
        <v>8.52</v>
      </c>
      <c r="BP668" s="12" t="s">
        <v>321</v>
      </c>
      <c r="BQ668" s="754">
        <v>0</v>
      </c>
      <c r="BR668" s="12" t="s">
        <v>321</v>
      </c>
      <c r="BS668" s="654">
        <v>0</v>
      </c>
      <c r="BT668" s="12" t="s">
        <v>321</v>
      </c>
      <c r="BU668" s="654">
        <v>8.6679999999999993</v>
      </c>
      <c r="BV668" s="12" t="s">
        <v>321</v>
      </c>
      <c r="BW668" s="9">
        <v>0.14000000000000001</v>
      </c>
      <c r="BX668" s="9" t="s">
        <v>322</v>
      </c>
      <c r="BY668" s="755">
        <v>137.80000000000001</v>
      </c>
      <c r="BZ668" s="9" t="s">
        <v>315</v>
      </c>
      <c r="CA668" s="755">
        <v>9.1</v>
      </c>
      <c r="CB668" s="9" t="s">
        <v>315</v>
      </c>
      <c r="CC668" s="755">
        <v>8.3000000000000007</v>
      </c>
      <c r="CD668" s="9" t="s">
        <v>315</v>
      </c>
      <c r="CE668" s="755">
        <v>86</v>
      </c>
      <c r="CF668" s="9" t="s">
        <v>323</v>
      </c>
      <c r="CG668" s="755">
        <v>68.3</v>
      </c>
      <c r="CH668" s="9" t="s">
        <v>323</v>
      </c>
      <c r="CI668" s="9"/>
      <c r="CJ668" s="9"/>
      <c r="CK668" s="9"/>
    </row>
    <row r="669" spans="1:89" s="98" customFormat="1" x14ac:dyDescent="0.25">
      <c r="A669" s="99">
        <v>10141497</v>
      </c>
      <c r="B669" s="99"/>
      <c r="C669" s="772">
        <v>2313</v>
      </c>
      <c r="D669" s="807">
        <v>0.05</v>
      </c>
      <c r="E669" s="772">
        <f t="shared" si="34"/>
        <v>2429</v>
      </c>
      <c r="F669" s="778">
        <v>1.1000000000000001</v>
      </c>
      <c r="G669" s="774">
        <f t="shared" si="35"/>
        <v>2672</v>
      </c>
      <c r="H669" s="776"/>
      <c r="I669" s="758"/>
      <c r="J669" s="776"/>
      <c r="K669" s="786"/>
      <c r="L669" s="9" t="s">
        <v>308</v>
      </c>
      <c r="M669" s="9" t="s">
        <v>1051</v>
      </c>
      <c r="N669" s="9" t="s">
        <v>309</v>
      </c>
      <c r="O669" s="9" t="s">
        <v>310</v>
      </c>
      <c r="P669" s="9" t="s">
        <v>624</v>
      </c>
      <c r="Q669" s="9" t="s">
        <v>874</v>
      </c>
      <c r="R669" s="9" t="s">
        <v>876</v>
      </c>
      <c r="S669" s="9" t="s">
        <v>373</v>
      </c>
      <c r="T669" s="98" t="s">
        <v>234</v>
      </c>
      <c r="U669" s="99" t="s">
        <v>872</v>
      </c>
      <c r="V669" s="99" t="s">
        <v>207</v>
      </c>
      <c r="W669" s="99" t="s">
        <v>642</v>
      </c>
      <c r="X669" s="99" t="s">
        <v>207</v>
      </c>
      <c r="Y669" s="99">
        <v>243</v>
      </c>
      <c r="Z669" s="99" t="s">
        <v>207</v>
      </c>
      <c r="AA669" s="631" t="s">
        <v>579</v>
      </c>
      <c r="AB669" s="99" t="s">
        <v>207</v>
      </c>
      <c r="AC669" s="9">
        <v>388</v>
      </c>
      <c r="AD669" s="9" t="s">
        <v>207</v>
      </c>
      <c r="AE669" s="9">
        <v>153</v>
      </c>
      <c r="AF669" s="9" t="s">
        <v>315</v>
      </c>
      <c r="AG669" s="14" t="s">
        <v>387</v>
      </c>
      <c r="AH669" s="14" t="s">
        <v>207</v>
      </c>
      <c r="AI669" s="14" t="s">
        <v>388</v>
      </c>
      <c r="AJ669" s="14" t="s">
        <v>207</v>
      </c>
      <c r="AK669" s="9">
        <v>5</v>
      </c>
      <c r="AL669" s="14" t="s">
        <v>207</v>
      </c>
      <c r="AM669" s="9">
        <v>5</v>
      </c>
      <c r="AN669" s="14" t="s">
        <v>207</v>
      </c>
      <c r="AO669" s="9">
        <v>5</v>
      </c>
      <c r="AP669" s="14" t="s">
        <v>207</v>
      </c>
      <c r="AQ669" s="9">
        <v>5</v>
      </c>
      <c r="AR669" s="14" t="s">
        <v>207</v>
      </c>
      <c r="AS669" s="9" t="s">
        <v>0</v>
      </c>
      <c r="AT669" s="9" t="s">
        <v>318</v>
      </c>
      <c r="AU669" s="9" t="s">
        <v>376</v>
      </c>
      <c r="AV669" s="9" t="s">
        <v>320</v>
      </c>
      <c r="AW669" s="9" t="s">
        <v>1052</v>
      </c>
      <c r="AX669" s="9">
        <v>9010600000</v>
      </c>
      <c r="AY669" s="99">
        <v>370</v>
      </c>
      <c r="AZ669" s="12" t="s">
        <v>207</v>
      </c>
      <c r="BA669" s="99">
        <v>23</v>
      </c>
      <c r="BB669" s="12" t="s">
        <v>207</v>
      </c>
      <c r="BC669" s="99">
        <v>21</v>
      </c>
      <c r="BD669" s="12" t="s">
        <v>207</v>
      </c>
      <c r="BE669" s="99">
        <v>43</v>
      </c>
      <c r="BF669" s="12" t="s">
        <v>321</v>
      </c>
      <c r="BG669" s="654">
        <v>42.399000000000001</v>
      </c>
      <c r="BH669" s="12" t="s">
        <v>321</v>
      </c>
      <c r="BI669" s="99">
        <v>33</v>
      </c>
      <c r="BJ669" s="12" t="s">
        <v>321</v>
      </c>
      <c r="BK669" s="754">
        <v>0</v>
      </c>
      <c r="BL669" s="12" t="s">
        <v>321</v>
      </c>
      <c r="BM669" s="754">
        <v>0.16700000000000001</v>
      </c>
      <c r="BN669" s="12" t="s">
        <v>321</v>
      </c>
      <c r="BO669" s="754">
        <v>9.2319999999999993</v>
      </c>
      <c r="BP669" s="12" t="s">
        <v>321</v>
      </c>
      <c r="BQ669" s="754">
        <v>0</v>
      </c>
      <c r="BR669" s="12" t="s">
        <v>321</v>
      </c>
      <c r="BS669" s="654">
        <v>0</v>
      </c>
      <c r="BT669" s="12" t="s">
        <v>321</v>
      </c>
      <c r="BU669" s="654">
        <v>9.3989999999999991</v>
      </c>
      <c r="BV669" s="12" t="s">
        <v>321</v>
      </c>
      <c r="BW669" s="9">
        <v>0.14000000000000001</v>
      </c>
      <c r="BX669" s="9" t="s">
        <v>322</v>
      </c>
      <c r="BY669" s="755">
        <v>145.69999999999999</v>
      </c>
      <c r="BZ669" s="9" t="s">
        <v>315</v>
      </c>
      <c r="CA669" s="755">
        <v>9.1</v>
      </c>
      <c r="CB669" s="9" t="s">
        <v>315</v>
      </c>
      <c r="CC669" s="755">
        <v>8.3000000000000007</v>
      </c>
      <c r="CD669" s="9" t="s">
        <v>315</v>
      </c>
      <c r="CE669" s="755">
        <v>92.6</v>
      </c>
      <c r="CF669" s="9" t="s">
        <v>323</v>
      </c>
      <c r="CG669" s="755">
        <v>72.8</v>
      </c>
      <c r="CH669" s="9" t="s">
        <v>323</v>
      </c>
      <c r="CI669" s="9"/>
      <c r="CJ669" s="9"/>
      <c r="CK669" s="9"/>
    </row>
    <row r="670" spans="1:89" s="98" customFormat="1" x14ac:dyDescent="0.25">
      <c r="A670" s="99">
        <v>10141498</v>
      </c>
      <c r="B670" s="99"/>
      <c r="C670" s="772">
        <v>2549</v>
      </c>
      <c r="D670" s="807">
        <v>0.05</v>
      </c>
      <c r="E670" s="772">
        <f t="shared" si="34"/>
        <v>2676</v>
      </c>
      <c r="F670" s="778">
        <v>1.1000000000000001</v>
      </c>
      <c r="G670" s="774">
        <f t="shared" si="35"/>
        <v>2944</v>
      </c>
      <c r="H670" s="776"/>
      <c r="I670" s="758"/>
      <c r="J670" s="776"/>
      <c r="K670" s="786"/>
      <c r="L670" s="9" t="s">
        <v>308</v>
      </c>
      <c r="M670" s="9" t="s">
        <v>1053</v>
      </c>
      <c r="N670" s="9" t="s">
        <v>309</v>
      </c>
      <c r="O670" s="9" t="s">
        <v>310</v>
      </c>
      <c r="P670" s="9" t="s">
        <v>624</v>
      </c>
      <c r="Q670" s="9" t="s">
        <v>874</v>
      </c>
      <c r="R670" s="9" t="s">
        <v>876</v>
      </c>
      <c r="S670" s="9" t="s">
        <v>373</v>
      </c>
      <c r="T670" s="98" t="s">
        <v>234</v>
      </c>
      <c r="U670" s="99" t="s">
        <v>873</v>
      </c>
      <c r="V670" s="99" t="s">
        <v>207</v>
      </c>
      <c r="W670" s="99" t="s">
        <v>644</v>
      </c>
      <c r="X670" s="99" t="s">
        <v>207</v>
      </c>
      <c r="Y670" s="99">
        <v>258</v>
      </c>
      <c r="Z670" s="99" t="s">
        <v>207</v>
      </c>
      <c r="AA670" s="631" t="s">
        <v>580</v>
      </c>
      <c r="AB670" s="99" t="s">
        <v>207</v>
      </c>
      <c r="AC670" s="9">
        <v>413</v>
      </c>
      <c r="AD670" s="9" t="s">
        <v>207</v>
      </c>
      <c r="AE670" s="9">
        <v>163</v>
      </c>
      <c r="AF670" s="9" t="s">
        <v>315</v>
      </c>
      <c r="AG670" s="14" t="s">
        <v>389</v>
      </c>
      <c r="AH670" s="14" t="s">
        <v>207</v>
      </c>
      <c r="AI670" s="14" t="s">
        <v>390</v>
      </c>
      <c r="AJ670" s="14" t="s">
        <v>207</v>
      </c>
      <c r="AK670" s="9">
        <v>5</v>
      </c>
      <c r="AL670" s="14" t="s">
        <v>207</v>
      </c>
      <c r="AM670" s="9">
        <v>5</v>
      </c>
      <c r="AN670" s="14" t="s">
        <v>207</v>
      </c>
      <c r="AO670" s="9">
        <v>5</v>
      </c>
      <c r="AP670" s="14" t="s">
        <v>207</v>
      </c>
      <c r="AQ670" s="9">
        <v>5</v>
      </c>
      <c r="AR670" s="14" t="s">
        <v>207</v>
      </c>
      <c r="AS670" s="9" t="s">
        <v>0</v>
      </c>
      <c r="AT670" s="9" t="s">
        <v>318</v>
      </c>
      <c r="AU670" s="9" t="s">
        <v>376</v>
      </c>
      <c r="AV670" s="9" t="s">
        <v>320</v>
      </c>
      <c r="AW670" s="9" t="s">
        <v>1054</v>
      </c>
      <c r="AX670" s="9">
        <v>9010600000</v>
      </c>
      <c r="AY670" s="99">
        <v>390</v>
      </c>
      <c r="AZ670" s="12" t="s">
        <v>207</v>
      </c>
      <c r="BA670" s="99">
        <v>23</v>
      </c>
      <c r="BB670" s="12" t="s">
        <v>207</v>
      </c>
      <c r="BC670" s="99">
        <v>21</v>
      </c>
      <c r="BD670" s="12" t="s">
        <v>207</v>
      </c>
      <c r="BE670" s="99">
        <v>46</v>
      </c>
      <c r="BF670" s="12" t="s">
        <v>321</v>
      </c>
      <c r="BG670" s="654">
        <v>45.631</v>
      </c>
      <c r="BH670" s="12" t="s">
        <v>321</v>
      </c>
      <c r="BI670" s="99">
        <v>36</v>
      </c>
      <c r="BJ670" s="12" t="s">
        <v>321</v>
      </c>
      <c r="BK670" s="754">
        <v>0</v>
      </c>
      <c r="BL670" s="12" t="s">
        <v>321</v>
      </c>
      <c r="BM670" s="754">
        <v>0.16700000000000001</v>
      </c>
      <c r="BN670" s="12" t="s">
        <v>321</v>
      </c>
      <c r="BO670" s="754">
        <v>9.4629999999999992</v>
      </c>
      <c r="BP670" s="12" t="s">
        <v>321</v>
      </c>
      <c r="BQ670" s="754">
        <v>0</v>
      </c>
      <c r="BR670" s="12" t="s">
        <v>321</v>
      </c>
      <c r="BS670" s="654">
        <v>0</v>
      </c>
      <c r="BT670" s="12" t="s">
        <v>321</v>
      </c>
      <c r="BU670" s="654">
        <v>9.6310000000000002</v>
      </c>
      <c r="BV670" s="12" t="s">
        <v>321</v>
      </c>
      <c r="BW670" s="9">
        <v>0.14000000000000001</v>
      </c>
      <c r="BX670" s="9" t="s">
        <v>322</v>
      </c>
      <c r="BY670" s="755">
        <v>153.5</v>
      </c>
      <c r="BZ670" s="9" t="s">
        <v>315</v>
      </c>
      <c r="CA670" s="755">
        <v>9.1</v>
      </c>
      <c r="CB670" s="9" t="s">
        <v>315</v>
      </c>
      <c r="CC670" s="755">
        <v>8.3000000000000007</v>
      </c>
      <c r="CD670" s="9" t="s">
        <v>315</v>
      </c>
      <c r="CE670" s="755">
        <v>97</v>
      </c>
      <c r="CF670" s="9" t="s">
        <v>323</v>
      </c>
      <c r="CG670" s="755">
        <v>79.400000000000006</v>
      </c>
      <c r="CH670" s="9" t="s">
        <v>323</v>
      </c>
      <c r="CI670" s="9"/>
      <c r="CJ670" s="9"/>
      <c r="CK670" s="9"/>
    </row>
    <row r="671" spans="1:89" s="98" customFormat="1" x14ac:dyDescent="0.25">
      <c r="A671" s="99">
        <v>10103559</v>
      </c>
      <c r="B671" s="99"/>
      <c r="C671" s="772">
        <v>1094</v>
      </c>
      <c r="D671" s="807">
        <v>0.05</v>
      </c>
      <c r="E671" s="772">
        <f t="shared" si="34"/>
        <v>1149</v>
      </c>
      <c r="F671" s="778">
        <v>1.1000000000000001</v>
      </c>
      <c r="G671" s="774">
        <f t="shared" si="35"/>
        <v>1264</v>
      </c>
      <c r="H671" s="776"/>
      <c r="I671" s="758"/>
      <c r="J671" s="776"/>
      <c r="K671" s="786"/>
      <c r="L671" s="9" t="s">
        <v>308</v>
      </c>
      <c r="M671" s="9" t="s">
        <v>3724</v>
      </c>
      <c r="N671" s="9" t="s">
        <v>397</v>
      </c>
      <c r="O671" s="9" t="s">
        <v>310</v>
      </c>
      <c r="P671" s="9" t="s">
        <v>624</v>
      </c>
      <c r="Q671" s="9" t="s">
        <v>874</v>
      </c>
      <c r="R671" s="9" t="s">
        <v>876</v>
      </c>
      <c r="S671" s="9" t="s">
        <v>1055</v>
      </c>
      <c r="T671" s="98" t="s">
        <v>242</v>
      </c>
      <c r="U671" s="99" t="s">
        <v>1058</v>
      </c>
      <c r="V671" s="99" t="s">
        <v>207</v>
      </c>
      <c r="W671" s="99" t="s">
        <v>1058</v>
      </c>
      <c r="X671" s="99" t="s">
        <v>207</v>
      </c>
      <c r="Y671" s="99" t="s">
        <v>1058</v>
      </c>
      <c r="Z671" s="99" t="s">
        <v>207</v>
      </c>
      <c r="AA671" s="631" t="s">
        <v>202</v>
      </c>
      <c r="AB671" s="99" t="s">
        <v>207</v>
      </c>
      <c r="AC671" s="9">
        <v>276</v>
      </c>
      <c r="AD671" s="9" t="s">
        <v>207</v>
      </c>
      <c r="AE671" s="9">
        <v>109</v>
      </c>
      <c r="AF671" s="9" t="s">
        <v>315</v>
      </c>
      <c r="AG671" s="14" t="s">
        <v>1059</v>
      </c>
      <c r="AH671" s="14" t="s">
        <v>207</v>
      </c>
      <c r="AI671" s="14" t="s">
        <v>1059</v>
      </c>
      <c r="AJ671" s="14" t="s">
        <v>207</v>
      </c>
      <c r="AK671" s="9">
        <v>2.5</v>
      </c>
      <c r="AL671" s="14" t="s">
        <v>207</v>
      </c>
      <c r="AM671" s="9">
        <v>2.5</v>
      </c>
      <c r="AN671" s="14" t="s">
        <v>207</v>
      </c>
      <c r="AO671" s="9">
        <v>0</v>
      </c>
      <c r="AP671" s="14" t="s">
        <v>207</v>
      </c>
      <c r="AQ671" s="9">
        <v>0</v>
      </c>
      <c r="AR671" s="14" t="s">
        <v>207</v>
      </c>
      <c r="AS671" s="9" t="s">
        <v>0</v>
      </c>
      <c r="AT671" s="9" t="s">
        <v>318</v>
      </c>
      <c r="AU671" s="9" t="s">
        <v>376</v>
      </c>
      <c r="AV671" s="9" t="s">
        <v>320</v>
      </c>
      <c r="AW671" s="9" t="s">
        <v>1060</v>
      </c>
      <c r="AX671" s="9">
        <v>9010600000</v>
      </c>
      <c r="AY671" s="99">
        <v>250</v>
      </c>
      <c r="AZ671" s="12" t="s">
        <v>207</v>
      </c>
      <c r="BA671" s="99">
        <v>23</v>
      </c>
      <c r="BB671" s="12" t="s">
        <v>207</v>
      </c>
      <c r="BC671" s="99">
        <v>21</v>
      </c>
      <c r="BD671" s="12" t="s">
        <v>207</v>
      </c>
      <c r="BE671" s="99">
        <v>29</v>
      </c>
      <c r="BF671" s="12" t="s">
        <v>321</v>
      </c>
      <c r="BG671" s="654">
        <v>28.369</v>
      </c>
      <c r="BH671" s="12" t="s">
        <v>321</v>
      </c>
      <c r="BI671" s="99">
        <v>22</v>
      </c>
      <c r="BJ671" s="12" t="s">
        <v>321</v>
      </c>
      <c r="BK671" s="754">
        <v>0</v>
      </c>
      <c r="BL671" s="12" t="s">
        <v>321</v>
      </c>
      <c r="BM671" s="754">
        <v>0.129</v>
      </c>
      <c r="BN671" s="12" t="s">
        <v>321</v>
      </c>
      <c r="BO671" s="754">
        <v>6.24</v>
      </c>
      <c r="BP671" s="12" t="s">
        <v>321</v>
      </c>
      <c r="BQ671" s="754">
        <v>0</v>
      </c>
      <c r="BR671" s="12" t="s">
        <v>321</v>
      </c>
      <c r="BS671" s="654">
        <v>0</v>
      </c>
      <c r="BT671" s="12" t="s">
        <v>321</v>
      </c>
      <c r="BU671" s="654">
        <v>6.3689999999999998</v>
      </c>
      <c r="BV671" s="12" t="s">
        <v>321</v>
      </c>
      <c r="BW671" s="9">
        <v>0.12</v>
      </c>
      <c r="BX671" s="9" t="s">
        <v>322</v>
      </c>
      <c r="BY671" s="755">
        <v>98.4</v>
      </c>
      <c r="BZ671" s="9" t="s">
        <v>315</v>
      </c>
      <c r="CA671" s="755">
        <v>9.1</v>
      </c>
      <c r="CB671" s="9" t="s">
        <v>315</v>
      </c>
      <c r="CC671" s="755">
        <v>8.3000000000000007</v>
      </c>
      <c r="CD671" s="9" t="s">
        <v>315</v>
      </c>
      <c r="CE671" s="755">
        <v>61.7</v>
      </c>
      <c r="CF671" s="9" t="s">
        <v>323</v>
      </c>
      <c r="CG671" s="755">
        <v>48.5</v>
      </c>
      <c r="CH671" s="9" t="s">
        <v>323</v>
      </c>
      <c r="CI671" s="9"/>
      <c r="CJ671" s="9"/>
      <c r="CK671" s="9"/>
    </row>
    <row r="672" spans="1:89" s="98" customFormat="1" x14ac:dyDescent="0.25">
      <c r="A672" s="99">
        <v>10103560</v>
      </c>
      <c r="B672" s="99"/>
      <c r="C672" s="772">
        <v>1185</v>
      </c>
      <c r="D672" s="807">
        <v>0.05</v>
      </c>
      <c r="E672" s="772">
        <f t="shared" si="34"/>
        <v>1244</v>
      </c>
      <c r="F672" s="778">
        <v>1.1000000000000001</v>
      </c>
      <c r="G672" s="774">
        <f t="shared" si="35"/>
        <v>1368</v>
      </c>
      <c r="H672" s="776"/>
      <c r="I672" s="758"/>
      <c r="J672" s="776"/>
      <c r="K672" s="786"/>
      <c r="L672" s="9" t="s">
        <v>308</v>
      </c>
      <c r="M672" s="9" t="s">
        <v>3725</v>
      </c>
      <c r="N672" s="9" t="s">
        <v>397</v>
      </c>
      <c r="O672" s="9" t="s">
        <v>310</v>
      </c>
      <c r="P672" s="9" t="s">
        <v>624</v>
      </c>
      <c r="Q672" s="9" t="s">
        <v>874</v>
      </c>
      <c r="R672" s="9" t="s">
        <v>876</v>
      </c>
      <c r="S672" s="9" t="s">
        <v>1055</v>
      </c>
      <c r="T672" s="98" t="s">
        <v>242</v>
      </c>
      <c r="U672" s="99" t="s">
        <v>1061</v>
      </c>
      <c r="V672" s="99" t="s">
        <v>207</v>
      </c>
      <c r="W672" s="99" t="s">
        <v>1061</v>
      </c>
      <c r="X672" s="99" t="s">
        <v>207</v>
      </c>
      <c r="Y672" s="99" t="s">
        <v>1061</v>
      </c>
      <c r="Z672" s="99" t="s">
        <v>207</v>
      </c>
      <c r="AA672" s="631" t="s">
        <v>574</v>
      </c>
      <c r="AB672" s="99" t="s">
        <v>207</v>
      </c>
      <c r="AC672" s="9">
        <v>304</v>
      </c>
      <c r="AD672" s="9" t="s">
        <v>207</v>
      </c>
      <c r="AE672" s="9">
        <v>120</v>
      </c>
      <c r="AF672" s="9" t="s">
        <v>315</v>
      </c>
      <c r="AG672" s="14" t="s">
        <v>1062</v>
      </c>
      <c r="AH672" s="14" t="s">
        <v>207</v>
      </c>
      <c r="AI672" s="14" t="s">
        <v>1062</v>
      </c>
      <c r="AJ672" s="14" t="s">
        <v>207</v>
      </c>
      <c r="AK672" s="9">
        <v>2.5</v>
      </c>
      <c r="AL672" s="14" t="s">
        <v>207</v>
      </c>
      <c r="AM672" s="9">
        <v>2.5</v>
      </c>
      <c r="AN672" s="14" t="s">
        <v>207</v>
      </c>
      <c r="AO672" s="9">
        <v>0</v>
      </c>
      <c r="AP672" s="14" t="s">
        <v>207</v>
      </c>
      <c r="AQ672" s="9">
        <v>0</v>
      </c>
      <c r="AR672" s="14" t="s">
        <v>207</v>
      </c>
      <c r="AS672" s="9" t="s">
        <v>0</v>
      </c>
      <c r="AT672" s="9" t="s">
        <v>318</v>
      </c>
      <c r="AU672" s="9" t="s">
        <v>376</v>
      </c>
      <c r="AV672" s="9" t="s">
        <v>320</v>
      </c>
      <c r="AW672" s="9" t="s">
        <v>1063</v>
      </c>
      <c r="AX672" s="9">
        <v>9010600000</v>
      </c>
      <c r="AY672" s="99">
        <v>270</v>
      </c>
      <c r="AZ672" s="12" t="s">
        <v>207</v>
      </c>
      <c r="BA672" s="99">
        <v>23</v>
      </c>
      <c r="BB672" s="12" t="s">
        <v>207</v>
      </c>
      <c r="BC672" s="99">
        <v>21</v>
      </c>
      <c r="BD672" s="12" t="s">
        <v>207</v>
      </c>
      <c r="BE672" s="99">
        <v>32</v>
      </c>
      <c r="BF672" s="12" t="s">
        <v>321</v>
      </c>
      <c r="BG672" s="654">
        <v>31.841000000000001</v>
      </c>
      <c r="BH672" s="12" t="s">
        <v>321</v>
      </c>
      <c r="BI672" s="99">
        <v>24</v>
      </c>
      <c r="BJ672" s="12" t="s">
        <v>321</v>
      </c>
      <c r="BK672" s="754">
        <v>0</v>
      </c>
      <c r="BL672" s="12" t="s">
        <v>321</v>
      </c>
      <c r="BM672" s="754">
        <v>0.129</v>
      </c>
      <c r="BN672" s="12" t="s">
        <v>321</v>
      </c>
      <c r="BO672" s="754">
        <v>7.7119999999999997</v>
      </c>
      <c r="BP672" s="12" t="s">
        <v>321</v>
      </c>
      <c r="BQ672" s="754">
        <v>0</v>
      </c>
      <c r="BR672" s="12" t="s">
        <v>321</v>
      </c>
      <c r="BS672" s="654">
        <v>0</v>
      </c>
      <c r="BT672" s="12" t="s">
        <v>321</v>
      </c>
      <c r="BU672" s="654">
        <v>7.8410000000000002</v>
      </c>
      <c r="BV672" s="12" t="s">
        <v>321</v>
      </c>
      <c r="BW672" s="9">
        <v>0.13</v>
      </c>
      <c r="BX672" s="9" t="s">
        <v>322</v>
      </c>
      <c r="BY672" s="755">
        <v>106.3</v>
      </c>
      <c r="BZ672" s="9" t="s">
        <v>315</v>
      </c>
      <c r="CA672" s="755">
        <v>9.1</v>
      </c>
      <c r="CB672" s="9" t="s">
        <v>315</v>
      </c>
      <c r="CC672" s="755">
        <v>8.3000000000000007</v>
      </c>
      <c r="CD672" s="9" t="s">
        <v>315</v>
      </c>
      <c r="CE672" s="755">
        <v>68.3</v>
      </c>
      <c r="CF672" s="9" t="s">
        <v>323</v>
      </c>
      <c r="CG672" s="755">
        <v>52.9</v>
      </c>
      <c r="CH672" s="9" t="s">
        <v>323</v>
      </c>
      <c r="CI672" s="9"/>
      <c r="CJ672" s="9"/>
      <c r="CK672" s="9"/>
    </row>
    <row r="673" spans="1:89" s="98" customFormat="1" x14ac:dyDescent="0.25">
      <c r="A673" s="99">
        <v>10103561</v>
      </c>
      <c r="B673" s="99"/>
      <c r="C673" s="772">
        <v>1428</v>
      </c>
      <c r="D673" s="807">
        <v>0.05</v>
      </c>
      <c r="E673" s="772">
        <f t="shared" si="34"/>
        <v>1499</v>
      </c>
      <c r="F673" s="778">
        <v>1.1000000000000001</v>
      </c>
      <c r="G673" s="774">
        <f t="shared" si="35"/>
        <v>1649</v>
      </c>
      <c r="H673" s="776"/>
      <c r="I673" s="758"/>
      <c r="J673" s="776"/>
      <c r="K673" s="786"/>
      <c r="L673" s="9" t="s">
        <v>308</v>
      </c>
      <c r="M673" s="9" t="s">
        <v>3726</v>
      </c>
      <c r="N673" s="9" t="s">
        <v>397</v>
      </c>
      <c r="O673" s="9" t="s">
        <v>310</v>
      </c>
      <c r="P673" s="9" t="s">
        <v>624</v>
      </c>
      <c r="Q673" s="9" t="s">
        <v>874</v>
      </c>
      <c r="R673" s="9" t="s">
        <v>876</v>
      </c>
      <c r="S673" s="9" t="s">
        <v>1055</v>
      </c>
      <c r="T673" s="98" t="s">
        <v>242</v>
      </c>
      <c r="U673" s="99" t="s">
        <v>636</v>
      </c>
      <c r="V673" s="99" t="s">
        <v>207</v>
      </c>
      <c r="W673" s="99" t="s">
        <v>636</v>
      </c>
      <c r="X673" s="99" t="s">
        <v>207</v>
      </c>
      <c r="Y673" s="99" t="s">
        <v>636</v>
      </c>
      <c r="Z673" s="99" t="s">
        <v>207</v>
      </c>
      <c r="AA673" s="631" t="s">
        <v>575</v>
      </c>
      <c r="AB673" s="99" t="s">
        <v>207</v>
      </c>
      <c r="AC673" s="9">
        <v>325</v>
      </c>
      <c r="AD673" s="9" t="s">
        <v>207</v>
      </c>
      <c r="AE673" s="9">
        <v>128</v>
      </c>
      <c r="AF673" s="9" t="s">
        <v>315</v>
      </c>
      <c r="AG673" s="14" t="s">
        <v>1064</v>
      </c>
      <c r="AH673" s="14" t="s">
        <v>207</v>
      </c>
      <c r="AI673" s="14" t="s">
        <v>1064</v>
      </c>
      <c r="AJ673" s="14" t="s">
        <v>207</v>
      </c>
      <c r="AK673" s="9">
        <v>5</v>
      </c>
      <c r="AL673" s="14" t="s">
        <v>207</v>
      </c>
      <c r="AM673" s="9">
        <v>5</v>
      </c>
      <c r="AN673" s="14" t="s">
        <v>207</v>
      </c>
      <c r="AO673" s="9">
        <v>0</v>
      </c>
      <c r="AP673" s="14" t="s">
        <v>207</v>
      </c>
      <c r="AQ673" s="9">
        <v>0</v>
      </c>
      <c r="AR673" s="14" t="s">
        <v>207</v>
      </c>
      <c r="AS673" s="9" t="s">
        <v>0</v>
      </c>
      <c r="AT673" s="9" t="s">
        <v>318</v>
      </c>
      <c r="AU673" s="9" t="s">
        <v>376</v>
      </c>
      <c r="AV673" s="9" t="s">
        <v>320</v>
      </c>
      <c r="AW673" s="9" t="s">
        <v>1065</v>
      </c>
      <c r="AX673" s="9">
        <v>9010600000</v>
      </c>
      <c r="AY673" s="99">
        <v>290</v>
      </c>
      <c r="AZ673" s="12" t="s">
        <v>207</v>
      </c>
      <c r="BA673" s="99">
        <v>23</v>
      </c>
      <c r="BB673" s="12" t="s">
        <v>207</v>
      </c>
      <c r="BC673" s="99">
        <v>21</v>
      </c>
      <c r="BD673" s="12" t="s">
        <v>207</v>
      </c>
      <c r="BE673" s="99">
        <v>35</v>
      </c>
      <c r="BF673" s="12" t="s">
        <v>321</v>
      </c>
      <c r="BG673" s="654">
        <v>34.552999999999997</v>
      </c>
      <c r="BH673" s="12" t="s">
        <v>321</v>
      </c>
      <c r="BI673" s="99">
        <v>26</v>
      </c>
      <c r="BJ673" s="12" t="s">
        <v>321</v>
      </c>
      <c r="BK673" s="754">
        <v>0</v>
      </c>
      <c r="BL673" s="12" t="s">
        <v>321</v>
      </c>
      <c r="BM673" s="754">
        <v>0.129</v>
      </c>
      <c r="BN673" s="12" t="s">
        <v>321</v>
      </c>
      <c r="BO673" s="754">
        <v>8.4239999999999995</v>
      </c>
      <c r="BP673" s="12" t="s">
        <v>321</v>
      </c>
      <c r="BQ673" s="754">
        <v>0</v>
      </c>
      <c r="BR673" s="12" t="s">
        <v>321</v>
      </c>
      <c r="BS673" s="654">
        <v>0</v>
      </c>
      <c r="BT673" s="12" t="s">
        <v>321</v>
      </c>
      <c r="BU673" s="654">
        <v>8.5530000000000008</v>
      </c>
      <c r="BV673" s="12" t="s">
        <v>321</v>
      </c>
      <c r="BW673" s="9">
        <v>0.14000000000000001</v>
      </c>
      <c r="BX673" s="9" t="s">
        <v>322</v>
      </c>
      <c r="BY673" s="755">
        <v>114.2</v>
      </c>
      <c r="BZ673" s="9" t="s">
        <v>315</v>
      </c>
      <c r="CA673" s="755">
        <v>9.1</v>
      </c>
      <c r="CB673" s="9" t="s">
        <v>315</v>
      </c>
      <c r="CC673" s="755">
        <v>8.3000000000000007</v>
      </c>
      <c r="CD673" s="9" t="s">
        <v>315</v>
      </c>
      <c r="CE673" s="755">
        <v>72.8</v>
      </c>
      <c r="CF673" s="9" t="s">
        <v>323</v>
      </c>
      <c r="CG673" s="755">
        <v>57.3</v>
      </c>
      <c r="CH673" s="9" t="s">
        <v>323</v>
      </c>
      <c r="CI673" s="9"/>
      <c r="CJ673" s="9"/>
      <c r="CK673" s="9"/>
    </row>
    <row r="674" spans="1:89" s="98" customFormat="1" x14ac:dyDescent="0.25">
      <c r="A674" s="99">
        <v>10103562</v>
      </c>
      <c r="B674" s="99"/>
      <c r="C674" s="772">
        <v>1611</v>
      </c>
      <c r="D674" s="807">
        <v>0.05</v>
      </c>
      <c r="E674" s="772">
        <f t="shared" si="34"/>
        <v>1692</v>
      </c>
      <c r="F674" s="778">
        <v>1.1000000000000001</v>
      </c>
      <c r="G674" s="774">
        <f t="shared" si="35"/>
        <v>1861</v>
      </c>
      <c r="H674" s="776"/>
      <c r="I674" s="758"/>
      <c r="J674" s="776"/>
      <c r="K674" s="786"/>
      <c r="L674" s="9" t="s">
        <v>308</v>
      </c>
      <c r="M674" s="9" t="s">
        <v>3727</v>
      </c>
      <c r="N674" s="9" t="s">
        <v>397</v>
      </c>
      <c r="O674" s="9" t="s">
        <v>310</v>
      </c>
      <c r="P674" s="9" t="s">
        <v>624</v>
      </c>
      <c r="Q674" s="9" t="s">
        <v>874</v>
      </c>
      <c r="R674" s="9" t="s">
        <v>876</v>
      </c>
      <c r="S674" s="9" t="s">
        <v>1055</v>
      </c>
      <c r="T674" s="98" t="s">
        <v>242</v>
      </c>
      <c r="U674" s="99" t="s">
        <v>638</v>
      </c>
      <c r="V674" s="99" t="s">
        <v>207</v>
      </c>
      <c r="W674" s="99" t="s">
        <v>638</v>
      </c>
      <c r="X674" s="99" t="s">
        <v>207</v>
      </c>
      <c r="Y674" s="99" t="s">
        <v>638</v>
      </c>
      <c r="Z674" s="99" t="s">
        <v>207</v>
      </c>
      <c r="AA674" s="631" t="s">
        <v>577</v>
      </c>
      <c r="AB674" s="99" t="s">
        <v>207</v>
      </c>
      <c r="AC674" s="9">
        <v>382</v>
      </c>
      <c r="AD674" s="9" t="s">
        <v>207</v>
      </c>
      <c r="AE674" s="9">
        <v>150</v>
      </c>
      <c r="AF674" s="9" t="s">
        <v>315</v>
      </c>
      <c r="AG674" s="14" t="s">
        <v>1066</v>
      </c>
      <c r="AH674" s="14" t="s">
        <v>207</v>
      </c>
      <c r="AI674" s="14" t="s">
        <v>1066</v>
      </c>
      <c r="AJ674" s="14" t="s">
        <v>207</v>
      </c>
      <c r="AK674" s="9">
        <v>5</v>
      </c>
      <c r="AL674" s="14" t="s">
        <v>207</v>
      </c>
      <c r="AM674" s="9">
        <v>5</v>
      </c>
      <c r="AN674" s="14" t="s">
        <v>207</v>
      </c>
      <c r="AO674" s="9">
        <v>0</v>
      </c>
      <c r="AP674" s="14" t="s">
        <v>207</v>
      </c>
      <c r="AQ674" s="9">
        <v>0</v>
      </c>
      <c r="AR674" s="14" t="s">
        <v>207</v>
      </c>
      <c r="AS674" s="9" t="s">
        <v>0</v>
      </c>
      <c r="AT674" s="9" t="s">
        <v>318</v>
      </c>
      <c r="AU674" s="9" t="s">
        <v>376</v>
      </c>
      <c r="AV674" s="9" t="s">
        <v>320</v>
      </c>
      <c r="AW674" s="9" t="s">
        <v>1067</v>
      </c>
      <c r="AX674" s="9">
        <v>9010600000</v>
      </c>
      <c r="AY674" s="99">
        <v>330</v>
      </c>
      <c r="AZ674" s="12" t="s">
        <v>207</v>
      </c>
      <c r="BA674" s="99">
        <v>23</v>
      </c>
      <c r="BB674" s="12" t="s">
        <v>207</v>
      </c>
      <c r="BC674" s="99">
        <v>21</v>
      </c>
      <c r="BD674" s="12" t="s">
        <v>207</v>
      </c>
      <c r="BE674" s="99">
        <v>40</v>
      </c>
      <c r="BF674" s="12" t="s">
        <v>321</v>
      </c>
      <c r="BG674" s="654">
        <v>39.875999999999998</v>
      </c>
      <c r="BH674" s="12" t="s">
        <v>321</v>
      </c>
      <c r="BI674" s="99">
        <v>30</v>
      </c>
      <c r="BJ674" s="12" t="s">
        <v>321</v>
      </c>
      <c r="BK674" s="754">
        <v>0</v>
      </c>
      <c r="BL674" s="12" t="s">
        <v>321</v>
      </c>
      <c r="BM674" s="754">
        <v>0.14799999999999999</v>
      </c>
      <c r="BN674" s="12" t="s">
        <v>321</v>
      </c>
      <c r="BO674" s="754">
        <v>9.7279999999999998</v>
      </c>
      <c r="BP674" s="12" t="s">
        <v>321</v>
      </c>
      <c r="BQ674" s="754">
        <v>0</v>
      </c>
      <c r="BR674" s="12" t="s">
        <v>321</v>
      </c>
      <c r="BS674" s="654">
        <v>0</v>
      </c>
      <c r="BT674" s="12" t="s">
        <v>321</v>
      </c>
      <c r="BU674" s="654">
        <v>9.8759999999999994</v>
      </c>
      <c r="BV674" s="12" t="s">
        <v>321</v>
      </c>
      <c r="BW674" s="9">
        <v>0.16</v>
      </c>
      <c r="BX674" s="9" t="s">
        <v>322</v>
      </c>
      <c r="BY674" s="755">
        <v>129.9</v>
      </c>
      <c r="BZ674" s="9" t="s">
        <v>315</v>
      </c>
      <c r="CA674" s="755">
        <v>9.1</v>
      </c>
      <c r="CB674" s="9" t="s">
        <v>315</v>
      </c>
      <c r="CC674" s="755">
        <v>8.3000000000000007</v>
      </c>
      <c r="CD674" s="9" t="s">
        <v>315</v>
      </c>
      <c r="CE674" s="755">
        <v>83.8</v>
      </c>
      <c r="CF674" s="9" t="s">
        <v>323</v>
      </c>
      <c r="CG674" s="755">
        <v>66.099999999999994</v>
      </c>
      <c r="CH674" s="9" t="s">
        <v>323</v>
      </c>
      <c r="CI674" s="9"/>
      <c r="CJ674" s="9"/>
      <c r="CK674" s="9"/>
    </row>
    <row r="675" spans="1:89" s="98" customFormat="1" x14ac:dyDescent="0.25">
      <c r="A675" s="99">
        <v>10103563</v>
      </c>
      <c r="B675" s="99"/>
      <c r="C675" s="772">
        <v>1792</v>
      </c>
      <c r="D675" s="807">
        <v>0.05</v>
      </c>
      <c r="E675" s="772">
        <f t="shared" si="34"/>
        <v>1882</v>
      </c>
      <c r="F675" s="778">
        <v>1.1000000000000001</v>
      </c>
      <c r="G675" s="774">
        <f t="shared" si="35"/>
        <v>2070</v>
      </c>
      <c r="H675" s="776"/>
      <c r="I675" s="758"/>
      <c r="J675" s="776"/>
      <c r="K675" s="786"/>
      <c r="L675" s="9" t="s">
        <v>308</v>
      </c>
      <c r="M675" s="9" t="s">
        <v>3728</v>
      </c>
      <c r="N675" s="9" t="s">
        <v>397</v>
      </c>
      <c r="O675" s="9" t="s">
        <v>310</v>
      </c>
      <c r="P675" s="9" t="s">
        <v>624</v>
      </c>
      <c r="Q675" s="9" t="s">
        <v>874</v>
      </c>
      <c r="R675" s="9" t="s">
        <v>876</v>
      </c>
      <c r="S675" s="9" t="s">
        <v>1055</v>
      </c>
      <c r="T675" s="98" t="s">
        <v>242</v>
      </c>
      <c r="U675" s="99" t="s">
        <v>640</v>
      </c>
      <c r="V675" s="99" t="s">
        <v>207</v>
      </c>
      <c r="W675" s="99" t="s">
        <v>640</v>
      </c>
      <c r="X675" s="99" t="s">
        <v>207</v>
      </c>
      <c r="Y675" s="99" t="s">
        <v>640</v>
      </c>
      <c r="Z675" s="99" t="s">
        <v>207</v>
      </c>
      <c r="AA675" s="631" t="s">
        <v>578</v>
      </c>
      <c r="AB675" s="99" t="s">
        <v>207</v>
      </c>
      <c r="AC675" s="9">
        <v>410</v>
      </c>
      <c r="AD675" s="9" t="s">
        <v>207</v>
      </c>
      <c r="AE675" s="9">
        <v>161</v>
      </c>
      <c r="AF675" s="9" t="s">
        <v>315</v>
      </c>
      <c r="AG675" s="14" t="s">
        <v>1068</v>
      </c>
      <c r="AH675" s="14" t="s">
        <v>207</v>
      </c>
      <c r="AI675" s="14" t="s">
        <v>1068</v>
      </c>
      <c r="AJ675" s="14" t="s">
        <v>207</v>
      </c>
      <c r="AK675" s="9">
        <v>5</v>
      </c>
      <c r="AL675" s="14" t="s">
        <v>207</v>
      </c>
      <c r="AM675" s="9">
        <v>5</v>
      </c>
      <c r="AN675" s="14" t="s">
        <v>207</v>
      </c>
      <c r="AO675" s="9">
        <v>0</v>
      </c>
      <c r="AP675" s="14" t="s">
        <v>207</v>
      </c>
      <c r="AQ675" s="9">
        <v>0</v>
      </c>
      <c r="AR675" s="14" t="s">
        <v>207</v>
      </c>
      <c r="AS675" s="9" t="s">
        <v>0</v>
      </c>
      <c r="AT675" s="9" t="s">
        <v>318</v>
      </c>
      <c r="AU675" s="9" t="s">
        <v>376</v>
      </c>
      <c r="AV675" s="9" t="s">
        <v>320</v>
      </c>
      <c r="AW675" s="9" t="s">
        <v>1069</v>
      </c>
      <c r="AX675" s="9">
        <v>9010600000</v>
      </c>
      <c r="AY675" s="99">
        <v>350</v>
      </c>
      <c r="AZ675" s="12" t="s">
        <v>207</v>
      </c>
      <c r="BA675" s="99">
        <v>23</v>
      </c>
      <c r="BB675" s="12" t="s">
        <v>207</v>
      </c>
      <c r="BC675" s="99">
        <v>21</v>
      </c>
      <c r="BD675" s="12" t="s">
        <v>207</v>
      </c>
      <c r="BE675" s="99">
        <v>42</v>
      </c>
      <c r="BF675" s="12" t="s">
        <v>321</v>
      </c>
      <c r="BG675" s="654">
        <v>41.667999999999999</v>
      </c>
      <c r="BH675" s="12" t="s">
        <v>321</v>
      </c>
      <c r="BI675" s="99">
        <v>33</v>
      </c>
      <c r="BJ675" s="12" t="s">
        <v>321</v>
      </c>
      <c r="BK675" s="754">
        <v>0</v>
      </c>
      <c r="BL675" s="12" t="s">
        <v>321</v>
      </c>
      <c r="BM675" s="754">
        <v>0.14799999999999999</v>
      </c>
      <c r="BN675" s="12" t="s">
        <v>321</v>
      </c>
      <c r="BO675" s="754">
        <v>8.52</v>
      </c>
      <c r="BP675" s="12" t="s">
        <v>321</v>
      </c>
      <c r="BQ675" s="754">
        <v>0</v>
      </c>
      <c r="BR675" s="12" t="s">
        <v>321</v>
      </c>
      <c r="BS675" s="654">
        <v>0</v>
      </c>
      <c r="BT675" s="12" t="s">
        <v>321</v>
      </c>
      <c r="BU675" s="654">
        <v>8.6679999999999993</v>
      </c>
      <c r="BV675" s="12" t="s">
        <v>321</v>
      </c>
      <c r="BW675" s="9">
        <v>0.17</v>
      </c>
      <c r="BX675" s="9" t="s">
        <v>322</v>
      </c>
      <c r="BY675" s="755">
        <v>137.80000000000001</v>
      </c>
      <c r="BZ675" s="9" t="s">
        <v>315</v>
      </c>
      <c r="CA675" s="755">
        <v>9.1</v>
      </c>
      <c r="CB675" s="9" t="s">
        <v>315</v>
      </c>
      <c r="CC675" s="755">
        <v>8.3000000000000007</v>
      </c>
      <c r="CD675" s="9" t="s">
        <v>315</v>
      </c>
      <c r="CE675" s="755">
        <v>90.4</v>
      </c>
      <c r="CF675" s="9" t="s">
        <v>323</v>
      </c>
      <c r="CG675" s="755">
        <v>72.8</v>
      </c>
      <c r="CH675" s="9" t="s">
        <v>323</v>
      </c>
      <c r="CI675" s="9"/>
      <c r="CJ675" s="9"/>
      <c r="CK675" s="9"/>
    </row>
    <row r="676" spans="1:89" s="98" customFormat="1" x14ac:dyDescent="0.25">
      <c r="A676" s="99">
        <v>10103564</v>
      </c>
      <c r="B676" s="99"/>
      <c r="C676" s="772">
        <v>2249</v>
      </c>
      <c r="D676" s="807">
        <v>0.05</v>
      </c>
      <c r="E676" s="772">
        <f t="shared" si="34"/>
        <v>2361</v>
      </c>
      <c r="F676" s="778">
        <v>1.1000000000000001</v>
      </c>
      <c r="G676" s="774">
        <f t="shared" si="35"/>
        <v>2597</v>
      </c>
      <c r="H676" s="776"/>
      <c r="I676" s="758"/>
      <c r="J676" s="776"/>
      <c r="K676" s="786"/>
      <c r="L676" s="9" t="s">
        <v>308</v>
      </c>
      <c r="M676" s="9" t="s">
        <v>3729</v>
      </c>
      <c r="N676" s="9" t="s">
        <v>397</v>
      </c>
      <c r="O676" s="9" t="s">
        <v>310</v>
      </c>
      <c r="P676" s="9" t="s">
        <v>624</v>
      </c>
      <c r="Q676" s="9" t="s">
        <v>874</v>
      </c>
      <c r="R676" s="9" t="s">
        <v>876</v>
      </c>
      <c r="S676" s="9" t="s">
        <v>1055</v>
      </c>
      <c r="T676" s="98" t="s">
        <v>242</v>
      </c>
      <c r="U676" s="99" t="s">
        <v>642</v>
      </c>
      <c r="V676" s="99" t="s">
        <v>207</v>
      </c>
      <c r="W676" s="99" t="s">
        <v>642</v>
      </c>
      <c r="X676" s="99" t="s">
        <v>207</v>
      </c>
      <c r="Y676" s="99" t="s">
        <v>642</v>
      </c>
      <c r="Z676" s="99" t="s">
        <v>207</v>
      </c>
      <c r="AA676" s="631" t="s">
        <v>579</v>
      </c>
      <c r="AB676" s="99" t="s">
        <v>207</v>
      </c>
      <c r="AC676" s="9">
        <v>438</v>
      </c>
      <c r="AD676" s="9" t="s">
        <v>207</v>
      </c>
      <c r="AE676" s="9">
        <v>172</v>
      </c>
      <c r="AF676" s="9" t="s">
        <v>315</v>
      </c>
      <c r="AG676" s="14" t="s">
        <v>1070</v>
      </c>
      <c r="AH676" s="14" t="s">
        <v>207</v>
      </c>
      <c r="AI676" s="14" t="s">
        <v>1070</v>
      </c>
      <c r="AJ676" s="14" t="s">
        <v>207</v>
      </c>
      <c r="AK676" s="9">
        <v>5</v>
      </c>
      <c r="AL676" s="14" t="s">
        <v>207</v>
      </c>
      <c r="AM676" s="9">
        <v>5</v>
      </c>
      <c r="AN676" s="14" t="s">
        <v>207</v>
      </c>
      <c r="AO676" s="9">
        <v>0</v>
      </c>
      <c r="AP676" s="14" t="s">
        <v>207</v>
      </c>
      <c r="AQ676" s="9">
        <v>0</v>
      </c>
      <c r="AR676" s="14" t="s">
        <v>207</v>
      </c>
      <c r="AS676" s="9" t="s">
        <v>0</v>
      </c>
      <c r="AT676" s="9" t="s">
        <v>318</v>
      </c>
      <c r="AU676" s="9" t="s">
        <v>376</v>
      </c>
      <c r="AV676" s="9" t="s">
        <v>320</v>
      </c>
      <c r="AW676" s="9" t="s">
        <v>1071</v>
      </c>
      <c r="AX676" s="9">
        <v>9010600000</v>
      </c>
      <c r="AY676" s="99">
        <v>370</v>
      </c>
      <c r="AZ676" s="12" t="s">
        <v>207</v>
      </c>
      <c r="BA676" s="99">
        <v>23</v>
      </c>
      <c r="BB676" s="12" t="s">
        <v>207</v>
      </c>
      <c r="BC676" s="99">
        <v>21</v>
      </c>
      <c r="BD676" s="12" t="s">
        <v>207</v>
      </c>
      <c r="BE676" s="99">
        <v>45</v>
      </c>
      <c r="BF676" s="12" t="s">
        <v>321</v>
      </c>
      <c r="BG676" s="654">
        <v>44.399000000000001</v>
      </c>
      <c r="BH676" s="12" t="s">
        <v>321</v>
      </c>
      <c r="BI676" s="99">
        <v>35</v>
      </c>
      <c r="BJ676" s="12" t="s">
        <v>321</v>
      </c>
      <c r="BK676" s="754">
        <v>0</v>
      </c>
      <c r="BL676" s="12" t="s">
        <v>321</v>
      </c>
      <c r="BM676" s="754">
        <v>0.16700000000000001</v>
      </c>
      <c r="BN676" s="12" t="s">
        <v>321</v>
      </c>
      <c r="BO676" s="754">
        <v>9.2319999999999993</v>
      </c>
      <c r="BP676" s="12" t="s">
        <v>321</v>
      </c>
      <c r="BQ676" s="754">
        <v>0</v>
      </c>
      <c r="BR676" s="12" t="s">
        <v>321</v>
      </c>
      <c r="BS676" s="654">
        <v>0</v>
      </c>
      <c r="BT676" s="12" t="s">
        <v>321</v>
      </c>
      <c r="BU676" s="654">
        <v>9.3989999999999991</v>
      </c>
      <c r="BV676" s="12" t="s">
        <v>321</v>
      </c>
      <c r="BW676" s="9">
        <v>0.18</v>
      </c>
      <c r="BX676" s="9" t="s">
        <v>322</v>
      </c>
      <c r="BY676" s="755">
        <v>145.69999999999999</v>
      </c>
      <c r="BZ676" s="9" t="s">
        <v>315</v>
      </c>
      <c r="CA676" s="755">
        <v>9.1</v>
      </c>
      <c r="CB676" s="9" t="s">
        <v>315</v>
      </c>
      <c r="CC676" s="755">
        <v>8.3000000000000007</v>
      </c>
      <c r="CD676" s="9" t="s">
        <v>315</v>
      </c>
      <c r="CE676" s="755">
        <v>94.8</v>
      </c>
      <c r="CF676" s="9" t="s">
        <v>323</v>
      </c>
      <c r="CG676" s="755">
        <v>77.2</v>
      </c>
      <c r="CH676" s="9" t="s">
        <v>323</v>
      </c>
      <c r="CI676" s="9"/>
      <c r="CJ676" s="9"/>
      <c r="CK676" s="9"/>
    </row>
    <row r="677" spans="1:89" s="98" customFormat="1" x14ac:dyDescent="0.25">
      <c r="A677" s="99">
        <v>10103565</v>
      </c>
      <c r="B677" s="99"/>
      <c r="C677" s="772">
        <v>2493</v>
      </c>
      <c r="D677" s="807">
        <v>0.05</v>
      </c>
      <c r="E677" s="772">
        <f t="shared" si="34"/>
        <v>2618</v>
      </c>
      <c r="F677" s="778">
        <v>1.1000000000000001</v>
      </c>
      <c r="G677" s="774">
        <f t="shared" si="35"/>
        <v>2880</v>
      </c>
      <c r="H677" s="776"/>
      <c r="I677" s="758"/>
      <c r="J677" s="776"/>
      <c r="K677" s="786"/>
      <c r="L677" s="9" t="s">
        <v>308</v>
      </c>
      <c r="M677" s="9" t="s">
        <v>3730</v>
      </c>
      <c r="N677" s="9" t="s">
        <v>397</v>
      </c>
      <c r="O677" s="9" t="s">
        <v>310</v>
      </c>
      <c r="P677" s="9" t="s">
        <v>624</v>
      </c>
      <c r="Q677" s="9" t="s">
        <v>874</v>
      </c>
      <c r="R677" s="9" t="s">
        <v>876</v>
      </c>
      <c r="S677" s="9" t="s">
        <v>1055</v>
      </c>
      <c r="T677" s="98" t="s">
        <v>242</v>
      </c>
      <c r="U677" s="99" t="s">
        <v>644</v>
      </c>
      <c r="V677" s="99" t="s">
        <v>207</v>
      </c>
      <c r="W677" s="99" t="s">
        <v>644</v>
      </c>
      <c r="X677" s="99" t="s">
        <v>207</v>
      </c>
      <c r="Y677" s="99" t="s">
        <v>644</v>
      </c>
      <c r="Z677" s="99" t="s">
        <v>207</v>
      </c>
      <c r="AA677" s="631" t="s">
        <v>580</v>
      </c>
      <c r="AB677" s="99" t="s">
        <v>207</v>
      </c>
      <c r="AC677" s="9">
        <v>467</v>
      </c>
      <c r="AD677" s="9" t="s">
        <v>207</v>
      </c>
      <c r="AE677" s="9">
        <v>184</v>
      </c>
      <c r="AF677" s="9" t="s">
        <v>315</v>
      </c>
      <c r="AG677" s="14" t="s">
        <v>1072</v>
      </c>
      <c r="AH677" s="14" t="s">
        <v>207</v>
      </c>
      <c r="AI677" s="14" t="s">
        <v>1072</v>
      </c>
      <c r="AJ677" s="14" t="s">
        <v>207</v>
      </c>
      <c r="AK677" s="9">
        <v>5</v>
      </c>
      <c r="AL677" s="14" t="s">
        <v>207</v>
      </c>
      <c r="AM677" s="9">
        <v>5</v>
      </c>
      <c r="AN677" s="14" t="s">
        <v>207</v>
      </c>
      <c r="AO677" s="9">
        <v>0</v>
      </c>
      <c r="AP677" s="14" t="s">
        <v>207</v>
      </c>
      <c r="AQ677" s="9">
        <v>0</v>
      </c>
      <c r="AR677" s="14" t="s">
        <v>207</v>
      </c>
      <c r="AS677" s="9" t="s">
        <v>0</v>
      </c>
      <c r="AT677" s="9" t="s">
        <v>318</v>
      </c>
      <c r="AU677" s="9" t="s">
        <v>376</v>
      </c>
      <c r="AV677" s="9" t="s">
        <v>320</v>
      </c>
      <c r="AW677" s="9" t="s">
        <v>1073</v>
      </c>
      <c r="AX677" s="9">
        <v>9010600000</v>
      </c>
      <c r="AY677" s="99">
        <v>390</v>
      </c>
      <c r="AZ677" s="12" t="s">
        <v>207</v>
      </c>
      <c r="BA677" s="99">
        <v>23</v>
      </c>
      <c r="BB677" s="12" t="s">
        <v>207</v>
      </c>
      <c r="BC677" s="99">
        <v>21</v>
      </c>
      <c r="BD677" s="12" t="s">
        <v>207</v>
      </c>
      <c r="BE677" s="99">
        <v>47</v>
      </c>
      <c r="BF677" s="12" t="s">
        <v>321</v>
      </c>
      <c r="BG677" s="654">
        <v>46.631</v>
      </c>
      <c r="BH677" s="12" t="s">
        <v>321</v>
      </c>
      <c r="BI677" s="99">
        <v>37</v>
      </c>
      <c r="BJ677" s="12" t="s">
        <v>321</v>
      </c>
      <c r="BK677" s="754">
        <v>0</v>
      </c>
      <c r="BL677" s="12" t="s">
        <v>321</v>
      </c>
      <c r="BM677" s="754">
        <v>0.16700000000000001</v>
      </c>
      <c r="BN677" s="12" t="s">
        <v>321</v>
      </c>
      <c r="BO677" s="754">
        <v>9.4629999999999992</v>
      </c>
      <c r="BP677" s="12" t="s">
        <v>321</v>
      </c>
      <c r="BQ677" s="754">
        <v>0</v>
      </c>
      <c r="BR677" s="12" t="s">
        <v>321</v>
      </c>
      <c r="BS677" s="654">
        <v>0</v>
      </c>
      <c r="BT677" s="12" t="s">
        <v>321</v>
      </c>
      <c r="BU677" s="654">
        <v>9.6310000000000002</v>
      </c>
      <c r="BV677" s="12" t="s">
        <v>321</v>
      </c>
      <c r="BW677" s="9">
        <v>0.19</v>
      </c>
      <c r="BX677" s="9" t="s">
        <v>322</v>
      </c>
      <c r="BY677" s="755">
        <v>153.5</v>
      </c>
      <c r="BZ677" s="9" t="s">
        <v>315</v>
      </c>
      <c r="CA677" s="755">
        <v>9.1</v>
      </c>
      <c r="CB677" s="9" t="s">
        <v>315</v>
      </c>
      <c r="CC677" s="755">
        <v>8.3000000000000007</v>
      </c>
      <c r="CD677" s="9" t="s">
        <v>315</v>
      </c>
      <c r="CE677" s="755">
        <v>101.4</v>
      </c>
      <c r="CF677" s="9" t="s">
        <v>323</v>
      </c>
      <c r="CG677" s="755">
        <v>81.599999999999994</v>
      </c>
      <c r="CH677" s="9" t="s">
        <v>323</v>
      </c>
      <c r="CI677" s="9"/>
      <c r="CJ677" s="9"/>
      <c r="CK677" s="9"/>
    </row>
    <row r="678" spans="1:89" s="98" customFormat="1" x14ac:dyDescent="0.25">
      <c r="A678" s="99">
        <v>10143559</v>
      </c>
      <c r="B678" s="99"/>
      <c r="C678" s="772">
        <v>1094</v>
      </c>
      <c r="D678" s="807">
        <v>0.05</v>
      </c>
      <c r="E678" s="772">
        <f t="shared" si="34"/>
        <v>1149</v>
      </c>
      <c r="F678" s="778">
        <v>1.1000000000000001</v>
      </c>
      <c r="G678" s="774">
        <f t="shared" si="35"/>
        <v>1264</v>
      </c>
      <c r="H678" s="776"/>
      <c r="I678" s="758"/>
      <c r="J678" s="776"/>
      <c r="K678" s="786"/>
      <c r="L678" s="9" t="s">
        <v>308</v>
      </c>
      <c r="M678" s="9" t="s">
        <v>1074</v>
      </c>
      <c r="N678" s="9" t="s">
        <v>397</v>
      </c>
      <c r="O678" s="9" t="s">
        <v>310</v>
      </c>
      <c r="P678" s="9" t="s">
        <v>624</v>
      </c>
      <c r="Q678" s="9" t="s">
        <v>874</v>
      </c>
      <c r="R678" s="9" t="s">
        <v>876</v>
      </c>
      <c r="S678" s="9" t="s">
        <v>1055</v>
      </c>
      <c r="T678" s="98" t="s">
        <v>242</v>
      </c>
      <c r="U678" s="99" t="s">
        <v>1058</v>
      </c>
      <c r="V678" s="99" t="s">
        <v>207</v>
      </c>
      <c r="W678" s="99" t="s">
        <v>1058</v>
      </c>
      <c r="X678" s="99" t="s">
        <v>207</v>
      </c>
      <c r="Y678" s="99">
        <v>200</v>
      </c>
      <c r="Z678" s="99" t="s">
        <v>207</v>
      </c>
      <c r="AA678" s="631" t="s">
        <v>202</v>
      </c>
      <c r="AB678" s="99" t="s">
        <v>207</v>
      </c>
      <c r="AC678" s="9">
        <v>276</v>
      </c>
      <c r="AD678" s="9" t="s">
        <v>207</v>
      </c>
      <c r="AE678" s="9">
        <v>109</v>
      </c>
      <c r="AF678" s="9" t="s">
        <v>315</v>
      </c>
      <c r="AG678" s="14" t="s">
        <v>1059</v>
      </c>
      <c r="AH678" s="14" t="s">
        <v>207</v>
      </c>
      <c r="AI678" s="14" t="s">
        <v>1059</v>
      </c>
      <c r="AJ678" s="14" t="s">
        <v>207</v>
      </c>
      <c r="AK678" s="9">
        <v>2.5</v>
      </c>
      <c r="AL678" s="14" t="s">
        <v>207</v>
      </c>
      <c r="AM678" s="9">
        <v>2.5</v>
      </c>
      <c r="AN678" s="14" t="s">
        <v>207</v>
      </c>
      <c r="AO678" s="9">
        <v>2.5</v>
      </c>
      <c r="AP678" s="14" t="s">
        <v>207</v>
      </c>
      <c r="AQ678" s="9">
        <v>2.5</v>
      </c>
      <c r="AR678" s="14" t="s">
        <v>207</v>
      </c>
      <c r="AS678" s="9" t="s">
        <v>0</v>
      </c>
      <c r="AT678" s="9" t="s">
        <v>318</v>
      </c>
      <c r="AU678" s="9" t="s">
        <v>376</v>
      </c>
      <c r="AV678" s="9" t="s">
        <v>320</v>
      </c>
      <c r="AW678" s="9" t="s">
        <v>1075</v>
      </c>
      <c r="AX678" s="9">
        <v>9010600000</v>
      </c>
      <c r="AY678" s="99">
        <v>250</v>
      </c>
      <c r="AZ678" s="12" t="s">
        <v>207</v>
      </c>
      <c r="BA678" s="99">
        <v>23</v>
      </c>
      <c r="BB678" s="12" t="s">
        <v>207</v>
      </c>
      <c r="BC678" s="99">
        <v>21</v>
      </c>
      <c r="BD678" s="12" t="s">
        <v>207</v>
      </c>
      <c r="BE678" s="99">
        <v>29</v>
      </c>
      <c r="BF678" s="12" t="s">
        <v>321</v>
      </c>
      <c r="BG678" s="654">
        <v>28.369</v>
      </c>
      <c r="BH678" s="12" t="s">
        <v>321</v>
      </c>
      <c r="BI678" s="99">
        <v>22</v>
      </c>
      <c r="BJ678" s="12" t="s">
        <v>321</v>
      </c>
      <c r="BK678" s="754">
        <v>0</v>
      </c>
      <c r="BL678" s="12" t="s">
        <v>321</v>
      </c>
      <c r="BM678" s="754">
        <v>0.129</v>
      </c>
      <c r="BN678" s="12" t="s">
        <v>321</v>
      </c>
      <c r="BO678" s="754">
        <v>6.24</v>
      </c>
      <c r="BP678" s="12" t="s">
        <v>321</v>
      </c>
      <c r="BQ678" s="754">
        <v>0</v>
      </c>
      <c r="BR678" s="12" t="s">
        <v>321</v>
      </c>
      <c r="BS678" s="654">
        <v>0</v>
      </c>
      <c r="BT678" s="12" t="s">
        <v>321</v>
      </c>
      <c r="BU678" s="654">
        <v>6.3689999999999998</v>
      </c>
      <c r="BV678" s="12" t="s">
        <v>321</v>
      </c>
      <c r="BW678" s="9">
        <v>0.14000000000000001</v>
      </c>
      <c r="BX678" s="9" t="s">
        <v>322</v>
      </c>
      <c r="BY678" s="755">
        <v>98.4</v>
      </c>
      <c r="BZ678" s="9" t="s">
        <v>315</v>
      </c>
      <c r="CA678" s="755">
        <v>9.1</v>
      </c>
      <c r="CB678" s="9" t="s">
        <v>315</v>
      </c>
      <c r="CC678" s="755">
        <v>8.3000000000000007</v>
      </c>
      <c r="CD678" s="9" t="s">
        <v>315</v>
      </c>
      <c r="CE678" s="755">
        <v>61.7</v>
      </c>
      <c r="CF678" s="9" t="s">
        <v>323</v>
      </c>
      <c r="CG678" s="755">
        <v>48.5</v>
      </c>
      <c r="CH678" s="9" t="s">
        <v>323</v>
      </c>
      <c r="CI678" s="9"/>
      <c r="CJ678" s="9"/>
      <c r="CK678" s="9"/>
    </row>
    <row r="679" spans="1:89" s="98" customFormat="1" x14ac:dyDescent="0.25">
      <c r="A679" s="99">
        <v>10143560</v>
      </c>
      <c r="B679" s="99"/>
      <c r="C679" s="772">
        <v>1185</v>
      </c>
      <c r="D679" s="807">
        <v>0.05</v>
      </c>
      <c r="E679" s="772">
        <f t="shared" si="34"/>
        <v>1244</v>
      </c>
      <c r="F679" s="778">
        <v>1.1000000000000001</v>
      </c>
      <c r="G679" s="774">
        <f t="shared" si="35"/>
        <v>1368</v>
      </c>
      <c r="H679" s="776"/>
      <c r="I679" s="758"/>
      <c r="J679" s="776"/>
      <c r="K679" s="786"/>
      <c r="L679" s="9" t="s">
        <v>308</v>
      </c>
      <c r="M679" s="9" t="s">
        <v>1076</v>
      </c>
      <c r="N679" s="9" t="s">
        <v>397</v>
      </c>
      <c r="O679" s="9" t="s">
        <v>310</v>
      </c>
      <c r="P679" s="9" t="s">
        <v>624</v>
      </c>
      <c r="Q679" s="9" t="s">
        <v>874</v>
      </c>
      <c r="R679" s="9" t="s">
        <v>876</v>
      </c>
      <c r="S679" s="9" t="s">
        <v>1055</v>
      </c>
      <c r="T679" s="98" t="s">
        <v>242</v>
      </c>
      <c r="U679" s="99" t="s">
        <v>1061</v>
      </c>
      <c r="V679" s="99" t="s">
        <v>207</v>
      </c>
      <c r="W679" s="99" t="s">
        <v>1061</v>
      </c>
      <c r="X679" s="99" t="s">
        <v>207</v>
      </c>
      <c r="Y679" s="631" t="s">
        <v>574</v>
      </c>
      <c r="Z679" s="99" t="s">
        <v>207</v>
      </c>
      <c r="AA679" s="631" t="s">
        <v>574</v>
      </c>
      <c r="AB679" s="99" t="s">
        <v>207</v>
      </c>
      <c r="AC679" s="9">
        <v>304</v>
      </c>
      <c r="AD679" s="9" t="s">
        <v>207</v>
      </c>
      <c r="AE679" s="9">
        <v>120</v>
      </c>
      <c r="AF679" s="9" t="s">
        <v>315</v>
      </c>
      <c r="AG679" s="14" t="s">
        <v>1062</v>
      </c>
      <c r="AH679" s="14" t="s">
        <v>207</v>
      </c>
      <c r="AI679" s="14" t="s">
        <v>1062</v>
      </c>
      <c r="AJ679" s="14" t="s">
        <v>207</v>
      </c>
      <c r="AK679" s="9">
        <v>2.5</v>
      </c>
      <c r="AL679" s="14" t="s">
        <v>207</v>
      </c>
      <c r="AM679" s="9">
        <v>2.5</v>
      </c>
      <c r="AN679" s="14" t="s">
        <v>207</v>
      </c>
      <c r="AO679" s="9">
        <v>2.5</v>
      </c>
      <c r="AP679" s="14" t="s">
        <v>207</v>
      </c>
      <c r="AQ679" s="9">
        <v>2.5</v>
      </c>
      <c r="AR679" s="14" t="s">
        <v>207</v>
      </c>
      <c r="AS679" s="9" t="s">
        <v>0</v>
      </c>
      <c r="AT679" s="9" t="s">
        <v>318</v>
      </c>
      <c r="AU679" s="9" t="s">
        <v>376</v>
      </c>
      <c r="AV679" s="9" t="s">
        <v>320</v>
      </c>
      <c r="AW679" s="9" t="s">
        <v>1077</v>
      </c>
      <c r="AX679" s="9">
        <v>9010600000</v>
      </c>
      <c r="AY679" s="99">
        <v>270</v>
      </c>
      <c r="AZ679" s="12" t="s">
        <v>207</v>
      </c>
      <c r="BA679" s="99">
        <v>23</v>
      </c>
      <c r="BB679" s="12" t="s">
        <v>207</v>
      </c>
      <c r="BC679" s="99">
        <v>21</v>
      </c>
      <c r="BD679" s="12" t="s">
        <v>207</v>
      </c>
      <c r="BE679" s="99">
        <v>32</v>
      </c>
      <c r="BF679" s="12" t="s">
        <v>321</v>
      </c>
      <c r="BG679" s="654">
        <v>31.841000000000001</v>
      </c>
      <c r="BH679" s="12" t="s">
        <v>321</v>
      </c>
      <c r="BI679" s="99">
        <v>24</v>
      </c>
      <c r="BJ679" s="12" t="s">
        <v>321</v>
      </c>
      <c r="BK679" s="754">
        <v>0</v>
      </c>
      <c r="BL679" s="12" t="s">
        <v>321</v>
      </c>
      <c r="BM679" s="754">
        <v>0.129</v>
      </c>
      <c r="BN679" s="12" t="s">
        <v>321</v>
      </c>
      <c r="BO679" s="754">
        <v>7.7119999999999997</v>
      </c>
      <c r="BP679" s="12" t="s">
        <v>321</v>
      </c>
      <c r="BQ679" s="754">
        <v>0</v>
      </c>
      <c r="BR679" s="12" t="s">
        <v>321</v>
      </c>
      <c r="BS679" s="654">
        <v>0</v>
      </c>
      <c r="BT679" s="12" t="s">
        <v>321</v>
      </c>
      <c r="BU679" s="654">
        <v>7.8410000000000002</v>
      </c>
      <c r="BV679" s="12" t="s">
        <v>321</v>
      </c>
      <c r="BW679" s="9">
        <v>0.14000000000000001</v>
      </c>
      <c r="BX679" s="9" t="s">
        <v>322</v>
      </c>
      <c r="BY679" s="755">
        <v>106.3</v>
      </c>
      <c r="BZ679" s="9" t="s">
        <v>315</v>
      </c>
      <c r="CA679" s="755">
        <v>9.1</v>
      </c>
      <c r="CB679" s="9" t="s">
        <v>315</v>
      </c>
      <c r="CC679" s="755">
        <v>8.3000000000000007</v>
      </c>
      <c r="CD679" s="9" t="s">
        <v>315</v>
      </c>
      <c r="CE679" s="755">
        <v>68.3</v>
      </c>
      <c r="CF679" s="9" t="s">
        <v>323</v>
      </c>
      <c r="CG679" s="755">
        <v>52.9</v>
      </c>
      <c r="CH679" s="9" t="s">
        <v>323</v>
      </c>
      <c r="CI679" s="9"/>
      <c r="CJ679" s="9"/>
      <c r="CK679" s="9"/>
    </row>
    <row r="680" spans="1:89" s="98" customFormat="1" x14ac:dyDescent="0.25">
      <c r="A680" s="99">
        <v>10143561</v>
      </c>
      <c r="B680" s="99"/>
      <c r="C680" s="772">
        <v>1428</v>
      </c>
      <c r="D680" s="807">
        <v>0.05</v>
      </c>
      <c r="E680" s="772">
        <f t="shared" si="34"/>
        <v>1499</v>
      </c>
      <c r="F680" s="778">
        <v>1.1000000000000001</v>
      </c>
      <c r="G680" s="774">
        <f t="shared" si="35"/>
        <v>1649</v>
      </c>
      <c r="H680" s="776"/>
      <c r="I680" s="758"/>
      <c r="J680" s="776"/>
      <c r="K680" s="786"/>
      <c r="L680" s="9" t="s">
        <v>308</v>
      </c>
      <c r="M680" s="9" t="s">
        <v>1078</v>
      </c>
      <c r="N680" s="9" t="s">
        <v>397</v>
      </c>
      <c r="O680" s="9" t="s">
        <v>310</v>
      </c>
      <c r="P680" s="9" t="s">
        <v>624</v>
      </c>
      <c r="Q680" s="9" t="s">
        <v>874</v>
      </c>
      <c r="R680" s="9" t="s">
        <v>876</v>
      </c>
      <c r="S680" s="9" t="s">
        <v>1055</v>
      </c>
      <c r="T680" s="98" t="s">
        <v>242</v>
      </c>
      <c r="U680" s="99" t="s">
        <v>636</v>
      </c>
      <c r="V680" s="99" t="s">
        <v>207</v>
      </c>
      <c r="W680" s="99" t="s">
        <v>636</v>
      </c>
      <c r="X680" s="99" t="s">
        <v>207</v>
      </c>
      <c r="Y680" s="99">
        <v>240</v>
      </c>
      <c r="Z680" s="99" t="s">
        <v>207</v>
      </c>
      <c r="AA680" s="631" t="s">
        <v>575</v>
      </c>
      <c r="AB680" s="99" t="s">
        <v>207</v>
      </c>
      <c r="AC680" s="9">
        <v>325</v>
      </c>
      <c r="AD680" s="9" t="s">
        <v>207</v>
      </c>
      <c r="AE680" s="9">
        <v>128</v>
      </c>
      <c r="AF680" s="9" t="s">
        <v>315</v>
      </c>
      <c r="AG680" s="14" t="s">
        <v>1064</v>
      </c>
      <c r="AH680" s="14" t="s">
        <v>207</v>
      </c>
      <c r="AI680" s="14" t="s">
        <v>1064</v>
      </c>
      <c r="AJ680" s="14" t="s">
        <v>207</v>
      </c>
      <c r="AK680" s="9">
        <v>5</v>
      </c>
      <c r="AL680" s="14" t="s">
        <v>207</v>
      </c>
      <c r="AM680" s="9">
        <v>5</v>
      </c>
      <c r="AN680" s="14" t="s">
        <v>207</v>
      </c>
      <c r="AO680" s="9">
        <v>5</v>
      </c>
      <c r="AP680" s="14" t="s">
        <v>207</v>
      </c>
      <c r="AQ680" s="9">
        <v>5</v>
      </c>
      <c r="AR680" s="14" t="s">
        <v>207</v>
      </c>
      <c r="AS680" s="9" t="s">
        <v>0</v>
      </c>
      <c r="AT680" s="9" t="s">
        <v>318</v>
      </c>
      <c r="AU680" s="9" t="s">
        <v>376</v>
      </c>
      <c r="AV680" s="9" t="s">
        <v>320</v>
      </c>
      <c r="AW680" s="9" t="s">
        <v>1079</v>
      </c>
      <c r="AX680" s="9">
        <v>9010600000</v>
      </c>
      <c r="AY680" s="99">
        <v>290</v>
      </c>
      <c r="AZ680" s="12" t="s">
        <v>207</v>
      </c>
      <c r="BA680" s="99">
        <v>23</v>
      </c>
      <c r="BB680" s="12" t="s">
        <v>207</v>
      </c>
      <c r="BC680" s="99">
        <v>21</v>
      </c>
      <c r="BD680" s="12" t="s">
        <v>207</v>
      </c>
      <c r="BE680" s="99">
        <v>35</v>
      </c>
      <c r="BF680" s="12" t="s">
        <v>321</v>
      </c>
      <c r="BG680" s="654">
        <v>34.552999999999997</v>
      </c>
      <c r="BH680" s="12" t="s">
        <v>321</v>
      </c>
      <c r="BI680" s="99">
        <v>26</v>
      </c>
      <c r="BJ680" s="12" t="s">
        <v>321</v>
      </c>
      <c r="BK680" s="754">
        <v>0</v>
      </c>
      <c r="BL680" s="12" t="s">
        <v>321</v>
      </c>
      <c r="BM680" s="754">
        <v>0.129</v>
      </c>
      <c r="BN680" s="12" t="s">
        <v>321</v>
      </c>
      <c r="BO680" s="754">
        <v>8.4239999999999995</v>
      </c>
      <c r="BP680" s="12" t="s">
        <v>321</v>
      </c>
      <c r="BQ680" s="754">
        <v>0</v>
      </c>
      <c r="BR680" s="12" t="s">
        <v>321</v>
      </c>
      <c r="BS680" s="654">
        <v>0</v>
      </c>
      <c r="BT680" s="12" t="s">
        <v>321</v>
      </c>
      <c r="BU680" s="654">
        <v>8.5530000000000008</v>
      </c>
      <c r="BV680" s="12" t="s">
        <v>321</v>
      </c>
      <c r="BW680" s="9">
        <v>0.14000000000000001</v>
      </c>
      <c r="BX680" s="9" t="s">
        <v>322</v>
      </c>
      <c r="BY680" s="755">
        <v>114.2</v>
      </c>
      <c r="BZ680" s="9" t="s">
        <v>315</v>
      </c>
      <c r="CA680" s="755">
        <v>9.1</v>
      </c>
      <c r="CB680" s="9" t="s">
        <v>315</v>
      </c>
      <c r="CC680" s="755">
        <v>8.3000000000000007</v>
      </c>
      <c r="CD680" s="9" t="s">
        <v>315</v>
      </c>
      <c r="CE680" s="755">
        <v>72.8</v>
      </c>
      <c r="CF680" s="9" t="s">
        <v>323</v>
      </c>
      <c r="CG680" s="755">
        <v>57.3</v>
      </c>
      <c r="CH680" s="9" t="s">
        <v>323</v>
      </c>
      <c r="CI680" s="9"/>
      <c r="CJ680" s="9"/>
      <c r="CK680" s="9"/>
    </row>
    <row r="681" spans="1:89" s="98" customFormat="1" x14ac:dyDescent="0.25">
      <c r="A681" s="99">
        <v>10143562</v>
      </c>
      <c r="B681" s="99"/>
      <c r="C681" s="772">
        <v>1611</v>
      </c>
      <c r="D681" s="807">
        <v>0.05</v>
      </c>
      <c r="E681" s="772">
        <f t="shared" si="34"/>
        <v>1692</v>
      </c>
      <c r="F681" s="778">
        <v>1.1000000000000001</v>
      </c>
      <c r="G681" s="774">
        <f t="shared" si="35"/>
        <v>1861</v>
      </c>
      <c r="H681" s="776"/>
      <c r="I681" s="758"/>
      <c r="J681" s="776"/>
      <c r="K681" s="786"/>
      <c r="L681" s="9" t="s">
        <v>308</v>
      </c>
      <c r="M681" s="9" t="s">
        <v>1080</v>
      </c>
      <c r="N681" s="9" t="s">
        <v>397</v>
      </c>
      <c r="O681" s="9" t="s">
        <v>310</v>
      </c>
      <c r="P681" s="9" t="s">
        <v>624</v>
      </c>
      <c r="Q681" s="9" t="s">
        <v>874</v>
      </c>
      <c r="R681" s="9" t="s">
        <v>876</v>
      </c>
      <c r="S681" s="9" t="s">
        <v>1055</v>
      </c>
      <c r="T681" s="98" t="s">
        <v>242</v>
      </c>
      <c r="U681" s="99" t="s">
        <v>638</v>
      </c>
      <c r="V681" s="99" t="s">
        <v>207</v>
      </c>
      <c r="W681" s="99" t="s">
        <v>638</v>
      </c>
      <c r="X681" s="99" t="s">
        <v>207</v>
      </c>
      <c r="Y681" s="99">
        <v>280</v>
      </c>
      <c r="Z681" s="99" t="s">
        <v>207</v>
      </c>
      <c r="AA681" s="631" t="s">
        <v>577</v>
      </c>
      <c r="AB681" s="99" t="s">
        <v>207</v>
      </c>
      <c r="AC681" s="9">
        <v>382</v>
      </c>
      <c r="AD681" s="9" t="s">
        <v>207</v>
      </c>
      <c r="AE681" s="9">
        <v>150</v>
      </c>
      <c r="AF681" s="9" t="s">
        <v>315</v>
      </c>
      <c r="AG681" s="14" t="s">
        <v>1066</v>
      </c>
      <c r="AH681" s="14" t="s">
        <v>207</v>
      </c>
      <c r="AI681" s="14" t="s">
        <v>1066</v>
      </c>
      <c r="AJ681" s="14" t="s">
        <v>207</v>
      </c>
      <c r="AK681" s="9">
        <v>5</v>
      </c>
      <c r="AL681" s="14" t="s">
        <v>207</v>
      </c>
      <c r="AM681" s="9">
        <v>5</v>
      </c>
      <c r="AN681" s="14" t="s">
        <v>207</v>
      </c>
      <c r="AO681" s="9">
        <v>5</v>
      </c>
      <c r="AP681" s="14" t="s">
        <v>207</v>
      </c>
      <c r="AQ681" s="9">
        <v>5</v>
      </c>
      <c r="AR681" s="14" t="s">
        <v>207</v>
      </c>
      <c r="AS681" s="9" t="s">
        <v>0</v>
      </c>
      <c r="AT681" s="9" t="s">
        <v>318</v>
      </c>
      <c r="AU681" s="9" t="s">
        <v>376</v>
      </c>
      <c r="AV681" s="9" t="s">
        <v>320</v>
      </c>
      <c r="AW681" s="9" t="s">
        <v>1081</v>
      </c>
      <c r="AX681" s="9">
        <v>9010600000</v>
      </c>
      <c r="AY681" s="99">
        <v>330</v>
      </c>
      <c r="AZ681" s="12" t="s">
        <v>207</v>
      </c>
      <c r="BA681" s="99">
        <v>23</v>
      </c>
      <c r="BB681" s="12" t="s">
        <v>207</v>
      </c>
      <c r="BC681" s="99">
        <v>21</v>
      </c>
      <c r="BD681" s="12" t="s">
        <v>207</v>
      </c>
      <c r="BE681" s="99">
        <v>40</v>
      </c>
      <c r="BF681" s="12" t="s">
        <v>321</v>
      </c>
      <c r="BG681" s="654">
        <v>39.875999999999998</v>
      </c>
      <c r="BH681" s="12" t="s">
        <v>321</v>
      </c>
      <c r="BI681" s="99">
        <v>30</v>
      </c>
      <c r="BJ681" s="12" t="s">
        <v>321</v>
      </c>
      <c r="BK681" s="754">
        <v>0</v>
      </c>
      <c r="BL681" s="12" t="s">
        <v>321</v>
      </c>
      <c r="BM681" s="754">
        <v>0.14799999999999999</v>
      </c>
      <c r="BN681" s="12" t="s">
        <v>321</v>
      </c>
      <c r="BO681" s="754">
        <v>9.7279999999999998</v>
      </c>
      <c r="BP681" s="12" t="s">
        <v>321</v>
      </c>
      <c r="BQ681" s="754">
        <v>0</v>
      </c>
      <c r="BR681" s="12" t="s">
        <v>321</v>
      </c>
      <c r="BS681" s="654">
        <v>0</v>
      </c>
      <c r="BT681" s="12" t="s">
        <v>321</v>
      </c>
      <c r="BU681" s="654">
        <v>9.8759999999999994</v>
      </c>
      <c r="BV681" s="12" t="s">
        <v>321</v>
      </c>
      <c r="BW681" s="9">
        <v>0.14000000000000001</v>
      </c>
      <c r="BX681" s="9" t="s">
        <v>322</v>
      </c>
      <c r="BY681" s="755">
        <v>129.9</v>
      </c>
      <c r="BZ681" s="9" t="s">
        <v>315</v>
      </c>
      <c r="CA681" s="755">
        <v>9.1</v>
      </c>
      <c r="CB681" s="9" t="s">
        <v>315</v>
      </c>
      <c r="CC681" s="755">
        <v>8.3000000000000007</v>
      </c>
      <c r="CD681" s="9" t="s">
        <v>315</v>
      </c>
      <c r="CE681" s="755">
        <v>83.8</v>
      </c>
      <c r="CF681" s="9" t="s">
        <v>323</v>
      </c>
      <c r="CG681" s="755">
        <v>66.099999999999994</v>
      </c>
      <c r="CH681" s="9" t="s">
        <v>323</v>
      </c>
      <c r="CI681" s="9"/>
      <c r="CJ681" s="9"/>
      <c r="CK681" s="9"/>
    </row>
    <row r="682" spans="1:89" s="98" customFormat="1" x14ac:dyDescent="0.25">
      <c r="A682" s="99">
        <v>10143563</v>
      </c>
      <c r="B682" s="99"/>
      <c r="C682" s="772">
        <v>1792</v>
      </c>
      <c r="D682" s="807">
        <v>0.05</v>
      </c>
      <c r="E682" s="772">
        <f t="shared" si="34"/>
        <v>1882</v>
      </c>
      <c r="F682" s="778">
        <v>1.1000000000000001</v>
      </c>
      <c r="G682" s="774">
        <f t="shared" si="35"/>
        <v>2070</v>
      </c>
      <c r="H682" s="776"/>
      <c r="I682" s="758"/>
      <c r="J682" s="776"/>
      <c r="K682" s="786"/>
      <c r="L682" s="9" t="s">
        <v>308</v>
      </c>
      <c r="M682" s="9" t="s">
        <v>1082</v>
      </c>
      <c r="N682" s="9" t="s">
        <v>397</v>
      </c>
      <c r="O682" s="9" t="s">
        <v>310</v>
      </c>
      <c r="P682" s="9" t="s">
        <v>624</v>
      </c>
      <c r="Q682" s="9" t="s">
        <v>874</v>
      </c>
      <c r="R682" s="9" t="s">
        <v>876</v>
      </c>
      <c r="S682" s="9" t="s">
        <v>1055</v>
      </c>
      <c r="T682" s="98" t="s">
        <v>242</v>
      </c>
      <c r="U682" s="99" t="s">
        <v>640</v>
      </c>
      <c r="V682" s="99" t="s">
        <v>207</v>
      </c>
      <c r="W682" s="99" t="s">
        <v>640</v>
      </c>
      <c r="X682" s="99" t="s">
        <v>207</v>
      </c>
      <c r="Y682" s="99">
        <v>300</v>
      </c>
      <c r="Z682" s="99" t="s">
        <v>207</v>
      </c>
      <c r="AA682" s="631" t="s">
        <v>578</v>
      </c>
      <c r="AB682" s="99" t="s">
        <v>207</v>
      </c>
      <c r="AC682" s="9">
        <v>410</v>
      </c>
      <c r="AD682" s="9" t="s">
        <v>207</v>
      </c>
      <c r="AE682" s="9">
        <v>161</v>
      </c>
      <c r="AF682" s="9" t="s">
        <v>315</v>
      </c>
      <c r="AG682" s="14" t="s">
        <v>1068</v>
      </c>
      <c r="AH682" s="14" t="s">
        <v>207</v>
      </c>
      <c r="AI682" s="14" t="s">
        <v>1068</v>
      </c>
      <c r="AJ682" s="14" t="s">
        <v>207</v>
      </c>
      <c r="AK682" s="9">
        <v>5</v>
      </c>
      <c r="AL682" s="14" t="s">
        <v>207</v>
      </c>
      <c r="AM682" s="9">
        <v>5</v>
      </c>
      <c r="AN682" s="14" t="s">
        <v>207</v>
      </c>
      <c r="AO682" s="9">
        <v>5</v>
      </c>
      <c r="AP682" s="14" t="s">
        <v>207</v>
      </c>
      <c r="AQ682" s="9">
        <v>5</v>
      </c>
      <c r="AR682" s="14" t="s">
        <v>207</v>
      </c>
      <c r="AS682" s="9" t="s">
        <v>0</v>
      </c>
      <c r="AT682" s="9" t="s">
        <v>318</v>
      </c>
      <c r="AU682" s="9" t="s">
        <v>376</v>
      </c>
      <c r="AV682" s="9" t="s">
        <v>320</v>
      </c>
      <c r="AW682" s="9" t="s">
        <v>1083</v>
      </c>
      <c r="AX682" s="9">
        <v>9010600000</v>
      </c>
      <c r="AY682" s="99">
        <v>350</v>
      </c>
      <c r="AZ682" s="12" t="s">
        <v>207</v>
      </c>
      <c r="BA682" s="99">
        <v>23</v>
      </c>
      <c r="BB682" s="12" t="s">
        <v>207</v>
      </c>
      <c r="BC682" s="99">
        <v>21</v>
      </c>
      <c r="BD682" s="12" t="s">
        <v>207</v>
      </c>
      <c r="BE682" s="99">
        <v>42</v>
      </c>
      <c r="BF682" s="12" t="s">
        <v>321</v>
      </c>
      <c r="BG682" s="654">
        <v>41.667999999999999</v>
      </c>
      <c r="BH682" s="12" t="s">
        <v>321</v>
      </c>
      <c r="BI682" s="99">
        <v>33</v>
      </c>
      <c r="BJ682" s="12" t="s">
        <v>321</v>
      </c>
      <c r="BK682" s="754">
        <v>0</v>
      </c>
      <c r="BL682" s="12" t="s">
        <v>321</v>
      </c>
      <c r="BM682" s="754">
        <v>0.14799999999999999</v>
      </c>
      <c r="BN682" s="12" t="s">
        <v>321</v>
      </c>
      <c r="BO682" s="754">
        <v>8.52</v>
      </c>
      <c r="BP682" s="12" t="s">
        <v>321</v>
      </c>
      <c r="BQ682" s="754">
        <v>0</v>
      </c>
      <c r="BR682" s="12" t="s">
        <v>321</v>
      </c>
      <c r="BS682" s="654">
        <v>0</v>
      </c>
      <c r="BT682" s="12" t="s">
        <v>321</v>
      </c>
      <c r="BU682" s="654">
        <v>8.6679999999999993</v>
      </c>
      <c r="BV682" s="12" t="s">
        <v>321</v>
      </c>
      <c r="BW682" s="9">
        <v>0.14000000000000001</v>
      </c>
      <c r="BX682" s="9" t="s">
        <v>322</v>
      </c>
      <c r="BY682" s="755">
        <v>137.80000000000001</v>
      </c>
      <c r="BZ682" s="9" t="s">
        <v>315</v>
      </c>
      <c r="CA682" s="755">
        <v>9.1</v>
      </c>
      <c r="CB682" s="9" t="s">
        <v>315</v>
      </c>
      <c r="CC682" s="755">
        <v>8.3000000000000007</v>
      </c>
      <c r="CD682" s="9" t="s">
        <v>315</v>
      </c>
      <c r="CE682" s="755">
        <v>90.4</v>
      </c>
      <c r="CF682" s="9" t="s">
        <v>323</v>
      </c>
      <c r="CG682" s="755">
        <v>72.8</v>
      </c>
      <c r="CH682" s="9" t="s">
        <v>323</v>
      </c>
      <c r="CI682" s="9"/>
      <c r="CJ682" s="9"/>
      <c r="CK682" s="9"/>
    </row>
    <row r="683" spans="1:89" s="98" customFormat="1" x14ac:dyDescent="0.25">
      <c r="A683" s="99">
        <v>10143564</v>
      </c>
      <c r="B683" s="99"/>
      <c r="C683" s="772">
        <v>2249</v>
      </c>
      <c r="D683" s="807">
        <v>0.05</v>
      </c>
      <c r="E683" s="772">
        <f t="shared" si="34"/>
        <v>2361</v>
      </c>
      <c r="F683" s="778">
        <v>1.1000000000000001</v>
      </c>
      <c r="G683" s="774">
        <f t="shared" si="35"/>
        <v>2597</v>
      </c>
      <c r="H683" s="776"/>
      <c r="I683" s="758"/>
      <c r="J683" s="776"/>
      <c r="K683" s="786"/>
      <c r="L683" s="9" t="s">
        <v>308</v>
      </c>
      <c r="M683" s="9" t="s">
        <v>1084</v>
      </c>
      <c r="N683" s="9" t="s">
        <v>397</v>
      </c>
      <c r="O683" s="9" t="s">
        <v>310</v>
      </c>
      <c r="P683" s="9" t="s">
        <v>624</v>
      </c>
      <c r="Q683" s="9" t="s">
        <v>874</v>
      </c>
      <c r="R683" s="9" t="s">
        <v>876</v>
      </c>
      <c r="S683" s="9" t="s">
        <v>1055</v>
      </c>
      <c r="T683" s="98" t="s">
        <v>242</v>
      </c>
      <c r="U683" s="99" t="s">
        <v>642</v>
      </c>
      <c r="V683" s="99" t="s">
        <v>207</v>
      </c>
      <c r="W683" s="99" t="s">
        <v>642</v>
      </c>
      <c r="X683" s="99" t="s">
        <v>207</v>
      </c>
      <c r="Y683" s="99">
        <v>320</v>
      </c>
      <c r="Z683" s="99" t="s">
        <v>207</v>
      </c>
      <c r="AA683" s="631" t="s">
        <v>579</v>
      </c>
      <c r="AB683" s="99" t="s">
        <v>207</v>
      </c>
      <c r="AC683" s="9">
        <v>438</v>
      </c>
      <c r="AD683" s="9" t="s">
        <v>207</v>
      </c>
      <c r="AE683" s="9">
        <v>172</v>
      </c>
      <c r="AF683" s="9" t="s">
        <v>315</v>
      </c>
      <c r="AG683" s="14" t="s">
        <v>1070</v>
      </c>
      <c r="AH683" s="14" t="s">
        <v>207</v>
      </c>
      <c r="AI683" s="14" t="s">
        <v>1070</v>
      </c>
      <c r="AJ683" s="14" t="s">
        <v>207</v>
      </c>
      <c r="AK683" s="9">
        <v>5</v>
      </c>
      <c r="AL683" s="14" t="s">
        <v>207</v>
      </c>
      <c r="AM683" s="9">
        <v>5</v>
      </c>
      <c r="AN683" s="14" t="s">
        <v>207</v>
      </c>
      <c r="AO683" s="9">
        <v>5</v>
      </c>
      <c r="AP683" s="14" t="s">
        <v>207</v>
      </c>
      <c r="AQ683" s="9">
        <v>5</v>
      </c>
      <c r="AR683" s="14" t="s">
        <v>207</v>
      </c>
      <c r="AS683" s="9" t="s">
        <v>0</v>
      </c>
      <c r="AT683" s="9" t="s">
        <v>318</v>
      </c>
      <c r="AU683" s="9" t="s">
        <v>376</v>
      </c>
      <c r="AV683" s="9" t="s">
        <v>320</v>
      </c>
      <c r="AW683" s="9" t="s">
        <v>1085</v>
      </c>
      <c r="AX683" s="9">
        <v>9010600000</v>
      </c>
      <c r="AY683" s="99">
        <v>370</v>
      </c>
      <c r="AZ683" s="12" t="s">
        <v>207</v>
      </c>
      <c r="BA683" s="99">
        <v>23</v>
      </c>
      <c r="BB683" s="12" t="s">
        <v>207</v>
      </c>
      <c r="BC683" s="99">
        <v>21</v>
      </c>
      <c r="BD683" s="12" t="s">
        <v>207</v>
      </c>
      <c r="BE683" s="99">
        <v>45</v>
      </c>
      <c r="BF683" s="12" t="s">
        <v>321</v>
      </c>
      <c r="BG683" s="654">
        <v>44.399000000000001</v>
      </c>
      <c r="BH683" s="12" t="s">
        <v>321</v>
      </c>
      <c r="BI683" s="99">
        <v>35</v>
      </c>
      <c r="BJ683" s="12" t="s">
        <v>321</v>
      </c>
      <c r="BK683" s="754">
        <v>0</v>
      </c>
      <c r="BL683" s="12" t="s">
        <v>321</v>
      </c>
      <c r="BM683" s="754">
        <v>0.16700000000000001</v>
      </c>
      <c r="BN683" s="12" t="s">
        <v>321</v>
      </c>
      <c r="BO683" s="754">
        <v>9.2319999999999993</v>
      </c>
      <c r="BP683" s="12" t="s">
        <v>321</v>
      </c>
      <c r="BQ683" s="754">
        <v>0</v>
      </c>
      <c r="BR683" s="12" t="s">
        <v>321</v>
      </c>
      <c r="BS683" s="654">
        <v>0</v>
      </c>
      <c r="BT683" s="12" t="s">
        <v>321</v>
      </c>
      <c r="BU683" s="654">
        <v>9.3989999999999991</v>
      </c>
      <c r="BV683" s="12" t="s">
        <v>321</v>
      </c>
      <c r="BW683" s="9">
        <v>0.14000000000000001</v>
      </c>
      <c r="BX683" s="9" t="s">
        <v>322</v>
      </c>
      <c r="BY683" s="755">
        <v>145.69999999999999</v>
      </c>
      <c r="BZ683" s="9" t="s">
        <v>315</v>
      </c>
      <c r="CA683" s="755">
        <v>9.1</v>
      </c>
      <c r="CB683" s="9" t="s">
        <v>315</v>
      </c>
      <c r="CC683" s="755">
        <v>8.3000000000000007</v>
      </c>
      <c r="CD683" s="9" t="s">
        <v>315</v>
      </c>
      <c r="CE683" s="755">
        <v>94.8</v>
      </c>
      <c r="CF683" s="9" t="s">
        <v>323</v>
      </c>
      <c r="CG683" s="755">
        <v>77.2</v>
      </c>
      <c r="CH683" s="9" t="s">
        <v>323</v>
      </c>
      <c r="CI683" s="9"/>
      <c r="CJ683" s="9"/>
      <c r="CK683" s="9"/>
    </row>
    <row r="684" spans="1:89" s="98" customFormat="1" x14ac:dyDescent="0.25">
      <c r="A684" s="99">
        <v>10143565</v>
      </c>
      <c r="B684" s="99"/>
      <c r="C684" s="772">
        <v>2493</v>
      </c>
      <c r="D684" s="807">
        <v>0.05</v>
      </c>
      <c r="E684" s="772">
        <f t="shared" si="34"/>
        <v>2618</v>
      </c>
      <c r="F684" s="778">
        <v>1.1000000000000001</v>
      </c>
      <c r="G684" s="774">
        <f t="shared" si="35"/>
        <v>2880</v>
      </c>
      <c r="H684" s="776"/>
      <c r="I684" s="758"/>
      <c r="J684" s="776"/>
      <c r="K684" s="786"/>
      <c r="L684" s="9" t="s">
        <v>308</v>
      </c>
      <c r="M684" s="9" t="s">
        <v>1086</v>
      </c>
      <c r="N684" s="9" t="s">
        <v>397</v>
      </c>
      <c r="O684" s="9" t="s">
        <v>310</v>
      </c>
      <c r="P684" s="9" t="s">
        <v>624</v>
      </c>
      <c r="Q684" s="9" t="s">
        <v>874</v>
      </c>
      <c r="R684" s="9" t="s">
        <v>876</v>
      </c>
      <c r="S684" s="9" t="s">
        <v>1055</v>
      </c>
      <c r="T684" s="98" t="s">
        <v>242</v>
      </c>
      <c r="U684" s="99" t="s">
        <v>644</v>
      </c>
      <c r="V684" s="99" t="s">
        <v>207</v>
      </c>
      <c r="W684" s="99" t="s">
        <v>644</v>
      </c>
      <c r="X684" s="99" t="s">
        <v>207</v>
      </c>
      <c r="Y684" s="99">
        <v>340</v>
      </c>
      <c r="Z684" s="99" t="s">
        <v>207</v>
      </c>
      <c r="AA684" s="631" t="s">
        <v>580</v>
      </c>
      <c r="AB684" s="99" t="s">
        <v>207</v>
      </c>
      <c r="AC684" s="9">
        <v>467</v>
      </c>
      <c r="AD684" s="9" t="s">
        <v>207</v>
      </c>
      <c r="AE684" s="9">
        <v>184</v>
      </c>
      <c r="AF684" s="9" t="s">
        <v>315</v>
      </c>
      <c r="AG684" s="14" t="s">
        <v>1072</v>
      </c>
      <c r="AH684" s="14" t="s">
        <v>207</v>
      </c>
      <c r="AI684" s="14" t="s">
        <v>1072</v>
      </c>
      <c r="AJ684" s="14" t="s">
        <v>207</v>
      </c>
      <c r="AK684" s="9">
        <v>5</v>
      </c>
      <c r="AL684" s="14" t="s">
        <v>207</v>
      </c>
      <c r="AM684" s="9">
        <v>5</v>
      </c>
      <c r="AN684" s="14" t="s">
        <v>207</v>
      </c>
      <c r="AO684" s="9">
        <v>5</v>
      </c>
      <c r="AP684" s="14" t="s">
        <v>207</v>
      </c>
      <c r="AQ684" s="9">
        <v>5</v>
      </c>
      <c r="AR684" s="14" t="s">
        <v>207</v>
      </c>
      <c r="AS684" s="9" t="s">
        <v>0</v>
      </c>
      <c r="AT684" s="9" t="s">
        <v>318</v>
      </c>
      <c r="AU684" s="9" t="s">
        <v>376</v>
      </c>
      <c r="AV684" s="9" t="s">
        <v>320</v>
      </c>
      <c r="AW684" s="9" t="s">
        <v>1087</v>
      </c>
      <c r="AX684" s="9">
        <v>9010600000</v>
      </c>
      <c r="AY684" s="99">
        <v>390</v>
      </c>
      <c r="AZ684" s="12" t="s">
        <v>207</v>
      </c>
      <c r="BA684" s="99">
        <v>23</v>
      </c>
      <c r="BB684" s="12" t="s">
        <v>207</v>
      </c>
      <c r="BC684" s="99">
        <v>21</v>
      </c>
      <c r="BD684" s="12" t="s">
        <v>207</v>
      </c>
      <c r="BE684" s="99">
        <v>48</v>
      </c>
      <c r="BF684" s="12" t="s">
        <v>321</v>
      </c>
      <c r="BG684" s="654">
        <v>47.631</v>
      </c>
      <c r="BH684" s="12" t="s">
        <v>321</v>
      </c>
      <c r="BI684" s="99">
        <v>38</v>
      </c>
      <c r="BJ684" s="12" t="s">
        <v>321</v>
      </c>
      <c r="BK684" s="754">
        <v>0</v>
      </c>
      <c r="BL684" s="12" t="s">
        <v>321</v>
      </c>
      <c r="BM684" s="754">
        <v>0.16700000000000001</v>
      </c>
      <c r="BN684" s="12" t="s">
        <v>321</v>
      </c>
      <c r="BO684" s="754">
        <v>9.4629999999999992</v>
      </c>
      <c r="BP684" s="12" t="s">
        <v>321</v>
      </c>
      <c r="BQ684" s="754">
        <v>0</v>
      </c>
      <c r="BR684" s="12" t="s">
        <v>321</v>
      </c>
      <c r="BS684" s="654">
        <v>0</v>
      </c>
      <c r="BT684" s="12" t="s">
        <v>321</v>
      </c>
      <c r="BU684" s="654">
        <v>9.6310000000000002</v>
      </c>
      <c r="BV684" s="12" t="s">
        <v>321</v>
      </c>
      <c r="BW684" s="9">
        <v>0.19</v>
      </c>
      <c r="BX684" s="9" t="s">
        <v>322</v>
      </c>
      <c r="BY684" s="755">
        <v>153.5</v>
      </c>
      <c r="BZ684" s="9" t="s">
        <v>315</v>
      </c>
      <c r="CA684" s="755">
        <v>9.1</v>
      </c>
      <c r="CB684" s="9" t="s">
        <v>315</v>
      </c>
      <c r="CC684" s="755">
        <v>8.3000000000000007</v>
      </c>
      <c r="CD684" s="9" t="s">
        <v>315</v>
      </c>
      <c r="CE684" s="755">
        <v>101.4</v>
      </c>
      <c r="CF684" s="9" t="s">
        <v>323</v>
      </c>
      <c r="CG684" s="755">
        <v>83.8</v>
      </c>
      <c r="CH684" s="9" t="s">
        <v>323</v>
      </c>
      <c r="CI684" s="9"/>
      <c r="CJ684" s="9"/>
      <c r="CK684" s="9"/>
    </row>
    <row r="685" spans="1:89" s="98" customFormat="1" x14ac:dyDescent="0.25">
      <c r="A685" s="99">
        <v>10101559</v>
      </c>
      <c r="B685" s="99"/>
      <c r="C685" s="772">
        <v>1269</v>
      </c>
      <c r="D685" s="807">
        <v>0.05</v>
      </c>
      <c r="E685" s="772">
        <f t="shared" si="34"/>
        <v>1332</v>
      </c>
      <c r="F685" s="778">
        <v>1.1000000000000001</v>
      </c>
      <c r="G685" s="774">
        <f t="shared" si="35"/>
        <v>1465</v>
      </c>
      <c r="H685" s="776"/>
      <c r="I685" s="758"/>
      <c r="J685" s="776"/>
      <c r="K685" s="786"/>
      <c r="L685" s="9" t="s">
        <v>308</v>
      </c>
      <c r="M685" s="9" t="s">
        <v>2938</v>
      </c>
      <c r="N685" s="9" t="s">
        <v>309</v>
      </c>
      <c r="O685" s="9" t="s">
        <v>310</v>
      </c>
      <c r="P685" s="9" t="s">
        <v>624</v>
      </c>
      <c r="Q685" s="9" t="s">
        <v>874</v>
      </c>
      <c r="R685" s="9" t="s">
        <v>876</v>
      </c>
      <c r="S685" s="9" t="s">
        <v>1055</v>
      </c>
      <c r="T685" s="98" t="s">
        <v>242</v>
      </c>
      <c r="U685" s="99" t="s">
        <v>1058</v>
      </c>
      <c r="V685" s="99" t="s">
        <v>207</v>
      </c>
      <c r="W685" s="99" t="s">
        <v>1058</v>
      </c>
      <c r="X685" s="99" t="s">
        <v>207</v>
      </c>
      <c r="Y685" s="99" t="s">
        <v>1058</v>
      </c>
      <c r="Z685" s="99" t="s">
        <v>207</v>
      </c>
      <c r="AA685" s="631" t="s">
        <v>202</v>
      </c>
      <c r="AB685" s="99" t="s">
        <v>207</v>
      </c>
      <c r="AC685" s="9">
        <v>276</v>
      </c>
      <c r="AD685" s="9" t="s">
        <v>207</v>
      </c>
      <c r="AE685" s="9">
        <v>109</v>
      </c>
      <c r="AF685" s="9" t="s">
        <v>315</v>
      </c>
      <c r="AG685" s="14" t="s">
        <v>1059</v>
      </c>
      <c r="AH685" s="14" t="s">
        <v>207</v>
      </c>
      <c r="AI685" s="14" t="s">
        <v>1059</v>
      </c>
      <c r="AJ685" s="14" t="s">
        <v>207</v>
      </c>
      <c r="AK685" s="9">
        <v>2.5</v>
      </c>
      <c r="AL685" s="14" t="s">
        <v>207</v>
      </c>
      <c r="AM685" s="9">
        <v>2.5</v>
      </c>
      <c r="AN685" s="14" t="s">
        <v>207</v>
      </c>
      <c r="AO685" s="9">
        <v>0</v>
      </c>
      <c r="AP685" s="14" t="s">
        <v>207</v>
      </c>
      <c r="AQ685" s="9">
        <v>0</v>
      </c>
      <c r="AR685" s="14" t="s">
        <v>207</v>
      </c>
      <c r="AS685" s="9" t="s">
        <v>0</v>
      </c>
      <c r="AT685" s="9" t="s">
        <v>318</v>
      </c>
      <c r="AU685" s="9" t="s">
        <v>376</v>
      </c>
      <c r="AV685" s="9" t="s">
        <v>320</v>
      </c>
      <c r="AW685" s="9" t="s">
        <v>1088</v>
      </c>
      <c r="AX685" s="9">
        <v>9010600000</v>
      </c>
      <c r="AY685" s="99">
        <v>250</v>
      </c>
      <c r="AZ685" s="12" t="s">
        <v>207</v>
      </c>
      <c r="BA685" s="99">
        <v>23</v>
      </c>
      <c r="BB685" s="12" t="s">
        <v>207</v>
      </c>
      <c r="BC685" s="99">
        <v>21</v>
      </c>
      <c r="BD685" s="12" t="s">
        <v>207</v>
      </c>
      <c r="BE685" s="99">
        <v>29</v>
      </c>
      <c r="BF685" s="12" t="s">
        <v>321</v>
      </c>
      <c r="BG685" s="654">
        <v>28.369</v>
      </c>
      <c r="BH685" s="12" t="s">
        <v>321</v>
      </c>
      <c r="BI685" s="99">
        <v>22</v>
      </c>
      <c r="BJ685" s="12" t="s">
        <v>321</v>
      </c>
      <c r="BK685" s="754">
        <v>0</v>
      </c>
      <c r="BL685" s="12" t="s">
        <v>321</v>
      </c>
      <c r="BM685" s="754">
        <v>0.129</v>
      </c>
      <c r="BN685" s="12" t="s">
        <v>321</v>
      </c>
      <c r="BO685" s="754">
        <v>6.24</v>
      </c>
      <c r="BP685" s="12" t="s">
        <v>321</v>
      </c>
      <c r="BQ685" s="754">
        <v>0</v>
      </c>
      <c r="BR685" s="12" t="s">
        <v>321</v>
      </c>
      <c r="BS685" s="654">
        <v>0</v>
      </c>
      <c r="BT685" s="12" t="s">
        <v>321</v>
      </c>
      <c r="BU685" s="654">
        <v>6.3689999999999998</v>
      </c>
      <c r="BV685" s="12" t="s">
        <v>321</v>
      </c>
      <c r="BW685" s="9">
        <v>0.12</v>
      </c>
      <c r="BX685" s="9" t="s">
        <v>322</v>
      </c>
      <c r="BY685" s="755">
        <v>98.4</v>
      </c>
      <c r="BZ685" s="9" t="s">
        <v>315</v>
      </c>
      <c r="CA685" s="755">
        <v>9.1</v>
      </c>
      <c r="CB685" s="9" t="s">
        <v>315</v>
      </c>
      <c r="CC685" s="755">
        <v>8.3000000000000007</v>
      </c>
      <c r="CD685" s="9" t="s">
        <v>315</v>
      </c>
      <c r="CE685" s="755">
        <v>63.9</v>
      </c>
      <c r="CF685" s="9" t="s">
        <v>323</v>
      </c>
      <c r="CG685" s="755">
        <v>48.5</v>
      </c>
      <c r="CH685" s="9" t="s">
        <v>323</v>
      </c>
      <c r="CI685" s="9"/>
      <c r="CJ685" s="9"/>
      <c r="CK685" s="9"/>
    </row>
    <row r="686" spans="1:89" s="98" customFormat="1" x14ac:dyDescent="0.25">
      <c r="A686" s="99">
        <v>10101560</v>
      </c>
      <c r="B686" s="99"/>
      <c r="C686" s="772">
        <v>1400</v>
      </c>
      <c r="D686" s="807">
        <v>0.05</v>
      </c>
      <c r="E686" s="772">
        <f t="shared" si="34"/>
        <v>1470</v>
      </c>
      <c r="F686" s="778">
        <v>1.1000000000000001</v>
      </c>
      <c r="G686" s="774">
        <f t="shared" si="35"/>
        <v>1617</v>
      </c>
      <c r="H686" s="776"/>
      <c r="I686" s="758"/>
      <c r="J686" s="776"/>
      <c r="K686" s="786"/>
      <c r="L686" s="9" t="s">
        <v>308</v>
      </c>
      <c r="M686" s="9" t="s">
        <v>2939</v>
      </c>
      <c r="N686" s="9" t="s">
        <v>309</v>
      </c>
      <c r="O686" s="9" t="s">
        <v>310</v>
      </c>
      <c r="P686" s="9" t="s">
        <v>624</v>
      </c>
      <c r="Q686" s="9" t="s">
        <v>874</v>
      </c>
      <c r="R686" s="9" t="s">
        <v>876</v>
      </c>
      <c r="S686" s="9" t="s">
        <v>1055</v>
      </c>
      <c r="T686" s="98" t="s">
        <v>242</v>
      </c>
      <c r="U686" s="99" t="s">
        <v>1061</v>
      </c>
      <c r="V686" s="99" t="s">
        <v>207</v>
      </c>
      <c r="W686" s="99" t="s">
        <v>1061</v>
      </c>
      <c r="X686" s="99" t="s">
        <v>207</v>
      </c>
      <c r="Y686" s="99" t="s">
        <v>1061</v>
      </c>
      <c r="Z686" s="99" t="s">
        <v>207</v>
      </c>
      <c r="AA686" s="631" t="s">
        <v>574</v>
      </c>
      <c r="AB686" s="99" t="s">
        <v>207</v>
      </c>
      <c r="AC686" s="9">
        <v>304</v>
      </c>
      <c r="AD686" s="9" t="s">
        <v>207</v>
      </c>
      <c r="AE686" s="9">
        <v>120</v>
      </c>
      <c r="AF686" s="9" t="s">
        <v>315</v>
      </c>
      <c r="AG686" s="14" t="s">
        <v>1062</v>
      </c>
      <c r="AH686" s="14" t="s">
        <v>207</v>
      </c>
      <c r="AI686" s="14" t="s">
        <v>1062</v>
      </c>
      <c r="AJ686" s="14" t="s">
        <v>207</v>
      </c>
      <c r="AK686" s="9">
        <v>2.5</v>
      </c>
      <c r="AL686" s="14" t="s">
        <v>207</v>
      </c>
      <c r="AM686" s="9">
        <v>2.5</v>
      </c>
      <c r="AN686" s="14" t="s">
        <v>207</v>
      </c>
      <c r="AO686" s="9">
        <v>0</v>
      </c>
      <c r="AP686" s="14" t="s">
        <v>207</v>
      </c>
      <c r="AQ686" s="9">
        <v>0</v>
      </c>
      <c r="AR686" s="14" t="s">
        <v>207</v>
      </c>
      <c r="AS686" s="9" t="s">
        <v>0</v>
      </c>
      <c r="AT686" s="9" t="s">
        <v>318</v>
      </c>
      <c r="AU686" s="9" t="s">
        <v>376</v>
      </c>
      <c r="AV686" s="9" t="s">
        <v>320</v>
      </c>
      <c r="AW686" s="9" t="s">
        <v>1089</v>
      </c>
      <c r="AX686" s="9">
        <v>9010600000</v>
      </c>
      <c r="AY686" s="99">
        <v>270</v>
      </c>
      <c r="AZ686" s="12" t="s">
        <v>207</v>
      </c>
      <c r="BA686" s="99">
        <v>23</v>
      </c>
      <c r="BB686" s="12" t="s">
        <v>207</v>
      </c>
      <c r="BC686" s="99">
        <v>21</v>
      </c>
      <c r="BD686" s="12" t="s">
        <v>207</v>
      </c>
      <c r="BE686" s="99">
        <v>32</v>
      </c>
      <c r="BF686" s="12" t="s">
        <v>321</v>
      </c>
      <c r="BG686" s="654">
        <v>31.841000000000001</v>
      </c>
      <c r="BH686" s="12" t="s">
        <v>321</v>
      </c>
      <c r="BI686" s="99">
        <v>24</v>
      </c>
      <c r="BJ686" s="12" t="s">
        <v>321</v>
      </c>
      <c r="BK686" s="754">
        <v>0</v>
      </c>
      <c r="BL686" s="12" t="s">
        <v>321</v>
      </c>
      <c r="BM686" s="754">
        <v>0.129</v>
      </c>
      <c r="BN686" s="12" t="s">
        <v>321</v>
      </c>
      <c r="BO686" s="754">
        <v>7.7119999999999997</v>
      </c>
      <c r="BP686" s="12" t="s">
        <v>321</v>
      </c>
      <c r="BQ686" s="754">
        <v>0</v>
      </c>
      <c r="BR686" s="12" t="s">
        <v>321</v>
      </c>
      <c r="BS686" s="654">
        <v>0</v>
      </c>
      <c r="BT686" s="12" t="s">
        <v>321</v>
      </c>
      <c r="BU686" s="654">
        <v>7.8410000000000002</v>
      </c>
      <c r="BV686" s="12" t="s">
        <v>321</v>
      </c>
      <c r="BW686" s="9">
        <v>0.13</v>
      </c>
      <c r="BX686" s="9" t="s">
        <v>322</v>
      </c>
      <c r="BY686" s="755">
        <v>106.3</v>
      </c>
      <c r="BZ686" s="9" t="s">
        <v>315</v>
      </c>
      <c r="CA686" s="755">
        <v>9.1</v>
      </c>
      <c r="CB686" s="9" t="s">
        <v>315</v>
      </c>
      <c r="CC686" s="755">
        <v>8.3000000000000007</v>
      </c>
      <c r="CD686" s="9" t="s">
        <v>315</v>
      </c>
      <c r="CE686" s="755">
        <v>68.3</v>
      </c>
      <c r="CF686" s="9" t="s">
        <v>323</v>
      </c>
      <c r="CG686" s="755">
        <v>52.9</v>
      </c>
      <c r="CH686" s="9" t="s">
        <v>323</v>
      </c>
      <c r="CI686" s="9"/>
      <c r="CJ686" s="9"/>
      <c r="CK686" s="9"/>
    </row>
    <row r="687" spans="1:89" s="98" customFormat="1" x14ac:dyDescent="0.25">
      <c r="A687" s="99">
        <v>10101561</v>
      </c>
      <c r="B687" s="99"/>
      <c r="C687" s="772">
        <v>1547</v>
      </c>
      <c r="D687" s="807">
        <v>0.05</v>
      </c>
      <c r="E687" s="772">
        <f t="shared" si="34"/>
        <v>1624</v>
      </c>
      <c r="F687" s="778">
        <v>1.1000000000000001</v>
      </c>
      <c r="G687" s="774">
        <f t="shared" si="35"/>
        <v>1786</v>
      </c>
      <c r="H687" s="776"/>
      <c r="I687" s="758"/>
      <c r="J687" s="776"/>
      <c r="K687" s="786"/>
      <c r="L687" s="9" t="s">
        <v>308</v>
      </c>
      <c r="M687" s="9" t="s">
        <v>2940</v>
      </c>
      <c r="N687" s="9" t="s">
        <v>309</v>
      </c>
      <c r="O687" s="9" t="s">
        <v>310</v>
      </c>
      <c r="P687" s="9" t="s">
        <v>624</v>
      </c>
      <c r="Q687" s="9" t="s">
        <v>874</v>
      </c>
      <c r="R687" s="9" t="s">
        <v>876</v>
      </c>
      <c r="S687" s="9" t="s">
        <v>1055</v>
      </c>
      <c r="T687" s="98" t="s">
        <v>242</v>
      </c>
      <c r="U687" s="99" t="s">
        <v>636</v>
      </c>
      <c r="V687" s="99" t="s">
        <v>207</v>
      </c>
      <c r="W687" s="99" t="s">
        <v>636</v>
      </c>
      <c r="X687" s="99" t="s">
        <v>207</v>
      </c>
      <c r="Y687" s="99" t="s">
        <v>636</v>
      </c>
      <c r="Z687" s="99" t="s">
        <v>207</v>
      </c>
      <c r="AA687" s="631" t="s">
        <v>575</v>
      </c>
      <c r="AB687" s="99" t="s">
        <v>207</v>
      </c>
      <c r="AC687" s="9">
        <v>325</v>
      </c>
      <c r="AD687" s="9" t="s">
        <v>207</v>
      </c>
      <c r="AE687" s="9">
        <v>128</v>
      </c>
      <c r="AF687" s="9" t="s">
        <v>315</v>
      </c>
      <c r="AG687" s="14" t="s">
        <v>1064</v>
      </c>
      <c r="AH687" s="14" t="s">
        <v>207</v>
      </c>
      <c r="AI687" s="14" t="s">
        <v>1064</v>
      </c>
      <c r="AJ687" s="14" t="s">
        <v>207</v>
      </c>
      <c r="AK687" s="9">
        <v>5</v>
      </c>
      <c r="AL687" s="14" t="s">
        <v>207</v>
      </c>
      <c r="AM687" s="9">
        <v>5</v>
      </c>
      <c r="AN687" s="14" t="s">
        <v>207</v>
      </c>
      <c r="AO687" s="9">
        <v>0</v>
      </c>
      <c r="AP687" s="14" t="s">
        <v>207</v>
      </c>
      <c r="AQ687" s="9">
        <v>0</v>
      </c>
      <c r="AR687" s="14" t="s">
        <v>207</v>
      </c>
      <c r="AS687" s="9" t="s">
        <v>0</v>
      </c>
      <c r="AT687" s="9" t="s">
        <v>318</v>
      </c>
      <c r="AU687" s="9" t="s">
        <v>376</v>
      </c>
      <c r="AV687" s="9" t="s">
        <v>320</v>
      </c>
      <c r="AW687" s="9" t="s">
        <v>1090</v>
      </c>
      <c r="AX687" s="9">
        <v>9010600000</v>
      </c>
      <c r="AY687" s="99">
        <v>290</v>
      </c>
      <c r="AZ687" s="12" t="s">
        <v>207</v>
      </c>
      <c r="BA687" s="99">
        <v>23</v>
      </c>
      <c r="BB687" s="12" t="s">
        <v>207</v>
      </c>
      <c r="BC687" s="99">
        <v>21</v>
      </c>
      <c r="BD687" s="12" t="s">
        <v>207</v>
      </c>
      <c r="BE687" s="99">
        <v>35</v>
      </c>
      <c r="BF687" s="12" t="s">
        <v>321</v>
      </c>
      <c r="BG687" s="654">
        <v>34.552999999999997</v>
      </c>
      <c r="BH687" s="12" t="s">
        <v>321</v>
      </c>
      <c r="BI687" s="99">
        <v>26</v>
      </c>
      <c r="BJ687" s="12" t="s">
        <v>321</v>
      </c>
      <c r="BK687" s="754">
        <v>0</v>
      </c>
      <c r="BL687" s="12" t="s">
        <v>321</v>
      </c>
      <c r="BM687" s="754">
        <v>0.129</v>
      </c>
      <c r="BN687" s="12" t="s">
        <v>321</v>
      </c>
      <c r="BO687" s="754">
        <v>8.4239999999999995</v>
      </c>
      <c r="BP687" s="12" t="s">
        <v>321</v>
      </c>
      <c r="BQ687" s="754">
        <v>0</v>
      </c>
      <c r="BR687" s="12" t="s">
        <v>321</v>
      </c>
      <c r="BS687" s="654">
        <v>0</v>
      </c>
      <c r="BT687" s="12" t="s">
        <v>321</v>
      </c>
      <c r="BU687" s="654">
        <v>8.5530000000000008</v>
      </c>
      <c r="BV687" s="12" t="s">
        <v>321</v>
      </c>
      <c r="BW687" s="9">
        <v>0.14000000000000001</v>
      </c>
      <c r="BX687" s="9" t="s">
        <v>322</v>
      </c>
      <c r="BY687" s="755">
        <v>114.2</v>
      </c>
      <c r="BZ687" s="9" t="s">
        <v>315</v>
      </c>
      <c r="CA687" s="755">
        <v>9.1</v>
      </c>
      <c r="CB687" s="9" t="s">
        <v>315</v>
      </c>
      <c r="CC687" s="755">
        <v>8.3000000000000007</v>
      </c>
      <c r="CD687" s="9" t="s">
        <v>315</v>
      </c>
      <c r="CE687" s="755">
        <v>72.8</v>
      </c>
      <c r="CF687" s="9" t="s">
        <v>323</v>
      </c>
      <c r="CG687" s="755">
        <v>57.3</v>
      </c>
      <c r="CH687" s="9" t="s">
        <v>323</v>
      </c>
      <c r="CI687" s="9"/>
      <c r="CJ687" s="9"/>
      <c r="CK687" s="9"/>
    </row>
    <row r="688" spans="1:89" s="98" customFormat="1" x14ac:dyDescent="0.25">
      <c r="A688" s="99">
        <v>10101562</v>
      </c>
      <c r="B688" s="99"/>
      <c r="C688" s="772">
        <v>1895</v>
      </c>
      <c r="D688" s="807">
        <v>0.05</v>
      </c>
      <c r="E688" s="772">
        <f t="shared" si="34"/>
        <v>1990</v>
      </c>
      <c r="F688" s="778">
        <v>1.1000000000000001</v>
      </c>
      <c r="G688" s="774">
        <f t="shared" si="35"/>
        <v>2189</v>
      </c>
      <c r="H688" s="776"/>
      <c r="I688" s="758"/>
      <c r="J688" s="776"/>
      <c r="K688" s="786"/>
      <c r="L688" s="9" t="s">
        <v>308</v>
      </c>
      <c r="M688" s="9" t="s">
        <v>2941</v>
      </c>
      <c r="N688" s="9" t="s">
        <v>309</v>
      </c>
      <c r="O688" s="9" t="s">
        <v>310</v>
      </c>
      <c r="P688" s="9" t="s">
        <v>624</v>
      </c>
      <c r="Q688" s="9" t="s">
        <v>874</v>
      </c>
      <c r="R688" s="9" t="s">
        <v>876</v>
      </c>
      <c r="S688" s="9" t="s">
        <v>1055</v>
      </c>
      <c r="T688" s="98" t="s">
        <v>242</v>
      </c>
      <c r="U688" s="99" t="s">
        <v>638</v>
      </c>
      <c r="V688" s="99" t="s">
        <v>207</v>
      </c>
      <c r="W688" s="99" t="s">
        <v>638</v>
      </c>
      <c r="X688" s="99" t="s">
        <v>207</v>
      </c>
      <c r="Y688" s="99" t="s">
        <v>638</v>
      </c>
      <c r="Z688" s="99" t="s">
        <v>207</v>
      </c>
      <c r="AA688" s="631" t="s">
        <v>577</v>
      </c>
      <c r="AB688" s="99" t="s">
        <v>207</v>
      </c>
      <c r="AC688" s="9">
        <v>382</v>
      </c>
      <c r="AD688" s="9" t="s">
        <v>207</v>
      </c>
      <c r="AE688" s="9">
        <v>150</v>
      </c>
      <c r="AF688" s="9" t="s">
        <v>315</v>
      </c>
      <c r="AG688" s="14" t="s">
        <v>1066</v>
      </c>
      <c r="AH688" s="14" t="s">
        <v>207</v>
      </c>
      <c r="AI688" s="14" t="s">
        <v>1066</v>
      </c>
      <c r="AJ688" s="14" t="s">
        <v>207</v>
      </c>
      <c r="AK688" s="9">
        <v>5</v>
      </c>
      <c r="AL688" s="14" t="s">
        <v>207</v>
      </c>
      <c r="AM688" s="9">
        <v>5</v>
      </c>
      <c r="AN688" s="14" t="s">
        <v>207</v>
      </c>
      <c r="AO688" s="9">
        <v>0</v>
      </c>
      <c r="AP688" s="14" t="s">
        <v>207</v>
      </c>
      <c r="AQ688" s="9">
        <v>0</v>
      </c>
      <c r="AR688" s="14" t="s">
        <v>207</v>
      </c>
      <c r="AS688" s="9" t="s">
        <v>0</v>
      </c>
      <c r="AT688" s="9" t="s">
        <v>318</v>
      </c>
      <c r="AU688" s="9" t="s">
        <v>376</v>
      </c>
      <c r="AV688" s="9" t="s">
        <v>320</v>
      </c>
      <c r="AW688" s="9" t="s">
        <v>1091</v>
      </c>
      <c r="AX688" s="9">
        <v>9010600000</v>
      </c>
      <c r="AY688" s="99">
        <v>330</v>
      </c>
      <c r="AZ688" s="12" t="s">
        <v>207</v>
      </c>
      <c r="BA688" s="99">
        <v>23</v>
      </c>
      <c r="BB688" s="12" t="s">
        <v>207</v>
      </c>
      <c r="BC688" s="99">
        <v>21</v>
      </c>
      <c r="BD688" s="12" t="s">
        <v>207</v>
      </c>
      <c r="BE688" s="99">
        <v>41</v>
      </c>
      <c r="BF688" s="12" t="s">
        <v>321</v>
      </c>
      <c r="BG688" s="654">
        <v>40.875999999999998</v>
      </c>
      <c r="BH688" s="12" t="s">
        <v>321</v>
      </c>
      <c r="BI688" s="99">
        <v>31</v>
      </c>
      <c r="BJ688" s="12" t="s">
        <v>321</v>
      </c>
      <c r="BK688" s="754">
        <v>0</v>
      </c>
      <c r="BL688" s="12" t="s">
        <v>321</v>
      </c>
      <c r="BM688" s="754">
        <v>0.14799999999999999</v>
      </c>
      <c r="BN688" s="12" t="s">
        <v>321</v>
      </c>
      <c r="BO688" s="754">
        <v>9.7279999999999998</v>
      </c>
      <c r="BP688" s="12" t="s">
        <v>321</v>
      </c>
      <c r="BQ688" s="754">
        <v>0</v>
      </c>
      <c r="BR688" s="12" t="s">
        <v>321</v>
      </c>
      <c r="BS688" s="654">
        <v>0</v>
      </c>
      <c r="BT688" s="12" t="s">
        <v>321</v>
      </c>
      <c r="BU688" s="654">
        <v>9.8759999999999994</v>
      </c>
      <c r="BV688" s="12" t="s">
        <v>321</v>
      </c>
      <c r="BW688" s="9">
        <v>0.16</v>
      </c>
      <c r="BX688" s="9" t="s">
        <v>322</v>
      </c>
      <c r="BY688" s="755">
        <v>129.9</v>
      </c>
      <c r="BZ688" s="9" t="s">
        <v>315</v>
      </c>
      <c r="CA688" s="755">
        <v>9.1</v>
      </c>
      <c r="CB688" s="9" t="s">
        <v>315</v>
      </c>
      <c r="CC688" s="755">
        <v>8.3000000000000007</v>
      </c>
      <c r="CD688" s="9" t="s">
        <v>315</v>
      </c>
      <c r="CE688" s="755">
        <v>83.8</v>
      </c>
      <c r="CF688" s="9" t="s">
        <v>323</v>
      </c>
      <c r="CG688" s="755">
        <v>68.3</v>
      </c>
      <c r="CH688" s="9" t="s">
        <v>323</v>
      </c>
      <c r="CI688" s="9"/>
      <c r="CJ688" s="9"/>
      <c r="CK688" s="9"/>
    </row>
    <row r="689" spans="1:89" s="98" customFormat="1" x14ac:dyDescent="0.25">
      <c r="A689" s="99">
        <v>10101563</v>
      </c>
      <c r="B689" s="99"/>
      <c r="C689" s="772">
        <v>2096</v>
      </c>
      <c r="D689" s="807">
        <v>0.05</v>
      </c>
      <c r="E689" s="772">
        <f t="shared" si="34"/>
        <v>2201</v>
      </c>
      <c r="F689" s="778">
        <v>1.1000000000000001</v>
      </c>
      <c r="G689" s="774">
        <f t="shared" si="35"/>
        <v>2421</v>
      </c>
      <c r="H689" s="776"/>
      <c r="I689" s="758"/>
      <c r="J689" s="776"/>
      <c r="K689" s="786"/>
      <c r="L689" s="9" t="s">
        <v>308</v>
      </c>
      <c r="M689" s="9" t="s">
        <v>2942</v>
      </c>
      <c r="N689" s="9" t="s">
        <v>309</v>
      </c>
      <c r="O689" s="9" t="s">
        <v>310</v>
      </c>
      <c r="P689" s="9" t="s">
        <v>624</v>
      </c>
      <c r="Q689" s="9" t="s">
        <v>874</v>
      </c>
      <c r="R689" s="9" t="s">
        <v>876</v>
      </c>
      <c r="S689" s="9" t="s">
        <v>1055</v>
      </c>
      <c r="T689" s="98" t="s">
        <v>242</v>
      </c>
      <c r="U689" s="99" t="s">
        <v>640</v>
      </c>
      <c r="V689" s="99" t="s">
        <v>207</v>
      </c>
      <c r="W689" s="99" t="s">
        <v>640</v>
      </c>
      <c r="X689" s="99" t="s">
        <v>207</v>
      </c>
      <c r="Y689" s="99" t="s">
        <v>640</v>
      </c>
      <c r="Z689" s="99" t="s">
        <v>207</v>
      </c>
      <c r="AA689" s="631" t="s">
        <v>578</v>
      </c>
      <c r="AB689" s="99" t="s">
        <v>207</v>
      </c>
      <c r="AC689" s="9">
        <v>410</v>
      </c>
      <c r="AD689" s="9" t="s">
        <v>207</v>
      </c>
      <c r="AE689" s="9">
        <v>161</v>
      </c>
      <c r="AF689" s="9" t="s">
        <v>315</v>
      </c>
      <c r="AG689" s="14" t="s">
        <v>1068</v>
      </c>
      <c r="AH689" s="14" t="s">
        <v>207</v>
      </c>
      <c r="AI689" s="14" t="s">
        <v>1068</v>
      </c>
      <c r="AJ689" s="14" t="s">
        <v>207</v>
      </c>
      <c r="AK689" s="9">
        <v>5</v>
      </c>
      <c r="AL689" s="14" t="s">
        <v>207</v>
      </c>
      <c r="AM689" s="9">
        <v>5</v>
      </c>
      <c r="AN689" s="14" t="s">
        <v>207</v>
      </c>
      <c r="AO689" s="9">
        <v>0</v>
      </c>
      <c r="AP689" s="14" t="s">
        <v>207</v>
      </c>
      <c r="AQ689" s="9">
        <v>0</v>
      </c>
      <c r="AR689" s="14" t="s">
        <v>207</v>
      </c>
      <c r="AS689" s="9" t="s">
        <v>0</v>
      </c>
      <c r="AT689" s="9" t="s">
        <v>318</v>
      </c>
      <c r="AU689" s="9" t="s">
        <v>376</v>
      </c>
      <c r="AV689" s="9" t="s">
        <v>320</v>
      </c>
      <c r="AW689" s="9" t="s">
        <v>1092</v>
      </c>
      <c r="AX689" s="9">
        <v>9010600000</v>
      </c>
      <c r="AY689" s="99">
        <v>350</v>
      </c>
      <c r="AZ689" s="12" t="s">
        <v>207</v>
      </c>
      <c r="BA689" s="99">
        <v>23</v>
      </c>
      <c r="BB689" s="12" t="s">
        <v>207</v>
      </c>
      <c r="BC689" s="99">
        <v>21</v>
      </c>
      <c r="BD689" s="12" t="s">
        <v>207</v>
      </c>
      <c r="BE689" s="99">
        <v>42</v>
      </c>
      <c r="BF689" s="12" t="s">
        <v>321</v>
      </c>
      <c r="BG689" s="654">
        <v>41.667999999999999</v>
      </c>
      <c r="BH689" s="12" t="s">
        <v>321</v>
      </c>
      <c r="BI689" s="99">
        <v>33</v>
      </c>
      <c r="BJ689" s="12" t="s">
        <v>321</v>
      </c>
      <c r="BK689" s="754">
        <v>0</v>
      </c>
      <c r="BL689" s="12" t="s">
        <v>321</v>
      </c>
      <c r="BM689" s="754">
        <v>0.14799999999999999</v>
      </c>
      <c r="BN689" s="12" t="s">
        <v>321</v>
      </c>
      <c r="BO689" s="754">
        <v>8.52</v>
      </c>
      <c r="BP689" s="12" t="s">
        <v>321</v>
      </c>
      <c r="BQ689" s="754">
        <v>0</v>
      </c>
      <c r="BR689" s="12" t="s">
        <v>321</v>
      </c>
      <c r="BS689" s="654">
        <v>0</v>
      </c>
      <c r="BT689" s="12" t="s">
        <v>321</v>
      </c>
      <c r="BU689" s="654">
        <v>8.6679999999999993</v>
      </c>
      <c r="BV689" s="12" t="s">
        <v>321</v>
      </c>
      <c r="BW689" s="9">
        <v>0.17</v>
      </c>
      <c r="BX689" s="9" t="s">
        <v>322</v>
      </c>
      <c r="BY689" s="755">
        <v>137.80000000000001</v>
      </c>
      <c r="BZ689" s="9" t="s">
        <v>315</v>
      </c>
      <c r="CA689" s="755">
        <v>9.1</v>
      </c>
      <c r="CB689" s="9" t="s">
        <v>315</v>
      </c>
      <c r="CC689" s="755">
        <v>8.3000000000000007</v>
      </c>
      <c r="CD689" s="9" t="s">
        <v>315</v>
      </c>
      <c r="CE689" s="755">
        <v>90.4</v>
      </c>
      <c r="CF689" s="9" t="s">
        <v>323</v>
      </c>
      <c r="CG689" s="755">
        <v>72.8</v>
      </c>
      <c r="CH689" s="9" t="s">
        <v>323</v>
      </c>
      <c r="CI689" s="9"/>
      <c r="CJ689" s="9"/>
      <c r="CK689" s="9"/>
    </row>
    <row r="690" spans="1:89" s="98" customFormat="1" x14ac:dyDescent="0.25">
      <c r="A690" s="99">
        <v>10101564</v>
      </c>
      <c r="B690" s="99"/>
      <c r="C690" s="772">
        <v>2313</v>
      </c>
      <c r="D690" s="807">
        <v>0.05</v>
      </c>
      <c r="E690" s="772">
        <f t="shared" si="34"/>
        <v>2429</v>
      </c>
      <c r="F690" s="778">
        <v>1.1000000000000001</v>
      </c>
      <c r="G690" s="774">
        <f t="shared" si="35"/>
        <v>2672</v>
      </c>
      <c r="H690" s="776"/>
      <c r="I690" s="758"/>
      <c r="J690" s="776"/>
      <c r="K690" s="786"/>
      <c r="L690" s="9" t="s">
        <v>308</v>
      </c>
      <c r="M690" s="9" t="s">
        <v>2943</v>
      </c>
      <c r="N690" s="9" t="s">
        <v>309</v>
      </c>
      <c r="O690" s="9" t="s">
        <v>310</v>
      </c>
      <c r="P690" s="9" t="s">
        <v>624</v>
      </c>
      <c r="Q690" s="9" t="s">
        <v>874</v>
      </c>
      <c r="R690" s="9" t="s">
        <v>876</v>
      </c>
      <c r="S690" s="9" t="s">
        <v>1055</v>
      </c>
      <c r="T690" s="98" t="s">
        <v>242</v>
      </c>
      <c r="U690" s="99" t="s">
        <v>642</v>
      </c>
      <c r="V690" s="99" t="s">
        <v>207</v>
      </c>
      <c r="W690" s="99" t="s">
        <v>642</v>
      </c>
      <c r="X690" s="99" t="s">
        <v>207</v>
      </c>
      <c r="Y690" s="99" t="s">
        <v>642</v>
      </c>
      <c r="Z690" s="99" t="s">
        <v>207</v>
      </c>
      <c r="AA690" s="631" t="s">
        <v>579</v>
      </c>
      <c r="AB690" s="99" t="s">
        <v>207</v>
      </c>
      <c r="AC690" s="9">
        <v>438</v>
      </c>
      <c r="AD690" s="9" t="s">
        <v>207</v>
      </c>
      <c r="AE690" s="9">
        <v>172</v>
      </c>
      <c r="AF690" s="9" t="s">
        <v>315</v>
      </c>
      <c r="AG690" s="14" t="s">
        <v>1070</v>
      </c>
      <c r="AH690" s="14" t="s">
        <v>207</v>
      </c>
      <c r="AI690" s="14" t="s">
        <v>1070</v>
      </c>
      <c r="AJ690" s="14" t="s">
        <v>207</v>
      </c>
      <c r="AK690" s="9">
        <v>5</v>
      </c>
      <c r="AL690" s="14" t="s">
        <v>207</v>
      </c>
      <c r="AM690" s="9">
        <v>5</v>
      </c>
      <c r="AN690" s="14" t="s">
        <v>207</v>
      </c>
      <c r="AO690" s="9">
        <v>0</v>
      </c>
      <c r="AP690" s="14" t="s">
        <v>207</v>
      </c>
      <c r="AQ690" s="9">
        <v>0</v>
      </c>
      <c r="AR690" s="14" t="s">
        <v>207</v>
      </c>
      <c r="AS690" s="9" t="s">
        <v>0</v>
      </c>
      <c r="AT690" s="9" t="s">
        <v>318</v>
      </c>
      <c r="AU690" s="9" t="s">
        <v>376</v>
      </c>
      <c r="AV690" s="9" t="s">
        <v>320</v>
      </c>
      <c r="AW690" s="9" t="s">
        <v>1093</v>
      </c>
      <c r="AX690" s="9">
        <v>9010600000</v>
      </c>
      <c r="AY690" s="99">
        <v>370</v>
      </c>
      <c r="AZ690" s="12" t="s">
        <v>207</v>
      </c>
      <c r="BA690" s="99">
        <v>23</v>
      </c>
      <c r="BB690" s="12" t="s">
        <v>207</v>
      </c>
      <c r="BC690" s="99">
        <v>21</v>
      </c>
      <c r="BD690" s="12" t="s">
        <v>207</v>
      </c>
      <c r="BE690" s="99">
        <v>45</v>
      </c>
      <c r="BF690" s="12" t="s">
        <v>321</v>
      </c>
      <c r="BG690" s="654">
        <v>44.399000000000001</v>
      </c>
      <c r="BH690" s="12" t="s">
        <v>321</v>
      </c>
      <c r="BI690" s="99">
        <v>35</v>
      </c>
      <c r="BJ690" s="12" t="s">
        <v>321</v>
      </c>
      <c r="BK690" s="754">
        <v>0</v>
      </c>
      <c r="BL690" s="12" t="s">
        <v>321</v>
      </c>
      <c r="BM690" s="754">
        <v>0.16700000000000001</v>
      </c>
      <c r="BN690" s="12" t="s">
        <v>321</v>
      </c>
      <c r="BO690" s="754">
        <v>9.2319999999999993</v>
      </c>
      <c r="BP690" s="12" t="s">
        <v>321</v>
      </c>
      <c r="BQ690" s="754">
        <v>0</v>
      </c>
      <c r="BR690" s="12" t="s">
        <v>321</v>
      </c>
      <c r="BS690" s="654">
        <v>0</v>
      </c>
      <c r="BT690" s="12" t="s">
        <v>321</v>
      </c>
      <c r="BU690" s="654">
        <v>9.3989999999999991</v>
      </c>
      <c r="BV690" s="12" t="s">
        <v>321</v>
      </c>
      <c r="BW690" s="9">
        <v>0.18</v>
      </c>
      <c r="BX690" s="9" t="s">
        <v>322</v>
      </c>
      <c r="BY690" s="755">
        <v>145.69999999999999</v>
      </c>
      <c r="BZ690" s="9" t="s">
        <v>315</v>
      </c>
      <c r="CA690" s="755">
        <v>9.1</v>
      </c>
      <c r="CB690" s="9" t="s">
        <v>315</v>
      </c>
      <c r="CC690" s="755">
        <v>8.3000000000000007</v>
      </c>
      <c r="CD690" s="9" t="s">
        <v>315</v>
      </c>
      <c r="CE690" s="755">
        <v>97</v>
      </c>
      <c r="CF690" s="9" t="s">
        <v>323</v>
      </c>
      <c r="CG690" s="755">
        <v>77.2</v>
      </c>
      <c r="CH690" s="9" t="s">
        <v>323</v>
      </c>
      <c r="CI690" s="9"/>
      <c r="CJ690" s="9"/>
      <c r="CK690" s="9"/>
    </row>
    <row r="691" spans="1:89" s="98" customFormat="1" x14ac:dyDescent="0.25">
      <c r="A691" s="99">
        <v>10101565</v>
      </c>
      <c r="B691" s="99"/>
      <c r="C691" s="772">
        <v>2549</v>
      </c>
      <c r="D691" s="807">
        <v>0.05</v>
      </c>
      <c r="E691" s="772">
        <f t="shared" si="34"/>
        <v>2676</v>
      </c>
      <c r="F691" s="778">
        <v>1.1000000000000001</v>
      </c>
      <c r="G691" s="774">
        <f t="shared" si="35"/>
        <v>2944</v>
      </c>
      <c r="H691" s="776"/>
      <c r="I691" s="758"/>
      <c r="J691" s="776"/>
      <c r="K691" s="786"/>
      <c r="L691" s="9" t="s">
        <v>308</v>
      </c>
      <c r="M691" s="9" t="s">
        <v>2944</v>
      </c>
      <c r="N691" s="9" t="s">
        <v>309</v>
      </c>
      <c r="O691" s="9" t="s">
        <v>310</v>
      </c>
      <c r="P691" s="9" t="s">
        <v>624</v>
      </c>
      <c r="Q691" s="9" t="s">
        <v>874</v>
      </c>
      <c r="R691" s="9" t="s">
        <v>876</v>
      </c>
      <c r="S691" s="9" t="s">
        <v>1055</v>
      </c>
      <c r="T691" s="98" t="s">
        <v>242</v>
      </c>
      <c r="U691" s="99" t="s">
        <v>644</v>
      </c>
      <c r="V691" s="99" t="s">
        <v>207</v>
      </c>
      <c r="W691" s="99" t="s">
        <v>644</v>
      </c>
      <c r="X691" s="99" t="s">
        <v>207</v>
      </c>
      <c r="Y691" s="99" t="s">
        <v>644</v>
      </c>
      <c r="Z691" s="99" t="s">
        <v>207</v>
      </c>
      <c r="AA691" s="631" t="s">
        <v>580</v>
      </c>
      <c r="AB691" s="99" t="s">
        <v>207</v>
      </c>
      <c r="AC691" s="9">
        <v>467</v>
      </c>
      <c r="AD691" s="9" t="s">
        <v>207</v>
      </c>
      <c r="AE691" s="9">
        <v>184</v>
      </c>
      <c r="AF691" s="9" t="s">
        <v>315</v>
      </c>
      <c r="AG691" s="14" t="s">
        <v>1072</v>
      </c>
      <c r="AH691" s="14" t="s">
        <v>207</v>
      </c>
      <c r="AI691" s="14" t="s">
        <v>1072</v>
      </c>
      <c r="AJ691" s="14" t="s">
        <v>207</v>
      </c>
      <c r="AK691" s="9">
        <v>5</v>
      </c>
      <c r="AL691" s="14" t="s">
        <v>207</v>
      </c>
      <c r="AM691" s="9">
        <v>5</v>
      </c>
      <c r="AN691" s="14" t="s">
        <v>207</v>
      </c>
      <c r="AO691" s="9">
        <v>0</v>
      </c>
      <c r="AP691" s="14" t="s">
        <v>207</v>
      </c>
      <c r="AQ691" s="9">
        <v>0</v>
      </c>
      <c r="AR691" s="14" t="s">
        <v>207</v>
      </c>
      <c r="AS691" s="9" t="s">
        <v>0</v>
      </c>
      <c r="AT691" s="9" t="s">
        <v>318</v>
      </c>
      <c r="AU691" s="9" t="s">
        <v>376</v>
      </c>
      <c r="AV691" s="9" t="s">
        <v>320</v>
      </c>
      <c r="AW691" s="9" t="s">
        <v>1094</v>
      </c>
      <c r="AX691" s="9">
        <v>9010600000</v>
      </c>
      <c r="AY691" s="99">
        <v>390</v>
      </c>
      <c r="AZ691" s="12" t="s">
        <v>207</v>
      </c>
      <c r="BA691" s="99">
        <v>23</v>
      </c>
      <c r="BB691" s="12" t="s">
        <v>207</v>
      </c>
      <c r="BC691" s="99">
        <v>21</v>
      </c>
      <c r="BD691" s="12" t="s">
        <v>207</v>
      </c>
      <c r="BE691" s="99">
        <v>48</v>
      </c>
      <c r="BF691" s="12" t="s">
        <v>321</v>
      </c>
      <c r="BG691" s="654">
        <v>47.631</v>
      </c>
      <c r="BH691" s="12" t="s">
        <v>321</v>
      </c>
      <c r="BI691" s="99">
        <v>38</v>
      </c>
      <c r="BJ691" s="12" t="s">
        <v>321</v>
      </c>
      <c r="BK691" s="754">
        <v>0</v>
      </c>
      <c r="BL691" s="12" t="s">
        <v>321</v>
      </c>
      <c r="BM691" s="754">
        <v>0.16700000000000001</v>
      </c>
      <c r="BN691" s="12" t="s">
        <v>321</v>
      </c>
      <c r="BO691" s="754">
        <v>9.4629999999999992</v>
      </c>
      <c r="BP691" s="12" t="s">
        <v>321</v>
      </c>
      <c r="BQ691" s="754">
        <v>0</v>
      </c>
      <c r="BR691" s="12" t="s">
        <v>321</v>
      </c>
      <c r="BS691" s="654">
        <v>0</v>
      </c>
      <c r="BT691" s="12" t="s">
        <v>321</v>
      </c>
      <c r="BU691" s="654">
        <v>9.6310000000000002</v>
      </c>
      <c r="BV691" s="12" t="s">
        <v>321</v>
      </c>
      <c r="BW691" s="9">
        <v>0.19</v>
      </c>
      <c r="BX691" s="9" t="s">
        <v>322</v>
      </c>
      <c r="BY691" s="755">
        <v>153.5</v>
      </c>
      <c r="BZ691" s="9" t="s">
        <v>315</v>
      </c>
      <c r="CA691" s="755">
        <v>9.1</v>
      </c>
      <c r="CB691" s="9" t="s">
        <v>315</v>
      </c>
      <c r="CC691" s="755">
        <v>8.3000000000000007</v>
      </c>
      <c r="CD691" s="9" t="s">
        <v>315</v>
      </c>
      <c r="CE691" s="755">
        <v>101.4</v>
      </c>
      <c r="CF691" s="9" t="s">
        <v>323</v>
      </c>
      <c r="CG691" s="755">
        <v>83.8</v>
      </c>
      <c r="CH691" s="9" t="s">
        <v>323</v>
      </c>
      <c r="CI691" s="9"/>
      <c r="CJ691" s="9"/>
      <c r="CK691" s="9"/>
    </row>
    <row r="692" spans="1:89" s="98" customFormat="1" x14ac:dyDescent="0.25">
      <c r="A692" s="99">
        <v>10141559</v>
      </c>
      <c r="B692" s="99"/>
      <c r="C692" s="772">
        <v>1269</v>
      </c>
      <c r="D692" s="807">
        <v>0.05</v>
      </c>
      <c r="E692" s="772">
        <f t="shared" si="34"/>
        <v>1332</v>
      </c>
      <c r="F692" s="778">
        <v>1.1000000000000001</v>
      </c>
      <c r="G692" s="774">
        <f t="shared" si="35"/>
        <v>1465</v>
      </c>
      <c r="H692" s="776"/>
      <c r="I692" s="758"/>
      <c r="J692" s="776"/>
      <c r="K692" s="786"/>
      <c r="L692" s="9" t="s">
        <v>308</v>
      </c>
      <c r="M692" s="9" t="s">
        <v>1095</v>
      </c>
      <c r="N692" s="9" t="s">
        <v>309</v>
      </c>
      <c r="O692" s="9" t="s">
        <v>310</v>
      </c>
      <c r="P692" s="9" t="s">
        <v>624</v>
      </c>
      <c r="Q692" s="9" t="s">
        <v>874</v>
      </c>
      <c r="R692" s="9" t="s">
        <v>876</v>
      </c>
      <c r="S692" s="9" t="s">
        <v>1055</v>
      </c>
      <c r="T692" s="98" t="s">
        <v>242</v>
      </c>
      <c r="U692" s="99" t="s">
        <v>1058</v>
      </c>
      <c r="V692" s="99" t="s">
        <v>207</v>
      </c>
      <c r="W692" s="99" t="s">
        <v>1058</v>
      </c>
      <c r="X692" s="99" t="s">
        <v>207</v>
      </c>
      <c r="Y692" s="99">
        <v>200</v>
      </c>
      <c r="Z692" s="99" t="s">
        <v>207</v>
      </c>
      <c r="AA692" s="631" t="s">
        <v>202</v>
      </c>
      <c r="AB692" s="99" t="s">
        <v>207</v>
      </c>
      <c r="AC692" s="9">
        <v>276</v>
      </c>
      <c r="AD692" s="9" t="s">
        <v>207</v>
      </c>
      <c r="AE692" s="9">
        <v>109</v>
      </c>
      <c r="AF692" s="9" t="s">
        <v>315</v>
      </c>
      <c r="AG692" s="14" t="s">
        <v>1059</v>
      </c>
      <c r="AH692" s="14" t="s">
        <v>207</v>
      </c>
      <c r="AI692" s="14" t="s">
        <v>1059</v>
      </c>
      <c r="AJ692" s="14" t="s">
        <v>207</v>
      </c>
      <c r="AK692" s="9">
        <v>2.5</v>
      </c>
      <c r="AL692" s="14" t="s">
        <v>207</v>
      </c>
      <c r="AM692" s="9">
        <v>2.5</v>
      </c>
      <c r="AN692" s="14" t="s">
        <v>207</v>
      </c>
      <c r="AO692" s="9">
        <v>2.5</v>
      </c>
      <c r="AP692" s="14" t="s">
        <v>207</v>
      </c>
      <c r="AQ692" s="9">
        <v>2.5</v>
      </c>
      <c r="AR692" s="14" t="s">
        <v>207</v>
      </c>
      <c r="AS692" s="9" t="s">
        <v>0</v>
      </c>
      <c r="AT692" s="9" t="s">
        <v>318</v>
      </c>
      <c r="AU692" s="9" t="s">
        <v>376</v>
      </c>
      <c r="AV692" s="9" t="s">
        <v>320</v>
      </c>
      <c r="AW692" s="9" t="s">
        <v>1096</v>
      </c>
      <c r="AX692" s="9">
        <v>9010600000</v>
      </c>
      <c r="AY692" s="99">
        <v>250</v>
      </c>
      <c r="AZ692" s="12" t="s">
        <v>207</v>
      </c>
      <c r="BA692" s="99">
        <v>23</v>
      </c>
      <c r="BB692" s="12" t="s">
        <v>207</v>
      </c>
      <c r="BC692" s="99">
        <v>21</v>
      </c>
      <c r="BD692" s="12" t="s">
        <v>207</v>
      </c>
      <c r="BE692" s="99">
        <v>29</v>
      </c>
      <c r="BF692" s="12" t="s">
        <v>321</v>
      </c>
      <c r="BG692" s="654">
        <v>28.369</v>
      </c>
      <c r="BH692" s="12" t="s">
        <v>321</v>
      </c>
      <c r="BI692" s="99">
        <v>22</v>
      </c>
      <c r="BJ692" s="12" t="s">
        <v>321</v>
      </c>
      <c r="BK692" s="754">
        <v>0</v>
      </c>
      <c r="BL692" s="12" t="s">
        <v>321</v>
      </c>
      <c r="BM692" s="754">
        <v>0.129</v>
      </c>
      <c r="BN692" s="12" t="s">
        <v>321</v>
      </c>
      <c r="BO692" s="754">
        <v>6.24</v>
      </c>
      <c r="BP692" s="12" t="s">
        <v>321</v>
      </c>
      <c r="BQ692" s="754">
        <v>0</v>
      </c>
      <c r="BR692" s="12" t="s">
        <v>321</v>
      </c>
      <c r="BS692" s="654">
        <v>0</v>
      </c>
      <c r="BT692" s="12" t="s">
        <v>321</v>
      </c>
      <c r="BU692" s="654">
        <v>6.3689999999999998</v>
      </c>
      <c r="BV692" s="12" t="s">
        <v>321</v>
      </c>
      <c r="BW692" s="9">
        <v>0.14000000000000001</v>
      </c>
      <c r="BX692" s="9" t="s">
        <v>322</v>
      </c>
      <c r="BY692" s="755">
        <v>98.4</v>
      </c>
      <c r="BZ692" s="9" t="s">
        <v>315</v>
      </c>
      <c r="CA692" s="755">
        <v>9.1</v>
      </c>
      <c r="CB692" s="9" t="s">
        <v>315</v>
      </c>
      <c r="CC692" s="755">
        <v>8.3000000000000007</v>
      </c>
      <c r="CD692" s="9" t="s">
        <v>315</v>
      </c>
      <c r="CE692" s="755">
        <v>63.9</v>
      </c>
      <c r="CF692" s="9" t="s">
        <v>323</v>
      </c>
      <c r="CG692" s="755">
        <v>48.5</v>
      </c>
      <c r="CH692" s="9" t="s">
        <v>323</v>
      </c>
      <c r="CI692" s="9"/>
      <c r="CJ692" s="9"/>
      <c r="CK692" s="9"/>
    </row>
    <row r="693" spans="1:89" s="98" customFormat="1" x14ac:dyDescent="0.25">
      <c r="A693" s="99">
        <v>10141560</v>
      </c>
      <c r="B693" s="99"/>
      <c r="C693" s="772">
        <v>1400</v>
      </c>
      <c r="D693" s="807">
        <v>0.05</v>
      </c>
      <c r="E693" s="772">
        <f t="shared" si="34"/>
        <v>1470</v>
      </c>
      <c r="F693" s="778">
        <v>1.1000000000000001</v>
      </c>
      <c r="G693" s="774">
        <f t="shared" si="35"/>
        <v>1617</v>
      </c>
      <c r="H693" s="776"/>
      <c r="I693" s="758"/>
      <c r="J693" s="776"/>
      <c r="K693" s="786"/>
      <c r="L693" s="9" t="s">
        <v>308</v>
      </c>
      <c r="M693" s="9" t="s">
        <v>1097</v>
      </c>
      <c r="N693" s="9" t="s">
        <v>309</v>
      </c>
      <c r="O693" s="9" t="s">
        <v>310</v>
      </c>
      <c r="P693" s="9" t="s">
        <v>624</v>
      </c>
      <c r="Q693" s="9" t="s">
        <v>874</v>
      </c>
      <c r="R693" s="9" t="s">
        <v>876</v>
      </c>
      <c r="S693" s="9" t="s">
        <v>1055</v>
      </c>
      <c r="T693" s="98" t="s">
        <v>242</v>
      </c>
      <c r="U693" s="99" t="s">
        <v>1061</v>
      </c>
      <c r="V693" s="99" t="s">
        <v>207</v>
      </c>
      <c r="W693" s="99" t="s">
        <v>1061</v>
      </c>
      <c r="X693" s="99" t="s">
        <v>207</v>
      </c>
      <c r="Y693" s="631" t="s">
        <v>574</v>
      </c>
      <c r="Z693" s="99" t="s">
        <v>207</v>
      </c>
      <c r="AA693" s="631" t="s">
        <v>574</v>
      </c>
      <c r="AB693" s="99" t="s">
        <v>207</v>
      </c>
      <c r="AC693" s="9">
        <v>304</v>
      </c>
      <c r="AD693" s="9" t="s">
        <v>207</v>
      </c>
      <c r="AE693" s="9">
        <v>120</v>
      </c>
      <c r="AF693" s="9" t="s">
        <v>315</v>
      </c>
      <c r="AG693" s="14" t="s">
        <v>1062</v>
      </c>
      <c r="AH693" s="14" t="s">
        <v>207</v>
      </c>
      <c r="AI693" s="14" t="s">
        <v>1062</v>
      </c>
      <c r="AJ693" s="14" t="s">
        <v>207</v>
      </c>
      <c r="AK693" s="9">
        <v>2.5</v>
      </c>
      <c r="AL693" s="14" t="s">
        <v>207</v>
      </c>
      <c r="AM693" s="9">
        <v>2.5</v>
      </c>
      <c r="AN693" s="14" t="s">
        <v>207</v>
      </c>
      <c r="AO693" s="9">
        <v>2.5</v>
      </c>
      <c r="AP693" s="14" t="s">
        <v>207</v>
      </c>
      <c r="AQ693" s="9">
        <v>2.5</v>
      </c>
      <c r="AR693" s="14" t="s">
        <v>207</v>
      </c>
      <c r="AS693" s="9" t="s">
        <v>0</v>
      </c>
      <c r="AT693" s="9" t="s">
        <v>318</v>
      </c>
      <c r="AU693" s="9" t="s">
        <v>376</v>
      </c>
      <c r="AV693" s="9" t="s">
        <v>320</v>
      </c>
      <c r="AW693" s="9" t="s">
        <v>1098</v>
      </c>
      <c r="AX693" s="9">
        <v>9010600000</v>
      </c>
      <c r="AY693" s="99">
        <v>270</v>
      </c>
      <c r="AZ693" s="12" t="s">
        <v>207</v>
      </c>
      <c r="BA693" s="99">
        <v>23</v>
      </c>
      <c r="BB693" s="12" t="s">
        <v>207</v>
      </c>
      <c r="BC693" s="99">
        <v>21</v>
      </c>
      <c r="BD693" s="12" t="s">
        <v>207</v>
      </c>
      <c r="BE693" s="99">
        <v>32</v>
      </c>
      <c r="BF693" s="12" t="s">
        <v>321</v>
      </c>
      <c r="BG693" s="654">
        <v>31.841000000000001</v>
      </c>
      <c r="BH693" s="12" t="s">
        <v>321</v>
      </c>
      <c r="BI693" s="99">
        <v>24</v>
      </c>
      <c r="BJ693" s="12" t="s">
        <v>321</v>
      </c>
      <c r="BK693" s="754">
        <v>0</v>
      </c>
      <c r="BL693" s="12" t="s">
        <v>321</v>
      </c>
      <c r="BM693" s="754">
        <v>0.129</v>
      </c>
      <c r="BN693" s="12" t="s">
        <v>321</v>
      </c>
      <c r="BO693" s="754">
        <v>7.7119999999999997</v>
      </c>
      <c r="BP693" s="12" t="s">
        <v>321</v>
      </c>
      <c r="BQ693" s="754">
        <v>0</v>
      </c>
      <c r="BR693" s="12" t="s">
        <v>321</v>
      </c>
      <c r="BS693" s="654">
        <v>0</v>
      </c>
      <c r="BT693" s="12" t="s">
        <v>321</v>
      </c>
      <c r="BU693" s="654">
        <v>7.8410000000000002</v>
      </c>
      <c r="BV693" s="12" t="s">
        <v>321</v>
      </c>
      <c r="BW693" s="9">
        <v>0.14000000000000001</v>
      </c>
      <c r="BX693" s="9" t="s">
        <v>322</v>
      </c>
      <c r="BY693" s="755">
        <v>106.3</v>
      </c>
      <c r="BZ693" s="9" t="s">
        <v>315</v>
      </c>
      <c r="CA693" s="755">
        <v>9.1</v>
      </c>
      <c r="CB693" s="9" t="s">
        <v>315</v>
      </c>
      <c r="CC693" s="755">
        <v>8.3000000000000007</v>
      </c>
      <c r="CD693" s="9" t="s">
        <v>315</v>
      </c>
      <c r="CE693" s="755">
        <v>68.3</v>
      </c>
      <c r="CF693" s="9" t="s">
        <v>323</v>
      </c>
      <c r="CG693" s="755">
        <v>52.9</v>
      </c>
      <c r="CH693" s="9" t="s">
        <v>323</v>
      </c>
      <c r="CI693" s="9"/>
      <c r="CJ693" s="9"/>
      <c r="CK693" s="9"/>
    </row>
    <row r="694" spans="1:89" s="98" customFormat="1" x14ac:dyDescent="0.25">
      <c r="A694" s="99">
        <v>10141561</v>
      </c>
      <c r="B694" s="99"/>
      <c r="C694" s="772">
        <v>1547</v>
      </c>
      <c r="D694" s="807">
        <v>0.05</v>
      </c>
      <c r="E694" s="772">
        <f t="shared" si="34"/>
        <v>1624</v>
      </c>
      <c r="F694" s="778">
        <v>1.1000000000000001</v>
      </c>
      <c r="G694" s="774">
        <f t="shared" si="35"/>
        <v>1786</v>
      </c>
      <c r="H694" s="776"/>
      <c r="I694" s="758"/>
      <c r="J694" s="776"/>
      <c r="K694" s="786"/>
      <c r="L694" s="9" t="s">
        <v>308</v>
      </c>
      <c r="M694" s="9" t="s">
        <v>1099</v>
      </c>
      <c r="N694" s="9" t="s">
        <v>309</v>
      </c>
      <c r="O694" s="9" t="s">
        <v>310</v>
      </c>
      <c r="P694" s="9" t="s">
        <v>624</v>
      </c>
      <c r="Q694" s="9" t="s">
        <v>874</v>
      </c>
      <c r="R694" s="9" t="s">
        <v>876</v>
      </c>
      <c r="S694" s="9" t="s">
        <v>1055</v>
      </c>
      <c r="T694" s="98" t="s">
        <v>242</v>
      </c>
      <c r="U694" s="99" t="s">
        <v>636</v>
      </c>
      <c r="V694" s="99" t="s">
        <v>207</v>
      </c>
      <c r="W694" s="99" t="s">
        <v>636</v>
      </c>
      <c r="X694" s="99" t="s">
        <v>207</v>
      </c>
      <c r="Y694" s="99">
        <v>240</v>
      </c>
      <c r="Z694" s="99" t="s">
        <v>207</v>
      </c>
      <c r="AA694" s="631" t="s">
        <v>575</v>
      </c>
      <c r="AB694" s="99" t="s">
        <v>207</v>
      </c>
      <c r="AC694" s="9">
        <v>325</v>
      </c>
      <c r="AD694" s="9" t="s">
        <v>207</v>
      </c>
      <c r="AE694" s="9">
        <v>128</v>
      </c>
      <c r="AF694" s="9" t="s">
        <v>315</v>
      </c>
      <c r="AG694" s="14" t="s">
        <v>1064</v>
      </c>
      <c r="AH694" s="14" t="s">
        <v>207</v>
      </c>
      <c r="AI694" s="14" t="s">
        <v>1064</v>
      </c>
      <c r="AJ694" s="14" t="s">
        <v>207</v>
      </c>
      <c r="AK694" s="9">
        <v>5</v>
      </c>
      <c r="AL694" s="14" t="s">
        <v>207</v>
      </c>
      <c r="AM694" s="9">
        <v>5</v>
      </c>
      <c r="AN694" s="14" t="s">
        <v>207</v>
      </c>
      <c r="AO694" s="9">
        <v>5</v>
      </c>
      <c r="AP694" s="14" t="s">
        <v>207</v>
      </c>
      <c r="AQ694" s="9">
        <v>5</v>
      </c>
      <c r="AR694" s="14" t="s">
        <v>207</v>
      </c>
      <c r="AS694" s="9" t="s">
        <v>0</v>
      </c>
      <c r="AT694" s="9" t="s">
        <v>318</v>
      </c>
      <c r="AU694" s="9" t="s">
        <v>376</v>
      </c>
      <c r="AV694" s="9" t="s">
        <v>320</v>
      </c>
      <c r="AW694" s="9" t="s">
        <v>1100</v>
      </c>
      <c r="AX694" s="9">
        <v>9010600000</v>
      </c>
      <c r="AY694" s="99">
        <v>290</v>
      </c>
      <c r="AZ694" s="12" t="s">
        <v>207</v>
      </c>
      <c r="BA694" s="99">
        <v>23</v>
      </c>
      <c r="BB694" s="12" t="s">
        <v>207</v>
      </c>
      <c r="BC694" s="99">
        <v>21</v>
      </c>
      <c r="BD694" s="12" t="s">
        <v>207</v>
      </c>
      <c r="BE694" s="99">
        <v>35</v>
      </c>
      <c r="BF694" s="12" t="s">
        <v>321</v>
      </c>
      <c r="BG694" s="654">
        <v>34.552999999999997</v>
      </c>
      <c r="BH694" s="12" t="s">
        <v>321</v>
      </c>
      <c r="BI694" s="99">
        <v>26</v>
      </c>
      <c r="BJ694" s="12" t="s">
        <v>321</v>
      </c>
      <c r="BK694" s="754">
        <v>0</v>
      </c>
      <c r="BL694" s="12" t="s">
        <v>321</v>
      </c>
      <c r="BM694" s="754">
        <v>0.129</v>
      </c>
      <c r="BN694" s="12" t="s">
        <v>321</v>
      </c>
      <c r="BO694" s="754">
        <v>8.4239999999999995</v>
      </c>
      <c r="BP694" s="12" t="s">
        <v>321</v>
      </c>
      <c r="BQ694" s="754">
        <v>0</v>
      </c>
      <c r="BR694" s="12" t="s">
        <v>321</v>
      </c>
      <c r="BS694" s="654">
        <v>0</v>
      </c>
      <c r="BT694" s="12" t="s">
        <v>321</v>
      </c>
      <c r="BU694" s="654">
        <v>8.5530000000000008</v>
      </c>
      <c r="BV694" s="12" t="s">
        <v>321</v>
      </c>
      <c r="BW694" s="9">
        <v>0.14000000000000001</v>
      </c>
      <c r="BX694" s="9" t="s">
        <v>322</v>
      </c>
      <c r="BY694" s="755">
        <v>114.2</v>
      </c>
      <c r="BZ694" s="9" t="s">
        <v>315</v>
      </c>
      <c r="CA694" s="755">
        <v>9.1</v>
      </c>
      <c r="CB694" s="9" t="s">
        <v>315</v>
      </c>
      <c r="CC694" s="755">
        <v>8.3000000000000007</v>
      </c>
      <c r="CD694" s="9" t="s">
        <v>315</v>
      </c>
      <c r="CE694" s="755">
        <v>72.8</v>
      </c>
      <c r="CF694" s="9" t="s">
        <v>323</v>
      </c>
      <c r="CG694" s="755">
        <v>57.3</v>
      </c>
      <c r="CH694" s="9" t="s">
        <v>323</v>
      </c>
      <c r="CI694" s="9"/>
      <c r="CJ694" s="9"/>
      <c r="CK694" s="9"/>
    </row>
    <row r="695" spans="1:89" s="98" customFormat="1" x14ac:dyDescent="0.25">
      <c r="A695" s="99">
        <v>10141562</v>
      </c>
      <c r="B695" s="99"/>
      <c r="C695" s="772">
        <v>1895</v>
      </c>
      <c r="D695" s="807">
        <v>0.05</v>
      </c>
      <c r="E695" s="772">
        <f t="shared" si="34"/>
        <v>1990</v>
      </c>
      <c r="F695" s="778">
        <v>1.1000000000000001</v>
      </c>
      <c r="G695" s="774">
        <f t="shared" si="35"/>
        <v>2189</v>
      </c>
      <c r="H695" s="776"/>
      <c r="I695" s="758"/>
      <c r="J695" s="776"/>
      <c r="K695" s="786"/>
      <c r="L695" s="9" t="s">
        <v>308</v>
      </c>
      <c r="M695" s="9" t="s">
        <v>1101</v>
      </c>
      <c r="N695" s="9" t="s">
        <v>309</v>
      </c>
      <c r="O695" s="9" t="s">
        <v>310</v>
      </c>
      <c r="P695" s="9" t="s">
        <v>624</v>
      </c>
      <c r="Q695" s="9" t="s">
        <v>874</v>
      </c>
      <c r="R695" s="9" t="s">
        <v>876</v>
      </c>
      <c r="S695" s="9" t="s">
        <v>1055</v>
      </c>
      <c r="T695" s="98" t="s">
        <v>242</v>
      </c>
      <c r="U695" s="99" t="s">
        <v>638</v>
      </c>
      <c r="V695" s="99" t="s">
        <v>207</v>
      </c>
      <c r="W695" s="99" t="s">
        <v>638</v>
      </c>
      <c r="X695" s="99" t="s">
        <v>207</v>
      </c>
      <c r="Y695" s="99">
        <v>280</v>
      </c>
      <c r="Z695" s="99" t="s">
        <v>207</v>
      </c>
      <c r="AA695" s="631" t="s">
        <v>577</v>
      </c>
      <c r="AB695" s="99" t="s">
        <v>207</v>
      </c>
      <c r="AC695" s="9">
        <v>382</v>
      </c>
      <c r="AD695" s="9" t="s">
        <v>207</v>
      </c>
      <c r="AE695" s="9">
        <v>150</v>
      </c>
      <c r="AF695" s="9" t="s">
        <v>315</v>
      </c>
      <c r="AG695" s="14" t="s">
        <v>1066</v>
      </c>
      <c r="AH695" s="14" t="s">
        <v>207</v>
      </c>
      <c r="AI695" s="14" t="s">
        <v>1066</v>
      </c>
      <c r="AJ695" s="14" t="s">
        <v>207</v>
      </c>
      <c r="AK695" s="9">
        <v>5</v>
      </c>
      <c r="AL695" s="14" t="s">
        <v>207</v>
      </c>
      <c r="AM695" s="9">
        <v>5</v>
      </c>
      <c r="AN695" s="14" t="s">
        <v>207</v>
      </c>
      <c r="AO695" s="9">
        <v>5</v>
      </c>
      <c r="AP695" s="14" t="s">
        <v>207</v>
      </c>
      <c r="AQ695" s="9">
        <v>5</v>
      </c>
      <c r="AR695" s="14" t="s">
        <v>207</v>
      </c>
      <c r="AS695" s="9" t="s">
        <v>0</v>
      </c>
      <c r="AT695" s="9" t="s">
        <v>318</v>
      </c>
      <c r="AU695" s="9" t="s">
        <v>376</v>
      </c>
      <c r="AV695" s="9" t="s">
        <v>320</v>
      </c>
      <c r="AW695" s="9" t="s">
        <v>1102</v>
      </c>
      <c r="AX695" s="9">
        <v>9010600000</v>
      </c>
      <c r="AY695" s="99">
        <v>330</v>
      </c>
      <c r="AZ695" s="12" t="s">
        <v>207</v>
      </c>
      <c r="BA695" s="99">
        <v>23</v>
      </c>
      <c r="BB695" s="12" t="s">
        <v>207</v>
      </c>
      <c r="BC695" s="99">
        <v>21</v>
      </c>
      <c r="BD695" s="12" t="s">
        <v>207</v>
      </c>
      <c r="BE695" s="99">
        <v>41</v>
      </c>
      <c r="BF695" s="12" t="s">
        <v>321</v>
      </c>
      <c r="BG695" s="654">
        <v>40.875999999999998</v>
      </c>
      <c r="BH695" s="12" t="s">
        <v>321</v>
      </c>
      <c r="BI695" s="99">
        <v>31</v>
      </c>
      <c r="BJ695" s="12" t="s">
        <v>321</v>
      </c>
      <c r="BK695" s="754">
        <v>0</v>
      </c>
      <c r="BL695" s="12" t="s">
        <v>321</v>
      </c>
      <c r="BM695" s="754">
        <v>0.14799999999999999</v>
      </c>
      <c r="BN695" s="12" t="s">
        <v>321</v>
      </c>
      <c r="BO695" s="754">
        <v>9.7279999999999998</v>
      </c>
      <c r="BP695" s="12" t="s">
        <v>321</v>
      </c>
      <c r="BQ695" s="754">
        <v>0</v>
      </c>
      <c r="BR695" s="12" t="s">
        <v>321</v>
      </c>
      <c r="BS695" s="654">
        <v>0</v>
      </c>
      <c r="BT695" s="12" t="s">
        <v>321</v>
      </c>
      <c r="BU695" s="654">
        <v>9.8759999999999994</v>
      </c>
      <c r="BV695" s="12" t="s">
        <v>321</v>
      </c>
      <c r="BW695" s="9">
        <v>0.14000000000000001</v>
      </c>
      <c r="BX695" s="9" t="s">
        <v>322</v>
      </c>
      <c r="BY695" s="755">
        <v>129.9</v>
      </c>
      <c r="BZ695" s="9" t="s">
        <v>315</v>
      </c>
      <c r="CA695" s="755">
        <v>9.1</v>
      </c>
      <c r="CB695" s="9" t="s">
        <v>315</v>
      </c>
      <c r="CC695" s="755">
        <v>8.3000000000000007</v>
      </c>
      <c r="CD695" s="9" t="s">
        <v>315</v>
      </c>
      <c r="CE695" s="755">
        <v>83.8</v>
      </c>
      <c r="CF695" s="9" t="s">
        <v>323</v>
      </c>
      <c r="CG695" s="755">
        <v>68.3</v>
      </c>
      <c r="CH695" s="9" t="s">
        <v>323</v>
      </c>
      <c r="CI695" s="9"/>
      <c r="CJ695" s="9"/>
      <c r="CK695" s="9"/>
    </row>
    <row r="696" spans="1:89" s="98" customFormat="1" x14ac:dyDescent="0.25">
      <c r="A696" s="99">
        <v>10141563</v>
      </c>
      <c r="B696" s="99"/>
      <c r="C696" s="772">
        <v>2096</v>
      </c>
      <c r="D696" s="807">
        <v>0.05</v>
      </c>
      <c r="E696" s="772">
        <f t="shared" si="34"/>
        <v>2201</v>
      </c>
      <c r="F696" s="778">
        <v>1.1000000000000001</v>
      </c>
      <c r="G696" s="774">
        <f t="shared" si="35"/>
        <v>2421</v>
      </c>
      <c r="H696" s="776"/>
      <c r="I696" s="758"/>
      <c r="J696" s="776"/>
      <c r="K696" s="786"/>
      <c r="L696" s="9" t="s">
        <v>308</v>
      </c>
      <c r="M696" s="9" t="s">
        <v>1103</v>
      </c>
      <c r="N696" s="9" t="s">
        <v>309</v>
      </c>
      <c r="O696" s="9" t="s">
        <v>310</v>
      </c>
      <c r="P696" s="9" t="s">
        <v>624</v>
      </c>
      <c r="Q696" s="9" t="s">
        <v>874</v>
      </c>
      <c r="R696" s="9" t="s">
        <v>876</v>
      </c>
      <c r="S696" s="9" t="s">
        <v>1055</v>
      </c>
      <c r="T696" s="98" t="s">
        <v>242</v>
      </c>
      <c r="U696" s="99" t="s">
        <v>640</v>
      </c>
      <c r="V696" s="99" t="s">
        <v>207</v>
      </c>
      <c r="W696" s="99" t="s">
        <v>640</v>
      </c>
      <c r="X696" s="99" t="s">
        <v>207</v>
      </c>
      <c r="Y696" s="99">
        <v>300</v>
      </c>
      <c r="Z696" s="99" t="s">
        <v>207</v>
      </c>
      <c r="AA696" s="631" t="s">
        <v>578</v>
      </c>
      <c r="AB696" s="99" t="s">
        <v>207</v>
      </c>
      <c r="AC696" s="9">
        <v>410</v>
      </c>
      <c r="AD696" s="9" t="s">
        <v>207</v>
      </c>
      <c r="AE696" s="9">
        <v>161</v>
      </c>
      <c r="AF696" s="9" t="s">
        <v>315</v>
      </c>
      <c r="AG696" s="14" t="s">
        <v>1068</v>
      </c>
      <c r="AH696" s="14" t="s">
        <v>207</v>
      </c>
      <c r="AI696" s="14" t="s">
        <v>1068</v>
      </c>
      <c r="AJ696" s="14" t="s">
        <v>207</v>
      </c>
      <c r="AK696" s="9">
        <v>5</v>
      </c>
      <c r="AL696" s="14" t="s">
        <v>207</v>
      </c>
      <c r="AM696" s="9">
        <v>5</v>
      </c>
      <c r="AN696" s="14" t="s">
        <v>207</v>
      </c>
      <c r="AO696" s="9">
        <v>5</v>
      </c>
      <c r="AP696" s="14" t="s">
        <v>207</v>
      </c>
      <c r="AQ696" s="9">
        <v>5</v>
      </c>
      <c r="AR696" s="14" t="s">
        <v>207</v>
      </c>
      <c r="AS696" s="9" t="s">
        <v>0</v>
      </c>
      <c r="AT696" s="9" t="s">
        <v>318</v>
      </c>
      <c r="AU696" s="9" t="s">
        <v>376</v>
      </c>
      <c r="AV696" s="9" t="s">
        <v>320</v>
      </c>
      <c r="AW696" s="9" t="s">
        <v>1104</v>
      </c>
      <c r="AX696" s="9">
        <v>9010600000</v>
      </c>
      <c r="AY696" s="99">
        <v>350</v>
      </c>
      <c r="AZ696" s="12" t="s">
        <v>207</v>
      </c>
      <c r="BA696" s="99">
        <v>23</v>
      </c>
      <c r="BB696" s="12" t="s">
        <v>207</v>
      </c>
      <c r="BC696" s="99">
        <v>21</v>
      </c>
      <c r="BD696" s="12" t="s">
        <v>207</v>
      </c>
      <c r="BE696" s="99">
        <v>42</v>
      </c>
      <c r="BF696" s="12" t="s">
        <v>321</v>
      </c>
      <c r="BG696" s="654">
        <v>41.667999999999999</v>
      </c>
      <c r="BH696" s="12" t="s">
        <v>321</v>
      </c>
      <c r="BI696" s="99">
        <v>33</v>
      </c>
      <c r="BJ696" s="12" t="s">
        <v>321</v>
      </c>
      <c r="BK696" s="754">
        <v>0</v>
      </c>
      <c r="BL696" s="12" t="s">
        <v>321</v>
      </c>
      <c r="BM696" s="754">
        <v>0.14799999999999999</v>
      </c>
      <c r="BN696" s="12" t="s">
        <v>321</v>
      </c>
      <c r="BO696" s="754">
        <v>8.52</v>
      </c>
      <c r="BP696" s="12" t="s">
        <v>321</v>
      </c>
      <c r="BQ696" s="754">
        <v>0</v>
      </c>
      <c r="BR696" s="12" t="s">
        <v>321</v>
      </c>
      <c r="BS696" s="654">
        <v>0</v>
      </c>
      <c r="BT696" s="12" t="s">
        <v>321</v>
      </c>
      <c r="BU696" s="654">
        <v>8.6679999999999993</v>
      </c>
      <c r="BV696" s="12" t="s">
        <v>321</v>
      </c>
      <c r="BW696" s="9">
        <v>0.14000000000000001</v>
      </c>
      <c r="BX696" s="9" t="s">
        <v>322</v>
      </c>
      <c r="BY696" s="755">
        <v>137.80000000000001</v>
      </c>
      <c r="BZ696" s="9" t="s">
        <v>315</v>
      </c>
      <c r="CA696" s="755">
        <v>9.1</v>
      </c>
      <c r="CB696" s="9" t="s">
        <v>315</v>
      </c>
      <c r="CC696" s="755">
        <v>8.3000000000000007</v>
      </c>
      <c r="CD696" s="9" t="s">
        <v>315</v>
      </c>
      <c r="CE696" s="755">
        <v>90.4</v>
      </c>
      <c r="CF696" s="9" t="s">
        <v>323</v>
      </c>
      <c r="CG696" s="755">
        <v>72.8</v>
      </c>
      <c r="CH696" s="9" t="s">
        <v>323</v>
      </c>
      <c r="CI696" s="9"/>
      <c r="CJ696" s="9"/>
      <c r="CK696" s="9"/>
    </row>
    <row r="697" spans="1:89" s="98" customFormat="1" x14ac:dyDescent="0.25">
      <c r="A697" s="99">
        <v>10141564</v>
      </c>
      <c r="B697" s="99"/>
      <c r="C697" s="772">
        <v>2313</v>
      </c>
      <c r="D697" s="807">
        <v>0.05</v>
      </c>
      <c r="E697" s="772">
        <f t="shared" si="34"/>
        <v>2429</v>
      </c>
      <c r="F697" s="778">
        <v>1.1000000000000001</v>
      </c>
      <c r="G697" s="774">
        <f t="shared" si="35"/>
        <v>2672</v>
      </c>
      <c r="H697" s="776"/>
      <c r="I697" s="758"/>
      <c r="J697" s="776"/>
      <c r="K697" s="786"/>
      <c r="L697" s="9" t="s">
        <v>308</v>
      </c>
      <c r="M697" s="9" t="s">
        <v>1105</v>
      </c>
      <c r="N697" s="9" t="s">
        <v>309</v>
      </c>
      <c r="O697" s="9" t="s">
        <v>310</v>
      </c>
      <c r="P697" s="9" t="s">
        <v>624</v>
      </c>
      <c r="Q697" s="9" t="s">
        <v>874</v>
      </c>
      <c r="R697" s="9" t="s">
        <v>876</v>
      </c>
      <c r="S697" s="9" t="s">
        <v>1055</v>
      </c>
      <c r="T697" s="98" t="s">
        <v>242</v>
      </c>
      <c r="U697" s="99" t="s">
        <v>642</v>
      </c>
      <c r="V697" s="99" t="s">
        <v>207</v>
      </c>
      <c r="W697" s="99" t="s">
        <v>642</v>
      </c>
      <c r="X697" s="99" t="s">
        <v>207</v>
      </c>
      <c r="Y697" s="99">
        <v>320</v>
      </c>
      <c r="Z697" s="99" t="s">
        <v>207</v>
      </c>
      <c r="AA697" s="631" t="s">
        <v>579</v>
      </c>
      <c r="AB697" s="99" t="s">
        <v>207</v>
      </c>
      <c r="AC697" s="9">
        <v>438</v>
      </c>
      <c r="AD697" s="9" t="s">
        <v>207</v>
      </c>
      <c r="AE697" s="9">
        <v>172</v>
      </c>
      <c r="AF697" s="9" t="s">
        <v>315</v>
      </c>
      <c r="AG697" s="14" t="s">
        <v>1070</v>
      </c>
      <c r="AH697" s="14" t="s">
        <v>207</v>
      </c>
      <c r="AI697" s="14" t="s">
        <v>1070</v>
      </c>
      <c r="AJ697" s="14" t="s">
        <v>207</v>
      </c>
      <c r="AK697" s="9">
        <v>5</v>
      </c>
      <c r="AL697" s="14" t="s">
        <v>207</v>
      </c>
      <c r="AM697" s="9">
        <v>5</v>
      </c>
      <c r="AN697" s="14" t="s">
        <v>207</v>
      </c>
      <c r="AO697" s="9">
        <v>5</v>
      </c>
      <c r="AP697" s="14" t="s">
        <v>207</v>
      </c>
      <c r="AQ697" s="9">
        <v>5</v>
      </c>
      <c r="AR697" s="14" t="s">
        <v>207</v>
      </c>
      <c r="AS697" s="9" t="s">
        <v>0</v>
      </c>
      <c r="AT697" s="9" t="s">
        <v>318</v>
      </c>
      <c r="AU697" s="9" t="s">
        <v>376</v>
      </c>
      <c r="AV697" s="9" t="s">
        <v>320</v>
      </c>
      <c r="AW697" s="9" t="s">
        <v>1106</v>
      </c>
      <c r="AX697" s="9">
        <v>9010600000</v>
      </c>
      <c r="AY697" s="99">
        <v>370</v>
      </c>
      <c r="AZ697" s="12" t="s">
        <v>207</v>
      </c>
      <c r="BA697" s="99">
        <v>23</v>
      </c>
      <c r="BB697" s="12" t="s">
        <v>207</v>
      </c>
      <c r="BC697" s="99">
        <v>21</v>
      </c>
      <c r="BD697" s="12" t="s">
        <v>207</v>
      </c>
      <c r="BE697" s="99">
        <v>45</v>
      </c>
      <c r="BF697" s="12" t="s">
        <v>321</v>
      </c>
      <c r="BG697" s="654">
        <v>44.399000000000001</v>
      </c>
      <c r="BH697" s="12" t="s">
        <v>321</v>
      </c>
      <c r="BI697" s="99">
        <v>35</v>
      </c>
      <c r="BJ697" s="12" t="s">
        <v>321</v>
      </c>
      <c r="BK697" s="754">
        <v>0</v>
      </c>
      <c r="BL697" s="12" t="s">
        <v>321</v>
      </c>
      <c r="BM697" s="754">
        <v>0.16700000000000001</v>
      </c>
      <c r="BN697" s="12" t="s">
        <v>321</v>
      </c>
      <c r="BO697" s="754">
        <v>9.2319999999999993</v>
      </c>
      <c r="BP697" s="12" t="s">
        <v>321</v>
      </c>
      <c r="BQ697" s="754">
        <v>0</v>
      </c>
      <c r="BR697" s="12" t="s">
        <v>321</v>
      </c>
      <c r="BS697" s="654">
        <v>0</v>
      </c>
      <c r="BT697" s="12" t="s">
        <v>321</v>
      </c>
      <c r="BU697" s="654">
        <v>9.3989999999999991</v>
      </c>
      <c r="BV697" s="12" t="s">
        <v>321</v>
      </c>
      <c r="BW697" s="9">
        <v>0.14000000000000001</v>
      </c>
      <c r="BX697" s="9" t="s">
        <v>322</v>
      </c>
      <c r="BY697" s="755">
        <v>145.69999999999999</v>
      </c>
      <c r="BZ697" s="9" t="s">
        <v>315</v>
      </c>
      <c r="CA697" s="755">
        <v>9.1</v>
      </c>
      <c r="CB697" s="9" t="s">
        <v>315</v>
      </c>
      <c r="CC697" s="755">
        <v>8.3000000000000007</v>
      </c>
      <c r="CD697" s="9" t="s">
        <v>315</v>
      </c>
      <c r="CE697" s="755">
        <v>97</v>
      </c>
      <c r="CF697" s="9" t="s">
        <v>323</v>
      </c>
      <c r="CG697" s="755">
        <v>77.2</v>
      </c>
      <c r="CH697" s="9" t="s">
        <v>323</v>
      </c>
      <c r="CI697" s="9"/>
      <c r="CJ697" s="9"/>
      <c r="CK697" s="9"/>
    </row>
    <row r="698" spans="1:89" s="98" customFormat="1" x14ac:dyDescent="0.25">
      <c r="A698" s="99">
        <v>10141565</v>
      </c>
      <c r="B698" s="99"/>
      <c r="C698" s="772">
        <v>2549</v>
      </c>
      <c r="D698" s="807">
        <v>0.05</v>
      </c>
      <c r="E698" s="772">
        <f t="shared" si="34"/>
        <v>2676</v>
      </c>
      <c r="F698" s="778">
        <v>1.1000000000000001</v>
      </c>
      <c r="G698" s="774">
        <f t="shared" si="35"/>
        <v>2944</v>
      </c>
      <c r="H698" s="776"/>
      <c r="I698" s="758"/>
      <c r="J698" s="776"/>
      <c r="K698" s="786"/>
      <c r="L698" s="9" t="s">
        <v>308</v>
      </c>
      <c r="M698" s="9" t="s">
        <v>1107</v>
      </c>
      <c r="N698" s="9" t="s">
        <v>309</v>
      </c>
      <c r="O698" s="9" t="s">
        <v>310</v>
      </c>
      <c r="P698" s="9" t="s">
        <v>624</v>
      </c>
      <c r="Q698" s="9" t="s">
        <v>874</v>
      </c>
      <c r="R698" s="9" t="s">
        <v>876</v>
      </c>
      <c r="S698" s="9" t="s">
        <v>1055</v>
      </c>
      <c r="T698" s="98" t="s">
        <v>242</v>
      </c>
      <c r="U698" s="99" t="s">
        <v>644</v>
      </c>
      <c r="V698" s="99" t="s">
        <v>207</v>
      </c>
      <c r="W698" s="99" t="s">
        <v>644</v>
      </c>
      <c r="X698" s="99" t="s">
        <v>207</v>
      </c>
      <c r="Y698" s="99">
        <v>340</v>
      </c>
      <c r="Z698" s="99" t="s">
        <v>207</v>
      </c>
      <c r="AA698" s="631" t="s">
        <v>580</v>
      </c>
      <c r="AB698" s="99" t="s">
        <v>207</v>
      </c>
      <c r="AC698" s="9">
        <v>467</v>
      </c>
      <c r="AD698" s="9" t="s">
        <v>207</v>
      </c>
      <c r="AE698" s="9">
        <v>184</v>
      </c>
      <c r="AF698" s="9" t="s">
        <v>315</v>
      </c>
      <c r="AG698" s="14" t="s">
        <v>1072</v>
      </c>
      <c r="AH698" s="14" t="s">
        <v>207</v>
      </c>
      <c r="AI698" s="14" t="s">
        <v>1072</v>
      </c>
      <c r="AJ698" s="14" t="s">
        <v>207</v>
      </c>
      <c r="AK698" s="9">
        <v>5</v>
      </c>
      <c r="AL698" s="14" t="s">
        <v>207</v>
      </c>
      <c r="AM698" s="9">
        <v>5</v>
      </c>
      <c r="AN698" s="14" t="s">
        <v>207</v>
      </c>
      <c r="AO698" s="9">
        <v>5</v>
      </c>
      <c r="AP698" s="14" t="s">
        <v>207</v>
      </c>
      <c r="AQ698" s="9">
        <v>5</v>
      </c>
      <c r="AR698" s="14" t="s">
        <v>207</v>
      </c>
      <c r="AS698" s="9" t="s">
        <v>0</v>
      </c>
      <c r="AT698" s="9" t="s">
        <v>318</v>
      </c>
      <c r="AU698" s="9" t="s">
        <v>376</v>
      </c>
      <c r="AV698" s="9" t="s">
        <v>320</v>
      </c>
      <c r="AW698" s="9" t="s">
        <v>1108</v>
      </c>
      <c r="AX698" s="9">
        <v>9010600000</v>
      </c>
      <c r="AY698" s="99">
        <v>390</v>
      </c>
      <c r="AZ698" s="12" t="s">
        <v>207</v>
      </c>
      <c r="BA698" s="99">
        <v>23</v>
      </c>
      <c r="BB698" s="12" t="s">
        <v>207</v>
      </c>
      <c r="BC698" s="99">
        <v>21</v>
      </c>
      <c r="BD698" s="12" t="s">
        <v>207</v>
      </c>
      <c r="BE698" s="99">
        <v>48</v>
      </c>
      <c r="BF698" s="12" t="s">
        <v>321</v>
      </c>
      <c r="BG698" s="654">
        <v>47.631</v>
      </c>
      <c r="BH698" s="12" t="s">
        <v>321</v>
      </c>
      <c r="BI698" s="99">
        <v>38</v>
      </c>
      <c r="BJ698" s="12" t="s">
        <v>321</v>
      </c>
      <c r="BK698" s="754">
        <v>0</v>
      </c>
      <c r="BL698" s="12" t="s">
        <v>321</v>
      </c>
      <c r="BM698" s="754">
        <v>0.16700000000000001</v>
      </c>
      <c r="BN698" s="12" t="s">
        <v>321</v>
      </c>
      <c r="BO698" s="754">
        <v>9.4629999999999992</v>
      </c>
      <c r="BP698" s="12" t="s">
        <v>321</v>
      </c>
      <c r="BQ698" s="754">
        <v>0</v>
      </c>
      <c r="BR698" s="12" t="s">
        <v>321</v>
      </c>
      <c r="BS698" s="654">
        <v>0</v>
      </c>
      <c r="BT698" s="12" t="s">
        <v>321</v>
      </c>
      <c r="BU698" s="654">
        <v>9.6310000000000002</v>
      </c>
      <c r="BV698" s="12" t="s">
        <v>321</v>
      </c>
      <c r="BW698" s="9">
        <v>0.19</v>
      </c>
      <c r="BX698" s="9" t="s">
        <v>322</v>
      </c>
      <c r="BY698" s="755">
        <v>153.5</v>
      </c>
      <c r="BZ698" s="9" t="s">
        <v>315</v>
      </c>
      <c r="CA698" s="755">
        <v>9.1</v>
      </c>
      <c r="CB698" s="9" t="s">
        <v>315</v>
      </c>
      <c r="CC698" s="755">
        <v>8.3000000000000007</v>
      </c>
      <c r="CD698" s="9" t="s">
        <v>315</v>
      </c>
      <c r="CE698" s="755">
        <v>103.6</v>
      </c>
      <c r="CF698" s="9" t="s">
        <v>323</v>
      </c>
      <c r="CG698" s="755">
        <v>83.8</v>
      </c>
      <c r="CH698" s="9" t="s">
        <v>323</v>
      </c>
      <c r="CI698" s="9"/>
      <c r="CJ698" s="9"/>
      <c r="CK698" s="9"/>
    </row>
    <row r="699" spans="1:89" s="98" customFormat="1" x14ac:dyDescent="0.25">
      <c r="A699" s="99">
        <v>10102109</v>
      </c>
      <c r="B699" s="99"/>
      <c r="C699" s="772">
        <v>1221</v>
      </c>
      <c r="D699" s="807">
        <v>0.05</v>
      </c>
      <c r="E699" s="772">
        <f t="shared" si="34"/>
        <v>1282</v>
      </c>
      <c r="F699" s="778">
        <v>1.1000000000000001</v>
      </c>
      <c r="G699" s="774">
        <f t="shared" si="35"/>
        <v>1410</v>
      </c>
      <c r="H699" s="776"/>
      <c r="I699" s="758"/>
      <c r="J699" s="776"/>
      <c r="K699" s="786"/>
      <c r="L699" s="9" t="s">
        <v>308</v>
      </c>
      <c r="M699" s="9" t="s">
        <v>3731</v>
      </c>
      <c r="N699" s="9" t="s">
        <v>397</v>
      </c>
      <c r="O699" s="9" t="s">
        <v>310</v>
      </c>
      <c r="P699" s="9" t="s">
        <v>624</v>
      </c>
      <c r="Q699" s="9" t="s">
        <v>874</v>
      </c>
      <c r="R699" s="9" t="s">
        <v>876</v>
      </c>
      <c r="S699" s="9" t="s">
        <v>348</v>
      </c>
      <c r="T699" s="98" t="s">
        <v>204</v>
      </c>
      <c r="U699" s="99" t="s">
        <v>631</v>
      </c>
      <c r="V699" s="99" t="s">
        <v>207</v>
      </c>
      <c r="W699" s="99" t="s">
        <v>632</v>
      </c>
      <c r="X699" s="99" t="s">
        <v>207</v>
      </c>
      <c r="Y699" s="99">
        <v>182</v>
      </c>
      <c r="Z699" s="99" t="s">
        <v>207</v>
      </c>
      <c r="AA699" s="631" t="s">
        <v>202</v>
      </c>
      <c r="AB699" s="99" t="s">
        <v>207</v>
      </c>
      <c r="AC699" s="9">
        <v>224</v>
      </c>
      <c r="AD699" s="9" t="s">
        <v>207</v>
      </c>
      <c r="AE699" s="9">
        <v>88</v>
      </c>
      <c r="AF699" s="9" t="s">
        <v>315</v>
      </c>
      <c r="AG699" s="14" t="s">
        <v>349</v>
      </c>
      <c r="AH699" s="14" t="s">
        <v>207</v>
      </c>
      <c r="AI699" s="14" t="s">
        <v>350</v>
      </c>
      <c r="AJ699" s="14" t="s">
        <v>207</v>
      </c>
      <c r="AK699" s="9">
        <v>5</v>
      </c>
      <c r="AL699" s="14" t="s">
        <v>207</v>
      </c>
      <c r="AM699" s="9">
        <v>5</v>
      </c>
      <c r="AN699" s="14" t="s">
        <v>207</v>
      </c>
      <c r="AO699" s="9">
        <v>5</v>
      </c>
      <c r="AP699" s="14" t="s">
        <v>207</v>
      </c>
      <c r="AQ699" s="9">
        <v>58</v>
      </c>
      <c r="AR699" s="14" t="s">
        <v>207</v>
      </c>
      <c r="AS699" s="9" t="s">
        <v>0</v>
      </c>
      <c r="AT699" s="9" t="s">
        <v>318</v>
      </c>
      <c r="AU699" s="9" t="s">
        <v>376</v>
      </c>
      <c r="AV699" s="9" t="s">
        <v>320</v>
      </c>
      <c r="AW699" s="9" t="s">
        <v>1109</v>
      </c>
      <c r="AX699" s="9">
        <v>9010600000</v>
      </c>
      <c r="AY699" s="99">
        <v>250</v>
      </c>
      <c r="AZ699" s="12" t="s">
        <v>207</v>
      </c>
      <c r="BA699" s="99">
        <v>23</v>
      </c>
      <c r="BB699" s="12" t="s">
        <v>207</v>
      </c>
      <c r="BC699" s="99">
        <v>21</v>
      </c>
      <c r="BD699" s="12" t="s">
        <v>207</v>
      </c>
      <c r="BE699" s="99">
        <v>29</v>
      </c>
      <c r="BF699" s="12" t="s">
        <v>321</v>
      </c>
      <c r="BG699" s="654">
        <v>28.369</v>
      </c>
      <c r="BH699" s="12" t="s">
        <v>321</v>
      </c>
      <c r="BI699" s="99">
        <v>22</v>
      </c>
      <c r="BJ699" s="12" t="s">
        <v>321</v>
      </c>
      <c r="BK699" s="754">
        <v>0</v>
      </c>
      <c r="BL699" s="12" t="s">
        <v>321</v>
      </c>
      <c r="BM699" s="754">
        <v>0.129</v>
      </c>
      <c r="BN699" s="12" t="s">
        <v>321</v>
      </c>
      <c r="BO699" s="754">
        <v>6.24</v>
      </c>
      <c r="BP699" s="12" t="s">
        <v>321</v>
      </c>
      <c r="BQ699" s="754">
        <v>0</v>
      </c>
      <c r="BR699" s="12" t="s">
        <v>321</v>
      </c>
      <c r="BS699" s="654">
        <v>0</v>
      </c>
      <c r="BT699" s="12" t="s">
        <v>321</v>
      </c>
      <c r="BU699" s="654">
        <v>6.3689999999999998</v>
      </c>
      <c r="BV699" s="12" t="s">
        <v>321</v>
      </c>
      <c r="BW699" s="9">
        <v>0.12</v>
      </c>
      <c r="BX699" s="9" t="s">
        <v>322</v>
      </c>
      <c r="BY699" s="755">
        <v>98.4</v>
      </c>
      <c r="BZ699" s="9" t="s">
        <v>315</v>
      </c>
      <c r="CA699" s="755">
        <v>9.1</v>
      </c>
      <c r="CB699" s="9" t="s">
        <v>315</v>
      </c>
      <c r="CC699" s="755">
        <v>8.3000000000000007</v>
      </c>
      <c r="CD699" s="9" t="s">
        <v>315</v>
      </c>
      <c r="CE699" s="755">
        <v>61.7</v>
      </c>
      <c r="CF699" s="9" t="s">
        <v>323</v>
      </c>
      <c r="CG699" s="755">
        <v>48.5</v>
      </c>
      <c r="CH699" s="9" t="s">
        <v>323</v>
      </c>
      <c r="CI699" s="9"/>
      <c r="CJ699" s="9"/>
      <c r="CK699" s="9"/>
    </row>
    <row r="700" spans="1:89" s="98" customFormat="1" x14ac:dyDescent="0.25">
      <c r="A700" s="99">
        <v>10102110</v>
      </c>
      <c r="B700" s="99"/>
      <c r="C700" s="772">
        <v>1363</v>
      </c>
      <c r="D700" s="807">
        <v>0.05</v>
      </c>
      <c r="E700" s="772">
        <f t="shared" si="34"/>
        <v>1431</v>
      </c>
      <c r="F700" s="778">
        <v>1.1000000000000001</v>
      </c>
      <c r="G700" s="774">
        <f t="shared" si="35"/>
        <v>1574</v>
      </c>
      <c r="H700" s="776"/>
      <c r="I700" s="758"/>
      <c r="J700" s="776"/>
      <c r="K700" s="786"/>
      <c r="L700" s="9" t="s">
        <v>308</v>
      </c>
      <c r="M700" s="9" t="s">
        <v>3732</v>
      </c>
      <c r="N700" s="9" t="s">
        <v>397</v>
      </c>
      <c r="O700" s="9" t="s">
        <v>310</v>
      </c>
      <c r="P700" s="9" t="s">
        <v>624</v>
      </c>
      <c r="Q700" s="9" t="s">
        <v>874</v>
      </c>
      <c r="R700" s="9" t="s">
        <v>876</v>
      </c>
      <c r="S700" s="9" t="s">
        <v>348</v>
      </c>
      <c r="T700" s="98" t="s">
        <v>204</v>
      </c>
      <c r="U700" s="99" t="s">
        <v>633</v>
      </c>
      <c r="V700" s="99" t="s">
        <v>207</v>
      </c>
      <c r="W700" s="99" t="s">
        <v>634</v>
      </c>
      <c r="X700" s="99" t="s">
        <v>207</v>
      </c>
      <c r="Y700" s="99">
        <v>182</v>
      </c>
      <c r="Z700" s="99" t="s">
        <v>207</v>
      </c>
      <c r="AA700" s="631" t="s">
        <v>574</v>
      </c>
      <c r="AB700" s="99" t="s">
        <v>207</v>
      </c>
      <c r="AC700" s="9">
        <v>248</v>
      </c>
      <c r="AD700" s="9" t="s">
        <v>207</v>
      </c>
      <c r="AE700" s="9">
        <v>98</v>
      </c>
      <c r="AF700" s="9" t="s">
        <v>315</v>
      </c>
      <c r="AG700" s="14" t="s">
        <v>351</v>
      </c>
      <c r="AH700" s="14" t="s">
        <v>207</v>
      </c>
      <c r="AI700" s="14" t="s">
        <v>352</v>
      </c>
      <c r="AJ700" s="14" t="s">
        <v>207</v>
      </c>
      <c r="AK700" s="9">
        <v>5</v>
      </c>
      <c r="AL700" s="14" t="s">
        <v>207</v>
      </c>
      <c r="AM700" s="9">
        <v>5</v>
      </c>
      <c r="AN700" s="14" t="s">
        <v>207</v>
      </c>
      <c r="AO700" s="9">
        <v>5</v>
      </c>
      <c r="AP700" s="14" t="s">
        <v>207</v>
      </c>
      <c r="AQ700" s="9">
        <v>46</v>
      </c>
      <c r="AR700" s="14" t="s">
        <v>207</v>
      </c>
      <c r="AS700" s="9" t="s">
        <v>0</v>
      </c>
      <c r="AT700" s="9" t="s">
        <v>318</v>
      </c>
      <c r="AU700" s="9" t="s">
        <v>376</v>
      </c>
      <c r="AV700" s="9" t="s">
        <v>320</v>
      </c>
      <c r="AW700" s="9" t="s">
        <v>1110</v>
      </c>
      <c r="AX700" s="9">
        <v>9010600000</v>
      </c>
      <c r="AY700" s="99">
        <v>270</v>
      </c>
      <c r="AZ700" s="12" t="s">
        <v>207</v>
      </c>
      <c r="BA700" s="99">
        <v>23</v>
      </c>
      <c r="BB700" s="12" t="s">
        <v>207</v>
      </c>
      <c r="BC700" s="99">
        <v>21</v>
      </c>
      <c r="BD700" s="12" t="s">
        <v>207</v>
      </c>
      <c r="BE700" s="99">
        <v>32</v>
      </c>
      <c r="BF700" s="12" t="s">
        <v>321</v>
      </c>
      <c r="BG700" s="654">
        <v>31.841000000000001</v>
      </c>
      <c r="BH700" s="12" t="s">
        <v>321</v>
      </c>
      <c r="BI700" s="99">
        <v>24</v>
      </c>
      <c r="BJ700" s="12" t="s">
        <v>321</v>
      </c>
      <c r="BK700" s="754">
        <v>0</v>
      </c>
      <c r="BL700" s="12" t="s">
        <v>321</v>
      </c>
      <c r="BM700" s="754">
        <v>0.129</v>
      </c>
      <c r="BN700" s="12" t="s">
        <v>321</v>
      </c>
      <c r="BO700" s="754">
        <v>7.7119999999999997</v>
      </c>
      <c r="BP700" s="12" t="s">
        <v>321</v>
      </c>
      <c r="BQ700" s="754">
        <v>0</v>
      </c>
      <c r="BR700" s="12" t="s">
        <v>321</v>
      </c>
      <c r="BS700" s="654">
        <v>0</v>
      </c>
      <c r="BT700" s="12" t="s">
        <v>321</v>
      </c>
      <c r="BU700" s="654">
        <v>7.8410000000000002</v>
      </c>
      <c r="BV700" s="12" t="s">
        <v>321</v>
      </c>
      <c r="BW700" s="9">
        <v>0.13</v>
      </c>
      <c r="BX700" s="9" t="s">
        <v>322</v>
      </c>
      <c r="BY700" s="755">
        <v>106.3</v>
      </c>
      <c r="BZ700" s="9" t="s">
        <v>315</v>
      </c>
      <c r="CA700" s="755">
        <v>9.1</v>
      </c>
      <c r="CB700" s="9" t="s">
        <v>315</v>
      </c>
      <c r="CC700" s="755">
        <v>8.3000000000000007</v>
      </c>
      <c r="CD700" s="9" t="s">
        <v>315</v>
      </c>
      <c r="CE700" s="755">
        <v>66.099999999999994</v>
      </c>
      <c r="CF700" s="9" t="s">
        <v>323</v>
      </c>
      <c r="CG700" s="755">
        <v>52.9</v>
      </c>
      <c r="CH700" s="9" t="s">
        <v>323</v>
      </c>
      <c r="CI700" s="9"/>
      <c r="CJ700" s="9"/>
      <c r="CK700" s="9"/>
    </row>
    <row r="701" spans="1:89" s="98" customFormat="1" x14ac:dyDescent="0.25">
      <c r="A701" s="99">
        <v>10102111</v>
      </c>
      <c r="B701" s="99"/>
      <c r="C701" s="772">
        <v>1525</v>
      </c>
      <c r="D701" s="807">
        <v>0.05</v>
      </c>
      <c r="E701" s="772">
        <f t="shared" si="34"/>
        <v>1601</v>
      </c>
      <c r="F701" s="778">
        <v>1.1000000000000001</v>
      </c>
      <c r="G701" s="774">
        <f t="shared" si="35"/>
        <v>1761</v>
      </c>
      <c r="H701" s="776"/>
      <c r="I701" s="758"/>
      <c r="J701" s="776"/>
      <c r="K701" s="786"/>
      <c r="L701" s="9" t="s">
        <v>308</v>
      </c>
      <c r="M701" s="9" t="s">
        <v>3733</v>
      </c>
      <c r="N701" s="9" t="s">
        <v>397</v>
      </c>
      <c r="O701" s="9" t="s">
        <v>310</v>
      </c>
      <c r="P701" s="9" t="s">
        <v>624</v>
      </c>
      <c r="Q701" s="9" t="s">
        <v>874</v>
      </c>
      <c r="R701" s="9" t="s">
        <v>876</v>
      </c>
      <c r="S701" s="9" t="s">
        <v>348</v>
      </c>
      <c r="T701" s="98" t="s">
        <v>204</v>
      </c>
      <c r="U701" s="99" t="s">
        <v>635</v>
      </c>
      <c r="V701" s="99" t="s">
        <v>207</v>
      </c>
      <c r="W701" s="99" t="s">
        <v>636</v>
      </c>
      <c r="X701" s="99" t="s">
        <v>207</v>
      </c>
      <c r="Y701" s="99">
        <v>188</v>
      </c>
      <c r="Z701" s="99" t="s">
        <v>207</v>
      </c>
      <c r="AA701" s="631" t="s">
        <v>575</v>
      </c>
      <c r="AB701" s="99" t="s">
        <v>207</v>
      </c>
      <c r="AC701" s="9">
        <v>271</v>
      </c>
      <c r="AD701" s="9" t="s">
        <v>207</v>
      </c>
      <c r="AE701" s="9">
        <v>107</v>
      </c>
      <c r="AF701" s="9" t="s">
        <v>315</v>
      </c>
      <c r="AG701" s="14" t="s">
        <v>353</v>
      </c>
      <c r="AH701" s="14" t="s">
        <v>207</v>
      </c>
      <c r="AI701" s="14" t="s">
        <v>354</v>
      </c>
      <c r="AJ701" s="14" t="s">
        <v>207</v>
      </c>
      <c r="AK701" s="9">
        <v>5</v>
      </c>
      <c r="AL701" s="14" t="s">
        <v>207</v>
      </c>
      <c r="AM701" s="9">
        <v>5</v>
      </c>
      <c r="AN701" s="14" t="s">
        <v>207</v>
      </c>
      <c r="AO701" s="9">
        <v>5</v>
      </c>
      <c r="AP701" s="14" t="s">
        <v>207</v>
      </c>
      <c r="AQ701" s="9">
        <v>39</v>
      </c>
      <c r="AR701" s="14" t="s">
        <v>207</v>
      </c>
      <c r="AS701" s="9" t="s">
        <v>0</v>
      </c>
      <c r="AT701" s="9" t="s">
        <v>318</v>
      </c>
      <c r="AU701" s="9" t="s">
        <v>376</v>
      </c>
      <c r="AV701" s="9" t="s">
        <v>320</v>
      </c>
      <c r="AW701" s="9" t="s">
        <v>1111</v>
      </c>
      <c r="AX701" s="9">
        <v>9010600000</v>
      </c>
      <c r="AY701" s="99">
        <v>290</v>
      </c>
      <c r="AZ701" s="12" t="s">
        <v>207</v>
      </c>
      <c r="BA701" s="99">
        <v>23</v>
      </c>
      <c r="BB701" s="12" t="s">
        <v>207</v>
      </c>
      <c r="BC701" s="99">
        <v>21</v>
      </c>
      <c r="BD701" s="12" t="s">
        <v>207</v>
      </c>
      <c r="BE701" s="99">
        <v>34</v>
      </c>
      <c r="BF701" s="12" t="s">
        <v>321</v>
      </c>
      <c r="BG701" s="654">
        <v>33.552999999999997</v>
      </c>
      <c r="BH701" s="12" t="s">
        <v>321</v>
      </c>
      <c r="BI701" s="99">
        <v>25</v>
      </c>
      <c r="BJ701" s="12" t="s">
        <v>321</v>
      </c>
      <c r="BK701" s="754">
        <v>0</v>
      </c>
      <c r="BL701" s="12" t="s">
        <v>321</v>
      </c>
      <c r="BM701" s="754">
        <v>0.129</v>
      </c>
      <c r="BN701" s="12" t="s">
        <v>321</v>
      </c>
      <c r="BO701" s="754">
        <v>8.4239999999999995</v>
      </c>
      <c r="BP701" s="12" t="s">
        <v>321</v>
      </c>
      <c r="BQ701" s="754">
        <v>0</v>
      </c>
      <c r="BR701" s="12" t="s">
        <v>321</v>
      </c>
      <c r="BS701" s="654">
        <v>0</v>
      </c>
      <c r="BT701" s="12" t="s">
        <v>321</v>
      </c>
      <c r="BU701" s="654">
        <v>8.5530000000000008</v>
      </c>
      <c r="BV701" s="12" t="s">
        <v>321</v>
      </c>
      <c r="BW701" s="9">
        <v>0.14000000000000001</v>
      </c>
      <c r="BX701" s="9" t="s">
        <v>322</v>
      </c>
      <c r="BY701" s="755">
        <v>114.2</v>
      </c>
      <c r="BZ701" s="9" t="s">
        <v>315</v>
      </c>
      <c r="CA701" s="755">
        <v>9.1</v>
      </c>
      <c r="CB701" s="9" t="s">
        <v>315</v>
      </c>
      <c r="CC701" s="755">
        <v>8.3000000000000007</v>
      </c>
      <c r="CD701" s="9" t="s">
        <v>315</v>
      </c>
      <c r="CE701" s="755">
        <v>70.5</v>
      </c>
      <c r="CF701" s="9" t="s">
        <v>323</v>
      </c>
      <c r="CG701" s="755">
        <v>55.1</v>
      </c>
      <c r="CH701" s="9" t="s">
        <v>323</v>
      </c>
      <c r="CI701" s="9"/>
      <c r="CJ701" s="9"/>
      <c r="CK701" s="9"/>
    </row>
    <row r="702" spans="1:89" s="98" customFormat="1" x14ac:dyDescent="0.25">
      <c r="A702" s="99">
        <v>10102112</v>
      </c>
      <c r="B702" s="99"/>
      <c r="C702" s="772">
        <v>1908</v>
      </c>
      <c r="D702" s="807">
        <v>0.05</v>
      </c>
      <c r="E702" s="772">
        <f t="shared" si="34"/>
        <v>2003</v>
      </c>
      <c r="F702" s="778">
        <v>1.1000000000000001</v>
      </c>
      <c r="G702" s="774">
        <f t="shared" si="35"/>
        <v>2203</v>
      </c>
      <c r="H702" s="776"/>
      <c r="I702" s="758"/>
      <c r="J702" s="776"/>
      <c r="K702" s="786"/>
      <c r="L702" s="9" t="s">
        <v>308</v>
      </c>
      <c r="M702" s="9" t="s">
        <v>3734</v>
      </c>
      <c r="N702" s="9" t="s">
        <v>397</v>
      </c>
      <c r="O702" s="9" t="s">
        <v>310</v>
      </c>
      <c r="P702" s="9" t="s">
        <v>624</v>
      </c>
      <c r="Q702" s="9" t="s">
        <v>874</v>
      </c>
      <c r="R702" s="9" t="s">
        <v>876</v>
      </c>
      <c r="S702" s="9" t="s">
        <v>348</v>
      </c>
      <c r="T702" s="98" t="s">
        <v>204</v>
      </c>
      <c r="U702" s="99" t="s">
        <v>637</v>
      </c>
      <c r="V702" s="99" t="s">
        <v>207</v>
      </c>
      <c r="W702" s="99" t="s">
        <v>638</v>
      </c>
      <c r="X702" s="99" t="s">
        <v>207</v>
      </c>
      <c r="Y702" s="99">
        <v>194</v>
      </c>
      <c r="Z702" s="99" t="s">
        <v>207</v>
      </c>
      <c r="AA702" s="631" t="s">
        <v>577</v>
      </c>
      <c r="AB702" s="99" t="s">
        <v>207</v>
      </c>
      <c r="AC702" s="9">
        <v>319</v>
      </c>
      <c r="AD702" s="9" t="s">
        <v>207</v>
      </c>
      <c r="AE702" s="9">
        <v>126</v>
      </c>
      <c r="AF702" s="9" t="s">
        <v>315</v>
      </c>
      <c r="AG702" s="14" t="s">
        <v>357</v>
      </c>
      <c r="AH702" s="14" t="s">
        <v>207</v>
      </c>
      <c r="AI702" s="14" t="s">
        <v>358</v>
      </c>
      <c r="AJ702" s="14" t="s">
        <v>207</v>
      </c>
      <c r="AK702" s="9">
        <v>5</v>
      </c>
      <c r="AL702" s="14" t="s">
        <v>207</v>
      </c>
      <c r="AM702" s="9">
        <v>5</v>
      </c>
      <c r="AN702" s="14" t="s">
        <v>207</v>
      </c>
      <c r="AO702" s="9">
        <v>5</v>
      </c>
      <c r="AP702" s="14" t="s">
        <v>207</v>
      </c>
      <c r="AQ702" s="9">
        <v>20</v>
      </c>
      <c r="AR702" s="14" t="s">
        <v>207</v>
      </c>
      <c r="AS702" s="9" t="s">
        <v>0</v>
      </c>
      <c r="AT702" s="9" t="s">
        <v>318</v>
      </c>
      <c r="AU702" s="9" t="s">
        <v>376</v>
      </c>
      <c r="AV702" s="9" t="s">
        <v>320</v>
      </c>
      <c r="AW702" s="9" t="s">
        <v>1112</v>
      </c>
      <c r="AX702" s="9">
        <v>9010600000</v>
      </c>
      <c r="AY702" s="99">
        <v>330</v>
      </c>
      <c r="AZ702" s="12" t="s">
        <v>207</v>
      </c>
      <c r="BA702" s="99">
        <v>23</v>
      </c>
      <c r="BB702" s="12" t="s">
        <v>207</v>
      </c>
      <c r="BC702" s="99">
        <v>21</v>
      </c>
      <c r="BD702" s="12" t="s">
        <v>207</v>
      </c>
      <c r="BE702" s="99">
        <v>39</v>
      </c>
      <c r="BF702" s="12" t="s">
        <v>321</v>
      </c>
      <c r="BG702" s="654">
        <v>38.875999999999998</v>
      </c>
      <c r="BH702" s="12" t="s">
        <v>321</v>
      </c>
      <c r="BI702" s="99">
        <v>29</v>
      </c>
      <c r="BJ702" s="12" t="s">
        <v>321</v>
      </c>
      <c r="BK702" s="754">
        <v>0</v>
      </c>
      <c r="BL702" s="12" t="s">
        <v>321</v>
      </c>
      <c r="BM702" s="754">
        <v>0.14799999999999999</v>
      </c>
      <c r="BN702" s="12" t="s">
        <v>321</v>
      </c>
      <c r="BO702" s="754">
        <v>9.7279999999999998</v>
      </c>
      <c r="BP702" s="12" t="s">
        <v>321</v>
      </c>
      <c r="BQ702" s="754">
        <v>0</v>
      </c>
      <c r="BR702" s="12" t="s">
        <v>321</v>
      </c>
      <c r="BS702" s="654">
        <v>0</v>
      </c>
      <c r="BT702" s="12" t="s">
        <v>321</v>
      </c>
      <c r="BU702" s="654">
        <v>9.8759999999999994</v>
      </c>
      <c r="BV702" s="12" t="s">
        <v>321</v>
      </c>
      <c r="BW702" s="9">
        <v>0.16</v>
      </c>
      <c r="BX702" s="9" t="s">
        <v>322</v>
      </c>
      <c r="BY702" s="755">
        <v>129.9</v>
      </c>
      <c r="BZ702" s="9" t="s">
        <v>315</v>
      </c>
      <c r="CA702" s="755">
        <v>9.1</v>
      </c>
      <c r="CB702" s="9" t="s">
        <v>315</v>
      </c>
      <c r="CC702" s="755">
        <v>8.3000000000000007</v>
      </c>
      <c r="CD702" s="9" t="s">
        <v>315</v>
      </c>
      <c r="CE702" s="755">
        <v>79.400000000000006</v>
      </c>
      <c r="CF702" s="9" t="s">
        <v>323</v>
      </c>
      <c r="CG702" s="755">
        <v>63.9</v>
      </c>
      <c r="CH702" s="9" t="s">
        <v>323</v>
      </c>
      <c r="CI702" s="9"/>
      <c r="CJ702" s="9"/>
      <c r="CK702" s="9"/>
    </row>
    <row r="703" spans="1:89" s="98" customFormat="1" x14ac:dyDescent="0.25">
      <c r="A703" s="99">
        <v>10102113</v>
      </c>
      <c r="B703" s="99"/>
      <c r="C703" s="772">
        <v>2129</v>
      </c>
      <c r="D703" s="807">
        <v>0.05</v>
      </c>
      <c r="E703" s="772">
        <f t="shared" si="34"/>
        <v>2235</v>
      </c>
      <c r="F703" s="778">
        <v>1.1000000000000001</v>
      </c>
      <c r="G703" s="774">
        <f t="shared" si="35"/>
        <v>2459</v>
      </c>
      <c r="H703" s="776"/>
      <c r="I703" s="758"/>
      <c r="J703" s="776"/>
      <c r="K703" s="786"/>
      <c r="L703" s="9" t="s">
        <v>308</v>
      </c>
      <c r="M703" s="9" t="s">
        <v>3735</v>
      </c>
      <c r="N703" s="9" t="s">
        <v>397</v>
      </c>
      <c r="O703" s="9" t="s">
        <v>310</v>
      </c>
      <c r="P703" s="9" t="s">
        <v>624</v>
      </c>
      <c r="Q703" s="9" t="s">
        <v>874</v>
      </c>
      <c r="R703" s="9" t="s">
        <v>876</v>
      </c>
      <c r="S703" s="9" t="s">
        <v>348</v>
      </c>
      <c r="T703" s="98" t="s">
        <v>204</v>
      </c>
      <c r="U703" s="99" t="s">
        <v>639</v>
      </c>
      <c r="V703" s="99" t="s">
        <v>207</v>
      </c>
      <c r="W703" s="99" t="s">
        <v>640</v>
      </c>
      <c r="X703" s="99" t="s">
        <v>207</v>
      </c>
      <c r="Y703" s="99">
        <v>206</v>
      </c>
      <c r="Z703" s="99" t="s">
        <v>207</v>
      </c>
      <c r="AA703" s="631" t="s">
        <v>578</v>
      </c>
      <c r="AB703" s="99" t="s">
        <v>207</v>
      </c>
      <c r="AC703" s="9">
        <v>342</v>
      </c>
      <c r="AD703" s="9" t="s">
        <v>207</v>
      </c>
      <c r="AE703" s="9">
        <v>135</v>
      </c>
      <c r="AF703" s="9" t="s">
        <v>315</v>
      </c>
      <c r="AG703" s="14" t="s">
        <v>359</v>
      </c>
      <c r="AH703" s="14" t="s">
        <v>207</v>
      </c>
      <c r="AI703" s="14" t="s">
        <v>360</v>
      </c>
      <c r="AJ703" s="14" t="s">
        <v>207</v>
      </c>
      <c r="AK703" s="9">
        <v>5</v>
      </c>
      <c r="AL703" s="14" t="s">
        <v>207</v>
      </c>
      <c r="AM703" s="9">
        <v>5</v>
      </c>
      <c r="AN703" s="14" t="s">
        <v>207</v>
      </c>
      <c r="AO703" s="9">
        <v>5</v>
      </c>
      <c r="AP703" s="14" t="s">
        <v>207</v>
      </c>
      <c r="AQ703" s="9">
        <v>20</v>
      </c>
      <c r="AR703" s="14" t="s">
        <v>207</v>
      </c>
      <c r="AS703" s="9" t="s">
        <v>0</v>
      </c>
      <c r="AT703" s="9" t="s">
        <v>318</v>
      </c>
      <c r="AU703" s="9" t="s">
        <v>376</v>
      </c>
      <c r="AV703" s="9" t="s">
        <v>320</v>
      </c>
      <c r="AW703" s="9" t="s">
        <v>1113</v>
      </c>
      <c r="AX703" s="9">
        <v>9010600000</v>
      </c>
      <c r="AY703" s="99">
        <v>350</v>
      </c>
      <c r="AZ703" s="12" t="s">
        <v>207</v>
      </c>
      <c r="BA703" s="99">
        <v>23</v>
      </c>
      <c r="BB703" s="12" t="s">
        <v>207</v>
      </c>
      <c r="BC703" s="99">
        <v>21</v>
      </c>
      <c r="BD703" s="12" t="s">
        <v>207</v>
      </c>
      <c r="BE703" s="99">
        <v>40</v>
      </c>
      <c r="BF703" s="12" t="s">
        <v>321</v>
      </c>
      <c r="BG703" s="654">
        <v>39.667999999999999</v>
      </c>
      <c r="BH703" s="12" t="s">
        <v>321</v>
      </c>
      <c r="BI703" s="99">
        <v>31</v>
      </c>
      <c r="BJ703" s="12" t="s">
        <v>321</v>
      </c>
      <c r="BK703" s="754">
        <v>0</v>
      </c>
      <c r="BL703" s="12" t="s">
        <v>321</v>
      </c>
      <c r="BM703" s="754">
        <v>0.14799999999999999</v>
      </c>
      <c r="BN703" s="12" t="s">
        <v>321</v>
      </c>
      <c r="BO703" s="754">
        <v>8.52</v>
      </c>
      <c r="BP703" s="12" t="s">
        <v>321</v>
      </c>
      <c r="BQ703" s="754">
        <v>0</v>
      </c>
      <c r="BR703" s="12" t="s">
        <v>321</v>
      </c>
      <c r="BS703" s="654">
        <v>0</v>
      </c>
      <c r="BT703" s="12" t="s">
        <v>321</v>
      </c>
      <c r="BU703" s="654">
        <v>8.6679999999999993</v>
      </c>
      <c r="BV703" s="12" t="s">
        <v>321</v>
      </c>
      <c r="BW703" s="9">
        <v>0.17</v>
      </c>
      <c r="BX703" s="9" t="s">
        <v>322</v>
      </c>
      <c r="BY703" s="755">
        <v>137.80000000000001</v>
      </c>
      <c r="BZ703" s="9" t="s">
        <v>315</v>
      </c>
      <c r="CA703" s="755">
        <v>9.1</v>
      </c>
      <c r="CB703" s="9" t="s">
        <v>315</v>
      </c>
      <c r="CC703" s="755">
        <v>8.3000000000000007</v>
      </c>
      <c r="CD703" s="9" t="s">
        <v>315</v>
      </c>
      <c r="CE703" s="755">
        <v>86</v>
      </c>
      <c r="CF703" s="9" t="s">
        <v>323</v>
      </c>
      <c r="CG703" s="755">
        <v>68.3</v>
      </c>
      <c r="CH703" s="9" t="s">
        <v>323</v>
      </c>
      <c r="CI703" s="9"/>
      <c r="CJ703" s="9"/>
      <c r="CK703" s="9"/>
    </row>
    <row r="704" spans="1:89" s="98" customFormat="1" x14ac:dyDescent="0.25">
      <c r="A704" s="99">
        <v>10102114</v>
      </c>
      <c r="B704" s="99"/>
      <c r="C704" s="772">
        <v>2370</v>
      </c>
      <c r="D704" s="807">
        <v>0.05</v>
      </c>
      <c r="E704" s="772">
        <f t="shared" si="34"/>
        <v>2489</v>
      </c>
      <c r="F704" s="778">
        <v>1.1000000000000001</v>
      </c>
      <c r="G704" s="774">
        <f t="shared" si="35"/>
        <v>2738</v>
      </c>
      <c r="H704" s="776"/>
      <c r="I704" s="758"/>
      <c r="J704" s="776"/>
      <c r="K704" s="786"/>
      <c r="L704" s="9" t="s">
        <v>308</v>
      </c>
      <c r="M704" s="9" t="s">
        <v>3736</v>
      </c>
      <c r="N704" s="9" t="s">
        <v>397</v>
      </c>
      <c r="O704" s="9" t="s">
        <v>310</v>
      </c>
      <c r="P704" s="9" t="s">
        <v>624</v>
      </c>
      <c r="Q704" s="9" t="s">
        <v>874</v>
      </c>
      <c r="R704" s="9" t="s">
        <v>876</v>
      </c>
      <c r="S704" s="9" t="s">
        <v>348</v>
      </c>
      <c r="T704" s="98" t="s">
        <v>204</v>
      </c>
      <c r="U704" s="99" t="s">
        <v>641</v>
      </c>
      <c r="V704" s="99" t="s">
        <v>207</v>
      </c>
      <c r="W704" s="99" t="s">
        <v>642</v>
      </c>
      <c r="X704" s="99" t="s">
        <v>207</v>
      </c>
      <c r="Y704" s="99">
        <v>219</v>
      </c>
      <c r="Z704" s="99" t="s">
        <v>207</v>
      </c>
      <c r="AA704" s="631" t="s">
        <v>579</v>
      </c>
      <c r="AB704" s="99" t="s">
        <v>207</v>
      </c>
      <c r="AC704" s="9">
        <v>366</v>
      </c>
      <c r="AD704" s="9" t="s">
        <v>207</v>
      </c>
      <c r="AE704" s="9">
        <v>144</v>
      </c>
      <c r="AF704" s="9" t="s">
        <v>315</v>
      </c>
      <c r="AG704" s="14" t="s">
        <v>361</v>
      </c>
      <c r="AH704" s="14" t="s">
        <v>207</v>
      </c>
      <c r="AI704" s="14" t="s">
        <v>362</v>
      </c>
      <c r="AJ704" s="14" t="s">
        <v>207</v>
      </c>
      <c r="AK704" s="9">
        <v>5</v>
      </c>
      <c r="AL704" s="14" t="s">
        <v>207</v>
      </c>
      <c r="AM704" s="9">
        <v>5</v>
      </c>
      <c r="AN704" s="14" t="s">
        <v>207</v>
      </c>
      <c r="AO704" s="9">
        <v>5</v>
      </c>
      <c r="AP704" s="14" t="s">
        <v>207</v>
      </c>
      <c r="AQ704" s="9">
        <v>20</v>
      </c>
      <c r="AR704" s="14" t="s">
        <v>207</v>
      </c>
      <c r="AS704" s="9" t="s">
        <v>0</v>
      </c>
      <c r="AT704" s="9" t="s">
        <v>318</v>
      </c>
      <c r="AU704" s="9" t="s">
        <v>376</v>
      </c>
      <c r="AV704" s="9" t="s">
        <v>320</v>
      </c>
      <c r="AW704" s="9" t="s">
        <v>1114</v>
      </c>
      <c r="AX704" s="9">
        <v>9010600000</v>
      </c>
      <c r="AY704" s="99">
        <v>370</v>
      </c>
      <c r="AZ704" s="12" t="s">
        <v>207</v>
      </c>
      <c r="BA704" s="99">
        <v>23</v>
      </c>
      <c r="BB704" s="12" t="s">
        <v>207</v>
      </c>
      <c r="BC704" s="99">
        <v>21</v>
      </c>
      <c r="BD704" s="12" t="s">
        <v>207</v>
      </c>
      <c r="BE704" s="99">
        <v>43</v>
      </c>
      <c r="BF704" s="12" t="s">
        <v>321</v>
      </c>
      <c r="BG704" s="654">
        <v>42.399000000000001</v>
      </c>
      <c r="BH704" s="12" t="s">
        <v>321</v>
      </c>
      <c r="BI704" s="99">
        <v>33</v>
      </c>
      <c r="BJ704" s="12" t="s">
        <v>321</v>
      </c>
      <c r="BK704" s="754">
        <v>0</v>
      </c>
      <c r="BL704" s="12" t="s">
        <v>321</v>
      </c>
      <c r="BM704" s="754">
        <v>0.16700000000000001</v>
      </c>
      <c r="BN704" s="12" t="s">
        <v>321</v>
      </c>
      <c r="BO704" s="754">
        <v>9.2319999999999993</v>
      </c>
      <c r="BP704" s="12" t="s">
        <v>321</v>
      </c>
      <c r="BQ704" s="754">
        <v>0</v>
      </c>
      <c r="BR704" s="12" t="s">
        <v>321</v>
      </c>
      <c r="BS704" s="654">
        <v>0</v>
      </c>
      <c r="BT704" s="12" t="s">
        <v>321</v>
      </c>
      <c r="BU704" s="654">
        <v>9.3989999999999991</v>
      </c>
      <c r="BV704" s="12" t="s">
        <v>321</v>
      </c>
      <c r="BW704" s="9">
        <v>0.18</v>
      </c>
      <c r="BX704" s="9" t="s">
        <v>322</v>
      </c>
      <c r="BY704" s="755">
        <v>145.69999999999999</v>
      </c>
      <c r="BZ704" s="9" t="s">
        <v>315</v>
      </c>
      <c r="CA704" s="755">
        <v>9.1</v>
      </c>
      <c r="CB704" s="9" t="s">
        <v>315</v>
      </c>
      <c r="CC704" s="755">
        <v>8.3000000000000007</v>
      </c>
      <c r="CD704" s="9" t="s">
        <v>315</v>
      </c>
      <c r="CE704" s="755">
        <v>90.4</v>
      </c>
      <c r="CF704" s="9" t="s">
        <v>323</v>
      </c>
      <c r="CG704" s="755">
        <v>72.8</v>
      </c>
      <c r="CH704" s="9" t="s">
        <v>323</v>
      </c>
      <c r="CI704" s="9"/>
      <c r="CJ704" s="9"/>
      <c r="CK704" s="9"/>
    </row>
    <row r="705" spans="1:89" s="98" customFormat="1" x14ac:dyDescent="0.25">
      <c r="A705" s="99">
        <v>10102115</v>
      </c>
      <c r="B705" s="99"/>
      <c r="C705" s="772">
        <v>2629</v>
      </c>
      <c r="D705" s="807">
        <v>0.05</v>
      </c>
      <c r="E705" s="772">
        <f t="shared" si="34"/>
        <v>2760</v>
      </c>
      <c r="F705" s="778">
        <v>1.1000000000000001</v>
      </c>
      <c r="G705" s="774">
        <f t="shared" si="35"/>
        <v>3036</v>
      </c>
      <c r="H705" s="776"/>
      <c r="I705" s="758"/>
      <c r="J705" s="776"/>
      <c r="K705" s="786"/>
      <c r="L705" s="9" t="s">
        <v>308</v>
      </c>
      <c r="M705" s="9" t="s">
        <v>3737</v>
      </c>
      <c r="N705" s="9" t="s">
        <v>397</v>
      </c>
      <c r="O705" s="9" t="s">
        <v>310</v>
      </c>
      <c r="P705" s="9" t="s">
        <v>624</v>
      </c>
      <c r="Q705" s="9" t="s">
        <v>874</v>
      </c>
      <c r="R705" s="9" t="s">
        <v>876</v>
      </c>
      <c r="S705" s="9" t="s">
        <v>348</v>
      </c>
      <c r="T705" s="98" t="s">
        <v>204</v>
      </c>
      <c r="U705" s="99" t="s">
        <v>643</v>
      </c>
      <c r="V705" s="99" t="s">
        <v>207</v>
      </c>
      <c r="W705" s="99" t="s">
        <v>644</v>
      </c>
      <c r="X705" s="99" t="s">
        <v>207</v>
      </c>
      <c r="Y705" s="99">
        <v>231</v>
      </c>
      <c r="Z705" s="99" t="s">
        <v>207</v>
      </c>
      <c r="AA705" s="631" t="s">
        <v>580</v>
      </c>
      <c r="AB705" s="99" t="s">
        <v>207</v>
      </c>
      <c r="AC705" s="9">
        <v>389</v>
      </c>
      <c r="AD705" s="9" t="s">
        <v>207</v>
      </c>
      <c r="AE705" s="9">
        <v>153</v>
      </c>
      <c r="AF705" s="9" t="s">
        <v>315</v>
      </c>
      <c r="AG705" s="14" t="s">
        <v>363</v>
      </c>
      <c r="AH705" s="14" t="s">
        <v>207</v>
      </c>
      <c r="AI705" s="14" t="s">
        <v>364</v>
      </c>
      <c r="AJ705" s="14" t="s">
        <v>207</v>
      </c>
      <c r="AK705" s="9">
        <v>5</v>
      </c>
      <c r="AL705" s="14" t="s">
        <v>207</v>
      </c>
      <c r="AM705" s="9">
        <v>5</v>
      </c>
      <c r="AN705" s="14" t="s">
        <v>207</v>
      </c>
      <c r="AO705" s="9">
        <v>5</v>
      </c>
      <c r="AP705" s="14" t="s">
        <v>207</v>
      </c>
      <c r="AQ705" s="9">
        <v>20</v>
      </c>
      <c r="AR705" s="14" t="s">
        <v>207</v>
      </c>
      <c r="AS705" s="9" t="s">
        <v>0</v>
      </c>
      <c r="AT705" s="9" t="s">
        <v>318</v>
      </c>
      <c r="AU705" s="9" t="s">
        <v>376</v>
      </c>
      <c r="AV705" s="9" t="s">
        <v>320</v>
      </c>
      <c r="AW705" s="9" t="s">
        <v>1115</v>
      </c>
      <c r="AX705" s="9">
        <v>9010600000</v>
      </c>
      <c r="AY705" s="99">
        <v>390</v>
      </c>
      <c r="AZ705" s="12" t="s">
        <v>207</v>
      </c>
      <c r="BA705" s="99">
        <v>23</v>
      </c>
      <c r="BB705" s="12" t="s">
        <v>207</v>
      </c>
      <c r="BC705" s="99">
        <v>21</v>
      </c>
      <c r="BD705" s="12" t="s">
        <v>207</v>
      </c>
      <c r="BE705" s="99">
        <v>45</v>
      </c>
      <c r="BF705" s="12" t="s">
        <v>321</v>
      </c>
      <c r="BG705" s="654">
        <v>44.631</v>
      </c>
      <c r="BH705" s="12" t="s">
        <v>321</v>
      </c>
      <c r="BI705" s="99">
        <v>35</v>
      </c>
      <c r="BJ705" s="12" t="s">
        <v>321</v>
      </c>
      <c r="BK705" s="754">
        <v>0</v>
      </c>
      <c r="BL705" s="12" t="s">
        <v>321</v>
      </c>
      <c r="BM705" s="754">
        <v>0.16700000000000001</v>
      </c>
      <c r="BN705" s="12" t="s">
        <v>321</v>
      </c>
      <c r="BO705" s="754">
        <v>9.4629999999999992</v>
      </c>
      <c r="BP705" s="12" t="s">
        <v>321</v>
      </c>
      <c r="BQ705" s="754">
        <v>0</v>
      </c>
      <c r="BR705" s="12" t="s">
        <v>321</v>
      </c>
      <c r="BS705" s="654">
        <v>0</v>
      </c>
      <c r="BT705" s="12" t="s">
        <v>321</v>
      </c>
      <c r="BU705" s="654">
        <v>9.6310000000000002</v>
      </c>
      <c r="BV705" s="12" t="s">
        <v>321</v>
      </c>
      <c r="BW705" s="9">
        <v>0.19</v>
      </c>
      <c r="BX705" s="9" t="s">
        <v>322</v>
      </c>
      <c r="BY705" s="755">
        <v>153.5</v>
      </c>
      <c r="BZ705" s="9" t="s">
        <v>315</v>
      </c>
      <c r="CA705" s="755">
        <v>9.1</v>
      </c>
      <c r="CB705" s="9" t="s">
        <v>315</v>
      </c>
      <c r="CC705" s="755">
        <v>8.3000000000000007</v>
      </c>
      <c r="CD705" s="9" t="s">
        <v>315</v>
      </c>
      <c r="CE705" s="755">
        <v>94.8</v>
      </c>
      <c r="CF705" s="9" t="s">
        <v>323</v>
      </c>
      <c r="CG705" s="755">
        <v>77.2</v>
      </c>
      <c r="CH705" s="9" t="s">
        <v>323</v>
      </c>
      <c r="CI705" s="9"/>
      <c r="CJ705" s="9"/>
      <c r="CK705" s="9"/>
    </row>
    <row r="706" spans="1:89" s="98" customFormat="1" x14ac:dyDescent="0.25">
      <c r="A706" s="99">
        <v>10102071</v>
      </c>
      <c r="B706" s="99"/>
      <c r="C706" s="772">
        <v>1395</v>
      </c>
      <c r="D706" s="807">
        <v>0.05</v>
      </c>
      <c r="E706" s="772">
        <f t="shared" si="34"/>
        <v>1465</v>
      </c>
      <c r="F706" s="778">
        <v>1.1000000000000001</v>
      </c>
      <c r="G706" s="774">
        <f t="shared" si="35"/>
        <v>1612</v>
      </c>
      <c r="H706" s="776"/>
      <c r="I706" s="758"/>
      <c r="J706" s="776"/>
      <c r="K706" s="786"/>
      <c r="L706" s="9" t="s">
        <v>308</v>
      </c>
      <c r="M706" s="9" t="s">
        <v>3738</v>
      </c>
      <c r="N706" s="9" t="s">
        <v>309</v>
      </c>
      <c r="O706" s="9" t="s">
        <v>310</v>
      </c>
      <c r="P706" s="9" t="s">
        <v>624</v>
      </c>
      <c r="Q706" s="9" t="s">
        <v>874</v>
      </c>
      <c r="R706" s="9" t="s">
        <v>876</v>
      </c>
      <c r="S706" s="9" t="s">
        <v>348</v>
      </c>
      <c r="T706" s="98" t="s">
        <v>204</v>
      </c>
      <c r="U706" s="99" t="s">
        <v>631</v>
      </c>
      <c r="V706" s="99" t="s">
        <v>207</v>
      </c>
      <c r="W706" s="99" t="s">
        <v>632</v>
      </c>
      <c r="X706" s="99" t="s">
        <v>207</v>
      </c>
      <c r="Y706" s="99">
        <v>182</v>
      </c>
      <c r="Z706" s="99" t="s">
        <v>207</v>
      </c>
      <c r="AA706" s="631" t="s">
        <v>202</v>
      </c>
      <c r="AB706" s="99" t="s">
        <v>207</v>
      </c>
      <c r="AC706" s="9">
        <v>224</v>
      </c>
      <c r="AD706" s="9" t="s">
        <v>207</v>
      </c>
      <c r="AE706" s="9">
        <v>88</v>
      </c>
      <c r="AF706" s="9" t="s">
        <v>315</v>
      </c>
      <c r="AG706" s="14" t="s">
        <v>349</v>
      </c>
      <c r="AH706" s="14" t="s">
        <v>207</v>
      </c>
      <c r="AI706" s="14" t="s">
        <v>350</v>
      </c>
      <c r="AJ706" s="14" t="s">
        <v>207</v>
      </c>
      <c r="AK706" s="9">
        <v>5</v>
      </c>
      <c r="AL706" s="14" t="s">
        <v>207</v>
      </c>
      <c r="AM706" s="9">
        <v>5</v>
      </c>
      <c r="AN706" s="14" t="s">
        <v>207</v>
      </c>
      <c r="AO706" s="9">
        <v>5</v>
      </c>
      <c r="AP706" s="14" t="s">
        <v>207</v>
      </c>
      <c r="AQ706" s="9">
        <v>58</v>
      </c>
      <c r="AR706" s="14" t="s">
        <v>207</v>
      </c>
      <c r="AS706" s="9" t="s">
        <v>0</v>
      </c>
      <c r="AT706" s="9" t="s">
        <v>318</v>
      </c>
      <c r="AU706" s="9" t="s">
        <v>376</v>
      </c>
      <c r="AV706" s="9" t="s">
        <v>320</v>
      </c>
      <c r="AW706" s="9" t="s">
        <v>1116</v>
      </c>
      <c r="AX706" s="9">
        <v>9010600000</v>
      </c>
      <c r="AY706" s="99">
        <v>250</v>
      </c>
      <c r="AZ706" s="12" t="s">
        <v>207</v>
      </c>
      <c r="BA706" s="99">
        <v>23</v>
      </c>
      <c r="BB706" s="12" t="s">
        <v>207</v>
      </c>
      <c r="BC706" s="99">
        <v>21</v>
      </c>
      <c r="BD706" s="12" t="s">
        <v>207</v>
      </c>
      <c r="BE706" s="99">
        <v>29</v>
      </c>
      <c r="BF706" s="12" t="s">
        <v>321</v>
      </c>
      <c r="BG706" s="654">
        <v>28.369</v>
      </c>
      <c r="BH706" s="12" t="s">
        <v>321</v>
      </c>
      <c r="BI706" s="99">
        <v>22</v>
      </c>
      <c r="BJ706" s="12" t="s">
        <v>321</v>
      </c>
      <c r="BK706" s="754">
        <v>0</v>
      </c>
      <c r="BL706" s="12" t="s">
        <v>321</v>
      </c>
      <c r="BM706" s="754">
        <v>0.129</v>
      </c>
      <c r="BN706" s="12" t="s">
        <v>321</v>
      </c>
      <c r="BO706" s="754">
        <v>6.24</v>
      </c>
      <c r="BP706" s="12" t="s">
        <v>321</v>
      </c>
      <c r="BQ706" s="754">
        <v>0</v>
      </c>
      <c r="BR706" s="12" t="s">
        <v>321</v>
      </c>
      <c r="BS706" s="654">
        <v>0</v>
      </c>
      <c r="BT706" s="12" t="s">
        <v>321</v>
      </c>
      <c r="BU706" s="654">
        <v>6.3689999999999998</v>
      </c>
      <c r="BV706" s="12" t="s">
        <v>321</v>
      </c>
      <c r="BW706" s="9">
        <v>0.12</v>
      </c>
      <c r="BX706" s="9" t="s">
        <v>322</v>
      </c>
      <c r="BY706" s="755">
        <v>98.4</v>
      </c>
      <c r="BZ706" s="9" t="s">
        <v>315</v>
      </c>
      <c r="CA706" s="755">
        <v>9.1</v>
      </c>
      <c r="CB706" s="9" t="s">
        <v>315</v>
      </c>
      <c r="CC706" s="755">
        <v>8.3000000000000007</v>
      </c>
      <c r="CD706" s="9" t="s">
        <v>315</v>
      </c>
      <c r="CE706" s="755">
        <v>61.7</v>
      </c>
      <c r="CF706" s="9" t="s">
        <v>323</v>
      </c>
      <c r="CG706" s="755">
        <v>48.5</v>
      </c>
      <c r="CH706" s="9" t="s">
        <v>323</v>
      </c>
      <c r="CI706" s="9"/>
      <c r="CJ706" s="9"/>
      <c r="CK706" s="9"/>
    </row>
    <row r="707" spans="1:89" s="98" customFormat="1" x14ac:dyDescent="0.25">
      <c r="A707" s="99">
        <v>10102072</v>
      </c>
      <c r="B707" s="99"/>
      <c r="C707" s="772">
        <v>1539</v>
      </c>
      <c r="D707" s="807">
        <v>0.05</v>
      </c>
      <c r="E707" s="772">
        <f t="shared" si="34"/>
        <v>1616</v>
      </c>
      <c r="F707" s="778">
        <v>1.1000000000000001</v>
      </c>
      <c r="G707" s="774">
        <f t="shared" si="35"/>
        <v>1778</v>
      </c>
      <c r="H707" s="776"/>
      <c r="I707" s="758"/>
      <c r="J707" s="776"/>
      <c r="K707" s="786"/>
      <c r="L707" s="9" t="s">
        <v>308</v>
      </c>
      <c r="M707" s="9" t="s">
        <v>3739</v>
      </c>
      <c r="N707" s="9" t="s">
        <v>309</v>
      </c>
      <c r="O707" s="9" t="s">
        <v>310</v>
      </c>
      <c r="P707" s="9" t="s">
        <v>624</v>
      </c>
      <c r="Q707" s="9" t="s">
        <v>874</v>
      </c>
      <c r="R707" s="9" t="s">
        <v>876</v>
      </c>
      <c r="S707" s="9" t="s">
        <v>348</v>
      </c>
      <c r="T707" s="98" t="s">
        <v>204</v>
      </c>
      <c r="U707" s="99" t="s">
        <v>633</v>
      </c>
      <c r="V707" s="99" t="s">
        <v>207</v>
      </c>
      <c r="W707" s="99" t="s">
        <v>634</v>
      </c>
      <c r="X707" s="99" t="s">
        <v>207</v>
      </c>
      <c r="Y707" s="99">
        <v>182</v>
      </c>
      <c r="Z707" s="99" t="s">
        <v>207</v>
      </c>
      <c r="AA707" s="631" t="s">
        <v>574</v>
      </c>
      <c r="AB707" s="99" t="s">
        <v>207</v>
      </c>
      <c r="AC707" s="9">
        <v>248</v>
      </c>
      <c r="AD707" s="9" t="s">
        <v>207</v>
      </c>
      <c r="AE707" s="9">
        <v>98</v>
      </c>
      <c r="AF707" s="9" t="s">
        <v>315</v>
      </c>
      <c r="AG707" s="14" t="s">
        <v>351</v>
      </c>
      <c r="AH707" s="14" t="s">
        <v>207</v>
      </c>
      <c r="AI707" s="14" t="s">
        <v>352</v>
      </c>
      <c r="AJ707" s="14" t="s">
        <v>207</v>
      </c>
      <c r="AK707" s="9">
        <v>5</v>
      </c>
      <c r="AL707" s="14" t="s">
        <v>207</v>
      </c>
      <c r="AM707" s="9">
        <v>5</v>
      </c>
      <c r="AN707" s="14" t="s">
        <v>207</v>
      </c>
      <c r="AO707" s="9">
        <v>5</v>
      </c>
      <c r="AP707" s="14" t="s">
        <v>207</v>
      </c>
      <c r="AQ707" s="9">
        <v>46</v>
      </c>
      <c r="AR707" s="14" t="s">
        <v>207</v>
      </c>
      <c r="AS707" s="9" t="s">
        <v>0</v>
      </c>
      <c r="AT707" s="9" t="s">
        <v>318</v>
      </c>
      <c r="AU707" s="9" t="s">
        <v>376</v>
      </c>
      <c r="AV707" s="9" t="s">
        <v>320</v>
      </c>
      <c r="AW707" s="9" t="s">
        <v>1117</v>
      </c>
      <c r="AX707" s="9">
        <v>9010600000</v>
      </c>
      <c r="AY707" s="99">
        <v>270</v>
      </c>
      <c r="AZ707" s="12" t="s">
        <v>207</v>
      </c>
      <c r="BA707" s="99">
        <v>23</v>
      </c>
      <c r="BB707" s="12" t="s">
        <v>207</v>
      </c>
      <c r="BC707" s="99">
        <v>21</v>
      </c>
      <c r="BD707" s="12" t="s">
        <v>207</v>
      </c>
      <c r="BE707" s="99">
        <v>32</v>
      </c>
      <c r="BF707" s="12" t="s">
        <v>321</v>
      </c>
      <c r="BG707" s="654">
        <v>31.841000000000001</v>
      </c>
      <c r="BH707" s="12" t="s">
        <v>321</v>
      </c>
      <c r="BI707" s="99">
        <v>24</v>
      </c>
      <c r="BJ707" s="12" t="s">
        <v>321</v>
      </c>
      <c r="BK707" s="754">
        <v>0</v>
      </c>
      <c r="BL707" s="12" t="s">
        <v>321</v>
      </c>
      <c r="BM707" s="754">
        <v>0.129</v>
      </c>
      <c r="BN707" s="12" t="s">
        <v>321</v>
      </c>
      <c r="BO707" s="754">
        <v>7.7119999999999997</v>
      </c>
      <c r="BP707" s="12" t="s">
        <v>321</v>
      </c>
      <c r="BQ707" s="754">
        <v>0</v>
      </c>
      <c r="BR707" s="12" t="s">
        <v>321</v>
      </c>
      <c r="BS707" s="654">
        <v>0</v>
      </c>
      <c r="BT707" s="12" t="s">
        <v>321</v>
      </c>
      <c r="BU707" s="654">
        <v>7.8410000000000002</v>
      </c>
      <c r="BV707" s="12" t="s">
        <v>321</v>
      </c>
      <c r="BW707" s="9">
        <v>0.13</v>
      </c>
      <c r="BX707" s="9" t="s">
        <v>322</v>
      </c>
      <c r="BY707" s="755">
        <v>106.3</v>
      </c>
      <c r="BZ707" s="9" t="s">
        <v>315</v>
      </c>
      <c r="CA707" s="755">
        <v>9.1</v>
      </c>
      <c r="CB707" s="9" t="s">
        <v>315</v>
      </c>
      <c r="CC707" s="755">
        <v>8.3000000000000007</v>
      </c>
      <c r="CD707" s="9" t="s">
        <v>315</v>
      </c>
      <c r="CE707" s="755">
        <v>66.099999999999994</v>
      </c>
      <c r="CF707" s="9" t="s">
        <v>323</v>
      </c>
      <c r="CG707" s="755">
        <v>52.9</v>
      </c>
      <c r="CH707" s="9" t="s">
        <v>323</v>
      </c>
      <c r="CI707" s="9"/>
      <c r="CJ707" s="9"/>
      <c r="CK707" s="9"/>
    </row>
    <row r="708" spans="1:89" s="98" customFormat="1" x14ac:dyDescent="0.25">
      <c r="A708" s="99">
        <v>10102073</v>
      </c>
      <c r="B708" s="99"/>
      <c r="C708" s="772">
        <v>1701</v>
      </c>
      <c r="D708" s="807">
        <v>0.05</v>
      </c>
      <c r="E708" s="772">
        <f t="shared" si="34"/>
        <v>1786</v>
      </c>
      <c r="F708" s="778">
        <v>1.1000000000000001</v>
      </c>
      <c r="G708" s="774">
        <f t="shared" si="35"/>
        <v>1965</v>
      </c>
      <c r="H708" s="776"/>
      <c r="I708" s="758"/>
      <c r="J708" s="776"/>
      <c r="K708" s="786"/>
      <c r="L708" s="9" t="s">
        <v>308</v>
      </c>
      <c r="M708" s="9" t="s">
        <v>3740</v>
      </c>
      <c r="N708" s="9" t="s">
        <v>309</v>
      </c>
      <c r="O708" s="9" t="s">
        <v>310</v>
      </c>
      <c r="P708" s="9" t="s">
        <v>624</v>
      </c>
      <c r="Q708" s="9" t="s">
        <v>874</v>
      </c>
      <c r="R708" s="9" t="s">
        <v>876</v>
      </c>
      <c r="S708" s="9" t="s">
        <v>348</v>
      </c>
      <c r="T708" s="98" t="s">
        <v>204</v>
      </c>
      <c r="U708" s="99" t="s">
        <v>635</v>
      </c>
      <c r="V708" s="99" t="s">
        <v>207</v>
      </c>
      <c r="W708" s="99" t="s">
        <v>636</v>
      </c>
      <c r="X708" s="99" t="s">
        <v>207</v>
      </c>
      <c r="Y708" s="99">
        <v>188</v>
      </c>
      <c r="Z708" s="99" t="s">
        <v>207</v>
      </c>
      <c r="AA708" s="631" t="s">
        <v>575</v>
      </c>
      <c r="AB708" s="99" t="s">
        <v>207</v>
      </c>
      <c r="AC708" s="9">
        <v>271</v>
      </c>
      <c r="AD708" s="9" t="s">
        <v>207</v>
      </c>
      <c r="AE708" s="9">
        <v>107</v>
      </c>
      <c r="AF708" s="9" t="s">
        <v>315</v>
      </c>
      <c r="AG708" s="14" t="s">
        <v>353</v>
      </c>
      <c r="AH708" s="14" t="s">
        <v>207</v>
      </c>
      <c r="AI708" s="14" t="s">
        <v>354</v>
      </c>
      <c r="AJ708" s="14" t="s">
        <v>207</v>
      </c>
      <c r="AK708" s="9">
        <v>5</v>
      </c>
      <c r="AL708" s="14" t="s">
        <v>207</v>
      </c>
      <c r="AM708" s="9">
        <v>5</v>
      </c>
      <c r="AN708" s="14" t="s">
        <v>207</v>
      </c>
      <c r="AO708" s="9">
        <v>5</v>
      </c>
      <c r="AP708" s="14" t="s">
        <v>207</v>
      </c>
      <c r="AQ708" s="9">
        <v>39</v>
      </c>
      <c r="AR708" s="14" t="s">
        <v>207</v>
      </c>
      <c r="AS708" s="9" t="s">
        <v>0</v>
      </c>
      <c r="AT708" s="9" t="s">
        <v>318</v>
      </c>
      <c r="AU708" s="9" t="s">
        <v>376</v>
      </c>
      <c r="AV708" s="9" t="s">
        <v>320</v>
      </c>
      <c r="AW708" s="9" t="s">
        <v>1118</v>
      </c>
      <c r="AX708" s="9">
        <v>9010600000</v>
      </c>
      <c r="AY708" s="99">
        <v>290</v>
      </c>
      <c r="AZ708" s="12" t="s">
        <v>207</v>
      </c>
      <c r="BA708" s="99">
        <v>23</v>
      </c>
      <c r="BB708" s="12" t="s">
        <v>207</v>
      </c>
      <c r="BC708" s="99">
        <v>21</v>
      </c>
      <c r="BD708" s="12" t="s">
        <v>207</v>
      </c>
      <c r="BE708" s="99">
        <v>34</v>
      </c>
      <c r="BF708" s="12" t="s">
        <v>321</v>
      </c>
      <c r="BG708" s="654">
        <v>33.552999999999997</v>
      </c>
      <c r="BH708" s="12" t="s">
        <v>321</v>
      </c>
      <c r="BI708" s="99">
        <v>25</v>
      </c>
      <c r="BJ708" s="12" t="s">
        <v>321</v>
      </c>
      <c r="BK708" s="754">
        <v>0</v>
      </c>
      <c r="BL708" s="12" t="s">
        <v>321</v>
      </c>
      <c r="BM708" s="754">
        <v>0.129</v>
      </c>
      <c r="BN708" s="12" t="s">
        <v>321</v>
      </c>
      <c r="BO708" s="754">
        <v>8.4239999999999995</v>
      </c>
      <c r="BP708" s="12" t="s">
        <v>321</v>
      </c>
      <c r="BQ708" s="754">
        <v>0</v>
      </c>
      <c r="BR708" s="12" t="s">
        <v>321</v>
      </c>
      <c r="BS708" s="654">
        <v>0</v>
      </c>
      <c r="BT708" s="12" t="s">
        <v>321</v>
      </c>
      <c r="BU708" s="654">
        <v>8.5530000000000008</v>
      </c>
      <c r="BV708" s="12" t="s">
        <v>321</v>
      </c>
      <c r="BW708" s="9">
        <v>0.14000000000000001</v>
      </c>
      <c r="BX708" s="9" t="s">
        <v>322</v>
      </c>
      <c r="BY708" s="755">
        <v>114.2</v>
      </c>
      <c r="BZ708" s="9" t="s">
        <v>315</v>
      </c>
      <c r="CA708" s="755">
        <v>9.1</v>
      </c>
      <c r="CB708" s="9" t="s">
        <v>315</v>
      </c>
      <c r="CC708" s="755">
        <v>8.3000000000000007</v>
      </c>
      <c r="CD708" s="9" t="s">
        <v>315</v>
      </c>
      <c r="CE708" s="755">
        <v>70.5</v>
      </c>
      <c r="CF708" s="9" t="s">
        <v>323</v>
      </c>
      <c r="CG708" s="755">
        <v>55.1</v>
      </c>
      <c r="CH708" s="9" t="s">
        <v>323</v>
      </c>
      <c r="CI708" s="9"/>
      <c r="CJ708" s="9"/>
      <c r="CK708" s="9"/>
    </row>
    <row r="709" spans="1:89" s="98" customFormat="1" x14ac:dyDescent="0.25">
      <c r="A709" s="99">
        <v>10102074</v>
      </c>
      <c r="B709" s="99"/>
      <c r="C709" s="772">
        <v>2084</v>
      </c>
      <c r="D709" s="807">
        <v>0.05</v>
      </c>
      <c r="E709" s="772">
        <f t="shared" si="34"/>
        <v>2188</v>
      </c>
      <c r="F709" s="778">
        <v>1.1000000000000001</v>
      </c>
      <c r="G709" s="774">
        <f t="shared" si="35"/>
        <v>2407</v>
      </c>
      <c r="H709" s="776"/>
      <c r="I709" s="758"/>
      <c r="J709" s="776"/>
      <c r="K709" s="786"/>
      <c r="L709" s="9" t="s">
        <v>308</v>
      </c>
      <c r="M709" s="9" t="s">
        <v>3741</v>
      </c>
      <c r="N709" s="9" t="s">
        <v>309</v>
      </c>
      <c r="O709" s="9" t="s">
        <v>310</v>
      </c>
      <c r="P709" s="9" t="s">
        <v>624</v>
      </c>
      <c r="Q709" s="9" t="s">
        <v>874</v>
      </c>
      <c r="R709" s="9" t="s">
        <v>876</v>
      </c>
      <c r="S709" s="9" t="s">
        <v>348</v>
      </c>
      <c r="T709" s="98" t="s">
        <v>204</v>
      </c>
      <c r="U709" s="99" t="s">
        <v>637</v>
      </c>
      <c r="V709" s="99" t="s">
        <v>207</v>
      </c>
      <c r="W709" s="99" t="s">
        <v>638</v>
      </c>
      <c r="X709" s="99" t="s">
        <v>207</v>
      </c>
      <c r="Y709" s="99">
        <v>194</v>
      </c>
      <c r="Z709" s="99" t="s">
        <v>207</v>
      </c>
      <c r="AA709" s="631" t="s">
        <v>577</v>
      </c>
      <c r="AB709" s="99" t="s">
        <v>207</v>
      </c>
      <c r="AC709" s="9">
        <v>319</v>
      </c>
      <c r="AD709" s="9" t="s">
        <v>207</v>
      </c>
      <c r="AE709" s="9">
        <v>126</v>
      </c>
      <c r="AF709" s="9" t="s">
        <v>315</v>
      </c>
      <c r="AG709" s="14" t="s">
        <v>357</v>
      </c>
      <c r="AH709" s="14" t="s">
        <v>207</v>
      </c>
      <c r="AI709" s="14" t="s">
        <v>358</v>
      </c>
      <c r="AJ709" s="14" t="s">
        <v>207</v>
      </c>
      <c r="AK709" s="9">
        <v>5</v>
      </c>
      <c r="AL709" s="14" t="s">
        <v>207</v>
      </c>
      <c r="AM709" s="9">
        <v>5</v>
      </c>
      <c r="AN709" s="14" t="s">
        <v>207</v>
      </c>
      <c r="AO709" s="9">
        <v>5</v>
      </c>
      <c r="AP709" s="14" t="s">
        <v>207</v>
      </c>
      <c r="AQ709" s="9">
        <v>20</v>
      </c>
      <c r="AR709" s="14" t="s">
        <v>207</v>
      </c>
      <c r="AS709" s="9" t="s">
        <v>0</v>
      </c>
      <c r="AT709" s="9" t="s">
        <v>318</v>
      </c>
      <c r="AU709" s="9" t="s">
        <v>376</v>
      </c>
      <c r="AV709" s="9" t="s">
        <v>320</v>
      </c>
      <c r="AW709" s="9" t="s">
        <v>1119</v>
      </c>
      <c r="AX709" s="9">
        <v>9010600000</v>
      </c>
      <c r="AY709" s="99">
        <v>330</v>
      </c>
      <c r="AZ709" s="12" t="s">
        <v>207</v>
      </c>
      <c r="BA709" s="99">
        <v>23</v>
      </c>
      <c r="BB709" s="12" t="s">
        <v>207</v>
      </c>
      <c r="BC709" s="99">
        <v>21</v>
      </c>
      <c r="BD709" s="12" t="s">
        <v>207</v>
      </c>
      <c r="BE709" s="99">
        <v>39</v>
      </c>
      <c r="BF709" s="12" t="s">
        <v>321</v>
      </c>
      <c r="BG709" s="654">
        <v>38.875999999999998</v>
      </c>
      <c r="BH709" s="12" t="s">
        <v>321</v>
      </c>
      <c r="BI709" s="99">
        <v>29</v>
      </c>
      <c r="BJ709" s="12" t="s">
        <v>321</v>
      </c>
      <c r="BK709" s="754">
        <v>0</v>
      </c>
      <c r="BL709" s="12" t="s">
        <v>321</v>
      </c>
      <c r="BM709" s="754">
        <v>0.14799999999999999</v>
      </c>
      <c r="BN709" s="12" t="s">
        <v>321</v>
      </c>
      <c r="BO709" s="754">
        <v>9.7279999999999998</v>
      </c>
      <c r="BP709" s="12" t="s">
        <v>321</v>
      </c>
      <c r="BQ709" s="754">
        <v>0</v>
      </c>
      <c r="BR709" s="12" t="s">
        <v>321</v>
      </c>
      <c r="BS709" s="654">
        <v>0</v>
      </c>
      <c r="BT709" s="12" t="s">
        <v>321</v>
      </c>
      <c r="BU709" s="654">
        <v>9.8759999999999994</v>
      </c>
      <c r="BV709" s="12" t="s">
        <v>321</v>
      </c>
      <c r="BW709" s="9">
        <v>0.16</v>
      </c>
      <c r="BX709" s="9" t="s">
        <v>322</v>
      </c>
      <c r="BY709" s="755">
        <v>129.9</v>
      </c>
      <c r="BZ709" s="9" t="s">
        <v>315</v>
      </c>
      <c r="CA709" s="755">
        <v>9.1</v>
      </c>
      <c r="CB709" s="9" t="s">
        <v>315</v>
      </c>
      <c r="CC709" s="755">
        <v>8.3000000000000007</v>
      </c>
      <c r="CD709" s="9" t="s">
        <v>315</v>
      </c>
      <c r="CE709" s="755">
        <v>81.599999999999994</v>
      </c>
      <c r="CF709" s="9" t="s">
        <v>323</v>
      </c>
      <c r="CG709" s="755">
        <v>63.9</v>
      </c>
      <c r="CH709" s="9" t="s">
        <v>323</v>
      </c>
      <c r="CI709" s="9"/>
      <c r="CJ709" s="9"/>
      <c r="CK709" s="9"/>
    </row>
    <row r="710" spans="1:89" s="98" customFormat="1" x14ac:dyDescent="0.25">
      <c r="A710" s="99">
        <v>10102075</v>
      </c>
      <c r="B710" s="99"/>
      <c r="C710" s="772">
        <v>2305</v>
      </c>
      <c r="D710" s="807">
        <v>0.05</v>
      </c>
      <c r="E710" s="772">
        <f t="shared" si="34"/>
        <v>2420</v>
      </c>
      <c r="F710" s="778">
        <v>1.1000000000000001</v>
      </c>
      <c r="G710" s="774">
        <f t="shared" si="35"/>
        <v>2662</v>
      </c>
      <c r="H710" s="776"/>
      <c r="I710" s="758"/>
      <c r="J710" s="776"/>
      <c r="K710" s="786"/>
      <c r="L710" s="9" t="s">
        <v>308</v>
      </c>
      <c r="M710" s="9" t="s">
        <v>3742</v>
      </c>
      <c r="N710" s="9" t="s">
        <v>309</v>
      </c>
      <c r="O710" s="9" t="s">
        <v>310</v>
      </c>
      <c r="P710" s="9" t="s">
        <v>624</v>
      </c>
      <c r="Q710" s="9" t="s">
        <v>874</v>
      </c>
      <c r="R710" s="9" t="s">
        <v>876</v>
      </c>
      <c r="S710" s="9" t="s">
        <v>348</v>
      </c>
      <c r="T710" s="98" t="s">
        <v>204</v>
      </c>
      <c r="U710" s="99" t="s">
        <v>639</v>
      </c>
      <c r="V710" s="99" t="s">
        <v>207</v>
      </c>
      <c r="W710" s="99" t="s">
        <v>640</v>
      </c>
      <c r="X710" s="99" t="s">
        <v>207</v>
      </c>
      <c r="Y710" s="99">
        <v>206</v>
      </c>
      <c r="Z710" s="99" t="s">
        <v>207</v>
      </c>
      <c r="AA710" s="631" t="s">
        <v>578</v>
      </c>
      <c r="AB710" s="99" t="s">
        <v>207</v>
      </c>
      <c r="AC710" s="9">
        <v>342</v>
      </c>
      <c r="AD710" s="9" t="s">
        <v>207</v>
      </c>
      <c r="AE710" s="9">
        <v>135</v>
      </c>
      <c r="AF710" s="9" t="s">
        <v>315</v>
      </c>
      <c r="AG710" s="14" t="s">
        <v>359</v>
      </c>
      <c r="AH710" s="14" t="s">
        <v>207</v>
      </c>
      <c r="AI710" s="14" t="s">
        <v>360</v>
      </c>
      <c r="AJ710" s="14" t="s">
        <v>207</v>
      </c>
      <c r="AK710" s="9">
        <v>5</v>
      </c>
      <c r="AL710" s="14" t="s">
        <v>207</v>
      </c>
      <c r="AM710" s="9">
        <v>5</v>
      </c>
      <c r="AN710" s="14" t="s">
        <v>207</v>
      </c>
      <c r="AO710" s="9">
        <v>5</v>
      </c>
      <c r="AP710" s="14" t="s">
        <v>207</v>
      </c>
      <c r="AQ710" s="9">
        <v>20</v>
      </c>
      <c r="AR710" s="14" t="s">
        <v>207</v>
      </c>
      <c r="AS710" s="9" t="s">
        <v>0</v>
      </c>
      <c r="AT710" s="9" t="s">
        <v>318</v>
      </c>
      <c r="AU710" s="9" t="s">
        <v>376</v>
      </c>
      <c r="AV710" s="9" t="s">
        <v>320</v>
      </c>
      <c r="AW710" s="9" t="s">
        <v>1120</v>
      </c>
      <c r="AX710" s="9">
        <v>9010600000</v>
      </c>
      <c r="AY710" s="99">
        <v>350</v>
      </c>
      <c r="AZ710" s="12" t="s">
        <v>207</v>
      </c>
      <c r="BA710" s="99">
        <v>23</v>
      </c>
      <c r="BB710" s="12" t="s">
        <v>207</v>
      </c>
      <c r="BC710" s="99">
        <v>21</v>
      </c>
      <c r="BD710" s="12" t="s">
        <v>207</v>
      </c>
      <c r="BE710" s="99">
        <v>40</v>
      </c>
      <c r="BF710" s="12" t="s">
        <v>321</v>
      </c>
      <c r="BG710" s="654">
        <v>39.667999999999999</v>
      </c>
      <c r="BH710" s="12" t="s">
        <v>321</v>
      </c>
      <c r="BI710" s="99">
        <v>31</v>
      </c>
      <c r="BJ710" s="12" t="s">
        <v>321</v>
      </c>
      <c r="BK710" s="754">
        <v>0</v>
      </c>
      <c r="BL710" s="12" t="s">
        <v>321</v>
      </c>
      <c r="BM710" s="754">
        <v>0.14799999999999999</v>
      </c>
      <c r="BN710" s="12" t="s">
        <v>321</v>
      </c>
      <c r="BO710" s="754">
        <v>8.52</v>
      </c>
      <c r="BP710" s="12" t="s">
        <v>321</v>
      </c>
      <c r="BQ710" s="754">
        <v>0</v>
      </c>
      <c r="BR710" s="12" t="s">
        <v>321</v>
      </c>
      <c r="BS710" s="654">
        <v>0</v>
      </c>
      <c r="BT710" s="12" t="s">
        <v>321</v>
      </c>
      <c r="BU710" s="654">
        <v>8.6679999999999993</v>
      </c>
      <c r="BV710" s="12" t="s">
        <v>321</v>
      </c>
      <c r="BW710" s="9">
        <v>0.17</v>
      </c>
      <c r="BX710" s="9" t="s">
        <v>322</v>
      </c>
      <c r="BY710" s="755">
        <v>137.80000000000001</v>
      </c>
      <c r="BZ710" s="9" t="s">
        <v>315</v>
      </c>
      <c r="CA710" s="755">
        <v>9.1</v>
      </c>
      <c r="CB710" s="9" t="s">
        <v>315</v>
      </c>
      <c r="CC710" s="755">
        <v>8.3000000000000007</v>
      </c>
      <c r="CD710" s="9" t="s">
        <v>315</v>
      </c>
      <c r="CE710" s="755">
        <v>86</v>
      </c>
      <c r="CF710" s="9" t="s">
        <v>323</v>
      </c>
      <c r="CG710" s="755">
        <v>68.3</v>
      </c>
      <c r="CH710" s="9" t="s">
        <v>323</v>
      </c>
      <c r="CI710" s="9"/>
      <c r="CJ710" s="9"/>
      <c r="CK710" s="9"/>
    </row>
    <row r="711" spans="1:89" s="98" customFormat="1" x14ac:dyDescent="0.25">
      <c r="A711" s="99">
        <v>10102076</v>
      </c>
      <c r="B711" s="99"/>
      <c r="C711" s="772">
        <v>2545</v>
      </c>
      <c r="D711" s="807">
        <v>0.05</v>
      </c>
      <c r="E711" s="772">
        <f t="shared" si="34"/>
        <v>2672</v>
      </c>
      <c r="F711" s="778">
        <v>1.1000000000000001</v>
      </c>
      <c r="G711" s="774">
        <f t="shared" si="35"/>
        <v>2939</v>
      </c>
      <c r="H711" s="776"/>
      <c r="I711" s="758"/>
      <c r="J711" s="776"/>
      <c r="K711" s="786"/>
      <c r="L711" s="9" t="s">
        <v>308</v>
      </c>
      <c r="M711" s="9" t="s">
        <v>3743</v>
      </c>
      <c r="N711" s="9" t="s">
        <v>309</v>
      </c>
      <c r="O711" s="9" t="s">
        <v>310</v>
      </c>
      <c r="P711" s="9" t="s">
        <v>624</v>
      </c>
      <c r="Q711" s="9" t="s">
        <v>874</v>
      </c>
      <c r="R711" s="9" t="s">
        <v>876</v>
      </c>
      <c r="S711" s="9" t="s">
        <v>348</v>
      </c>
      <c r="T711" s="98" t="s">
        <v>204</v>
      </c>
      <c r="U711" s="99" t="s">
        <v>641</v>
      </c>
      <c r="V711" s="99" t="s">
        <v>207</v>
      </c>
      <c r="W711" s="99" t="s">
        <v>642</v>
      </c>
      <c r="X711" s="99" t="s">
        <v>207</v>
      </c>
      <c r="Y711" s="99">
        <v>219</v>
      </c>
      <c r="Z711" s="99" t="s">
        <v>207</v>
      </c>
      <c r="AA711" s="631" t="s">
        <v>579</v>
      </c>
      <c r="AB711" s="99" t="s">
        <v>207</v>
      </c>
      <c r="AC711" s="9">
        <v>366</v>
      </c>
      <c r="AD711" s="9" t="s">
        <v>207</v>
      </c>
      <c r="AE711" s="9">
        <v>144</v>
      </c>
      <c r="AF711" s="9" t="s">
        <v>315</v>
      </c>
      <c r="AG711" s="14" t="s">
        <v>361</v>
      </c>
      <c r="AH711" s="14" t="s">
        <v>207</v>
      </c>
      <c r="AI711" s="14" t="s">
        <v>362</v>
      </c>
      <c r="AJ711" s="14" t="s">
        <v>207</v>
      </c>
      <c r="AK711" s="9">
        <v>5</v>
      </c>
      <c r="AL711" s="14" t="s">
        <v>207</v>
      </c>
      <c r="AM711" s="9">
        <v>5</v>
      </c>
      <c r="AN711" s="14" t="s">
        <v>207</v>
      </c>
      <c r="AO711" s="9">
        <v>5</v>
      </c>
      <c r="AP711" s="14" t="s">
        <v>207</v>
      </c>
      <c r="AQ711" s="9">
        <v>20</v>
      </c>
      <c r="AR711" s="14" t="s">
        <v>207</v>
      </c>
      <c r="AS711" s="9" t="s">
        <v>0</v>
      </c>
      <c r="AT711" s="9" t="s">
        <v>318</v>
      </c>
      <c r="AU711" s="9" t="s">
        <v>376</v>
      </c>
      <c r="AV711" s="9" t="s">
        <v>320</v>
      </c>
      <c r="AW711" s="9" t="s">
        <v>1121</v>
      </c>
      <c r="AX711" s="9">
        <v>9010600000</v>
      </c>
      <c r="AY711" s="99">
        <v>370</v>
      </c>
      <c r="AZ711" s="12" t="s">
        <v>207</v>
      </c>
      <c r="BA711" s="99">
        <v>23</v>
      </c>
      <c r="BB711" s="12" t="s">
        <v>207</v>
      </c>
      <c r="BC711" s="99">
        <v>21</v>
      </c>
      <c r="BD711" s="12" t="s">
        <v>207</v>
      </c>
      <c r="BE711" s="99">
        <v>43</v>
      </c>
      <c r="BF711" s="12" t="s">
        <v>321</v>
      </c>
      <c r="BG711" s="654">
        <v>42.399000000000001</v>
      </c>
      <c r="BH711" s="12" t="s">
        <v>321</v>
      </c>
      <c r="BI711" s="99">
        <v>33</v>
      </c>
      <c r="BJ711" s="12" t="s">
        <v>321</v>
      </c>
      <c r="BK711" s="754">
        <v>0</v>
      </c>
      <c r="BL711" s="12" t="s">
        <v>321</v>
      </c>
      <c r="BM711" s="754">
        <v>0.16700000000000001</v>
      </c>
      <c r="BN711" s="12" t="s">
        <v>321</v>
      </c>
      <c r="BO711" s="754">
        <v>9.2319999999999993</v>
      </c>
      <c r="BP711" s="12" t="s">
        <v>321</v>
      </c>
      <c r="BQ711" s="754">
        <v>0</v>
      </c>
      <c r="BR711" s="12" t="s">
        <v>321</v>
      </c>
      <c r="BS711" s="654">
        <v>0</v>
      </c>
      <c r="BT711" s="12" t="s">
        <v>321</v>
      </c>
      <c r="BU711" s="654">
        <v>9.3989999999999991</v>
      </c>
      <c r="BV711" s="12" t="s">
        <v>321</v>
      </c>
      <c r="BW711" s="9">
        <v>0.18</v>
      </c>
      <c r="BX711" s="9" t="s">
        <v>322</v>
      </c>
      <c r="BY711" s="755">
        <v>145.69999999999999</v>
      </c>
      <c r="BZ711" s="9" t="s">
        <v>315</v>
      </c>
      <c r="CA711" s="755">
        <v>9.1</v>
      </c>
      <c r="CB711" s="9" t="s">
        <v>315</v>
      </c>
      <c r="CC711" s="755">
        <v>8.3000000000000007</v>
      </c>
      <c r="CD711" s="9" t="s">
        <v>315</v>
      </c>
      <c r="CE711" s="755">
        <v>90.4</v>
      </c>
      <c r="CF711" s="9" t="s">
        <v>323</v>
      </c>
      <c r="CG711" s="755">
        <v>72.8</v>
      </c>
      <c r="CH711" s="9" t="s">
        <v>323</v>
      </c>
      <c r="CI711" s="9"/>
      <c r="CJ711" s="9"/>
      <c r="CK711" s="9"/>
    </row>
    <row r="712" spans="1:89" s="98" customFormat="1" x14ac:dyDescent="0.25">
      <c r="A712" s="99">
        <v>10102077</v>
      </c>
      <c r="B712" s="99"/>
      <c r="C712" s="772">
        <v>2806</v>
      </c>
      <c r="D712" s="807">
        <v>0.05</v>
      </c>
      <c r="E712" s="772">
        <f t="shared" si="34"/>
        <v>2946</v>
      </c>
      <c r="F712" s="778">
        <v>1.1000000000000001</v>
      </c>
      <c r="G712" s="774">
        <f t="shared" si="35"/>
        <v>3241</v>
      </c>
      <c r="H712" s="776"/>
      <c r="I712" s="758"/>
      <c r="J712" s="776"/>
      <c r="K712" s="786"/>
      <c r="L712" s="9" t="s">
        <v>308</v>
      </c>
      <c r="M712" s="9" t="s">
        <v>3744</v>
      </c>
      <c r="N712" s="9" t="s">
        <v>309</v>
      </c>
      <c r="O712" s="9" t="s">
        <v>310</v>
      </c>
      <c r="P712" s="9" t="s">
        <v>624</v>
      </c>
      <c r="Q712" s="9" t="s">
        <v>874</v>
      </c>
      <c r="R712" s="9" t="s">
        <v>876</v>
      </c>
      <c r="S712" s="9" t="s">
        <v>348</v>
      </c>
      <c r="T712" s="98" t="s">
        <v>204</v>
      </c>
      <c r="U712" s="99" t="s">
        <v>643</v>
      </c>
      <c r="V712" s="99" t="s">
        <v>207</v>
      </c>
      <c r="W712" s="99" t="s">
        <v>644</v>
      </c>
      <c r="X712" s="99" t="s">
        <v>207</v>
      </c>
      <c r="Y712" s="99">
        <v>231</v>
      </c>
      <c r="Z712" s="99" t="s">
        <v>207</v>
      </c>
      <c r="AA712" s="631" t="s">
        <v>580</v>
      </c>
      <c r="AB712" s="99" t="s">
        <v>207</v>
      </c>
      <c r="AC712" s="9">
        <v>389</v>
      </c>
      <c r="AD712" s="9" t="s">
        <v>207</v>
      </c>
      <c r="AE712" s="9">
        <v>153</v>
      </c>
      <c r="AF712" s="9" t="s">
        <v>315</v>
      </c>
      <c r="AG712" s="14" t="s">
        <v>363</v>
      </c>
      <c r="AH712" s="14" t="s">
        <v>207</v>
      </c>
      <c r="AI712" s="14" t="s">
        <v>364</v>
      </c>
      <c r="AJ712" s="14" t="s">
        <v>207</v>
      </c>
      <c r="AK712" s="9">
        <v>5</v>
      </c>
      <c r="AL712" s="14" t="s">
        <v>207</v>
      </c>
      <c r="AM712" s="9">
        <v>5</v>
      </c>
      <c r="AN712" s="14" t="s">
        <v>207</v>
      </c>
      <c r="AO712" s="9">
        <v>5</v>
      </c>
      <c r="AP712" s="14" t="s">
        <v>207</v>
      </c>
      <c r="AQ712" s="9">
        <v>20</v>
      </c>
      <c r="AR712" s="14" t="s">
        <v>207</v>
      </c>
      <c r="AS712" s="9" t="s">
        <v>0</v>
      </c>
      <c r="AT712" s="9" t="s">
        <v>318</v>
      </c>
      <c r="AU712" s="9" t="s">
        <v>376</v>
      </c>
      <c r="AV712" s="9" t="s">
        <v>320</v>
      </c>
      <c r="AW712" s="9" t="s">
        <v>1122</v>
      </c>
      <c r="AX712" s="9">
        <v>9010600000</v>
      </c>
      <c r="AY712" s="99">
        <v>390</v>
      </c>
      <c r="AZ712" s="12" t="s">
        <v>207</v>
      </c>
      <c r="BA712" s="99">
        <v>23</v>
      </c>
      <c r="BB712" s="12" t="s">
        <v>207</v>
      </c>
      <c r="BC712" s="99">
        <v>21</v>
      </c>
      <c r="BD712" s="12" t="s">
        <v>207</v>
      </c>
      <c r="BE712" s="99">
        <v>45</v>
      </c>
      <c r="BF712" s="12" t="s">
        <v>321</v>
      </c>
      <c r="BG712" s="654">
        <v>44.631</v>
      </c>
      <c r="BH712" s="12" t="s">
        <v>321</v>
      </c>
      <c r="BI712" s="99">
        <v>35</v>
      </c>
      <c r="BJ712" s="12" t="s">
        <v>321</v>
      </c>
      <c r="BK712" s="754">
        <v>0</v>
      </c>
      <c r="BL712" s="12" t="s">
        <v>321</v>
      </c>
      <c r="BM712" s="754">
        <v>0.16700000000000001</v>
      </c>
      <c r="BN712" s="12" t="s">
        <v>321</v>
      </c>
      <c r="BO712" s="754">
        <v>9.4629999999999992</v>
      </c>
      <c r="BP712" s="12" t="s">
        <v>321</v>
      </c>
      <c r="BQ712" s="754">
        <v>0</v>
      </c>
      <c r="BR712" s="12" t="s">
        <v>321</v>
      </c>
      <c r="BS712" s="654">
        <v>0</v>
      </c>
      <c r="BT712" s="12" t="s">
        <v>321</v>
      </c>
      <c r="BU712" s="654">
        <v>9.6310000000000002</v>
      </c>
      <c r="BV712" s="12" t="s">
        <v>321</v>
      </c>
      <c r="BW712" s="9">
        <v>0.19</v>
      </c>
      <c r="BX712" s="9" t="s">
        <v>322</v>
      </c>
      <c r="BY712" s="755">
        <v>153.5</v>
      </c>
      <c r="BZ712" s="9" t="s">
        <v>315</v>
      </c>
      <c r="CA712" s="755">
        <v>9.1</v>
      </c>
      <c r="CB712" s="9" t="s">
        <v>315</v>
      </c>
      <c r="CC712" s="755">
        <v>8.3000000000000007</v>
      </c>
      <c r="CD712" s="9" t="s">
        <v>315</v>
      </c>
      <c r="CE712" s="755">
        <v>97</v>
      </c>
      <c r="CF712" s="9" t="s">
        <v>323</v>
      </c>
      <c r="CG712" s="755">
        <v>77.2</v>
      </c>
      <c r="CH712" s="9" t="s">
        <v>323</v>
      </c>
      <c r="CI712" s="9"/>
      <c r="CJ712" s="9"/>
      <c r="CK712" s="9"/>
    </row>
    <row r="713" spans="1:89" s="98" customFormat="1" x14ac:dyDescent="0.25">
      <c r="A713" s="99">
        <v>10102094</v>
      </c>
      <c r="B713" s="99"/>
      <c r="C713" s="772">
        <v>1221</v>
      </c>
      <c r="D713" s="807">
        <v>0.05</v>
      </c>
      <c r="E713" s="772">
        <f t="shared" si="34"/>
        <v>1282</v>
      </c>
      <c r="F713" s="778">
        <v>1.1000000000000001</v>
      </c>
      <c r="G713" s="774">
        <f t="shared" si="35"/>
        <v>1410</v>
      </c>
      <c r="H713" s="776"/>
      <c r="I713" s="758"/>
      <c r="J713" s="776"/>
      <c r="K713" s="786"/>
      <c r="L713" s="9" t="s">
        <v>308</v>
      </c>
      <c r="M713" s="9" t="s">
        <v>3745</v>
      </c>
      <c r="N713" s="9" t="s">
        <v>397</v>
      </c>
      <c r="O713" s="9" t="s">
        <v>310</v>
      </c>
      <c r="P713" s="9" t="s">
        <v>624</v>
      </c>
      <c r="Q713" s="9" t="s">
        <v>874</v>
      </c>
      <c r="R713" s="9" t="s">
        <v>876</v>
      </c>
      <c r="S713" s="9" t="s">
        <v>314</v>
      </c>
      <c r="T713" s="98" t="s">
        <v>210</v>
      </c>
      <c r="U713" s="99" t="s">
        <v>735</v>
      </c>
      <c r="V713" s="99" t="s">
        <v>207</v>
      </c>
      <c r="W713" s="99" t="s">
        <v>632</v>
      </c>
      <c r="X713" s="99" t="s">
        <v>207</v>
      </c>
      <c r="Y713" s="99">
        <v>182</v>
      </c>
      <c r="Z713" s="99" t="s">
        <v>207</v>
      </c>
      <c r="AA713" s="631" t="s">
        <v>202</v>
      </c>
      <c r="AB713" s="99" t="s">
        <v>207</v>
      </c>
      <c r="AC713" s="9">
        <v>218</v>
      </c>
      <c r="AD713" s="9" t="s">
        <v>207</v>
      </c>
      <c r="AE713" s="9">
        <v>86</v>
      </c>
      <c r="AF713" s="9" t="s">
        <v>315</v>
      </c>
      <c r="AG713" s="14" t="s">
        <v>316</v>
      </c>
      <c r="AH713" s="14" t="s">
        <v>207</v>
      </c>
      <c r="AI713" s="14" t="s">
        <v>317</v>
      </c>
      <c r="AJ713" s="14" t="s">
        <v>207</v>
      </c>
      <c r="AK713" s="9">
        <v>5</v>
      </c>
      <c r="AL713" s="14" t="s">
        <v>207</v>
      </c>
      <c r="AM713" s="9">
        <v>5</v>
      </c>
      <c r="AN713" s="14" t="s">
        <v>207</v>
      </c>
      <c r="AO713" s="9">
        <v>5</v>
      </c>
      <c r="AP713" s="14" t="s">
        <v>207</v>
      </c>
      <c r="AQ713" s="9">
        <v>70</v>
      </c>
      <c r="AR713" s="14" t="s">
        <v>207</v>
      </c>
      <c r="AS713" s="9" t="s">
        <v>0</v>
      </c>
      <c r="AT713" s="9" t="s">
        <v>318</v>
      </c>
      <c r="AU713" s="9" t="s">
        <v>376</v>
      </c>
      <c r="AV713" s="9" t="s">
        <v>320</v>
      </c>
      <c r="AW713" s="9" t="s">
        <v>1125</v>
      </c>
      <c r="AX713" s="9">
        <v>9010600000</v>
      </c>
      <c r="AY713" s="99">
        <v>250</v>
      </c>
      <c r="AZ713" s="12" t="s">
        <v>207</v>
      </c>
      <c r="BA713" s="99">
        <v>23</v>
      </c>
      <c r="BB713" s="12" t="s">
        <v>207</v>
      </c>
      <c r="BC713" s="99">
        <v>21</v>
      </c>
      <c r="BD713" s="12" t="s">
        <v>207</v>
      </c>
      <c r="BE713" s="99">
        <v>29</v>
      </c>
      <c r="BF713" s="12" t="s">
        <v>321</v>
      </c>
      <c r="BG713" s="654">
        <v>28.369</v>
      </c>
      <c r="BH713" s="12" t="s">
        <v>321</v>
      </c>
      <c r="BI713" s="99">
        <v>22</v>
      </c>
      <c r="BJ713" s="12" t="s">
        <v>321</v>
      </c>
      <c r="BK713" s="754">
        <v>0</v>
      </c>
      <c r="BL713" s="12" t="s">
        <v>321</v>
      </c>
      <c r="BM713" s="754">
        <v>0.129</v>
      </c>
      <c r="BN713" s="12" t="s">
        <v>321</v>
      </c>
      <c r="BO713" s="754">
        <v>6.24</v>
      </c>
      <c r="BP713" s="12" t="s">
        <v>321</v>
      </c>
      <c r="BQ713" s="754">
        <v>0</v>
      </c>
      <c r="BR713" s="12" t="s">
        <v>321</v>
      </c>
      <c r="BS713" s="654">
        <v>0</v>
      </c>
      <c r="BT713" s="12" t="s">
        <v>321</v>
      </c>
      <c r="BU713" s="654">
        <v>6.3689999999999998</v>
      </c>
      <c r="BV713" s="12" t="s">
        <v>321</v>
      </c>
      <c r="BW713" s="9">
        <v>0.12</v>
      </c>
      <c r="BX713" s="9" t="s">
        <v>322</v>
      </c>
      <c r="BY713" s="755">
        <v>98.4</v>
      </c>
      <c r="BZ713" s="9" t="s">
        <v>315</v>
      </c>
      <c r="CA713" s="755">
        <v>9.1</v>
      </c>
      <c r="CB713" s="9" t="s">
        <v>315</v>
      </c>
      <c r="CC713" s="755">
        <v>8.3000000000000007</v>
      </c>
      <c r="CD713" s="9" t="s">
        <v>315</v>
      </c>
      <c r="CE713" s="755">
        <v>61.7</v>
      </c>
      <c r="CF713" s="9" t="s">
        <v>323</v>
      </c>
      <c r="CG713" s="755">
        <v>48.5</v>
      </c>
      <c r="CH713" s="9" t="s">
        <v>323</v>
      </c>
      <c r="CI713" s="9"/>
      <c r="CJ713" s="9"/>
      <c r="CK713" s="9"/>
    </row>
    <row r="714" spans="1:89" s="98" customFormat="1" x14ac:dyDescent="0.25">
      <c r="A714" s="99">
        <v>10102095</v>
      </c>
      <c r="B714" s="99"/>
      <c r="C714" s="772">
        <v>1363</v>
      </c>
      <c r="D714" s="807">
        <v>0.05</v>
      </c>
      <c r="E714" s="772">
        <f t="shared" si="34"/>
        <v>1431</v>
      </c>
      <c r="F714" s="778">
        <v>1.1000000000000001</v>
      </c>
      <c r="G714" s="774">
        <f t="shared" si="35"/>
        <v>1574</v>
      </c>
      <c r="H714" s="776"/>
      <c r="I714" s="758"/>
      <c r="J714" s="776"/>
      <c r="K714" s="786"/>
      <c r="L714" s="9" t="s">
        <v>308</v>
      </c>
      <c r="M714" s="9" t="s">
        <v>3746</v>
      </c>
      <c r="N714" s="9" t="s">
        <v>397</v>
      </c>
      <c r="O714" s="9" t="s">
        <v>310</v>
      </c>
      <c r="P714" s="9" t="s">
        <v>624</v>
      </c>
      <c r="Q714" s="9" t="s">
        <v>874</v>
      </c>
      <c r="R714" s="9" t="s">
        <v>876</v>
      </c>
      <c r="S714" s="9" t="s">
        <v>314</v>
      </c>
      <c r="T714" s="98" t="s">
        <v>210</v>
      </c>
      <c r="U714" s="99" t="s">
        <v>736</v>
      </c>
      <c r="V714" s="99" t="s">
        <v>207</v>
      </c>
      <c r="W714" s="99" t="s">
        <v>634</v>
      </c>
      <c r="X714" s="99" t="s">
        <v>207</v>
      </c>
      <c r="Y714" s="99">
        <v>182</v>
      </c>
      <c r="Z714" s="99" t="s">
        <v>207</v>
      </c>
      <c r="AA714" s="631" t="s">
        <v>574</v>
      </c>
      <c r="AB714" s="99" t="s">
        <v>207</v>
      </c>
      <c r="AC714" s="9">
        <v>241</v>
      </c>
      <c r="AD714" s="9" t="s">
        <v>207</v>
      </c>
      <c r="AE714" s="9">
        <v>95</v>
      </c>
      <c r="AF714" s="9" t="s">
        <v>315</v>
      </c>
      <c r="AG714" s="14" t="s">
        <v>324</v>
      </c>
      <c r="AH714" s="14" t="s">
        <v>207</v>
      </c>
      <c r="AI714" s="14" t="s">
        <v>325</v>
      </c>
      <c r="AJ714" s="14" t="s">
        <v>207</v>
      </c>
      <c r="AK714" s="9">
        <v>5</v>
      </c>
      <c r="AL714" s="14" t="s">
        <v>207</v>
      </c>
      <c r="AM714" s="9">
        <v>5</v>
      </c>
      <c r="AN714" s="14" t="s">
        <v>207</v>
      </c>
      <c r="AO714" s="9">
        <v>5</v>
      </c>
      <c r="AP714" s="14" t="s">
        <v>207</v>
      </c>
      <c r="AQ714" s="9">
        <v>59</v>
      </c>
      <c r="AR714" s="14" t="s">
        <v>207</v>
      </c>
      <c r="AS714" s="9" t="s">
        <v>0</v>
      </c>
      <c r="AT714" s="9" t="s">
        <v>318</v>
      </c>
      <c r="AU714" s="9" t="s">
        <v>376</v>
      </c>
      <c r="AV714" s="9" t="s">
        <v>320</v>
      </c>
      <c r="AW714" s="9" t="s">
        <v>1126</v>
      </c>
      <c r="AX714" s="9">
        <v>9010600000</v>
      </c>
      <c r="AY714" s="99">
        <v>270</v>
      </c>
      <c r="AZ714" s="12" t="s">
        <v>207</v>
      </c>
      <c r="BA714" s="99">
        <v>23</v>
      </c>
      <c r="BB714" s="12" t="s">
        <v>207</v>
      </c>
      <c r="BC714" s="99">
        <v>21</v>
      </c>
      <c r="BD714" s="12" t="s">
        <v>207</v>
      </c>
      <c r="BE714" s="99">
        <v>32</v>
      </c>
      <c r="BF714" s="12" t="s">
        <v>321</v>
      </c>
      <c r="BG714" s="654">
        <v>31.841000000000001</v>
      </c>
      <c r="BH714" s="12" t="s">
        <v>321</v>
      </c>
      <c r="BI714" s="99">
        <v>24</v>
      </c>
      <c r="BJ714" s="12" t="s">
        <v>321</v>
      </c>
      <c r="BK714" s="754">
        <v>0</v>
      </c>
      <c r="BL714" s="12" t="s">
        <v>321</v>
      </c>
      <c r="BM714" s="754">
        <v>0.129</v>
      </c>
      <c r="BN714" s="12" t="s">
        <v>321</v>
      </c>
      <c r="BO714" s="754">
        <v>7.7119999999999997</v>
      </c>
      <c r="BP714" s="12" t="s">
        <v>321</v>
      </c>
      <c r="BQ714" s="754">
        <v>0</v>
      </c>
      <c r="BR714" s="12" t="s">
        <v>321</v>
      </c>
      <c r="BS714" s="654">
        <v>0</v>
      </c>
      <c r="BT714" s="12" t="s">
        <v>321</v>
      </c>
      <c r="BU714" s="654">
        <v>7.8410000000000002</v>
      </c>
      <c r="BV714" s="12" t="s">
        <v>321</v>
      </c>
      <c r="BW714" s="9">
        <v>0.13</v>
      </c>
      <c r="BX714" s="9" t="s">
        <v>322</v>
      </c>
      <c r="BY714" s="755">
        <v>106.3</v>
      </c>
      <c r="BZ714" s="9" t="s">
        <v>315</v>
      </c>
      <c r="CA714" s="755">
        <v>9.1</v>
      </c>
      <c r="CB714" s="9" t="s">
        <v>315</v>
      </c>
      <c r="CC714" s="755">
        <v>8.3000000000000007</v>
      </c>
      <c r="CD714" s="9" t="s">
        <v>315</v>
      </c>
      <c r="CE714" s="755">
        <v>66.099999999999994</v>
      </c>
      <c r="CF714" s="9" t="s">
        <v>323</v>
      </c>
      <c r="CG714" s="755">
        <v>52.9</v>
      </c>
      <c r="CH714" s="9" t="s">
        <v>323</v>
      </c>
      <c r="CI714" s="9"/>
      <c r="CJ714" s="9"/>
      <c r="CK714" s="9"/>
    </row>
    <row r="715" spans="1:89" s="98" customFormat="1" x14ac:dyDescent="0.25">
      <c r="A715" s="99">
        <v>10102096</v>
      </c>
      <c r="B715" s="99"/>
      <c r="C715" s="772">
        <v>1525</v>
      </c>
      <c r="D715" s="807">
        <v>0.05</v>
      </c>
      <c r="E715" s="772">
        <f t="shared" ref="E715:E752" si="36">ROUND(C715*(1+D715),0)</f>
        <v>1601</v>
      </c>
      <c r="F715" s="778">
        <v>1.1000000000000001</v>
      </c>
      <c r="G715" s="774">
        <f t="shared" ref="G715:G752" si="37">ROUND(E715*F715,0)</f>
        <v>1761</v>
      </c>
      <c r="H715" s="776"/>
      <c r="I715" s="758"/>
      <c r="J715" s="776"/>
      <c r="K715" s="786"/>
      <c r="L715" s="9" t="s">
        <v>308</v>
      </c>
      <c r="M715" s="9" t="s">
        <v>3747</v>
      </c>
      <c r="N715" s="9" t="s">
        <v>397</v>
      </c>
      <c r="O715" s="9" t="s">
        <v>310</v>
      </c>
      <c r="P715" s="9" t="s">
        <v>624</v>
      </c>
      <c r="Q715" s="9" t="s">
        <v>874</v>
      </c>
      <c r="R715" s="9" t="s">
        <v>876</v>
      </c>
      <c r="S715" s="9" t="s">
        <v>314</v>
      </c>
      <c r="T715" s="98" t="s">
        <v>210</v>
      </c>
      <c r="U715" s="99" t="s">
        <v>737</v>
      </c>
      <c r="V715" s="99" t="s">
        <v>207</v>
      </c>
      <c r="W715" s="99" t="s">
        <v>636</v>
      </c>
      <c r="X715" s="99" t="s">
        <v>207</v>
      </c>
      <c r="Y715" s="99">
        <v>187</v>
      </c>
      <c r="Z715" s="99" t="s">
        <v>207</v>
      </c>
      <c r="AA715" s="631" t="s">
        <v>575</v>
      </c>
      <c r="AB715" s="99" t="s">
        <v>207</v>
      </c>
      <c r="AC715" s="9">
        <v>264</v>
      </c>
      <c r="AD715" s="9" t="s">
        <v>207</v>
      </c>
      <c r="AE715" s="9">
        <v>104</v>
      </c>
      <c r="AF715" s="9" t="s">
        <v>315</v>
      </c>
      <c r="AG715" s="14" t="s">
        <v>326</v>
      </c>
      <c r="AH715" s="14" t="s">
        <v>207</v>
      </c>
      <c r="AI715" s="14" t="s">
        <v>327</v>
      </c>
      <c r="AJ715" s="14" t="s">
        <v>207</v>
      </c>
      <c r="AK715" s="9">
        <v>5</v>
      </c>
      <c r="AL715" s="14" t="s">
        <v>207</v>
      </c>
      <c r="AM715" s="9">
        <v>5</v>
      </c>
      <c r="AN715" s="14" t="s">
        <v>207</v>
      </c>
      <c r="AO715" s="9">
        <v>5</v>
      </c>
      <c r="AP715" s="14" t="s">
        <v>207</v>
      </c>
      <c r="AQ715" s="9">
        <v>53</v>
      </c>
      <c r="AR715" s="14" t="s">
        <v>207</v>
      </c>
      <c r="AS715" s="9" t="s">
        <v>0</v>
      </c>
      <c r="AT715" s="9" t="s">
        <v>318</v>
      </c>
      <c r="AU715" s="9" t="s">
        <v>376</v>
      </c>
      <c r="AV715" s="9" t="s">
        <v>320</v>
      </c>
      <c r="AW715" s="9" t="s">
        <v>1127</v>
      </c>
      <c r="AX715" s="9">
        <v>9010600000</v>
      </c>
      <c r="AY715" s="99">
        <v>290</v>
      </c>
      <c r="AZ715" s="12" t="s">
        <v>207</v>
      </c>
      <c r="BA715" s="99">
        <v>23</v>
      </c>
      <c r="BB715" s="12" t="s">
        <v>207</v>
      </c>
      <c r="BC715" s="99">
        <v>21</v>
      </c>
      <c r="BD715" s="12" t="s">
        <v>207</v>
      </c>
      <c r="BE715" s="99">
        <v>34</v>
      </c>
      <c r="BF715" s="12" t="s">
        <v>321</v>
      </c>
      <c r="BG715" s="654">
        <v>33.552999999999997</v>
      </c>
      <c r="BH715" s="12" t="s">
        <v>321</v>
      </c>
      <c r="BI715" s="99">
        <v>25</v>
      </c>
      <c r="BJ715" s="12" t="s">
        <v>321</v>
      </c>
      <c r="BK715" s="754">
        <v>0</v>
      </c>
      <c r="BL715" s="12" t="s">
        <v>321</v>
      </c>
      <c r="BM715" s="754">
        <v>0.129</v>
      </c>
      <c r="BN715" s="12" t="s">
        <v>321</v>
      </c>
      <c r="BO715" s="754">
        <v>8.4239999999999995</v>
      </c>
      <c r="BP715" s="12" t="s">
        <v>321</v>
      </c>
      <c r="BQ715" s="754">
        <v>0</v>
      </c>
      <c r="BR715" s="12" t="s">
        <v>321</v>
      </c>
      <c r="BS715" s="654">
        <v>0</v>
      </c>
      <c r="BT715" s="12" t="s">
        <v>321</v>
      </c>
      <c r="BU715" s="654">
        <v>8.5530000000000008</v>
      </c>
      <c r="BV715" s="12" t="s">
        <v>321</v>
      </c>
      <c r="BW715" s="9">
        <v>0.14000000000000001</v>
      </c>
      <c r="BX715" s="9" t="s">
        <v>322</v>
      </c>
      <c r="BY715" s="755">
        <v>114.2</v>
      </c>
      <c r="BZ715" s="9" t="s">
        <v>315</v>
      </c>
      <c r="CA715" s="755">
        <v>9.1</v>
      </c>
      <c r="CB715" s="9" t="s">
        <v>315</v>
      </c>
      <c r="CC715" s="755">
        <v>8.3000000000000007</v>
      </c>
      <c r="CD715" s="9" t="s">
        <v>315</v>
      </c>
      <c r="CE715" s="755">
        <v>70.5</v>
      </c>
      <c r="CF715" s="9" t="s">
        <v>323</v>
      </c>
      <c r="CG715" s="755">
        <v>55.1</v>
      </c>
      <c r="CH715" s="9" t="s">
        <v>323</v>
      </c>
      <c r="CI715" s="9"/>
      <c r="CJ715" s="9"/>
      <c r="CK715" s="9"/>
    </row>
    <row r="716" spans="1:89" s="98" customFormat="1" x14ac:dyDescent="0.25">
      <c r="A716" s="99">
        <v>10102097</v>
      </c>
      <c r="B716" s="99"/>
      <c r="C716" s="772">
        <v>1908</v>
      </c>
      <c r="D716" s="807">
        <v>0.05</v>
      </c>
      <c r="E716" s="772">
        <f t="shared" si="36"/>
        <v>2003</v>
      </c>
      <c r="F716" s="778">
        <v>1.1000000000000001</v>
      </c>
      <c r="G716" s="774">
        <f t="shared" si="37"/>
        <v>2203</v>
      </c>
      <c r="H716" s="776"/>
      <c r="I716" s="758"/>
      <c r="J716" s="776"/>
      <c r="K716" s="786"/>
      <c r="L716" s="9" t="s">
        <v>308</v>
      </c>
      <c r="M716" s="9" t="s">
        <v>3748</v>
      </c>
      <c r="N716" s="9" t="s">
        <v>397</v>
      </c>
      <c r="O716" s="9" t="s">
        <v>310</v>
      </c>
      <c r="P716" s="9" t="s">
        <v>624</v>
      </c>
      <c r="Q716" s="9" t="s">
        <v>874</v>
      </c>
      <c r="R716" s="9" t="s">
        <v>876</v>
      </c>
      <c r="S716" s="9" t="s">
        <v>314</v>
      </c>
      <c r="T716" s="98" t="s">
        <v>210</v>
      </c>
      <c r="U716" s="99" t="s">
        <v>738</v>
      </c>
      <c r="V716" s="99" t="s">
        <v>207</v>
      </c>
      <c r="W716" s="99" t="s">
        <v>638</v>
      </c>
      <c r="X716" s="99" t="s">
        <v>207</v>
      </c>
      <c r="Y716" s="99">
        <v>188</v>
      </c>
      <c r="Z716" s="99" t="s">
        <v>207</v>
      </c>
      <c r="AA716" s="631" t="s">
        <v>577</v>
      </c>
      <c r="AB716" s="99" t="s">
        <v>207</v>
      </c>
      <c r="AC716" s="9">
        <v>310</v>
      </c>
      <c r="AD716" s="9" t="s">
        <v>207</v>
      </c>
      <c r="AE716" s="9">
        <v>122</v>
      </c>
      <c r="AF716" s="9" t="s">
        <v>315</v>
      </c>
      <c r="AG716" s="14" t="s">
        <v>330</v>
      </c>
      <c r="AH716" s="14" t="s">
        <v>207</v>
      </c>
      <c r="AI716" s="14" t="s">
        <v>331</v>
      </c>
      <c r="AJ716" s="14" t="s">
        <v>207</v>
      </c>
      <c r="AK716" s="9">
        <v>5</v>
      </c>
      <c r="AL716" s="14" t="s">
        <v>207</v>
      </c>
      <c r="AM716" s="9">
        <v>5</v>
      </c>
      <c r="AN716" s="14" t="s">
        <v>207</v>
      </c>
      <c r="AO716" s="9">
        <v>5</v>
      </c>
      <c r="AP716" s="14" t="s">
        <v>207</v>
      </c>
      <c r="AQ716" s="9">
        <v>31</v>
      </c>
      <c r="AR716" s="14" t="s">
        <v>207</v>
      </c>
      <c r="AS716" s="9" t="s">
        <v>0</v>
      </c>
      <c r="AT716" s="9" t="s">
        <v>318</v>
      </c>
      <c r="AU716" s="9" t="s">
        <v>376</v>
      </c>
      <c r="AV716" s="9" t="s">
        <v>320</v>
      </c>
      <c r="AW716" s="9" t="s">
        <v>1128</v>
      </c>
      <c r="AX716" s="9">
        <v>9010600000</v>
      </c>
      <c r="AY716" s="99">
        <v>330</v>
      </c>
      <c r="AZ716" s="12" t="s">
        <v>207</v>
      </c>
      <c r="BA716" s="99">
        <v>23</v>
      </c>
      <c r="BB716" s="12" t="s">
        <v>207</v>
      </c>
      <c r="BC716" s="99">
        <v>21</v>
      </c>
      <c r="BD716" s="12" t="s">
        <v>207</v>
      </c>
      <c r="BE716" s="99">
        <v>39</v>
      </c>
      <c r="BF716" s="12" t="s">
        <v>321</v>
      </c>
      <c r="BG716" s="654">
        <v>38.875999999999998</v>
      </c>
      <c r="BH716" s="12" t="s">
        <v>321</v>
      </c>
      <c r="BI716" s="99">
        <v>29</v>
      </c>
      <c r="BJ716" s="12" t="s">
        <v>321</v>
      </c>
      <c r="BK716" s="754">
        <v>0</v>
      </c>
      <c r="BL716" s="12" t="s">
        <v>321</v>
      </c>
      <c r="BM716" s="754">
        <v>0.14799999999999999</v>
      </c>
      <c r="BN716" s="12" t="s">
        <v>321</v>
      </c>
      <c r="BO716" s="754">
        <v>9.7279999999999998</v>
      </c>
      <c r="BP716" s="12" t="s">
        <v>321</v>
      </c>
      <c r="BQ716" s="754">
        <v>0</v>
      </c>
      <c r="BR716" s="12" t="s">
        <v>321</v>
      </c>
      <c r="BS716" s="654">
        <v>0</v>
      </c>
      <c r="BT716" s="12" t="s">
        <v>321</v>
      </c>
      <c r="BU716" s="654">
        <v>9.8759999999999994</v>
      </c>
      <c r="BV716" s="12" t="s">
        <v>321</v>
      </c>
      <c r="BW716" s="9">
        <v>0.16</v>
      </c>
      <c r="BX716" s="9" t="s">
        <v>322</v>
      </c>
      <c r="BY716" s="755">
        <v>129.9</v>
      </c>
      <c r="BZ716" s="9" t="s">
        <v>315</v>
      </c>
      <c r="CA716" s="755">
        <v>9.1</v>
      </c>
      <c r="CB716" s="9" t="s">
        <v>315</v>
      </c>
      <c r="CC716" s="755">
        <v>8.3000000000000007</v>
      </c>
      <c r="CD716" s="9" t="s">
        <v>315</v>
      </c>
      <c r="CE716" s="755">
        <v>79.400000000000006</v>
      </c>
      <c r="CF716" s="9" t="s">
        <v>323</v>
      </c>
      <c r="CG716" s="755">
        <v>63.9</v>
      </c>
      <c r="CH716" s="9" t="s">
        <v>323</v>
      </c>
      <c r="CI716" s="9"/>
      <c r="CJ716" s="9"/>
      <c r="CK716" s="9"/>
    </row>
    <row r="717" spans="1:89" s="98" customFormat="1" x14ac:dyDescent="0.25">
      <c r="A717" s="99">
        <v>10102098</v>
      </c>
      <c r="B717" s="99"/>
      <c r="C717" s="772">
        <v>2129</v>
      </c>
      <c r="D717" s="807">
        <v>0.05</v>
      </c>
      <c r="E717" s="772">
        <f t="shared" si="36"/>
        <v>2235</v>
      </c>
      <c r="F717" s="778">
        <v>1.1000000000000001</v>
      </c>
      <c r="G717" s="774">
        <f t="shared" si="37"/>
        <v>2459</v>
      </c>
      <c r="H717" s="776"/>
      <c r="I717" s="758"/>
      <c r="J717" s="776"/>
      <c r="K717" s="786"/>
      <c r="L717" s="9" t="s">
        <v>308</v>
      </c>
      <c r="M717" s="9" t="s">
        <v>3749</v>
      </c>
      <c r="N717" s="9" t="s">
        <v>397</v>
      </c>
      <c r="O717" s="9" t="s">
        <v>310</v>
      </c>
      <c r="P717" s="9" t="s">
        <v>624</v>
      </c>
      <c r="Q717" s="9" t="s">
        <v>874</v>
      </c>
      <c r="R717" s="9" t="s">
        <v>876</v>
      </c>
      <c r="S717" s="9" t="s">
        <v>314</v>
      </c>
      <c r="T717" s="98" t="s">
        <v>210</v>
      </c>
      <c r="U717" s="99" t="s">
        <v>739</v>
      </c>
      <c r="V717" s="99" t="s">
        <v>207</v>
      </c>
      <c r="W717" s="99" t="s">
        <v>640</v>
      </c>
      <c r="X717" s="99" t="s">
        <v>207</v>
      </c>
      <c r="Y717" s="99">
        <v>188</v>
      </c>
      <c r="Z717" s="99" t="s">
        <v>207</v>
      </c>
      <c r="AA717" s="631" t="s">
        <v>578</v>
      </c>
      <c r="AB717" s="99" t="s">
        <v>207</v>
      </c>
      <c r="AC717" s="9">
        <v>333</v>
      </c>
      <c r="AD717" s="9" t="s">
        <v>207</v>
      </c>
      <c r="AE717" s="9">
        <v>131</v>
      </c>
      <c r="AF717" s="9" t="s">
        <v>315</v>
      </c>
      <c r="AG717" s="14" t="s">
        <v>332</v>
      </c>
      <c r="AH717" s="14" t="s">
        <v>207</v>
      </c>
      <c r="AI717" s="14" t="s">
        <v>333</v>
      </c>
      <c r="AJ717" s="14" t="s">
        <v>207</v>
      </c>
      <c r="AK717" s="9">
        <v>5</v>
      </c>
      <c r="AL717" s="14" t="s">
        <v>207</v>
      </c>
      <c r="AM717" s="9">
        <v>5</v>
      </c>
      <c r="AN717" s="14" t="s">
        <v>207</v>
      </c>
      <c r="AO717" s="9">
        <v>5</v>
      </c>
      <c r="AP717" s="14" t="s">
        <v>207</v>
      </c>
      <c r="AQ717" s="9">
        <v>20</v>
      </c>
      <c r="AR717" s="14" t="s">
        <v>207</v>
      </c>
      <c r="AS717" s="9" t="s">
        <v>0</v>
      </c>
      <c r="AT717" s="9" t="s">
        <v>318</v>
      </c>
      <c r="AU717" s="9" t="s">
        <v>376</v>
      </c>
      <c r="AV717" s="9" t="s">
        <v>320</v>
      </c>
      <c r="AW717" s="9" t="s">
        <v>1129</v>
      </c>
      <c r="AX717" s="9">
        <v>9010600000</v>
      </c>
      <c r="AY717" s="99">
        <v>350</v>
      </c>
      <c r="AZ717" s="12" t="s">
        <v>207</v>
      </c>
      <c r="BA717" s="99">
        <v>23</v>
      </c>
      <c r="BB717" s="12" t="s">
        <v>207</v>
      </c>
      <c r="BC717" s="99">
        <v>21</v>
      </c>
      <c r="BD717" s="12" t="s">
        <v>207</v>
      </c>
      <c r="BE717" s="99">
        <v>39</v>
      </c>
      <c r="BF717" s="12" t="s">
        <v>321</v>
      </c>
      <c r="BG717" s="654">
        <v>38.667999999999999</v>
      </c>
      <c r="BH717" s="12" t="s">
        <v>321</v>
      </c>
      <c r="BI717" s="99">
        <v>30</v>
      </c>
      <c r="BJ717" s="12" t="s">
        <v>321</v>
      </c>
      <c r="BK717" s="754">
        <v>0</v>
      </c>
      <c r="BL717" s="12" t="s">
        <v>321</v>
      </c>
      <c r="BM717" s="754">
        <v>0.14799999999999999</v>
      </c>
      <c r="BN717" s="12" t="s">
        <v>321</v>
      </c>
      <c r="BO717" s="754">
        <v>8.52</v>
      </c>
      <c r="BP717" s="12" t="s">
        <v>321</v>
      </c>
      <c r="BQ717" s="754">
        <v>0</v>
      </c>
      <c r="BR717" s="12" t="s">
        <v>321</v>
      </c>
      <c r="BS717" s="654">
        <v>0</v>
      </c>
      <c r="BT717" s="12" t="s">
        <v>321</v>
      </c>
      <c r="BU717" s="654">
        <v>8.6679999999999993</v>
      </c>
      <c r="BV717" s="12" t="s">
        <v>321</v>
      </c>
      <c r="BW717" s="9">
        <v>0.17</v>
      </c>
      <c r="BX717" s="9" t="s">
        <v>322</v>
      </c>
      <c r="BY717" s="755">
        <v>137.80000000000001</v>
      </c>
      <c r="BZ717" s="9" t="s">
        <v>315</v>
      </c>
      <c r="CA717" s="755">
        <v>9.1</v>
      </c>
      <c r="CB717" s="9" t="s">
        <v>315</v>
      </c>
      <c r="CC717" s="755">
        <v>8.3000000000000007</v>
      </c>
      <c r="CD717" s="9" t="s">
        <v>315</v>
      </c>
      <c r="CE717" s="755">
        <v>83.8</v>
      </c>
      <c r="CF717" s="9" t="s">
        <v>323</v>
      </c>
      <c r="CG717" s="755">
        <v>66.099999999999994</v>
      </c>
      <c r="CH717" s="9" t="s">
        <v>323</v>
      </c>
      <c r="CI717" s="9"/>
      <c r="CJ717" s="9"/>
      <c r="CK717" s="9"/>
    </row>
    <row r="718" spans="1:89" s="98" customFormat="1" x14ac:dyDescent="0.25">
      <c r="A718" s="99">
        <v>10102099</v>
      </c>
      <c r="B718" s="99"/>
      <c r="C718" s="772">
        <v>2370</v>
      </c>
      <c r="D718" s="807">
        <v>0.05</v>
      </c>
      <c r="E718" s="772">
        <f t="shared" si="36"/>
        <v>2489</v>
      </c>
      <c r="F718" s="778">
        <v>1.1000000000000001</v>
      </c>
      <c r="G718" s="774">
        <f t="shared" si="37"/>
        <v>2738</v>
      </c>
      <c r="H718" s="776"/>
      <c r="I718" s="758"/>
      <c r="J718" s="776"/>
      <c r="K718" s="786"/>
      <c r="L718" s="9" t="s">
        <v>308</v>
      </c>
      <c r="M718" s="9" t="s">
        <v>3750</v>
      </c>
      <c r="N718" s="9" t="s">
        <v>397</v>
      </c>
      <c r="O718" s="9" t="s">
        <v>310</v>
      </c>
      <c r="P718" s="9" t="s">
        <v>624</v>
      </c>
      <c r="Q718" s="9" t="s">
        <v>874</v>
      </c>
      <c r="R718" s="9" t="s">
        <v>876</v>
      </c>
      <c r="S718" s="9" t="s">
        <v>314</v>
      </c>
      <c r="T718" s="98" t="s">
        <v>210</v>
      </c>
      <c r="U718" s="99" t="s">
        <v>740</v>
      </c>
      <c r="V718" s="99" t="s">
        <v>207</v>
      </c>
      <c r="W718" s="99" t="s">
        <v>642</v>
      </c>
      <c r="X718" s="99" t="s">
        <v>207</v>
      </c>
      <c r="Y718" s="99">
        <v>199</v>
      </c>
      <c r="Z718" s="99" t="s">
        <v>207</v>
      </c>
      <c r="AA718" s="631" t="s">
        <v>579</v>
      </c>
      <c r="AB718" s="99" t="s">
        <v>207</v>
      </c>
      <c r="AC718" s="9">
        <v>355</v>
      </c>
      <c r="AD718" s="9" t="s">
        <v>207</v>
      </c>
      <c r="AE718" s="9">
        <v>140</v>
      </c>
      <c r="AF718" s="9" t="s">
        <v>315</v>
      </c>
      <c r="AG718" s="14" t="s">
        <v>334</v>
      </c>
      <c r="AH718" s="14" t="s">
        <v>207</v>
      </c>
      <c r="AI718" s="14" t="s">
        <v>335</v>
      </c>
      <c r="AJ718" s="14" t="s">
        <v>207</v>
      </c>
      <c r="AK718" s="9">
        <v>5</v>
      </c>
      <c r="AL718" s="14" t="s">
        <v>207</v>
      </c>
      <c r="AM718" s="9">
        <v>5</v>
      </c>
      <c r="AN718" s="14" t="s">
        <v>207</v>
      </c>
      <c r="AO718" s="9">
        <v>5</v>
      </c>
      <c r="AP718" s="14" t="s">
        <v>207</v>
      </c>
      <c r="AQ718" s="9">
        <v>20</v>
      </c>
      <c r="AR718" s="14" t="s">
        <v>207</v>
      </c>
      <c r="AS718" s="9" t="s">
        <v>0</v>
      </c>
      <c r="AT718" s="9" t="s">
        <v>318</v>
      </c>
      <c r="AU718" s="9" t="s">
        <v>376</v>
      </c>
      <c r="AV718" s="9" t="s">
        <v>320</v>
      </c>
      <c r="AW718" s="9" t="s">
        <v>1130</v>
      </c>
      <c r="AX718" s="9">
        <v>9010600000</v>
      </c>
      <c r="AY718" s="99">
        <v>370</v>
      </c>
      <c r="AZ718" s="12" t="s">
        <v>207</v>
      </c>
      <c r="BA718" s="99">
        <v>23</v>
      </c>
      <c r="BB718" s="12" t="s">
        <v>207</v>
      </c>
      <c r="BC718" s="99">
        <v>21</v>
      </c>
      <c r="BD718" s="12" t="s">
        <v>207</v>
      </c>
      <c r="BE718" s="99">
        <v>42</v>
      </c>
      <c r="BF718" s="12" t="s">
        <v>321</v>
      </c>
      <c r="BG718" s="654">
        <v>41.399000000000001</v>
      </c>
      <c r="BH718" s="12" t="s">
        <v>321</v>
      </c>
      <c r="BI718" s="99">
        <v>32</v>
      </c>
      <c r="BJ718" s="12" t="s">
        <v>321</v>
      </c>
      <c r="BK718" s="754">
        <v>0</v>
      </c>
      <c r="BL718" s="12" t="s">
        <v>321</v>
      </c>
      <c r="BM718" s="754">
        <v>0.16700000000000001</v>
      </c>
      <c r="BN718" s="12" t="s">
        <v>321</v>
      </c>
      <c r="BO718" s="754">
        <v>9.2319999999999993</v>
      </c>
      <c r="BP718" s="12" t="s">
        <v>321</v>
      </c>
      <c r="BQ718" s="754">
        <v>0</v>
      </c>
      <c r="BR718" s="12" t="s">
        <v>321</v>
      </c>
      <c r="BS718" s="654">
        <v>0</v>
      </c>
      <c r="BT718" s="12" t="s">
        <v>321</v>
      </c>
      <c r="BU718" s="654">
        <v>9.3989999999999991</v>
      </c>
      <c r="BV718" s="12" t="s">
        <v>321</v>
      </c>
      <c r="BW718" s="9">
        <v>0.18</v>
      </c>
      <c r="BX718" s="9" t="s">
        <v>322</v>
      </c>
      <c r="BY718" s="755">
        <v>145.69999999999999</v>
      </c>
      <c r="BZ718" s="9" t="s">
        <v>315</v>
      </c>
      <c r="CA718" s="755">
        <v>9.1</v>
      </c>
      <c r="CB718" s="9" t="s">
        <v>315</v>
      </c>
      <c r="CC718" s="755">
        <v>8.3000000000000007</v>
      </c>
      <c r="CD718" s="9" t="s">
        <v>315</v>
      </c>
      <c r="CE718" s="755">
        <v>90.4</v>
      </c>
      <c r="CF718" s="9" t="s">
        <v>323</v>
      </c>
      <c r="CG718" s="755">
        <v>70.5</v>
      </c>
      <c r="CH718" s="9" t="s">
        <v>323</v>
      </c>
      <c r="CI718" s="9"/>
      <c r="CJ718" s="9"/>
      <c r="CK718" s="9"/>
    </row>
    <row r="719" spans="1:89" s="98" customFormat="1" x14ac:dyDescent="0.25">
      <c r="A719" s="99">
        <v>10102100</v>
      </c>
      <c r="B719" s="99"/>
      <c r="C719" s="772">
        <v>2629</v>
      </c>
      <c r="D719" s="807">
        <v>0.05</v>
      </c>
      <c r="E719" s="772">
        <f t="shared" si="36"/>
        <v>2760</v>
      </c>
      <c r="F719" s="778">
        <v>1.1000000000000001</v>
      </c>
      <c r="G719" s="774">
        <f t="shared" si="37"/>
        <v>3036</v>
      </c>
      <c r="H719" s="776"/>
      <c r="I719" s="758"/>
      <c r="J719" s="776"/>
      <c r="K719" s="786"/>
      <c r="L719" s="9" t="s">
        <v>308</v>
      </c>
      <c r="M719" s="9" t="s">
        <v>3751</v>
      </c>
      <c r="N719" s="9" t="s">
        <v>397</v>
      </c>
      <c r="O719" s="9" t="s">
        <v>310</v>
      </c>
      <c r="P719" s="9" t="s">
        <v>624</v>
      </c>
      <c r="Q719" s="9" t="s">
        <v>874</v>
      </c>
      <c r="R719" s="9" t="s">
        <v>876</v>
      </c>
      <c r="S719" s="9" t="s">
        <v>314</v>
      </c>
      <c r="T719" s="98" t="s">
        <v>210</v>
      </c>
      <c r="U719" s="99" t="s">
        <v>741</v>
      </c>
      <c r="V719" s="99" t="s">
        <v>207</v>
      </c>
      <c r="W719" s="99" t="s">
        <v>644</v>
      </c>
      <c r="X719" s="99" t="s">
        <v>207</v>
      </c>
      <c r="Y719" s="99">
        <v>211</v>
      </c>
      <c r="Z719" s="99" t="s">
        <v>207</v>
      </c>
      <c r="AA719" s="631" t="s">
        <v>580</v>
      </c>
      <c r="AB719" s="99" t="s">
        <v>207</v>
      </c>
      <c r="AC719" s="9">
        <v>379</v>
      </c>
      <c r="AD719" s="9" t="s">
        <v>207</v>
      </c>
      <c r="AE719" s="9">
        <v>149</v>
      </c>
      <c r="AF719" s="9" t="s">
        <v>315</v>
      </c>
      <c r="AG719" s="14" t="s">
        <v>336</v>
      </c>
      <c r="AH719" s="14" t="s">
        <v>207</v>
      </c>
      <c r="AI719" s="14" t="s">
        <v>337</v>
      </c>
      <c r="AJ719" s="14" t="s">
        <v>207</v>
      </c>
      <c r="AK719" s="9">
        <v>5</v>
      </c>
      <c r="AL719" s="14" t="s">
        <v>207</v>
      </c>
      <c r="AM719" s="9">
        <v>5</v>
      </c>
      <c r="AN719" s="14" t="s">
        <v>207</v>
      </c>
      <c r="AO719" s="9">
        <v>5</v>
      </c>
      <c r="AP719" s="14" t="s">
        <v>207</v>
      </c>
      <c r="AQ719" s="9">
        <v>20</v>
      </c>
      <c r="AR719" s="14" t="s">
        <v>207</v>
      </c>
      <c r="AS719" s="9" t="s">
        <v>0</v>
      </c>
      <c r="AT719" s="9" t="s">
        <v>318</v>
      </c>
      <c r="AU719" s="9" t="s">
        <v>376</v>
      </c>
      <c r="AV719" s="9" t="s">
        <v>320</v>
      </c>
      <c r="AW719" s="9" t="s">
        <v>1131</v>
      </c>
      <c r="AX719" s="9">
        <v>9010600000</v>
      </c>
      <c r="AY719" s="99">
        <v>390</v>
      </c>
      <c r="AZ719" s="12" t="s">
        <v>207</v>
      </c>
      <c r="BA719" s="99">
        <v>23</v>
      </c>
      <c r="BB719" s="12" t="s">
        <v>207</v>
      </c>
      <c r="BC719" s="99">
        <v>21</v>
      </c>
      <c r="BD719" s="12" t="s">
        <v>207</v>
      </c>
      <c r="BE719" s="99">
        <v>44</v>
      </c>
      <c r="BF719" s="12" t="s">
        <v>321</v>
      </c>
      <c r="BG719" s="654">
        <v>43.631</v>
      </c>
      <c r="BH719" s="12" t="s">
        <v>321</v>
      </c>
      <c r="BI719" s="99">
        <v>34</v>
      </c>
      <c r="BJ719" s="12" t="s">
        <v>321</v>
      </c>
      <c r="BK719" s="754">
        <v>0</v>
      </c>
      <c r="BL719" s="12" t="s">
        <v>321</v>
      </c>
      <c r="BM719" s="754">
        <v>0.16700000000000001</v>
      </c>
      <c r="BN719" s="12" t="s">
        <v>321</v>
      </c>
      <c r="BO719" s="754">
        <v>9.4629999999999992</v>
      </c>
      <c r="BP719" s="12" t="s">
        <v>321</v>
      </c>
      <c r="BQ719" s="754">
        <v>0</v>
      </c>
      <c r="BR719" s="12" t="s">
        <v>321</v>
      </c>
      <c r="BS719" s="654">
        <v>0</v>
      </c>
      <c r="BT719" s="12" t="s">
        <v>321</v>
      </c>
      <c r="BU719" s="654">
        <v>9.6310000000000002</v>
      </c>
      <c r="BV719" s="12" t="s">
        <v>321</v>
      </c>
      <c r="BW719" s="9">
        <v>0.19</v>
      </c>
      <c r="BX719" s="9" t="s">
        <v>322</v>
      </c>
      <c r="BY719" s="755">
        <v>153.5</v>
      </c>
      <c r="BZ719" s="9" t="s">
        <v>315</v>
      </c>
      <c r="CA719" s="755">
        <v>9.1</v>
      </c>
      <c r="CB719" s="9" t="s">
        <v>315</v>
      </c>
      <c r="CC719" s="755">
        <v>8.3000000000000007</v>
      </c>
      <c r="CD719" s="9" t="s">
        <v>315</v>
      </c>
      <c r="CE719" s="755">
        <v>94.8</v>
      </c>
      <c r="CF719" s="9" t="s">
        <v>323</v>
      </c>
      <c r="CG719" s="755">
        <v>75</v>
      </c>
      <c r="CH719" s="9" t="s">
        <v>323</v>
      </c>
      <c r="CI719" s="9"/>
      <c r="CJ719" s="9"/>
      <c r="CK719" s="9"/>
    </row>
    <row r="720" spans="1:89" s="98" customFormat="1" x14ac:dyDescent="0.25">
      <c r="A720" s="99">
        <v>10102056</v>
      </c>
      <c r="B720" s="99"/>
      <c r="C720" s="772">
        <v>1395</v>
      </c>
      <c r="D720" s="807">
        <v>0.05</v>
      </c>
      <c r="E720" s="772">
        <f t="shared" si="36"/>
        <v>1465</v>
      </c>
      <c r="F720" s="778">
        <v>1.1000000000000001</v>
      </c>
      <c r="G720" s="774">
        <f t="shared" si="37"/>
        <v>1612</v>
      </c>
      <c r="H720" s="776"/>
      <c r="I720" s="758"/>
      <c r="J720" s="776"/>
      <c r="K720" s="786"/>
      <c r="L720" s="9" t="s">
        <v>308</v>
      </c>
      <c r="M720" s="9" t="s">
        <v>3752</v>
      </c>
      <c r="N720" s="9" t="s">
        <v>309</v>
      </c>
      <c r="O720" s="9" t="s">
        <v>310</v>
      </c>
      <c r="P720" s="9" t="s">
        <v>624</v>
      </c>
      <c r="Q720" s="9" t="s">
        <v>874</v>
      </c>
      <c r="R720" s="9" t="s">
        <v>876</v>
      </c>
      <c r="S720" s="9" t="s">
        <v>314</v>
      </c>
      <c r="T720" s="98" t="s">
        <v>210</v>
      </c>
      <c r="U720" s="99" t="s">
        <v>735</v>
      </c>
      <c r="V720" s="99" t="s">
        <v>207</v>
      </c>
      <c r="W720" s="99" t="s">
        <v>632</v>
      </c>
      <c r="X720" s="99" t="s">
        <v>207</v>
      </c>
      <c r="Y720" s="99">
        <v>182</v>
      </c>
      <c r="Z720" s="99" t="s">
        <v>207</v>
      </c>
      <c r="AA720" s="631" t="s">
        <v>202</v>
      </c>
      <c r="AB720" s="99" t="s">
        <v>207</v>
      </c>
      <c r="AC720" s="9">
        <v>218</v>
      </c>
      <c r="AD720" s="9" t="s">
        <v>207</v>
      </c>
      <c r="AE720" s="9">
        <v>86</v>
      </c>
      <c r="AF720" s="9" t="s">
        <v>315</v>
      </c>
      <c r="AG720" s="14" t="s">
        <v>316</v>
      </c>
      <c r="AH720" s="14" t="s">
        <v>207</v>
      </c>
      <c r="AI720" s="14" t="s">
        <v>317</v>
      </c>
      <c r="AJ720" s="14" t="s">
        <v>207</v>
      </c>
      <c r="AK720" s="9">
        <v>5</v>
      </c>
      <c r="AL720" s="14" t="s">
        <v>207</v>
      </c>
      <c r="AM720" s="9">
        <v>5</v>
      </c>
      <c r="AN720" s="14" t="s">
        <v>207</v>
      </c>
      <c r="AO720" s="9">
        <v>5</v>
      </c>
      <c r="AP720" s="14" t="s">
        <v>207</v>
      </c>
      <c r="AQ720" s="9">
        <v>70</v>
      </c>
      <c r="AR720" s="14" t="s">
        <v>207</v>
      </c>
      <c r="AS720" s="9" t="s">
        <v>0</v>
      </c>
      <c r="AT720" s="9" t="s">
        <v>318</v>
      </c>
      <c r="AU720" s="9" t="s">
        <v>376</v>
      </c>
      <c r="AV720" s="9" t="s">
        <v>320</v>
      </c>
      <c r="AW720" s="9" t="s">
        <v>1132</v>
      </c>
      <c r="AX720" s="9">
        <v>9010600000</v>
      </c>
      <c r="AY720" s="99">
        <v>250</v>
      </c>
      <c r="AZ720" s="12" t="s">
        <v>207</v>
      </c>
      <c r="BA720" s="99">
        <v>23</v>
      </c>
      <c r="BB720" s="12" t="s">
        <v>207</v>
      </c>
      <c r="BC720" s="99">
        <v>21</v>
      </c>
      <c r="BD720" s="12" t="s">
        <v>207</v>
      </c>
      <c r="BE720" s="99">
        <v>29</v>
      </c>
      <c r="BF720" s="12" t="s">
        <v>321</v>
      </c>
      <c r="BG720" s="654">
        <v>28.369</v>
      </c>
      <c r="BH720" s="12" t="s">
        <v>321</v>
      </c>
      <c r="BI720" s="99">
        <v>22</v>
      </c>
      <c r="BJ720" s="12" t="s">
        <v>321</v>
      </c>
      <c r="BK720" s="754">
        <v>0</v>
      </c>
      <c r="BL720" s="12" t="s">
        <v>321</v>
      </c>
      <c r="BM720" s="754">
        <v>0.129</v>
      </c>
      <c r="BN720" s="12" t="s">
        <v>321</v>
      </c>
      <c r="BO720" s="754">
        <v>6.24</v>
      </c>
      <c r="BP720" s="12" t="s">
        <v>321</v>
      </c>
      <c r="BQ720" s="754">
        <v>0</v>
      </c>
      <c r="BR720" s="12" t="s">
        <v>321</v>
      </c>
      <c r="BS720" s="654">
        <v>0</v>
      </c>
      <c r="BT720" s="12" t="s">
        <v>321</v>
      </c>
      <c r="BU720" s="654">
        <v>6.3689999999999998</v>
      </c>
      <c r="BV720" s="12" t="s">
        <v>321</v>
      </c>
      <c r="BW720" s="9">
        <v>0.12</v>
      </c>
      <c r="BX720" s="9" t="s">
        <v>322</v>
      </c>
      <c r="BY720" s="755">
        <v>98.4</v>
      </c>
      <c r="BZ720" s="9" t="s">
        <v>315</v>
      </c>
      <c r="CA720" s="755">
        <v>9.1</v>
      </c>
      <c r="CB720" s="9" t="s">
        <v>315</v>
      </c>
      <c r="CC720" s="755">
        <v>8.3000000000000007</v>
      </c>
      <c r="CD720" s="9" t="s">
        <v>315</v>
      </c>
      <c r="CE720" s="755">
        <v>61.7</v>
      </c>
      <c r="CF720" s="9" t="s">
        <v>323</v>
      </c>
      <c r="CG720" s="755">
        <v>48.5</v>
      </c>
      <c r="CH720" s="9" t="s">
        <v>323</v>
      </c>
      <c r="CI720" s="9"/>
      <c r="CJ720" s="9"/>
      <c r="CK720" s="9"/>
    </row>
    <row r="721" spans="1:89" s="98" customFormat="1" x14ac:dyDescent="0.25">
      <c r="A721" s="99">
        <v>10102057</v>
      </c>
      <c r="B721" s="99"/>
      <c r="C721" s="772">
        <v>1539</v>
      </c>
      <c r="D721" s="807">
        <v>0.05</v>
      </c>
      <c r="E721" s="772">
        <f t="shared" si="36"/>
        <v>1616</v>
      </c>
      <c r="F721" s="778">
        <v>1.1000000000000001</v>
      </c>
      <c r="G721" s="774">
        <f t="shared" si="37"/>
        <v>1778</v>
      </c>
      <c r="H721" s="776"/>
      <c r="I721" s="758"/>
      <c r="J721" s="776"/>
      <c r="K721" s="786"/>
      <c r="L721" s="9" t="s">
        <v>308</v>
      </c>
      <c r="M721" s="9" t="s">
        <v>3753</v>
      </c>
      <c r="N721" s="9" t="s">
        <v>309</v>
      </c>
      <c r="O721" s="9" t="s">
        <v>310</v>
      </c>
      <c r="P721" s="9" t="s">
        <v>624</v>
      </c>
      <c r="Q721" s="9" t="s">
        <v>874</v>
      </c>
      <c r="R721" s="9" t="s">
        <v>876</v>
      </c>
      <c r="S721" s="9" t="s">
        <v>314</v>
      </c>
      <c r="T721" s="98" t="s">
        <v>210</v>
      </c>
      <c r="U721" s="99" t="s">
        <v>736</v>
      </c>
      <c r="V721" s="99" t="s">
        <v>207</v>
      </c>
      <c r="W721" s="99" t="s">
        <v>634</v>
      </c>
      <c r="X721" s="99" t="s">
        <v>207</v>
      </c>
      <c r="Y721" s="99">
        <v>182</v>
      </c>
      <c r="Z721" s="99" t="s">
        <v>207</v>
      </c>
      <c r="AA721" s="631" t="s">
        <v>574</v>
      </c>
      <c r="AB721" s="99" t="s">
        <v>207</v>
      </c>
      <c r="AC721" s="9">
        <v>241</v>
      </c>
      <c r="AD721" s="9" t="s">
        <v>207</v>
      </c>
      <c r="AE721" s="9">
        <v>95</v>
      </c>
      <c r="AF721" s="9" t="s">
        <v>315</v>
      </c>
      <c r="AG721" s="14" t="s">
        <v>324</v>
      </c>
      <c r="AH721" s="14" t="s">
        <v>207</v>
      </c>
      <c r="AI721" s="14" t="s">
        <v>325</v>
      </c>
      <c r="AJ721" s="14" t="s">
        <v>207</v>
      </c>
      <c r="AK721" s="9">
        <v>5</v>
      </c>
      <c r="AL721" s="14" t="s">
        <v>207</v>
      </c>
      <c r="AM721" s="9">
        <v>5</v>
      </c>
      <c r="AN721" s="14" t="s">
        <v>207</v>
      </c>
      <c r="AO721" s="9">
        <v>5</v>
      </c>
      <c r="AP721" s="14" t="s">
        <v>207</v>
      </c>
      <c r="AQ721" s="9">
        <v>59</v>
      </c>
      <c r="AR721" s="14" t="s">
        <v>207</v>
      </c>
      <c r="AS721" s="9" t="s">
        <v>0</v>
      </c>
      <c r="AT721" s="9" t="s">
        <v>318</v>
      </c>
      <c r="AU721" s="9" t="s">
        <v>376</v>
      </c>
      <c r="AV721" s="9" t="s">
        <v>320</v>
      </c>
      <c r="AW721" s="9" t="s">
        <v>1133</v>
      </c>
      <c r="AX721" s="9">
        <v>9010600000</v>
      </c>
      <c r="AY721" s="99">
        <v>270</v>
      </c>
      <c r="AZ721" s="12" t="s">
        <v>207</v>
      </c>
      <c r="BA721" s="99">
        <v>23</v>
      </c>
      <c r="BB721" s="12" t="s">
        <v>207</v>
      </c>
      <c r="BC721" s="99">
        <v>21</v>
      </c>
      <c r="BD721" s="12" t="s">
        <v>207</v>
      </c>
      <c r="BE721" s="99">
        <v>32</v>
      </c>
      <c r="BF721" s="12" t="s">
        <v>321</v>
      </c>
      <c r="BG721" s="654">
        <v>31.841000000000001</v>
      </c>
      <c r="BH721" s="12" t="s">
        <v>321</v>
      </c>
      <c r="BI721" s="99">
        <v>24</v>
      </c>
      <c r="BJ721" s="12" t="s">
        <v>321</v>
      </c>
      <c r="BK721" s="754">
        <v>0</v>
      </c>
      <c r="BL721" s="12" t="s">
        <v>321</v>
      </c>
      <c r="BM721" s="754">
        <v>0.129</v>
      </c>
      <c r="BN721" s="12" t="s">
        <v>321</v>
      </c>
      <c r="BO721" s="754">
        <v>7.7119999999999997</v>
      </c>
      <c r="BP721" s="12" t="s">
        <v>321</v>
      </c>
      <c r="BQ721" s="754">
        <v>0</v>
      </c>
      <c r="BR721" s="12" t="s">
        <v>321</v>
      </c>
      <c r="BS721" s="654">
        <v>0</v>
      </c>
      <c r="BT721" s="12" t="s">
        <v>321</v>
      </c>
      <c r="BU721" s="654">
        <v>7.8410000000000002</v>
      </c>
      <c r="BV721" s="12" t="s">
        <v>321</v>
      </c>
      <c r="BW721" s="9">
        <v>0.13</v>
      </c>
      <c r="BX721" s="9" t="s">
        <v>322</v>
      </c>
      <c r="BY721" s="755">
        <v>106.3</v>
      </c>
      <c r="BZ721" s="9" t="s">
        <v>315</v>
      </c>
      <c r="CA721" s="755">
        <v>9.1</v>
      </c>
      <c r="CB721" s="9" t="s">
        <v>315</v>
      </c>
      <c r="CC721" s="755">
        <v>8.3000000000000007</v>
      </c>
      <c r="CD721" s="9" t="s">
        <v>315</v>
      </c>
      <c r="CE721" s="755">
        <v>66.099999999999994</v>
      </c>
      <c r="CF721" s="9" t="s">
        <v>323</v>
      </c>
      <c r="CG721" s="755">
        <v>52.9</v>
      </c>
      <c r="CH721" s="9" t="s">
        <v>323</v>
      </c>
      <c r="CI721" s="9"/>
      <c r="CJ721" s="9"/>
      <c r="CK721" s="9"/>
    </row>
    <row r="722" spans="1:89" s="98" customFormat="1" x14ac:dyDescent="0.25">
      <c r="A722" s="99">
        <v>10102058</v>
      </c>
      <c r="B722" s="99"/>
      <c r="C722" s="772">
        <v>1701</v>
      </c>
      <c r="D722" s="807">
        <v>0.05</v>
      </c>
      <c r="E722" s="772">
        <f t="shared" si="36"/>
        <v>1786</v>
      </c>
      <c r="F722" s="778">
        <v>1.1000000000000001</v>
      </c>
      <c r="G722" s="774">
        <f t="shared" si="37"/>
        <v>1965</v>
      </c>
      <c r="H722" s="776"/>
      <c r="I722" s="758"/>
      <c r="J722" s="776"/>
      <c r="K722" s="786"/>
      <c r="L722" s="9" t="s">
        <v>308</v>
      </c>
      <c r="M722" s="9" t="s">
        <v>3754</v>
      </c>
      <c r="N722" s="9" t="s">
        <v>309</v>
      </c>
      <c r="O722" s="9" t="s">
        <v>310</v>
      </c>
      <c r="P722" s="9" t="s">
        <v>624</v>
      </c>
      <c r="Q722" s="9" t="s">
        <v>874</v>
      </c>
      <c r="R722" s="9" t="s">
        <v>876</v>
      </c>
      <c r="S722" s="9" t="s">
        <v>314</v>
      </c>
      <c r="T722" s="98" t="s">
        <v>210</v>
      </c>
      <c r="U722" s="99" t="s">
        <v>737</v>
      </c>
      <c r="V722" s="99" t="s">
        <v>207</v>
      </c>
      <c r="W722" s="99" t="s">
        <v>636</v>
      </c>
      <c r="X722" s="99" t="s">
        <v>207</v>
      </c>
      <c r="Y722" s="99">
        <v>187</v>
      </c>
      <c r="Z722" s="99" t="s">
        <v>207</v>
      </c>
      <c r="AA722" s="631" t="s">
        <v>575</v>
      </c>
      <c r="AB722" s="99" t="s">
        <v>207</v>
      </c>
      <c r="AC722" s="9">
        <v>264</v>
      </c>
      <c r="AD722" s="9" t="s">
        <v>207</v>
      </c>
      <c r="AE722" s="9">
        <v>104</v>
      </c>
      <c r="AF722" s="9" t="s">
        <v>315</v>
      </c>
      <c r="AG722" s="14" t="s">
        <v>326</v>
      </c>
      <c r="AH722" s="14" t="s">
        <v>207</v>
      </c>
      <c r="AI722" s="14" t="s">
        <v>327</v>
      </c>
      <c r="AJ722" s="14" t="s">
        <v>207</v>
      </c>
      <c r="AK722" s="9">
        <v>5</v>
      </c>
      <c r="AL722" s="14" t="s">
        <v>207</v>
      </c>
      <c r="AM722" s="9">
        <v>5</v>
      </c>
      <c r="AN722" s="14" t="s">
        <v>207</v>
      </c>
      <c r="AO722" s="9">
        <v>5</v>
      </c>
      <c r="AP722" s="14" t="s">
        <v>207</v>
      </c>
      <c r="AQ722" s="9">
        <v>53</v>
      </c>
      <c r="AR722" s="14" t="s">
        <v>207</v>
      </c>
      <c r="AS722" s="9" t="s">
        <v>0</v>
      </c>
      <c r="AT722" s="9" t="s">
        <v>318</v>
      </c>
      <c r="AU722" s="9" t="s">
        <v>376</v>
      </c>
      <c r="AV722" s="9" t="s">
        <v>320</v>
      </c>
      <c r="AW722" s="9" t="s">
        <v>1134</v>
      </c>
      <c r="AX722" s="9">
        <v>9010600000</v>
      </c>
      <c r="AY722" s="99">
        <v>290</v>
      </c>
      <c r="AZ722" s="12" t="s">
        <v>207</v>
      </c>
      <c r="BA722" s="99">
        <v>23</v>
      </c>
      <c r="BB722" s="12" t="s">
        <v>207</v>
      </c>
      <c r="BC722" s="99">
        <v>21</v>
      </c>
      <c r="BD722" s="12" t="s">
        <v>207</v>
      </c>
      <c r="BE722" s="99">
        <v>34</v>
      </c>
      <c r="BF722" s="12" t="s">
        <v>321</v>
      </c>
      <c r="BG722" s="654">
        <v>33.552999999999997</v>
      </c>
      <c r="BH722" s="12" t="s">
        <v>321</v>
      </c>
      <c r="BI722" s="99">
        <v>25</v>
      </c>
      <c r="BJ722" s="12" t="s">
        <v>321</v>
      </c>
      <c r="BK722" s="754">
        <v>0</v>
      </c>
      <c r="BL722" s="12" t="s">
        <v>321</v>
      </c>
      <c r="BM722" s="754">
        <v>0.129</v>
      </c>
      <c r="BN722" s="12" t="s">
        <v>321</v>
      </c>
      <c r="BO722" s="754">
        <v>8.4239999999999995</v>
      </c>
      <c r="BP722" s="12" t="s">
        <v>321</v>
      </c>
      <c r="BQ722" s="754">
        <v>0</v>
      </c>
      <c r="BR722" s="12" t="s">
        <v>321</v>
      </c>
      <c r="BS722" s="654">
        <v>0</v>
      </c>
      <c r="BT722" s="12" t="s">
        <v>321</v>
      </c>
      <c r="BU722" s="654">
        <v>8.5530000000000008</v>
      </c>
      <c r="BV722" s="12" t="s">
        <v>321</v>
      </c>
      <c r="BW722" s="9">
        <v>0.14000000000000001</v>
      </c>
      <c r="BX722" s="9" t="s">
        <v>322</v>
      </c>
      <c r="BY722" s="755">
        <v>114.2</v>
      </c>
      <c r="BZ722" s="9" t="s">
        <v>315</v>
      </c>
      <c r="CA722" s="755">
        <v>9.1</v>
      </c>
      <c r="CB722" s="9" t="s">
        <v>315</v>
      </c>
      <c r="CC722" s="755">
        <v>8.3000000000000007</v>
      </c>
      <c r="CD722" s="9" t="s">
        <v>315</v>
      </c>
      <c r="CE722" s="755">
        <v>70.5</v>
      </c>
      <c r="CF722" s="9" t="s">
        <v>323</v>
      </c>
      <c r="CG722" s="755">
        <v>55.1</v>
      </c>
      <c r="CH722" s="9" t="s">
        <v>323</v>
      </c>
      <c r="CI722" s="9"/>
      <c r="CJ722" s="9"/>
      <c r="CK722" s="9"/>
    </row>
    <row r="723" spans="1:89" s="98" customFormat="1" x14ac:dyDescent="0.25">
      <c r="A723" s="99">
        <v>10102059</v>
      </c>
      <c r="B723" s="99"/>
      <c r="C723" s="772">
        <v>2084</v>
      </c>
      <c r="D723" s="807">
        <v>0.05</v>
      </c>
      <c r="E723" s="772">
        <f t="shared" si="36"/>
        <v>2188</v>
      </c>
      <c r="F723" s="778">
        <v>1.1000000000000001</v>
      </c>
      <c r="G723" s="774">
        <f t="shared" si="37"/>
        <v>2407</v>
      </c>
      <c r="H723" s="776"/>
      <c r="I723" s="758"/>
      <c r="J723" s="776"/>
      <c r="K723" s="786"/>
      <c r="L723" s="9" t="s">
        <v>308</v>
      </c>
      <c r="M723" s="9" t="s">
        <v>3755</v>
      </c>
      <c r="N723" s="9" t="s">
        <v>309</v>
      </c>
      <c r="O723" s="9" t="s">
        <v>310</v>
      </c>
      <c r="P723" s="9" t="s">
        <v>624</v>
      </c>
      <c r="Q723" s="9" t="s">
        <v>874</v>
      </c>
      <c r="R723" s="9" t="s">
        <v>876</v>
      </c>
      <c r="S723" s="9" t="s">
        <v>314</v>
      </c>
      <c r="T723" s="98" t="s">
        <v>210</v>
      </c>
      <c r="U723" s="99" t="s">
        <v>738</v>
      </c>
      <c r="V723" s="99" t="s">
        <v>207</v>
      </c>
      <c r="W723" s="99" t="s">
        <v>638</v>
      </c>
      <c r="X723" s="99" t="s">
        <v>207</v>
      </c>
      <c r="Y723" s="99">
        <v>188</v>
      </c>
      <c r="Z723" s="99" t="s">
        <v>207</v>
      </c>
      <c r="AA723" s="631" t="s">
        <v>577</v>
      </c>
      <c r="AB723" s="99" t="s">
        <v>207</v>
      </c>
      <c r="AC723" s="9">
        <v>310</v>
      </c>
      <c r="AD723" s="9" t="s">
        <v>207</v>
      </c>
      <c r="AE723" s="9">
        <v>122</v>
      </c>
      <c r="AF723" s="9" t="s">
        <v>315</v>
      </c>
      <c r="AG723" s="14" t="s">
        <v>330</v>
      </c>
      <c r="AH723" s="14" t="s">
        <v>207</v>
      </c>
      <c r="AI723" s="14" t="s">
        <v>331</v>
      </c>
      <c r="AJ723" s="14" t="s">
        <v>207</v>
      </c>
      <c r="AK723" s="9">
        <v>5</v>
      </c>
      <c r="AL723" s="14" t="s">
        <v>207</v>
      </c>
      <c r="AM723" s="9">
        <v>5</v>
      </c>
      <c r="AN723" s="14" t="s">
        <v>207</v>
      </c>
      <c r="AO723" s="9">
        <v>5</v>
      </c>
      <c r="AP723" s="14" t="s">
        <v>207</v>
      </c>
      <c r="AQ723" s="9">
        <v>31</v>
      </c>
      <c r="AR723" s="14" t="s">
        <v>207</v>
      </c>
      <c r="AS723" s="9" t="s">
        <v>0</v>
      </c>
      <c r="AT723" s="9" t="s">
        <v>318</v>
      </c>
      <c r="AU723" s="9" t="s">
        <v>376</v>
      </c>
      <c r="AV723" s="9" t="s">
        <v>320</v>
      </c>
      <c r="AW723" s="9" t="s">
        <v>1135</v>
      </c>
      <c r="AX723" s="9">
        <v>9010600000</v>
      </c>
      <c r="AY723" s="99">
        <v>330</v>
      </c>
      <c r="AZ723" s="12" t="s">
        <v>207</v>
      </c>
      <c r="BA723" s="99">
        <v>23</v>
      </c>
      <c r="BB723" s="12" t="s">
        <v>207</v>
      </c>
      <c r="BC723" s="99">
        <v>21</v>
      </c>
      <c r="BD723" s="12" t="s">
        <v>207</v>
      </c>
      <c r="BE723" s="99">
        <v>39</v>
      </c>
      <c r="BF723" s="12" t="s">
        <v>321</v>
      </c>
      <c r="BG723" s="654">
        <v>38.875999999999998</v>
      </c>
      <c r="BH723" s="12" t="s">
        <v>321</v>
      </c>
      <c r="BI723" s="99">
        <v>29</v>
      </c>
      <c r="BJ723" s="12" t="s">
        <v>321</v>
      </c>
      <c r="BK723" s="754">
        <v>0</v>
      </c>
      <c r="BL723" s="12" t="s">
        <v>321</v>
      </c>
      <c r="BM723" s="754">
        <v>0.14799999999999999</v>
      </c>
      <c r="BN723" s="12" t="s">
        <v>321</v>
      </c>
      <c r="BO723" s="754">
        <v>9.7279999999999998</v>
      </c>
      <c r="BP723" s="12" t="s">
        <v>321</v>
      </c>
      <c r="BQ723" s="754">
        <v>0</v>
      </c>
      <c r="BR723" s="12" t="s">
        <v>321</v>
      </c>
      <c r="BS723" s="654">
        <v>0</v>
      </c>
      <c r="BT723" s="12" t="s">
        <v>321</v>
      </c>
      <c r="BU723" s="654">
        <v>9.8759999999999994</v>
      </c>
      <c r="BV723" s="12" t="s">
        <v>321</v>
      </c>
      <c r="BW723" s="9">
        <v>0.16</v>
      </c>
      <c r="BX723" s="9" t="s">
        <v>322</v>
      </c>
      <c r="BY723" s="755">
        <v>129.9</v>
      </c>
      <c r="BZ723" s="9" t="s">
        <v>315</v>
      </c>
      <c r="CA723" s="755">
        <v>9.1</v>
      </c>
      <c r="CB723" s="9" t="s">
        <v>315</v>
      </c>
      <c r="CC723" s="755">
        <v>8.3000000000000007</v>
      </c>
      <c r="CD723" s="9" t="s">
        <v>315</v>
      </c>
      <c r="CE723" s="755">
        <v>79.400000000000006</v>
      </c>
      <c r="CF723" s="9" t="s">
        <v>323</v>
      </c>
      <c r="CG723" s="755">
        <v>63.9</v>
      </c>
      <c r="CH723" s="9" t="s">
        <v>323</v>
      </c>
      <c r="CI723" s="9"/>
      <c r="CJ723" s="9"/>
      <c r="CK723" s="9"/>
    </row>
    <row r="724" spans="1:89" s="98" customFormat="1" x14ac:dyDescent="0.25">
      <c r="A724" s="99">
        <v>10102060</v>
      </c>
      <c r="B724" s="99"/>
      <c r="C724" s="772">
        <v>2305</v>
      </c>
      <c r="D724" s="807">
        <v>0.05</v>
      </c>
      <c r="E724" s="772">
        <f t="shared" si="36"/>
        <v>2420</v>
      </c>
      <c r="F724" s="778">
        <v>1.1000000000000001</v>
      </c>
      <c r="G724" s="774">
        <f t="shared" si="37"/>
        <v>2662</v>
      </c>
      <c r="H724" s="776"/>
      <c r="I724" s="758"/>
      <c r="J724" s="776"/>
      <c r="K724" s="786"/>
      <c r="L724" s="9" t="s">
        <v>308</v>
      </c>
      <c r="M724" s="9" t="s">
        <v>3756</v>
      </c>
      <c r="N724" s="9" t="s">
        <v>309</v>
      </c>
      <c r="O724" s="9" t="s">
        <v>310</v>
      </c>
      <c r="P724" s="9" t="s">
        <v>624</v>
      </c>
      <c r="Q724" s="9" t="s">
        <v>874</v>
      </c>
      <c r="R724" s="9" t="s">
        <v>876</v>
      </c>
      <c r="S724" s="9" t="s">
        <v>314</v>
      </c>
      <c r="T724" s="98" t="s">
        <v>210</v>
      </c>
      <c r="U724" s="99" t="s">
        <v>739</v>
      </c>
      <c r="V724" s="99" t="s">
        <v>207</v>
      </c>
      <c r="W724" s="99" t="s">
        <v>640</v>
      </c>
      <c r="X724" s="99" t="s">
        <v>207</v>
      </c>
      <c r="Y724" s="99">
        <v>188</v>
      </c>
      <c r="Z724" s="99" t="s">
        <v>207</v>
      </c>
      <c r="AA724" s="631" t="s">
        <v>578</v>
      </c>
      <c r="AB724" s="99" t="s">
        <v>207</v>
      </c>
      <c r="AC724" s="9">
        <v>333</v>
      </c>
      <c r="AD724" s="9" t="s">
        <v>207</v>
      </c>
      <c r="AE724" s="9">
        <v>131</v>
      </c>
      <c r="AF724" s="9" t="s">
        <v>315</v>
      </c>
      <c r="AG724" s="14" t="s">
        <v>332</v>
      </c>
      <c r="AH724" s="14" t="s">
        <v>207</v>
      </c>
      <c r="AI724" s="14" t="s">
        <v>333</v>
      </c>
      <c r="AJ724" s="14" t="s">
        <v>207</v>
      </c>
      <c r="AK724" s="9">
        <v>5</v>
      </c>
      <c r="AL724" s="14" t="s">
        <v>207</v>
      </c>
      <c r="AM724" s="9">
        <v>5</v>
      </c>
      <c r="AN724" s="14" t="s">
        <v>207</v>
      </c>
      <c r="AO724" s="9">
        <v>5</v>
      </c>
      <c r="AP724" s="14" t="s">
        <v>207</v>
      </c>
      <c r="AQ724" s="9">
        <v>20</v>
      </c>
      <c r="AR724" s="14" t="s">
        <v>207</v>
      </c>
      <c r="AS724" s="9" t="s">
        <v>0</v>
      </c>
      <c r="AT724" s="9" t="s">
        <v>318</v>
      </c>
      <c r="AU724" s="9" t="s">
        <v>376</v>
      </c>
      <c r="AV724" s="9" t="s">
        <v>320</v>
      </c>
      <c r="AW724" s="9" t="s">
        <v>1136</v>
      </c>
      <c r="AX724" s="9">
        <v>9010600000</v>
      </c>
      <c r="AY724" s="99">
        <v>350</v>
      </c>
      <c r="AZ724" s="12" t="s">
        <v>207</v>
      </c>
      <c r="BA724" s="99">
        <v>23</v>
      </c>
      <c r="BB724" s="12" t="s">
        <v>207</v>
      </c>
      <c r="BC724" s="99">
        <v>21</v>
      </c>
      <c r="BD724" s="12" t="s">
        <v>207</v>
      </c>
      <c r="BE724" s="99">
        <v>39</v>
      </c>
      <c r="BF724" s="12" t="s">
        <v>321</v>
      </c>
      <c r="BG724" s="654">
        <v>38.667999999999999</v>
      </c>
      <c r="BH724" s="12" t="s">
        <v>321</v>
      </c>
      <c r="BI724" s="99">
        <v>30</v>
      </c>
      <c r="BJ724" s="12" t="s">
        <v>321</v>
      </c>
      <c r="BK724" s="754">
        <v>0</v>
      </c>
      <c r="BL724" s="12" t="s">
        <v>321</v>
      </c>
      <c r="BM724" s="754">
        <v>0.14799999999999999</v>
      </c>
      <c r="BN724" s="12" t="s">
        <v>321</v>
      </c>
      <c r="BO724" s="754">
        <v>8.52</v>
      </c>
      <c r="BP724" s="12" t="s">
        <v>321</v>
      </c>
      <c r="BQ724" s="754">
        <v>0</v>
      </c>
      <c r="BR724" s="12" t="s">
        <v>321</v>
      </c>
      <c r="BS724" s="654">
        <v>0</v>
      </c>
      <c r="BT724" s="12" t="s">
        <v>321</v>
      </c>
      <c r="BU724" s="654">
        <v>8.6679999999999993</v>
      </c>
      <c r="BV724" s="12" t="s">
        <v>321</v>
      </c>
      <c r="BW724" s="9">
        <v>0.17</v>
      </c>
      <c r="BX724" s="9" t="s">
        <v>322</v>
      </c>
      <c r="BY724" s="755">
        <v>137.80000000000001</v>
      </c>
      <c r="BZ724" s="9" t="s">
        <v>315</v>
      </c>
      <c r="CA724" s="755">
        <v>9.1</v>
      </c>
      <c r="CB724" s="9" t="s">
        <v>315</v>
      </c>
      <c r="CC724" s="755">
        <v>8.3000000000000007</v>
      </c>
      <c r="CD724" s="9" t="s">
        <v>315</v>
      </c>
      <c r="CE724" s="755">
        <v>83.8</v>
      </c>
      <c r="CF724" s="9" t="s">
        <v>323</v>
      </c>
      <c r="CG724" s="755">
        <v>66.099999999999994</v>
      </c>
      <c r="CH724" s="9" t="s">
        <v>323</v>
      </c>
      <c r="CI724" s="9"/>
      <c r="CJ724" s="9"/>
      <c r="CK724" s="9"/>
    </row>
    <row r="725" spans="1:89" s="98" customFormat="1" x14ac:dyDescent="0.25">
      <c r="A725" s="99">
        <v>10102061</v>
      </c>
      <c r="B725" s="99"/>
      <c r="C725" s="772">
        <v>2545</v>
      </c>
      <c r="D725" s="807">
        <v>0.05</v>
      </c>
      <c r="E725" s="772">
        <f t="shared" si="36"/>
        <v>2672</v>
      </c>
      <c r="F725" s="778">
        <v>1.1000000000000001</v>
      </c>
      <c r="G725" s="774">
        <f t="shared" si="37"/>
        <v>2939</v>
      </c>
      <c r="H725" s="776"/>
      <c r="I725" s="758"/>
      <c r="J725" s="776"/>
      <c r="K725" s="786"/>
      <c r="L725" s="9" t="s">
        <v>308</v>
      </c>
      <c r="M725" s="9" t="s">
        <v>3757</v>
      </c>
      <c r="N725" s="9" t="s">
        <v>309</v>
      </c>
      <c r="O725" s="9" t="s">
        <v>310</v>
      </c>
      <c r="P725" s="9" t="s">
        <v>624</v>
      </c>
      <c r="Q725" s="9" t="s">
        <v>874</v>
      </c>
      <c r="R725" s="9" t="s">
        <v>876</v>
      </c>
      <c r="S725" s="9" t="s">
        <v>314</v>
      </c>
      <c r="T725" s="98" t="s">
        <v>210</v>
      </c>
      <c r="U725" s="99" t="s">
        <v>740</v>
      </c>
      <c r="V725" s="99" t="s">
        <v>207</v>
      </c>
      <c r="W725" s="99" t="s">
        <v>642</v>
      </c>
      <c r="X725" s="99" t="s">
        <v>207</v>
      </c>
      <c r="Y725" s="99">
        <v>199</v>
      </c>
      <c r="Z725" s="99" t="s">
        <v>207</v>
      </c>
      <c r="AA725" s="631" t="s">
        <v>579</v>
      </c>
      <c r="AB725" s="99" t="s">
        <v>207</v>
      </c>
      <c r="AC725" s="9">
        <v>355</v>
      </c>
      <c r="AD725" s="9" t="s">
        <v>207</v>
      </c>
      <c r="AE725" s="9">
        <v>140</v>
      </c>
      <c r="AF725" s="9" t="s">
        <v>315</v>
      </c>
      <c r="AG725" s="14" t="s">
        <v>334</v>
      </c>
      <c r="AH725" s="14" t="s">
        <v>207</v>
      </c>
      <c r="AI725" s="14" t="s">
        <v>335</v>
      </c>
      <c r="AJ725" s="14" t="s">
        <v>207</v>
      </c>
      <c r="AK725" s="9">
        <v>5</v>
      </c>
      <c r="AL725" s="14" t="s">
        <v>207</v>
      </c>
      <c r="AM725" s="9">
        <v>5</v>
      </c>
      <c r="AN725" s="14" t="s">
        <v>207</v>
      </c>
      <c r="AO725" s="9">
        <v>5</v>
      </c>
      <c r="AP725" s="14" t="s">
        <v>207</v>
      </c>
      <c r="AQ725" s="9">
        <v>20</v>
      </c>
      <c r="AR725" s="14" t="s">
        <v>207</v>
      </c>
      <c r="AS725" s="9" t="s">
        <v>0</v>
      </c>
      <c r="AT725" s="9" t="s">
        <v>318</v>
      </c>
      <c r="AU725" s="9" t="s">
        <v>376</v>
      </c>
      <c r="AV725" s="9" t="s">
        <v>320</v>
      </c>
      <c r="AW725" s="9" t="s">
        <v>1137</v>
      </c>
      <c r="AX725" s="9">
        <v>9010600000</v>
      </c>
      <c r="AY725" s="99">
        <v>370</v>
      </c>
      <c r="AZ725" s="12" t="s">
        <v>207</v>
      </c>
      <c r="BA725" s="99">
        <v>23</v>
      </c>
      <c r="BB725" s="12" t="s">
        <v>207</v>
      </c>
      <c r="BC725" s="99">
        <v>21</v>
      </c>
      <c r="BD725" s="12" t="s">
        <v>207</v>
      </c>
      <c r="BE725" s="99">
        <v>42</v>
      </c>
      <c r="BF725" s="12" t="s">
        <v>321</v>
      </c>
      <c r="BG725" s="654">
        <v>41.399000000000001</v>
      </c>
      <c r="BH725" s="12" t="s">
        <v>321</v>
      </c>
      <c r="BI725" s="99">
        <v>32</v>
      </c>
      <c r="BJ725" s="12" t="s">
        <v>321</v>
      </c>
      <c r="BK725" s="754">
        <v>0</v>
      </c>
      <c r="BL725" s="12" t="s">
        <v>321</v>
      </c>
      <c r="BM725" s="754">
        <v>0.16700000000000001</v>
      </c>
      <c r="BN725" s="12" t="s">
        <v>321</v>
      </c>
      <c r="BO725" s="754">
        <v>9.2319999999999993</v>
      </c>
      <c r="BP725" s="12" t="s">
        <v>321</v>
      </c>
      <c r="BQ725" s="754">
        <v>0</v>
      </c>
      <c r="BR725" s="12" t="s">
        <v>321</v>
      </c>
      <c r="BS725" s="654">
        <v>0</v>
      </c>
      <c r="BT725" s="12" t="s">
        <v>321</v>
      </c>
      <c r="BU725" s="654">
        <v>9.3989999999999991</v>
      </c>
      <c r="BV725" s="12" t="s">
        <v>321</v>
      </c>
      <c r="BW725" s="9">
        <v>0.18</v>
      </c>
      <c r="BX725" s="9" t="s">
        <v>322</v>
      </c>
      <c r="BY725" s="755">
        <v>145.69999999999999</v>
      </c>
      <c r="BZ725" s="9" t="s">
        <v>315</v>
      </c>
      <c r="CA725" s="755">
        <v>9.1</v>
      </c>
      <c r="CB725" s="9" t="s">
        <v>315</v>
      </c>
      <c r="CC725" s="755">
        <v>8.3000000000000007</v>
      </c>
      <c r="CD725" s="9" t="s">
        <v>315</v>
      </c>
      <c r="CE725" s="755">
        <v>90.4</v>
      </c>
      <c r="CF725" s="9" t="s">
        <v>323</v>
      </c>
      <c r="CG725" s="755">
        <v>70.5</v>
      </c>
      <c r="CH725" s="9" t="s">
        <v>323</v>
      </c>
      <c r="CI725" s="9"/>
      <c r="CJ725" s="9"/>
      <c r="CK725" s="9"/>
    </row>
    <row r="726" spans="1:89" s="98" customFormat="1" x14ac:dyDescent="0.25">
      <c r="A726" s="99">
        <v>10102062</v>
      </c>
      <c r="B726" s="99"/>
      <c r="C726" s="772">
        <v>2806</v>
      </c>
      <c r="D726" s="807">
        <v>0.05</v>
      </c>
      <c r="E726" s="772">
        <f t="shared" si="36"/>
        <v>2946</v>
      </c>
      <c r="F726" s="778">
        <v>1.1000000000000001</v>
      </c>
      <c r="G726" s="774">
        <f t="shared" si="37"/>
        <v>3241</v>
      </c>
      <c r="H726" s="776"/>
      <c r="I726" s="758"/>
      <c r="J726" s="776"/>
      <c r="K726" s="786"/>
      <c r="L726" s="9" t="s">
        <v>308</v>
      </c>
      <c r="M726" s="9" t="s">
        <v>3758</v>
      </c>
      <c r="N726" s="9" t="s">
        <v>309</v>
      </c>
      <c r="O726" s="9" t="s">
        <v>310</v>
      </c>
      <c r="P726" s="9" t="s">
        <v>624</v>
      </c>
      <c r="Q726" s="9" t="s">
        <v>874</v>
      </c>
      <c r="R726" s="9" t="s">
        <v>876</v>
      </c>
      <c r="S726" s="9" t="s">
        <v>314</v>
      </c>
      <c r="T726" s="98" t="s">
        <v>210</v>
      </c>
      <c r="U726" s="99" t="s">
        <v>741</v>
      </c>
      <c r="V726" s="99" t="s">
        <v>207</v>
      </c>
      <c r="W726" s="99" t="s">
        <v>644</v>
      </c>
      <c r="X726" s="99" t="s">
        <v>207</v>
      </c>
      <c r="Y726" s="99">
        <v>211</v>
      </c>
      <c r="Z726" s="99" t="s">
        <v>207</v>
      </c>
      <c r="AA726" s="631" t="s">
        <v>580</v>
      </c>
      <c r="AB726" s="99" t="s">
        <v>207</v>
      </c>
      <c r="AC726" s="9">
        <v>379</v>
      </c>
      <c r="AD726" s="9" t="s">
        <v>207</v>
      </c>
      <c r="AE726" s="9">
        <v>149</v>
      </c>
      <c r="AF726" s="9" t="s">
        <v>315</v>
      </c>
      <c r="AG726" s="14" t="s">
        <v>336</v>
      </c>
      <c r="AH726" s="14" t="s">
        <v>207</v>
      </c>
      <c r="AI726" s="14" t="s">
        <v>337</v>
      </c>
      <c r="AJ726" s="14" t="s">
        <v>207</v>
      </c>
      <c r="AK726" s="9">
        <v>5</v>
      </c>
      <c r="AL726" s="14" t="s">
        <v>207</v>
      </c>
      <c r="AM726" s="9">
        <v>5</v>
      </c>
      <c r="AN726" s="14" t="s">
        <v>207</v>
      </c>
      <c r="AO726" s="9">
        <v>5</v>
      </c>
      <c r="AP726" s="14" t="s">
        <v>207</v>
      </c>
      <c r="AQ726" s="9">
        <v>20</v>
      </c>
      <c r="AR726" s="14" t="s">
        <v>207</v>
      </c>
      <c r="AS726" s="9" t="s">
        <v>0</v>
      </c>
      <c r="AT726" s="9" t="s">
        <v>318</v>
      </c>
      <c r="AU726" s="9" t="s">
        <v>376</v>
      </c>
      <c r="AV726" s="9" t="s">
        <v>320</v>
      </c>
      <c r="AW726" s="9" t="s">
        <v>1138</v>
      </c>
      <c r="AX726" s="9">
        <v>9010600000</v>
      </c>
      <c r="AY726" s="99">
        <v>390</v>
      </c>
      <c r="AZ726" s="12" t="s">
        <v>207</v>
      </c>
      <c r="BA726" s="99">
        <v>23</v>
      </c>
      <c r="BB726" s="12" t="s">
        <v>207</v>
      </c>
      <c r="BC726" s="99">
        <v>21</v>
      </c>
      <c r="BD726" s="12" t="s">
        <v>207</v>
      </c>
      <c r="BE726" s="99">
        <v>44</v>
      </c>
      <c r="BF726" s="12" t="s">
        <v>321</v>
      </c>
      <c r="BG726" s="654">
        <v>43.631</v>
      </c>
      <c r="BH726" s="12" t="s">
        <v>321</v>
      </c>
      <c r="BI726" s="99">
        <v>34</v>
      </c>
      <c r="BJ726" s="12" t="s">
        <v>321</v>
      </c>
      <c r="BK726" s="754">
        <v>0</v>
      </c>
      <c r="BL726" s="12" t="s">
        <v>321</v>
      </c>
      <c r="BM726" s="754">
        <v>0.16700000000000001</v>
      </c>
      <c r="BN726" s="12" t="s">
        <v>321</v>
      </c>
      <c r="BO726" s="754">
        <v>9.4629999999999992</v>
      </c>
      <c r="BP726" s="12" t="s">
        <v>321</v>
      </c>
      <c r="BQ726" s="754">
        <v>0</v>
      </c>
      <c r="BR726" s="12" t="s">
        <v>321</v>
      </c>
      <c r="BS726" s="654">
        <v>0</v>
      </c>
      <c r="BT726" s="12" t="s">
        <v>321</v>
      </c>
      <c r="BU726" s="654">
        <v>9.6310000000000002</v>
      </c>
      <c r="BV726" s="12" t="s">
        <v>321</v>
      </c>
      <c r="BW726" s="9">
        <v>0.19</v>
      </c>
      <c r="BX726" s="9" t="s">
        <v>322</v>
      </c>
      <c r="BY726" s="755">
        <v>153.5</v>
      </c>
      <c r="BZ726" s="9" t="s">
        <v>315</v>
      </c>
      <c r="CA726" s="755">
        <v>9.1</v>
      </c>
      <c r="CB726" s="9" t="s">
        <v>315</v>
      </c>
      <c r="CC726" s="755">
        <v>8.3000000000000007</v>
      </c>
      <c r="CD726" s="9" t="s">
        <v>315</v>
      </c>
      <c r="CE726" s="755">
        <v>94.8</v>
      </c>
      <c r="CF726" s="9" t="s">
        <v>323</v>
      </c>
      <c r="CG726" s="755">
        <v>75</v>
      </c>
      <c r="CH726" s="9" t="s">
        <v>323</v>
      </c>
      <c r="CI726" s="9"/>
      <c r="CJ726" s="9"/>
      <c r="CK726" s="9"/>
    </row>
    <row r="727" spans="1:89" s="98" customFormat="1" x14ac:dyDescent="0.25">
      <c r="A727" s="99">
        <v>10102079</v>
      </c>
      <c r="B727" s="99"/>
      <c r="C727" s="772">
        <v>1221</v>
      </c>
      <c r="D727" s="807">
        <v>0.05</v>
      </c>
      <c r="E727" s="772">
        <f t="shared" si="36"/>
        <v>1282</v>
      </c>
      <c r="F727" s="778">
        <v>1.1000000000000001</v>
      </c>
      <c r="G727" s="774">
        <f t="shared" si="37"/>
        <v>1410</v>
      </c>
      <c r="H727" s="776"/>
      <c r="I727" s="758"/>
      <c r="J727" s="776"/>
      <c r="K727" s="786"/>
      <c r="L727" s="9" t="s">
        <v>308</v>
      </c>
      <c r="M727" s="9" t="s">
        <v>3759</v>
      </c>
      <c r="N727" s="9" t="s">
        <v>397</v>
      </c>
      <c r="O727" s="9" t="s">
        <v>310</v>
      </c>
      <c r="P727" s="9" t="s">
        <v>624</v>
      </c>
      <c r="Q727" s="9" t="s">
        <v>874</v>
      </c>
      <c r="R727" s="9" t="s">
        <v>876</v>
      </c>
      <c r="S727" s="9" t="s">
        <v>373</v>
      </c>
      <c r="T727" s="98" t="s">
        <v>234</v>
      </c>
      <c r="U727" s="99" t="s">
        <v>868</v>
      </c>
      <c r="V727" s="99" t="s">
        <v>207</v>
      </c>
      <c r="W727" s="99" t="s">
        <v>632</v>
      </c>
      <c r="X727" s="99" t="s">
        <v>207</v>
      </c>
      <c r="Y727" s="99">
        <v>182</v>
      </c>
      <c r="Z727" s="99" t="s">
        <v>207</v>
      </c>
      <c r="AA727" s="631" t="s">
        <v>202</v>
      </c>
      <c r="AB727" s="99" t="s">
        <v>207</v>
      </c>
      <c r="AC727" s="9">
        <v>238</v>
      </c>
      <c r="AD727" s="9" t="s">
        <v>207</v>
      </c>
      <c r="AE727" s="9">
        <v>94</v>
      </c>
      <c r="AF727" s="9" t="s">
        <v>315</v>
      </c>
      <c r="AG727" s="14" t="s">
        <v>374</v>
      </c>
      <c r="AH727" s="14" t="s">
        <v>207</v>
      </c>
      <c r="AI727" s="14" t="s">
        <v>375</v>
      </c>
      <c r="AJ727" s="14" t="s">
        <v>207</v>
      </c>
      <c r="AK727" s="9">
        <v>5</v>
      </c>
      <c r="AL727" s="14" t="s">
        <v>207</v>
      </c>
      <c r="AM727" s="9">
        <v>5</v>
      </c>
      <c r="AN727" s="14" t="s">
        <v>207</v>
      </c>
      <c r="AO727" s="9">
        <v>5</v>
      </c>
      <c r="AP727" s="14" t="s">
        <v>207</v>
      </c>
      <c r="AQ727" s="9">
        <v>34</v>
      </c>
      <c r="AR727" s="14" t="s">
        <v>207</v>
      </c>
      <c r="AS727" s="9" t="s">
        <v>0</v>
      </c>
      <c r="AT727" s="9" t="s">
        <v>318</v>
      </c>
      <c r="AU727" s="9" t="s">
        <v>376</v>
      </c>
      <c r="AV727" s="9" t="s">
        <v>320</v>
      </c>
      <c r="AW727" s="9" t="s">
        <v>1141</v>
      </c>
      <c r="AX727" s="9">
        <v>9010600000</v>
      </c>
      <c r="AY727" s="99">
        <v>250</v>
      </c>
      <c r="AZ727" s="12" t="s">
        <v>207</v>
      </c>
      <c r="BA727" s="99">
        <v>23</v>
      </c>
      <c r="BB727" s="12" t="s">
        <v>207</v>
      </c>
      <c r="BC727" s="99">
        <v>21</v>
      </c>
      <c r="BD727" s="12" t="s">
        <v>207</v>
      </c>
      <c r="BE727" s="99">
        <v>29</v>
      </c>
      <c r="BF727" s="12" t="s">
        <v>321</v>
      </c>
      <c r="BG727" s="654">
        <v>28.369</v>
      </c>
      <c r="BH727" s="12" t="s">
        <v>321</v>
      </c>
      <c r="BI727" s="99">
        <v>22</v>
      </c>
      <c r="BJ727" s="12" t="s">
        <v>321</v>
      </c>
      <c r="BK727" s="754">
        <v>0</v>
      </c>
      <c r="BL727" s="12" t="s">
        <v>321</v>
      </c>
      <c r="BM727" s="754">
        <v>0.129</v>
      </c>
      <c r="BN727" s="12" t="s">
        <v>321</v>
      </c>
      <c r="BO727" s="754">
        <v>6.24</v>
      </c>
      <c r="BP727" s="12" t="s">
        <v>321</v>
      </c>
      <c r="BQ727" s="754">
        <v>0</v>
      </c>
      <c r="BR727" s="12" t="s">
        <v>321</v>
      </c>
      <c r="BS727" s="654">
        <v>0</v>
      </c>
      <c r="BT727" s="12" t="s">
        <v>321</v>
      </c>
      <c r="BU727" s="654">
        <v>6.3689999999999998</v>
      </c>
      <c r="BV727" s="12" t="s">
        <v>321</v>
      </c>
      <c r="BW727" s="9">
        <v>0.12</v>
      </c>
      <c r="BX727" s="9" t="s">
        <v>322</v>
      </c>
      <c r="BY727" s="755">
        <v>98.4</v>
      </c>
      <c r="BZ727" s="9" t="s">
        <v>315</v>
      </c>
      <c r="CA727" s="755">
        <v>9.1</v>
      </c>
      <c r="CB727" s="9" t="s">
        <v>315</v>
      </c>
      <c r="CC727" s="755">
        <v>8.3000000000000007</v>
      </c>
      <c r="CD727" s="9" t="s">
        <v>315</v>
      </c>
      <c r="CE727" s="755">
        <v>61.7</v>
      </c>
      <c r="CF727" s="9" t="s">
        <v>323</v>
      </c>
      <c r="CG727" s="755">
        <v>48.5</v>
      </c>
      <c r="CH727" s="9" t="s">
        <v>323</v>
      </c>
      <c r="CI727" s="9"/>
      <c r="CJ727" s="9"/>
      <c r="CK727" s="9"/>
    </row>
    <row r="728" spans="1:89" s="98" customFormat="1" x14ac:dyDescent="0.25">
      <c r="A728" s="99">
        <v>10102080</v>
      </c>
      <c r="B728" s="99"/>
      <c r="C728" s="772">
        <v>1363</v>
      </c>
      <c r="D728" s="807">
        <v>0.05</v>
      </c>
      <c r="E728" s="772">
        <f t="shared" si="36"/>
        <v>1431</v>
      </c>
      <c r="F728" s="778">
        <v>1.1000000000000001</v>
      </c>
      <c r="G728" s="774">
        <f t="shared" si="37"/>
        <v>1574</v>
      </c>
      <c r="H728" s="776"/>
      <c r="I728" s="758"/>
      <c r="J728" s="776"/>
      <c r="K728" s="786"/>
      <c r="L728" s="9" t="s">
        <v>308</v>
      </c>
      <c r="M728" s="9" t="s">
        <v>3760</v>
      </c>
      <c r="N728" s="9" t="s">
        <v>397</v>
      </c>
      <c r="O728" s="9" t="s">
        <v>310</v>
      </c>
      <c r="P728" s="9" t="s">
        <v>624</v>
      </c>
      <c r="Q728" s="9" t="s">
        <v>874</v>
      </c>
      <c r="R728" s="9" t="s">
        <v>876</v>
      </c>
      <c r="S728" s="9" t="s">
        <v>373</v>
      </c>
      <c r="T728" s="98" t="s">
        <v>234</v>
      </c>
      <c r="U728" s="99" t="s">
        <v>869</v>
      </c>
      <c r="V728" s="99" t="s">
        <v>207</v>
      </c>
      <c r="W728" s="99" t="s">
        <v>634</v>
      </c>
      <c r="X728" s="99" t="s">
        <v>207</v>
      </c>
      <c r="Y728" s="99">
        <v>183</v>
      </c>
      <c r="Z728" s="99" t="s">
        <v>207</v>
      </c>
      <c r="AA728" s="631" t="s">
        <v>574</v>
      </c>
      <c r="AB728" s="99" t="s">
        <v>207</v>
      </c>
      <c r="AC728" s="9">
        <v>263</v>
      </c>
      <c r="AD728" s="9" t="s">
        <v>207</v>
      </c>
      <c r="AE728" s="9">
        <v>104</v>
      </c>
      <c r="AF728" s="9" t="s">
        <v>315</v>
      </c>
      <c r="AG728" s="14" t="s">
        <v>377</v>
      </c>
      <c r="AH728" s="14" t="s">
        <v>207</v>
      </c>
      <c r="AI728" s="14" t="s">
        <v>378</v>
      </c>
      <c r="AJ728" s="14" t="s">
        <v>207</v>
      </c>
      <c r="AK728" s="9">
        <v>5</v>
      </c>
      <c r="AL728" s="14" t="s">
        <v>207</v>
      </c>
      <c r="AM728" s="9">
        <v>5</v>
      </c>
      <c r="AN728" s="14" t="s">
        <v>207</v>
      </c>
      <c r="AO728" s="9">
        <v>5</v>
      </c>
      <c r="AP728" s="14" t="s">
        <v>207</v>
      </c>
      <c r="AQ728" s="9">
        <v>20</v>
      </c>
      <c r="AR728" s="14" t="s">
        <v>207</v>
      </c>
      <c r="AS728" s="9" t="s">
        <v>0</v>
      </c>
      <c r="AT728" s="9" t="s">
        <v>318</v>
      </c>
      <c r="AU728" s="9" t="s">
        <v>376</v>
      </c>
      <c r="AV728" s="9" t="s">
        <v>320</v>
      </c>
      <c r="AW728" s="9" t="s">
        <v>1142</v>
      </c>
      <c r="AX728" s="9">
        <v>9010600000</v>
      </c>
      <c r="AY728" s="99">
        <v>270</v>
      </c>
      <c r="AZ728" s="12" t="s">
        <v>207</v>
      </c>
      <c r="BA728" s="99">
        <v>23</v>
      </c>
      <c r="BB728" s="12" t="s">
        <v>207</v>
      </c>
      <c r="BC728" s="99">
        <v>21</v>
      </c>
      <c r="BD728" s="12" t="s">
        <v>207</v>
      </c>
      <c r="BE728" s="99">
        <v>32</v>
      </c>
      <c r="BF728" s="12" t="s">
        <v>321</v>
      </c>
      <c r="BG728" s="654">
        <v>31.841000000000001</v>
      </c>
      <c r="BH728" s="12" t="s">
        <v>321</v>
      </c>
      <c r="BI728" s="99">
        <v>24</v>
      </c>
      <c r="BJ728" s="12" t="s">
        <v>321</v>
      </c>
      <c r="BK728" s="754">
        <v>0</v>
      </c>
      <c r="BL728" s="12" t="s">
        <v>321</v>
      </c>
      <c r="BM728" s="754">
        <v>0.129</v>
      </c>
      <c r="BN728" s="12" t="s">
        <v>321</v>
      </c>
      <c r="BO728" s="754">
        <v>7.7119999999999997</v>
      </c>
      <c r="BP728" s="12" t="s">
        <v>321</v>
      </c>
      <c r="BQ728" s="754">
        <v>0</v>
      </c>
      <c r="BR728" s="12" t="s">
        <v>321</v>
      </c>
      <c r="BS728" s="654">
        <v>0</v>
      </c>
      <c r="BT728" s="12" t="s">
        <v>321</v>
      </c>
      <c r="BU728" s="654">
        <v>7.8410000000000002</v>
      </c>
      <c r="BV728" s="12" t="s">
        <v>321</v>
      </c>
      <c r="BW728" s="9">
        <v>0.13</v>
      </c>
      <c r="BX728" s="9" t="s">
        <v>322</v>
      </c>
      <c r="BY728" s="755">
        <v>106.3</v>
      </c>
      <c r="BZ728" s="9" t="s">
        <v>315</v>
      </c>
      <c r="CA728" s="755">
        <v>9.1</v>
      </c>
      <c r="CB728" s="9" t="s">
        <v>315</v>
      </c>
      <c r="CC728" s="755">
        <v>8.3000000000000007</v>
      </c>
      <c r="CD728" s="9" t="s">
        <v>315</v>
      </c>
      <c r="CE728" s="755">
        <v>66.099999999999994</v>
      </c>
      <c r="CF728" s="9" t="s">
        <v>323</v>
      </c>
      <c r="CG728" s="755">
        <v>52.9</v>
      </c>
      <c r="CH728" s="9" t="s">
        <v>323</v>
      </c>
      <c r="CI728" s="9"/>
      <c r="CJ728" s="9"/>
      <c r="CK728" s="9"/>
    </row>
    <row r="729" spans="1:89" s="98" customFormat="1" x14ac:dyDescent="0.25">
      <c r="A729" s="99">
        <v>10102081</v>
      </c>
      <c r="B729" s="99"/>
      <c r="C729" s="772">
        <v>1525</v>
      </c>
      <c r="D729" s="807">
        <v>0.05</v>
      </c>
      <c r="E729" s="772">
        <f t="shared" si="36"/>
        <v>1601</v>
      </c>
      <c r="F729" s="778">
        <v>1.1000000000000001</v>
      </c>
      <c r="G729" s="774">
        <f t="shared" si="37"/>
        <v>1761</v>
      </c>
      <c r="H729" s="776"/>
      <c r="I729" s="758"/>
      <c r="J729" s="776"/>
      <c r="K729" s="786"/>
      <c r="L729" s="9" t="s">
        <v>308</v>
      </c>
      <c r="M729" s="9" t="s">
        <v>3761</v>
      </c>
      <c r="N729" s="9" t="s">
        <v>397</v>
      </c>
      <c r="O729" s="9" t="s">
        <v>310</v>
      </c>
      <c r="P729" s="9" t="s">
        <v>624</v>
      </c>
      <c r="Q729" s="9" t="s">
        <v>874</v>
      </c>
      <c r="R729" s="9" t="s">
        <v>876</v>
      </c>
      <c r="S729" s="9" t="s">
        <v>373</v>
      </c>
      <c r="T729" s="98" t="s">
        <v>234</v>
      </c>
      <c r="U729" s="99" t="s">
        <v>870</v>
      </c>
      <c r="V729" s="99" t="s">
        <v>207</v>
      </c>
      <c r="W729" s="99" t="s">
        <v>636</v>
      </c>
      <c r="X729" s="99" t="s">
        <v>207</v>
      </c>
      <c r="Y729" s="99">
        <v>198</v>
      </c>
      <c r="Z729" s="99" t="s">
        <v>207</v>
      </c>
      <c r="AA729" s="631" t="s">
        <v>575</v>
      </c>
      <c r="AB729" s="99" t="s">
        <v>207</v>
      </c>
      <c r="AC729" s="9">
        <v>288</v>
      </c>
      <c r="AD729" s="9" t="s">
        <v>207</v>
      </c>
      <c r="AE729" s="9">
        <v>113</v>
      </c>
      <c r="AF729" s="9" t="s">
        <v>315</v>
      </c>
      <c r="AG729" s="14" t="s">
        <v>379</v>
      </c>
      <c r="AH729" s="14" t="s">
        <v>207</v>
      </c>
      <c r="AI729" s="14" t="s">
        <v>380</v>
      </c>
      <c r="AJ729" s="14" t="s">
        <v>207</v>
      </c>
      <c r="AK729" s="9">
        <v>5</v>
      </c>
      <c r="AL729" s="14" t="s">
        <v>207</v>
      </c>
      <c r="AM729" s="9">
        <v>5</v>
      </c>
      <c r="AN729" s="14" t="s">
        <v>207</v>
      </c>
      <c r="AO729" s="9">
        <v>5</v>
      </c>
      <c r="AP729" s="14" t="s">
        <v>207</v>
      </c>
      <c r="AQ729" s="9">
        <v>20</v>
      </c>
      <c r="AR729" s="14" t="s">
        <v>207</v>
      </c>
      <c r="AS729" s="9" t="s">
        <v>0</v>
      </c>
      <c r="AT729" s="9" t="s">
        <v>318</v>
      </c>
      <c r="AU729" s="9" t="s">
        <v>376</v>
      </c>
      <c r="AV729" s="9" t="s">
        <v>320</v>
      </c>
      <c r="AW729" s="9" t="s">
        <v>1143</v>
      </c>
      <c r="AX729" s="9">
        <v>9010600000</v>
      </c>
      <c r="AY729" s="99">
        <v>290</v>
      </c>
      <c r="AZ729" s="12" t="s">
        <v>207</v>
      </c>
      <c r="BA729" s="99">
        <v>23</v>
      </c>
      <c r="BB729" s="12" t="s">
        <v>207</v>
      </c>
      <c r="BC729" s="99">
        <v>21</v>
      </c>
      <c r="BD729" s="12" t="s">
        <v>207</v>
      </c>
      <c r="BE729" s="99">
        <v>34</v>
      </c>
      <c r="BF729" s="12" t="s">
        <v>321</v>
      </c>
      <c r="BG729" s="654">
        <v>33.552999999999997</v>
      </c>
      <c r="BH729" s="12" t="s">
        <v>321</v>
      </c>
      <c r="BI729" s="99">
        <v>25</v>
      </c>
      <c r="BJ729" s="12" t="s">
        <v>321</v>
      </c>
      <c r="BK729" s="754">
        <v>0</v>
      </c>
      <c r="BL729" s="12" t="s">
        <v>321</v>
      </c>
      <c r="BM729" s="754">
        <v>0.129</v>
      </c>
      <c r="BN729" s="12" t="s">
        <v>321</v>
      </c>
      <c r="BO729" s="754">
        <v>8.4239999999999995</v>
      </c>
      <c r="BP729" s="12" t="s">
        <v>321</v>
      </c>
      <c r="BQ729" s="754">
        <v>0</v>
      </c>
      <c r="BR729" s="12" t="s">
        <v>321</v>
      </c>
      <c r="BS729" s="654">
        <v>0</v>
      </c>
      <c r="BT729" s="12" t="s">
        <v>321</v>
      </c>
      <c r="BU729" s="654">
        <v>8.5530000000000008</v>
      </c>
      <c r="BV729" s="12" t="s">
        <v>321</v>
      </c>
      <c r="BW729" s="9">
        <v>0.14000000000000001</v>
      </c>
      <c r="BX729" s="9" t="s">
        <v>322</v>
      </c>
      <c r="BY729" s="755">
        <v>114.2</v>
      </c>
      <c r="BZ729" s="9" t="s">
        <v>315</v>
      </c>
      <c r="CA729" s="755">
        <v>9.1</v>
      </c>
      <c r="CB729" s="9" t="s">
        <v>315</v>
      </c>
      <c r="CC729" s="755">
        <v>8.3000000000000007</v>
      </c>
      <c r="CD729" s="9" t="s">
        <v>315</v>
      </c>
      <c r="CE729" s="755">
        <v>70.5</v>
      </c>
      <c r="CF729" s="9" t="s">
        <v>323</v>
      </c>
      <c r="CG729" s="755">
        <v>55.1</v>
      </c>
      <c r="CH729" s="9" t="s">
        <v>323</v>
      </c>
      <c r="CI729" s="9"/>
      <c r="CJ729" s="9"/>
      <c r="CK729" s="9"/>
    </row>
    <row r="730" spans="1:89" s="98" customFormat="1" x14ac:dyDescent="0.25">
      <c r="A730" s="99">
        <v>10102082</v>
      </c>
      <c r="B730" s="99"/>
      <c r="C730" s="772">
        <v>1908</v>
      </c>
      <c r="D730" s="807">
        <v>0.05</v>
      </c>
      <c r="E730" s="772">
        <f t="shared" si="36"/>
        <v>2003</v>
      </c>
      <c r="F730" s="778">
        <v>1.1000000000000001</v>
      </c>
      <c r="G730" s="774">
        <f t="shared" si="37"/>
        <v>2203</v>
      </c>
      <c r="H730" s="776"/>
      <c r="I730" s="758"/>
      <c r="J730" s="776"/>
      <c r="K730" s="786"/>
      <c r="L730" s="9" t="s">
        <v>308</v>
      </c>
      <c r="M730" s="9" t="s">
        <v>3762</v>
      </c>
      <c r="N730" s="9" t="s">
        <v>397</v>
      </c>
      <c r="O730" s="9" t="s">
        <v>310</v>
      </c>
      <c r="P730" s="9" t="s">
        <v>624</v>
      </c>
      <c r="Q730" s="9" t="s">
        <v>874</v>
      </c>
      <c r="R730" s="9" t="s">
        <v>876</v>
      </c>
      <c r="S730" s="9" t="s">
        <v>373</v>
      </c>
      <c r="T730" s="98" t="s">
        <v>234</v>
      </c>
      <c r="U730" s="99" t="s">
        <v>871</v>
      </c>
      <c r="V730" s="99" t="s">
        <v>207</v>
      </c>
      <c r="W730" s="99" t="s">
        <v>638</v>
      </c>
      <c r="X730" s="99" t="s">
        <v>207</v>
      </c>
      <c r="Y730" s="99">
        <v>228</v>
      </c>
      <c r="Z730" s="99" t="s">
        <v>207</v>
      </c>
      <c r="AA730" s="631" t="s">
        <v>577</v>
      </c>
      <c r="AB730" s="99" t="s">
        <v>207</v>
      </c>
      <c r="AC730" s="9">
        <v>338</v>
      </c>
      <c r="AD730" s="9" t="s">
        <v>207</v>
      </c>
      <c r="AE730" s="9">
        <v>133</v>
      </c>
      <c r="AF730" s="9" t="s">
        <v>315</v>
      </c>
      <c r="AG730" s="14" t="s">
        <v>383</v>
      </c>
      <c r="AH730" s="14" t="s">
        <v>207</v>
      </c>
      <c r="AI730" s="14" t="s">
        <v>384</v>
      </c>
      <c r="AJ730" s="14" t="s">
        <v>207</v>
      </c>
      <c r="AK730" s="9">
        <v>5</v>
      </c>
      <c r="AL730" s="14" t="s">
        <v>207</v>
      </c>
      <c r="AM730" s="9">
        <v>5</v>
      </c>
      <c r="AN730" s="14" t="s">
        <v>207</v>
      </c>
      <c r="AO730" s="9">
        <v>5</v>
      </c>
      <c r="AP730" s="14" t="s">
        <v>207</v>
      </c>
      <c r="AQ730" s="9">
        <v>20</v>
      </c>
      <c r="AR730" s="14" t="s">
        <v>207</v>
      </c>
      <c r="AS730" s="9" t="s">
        <v>0</v>
      </c>
      <c r="AT730" s="9" t="s">
        <v>318</v>
      </c>
      <c r="AU730" s="9" t="s">
        <v>376</v>
      </c>
      <c r="AV730" s="9" t="s">
        <v>320</v>
      </c>
      <c r="AW730" s="9" t="s">
        <v>1144</v>
      </c>
      <c r="AX730" s="9">
        <v>9010600000</v>
      </c>
      <c r="AY730" s="99">
        <v>330</v>
      </c>
      <c r="AZ730" s="12" t="s">
        <v>207</v>
      </c>
      <c r="BA730" s="99">
        <v>23</v>
      </c>
      <c r="BB730" s="12" t="s">
        <v>207</v>
      </c>
      <c r="BC730" s="99">
        <v>21</v>
      </c>
      <c r="BD730" s="12" t="s">
        <v>207</v>
      </c>
      <c r="BE730" s="99">
        <v>39</v>
      </c>
      <c r="BF730" s="12" t="s">
        <v>321</v>
      </c>
      <c r="BG730" s="654">
        <v>38.875999999999998</v>
      </c>
      <c r="BH730" s="12" t="s">
        <v>321</v>
      </c>
      <c r="BI730" s="99">
        <v>29</v>
      </c>
      <c r="BJ730" s="12" t="s">
        <v>321</v>
      </c>
      <c r="BK730" s="754">
        <v>0</v>
      </c>
      <c r="BL730" s="12" t="s">
        <v>321</v>
      </c>
      <c r="BM730" s="754">
        <v>0.14799999999999999</v>
      </c>
      <c r="BN730" s="12" t="s">
        <v>321</v>
      </c>
      <c r="BO730" s="754">
        <v>9.7279999999999998</v>
      </c>
      <c r="BP730" s="12" t="s">
        <v>321</v>
      </c>
      <c r="BQ730" s="754">
        <v>0</v>
      </c>
      <c r="BR730" s="12" t="s">
        <v>321</v>
      </c>
      <c r="BS730" s="654">
        <v>0</v>
      </c>
      <c r="BT730" s="12" t="s">
        <v>321</v>
      </c>
      <c r="BU730" s="654">
        <v>9.8759999999999994</v>
      </c>
      <c r="BV730" s="12" t="s">
        <v>321</v>
      </c>
      <c r="BW730" s="9">
        <v>0.16</v>
      </c>
      <c r="BX730" s="9" t="s">
        <v>322</v>
      </c>
      <c r="BY730" s="755">
        <v>129.9</v>
      </c>
      <c r="BZ730" s="9" t="s">
        <v>315</v>
      </c>
      <c r="CA730" s="755">
        <v>9.1</v>
      </c>
      <c r="CB730" s="9" t="s">
        <v>315</v>
      </c>
      <c r="CC730" s="755">
        <v>8.3000000000000007</v>
      </c>
      <c r="CD730" s="9" t="s">
        <v>315</v>
      </c>
      <c r="CE730" s="755">
        <v>81.599999999999994</v>
      </c>
      <c r="CF730" s="9" t="s">
        <v>323</v>
      </c>
      <c r="CG730" s="755">
        <v>63.9</v>
      </c>
      <c r="CH730" s="9" t="s">
        <v>323</v>
      </c>
      <c r="CI730" s="9"/>
      <c r="CJ730" s="9"/>
      <c r="CK730" s="9"/>
    </row>
    <row r="731" spans="1:89" s="98" customFormat="1" x14ac:dyDescent="0.25">
      <c r="A731" s="99">
        <v>10102083</v>
      </c>
      <c r="B731" s="99"/>
      <c r="C731" s="772">
        <v>2129</v>
      </c>
      <c r="D731" s="807">
        <v>0.05</v>
      </c>
      <c r="E731" s="772">
        <f t="shared" si="36"/>
        <v>2235</v>
      </c>
      <c r="F731" s="778">
        <v>1.1000000000000001</v>
      </c>
      <c r="G731" s="774">
        <f t="shared" si="37"/>
        <v>2459</v>
      </c>
      <c r="H731" s="776"/>
      <c r="I731" s="758"/>
      <c r="J731" s="776"/>
      <c r="K731" s="786"/>
      <c r="L731" s="9" t="s">
        <v>308</v>
      </c>
      <c r="M731" s="9" t="s">
        <v>3763</v>
      </c>
      <c r="N731" s="9" t="s">
        <v>397</v>
      </c>
      <c r="O731" s="9" t="s">
        <v>310</v>
      </c>
      <c r="P731" s="9" t="s">
        <v>624</v>
      </c>
      <c r="Q731" s="9" t="s">
        <v>874</v>
      </c>
      <c r="R731" s="9" t="s">
        <v>876</v>
      </c>
      <c r="S731" s="9" t="s">
        <v>373</v>
      </c>
      <c r="T731" s="98" t="s">
        <v>234</v>
      </c>
      <c r="U731" s="99" t="s">
        <v>645</v>
      </c>
      <c r="V731" s="99" t="s">
        <v>207</v>
      </c>
      <c r="W731" s="99" t="s">
        <v>640</v>
      </c>
      <c r="X731" s="99" t="s">
        <v>207</v>
      </c>
      <c r="Y731" s="99">
        <v>243</v>
      </c>
      <c r="Z731" s="99" t="s">
        <v>207</v>
      </c>
      <c r="AA731" s="631" t="s">
        <v>578</v>
      </c>
      <c r="AB731" s="99" t="s">
        <v>207</v>
      </c>
      <c r="AC731" s="9">
        <v>363</v>
      </c>
      <c r="AD731" s="9" t="s">
        <v>207</v>
      </c>
      <c r="AE731" s="9">
        <v>143</v>
      </c>
      <c r="AF731" s="9" t="s">
        <v>315</v>
      </c>
      <c r="AG731" s="14" t="s">
        <v>385</v>
      </c>
      <c r="AH731" s="14" t="s">
        <v>207</v>
      </c>
      <c r="AI731" s="14" t="s">
        <v>386</v>
      </c>
      <c r="AJ731" s="14" t="s">
        <v>207</v>
      </c>
      <c r="AK731" s="9">
        <v>5</v>
      </c>
      <c r="AL731" s="14" t="s">
        <v>207</v>
      </c>
      <c r="AM731" s="9">
        <v>5</v>
      </c>
      <c r="AN731" s="14" t="s">
        <v>207</v>
      </c>
      <c r="AO731" s="9">
        <v>5</v>
      </c>
      <c r="AP731" s="14" t="s">
        <v>207</v>
      </c>
      <c r="AQ731" s="9">
        <v>20</v>
      </c>
      <c r="AR731" s="14" t="s">
        <v>207</v>
      </c>
      <c r="AS731" s="9" t="s">
        <v>0</v>
      </c>
      <c r="AT731" s="9" t="s">
        <v>318</v>
      </c>
      <c r="AU731" s="9" t="s">
        <v>376</v>
      </c>
      <c r="AV731" s="9" t="s">
        <v>320</v>
      </c>
      <c r="AW731" s="9" t="s">
        <v>1145</v>
      </c>
      <c r="AX731" s="9">
        <v>9010600000</v>
      </c>
      <c r="AY731" s="99">
        <v>350</v>
      </c>
      <c r="AZ731" s="12" t="s">
        <v>207</v>
      </c>
      <c r="BA731" s="99">
        <v>23</v>
      </c>
      <c r="BB731" s="12" t="s">
        <v>207</v>
      </c>
      <c r="BC731" s="99">
        <v>21</v>
      </c>
      <c r="BD731" s="12" t="s">
        <v>207</v>
      </c>
      <c r="BE731" s="99">
        <v>41</v>
      </c>
      <c r="BF731" s="12" t="s">
        <v>321</v>
      </c>
      <c r="BG731" s="654">
        <v>40.667999999999999</v>
      </c>
      <c r="BH731" s="12" t="s">
        <v>321</v>
      </c>
      <c r="BI731" s="99">
        <v>32</v>
      </c>
      <c r="BJ731" s="12" t="s">
        <v>321</v>
      </c>
      <c r="BK731" s="754">
        <v>0</v>
      </c>
      <c r="BL731" s="12" t="s">
        <v>321</v>
      </c>
      <c r="BM731" s="754">
        <v>0.14799999999999999</v>
      </c>
      <c r="BN731" s="12" t="s">
        <v>321</v>
      </c>
      <c r="BO731" s="754">
        <v>8.52</v>
      </c>
      <c r="BP731" s="12" t="s">
        <v>321</v>
      </c>
      <c r="BQ731" s="754">
        <v>0</v>
      </c>
      <c r="BR731" s="12" t="s">
        <v>321</v>
      </c>
      <c r="BS731" s="654">
        <v>0</v>
      </c>
      <c r="BT731" s="12" t="s">
        <v>321</v>
      </c>
      <c r="BU731" s="654">
        <v>8.6679999999999993</v>
      </c>
      <c r="BV731" s="12" t="s">
        <v>321</v>
      </c>
      <c r="BW731" s="9">
        <v>0.17</v>
      </c>
      <c r="BX731" s="9" t="s">
        <v>322</v>
      </c>
      <c r="BY731" s="755">
        <v>137.80000000000001</v>
      </c>
      <c r="BZ731" s="9" t="s">
        <v>315</v>
      </c>
      <c r="CA731" s="755">
        <v>9.1</v>
      </c>
      <c r="CB731" s="9" t="s">
        <v>315</v>
      </c>
      <c r="CC731" s="755">
        <v>8.3000000000000007</v>
      </c>
      <c r="CD731" s="9" t="s">
        <v>315</v>
      </c>
      <c r="CE731" s="755">
        <v>88.2</v>
      </c>
      <c r="CF731" s="9" t="s">
        <v>323</v>
      </c>
      <c r="CG731" s="755">
        <v>70.5</v>
      </c>
      <c r="CH731" s="9" t="s">
        <v>323</v>
      </c>
      <c r="CI731" s="9"/>
      <c r="CJ731" s="9"/>
      <c r="CK731" s="9"/>
    </row>
    <row r="732" spans="1:89" s="98" customFormat="1" x14ac:dyDescent="0.25">
      <c r="A732" s="99">
        <v>10102084</v>
      </c>
      <c r="B732" s="99"/>
      <c r="C732" s="772">
        <v>2370</v>
      </c>
      <c r="D732" s="807">
        <v>0.05</v>
      </c>
      <c r="E732" s="772">
        <f t="shared" si="36"/>
        <v>2489</v>
      </c>
      <c r="F732" s="778">
        <v>1.1000000000000001</v>
      </c>
      <c r="G732" s="774">
        <f t="shared" si="37"/>
        <v>2738</v>
      </c>
      <c r="H732" s="776"/>
      <c r="I732" s="758"/>
      <c r="J732" s="776"/>
      <c r="K732" s="786"/>
      <c r="L732" s="9" t="s">
        <v>308</v>
      </c>
      <c r="M732" s="9" t="s">
        <v>3764</v>
      </c>
      <c r="N732" s="9" t="s">
        <v>397</v>
      </c>
      <c r="O732" s="9" t="s">
        <v>310</v>
      </c>
      <c r="P732" s="9" t="s">
        <v>624</v>
      </c>
      <c r="Q732" s="9" t="s">
        <v>874</v>
      </c>
      <c r="R732" s="9" t="s">
        <v>876</v>
      </c>
      <c r="S732" s="9" t="s">
        <v>373</v>
      </c>
      <c r="T732" s="98" t="s">
        <v>234</v>
      </c>
      <c r="U732" s="99" t="s">
        <v>872</v>
      </c>
      <c r="V732" s="99" t="s">
        <v>207</v>
      </c>
      <c r="W732" s="99" t="s">
        <v>642</v>
      </c>
      <c r="X732" s="99" t="s">
        <v>207</v>
      </c>
      <c r="Y732" s="99">
        <v>258</v>
      </c>
      <c r="Z732" s="99" t="s">
        <v>207</v>
      </c>
      <c r="AA732" s="631" t="s">
        <v>579</v>
      </c>
      <c r="AB732" s="99" t="s">
        <v>207</v>
      </c>
      <c r="AC732" s="9">
        <v>388</v>
      </c>
      <c r="AD732" s="9" t="s">
        <v>207</v>
      </c>
      <c r="AE732" s="9">
        <v>153</v>
      </c>
      <c r="AF732" s="9" t="s">
        <v>315</v>
      </c>
      <c r="AG732" s="14" t="s">
        <v>387</v>
      </c>
      <c r="AH732" s="14" t="s">
        <v>207</v>
      </c>
      <c r="AI732" s="14" t="s">
        <v>388</v>
      </c>
      <c r="AJ732" s="14" t="s">
        <v>207</v>
      </c>
      <c r="AK732" s="9">
        <v>5</v>
      </c>
      <c r="AL732" s="14" t="s">
        <v>207</v>
      </c>
      <c r="AM732" s="9">
        <v>5</v>
      </c>
      <c r="AN732" s="14" t="s">
        <v>207</v>
      </c>
      <c r="AO732" s="9">
        <v>5</v>
      </c>
      <c r="AP732" s="14" t="s">
        <v>207</v>
      </c>
      <c r="AQ732" s="9">
        <v>20</v>
      </c>
      <c r="AR732" s="14" t="s">
        <v>207</v>
      </c>
      <c r="AS732" s="9" t="s">
        <v>0</v>
      </c>
      <c r="AT732" s="9" t="s">
        <v>318</v>
      </c>
      <c r="AU732" s="9" t="s">
        <v>376</v>
      </c>
      <c r="AV732" s="9" t="s">
        <v>320</v>
      </c>
      <c r="AW732" s="9" t="s">
        <v>1146</v>
      </c>
      <c r="AX732" s="9">
        <v>9010600000</v>
      </c>
      <c r="AY732" s="99">
        <v>370</v>
      </c>
      <c r="AZ732" s="12" t="s">
        <v>207</v>
      </c>
      <c r="BA732" s="99">
        <v>23</v>
      </c>
      <c r="BB732" s="12" t="s">
        <v>207</v>
      </c>
      <c r="BC732" s="99">
        <v>21</v>
      </c>
      <c r="BD732" s="12" t="s">
        <v>207</v>
      </c>
      <c r="BE732" s="99">
        <v>44</v>
      </c>
      <c r="BF732" s="12" t="s">
        <v>321</v>
      </c>
      <c r="BG732" s="654">
        <v>43.399000000000001</v>
      </c>
      <c r="BH732" s="12" t="s">
        <v>321</v>
      </c>
      <c r="BI732" s="99">
        <v>34</v>
      </c>
      <c r="BJ732" s="12" t="s">
        <v>321</v>
      </c>
      <c r="BK732" s="754">
        <v>0</v>
      </c>
      <c r="BL732" s="12" t="s">
        <v>321</v>
      </c>
      <c r="BM732" s="754">
        <v>0.16700000000000001</v>
      </c>
      <c r="BN732" s="12" t="s">
        <v>321</v>
      </c>
      <c r="BO732" s="754">
        <v>9.2319999999999993</v>
      </c>
      <c r="BP732" s="12" t="s">
        <v>321</v>
      </c>
      <c r="BQ732" s="754">
        <v>0</v>
      </c>
      <c r="BR732" s="12" t="s">
        <v>321</v>
      </c>
      <c r="BS732" s="654">
        <v>0</v>
      </c>
      <c r="BT732" s="12" t="s">
        <v>321</v>
      </c>
      <c r="BU732" s="654">
        <v>9.3989999999999991</v>
      </c>
      <c r="BV732" s="12" t="s">
        <v>321</v>
      </c>
      <c r="BW732" s="9">
        <v>0.18</v>
      </c>
      <c r="BX732" s="9" t="s">
        <v>322</v>
      </c>
      <c r="BY732" s="755">
        <v>145.69999999999999</v>
      </c>
      <c r="BZ732" s="9" t="s">
        <v>315</v>
      </c>
      <c r="CA732" s="755">
        <v>9.1</v>
      </c>
      <c r="CB732" s="9" t="s">
        <v>315</v>
      </c>
      <c r="CC732" s="755">
        <v>8.3000000000000007</v>
      </c>
      <c r="CD732" s="9" t="s">
        <v>315</v>
      </c>
      <c r="CE732" s="755">
        <v>92.6</v>
      </c>
      <c r="CF732" s="9" t="s">
        <v>323</v>
      </c>
      <c r="CG732" s="755">
        <v>75</v>
      </c>
      <c r="CH732" s="9" t="s">
        <v>323</v>
      </c>
      <c r="CI732" s="9"/>
      <c r="CJ732" s="9"/>
      <c r="CK732" s="9"/>
    </row>
    <row r="733" spans="1:89" s="98" customFormat="1" x14ac:dyDescent="0.25">
      <c r="A733" s="99">
        <v>10102085</v>
      </c>
      <c r="B733" s="99"/>
      <c r="C733" s="772">
        <v>2629</v>
      </c>
      <c r="D733" s="807">
        <v>0.05</v>
      </c>
      <c r="E733" s="772">
        <f t="shared" si="36"/>
        <v>2760</v>
      </c>
      <c r="F733" s="778">
        <v>1.1000000000000001</v>
      </c>
      <c r="G733" s="774">
        <f t="shared" si="37"/>
        <v>3036</v>
      </c>
      <c r="H733" s="776"/>
      <c r="I733" s="758"/>
      <c r="J733" s="776"/>
      <c r="K733" s="786"/>
      <c r="L733" s="9" t="s">
        <v>308</v>
      </c>
      <c r="M733" s="9" t="s">
        <v>3765</v>
      </c>
      <c r="N733" s="9" t="s">
        <v>397</v>
      </c>
      <c r="O733" s="9" t="s">
        <v>310</v>
      </c>
      <c r="P733" s="9" t="s">
        <v>624</v>
      </c>
      <c r="Q733" s="9" t="s">
        <v>874</v>
      </c>
      <c r="R733" s="9" t="s">
        <v>876</v>
      </c>
      <c r="S733" s="9" t="s">
        <v>373</v>
      </c>
      <c r="T733" s="98" t="s">
        <v>234</v>
      </c>
      <c r="U733" s="99" t="s">
        <v>873</v>
      </c>
      <c r="V733" s="99" t="s">
        <v>207</v>
      </c>
      <c r="W733" s="99" t="s">
        <v>644</v>
      </c>
      <c r="X733" s="99" t="s">
        <v>207</v>
      </c>
      <c r="Y733" s="99">
        <v>273</v>
      </c>
      <c r="Z733" s="99" t="s">
        <v>207</v>
      </c>
      <c r="AA733" s="631" t="s">
        <v>580</v>
      </c>
      <c r="AB733" s="99" t="s">
        <v>207</v>
      </c>
      <c r="AC733" s="9">
        <v>413</v>
      </c>
      <c r="AD733" s="9" t="s">
        <v>207</v>
      </c>
      <c r="AE733" s="9">
        <v>163</v>
      </c>
      <c r="AF733" s="9" t="s">
        <v>315</v>
      </c>
      <c r="AG733" s="14" t="s">
        <v>389</v>
      </c>
      <c r="AH733" s="14" t="s">
        <v>207</v>
      </c>
      <c r="AI733" s="14" t="s">
        <v>390</v>
      </c>
      <c r="AJ733" s="14" t="s">
        <v>207</v>
      </c>
      <c r="AK733" s="9">
        <v>5</v>
      </c>
      <c r="AL733" s="14" t="s">
        <v>207</v>
      </c>
      <c r="AM733" s="9">
        <v>5</v>
      </c>
      <c r="AN733" s="14" t="s">
        <v>207</v>
      </c>
      <c r="AO733" s="9">
        <v>5</v>
      </c>
      <c r="AP733" s="14" t="s">
        <v>207</v>
      </c>
      <c r="AQ733" s="9">
        <v>20</v>
      </c>
      <c r="AR733" s="14" t="s">
        <v>207</v>
      </c>
      <c r="AS733" s="9" t="s">
        <v>0</v>
      </c>
      <c r="AT733" s="9" t="s">
        <v>318</v>
      </c>
      <c r="AU733" s="9" t="s">
        <v>376</v>
      </c>
      <c r="AV733" s="9" t="s">
        <v>320</v>
      </c>
      <c r="AW733" s="9" t="s">
        <v>1147</v>
      </c>
      <c r="AX733" s="9">
        <v>9010600000</v>
      </c>
      <c r="AY733" s="99">
        <v>390</v>
      </c>
      <c r="AZ733" s="12" t="s">
        <v>207</v>
      </c>
      <c r="BA733" s="99">
        <v>23</v>
      </c>
      <c r="BB733" s="12" t="s">
        <v>207</v>
      </c>
      <c r="BC733" s="99">
        <v>21</v>
      </c>
      <c r="BD733" s="12" t="s">
        <v>207</v>
      </c>
      <c r="BE733" s="99">
        <v>46</v>
      </c>
      <c r="BF733" s="12" t="s">
        <v>321</v>
      </c>
      <c r="BG733" s="654">
        <v>45.631</v>
      </c>
      <c r="BH733" s="12" t="s">
        <v>321</v>
      </c>
      <c r="BI733" s="99">
        <v>36</v>
      </c>
      <c r="BJ733" s="12" t="s">
        <v>321</v>
      </c>
      <c r="BK733" s="754">
        <v>0</v>
      </c>
      <c r="BL733" s="12" t="s">
        <v>321</v>
      </c>
      <c r="BM733" s="754">
        <v>0.16700000000000001</v>
      </c>
      <c r="BN733" s="12" t="s">
        <v>321</v>
      </c>
      <c r="BO733" s="754">
        <v>9.4629999999999992</v>
      </c>
      <c r="BP733" s="12" t="s">
        <v>321</v>
      </c>
      <c r="BQ733" s="754">
        <v>0</v>
      </c>
      <c r="BR733" s="12" t="s">
        <v>321</v>
      </c>
      <c r="BS733" s="654">
        <v>0</v>
      </c>
      <c r="BT733" s="12" t="s">
        <v>321</v>
      </c>
      <c r="BU733" s="654">
        <v>9.6310000000000002</v>
      </c>
      <c r="BV733" s="12" t="s">
        <v>321</v>
      </c>
      <c r="BW733" s="9">
        <v>0.19</v>
      </c>
      <c r="BX733" s="9" t="s">
        <v>322</v>
      </c>
      <c r="BY733" s="755">
        <v>153.5</v>
      </c>
      <c r="BZ733" s="9" t="s">
        <v>315</v>
      </c>
      <c r="CA733" s="755">
        <v>9.1</v>
      </c>
      <c r="CB733" s="9" t="s">
        <v>315</v>
      </c>
      <c r="CC733" s="755">
        <v>8.3000000000000007</v>
      </c>
      <c r="CD733" s="9" t="s">
        <v>315</v>
      </c>
      <c r="CE733" s="755">
        <v>99.2</v>
      </c>
      <c r="CF733" s="9" t="s">
        <v>323</v>
      </c>
      <c r="CG733" s="755">
        <v>79.400000000000006</v>
      </c>
      <c r="CH733" s="9" t="s">
        <v>323</v>
      </c>
      <c r="CI733" s="9"/>
      <c r="CJ733" s="9"/>
      <c r="CK733" s="9"/>
    </row>
    <row r="734" spans="1:89" s="98" customFormat="1" x14ac:dyDescent="0.25">
      <c r="A734" s="99">
        <v>10102041</v>
      </c>
      <c r="B734" s="99"/>
      <c r="C734" s="772">
        <v>1395</v>
      </c>
      <c r="D734" s="807">
        <v>0.05</v>
      </c>
      <c r="E734" s="772">
        <f t="shared" si="36"/>
        <v>1465</v>
      </c>
      <c r="F734" s="778">
        <v>1.1000000000000001</v>
      </c>
      <c r="G734" s="774">
        <f t="shared" si="37"/>
        <v>1612</v>
      </c>
      <c r="H734" s="776"/>
      <c r="I734" s="758"/>
      <c r="J734" s="776"/>
      <c r="K734" s="786"/>
      <c r="L734" s="9" t="s">
        <v>308</v>
      </c>
      <c r="M734" s="9" t="s">
        <v>3766</v>
      </c>
      <c r="N734" s="9" t="s">
        <v>309</v>
      </c>
      <c r="O734" s="9" t="s">
        <v>310</v>
      </c>
      <c r="P734" s="9" t="s">
        <v>624</v>
      </c>
      <c r="Q734" s="9" t="s">
        <v>874</v>
      </c>
      <c r="R734" s="9" t="s">
        <v>876</v>
      </c>
      <c r="S734" s="9" t="s">
        <v>373</v>
      </c>
      <c r="T734" s="98" t="s">
        <v>234</v>
      </c>
      <c r="U734" s="99" t="s">
        <v>868</v>
      </c>
      <c r="V734" s="99" t="s">
        <v>207</v>
      </c>
      <c r="W734" s="99" t="s">
        <v>632</v>
      </c>
      <c r="X734" s="99" t="s">
        <v>207</v>
      </c>
      <c r="Y734" s="99">
        <v>182</v>
      </c>
      <c r="Z734" s="99" t="s">
        <v>207</v>
      </c>
      <c r="AA734" s="631" t="s">
        <v>202</v>
      </c>
      <c r="AB734" s="99" t="s">
        <v>207</v>
      </c>
      <c r="AC734" s="9">
        <v>238</v>
      </c>
      <c r="AD734" s="9" t="s">
        <v>207</v>
      </c>
      <c r="AE734" s="9">
        <v>94</v>
      </c>
      <c r="AF734" s="9" t="s">
        <v>315</v>
      </c>
      <c r="AG734" s="14" t="s">
        <v>374</v>
      </c>
      <c r="AH734" s="14" t="s">
        <v>207</v>
      </c>
      <c r="AI734" s="14" t="s">
        <v>375</v>
      </c>
      <c r="AJ734" s="14" t="s">
        <v>207</v>
      </c>
      <c r="AK734" s="9">
        <v>5</v>
      </c>
      <c r="AL734" s="14" t="s">
        <v>207</v>
      </c>
      <c r="AM734" s="9">
        <v>5</v>
      </c>
      <c r="AN734" s="14" t="s">
        <v>207</v>
      </c>
      <c r="AO734" s="9">
        <v>5</v>
      </c>
      <c r="AP734" s="14" t="s">
        <v>207</v>
      </c>
      <c r="AQ734" s="9">
        <v>34</v>
      </c>
      <c r="AR734" s="14" t="s">
        <v>207</v>
      </c>
      <c r="AS734" s="9" t="s">
        <v>0</v>
      </c>
      <c r="AT734" s="9" t="s">
        <v>318</v>
      </c>
      <c r="AU734" s="9" t="s">
        <v>376</v>
      </c>
      <c r="AV734" s="9" t="s">
        <v>320</v>
      </c>
      <c r="AW734" s="9" t="s">
        <v>1148</v>
      </c>
      <c r="AX734" s="9">
        <v>9010600000</v>
      </c>
      <c r="AY734" s="99">
        <v>250</v>
      </c>
      <c r="AZ734" s="12" t="s">
        <v>207</v>
      </c>
      <c r="BA734" s="99">
        <v>23</v>
      </c>
      <c r="BB734" s="12" t="s">
        <v>207</v>
      </c>
      <c r="BC734" s="99">
        <v>21</v>
      </c>
      <c r="BD734" s="12" t="s">
        <v>207</v>
      </c>
      <c r="BE734" s="99">
        <v>29</v>
      </c>
      <c r="BF734" s="12" t="s">
        <v>321</v>
      </c>
      <c r="BG734" s="654">
        <v>28.369</v>
      </c>
      <c r="BH734" s="12" t="s">
        <v>321</v>
      </c>
      <c r="BI734" s="99">
        <v>22</v>
      </c>
      <c r="BJ734" s="12" t="s">
        <v>321</v>
      </c>
      <c r="BK734" s="754">
        <v>0</v>
      </c>
      <c r="BL734" s="12" t="s">
        <v>321</v>
      </c>
      <c r="BM734" s="754">
        <v>0.129</v>
      </c>
      <c r="BN734" s="12" t="s">
        <v>321</v>
      </c>
      <c r="BO734" s="754">
        <v>6.24</v>
      </c>
      <c r="BP734" s="12" t="s">
        <v>321</v>
      </c>
      <c r="BQ734" s="754">
        <v>0</v>
      </c>
      <c r="BR734" s="12" t="s">
        <v>321</v>
      </c>
      <c r="BS734" s="654">
        <v>0</v>
      </c>
      <c r="BT734" s="12" t="s">
        <v>321</v>
      </c>
      <c r="BU734" s="654">
        <v>6.3689999999999998</v>
      </c>
      <c r="BV734" s="12" t="s">
        <v>321</v>
      </c>
      <c r="BW734" s="9">
        <v>0.12</v>
      </c>
      <c r="BX734" s="9" t="s">
        <v>322</v>
      </c>
      <c r="BY734" s="755">
        <v>98.4</v>
      </c>
      <c r="BZ734" s="9" t="s">
        <v>315</v>
      </c>
      <c r="CA734" s="755">
        <v>9.1</v>
      </c>
      <c r="CB734" s="9" t="s">
        <v>315</v>
      </c>
      <c r="CC734" s="755">
        <v>8.3000000000000007</v>
      </c>
      <c r="CD734" s="9" t="s">
        <v>315</v>
      </c>
      <c r="CE734" s="755">
        <v>61.7</v>
      </c>
      <c r="CF734" s="9" t="s">
        <v>323</v>
      </c>
      <c r="CG734" s="755">
        <v>48.5</v>
      </c>
      <c r="CH734" s="9" t="s">
        <v>323</v>
      </c>
      <c r="CI734" s="9"/>
      <c r="CJ734" s="9"/>
      <c r="CK734" s="9"/>
    </row>
    <row r="735" spans="1:89" s="98" customFormat="1" x14ac:dyDescent="0.25">
      <c r="A735" s="99">
        <v>10102042</v>
      </c>
      <c r="B735" s="99"/>
      <c r="C735" s="772">
        <v>1539</v>
      </c>
      <c r="D735" s="807">
        <v>0.05</v>
      </c>
      <c r="E735" s="772">
        <f t="shared" si="36"/>
        <v>1616</v>
      </c>
      <c r="F735" s="778">
        <v>1.1000000000000001</v>
      </c>
      <c r="G735" s="774">
        <f t="shared" si="37"/>
        <v>1778</v>
      </c>
      <c r="H735" s="776"/>
      <c r="I735" s="758"/>
      <c r="J735" s="776"/>
      <c r="K735" s="786"/>
      <c r="L735" s="9" t="s">
        <v>308</v>
      </c>
      <c r="M735" s="9" t="s">
        <v>3767</v>
      </c>
      <c r="N735" s="9" t="s">
        <v>309</v>
      </c>
      <c r="O735" s="9" t="s">
        <v>310</v>
      </c>
      <c r="P735" s="9" t="s">
        <v>624</v>
      </c>
      <c r="Q735" s="9" t="s">
        <v>874</v>
      </c>
      <c r="R735" s="9" t="s">
        <v>876</v>
      </c>
      <c r="S735" s="9" t="s">
        <v>373</v>
      </c>
      <c r="T735" s="98" t="s">
        <v>234</v>
      </c>
      <c r="U735" s="99" t="s">
        <v>869</v>
      </c>
      <c r="V735" s="99" t="s">
        <v>207</v>
      </c>
      <c r="W735" s="99" t="s">
        <v>634</v>
      </c>
      <c r="X735" s="99" t="s">
        <v>207</v>
      </c>
      <c r="Y735" s="99">
        <v>183</v>
      </c>
      <c r="Z735" s="99" t="s">
        <v>207</v>
      </c>
      <c r="AA735" s="631" t="s">
        <v>574</v>
      </c>
      <c r="AB735" s="99" t="s">
        <v>207</v>
      </c>
      <c r="AC735" s="9">
        <v>263</v>
      </c>
      <c r="AD735" s="9" t="s">
        <v>207</v>
      </c>
      <c r="AE735" s="9">
        <v>104</v>
      </c>
      <c r="AF735" s="9" t="s">
        <v>315</v>
      </c>
      <c r="AG735" s="14" t="s">
        <v>377</v>
      </c>
      <c r="AH735" s="14" t="s">
        <v>207</v>
      </c>
      <c r="AI735" s="14" t="s">
        <v>378</v>
      </c>
      <c r="AJ735" s="14" t="s">
        <v>207</v>
      </c>
      <c r="AK735" s="9">
        <v>5</v>
      </c>
      <c r="AL735" s="14" t="s">
        <v>207</v>
      </c>
      <c r="AM735" s="9">
        <v>5</v>
      </c>
      <c r="AN735" s="14" t="s">
        <v>207</v>
      </c>
      <c r="AO735" s="9">
        <v>5</v>
      </c>
      <c r="AP735" s="14" t="s">
        <v>207</v>
      </c>
      <c r="AQ735" s="9">
        <v>20</v>
      </c>
      <c r="AR735" s="14" t="s">
        <v>207</v>
      </c>
      <c r="AS735" s="9" t="s">
        <v>0</v>
      </c>
      <c r="AT735" s="9" t="s">
        <v>318</v>
      </c>
      <c r="AU735" s="9" t="s">
        <v>376</v>
      </c>
      <c r="AV735" s="9" t="s">
        <v>320</v>
      </c>
      <c r="AW735" s="9" t="s">
        <v>1149</v>
      </c>
      <c r="AX735" s="9">
        <v>9010600000</v>
      </c>
      <c r="AY735" s="99">
        <v>270</v>
      </c>
      <c r="AZ735" s="12" t="s">
        <v>207</v>
      </c>
      <c r="BA735" s="99">
        <v>23</v>
      </c>
      <c r="BB735" s="12" t="s">
        <v>207</v>
      </c>
      <c r="BC735" s="99">
        <v>21</v>
      </c>
      <c r="BD735" s="12" t="s">
        <v>207</v>
      </c>
      <c r="BE735" s="99">
        <v>32</v>
      </c>
      <c r="BF735" s="12" t="s">
        <v>321</v>
      </c>
      <c r="BG735" s="654">
        <v>31.841000000000001</v>
      </c>
      <c r="BH735" s="12" t="s">
        <v>321</v>
      </c>
      <c r="BI735" s="99">
        <v>24</v>
      </c>
      <c r="BJ735" s="12" t="s">
        <v>321</v>
      </c>
      <c r="BK735" s="754">
        <v>0</v>
      </c>
      <c r="BL735" s="12" t="s">
        <v>321</v>
      </c>
      <c r="BM735" s="754">
        <v>0.129</v>
      </c>
      <c r="BN735" s="12" t="s">
        <v>321</v>
      </c>
      <c r="BO735" s="754">
        <v>7.7119999999999997</v>
      </c>
      <c r="BP735" s="12" t="s">
        <v>321</v>
      </c>
      <c r="BQ735" s="754">
        <v>0</v>
      </c>
      <c r="BR735" s="12" t="s">
        <v>321</v>
      </c>
      <c r="BS735" s="654">
        <v>0</v>
      </c>
      <c r="BT735" s="12" t="s">
        <v>321</v>
      </c>
      <c r="BU735" s="654">
        <v>7.8410000000000002</v>
      </c>
      <c r="BV735" s="12" t="s">
        <v>321</v>
      </c>
      <c r="BW735" s="9">
        <v>0.13</v>
      </c>
      <c r="BX735" s="9" t="s">
        <v>322</v>
      </c>
      <c r="BY735" s="755">
        <v>106.3</v>
      </c>
      <c r="BZ735" s="9" t="s">
        <v>315</v>
      </c>
      <c r="CA735" s="755">
        <v>9.1</v>
      </c>
      <c r="CB735" s="9" t="s">
        <v>315</v>
      </c>
      <c r="CC735" s="755">
        <v>8.3000000000000007</v>
      </c>
      <c r="CD735" s="9" t="s">
        <v>315</v>
      </c>
      <c r="CE735" s="755">
        <v>66.099999999999994</v>
      </c>
      <c r="CF735" s="9" t="s">
        <v>323</v>
      </c>
      <c r="CG735" s="755">
        <v>52.9</v>
      </c>
      <c r="CH735" s="9" t="s">
        <v>323</v>
      </c>
      <c r="CI735" s="9"/>
      <c r="CJ735" s="9"/>
      <c r="CK735" s="9"/>
    </row>
    <row r="736" spans="1:89" s="98" customFormat="1" x14ac:dyDescent="0.25">
      <c r="A736" s="99">
        <v>10102043</v>
      </c>
      <c r="B736" s="99"/>
      <c r="C736" s="772">
        <v>1701</v>
      </c>
      <c r="D736" s="807">
        <v>0.05</v>
      </c>
      <c r="E736" s="772">
        <f t="shared" si="36"/>
        <v>1786</v>
      </c>
      <c r="F736" s="778">
        <v>1.1000000000000001</v>
      </c>
      <c r="G736" s="774">
        <f t="shared" si="37"/>
        <v>1965</v>
      </c>
      <c r="H736" s="776"/>
      <c r="I736" s="758"/>
      <c r="J736" s="776"/>
      <c r="K736" s="786"/>
      <c r="L736" s="9" t="s">
        <v>308</v>
      </c>
      <c r="M736" s="9" t="s">
        <v>3768</v>
      </c>
      <c r="N736" s="9" t="s">
        <v>309</v>
      </c>
      <c r="O736" s="9" t="s">
        <v>310</v>
      </c>
      <c r="P736" s="9" t="s">
        <v>624</v>
      </c>
      <c r="Q736" s="9" t="s">
        <v>874</v>
      </c>
      <c r="R736" s="9" t="s">
        <v>876</v>
      </c>
      <c r="S736" s="9" t="s">
        <v>373</v>
      </c>
      <c r="T736" s="98" t="s">
        <v>234</v>
      </c>
      <c r="U736" s="99" t="s">
        <v>870</v>
      </c>
      <c r="V736" s="99" t="s">
        <v>207</v>
      </c>
      <c r="W736" s="99" t="s">
        <v>636</v>
      </c>
      <c r="X736" s="99" t="s">
        <v>207</v>
      </c>
      <c r="Y736" s="99">
        <v>198</v>
      </c>
      <c r="Z736" s="99" t="s">
        <v>207</v>
      </c>
      <c r="AA736" s="631" t="s">
        <v>575</v>
      </c>
      <c r="AB736" s="99" t="s">
        <v>207</v>
      </c>
      <c r="AC736" s="9">
        <v>288</v>
      </c>
      <c r="AD736" s="9" t="s">
        <v>207</v>
      </c>
      <c r="AE736" s="9">
        <v>113</v>
      </c>
      <c r="AF736" s="9" t="s">
        <v>315</v>
      </c>
      <c r="AG736" s="14" t="s">
        <v>379</v>
      </c>
      <c r="AH736" s="14" t="s">
        <v>207</v>
      </c>
      <c r="AI736" s="14" t="s">
        <v>380</v>
      </c>
      <c r="AJ736" s="14" t="s">
        <v>207</v>
      </c>
      <c r="AK736" s="9">
        <v>5</v>
      </c>
      <c r="AL736" s="14" t="s">
        <v>207</v>
      </c>
      <c r="AM736" s="9">
        <v>5</v>
      </c>
      <c r="AN736" s="14" t="s">
        <v>207</v>
      </c>
      <c r="AO736" s="9">
        <v>5</v>
      </c>
      <c r="AP736" s="14" t="s">
        <v>207</v>
      </c>
      <c r="AQ736" s="9">
        <v>20</v>
      </c>
      <c r="AR736" s="14" t="s">
        <v>207</v>
      </c>
      <c r="AS736" s="9" t="s">
        <v>0</v>
      </c>
      <c r="AT736" s="9" t="s">
        <v>318</v>
      </c>
      <c r="AU736" s="9" t="s">
        <v>376</v>
      </c>
      <c r="AV736" s="9" t="s">
        <v>320</v>
      </c>
      <c r="AW736" s="9" t="s">
        <v>1150</v>
      </c>
      <c r="AX736" s="9">
        <v>9010600000</v>
      </c>
      <c r="AY736" s="99">
        <v>290</v>
      </c>
      <c r="AZ736" s="12" t="s">
        <v>207</v>
      </c>
      <c r="BA736" s="99">
        <v>23</v>
      </c>
      <c r="BB736" s="12" t="s">
        <v>207</v>
      </c>
      <c r="BC736" s="99">
        <v>21</v>
      </c>
      <c r="BD736" s="12" t="s">
        <v>207</v>
      </c>
      <c r="BE736" s="99">
        <v>35</v>
      </c>
      <c r="BF736" s="12" t="s">
        <v>321</v>
      </c>
      <c r="BG736" s="654">
        <v>34.552999999999997</v>
      </c>
      <c r="BH736" s="12" t="s">
        <v>321</v>
      </c>
      <c r="BI736" s="99">
        <v>26</v>
      </c>
      <c r="BJ736" s="12" t="s">
        <v>321</v>
      </c>
      <c r="BK736" s="754">
        <v>0</v>
      </c>
      <c r="BL736" s="12" t="s">
        <v>321</v>
      </c>
      <c r="BM736" s="754">
        <v>0.129</v>
      </c>
      <c r="BN736" s="12" t="s">
        <v>321</v>
      </c>
      <c r="BO736" s="754">
        <v>8.4239999999999995</v>
      </c>
      <c r="BP736" s="12" t="s">
        <v>321</v>
      </c>
      <c r="BQ736" s="754">
        <v>0</v>
      </c>
      <c r="BR736" s="12" t="s">
        <v>321</v>
      </c>
      <c r="BS736" s="654">
        <v>0</v>
      </c>
      <c r="BT736" s="12" t="s">
        <v>321</v>
      </c>
      <c r="BU736" s="654">
        <v>8.5530000000000008</v>
      </c>
      <c r="BV736" s="12" t="s">
        <v>321</v>
      </c>
      <c r="BW736" s="9">
        <v>0.14000000000000001</v>
      </c>
      <c r="BX736" s="9" t="s">
        <v>322</v>
      </c>
      <c r="BY736" s="755">
        <v>114.2</v>
      </c>
      <c r="BZ736" s="9" t="s">
        <v>315</v>
      </c>
      <c r="CA736" s="755">
        <v>9.1</v>
      </c>
      <c r="CB736" s="9" t="s">
        <v>315</v>
      </c>
      <c r="CC736" s="755">
        <v>8.3000000000000007</v>
      </c>
      <c r="CD736" s="9" t="s">
        <v>315</v>
      </c>
      <c r="CE736" s="755">
        <v>72.8</v>
      </c>
      <c r="CF736" s="9" t="s">
        <v>323</v>
      </c>
      <c r="CG736" s="755">
        <v>57.3</v>
      </c>
      <c r="CH736" s="9" t="s">
        <v>323</v>
      </c>
      <c r="CI736" s="9"/>
      <c r="CJ736" s="9"/>
      <c r="CK736" s="9"/>
    </row>
    <row r="737" spans="1:89" s="98" customFormat="1" x14ac:dyDescent="0.25">
      <c r="A737" s="99">
        <v>10102044</v>
      </c>
      <c r="B737" s="99"/>
      <c r="C737" s="772">
        <v>2084</v>
      </c>
      <c r="D737" s="807">
        <v>0.05</v>
      </c>
      <c r="E737" s="772">
        <f t="shared" si="36"/>
        <v>2188</v>
      </c>
      <c r="F737" s="778">
        <v>1.1000000000000001</v>
      </c>
      <c r="G737" s="774">
        <f t="shared" si="37"/>
        <v>2407</v>
      </c>
      <c r="H737" s="776"/>
      <c r="I737" s="758"/>
      <c r="J737" s="776"/>
      <c r="K737" s="786"/>
      <c r="L737" s="9" t="s">
        <v>308</v>
      </c>
      <c r="M737" s="9" t="s">
        <v>3769</v>
      </c>
      <c r="N737" s="9" t="s">
        <v>309</v>
      </c>
      <c r="O737" s="9" t="s">
        <v>310</v>
      </c>
      <c r="P737" s="9" t="s">
        <v>624</v>
      </c>
      <c r="Q737" s="9" t="s">
        <v>874</v>
      </c>
      <c r="R737" s="9" t="s">
        <v>876</v>
      </c>
      <c r="S737" s="9" t="s">
        <v>373</v>
      </c>
      <c r="T737" s="98" t="s">
        <v>234</v>
      </c>
      <c r="U737" s="99" t="s">
        <v>871</v>
      </c>
      <c r="V737" s="99" t="s">
        <v>207</v>
      </c>
      <c r="W737" s="99" t="s">
        <v>638</v>
      </c>
      <c r="X737" s="99" t="s">
        <v>207</v>
      </c>
      <c r="Y737" s="99">
        <v>228</v>
      </c>
      <c r="Z737" s="99" t="s">
        <v>207</v>
      </c>
      <c r="AA737" s="631" t="s">
        <v>577</v>
      </c>
      <c r="AB737" s="99" t="s">
        <v>207</v>
      </c>
      <c r="AC737" s="9">
        <v>338</v>
      </c>
      <c r="AD737" s="9" t="s">
        <v>207</v>
      </c>
      <c r="AE737" s="9">
        <v>133</v>
      </c>
      <c r="AF737" s="9" t="s">
        <v>315</v>
      </c>
      <c r="AG737" s="14" t="s">
        <v>383</v>
      </c>
      <c r="AH737" s="14" t="s">
        <v>207</v>
      </c>
      <c r="AI737" s="14" t="s">
        <v>384</v>
      </c>
      <c r="AJ737" s="14" t="s">
        <v>207</v>
      </c>
      <c r="AK737" s="9">
        <v>5</v>
      </c>
      <c r="AL737" s="14" t="s">
        <v>207</v>
      </c>
      <c r="AM737" s="9">
        <v>5</v>
      </c>
      <c r="AN737" s="14" t="s">
        <v>207</v>
      </c>
      <c r="AO737" s="9">
        <v>5</v>
      </c>
      <c r="AP737" s="14" t="s">
        <v>207</v>
      </c>
      <c r="AQ737" s="9">
        <v>20</v>
      </c>
      <c r="AR737" s="14" t="s">
        <v>207</v>
      </c>
      <c r="AS737" s="9" t="s">
        <v>0</v>
      </c>
      <c r="AT737" s="9" t="s">
        <v>318</v>
      </c>
      <c r="AU737" s="9" t="s">
        <v>376</v>
      </c>
      <c r="AV737" s="9" t="s">
        <v>320</v>
      </c>
      <c r="AW737" s="9" t="s">
        <v>1151</v>
      </c>
      <c r="AX737" s="9">
        <v>9010600000</v>
      </c>
      <c r="AY737" s="99">
        <v>330</v>
      </c>
      <c r="AZ737" s="12" t="s">
        <v>207</v>
      </c>
      <c r="BA737" s="99">
        <v>23</v>
      </c>
      <c r="BB737" s="12" t="s">
        <v>207</v>
      </c>
      <c r="BC737" s="99">
        <v>21</v>
      </c>
      <c r="BD737" s="12" t="s">
        <v>207</v>
      </c>
      <c r="BE737" s="99">
        <v>40</v>
      </c>
      <c r="BF737" s="12" t="s">
        <v>321</v>
      </c>
      <c r="BG737" s="654">
        <v>39.875999999999998</v>
      </c>
      <c r="BH737" s="12" t="s">
        <v>321</v>
      </c>
      <c r="BI737" s="99">
        <v>30</v>
      </c>
      <c r="BJ737" s="12" t="s">
        <v>321</v>
      </c>
      <c r="BK737" s="754">
        <v>0</v>
      </c>
      <c r="BL737" s="12" t="s">
        <v>321</v>
      </c>
      <c r="BM737" s="754">
        <v>0.14799999999999999</v>
      </c>
      <c r="BN737" s="12" t="s">
        <v>321</v>
      </c>
      <c r="BO737" s="754">
        <v>9.7279999999999998</v>
      </c>
      <c r="BP737" s="12" t="s">
        <v>321</v>
      </c>
      <c r="BQ737" s="754">
        <v>0</v>
      </c>
      <c r="BR737" s="12" t="s">
        <v>321</v>
      </c>
      <c r="BS737" s="654">
        <v>0</v>
      </c>
      <c r="BT737" s="12" t="s">
        <v>321</v>
      </c>
      <c r="BU737" s="654">
        <v>9.8759999999999994</v>
      </c>
      <c r="BV737" s="12" t="s">
        <v>321</v>
      </c>
      <c r="BW737" s="9">
        <v>0.16</v>
      </c>
      <c r="BX737" s="9" t="s">
        <v>322</v>
      </c>
      <c r="BY737" s="755">
        <v>129.9</v>
      </c>
      <c r="BZ737" s="9" t="s">
        <v>315</v>
      </c>
      <c r="CA737" s="755">
        <v>9.1</v>
      </c>
      <c r="CB737" s="9" t="s">
        <v>315</v>
      </c>
      <c r="CC737" s="755">
        <v>8.3000000000000007</v>
      </c>
      <c r="CD737" s="9" t="s">
        <v>315</v>
      </c>
      <c r="CE737" s="755">
        <v>81.599999999999994</v>
      </c>
      <c r="CF737" s="9" t="s">
        <v>323</v>
      </c>
      <c r="CG737" s="755">
        <v>66.099999999999994</v>
      </c>
      <c r="CH737" s="9" t="s">
        <v>323</v>
      </c>
      <c r="CI737" s="9"/>
      <c r="CJ737" s="9"/>
      <c r="CK737" s="9"/>
    </row>
    <row r="738" spans="1:89" s="98" customFormat="1" x14ac:dyDescent="0.25">
      <c r="A738" s="99">
        <v>10102045</v>
      </c>
      <c r="B738" s="99"/>
      <c r="C738" s="772">
        <v>2305</v>
      </c>
      <c r="D738" s="807">
        <v>0.05</v>
      </c>
      <c r="E738" s="772">
        <f t="shared" si="36"/>
        <v>2420</v>
      </c>
      <c r="F738" s="778">
        <v>1.1000000000000001</v>
      </c>
      <c r="G738" s="774">
        <f t="shared" si="37"/>
        <v>2662</v>
      </c>
      <c r="H738" s="776"/>
      <c r="I738" s="758"/>
      <c r="J738" s="776"/>
      <c r="K738" s="786"/>
      <c r="L738" s="9" t="s">
        <v>308</v>
      </c>
      <c r="M738" s="9" t="s">
        <v>3770</v>
      </c>
      <c r="N738" s="9" t="s">
        <v>309</v>
      </c>
      <c r="O738" s="9" t="s">
        <v>310</v>
      </c>
      <c r="P738" s="9" t="s">
        <v>624</v>
      </c>
      <c r="Q738" s="9" t="s">
        <v>874</v>
      </c>
      <c r="R738" s="9" t="s">
        <v>876</v>
      </c>
      <c r="S738" s="9" t="s">
        <v>373</v>
      </c>
      <c r="T738" s="98" t="s">
        <v>234</v>
      </c>
      <c r="U738" s="99" t="s">
        <v>645</v>
      </c>
      <c r="V738" s="99" t="s">
        <v>207</v>
      </c>
      <c r="W738" s="99" t="s">
        <v>640</v>
      </c>
      <c r="X738" s="99" t="s">
        <v>207</v>
      </c>
      <c r="Y738" s="99">
        <v>243</v>
      </c>
      <c r="Z738" s="99" t="s">
        <v>207</v>
      </c>
      <c r="AA738" s="631" t="s">
        <v>578</v>
      </c>
      <c r="AB738" s="99" t="s">
        <v>207</v>
      </c>
      <c r="AC738" s="9">
        <v>363</v>
      </c>
      <c r="AD738" s="9" t="s">
        <v>207</v>
      </c>
      <c r="AE738" s="9">
        <v>143</v>
      </c>
      <c r="AF738" s="9" t="s">
        <v>315</v>
      </c>
      <c r="AG738" s="14" t="s">
        <v>385</v>
      </c>
      <c r="AH738" s="14" t="s">
        <v>207</v>
      </c>
      <c r="AI738" s="14" t="s">
        <v>386</v>
      </c>
      <c r="AJ738" s="14" t="s">
        <v>207</v>
      </c>
      <c r="AK738" s="9">
        <v>5</v>
      </c>
      <c r="AL738" s="14" t="s">
        <v>207</v>
      </c>
      <c r="AM738" s="9">
        <v>5</v>
      </c>
      <c r="AN738" s="14" t="s">
        <v>207</v>
      </c>
      <c r="AO738" s="9">
        <v>5</v>
      </c>
      <c r="AP738" s="14" t="s">
        <v>207</v>
      </c>
      <c r="AQ738" s="9">
        <v>20</v>
      </c>
      <c r="AR738" s="14" t="s">
        <v>207</v>
      </c>
      <c r="AS738" s="9" t="s">
        <v>0</v>
      </c>
      <c r="AT738" s="9" t="s">
        <v>318</v>
      </c>
      <c r="AU738" s="9" t="s">
        <v>376</v>
      </c>
      <c r="AV738" s="9" t="s">
        <v>320</v>
      </c>
      <c r="AW738" s="9" t="s">
        <v>1152</v>
      </c>
      <c r="AX738" s="9">
        <v>9010600000</v>
      </c>
      <c r="AY738" s="99">
        <v>350</v>
      </c>
      <c r="AZ738" s="12" t="s">
        <v>207</v>
      </c>
      <c r="BA738" s="99">
        <v>23</v>
      </c>
      <c r="BB738" s="12" t="s">
        <v>207</v>
      </c>
      <c r="BC738" s="99">
        <v>21</v>
      </c>
      <c r="BD738" s="12" t="s">
        <v>207</v>
      </c>
      <c r="BE738" s="99">
        <v>41</v>
      </c>
      <c r="BF738" s="12" t="s">
        <v>321</v>
      </c>
      <c r="BG738" s="654">
        <v>40.667999999999999</v>
      </c>
      <c r="BH738" s="12" t="s">
        <v>321</v>
      </c>
      <c r="BI738" s="99">
        <v>32</v>
      </c>
      <c r="BJ738" s="12" t="s">
        <v>321</v>
      </c>
      <c r="BK738" s="754">
        <v>0</v>
      </c>
      <c r="BL738" s="12" t="s">
        <v>321</v>
      </c>
      <c r="BM738" s="754">
        <v>0.14799999999999999</v>
      </c>
      <c r="BN738" s="12" t="s">
        <v>321</v>
      </c>
      <c r="BO738" s="754">
        <v>8.52</v>
      </c>
      <c r="BP738" s="12" t="s">
        <v>321</v>
      </c>
      <c r="BQ738" s="754">
        <v>0</v>
      </c>
      <c r="BR738" s="12" t="s">
        <v>321</v>
      </c>
      <c r="BS738" s="654">
        <v>0</v>
      </c>
      <c r="BT738" s="12" t="s">
        <v>321</v>
      </c>
      <c r="BU738" s="654">
        <v>8.6679999999999993</v>
      </c>
      <c r="BV738" s="12" t="s">
        <v>321</v>
      </c>
      <c r="BW738" s="9">
        <v>0.17</v>
      </c>
      <c r="BX738" s="9" t="s">
        <v>322</v>
      </c>
      <c r="BY738" s="755">
        <v>137.80000000000001</v>
      </c>
      <c r="BZ738" s="9" t="s">
        <v>315</v>
      </c>
      <c r="CA738" s="755">
        <v>9.1</v>
      </c>
      <c r="CB738" s="9" t="s">
        <v>315</v>
      </c>
      <c r="CC738" s="755">
        <v>8.3000000000000007</v>
      </c>
      <c r="CD738" s="9" t="s">
        <v>315</v>
      </c>
      <c r="CE738" s="755">
        <v>88.2</v>
      </c>
      <c r="CF738" s="9" t="s">
        <v>323</v>
      </c>
      <c r="CG738" s="755">
        <v>70.5</v>
      </c>
      <c r="CH738" s="9" t="s">
        <v>323</v>
      </c>
      <c r="CI738" s="9"/>
      <c r="CJ738" s="9"/>
      <c r="CK738" s="9"/>
    </row>
    <row r="739" spans="1:89" s="98" customFormat="1" x14ac:dyDescent="0.25">
      <c r="A739" s="99">
        <v>10102046</v>
      </c>
      <c r="B739" s="99"/>
      <c r="C739" s="772">
        <v>2545</v>
      </c>
      <c r="D739" s="807">
        <v>0.05</v>
      </c>
      <c r="E739" s="772">
        <f t="shared" si="36"/>
        <v>2672</v>
      </c>
      <c r="F739" s="778">
        <v>1.1000000000000001</v>
      </c>
      <c r="G739" s="774">
        <f t="shared" si="37"/>
        <v>2939</v>
      </c>
      <c r="H739" s="776"/>
      <c r="I739" s="758"/>
      <c r="J739" s="776"/>
      <c r="K739" s="786"/>
      <c r="L739" s="9" t="s">
        <v>308</v>
      </c>
      <c r="M739" s="9" t="s">
        <v>3771</v>
      </c>
      <c r="N739" s="9" t="s">
        <v>309</v>
      </c>
      <c r="O739" s="9" t="s">
        <v>310</v>
      </c>
      <c r="P739" s="9" t="s">
        <v>624</v>
      </c>
      <c r="Q739" s="9" t="s">
        <v>874</v>
      </c>
      <c r="R739" s="9" t="s">
        <v>876</v>
      </c>
      <c r="S739" s="9" t="s">
        <v>373</v>
      </c>
      <c r="T739" s="98" t="s">
        <v>234</v>
      </c>
      <c r="U739" s="99" t="s">
        <v>872</v>
      </c>
      <c r="V739" s="99" t="s">
        <v>207</v>
      </c>
      <c r="W739" s="99" t="s">
        <v>642</v>
      </c>
      <c r="X739" s="99" t="s">
        <v>207</v>
      </c>
      <c r="Y739" s="99">
        <v>258</v>
      </c>
      <c r="Z739" s="99" t="s">
        <v>207</v>
      </c>
      <c r="AA739" s="631" t="s">
        <v>579</v>
      </c>
      <c r="AB739" s="99" t="s">
        <v>207</v>
      </c>
      <c r="AC739" s="9">
        <v>388</v>
      </c>
      <c r="AD739" s="9" t="s">
        <v>207</v>
      </c>
      <c r="AE739" s="9">
        <v>153</v>
      </c>
      <c r="AF739" s="9" t="s">
        <v>315</v>
      </c>
      <c r="AG739" s="14" t="s">
        <v>387</v>
      </c>
      <c r="AH739" s="14" t="s">
        <v>207</v>
      </c>
      <c r="AI739" s="14" t="s">
        <v>388</v>
      </c>
      <c r="AJ739" s="14" t="s">
        <v>207</v>
      </c>
      <c r="AK739" s="9">
        <v>5</v>
      </c>
      <c r="AL739" s="14" t="s">
        <v>207</v>
      </c>
      <c r="AM739" s="9">
        <v>5</v>
      </c>
      <c r="AN739" s="14" t="s">
        <v>207</v>
      </c>
      <c r="AO739" s="9">
        <v>5</v>
      </c>
      <c r="AP739" s="14" t="s">
        <v>207</v>
      </c>
      <c r="AQ739" s="9">
        <v>20</v>
      </c>
      <c r="AR739" s="14" t="s">
        <v>207</v>
      </c>
      <c r="AS739" s="9" t="s">
        <v>0</v>
      </c>
      <c r="AT739" s="9" t="s">
        <v>318</v>
      </c>
      <c r="AU739" s="9" t="s">
        <v>376</v>
      </c>
      <c r="AV739" s="9" t="s">
        <v>320</v>
      </c>
      <c r="AW739" s="9" t="s">
        <v>1153</v>
      </c>
      <c r="AX739" s="9">
        <v>9010600000</v>
      </c>
      <c r="AY739" s="99">
        <v>370</v>
      </c>
      <c r="AZ739" s="12" t="s">
        <v>207</v>
      </c>
      <c r="BA739" s="99">
        <v>23</v>
      </c>
      <c r="BB739" s="12" t="s">
        <v>207</v>
      </c>
      <c r="BC739" s="99">
        <v>21</v>
      </c>
      <c r="BD739" s="12" t="s">
        <v>207</v>
      </c>
      <c r="BE739" s="99">
        <v>44</v>
      </c>
      <c r="BF739" s="12" t="s">
        <v>321</v>
      </c>
      <c r="BG739" s="654">
        <v>43.399000000000001</v>
      </c>
      <c r="BH739" s="12" t="s">
        <v>321</v>
      </c>
      <c r="BI739" s="99">
        <v>34</v>
      </c>
      <c r="BJ739" s="12" t="s">
        <v>321</v>
      </c>
      <c r="BK739" s="754">
        <v>0</v>
      </c>
      <c r="BL739" s="12" t="s">
        <v>321</v>
      </c>
      <c r="BM739" s="754">
        <v>0.16700000000000001</v>
      </c>
      <c r="BN739" s="12" t="s">
        <v>321</v>
      </c>
      <c r="BO739" s="754">
        <v>9.2319999999999993</v>
      </c>
      <c r="BP739" s="12" t="s">
        <v>321</v>
      </c>
      <c r="BQ739" s="754">
        <v>0</v>
      </c>
      <c r="BR739" s="12" t="s">
        <v>321</v>
      </c>
      <c r="BS739" s="654">
        <v>0</v>
      </c>
      <c r="BT739" s="12" t="s">
        <v>321</v>
      </c>
      <c r="BU739" s="654">
        <v>9.3989999999999991</v>
      </c>
      <c r="BV739" s="12" t="s">
        <v>321</v>
      </c>
      <c r="BW739" s="9">
        <v>0.18</v>
      </c>
      <c r="BX739" s="9" t="s">
        <v>322</v>
      </c>
      <c r="BY739" s="755">
        <v>145.69999999999999</v>
      </c>
      <c r="BZ739" s="9" t="s">
        <v>315</v>
      </c>
      <c r="CA739" s="755">
        <v>9.1</v>
      </c>
      <c r="CB739" s="9" t="s">
        <v>315</v>
      </c>
      <c r="CC739" s="755">
        <v>8.3000000000000007</v>
      </c>
      <c r="CD739" s="9" t="s">
        <v>315</v>
      </c>
      <c r="CE739" s="755">
        <v>92.6</v>
      </c>
      <c r="CF739" s="9" t="s">
        <v>323</v>
      </c>
      <c r="CG739" s="755">
        <v>75</v>
      </c>
      <c r="CH739" s="9" t="s">
        <v>323</v>
      </c>
      <c r="CI739" s="9"/>
      <c r="CJ739" s="9"/>
      <c r="CK739" s="9"/>
    </row>
    <row r="740" spans="1:89" s="98" customFormat="1" x14ac:dyDescent="0.25">
      <c r="A740" s="99">
        <v>10102047</v>
      </c>
      <c r="B740" s="99"/>
      <c r="C740" s="772">
        <v>2806</v>
      </c>
      <c r="D740" s="807">
        <v>0.05</v>
      </c>
      <c r="E740" s="772">
        <f t="shared" si="36"/>
        <v>2946</v>
      </c>
      <c r="F740" s="778">
        <v>1.1000000000000001</v>
      </c>
      <c r="G740" s="774">
        <f t="shared" si="37"/>
        <v>3241</v>
      </c>
      <c r="H740" s="776"/>
      <c r="I740" s="758"/>
      <c r="J740" s="776"/>
      <c r="K740" s="786"/>
      <c r="L740" s="9" t="s">
        <v>308</v>
      </c>
      <c r="M740" s="9" t="s">
        <v>3772</v>
      </c>
      <c r="N740" s="9" t="s">
        <v>309</v>
      </c>
      <c r="O740" s="9" t="s">
        <v>310</v>
      </c>
      <c r="P740" s="9" t="s">
        <v>624</v>
      </c>
      <c r="Q740" s="9" t="s">
        <v>874</v>
      </c>
      <c r="R740" s="9" t="s">
        <v>876</v>
      </c>
      <c r="S740" s="9" t="s">
        <v>373</v>
      </c>
      <c r="T740" s="98" t="s">
        <v>234</v>
      </c>
      <c r="U740" s="99" t="s">
        <v>873</v>
      </c>
      <c r="V740" s="99" t="s">
        <v>207</v>
      </c>
      <c r="W740" s="99" t="s">
        <v>644</v>
      </c>
      <c r="X740" s="99" t="s">
        <v>207</v>
      </c>
      <c r="Y740" s="99">
        <v>273</v>
      </c>
      <c r="Z740" s="99" t="s">
        <v>207</v>
      </c>
      <c r="AA740" s="631" t="s">
        <v>580</v>
      </c>
      <c r="AB740" s="99" t="s">
        <v>207</v>
      </c>
      <c r="AC740" s="9">
        <v>413</v>
      </c>
      <c r="AD740" s="9" t="s">
        <v>207</v>
      </c>
      <c r="AE740" s="9">
        <v>163</v>
      </c>
      <c r="AF740" s="9" t="s">
        <v>315</v>
      </c>
      <c r="AG740" s="14" t="s">
        <v>389</v>
      </c>
      <c r="AH740" s="14" t="s">
        <v>207</v>
      </c>
      <c r="AI740" s="14" t="s">
        <v>390</v>
      </c>
      <c r="AJ740" s="14" t="s">
        <v>207</v>
      </c>
      <c r="AK740" s="9">
        <v>5</v>
      </c>
      <c r="AL740" s="14" t="s">
        <v>207</v>
      </c>
      <c r="AM740" s="9">
        <v>5</v>
      </c>
      <c r="AN740" s="14" t="s">
        <v>207</v>
      </c>
      <c r="AO740" s="9">
        <v>5</v>
      </c>
      <c r="AP740" s="14" t="s">
        <v>207</v>
      </c>
      <c r="AQ740" s="9">
        <v>20</v>
      </c>
      <c r="AR740" s="14" t="s">
        <v>207</v>
      </c>
      <c r="AS740" s="9" t="s">
        <v>0</v>
      </c>
      <c r="AT740" s="9" t="s">
        <v>318</v>
      </c>
      <c r="AU740" s="9" t="s">
        <v>376</v>
      </c>
      <c r="AV740" s="9" t="s">
        <v>320</v>
      </c>
      <c r="AW740" s="9" t="s">
        <v>1154</v>
      </c>
      <c r="AX740" s="9">
        <v>9010600000</v>
      </c>
      <c r="AY740" s="99">
        <v>390</v>
      </c>
      <c r="AZ740" s="12" t="s">
        <v>207</v>
      </c>
      <c r="BA740" s="99">
        <v>23</v>
      </c>
      <c r="BB740" s="12" t="s">
        <v>207</v>
      </c>
      <c r="BC740" s="99">
        <v>21</v>
      </c>
      <c r="BD740" s="12" t="s">
        <v>207</v>
      </c>
      <c r="BE740" s="99">
        <v>46</v>
      </c>
      <c r="BF740" s="12" t="s">
        <v>321</v>
      </c>
      <c r="BG740" s="654">
        <v>45.631</v>
      </c>
      <c r="BH740" s="12" t="s">
        <v>321</v>
      </c>
      <c r="BI740" s="99">
        <v>36</v>
      </c>
      <c r="BJ740" s="12" t="s">
        <v>321</v>
      </c>
      <c r="BK740" s="754">
        <v>0</v>
      </c>
      <c r="BL740" s="12" t="s">
        <v>321</v>
      </c>
      <c r="BM740" s="754">
        <v>0.16700000000000001</v>
      </c>
      <c r="BN740" s="12" t="s">
        <v>321</v>
      </c>
      <c r="BO740" s="754">
        <v>9.4629999999999992</v>
      </c>
      <c r="BP740" s="12" t="s">
        <v>321</v>
      </c>
      <c r="BQ740" s="754">
        <v>0</v>
      </c>
      <c r="BR740" s="12" t="s">
        <v>321</v>
      </c>
      <c r="BS740" s="654">
        <v>0</v>
      </c>
      <c r="BT740" s="12" t="s">
        <v>321</v>
      </c>
      <c r="BU740" s="654">
        <v>9.6310000000000002</v>
      </c>
      <c r="BV740" s="12" t="s">
        <v>321</v>
      </c>
      <c r="BW740" s="9">
        <v>0.19</v>
      </c>
      <c r="BX740" s="9" t="s">
        <v>322</v>
      </c>
      <c r="BY740" s="755">
        <v>153.5</v>
      </c>
      <c r="BZ740" s="9" t="s">
        <v>315</v>
      </c>
      <c r="CA740" s="755">
        <v>9.1</v>
      </c>
      <c r="CB740" s="9" t="s">
        <v>315</v>
      </c>
      <c r="CC740" s="755">
        <v>8.3000000000000007</v>
      </c>
      <c r="CD740" s="9" t="s">
        <v>315</v>
      </c>
      <c r="CE740" s="755">
        <v>99.2</v>
      </c>
      <c r="CF740" s="9" t="s">
        <v>323</v>
      </c>
      <c r="CG740" s="755">
        <v>79.400000000000006</v>
      </c>
      <c r="CH740" s="9" t="s">
        <v>323</v>
      </c>
      <c r="CI740" s="9"/>
      <c r="CJ740" s="9"/>
      <c r="CK740" s="9"/>
    </row>
    <row r="741" spans="1:89" s="98" customFormat="1" x14ac:dyDescent="0.25">
      <c r="A741" s="99">
        <v>10101822</v>
      </c>
      <c r="B741" s="99"/>
      <c r="C741" s="772">
        <v>820</v>
      </c>
      <c r="D741" s="807">
        <v>0.05</v>
      </c>
      <c r="E741" s="772">
        <f t="shared" si="36"/>
        <v>861</v>
      </c>
      <c r="F741" s="778">
        <v>1.1000000000000001</v>
      </c>
      <c r="G741" s="774">
        <f t="shared" si="37"/>
        <v>947</v>
      </c>
      <c r="H741" s="776"/>
      <c r="I741" s="758"/>
      <c r="J741" s="776"/>
      <c r="K741" s="786"/>
      <c r="L741" s="9" t="s">
        <v>308</v>
      </c>
      <c r="M741" s="9" t="s">
        <v>3773</v>
      </c>
      <c r="N741" s="9" t="s">
        <v>397</v>
      </c>
      <c r="O741" s="9" t="s">
        <v>310</v>
      </c>
      <c r="P741" s="9" t="s">
        <v>624</v>
      </c>
      <c r="Q741" s="9" t="s">
        <v>1155</v>
      </c>
      <c r="R741" s="9" t="s">
        <v>1157</v>
      </c>
      <c r="S741" s="9" t="s">
        <v>348</v>
      </c>
      <c r="T741" s="98" t="s">
        <v>204</v>
      </c>
      <c r="U741" s="99" t="s">
        <v>631</v>
      </c>
      <c r="V741" s="99" t="s">
        <v>207</v>
      </c>
      <c r="W741" s="99" t="s">
        <v>632</v>
      </c>
      <c r="X741" s="99" t="s">
        <v>207</v>
      </c>
      <c r="Y741" s="99">
        <v>129</v>
      </c>
      <c r="Z741" s="99" t="s">
        <v>207</v>
      </c>
      <c r="AA741" s="631" t="s">
        <v>202</v>
      </c>
      <c r="AB741" s="99" t="s">
        <v>207</v>
      </c>
      <c r="AC741" s="9">
        <v>224</v>
      </c>
      <c r="AD741" s="9" t="s">
        <v>207</v>
      </c>
      <c r="AE741" s="9">
        <v>88</v>
      </c>
      <c r="AF741" s="9" t="s">
        <v>315</v>
      </c>
      <c r="AG741" s="14" t="s">
        <v>349</v>
      </c>
      <c r="AH741" s="14" t="s">
        <v>207</v>
      </c>
      <c r="AI741" s="14" t="s">
        <v>350</v>
      </c>
      <c r="AJ741" s="14" t="s">
        <v>207</v>
      </c>
      <c r="AK741" s="9">
        <v>5</v>
      </c>
      <c r="AL741" s="14" t="s">
        <v>207</v>
      </c>
      <c r="AM741" s="9">
        <v>5</v>
      </c>
      <c r="AN741" s="14" t="s">
        <v>207</v>
      </c>
      <c r="AO741" s="9">
        <v>5</v>
      </c>
      <c r="AP741" s="14" t="s">
        <v>207</v>
      </c>
      <c r="AQ741" s="9">
        <v>5</v>
      </c>
      <c r="AR741" s="14" t="s">
        <v>207</v>
      </c>
      <c r="AS741" s="9" t="s">
        <v>0</v>
      </c>
      <c r="AT741" s="9" t="s">
        <v>318</v>
      </c>
      <c r="AU741" s="9" t="s">
        <v>376</v>
      </c>
      <c r="AV741" s="9" t="s">
        <v>320</v>
      </c>
      <c r="AW741" s="9" t="s">
        <v>1158</v>
      </c>
      <c r="AX741" s="9">
        <v>9010600000</v>
      </c>
      <c r="AY741" s="99">
        <v>249</v>
      </c>
      <c r="AZ741" s="12" t="s">
        <v>207</v>
      </c>
      <c r="BA741" s="99">
        <v>16</v>
      </c>
      <c r="BB741" s="12" t="s">
        <v>207</v>
      </c>
      <c r="BC741" s="99">
        <v>16</v>
      </c>
      <c r="BD741" s="12" t="s">
        <v>207</v>
      </c>
      <c r="BE741" s="99">
        <v>19</v>
      </c>
      <c r="BF741" s="12" t="s">
        <v>321</v>
      </c>
      <c r="BG741" s="654">
        <v>18.113</v>
      </c>
      <c r="BH741" s="12" t="s">
        <v>321</v>
      </c>
      <c r="BI741" s="99">
        <v>15</v>
      </c>
      <c r="BJ741" s="12" t="s">
        <v>321</v>
      </c>
      <c r="BK741" s="754">
        <v>0</v>
      </c>
      <c r="BL741" s="12" t="s">
        <v>321</v>
      </c>
      <c r="BM741" s="754">
        <v>8.1000000000000003E-2</v>
      </c>
      <c r="BN741" s="12" t="s">
        <v>321</v>
      </c>
      <c r="BO741" s="754">
        <v>3.032</v>
      </c>
      <c r="BP741" s="12" t="s">
        <v>321</v>
      </c>
      <c r="BQ741" s="754">
        <v>0</v>
      </c>
      <c r="BR741" s="12" t="s">
        <v>321</v>
      </c>
      <c r="BS741" s="654">
        <v>0</v>
      </c>
      <c r="BT741" s="12" t="s">
        <v>321</v>
      </c>
      <c r="BU741" s="654">
        <v>3.113</v>
      </c>
      <c r="BV741" s="12" t="s">
        <v>321</v>
      </c>
      <c r="BW741" s="9">
        <v>0.06</v>
      </c>
      <c r="BX741" s="9" t="s">
        <v>322</v>
      </c>
      <c r="BY741" s="755">
        <v>98</v>
      </c>
      <c r="BZ741" s="9" t="s">
        <v>315</v>
      </c>
      <c r="CA741" s="755">
        <v>6.3</v>
      </c>
      <c r="CB741" s="9" t="s">
        <v>315</v>
      </c>
      <c r="CC741" s="755">
        <v>6.3</v>
      </c>
      <c r="CD741" s="9" t="s">
        <v>315</v>
      </c>
      <c r="CE741" s="755">
        <v>39.700000000000003</v>
      </c>
      <c r="CF741" s="9" t="s">
        <v>323</v>
      </c>
      <c r="CG741" s="755">
        <v>33.1</v>
      </c>
      <c r="CH741" s="9" t="s">
        <v>323</v>
      </c>
      <c r="CI741" s="9"/>
      <c r="CJ741" s="9"/>
      <c r="CK741" s="9"/>
    </row>
    <row r="742" spans="1:89" s="98" customFormat="1" x14ac:dyDescent="0.25">
      <c r="A742" s="99">
        <v>10102476</v>
      </c>
      <c r="B742" s="99"/>
      <c r="C742" s="772">
        <v>876</v>
      </c>
      <c r="D742" s="807">
        <v>0.05</v>
      </c>
      <c r="E742" s="772">
        <f t="shared" si="36"/>
        <v>920</v>
      </c>
      <c r="F742" s="778">
        <v>1.1000000000000001</v>
      </c>
      <c r="G742" s="774">
        <f t="shared" si="37"/>
        <v>1012</v>
      </c>
      <c r="H742" s="776"/>
      <c r="I742" s="758"/>
      <c r="J742" s="776"/>
      <c r="K742" s="786"/>
      <c r="L742" s="9" t="s">
        <v>308</v>
      </c>
      <c r="M742" s="9" t="s">
        <v>3774</v>
      </c>
      <c r="N742" s="9" t="s">
        <v>397</v>
      </c>
      <c r="O742" s="9" t="s">
        <v>310</v>
      </c>
      <c r="P742" s="9" t="s">
        <v>624</v>
      </c>
      <c r="Q742" s="9" t="s">
        <v>1155</v>
      </c>
      <c r="R742" s="9" t="s">
        <v>1157</v>
      </c>
      <c r="S742" s="9" t="s">
        <v>348</v>
      </c>
      <c r="T742" s="98" t="s">
        <v>204</v>
      </c>
      <c r="U742" s="99" t="s">
        <v>633</v>
      </c>
      <c r="V742" s="99" t="s">
        <v>207</v>
      </c>
      <c r="W742" s="99" t="s">
        <v>634</v>
      </c>
      <c r="X742" s="99" t="s">
        <v>207</v>
      </c>
      <c r="Y742" s="99">
        <v>141</v>
      </c>
      <c r="Z742" s="99" t="s">
        <v>207</v>
      </c>
      <c r="AA742" s="631" t="s">
        <v>574</v>
      </c>
      <c r="AB742" s="99" t="s">
        <v>207</v>
      </c>
      <c r="AC742" s="9">
        <v>248</v>
      </c>
      <c r="AD742" s="9" t="s">
        <v>207</v>
      </c>
      <c r="AE742" s="9">
        <v>98</v>
      </c>
      <c r="AF742" s="9" t="s">
        <v>315</v>
      </c>
      <c r="AG742" s="14" t="s">
        <v>351</v>
      </c>
      <c r="AH742" s="14" t="s">
        <v>207</v>
      </c>
      <c r="AI742" s="14" t="s">
        <v>352</v>
      </c>
      <c r="AJ742" s="14" t="s">
        <v>207</v>
      </c>
      <c r="AK742" s="9">
        <v>5</v>
      </c>
      <c r="AL742" s="14" t="s">
        <v>207</v>
      </c>
      <c r="AM742" s="9">
        <v>5</v>
      </c>
      <c r="AN742" s="14" t="s">
        <v>207</v>
      </c>
      <c r="AO742" s="9">
        <v>5</v>
      </c>
      <c r="AP742" s="14" t="s">
        <v>207</v>
      </c>
      <c r="AQ742" s="9">
        <v>5</v>
      </c>
      <c r="AR742" s="14" t="s">
        <v>207</v>
      </c>
      <c r="AS742" s="9" t="s">
        <v>0</v>
      </c>
      <c r="AT742" s="9" t="s">
        <v>318</v>
      </c>
      <c r="AU742" s="9" t="s">
        <v>376</v>
      </c>
      <c r="AV742" s="9" t="s">
        <v>320</v>
      </c>
      <c r="AW742" s="9" t="s">
        <v>1159</v>
      </c>
      <c r="AX742" s="9">
        <v>9010600000</v>
      </c>
      <c r="AY742" s="99">
        <v>269</v>
      </c>
      <c r="AZ742" s="12" t="s">
        <v>207</v>
      </c>
      <c r="BA742" s="99">
        <v>16</v>
      </c>
      <c r="BB742" s="12" t="s">
        <v>207</v>
      </c>
      <c r="BC742" s="99">
        <v>16</v>
      </c>
      <c r="BD742" s="12" t="s">
        <v>207</v>
      </c>
      <c r="BE742" s="99">
        <v>21</v>
      </c>
      <c r="BF742" s="12" t="s">
        <v>321</v>
      </c>
      <c r="BG742" s="654">
        <v>20.489000000000001</v>
      </c>
      <c r="BH742" s="12" t="s">
        <v>321</v>
      </c>
      <c r="BI742" s="99">
        <v>16</v>
      </c>
      <c r="BJ742" s="12" t="s">
        <v>321</v>
      </c>
      <c r="BK742" s="754">
        <v>0</v>
      </c>
      <c r="BL742" s="12" t="s">
        <v>321</v>
      </c>
      <c r="BM742" s="754">
        <v>0.09</v>
      </c>
      <c r="BN742" s="12" t="s">
        <v>321</v>
      </c>
      <c r="BO742" s="754">
        <v>4.4000000000000004</v>
      </c>
      <c r="BP742" s="12" t="s">
        <v>321</v>
      </c>
      <c r="BQ742" s="754">
        <v>0</v>
      </c>
      <c r="BR742" s="12" t="s">
        <v>321</v>
      </c>
      <c r="BS742" s="654">
        <v>0</v>
      </c>
      <c r="BT742" s="12" t="s">
        <v>321</v>
      </c>
      <c r="BU742" s="654">
        <v>4.4889999999999999</v>
      </c>
      <c r="BV742" s="12" t="s">
        <v>321</v>
      </c>
      <c r="BW742" s="9">
        <v>7.0000000000000007E-2</v>
      </c>
      <c r="BX742" s="9" t="s">
        <v>322</v>
      </c>
      <c r="BY742" s="755">
        <v>105.9</v>
      </c>
      <c r="BZ742" s="9" t="s">
        <v>315</v>
      </c>
      <c r="CA742" s="755">
        <v>6.3</v>
      </c>
      <c r="CB742" s="9" t="s">
        <v>315</v>
      </c>
      <c r="CC742" s="755">
        <v>6.3</v>
      </c>
      <c r="CD742" s="9" t="s">
        <v>315</v>
      </c>
      <c r="CE742" s="755">
        <v>41.9</v>
      </c>
      <c r="CF742" s="9" t="s">
        <v>323</v>
      </c>
      <c r="CG742" s="755">
        <v>35.299999999999997</v>
      </c>
      <c r="CH742" s="9" t="s">
        <v>323</v>
      </c>
      <c r="CI742" s="9"/>
      <c r="CJ742" s="9"/>
      <c r="CK742" s="9"/>
    </row>
    <row r="743" spans="1:89" s="98" customFormat="1" x14ac:dyDescent="0.25">
      <c r="A743" s="99">
        <v>10101847</v>
      </c>
      <c r="B743" s="99"/>
      <c r="C743" s="772">
        <v>930</v>
      </c>
      <c r="D743" s="807">
        <v>0.05</v>
      </c>
      <c r="E743" s="772">
        <f t="shared" si="36"/>
        <v>977</v>
      </c>
      <c r="F743" s="778">
        <v>1.1000000000000001</v>
      </c>
      <c r="G743" s="774">
        <f t="shared" si="37"/>
        <v>1075</v>
      </c>
      <c r="H743" s="776"/>
      <c r="I743" s="758"/>
      <c r="J743" s="776"/>
      <c r="K743" s="786"/>
      <c r="L743" s="9" t="s">
        <v>308</v>
      </c>
      <c r="M743" s="9" t="s">
        <v>3775</v>
      </c>
      <c r="N743" s="9" t="s">
        <v>397</v>
      </c>
      <c r="O743" s="9" t="s">
        <v>310</v>
      </c>
      <c r="P743" s="9" t="s">
        <v>624</v>
      </c>
      <c r="Q743" s="9" t="s">
        <v>1155</v>
      </c>
      <c r="R743" s="9" t="s">
        <v>1157</v>
      </c>
      <c r="S743" s="9" t="s">
        <v>348</v>
      </c>
      <c r="T743" s="98" t="s">
        <v>204</v>
      </c>
      <c r="U743" s="99" t="s">
        <v>635</v>
      </c>
      <c r="V743" s="99" t="s">
        <v>207</v>
      </c>
      <c r="W743" s="99" t="s">
        <v>636</v>
      </c>
      <c r="X743" s="99" t="s">
        <v>207</v>
      </c>
      <c r="Y743" s="99">
        <v>154</v>
      </c>
      <c r="Z743" s="99" t="s">
        <v>207</v>
      </c>
      <c r="AA743" s="631" t="s">
        <v>575</v>
      </c>
      <c r="AB743" s="99" t="s">
        <v>207</v>
      </c>
      <c r="AC743" s="9">
        <v>271</v>
      </c>
      <c r="AD743" s="9" t="s">
        <v>207</v>
      </c>
      <c r="AE743" s="9">
        <v>107</v>
      </c>
      <c r="AF743" s="9" t="s">
        <v>315</v>
      </c>
      <c r="AG743" s="14" t="s">
        <v>353</v>
      </c>
      <c r="AH743" s="14" t="s">
        <v>207</v>
      </c>
      <c r="AI743" s="14" t="s">
        <v>354</v>
      </c>
      <c r="AJ743" s="14" t="s">
        <v>207</v>
      </c>
      <c r="AK743" s="9">
        <v>5</v>
      </c>
      <c r="AL743" s="14" t="s">
        <v>207</v>
      </c>
      <c r="AM743" s="9">
        <v>5</v>
      </c>
      <c r="AN743" s="14" t="s">
        <v>207</v>
      </c>
      <c r="AO743" s="9">
        <v>5</v>
      </c>
      <c r="AP743" s="14" t="s">
        <v>207</v>
      </c>
      <c r="AQ743" s="9">
        <v>5</v>
      </c>
      <c r="AR743" s="14" t="s">
        <v>207</v>
      </c>
      <c r="AS743" s="9" t="s">
        <v>0</v>
      </c>
      <c r="AT743" s="9" t="s">
        <v>318</v>
      </c>
      <c r="AU743" s="9" t="s">
        <v>376</v>
      </c>
      <c r="AV743" s="9" t="s">
        <v>320</v>
      </c>
      <c r="AW743" s="9" t="s">
        <v>1160</v>
      </c>
      <c r="AX743" s="9">
        <v>9010600000</v>
      </c>
      <c r="AY743" s="99">
        <v>289</v>
      </c>
      <c r="AZ743" s="12" t="s">
        <v>207</v>
      </c>
      <c r="BA743" s="99">
        <v>16</v>
      </c>
      <c r="BB743" s="12" t="s">
        <v>207</v>
      </c>
      <c r="BC743" s="99">
        <v>16</v>
      </c>
      <c r="BD743" s="12" t="s">
        <v>207</v>
      </c>
      <c r="BE743" s="99">
        <v>24</v>
      </c>
      <c r="BF743" s="12" t="s">
        <v>321</v>
      </c>
      <c r="BG743" s="654">
        <v>23.097000000000001</v>
      </c>
      <c r="BH743" s="12" t="s">
        <v>321</v>
      </c>
      <c r="BI743" s="99">
        <v>18</v>
      </c>
      <c r="BJ743" s="12" t="s">
        <v>321</v>
      </c>
      <c r="BK743" s="754">
        <v>0</v>
      </c>
      <c r="BL743" s="12" t="s">
        <v>321</v>
      </c>
      <c r="BM743" s="754">
        <v>0.09</v>
      </c>
      <c r="BN743" s="12" t="s">
        <v>321</v>
      </c>
      <c r="BO743" s="754">
        <v>5.0069999999999997</v>
      </c>
      <c r="BP743" s="12" t="s">
        <v>321</v>
      </c>
      <c r="BQ743" s="754">
        <v>0</v>
      </c>
      <c r="BR743" s="12" t="s">
        <v>321</v>
      </c>
      <c r="BS743" s="654">
        <v>0</v>
      </c>
      <c r="BT743" s="12" t="s">
        <v>321</v>
      </c>
      <c r="BU743" s="654">
        <v>5.0970000000000004</v>
      </c>
      <c r="BV743" s="12" t="s">
        <v>321</v>
      </c>
      <c r="BW743" s="9">
        <v>7.0000000000000007E-2</v>
      </c>
      <c r="BX743" s="9" t="s">
        <v>322</v>
      </c>
      <c r="BY743" s="755">
        <v>113.8</v>
      </c>
      <c r="BZ743" s="9" t="s">
        <v>315</v>
      </c>
      <c r="CA743" s="755">
        <v>6.3</v>
      </c>
      <c r="CB743" s="9" t="s">
        <v>315</v>
      </c>
      <c r="CC743" s="755">
        <v>6.3</v>
      </c>
      <c r="CD743" s="9" t="s">
        <v>315</v>
      </c>
      <c r="CE743" s="755">
        <v>46.3</v>
      </c>
      <c r="CF743" s="9" t="s">
        <v>323</v>
      </c>
      <c r="CG743" s="755">
        <v>39.700000000000003</v>
      </c>
      <c r="CH743" s="9" t="s">
        <v>323</v>
      </c>
      <c r="CI743" s="9"/>
      <c r="CJ743" s="9"/>
      <c r="CK743" s="9"/>
    </row>
    <row r="744" spans="1:89" s="98" customFormat="1" x14ac:dyDescent="0.25">
      <c r="A744" s="99">
        <v>10102008</v>
      </c>
      <c r="B744" s="99"/>
      <c r="C744" s="772">
        <v>985</v>
      </c>
      <c r="D744" s="807">
        <v>0.05</v>
      </c>
      <c r="E744" s="772">
        <f t="shared" si="36"/>
        <v>1034</v>
      </c>
      <c r="F744" s="778">
        <v>1.1000000000000001</v>
      </c>
      <c r="G744" s="774">
        <f t="shared" si="37"/>
        <v>1137</v>
      </c>
      <c r="H744" s="776"/>
      <c r="I744" s="758"/>
      <c r="J744" s="776"/>
      <c r="K744" s="786"/>
      <c r="L744" s="9" t="s">
        <v>308</v>
      </c>
      <c r="M744" s="9" t="s">
        <v>5250</v>
      </c>
      <c r="N744" s="9" t="s">
        <v>397</v>
      </c>
      <c r="O744" s="9" t="s">
        <v>310</v>
      </c>
      <c r="P744" s="9" t="s">
        <v>624</v>
      </c>
      <c r="Q744" s="9" t="s">
        <v>1155</v>
      </c>
      <c r="R744" s="9" t="s">
        <v>1157</v>
      </c>
      <c r="S744" s="9" t="s">
        <v>348</v>
      </c>
      <c r="T744" s="98" t="s">
        <v>204</v>
      </c>
      <c r="U744" s="99">
        <v>156</v>
      </c>
      <c r="V744" s="99" t="s">
        <v>207</v>
      </c>
      <c r="W744" s="99">
        <v>250</v>
      </c>
      <c r="X744" s="99" t="s">
        <v>207</v>
      </c>
      <c r="Y744" s="99">
        <v>166</v>
      </c>
      <c r="Z744" s="99" t="s">
        <v>207</v>
      </c>
      <c r="AA744" s="631" t="s">
        <v>576</v>
      </c>
      <c r="AB744" s="99" t="s">
        <v>207</v>
      </c>
      <c r="AC744" s="9">
        <v>295</v>
      </c>
      <c r="AD744" s="9" t="s">
        <v>207</v>
      </c>
      <c r="AE744" s="9">
        <v>116</v>
      </c>
      <c r="AF744" s="9" t="s">
        <v>315</v>
      </c>
      <c r="AG744" s="14" t="s">
        <v>355</v>
      </c>
      <c r="AH744" s="14" t="s">
        <v>207</v>
      </c>
      <c r="AI744" s="14" t="s">
        <v>356</v>
      </c>
      <c r="AJ744" s="14" t="s">
        <v>207</v>
      </c>
      <c r="AK744" s="9">
        <v>5</v>
      </c>
      <c r="AL744" s="14" t="s">
        <v>207</v>
      </c>
      <c r="AM744" s="9">
        <v>5</v>
      </c>
      <c r="AN744" s="14" t="s">
        <v>207</v>
      </c>
      <c r="AO744" s="9">
        <v>5</v>
      </c>
      <c r="AP744" s="14" t="s">
        <v>207</v>
      </c>
      <c r="AQ744" s="9">
        <v>5</v>
      </c>
      <c r="AR744" s="14" t="s">
        <v>207</v>
      </c>
      <c r="AS744" s="9" t="s">
        <v>0</v>
      </c>
      <c r="AT744" s="9" t="s">
        <v>318</v>
      </c>
      <c r="AU744" s="9" t="s">
        <v>376</v>
      </c>
      <c r="AV744" s="9" t="s">
        <v>320</v>
      </c>
      <c r="AW744" s="98" t="s">
        <v>5251</v>
      </c>
      <c r="AX744" s="9">
        <v>9010600000</v>
      </c>
      <c r="AY744" s="99"/>
      <c r="AZ744" s="12" t="s">
        <v>207</v>
      </c>
      <c r="BA744" s="99"/>
      <c r="BB744" s="12" t="s">
        <v>207</v>
      </c>
      <c r="BC744" s="99"/>
      <c r="BD744" s="12" t="s">
        <v>207</v>
      </c>
      <c r="BE744" s="99"/>
      <c r="BF744" s="12" t="s">
        <v>321</v>
      </c>
      <c r="BG744" s="654"/>
      <c r="BH744" s="12" t="s">
        <v>321</v>
      </c>
      <c r="BI744" s="99"/>
      <c r="BJ744" s="12" t="s">
        <v>321</v>
      </c>
      <c r="BK744" s="754"/>
      <c r="BL744" s="12" t="s">
        <v>321</v>
      </c>
      <c r="BM744" s="754"/>
      <c r="BN744" s="12" t="s">
        <v>321</v>
      </c>
      <c r="BO744" s="754"/>
      <c r="BP744" s="12" t="s">
        <v>321</v>
      </c>
      <c r="BQ744" s="754"/>
      <c r="BR744" s="12" t="s">
        <v>321</v>
      </c>
      <c r="BS744" s="654"/>
      <c r="BT744" s="12" t="s">
        <v>321</v>
      </c>
      <c r="BU744" s="654"/>
      <c r="BV744" s="12" t="s">
        <v>321</v>
      </c>
      <c r="BW744" s="9"/>
      <c r="BX744" s="9" t="s">
        <v>322</v>
      </c>
      <c r="BY744" s="755"/>
      <c r="BZ744" s="9" t="s">
        <v>315</v>
      </c>
      <c r="CA744" s="755"/>
      <c r="CB744" s="9" t="s">
        <v>315</v>
      </c>
      <c r="CC744" s="755"/>
      <c r="CD744" s="9" t="s">
        <v>315</v>
      </c>
      <c r="CE744" s="755"/>
      <c r="CF744" s="9" t="s">
        <v>323</v>
      </c>
      <c r="CG744" s="755"/>
      <c r="CH744" s="9" t="s">
        <v>323</v>
      </c>
      <c r="CI744" s="9"/>
      <c r="CJ744" s="9"/>
      <c r="CK744" s="9"/>
    </row>
    <row r="745" spans="1:89" s="98" customFormat="1" x14ac:dyDescent="0.25">
      <c r="A745" s="99">
        <v>10102477</v>
      </c>
      <c r="B745" s="99"/>
      <c r="C745" s="772">
        <v>1093</v>
      </c>
      <c r="D745" s="807">
        <v>0.05</v>
      </c>
      <c r="E745" s="772">
        <f t="shared" si="36"/>
        <v>1148</v>
      </c>
      <c r="F745" s="778">
        <v>1.1000000000000001</v>
      </c>
      <c r="G745" s="774">
        <f t="shared" si="37"/>
        <v>1263</v>
      </c>
      <c r="H745" s="776"/>
      <c r="I745" s="758"/>
      <c r="J745" s="776"/>
      <c r="K745" s="786"/>
      <c r="L745" s="9" t="s">
        <v>308</v>
      </c>
      <c r="M745" s="9" t="s">
        <v>3776</v>
      </c>
      <c r="N745" s="9" t="s">
        <v>397</v>
      </c>
      <c r="O745" s="9" t="s">
        <v>310</v>
      </c>
      <c r="P745" s="9" t="s">
        <v>624</v>
      </c>
      <c r="Q745" s="9" t="s">
        <v>1155</v>
      </c>
      <c r="R745" s="9" t="s">
        <v>1157</v>
      </c>
      <c r="S745" s="9" t="s">
        <v>348</v>
      </c>
      <c r="T745" s="98" t="s">
        <v>204</v>
      </c>
      <c r="U745" s="99" t="s">
        <v>637</v>
      </c>
      <c r="V745" s="99" t="s">
        <v>207</v>
      </c>
      <c r="W745" s="99" t="s">
        <v>638</v>
      </c>
      <c r="X745" s="99" t="s">
        <v>207</v>
      </c>
      <c r="Y745" s="99">
        <v>179</v>
      </c>
      <c r="Z745" s="99" t="s">
        <v>207</v>
      </c>
      <c r="AA745" s="631" t="s">
        <v>577</v>
      </c>
      <c r="AB745" s="99" t="s">
        <v>207</v>
      </c>
      <c r="AC745" s="9">
        <v>319</v>
      </c>
      <c r="AD745" s="9" t="s">
        <v>207</v>
      </c>
      <c r="AE745" s="9">
        <v>126</v>
      </c>
      <c r="AF745" s="9" t="s">
        <v>315</v>
      </c>
      <c r="AG745" s="14" t="s">
        <v>357</v>
      </c>
      <c r="AH745" s="14" t="s">
        <v>207</v>
      </c>
      <c r="AI745" s="14" t="s">
        <v>358</v>
      </c>
      <c r="AJ745" s="14" t="s">
        <v>207</v>
      </c>
      <c r="AK745" s="9">
        <v>5</v>
      </c>
      <c r="AL745" s="14" t="s">
        <v>207</v>
      </c>
      <c r="AM745" s="9">
        <v>5</v>
      </c>
      <c r="AN745" s="14" t="s">
        <v>207</v>
      </c>
      <c r="AO745" s="9">
        <v>5</v>
      </c>
      <c r="AP745" s="14" t="s">
        <v>207</v>
      </c>
      <c r="AQ745" s="9">
        <v>5</v>
      </c>
      <c r="AR745" s="14" t="s">
        <v>207</v>
      </c>
      <c r="AS745" s="9" t="s">
        <v>0</v>
      </c>
      <c r="AT745" s="9" t="s">
        <v>318</v>
      </c>
      <c r="AU745" s="9" t="s">
        <v>376</v>
      </c>
      <c r="AV745" s="9" t="s">
        <v>320</v>
      </c>
      <c r="AW745" s="9" t="s">
        <v>1161</v>
      </c>
      <c r="AX745" s="9">
        <v>9010600000</v>
      </c>
      <c r="AY745" s="99">
        <v>329</v>
      </c>
      <c r="AZ745" s="12" t="s">
        <v>207</v>
      </c>
      <c r="BA745" s="99">
        <v>16</v>
      </c>
      <c r="BB745" s="12" t="s">
        <v>207</v>
      </c>
      <c r="BC745" s="99">
        <v>16</v>
      </c>
      <c r="BD745" s="12" t="s">
        <v>207</v>
      </c>
      <c r="BE745" s="99">
        <v>30</v>
      </c>
      <c r="BF745" s="12" t="s">
        <v>321</v>
      </c>
      <c r="BG745" s="654">
        <v>29.881</v>
      </c>
      <c r="BH745" s="12" t="s">
        <v>321</v>
      </c>
      <c r="BI745" s="99">
        <v>24</v>
      </c>
      <c r="BJ745" s="12" t="s">
        <v>321</v>
      </c>
      <c r="BK745" s="754">
        <v>0</v>
      </c>
      <c r="BL745" s="12" t="s">
        <v>321</v>
      </c>
      <c r="BM745" s="754">
        <v>9.9000000000000005E-2</v>
      </c>
      <c r="BN745" s="12" t="s">
        <v>321</v>
      </c>
      <c r="BO745" s="754">
        <v>5.782</v>
      </c>
      <c r="BP745" s="12" t="s">
        <v>321</v>
      </c>
      <c r="BQ745" s="754">
        <v>0</v>
      </c>
      <c r="BR745" s="12" t="s">
        <v>321</v>
      </c>
      <c r="BS745" s="654">
        <v>0</v>
      </c>
      <c r="BT745" s="12" t="s">
        <v>321</v>
      </c>
      <c r="BU745" s="654">
        <v>5.8810000000000002</v>
      </c>
      <c r="BV745" s="12" t="s">
        <v>321</v>
      </c>
      <c r="BW745" s="9">
        <v>0.08</v>
      </c>
      <c r="BX745" s="9" t="s">
        <v>322</v>
      </c>
      <c r="BY745" s="755">
        <v>129.5</v>
      </c>
      <c r="BZ745" s="9" t="s">
        <v>315</v>
      </c>
      <c r="CA745" s="755">
        <v>6.3</v>
      </c>
      <c r="CB745" s="9" t="s">
        <v>315</v>
      </c>
      <c r="CC745" s="755">
        <v>6.3</v>
      </c>
      <c r="CD745" s="9" t="s">
        <v>315</v>
      </c>
      <c r="CE745" s="755">
        <v>61.7</v>
      </c>
      <c r="CF745" s="9" t="s">
        <v>323</v>
      </c>
      <c r="CG745" s="755">
        <v>52.9</v>
      </c>
      <c r="CH745" s="9" t="s">
        <v>323</v>
      </c>
      <c r="CI745" s="9"/>
      <c r="CJ745" s="9"/>
      <c r="CK745" s="9"/>
    </row>
    <row r="746" spans="1:89" s="98" customFormat="1" x14ac:dyDescent="0.25">
      <c r="A746" s="99">
        <v>10102478</v>
      </c>
      <c r="B746" s="99"/>
      <c r="C746" s="772">
        <v>1226</v>
      </c>
      <c r="D746" s="807">
        <v>0.05</v>
      </c>
      <c r="E746" s="772">
        <f t="shared" si="36"/>
        <v>1287</v>
      </c>
      <c r="F746" s="778">
        <v>1.1000000000000001</v>
      </c>
      <c r="G746" s="774">
        <f t="shared" si="37"/>
        <v>1416</v>
      </c>
      <c r="H746" s="776"/>
      <c r="I746" s="758"/>
      <c r="J746" s="776"/>
      <c r="K746" s="786"/>
      <c r="L746" s="9" t="s">
        <v>308</v>
      </c>
      <c r="M746" s="9" t="s">
        <v>3777</v>
      </c>
      <c r="N746" s="9" t="s">
        <v>397</v>
      </c>
      <c r="O746" s="9" t="s">
        <v>310</v>
      </c>
      <c r="P746" s="9" t="s">
        <v>624</v>
      </c>
      <c r="Q746" s="9" t="s">
        <v>1155</v>
      </c>
      <c r="R746" s="9" t="s">
        <v>1157</v>
      </c>
      <c r="S746" s="9" t="s">
        <v>348</v>
      </c>
      <c r="T746" s="98" t="s">
        <v>204</v>
      </c>
      <c r="U746" s="99" t="s">
        <v>639</v>
      </c>
      <c r="V746" s="99" t="s">
        <v>207</v>
      </c>
      <c r="W746" s="99" t="s">
        <v>640</v>
      </c>
      <c r="X746" s="99" t="s">
        <v>207</v>
      </c>
      <c r="Y746" s="99">
        <v>191</v>
      </c>
      <c r="Z746" s="99" t="s">
        <v>207</v>
      </c>
      <c r="AA746" s="631" t="s">
        <v>578</v>
      </c>
      <c r="AB746" s="99" t="s">
        <v>207</v>
      </c>
      <c r="AC746" s="9">
        <v>342</v>
      </c>
      <c r="AD746" s="9" t="s">
        <v>207</v>
      </c>
      <c r="AE746" s="9">
        <v>135</v>
      </c>
      <c r="AF746" s="9" t="s">
        <v>315</v>
      </c>
      <c r="AG746" s="14" t="s">
        <v>359</v>
      </c>
      <c r="AH746" s="14" t="s">
        <v>207</v>
      </c>
      <c r="AI746" s="14" t="s">
        <v>360</v>
      </c>
      <c r="AJ746" s="14" t="s">
        <v>207</v>
      </c>
      <c r="AK746" s="9">
        <v>5</v>
      </c>
      <c r="AL746" s="14" t="s">
        <v>207</v>
      </c>
      <c r="AM746" s="9">
        <v>5</v>
      </c>
      <c r="AN746" s="14" t="s">
        <v>207</v>
      </c>
      <c r="AO746" s="9">
        <v>5</v>
      </c>
      <c r="AP746" s="14" t="s">
        <v>207</v>
      </c>
      <c r="AQ746" s="9">
        <v>5</v>
      </c>
      <c r="AR746" s="14" t="s">
        <v>207</v>
      </c>
      <c r="AS746" s="9" t="s">
        <v>0</v>
      </c>
      <c r="AT746" s="9" t="s">
        <v>318</v>
      </c>
      <c r="AU746" s="9" t="s">
        <v>376</v>
      </c>
      <c r="AV746" s="9" t="s">
        <v>320</v>
      </c>
      <c r="AW746" s="9" t="s">
        <v>1162</v>
      </c>
      <c r="AX746" s="9">
        <v>9010600000</v>
      </c>
      <c r="AY746" s="99">
        <v>349</v>
      </c>
      <c r="AZ746" s="12" t="s">
        <v>207</v>
      </c>
      <c r="BA746" s="99">
        <v>16</v>
      </c>
      <c r="BB746" s="12" t="s">
        <v>207</v>
      </c>
      <c r="BC746" s="99">
        <v>16</v>
      </c>
      <c r="BD746" s="12" t="s">
        <v>207</v>
      </c>
      <c r="BE746" s="99">
        <v>38</v>
      </c>
      <c r="BF746" s="12" t="s">
        <v>321</v>
      </c>
      <c r="BG746" s="654">
        <v>37.567999999999998</v>
      </c>
      <c r="BH746" s="12" t="s">
        <v>321</v>
      </c>
      <c r="BI746" s="99">
        <v>33</v>
      </c>
      <c r="BJ746" s="12" t="s">
        <v>321</v>
      </c>
      <c r="BK746" s="754">
        <v>0</v>
      </c>
      <c r="BL746" s="12" t="s">
        <v>321</v>
      </c>
      <c r="BM746" s="754">
        <v>9.9000000000000005E-2</v>
      </c>
      <c r="BN746" s="12" t="s">
        <v>321</v>
      </c>
      <c r="BO746" s="754">
        <v>4.4690000000000003</v>
      </c>
      <c r="BP746" s="12" t="s">
        <v>321</v>
      </c>
      <c r="BQ746" s="754">
        <v>0</v>
      </c>
      <c r="BR746" s="12" t="s">
        <v>321</v>
      </c>
      <c r="BS746" s="654">
        <v>0</v>
      </c>
      <c r="BT746" s="12" t="s">
        <v>321</v>
      </c>
      <c r="BU746" s="654">
        <v>4.5679999999999996</v>
      </c>
      <c r="BV746" s="12" t="s">
        <v>321</v>
      </c>
      <c r="BW746" s="9">
        <v>0.09</v>
      </c>
      <c r="BX746" s="9" t="s">
        <v>322</v>
      </c>
      <c r="BY746" s="755">
        <v>137.4</v>
      </c>
      <c r="BZ746" s="9" t="s">
        <v>315</v>
      </c>
      <c r="CA746" s="755">
        <v>6.3</v>
      </c>
      <c r="CB746" s="9" t="s">
        <v>315</v>
      </c>
      <c r="CC746" s="755">
        <v>6.3</v>
      </c>
      <c r="CD746" s="9" t="s">
        <v>315</v>
      </c>
      <c r="CE746" s="755">
        <v>86</v>
      </c>
      <c r="CF746" s="9" t="s">
        <v>323</v>
      </c>
      <c r="CG746" s="755">
        <v>72.8</v>
      </c>
      <c r="CH746" s="9" t="s">
        <v>323</v>
      </c>
      <c r="CI746" s="9"/>
      <c r="CJ746" s="9"/>
      <c r="CK746" s="9"/>
    </row>
    <row r="747" spans="1:89" s="98" customFormat="1" x14ac:dyDescent="0.25">
      <c r="A747" s="99">
        <v>10141822</v>
      </c>
      <c r="B747" s="99"/>
      <c r="C747" s="772">
        <v>820</v>
      </c>
      <c r="D747" s="807">
        <v>0.05</v>
      </c>
      <c r="E747" s="772">
        <f t="shared" si="36"/>
        <v>861</v>
      </c>
      <c r="F747" s="778">
        <v>1.1000000000000001</v>
      </c>
      <c r="G747" s="774">
        <f t="shared" si="37"/>
        <v>947</v>
      </c>
      <c r="H747" s="776"/>
      <c r="I747" s="758"/>
      <c r="J747" s="776"/>
      <c r="K747" s="786"/>
      <c r="L747" s="9" t="s">
        <v>308</v>
      </c>
      <c r="M747" s="9" t="s">
        <v>1163</v>
      </c>
      <c r="N747" s="9" t="s">
        <v>397</v>
      </c>
      <c r="O747" s="9" t="s">
        <v>310</v>
      </c>
      <c r="P747" s="9" t="s">
        <v>624</v>
      </c>
      <c r="Q747" s="9" t="s">
        <v>1155</v>
      </c>
      <c r="R747" s="9" t="s">
        <v>1157</v>
      </c>
      <c r="S747" s="9" t="s">
        <v>348</v>
      </c>
      <c r="T747" s="98" t="s">
        <v>204</v>
      </c>
      <c r="U747" s="99" t="s">
        <v>631</v>
      </c>
      <c r="V747" s="99" t="s">
        <v>207</v>
      </c>
      <c r="W747" s="99" t="s">
        <v>632</v>
      </c>
      <c r="X747" s="99" t="s">
        <v>207</v>
      </c>
      <c r="Y747" s="99">
        <v>129</v>
      </c>
      <c r="Z747" s="99" t="s">
        <v>207</v>
      </c>
      <c r="AA747" s="631" t="s">
        <v>202</v>
      </c>
      <c r="AB747" s="99" t="s">
        <v>207</v>
      </c>
      <c r="AC747" s="9">
        <v>224</v>
      </c>
      <c r="AD747" s="9" t="s">
        <v>207</v>
      </c>
      <c r="AE747" s="9">
        <v>88</v>
      </c>
      <c r="AF747" s="9" t="s">
        <v>315</v>
      </c>
      <c r="AG747" s="14" t="s">
        <v>349</v>
      </c>
      <c r="AH747" s="14" t="s">
        <v>207</v>
      </c>
      <c r="AI747" s="14" t="s">
        <v>350</v>
      </c>
      <c r="AJ747" s="14" t="s">
        <v>207</v>
      </c>
      <c r="AK747" s="9">
        <v>5</v>
      </c>
      <c r="AL747" s="14" t="s">
        <v>207</v>
      </c>
      <c r="AM747" s="9">
        <v>5</v>
      </c>
      <c r="AN747" s="14" t="s">
        <v>207</v>
      </c>
      <c r="AO747" s="9">
        <v>5</v>
      </c>
      <c r="AP747" s="14" t="s">
        <v>207</v>
      </c>
      <c r="AQ747" s="9">
        <v>5</v>
      </c>
      <c r="AR747" s="14" t="s">
        <v>207</v>
      </c>
      <c r="AS747" s="9" t="s">
        <v>0</v>
      </c>
      <c r="AT747" s="9" t="s">
        <v>318</v>
      </c>
      <c r="AU747" s="9" t="s">
        <v>376</v>
      </c>
      <c r="AV747" s="9" t="s">
        <v>320</v>
      </c>
      <c r="AW747" s="9" t="s">
        <v>1164</v>
      </c>
      <c r="AX747" s="9">
        <v>9010600000</v>
      </c>
      <c r="AY747" s="99">
        <v>249</v>
      </c>
      <c r="AZ747" s="12" t="s">
        <v>207</v>
      </c>
      <c r="BA747" s="99">
        <v>16</v>
      </c>
      <c r="BB747" s="12" t="s">
        <v>207</v>
      </c>
      <c r="BC747" s="99">
        <v>16</v>
      </c>
      <c r="BD747" s="12" t="s">
        <v>207</v>
      </c>
      <c r="BE747" s="99">
        <v>19</v>
      </c>
      <c r="BF747" s="12" t="s">
        <v>321</v>
      </c>
      <c r="BG747" s="654">
        <v>18.113</v>
      </c>
      <c r="BH747" s="12" t="s">
        <v>321</v>
      </c>
      <c r="BI747" s="99">
        <v>15</v>
      </c>
      <c r="BJ747" s="12" t="s">
        <v>321</v>
      </c>
      <c r="BK747" s="754">
        <v>0</v>
      </c>
      <c r="BL747" s="12" t="s">
        <v>321</v>
      </c>
      <c r="BM747" s="754">
        <v>8.1000000000000003E-2</v>
      </c>
      <c r="BN747" s="12" t="s">
        <v>321</v>
      </c>
      <c r="BO747" s="754">
        <v>3.032</v>
      </c>
      <c r="BP747" s="12" t="s">
        <v>321</v>
      </c>
      <c r="BQ747" s="754">
        <v>0</v>
      </c>
      <c r="BR747" s="12" t="s">
        <v>321</v>
      </c>
      <c r="BS747" s="654">
        <v>0</v>
      </c>
      <c r="BT747" s="12" t="s">
        <v>321</v>
      </c>
      <c r="BU747" s="654">
        <v>3.113</v>
      </c>
      <c r="BV747" s="12" t="s">
        <v>321</v>
      </c>
      <c r="BW747" s="9">
        <v>0.06</v>
      </c>
      <c r="BX747" s="9" t="s">
        <v>322</v>
      </c>
      <c r="BY747" s="755">
        <v>98</v>
      </c>
      <c r="BZ747" s="9" t="s">
        <v>315</v>
      </c>
      <c r="CA747" s="755">
        <v>6.3</v>
      </c>
      <c r="CB747" s="9" t="s">
        <v>315</v>
      </c>
      <c r="CC747" s="755">
        <v>6.3</v>
      </c>
      <c r="CD747" s="9" t="s">
        <v>315</v>
      </c>
      <c r="CE747" s="755">
        <v>39.700000000000003</v>
      </c>
      <c r="CF747" s="9" t="s">
        <v>323</v>
      </c>
      <c r="CG747" s="755">
        <v>33.1</v>
      </c>
      <c r="CH747" s="9" t="s">
        <v>323</v>
      </c>
      <c r="CI747" s="9"/>
      <c r="CJ747" s="9"/>
      <c r="CK747" s="9"/>
    </row>
    <row r="748" spans="1:89" s="98" customFormat="1" x14ac:dyDescent="0.25">
      <c r="A748" s="99">
        <v>10142476</v>
      </c>
      <c r="B748" s="99"/>
      <c r="C748" s="772">
        <v>876</v>
      </c>
      <c r="D748" s="807">
        <v>0.05</v>
      </c>
      <c r="E748" s="772">
        <f t="shared" si="36"/>
        <v>920</v>
      </c>
      <c r="F748" s="778">
        <v>1.1000000000000001</v>
      </c>
      <c r="G748" s="774">
        <f t="shared" si="37"/>
        <v>1012</v>
      </c>
      <c r="H748" s="776"/>
      <c r="I748" s="758"/>
      <c r="J748" s="776"/>
      <c r="K748" s="786"/>
      <c r="L748" s="9" t="s">
        <v>308</v>
      </c>
      <c r="M748" s="9" t="s">
        <v>1165</v>
      </c>
      <c r="N748" s="9" t="s">
        <v>397</v>
      </c>
      <c r="O748" s="9" t="s">
        <v>310</v>
      </c>
      <c r="P748" s="9" t="s">
        <v>624</v>
      </c>
      <c r="Q748" s="9" t="s">
        <v>1155</v>
      </c>
      <c r="R748" s="9" t="s">
        <v>1157</v>
      </c>
      <c r="S748" s="9" t="s">
        <v>348</v>
      </c>
      <c r="T748" s="98" t="s">
        <v>204</v>
      </c>
      <c r="U748" s="99" t="s">
        <v>633</v>
      </c>
      <c r="V748" s="99" t="s">
        <v>207</v>
      </c>
      <c r="W748" s="99" t="s">
        <v>634</v>
      </c>
      <c r="X748" s="99" t="s">
        <v>207</v>
      </c>
      <c r="Y748" s="99">
        <v>141</v>
      </c>
      <c r="Z748" s="99" t="s">
        <v>207</v>
      </c>
      <c r="AA748" s="631" t="s">
        <v>574</v>
      </c>
      <c r="AB748" s="99" t="s">
        <v>207</v>
      </c>
      <c r="AC748" s="9">
        <v>248</v>
      </c>
      <c r="AD748" s="9" t="s">
        <v>207</v>
      </c>
      <c r="AE748" s="9">
        <v>98</v>
      </c>
      <c r="AF748" s="9" t="s">
        <v>315</v>
      </c>
      <c r="AG748" s="14" t="s">
        <v>351</v>
      </c>
      <c r="AH748" s="14" t="s">
        <v>207</v>
      </c>
      <c r="AI748" s="14" t="s">
        <v>352</v>
      </c>
      <c r="AJ748" s="14" t="s">
        <v>207</v>
      </c>
      <c r="AK748" s="9">
        <v>5</v>
      </c>
      <c r="AL748" s="14" t="s">
        <v>207</v>
      </c>
      <c r="AM748" s="9">
        <v>5</v>
      </c>
      <c r="AN748" s="14" t="s">
        <v>207</v>
      </c>
      <c r="AO748" s="9">
        <v>5</v>
      </c>
      <c r="AP748" s="14" t="s">
        <v>207</v>
      </c>
      <c r="AQ748" s="9">
        <v>5</v>
      </c>
      <c r="AR748" s="14" t="s">
        <v>207</v>
      </c>
      <c r="AS748" s="9" t="s">
        <v>0</v>
      </c>
      <c r="AT748" s="9" t="s">
        <v>318</v>
      </c>
      <c r="AU748" s="9" t="s">
        <v>376</v>
      </c>
      <c r="AV748" s="9" t="s">
        <v>320</v>
      </c>
      <c r="AW748" s="9" t="s">
        <v>1166</v>
      </c>
      <c r="AX748" s="9">
        <v>9010600000</v>
      </c>
      <c r="AY748" s="99">
        <v>269</v>
      </c>
      <c r="AZ748" s="12" t="s">
        <v>207</v>
      </c>
      <c r="BA748" s="99">
        <v>16</v>
      </c>
      <c r="BB748" s="12" t="s">
        <v>207</v>
      </c>
      <c r="BC748" s="99">
        <v>16</v>
      </c>
      <c r="BD748" s="12" t="s">
        <v>207</v>
      </c>
      <c r="BE748" s="99">
        <v>21</v>
      </c>
      <c r="BF748" s="12" t="s">
        <v>321</v>
      </c>
      <c r="BG748" s="654">
        <v>20.489000000000001</v>
      </c>
      <c r="BH748" s="12" t="s">
        <v>321</v>
      </c>
      <c r="BI748" s="99">
        <v>16</v>
      </c>
      <c r="BJ748" s="12" t="s">
        <v>321</v>
      </c>
      <c r="BK748" s="754">
        <v>0</v>
      </c>
      <c r="BL748" s="12" t="s">
        <v>321</v>
      </c>
      <c r="BM748" s="754">
        <v>0.09</v>
      </c>
      <c r="BN748" s="12" t="s">
        <v>321</v>
      </c>
      <c r="BO748" s="754">
        <v>4.4000000000000004</v>
      </c>
      <c r="BP748" s="12" t="s">
        <v>321</v>
      </c>
      <c r="BQ748" s="754">
        <v>0</v>
      </c>
      <c r="BR748" s="12" t="s">
        <v>321</v>
      </c>
      <c r="BS748" s="654">
        <v>0</v>
      </c>
      <c r="BT748" s="12" t="s">
        <v>321</v>
      </c>
      <c r="BU748" s="654">
        <v>4.4889999999999999</v>
      </c>
      <c r="BV748" s="12" t="s">
        <v>321</v>
      </c>
      <c r="BW748" s="9">
        <v>7.0000000000000007E-2</v>
      </c>
      <c r="BX748" s="9" t="s">
        <v>322</v>
      </c>
      <c r="BY748" s="755">
        <v>105.9</v>
      </c>
      <c r="BZ748" s="9" t="s">
        <v>315</v>
      </c>
      <c r="CA748" s="755">
        <v>6.3</v>
      </c>
      <c r="CB748" s="9" t="s">
        <v>315</v>
      </c>
      <c r="CC748" s="755">
        <v>6.3</v>
      </c>
      <c r="CD748" s="9" t="s">
        <v>315</v>
      </c>
      <c r="CE748" s="755">
        <v>41.9</v>
      </c>
      <c r="CF748" s="9" t="s">
        <v>323</v>
      </c>
      <c r="CG748" s="755">
        <v>35.299999999999997</v>
      </c>
      <c r="CH748" s="9" t="s">
        <v>323</v>
      </c>
      <c r="CI748" s="9"/>
      <c r="CJ748" s="9"/>
      <c r="CK748" s="9"/>
    </row>
    <row r="749" spans="1:89" s="98" customFormat="1" x14ac:dyDescent="0.25">
      <c r="A749" s="99">
        <v>10141847</v>
      </c>
      <c r="B749" s="99"/>
      <c r="C749" s="772">
        <v>930</v>
      </c>
      <c r="D749" s="807">
        <v>0.05</v>
      </c>
      <c r="E749" s="772">
        <f t="shared" si="36"/>
        <v>977</v>
      </c>
      <c r="F749" s="778">
        <v>1.1000000000000001</v>
      </c>
      <c r="G749" s="774">
        <f t="shared" si="37"/>
        <v>1075</v>
      </c>
      <c r="H749" s="776"/>
      <c r="I749" s="758"/>
      <c r="J749" s="776"/>
      <c r="K749" s="786"/>
      <c r="L749" s="9" t="s">
        <v>308</v>
      </c>
      <c r="M749" s="9" t="s">
        <v>1167</v>
      </c>
      <c r="N749" s="9" t="s">
        <v>397</v>
      </c>
      <c r="O749" s="9" t="s">
        <v>310</v>
      </c>
      <c r="P749" s="9" t="s">
        <v>624</v>
      </c>
      <c r="Q749" s="9" t="s">
        <v>1155</v>
      </c>
      <c r="R749" s="9" t="s">
        <v>1157</v>
      </c>
      <c r="S749" s="9" t="s">
        <v>348</v>
      </c>
      <c r="T749" s="98" t="s">
        <v>204</v>
      </c>
      <c r="U749" s="99" t="s">
        <v>635</v>
      </c>
      <c r="V749" s="99" t="s">
        <v>207</v>
      </c>
      <c r="W749" s="99" t="s">
        <v>636</v>
      </c>
      <c r="X749" s="99" t="s">
        <v>207</v>
      </c>
      <c r="Y749" s="99">
        <v>154</v>
      </c>
      <c r="Z749" s="99" t="s">
        <v>207</v>
      </c>
      <c r="AA749" s="631" t="s">
        <v>575</v>
      </c>
      <c r="AB749" s="99" t="s">
        <v>207</v>
      </c>
      <c r="AC749" s="9">
        <v>271</v>
      </c>
      <c r="AD749" s="9" t="s">
        <v>207</v>
      </c>
      <c r="AE749" s="9">
        <v>107</v>
      </c>
      <c r="AF749" s="9" t="s">
        <v>315</v>
      </c>
      <c r="AG749" s="14" t="s">
        <v>353</v>
      </c>
      <c r="AH749" s="14" t="s">
        <v>207</v>
      </c>
      <c r="AI749" s="14" t="s">
        <v>354</v>
      </c>
      <c r="AJ749" s="14" t="s">
        <v>207</v>
      </c>
      <c r="AK749" s="9">
        <v>5</v>
      </c>
      <c r="AL749" s="14" t="s">
        <v>207</v>
      </c>
      <c r="AM749" s="9">
        <v>5</v>
      </c>
      <c r="AN749" s="14" t="s">
        <v>207</v>
      </c>
      <c r="AO749" s="9">
        <v>5</v>
      </c>
      <c r="AP749" s="14" t="s">
        <v>207</v>
      </c>
      <c r="AQ749" s="9">
        <v>5</v>
      </c>
      <c r="AR749" s="14" t="s">
        <v>207</v>
      </c>
      <c r="AS749" s="9" t="s">
        <v>0</v>
      </c>
      <c r="AT749" s="9" t="s">
        <v>318</v>
      </c>
      <c r="AU749" s="9" t="s">
        <v>376</v>
      </c>
      <c r="AV749" s="9" t="s">
        <v>320</v>
      </c>
      <c r="AW749" s="9" t="s">
        <v>1168</v>
      </c>
      <c r="AX749" s="9">
        <v>9010600000</v>
      </c>
      <c r="AY749" s="99">
        <v>289</v>
      </c>
      <c r="AZ749" s="12" t="s">
        <v>207</v>
      </c>
      <c r="BA749" s="99">
        <v>16</v>
      </c>
      <c r="BB749" s="12" t="s">
        <v>207</v>
      </c>
      <c r="BC749" s="99">
        <v>16</v>
      </c>
      <c r="BD749" s="12" t="s">
        <v>207</v>
      </c>
      <c r="BE749" s="99">
        <v>24</v>
      </c>
      <c r="BF749" s="12" t="s">
        <v>321</v>
      </c>
      <c r="BG749" s="654">
        <v>23.097000000000001</v>
      </c>
      <c r="BH749" s="12" t="s">
        <v>321</v>
      </c>
      <c r="BI749" s="99">
        <v>18</v>
      </c>
      <c r="BJ749" s="12" t="s">
        <v>321</v>
      </c>
      <c r="BK749" s="754">
        <v>0</v>
      </c>
      <c r="BL749" s="12" t="s">
        <v>321</v>
      </c>
      <c r="BM749" s="754">
        <v>0.09</v>
      </c>
      <c r="BN749" s="12" t="s">
        <v>321</v>
      </c>
      <c r="BO749" s="754">
        <v>5.0069999999999997</v>
      </c>
      <c r="BP749" s="12" t="s">
        <v>321</v>
      </c>
      <c r="BQ749" s="754">
        <v>0</v>
      </c>
      <c r="BR749" s="12" t="s">
        <v>321</v>
      </c>
      <c r="BS749" s="654">
        <v>0</v>
      </c>
      <c r="BT749" s="12" t="s">
        <v>321</v>
      </c>
      <c r="BU749" s="654">
        <v>5.0970000000000004</v>
      </c>
      <c r="BV749" s="12" t="s">
        <v>321</v>
      </c>
      <c r="BW749" s="9">
        <v>7.0000000000000007E-2</v>
      </c>
      <c r="BX749" s="9" t="s">
        <v>322</v>
      </c>
      <c r="BY749" s="755">
        <v>113.8</v>
      </c>
      <c r="BZ749" s="9" t="s">
        <v>315</v>
      </c>
      <c r="CA749" s="755">
        <v>6.3</v>
      </c>
      <c r="CB749" s="9" t="s">
        <v>315</v>
      </c>
      <c r="CC749" s="755">
        <v>6.3</v>
      </c>
      <c r="CD749" s="9" t="s">
        <v>315</v>
      </c>
      <c r="CE749" s="755">
        <v>46.3</v>
      </c>
      <c r="CF749" s="9" t="s">
        <v>323</v>
      </c>
      <c r="CG749" s="755">
        <v>39.700000000000003</v>
      </c>
      <c r="CH749" s="9" t="s">
        <v>323</v>
      </c>
      <c r="CI749" s="9"/>
      <c r="CJ749" s="9"/>
      <c r="CK749" s="9"/>
    </row>
    <row r="750" spans="1:89" s="98" customFormat="1" x14ac:dyDescent="0.25">
      <c r="A750" s="99">
        <v>10142477</v>
      </c>
      <c r="B750" s="99"/>
      <c r="C750" s="772">
        <v>1093</v>
      </c>
      <c r="D750" s="807">
        <v>0.05</v>
      </c>
      <c r="E750" s="772">
        <f t="shared" si="36"/>
        <v>1148</v>
      </c>
      <c r="F750" s="778">
        <v>1.1000000000000001</v>
      </c>
      <c r="G750" s="774">
        <f t="shared" si="37"/>
        <v>1263</v>
      </c>
      <c r="H750" s="776"/>
      <c r="I750" s="758"/>
      <c r="J750" s="776"/>
      <c r="K750" s="786"/>
      <c r="L750" s="9" t="s">
        <v>308</v>
      </c>
      <c r="M750" s="9" t="s">
        <v>1169</v>
      </c>
      <c r="N750" s="9" t="s">
        <v>397</v>
      </c>
      <c r="O750" s="9" t="s">
        <v>310</v>
      </c>
      <c r="P750" s="9" t="s">
        <v>624</v>
      </c>
      <c r="Q750" s="9" t="s">
        <v>1155</v>
      </c>
      <c r="R750" s="9" t="s">
        <v>1157</v>
      </c>
      <c r="S750" s="9" t="s">
        <v>348</v>
      </c>
      <c r="T750" s="98" t="s">
        <v>204</v>
      </c>
      <c r="U750" s="99" t="s">
        <v>637</v>
      </c>
      <c r="V750" s="99" t="s">
        <v>207</v>
      </c>
      <c r="W750" s="99" t="s">
        <v>638</v>
      </c>
      <c r="X750" s="99" t="s">
        <v>207</v>
      </c>
      <c r="Y750" s="99">
        <v>179</v>
      </c>
      <c r="Z750" s="99" t="s">
        <v>207</v>
      </c>
      <c r="AA750" s="631" t="s">
        <v>577</v>
      </c>
      <c r="AB750" s="99" t="s">
        <v>207</v>
      </c>
      <c r="AC750" s="9">
        <v>319</v>
      </c>
      <c r="AD750" s="9" t="s">
        <v>207</v>
      </c>
      <c r="AE750" s="9">
        <v>126</v>
      </c>
      <c r="AF750" s="9" t="s">
        <v>315</v>
      </c>
      <c r="AG750" s="14" t="s">
        <v>357</v>
      </c>
      <c r="AH750" s="14" t="s">
        <v>207</v>
      </c>
      <c r="AI750" s="14" t="s">
        <v>358</v>
      </c>
      <c r="AJ750" s="14" t="s">
        <v>207</v>
      </c>
      <c r="AK750" s="9">
        <v>5</v>
      </c>
      <c r="AL750" s="14" t="s">
        <v>207</v>
      </c>
      <c r="AM750" s="9">
        <v>5</v>
      </c>
      <c r="AN750" s="14" t="s">
        <v>207</v>
      </c>
      <c r="AO750" s="9">
        <v>5</v>
      </c>
      <c r="AP750" s="14" t="s">
        <v>207</v>
      </c>
      <c r="AQ750" s="9">
        <v>5</v>
      </c>
      <c r="AR750" s="14" t="s">
        <v>207</v>
      </c>
      <c r="AS750" s="9" t="s">
        <v>0</v>
      </c>
      <c r="AT750" s="9" t="s">
        <v>318</v>
      </c>
      <c r="AU750" s="9" t="s">
        <v>376</v>
      </c>
      <c r="AV750" s="9" t="s">
        <v>320</v>
      </c>
      <c r="AW750" s="9" t="s">
        <v>1170</v>
      </c>
      <c r="AX750" s="9">
        <v>9010600000</v>
      </c>
      <c r="AY750" s="99">
        <v>329</v>
      </c>
      <c r="AZ750" s="12" t="s">
        <v>207</v>
      </c>
      <c r="BA750" s="99">
        <v>16</v>
      </c>
      <c r="BB750" s="12" t="s">
        <v>207</v>
      </c>
      <c r="BC750" s="99">
        <v>16</v>
      </c>
      <c r="BD750" s="12" t="s">
        <v>207</v>
      </c>
      <c r="BE750" s="99">
        <v>30</v>
      </c>
      <c r="BF750" s="12" t="s">
        <v>321</v>
      </c>
      <c r="BG750" s="654">
        <v>29.881</v>
      </c>
      <c r="BH750" s="12" t="s">
        <v>321</v>
      </c>
      <c r="BI750" s="99">
        <v>24</v>
      </c>
      <c r="BJ750" s="12" t="s">
        <v>321</v>
      </c>
      <c r="BK750" s="754">
        <v>0</v>
      </c>
      <c r="BL750" s="12" t="s">
        <v>321</v>
      </c>
      <c r="BM750" s="754">
        <v>9.9000000000000005E-2</v>
      </c>
      <c r="BN750" s="12" t="s">
        <v>321</v>
      </c>
      <c r="BO750" s="754">
        <v>5.782</v>
      </c>
      <c r="BP750" s="12" t="s">
        <v>321</v>
      </c>
      <c r="BQ750" s="754">
        <v>0</v>
      </c>
      <c r="BR750" s="12" t="s">
        <v>321</v>
      </c>
      <c r="BS750" s="654">
        <v>0</v>
      </c>
      <c r="BT750" s="12" t="s">
        <v>321</v>
      </c>
      <c r="BU750" s="654">
        <v>5.8810000000000002</v>
      </c>
      <c r="BV750" s="12" t="s">
        <v>321</v>
      </c>
      <c r="BW750" s="9">
        <v>0.08</v>
      </c>
      <c r="BX750" s="9" t="s">
        <v>322</v>
      </c>
      <c r="BY750" s="755">
        <v>129.5</v>
      </c>
      <c r="BZ750" s="9" t="s">
        <v>315</v>
      </c>
      <c r="CA750" s="755">
        <v>6.3</v>
      </c>
      <c r="CB750" s="9" t="s">
        <v>315</v>
      </c>
      <c r="CC750" s="755">
        <v>6.3</v>
      </c>
      <c r="CD750" s="9" t="s">
        <v>315</v>
      </c>
      <c r="CE750" s="755">
        <v>61.7</v>
      </c>
      <c r="CF750" s="9" t="s">
        <v>323</v>
      </c>
      <c r="CG750" s="755">
        <v>52.9</v>
      </c>
      <c r="CH750" s="9" t="s">
        <v>323</v>
      </c>
      <c r="CI750" s="9"/>
      <c r="CJ750" s="9"/>
      <c r="CK750" s="9"/>
    </row>
    <row r="751" spans="1:89" s="98" customFormat="1" x14ac:dyDescent="0.25">
      <c r="A751" s="99">
        <v>10142478</v>
      </c>
      <c r="B751" s="99"/>
      <c r="C751" s="772">
        <v>1226</v>
      </c>
      <c r="D751" s="807">
        <v>0.05</v>
      </c>
      <c r="E751" s="772">
        <f t="shared" si="36"/>
        <v>1287</v>
      </c>
      <c r="F751" s="778">
        <v>1.1000000000000001</v>
      </c>
      <c r="G751" s="774">
        <f t="shared" si="37"/>
        <v>1416</v>
      </c>
      <c r="H751" s="776"/>
      <c r="I751" s="758"/>
      <c r="J751" s="776"/>
      <c r="K751" s="786"/>
      <c r="L751" s="9" t="s">
        <v>308</v>
      </c>
      <c r="M751" s="9" t="s">
        <v>1171</v>
      </c>
      <c r="N751" s="9" t="s">
        <v>397</v>
      </c>
      <c r="O751" s="9" t="s">
        <v>310</v>
      </c>
      <c r="P751" s="9" t="s">
        <v>624</v>
      </c>
      <c r="Q751" s="9" t="s">
        <v>1155</v>
      </c>
      <c r="R751" s="9" t="s">
        <v>1157</v>
      </c>
      <c r="S751" s="9" t="s">
        <v>348</v>
      </c>
      <c r="T751" s="98" t="s">
        <v>204</v>
      </c>
      <c r="U751" s="99" t="s">
        <v>639</v>
      </c>
      <c r="V751" s="99" t="s">
        <v>207</v>
      </c>
      <c r="W751" s="99" t="s">
        <v>640</v>
      </c>
      <c r="X751" s="99" t="s">
        <v>207</v>
      </c>
      <c r="Y751" s="99">
        <v>191</v>
      </c>
      <c r="Z751" s="99" t="s">
        <v>207</v>
      </c>
      <c r="AA751" s="631" t="s">
        <v>578</v>
      </c>
      <c r="AB751" s="99" t="s">
        <v>207</v>
      </c>
      <c r="AC751" s="9">
        <v>342</v>
      </c>
      <c r="AD751" s="9" t="s">
        <v>207</v>
      </c>
      <c r="AE751" s="9">
        <v>135</v>
      </c>
      <c r="AF751" s="9" t="s">
        <v>315</v>
      </c>
      <c r="AG751" s="14" t="s">
        <v>359</v>
      </c>
      <c r="AH751" s="14" t="s">
        <v>207</v>
      </c>
      <c r="AI751" s="14" t="s">
        <v>360</v>
      </c>
      <c r="AJ751" s="14" t="s">
        <v>207</v>
      </c>
      <c r="AK751" s="9">
        <v>5</v>
      </c>
      <c r="AL751" s="14" t="s">
        <v>207</v>
      </c>
      <c r="AM751" s="9">
        <v>5</v>
      </c>
      <c r="AN751" s="14" t="s">
        <v>207</v>
      </c>
      <c r="AO751" s="9">
        <v>5</v>
      </c>
      <c r="AP751" s="14" t="s">
        <v>207</v>
      </c>
      <c r="AQ751" s="9">
        <v>5</v>
      </c>
      <c r="AR751" s="14" t="s">
        <v>207</v>
      </c>
      <c r="AS751" s="9" t="s">
        <v>0</v>
      </c>
      <c r="AT751" s="9" t="s">
        <v>318</v>
      </c>
      <c r="AU751" s="9" t="s">
        <v>376</v>
      </c>
      <c r="AV751" s="9" t="s">
        <v>320</v>
      </c>
      <c r="AW751" s="9" t="s">
        <v>1172</v>
      </c>
      <c r="AX751" s="9">
        <v>9010600000</v>
      </c>
      <c r="AY751" s="99">
        <v>349</v>
      </c>
      <c r="AZ751" s="12" t="s">
        <v>207</v>
      </c>
      <c r="BA751" s="99">
        <v>16</v>
      </c>
      <c r="BB751" s="12" t="s">
        <v>207</v>
      </c>
      <c r="BC751" s="99">
        <v>16</v>
      </c>
      <c r="BD751" s="12" t="s">
        <v>207</v>
      </c>
      <c r="BE751" s="99">
        <v>38</v>
      </c>
      <c r="BF751" s="12" t="s">
        <v>321</v>
      </c>
      <c r="BG751" s="654">
        <v>37.567999999999998</v>
      </c>
      <c r="BH751" s="12" t="s">
        <v>321</v>
      </c>
      <c r="BI751" s="99">
        <v>33</v>
      </c>
      <c r="BJ751" s="12" t="s">
        <v>321</v>
      </c>
      <c r="BK751" s="754">
        <v>0</v>
      </c>
      <c r="BL751" s="12" t="s">
        <v>321</v>
      </c>
      <c r="BM751" s="754">
        <v>9.9000000000000005E-2</v>
      </c>
      <c r="BN751" s="12" t="s">
        <v>321</v>
      </c>
      <c r="BO751" s="754">
        <v>4.4690000000000003</v>
      </c>
      <c r="BP751" s="12" t="s">
        <v>321</v>
      </c>
      <c r="BQ751" s="754">
        <v>0</v>
      </c>
      <c r="BR751" s="12" t="s">
        <v>321</v>
      </c>
      <c r="BS751" s="654">
        <v>0</v>
      </c>
      <c r="BT751" s="12" t="s">
        <v>321</v>
      </c>
      <c r="BU751" s="654">
        <v>4.5679999999999996</v>
      </c>
      <c r="BV751" s="12" t="s">
        <v>321</v>
      </c>
      <c r="BW751" s="9">
        <v>0.09</v>
      </c>
      <c r="BX751" s="9" t="s">
        <v>322</v>
      </c>
      <c r="BY751" s="755">
        <v>137.4</v>
      </c>
      <c r="BZ751" s="9" t="s">
        <v>315</v>
      </c>
      <c r="CA751" s="755">
        <v>6.3</v>
      </c>
      <c r="CB751" s="9" t="s">
        <v>315</v>
      </c>
      <c r="CC751" s="755">
        <v>6.3</v>
      </c>
      <c r="CD751" s="9" t="s">
        <v>315</v>
      </c>
      <c r="CE751" s="755">
        <v>86</v>
      </c>
      <c r="CF751" s="9" t="s">
        <v>323</v>
      </c>
      <c r="CG751" s="755">
        <v>72.8</v>
      </c>
      <c r="CH751" s="9" t="s">
        <v>323</v>
      </c>
      <c r="CI751" s="9"/>
      <c r="CJ751" s="9"/>
      <c r="CK751" s="9"/>
    </row>
    <row r="752" spans="1:89" s="98" customFormat="1" x14ac:dyDescent="0.25">
      <c r="A752" s="99">
        <v>10102473</v>
      </c>
      <c r="B752" s="99"/>
      <c r="C752" s="772">
        <v>949</v>
      </c>
      <c r="D752" s="807">
        <v>0.05</v>
      </c>
      <c r="E752" s="772">
        <f t="shared" si="36"/>
        <v>996</v>
      </c>
      <c r="F752" s="778">
        <v>1.1000000000000001</v>
      </c>
      <c r="G752" s="774">
        <f t="shared" si="37"/>
        <v>1096</v>
      </c>
      <c r="H752" s="776"/>
      <c r="I752" s="758"/>
      <c r="J752" s="776"/>
      <c r="K752" s="786"/>
      <c r="L752" s="9" t="s">
        <v>308</v>
      </c>
      <c r="M752" s="9" t="s">
        <v>3778</v>
      </c>
      <c r="N752" s="9" t="s">
        <v>309</v>
      </c>
      <c r="O752" s="9" t="s">
        <v>310</v>
      </c>
      <c r="P752" s="9" t="s">
        <v>624</v>
      </c>
      <c r="Q752" s="9" t="s">
        <v>1155</v>
      </c>
      <c r="R752" s="9" t="s">
        <v>1157</v>
      </c>
      <c r="S752" s="9" t="s">
        <v>348</v>
      </c>
      <c r="T752" s="98" t="s">
        <v>204</v>
      </c>
      <c r="U752" s="99" t="s">
        <v>631</v>
      </c>
      <c r="V752" s="99" t="s">
        <v>207</v>
      </c>
      <c r="W752" s="99" t="s">
        <v>632</v>
      </c>
      <c r="X752" s="99" t="s">
        <v>207</v>
      </c>
      <c r="Y752" s="99">
        <v>129</v>
      </c>
      <c r="Z752" s="99" t="s">
        <v>207</v>
      </c>
      <c r="AA752" s="631" t="s">
        <v>202</v>
      </c>
      <c r="AB752" s="99" t="s">
        <v>207</v>
      </c>
      <c r="AC752" s="9">
        <v>224</v>
      </c>
      <c r="AD752" s="9" t="s">
        <v>207</v>
      </c>
      <c r="AE752" s="9">
        <v>88</v>
      </c>
      <c r="AF752" s="9" t="s">
        <v>315</v>
      </c>
      <c r="AG752" s="14" t="s">
        <v>349</v>
      </c>
      <c r="AH752" s="14" t="s">
        <v>207</v>
      </c>
      <c r="AI752" s="14" t="s">
        <v>350</v>
      </c>
      <c r="AJ752" s="14" t="s">
        <v>207</v>
      </c>
      <c r="AK752" s="9">
        <v>5</v>
      </c>
      <c r="AL752" s="14" t="s">
        <v>207</v>
      </c>
      <c r="AM752" s="9">
        <v>5</v>
      </c>
      <c r="AN752" s="14" t="s">
        <v>207</v>
      </c>
      <c r="AO752" s="9">
        <v>5</v>
      </c>
      <c r="AP752" s="14" t="s">
        <v>207</v>
      </c>
      <c r="AQ752" s="9">
        <v>5</v>
      </c>
      <c r="AR752" s="14" t="s">
        <v>207</v>
      </c>
      <c r="AS752" s="9" t="s">
        <v>0</v>
      </c>
      <c r="AT752" s="9" t="s">
        <v>318</v>
      </c>
      <c r="AU752" s="9" t="s">
        <v>376</v>
      </c>
      <c r="AV752" s="9" t="s">
        <v>320</v>
      </c>
      <c r="AW752" s="9" t="s">
        <v>1173</v>
      </c>
      <c r="AX752" s="9">
        <v>9010600000</v>
      </c>
      <c r="AY752" s="99">
        <v>249</v>
      </c>
      <c r="AZ752" s="12" t="s">
        <v>207</v>
      </c>
      <c r="BA752" s="99">
        <v>16</v>
      </c>
      <c r="BB752" s="12" t="s">
        <v>207</v>
      </c>
      <c r="BC752" s="99">
        <v>16</v>
      </c>
      <c r="BD752" s="12" t="s">
        <v>207</v>
      </c>
      <c r="BE752" s="99">
        <v>18</v>
      </c>
      <c r="BF752" s="12" t="s">
        <v>321</v>
      </c>
      <c r="BG752" s="654">
        <v>17.113</v>
      </c>
      <c r="BH752" s="12" t="s">
        <v>321</v>
      </c>
      <c r="BI752" s="99">
        <v>14</v>
      </c>
      <c r="BJ752" s="12" t="s">
        <v>321</v>
      </c>
      <c r="BK752" s="754">
        <v>0</v>
      </c>
      <c r="BL752" s="12" t="s">
        <v>321</v>
      </c>
      <c r="BM752" s="754">
        <v>8.1000000000000003E-2</v>
      </c>
      <c r="BN752" s="12" t="s">
        <v>321</v>
      </c>
      <c r="BO752" s="754">
        <v>3.032</v>
      </c>
      <c r="BP752" s="12" t="s">
        <v>321</v>
      </c>
      <c r="BQ752" s="754">
        <v>0</v>
      </c>
      <c r="BR752" s="12" t="s">
        <v>321</v>
      </c>
      <c r="BS752" s="654">
        <v>0</v>
      </c>
      <c r="BT752" s="12" t="s">
        <v>321</v>
      </c>
      <c r="BU752" s="654">
        <v>3.113</v>
      </c>
      <c r="BV752" s="12" t="s">
        <v>321</v>
      </c>
      <c r="BW752" s="9">
        <v>0.06</v>
      </c>
      <c r="BX752" s="9" t="s">
        <v>322</v>
      </c>
      <c r="BY752" s="755">
        <v>98</v>
      </c>
      <c r="BZ752" s="9" t="s">
        <v>315</v>
      </c>
      <c r="CA752" s="755">
        <v>6.3</v>
      </c>
      <c r="CB752" s="9" t="s">
        <v>315</v>
      </c>
      <c r="CC752" s="755">
        <v>6.3</v>
      </c>
      <c r="CD752" s="9" t="s">
        <v>315</v>
      </c>
      <c r="CE752" s="755">
        <v>37.5</v>
      </c>
      <c r="CF752" s="9" t="s">
        <v>323</v>
      </c>
      <c r="CG752" s="755">
        <v>30.9</v>
      </c>
      <c r="CH752" s="9" t="s">
        <v>323</v>
      </c>
      <c r="CI752" s="9"/>
      <c r="CJ752" s="9"/>
      <c r="CK752" s="9"/>
    </row>
    <row r="753" spans="1:89" s="98" customFormat="1" x14ac:dyDescent="0.25">
      <c r="A753" s="99">
        <v>10102474</v>
      </c>
      <c r="B753" s="99"/>
      <c r="C753" s="772">
        <v>1008</v>
      </c>
      <c r="D753" s="807">
        <v>0.05</v>
      </c>
      <c r="E753" s="772">
        <f t="shared" ref="E753:E806" si="38">ROUND(C753*(1+D753),0)</f>
        <v>1058</v>
      </c>
      <c r="F753" s="778">
        <v>1.1000000000000001</v>
      </c>
      <c r="G753" s="774">
        <f t="shared" ref="G753:G806" si="39">ROUND(E753*F753,0)</f>
        <v>1164</v>
      </c>
      <c r="H753" s="776"/>
      <c r="I753" s="758"/>
      <c r="J753" s="776"/>
      <c r="K753" s="786"/>
      <c r="L753" s="9" t="s">
        <v>308</v>
      </c>
      <c r="M753" s="9" t="s">
        <v>3779</v>
      </c>
      <c r="N753" s="9" t="s">
        <v>309</v>
      </c>
      <c r="O753" s="9" t="s">
        <v>310</v>
      </c>
      <c r="P753" s="9" t="s">
        <v>624</v>
      </c>
      <c r="Q753" s="9" t="s">
        <v>1155</v>
      </c>
      <c r="R753" s="9" t="s">
        <v>1157</v>
      </c>
      <c r="S753" s="9" t="s">
        <v>348</v>
      </c>
      <c r="T753" s="98" t="s">
        <v>204</v>
      </c>
      <c r="U753" s="99" t="s">
        <v>633</v>
      </c>
      <c r="V753" s="99" t="s">
        <v>207</v>
      </c>
      <c r="W753" s="99" t="s">
        <v>634</v>
      </c>
      <c r="X753" s="99" t="s">
        <v>207</v>
      </c>
      <c r="Y753" s="99">
        <v>141</v>
      </c>
      <c r="Z753" s="99" t="s">
        <v>207</v>
      </c>
      <c r="AA753" s="631" t="s">
        <v>574</v>
      </c>
      <c r="AB753" s="99" t="s">
        <v>207</v>
      </c>
      <c r="AC753" s="9">
        <v>248</v>
      </c>
      <c r="AD753" s="9" t="s">
        <v>207</v>
      </c>
      <c r="AE753" s="9">
        <v>98</v>
      </c>
      <c r="AF753" s="9" t="s">
        <v>315</v>
      </c>
      <c r="AG753" s="14" t="s">
        <v>351</v>
      </c>
      <c r="AH753" s="14" t="s">
        <v>207</v>
      </c>
      <c r="AI753" s="14" t="s">
        <v>352</v>
      </c>
      <c r="AJ753" s="14" t="s">
        <v>207</v>
      </c>
      <c r="AK753" s="9">
        <v>5</v>
      </c>
      <c r="AL753" s="14" t="s">
        <v>207</v>
      </c>
      <c r="AM753" s="9">
        <v>5</v>
      </c>
      <c r="AN753" s="14" t="s">
        <v>207</v>
      </c>
      <c r="AO753" s="9">
        <v>5</v>
      </c>
      <c r="AP753" s="14" t="s">
        <v>207</v>
      </c>
      <c r="AQ753" s="9">
        <v>5</v>
      </c>
      <c r="AR753" s="14" t="s">
        <v>207</v>
      </c>
      <c r="AS753" s="9" t="s">
        <v>0</v>
      </c>
      <c r="AT753" s="9" t="s">
        <v>318</v>
      </c>
      <c r="AU753" s="9" t="s">
        <v>376</v>
      </c>
      <c r="AV753" s="9" t="s">
        <v>320</v>
      </c>
      <c r="AW753" s="9" t="s">
        <v>1174</v>
      </c>
      <c r="AX753" s="9">
        <v>9010600000</v>
      </c>
      <c r="AY753" s="99">
        <v>269</v>
      </c>
      <c r="AZ753" s="12" t="s">
        <v>207</v>
      </c>
      <c r="BA753" s="99">
        <v>16</v>
      </c>
      <c r="BB753" s="12" t="s">
        <v>207</v>
      </c>
      <c r="BC753" s="99">
        <v>16</v>
      </c>
      <c r="BD753" s="12" t="s">
        <v>207</v>
      </c>
      <c r="BE753" s="99">
        <v>21</v>
      </c>
      <c r="BF753" s="12" t="s">
        <v>321</v>
      </c>
      <c r="BG753" s="654">
        <v>20.489000000000001</v>
      </c>
      <c r="BH753" s="12" t="s">
        <v>321</v>
      </c>
      <c r="BI753" s="99">
        <v>16</v>
      </c>
      <c r="BJ753" s="12" t="s">
        <v>321</v>
      </c>
      <c r="BK753" s="754">
        <v>0</v>
      </c>
      <c r="BL753" s="12" t="s">
        <v>321</v>
      </c>
      <c r="BM753" s="754">
        <v>0.09</v>
      </c>
      <c r="BN753" s="12" t="s">
        <v>321</v>
      </c>
      <c r="BO753" s="754">
        <v>4.4000000000000004</v>
      </c>
      <c r="BP753" s="12" t="s">
        <v>321</v>
      </c>
      <c r="BQ753" s="754">
        <v>0</v>
      </c>
      <c r="BR753" s="12" t="s">
        <v>321</v>
      </c>
      <c r="BS753" s="654">
        <v>0</v>
      </c>
      <c r="BT753" s="12" t="s">
        <v>321</v>
      </c>
      <c r="BU753" s="654">
        <v>4.4889999999999999</v>
      </c>
      <c r="BV753" s="12" t="s">
        <v>321</v>
      </c>
      <c r="BW753" s="9">
        <v>7.0000000000000007E-2</v>
      </c>
      <c r="BX753" s="9" t="s">
        <v>322</v>
      </c>
      <c r="BY753" s="755">
        <v>105.9</v>
      </c>
      <c r="BZ753" s="9" t="s">
        <v>315</v>
      </c>
      <c r="CA753" s="755">
        <v>6.3</v>
      </c>
      <c r="CB753" s="9" t="s">
        <v>315</v>
      </c>
      <c r="CC753" s="755">
        <v>6.3</v>
      </c>
      <c r="CD753" s="9" t="s">
        <v>315</v>
      </c>
      <c r="CE753" s="755">
        <v>41.9</v>
      </c>
      <c r="CF753" s="9" t="s">
        <v>323</v>
      </c>
      <c r="CG753" s="755">
        <v>35.299999999999997</v>
      </c>
      <c r="CH753" s="9" t="s">
        <v>323</v>
      </c>
      <c r="CI753" s="9"/>
      <c r="CJ753" s="9"/>
      <c r="CK753" s="9"/>
    </row>
    <row r="754" spans="1:89" s="98" customFormat="1" x14ac:dyDescent="0.25">
      <c r="A754" s="99">
        <v>10102011</v>
      </c>
      <c r="B754" s="99"/>
      <c r="C754" s="772">
        <v>1062</v>
      </c>
      <c r="D754" s="807">
        <v>0.05</v>
      </c>
      <c r="E754" s="772">
        <f t="shared" si="38"/>
        <v>1115</v>
      </c>
      <c r="F754" s="778">
        <v>1.1000000000000001</v>
      </c>
      <c r="G754" s="774">
        <f t="shared" si="39"/>
        <v>1227</v>
      </c>
      <c r="H754" s="776"/>
      <c r="I754" s="758"/>
      <c r="J754" s="776"/>
      <c r="K754" s="786"/>
      <c r="L754" s="9" t="s">
        <v>308</v>
      </c>
      <c r="M754" s="9" t="s">
        <v>3780</v>
      </c>
      <c r="N754" s="9" t="s">
        <v>309</v>
      </c>
      <c r="O754" s="9" t="s">
        <v>310</v>
      </c>
      <c r="P754" s="9" t="s">
        <v>624</v>
      </c>
      <c r="Q754" s="9" t="s">
        <v>1155</v>
      </c>
      <c r="R754" s="9" t="s">
        <v>1157</v>
      </c>
      <c r="S754" s="9" t="s">
        <v>348</v>
      </c>
      <c r="T754" s="98" t="s">
        <v>204</v>
      </c>
      <c r="U754" s="99" t="s">
        <v>635</v>
      </c>
      <c r="V754" s="99" t="s">
        <v>207</v>
      </c>
      <c r="W754" s="99" t="s">
        <v>636</v>
      </c>
      <c r="X754" s="99" t="s">
        <v>207</v>
      </c>
      <c r="Y754" s="99">
        <v>154</v>
      </c>
      <c r="Z754" s="99" t="s">
        <v>207</v>
      </c>
      <c r="AA754" s="631" t="s">
        <v>575</v>
      </c>
      <c r="AB754" s="99" t="s">
        <v>207</v>
      </c>
      <c r="AC754" s="9">
        <v>271</v>
      </c>
      <c r="AD754" s="9" t="s">
        <v>207</v>
      </c>
      <c r="AE754" s="9">
        <v>107</v>
      </c>
      <c r="AF754" s="9" t="s">
        <v>315</v>
      </c>
      <c r="AG754" s="14" t="s">
        <v>353</v>
      </c>
      <c r="AH754" s="14" t="s">
        <v>207</v>
      </c>
      <c r="AI754" s="14" t="s">
        <v>354</v>
      </c>
      <c r="AJ754" s="14" t="s">
        <v>207</v>
      </c>
      <c r="AK754" s="9">
        <v>5</v>
      </c>
      <c r="AL754" s="14" t="s">
        <v>207</v>
      </c>
      <c r="AM754" s="9">
        <v>5</v>
      </c>
      <c r="AN754" s="14" t="s">
        <v>207</v>
      </c>
      <c r="AO754" s="9">
        <v>5</v>
      </c>
      <c r="AP754" s="14" t="s">
        <v>207</v>
      </c>
      <c r="AQ754" s="9">
        <v>5</v>
      </c>
      <c r="AR754" s="14" t="s">
        <v>207</v>
      </c>
      <c r="AS754" s="9" t="s">
        <v>0</v>
      </c>
      <c r="AT754" s="9" t="s">
        <v>318</v>
      </c>
      <c r="AU754" s="9" t="s">
        <v>376</v>
      </c>
      <c r="AV754" s="9" t="s">
        <v>320</v>
      </c>
      <c r="AW754" s="9" t="s">
        <v>1175</v>
      </c>
      <c r="AX754" s="9">
        <v>9010600000</v>
      </c>
      <c r="AY754" s="99">
        <v>289</v>
      </c>
      <c r="AZ754" s="12" t="s">
        <v>207</v>
      </c>
      <c r="BA754" s="99">
        <v>16</v>
      </c>
      <c r="BB754" s="12" t="s">
        <v>207</v>
      </c>
      <c r="BC754" s="99">
        <v>16</v>
      </c>
      <c r="BD754" s="12" t="s">
        <v>207</v>
      </c>
      <c r="BE754" s="99">
        <v>24</v>
      </c>
      <c r="BF754" s="12" t="s">
        <v>321</v>
      </c>
      <c r="BG754" s="654">
        <v>23.097000000000001</v>
      </c>
      <c r="BH754" s="12" t="s">
        <v>321</v>
      </c>
      <c r="BI754" s="99">
        <v>18</v>
      </c>
      <c r="BJ754" s="12" t="s">
        <v>321</v>
      </c>
      <c r="BK754" s="754">
        <v>0</v>
      </c>
      <c r="BL754" s="12" t="s">
        <v>321</v>
      </c>
      <c r="BM754" s="754">
        <v>0.09</v>
      </c>
      <c r="BN754" s="12" t="s">
        <v>321</v>
      </c>
      <c r="BO754" s="754">
        <v>5.0069999999999997</v>
      </c>
      <c r="BP754" s="12" t="s">
        <v>321</v>
      </c>
      <c r="BQ754" s="754">
        <v>0</v>
      </c>
      <c r="BR754" s="12" t="s">
        <v>321</v>
      </c>
      <c r="BS754" s="654">
        <v>0</v>
      </c>
      <c r="BT754" s="12" t="s">
        <v>321</v>
      </c>
      <c r="BU754" s="654">
        <v>5.0970000000000004</v>
      </c>
      <c r="BV754" s="12" t="s">
        <v>321</v>
      </c>
      <c r="BW754" s="9">
        <v>7.0000000000000007E-2</v>
      </c>
      <c r="BX754" s="9" t="s">
        <v>322</v>
      </c>
      <c r="BY754" s="755">
        <v>113.8</v>
      </c>
      <c r="BZ754" s="9" t="s">
        <v>315</v>
      </c>
      <c r="CA754" s="755">
        <v>6.3</v>
      </c>
      <c r="CB754" s="9" t="s">
        <v>315</v>
      </c>
      <c r="CC754" s="755">
        <v>6.3</v>
      </c>
      <c r="CD754" s="9" t="s">
        <v>315</v>
      </c>
      <c r="CE754" s="755">
        <v>46.3</v>
      </c>
      <c r="CF754" s="9" t="s">
        <v>323</v>
      </c>
      <c r="CG754" s="755">
        <v>39.700000000000003</v>
      </c>
      <c r="CH754" s="9" t="s">
        <v>323</v>
      </c>
      <c r="CI754" s="9"/>
      <c r="CJ754" s="9"/>
      <c r="CK754" s="9"/>
    </row>
    <row r="755" spans="1:89" s="98" customFormat="1" x14ac:dyDescent="0.25">
      <c r="A755" s="99">
        <v>10100860</v>
      </c>
      <c r="B755" s="99"/>
      <c r="C755" s="772">
        <v>1224</v>
      </c>
      <c r="D755" s="807">
        <v>0.05</v>
      </c>
      <c r="E755" s="772">
        <f t="shared" si="38"/>
        <v>1285</v>
      </c>
      <c r="F755" s="778">
        <v>1.1000000000000001</v>
      </c>
      <c r="G755" s="774">
        <f t="shared" si="39"/>
        <v>1414</v>
      </c>
      <c r="H755" s="776"/>
      <c r="I755" s="758"/>
      <c r="J755" s="776"/>
      <c r="K755" s="786"/>
      <c r="L755" s="9" t="s">
        <v>308</v>
      </c>
      <c r="M755" s="9" t="s">
        <v>3781</v>
      </c>
      <c r="N755" s="9" t="s">
        <v>309</v>
      </c>
      <c r="O755" s="9" t="s">
        <v>310</v>
      </c>
      <c r="P755" s="9" t="s">
        <v>624</v>
      </c>
      <c r="Q755" s="9" t="s">
        <v>1155</v>
      </c>
      <c r="R755" s="9" t="s">
        <v>1157</v>
      </c>
      <c r="S755" s="9" t="s">
        <v>348</v>
      </c>
      <c r="T755" s="98" t="s">
        <v>204</v>
      </c>
      <c r="U755" s="99" t="s">
        <v>637</v>
      </c>
      <c r="V755" s="99" t="s">
        <v>207</v>
      </c>
      <c r="W755" s="99" t="s">
        <v>638</v>
      </c>
      <c r="X755" s="99" t="s">
        <v>207</v>
      </c>
      <c r="Y755" s="99">
        <v>179</v>
      </c>
      <c r="Z755" s="99" t="s">
        <v>207</v>
      </c>
      <c r="AA755" s="631" t="s">
        <v>577</v>
      </c>
      <c r="AB755" s="99" t="s">
        <v>207</v>
      </c>
      <c r="AC755" s="9">
        <v>319</v>
      </c>
      <c r="AD755" s="9" t="s">
        <v>207</v>
      </c>
      <c r="AE755" s="9">
        <v>126</v>
      </c>
      <c r="AF755" s="9" t="s">
        <v>315</v>
      </c>
      <c r="AG755" s="14" t="s">
        <v>357</v>
      </c>
      <c r="AH755" s="14" t="s">
        <v>207</v>
      </c>
      <c r="AI755" s="14" t="s">
        <v>358</v>
      </c>
      <c r="AJ755" s="14" t="s">
        <v>207</v>
      </c>
      <c r="AK755" s="9">
        <v>5</v>
      </c>
      <c r="AL755" s="14" t="s">
        <v>207</v>
      </c>
      <c r="AM755" s="9">
        <v>5</v>
      </c>
      <c r="AN755" s="14" t="s">
        <v>207</v>
      </c>
      <c r="AO755" s="9">
        <v>5</v>
      </c>
      <c r="AP755" s="14" t="s">
        <v>207</v>
      </c>
      <c r="AQ755" s="9">
        <v>5</v>
      </c>
      <c r="AR755" s="14" t="s">
        <v>207</v>
      </c>
      <c r="AS755" s="9" t="s">
        <v>0</v>
      </c>
      <c r="AT755" s="9" t="s">
        <v>318</v>
      </c>
      <c r="AU755" s="9" t="s">
        <v>376</v>
      </c>
      <c r="AV755" s="9" t="s">
        <v>320</v>
      </c>
      <c r="AW755" s="9" t="s">
        <v>1176</v>
      </c>
      <c r="AX755" s="9">
        <v>9010600000</v>
      </c>
      <c r="AY755" s="99">
        <v>329</v>
      </c>
      <c r="AZ755" s="12" t="s">
        <v>207</v>
      </c>
      <c r="BA755" s="99">
        <v>16</v>
      </c>
      <c r="BB755" s="12" t="s">
        <v>207</v>
      </c>
      <c r="BC755" s="99">
        <v>16</v>
      </c>
      <c r="BD755" s="12" t="s">
        <v>207</v>
      </c>
      <c r="BE755" s="99">
        <v>30</v>
      </c>
      <c r="BF755" s="12" t="s">
        <v>321</v>
      </c>
      <c r="BG755" s="654">
        <v>29.881</v>
      </c>
      <c r="BH755" s="12" t="s">
        <v>321</v>
      </c>
      <c r="BI755" s="99">
        <v>24</v>
      </c>
      <c r="BJ755" s="12" t="s">
        <v>321</v>
      </c>
      <c r="BK755" s="754">
        <v>0</v>
      </c>
      <c r="BL755" s="12" t="s">
        <v>321</v>
      </c>
      <c r="BM755" s="754">
        <v>9.9000000000000005E-2</v>
      </c>
      <c r="BN755" s="12" t="s">
        <v>321</v>
      </c>
      <c r="BO755" s="754">
        <v>5.782</v>
      </c>
      <c r="BP755" s="12" t="s">
        <v>321</v>
      </c>
      <c r="BQ755" s="754">
        <v>0</v>
      </c>
      <c r="BR755" s="12" t="s">
        <v>321</v>
      </c>
      <c r="BS755" s="654">
        <v>0</v>
      </c>
      <c r="BT755" s="12" t="s">
        <v>321</v>
      </c>
      <c r="BU755" s="654">
        <v>5.8810000000000002</v>
      </c>
      <c r="BV755" s="12" t="s">
        <v>321</v>
      </c>
      <c r="BW755" s="9">
        <v>0.08</v>
      </c>
      <c r="BX755" s="9" t="s">
        <v>322</v>
      </c>
      <c r="BY755" s="755">
        <v>129.5</v>
      </c>
      <c r="BZ755" s="9" t="s">
        <v>315</v>
      </c>
      <c r="CA755" s="755">
        <v>6.3</v>
      </c>
      <c r="CB755" s="9" t="s">
        <v>315</v>
      </c>
      <c r="CC755" s="755">
        <v>6.3</v>
      </c>
      <c r="CD755" s="9" t="s">
        <v>315</v>
      </c>
      <c r="CE755" s="755">
        <v>61.7</v>
      </c>
      <c r="CF755" s="9" t="s">
        <v>323</v>
      </c>
      <c r="CG755" s="755">
        <v>52.9</v>
      </c>
      <c r="CH755" s="9" t="s">
        <v>323</v>
      </c>
      <c r="CI755" s="9"/>
      <c r="CJ755" s="9"/>
      <c r="CK755" s="9"/>
    </row>
    <row r="756" spans="1:89" s="98" customFormat="1" x14ac:dyDescent="0.25">
      <c r="A756" s="99">
        <v>10102475</v>
      </c>
      <c r="B756" s="99"/>
      <c r="C756" s="772">
        <v>1359</v>
      </c>
      <c r="D756" s="807">
        <v>0.05</v>
      </c>
      <c r="E756" s="772">
        <f t="shared" si="38"/>
        <v>1427</v>
      </c>
      <c r="F756" s="778">
        <v>1.1000000000000001</v>
      </c>
      <c r="G756" s="774">
        <f t="shared" si="39"/>
        <v>1570</v>
      </c>
      <c r="H756" s="776"/>
      <c r="I756" s="758"/>
      <c r="J756" s="776"/>
      <c r="K756" s="786"/>
      <c r="L756" s="9" t="s">
        <v>308</v>
      </c>
      <c r="M756" s="9" t="s">
        <v>3782</v>
      </c>
      <c r="N756" s="9" t="s">
        <v>309</v>
      </c>
      <c r="O756" s="9" t="s">
        <v>310</v>
      </c>
      <c r="P756" s="9" t="s">
        <v>624</v>
      </c>
      <c r="Q756" s="9" t="s">
        <v>1155</v>
      </c>
      <c r="R756" s="9" t="s">
        <v>1157</v>
      </c>
      <c r="S756" s="9" t="s">
        <v>348</v>
      </c>
      <c r="T756" s="98" t="s">
        <v>204</v>
      </c>
      <c r="U756" s="99" t="s">
        <v>639</v>
      </c>
      <c r="V756" s="99" t="s">
        <v>207</v>
      </c>
      <c r="W756" s="99" t="s">
        <v>640</v>
      </c>
      <c r="X756" s="99" t="s">
        <v>207</v>
      </c>
      <c r="Y756" s="99">
        <v>191</v>
      </c>
      <c r="Z756" s="99" t="s">
        <v>207</v>
      </c>
      <c r="AA756" s="631" t="s">
        <v>578</v>
      </c>
      <c r="AB756" s="99" t="s">
        <v>207</v>
      </c>
      <c r="AC756" s="9">
        <v>342</v>
      </c>
      <c r="AD756" s="9" t="s">
        <v>207</v>
      </c>
      <c r="AE756" s="9">
        <v>135</v>
      </c>
      <c r="AF756" s="9" t="s">
        <v>315</v>
      </c>
      <c r="AG756" s="14" t="s">
        <v>359</v>
      </c>
      <c r="AH756" s="14" t="s">
        <v>207</v>
      </c>
      <c r="AI756" s="14" t="s">
        <v>360</v>
      </c>
      <c r="AJ756" s="14" t="s">
        <v>207</v>
      </c>
      <c r="AK756" s="9">
        <v>5</v>
      </c>
      <c r="AL756" s="14" t="s">
        <v>207</v>
      </c>
      <c r="AM756" s="9">
        <v>5</v>
      </c>
      <c r="AN756" s="14" t="s">
        <v>207</v>
      </c>
      <c r="AO756" s="9">
        <v>5</v>
      </c>
      <c r="AP756" s="14" t="s">
        <v>207</v>
      </c>
      <c r="AQ756" s="9">
        <v>5</v>
      </c>
      <c r="AR756" s="14" t="s">
        <v>207</v>
      </c>
      <c r="AS756" s="9" t="s">
        <v>0</v>
      </c>
      <c r="AT756" s="9" t="s">
        <v>318</v>
      </c>
      <c r="AU756" s="9" t="s">
        <v>376</v>
      </c>
      <c r="AV756" s="9" t="s">
        <v>320</v>
      </c>
      <c r="AW756" s="9" t="s">
        <v>1177</v>
      </c>
      <c r="AX756" s="9">
        <v>9010600000</v>
      </c>
      <c r="AY756" s="99">
        <v>349</v>
      </c>
      <c r="AZ756" s="12" t="s">
        <v>207</v>
      </c>
      <c r="BA756" s="99">
        <v>16</v>
      </c>
      <c r="BB756" s="12" t="s">
        <v>207</v>
      </c>
      <c r="BC756" s="99">
        <v>16</v>
      </c>
      <c r="BD756" s="12" t="s">
        <v>207</v>
      </c>
      <c r="BE756" s="99">
        <v>40</v>
      </c>
      <c r="BF756" s="12" t="s">
        <v>321</v>
      </c>
      <c r="BG756" s="654">
        <v>39.567999999999998</v>
      </c>
      <c r="BH756" s="12" t="s">
        <v>321</v>
      </c>
      <c r="BI756" s="99">
        <v>35</v>
      </c>
      <c r="BJ756" s="12" t="s">
        <v>321</v>
      </c>
      <c r="BK756" s="754">
        <v>0</v>
      </c>
      <c r="BL756" s="12" t="s">
        <v>321</v>
      </c>
      <c r="BM756" s="754">
        <v>9.9000000000000005E-2</v>
      </c>
      <c r="BN756" s="12" t="s">
        <v>321</v>
      </c>
      <c r="BO756" s="754">
        <v>4.4690000000000003</v>
      </c>
      <c r="BP756" s="12" t="s">
        <v>321</v>
      </c>
      <c r="BQ756" s="754">
        <v>0</v>
      </c>
      <c r="BR756" s="12" t="s">
        <v>321</v>
      </c>
      <c r="BS756" s="654">
        <v>0</v>
      </c>
      <c r="BT756" s="12" t="s">
        <v>321</v>
      </c>
      <c r="BU756" s="654">
        <v>4.5679999999999996</v>
      </c>
      <c r="BV756" s="12" t="s">
        <v>321</v>
      </c>
      <c r="BW756" s="9">
        <v>0.09</v>
      </c>
      <c r="BX756" s="9" t="s">
        <v>322</v>
      </c>
      <c r="BY756" s="755">
        <v>137.4</v>
      </c>
      <c r="BZ756" s="9" t="s">
        <v>315</v>
      </c>
      <c r="CA756" s="755">
        <v>6.3</v>
      </c>
      <c r="CB756" s="9" t="s">
        <v>315</v>
      </c>
      <c r="CC756" s="755">
        <v>6.3</v>
      </c>
      <c r="CD756" s="9" t="s">
        <v>315</v>
      </c>
      <c r="CE756" s="755">
        <v>90.4</v>
      </c>
      <c r="CF756" s="9" t="s">
        <v>323</v>
      </c>
      <c r="CG756" s="755">
        <v>77.2</v>
      </c>
      <c r="CH756" s="9" t="s">
        <v>323</v>
      </c>
      <c r="CI756" s="9"/>
      <c r="CJ756" s="9"/>
      <c r="CK756" s="9"/>
    </row>
    <row r="757" spans="1:89" s="98" customFormat="1" x14ac:dyDescent="0.25">
      <c r="A757" s="99">
        <v>10142473</v>
      </c>
      <c r="B757" s="99"/>
      <c r="C757" s="772">
        <v>949</v>
      </c>
      <c r="D757" s="807">
        <v>0.05</v>
      </c>
      <c r="E757" s="772">
        <f t="shared" si="38"/>
        <v>996</v>
      </c>
      <c r="F757" s="778">
        <v>1.1000000000000001</v>
      </c>
      <c r="G757" s="774">
        <f t="shared" si="39"/>
        <v>1096</v>
      </c>
      <c r="H757" s="776"/>
      <c r="I757" s="758"/>
      <c r="J757" s="776"/>
      <c r="K757" s="786"/>
      <c r="L757" s="9" t="s">
        <v>308</v>
      </c>
      <c r="M757" s="9" t="s">
        <v>1178</v>
      </c>
      <c r="N757" s="9" t="s">
        <v>309</v>
      </c>
      <c r="O757" s="9" t="s">
        <v>310</v>
      </c>
      <c r="P757" s="9" t="s">
        <v>624</v>
      </c>
      <c r="Q757" s="9" t="s">
        <v>1155</v>
      </c>
      <c r="R757" s="9" t="s">
        <v>1157</v>
      </c>
      <c r="S757" s="9" t="s">
        <v>348</v>
      </c>
      <c r="T757" s="98" t="s">
        <v>204</v>
      </c>
      <c r="U757" s="99" t="s">
        <v>631</v>
      </c>
      <c r="V757" s="99" t="s">
        <v>207</v>
      </c>
      <c r="W757" s="99" t="s">
        <v>632</v>
      </c>
      <c r="X757" s="99" t="s">
        <v>207</v>
      </c>
      <c r="Y757" s="99">
        <v>129</v>
      </c>
      <c r="Z757" s="99" t="s">
        <v>207</v>
      </c>
      <c r="AA757" s="631" t="s">
        <v>202</v>
      </c>
      <c r="AB757" s="99" t="s">
        <v>207</v>
      </c>
      <c r="AC757" s="9">
        <v>224</v>
      </c>
      <c r="AD757" s="9" t="s">
        <v>207</v>
      </c>
      <c r="AE757" s="9">
        <v>88</v>
      </c>
      <c r="AF757" s="9" t="s">
        <v>315</v>
      </c>
      <c r="AG757" s="14" t="s">
        <v>349</v>
      </c>
      <c r="AH757" s="14" t="s">
        <v>207</v>
      </c>
      <c r="AI757" s="14" t="s">
        <v>350</v>
      </c>
      <c r="AJ757" s="14" t="s">
        <v>207</v>
      </c>
      <c r="AK757" s="9">
        <v>5</v>
      </c>
      <c r="AL757" s="14" t="s">
        <v>207</v>
      </c>
      <c r="AM757" s="9">
        <v>5</v>
      </c>
      <c r="AN757" s="14" t="s">
        <v>207</v>
      </c>
      <c r="AO757" s="9">
        <v>5</v>
      </c>
      <c r="AP757" s="14" t="s">
        <v>207</v>
      </c>
      <c r="AQ757" s="9">
        <v>5</v>
      </c>
      <c r="AR757" s="14" t="s">
        <v>207</v>
      </c>
      <c r="AS757" s="9" t="s">
        <v>0</v>
      </c>
      <c r="AT757" s="9" t="s">
        <v>318</v>
      </c>
      <c r="AU757" s="9" t="s">
        <v>376</v>
      </c>
      <c r="AV757" s="9" t="s">
        <v>320</v>
      </c>
      <c r="AW757" s="9" t="s">
        <v>1179</v>
      </c>
      <c r="AX757" s="9">
        <v>9010600000</v>
      </c>
      <c r="AY757" s="99">
        <v>249</v>
      </c>
      <c r="AZ757" s="12" t="s">
        <v>207</v>
      </c>
      <c r="BA757" s="99">
        <v>16</v>
      </c>
      <c r="BB757" s="12" t="s">
        <v>207</v>
      </c>
      <c r="BC757" s="99">
        <v>16</v>
      </c>
      <c r="BD757" s="12" t="s">
        <v>207</v>
      </c>
      <c r="BE757" s="99">
        <v>18</v>
      </c>
      <c r="BF757" s="12" t="s">
        <v>321</v>
      </c>
      <c r="BG757" s="654">
        <v>17.113</v>
      </c>
      <c r="BH757" s="12" t="s">
        <v>321</v>
      </c>
      <c r="BI757" s="99">
        <v>14</v>
      </c>
      <c r="BJ757" s="12" t="s">
        <v>321</v>
      </c>
      <c r="BK757" s="754">
        <v>0</v>
      </c>
      <c r="BL757" s="12" t="s">
        <v>321</v>
      </c>
      <c r="BM757" s="754">
        <v>8.1000000000000003E-2</v>
      </c>
      <c r="BN757" s="12" t="s">
        <v>321</v>
      </c>
      <c r="BO757" s="754">
        <v>3.032</v>
      </c>
      <c r="BP757" s="12" t="s">
        <v>321</v>
      </c>
      <c r="BQ757" s="754">
        <v>0</v>
      </c>
      <c r="BR757" s="12" t="s">
        <v>321</v>
      </c>
      <c r="BS757" s="654">
        <v>0</v>
      </c>
      <c r="BT757" s="12" t="s">
        <v>321</v>
      </c>
      <c r="BU757" s="654">
        <v>3.113</v>
      </c>
      <c r="BV757" s="12" t="s">
        <v>321</v>
      </c>
      <c r="BW757" s="9">
        <v>0.06</v>
      </c>
      <c r="BX757" s="9" t="s">
        <v>322</v>
      </c>
      <c r="BY757" s="755">
        <v>98</v>
      </c>
      <c r="BZ757" s="9" t="s">
        <v>315</v>
      </c>
      <c r="CA757" s="755">
        <v>6.3</v>
      </c>
      <c r="CB757" s="9" t="s">
        <v>315</v>
      </c>
      <c r="CC757" s="755">
        <v>6.3</v>
      </c>
      <c r="CD757" s="9" t="s">
        <v>315</v>
      </c>
      <c r="CE757" s="755">
        <v>37.5</v>
      </c>
      <c r="CF757" s="9" t="s">
        <v>323</v>
      </c>
      <c r="CG757" s="755">
        <v>30.9</v>
      </c>
      <c r="CH757" s="9" t="s">
        <v>323</v>
      </c>
      <c r="CI757" s="9"/>
      <c r="CJ757" s="9"/>
      <c r="CK757" s="9"/>
    </row>
    <row r="758" spans="1:89" s="98" customFormat="1" x14ac:dyDescent="0.25">
      <c r="A758" s="99">
        <v>10142474</v>
      </c>
      <c r="B758" s="99"/>
      <c r="C758" s="772">
        <v>1008</v>
      </c>
      <c r="D758" s="807">
        <v>0.05</v>
      </c>
      <c r="E758" s="772">
        <f t="shared" si="38"/>
        <v>1058</v>
      </c>
      <c r="F758" s="778">
        <v>1.1000000000000001</v>
      </c>
      <c r="G758" s="774">
        <f t="shared" si="39"/>
        <v>1164</v>
      </c>
      <c r="H758" s="776"/>
      <c r="I758" s="758"/>
      <c r="J758" s="776"/>
      <c r="K758" s="786"/>
      <c r="L758" s="9" t="s">
        <v>308</v>
      </c>
      <c r="M758" s="9" t="s">
        <v>1180</v>
      </c>
      <c r="N758" s="9" t="s">
        <v>309</v>
      </c>
      <c r="O758" s="9" t="s">
        <v>310</v>
      </c>
      <c r="P758" s="9" t="s">
        <v>624</v>
      </c>
      <c r="Q758" s="9" t="s">
        <v>1155</v>
      </c>
      <c r="R758" s="9" t="s">
        <v>1157</v>
      </c>
      <c r="S758" s="9" t="s">
        <v>348</v>
      </c>
      <c r="T758" s="98" t="s">
        <v>204</v>
      </c>
      <c r="U758" s="99" t="s">
        <v>633</v>
      </c>
      <c r="V758" s="99" t="s">
        <v>207</v>
      </c>
      <c r="W758" s="99" t="s">
        <v>634</v>
      </c>
      <c r="X758" s="99" t="s">
        <v>207</v>
      </c>
      <c r="Y758" s="99">
        <v>141</v>
      </c>
      <c r="Z758" s="99" t="s">
        <v>207</v>
      </c>
      <c r="AA758" s="631" t="s">
        <v>574</v>
      </c>
      <c r="AB758" s="99" t="s">
        <v>207</v>
      </c>
      <c r="AC758" s="9">
        <v>248</v>
      </c>
      <c r="AD758" s="9" t="s">
        <v>207</v>
      </c>
      <c r="AE758" s="9">
        <v>98</v>
      </c>
      <c r="AF758" s="9" t="s">
        <v>315</v>
      </c>
      <c r="AG758" s="14" t="s">
        <v>351</v>
      </c>
      <c r="AH758" s="14" t="s">
        <v>207</v>
      </c>
      <c r="AI758" s="14" t="s">
        <v>352</v>
      </c>
      <c r="AJ758" s="14" t="s">
        <v>207</v>
      </c>
      <c r="AK758" s="9">
        <v>5</v>
      </c>
      <c r="AL758" s="14" t="s">
        <v>207</v>
      </c>
      <c r="AM758" s="9">
        <v>5</v>
      </c>
      <c r="AN758" s="14" t="s">
        <v>207</v>
      </c>
      <c r="AO758" s="9">
        <v>5</v>
      </c>
      <c r="AP758" s="14" t="s">
        <v>207</v>
      </c>
      <c r="AQ758" s="9">
        <v>5</v>
      </c>
      <c r="AR758" s="14" t="s">
        <v>207</v>
      </c>
      <c r="AS758" s="9" t="s">
        <v>0</v>
      </c>
      <c r="AT758" s="9" t="s">
        <v>318</v>
      </c>
      <c r="AU758" s="9" t="s">
        <v>376</v>
      </c>
      <c r="AV758" s="9" t="s">
        <v>320</v>
      </c>
      <c r="AW758" s="9" t="s">
        <v>1181</v>
      </c>
      <c r="AX758" s="9">
        <v>9010600000</v>
      </c>
      <c r="AY758" s="99">
        <v>289</v>
      </c>
      <c r="AZ758" s="12" t="s">
        <v>207</v>
      </c>
      <c r="BA758" s="99">
        <v>16</v>
      </c>
      <c r="BB758" s="12" t="s">
        <v>207</v>
      </c>
      <c r="BC758" s="99">
        <v>16</v>
      </c>
      <c r="BD758" s="12" t="s">
        <v>207</v>
      </c>
      <c r="BE758" s="99">
        <v>21</v>
      </c>
      <c r="BF758" s="12" t="s">
        <v>321</v>
      </c>
      <c r="BG758" s="654">
        <v>20.489000000000001</v>
      </c>
      <c r="BH758" s="12" t="s">
        <v>321</v>
      </c>
      <c r="BI758" s="99">
        <v>16</v>
      </c>
      <c r="BJ758" s="12" t="s">
        <v>321</v>
      </c>
      <c r="BK758" s="754">
        <v>0</v>
      </c>
      <c r="BL758" s="12" t="s">
        <v>321</v>
      </c>
      <c r="BM758" s="754">
        <v>0.09</v>
      </c>
      <c r="BN758" s="12" t="s">
        <v>321</v>
      </c>
      <c r="BO758" s="754">
        <v>4.4000000000000004</v>
      </c>
      <c r="BP758" s="12" t="s">
        <v>321</v>
      </c>
      <c r="BQ758" s="754">
        <v>0</v>
      </c>
      <c r="BR758" s="12" t="s">
        <v>321</v>
      </c>
      <c r="BS758" s="654">
        <v>0</v>
      </c>
      <c r="BT758" s="12" t="s">
        <v>321</v>
      </c>
      <c r="BU758" s="654">
        <v>4.4889999999999999</v>
      </c>
      <c r="BV758" s="12" t="s">
        <v>321</v>
      </c>
      <c r="BW758" s="9">
        <v>7.0000000000000007E-2</v>
      </c>
      <c r="BX758" s="9" t="s">
        <v>322</v>
      </c>
      <c r="BY758" s="755">
        <v>113.8</v>
      </c>
      <c r="BZ758" s="9" t="s">
        <v>315</v>
      </c>
      <c r="CA758" s="755">
        <v>6.3</v>
      </c>
      <c r="CB758" s="9" t="s">
        <v>315</v>
      </c>
      <c r="CC758" s="755">
        <v>6.3</v>
      </c>
      <c r="CD758" s="9" t="s">
        <v>315</v>
      </c>
      <c r="CE758" s="755">
        <v>41.9</v>
      </c>
      <c r="CF758" s="9" t="s">
        <v>323</v>
      </c>
      <c r="CG758" s="755">
        <v>35.299999999999997</v>
      </c>
      <c r="CH758" s="9" t="s">
        <v>323</v>
      </c>
      <c r="CI758" s="9"/>
      <c r="CJ758" s="9"/>
      <c r="CK758" s="9"/>
    </row>
    <row r="759" spans="1:89" s="98" customFormat="1" x14ac:dyDescent="0.25">
      <c r="A759" s="99">
        <v>10142011</v>
      </c>
      <c r="B759" s="99"/>
      <c r="C759" s="772">
        <v>1062</v>
      </c>
      <c r="D759" s="807">
        <v>0.05</v>
      </c>
      <c r="E759" s="772">
        <f t="shared" si="38"/>
        <v>1115</v>
      </c>
      <c r="F759" s="778">
        <v>1.1000000000000001</v>
      </c>
      <c r="G759" s="774">
        <f t="shared" si="39"/>
        <v>1227</v>
      </c>
      <c r="H759" s="776"/>
      <c r="I759" s="758"/>
      <c r="J759" s="776"/>
      <c r="K759" s="786"/>
      <c r="L759" s="9" t="s">
        <v>308</v>
      </c>
      <c r="M759" s="9" t="s">
        <v>1182</v>
      </c>
      <c r="N759" s="9" t="s">
        <v>309</v>
      </c>
      <c r="O759" s="9" t="s">
        <v>310</v>
      </c>
      <c r="P759" s="9" t="s">
        <v>624</v>
      </c>
      <c r="Q759" s="9" t="s">
        <v>1155</v>
      </c>
      <c r="R759" s="9" t="s">
        <v>1157</v>
      </c>
      <c r="S759" s="9" t="s">
        <v>348</v>
      </c>
      <c r="T759" s="98" t="s">
        <v>204</v>
      </c>
      <c r="U759" s="99" t="s">
        <v>635</v>
      </c>
      <c r="V759" s="99" t="s">
        <v>207</v>
      </c>
      <c r="W759" s="99" t="s">
        <v>636</v>
      </c>
      <c r="X759" s="99" t="s">
        <v>207</v>
      </c>
      <c r="Y759" s="99">
        <v>154</v>
      </c>
      <c r="Z759" s="99" t="s">
        <v>207</v>
      </c>
      <c r="AA759" s="631" t="s">
        <v>575</v>
      </c>
      <c r="AB759" s="99" t="s">
        <v>207</v>
      </c>
      <c r="AC759" s="9">
        <v>271</v>
      </c>
      <c r="AD759" s="9" t="s">
        <v>207</v>
      </c>
      <c r="AE759" s="9">
        <v>107</v>
      </c>
      <c r="AF759" s="9" t="s">
        <v>315</v>
      </c>
      <c r="AG759" s="14" t="s">
        <v>353</v>
      </c>
      <c r="AH759" s="14" t="s">
        <v>207</v>
      </c>
      <c r="AI759" s="14" t="s">
        <v>354</v>
      </c>
      <c r="AJ759" s="14" t="s">
        <v>207</v>
      </c>
      <c r="AK759" s="9">
        <v>5</v>
      </c>
      <c r="AL759" s="14" t="s">
        <v>207</v>
      </c>
      <c r="AM759" s="9">
        <v>5</v>
      </c>
      <c r="AN759" s="14" t="s">
        <v>207</v>
      </c>
      <c r="AO759" s="9">
        <v>5</v>
      </c>
      <c r="AP759" s="14" t="s">
        <v>207</v>
      </c>
      <c r="AQ759" s="9">
        <v>5</v>
      </c>
      <c r="AR759" s="14" t="s">
        <v>207</v>
      </c>
      <c r="AS759" s="9" t="s">
        <v>0</v>
      </c>
      <c r="AT759" s="9" t="s">
        <v>318</v>
      </c>
      <c r="AU759" s="9" t="s">
        <v>376</v>
      </c>
      <c r="AV759" s="9" t="s">
        <v>320</v>
      </c>
      <c r="AW759" s="9" t="s">
        <v>1183</v>
      </c>
      <c r="AX759" s="9">
        <v>9010600000</v>
      </c>
      <c r="AY759" s="99">
        <v>289</v>
      </c>
      <c r="AZ759" s="12" t="s">
        <v>207</v>
      </c>
      <c r="BA759" s="99">
        <v>16</v>
      </c>
      <c r="BB759" s="12" t="s">
        <v>207</v>
      </c>
      <c r="BC759" s="99">
        <v>16</v>
      </c>
      <c r="BD759" s="12" t="s">
        <v>207</v>
      </c>
      <c r="BE759" s="99">
        <v>24</v>
      </c>
      <c r="BF759" s="12" t="s">
        <v>321</v>
      </c>
      <c r="BG759" s="654">
        <v>23.097000000000001</v>
      </c>
      <c r="BH759" s="12" t="s">
        <v>321</v>
      </c>
      <c r="BI759" s="99">
        <v>18</v>
      </c>
      <c r="BJ759" s="12" t="s">
        <v>321</v>
      </c>
      <c r="BK759" s="754">
        <v>0</v>
      </c>
      <c r="BL759" s="12" t="s">
        <v>321</v>
      </c>
      <c r="BM759" s="754">
        <v>0.09</v>
      </c>
      <c r="BN759" s="12" t="s">
        <v>321</v>
      </c>
      <c r="BO759" s="754">
        <v>5.0069999999999997</v>
      </c>
      <c r="BP759" s="12" t="s">
        <v>321</v>
      </c>
      <c r="BQ759" s="754">
        <v>0</v>
      </c>
      <c r="BR759" s="12" t="s">
        <v>321</v>
      </c>
      <c r="BS759" s="654">
        <v>0</v>
      </c>
      <c r="BT759" s="12" t="s">
        <v>321</v>
      </c>
      <c r="BU759" s="654">
        <v>5.0970000000000004</v>
      </c>
      <c r="BV759" s="12" t="s">
        <v>321</v>
      </c>
      <c r="BW759" s="9">
        <v>7.0000000000000007E-2</v>
      </c>
      <c r="BX759" s="9" t="s">
        <v>322</v>
      </c>
      <c r="BY759" s="755">
        <v>113.8</v>
      </c>
      <c r="BZ759" s="9" t="s">
        <v>315</v>
      </c>
      <c r="CA759" s="755">
        <v>6.3</v>
      </c>
      <c r="CB759" s="9" t="s">
        <v>315</v>
      </c>
      <c r="CC759" s="755">
        <v>6.3</v>
      </c>
      <c r="CD759" s="9" t="s">
        <v>315</v>
      </c>
      <c r="CE759" s="755">
        <v>46.3</v>
      </c>
      <c r="CF759" s="9" t="s">
        <v>323</v>
      </c>
      <c r="CG759" s="755">
        <v>39.700000000000003</v>
      </c>
      <c r="CH759" s="9" t="s">
        <v>323</v>
      </c>
      <c r="CI759" s="9"/>
      <c r="CJ759" s="9"/>
      <c r="CK759" s="9"/>
    </row>
    <row r="760" spans="1:89" s="98" customFormat="1" x14ac:dyDescent="0.25">
      <c r="A760" s="99">
        <v>10140860</v>
      </c>
      <c r="B760" s="99"/>
      <c r="C760" s="772">
        <v>1224</v>
      </c>
      <c r="D760" s="807">
        <v>0.05</v>
      </c>
      <c r="E760" s="772">
        <f t="shared" si="38"/>
        <v>1285</v>
      </c>
      <c r="F760" s="778">
        <v>1.1000000000000001</v>
      </c>
      <c r="G760" s="774">
        <f t="shared" si="39"/>
        <v>1414</v>
      </c>
      <c r="H760" s="776"/>
      <c r="I760" s="758"/>
      <c r="J760" s="776"/>
      <c r="K760" s="786"/>
      <c r="L760" s="9" t="s">
        <v>308</v>
      </c>
      <c r="M760" s="9" t="s">
        <v>1184</v>
      </c>
      <c r="N760" s="9" t="s">
        <v>309</v>
      </c>
      <c r="O760" s="9" t="s">
        <v>310</v>
      </c>
      <c r="P760" s="9" t="s">
        <v>624</v>
      </c>
      <c r="Q760" s="9" t="s">
        <v>1155</v>
      </c>
      <c r="R760" s="9" t="s">
        <v>1157</v>
      </c>
      <c r="S760" s="9" t="s">
        <v>348</v>
      </c>
      <c r="T760" s="98" t="s">
        <v>204</v>
      </c>
      <c r="U760" s="99" t="s">
        <v>637</v>
      </c>
      <c r="V760" s="99" t="s">
        <v>207</v>
      </c>
      <c r="W760" s="99" t="s">
        <v>638</v>
      </c>
      <c r="X760" s="99" t="s">
        <v>207</v>
      </c>
      <c r="Y760" s="99">
        <v>179</v>
      </c>
      <c r="Z760" s="99" t="s">
        <v>207</v>
      </c>
      <c r="AA760" s="631" t="s">
        <v>577</v>
      </c>
      <c r="AB760" s="99" t="s">
        <v>207</v>
      </c>
      <c r="AC760" s="9">
        <v>319</v>
      </c>
      <c r="AD760" s="9" t="s">
        <v>207</v>
      </c>
      <c r="AE760" s="9">
        <v>126</v>
      </c>
      <c r="AF760" s="9" t="s">
        <v>315</v>
      </c>
      <c r="AG760" s="14" t="s">
        <v>357</v>
      </c>
      <c r="AH760" s="14" t="s">
        <v>207</v>
      </c>
      <c r="AI760" s="14" t="s">
        <v>358</v>
      </c>
      <c r="AJ760" s="14" t="s">
        <v>207</v>
      </c>
      <c r="AK760" s="9">
        <v>5</v>
      </c>
      <c r="AL760" s="14" t="s">
        <v>207</v>
      </c>
      <c r="AM760" s="9">
        <v>5</v>
      </c>
      <c r="AN760" s="14" t="s">
        <v>207</v>
      </c>
      <c r="AO760" s="9">
        <v>5</v>
      </c>
      <c r="AP760" s="14" t="s">
        <v>207</v>
      </c>
      <c r="AQ760" s="9">
        <v>5</v>
      </c>
      <c r="AR760" s="14" t="s">
        <v>207</v>
      </c>
      <c r="AS760" s="9" t="s">
        <v>0</v>
      </c>
      <c r="AT760" s="9" t="s">
        <v>318</v>
      </c>
      <c r="AU760" s="9" t="s">
        <v>376</v>
      </c>
      <c r="AV760" s="9" t="s">
        <v>320</v>
      </c>
      <c r="AW760" s="9" t="s">
        <v>1185</v>
      </c>
      <c r="AX760" s="9">
        <v>9010600000</v>
      </c>
      <c r="AY760" s="99">
        <v>329</v>
      </c>
      <c r="AZ760" s="12" t="s">
        <v>207</v>
      </c>
      <c r="BA760" s="99">
        <v>16</v>
      </c>
      <c r="BB760" s="12" t="s">
        <v>207</v>
      </c>
      <c r="BC760" s="99">
        <v>16</v>
      </c>
      <c r="BD760" s="12" t="s">
        <v>207</v>
      </c>
      <c r="BE760" s="99">
        <v>30</v>
      </c>
      <c r="BF760" s="12" t="s">
        <v>321</v>
      </c>
      <c r="BG760" s="654">
        <v>29.881</v>
      </c>
      <c r="BH760" s="12" t="s">
        <v>321</v>
      </c>
      <c r="BI760" s="99">
        <v>24</v>
      </c>
      <c r="BJ760" s="12" t="s">
        <v>321</v>
      </c>
      <c r="BK760" s="754">
        <v>0</v>
      </c>
      <c r="BL760" s="12" t="s">
        <v>321</v>
      </c>
      <c r="BM760" s="754">
        <v>9.9000000000000005E-2</v>
      </c>
      <c r="BN760" s="12" t="s">
        <v>321</v>
      </c>
      <c r="BO760" s="754">
        <v>5.782</v>
      </c>
      <c r="BP760" s="12" t="s">
        <v>321</v>
      </c>
      <c r="BQ760" s="754">
        <v>0</v>
      </c>
      <c r="BR760" s="12" t="s">
        <v>321</v>
      </c>
      <c r="BS760" s="654">
        <v>0</v>
      </c>
      <c r="BT760" s="12" t="s">
        <v>321</v>
      </c>
      <c r="BU760" s="654">
        <v>5.8810000000000002</v>
      </c>
      <c r="BV760" s="12" t="s">
        <v>321</v>
      </c>
      <c r="BW760" s="9">
        <v>0.08</v>
      </c>
      <c r="BX760" s="9" t="s">
        <v>322</v>
      </c>
      <c r="BY760" s="755">
        <v>129.5</v>
      </c>
      <c r="BZ760" s="9" t="s">
        <v>315</v>
      </c>
      <c r="CA760" s="755">
        <v>6.3</v>
      </c>
      <c r="CB760" s="9" t="s">
        <v>315</v>
      </c>
      <c r="CC760" s="755">
        <v>6.3</v>
      </c>
      <c r="CD760" s="9" t="s">
        <v>315</v>
      </c>
      <c r="CE760" s="755">
        <v>61.7</v>
      </c>
      <c r="CF760" s="9" t="s">
        <v>323</v>
      </c>
      <c r="CG760" s="755">
        <v>52.9</v>
      </c>
      <c r="CH760" s="9" t="s">
        <v>323</v>
      </c>
      <c r="CI760" s="9"/>
      <c r="CJ760" s="9"/>
      <c r="CK760" s="9"/>
    </row>
    <row r="761" spans="1:89" s="98" customFormat="1" x14ac:dyDescent="0.25">
      <c r="A761" s="99">
        <v>10142475</v>
      </c>
      <c r="B761" s="99"/>
      <c r="C761" s="772">
        <v>1359</v>
      </c>
      <c r="D761" s="807">
        <v>0.05</v>
      </c>
      <c r="E761" s="772">
        <f t="shared" si="38"/>
        <v>1427</v>
      </c>
      <c r="F761" s="778">
        <v>1.1000000000000001</v>
      </c>
      <c r="G761" s="774">
        <f t="shared" si="39"/>
        <v>1570</v>
      </c>
      <c r="H761" s="776"/>
      <c r="I761" s="758"/>
      <c r="J761" s="776"/>
      <c r="K761" s="786"/>
      <c r="L761" s="9" t="s">
        <v>308</v>
      </c>
      <c r="M761" s="9" t="s">
        <v>1186</v>
      </c>
      <c r="N761" s="9" t="s">
        <v>309</v>
      </c>
      <c r="O761" s="9" t="s">
        <v>310</v>
      </c>
      <c r="P761" s="9" t="s">
        <v>624</v>
      </c>
      <c r="Q761" s="9" t="s">
        <v>1155</v>
      </c>
      <c r="R761" s="9" t="s">
        <v>1157</v>
      </c>
      <c r="S761" s="9" t="s">
        <v>348</v>
      </c>
      <c r="T761" s="98" t="s">
        <v>204</v>
      </c>
      <c r="U761" s="99" t="s">
        <v>639</v>
      </c>
      <c r="V761" s="99" t="s">
        <v>207</v>
      </c>
      <c r="W761" s="99" t="s">
        <v>640</v>
      </c>
      <c r="X761" s="99" t="s">
        <v>207</v>
      </c>
      <c r="Y761" s="99">
        <v>191</v>
      </c>
      <c r="Z761" s="99" t="s">
        <v>207</v>
      </c>
      <c r="AA761" s="631" t="s">
        <v>578</v>
      </c>
      <c r="AB761" s="99" t="s">
        <v>207</v>
      </c>
      <c r="AC761" s="9">
        <v>342</v>
      </c>
      <c r="AD761" s="9" t="s">
        <v>207</v>
      </c>
      <c r="AE761" s="9">
        <v>135</v>
      </c>
      <c r="AF761" s="9" t="s">
        <v>315</v>
      </c>
      <c r="AG761" s="14" t="s">
        <v>359</v>
      </c>
      <c r="AH761" s="14" t="s">
        <v>207</v>
      </c>
      <c r="AI761" s="14" t="s">
        <v>360</v>
      </c>
      <c r="AJ761" s="14" t="s">
        <v>207</v>
      </c>
      <c r="AK761" s="9">
        <v>5</v>
      </c>
      <c r="AL761" s="14" t="s">
        <v>207</v>
      </c>
      <c r="AM761" s="9">
        <v>5</v>
      </c>
      <c r="AN761" s="14" t="s">
        <v>207</v>
      </c>
      <c r="AO761" s="9">
        <v>5</v>
      </c>
      <c r="AP761" s="14" t="s">
        <v>207</v>
      </c>
      <c r="AQ761" s="9">
        <v>5</v>
      </c>
      <c r="AR761" s="14" t="s">
        <v>207</v>
      </c>
      <c r="AS761" s="9" t="s">
        <v>0</v>
      </c>
      <c r="AT761" s="9" t="s">
        <v>318</v>
      </c>
      <c r="AU761" s="9" t="s">
        <v>376</v>
      </c>
      <c r="AV761" s="9" t="s">
        <v>320</v>
      </c>
      <c r="AW761" s="9" t="s">
        <v>1187</v>
      </c>
      <c r="AX761" s="9">
        <v>9010600000</v>
      </c>
      <c r="AY761" s="99">
        <v>349</v>
      </c>
      <c r="AZ761" s="12" t="s">
        <v>207</v>
      </c>
      <c r="BA761" s="99">
        <v>16</v>
      </c>
      <c r="BB761" s="12" t="s">
        <v>207</v>
      </c>
      <c r="BC761" s="99">
        <v>16</v>
      </c>
      <c r="BD761" s="12" t="s">
        <v>207</v>
      </c>
      <c r="BE761" s="99">
        <v>40</v>
      </c>
      <c r="BF761" s="12" t="s">
        <v>321</v>
      </c>
      <c r="BG761" s="654">
        <v>39.567999999999998</v>
      </c>
      <c r="BH761" s="12" t="s">
        <v>321</v>
      </c>
      <c r="BI761" s="99">
        <v>35</v>
      </c>
      <c r="BJ761" s="12" t="s">
        <v>321</v>
      </c>
      <c r="BK761" s="754">
        <v>0</v>
      </c>
      <c r="BL761" s="12" t="s">
        <v>321</v>
      </c>
      <c r="BM761" s="754">
        <v>9.9000000000000005E-2</v>
      </c>
      <c r="BN761" s="12" t="s">
        <v>321</v>
      </c>
      <c r="BO761" s="754">
        <v>4.4690000000000003</v>
      </c>
      <c r="BP761" s="12" t="s">
        <v>321</v>
      </c>
      <c r="BQ761" s="754">
        <v>0</v>
      </c>
      <c r="BR761" s="12" t="s">
        <v>321</v>
      </c>
      <c r="BS761" s="654">
        <v>0</v>
      </c>
      <c r="BT761" s="12" t="s">
        <v>321</v>
      </c>
      <c r="BU761" s="654">
        <v>4.5679999999999996</v>
      </c>
      <c r="BV761" s="12" t="s">
        <v>321</v>
      </c>
      <c r="BW761" s="9">
        <v>0.09</v>
      </c>
      <c r="BX761" s="9" t="s">
        <v>322</v>
      </c>
      <c r="BY761" s="755">
        <v>137.4</v>
      </c>
      <c r="BZ761" s="9" t="s">
        <v>315</v>
      </c>
      <c r="CA761" s="755">
        <v>6.3</v>
      </c>
      <c r="CB761" s="9" t="s">
        <v>315</v>
      </c>
      <c r="CC761" s="755">
        <v>6.3</v>
      </c>
      <c r="CD761" s="9" t="s">
        <v>315</v>
      </c>
      <c r="CE761" s="755">
        <v>90.4</v>
      </c>
      <c r="CF761" s="9" t="s">
        <v>323</v>
      </c>
      <c r="CG761" s="755">
        <v>77.2</v>
      </c>
      <c r="CH761" s="9" t="s">
        <v>323</v>
      </c>
      <c r="CI761" s="9"/>
      <c r="CJ761" s="9"/>
      <c r="CK761" s="9"/>
    </row>
    <row r="762" spans="1:89" s="98" customFormat="1" x14ac:dyDescent="0.25">
      <c r="A762" s="99">
        <v>10101160</v>
      </c>
      <c r="B762" s="99"/>
      <c r="C762" s="772">
        <v>692</v>
      </c>
      <c r="D762" s="807">
        <v>0.05</v>
      </c>
      <c r="E762" s="772">
        <f t="shared" si="38"/>
        <v>727</v>
      </c>
      <c r="F762" s="778">
        <v>1.1000000000000001</v>
      </c>
      <c r="G762" s="774">
        <f t="shared" si="39"/>
        <v>800</v>
      </c>
      <c r="H762" s="776"/>
      <c r="I762" s="758"/>
      <c r="J762" s="776"/>
      <c r="K762" s="786"/>
      <c r="L762" s="9" t="s">
        <v>308</v>
      </c>
      <c r="M762" s="9" t="s">
        <v>3783</v>
      </c>
      <c r="N762" s="9" t="s">
        <v>397</v>
      </c>
      <c r="O762" s="9" t="s">
        <v>310</v>
      </c>
      <c r="P762" s="9" t="s">
        <v>624</v>
      </c>
      <c r="Q762" s="9" t="s">
        <v>1155</v>
      </c>
      <c r="R762" s="9" t="s">
        <v>1157</v>
      </c>
      <c r="S762" s="9" t="s">
        <v>314</v>
      </c>
      <c r="T762" s="98" t="s">
        <v>210</v>
      </c>
      <c r="U762" s="99">
        <v>82</v>
      </c>
      <c r="V762" s="99" t="s">
        <v>207</v>
      </c>
      <c r="W762" s="99">
        <v>146</v>
      </c>
      <c r="X762" s="99" t="s">
        <v>207</v>
      </c>
      <c r="Y762" s="99">
        <v>92</v>
      </c>
      <c r="Z762" s="99" t="s">
        <v>207</v>
      </c>
      <c r="AA762" s="631" t="s">
        <v>1188</v>
      </c>
      <c r="AB762" s="99" t="s">
        <v>207</v>
      </c>
      <c r="AC762" s="9">
        <v>167</v>
      </c>
      <c r="AD762" s="9" t="s">
        <v>207</v>
      </c>
      <c r="AE762" s="9">
        <v>66</v>
      </c>
      <c r="AF762" s="9" t="s">
        <v>315</v>
      </c>
      <c r="AG762" s="14" t="s">
        <v>1189</v>
      </c>
      <c r="AH762" s="14" t="s">
        <v>207</v>
      </c>
      <c r="AI762" s="14" t="s">
        <v>1190</v>
      </c>
      <c r="AJ762" s="14" t="s">
        <v>207</v>
      </c>
      <c r="AK762" s="9">
        <v>5</v>
      </c>
      <c r="AL762" s="14" t="s">
        <v>207</v>
      </c>
      <c r="AM762" s="9">
        <v>5</v>
      </c>
      <c r="AN762" s="14" t="s">
        <v>207</v>
      </c>
      <c r="AO762" s="9">
        <v>5</v>
      </c>
      <c r="AP762" s="14" t="s">
        <v>207</v>
      </c>
      <c r="AQ762" s="9">
        <v>5</v>
      </c>
      <c r="AR762" s="14" t="s">
        <v>207</v>
      </c>
      <c r="AS762" s="9" t="s">
        <v>0</v>
      </c>
      <c r="AT762" s="9" t="s">
        <v>318</v>
      </c>
      <c r="AU762" s="9" t="s">
        <v>376</v>
      </c>
      <c r="AV762" s="9" t="s">
        <v>320</v>
      </c>
      <c r="AW762" s="9" t="s">
        <v>1191</v>
      </c>
      <c r="AX762" s="9">
        <v>9010600000</v>
      </c>
      <c r="AY762" s="99">
        <v>207</v>
      </c>
      <c r="AZ762" s="12" t="s">
        <v>207</v>
      </c>
      <c r="BA762" s="99">
        <v>16</v>
      </c>
      <c r="BB762" s="12" t="s">
        <v>207</v>
      </c>
      <c r="BC762" s="99">
        <v>16</v>
      </c>
      <c r="BD762" s="12" t="s">
        <v>207</v>
      </c>
      <c r="BE762" s="99">
        <v>15</v>
      </c>
      <c r="BF762" s="12" t="s">
        <v>321</v>
      </c>
      <c r="BG762" s="654">
        <v>14.664999999999999</v>
      </c>
      <c r="BH762" s="12" t="s">
        <v>321</v>
      </c>
      <c r="BI762" s="99">
        <v>12</v>
      </c>
      <c r="BJ762" s="12" t="s">
        <v>321</v>
      </c>
      <c r="BK762" s="754">
        <v>0</v>
      </c>
      <c r="BL762" s="12" t="s">
        <v>321</v>
      </c>
      <c r="BM762" s="754">
        <v>8.1000000000000003E-2</v>
      </c>
      <c r="BN762" s="12" t="s">
        <v>321</v>
      </c>
      <c r="BO762" s="754">
        <v>2.585</v>
      </c>
      <c r="BP762" s="12" t="s">
        <v>321</v>
      </c>
      <c r="BQ762" s="754">
        <v>0</v>
      </c>
      <c r="BR762" s="12" t="s">
        <v>321</v>
      </c>
      <c r="BS762" s="654">
        <v>0</v>
      </c>
      <c r="BT762" s="12" t="s">
        <v>321</v>
      </c>
      <c r="BU762" s="654">
        <v>2.665</v>
      </c>
      <c r="BV762" s="12" t="s">
        <v>321</v>
      </c>
      <c r="BW762" s="9">
        <v>0.05</v>
      </c>
      <c r="BX762" s="9" t="s">
        <v>322</v>
      </c>
      <c r="BY762" s="755">
        <v>81.5</v>
      </c>
      <c r="BZ762" s="9" t="s">
        <v>315</v>
      </c>
      <c r="CA762" s="755">
        <v>6.3</v>
      </c>
      <c r="CB762" s="9" t="s">
        <v>315</v>
      </c>
      <c r="CC762" s="755">
        <v>6.3</v>
      </c>
      <c r="CD762" s="9" t="s">
        <v>315</v>
      </c>
      <c r="CE762" s="755">
        <v>33.1</v>
      </c>
      <c r="CF762" s="9" t="s">
        <v>323</v>
      </c>
      <c r="CG762" s="755">
        <v>26.5</v>
      </c>
      <c r="CH762" s="9" t="s">
        <v>323</v>
      </c>
      <c r="CI762" s="9"/>
      <c r="CJ762" s="9"/>
      <c r="CK762" s="9"/>
    </row>
    <row r="763" spans="1:89" s="98" customFormat="1" x14ac:dyDescent="0.25">
      <c r="A763" s="99">
        <v>10101163</v>
      </c>
      <c r="B763" s="99"/>
      <c r="C763" s="772">
        <v>765</v>
      </c>
      <c r="D763" s="807">
        <v>0.05</v>
      </c>
      <c r="E763" s="772">
        <f t="shared" si="38"/>
        <v>803</v>
      </c>
      <c r="F763" s="778">
        <v>1.1000000000000001</v>
      </c>
      <c r="G763" s="774">
        <f t="shared" si="39"/>
        <v>883</v>
      </c>
      <c r="H763" s="776"/>
      <c r="I763" s="758"/>
      <c r="J763" s="776"/>
      <c r="K763" s="786"/>
      <c r="L763" s="9" t="s">
        <v>308</v>
      </c>
      <c r="M763" s="9" t="s">
        <v>3784</v>
      </c>
      <c r="N763" s="9" t="s">
        <v>397</v>
      </c>
      <c r="O763" s="9" t="s">
        <v>310</v>
      </c>
      <c r="P763" s="9" t="s">
        <v>624</v>
      </c>
      <c r="Q763" s="9" t="s">
        <v>1155</v>
      </c>
      <c r="R763" s="9" t="s">
        <v>1157</v>
      </c>
      <c r="S763" s="9" t="s">
        <v>314</v>
      </c>
      <c r="T763" s="98" t="s">
        <v>210</v>
      </c>
      <c r="U763" s="99">
        <v>95</v>
      </c>
      <c r="V763" s="99" t="s">
        <v>207</v>
      </c>
      <c r="W763" s="99">
        <v>168</v>
      </c>
      <c r="X763" s="99" t="s">
        <v>207</v>
      </c>
      <c r="Y763" s="99">
        <v>105</v>
      </c>
      <c r="Z763" s="99" t="s">
        <v>207</v>
      </c>
      <c r="AA763" s="631" t="s">
        <v>1056</v>
      </c>
      <c r="AB763" s="99" t="s">
        <v>207</v>
      </c>
      <c r="AC763" s="9">
        <v>193</v>
      </c>
      <c r="AD763" s="9" t="s">
        <v>207</v>
      </c>
      <c r="AE763" s="9">
        <v>76</v>
      </c>
      <c r="AF763" s="9" t="s">
        <v>315</v>
      </c>
      <c r="AG763" s="14" t="s">
        <v>1123</v>
      </c>
      <c r="AH763" s="14" t="s">
        <v>207</v>
      </c>
      <c r="AI763" s="14" t="s">
        <v>1124</v>
      </c>
      <c r="AJ763" s="14" t="s">
        <v>207</v>
      </c>
      <c r="AK763" s="9">
        <v>5</v>
      </c>
      <c r="AL763" s="14" t="s">
        <v>207</v>
      </c>
      <c r="AM763" s="9">
        <v>5</v>
      </c>
      <c r="AN763" s="14" t="s">
        <v>207</v>
      </c>
      <c r="AO763" s="9">
        <v>5</v>
      </c>
      <c r="AP763" s="14" t="s">
        <v>207</v>
      </c>
      <c r="AQ763" s="9">
        <v>5</v>
      </c>
      <c r="AR763" s="14" t="s">
        <v>207</v>
      </c>
      <c r="AS763" s="9" t="s">
        <v>0</v>
      </c>
      <c r="AT763" s="9" t="s">
        <v>318</v>
      </c>
      <c r="AU763" s="9" t="s">
        <v>376</v>
      </c>
      <c r="AV763" s="9" t="s">
        <v>320</v>
      </c>
      <c r="AW763" s="9" t="s">
        <v>1192</v>
      </c>
      <c r="AX763" s="9">
        <v>9010600000</v>
      </c>
      <c r="AY763" s="99">
        <v>227</v>
      </c>
      <c r="AZ763" s="12" t="s">
        <v>207</v>
      </c>
      <c r="BA763" s="99">
        <v>16</v>
      </c>
      <c r="BB763" s="12" t="s">
        <v>207</v>
      </c>
      <c r="BC763" s="99">
        <v>16</v>
      </c>
      <c r="BD763" s="12" t="s">
        <v>207</v>
      </c>
      <c r="BE763" s="99">
        <v>17</v>
      </c>
      <c r="BF763" s="12" t="s">
        <v>321</v>
      </c>
      <c r="BG763" s="654">
        <v>16.893000000000001</v>
      </c>
      <c r="BH763" s="12" t="s">
        <v>321</v>
      </c>
      <c r="BI763" s="99">
        <v>14</v>
      </c>
      <c r="BJ763" s="12" t="s">
        <v>321</v>
      </c>
      <c r="BK763" s="754">
        <v>0</v>
      </c>
      <c r="BL763" s="12" t="s">
        <v>321</v>
      </c>
      <c r="BM763" s="754">
        <v>8.1000000000000003E-2</v>
      </c>
      <c r="BN763" s="12" t="s">
        <v>321</v>
      </c>
      <c r="BO763" s="754">
        <v>2.8119999999999998</v>
      </c>
      <c r="BP763" s="12" t="s">
        <v>321</v>
      </c>
      <c r="BQ763" s="754">
        <v>0</v>
      </c>
      <c r="BR763" s="12" t="s">
        <v>321</v>
      </c>
      <c r="BS763" s="654">
        <v>0</v>
      </c>
      <c r="BT763" s="12" t="s">
        <v>321</v>
      </c>
      <c r="BU763" s="654">
        <v>2.8929999999999998</v>
      </c>
      <c r="BV763" s="12" t="s">
        <v>321</v>
      </c>
      <c r="BW763" s="9">
        <v>0.06</v>
      </c>
      <c r="BX763" s="9" t="s">
        <v>322</v>
      </c>
      <c r="BY763" s="755">
        <v>89.4</v>
      </c>
      <c r="BZ763" s="9" t="s">
        <v>315</v>
      </c>
      <c r="CA763" s="755">
        <v>6.3</v>
      </c>
      <c r="CB763" s="9" t="s">
        <v>315</v>
      </c>
      <c r="CC763" s="755">
        <v>6.3</v>
      </c>
      <c r="CD763" s="9" t="s">
        <v>315</v>
      </c>
      <c r="CE763" s="755">
        <v>35.299999999999997</v>
      </c>
      <c r="CF763" s="9" t="s">
        <v>323</v>
      </c>
      <c r="CG763" s="755">
        <v>30.9</v>
      </c>
      <c r="CH763" s="9" t="s">
        <v>323</v>
      </c>
      <c r="CI763" s="9"/>
      <c r="CJ763" s="9"/>
      <c r="CK763" s="9"/>
    </row>
    <row r="764" spans="1:89" s="98" customFormat="1" x14ac:dyDescent="0.25">
      <c r="A764" s="99">
        <v>10101166</v>
      </c>
      <c r="B764" s="99"/>
      <c r="C764" s="772">
        <v>820</v>
      </c>
      <c r="D764" s="807">
        <v>0.05</v>
      </c>
      <c r="E764" s="772">
        <f t="shared" si="38"/>
        <v>861</v>
      </c>
      <c r="F764" s="778">
        <v>1.1000000000000001</v>
      </c>
      <c r="G764" s="774">
        <f t="shared" si="39"/>
        <v>947</v>
      </c>
      <c r="H764" s="776"/>
      <c r="I764" s="758"/>
      <c r="J764" s="776"/>
      <c r="K764" s="786"/>
      <c r="L764" s="9" t="s">
        <v>308</v>
      </c>
      <c r="M764" s="9" t="s">
        <v>3785</v>
      </c>
      <c r="N764" s="9" t="s">
        <v>397</v>
      </c>
      <c r="O764" s="9" t="s">
        <v>310</v>
      </c>
      <c r="P764" s="9" t="s">
        <v>624</v>
      </c>
      <c r="Q764" s="9" t="s">
        <v>1155</v>
      </c>
      <c r="R764" s="9" t="s">
        <v>1157</v>
      </c>
      <c r="S764" s="9" t="s">
        <v>314</v>
      </c>
      <c r="T764" s="98" t="s">
        <v>210</v>
      </c>
      <c r="U764" s="99" t="s">
        <v>735</v>
      </c>
      <c r="V764" s="99" t="s">
        <v>207</v>
      </c>
      <c r="W764" s="99" t="s">
        <v>632</v>
      </c>
      <c r="X764" s="99" t="s">
        <v>207</v>
      </c>
      <c r="Y764" s="99">
        <v>117</v>
      </c>
      <c r="Z764" s="99" t="s">
        <v>207</v>
      </c>
      <c r="AA764" s="631" t="s">
        <v>202</v>
      </c>
      <c r="AB764" s="99" t="s">
        <v>207</v>
      </c>
      <c r="AC764" s="9">
        <v>218</v>
      </c>
      <c r="AD764" s="9" t="s">
        <v>207</v>
      </c>
      <c r="AE764" s="9">
        <v>86</v>
      </c>
      <c r="AF764" s="9" t="s">
        <v>315</v>
      </c>
      <c r="AG764" s="14" t="s">
        <v>316</v>
      </c>
      <c r="AH764" s="14" t="s">
        <v>207</v>
      </c>
      <c r="AI764" s="14" t="s">
        <v>317</v>
      </c>
      <c r="AJ764" s="14" t="s">
        <v>207</v>
      </c>
      <c r="AK764" s="9">
        <v>5</v>
      </c>
      <c r="AL764" s="14" t="s">
        <v>207</v>
      </c>
      <c r="AM764" s="9">
        <v>5</v>
      </c>
      <c r="AN764" s="14" t="s">
        <v>207</v>
      </c>
      <c r="AO764" s="9">
        <v>5</v>
      </c>
      <c r="AP764" s="14" t="s">
        <v>207</v>
      </c>
      <c r="AQ764" s="9">
        <v>5</v>
      </c>
      <c r="AR764" s="14" t="s">
        <v>207</v>
      </c>
      <c r="AS764" s="9" t="s">
        <v>0</v>
      </c>
      <c r="AT764" s="9" t="s">
        <v>318</v>
      </c>
      <c r="AU764" s="9" t="s">
        <v>376</v>
      </c>
      <c r="AV764" s="9" t="s">
        <v>320</v>
      </c>
      <c r="AW764" s="9" t="s">
        <v>1193</v>
      </c>
      <c r="AX764" s="9">
        <v>9010600000</v>
      </c>
      <c r="AY764" s="99">
        <v>249</v>
      </c>
      <c r="AZ764" s="12" t="s">
        <v>207</v>
      </c>
      <c r="BA764" s="99">
        <v>16</v>
      </c>
      <c r="BB764" s="12" t="s">
        <v>207</v>
      </c>
      <c r="BC764" s="99">
        <v>16</v>
      </c>
      <c r="BD764" s="12" t="s">
        <v>207</v>
      </c>
      <c r="BE764" s="99">
        <v>18</v>
      </c>
      <c r="BF764" s="12" t="s">
        <v>321</v>
      </c>
      <c r="BG764" s="654">
        <v>17.113</v>
      </c>
      <c r="BH764" s="12" t="s">
        <v>321</v>
      </c>
      <c r="BI764" s="99">
        <v>14</v>
      </c>
      <c r="BJ764" s="12" t="s">
        <v>321</v>
      </c>
      <c r="BK764" s="754">
        <v>0</v>
      </c>
      <c r="BL764" s="12" t="s">
        <v>321</v>
      </c>
      <c r="BM764" s="754">
        <v>8.1000000000000003E-2</v>
      </c>
      <c r="BN764" s="12" t="s">
        <v>321</v>
      </c>
      <c r="BO764" s="754">
        <v>3.032</v>
      </c>
      <c r="BP764" s="12" t="s">
        <v>321</v>
      </c>
      <c r="BQ764" s="754">
        <v>0</v>
      </c>
      <c r="BR764" s="12" t="s">
        <v>321</v>
      </c>
      <c r="BS764" s="654">
        <v>0</v>
      </c>
      <c r="BT764" s="12" t="s">
        <v>321</v>
      </c>
      <c r="BU764" s="654">
        <v>3.113</v>
      </c>
      <c r="BV764" s="12" t="s">
        <v>321</v>
      </c>
      <c r="BW764" s="9">
        <v>0.06</v>
      </c>
      <c r="BX764" s="9" t="s">
        <v>322</v>
      </c>
      <c r="BY764" s="755">
        <v>98</v>
      </c>
      <c r="BZ764" s="9" t="s">
        <v>315</v>
      </c>
      <c r="CA764" s="755">
        <v>6.3</v>
      </c>
      <c r="CB764" s="9" t="s">
        <v>315</v>
      </c>
      <c r="CC764" s="755">
        <v>6.3</v>
      </c>
      <c r="CD764" s="9" t="s">
        <v>315</v>
      </c>
      <c r="CE764" s="755">
        <v>37.5</v>
      </c>
      <c r="CF764" s="9" t="s">
        <v>323</v>
      </c>
      <c r="CG764" s="755">
        <v>30.9</v>
      </c>
      <c r="CH764" s="9" t="s">
        <v>323</v>
      </c>
      <c r="CI764" s="9"/>
      <c r="CJ764" s="9"/>
      <c r="CK764" s="9"/>
    </row>
    <row r="765" spans="1:89" s="98" customFormat="1" x14ac:dyDescent="0.25">
      <c r="A765" s="99">
        <v>10101984</v>
      </c>
      <c r="B765" s="99"/>
      <c r="C765" s="772">
        <v>876</v>
      </c>
      <c r="D765" s="807">
        <v>0.05</v>
      </c>
      <c r="E765" s="772">
        <f t="shared" si="38"/>
        <v>920</v>
      </c>
      <c r="F765" s="778">
        <v>1.1000000000000001</v>
      </c>
      <c r="G765" s="774">
        <f t="shared" si="39"/>
        <v>1012</v>
      </c>
      <c r="H765" s="776"/>
      <c r="I765" s="758"/>
      <c r="J765" s="776"/>
      <c r="K765" s="786"/>
      <c r="L765" s="9" t="s">
        <v>308</v>
      </c>
      <c r="M765" s="9" t="s">
        <v>3786</v>
      </c>
      <c r="N765" s="9" t="s">
        <v>397</v>
      </c>
      <c r="O765" s="9" t="s">
        <v>310</v>
      </c>
      <c r="P765" s="9" t="s">
        <v>624</v>
      </c>
      <c r="Q765" s="9" t="s">
        <v>1155</v>
      </c>
      <c r="R765" s="9" t="s">
        <v>1157</v>
      </c>
      <c r="S765" s="9" t="s">
        <v>314</v>
      </c>
      <c r="T765" s="98" t="s">
        <v>210</v>
      </c>
      <c r="U765" s="99" t="s">
        <v>736</v>
      </c>
      <c r="V765" s="99" t="s">
        <v>207</v>
      </c>
      <c r="W765" s="99" t="s">
        <v>634</v>
      </c>
      <c r="X765" s="99" t="s">
        <v>207</v>
      </c>
      <c r="Y765" s="99">
        <v>128</v>
      </c>
      <c r="Z765" s="99" t="s">
        <v>207</v>
      </c>
      <c r="AA765" s="631" t="s">
        <v>574</v>
      </c>
      <c r="AB765" s="99" t="s">
        <v>207</v>
      </c>
      <c r="AC765" s="9">
        <v>241</v>
      </c>
      <c r="AD765" s="9" t="s">
        <v>207</v>
      </c>
      <c r="AE765" s="9">
        <v>95</v>
      </c>
      <c r="AF765" s="9" t="s">
        <v>315</v>
      </c>
      <c r="AG765" s="14" t="s">
        <v>324</v>
      </c>
      <c r="AH765" s="14" t="s">
        <v>207</v>
      </c>
      <c r="AI765" s="14" t="s">
        <v>325</v>
      </c>
      <c r="AJ765" s="14" t="s">
        <v>207</v>
      </c>
      <c r="AK765" s="9">
        <v>5</v>
      </c>
      <c r="AL765" s="14" t="s">
        <v>207</v>
      </c>
      <c r="AM765" s="9">
        <v>5</v>
      </c>
      <c r="AN765" s="14" t="s">
        <v>207</v>
      </c>
      <c r="AO765" s="9">
        <v>5</v>
      </c>
      <c r="AP765" s="14" t="s">
        <v>207</v>
      </c>
      <c r="AQ765" s="9">
        <v>5</v>
      </c>
      <c r="AR765" s="14" t="s">
        <v>207</v>
      </c>
      <c r="AS765" s="9" t="s">
        <v>0</v>
      </c>
      <c r="AT765" s="9" t="s">
        <v>318</v>
      </c>
      <c r="AU765" s="9" t="s">
        <v>376</v>
      </c>
      <c r="AV765" s="9" t="s">
        <v>320</v>
      </c>
      <c r="AW765" s="9" t="s">
        <v>1194</v>
      </c>
      <c r="AX765" s="9">
        <v>9010600000</v>
      </c>
      <c r="AY765" s="99">
        <v>269</v>
      </c>
      <c r="AZ765" s="12" t="s">
        <v>207</v>
      </c>
      <c r="BA765" s="99">
        <v>16</v>
      </c>
      <c r="BB765" s="12" t="s">
        <v>207</v>
      </c>
      <c r="BC765" s="99">
        <v>16</v>
      </c>
      <c r="BD765" s="12" t="s">
        <v>207</v>
      </c>
      <c r="BE765" s="99">
        <v>21</v>
      </c>
      <c r="BF765" s="12" t="s">
        <v>321</v>
      </c>
      <c r="BG765" s="654">
        <v>20.489000000000001</v>
      </c>
      <c r="BH765" s="12" t="s">
        <v>321</v>
      </c>
      <c r="BI765" s="99">
        <v>16</v>
      </c>
      <c r="BJ765" s="12" t="s">
        <v>321</v>
      </c>
      <c r="BK765" s="754">
        <v>0</v>
      </c>
      <c r="BL765" s="12" t="s">
        <v>321</v>
      </c>
      <c r="BM765" s="754">
        <v>0.09</v>
      </c>
      <c r="BN765" s="12" t="s">
        <v>321</v>
      </c>
      <c r="BO765" s="754">
        <v>4.4000000000000004</v>
      </c>
      <c r="BP765" s="12" t="s">
        <v>321</v>
      </c>
      <c r="BQ765" s="754">
        <v>0</v>
      </c>
      <c r="BR765" s="12" t="s">
        <v>321</v>
      </c>
      <c r="BS765" s="654">
        <v>0</v>
      </c>
      <c r="BT765" s="12" t="s">
        <v>321</v>
      </c>
      <c r="BU765" s="654">
        <v>4.4889999999999999</v>
      </c>
      <c r="BV765" s="12" t="s">
        <v>321</v>
      </c>
      <c r="BW765" s="9">
        <v>7.0000000000000007E-2</v>
      </c>
      <c r="BX765" s="9" t="s">
        <v>322</v>
      </c>
      <c r="BY765" s="755">
        <v>105.9</v>
      </c>
      <c r="BZ765" s="9" t="s">
        <v>315</v>
      </c>
      <c r="CA765" s="755">
        <v>6.3</v>
      </c>
      <c r="CB765" s="9" t="s">
        <v>315</v>
      </c>
      <c r="CC765" s="755">
        <v>6.3</v>
      </c>
      <c r="CD765" s="9" t="s">
        <v>315</v>
      </c>
      <c r="CE765" s="755">
        <v>41.9</v>
      </c>
      <c r="CF765" s="9" t="s">
        <v>323</v>
      </c>
      <c r="CG765" s="755">
        <v>35.299999999999997</v>
      </c>
      <c r="CH765" s="9" t="s">
        <v>323</v>
      </c>
      <c r="CI765" s="9"/>
      <c r="CJ765" s="9"/>
      <c r="CK765" s="9"/>
    </row>
    <row r="766" spans="1:89" s="98" customFormat="1" x14ac:dyDescent="0.25">
      <c r="A766" s="99">
        <v>10101169</v>
      </c>
      <c r="B766" s="99"/>
      <c r="C766" s="772">
        <v>930</v>
      </c>
      <c r="D766" s="807">
        <v>0.05</v>
      </c>
      <c r="E766" s="772">
        <f t="shared" si="38"/>
        <v>977</v>
      </c>
      <c r="F766" s="778">
        <v>1.1000000000000001</v>
      </c>
      <c r="G766" s="774">
        <f t="shared" si="39"/>
        <v>1075</v>
      </c>
      <c r="H766" s="776"/>
      <c r="I766" s="758"/>
      <c r="J766" s="776"/>
      <c r="K766" s="786"/>
      <c r="L766" s="9" t="s">
        <v>308</v>
      </c>
      <c r="M766" s="9" t="s">
        <v>3787</v>
      </c>
      <c r="N766" s="9" t="s">
        <v>397</v>
      </c>
      <c r="O766" s="9" t="s">
        <v>310</v>
      </c>
      <c r="P766" s="9" t="s">
        <v>624</v>
      </c>
      <c r="Q766" s="9" t="s">
        <v>1155</v>
      </c>
      <c r="R766" s="9" t="s">
        <v>1157</v>
      </c>
      <c r="S766" s="9" t="s">
        <v>314</v>
      </c>
      <c r="T766" s="98" t="s">
        <v>210</v>
      </c>
      <c r="U766" s="99" t="s">
        <v>737</v>
      </c>
      <c r="V766" s="99" t="s">
        <v>207</v>
      </c>
      <c r="W766" s="99" t="s">
        <v>636</v>
      </c>
      <c r="X766" s="99" t="s">
        <v>207</v>
      </c>
      <c r="Y766" s="99">
        <v>139</v>
      </c>
      <c r="Z766" s="99" t="s">
        <v>207</v>
      </c>
      <c r="AA766" s="631" t="s">
        <v>575</v>
      </c>
      <c r="AB766" s="99" t="s">
        <v>207</v>
      </c>
      <c r="AC766" s="9">
        <v>264</v>
      </c>
      <c r="AD766" s="9" t="s">
        <v>207</v>
      </c>
      <c r="AE766" s="9">
        <v>104</v>
      </c>
      <c r="AF766" s="9" t="s">
        <v>315</v>
      </c>
      <c r="AG766" s="14" t="s">
        <v>326</v>
      </c>
      <c r="AH766" s="14" t="s">
        <v>207</v>
      </c>
      <c r="AI766" s="14" t="s">
        <v>327</v>
      </c>
      <c r="AJ766" s="14" t="s">
        <v>207</v>
      </c>
      <c r="AK766" s="9">
        <v>5</v>
      </c>
      <c r="AL766" s="14" t="s">
        <v>207</v>
      </c>
      <c r="AM766" s="9">
        <v>5</v>
      </c>
      <c r="AN766" s="14" t="s">
        <v>207</v>
      </c>
      <c r="AO766" s="9">
        <v>5</v>
      </c>
      <c r="AP766" s="14" t="s">
        <v>207</v>
      </c>
      <c r="AQ766" s="9">
        <v>5</v>
      </c>
      <c r="AR766" s="14" t="s">
        <v>207</v>
      </c>
      <c r="AS766" s="9" t="s">
        <v>0</v>
      </c>
      <c r="AT766" s="9" t="s">
        <v>318</v>
      </c>
      <c r="AU766" s="9" t="s">
        <v>376</v>
      </c>
      <c r="AV766" s="9" t="s">
        <v>320</v>
      </c>
      <c r="AW766" s="9" t="s">
        <v>1195</v>
      </c>
      <c r="AX766" s="9">
        <v>9010600000</v>
      </c>
      <c r="AY766" s="99">
        <v>289</v>
      </c>
      <c r="AZ766" s="12" t="s">
        <v>207</v>
      </c>
      <c r="BA766" s="99">
        <v>16</v>
      </c>
      <c r="BB766" s="12" t="s">
        <v>207</v>
      </c>
      <c r="BC766" s="99">
        <v>16</v>
      </c>
      <c r="BD766" s="12" t="s">
        <v>207</v>
      </c>
      <c r="BE766" s="99">
        <v>24</v>
      </c>
      <c r="BF766" s="12" t="s">
        <v>321</v>
      </c>
      <c r="BG766" s="654">
        <v>23.097000000000001</v>
      </c>
      <c r="BH766" s="12" t="s">
        <v>321</v>
      </c>
      <c r="BI766" s="99">
        <v>18</v>
      </c>
      <c r="BJ766" s="12" t="s">
        <v>321</v>
      </c>
      <c r="BK766" s="754">
        <v>0</v>
      </c>
      <c r="BL766" s="12" t="s">
        <v>321</v>
      </c>
      <c r="BM766" s="754">
        <v>0.09</v>
      </c>
      <c r="BN766" s="12" t="s">
        <v>321</v>
      </c>
      <c r="BO766" s="754">
        <v>5.0069999999999997</v>
      </c>
      <c r="BP766" s="12" t="s">
        <v>321</v>
      </c>
      <c r="BQ766" s="754">
        <v>0</v>
      </c>
      <c r="BR766" s="12" t="s">
        <v>321</v>
      </c>
      <c r="BS766" s="654">
        <v>0</v>
      </c>
      <c r="BT766" s="12" t="s">
        <v>321</v>
      </c>
      <c r="BU766" s="654">
        <v>5.0970000000000004</v>
      </c>
      <c r="BV766" s="12" t="s">
        <v>321</v>
      </c>
      <c r="BW766" s="9">
        <v>7.0000000000000007E-2</v>
      </c>
      <c r="BX766" s="9" t="s">
        <v>322</v>
      </c>
      <c r="BY766" s="755">
        <v>113.8</v>
      </c>
      <c r="BZ766" s="9" t="s">
        <v>315</v>
      </c>
      <c r="CA766" s="755">
        <v>6.3</v>
      </c>
      <c r="CB766" s="9" t="s">
        <v>315</v>
      </c>
      <c r="CC766" s="755">
        <v>6.3</v>
      </c>
      <c r="CD766" s="9" t="s">
        <v>315</v>
      </c>
      <c r="CE766" s="755">
        <v>46.3</v>
      </c>
      <c r="CF766" s="9" t="s">
        <v>323</v>
      </c>
      <c r="CG766" s="755">
        <v>39.700000000000003</v>
      </c>
      <c r="CH766" s="9" t="s">
        <v>323</v>
      </c>
      <c r="CI766" s="9"/>
      <c r="CJ766" s="9"/>
      <c r="CK766" s="9"/>
    </row>
    <row r="767" spans="1:89" s="98" customFormat="1" x14ac:dyDescent="0.25">
      <c r="A767" s="99">
        <v>10102010</v>
      </c>
      <c r="B767" s="99"/>
      <c r="C767" s="772">
        <v>985</v>
      </c>
      <c r="D767" s="807">
        <v>0.05</v>
      </c>
      <c r="E767" s="772">
        <f t="shared" si="38"/>
        <v>1034</v>
      </c>
      <c r="F767" s="778">
        <v>1.1000000000000001</v>
      </c>
      <c r="G767" s="774">
        <f t="shared" si="39"/>
        <v>1137</v>
      </c>
      <c r="H767" s="776"/>
      <c r="I767" s="758"/>
      <c r="J767" s="776"/>
      <c r="K767" s="786"/>
      <c r="L767" s="9"/>
      <c r="M767" s="9" t="s">
        <v>5252</v>
      </c>
      <c r="N767" s="9" t="s">
        <v>397</v>
      </c>
      <c r="O767" s="9" t="s">
        <v>310</v>
      </c>
      <c r="P767" s="9" t="s">
        <v>624</v>
      </c>
      <c r="Q767" s="9" t="s">
        <v>1155</v>
      </c>
      <c r="R767" s="9" t="s">
        <v>1157</v>
      </c>
      <c r="S767" s="9" t="s">
        <v>314</v>
      </c>
      <c r="T767" s="98" t="s">
        <v>210</v>
      </c>
      <c r="U767" s="99">
        <v>141</v>
      </c>
      <c r="V767" s="99" t="s">
        <v>207</v>
      </c>
      <c r="W767" s="99">
        <v>250</v>
      </c>
      <c r="X767" s="99" t="s">
        <v>207</v>
      </c>
      <c r="Y767" s="99">
        <v>151</v>
      </c>
      <c r="Z767" s="99" t="s">
        <v>207</v>
      </c>
      <c r="AA767" s="631" t="s">
        <v>576</v>
      </c>
      <c r="AB767" s="99" t="s">
        <v>207</v>
      </c>
      <c r="AC767" s="9">
        <v>287</v>
      </c>
      <c r="AD767" s="99" t="s">
        <v>207</v>
      </c>
      <c r="AE767" s="9">
        <v>113</v>
      </c>
      <c r="AF767" s="9" t="s">
        <v>315</v>
      </c>
      <c r="AG767" s="14" t="s">
        <v>328</v>
      </c>
      <c r="AH767" s="99" t="s">
        <v>207</v>
      </c>
      <c r="AI767" s="14" t="s">
        <v>329</v>
      </c>
      <c r="AJ767" s="99" t="s">
        <v>207</v>
      </c>
      <c r="AK767" s="9">
        <v>5</v>
      </c>
      <c r="AL767" s="14" t="s">
        <v>207</v>
      </c>
      <c r="AM767" s="9">
        <v>5</v>
      </c>
      <c r="AN767" s="14" t="s">
        <v>207</v>
      </c>
      <c r="AO767" s="9">
        <v>5</v>
      </c>
      <c r="AP767" s="14" t="s">
        <v>207</v>
      </c>
      <c r="AQ767" s="9">
        <v>5</v>
      </c>
      <c r="AR767" s="14" t="s">
        <v>207</v>
      </c>
      <c r="AS767" s="9" t="s">
        <v>0</v>
      </c>
      <c r="AT767" s="9" t="s">
        <v>318</v>
      </c>
      <c r="AU767" s="9" t="s">
        <v>376</v>
      </c>
      <c r="AV767" s="9" t="s">
        <v>320</v>
      </c>
      <c r="AW767" s="98" t="s">
        <v>5253</v>
      </c>
      <c r="AX767" s="9">
        <v>9010600000</v>
      </c>
      <c r="AY767" s="99"/>
      <c r="AZ767" s="12" t="s">
        <v>207</v>
      </c>
      <c r="BA767" s="99"/>
      <c r="BB767" s="12" t="s">
        <v>207</v>
      </c>
      <c r="BC767" s="99"/>
      <c r="BD767" s="12" t="s">
        <v>207</v>
      </c>
      <c r="BE767" s="99"/>
      <c r="BF767" s="12" t="s">
        <v>321</v>
      </c>
      <c r="BG767" s="654"/>
      <c r="BH767" s="12" t="s">
        <v>321</v>
      </c>
      <c r="BI767" s="99"/>
      <c r="BJ767" s="12" t="s">
        <v>321</v>
      </c>
      <c r="BK767" s="754">
        <v>0</v>
      </c>
      <c r="BL767" s="12" t="s">
        <v>321</v>
      </c>
      <c r="BM767" s="754"/>
      <c r="BN767" s="12" t="s">
        <v>321</v>
      </c>
      <c r="BO767" s="754"/>
      <c r="BP767" s="12" t="s">
        <v>321</v>
      </c>
      <c r="BQ767" s="754">
        <v>0</v>
      </c>
      <c r="BR767" s="12" t="s">
        <v>321</v>
      </c>
      <c r="BS767" s="654">
        <v>0</v>
      </c>
      <c r="BT767" s="12" t="s">
        <v>321</v>
      </c>
      <c r="BU767" s="654"/>
      <c r="BV767" s="12" t="s">
        <v>321</v>
      </c>
      <c r="BW767" s="9"/>
      <c r="BX767" s="9" t="s">
        <v>322</v>
      </c>
      <c r="BY767" s="755"/>
      <c r="BZ767" s="9" t="s">
        <v>315</v>
      </c>
      <c r="CA767" s="755">
        <v>6.3</v>
      </c>
      <c r="CB767" s="9" t="s">
        <v>315</v>
      </c>
      <c r="CC767" s="755">
        <v>6.3</v>
      </c>
      <c r="CD767" s="9" t="s">
        <v>315</v>
      </c>
      <c r="CE767" s="755"/>
      <c r="CF767" s="9" t="s">
        <v>323</v>
      </c>
      <c r="CG767" s="755"/>
      <c r="CH767" s="9" t="s">
        <v>323</v>
      </c>
      <c r="CI767" s="9"/>
      <c r="CJ767" s="9"/>
      <c r="CK767" s="9"/>
    </row>
    <row r="768" spans="1:89" s="98" customFormat="1" x14ac:dyDescent="0.25">
      <c r="A768" s="99">
        <v>10101172</v>
      </c>
      <c r="B768" s="99"/>
      <c r="C768" s="772">
        <v>1093</v>
      </c>
      <c r="D768" s="807">
        <v>0.05</v>
      </c>
      <c r="E768" s="772">
        <f t="shared" si="38"/>
        <v>1148</v>
      </c>
      <c r="F768" s="778">
        <v>1.1000000000000001</v>
      </c>
      <c r="G768" s="774">
        <f t="shared" si="39"/>
        <v>1263</v>
      </c>
      <c r="H768" s="776"/>
      <c r="I768" s="758"/>
      <c r="J768" s="776"/>
      <c r="K768" s="786"/>
      <c r="L768" s="9" t="s">
        <v>308</v>
      </c>
      <c r="M768" s="9" t="s">
        <v>3788</v>
      </c>
      <c r="N768" s="9" t="s">
        <v>397</v>
      </c>
      <c r="O768" s="9" t="s">
        <v>310</v>
      </c>
      <c r="P768" s="9" t="s">
        <v>624</v>
      </c>
      <c r="Q768" s="9" t="s">
        <v>1155</v>
      </c>
      <c r="R768" s="9" t="s">
        <v>1157</v>
      </c>
      <c r="S768" s="9" t="s">
        <v>314</v>
      </c>
      <c r="T768" s="98" t="s">
        <v>210</v>
      </c>
      <c r="U768" s="99" t="s">
        <v>738</v>
      </c>
      <c r="V768" s="99" t="s">
        <v>207</v>
      </c>
      <c r="W768" s="99" t="s">
        <v>638</v>
      </c>
      <c r="X768" s="99" t="s">
        <v>207</v>
      </c>
      <c r="Y768" s="99">
        <v>162</v>
      </c>
      <c r="Z768" s="99" t="s">
        <v>207</v>
      </c>
      <c r="AA768" s="631" t="s">
        <v>577</v>
      </c>
      <c r="AB768" s="99" t="s">
        <v>207</v>
      </c>
      <c r="AC768" s="9">
        <v>310</v>
      </c>
      <c r="AD768" s="9" t="s">
        <v>207</v>
      </c>
      <c r="AE768" s="9">
        <v>122</v>
      </c>
      <c r="AF768" s="9" t="s">
        <v>315</v>
      </c>
      <c r="AG768" s="14" t="s">
        <v>330</v>
      </c>
      <c r="AH768" s="14" t="s">
        <v>207</v>
      </c>
      <c r="AI768" s="14" t="s">
        <v>331</v>
      </c>
      <c r="AJ768" s="14" t="s">
        <v>207</v>
      </c>
      <c r="AK768" s="9">
        <v>5</v>
      </c>
      <c r="AL768" s="14" t="s">
        <v>207</v>
      </c>
      <c r="AM768" s="9">
        <v>5</v>
      </c>
      <c r="AN768" s="14" t="s">
        <v>207</v>
      </c>
      <c r="AO768" s="9">
        <v>5</v>
      </c>
      <c r="AP768" s="14" t="s">
        <v>207</v>
      </c>
      <c r="AQ768" s="9">
        <v>5</v>
      </c>
      <c r="AR768" s="14" t="s">
        <v>207</v>
      </c>
      <c r="AS768" s="9" t="s">
        <v>0</v>
      </c>
      <c r="AT768" s="9" t="s">
        <v>318</v>
      </c>
      <c r="AU768" s="9" t="s">
        <v>376</v>
      </c>
      <c r="AV768" s="9" t="s">
        <v>320</v>
      </c>
      <c r="AW768" s="9" t="s">
        <v>1196</v>
      </c>
      <c r="AX768" s="9">
        <v>9010600000</v>
      </c>
      <c r="AY768" s="99">
        <v>329</v>
      </c>
      <c r="AZ768" s="12" t="s">
        <v>207</v>
      </c>
      <c r="BA768" s="99">
        <v>16</v>
      </c>
      <c r="BB768" s="12" t="s">
        <v>207</v>
      </c>
      <c r="BC768" s="99">
        <v>16</v>
      </c>
      <c r="BD768" s="12" t="s">
        <v>207</v>
      </c>
      <c r="BE768" s="99">
        <v>30</v>
      </c>
      <c r="BF768" s="12" t="s">
        <v>321</v>
      </c>
      <c r="BG768" s="654">
        <v>29.881</v>
      </c>
      <c r="BH768" s="12" t="s">
        <v>321</v>
      </c>
      <c r="BI768" s="99">
        <v>24</v>
      </c>
      <c r="BJ768" s="12" t="s">
        <v>321</v>
      </c>
      <c r="BK768" s="754">
        <v>0</v>
      </c>
      <c r="BL768" s="12" t="s">
        <v>321</v>
      </c>
      <c r="BM768" s="754">
        <v>9.9000000000000005E-2</v>
      </c>
      <c r="BN768" s="12" t="s">
        <v>321</v>
      </c>
      <c r="BO768" s="754">
        <v>5.782</v>
      </c>
      <c r="BP768" s="12" t="s">
        <v>321</v>
      </c>
      <c r="BQ768" s="754">
        <v>0</v>
      </c>
      <c r="BR768" s="12" t="s">
        <v>321</v>
      </c>
      <c r="BS768" s="654">
        <v>0</v>
      </c>
      <c r="BT768" s="12" t="s">
        <v>321</v>
      </c>
      <c r="BU768" s="654">
        <v>5.8810000000000002</v>
      </c>
      <c r="BV768" s="12" t="s">
        <v>321</v>
      </c>
      <c r="BW768" s="9">
        <v>0.08</v>
      </c>
      <c r="BX768" s="9" t="s">
        <v>322</v>
      </c>
      <c r="BY768" s="755">
        <v>129.5</v>
      </c>
      <c r="BZ768" s="9" t="s">
        <v>315</v>
      </c>
      <c r="CA768" s="755">
        <v>6.3</v>
      </c>
      <c r="CB768" s="9" t="s">
        <v>315</v>
      </c>
      <c r="CC768" s="755">
        <v>6.3</v>
      </c>
      <c r="CD768" s="9" t="s">
        <v>315</v>
      </c>
      <c r="CE768" s="755">
        <v>61.7</v>
      </c>
      <c r="CF768" s="9" t="s">
        <v>323</v>
      </c>
      <c r="CG768" s="755">
        <v>52.9</v>
      </c>
      <c r="CH768" s="9" t="s">
        <v>323</v>
      </c>
      <c r="CI768" s="9"/>
      <c r="CJ768" s="9"/>
      <c r="CK768" s="9"/>
    </row>
    <row r="769" spans="1:89" s="98" customFormat="1" x14ac:dyDescent="0.25">
      <c r="A769" s="99">
        <v>10101173</v>
      </c>
      <c r="B769" s="99"/>
      <c r="C769" s="772">
        <v>1226</v>
      </c>
      <c r="D769" s="807">
        <v>0.05</v>
      </c>
      <c r="E769" s="772">
        <f t="shared" si="38"/>
        <v>1287</v>
      </c>
      <c r="F769" s="778">
        <v>1.1000000000000001</v>
      </c>
      <c r="G769" s="774">
        <f t="shared" si="39"/>
        <v>1416</v>
      </c>
      <c r="H769" s="776"/>
      <c r="I769" s="758"/>
      <c r="J769" s="776"/>
      <c r="K769" s="786"/>
      <c r="L769" s="9" t="s">
        <v>308</v>
      </c>
      <c r="M769" s="9" t="s">
        <v>3789</v>
      </c>
      <c r="N769" s="9" t="s">
        <v>397</v>
      </c>
      <c r="O769" s="9" t="s">
        <v>310</v>
      </c>
      <c r="P769" s="9" t="s">
        <v>624</v>
      </c>
      <c r="Q769" s="9" t="s">
        <v>1155</v>
      </c>
      <c r="R769" s="9" t="s">
        <v>1157</v>
      </c>
      <c r="S769" s="9" t="s">
        <v>314</v>
      </c>
      <c r="T769" s="98" t="s">
        <v>210</v>
      </c>
      <c r="U769" s="99" t="s">
        <v>739</v>
      </c>
      <c r="V769" s="99" t="s">
        <v>207</v>
      </c>
      <c r="W769" s="99" t="s">
        <v>640</v>
      </c>
      <c r="X769" s="99" t="s">
        <v>207</v>
      </c>
      <c r="Y769" s="99">
        <v>173</v>
      </c>
      <c r="Z769" s="99" t="s">
        <v>207</v>
      </c>
      <c r="AA769" s="631" t="s">
        <v>578</v>
      </c>
      <c r="AB769" s="99" t="s">
        <v>207</v>
      </c>
      <c r="AC769" s="9">
        <v>333</v>
      </c>
      <c r="AD769" s="9" t="s">
        <v>207</v>
      </c>
      <c r="AE769" s="9">
        <v>131</v>
      </c>
      <c r="AF769" s="9" t="s">
        <v>315</v>
      </c>
      <c r="AG769" s="14" t="s">
        <v>332</v>
      </c>
      <c r="AH769" s="14" t="s">
        <v>207</v>
      </c>
      <c r="AI769" s="14" t="s">
        <v>333</v>
      </c>
      <c r="AJ769" s="14" t="s">
        <v>207</v>
      </c>
      <c r="AK769" s="9">
        <v>5</v>
      </c>
      <c r="AL769" s="14" t="s">
        <v>207</v>
      </c>
      <c r="AM769" s="9">
        <v>5</v>
      </c>
      <c r="AN769" s="14" t="s">
        <v>207</v>
      </c>
      <c r="AO769" s="9">
        <v>5</v>
      </c>
      <c r="AP769" s="14" t="s">
        <v>207</v>
      </c>
      <c r="AQ769" s="9">
        <v>5</v>
      </c>
      <c r="AR769" s="14" t="s">
        <v>207</v>
      </c>
      <c r="AS769" s="9" t="s">
        <v>0</v>
      </c>
      <c r="AT769" s="9" t="s">
        <v>318</v>
      </c>
      <c r="AU769" s="9" t="s">
        <v>376</v>
      </c>
      <c r="AV769" s="9" t="s">
        <v>320</v>
      </c>
      <c r="AW769" s="9" t="s">
        <v>1197</v>
      </c>
      <c r="AX769" s="9">
        <v>9010600000</v>
      </c>
      <c r="AY769" s="99">
        <v>349</v>
      </c>
      <c r="AZ769" s="12" t="s">
        <v>207</v>
      </c>
      <c r="BA769" s="99">
        <v>16</v>
      </c>
      <c r="BB769" s="12" t="s">
        <v>207</v>
      </c>
      <c r="BC769" s="99">
        <v>16</v>
      </c>
      <c r="BD769" s="12" t="s">
        <v>207</v>
      </c>
      <c r="BE769" s="99">
        <v>27</v>
      </c>
      <c r="BF769" s="12" t="s">
        <v>321</v>
      </c>
      <c r="BG769" s="654">
        <v>26.568000000000001</v>
      </c>
      <c r="BH769" s="12" t="s">
        <v>321</v>
      </c>
      <c r="BI769" s="99">
        <v>22</v>
      </c>
      <c r="BJ769" s="12" t="s">
        <v>321</v>
      </c>
      <c r="BK769" s="754">
        <v>0</v>
      </c>
      <c r="BL769" s="12" t="s">
        <v>321</v>
      </c>
      <c r="BM769" s="754">
        <v>9.9000000000000005E-2</v>
      </c>
      <c r="BN769" s="12" t="s">
        <v>321</v>
      </c>
      <c r="BO769" s="754">
        <v>4.4690000000000003</v>
      </c>
      <c r="BP769" s="12" t="s">
        <v>321</v>
      </c>
      <c r="BQ769" s="754">
        <v>0</v>
      </c>
      <c r="BR769" s="12" t="s">
        <v>321</v>
      </c>
      <c r="BS769" s="654">
        <v>0</v>
      </c>
      <c r="BT769" s="12" t="s">
        <v>321</v>
      </c>
      <c r="BU769" s="654">
        <v>4.5679999999999996</v>
      </c>
      <c r="BV769" s="12" t="s">
        <v>321</v>
      </c>
      <c r="BW769" s="9">
        <v>0.09</v>
      </c>
      <c r="BX769" s="9" t="s">
        <v>322</v>
      </c>
      <c r="BY769" s="755">
        <v>137.4</v>
      </c>
      <c r="BZ769" s="9" t="s">
        <v>315</v>
      </c>
      <c r="CA769" s="755">
        <v>6.3</v>
      </c>
      <c r="CB769" s="9" t="s">
        <v>315</v>
      </c>
      <c r="CC769" s="755">
        <v>6.3</v>
      </c>
      <c r="CD769" s="9" t="s">
        <v>315</v>
      </c>
      <c r="CE769" s="755">
        <v>57.3</v>
      </c>
      <c r="CF769" s="9" t="s">
        <v>323</v>
      </c>
      <c r="CG769" s="755">
        <v>48.5</v>
      </c>
      <c r="CH769" s="9" t="s">
        <v>323</v>
      </c>
      <c r="CI769" s="9"/>
      <c r="CJ769" s="9"/>
      <c r="CK769" s="9"/>
    </row>
    <row r="770" spans="1:89" s="98" customFormat="1" x14ac:dyDescent="0.25">
      <c r="A770" s="99">
        <v>10141160</v>
      </c>
      <c r="B770" s="99"/>
      <c r="C770" s="772">
        <v>692</v>
      </c>
      <c r="D770" s="807">
        <v>0.05</v>
      </c>
      <c r="E770" s="772">
        <f t="shared" si="38"/>
        <v>727</v>
      </c>
      <c r="F770" s="778">
        <v>1.1000000000000001</v>
      </c>
      <c r="G770" s="774">
        <f t="shared" si="39"/>
        <v>800</v>
      </c>
      <c r="H770" s="776"/>
      <c r="I770" s="758"/>
      <c r="J770" s="776"/>
      <c r="K770" s="786"/>
      <c r="L770" s="9" t="s">
        <v>308</v>
      </c>
      <c r="M770" s="9" t="s">
        <v>1198</v>
      </c>
      <c r="N770" s="9" t="s">
        <v>397</v>
      </c>
      <c r="O770" s="9" t="s">
        <v>310</v>
      </c>
      <c r="P770" s="9" t="s">
        <v>624</v>
      </c>
      <c r="Q770" s="9" t="s">
        <v>1155</v>
      </c>
      <c r="R770" s="9" t="s">
        <v>1157</v>
      </c>
      <c r="S770" s="9" t="s">
        <v>314</v>
      </c>
      <c r="T770" s="98" t="s">
        <v>210</v>
      </c>
      <c r="U770" s="99">
        <v>82</v>
      </c>
      <c r="V770" s="99" t="s">
        <v>207</v>
      </c>
      <c r="W770" s="99">
        <v>146</v>
      </c>
      <c r="X770" s="99" t="s">
        <v>207</v>
      </c>
      <c r="Y770" s="99">
        <v>92</v>
      </c>
      <c r="Z770" s="99" t="s">
        <v>207</v>
      </c>
      <c r="AA770" s="631" t="s">
        <v>1188</v>
      </c>
      <c r="AB770" s="99" t="s">
        <v>207</v>
      </c>
      <c r="AC770" s="9">
        <v>167</v>
      </c>
      <c r="AD770" s="9" t="s">
        <v>207</v>
      </c>
      <c r="AE770" s="9">
        <v>66</v>
      </c>
      <c r="AF770" s="9" t="s">
        <v>315</v>
      </c>
      <c r="AG770" s="14" t="s">
        <v>1189</v>
      </c>
      <c r="AH770" s="14" t="s">
        <v>207</v>
      </c>
      <c r="AI770" s="14" t="s">
        <v>1190</v>
      </c>
      <c r="AJ770" s="14" t="s">
        <v>207</v>
      </c>
      <c r="AK770" s="9">
        <v>5</v>
      </c>
      <c r="AL770" s="14" t="s">
        <v>207</v>
      </c>
      <c r="AM770" s="9">
        <v>5</v>
      </c>
      <c r="AN770" s="14" t="s">
        <v>207</v>
      </c>
      <c r="AO770" s="9">
        <v>5</v>
      </c>
      <c r="AP770" s="14" t="s">
        <v>207</v>
      </c>
      <c r="AQ770" s="9">
        <v>5</v>
      </c>
      <c r="AR770" s="14" t="s">
        <v>207</v>
      </c>
      <c r="AS770" s="9" t="s">
        <v>0</v>
      </c>
      <c r="AT770" s="9" t="s">
        <v>318</v>
      </c>
      <c r="AU770" s="9" t="s">
        <v>376</v>
      </c>
      <c r="AV770" s="9" t="s">
        <v>320</v>
      </c>
      <c r="AW770" s="9" t="s">
        <v>1199</v>
      </c>
      <c r="AX770" s="9">
        <v>9010600000</v>
      </c>
      <c r="AY770" s="99">
        <v>207</v>
      </c>
      <c r="AZ770" s="12" t="s">
        <v>207</v>
      </c>
      <c r="BA770" s="99">
        <v>16</v>
      </c>
      <c r="BB770" s="12" t="s">
        <v>207</v>
      </c>
      <c r="BC770" s="99">
        <v>16</v>
      </c>
      <c r="BD770" s="12" t="s">
        <v>207</v>
      </c>
      <c r="BE770" s="99">
        <v>15</v>
      </c>
      <c r="BF770" s="12" t="s">
        <v>321</v>
      </c>
      <c r="BG770" s="654">
        <v>14.664999999999999</v>
      </c>
      <c r="BH770" s="12" t="s">
        <v>321</v>
      </c>
      <c r="BI770" s="99">
        <v>12</v>
      </c>
      <c r="BJ770" s="12" t="s">
        <v>321</v>
      </c>
      <c r="BK770" s="754">
        <v>0</v>
      </c>
      <c r="BL770" s="12" t="s">
        <v>321</v>
      </c>
      <c r="BM770" s="754">
        <v>8.1000000000000003E-2</v>
      </c>
      <c r="BN770" s="12" t="s">
        <v>321</v>
      </c>
      <c r="BO770" s="754">
        <v>2.585</v>
      </c>
      <c r="BP770" s="12" t="s">
        <v>321</v>
      </c>
      <c r="BQ770" s="754">
        <v>0</v>
      </c>
      <c r="BR770" s="12" t="s">
        <v>321</v>
      </c>
      <c r="BS770" s="654">
        <v>0</v>
      </c>
      <c r="BT770" s="12" t="s">
        <v>321</v>
      </c>
      <c r="BU770" s="654">
        <v>2.665</v>
      </c>
      <c r="BV770" s="12" t="s">
        <v>321</v>
      </c>
      <c r="BW770" s="9">
        <v>0.05</v>
      </c>
      <c r="BX770" s="9" t="s">
        <v>322</v>
      </c>
      <c r="BY770" s="755">
        <v>81.5</v>
      </c>
      <c r="BZ770" s="9" t="s">
        <v>315</v>
      </c>
      <c r="CA770" s="755">
        <v>6.3</v>
      </c>
      <c r="CB770" s="9" t="s">
        <v>315</v>
      </c>
      <c r="CC770" s="755">
        <v>6.3</v>
      </c>
      <c r="CD770" s="9" t="s">
        <v>315</v>
      </c>
      <c r="CE770" s="755">
        <v>33.1</v>
      </c>
      <c r="CF770" s="9" t="s">
        <v>323</v>
      </c>
      <c r="CG770" s="755">
        <v>26.5</v>
      </c>
      <c r="CH770" s="9" t="s">
        <v>323</v>
      </c>
      <c r="CI770" s="9"/>
      <c r="CJ770" s="9"/>
      <c r="CK770" s="9"/>
    </row>
    <row r="771" spans="1:89" s="98" customFormat="1" x14ac:dyDescent="0.25">
      <c r="A771" s="99">
        <v>10141163</v>
      </c>
      <c r="B771" s="99"/>
      <c r="C771" s="772">
        <v>765</v>
      </c>
      <c r="D771" s="807">
        <v>0.05</v>
      </c>
      <c r="E771" s="772">
        <f t="shared" si="38"/>
        <v>803</v>
      </c>
      <c r="F771" s="778">
        <v>1.1000000000000001</v>
      </c>
      <c r="G771" s="774">
        <f t="shared" si="39"/>
        <v>883</v>
      </c>
      <c r="H771" s="776"/>
      <c r="I771" s="758"/>
      <c r="J771" s="776"/>
      <c r="K771" s="786"/>
      <c r="L771" s="9" t="s">
        <v>308</v>
      </c>
      <c r="M771" s="9" t="s">
        <v>1200</v>
      </c>
      <c r="N771" s="9" t="s">
        <v>397</v>
      </c>
      <c r="O771" s="9" t="s">
        <v>310</v>
      </c>
      <c r="P771" s="9" t="s">
        <v>624</v>
      </c>
      <c r="Q771" s="9" t="s">
        <v>1155</v>
      </c>
      <c r="R771" s="9" t="s">
        <v>1157</v>
      </c>
      <c r="S771" s="9" t="s">
        <v>314</v>
      </c>
      <c r="T771" s="98" t="s">
        <v>210</v>
      </c>
      <c r="U771" s="99">
        <v>95</v>
      </c>
      <c r="V771" s="99" t="s">
        <v>207</v>
      </c>
      <c r="W771" s="99">
        <v>168</v>
      </c>
      <c r="X771" s="99" t="s">
        <v>207</v>
      </c>
      <c r="Y771" s="99">
        <v>105</v>
      </c>
      <c r="Z771" s="99" t="s">
        <v>207</v>
      </c>
      <c r="AA771" s="631" t="s">
        <v>1056</v>
      </c>
      <c r="AB771" s="99" t="s">
        <v>207</v>
      </c>
      <c r="AC771" s="9">
        <v>193</v>
      </c>
      <c r="AD771" s="9" t="s">
        <v>207</v>
      </c>
      <c r="AE771" s="9">
        <v>76</v>
      </c>
      <c r="AF771" s="9" t="s">
        <v>315</v>
      </c>
      <c r="AG771" s="14" t="s">
        <v>1123</v>
      </c>
      <c r="AH771" s="14" t="s">
        <v>207</v>
      </c>
      <c r="AI771" s="14" t="s">
        <v>1124</v>
      </c>
      <c r="AJ771" s="14" t="s">
        <v>207</v>
      </c>
      <c r="AK771" s="9">
        <v>5</v>
      </c>
      <c r="AL771" s="14" t="s">
        <v>207</v>
      </c>
      <c r="AM771" s="9">
        <v>5</v>
      </c>
      <c r="AN771" s="14" t="s">
        <v>207</v>
      </c>
      <c r="AO771" s="9">
        <v>5</v>
      </c>
      <c r="AP771" s="14" t="s">
        <v>207</v>
      </c>
      <c r="AQ771" s="9">
        <v>5</v>
      </c>
      <c r="AR771" s="14" t="s">
        <v>207</v>
      </c>
      <c r="AS771" s="9" t="s">
        <v>0</v>
      </c>
      <c r="AT771" s="9" t="s">
        <v>318</v>
      </c>
      <c r="AU771" s="9" t="s">
        <v>376</v>
      </c>
      <c r="AV771" s="9" t="s">
        <v>320</v>
      </c>
      <c r="AW771" s="9" t="s">
        <v>1201</v>
      </c>
      <c r="AX771" s="9">
        <v>9010600000</v>
      </c>
      <c r="AY771" s="99">
        <v>227</v>
      </c>
      <c r="AZ771" s="12" t="s">
        <v>207</v>
      </c>
      <c r="BA771" s="99">
        <v>16</v>
      </c>
      <c r="BB771" s="12" t="s">
        <v>207</v>
      </c>
      <c r="BC771" s="99">
        <v>16</v>
      </c>
      <c r="BD771" s="12" t="s">
        <v>207</v>
      </c>
      <c r="BE771" s="99">
        <v>17</v>
      </c>
      <c r="BF771" s="12" t="s">
        <v>321</v>
      </c>
      <c r="BG771" s="654">
        <v>16.893000000000001</v>
      </c>
      <c r="BH771" s="12" t="s">
        <v>321</v>
      </c>
      <c r="BI771" s="99">
        <v>14</v>
      </c>
      <c r="BJ771" s="12" t="s">
        <v>321</v>
      </c>
      <c r="BK771" s="754">
        <v>0</v>
      </c>
      <c r="BL771" s="12" t="s">
        <v>321</v>
      </c>
      <c r="BM771" s="754">
        <v>8.1000000000000003E-2</v>
      </c>
      <c r="BN771" s="12" t="s">
        <v>321</v>
      </c>
      <c r="BO771" s="754">
        <v>2.8119999999999998</v>
      </c>
      <c r="BP771" s="12" t="s">
        <v>321</v>
      </c>
      <c r="BQ771" s="754">
        <v>0</v>
      </c>
      <c r="BR771" s="12" t="s">
        <v>321</v>
      </c>
      <c r="BS771" s="654">
        <v>0</v>
      </c>
      <c r="BT771" s="12" t="s">
        <v>321</v>
      </c>
      <c r="BU771" s="654">
        <v>2.8929999999999998</v>
      </c>
      <c r="BV771" s="12" t="s">
        <v>321</v>
      </c>
      <c r="BW771" s="9">
        <v>0.06</v>
      </c>
      <c r="BX771" s="9" t="s">
        <v>322</v>
      </c>
      <c r="BY771" s="755">
        <v>89.4</v>
      </c>
      <c r="BZ771" s="9" t="s">
        <v>315</v>
      </c>
      <c r="CA771" s="755">
        <v>6.3</v>
      </c>
      <c r="CB771" s="9" t="s">
        <v>315</v>
      </c>
      <c r="CC771" s="755">
        <v>6.3</v>
      </c>
      <c r="CD771" s="9" t="s">
        <v>315</v>
      </c>
      <c r="CE771" s="755">
        <v>35.299999999999997</v>
      </c>
      <c r="CF771" s="9" t="s">
        <v>323</v>
      </c>
      <c r="CG771" s="755">
        <v>30.9</v>
      </c>
      <c r="CH771" s="9" t="s">
        <v>323</v>
      </c>
      <c r="CI771" s="9"/>
      <c r="CJ771" s="9"/>
      <c r="CK771" s="9"/>
    </row>
    <row r="772" spans="1:89" s="98" customFormat="1" x14ac:dyDescent="0.25">
      <c r="A772" s="99">
        <v>10141166</v>
      </c>
      <c r="B772" s="99"/>
      <c r="C772" s="772">
        <v>820</v>
      </c>
      <c r="D772" s="807">
        <v>0.05</v>
      </c>
      <c r="E772" s="772">
        <f t="shared" si="38"/>
        <v>861</v>
      </c>
      <c r="F772" s="778">
        <v>1.1000000000000001</v>
      </c>
      <c r="G772" s="774">
        <f t="shared" si="39"/>
        <v>947</v>
      </c>
      <c r="H772" s="776"/>
      <c r="I772" s="758"/>
      <c r="J772" s="776"/>
      <c r="K772" s="786"/>
      <c r="L772" s="9" t="s">
        <v>308</v>
      </c>
      <c r="M772" s="9" t="s">
        <v>1202</v>
      </c>
      <c r="N772" s="9" t="s">
        <v>397</v>
      </c>
      <c r="O772" s="9" t="s">
        <v>310</v>
      </c>
      <c r="P772" s="9" t="s">
        <v>624</v>
      </c>
      <c r="Q772" s="9" t="s">
        <v>1155</v>
      </c>
      <c r="R772" s="9" t="s">
        <v>1157</v>
      </c>
      <c r="S772" s="9" t="s">
        <v>314</v>
      </c>
      <c r="T772" s="98" t="s">
        <v>210</v>
      </c>
      <c r="U772" s="99" t="s">
        <v>735</v>
      </c>
      <c r="V772" s="99" t="s">
        <v>207</v>
      </c>
      <c r="W772" s="99" t="s">
        <v>632</v>
      </c>
      <c r="X772" s="99" t="s">
        <v>207</v>
      </c>
      <c r="Y772" s="99">
        <v>117</v>
      </c>
      <c r="Z772" s="99" t="s">
        <v>207</v>
      </c>
      <c r="AA772" s="631" t="s">
        <v>202</v>
      </c>
      <c r="AB772" s="99" t="s">
        <v>207</v>
      </c>
      <c r="AC772" s="9">
        <v>218</v>
      </c>
      <c r="AD772" s="9" t="s">
        <v>207</v>
      </c>
      <c r="AE772" s="9">
        <v>86</v>
      </c>
      <c r="AF772" s="9" t="s">
        <v>315</v>
      </c>
      <c r="AG772" s="14" t="s">
        <v>316</v>
      </c>
      <c r="AH772" s="14" t="s">
        <v>207</v>
      </c>
      <c r="AI772" s="14" t="s">
        <v>317</v>
      </c>
      <c r="AJ772" s="14" t="s">
        <v>207</v>
      </c>
      <c r="AK772" s="9">
        <v>5</v>
      </c>
      <c r="AL772" s="14" t="s">
        <v>207</v>
      </c>
      <c r="AM772" s="9">
        <v>5</v>
      </c>
      <c r="AN772" s="14" t="s">
        <v>207</v>
      </c>
      <c r="AO772" s="9">
        <v>5</v>
      </c>
      <c r="AP772" s="14" t="s">
        <v>207</v>
      </c>
      <c r="AQ772" s="9">
        <v>5</v>
      </c>
      <c r="AR772" s="14" t="s">
        <v>207</v>
      </c>
      <c r="AS772" s="9" t="s">
        <v>0</v>
      </c>
      <c r="AT772" s="9" t="s">
        <v>318</v>
      </c>
      <c r="AU772" s="9" t="s">
        <v>376</v>
      </c>
      <c r="AV772" s="9" t="s">
        <v>320</v>
      </c>
      <c r="AW772" s="9" t="s">
        <v>1203</v>
      </c>
      <c r="AX772" s="9">
        <v>9010600000</v>
      </c>
      <c r="AY772" s="99">
        <v>249</v>
      </c>
      <c r="AZ772" s="12" t="s">
        <v>207</v>
      </c>
      <c r="BA772" s="99">
        <v>16</v>
      </c>
      <c r="BB772" s="12" t="s">
        <v>207</v>
      </c>
      <c r="BC772" s="99">
        <v>16</v>
      </c>
      <c r="BD772" s="12" t="s">
        <v>207</v>
      </c>
      <c r="BE772" s="99">
        <v>18</v>
      </c>
      <c r="BF772" s="12" t="s">
        <v>321</v>
      </c>
      <c r="BG772" s="654">
        <v>17.113</v>
      </c>
      <c r="BH772" s="12" t="s">
        <v>321</v>
      </c>
      <c r="BI772" s="99">
        <v>14</v>
      </c>
      <c r="BJ772" s="12" t="s">
        <v>321</v>
      </c>
      <c r="BK772" s="754">
        <v>0</v>
      </c>
      <c r="BL772" s="12" t="s">
        <v>321</v>
      </c>
      <c r="BM772" s="754">
        <v>8.1000000000000003E-2</v>
      </c>
      <c r="BN772" s="12" t="s">
        <v>321</v>
      </c>
      <c r="BO772" s="754">
        <v>3.032</v>
      </c>
      <c r="BP772" s="12" t="s">
        <v>321</v>
      </c>
      <c r="BQ772" s="754">
        <v>0</v>
      </c>
      <c r="BR772" s="12" t="s">
        <v>321</v>
      </c>
      <c r="BS772" s="654">
        <v>0</v>
      </c>
      <c r="BT772" s="12" t="s">
        <v>321</v>
      </c>
      <c r="BU772" s="654">
        <v>3.113</v>
      </c>
      <c r="BV772" s="12" t="s">
        <v>321</v>
      </c>
      <c r="BW772" s="9">
        <v>0.06</v>
      </c>
      <c r="BX772" s="9" t="s">
        <v>322</v>
      </c>
      <c r="BY772" s="755">
        <v>98</v>
      </c>
      <c r="BZ772" s="9" t="s">
        <v>315</v>
      </c>
      <c r="CA772" s="755">
        <v>6.3</v>
      </c>
      <c r="CB772" s="9" t="s">
        <v>315</v>
      </c>
      <c r="CC772" s="755">
        <v>6.3</v>
      </c>
      <c r="CD772" s="9" t="s">
        <v>315</v>
      </c>
      <c r="CE772" s="755">
        <v>37.5</v>
      </c>
      <c r="CF772" s="9" t="s">
        <v>323</v>
      </c>
      <c r="CG772" s="755">
        <v>30.9</v>
      </c>
      <c r="CH772" s="9" t="s">
        <v>323</v>
      </c>
      <c r="CI772" s="9"/>
      <c r="CJ772" s="9"/>
      <c r="CK772" s="9"/>
    </row>
    <row r="773" spans="1:89" s="98" customFormat="1" x14ac:dyDescent="0.25">
      <c r="A773" s="99">
        <v>10141984</v>
      </c>
      <c r="B773" s="99"/>
      <c r="C773" s="772">
        <v>876</v>
      </c>
      <c r="D773" s="807">
        <v>0.05</v>
      </c>
      <c r="E773" s="772">
        <f t="shared" si="38"/>
        <v>920</v>
      </c>
      <c r="F773" s="778">
        <v>1.1000000000000001</v>
      </c>
      <c r="G773" s="774">
        <f t="shared" si="39"/>
        <v>1012</v>
      </c>
      <c r="H773" s="776"/>
      <c r="I773" s="758"/>
      <c r="J773" s="776"/>
      <c r="K773" s="786"/>
      <c r="L773" s="9" t="s">
        <v>308</v>
      </c>
      <c r="M773" s="9" t="s">
        <v>1204</v>
      </c>
      <c r="N773" s="9" t="s">
        <v>397</v>
      </c>
      <c r="O773" s="9" t="s">
        <v>310</v>
      </c>
      <c r="P773" s="9" t="s">
        <v>624</v>
      </c>
      <c r="Q773" s="9" t="s">
        <v>1155</v>
      </c>
      <c r="R773" s="9" t="s">
        <v>1157</v>
      </c>
      <c r="S773" s="9" t="s">
        <v>314</v>
      </c>
      <c r="T773" s="98" t="s">
        <v>210</v>
      </c>
      <c r="U773" s="99" t="s">
        <v>736</v>
      </c>
      <c r="V773" s="99" t="s">
        <v>207</v>
      </c>
      <c r="W773" s="99" t="s">
        <v>634</v>
      </c>
      <c r="X773" s="99" t="s">
        <v>207</v>
      </c>
      <c r="Y773" s="99">
        <v>128</v>
      </c>
      <c r="Z773" s="99" t="s">
        <v>207</v>
      </c>
      <c r="AA773" s="631" t="s">
        <v>574</v>
      </c>
      <c r="AB773" s="99" t="s">
        <v>207</v>
      </c>
      <c r="AC773" s="9">
        <v>241</v>
      </c>
      <c r="AD773" s="9" t="s">
        <v>207</v>
      </c>
      <c r="AE773" s="9">
        <v>95</v>
      </c>
      <c r="AF773" s="9" t="s">
        <v>315</v>
      </c>
      <c r="AG773" s="14" t="s">
        <v>324</v>
      </c>
      <c r="AH773" s="14" t="s">
        <v>207</v>
      </c>
      <c r="AI773" s="14" t="s">
        <v>325</v>
      </c>
      <c r="AJ773" s="14" t="s">
        <v>207</v>
      </c>
      <c r="AK773" s="9">
        <v>5</v>
      </c>
      <c r="AL773" s="14" t="s">
        <v>207</v>
      </c>
      <c r="AM773" s="9">
        <v>5</v>
      </c>
      <c r="AN773" s="14" t="s">
        <v>207</v>
      </c>
      <c r="AO773" s="9">
        <v>5</v>
      </c>
      <c r="AP773" s="14" t="s">
        <v>207</v>
      </c>
      <c r="AQ773" s="9">
        <v>5</v>
      </c>
      <c r="AR773" s="14" t="s">
        <v>207</v>
      </c>
      <c r="AS773" s="9" t="s">
        <v>0</v>
      </c>
      <c r="AT773" s="9" t="s">
        <v>318</v>
      </c>
      <c r="AU773" s="9" t="s">
        <v>376</v>
      </c>
      <c r="AV773" s="9" t="s">
        <v>320</v>
      </c>
      <c r="AW773" s="9" t="s">
        <v>1205</v>
      </c>
      <c r="AX773" s="9">
        <v>9010600000</v>
      </c>
      <c r="AY773" s="99">
        <v>289</v>
      </c>
      <c r="AZ773" s="12" t="s">
        <v>207</v>
      </c>
      <c r="BA773" s="99">
        <v>16</v>
      </c>
      <c r="BB773" s="12" t="s">
        <v>207</v>
      </c>
      <c r="BC773" s="99">
        <v>16</v>
      </c>
      <c r="BD773" s="12" t="s">
        <v>207</v>
      </c>
      <c r="BE773" s="99">
        <v>21</v>
      </c>
      <c r="BF773" s="12" t="s">
        <v>321</v>
      </c>
      <c r="BG773" s="654">
        <v>20.489000000000001</v>
      </c>
      <c r="BH773" s="12" t="s">
        <v>321</v>
      </c>
      <c r="BI773" s="99">
        <v>16</v>
      </c>
      <c r="BJ773" s="12" t="s">
        <v>321</v>
      </c>
      <c r="BK773" s="754">
        <v>0</v>
      </c>
      <c r="BL773" s="12" t="s">
        <v>321</v>
      </c>
      <c r="BM773" s="754">
        <v>0.09</v>
      </c>
      <c r="BN773" s="12" t="s">
        <v>321</v>
      </c>
      <c r="BO773" s="754">
        <v>4.4000000000000004</v>
      </c>
      <c r="BP773" s="12" t="s">
        <v>321</v>
      </c>
      <c r="BQ773" s="754">
        <v>0</v>
      </c>
      <c r="BR773" s="12" t="s">
        <v>321</v>
      </c>
      <c r="BS773" s="654">
        <v>0</v>
      </c>
      <c r="BT773" s="12" t="s">
        <v>321</v>
      </c>
      <c r="BU773" s="654">
        <v>4.4889999999999999</v>
      </c>
      <c r="BV773" s="12" t="s">
        <v>321</v>
      </c>
      <c r="BW773" s="9">
        <v>7.0000000000000007E-2</v>
      </c>
      <c r="BX773" s="9" t="s">
        <v>322</v>
      </c>
      <c r="BY773" s="755">
        <v>113.8</v>
      </c>
      <c r="BZ773" s="9" t="s">
        <v>315</v>
      </c>
      <c r="CA773" s="755">
        <v>6.3</v>
      </c>
      <c r="CB773" s="9" t="s">
        <v>315</v>
      </c>
      <c r="CC773" s="755">
        <v>6.3</v>
      </c>
      <c r="CD773" s="9" t="s">
        <v>315</v>
      </c>
      <c r="CE773" s="755">
        <v>41.9</v>
      </c>
      <c r="CF773" s="9" t="s">
        <v>323</v>
      </c>
      <c r="CG773" s="755">
        <v>35.299999999999997</v>
      </c>
      <c r="CH773" s="9" t="s">
        <v>323</v>
      </c>
      <c r="CI773" s="9"/>
      <c r="CJ773" s="9"/>
      <c r="CK773" s="9"/>
    </row>
    <row r="774" spans="1:89" s="98" customFormat="1" x14ac:dyDescent="0.25">
      <c r="A774" s="99">
        <v>10141169</v>
      </c>
      <c r="B774" s="99"/>
      <c r="C774" s="772">
        <v>930</v>
      </c>
      <c r="D774" s="807">
        <v>0.05</v>
      </c>
      <c r="E774" s="772">
        <f t="shared" si="38"/>
        <v>977</v>
      </c>
      <c r="F774" s="778">
        <v>1.1000000000000001</v>
      </c>
      <c r="G774" s="774">
        <f t="shared" si="39"/>
        <v>1075</v>
      </c>
      <c r="H774" s="776"/>
      <c r="I774" s="758"/>
      <c r="J774" s="776"/>
      <c r="K774" s="786"/>
      <c r="L774" s="9" t="s">
        <v>308</v>
      </c>
      <c r="M774" s="9" t="s">
        <v>1206</v>
      </c>
      <c r="N774" s="9" t="s">
        <v>397</v>
      </c>
      <c r="O774" s="9" t="s">
        <v>310</v>
      </c>
      <c r="P774" s="9" t="s">
        <v>624</v>
      </c>
      <c r="Q774" s="9" t="s">
        <v>1155</v>
      </c>
      <c r="R774" s="9" t="s">
        <v>1157</v>
      </c>
      <c r="S774" s="9" t="s">
        <v>314</v>
      </c>
      <c r="T774" s="98" t="s">
        <v>210</v>
      </c>
      <c r="U774" s="99" t="s">
        <v>737</v>
      </c>
      <c r="V774" s="99" t="s">
        <v>207</v>
      </c>
      <c r="W774" s="99" t="s">
        <v>636</v>
      </c>
      <c r="X774" s="99" t="s">
        <v>207</v>
      </c>
      <c r="Y774" s="99">
        <v>139</v>
      </c>
      <c r="Z774" s="99" t="s">
        <v>207</v>
      </c>
      <c r="AA774" s="631" t="s">
        <v>575</v>
      </c>
      <c r="AB774" s="99" t="s">
        <v>207</v>
      </c>
      <c r="AC774" s="9">
        <v>264</v>
      </c>
      <c r="AD774" s="9" t="s">
        <v>207</v>
      </c>
      <c r="AE774" s="9">
        <v>104</v>
      </c>
      <c r="AF774" s="9" t="s">
        <v>315</v>
      </c>
      <c r="AG774" s="14" t="s">
        <v>326</v>
      </c>
      <c r="AH774" s="14" t="s">
        <v>207</v>
      </c>
      <c r="AI774" s="14" t="s">
        <v>327</v>
      </c>
      <c r="AJ774" s="14" t="s">
        <v>207</v>
      </c>
      <c r="AK774" s="9">
        <v>5</v>
      </c>
      <c r="AL774" s="14" t="s">
        <v>207</v>
      </c>
      <c r="AM774" s="9">
        <v>5</v>
      </c>
      <c r="AN774" s="14" t="s">
        <v>207</v>
      </c>
      <c r="AO774" s="9">
        <v>5</v>
      </c>
      <c r="AP774" s="14" t="s">
        <v>207</v>
      </c>
      <c r="AQ774" s="9">
        <v>5</v>
      </c>
      <c r="AR774" s="14" t="s">
        <v>207</v>
      </c>
      <c r="AS774" s="9" t="s">
        <v>0</v>
      </c>
      <c r="AT774" s="9" t="s">
        <v>318</v>
      </c>
      <c r="AU774" s="9" t="s">
        <v>376</v>
      </c>
      <c r="AV774" s="9" t="s">
        <v>320</v>
      </c>
      <c r="AW774" s="9" t="s">
        <v>1207</v>
      </c>
      <c r="AX774" s="9">
        <v>9010600000</v>
      </c>
      <c r="AY774" s="99">
        <v>289</v>
      </c>
      <c r="AZ774" s="12" t="s">
        <v>207</v>
      </c>
      <c r="BA774" s="99">
        <v>16</v>
      </c>
      <c r="BB774" s="12" t="s">
        <v>207</v>
      </c>
      <c r="BC774" s="99">
        <v>16</v>
      </c>
      <c r="BD774" s="12" t="s">
        <v>207</v>
      </c>
      <c r="BE774" s="99">
        <v>24</v>
      </c>
      <c r="BF774" s="12" t="s">
        <v>321</v>
      </c>
      <c r="BG774" s="654">
        <v>23.097000000000001</v>
      </c>
      <c r="BH774" s="12" t="s">
        <v>321</v>
      </c>
      <c r="BI774" s="99">
        <v>18</v>
      </c>
      <c r="BJ774" s="12" t="s">
        <v>321</v>
      </c>
      <c r="BK774" s="754">
        <v>0</v>
      </c>
      <c r="BL774" s="12" t="s">
        <v>321</v>
      </c>
      <c r="BM774" s="754">
        <v>0.09</v>
      </c>
      <c r="BN774" s="12" t="s">
        <v>321</v>
      </c>
      <c r="BO774" s="754">
        <v>5.0069999999999997</v>
      </c>
      <c r="BP774" s="12" t="s">
        <v>321</v>
      </c>
      <c r="BQ774" s="754">
        <v>0</v>
      </c>
      <c r="BR774" s="12" t="s">
        <v>321</v>
      </c>
      <c r="BS774" s="654">
        <v>0</v>
      </c>
      <c r="BT774" s="12" t="s">
        <v>321</v>
      </c>
      <c r="BU774" s="654">
        <v>5.0970000000000004</v>
      </c>
      <c r="BV774" s="12" t="s">
        <v>321</v>
      </c>
      <c r="BW774" s="9">
        <v>7.0000000000000007E-2</v>
      </c>
      <c r="BX774" s="9" t="s">
        <v>322</v>
      </c>
      <c r="BY774" s="755">
        <v>113.8</v>
      </c>
      <c r="BZ774" s="9" t="s">
        <v>315</v>
      </c>
      <c r="CA774" s="755">
        <v>6.3</v>
      </c>
      <c r="CB774" s="9" t="s">
        <v>315</v>
      </c>
      <c r="CC774" s="755">
        <v>6.3</v>
      </c>
      <c r="CD774" s="9" t="s">
        <v>315</v>
      </c>
      <c r="CE774" s="755">
        <v>46.3</v>
      </c>
      <c r="CF774" s="9" t="s">
        <v>323</v>
      </c>
      <c r="CG774" s="755">
        <v>39.700000000000003</v>
      </c>
      <c r="CH774" s="9" t="s">
        <v>323</v>
      </c>
      <c r="CI774" s="9"/>
      <c r="CJ774" s="9"/>
      <c r="CK774" s="9"/>
    </row>
    <row r="775" spans="1:89" s="98" customFormat="1" x14ac:dyDescent="0.25">
      <c r="A775" s="99">
        <v>10141172</v>
      </c>
      <c r="B775" s="99"/>
      <c r="C775" s="772">
        <v>1093</v>
      </c>
      <c r="D775" s="807">
        <v>0.05</v>
      </c>
      <c r="E775" s="772">
        <f t="shared" si="38"/>
        <v>1148</v>
      </c>
      <c r="F775" s="778">
        <v>1.1000000000000001</v>
      </c>
      <c r="G775" s="774">
        <f t="shared" si="39"/>
        <v>1263</v>
      </c>
      <c r="H775" s="776"/>
      <c r="I775" s="758"/>
      <c r="J775" s="776"/>
      <c r="K775" s="786"/>
      <c r="L775" s="9" t="s">
        <v>308</v>
      </c>
      <c r="M775" s="9" t="s">
        <v>1208</v>
      </c>
      <c r="N775" s="9" t="s">
        <v>397</v>
      </c>
      <c r="O775" s="9" t="s">
        <v>310</v>
      </c>
      <c r="P775" s="9" t="s">
        <v>624</v>
      </c>
      <c r="Q775" s="9" t="s">
        <v>1155</v>
      </c>
      <c r="R775" s="9" t="s">
        <v>1157</v>
      </c>
      <c r="S775" s="9" t="s">
        <v>314</v>
      </c>
      <c r="T775" s="98" t="s">
        <v>210</v>
      </c>
      <c r="U775" s="99" t="s">
        <v>738</v>
      </c>
      <c r="V775" s="99" t="s">
        <v>207</v>
      </c>
      <c r="W775" s="99" t="s">
        <v>638</v>
      </c>
      <c r="X775" s="99" t="s">
        <v>207</v>
      </c>
      <c r="Y775" s="99">
        <v>162</v>
      </c>
      <c r="Z775" s="99" t="s">
        <v>207</v>
      </c>
      <c r="AA775" s="631" t="s">
        <v>577</v>
      </c>
      <c r="AB775" s="99" t="s">
        <v>207</v>
      </c>
      <c r="AC775" s="9">
        <v>310</v>
      </c>
      <c r="AD775" s="9" t="s">
        <v>207</v>
      </c>
      <c r="AE775" s="9">
        <v>122</v>
      </c>
      <c r="AF775" s="9" t="s">
        <v>315</v>
      </c>
      <c r="AG775" s="14" t="s">
        <v>330</v>
      </c>
      <c r="AH775" s="14" t="s">
        <v>207</v>
      </c>
      <c r="AI775" s="14" t="s">
        <v>331</v>
      </c>
      <c r="AJ775" s="14" t="s">
        <v>207</v>
      </c>
      <c r="AK775" s="9">
        <v>5</v>
      </c>
      <c r="AL775" s="14" t="s">
        <v>207</v>
      </c>
      <c r="AM775" s="9">
        <v>5</v>
      </c>
      <c r="AN775" s="14" t="s">
        <v>207</v>
      </c>
      <c r="AO775" s="9">
        <v>5</v>
      </c>
      <c r="AP775" s="14" t="s">
        <v>207</v>
      </c>
      <c r="AQ775" s="9">
        <v>5</v>
      </c>
      <c r="AR775" s="14" t="s">
        <v>207</v>
      </c>
      <c r="AS775" s="9" t="s">
        <v>0</v>
      </c>
      <c r="AT775" s="9" t="s">
        <v>318</v>
      </c>
      <c r="AU775" s="9" t="s">
        <v>376</v>
      </c>
      <c r="AV775" s="9" t="s">
        <v>320</v>
      </c>
      <c r="AW775" s="9" t="s">
        <v>1209</v>
      </c>
      <c r="AX775" s="9">
        <v>9010600000</v>
      </c>
      <c r="AY775" s="99">
        <v>329</v>
      </c>
      <c r="AZ775" s="12" t="s">
        <v>207</v>
      </c>
      <c r="BA775" s="99">
        <v>16</v>
      </c>
      <c r="BB775" s="12" t="s">
        <v>207</v>
      </c>
      <c r="BC775" s="99">
        <v>16</v>
      </c>
      <c r="BD775" s="12" t="s">
        <v>207</v>
      </c>
      <c r="BE775" s="99">
        <v>30</v>
      </c>
      <c r="BF775" s="12" t="s">
        <v>321</v>
      </c>
      <c r="BG775" s="654">
        <v>29.881</v>
      </c>
      <c r="BH775" s="12" t="s">
        <v>321</v>
      </c>
      <c r="BI775" s="99">
        <v>24</v>
      </c>
      <c r="BJ775" s="12" t="s">
        <v>321</v>
      </c>
      <c r="BK775" s="754">
        <v>0</v>
      </c>
      <c r="BL775" s="12" t="s">
        <v>321</v>
      </c>
      <c r="BM775" s="754">
        <v>9.9000000000000005E-2</v>
      </c>
      <c r="BN775" s="12" t="s">
        <v>321</v>
      </c>
      <c r="BO775" s="754">
        <v>5.782</v>
      </c>
      <c r="BP775" s="12" t="s">
        <v>321</v>
      </c>
      <c r="BQ775" s="754">
        <v>0</v>
      </c>
      <c r="BR775" s="12" t="s">
        <v>321</v>
      </c>
      <c r="BS775" s="654">
        <v>0</v>
      </c>
      <c r="BT775" s="12" t="s">
        <v>321</v>
      </c>
      <c r="BU775" s="654">
        <v>5.8810000000000002</v>
      </c>
      <c r="BV775" s="12" t="s">
        <v>321</v>
      </c>
      <c r="BW775" s="9">
        <v>0.08</v>
      </c>
      <c r="BX775" s="9" t="s">
        <v>322</v>
      </c>
      <c r="BY775" s="755">
        <v>129.5</v>
      </c>
      <c r="BZ775" s="9" t="s">
        <v>315</v>
      </c>
      <c r="CA775" s="755">
        <v>6.3</v>
      </c>
      <c r="CB775" s="9" t="s">
        <v>315</v>
      </c>
      <c r="CC775" s="755">
        <v>6.3</v>
      </c>
      <c r="CD775" s="9" t="s">
        <v>315</v>
      </c>
      <c r="CE775" s="755">
        <v>61.7</v>
      </c>
      <c r="CF775" s="9" t="s">
        <v>323</v>
      </c>
      <c r="CG775" s="755">
        <v>52.9</v>
      </c>
      <c r="CH775" s="9" t="s">
        <v>323</v>
      </c>
      <c r="CI775" s="9"/>
      <c r="CJ775" s="9"/>
      <c r="CK775" s="9"/>
    </row>
    <row r="776" spans="1:89" s="98" customFormat="1" x14ac:dyDescent="0.25">
      <c r="A776" s="99">
        <v>10141173</v>
      </c>
      <c r="B776" s="99"/>
      <c r="C776" s="772">
        <v>1226</v>
      </c>
      <c r="D776" s="807">
        <v>0.05</v>
      </c>
      <c r="E776" s="772">
        <f t="shared" si="38"/>
        <v>1287</v>
      </c>
      <c r="F776" s="778">
        <v>1.1000000000000001</v>
      </c>
      <c r="G776" s="774">
        <f t="shared" si="39"/>
        <v>1416</v>
      </c>
      <c r="H776" s="776"/>
      <c r="I776" s="758"/>
      <c r="J776" s="776"/>
      <c r="K776" s="786"/>
      <c r="L776" s="9" t="s">
        <v>308</v>
      </c>
      <c r="M776" s="9" t="s">
        <v>1210</v>
      </c>
      <c r="N776" s="9" t="s">
        <v>397</v>
      </c>
      <c r="O776" s="9" t="s">
        <v>310</v>
      </c>
      <c r="P776" s="9" t="s">
        <v>624</v>
      </c>
      <c r="Q776" s="9" t="s">
        <v>1155</v>
      </c>
      <c r="R776" s="9" t="s">
        <v>1157</v>
      </c>
      <c r="S776" s="9" t="s">
        <v>314</v>
      </c>
      <c r="T776" s="98" t="s">
        <v>210</v>
      </c>
      <c r="U776" s="99" t="s">
        <v>739</v>
      </c>
      <c r="V776" s="99" t="s">
        <v>207</v>
      </c>
      <c r="W776" s="99" t="s">
        <v>640</v>
      </c>
      <c r="X776" s="99" t="s">
        <v>207</v>
      </c>
      <c r="Y776" s="99">
        <v>173</v>
      </c>
      <c r="Z776" s="99" t="s">
        <v>207</v>
      </c>
      <c r="AA776" s="631" t="s">
        <v>578</v>
      </c>
      <c r="AB776" s="99" t="s">
        <v>207</v>
      </c>
      <c r="AC776" s="9">
        <v>333</v>
      </c>
      <c r="AD776" s="9" t="s">
        <v>207</v>
      </c>
      <c r="AE776" s="9">
        <v>131</v>
      </c>
      <c r="AF776" s="9" t="s">
        <v>315</v>
      </c>
      <c r="AG776" s="14" t="s">
        <v>332</v>
      </c>
      <c r="AH776" s="14" t="s">
        <v>207</v>
      </c>
      <c r="AI776" s="14" t="s">
        <v>333</v>
      </c>
      <c r="AJ776" s="14" t="s">
        <v>207</v>
      </c>
      <c r="AK776" s="9">
        <v>5</v>
      </c>
      <c r="AL776" s="14" t="s">
        <v>207</v>
      </c>
      <c r="AM776" s="9">
        <v>5</v>
      </c>
      <c r="AN776" s="14" t="s">
        <v>207</v>
      </c>
      <c r="AO776" s="9">
        <v>5</v>
      </c>
      <c r="AP776" s="14" t="s">
        <v>207</v>
      </c>
      <c r="AQ776" s="9">
        <v>5</v>
      </c>
      <c r="AR776" s="14" t="s">
        <v>207</v>
      </c>
      <c r="AS776" s="9" t="s">
        <v>0</v>
      </c>
      <c r="AT776" s="9" t="s">
        <v>318</v>
      </c>
      <c r="AU776" s="9" t="s">
        <v>376</v>
      </c>
      <c r="AV776" s="9" t="s">
        <v>320</v>
      </c>
      <c r="AW776" s="9" t="s">
        <v>1211</v>
      </c>
      <c r="AX776" s="9">
        <v>9010600000</v>
      </c>
      <c r="AY776" s="99">
        <v>349</v>
      </c>
      <c r="AZ776" s="12" t="s">
        <v>207</v>
      </c>
      <c r="BA776" s="99">
        <v>16</v>
      </c>
      <c r="BB776" s="12" t="s">
        <v>207</v>
      </c>
      <c r="BC776" s="99">
        <v>16</v>
      </c>
      <c r="BD776" s="12" t="s">
        <v>207</v>
      </c>
      <c r="BE776" s="99">
        <v>27</v>
      </c>
      <c r="BF776" s="12" t="s">
        <v>321</v>
      </c>
      <c r="BG776" s="654">
        <v>26.568000000000001</v>
      </c>
      <c r="BH776" s="12" t="s">
        <v>321</v>
      </c>
      <c r="BI776" s="99">
        <v>22</v>
      </c>
      <c r="BJ776" s="12" t="s">
        <v>321</v>
      </c>
      <c r="BK776" s="754">
        <v>0</v>
      </c>
      <c r="BL776" s="12" t="s">
        <v>321</v>
      </c>
      <c r="BM776" s="754">
        <v>9.9000000000000005E-2</v>
      </c>
      <c r="BN776" s="12" t="s">
        <v>321</v>
      </c>
      <c r="BO776" s="754">
        <v>4.4690000000000003</v>
      </c>
      <c r="BP776" s="12" t="s">
        <v>321</v>
      </c>
      <c r="BQ776" s="754">
        <v>0</v>
      </c>
      <c r="BR776" s="12" t="s">
        <v>321</v>
      </c>
      <c r="BS776" s="654">
        <v>0</v>
      </c>
      <c r="BT776" s="12" t="s">
        <v>321</v>
      </c>
      <c r="BU776" s="654">
        <v>4.5679999999999996</v>
      </c>
      <c r="BV776" s="12" t="s">
        <v>321</v>
      </c>
      <c r="BW776" s="9">
        <v>0.09</v>
      </c>
      <c r="BX776" s="9" t="s">
        <v>322</v>
      </c>
      <c r="BY776" s="755">
        <v>137.4</v>
      </c>
      <c r="BZ776" s="9" t="s">
        <v>315</v>
      </c>
      <c r="CA776" s="755">
        <v>6.3</v>
      </c>
      <c r="CB776" s="9" t="s">
        <v>315</v>
      </c>
      <c r="CC776" s="755">
        <v>6.3</v>
      </c>
      <c r="CD776" s="9" t="s">
        <v>315</v>
      </c>
      <c r="CE776" s="755">
        <v>57.3</v>
      </c>
      <c r="CF776" s="9" t="s">
        <v>323</v>
      </c>
      <c r="CG776" s="755">
        <v>48.5</v>
      </c>
      <c r="CH776" s="9" t="s">
        <v>323</v>
      </c>
      <c r="CI776" s="9"/>
      <c r="CJ776" s="9"/>
      <c r="CK776" s="9"/>
    </row>
    <row r="777" spans="1:89" s="98" customFormat="1" x14ac:dyDescent="0.25">
      <c r="A777" s="99">
        <v>10101102</v>
      </c>
      <c r="B777" s="99"/>
      <c r="C777" s="772">
        <v>823</v>
      </c>
      <c r="D777" s="807">
        <v>0.05</v>
      </c>
      <c r="E777" s="772">
        <f t="shared" si="38"/>
        <v>864</v>
      </c>
      <c r="F777" s="778">
        <v>1.1000000000000001</v>
      </c>
      <c r="G777" s="774">
        <f t="shared" si="39"/>
        <v>950</v>
      </c>
      <c r="H777" s="776"/>
      <c r="I777" s="758"/>
      <c r="J777" s="776"/>
      <c r="K777" s="786"/>
      <c r="L777" s="9" t="s">
        <v>308</v>
      </c>
      <c r="M777" s="9" t="s">
        <v>3790</v>
      </c>
      <c r="N777" s="9" t="s">
        <v>309</v>
      </c>
      <c r="O777" s="9" t="s">
        <v>310</v>
      </c>
      <c r="P777" s="9" t="s">
        <v>624</v>
      </c>
      <c r="Q777" s="9" t="s">
        <v>1155</v>
      </c>
      <c r="R777" s="9" t="s">
        <v>1157</v>
      </c>
      <c r="S777" s="9" t="s">
        <v>314</v>
      </c>
      <c r="T777" s="98" t="s">
        <v>210</v>
      </c>
      <c r="U777" s="99">
        <v>82</v>
      </c>
      <c r="V777" s="99" t="s">
        <v>207</v>
      </c>
      <c r="W777" s="99">
        <v>146</v>
      </c>
      <c r="X777" s="99" t="s">
        <v>207</v>
      </c>
      <c r="Y777" s="99">
        <v>92</v>
      </c>
      <c r="Z777" s="99" t="s">
        <v>207</v>
      </c>
      <c r="AA777" s="631" t="s">
        <v>1188</v>
      </c>
      <c r="AB777" s="99" t="s">
        <v>207</v>
      </c>
      <c r="AC777" s="9">
        <v>167</v>
      </c>
      <c r="AD777" s="9" t="s">
        <v>207</v>
      </c>
      <c r="AE777" s="9">
        <v>66</v>
      </c>
      <c r="AF777" s="9" t="s">
        <v>315</v>
      </c>
      <c r="AG777" s="14" t="s">
        <v>1189</v>
      </c>
      <c r="AH777" s="14" t="s">
        <v>207</v>
      </c>
      <c r="AI777" s="14" t="s">
        <v>1190</v>
      </c>
      <c r="AJ777" s="14" t="s">
        <v>207</v>
      </c>
      <c r="AK777" s="9">
        <v>5</v>
      </c>
      <c r="AL777" s="14" t="s">
        <v>207</v>
      </c>
      <c r="AM777" s="9">
        <v>5</v>
      </c>
      <c r="AN777" s="14" t="s">
        <v>207</v>
      </c>
      <c r="AO777" s="9">
        <v>5</v>
      </c>
      <c r="AP777" s="14" t="s">
        <v>207</v>
      </c>
      <c r="AQ777" s="9">
        <v>5</v>
      </c>
      <c r="AR777" s="14" t="s">
        <v>207</v>
      </c>
      <c r="AS777" s="9" t="s">
        <v>0</v>
      </c>
      <c r="AT777" s="9" t="s">
        <v>318</v>
      </c>
      <c r="AU777" s="9" t="s">
        <v>376</v>
      </c>
      <c r="AV777" s="9" t="s">
        <v>320</v>
      </c>
      <c r="AW777" s="9" t="s">
        <v>1212</v>
      </c>
      <c r="AX777" s="9">
        <v>9010600000</v>
      </c>
      <c r="AY777" s="99">
        <v>207</v>
      </c>
      <c r="AZ777" s="12" t="s">
        <v>207</v>
      </c>
      <c r="BA777" s="99">
        <v>16</v>
      </c>
      <c r="BB777" s="12" t="s">
        <v>207</v>
      </c>
      <c r="BC777" s="99">
        <v>16</v>
      </c>
      <c r="BD777" s="12" t="s">
        <v>207</v>
      </c>
      <c r="BE777" s="99">
        <v>15</v>
      </c>
      <c r="BF777" s="12" t="s">
        <v>321</v>
      </c>
      <c r="BG777" s="654">
        <v>14.664999999999999</v>
      </c>
      <c r="BH777" s="12" t="s">
        <v>321</v>
      </c>
      <c r="BI777" s="99">
        <v>12</v>
      </c>
      <c r="BJ777" s="12" t="s">
        <v>321</v>
      </c>
      <c r="BK777" s="754">
        <v>0</v>
      </c>
      <c r="BL777" s="12" t="s">
        <v>321</v>
      </c>
      <c r="BM777" s="754">
        <v>8.1000000000000003E-2</v>
      </c>
      <c r="BN777" s="12" t="s">
        <v>321</v>
      </c>
      <c r="BO777" s="754">
        <v>2.585</v>
      </c>
      <c r="BP777" s="12" t="s">
        <v>321</v>
      </c>
      <c r="BQ777" s="754">
        <v>0</v>
      </c>
      <c r="BR777" s="12" t="s">
        <v>321</v>
      </c>
      <c r="BS777" s="654">
        <v>0</v>
      </c>
      <c r="BT777" s="12" t="s">
        <v>321</v>
      </c>
      <c r="BU777" s="654">
        <v>2.665</v>
      </c>
      <c r="BV777" s="12" t="s">
        <v>321</v>
      </c>
      <c r="BW777" s="9">
        <v>0.05</v>
      </c>
      <c r="BX777" s="9" t="s">
        <v>322</v>
      </c>
      <c r="BY777" s="755">
        <v>81.5</v>
      </c>
      <c r="BZ777" s="9" t="s">
        <v>315</v>
      </c>
      <c r="CA777" s="755">
        <v>6.3</v>
      </c>
      <c r="CB777" s="9" t="s">
        <v>315</v>
      </c>
      <c r="CC777" s="755">
        <v>6.3</v>
      </c>
      <c r="CD777" s="9" t="s">
        <v>315</v>
      </c>
      <c r="CE777" s="755">
        <v>33.1</v>
      </c>
      <c r="CF777" s="9" t="s">
        <v>323</v>
      </c>
      <c r="CG777" s="755">
        <v>26.5</v>
      </c>
      <c r="CH777" s="9" t="s">
        <v>323</v>
      </c>
      <c r="CI777" s="9"/>
      <c r="CJ777" s="9"/>
      <c r="CK777" s="9"/>
    </row>
    <row r="778" spans="1:89" s="98" customFormat="1" x14ac:dyDescent="0.25">
      <c r="A778" s="99">
        <v>10101105</v>
      </c>
      <c r="B778" s="99"/>
      <c r="C778" s="772">
        <v>898</v>
      </c>
      <c r="D778" s="807">
        <v>0.05</v>
      </c>
      <c r="E778" s="772">
        <f t="shared" si="38"/>
        <v>943</v>
      </c>
      <c r="F778" s="778">
        <v>1.1000000000000001</v>
      </c>
      <c r="G778" s="774">
        <f t="shared" si="39"/>
        <v>1037</v>
      </c>
      <c r="H778" s="776"/>
      <c r="I778" s="758"/>
      <c r="J778" s="776"/>
      <c r="K778" s="786"/>
      <c r="L778" s="9" t="s">
        <v>308</v>
      </c>
      <c r="M778" s="9" t="s">
        <v>3791</v>
      </c>
      <c r="N778" s="9" t="s">
        <v>309</v>
      </c>
      <c r="O778" s="9" t="s">
        <v>310</v>
      </c>
      <c r="P778" s="9" t="s">
        <v>624</v>
      </c>
      <c r="Q778" s="9" t="s">
        <v>1155</v>
      </c>
      <c r="R778" s="9" t="s">
        <v>1157</v>
      </c>
      <c r="S778" s="9" t="s">
        <v>314</v>
      </c>
      <c r="T778" s="98" t="s">
        <v>210</v>
      </c>
      <c r="U778" s="99">
        <v>95</v>
      </c>
      <c r="V778" s="99" t="s">
        <v>207</v>
      </c>
      <c r="W778" s="99">
        <v>168</v>
      </c>
      <c r="X778" s="99" t="s">
        <v>207</v>
      </c>
      <c r="Y778" s="99">
        <v>105</v>
      </c>
      <c r="Z778" s="99" t="s">
        <v>207</v>
      </c>
      <c r="AA778" s="631" t="s">
        <v>1056</v>
      </c>
      <c r="AB778" s="99" t="s">
        <v>207</v>
      </c>
      <c r="AC778" s="9">
        <v>193</v>
      </c>
      <c r="AD778" s="9" t="s">
        <v>207</v>
      </c>
      <c r="AE778" s="9">
        <v>76</v>
      </c>
      <c r="AF778" s="9" t="s">
        <v>315</v>
      </c>
      <c r="AG778" s="14" t="s">
        <v>1123</v>
      </c>
      <c r="AH778" s="14" t="s">
        <v>207</v>
      </c>
      <c r="AI778" s="14" t="s">
        <v>1124</v>
      </c>
      <c r="AJ778" s="14" t="s">
        <v>207</v>
      </c>
      <c r="AK778" s="9">
        <v>5</v>
      </c>
      <c r="AL778" s="14" t="s">
        <v>207</v>
      </c>
      <c r="AM778" s="9">
        <v>5</v>
      </c>
      <c r="AN778" s="14" t="s">
        <v>207</v>
      </c>
      <c r="AO778" s="9">
        <v>5</v>
      </c>
      <c r="AP778" s="14" t="s">
        <v>207</v>
      </c>
      <c r="AQ778" s="9">
        <v>5</v>
      </c>
      <c r="AR778" s="14" t="s">
        <v>207</v>
      </c>
      <c r="AS778" s="9" t="s">
        <v>0</v>
      </c>
      <c r="AT778" s="9" t="s">
        <v>318</v>
      </c>
      <c r="AU778" s="9" t="s">
        <v>376</v>
      </c>
      <c r="AV778" s="9" t="s">
        <v>320</v>
      </c>
      <c r="AW778" s="9" t="s">
        <v>1213</v>
      </c>
      <c r="AX778" s="9">
        <v>9010600000</v>
      </c>
      <c r="AY778" s="99">
        <v>227</v>
      </c>
      <c r="AZ778" s="12" t="s">
        <v>207</v>
      </c>
      <c r="BA778" s="99">
        <v>16</v>
      </c>
      <c r="BB778" s="12" t="s">
        <v>207</v>
      </c>
      <c r="BC778" s="99">
        <v>16</v>
      </c>
      <c r="BD778" s="12" t="s">
        <v>207</v>
      </c>
      <c r="BE778" s="99">
        <v>17</v>
      </c>
      <c r="BF778" s="12" t="s">
        <v>321</v>
      </c>
      <c r="BG778" s="654">
        <v>16.893000000000001</v>
      </c>
      <c r="BH778" s="12" t="s">
        <v>321</v>
      </c>
      <c r="BI778" s="99">
        <v>14</v>
      </c>
      <c r="BJ778" s="12" t="s">
        <v>321</v>
      </c>
      <c r="BK778" s="754">
        <v>0</v>
      </c>
      <c r="BL778" s="12" t="s">
        <v>321</v>
      </c>
      <c r="BM778" s="754">
        <v>8.1000000000000003E-2</v>
      </c>
      <c r="BN778" s="12" t="s">
        <v>321</v>
      </c>
      <c r="BO778" s="754">
        <v>2.8119999999999998</v>
      </c>
      <c r="BP778" s="12" t="s">
        <v>321</v>
      </c>
      <c r="BQ778" s="754">
        <v>0</v>
      </c>
      <c r="BR778" s="12" t="s">
        <v>321</v>
      </c>
      <c r="BS778" s="654">
        <v>0</v>
      </c>
      <c r="BT778" s="12" t="s">
        <v>321</v>
      </c>
      <c r="BU778" s="654">
        <v>2.8929999999999998</v>
      </c>
      <c r="BV778" s="12" t="s">
        <v>321</v>
      </c>
      <c r="BW778" s="9">
        <v>0.06</v>
      </c>
      <c r="BX778" s="9" t="s">
        <v>322</v>
      </c>
      <c r="BY778" s="755">
        <v>89.4</v>
      </c>
      <c r="BZ778" s="9" t="s">
        <v>315</v>
      </c>
      <c r="CA778" s="755">
        <v>6.3</v>
      </c>
      <c r="CB778" s="9" t="s">
        <v>315</v>
      </c>
      <c r="CC778" s="755">
        <v>6.3</v>
      </c>
      <c r="CD778" s="9" t="s">
        <v>315</v>
      </c>
      <c r="CE778" s="755">
        <v>35.299999999999997</v>
      </c>
      <c r="CF778" s="9" t="s">
        <v>323</v>
      </c>
      <c r="CG778" s="755">
        <v>30.9</v>
      </c>
      <c r="CH778" s="9" t="s">
        <v>323</v>
      </c>
      <c r="CI778" s="9"/>
      <c r="CJ778" s="9"/>
      <c r="CK778" s="9"/>
    </row>
    <row r="779" spans="1:89" s="98" customFormat="1" x14ac:dyDescent="0.25">
      <c r="A779" s="99">
        <v>10101108</v>
      </c>
      <c r="B779" s="99"/>
      <c r="C779" s="772">
        <v>949</v>
      </c>
      <c r="D779" s="807">
        <v>0.05</v>
      </c>
      <c r="E779" s="772">
        <f t="shared" si="38"/>
        <v>996</v>
      </c>
      <c r="F779" s="778">
        <v>1.1000000000000001</v>
      </c>
      <c r="G779" s="774">
        <f t="shared" si="39"/>
        <v>1096</v>
      </c>
      <c r="H779" s="776"/>
      <c r="I779" s="758"/>
      <c r="J779" s="776"/>
      <c r="K779" s="786"/>
      <c r="L779" s="9" t="s">
        <v>308</v>
      </c>
      <c r="M779" s="9" t="s">
        <v>3792</v>
      </c>
      <c r="N779" s="9" t="s">
        <v>309</v>
      </c>
      <c r="O779" s="9" t="s">
        <v>310</v>
      </c>
      <c r="P779" s="9" t="s">
        <v>624</v>
      </c>
      <c r="Q779" s="9" t="s">
        <v>1155</v>
      </c>
      <c r="R779" s="9" t="s">
        <v>1157</v>
      </c>
      <c r="S779" s="9" t="s">
        <v>314</v>
      </c>
      <c r="T779" s="98" t="s">
        <v>210</v>
      </c>
      <c r="U779" s="99" t="s">
        <v>735</v>
      </c>
      <c r="V779" s="99" t="s">
        <v>207</v>
      </c>
      <c r="W779" s="99" t="s">
        <v>632</v>
      </c>
      <c r="X779" s="99" t="s">
        <v>207</v>
      </c>
      <c r="Y779" s="99">
        <v>117</v>
      </c>
      <c r="Z779" s="99" t="s">
        <v>207</v>
      </c>
      <c r="AA779" s="631" t="s">
        <v>202</v>
      </c>
      <c r="AB779" s="99" t="s">
        <v>207</v>
      </c>
      <c r="AC779" s="9">
        <v>218</v>
      </c>
      <c r="AD779" s="9" t="s">
        <v>207</v>
      </c>
      <c r="AE779" s="9">
        <v>86</v>
      </c>
      <c r="AF779" s="9" t="s">
        <v>315</v>
      </c>
      <c r="AG779" s="14" t="s">
        <v>316</v>
      </c>
      <c r="AH779" s="14" t="s">
        <v>207</v>
      </c>
      <c r="AI779" s="14" t="s">
        <v>317</v>
      </c>
      <c r="AJ779" s="14" t="s">
        <v>207</v>
      </c>
      <c r="AK779" s="9">
        <v>5</v>
      </c>
      <c r="AL779" s="14" t="s">
        <v>207</v>
      </c>
      <c r="AM779" s="9">
        <v>5</v>
      </c>
      <c r="AN779" s="14" t="s">
        <v>207</v>
      </c>
      <c r="AO779" s="9">
        <v>5</v>
      </c>
      <c r="AP779" s="14" t="s">
        <v>207</v>
      </c>
      <c r="AQ779" s="9">
        <v>5</v>
      </c>
      <c r="AR779" s="14" t="s">
        <v>207</v>
      </c>
      <c r="AS779" s="9" t="s">
        <v>0</v>
      </c>
      <c r="AT779" s="9" t="s">
        <v>318</v>
      </c>
      <c r="AU779" s="9" t="s">
        <v>376</v>
      </c>
      <c r="AV779" s="9" t="s">
        <v>320</v>
      </c>
      <c r="AW779" s="9" t="s">
        <v>1214</v>
      </c>
      <c r="AX779" s="9">
        <v>9010600000</v>
      </c>
      <c r="AY779" s="99">
        <v>249</v>
      </c>
      <c r="AZ779" s="12" t="s">
        <v>207</v>
      </c>
      <c r="BA779" s="99">
        <v>16</v>
      </c>
      <c r="BB779" s="12" t="s">
        <v>207</v>
      </c>
      <c r="BC779" s="99">
        <v>16</v>
      </c>
      <c r="BD779" s="12" t="s">
        <v>207</v>
      </c>
      <c r="BE779" s="99">
        <v>18</v>
      </c>
      <c r="BF779" s="12" t="s">
        <v>321</v>
      </c>
      <c r="BG779" s="654">
        <v>17.113</v>
      </c>
      <c r="BH779" s="12" t="s">
        <v>321</v>
      </c>
      <c r="BI779" s="99">
        <v>14</v>
      </c>
      <c r="BJ779" s="12" t="s">
        <v>321</v>
      </c>
      <c r="BK779" s="754">
        <v>0</v>
      </c>
      <c r="BL779" s="12" t="s">
        <v>321</v>
      </c>
      <c r="BM779" s="754">
        <v>8.1000000000000003E-2</v>
      </c>
      <c r="BN779" s="12" t="s">
        <v>321</v>
      </c>
      <c r="BO779" s="754">
        <v>3.032</v>
      </c>
      <c r="BP779" s="12" t="s">
        <v>321</v>
      </c>
      <c r="BQ779" s="754">
        <v>0</v>
      </c>
      <c r="BR779" s="12" t="s">
        <v>321</v>
      </c>
      <c r="BS779" s="654">
        <v>0</v>
      </c>
      <c r="BT779" s="12" t="s">
        <v>321</v>
      </c>
      <c r="BU779" s="654">
        <v>3.113</v>
      </c>
      <c r="BV779" s="12" t="s">
        <v>321</v>
      </c>
      <c r="BW779" s="9">
        <v>0.06</v>
      </c>
      <c r="BX779" s="9" t="s">
        <v>322</v>
      </c>
      <c r="BY779" s="755">
        <v>98</v>
      </c>
      <c r="BZ779" s="9" t="s">
        <v>315</v>
      </c>
      <c r="CA779" s="755">
        <v>6.3</v>
      </c>
      <c r="CB779" s="9" t="s">
        <v>315</v>
      </c>
      <c r="CC779" s="755">
        <v>6.3</v>
      </c>
      <c r="CD779" s="9" t="s">
        <v>315</v>
      </c>
      <c r="CE779" s="755">
        <v>37.5</v>
      </c>
      <c r="CF779" s="9" t="s">
        <v>323</v>
      </c>
      <c r="CG779" s="755">
        <v>30.9</v>
      </c>
      <c r="CH779" s="9" t="s">
        <v>323</v>
      </c>
      <c r="CI779" s="9"/>
      <c r="CJ779" s="9"/>
      <c r="CK779" s="9"/>
    </row>
    <row r="780" spans="1:89" s="98" customFormat="1" x14ac:dyDescent="0.25">
      <c r="A780" s="99">
        <v>10101992</v>
      </c>
      <c r="B780" s="99"/>
      <c r="C780" s="772">
        <v>1008</v>
      </c>
      <c r="D780" s="807">
        <v>0.05</v>
      </c>
      <c r="E780" s="772">
        <f t="shared" si="38"/>
        <v>1058</v>
      </c>
      <c r="F780" s="778">
        <v>1.1000000000000001</v>
      </c>
      <c r="G780" s="774">
        <f t="shared" si="39"/>
        <v>1164</v>
      </c>
      <c r="H780" s="776"/>
      <c r="I780" s="758"/>
      <c r="J780" s="776"/>
      <c r="K780" s="786"/>
      <c r="L780" s="9" t="s">
        <v>308</v>
      </c>
      <c r="M780" s="9" t="s">
        <v>3793</v>
      </c>
      <c r="N780" s="9" t="s">
        <v>309</v>
      </c>
      <c r="O780" s="9" t="s">
        <v>310</v>
      </c>
      <c r="P780" s="9" t="s">
        <v>624</v>
      </c>
      <c r="Q780" s="9" t="s">
        <v>1155</v>
      </c>
      <c r="R780" s="9" t="s">
        <v>1157</v>
      </c>
      <c r="S780" s="9" t="s">
        <v>314</v>
      </c>
      <c r="T780" s="98" t="s">
        <v>210</v>
      </c>
      <c r="U780" s="99" t="s">
        <v>736</v>
      </c>
      <c r="V780" s="99" t="s">
        <v>207</v>
      </c>
      <c r="W780" s="99" t="s">
        <v>634</v>
      </c>
      <c r="X780" s="99" t="s">
        <v>207</v>
      </c>
      <c r="Y780" s="99">
        <v>128</v>
      </c>
      <c r="Z780" s="99" t="s">
        <v>207</v>
      </c>
      <c r="AA780" s="631" t="s">
        <v>574</v>
      </c>
      <c r="AB780" s="99" t="s">
        <v>207</v>
      </c>
      <c r="AC780" s="9">
        <v>241</v>
      </c>
      <c r="AD780" s="9" t="s">
        <v>207</v>
      </c>
      <c r="AE780" s="9">
        <v>95</v>
      </c>
      <c r="AF780" s="9" t="s">
        <v>315</v>
      </c>
      <c r="AG780" s="14" t="s">
        <v>324</v>
      </c>
      <c r="AH780" s="14" t="s">
        <v>207</v>
      </c>
      <c r="AI780" s="14" t="s">
        <v>325</v>
      </c>
      <c r="AJ780" s="14" t="s">
        <v>207</v>
      </c>
      <c r="AK780" s="9">
        <v>5</v>
      </c>
      <c r="AL780" s="14" t="s">
        <v>207</v>
      </c>
      <c r="AM780" s="9">
        <v>5</v>
      </c>
      <c r="AN780" s="14" t="s">
        <v>207</v>
      </c>
      <c r="AO780" s="9">
        <v>5</v>
      </c>
      <c r="AP780" s="14" t="s">
        <v>207</v>
      </c>
      <c r="AQ780" s="9">
        <v>5</v>
      </c>
      <c r="AR780" s="14" t="s">
        <v>207</v>
      </c>
      <c r="AS780" s="9" t="s">
        <v>0</v>
      </c>
      <c r="AT780" s="9" t="s">
        <v>318</v>
      </c>
      <c r="AU780" s="9" t="s">
        <v>376</v>
      </c>
      <c r="AV780" s="9" t="s">
        <v>320</v>
      </c>
      <c r="AW780" s="9" t="s">
        <v>1215</v>
      </c>
      <c r="AX780" s="9">
        <v>9010600000</v>
      </c>
      <c r="AY780" s="99">
        <v>269</v>
      </c>
      <c r="AZ780" s="12" t="s">
        <v>207</v>
      </c>
      <c r="BA780" s="99">
        <v>16</v>
      </c>
      <c r="BB780" s="12" t="s">
        <v>207</v>
      </c>
      <c r="BC780" s="99">
        <v>16</v>
      </c>
      <c r="BD780" s="12" t="s">
        <v>207</v>
      </c>
      <c r="BE780" s="99">
        <v>21</v>
      </c>
      <c r="BF780" s="12" t="s">
        <v>321</v>
      </c>
      <c r="BG780" s="654">
        <v>20.489000000000001</v>
      </c>
      <c r="BH780" s="12" t="s">
        <v>321</v>
      </c>
      <c r="BI780" s="99">
        <v>16</v>
      </c>
      <c r="BJ780" s="12" t="s">
        <v>321</v>
      </c>
      <c r="BK780" s="754">
        <v>0</v>
      </c>
      <c r="BL780" s="12" t="s">
        <v>321</v>
      </c>
      <c r="BM780" s="754">
        <v>0.09</v>
      </c>
      <c r="BN780" s="12" t="s">
        <v>321</v>
      </c>
      <c r="BO780" s="754">
        <v>4.4000000000000004</v>
      </c>
      <c r="BP780" s="12" t="s">
        <v>321</v>
      </c>
      <c r="BQ780" s="754">
        <v>0</v>
      </c>
      <c r="BR780" s="12" t="s">
        <v>321</v>
      </c>
      <c r="BS780" s="654">
        <v>0</v>
      </c>
      <c r="BT780" s="12" t="s">
        <v>321</v>
      </c>
      <c r="BU780" s="654">
        <v>4.4889999999999999</v>
      </c>
      <c r="BV780" s="12" t="s">
        <v>321</v>
      </c>
      <c r="BW780" s="9">
        <v>7.0000000000000007E-2</v>
      </c>
      <c r="BX780" s="9" t="s">
        <v>322</v>
      </c>
      <c r="BY780" s="755">
        <v>105.9</v>
      </c>
      <c r="BZ780" s="9" t="s">
        <v>315</v>
      </c>
      <c r="CA780" s="755">
        <v>6.3</v>
      </c>
      <c r="CB780" s="9" t="s">
        <v>315</v>
      </c>
      <c r="CC780" s="755">
        <v>6.3</v>
      </c>
      <c r="CD780" s="9" t="s">
        <v>315</v>
      </c>
      <c r="CE780" s="755">
        <v>41.9</v>
      </c>
      <c r="CF780" s="9" t="s">
        <v>323</v>
      </c>
      <c r="CG780" s="755">
        <v>35.299999999999997</v>
      </c>
      <c r="CH780" s="9" t="s">
        <v>323</v>
      </c>
      <c r="CI780" s="9"/>
      <c r="CJ780" s="9"/>
      <c r="CK780" s="9"/>
    </row>
    <row r="781" spans="1:89" s="98" customFormat="1" x14ac:dyDescent="0.25">
      <c r="A781" s="99">
        <v>10101111</v>
      </c>
      <c r="B781" s="99"/>
      <c r="C781" s="772">
        <v>1062</v>
      </c>
      <c r="D781" s="807">
        <v>0.05</v>
      </c>
      <c r="E781" s="772">
        <f t="shared" si="38"/>
        <v>1115</v>
      </c>
      <c r="F781" s="778">
        <v>1.1000000000000001</v>
      </c>
      <c r="G781" s="774">
        <f t="shared" si="39"/>
        <v>1227</v>
      </c>
      <c r="H781" s="776"/>
      <c r="I781" s="758"/>
      <c r="J781" s="776"/>
      <c r="K781" s="786"/>
      <c r="L781" s="9" t="s">
        <v>308</v>
      </c>
      <c r="M781" s="9" t="s">
        <v>3794</v>
      </c>
      <c r="N781" s="9" t="s">
        <v>309</v>
      </c>
      <c r="O781" s="9" t="s">
        <v>310</v>
      </c>
      <c r="P781" s="9" t="s">
        <v>624</v>
      </c>
      <c r="Q781" s="9" t="s">
        <v>1155</v>
      </c>
      <c r="R781" s="9" t="s">
        <v>1157</v>
      </c>
      <c r="S781" s="9" t="s">
        <v>314</v>
      </c>
      <c r="T781" s="98" t="s">
        <v>210</v>
      </c>
      <c r="U781" s="99" t="s">
        <v>737</v>
      </c>
      <c r="V781" s="99" t="s">
        <v>207</v>
      </c>
      <c r="W781" s="99" t="s">
        <v>636</v>
      </c>
      <c r="X781" s="99" t="s">
        <v>207</v>
      </c>
      <c r="Y781" s="99">
        <v>139</v>
      </c>
      <c r="Z781" s="99" t="s">
        <v>207</v>
      </c>
      <c r="AA781" s="631" t="s">
        <v>575</v>
      </c>
      <c r="AB781" s="99" t="s">
        <v>207</v>
      </c>
      <c r="AC781" s="9">
        <v>264</v>
      </c>
      <c r="AD781" s="9" t="s">
        <v>207</v>
      </c>
      <c r="AE781" s="9">
        <v>104</v>
      </c>
      <c r="AF781" s="9" t="s">
        <v>315</v>
      </c>
      <c r="AG781" s="14" t="s">
        <v>326</v>
      </c>
      <c r="AH781" s="14" t="s">
        <v>207</v>
      </c>
      <c r="AI781" s="14" t="s">
        <v>327</v>
      </c>
      <c r="AJ781" s="14" t="s">
        <v>207</v>
      </c>
      <c r="AK781" s="9">
        <v>5</v>
      </c>
      <c r="AL781" s="14" t="s">
        <v>207</v>
      </c>
      <c r="AM781" s="9">
        <v>5</v>
      </c>
      <c r="AN781" s="14" t="s">
        <v>207</v>
      </c>
      <c r="AO781" s="9">
        <v>5</v>
      </c>
      <c r="AP781" s="14" t="s">
        <v>207</v>
      </c>
      <c r="AQ781" s="9">
        <v>5</v>
      </c>
      <c r="AR781" s="14" t="s">
        <v>207</v>
      </c>
      <c r="AS781" s="9" t="s">
        <v>0</v>
      </c>
      <c r="AT781" s="9" t="s">
        <v>318</v>
      </c>
      <c r="AU781" s="9" t="s">
        <v>376</v>
      </c>
      <c r="AV781" s="9" t="s">
        <v>320</v>
      </c>
      <c r="AW781" s="9" t="s">
        <v>1216</v>
      </c>
      <c r="AX781" s="9">
        <v>9010600000</v>
      </c>
      <c r="AY781" s="99">
        <v>289</v>
      </c>
      <c r="AZ781" s="12" t="s">
        <v>207</v>
      </c>
      <c r="BA781" s="99">
        <v>16</v>
      </c>
      <c r="BB781" s="12" t="s">
        <v>207</v>
      </c>
      <c r="BC781" s="99">
        <v>16</v>
      </c>
      <c r="BD781" s="12" t="s">
        <v>207</v>
      </c>
      <c r="BE781" s="99">
        <v>24</v>
      </c>
      <c r="BF781" s="12" t="s">
        <v>321</v>
      </c>
      <c r="BG781" s="654">
        <v>23.097000000000001</v>
      </c>
      <c r="BH781" s="12" t="s">
        <v>321</v>
      </c>
      <c r="BI781" s="99">
        <v>18</v>
      </c>
      <c r="BJ781" s="12" t="s">
        <v>321</v>
      </c>
      <c r="BK781" s="754">
        <v>0</v>
      </c>
      <c r="BL781" s="12" t="s">
        <v>321</v>
      </c>
      <c r="BM781" s="754">
        <v>0.09</v>
      </c>
      <c r="BN781" s="12" t="s">
        <v>321</v>
      </c>
      <c r="BO781" s="754">
        <v>5.0069999999999997</v>
      </c>
      <c r="BP781" s="12" t="s">
        <v>321</v>
      </c>
      <c r="BQ781" s="754">
        <v>0</v>
      </c>
      <c r="BR781" s="12" t="s">
        <v>321</v>
      </c>
      <c r="BS781" s="654">
        <v>0</v>
      </c>
      <c r="BT781" s="12" t="s">
        <v>321</v>
      </c>
      <c r="BU781" s="654">
        <v>5.0970000000000004</v>
      </c>
      <c r="BV781" s="12" t="s">
        <v>321</v>
      </c>
      <c r="BW781" s="9">
        <v>7.0000000000000007E-2</v>
      </c>
      <c r="BX781" s="9" t="s">
        <v>322</v>
      </c>
      <c r="BY781" s="755">
        <v>113.8</v>
      </c>
      <c r="BZ781" s="9" t="s">
        <v>315</v>
      </c>
      <c r="CA781" s="755">
        <v>6.3</v>
      </c>
      <c r="CB781" s="9" t="s">
        <v>315</v>
      </c>
      <c r="CC781" s="755">
        <v>6.3</v>
      </c>
      <c r="CD781" s="9" t="s">
        <v>315</v>
      </c>
      <c r="CE781" s="755">
        <v>46.3</v>
      </c>
      <c r="CF781" s="9" t="s">
        <v>323</v>
      </c>
      <c r="CG781" s="755">
        <v>39.700000000000003</v>
      </c>
      <c r="CH781" s="9" t="s">
        <v>323</v>
      </c>
      <c r="CI781" s="9"/>
      <c r="CJ781" s="9"/>
      <c r="CK781" s="9"/>
    </row>
    <row r="782" spans="1:89" s="98" customFormat="1" x14ac:dyDescent="0.25">
      <c r="A782" s="99">
        <v>10101097</v>
      </c>
      <c r="B782" s="99"/>
      <c r="C782" s="772">
        <v>1224</v>
      </c>
      <c r="D782" s="807">
        <v>0.05</v>
      </c>
      <c r="E782" s="772">
        <f t="shared" si="38"/>
        <v>1285</v>
      </c>
      <c r="F782" s="778">
        <v>1.1000000000000001</v>
      </c>
      <c r="G782" s="774">
        <f t="shared" si="39"/>
        <v>1414</v>
      </c>
      <c r="H782" s="776"/>
      <c r="I782" s="758"/>
      <c r="J782" s="776"/>
      <c r="K782" s="786"/>
      <c r="L782" s="9" t="s">
        <v>308</v>
      </c>
      <c r="M782" s="9" t="s">
        <v>3795</v>
      </c>
      <c r="N782" s="9" t="s">
        <v>309</v>
      </c>
      <c r="O782" s="9" t="s">
        <v>310</v>
      </c>
      <c r="P782" s="9" t="s">
        <v>624</v>
      </c>
      <c r="Q782" s="9" t="s">
        <v>1155</v>
      </c>
      <c r="R782" s="9" t="s">
        <v>1157</v>
      </c>
      <c r="S782" s="9" t="s">
        <v>314</v>
      </c>
      <c r="T782" s="98" t="s">
        <v>210</v>
      </c>
      <c r="U782" s="99" t="s">
        <v>738</v>
      </c>
      <c r="V782" s="99" t="s">
        <v>207</v>
      </c>
      <c r="W782" s="99" t="s">
        <v>638</v>
      </c>
      <c r="X782" s="99" t="s">
        <v>207</v>
      </c>
      <c r="Y782" s="99">
        <v>162</v>
      </c>
      <c r="Z782" s="99" t="s">
        <v>207</v>
      </c>
      <c r="AA782" s="631" t="s">
        <v>577</v>
      </c>
      <c r="AB782" s="99" t="s">
        <v>207</v>
      </c>
      <c r="AC782" s="9">
        <v>310</v>
      </c>
      <c r="AD782" s="9" t="s">
        <v>207</v>
      </c>
      <c r="AE782" s="9">
        <v>122</v>
      </c>
      <c r="AF782" s="9" t="s">
        <v>315</v>
      </c>
      <c r="AG782" s="14" t="s">
        <v>330</v>
      </c>
      <c r="AH782" s="14" t="s">
        <v>207</v>
      </c>
      <c r="AI782" s="14" t="s">
        <v>331</v>
      </c>
      <c r="AJ782" s="14" t="s">
        <v>207</v>
      </c>
      <c r="AK782" s="9">
        <v>5</v>
      </c>
      <c r="AL782" s="14" t="s">
        <v>207</v>
      </c>
      <c r="AM782" s="9">
        <v>5</v>
      </c>
      <c r="AN782" s="14" t="s">
        <v>207</v>
      </c>
      <c r="AO782" s="9">
        <v>5</v>
      </c>
      <c r="AP782" s="14" t="s">
        <v>207</v>
      </c>
      <c r="AQ782" s="9">
        <v>5</v>
      </c>
      <c r="AR782" s="14" t="s">
        <v>207</v>
      </c>
      <c r="AS782" s="9" t="s">
        <v>0</v>
      </c>
      <c r="AT782" s="9" t="s">
        <v>318</v>
      </c>
      <c r="AU782" s="9" t="s">
        <v>376</v>
      </c>
      <c r="AV782" s="9" t="s">
        <v>320</v>
      </c>
      <c r="AW782" s="9" t="s">
        <v>1217</v>
      </c>
      <c r="AX782" s="9">
        <v>9010600000</v>
      </c>
      <c r="AY782" s="99">
        <v>329</v>
      </c>
      <c r="AZ782" s="12" t="s">
        <v>207</v>
      </c>
      <c r="BA782" s="99">
        <v>16</v>
      </c>
      <c r="BB782" s="12" t="s">
        <v>207</v>
      </c>
      <c r="BC782" s="99">
        <v>16</v>
      </c>
      <c r="BD782" s="12" t="s">
        <v>207</v>
      </c>
      <c r="BE782" s="99">
        <v>30</v>
      </c>
      <c r="BF782" s="12" t="s">
        <v>321</v>
      </c>
      <c r="BG782" s="654">
        <v>29.881</v>
      </c>
      <c r="BH782" s="12" t="s">
        <v>321</v>
      </c>
      <c r="BI782" s="99">
        <v>24</v>
      </c>
      <c r="BJ782" s="12" t="s">
        <v>321</v>
      </c>
      <c r="BK782" s="754">
        <v>0</v>
      </c>
      <c r="BL782" s="12" t="s">
        <v>321</v>
      </c>
      <c r="BM782" s="754">
        <v>9.9000000000000005E-2</v>
      </c>
      <c r="BN782" s="12" t="s">
        <v>321</v>
      </c>
      <c r="BO782" s="754">
        <v>5.782</v>
      </c>
      <c r="BP782" s="12" t="s">
        <v>321</v>
      </c>
      <c r="BQ782" s="754">
        <v>0</v>
      </c>
      <c r="BR782" s="12" t="s">
        <v>321</v>
      </c>
      <c r="BS782" s="654">
        <v>0</v>
      </c>
      <c r="BT782" s="12" t="s">
        <v>321</v>
      </c>
      <c r="BU782" s="654">
        <v>5.8810000000000002</v>
      </c>
      <c r="BV782" s="12" t="s">
        <v>321</v>
      </c>
      <c r="BW782" s="9">
        <v>0.08</v>
      </c>
      <c r="BX782" s="9" t="s">
        <v>322</v>
      </c>
      <c r="BY782" s="755">
        <v>129.5</v>
      </c>
      <c r="BZ782" s="9" t="s">
        <v>315</v>
      </c>
      <c r="CA782" s="755">
        <v>6.3</v>
      </c>
      <c r="CB782" s="9" t="s">
        <v>315</v>
      </c>
      <c r="CC782" s="755">
        <v>6.3</v>
      </c>
      <c r="CD782" s="9" t="s">
        <v>315</v>
      </c>
      <c r="CE782" s="755">
        <v>61.7</v>
      </c>
      <c r="CF782" s="9" t="s">
        <v>323</v>
      </c>
      <c r="CG782" s="755">
        <v>52.9</v>
      </c>
      <c r="CH782" s="9" t="s">
        <v>323</v>
      </c>
      <c r="CI782" s="9"/>
      <c r="CJ782" s="9"/>
      <c r="CK782" s="9"/>
    </row>
    <row r="783" spans="1:89" s="98" customFormat="1" x14ac:dyDescent="0.25">
      <c r="A783" s="99">
        <v>10101145</v>
      </c>
      <c r="B783" s="99"/>
      <c r="C783" s="772">
        <v>1359</v>
      </c>
      <c r="D783" s="807">
        <v>0.05</v>
      </c>
      <c r="E783" s="772">
        <f t="shared" si="38"/>
        <v>1427</v>
      </c>
      <c r="F783" s="778">
        <v>1.1000000000000001</v>
      </c>
      <c r="G783" s="774">
        <f t="shared" si="39"/>
        <v>1570</v>
      </c>
      <c r="H783" s="776"/>
      <c r="I783" s="758"/>
      <c r="J783" s="776"/>
      <c r="K783" s="786"/>
      <c r="L783" s="9" t="s">
        <v>308</v>
      </c>
      <c r="M783" s="9" t="s">
        <v>3796</v>
      </c>
      <c r="N783" s="9" t="s">
        <v>309</v>
      </c>
      <c r="O783" s="9" t="s">
        <v>310</v>
      </c>
      <c r="P783" s="9" t="s">
        <v>624</v>
      </c>
      <c r="Q783" s="9" t="s">
        <v>1155</v>
      </c>
      <c r="R783" s="9" t="s">
        <v>1157</v>
      </c>
      <c r="S783" s="9" t="s">
        <v>314</v>
      </c>
      <c r="T783" s="98" t="s">
        <v>210</v>
      </c>
      <c r="U783" s="99" t="s">
        <v>739</v>
      </c>
      <c r="V783" s="99" t="s">
        <v>207</v>
      </c>
      <c r="W783" s="99" t="s">
        <v>640</v>
      </c>
      <c r="X783" s="99" t="s">
        <v>207</v>
      </c>
      <c r="Y783" s="99">
        <v>173</v>
      </c>
      <c r="Z783" s="99" t="s">
        <v>207</v>
      </c>
      <c r="AA783" s="631" t="s">
        <v>578</v>
      </c>
      <c r="AB783" s="99" t="s">
        <v>207</v>
      </c>
      <c r="AC783" s="9">
        <v>333</v>
      </c>
      <c r="AD783" s="9" t="s">
        <v>207</v>
      </c>
      <c r="AE783" s="9">
        <v>131</v>
      </c>
      <c r="AF783" s="9" t="s">
        <v>315</v>
      </c>
      <c r="AG783" s="14" t="s">
        <v>332</v>
      </c>
      <c r="AH783" s="14" t="s">
        <v>207</v>
      </c>
      <c r="AI783" s="14" t="s">
        <v>333</v>
      </c>
      <c r="AJ783" s="14" t="s">
        <v>207</v>
      </c>
      <c r="AK783" s="9">
        <v>5</v>
      </c>
      <c r="AL783" s="14" t="s">
        <v>207</v>
      </c>
      <c r="AM783" s="9">
        <v>5</v>
      </c>
      <c r="AN783" s="14" t="s">
        <v>207</v>
      </c>
      <c r="AO783" s="9">
        <v>5</v>
      </c>
      <c r="AP783" s="14" t="s">
        <v>207</v>
      </c>
      <c r="AQ783" s="9">
        <v>5</v>
      </c>
      <c r="AR783" s="14" t="s">
        <v>207</v>
      </c>
      <c r="AS783" s="9" t="s">
        <v>0</v>
      </c>
      <c r="AT783" s="9" t="s">
        <v>318</v>
      </c>
      <c r="AU783" s="9" t="s">
        <v>376</v>
      </c>
      <c r="AV783" s="9" t="s">
        <v>320</v>
      </c>
      <c r="AW783" s="9" t="s">
        <v>1218</v>
      </c>
      <c r="AX783" s="9">
        <v>9010600000</v>
      </c>
      <c r="AY783" s="99">
        <v>349</v>
      </c>
      <c r="AZ783" s="12" t="s">
        <v>207</v>
      </c>
      <c r="BA783" s="99">
        <v>16</v>
      </c>
      <c r="BB783" s="12" t="s">
        <v>207</v>
      </c>
      <c r="BC783" s="99">
        <v>16</v>
      </c>
      <c r="BD783" s="12" t="s">
        <v>207</v>
      </c>
      <c r="BE783" s="99">
        <v>26</v>
      </c>
      <c r="BF783" s="12" t="s">
        <v>321</v>
      </c>
      <c r="BG783" s="654">
        <v>25.568000000000001</v>
      </c>
      <c r="BH783" s="12" t="s">
        <v>321</v>
      </c>
      <c r="BI783" s="99">
        <v>21</v>
      </c>
      <c r="BJ783" s="12" t="s">
        <v>321</v>
      </c>
      <c r="BK783" s="754">
        <v>0</v>
      </c>
      <c r="BL783" s="12" t="s">
        <v>321</v>
      </c>
      <c r="BM783" s="754">
        <v>9.9000000000000005E-2</v>
      </c>
      <c r="BN783" s="12" t="s">
        <v>321</v>
      </c>
      <c r="BO783" s="754">
        <v>4.4690000000000003</v>
      </c>
      <c r="BP783" s="12" t="s">
        <v>321</v>
      </c>
      <c r="BQ783" s="754">
        <v>0</v>
      </c>
      <c r="BR783" s="12" t="s">
        <v>321</v>
      </c>
      <c r="BS783" s="654">
        <v>0</v>
      </c>
      <c r="BT783" s="12" t="s">
        <v>321</v>
      </c>
      <c r="BU783" s="654">
        <v>4.5679999999999996</v>
      </c>
      <c r="BV783" s="12" t="s">
        <v>321</v>
      </c>
      <c r="BW783" s="9">
        <v>0.09</v>
      </c>
      <c r="BX783" s="9" t="s">
        <v>322</v>
      </c>
      <c r="BY783" s="755">
        <v>137.4</v>
      </c>
      <c r="BZ783" s="9" t="s">
        <v>315</v>
      </c>
      <c r="CA783" s="755">
        <v>6.3</v>
      </c>
      <c r="CB783" s="9" t="s">
        <v>315</v>
      </c>
      <c r="CC783" s="755">
        <v>6.3</v>
      </c>
      <c r="CD783" s="9" t="s">
        <v>315</v>
      </c>
      <c r="CE783" s="755">
        <v>52.9</v>
      </c>
      <c r="CF783" s="9" t="s">
        <v>323</v>
      </c>
      <c r="CG783" s="755">
        <v>46.3</v>
      </c>
      <c r="CH783" s="9" t="s">
        <v>323</v>
      </c>
      <c r="CI783" s="9"/>
      <c r="CJ783" s="9"/>
      <c r="CK783" s="9"/>
    </row>
    <row r="784" spans="1:89" s="98" customFormat="1" x14ac:dyDescent="0.25">
      <c r="A784" s="99">
        <v>10141102</v>
      </c>
      <c r="B784" s="99"/>
      <c r="C784" s="772">
        <v>823</v>
      </c>
      <c r="D784" s="807">
        <v>0.05</v>
      </c>
      <c r="E784" s="772">
        <f t="shared" si="38"/>
        <v>864</v>
      </c>
      <c r="F784" s="778">
        <v>1.1000000000000001</v>
      </c>
      <c r="G784" s="774">
        <f t="shared" si="39"/>
        <v>950</v>
      </c>
      <c r="H784" s="776"/>
      <c r="I784" s="758"/>
      <c r="J784" s="776"/>
      <c r="K784" s="786"/>
      <c r="L784" s="9" t="s">
        <v>308</v>
      </c>
      <c r="M784" s="9" t="s">
        <v>1219</v>
      </c>
      <c r="N784" s="9" t="s">
        <v>309</v>
      </c>
      <c r="O784" s="9" t="s">
        <v>310</v>
      </c>
      <c r="P784" s="9" t="s">
        <v>624</v>
      </c>
      <c r="Q784" s="9" t="s">
        <v>1155</v>
      </c>
      <c r="R784" s="9" t="s">
        <v>1157</v>
      </c>
      <c r="S784" s="9" t="s">
        <v>314</v>
      </c>
      <c r="T784" s="98" t="s">
        <v>210</v>
      </c>
      <c r="U784" s="99">
        <v>82</v>
      </c>
      <c r="V784" s="99" t="s">
        <v>207</v>
      </c>
      <c r="W784" s="99">
        <v>146</v>
      </c>
      <c r="X784" s="99" t="s">
        <v>207</v>
      </c>
      <c r="Y784" s="99">
        <v>92</v>
      </c>
      <c r="Z784" s="99" t="s">
        <v>207</v>
      </c>
      <c r="AA784" s="631" t="s">
        <v>1188</v>
      </c>
      <c r="AB784" s="99" t="s">
        <v>207</v>
      </c>
      <c r="AC784" s="9">
        <v>167</v>
      </c>
      <c r="AD784" s="9" t="s">
        <v>207</v>
      </c>
      <c r="AE784" s="9">
        <v>66</v>
      </c>
      <c r="AF784" s="9" t="s">
        <v>315</v>
      </c>
      <c r="AG784" s="14" t="s">
        <v>1189</v>
      </c>
      <c r="AH784" s="14" t="s">
        <v>207</v>
      </c>
      <c r="AI784" s="14" t="s">
        <v>1190</v>
      </c>
      <c r="AJ784" s="14" t="s">
        <v>207</v>
      </c>
      <c r="AK784" s="9">
        <v>5</v>
      </c>
      <c r="AL784" s="14" t="s">
        <v>207</v>
      </c>
      <c r="AM784" s="9">
        <v>5</v>
      </c>
      <c r="AN784" s="14" t="s">
        <v>207</v>
      </c>
      <c r="AO784" s="9">
        <v>5</v>
      </c>
      <c r="AP784" s="14" t="s">
        <v>207</v>
      </c>
      <c r="AQ784" s="9">
        <v>5</v>
      </c>
      <c r="AR784" s="14" t="s">
        <v>207</v>
      </c>
      <c r="AS784" s="9" t="s">
        <v>0</v>
      </c>
      <c r="AT784" s="9" t="s">
        <v>318</v>
      </c>
      <c r="AU784" s="9" t="s">
        <v>376</v>
      </c>
      <c r="AV784" s="9" t="s">
        <v>320</v>
      </c>
      <c r="AW784" s="9" t="s">
        <v>1220</v>
      </c>
      <c r="AX784" s="9">
        <v>9010600000</v>
      </c>
      <c r="AY784" s="99">
        <v>207</v>
      </c>
      <c r="AZ784" s="12" t="s">
        <v>207</v>
      </c>
      <c r="BA784" s="99">
        <v>16</v>
      </c>
      <c r="BB784" s="12" t="s">
        <v>207</v>
      </c>
      <c r="BC784" s="99">
        <v>16</v>
      </c>
      <c r="BD784" s="12" t="s">
        <v>207</v>
      </c>
      <c r="BE784" s="99">
        <v>15</v>
      </c>
      <c r="BF784" s="12" t="s">
        <v>321</v>
      </c>
      <c r="BG784" s="654">
        <v>14.664999999999999</v>
      </c>
      <c r="BH784" s="12" t="s">
        <v>321</v>
      </c>
      <c r="BI784" s="99">
        <v>12</v>
      </c>
      <c r="BJ784" s="12" t="s">
        <v>321</v>
      </c>
      <c r="BK784" s="754">
        <v>0</v>
      </c>
      <c r="BL784" s="12" t="s">
        <v>321</v>
      </c>
      <c r="BM784" s="754">
        <v>8.1000000000000003E-2</v>
      </c>
      <c r="BN784" s="12" t="s">
        <v>321</v>
      </c>
      <c r="BO784" s="754">
        <v>2.585</v>
      </c>
      <c r="BP784" s="12" t="s">
        <v>321</v>
      </c>
      <c r="BQ784" s="754">
        <v>0</v>
      </c>
      <c r="BR784" s="12" t="s">
        <v>321</v>
      </c>
      <c r="BS784" s="654">
        <v>0</v>
      </c>
      <c r="BT784" s="12" t="s">
        <v>321</v>
      </c>
      <c r="BU784" s="654">
        <v>2.665</v>
      </c>
      <c r="BV784" s="12" t="s">
        <v>321</v>
      </c>
      <c r="BW784" s="9">
        <v>0.05</v>
      </c>
      <c r="BX784" s="9" t="s">
        <v>322</v>
      </c>
      <c r="BY784" s="755">
        <v>81.5</v>
      </c>
      <c r="BZ784" s="9" t="s">
        <v>315</v>
      </c>
      <c r="CA784" s="755">
        <v>6.3</v>
      </c>
      <c r="CB784" s="9" t="s">
        <v>315</v>
      </c>
      <c r="CC784" s="755">
        <v>6.3</v>
      </c>
      <c r="CD784" s="9" t="s">
        <v>315</v>
      </c>
      <c r="CE784" s="755">
        <v>33.1</v>
      </c>
      <c r="CF784" s="9" t="s">
        <v>323</v>
      </c>
      <c r="CG784" s="755">
        <v>26.5</v>
      </c>
      <c r="CH784" s="9" t="s">
        <v>323</v>
      </c>
      <c r="CI784" s="9"/>
      <c r="CJ784" s="9"/>
      <c r="CK784" s="9"/>
    </row>
    <row r="785" spans="1:89" s="98" customFormat="1" x14ac:dyDescent="0.25">
      <c r="A785" s="99">
        <v>10141105</v>
      </c>
      <c r="B785" s="99"/>
      <c r="C785" s="772">
        <v>898</v>
      </c>
      <c r="D785" s="807">
        <v>0.05</v>
      </c>
      <c r="E785" s="772">
        <f t="shared" si="38"/>
        <v>943</v>
      </c>
      <c r="F785" s="778">
        <v>1.1000000000000001</v>
      </c>
      <c r="G785" s="774">
        <f t="shared" si="39"/>
        <v>1037</v>
      </c>
      <c r="H785" s="776"/>
      <c r="I785" s="758"/>
      <c r="J785" s="776"/>
      <c r="K785" s="786"/>
      <c r="L785" s="9" t="s">
        <v>308</v>
      </c>
      <c r="M785" s="9" t="s">
        <v>1221</v>
      </c>
      <c r="N785" s="9" t="s">
        <v>309</v>
      </c>
      <c r="O785" s="9" t="s">
        <v>310</v>
      </c>
      <c r="P785" s="9" t="s">
        <v>624</v>
      </c>
      <c r="Q785" s="9" t="s">
        <v>1155</v>
      </c>
      <c r="R785" s="9" t="s">
        <v>1157</v>
      </c>
      <c r="S785" s="9" t="s">
        <v>314</v>
      </c>
      <c r="T785" s="98" t="s">
        <v>210</v>
      </c>
      <c r="U785" s="99">
        <v>95</v>
      </c>
      <c r="V785" s="99" t="s">
        <v>207</v>
      </c>
      <c r="W785" s="99">
        <v>168</v>
      </c>
      <c r="X785" s="99" t="s">
        <v>207</v>
      </c>
      <c r="Y785" s="99">
        <v>105</v>
      </c>
      <c r="Z785" s="99" t="s">
        <v>207</v>
      </c>
      <c r="AA785" s="631" t="s">
        <v>1056</v>
      </c>
      <c r="AB785" s="99" t="s">
        <v>207</v>
      </c>
      <c r="AC785" s="9">
        <v>193</v>
      </c>
      <c r="AD785" s="9" t="s">
        <v>207</v>
      </c>
      <c r="AE785" s="9">
        <v>76</v>
      </c>
      <c r="AF785" s="9" t="s">
        <v>315</v>
      </c>
      <c r="AG785" s="14" t="s">
        <v>1123</v>
      </c>
      <c r="AH785" s="14" t="s">
        <v>207</v>
      </c>
      <c r="AI785" s="14" t="s">
        <v>1124</v>
      </c>
      <c r="AJ785" s="14" t="s">
        <v>207</v>
      </c>
      <c r="AK785" s="9">
        <v>5</v>
      </c>
      <c r="AL785" s="14" t="s">
        <v>207</v>
      </c>
      <c r="AM785" s="9">
        <v>5</v>
      </c>
      <c r="AN785" s="14" t="s">
        <v>207</v>
      </c>
      <c r="AO785" s="9">
        <v>5</v>
      </c>
      <c r="AP785" s="14" t="s">
        <v>207</v>
      </c>
      <c r="AQ785" s="9">
        <v>5</v>
      </c>
      <c r="AR785" s="14" t="s">
        <v>207</v>
      </c>
      <c r="AS785" s="9" t="s">
        <v>0</v>
      </c>
      <c r="AT785" s="9" t="s">
        <v>318</v>
      </c>
      <c r="AU785" s="9" t="s">
        <v>376</v>
      </c>
      <c r="AV785" s="9" t="s">
        <v>320</v>
      </c>
      <c r="AW785" s="9" t="s">
        <v>1222</v>
      </c>
      <c r="AX785" s="9">
        <v>9010600000</v>
      </c>
      <c r="AY785" s="99">
        <v>227</v>
      </c>
      <c r="AZ785" s="12" t="s">
        <v>207</v>
      </c>
      <c r="BA785" s="99">
        <v>16</v>
      </c>
      <c r="BB785" s="12" t="s">
        <v>207</v>
      </c>
      <c r="BC785" s="99">
        <v>16</v>
      </c>
      <c r="BD785" s="12" t="s">
        <v>207</v>
      </c>
      <c r="BE785" s="99">
        <v>17</v>
      </c>
      <c r="BF785" s="12" t="s">
        <v>321</v>
      </c>
      <c r="BG785" s="654">
        <v>16.893000000000001</v>
      </c>
      <c r="BH785" s="12" t="s">
        <v>321</v>
      </c>
      <c r="BI785" s="99">
        <v>14</v>
      </c>
      <c r="BJ785" s="12" t="s">
        <v>321</v>
      </c>
      <c r="BK785" s="754">
        <v>0</v>
      </c>
      <c r="BL785" s="12" t="s">
        <v>321</v>
      </c>
      <c r="BM785" s="754">
        <v>8.1000000000000003E-2</v>
      </c>
      <c r="BN785" s="12" t="s">
        <v>321</v>
      </c>
      <c r="BO785" s="754">
        <v>2.8119999999999998</v>
      </c>
      <c r="BP785" s="12" t="s">
        <v>321</v>
      </c>
      <c r="BQ785" s="754">
        <v>0</v>
      </c>
      <c r="BR785" s="12" t="s">
        <v>321</v>
      </c>
      <c r="BS785" s="654">
        <v>0</v>
      </c>
      <c r="BT785" s="12" t="s">
        <v>321</v>
      </c>
      <c r="BU785" s="654">
        <v>2.8929999999999998</v>
      </c>
      <c r="BV785" s="12" t="s">
        <v>321</v>
      </c>
      <c r="BW785" s="9">
        <v>0.06</v>
      </c>
      <c r="BX785" s="9" t="s">
        <v>322</v>
      </c>
      <c r="BY785" s="755">
        <v>89.4</v>
      </c>
      <c r="BZ785" s="9" t="s">
        <v>315</v>
      </c>
      <c r="CA785" s="755">
        <v>6.3</v>
      </c>
      <c r="CB785" s="9" t="s">
        <v>315</v>
      </c>
      <c r="CC785" s="755">
        <v>6.3</v>
      </c>
      <c r="CD785" s="9" t="s">
        <v>315</v>
      </c>
      <c r="CE785" s="755">
        <v>35.299999999999997</v>
      </c>
      <c r="CF785" s="9" t="s">
        <v>323</v>
      </c>
      <c r="CG785" s="755">
        <v>30.9</v>
      </c>
      <c r="CH785" s="9" t="s">
        <v>323</v>
      </c>
      <c r="CI785" s="9"/>
      <c r="CJ785" s="9"/>
      <c r="CK785" s="9"/>
    </row>
    <row r="786" spans="1:89" s="98" customFormat="1" x14ac:dyDescent="0.25">
      <c r="A786" s="99">
        <v>10141108</v>
      </c>
      <c r="B786" s="99"/>
      <c r="C786" s="772">
        <v>949</v>
      </c>
      <c r="D786" s="807">
        <v>0.05</v>
      </c>
      <c r="E786" s="772">
        <f t="shared" si="38"/>
        <v>996</v>
      </c>
      <c r="F786" s="778">
        <v>1.1000000000000001</v>
      </c>
      <c r="G786" s="774">
        <f t="shared" si="39"/>
        <v>1096</v>
      </c>
      <c r="H786" s="776"/>
      <c r="I786" s="758"/>
      <c r="J786" s="776"/>
      <c r="K786" s="786"/>
      <c r="L786" s="9" t="s">
        <v>308</v>
      </c>
      <c r="M786" s="9" t="s">
        <v>1223</v>
      </c>
      <c r="N786" s="9" t="s">
        <v>309</v>
      </c>
      <c r="O786" s="9" t="s">
        <v>310</v>
      </c>
      <c r="P786" s="9" t="s">
        <v>624</v>
      </c>
      <c r="Q786" s="9" t="s">
        <v>1155</v>
      </c>
      <c r="R786" s="9" t="s">
        <v>1157</v>
      </c>
      <c r="S786" s="9" t="s">
        <v>314</v>
      </c>
      <c r="T786" s="98" t="s">
        <v>210</v>
      </c>
      <c r="U786" s="99" t="s">
        <v>735</v>
      </c>
      <c r="V786" s="99" t="s">
        <v>207</v>
      </c>
      <c r="W786" s="99" t="s">
        <v>632</v>
      </c>
      <c r="X786" s="99" t="s">
        <v>207</v>
      </c>
      <c r="Y786" s="99">
        <v>117</v>
      </c>
      <c r="Z786" s="99" t="s">
        <v>207</v>
      </c>
      <c r="AA786" s="631" t="s">
        <v>202</v>
      </c>
      <c r="AB786" s="99" t="s">
        <v>207</v>
      </c>
      <c r="AC786" s="9">
        <v>218</v>
      </c>
      <c r="AD786" s="9" t="s">
        <v>207</v>
      </c>
      <c r="AE786" s="9">
        <v>86</v>
      </c>
      <c r="AF786" s="9" t="s">
        <v>315</v>
      </c>
      <c r="AG786" s="14" t="s">
        <v>316</v>
      </c>
      <c r="AH786" s="14" t="s">
        <v>207</v>
      </c>
      <c r="AI786" s="14" t="s">
        <v>317</v>
      </c>
      <c r="AJ786" s="14" t="s">
        <v>207</v>
      </c>
      <c r="AK786" s="9">
        <v>5</v>
      </c>
      <c r="AL786" s="14" t="s">
        <v>207</v>
      </c>
      <c r="AM786" s="9">
        <v>5</v>
      </c>
      <c r="AN786" s="14" t="s">
        <v>207</v>
      </c>
      <c r="AO786" s="9">
        <v>5</v>
      </c>
      <c r="AP786" s="14" t="s">
        <v>207</v>
      </c>
      <c r="AQ786" s="9">
        <v>5</v>
      </c>
      <c r="AR786" s="14" t="s">
        <v>207</v>
      </c>
      <c r="AS786" s="9" t="s">
        <v>0</v>
      </c>
      <c r="AT786" s="9" t="s">
        <v>318</v>
      </c>
      <c r="AU786" s="9" t="s">
        <v>376</v>
      </c>
      <c r="AV786" s="9" t="s">
        <v>320</v>
      </c>
      <c r="AW786" s="9" t="s">
        <v>1224</v>
      </c>
      <c r="AX786" s="9">
        <v>9010600000</v>
      </c>
      <c r="AY786" s="99">
        <v>249</v>
      </c>
      <c r="AZ786" s="12" t="s">
        <v>207</v>
      </c>
      <c r="BA786" s="99">
        <v>16</v>
      </c>
      <c r="BB786" s="12" t="s">
        <v>207</v>
      </c>
      <c r="BC786" s="99">
        <v>16</v>
      </c>
      <c r="BD786" s="12" t="s">
        <v>207</v>
      </c>
      <c r="BE786" s="99">
        <v>18</v>
      </c>
      <c r="BF786" s="12" t="s">
        <v>321</v>
      </c>
      <c r="BG786" s="654">
        <v>17.113</v>
      </c>
      <c r="BH786" s="12" t="s">
        <v>321</v>
      </c>
      <c r="BI786" s="99">
        <v>14</v>
      </c>
      <c r="BJ786" s="12" t="s">
        <v>321</v>
      </c>
      <c r="BK786" s="754">
        <v>0</v>
      </c>
      <c r="BL786" s="12" t="s">
        <v>321</v>
      </c>
      <c r="BM786" s="754">
        <v>8.1000000000000003E-2</v>
      </c>
      <c r="BN786" s="12" t="s">
        <v>321</v>
      </c>
      <c r="BO786" s="754">
        <v>3.032</v>
      </c>
      <c r="BP786" s="12" t="s">
        <v>321</v>
      </c>
      <c r="BQ786" s="754">
        <v>0</v>
      </c>
      <c r="BR786" s="12" t="s">
        <v>321</v>
      </c>
      <c r="BS786" s="654">
        <v>0</v>
      </c>
      <c r="BT786" s="12" t="s">
        <v>321</v>
      </c>
      <c r="BU786" s="654">
        <v>3.113</v>
      </c>
      <c r="BV786" s="12" t="s">
        <v>321</v>
      </c>
      <c r="BW786" s="9">
        <v>0.06</v>
      </c>
      <c r="BX786" s="9" t="s">
        <v>322</v>
      </c>
      <c r="BY786" s="755">
        <v>98</v>
      </c>
      <c r="BZ786" s="9" t="s">
        <v>315</v>
      </c>
      <c r="CA786" s="755">
        <v>6.3</v>
      </c>
      <c r="CB786" s="9" t="s">
        <v>315</v>
      </c>
      <c r="CC786" s="755">
        <v>6.3</v>
      </c>
      <c r="CD786" s="9" t="s">
        <v>315</v>
      </c>
      <c r="CE786" s="755">
        <v>37.5</v>
      </c>
      <c r="CF786" s="9" t="s">
        <v>323</v>
      </c>
      <c r="CG786" s="755">
        <v>30.9</v>
      </c>
      <c r="CH786" s="9" t="s">
        <v>323</v>
      </c>
      <c r="CI786" s="9"/>
      <c r="CJ786" s="9"/>
      <c r="CK786" s="9"/>
    </row>
    <row r="787" spans="1:89" s="98" customFormat="1" x14ac:dyDescent="0.25">
      <c r="A787" s="99">
        <v>10141992</v>
      </c>
      <c r="B787" s="99"/>
      <c r="C787" s="772">
        <v>1008</v>
      </c>
      <c r="D787" s="807">
        <v>0.05</v>
      </c>
      <c r="E787" s="772">
        <f t="shared" si="38"/>
        <v>1058</v>
      </c>
      <c r="F787" s="778">
        <v>1.1000000000000001</v>
      </c>
      <c r="G787" s="774">
        <f t="shared" si="39"/>
        <v>1164</v>
      </c>
      <c r="H787" s="776"/>
      <c r="I787" s="758"/>
      <c r="J787" s="776"/>
      <c r="K787" s="786"/>
      <c r="L787" s="9" t="s">
        <v>308</v>
      </c>
      <c r="M787" s="9" t="s">
        <v>1225</v>
      </c>
      <c r="N787" s="9" t="s">
        <v>309</v>
      </c>
      <c r="O787" s="9" t="s">
        <v>310</v>
      </c>
      <c r="P787" s="9" t="s">
        <v>624</v>
      </c>
      <c r="Q787" s="9" t="s">
        <v>1155</v>
      </c>
      <c r="R787" s="9" t="s">
        <v>1157</v>
      </c>
      <c r="S787" s="9" t="s">
        <v>314</v>
      </c>
      <c r="T787" s="98" t="s">
        <v>210</v>
      </c>
      <c r="U787" s="99" t="s">
        <v>736</v>
      </c>
      <c r="V787" s="99" t="s">
        <v>207</v>
      </c>
      <c r="W787" s="99" t="s">
        <v>634</v>
      </c>
      <c r="X787" s="99" t="s">
        <v>207</v>
      </c>
      <c r="Y787" s="99">
        <v>128</v>
      </c>
      <c r="Z787" s="99" t="s">
        <v>207</v>
      </c>
      <c r="AA787" s="631" t="s">
        <v>574</v>
      </c>
      <c r="AB787" s="99" t="s">
        <v>207</v>
      </c>
      <c r="AC787" s="9">
        <v>241</v>
      </c>
      <c r="AD787" s="9" t="s">
        <v>207</v>
      </c>
      <c r="AE787" s="9">
        <v>95</v>
      </c>
      <c r="AF787" s="9" t="s">
        <v>315</v>
      </c>
      <c r="AG787" s="14" t="s">
        <v>324</v>
      </c>
      <c r="AH787" s="14" t="s">
        <v>207</v>
      </c>
      <c r="AI787" s="14" t="s">
        <v>325</v>
      </c>
      <c r="AJ787" s="14" t="s">
        <v>207</v>
      </c>
      <c r="AK787" s="9">
        <v>5</v>
      </c>
      <c r="AL787" s="14" t="s">
        <v>207</v>
      </c>
      <c r="AM787" s="9">
        <v>5</v>
      </c>
      <c r="AN787" s="14" t="s">
        <v>207</v>
      </c>
      <c r="AO787" s="9">
        <v>5</v>
      </c>
      <c r="AP787" s="14" t="s">
        <v>207</v>
      </c>
      <c r="AQ787" s="9">
        <v>5</v>
      </c>
      <c r="AR787" s="14" t="s">
        <v>207</v>
      </c>
      <c r="AS787" s="9" t="s">
        <v>0</v>
      </c>
      <c r="AT787" s="9" t="s">
        <v>318</v>
      </c>
      <c r="AU787" s="9" t="s">
        <v>376</v>
      </c>
      <c r="AV787" s="9" t="s">
        <v>320</v>
      </c>
      <c r="AW787" s="9" t="s">
        <v>1226</v>
      </c>
      <c r="AX787" s="9">
        <v>9010600000</v>
      </c>
      <c r="AY787" s="99">
        <v>289</v>
      </c>
      <c r="AZ787" s="12" t="s">
        <v>207</v>
      </c>
      <c r="BA787" s="99">
        <v>16</v>
      </c>
      <c r="BB787" s="12" t="s">
        <v>207</v>
      </c>
      <c r="BC787" s="99">
        <v>16</v>
      </c>
      <c r="BD787" s="12" t="s">
        <v>207</v>
      </c>
      <c r="BE787" s="99">
        <v>21</v>
      </c>
      <c r="BF787" s="12" t="s">
        <v>321</v>
      </c>
      <c r="BG787" s="654">
        <v>20.489000000000001</v>
      </c>
      <c r="BH787" s="12" t="s">
        <v>321</v>
      </c>
      <c r="BI787" s="99">
        <v>16</v>
      </c>
      <c r="BJ787" s="12" t="s">
        <v>321</v>
      </c>
      <c r="BK787" s="754">
        <v>0</v>
      </c>
      <c r="BL787" s="12" t="s">
        <v>321</v>
      </c>
      <c r="BM787" s="754">
        <v>0.09</v>
      </c>
      <c r="BN787" s="12" t="s">
        <v>321</v>
      </c>
      <c r="BO787" s="754">
        <v>4.4000000000000004</v>
      </c>
      <c r="BP787" s="12" t="s">
        <v>321</v>
      </c>
      <c r="BQ787" s="754">
        <v>0</v>
      </c>
      <c r="BR787" s="12" t="s">
        <v>321</v>
      </c>
      <c r="BS787" s="654">
        <v>0</v>
      </c>
      <c r="BT787" s="12" t="s">
        <v>321</v>
      </c>
      <c r="BU787" s="654">
        <v>4.4889999999999999</v>
      </c>
      <c r="BV787" s="12" t="s">
        <v>321</v>
      </c>
      <c r="BW787" s="9">
        <v>7.0000000000000007E-2</v>
      </c>
      <c r="BX787" s="9" t="s">
        <v>322</v>
      </c>
      <c r="BY787" s="755">
        <v>113.8</v>
      </c>
      <c r="BZ787" s="9" t="s">
        <v>315</v>
      </c>
      <c r="CA787" s="755">
        <v>6.3</v>
      </c>
      <c r="CB787" s="9" t="s">
        <v>315</v>
      </c>
      <c r="CC787" s="755">
        <v>6.3</v>
      </c>
      <c r="CD787" s="9" t="s">
        <v>315</v>
      </c>
      <c r="CE787" s="755">
        <v>41.9</v>
      </c>
      <c r="CF787" s="9" t="s">
        <v>323</v>
      </c>
      <c r="CG787" s="755">
        <v>35.299999999999997</v>
      </c>
      <c r="CH787" s="9" t="s">
        <v>323</v>
      </c>
      <c r="CI787" s="9"/>
      <c r="CJ787" s="9"/>
      <c r="CK787" s="9"/>
    </row>
    <row r="788" spans="1:89" s="98" customFormat="1" x14ac:dyDescent="0.25">
      <c r="A788" s="99">
        <v>10141111</v>
      </c>
      <c r="B788" s="99"/>
      <c r="C788" s="772">
        <v>1062</v>
      </c>
      <c r="D788" s="807">
        <v>0.05</v>
      </c>
      <c r="E788" s="772">
        <f t="shared" si="38"/>
        <v>1115</v>
      </c>
      <c r="F788" s="778">
        <v>1.1000000000000001</v>
      </c>
      <c r="G788" s="774">
        <f t="shared" si="39"/>
        <v>1227</v>
      </c>
      <c r="H788" s="776"/>
      <c r="I788" s="758"/>
      <c r="J788" s="776"/>
      <c r="K788" s="786"/>
      <c r="L788" s="9" t="s">
        <v>308</v>
      </c>
      <c r="M788" s="9" t="s">
        <v>1227</v>
      </c>
      <c r="N788" s="9" t="s">
        <v>309</v>
      </c>
      <c r="O788" s="9" t="s">
        <v>310</v>
      </c>
      <c r="P788" s="9" t="s">
        <v>624</v>
      </c>
      <c r="Q788" s="9" t="s">
        <v>1155</v>
      </c>
      <c r="R788" s="9" t="s">
        <v>1157</v>
      </c>
      <c r="S788" s="9" t="s">
        <v>314</v>
      </c>
      <c r="T788" s="98" t="s">
        <v>210</v>
      </c>
      <c r="U788" s="99" t="s">
        <v>737</v>
      </c>
      <c r="V788" s="99" t="s">
        <v>207</v>
      </c>
      <c r="W788" s="99" t="s">
        <v>636</v>
      </c>
      <c r="X788" s="99" t="s">
        <v>207</v>
      </c>
      <c r="Y788" s="99">
        <v>139</v>
      </c>
      <c r="Z788" s="99" t="s">
        <v>207</v>
      </c>
      <c r="AA788" s="631" t="s">
        <v>575</v>
      </c>
      <c r="AB788" s="99" t="s">
        <v>207</v>
      </c>
      <c r="AC788" s="9">
        <v>264</v>
      </c>
      <c r="AD788" s="9" t="s">
        <v>207</v>
      </c>
      <c r="AE788" s="9">
        <v>104</v>
      </c>
      <c r="AF788" s="9" t="s">
        <v>315</v>
      </c>
      <c r="AG788" s="14" t="s">
        <v>326</v>
      </c>
      <c r="AH788" s="14" t="s">
        <v>207</v>
      </c>
      <c r="AI788" s="14" t="s">
        <v>327</v>
      </c>
      <c r="AJ788" s="14" t="s">
        <v>207</v>
      </c>
      <c r="AK788" s="9">
        <v>5</v>
      </c>
      <c r="AL788" s="14" t="s">
        <v>207</v>
      </c>
      <c r="AM788" s="9">
        <v>5</v>
      </c>
      <c r="AN788" s="14" t="s">
        <v>207</v>
      </c>
      <c r="AO788" s="9">
        <v>5</v>
      </c>
      <c r="AP788" s="14" t="s">
        <v>207</v>
      </c>
      <c r="AQ788" s="9">
        <v>5</v>
      </c>
      <c r="AR788" s="14" t="s">
        <v>207</v>
      </c>
      <c r="AS788" s="9" t="s">
        <v>0</v>
      </c>
      <c r="AT788" s="9" t="s">
        <v>318</v>
      </c>
      <c r="AU788" s="9" t="s">
        <v>376</v>
      </c>
      <c r="AV788" s="9" t="s">
        <v>320</v>
      </c>
      <c r="AW788" s="9" t="s">
        <v>1228</v>
      </c>
      <c r="AX788" s="9">
        <v>9010600000</v>
      </c>
      <c r="AY788" s="99">
        <v>289</v>
      </c>
      <c r="AZ788" s="12" t="s">
        <v>207</v>
      </c>
      <c r="BA788" s="99">
        <v>16</v>
      </c>
      <c r="BB788" s="12" t="s">
        <v>207</v>
      </c>
      <c r="BC788" s="99">
        <v>16</v>
      </c>
      <c r="BD788" s="12" t="s">
        <v>207</v>
      </c>
      <c r="BE788" s="99">
        <v>24</v>
      </c>
      <c r="BF788" s="12" t="s">
        <v>321</v>
      </c>
      <c r="BG788" s="654">
        <v>23.097000000000001</v>
      </c>
      <c r="BH788" s="12" t="s">
        <v>321</v>
      </c>
      <c r="BI788" s="99">
        <v>18</v>
      </c>
      <c r="BJ788" s="12" t="s">
        <v>321</v>
      </c>
      <c r="BK788" s="754">
        <v>0</v>
      </c>
      <c r="BL788" s="12" t="s">
        <v>321</v>
      </c>
      <c r="BM788" s="754">
        <v>0.09</v>
      </c>
      <c r="BN788" s="12" t="s">
        <v>321</v>
      </c>
      <c r="BO788" s="754">
        <v>5.0069999999999997</v>
      </c>
      <c r="BP788" s="12" t="s">
        <v>321</v>
      </c>
      <c r="BQ788" s="754">
        <v>0</v>
      </c>
      <c r="BR788" s="12" t="s">
        <v>321</v>
      </c>
      <c r="BS788" s="654">
        <v>0</v>
      </c>
      <c r="BT788" s="12" t="s">
        <v>321</v>
      </c>
      <c r="BU788" s="654">
        <v>5.0970000000000004</v>
      </c>
      <c r="BV788" s="12" t="s">
        <v>321</v>
      </c>
      <c r="BW788" s="9">
        <v>7.0000000000000007E-2</v>
      </c>
      <c r="BX788" s="9" t="s">
        <v>322</v>
      </c>
      <c r="BY788" s="755">
        <v>113.8</v>
      </c>
      <c r="BZ788" s="9" t="s">
        <v>315</v>
      </c>
      <c r="CA788" s="755">
        <v>6.3</v>
      </c>
      <c r="CB788" s="9" t="s">
        <v>315</v>
      </c>
      <c r="CC788" s="755">
        <v>6.3</v>
      </c>
      <c r="CD788" s="9" t="s">
        <v>315</v>
      </c>
      <c r="CE788" s="755">
        <v>46.3</v>
      </c>
      <c r="CF788" s="9" t="s">
        <v>323</v>
      </c>
      <c r="CG788" s="755">
        <v>39.700000000000003</v>
      </c>
      <c r="CH788" s="9" t="s">
        <v>323</v>
      </c>
      <c r="CI788" s="9"/>
      <c r="CJ788" s="9"/>
      <c r="CK788" s="9"/>
    </row>
    <row r="789" spans="1:89" s="98" customFormat="1" x14ac:dyDescent="0.25">
      <c r="A789" s="99">
        <v>10141097</v>
      </c>
      <c r="B789" s="99"/>
      <c r="C789" s="772">
        <v>1224</v>
      </c>
      <c r="D789" s="807">
        <v>0.05</v>
      </c>
      <c r="E789" s="772">
        <f t="shared" si="38"/>
        <v>1285</v>
      </c>
      <c r="F789" s="778">
        <v>1.1000000000000001</v>
      </c>
      <c r="G789" s="774">
        <f t="shared" si="39"/>
        <v>1414</v>
      </c>
      <c r="H789" s="776"/>
      <c r="I789" s="758"/>
      <c r="J789" s="776"/>
      <c r="K789" s="786"/>
      <c r="L789" s="9" t="s">
        <v>308</v>
      </c>
      <c r="M789" s="9" t="s">
        <v>1229</v>
      </c>
      <c r="N789" s="9" t="s">
        <v>309</v>
      </c>
      <c r="O789" s="9" t="s">
        <v>310</v>
      </c>
      <c r="P789" s="9" t="s">
        <v>624</v>
      </c>
      <c r="Q789" s="9" t="s">
        <v>1155</v>
      </c>
      <c r="R789" s="9" t="s">
        <v>1157</v>
      </c>
      <c r="S789" s="9" t="s">
        <v>314</v>
      </c>
      <c r="T789" s="98" t="s">
        <v>210</v>
      </c>
      <c r="U789" s="99" t="s">
        <v>738</v>
      </c>
      <c r="V789" s="99" t="s">
        <v>207</v>
      </c>
      <c r="W789" s="99" t="s">
        <v>638</v>
      </c>
      <c r="X789" s="99" t="s">
        <v>207</v>
      </c>
      <c r="Y789" s="99">
        <v>162</v>
      </c>
      <c r="Z789" s="99" t="s">
        <v>207</v>
      </c>
      <c r="AA789" s="631" t="s">
        <v>577</v>
      </c>
      <c r="AB789" s="99" t="s">
        <v>207</v>
      </c>
      <c r="AC789" s="9">
        <v>310</v>
      </c>
      <c r="AD789" s="9" t="s">
        <v>207</v>
      </c>
      <c r="AE789" s="9">
        <v>122</v>
      </c>
      <c r="AF789" s="9" t="s">
        <v>315</v>
      </c>
      <c r="AG789" s="14" t="s">
        <v>330</v>
      </c>
      <c r="AH789" s="14" t="s">
        <v>207</v>
      </c>
      <c r="AI789" s="14" t="s">
        <v>331</v>
      </c>
      <c r="AJ789" s="14" t="s">
        <v>207</v>
      </c>
      <c r="AK789" s="9">
        <v>5</v>
      </c>
      <c r="AL789" s="14" t="s">
        <v>207</v>
      </c>
      <c r="AM789" s="9">
        <v>5</v>
      </c>
      <c r="AN789" s="14" t="s">
        <v>207</v>
      </c>
      <c r="AO789" s="9">
        <v>5</v>
      </c>
      <c r="AP789" s="14" t="s">
        <v>207</v>
      </c>
      <c r="AQ789" s="9">
        <v>5</v>
      </c>
      <c r="AR789" s="14" t="s">
        <v>207</v>
      </c>
      <c r="AS789" s="9" t="s">
        <v>0</v>
      </c>
      <c r="AT789" s="9" t="s">
        <v>318</v>
      </c>
      <c r="AU789" s="9" t="s">
        <v>376</v>
      </c>
      <c r="AV789" s="9" t="s">
        <v>320</v>
      </c>
      <c r="AW789" s="9" t="s">
        <v>1230</v>
      </c>
      <c r="AX789" s="9">
        <v>9010600000</v>
      </c>
      <c r="AY789" s="99">
        <v>329</v>
      </c>
      <c r="AZ789" s="12" t="s">
        <v>207</v>
      </c>
      <c r="BA789" s="99">
        <v>16</v>
      </c>
      <c r="BB789" s="12" t="s">
        <v>207</v>
      </c>
      <c r="BC789" s="99">
        <v>16</v>
      </c>
      <c r="BD789" s="12" t="s">
        <v>207</v>
      </c>
      <c r="BE789" s="99">
        <v>30</v>
      </c>
      <c r="BF789" s="12" t="s">
        <v>321</v>
      </c>
      <c r="BG789" s="654">
        <v>29.881</v>
      </c>
      <c r="BH789" s="12" t="s">
        <v>321</v>
      </c>
      <c r="BI789" s="99">
        <v>24</v>
      </c>
      <c r="BJ789" s="12" t="s">
        <v>321</v>
      </c>
      <c r="BK789" s="754">
        <v>0</v>
      </c>
      <c r="BL789" s="12" t="s">
        <v>321</v>
      </c>
      <c r="BM789" s="754">
        <v>9.9000000000000005E-2</v>
      </c>
      <c r="BN789" s="12" t="s">
        <v>321</v>
      </c>
      <c r="BO789" s="754">
        <v>5.782</v>
      </c>
      <c r="BP789" s="12" t="s">
        <v>321</v>
      </c>
      <c r="BQ789" s="754">
        <v>0</v>
      </c>
      <c r="BR789" s="12" t="s">
        <v>321</v>
      </c>
      <c r="BS789" s="654">
        <v>0</v>
      </c>
      <c r="BT789" s="12" t="s">
        <v>321</v>
      </c>
      <c r="BU789" s="654">
        <v>5.8810000000000002</v>
      </c>
      <c r="BV789" s="12" t="s">
        <v>321</v>
      </c>
      <c r="BW789" s="9">
        <v>0.08</v>
      </c>
      <c r="BX789" s="9" t="s">
        <v>322</v>
      </c>
      <c r="BY789" s="755">
        <v>129.5</v>
      </c>
      <c r="BZ789" s="9" t="s">
        <v>315</v>
      </c>
      <c r="CA789" s="755">
        <v>6.3</v>
      </c>
      <c r="CB789" s="9" t="s">
        <v>315</v>
      </c>
      <c r="CC789" s="755">
        <v>6.3</v>
      </c>
      <c r="CD789" s="9" t="s">
        <v>315</v>
      </c>
      <c r="CE789" s="755">
        <v>61.7</v>
      </c>
      <c r="CF789" s="9" t="s">
        <v>323</v>
      </c>
      <c r="CG789" s="755">
        <v>52.9</v>
      </c>
      <c r="CH789" s="9" t="s">
        <v>323</v>
      </c>
      <c r="CI789" s="9"/>
      <c r="CJ789" s="9"/>
      <c r="CK789" s="9"/>
    </row>
    <row r="790" spans="1:89" s="98" customFormat="1" x14ac:dyDescent="0.25">
      <c r="A790" s="99">
        <v>10141145</v>
      </c>
      <c r="B790" s="99"/>
      <c r="C790" s="772">
        <v>1359</v>
      </c>
      <c r="D790" s="807">
        <v>0.05</v>
      </c>
      <c r="E790" s="772">
        <f t="shared" si="38"/>
        <v>1427</v>
      </c>
      <c r="F790" s="778">
        <v>1.1000000000000001</v>
      </c>
      <c r="G790" s="774">
        <f t="shared" si="39"/>
        <v>1570</v>
      </c>
      <c r="H790" s="776"/>
      <c r="I790" s="758"/>
      <c r="J790" s="776"/>
      <c r="K790" s="786"/>
      <c r="L790" s="9" t="s">
        <v>308</v>
      </c>
      <c r="M790" s="9" t="s">
        <v>1231</v>
      </c>
      <c r="N790" s="9" t="s">
        <v>309</v>
      </c>
      <c r="O790" s="9" t="s">
        <v>310</v>
      </c>
      <c r="P790" s="9" t="s">
        <v>624</v>
      </c>
      <c r="Q790" s="9" t="s">
        <v>1155</v>
      </c>
      <c r="R790" s="9" t="s">
        <v>1157</v>
      </c>
      <c r="S790" s="9" t="s">
        <v>314</v>
      </c>
      <c r="T790" s="98" t="s">
        <v>210</v>
      </c>
      <c r="U790" s="99" t="s">
        <v>739</v>
      </c>
      <c r="V790" s="99" t="s">
        <v>207</v>
      </c>
      <c r="W790" s="99" t="s">
        <v>640</v>
      </c>
      <c r="X790" s="99" t="s">
        <v>207</v>
      </c>
      <c r="Y790" s="99">
        <v>173</v>
      </c>
      <c r="Z790" s="99" t="s">
        <v>207</v>
      </c>
      <c r="AA790" s="631" t="s">
        <v>578</v>
      </c>
      <c r="AB790" s="99" t="s">
        <v>207</v>
      </c>
      <c r="AC790" s="9">
        <v>333</v>
      </c>
      <c r="AD790" s="9" t="s">
        <v>207</v>
      </c>
      <c r="AE790" s="9">
        <v>131</v>
      </c>
      <c r="AF790" s="9" t="s">
        <v>315</v>
      </c>
      <c r="AG790" s="14" t="s">
        <v>332</v>
      </c>
      <c r="AH790" s="14" t="s">
        <v>207</v>
      </c>
      <c r="AI790" s="14" t="s">
        <v>333</v>
      </c>
      <c r="AJ790" s="14" t="s">
        <v>207</v>
      </c>
      <c r="AK790" s="9">
        <v>5</v>
      </c>
      <c r="AL790" s="14" t="s">
        <v>207</v>
      </c>
      <c r="AM790" s="9">
        <v>5</v>
      </c>
      <c r="AN790" s="14" t="s">
        <v>207</v>
      </c>
      <c r="AO790" s="9">
        <v>5</v>
      </c>
      <c r="AP790" s="14" t="s">
        <v>207</v>
      </c>
      <c r="AQ790" s="9">
        <v>5</v>
      </c>
      <c r="AR790" s="14" t="s">
        <v>207</v>
      </c>
      <c r="AS790" s="9" t="s">
        <v>0</v>
      </c>
      <c r="AT790" s="9" t="s">
        <v>318</v>
      </c>
      <c r="AU790" s="9" t="s">
        <v>376</v>
      </c>
      <c r="AV790" s="9" t="s">
        <v>320</v>
      </c>
      <c r="AW790" s="9" t="s">
        <v>1232</v>
      </c>
      <c r="AX790" s="9">
        <v>9010600000</v>
      </c>
      <c r="AY790" s="99">
        <v>349</v>
      </c>
      <c r="AZ790" s="12" t="s">
        <v>207</v>
      </c>
      <c r="BA790" s="99">
        <v>16</v>
      </c>
      <c r="BB790" s="12" t="s">
        <v>207</v>
      </c>
      <c r="BC790" s="99">
        <v>16</v>
      </c>
      <c r="BD790" s="12" t="s">
        <v>207</v>
      </c>
      <c r="BE790" s="99">
        <v>26</v>
      </c>
      <c r="BF790" s="12" t="s">
        <v>321</v>
      </c>
      <c r="BG790" s="654">
        <v>25.568000000000001</v>
      </c>
      <c r="BH790" s="12" t="s">
        <v>321</v>
      </c>
      <c r="BI790" s="99">
        <v>21</v>
      </c>
      <c r="BJ790" s="12" t="s">
        <v>321</v>
      </c>
      <c r="BK790" s="754">
        <v>0</v>
      </c>
      <c r="BL790" s="12" t="s">
        <v>321</v>
      </c>
      <c r="BM790" s="754">
        <v>9.9000000000000005E-2</v>
      </c>
      <c r="BN790" s="12" t="s">
        <v>321</v>
      </c>
      <c r="BO790" s="754">
        <v>4.4690000000000003</v>
      </c>
      <c r="BP790" s="12" t="s">
        <v>321</v>
      </c>
      <c r="BQ790" s="754">
        <v>0</v>
      </c>
      <c r="BR790" s="12" t="s">
        <v>321</v>
      </c>
      <c r="BS790" s="654">
        <v>0</v>
      </c>
      <c r="BT790" s="12" t="s">
        <v>321</v>
      </c>
      <c r="BU790" s="654">
        <v>4.5679999999999996</v>
      </c>
      <c r="BV790" s="12" t="s">
        <v>321</v>
      </c>
      <c r="BW790" s="9">
        <v>0.09</v>
      </c>
      <c r="BX790" s="9" t="s">
        <v>322</v>
      </c>
      <c r="BY790" s="755">
        <v>137.4</v>
      </c>
      <c r="BZ790" s="9" t="s">
        <v>315</v>
      </c>
      <c r="CA790" s="755">
        <v>6.3</v>
      </c>
      <c r="CB790" s="9" t="s">
        <v>315</v>
      </c>
      <c r="CC790" s="755">
        <v>6.3</v>
      </c>
      <c r="CD790" s="9" t="s">
        <v>315</v>
      </c>
      <c r="CE790" s="755">
        <v>52.9</v>
      </c>
      <c r="CF790" s="9" t="s">
        <v>323</v>
      </c>
      <c r="CG790" s="755">
        <v>46.3</v>
      </c>
      <c r="CH790" s="9" t="s">
        <v>323</v>
      </c>
      <c r="CI790" s="9"/>
      <c r="CJ790" s="9"/>
      <c r="CK790" s="9"/>
    </row>
    <row r="791" spans="1:89" s="98" customFormat="1" x14ac:dyDescent="0.25">
      <c r="A791" s="99">
        <v>10101112</v>
      </c>
      <c r="B791" s="99"/>
      <c r="C791" s="772">
        <v>1062</v>
      </c>
      <c r="D791" s="807">
        <v>0.05</v>
      </c>
      <c r="E791" s="772">
        <f t="shared" si="38"/>
        <v>1115</v>
      </c>
      <c r="F791" s="778">
        <v>1.1000000000000001</v>
      </c>
      <c r="G791" s="774">
        <f t="shared" si="39"/>
        <v>1227</v>
      </c>
      <c r="H791" s="776"/>
      <c r="I791" s="758"/>
      <c r="J791" s="776"/>
      <c r="K791" s="786"/>
      <c r="L791" s="9" t="s">
        <v>308</v>
      </c>
      <c r="M791" s="9" t="s">
        <v>3794</v>
      </c>
      <c r="N791" s="9" t="s">
        <v>309</v>
      </c>
      <c r="O791" s="9" t="s">
        <v>310</v>
      </c>
      <c r="P791" s="9" t="s">
        <v>624</v>
      </c>
      <c r="Q791" s="9" t="s">
        <v>1155</v>
      </c>
      <c r="R791" s="9" t="s">
        <v>1157</v>
      </c>
      <c r="S791" s="9" t="s">
        <v>314</v>
      </c>
      <c r="T791" s="98" t="s">
        <v>210</v>
      </c>
      <c r="U791" s="99" t="s">
        <v>737</v>
      </c>
      <c r="V791" s="99" t="s">
        <v>207</v>
      </c>
      <c r="W791" s="99" t="s">
        <v>636</v>
      </c>
      <c r="X791" s="99" t="s">
        <v>207</v>
      </c>
      <c r="Y791" s="99">
        <v>139</v>
      </c>
      <c r="Z791" s="99" t="s">
        <v>207</v>
      </c>
      <c r="AA791" s="631" t="s">
        <v>575</v>
      </c>
      <c r="AB791" s="99" t="s">
        <v>207</v>
      </c>
      <c r="AC791" s="9">
        <v>264</v>
      </c>
      <c r="AD791" s="9" t="s">
        <v>207</v>
      </c>
      <c r="AE791" s="9">
        <v>104</v>
      </c>
      <c r="AF791" s="9" t="s">
        <v>315</v>
      </c>
      <c r="AG791" s="14" t="s">
        <v>326</v>
      </c>
      <c r="AH791" s="14" t="s">
        <v>207</v>
      </c>
      <c r="AI791" s="14" t="s">
        <v>327</v>
      </c>
      <c r="AJ791" s="14" t="s">
        <v>207</v>
      </c>
      <c r="AK791" s="9">
        <v>5</v>
      </c>
      <c r="AL791" s="14" t="s">
        <v>207</v>
      </c>
      <c r="AM791" s="9">
        <v>5</v>
      </c>
      <c r="AN791" s="14" t="s">
        <v>207</v>
      </c>
      <c r="AO791" s="9">
        <v>5</v>
      </c>
      <c r="AP791" s="14" t="s">
        <v>207</v>
      </c>
      <c r="AQ791" s="9">
        <v>5</v>
      </c>
      <c r="AR791" s="14" t="s">
        <v>207</v>
      </c>
      <c r="AS791" s="9" t="s">
        <v>0</v>
      </c>
      <c r="AT791" s="9" t="s">
        <v>318</v>
      </c>
      <c r="AU791" s="9" t="s">
        <v>376</v>
      </c>
      <c r="AV791" s="9" t="s">
        <v>320</v>
      </c>
      <c r="AW791" s="9" t="s">
        <v>1233</v>
      </c>
      <c r="AX791" s="9">
        <v>9010600000</v>
      </c>
      <c r="AY791" s="99">
        <v>289</v>
      </c>
      <c r="AZ791" s="12" t="s">
        <v>207</v>
      </c>
      <c r="BA791" s="99">
        <v>16</v>
      </c>
      <c r="BB791" s="12" t="s">
        <v>207</v>
      </c>
      <c r="BC791" s="99">
        <v>16</v>
      </c>
      <c r="BD791" s="12" t="s">
        <v>207</v>
      </c>
      <c r="BE791" s="99">
        <v>25</v>
      </c>
      <c r="BF791" s="12" t="s">
        <v>321</v>
      </c>
      <c r="BG791" s="654">
        <v>24.097000000000001</v>
      </c>
      <c r="BH791" s="12" t="s">
        <v>321</v>
      </c>
      <c r="BI791" s="99">
        <v>19</v>
      </c>
      <c r="BJ791" s="12" t="s">
        <v>321</v>
      </c>
      <c r="BK791" s="754">
        <v>0</v>
      </c>
      <c r="BL791" s="12" t="s">
        <v>321</v>
      </c>
      <c r="BM791" s="754">
        <v>0.09</v>
      </c>
      <c r="BN791" s="12" t="s">
        <v>321</v>
      </c>
      <c r="BO791" s="754">
        <v>5.0069999999999997</v>
      </c>
      <c r="BP791" s="12" t="s">
        <v>321</v>
      </c>
      <c r="BQ791" s="754">
        <v>0</v>
      </c>
      <c r="BR791" s="12" t="s">
        <v>321</v>
      </c>
      <c r="BS791" s="654">
        <v>0</v>
      </c>
      <c r="BT791" s="12" t="s">
        <v>321</v>
      </c>
      <c r="BU791" s="654">
        <v>5.0970000000000004</v>
      </c>
      <c r="BV791" s="12" t="s">
        <v>321</v>
      </c>
      <c r="BW791" s="9">
        <v>7.0000000000000007E-2</v>
      </c>
      <c r="BX791" s="9" t="s">
        <v>322</v>
      </c>
      <c r="BY791" s="755">
        <v>113.8</v>
      </c>
      <c r="BZ791" s="9" t="s">
        <v>315</v>
      </c>
      <c r="CA791" s="755">
        <v>6.3</v>
      </c>
      <c r="CB791" s="9" t="s">
        <v>315</v>
      </c>
      <c r="CC791" s="755">
        <v>6.3</v>
      </c>
      <c r="CD791" s="9" t="s">
        <v>315</v>
      </c>
      <c r="CE791" s="755">
        <v>48.5</v>
      </c>
      <c r="CF791" s="9" t="s">
        <v>323</v>
      </c>
      <c r="CG791" s="755">
        <v>41.9</v>
      </c>
      <c r="CH791" s="9" t="s">
        <v>323</v>
      </c>
      <c r="CI791" s="9"/>
      <c r="CJ791" s="9"/>
      <c r="CK791" s="9"/>
    </row>
    <row r="792" spans="1:89" s="98" customFormat="1" x14ac:dyDescent="0.25">
      <c r="A792" s="99">
        <v>10101113</v>
      </c>
      <c r="B792" s="99"/>
      <c r="C792" s="772">
        <v>1062</v>
      </c>
      <c r="D792" s="807">
        <v>0.05</v>
      </c>
      <c r="E792" s="772">
        <f t="shared" si="38"/>
        <v>1115</v>
      </c>
      <c r="F792" s="778">
        <v>1.1000000000000001</v>
      </c>
      <c r="G792" s="774">
        <f t="shared" si="39"/>
        <v>1227</v>
      </c>
      <c r="H792" s="776"/>
      <c r="I792" s="758"/>
      <c r="J792" s="776"/>
      <c r="K792" s="786"/>
      <c r="L792" s="9" t="s">
        <v>308</v>
      </c>
      <c r="M792" s="9" t="s">
        <v>3794</v>
      </c>
      <c r="N792" s="9" t="s">
        <v>309</v>
      </c>
      <c r="O792" s="9" t="s">
        <v>310</v>
      </c>
      <c r="P792" s="9" t="s">
        <v>624</v>
      </c>
      <c r="Q792" s="9" t="s">
        <v>1155</v>
      </c>
      <c r="R792" s="9" t="s">
        <v>1157</v>
      </c>
      <c r="S792" s="9" t="s">
        <v>314</v>
      </c>
      <c r="T792" s="98" t="s">
        <v>210</v>
      </c>
      <c r="U792" s="99" t="s">
        <v>737</v>
      </c>
      <c r="V792" s="99" t="s">
        <v>207</v>
      </c>
      <c r="W792" s="99" t="s">
        <v>636</v>
      </c>
      <c r="X792" s="99" t="s">
        <v>207</v>
      </c>
      <c r="Y792" s="99">
        <v>139</v>
      </c>
      <c r="Z792" s="99" t="s">
        <v>207</v>
      </c>
      <c r="AA792" s="631" t="s">
        <v>575</v>
      </c>
      <c r="AB792" s="99" t="s">
        <v>207</v>
      </c>
      <c r="AC792" s="9">
        <v>264</v>
      </c>
      <c r="AD792" s="9" t="s">
        <v>207</v>
      </c>
      <c r="AE792" s="9">
        <v>104</v>
      </c>
      <c r="AF792" s="9" t="s">
        <v>315</v>
      </c>
      <c r="AG792" s="14" t="s">
        <v>326</v>
      </c>
      <c r="AH792" s="14" t="s">
        <v>207</v>
      </c>
      <c r="AI792" s="14" t="s">
        <v>327</v>
      </c>
      <c r="AJ792" s="14" t="s">
        <v>207</v>
      </c>
      <c r="AK792" s="9">
        <v>5</v>
      </c>
      <c r="AL792" s="14" t="s">
        <v>207</v>
      </c>
      <c r="AM792" s="9">
        <v>5</v>
      </c>
      <c r="AN792" s="14" t="s">
        <v>207</v>
      </c>
      <c r="AO792" s="9">
        <v>5</v>
      </c>
      <c r="AP792" s="14" t="s">
        <v>207</v>
      </c>
      <c r="AQ792" s="9">
        <v>5</v>
      </c>
      <c r="AR792" s="14" t="s">
        <v>207</v>
      </c>
      <c r="AS792" s="9" t="s">
        <v>0</v>
      </c>
      <c r="AT792" s="9" t="s">
        <v>318</v>
      </c>
      <c r="AU792" s="9" t="s">
        <v>376</v>
      </c>
      <c r="AV792" s="9" t="s">
        <v>320</v>
      </c>
      <c r="AW792" s="9" t="s">
        <v>1234</v>
      </c>
      <c r="AX792" s="9">
        <v>9010600000</v>
      </c>
      <c r="AY792" s="99">
        <v>289</v>
      </c>
      <c r="AZ792" s="12" t="s">
        <v>207</v>
      </c>
      <c r="BA792" s="99">
        <v>16</v>
      </c>
      <c r="BB792" s="12" t="s">
        <v>207</v>
      </c>
      <c r="BC792" s="99">
        <v>16</v>
      </c>
      <c r="BD792" s="12" t="s">
        <v>207</v>
      </c>
      <c r="BE792" s="99">
        <v>24</v>
      </c>
      <c r="BF792" s="12" t="s">
        <v>321</v>
      </c>
      <c r="BG792" s="654">
        <v>23.097000000000001</v>
      </c>
      <c r="BH792" s="12" t="s">
        <v>321</v>
      </c>
      <c r="BI792" s="99">
        <v>18</v>
      </c>
      <c r="BJ792" s="12" t="s">
        <v>321</v>
      </c>
      <c r="BK792" s="754">
        <v>0</v>
      </c>
      <c r="BL792" s="12" t="s">
        <v>321</v>
      </c>
      <c r="BM792" s="754">
        <v>0.09</v>
      </c>
      <c r="BN792" s="12" t="s">
        <v>321</v>
      </c>
      <c r="BO792" s="754">
        <v>5.0069999999999997</v>
      </c>
      <c r="BP792" s="12" t="s">
        <v>321</v>
      </c>
      <c r="BQ792" s="754">
        <v>0</v>
      </c>
      <c r="BR792" s="12" t="s">
        <v>321</v>
      </c>
      <c r="BS792" s="654">
        <v>0</v>
      </c>
      <c r="BT792" s="12" t="s">
        <v>321</v>
      </c>
      <c r="BU792" s="654">
        <v>5.0970000000000004</v>
      </c>
      <c r="BV792" s="12" t="s">
        <v>321</v>
      </c>
      <c r="BW792" s="9">
        <v>7.0000000000000007E-2</v>
      </c>
      <c r="BX792" s="9" t="s">
        <v>322</v>
      </c>
      <c r="BY792" s="755">
        <v>113.8</v>
      </c>
      <c r="BZ792" s="9" t="s">
        <v>315</v>
      </c>
      <c r="CA792" s="755">
        <v>6.3</v>
      </c>
      <c r="CB792" s="9" t="s">
        <v>315</v>
      </c>
      <c r="CC792" s="755">
        <v>6.3</v>
      </c>
      <c r="CD792" s="9" t="s">
        <v>315</v>
      </c>
      <c r="CE792" s="755">
        <v>48.5</v>
      </c>
      <c r="CF792" s="9" t="s">
        <v>323</v>
      </c>
      <c r="CG792" s="755">
        <v>39.700000000000003</v>
      </c>
      <c r="CH792" s="9" t="s">
        <v>323</v>
      </c>
      <c r="CI792" s="9"/>
      <c r="CJ792" s="9"/>
      <c r="CK792" s="9"/>
    </row>
    <row r="793" spans="1:89" s="98" customFormat="1" x14ac:dyDescent="0.25">
      <c r="A793" s="99">
        <v>10100073</v>
      </c>
      <c r="B793" s="99"/>
      <c r="C793" s="772">
        <v>692</v>
      </c>
      <c r="D793" s="807">
        <v>0.05</v>
      </c>
      <c r="E793" s="772">
        <f t="shared" si="38"/>
        <v>727</v>
      </c>
      <c r="F793" s="778">
        <v>1.1000000000000001</v>
      </c>
      <c r="G793" s="774">
        <f t="shared" si="39"/>
        <v>800</v>
      </c>
      <c r="H793" s="776"/>
      <c r="I793" s="758"/>
      <c r="J793" s="776"/>
      <c r="K793" s="786"/>
      <c r="L793" s="9" t="s">
        <v>308</v>
      </c>
      <c r="M793" s="9" t="s">
        <v>3797</v>
      </c>
      <c r="N793" s="9" t="s">
        <v>397</v>
      </c>
      <c r="O793" s="9" t="s">
        <v>310</v>
      </c>
      <c r="P793" s="9" t="s">
        <v>624</v>
      </c>
      <c r="Q793" s="9" t="s">
        <v>1155</v>
      </c>
      <c r="R793" s="9" t="s">
        <v>1157</v>
      </c>
      <c r="S793" s="9" t="s">
        <v>373</v>
      </c>
      <c r="T793" s="98" t="s">
        <v>234</v>
      </c>
      <c r="U793" s="99" t="s">
        <v>1235</v>
      </c>
      <c r="V793" s="99" t="s">
        <v>207</v>
      </c>
      <c r="W793" s="99" t="s">
        <v>1236</v>
      </c>
      <c r="X793" s="99" t="s">
        <v>207</v>
      </c>
      <c r="Y793" s="99">
        <v>120</v>
      </c>
      <c r="Z793" s="99" t="s">
        <v>207</v>
      </c>
      <c r="AA793" s="631" t="s">
        <v>1188</v>
      </c>
      <c r="AB793" s="99" t="s">
        <v>207</v>
      </c>
      <c r="AC793" s="9">
        <v>183</v>
      </c>
      <c r="AD793" s="9" t="s">
        <v>207</v>
      </c>
      <c r="AE793" s="9">
        <v>72</v>
      </c>
      <c r="AF793" s="9" t="s">
        <v>315</v>
      </c>
      <c r="AG793" s="14" t="s">
        <v>1237</v>
      </c>
      <c r="AH793" s="14" t="s">
        <v>207</v>
      </c>
      <c r="AI793" s="14" t="s">
        <v>1238</v>
      </c>
      <c r="AJ793" s="14" t="s">
        <v>207</v>
      </c>
      <c r="AK793" s="9">
        <v>5</v>
      </c>
      <c r="AL793" s="14" t="s">
        <v>207</v>
      </c>
      <c r="AM793" s="9">
        <v>5</v>
      </c>
      <c r="AN793" s="14" t="s">
        <v>207</v>
      </c>
      <c r="AO793" s="9">
        <v>5</v>
      </c>
      <c r="AP793" s="14" t="s">
        <v>207</v>
      </c>
      <c r="AQ793" s="9">
        <v>5</v>
      </c>
      <c r="AR793" s="14" t="s">
        <v>207</v>
      </c>
      <c r="AS793" s="9" t="s">
        <v>0</v>
      </c>
      <c r="AT793" s="9" t="s">
        <v>318</v>
      </c>
      <c r="AU793" s="9" t="s">
        <v>376</v>
      </c>
      <c r="AV793" s="9" t="s">
        <v>320</v>
      </c>
      <c r="AW793" s="9" t="s">
        <v>1239</v>
      </c>
      <c r="AX793" s="9">
        <v>9010600000</v>
      </c>
      <c r="AY793" s="99">
        <v>207</v>
      </c>
      <c r="AZ793" s="12" t="s">
        <v>207</v>
      </c>
      <c r="BA793" s="99">
        <v>16</v>
      </c>
      <c r="BB793" s="12" t="s">
        <v>207</v>
      </c>
      <c r="BC793" s="99">
        <v>16</v>
      </c>
      <c r="BD793" s="12" t="s">
        <v>207</v>
      </c>
      <c r="BE793" s="99">
        <v>15</v>
      </c>
      <c r="BF793" s="12" t="s">
        <v>321</v>
      </c>
      <c r="BG793" s="654">
        <v>14.664999999999999</v>
      </c>
      <c r="BH793" s="12" t="s">
        <v>321</v>
      </c>
      <c r="BI793" s="99">
        <v>12</v>
      </c>
      <c r="BJ793" s="12" t="s">
        <v>321</v>
      </c>
      <c r="BK793" s="754">
        <v>0</v>
      </c>
      <c r="BL793" s="12" t="s">
        <v>321</v>
      </c>
      <c r="BM793" s="754">
        <v>8.1000000000000003E-2</v>
      </c>
      <c r="BN793" s="12" t="s">
        <v>321</v>
      </c>
      <c r="BO793" s="754">
        <v>2.585</v>
      </c>
      <c r="BP793" s="12" t="s">
        <v>321</v>
      </c>
      <c r="BQ793" s="754">
        <v>0</v>
      </c>
      <c r="BR793" s="12" t="s">
        <v>321</v>
      </c>
      <c r="BS793" s="654">
        <v>0</v>
      </c>
      <c r="BT793" s="12" t="s">
        <v>321</v>
      </c>
      <c r="BU793" s="654">
        <v>2.665</v>
      </c>
      <c r="BV793" s="12" t="s">
        <v>321</v>
      </c>
      <c r="BW793" s="9">
        <v>0.05</v>
      </c>
      <c r="BX793" s="9" t="s">
        <v>322</v>
      </c>
      <c r="BY793" s="755">
        <v>81.5</v>
      </c>
      <c r="BZ793" s="9" t="s">
        <v>315</v>
      </c>
      <c r="CA793" s="755">
        <v>6.3</v>
      </c>
      <c r="CB793" s="9" t="s">
        <v>315</v>
      </c>
      <c r="CC793" s="755">
        <v>6.3</v>
      </c>
      <c r="CD793" s="9" t="s">
        <v>315</v>
      </c>
      <c r="CE793" s="755">
        <v>33.1</v>
      </c>
      <c r="CF793" s="9" t="s">
        <v>323</v>
      </c>
      <c r="CG793" s="755">
        <v>26.5</v>
      </c>
      <c r="CH793" s="9" t="s">
        <v>323</v>
      </c>
      <c r="CI793" s="9"/>
      <c r="CJ793" s="9"/>
      <c r="CK793" s="9"/>
    </row>
    <row r="794" spans="1:89" s="98" customFormat="1" x14ac:dyDescent="0.25">
      <c r="A794" s="99">
        <v>10100074</v>
      </c>
      <c r="B794" s="99"/>
      <c r="C794" s="772">
        <v>765</v>
      </c>
      <c r="D794" s="807">
        <v>0.05</v>
      </c>
      <c r="E794" s="772">
        <f t="shared" si="38"/>
        <v>803</v>
      </c>
      <c r="F794" s="778">
        <v>1.1000000000000001</v>
      </c>
      <c r="G794" s="774">
        <f t="shared" si="39"/>
        <v>883</v>
      </c>
      <c r="H794" s="776"/>
      <c r="I794" s="758"/>
      <c r="J794" s="776"/>
      <c r="K794" s="786"/>
      <c r="L794" s="9" t="s">
        <v>308</v>
      </c>
      <c r="M794" s="9" t="s">
        <v>3798</v>
      </c>
      <c r="N794" s="9" t="s">
        <v>397</v>
      </c>
      <c r="O794" s="9" t="s">
        <v>310</v>
      </c>
      <c r="P794" s="9" t="s">
        <v>624</v>
      </c>
      <c r="Q794" s="9" t="s">
        <v>1155</v>
      </c>
      <c r="R794" s="9" t="s">
        <v>1157</v>
      </c>
      <c r="S794" s="9" t="s">
        <v>373</v>
      </c>
      <c r="T794" s="98" t="s">
        <v>234</v>
      </c>
      <c r="U794" s="99" t="s">
        <v>1240</v>
      </c>
      <c r="V794" s="99" t="s">
        <v>207</v>
      </c>
      <c r="W794" s="99" t="s">
        <v>1241</v>
      </c>
      <c r="X794" s="99" t="s">
        <v>207</v>
      </c>
      <c r="Y794" s="99">
        <v>136</v>
      </c>
      <c r="Z794" s="99" t="s">
        <v>207</v>
      </c>
      <c r="AA794" s="631" t="s">
        <v>1056</v>
      </c>
      <c r="AB794" s="99" t="s">
        <v>207</v>
      </c>
      <c r="AC794" s="9">
        <v>210</v>
      </c>
      <c r="AD794" s="9" t="s">
        <v>207</v>
      </c>
      <c r="AE794" s="9">
        <v>83</v>
      </c>
      <c r="AF794" s="9" t="s">
        <v>315</v>
      </c>
      <c r="AG794" s="14" t="s">
        <v>1139</v>
      </c>
      <c r="AH794" s="14" t="s">
        <v>207</v>
      </c>
      <c r="AI794" s="14" t="s">
        <v>1140</v>
      </c>
      <c r="AJ794" s="14" t="s">
        <v>207</v>
      </c>
      <c r="AK794" s="9">
        <v>5</v>
      </c>
      <c r="AL794" s="14" t="s">
        <v>207</v>
      </c>
      <c r="AM794" s="9">
        <v>5</v>
      </c>
      <c r="AN794" s="14" t="s">
        <v>207</v>
      </c>
      <c r="AO794" s="9">
        <v>5</v>
      </c>
      <c r="AP794" s="14" t="s">
        <v>207</v>
      </c>
      <c r="AQ794" s="9">
        <v>5</v>
      </c>
      <c r="AR794" s="14" t="s">
        <v>207</v>
      </c>
      <c r="AS794" s="9" t="s">
        <v>0</v>
      </c>
      <c r="AT794" s="9" t="s">
        <v>318</v>
      </c>
      <c r="AU794" s="9" t="s">
        <v>376</v>
      </c>
      <c r="AV794" s="9" t="s">
        <v>320</v>
      </c>
      <c r="AW794" s="9" t="s">
        <v>1242</v>
      </c>
      <c r="AX794" s="9">
        <v>9010600000</v>
      </c>
      <c r="AY794" s="99">
        <v>227</v>
      </c>
      <c r="AZ794" s="12" t="s">
        <v>207</v>
      </c>
      <c r="BA794" s="99">
        <v>16</v>
      </c>
      <c r="BB794" s="12" t="s">
        <v>207</v>
      </c>
      <c r="BC794" s="99">
        <v>16</v>
      </c>
      <c r="BD794" s="12" t="s">
        <v>207</v>
      </c>
      <c r="BE794" s="99">
        <v>17</v>
      </c>
      <c r="BF794" s="12" t="s">
        <v>321</v>
      </c>
      <c r="BG794" s="654">
        <v>16.893000000000001</v>
      </c>
      <c r="BH794" s="12" t="s">
        <v>321</v>
      </c>
      <c r="BI794" s="99">
        <v>14</v>
      </c>
      <c r="BJ794" s="12" t="s">
        <v>321</v>
      </c>
      <c r="BK794" s="754">
        <v>0</v>
      </c>
      <c r="BL794" s="12" t="s">
        <v>321</v>
      </c>
      <c r="BM794" s="754">
        <v>8.1000000000000003E-2</v>
      </c>
      <c r="BN794" s="12" t="s">
        <v>321</v>
      </c>
      <c r="BO794" s="754">
        <v>2.8119999999999998</v>
      </c>
      <c r="BP794" s="12" t="s">
        <v>321</v>
      </c>
      <c r="BQ794" s="754">
        <v>0</v>
      </c>
      <c r="BR794" s="12" t="s">
        <v>321</v>
      </c>
      <c r="BS794" s="654">
        <v>0</v>
      </c>
      <c r="BT794" s="12" t="s">
        <v>321</v>
      </c>
      <c r="BU794" s="654">
        <v>2.8929999999999998</v>
      </c>
      <c r="BV794" s="12" t="s">
        <v>321</v>
      </c>
      <c r="BW794" s="9">
        <v>0.06</v>
      </c>
      <c r="BX794" s="9" t="s">
        <v>322</v>
      </c>
      <c r="BY794" s="755">
        <v>89.4</v>
      </c>
      <c r="BZ794" s="9" t="s">
        <v>315</v>
      </c>
      <c r="CA794" s="755">
        <v>6.3</v>
      </c>
      <c r="CB794" s="9" t="s">
        <v>315</v>
      </c>
      <c r="CC794" s="755">
        <v>6.3</v>
      </c>
      <c r="CD794" s="9" t="s">
        <v>315</v>
      </c>
      <c r="CE794" s="755">
        <v>35.299999999999997</v>
      </c>
      <c r="CF794" s="9" t="s">
        <v>323</v>
      </c>
      <c r="CG794" s="755">
        <v>30.9</v>
      </c>
      <c r="CH794" s="9" t="s">
        <v>323</v>
      </c>
      <c r="CI794" s="9"/>
      <c r="CJ794" s="9"/>
      <c r="CK794" s="9"/>
    </row>
    <row r="795" spans="1:89" s="98" customFormat="1" x14ac:dyDescent="0.25">
      <c r="A795" s="99">
        <v>10100075</v>
      </c>
      <c r="B795" s="99"/>
      <c r="C795" s="772">
        <v>820</v>
      </c>
      <c r="D795" s="807">
        <v>0.05</v>
      </c>
      <c r="E795" s="772">
        <f t="shared" si="38"/>
        <v>861</v>
      </c>
      <c r="F795" s="778">
        <v>1.1000000000000001</v>
      </c>
      <c r="G795" s="774">
        <f t="shared" si="39"/>
        <v>947</v>
      </c>
      <c r="H795" s="776"/>
      <c r="I795" s="758"/>
      <c r="J795" s="776"/>
      <c r="K795" s="786"/>
      <c r="L795" s="9" t="s">
        <v>308</v>
      </c>
      <c r="M795" s="9" t="s">
        <v>3799</v>
      </c>
      <c r="N795" s="9" t="s">
        <v>397</v>
      </c>
      <c r="O795" s="9" t="s">
        <v>310</v>
      </c>
      <c r="P795" s="9" t="s">
        <v>624</v>
      </c>
      <c r="Q795" s="9" t="s">
        <v>1155</v>
      </c>
      <c r="R795" s="9" t="s">
        <v>1157</v>
      </c>
      <c r="S795" s="9" t="s">
        <v>373</v>
      </c>
      <c r="T795" s="98" t="s">
        <v>234</v>
      </c>
      <c r="U795" s="99" t="s">
        <v>868</v>
      </c>
      <c r="V795" s="99" t="s">
        <v>207</v>
      </c>
      <c r="W795" s="99" t="s">
        <v>1243</v>
      </c>
      <c r="X795" s="99" t="s">
        <v>207</v>
      </c>
      <c r="Y795" s="99">
        <v>153</v>
      </c>
      <c r="Z795" s="99" t="s">
        <v>207</v>
      </c>
      <c r="AA795" s="631" t="s">
        <v>202</v>
      </c>
      <c r="AB795" s="99" t="s">
        <v>207</v>
      </c>
      <c r="AC795" s="9">
        <v>238</v>
      </c>
      <c r="AD795" s="9" t="s">
        <v>207</v>
      </c>
      <c r="AE795" s="9">
        <v>94</v>
      </c>
      <c r="AF795" s="9" t="s">
        <v>315</v>
      </c>
      <c r="AG795" s="14" t="s">
        <v>374</v>
      </c>
      <c r="AH795" s="14" t="s">
        <v>207</v>
      </c>
      <c r="AI795" s="14" t="s">
        <v>375</v>
      </c>
      <c r="AJ795" s="14" t="s">
        <v>207</v>
      </c>
      <c r="AK795" s="9">
        <v>5</v>
      </c>
      <c r="AL795" s="14" t="s">
        <v>207</v>
      </c>
      <c r="AM795" s="9">
        <v>5</v>
      </c>
      <c r="AN795" s="14" t="s">
        <v>207</v>
      </c>
      <c r="AO795" s="9">
        <v>5</v>
      </c>
      <c r="AP795" s="14" t="s">
        <v>207</v>
      </c>
      <c r="AQ795" s="9">
        <v>5</v>
      </c>
      <c r="AR795" s="14" t="s">
        <v>207</v>
      </c>
      <c r="AS795" s="9" t="s">
        <v>0</v>
      </c>
      <c r="AT795" s="9" t="s">
        <v>318</v>
      </c>
      <c r="AU795" s="9" t="s">
        <v>376</v>
      </c>
      <c r="AV795" s="9" t="s">
        <v>320</v>
      </c>
      <c r="AW795" s="9" t="s">
        <v>1244</v>
      </c>
      <c r="AX795" s="9">
        <v>9010600000</v>
      </c>
      <c r="AY795" s="99">
        <v>249</v>
      </c>
      <c r="AZ795" s="12" t="s">
        <v>207</v>
      </c>
      <c r="BA795" s="99">
        <v>16</v>
      </c>
      <c r="BB795" s="12" t="s">
        <v>207</v>
      </c>
      <c r="BC795" s="99">
        <v>16</v>
      </c>
      <c r="BD795" s="12" t="s">
        <v>207</v>
      </c>
      <c r="BE795" s="99">
        <v>19</v>
      </c>
      <c r="BF795" s="12" t="s">
        <v>321</v>
      </c>
      <c r="BG795" s="654">
        <v>18.113</v>
      </c>
      <c r="BH795" s="12" t="s">
        <v>321</v>
      </c>
      <c r="BI795" s="99">
        <v>15</v>
      </c>
      <c r="BJ795" s="12" t="s">
        <v>321</v>
      </c>
      <c r="BK795" s="754">
        <v>0</v>
      </c>
      <c r="BL795" s="12" t="s">
        <v>321</v>
      </c>
      <c r="BM795" s="754">
        <v>8.1000000000000003E-2</v>
      </c>
      <c r="BN795" s="12" t="s">
        <v>321</v>
      </c>
      <c r="BO795" s="754">
        <v>3.032</v>
      </c>
      <c r="BP795" s="12" t="s">
        <v>321</v>
      </c>
      <c r="BQ795" s="754">
        <v>0</v>
      </c>
      <c r="BR795" s="12" t="s">
        <v>321</v>
      </c>
      <c r="BS795" s="654">
        <v>0</v>
      </c>
      <c r="BT795" s="12" t="s">
        <v>321</v>
      </c>
      <c r="BU795" s="654">
        <v>3.113</v>
      </c>
      <c r="BV795" s="12" t="s">
        <v>321</v>
      </c>
      <c r="BW795" s="9">
        <v>0.06</v>
      </c>
      <c r="BX795" s="9" t="s">
        <v>322</v>
      </c>
      <c r="BY795" s="755">
        <v>98</v>
      </c>
      <c r="BZ795" s="9" t="s">
        <v>315</v>
      </c>
      <c r="CA795" s="755">
        <v>6.3</v>
      </c>
      <c r="CB795" s="9" t="s">
        <v>315</v>
      </c>
      <c r="CC795" s="755">
        <v>6.3</v>
      </c>
      <c r="CD795" s="9" t="s">
        <v>315</v>
      </c>
      <c r="CE795" s="755">
        <v>39.700000000000003</v>
      </c>
      <c r="CF795" s="9" t="s">
        <v>323</v>
      </c>
      <c r="CG795" s="755">
        <v>33.1</v>
      </c>
      <c r="CH795" s="9" t="s">
        <v>323</v>
      </c>
      <c r="CI795" s="9"/>
      <c r="CJ795" s="9"/>
      <c r="CK795" s="9"/>
    </row>
    <row r="796" spans="1:89" s="98" customFormat="1" x14ac:dyDescent="0.25">
      <c r="A796" s="99">
        <v>10101981</v>
      </c>
      <c r="B796" s="99"/>
      <c r="C796" s="772">
        <v>876</v>
      </c>
      <c r="D796" s="807">
        <v>0.05</v>
      </c>
      <c r="E796" s="772">
        <f t="shared" si="38"/>
        <v>920</v>
      </c>
      <c r="F796" s="778">
        <v>1.1000000000000001</v>
      </c>
      <c r="G796" s="774">
        <f t="shared" si="39"/>
        <v>1012</v>
      </c>
      <c r="H796" s="776"/>
      <c r="I796" s="758"/>
      <c r="J796" s="776"/>
      <c r="K796" s="786"/>
      <c r="L796" s="9" t="s">
        <v>308</v>
      </c>
      <c r="M796" s="9" t="s">
        <v>3800</v>
      </c>
      <c r="N796" s="9" t="s">
        <v>397</v>
      </c>
      <c r="O796" s="9" t="s">
        <v>310</v>
      </c>
      <c r="P796" s="9" t="s">
        <v>624</v>
      </c>
      <c r="Q796" s="9" t="s">
        <v>1155</v>
      </c>
      <c r="R796" s="9" t="s">
        <v>1157</v>
      </c>
      <c r="S796" s="9" t="s">
        <v>373</v>
      </c>
      <c r="T796" s="98" t="s">
        <v>234</v>
      </c>
      <c r="U796" s="99" t="s">
        <v>869</v>
      </c>
      <c r="V796" s="99" t="s">
        <v>207</v>
      </c>
      <c r="W796" s="99" t="s">
        <v>634</v>
      </c>
      <c r="X796" s="99" t="s">
        <v>207</v>
      </c>
      <c r="Y796" s="99">
        <v>168</v>
      </c>
      <c r="Z796" s="99" t="s">
        <v>207</v>
      </c>
      <c r="AA796" s="631" t="s">
        <v>574</v>
      </c>
      <c r="AB796" s="99" t="s">
        <v>207</v>
      </c>
      <c r="AC796" s="9">
        <v>263</v>
      </c>
      <c r="AD796" s="9" t="s">
        <v>207</v>
      </c>
      <c r="AE796" s="9">
        <v>104</v>
      </c>
      <c r="AF796" s="9" t="s">
        <v>315</v>
      </c>
      <c r="AG796" s="14" t="s">
        <v>377</v>
      </c>
      <c r="AH796" s="14" t="s">
        <v>207</v>
      </c>
      <c r="AI796" s="14" t="s">
        <v>378</v>
      </c>
      <c r="AJ796" s="14" t="s">
        <v>207</v>
      </c>
      <c r="AK796" s="9">
        <v>5</v>
      </c>
      <c r="AL796" s="14" t="s">
        <v>207</v>
      </c>
      <c r="AM796" s="9">
        <v>5</v>
      </c>
      <c r="AN796" s="14" t="s">
        <v>207</v>
      </c>
      <c r="AO796" s="9">
        <v>5</v>
      </c>
      <c r="AP796" s="14" t="s">
        <v>207</v>
      </c>
      <c r="AQ796" s="9">
        <v>5</v>
      </c>
      <c r="AR796" s="14" t="s">
        <v>207</v>
      </c>
      <c r="AS796" s="9" t="s">
        <v>0</v>
      </c>
      <c r="AT796" s="9" t="s">
        <v>318</v>
      </c>
      <c r="AU796" s="9" t="s">
        <v>376</v>
      </c>
      <c r="AV796" s="9" t="s">
        <v>320</v>
      </c>
      <c r="AW796" s="9" t="s">
        <v>1245</v>
      </c>
      <c r="AX796" s="9">
        <v>9010600000</v>
      </c>
      <c r="AY796" s="99">
        <v>269</v>
      </c>
      <c r="AZ796" s="12" t="s">
        <v>207</v>
      </c>
      <c r="BA796" s="99">
        <v>16</v>
      </c>
      <c r="BB796" s="12" t="s">
        <v>207</v>
      </c>
      <c r="BC796" s="99">
        <v>16</v>
      </c>
      <c r="BD796" s="12" t="s">
        <v>207</v>
      </c>
      <c r="BE796" s="99">
        <v>21</v>
      </c>
      <c r="BF796" s="12" t="s">
        <v>321</v>
      </c>
      <c r="BG796" s="654">
        <v>20.489000000000001</v>
      </c>
      <c r="BH796" s="12" t="s">
        <v>321</v>
      </c>
      <c r="BI796" s="99">
        <v>16</v>
      </c>
      <c r="BJ796" s="12" t="s">
        <v>321</v>
      </c>
      <c r="BK796" s="754">
        <v>0</v>
      </c>
      <c r="BL796" s="12" t="s">
        <v>321</v>
      </c>
      <c r="BM796" s="754">
        <v>0.09</v>
      </c>
      <c r="BN796" s="12" t="s">
        <v>321</v>
      </c>
      <c r="BO796" s="754">
        <v>4.4000000000000004</v>
      </c>
      <c r="BP796" s="12" t="s">
        <v>321</v>
      </c>
      <c r="BQ796" s="754">
        <v>0</v>
      </c>
      <c r="BR796" s="12" t="s">
        <v>321</v>
      </c>
      <c r="BS796" s="654">
        <v>0</v>
      </c>
      <c r="BT796" s="12" t="s">
        <v>321</v>
      </c>
      <c r="BU796" s="654">
        <v>4.4889999999999999</v>
      </c>
      <c r="BV796" s="12" t="s">
        <v>321</v>
      </c>
      <c r="BW796" s="9">
        <v>7.0000000000000007E-2</v>
      </c>
      <c r="BX796" s="9" t="s">
        <v>322</v>
      </c>
      <c r="BY796" s="755">
        <v>105.9</v>
      </c>
      <c r="BZ796" s="9" t="s">
        <v>315</v>
      </c>
      <c r="CA796" s="755">
        <v>6.3</v>
      </c>
      <c r="CB796" s="9" t="s">
        <v>315</v>
      </c>
      <c r="CC796" s="755">
        <v>6.3</v>
      </c>
      <c r="CD796" s="9" t="s">
        <v>315</v>
      </c>
      <c r="CE796" s="755">
        <v>41.9</v>
      </c>
      <c r="CF796" s="9" t="s">
        <v>323</v>
      </c>
      <c r="CG796" s="755">
        <v>35.299999999999997</v>
      </c>
      <c r="CH796" s="9" t="s">
        <v>323</v>
      </c>
      <c r="CI796" s="9"/>
      <c r="CJ796" s="9"/>
      <c r="CK796" s="9"/>
    </row>
    <row r="797" spans="1:89" s="98" customFormat="1" x14ac:dyDescent="0.25">
      <c r="A797" s="99">
        <v>10100077</v>
      </c>
      <c r="B797" s="99"/>
      <c r="C797" s="772">
        <v>930</v>
      </c>
      <c r="D797" s="807">
        <v>0.05</v>
      </c>
      <c r="E797" s="772">
        <f t="shared" si="38"/>
        <v>977</v>
      </c>
      <c r="F797" s="778">
        <v>1.1000000000000001</v>
      </c>
      <c r="G797" s="774">
        <f t="shared" si="39"/>
        <v>1075</v>
      </c>
      <c r="H797" s="776"/>
      <c r="I797" s="758"/>
      <c r="J797" s="776"/>
      <c r="K797" s="786"/>
      <c r="L797" s="9" t="s">
        <v>308</v>
      </c>
      <c r="M797" s="9" t="s">
        <v>3801</v>
      </c>
      <c r="N797" s="9" t="s">
        <v>397</v>
      </c>
      <c r="O797" s="9" t="s">
        <v>310</v>
      </c>
      <c r="P797" s="9" t="s">
        <v>624</v>
      </c>
      <c r="Q797" s="9" t="s">
        <v>1155</v>
      </c>
      <c r="R797" s="9" t="s">
        <v>1157</v>
      </c>
      <c r="S797" s="9" t="s">
        <v>373</v>
      </c>
      <c r="T797" s="98" t="s">
        <v>234</v>
      </c>
      <c r="U797" s="99" t="s">
        <v>870</v>
      </c>
      <c r="V797" s="99" t="s">
        <v>207</v>
      </c>
      <c r="W797" s="99" t="s">
        <v>636</v>
      </c>
      <c r="X797" s="99" t="s">
        <v>207</v>
      </c>
      <c r="Y797" s="99">
        <v>183</v>
      </c>
      <c r="Z797" s="99" t="s">
        <v>207</v>
      </c>
      <c r="AA797" s="631" t="s">
        <v>575</v>
      </c>
      <c r="AB797" s="99" t="s">
        <v>207</v>
      </c>
      <c r="AC797" s="9">
        <v>288</v>
      </c>
      <c r="AD797" s="9" t="s">
        <v>207</v>
      </c>
      <c r="AE797" s="9">
        <v>113</v>
      </c>
      <c r="AF797" s="9" t="s">
        <v>315</v>
      </c>
      <c r="AG797" s="14" t="s">
        <v>379</v>
      </c>
      <c r="AH797" s="14" t="s">
        <v>207</v>
      </c>
      <c r="AI797" s="14" t="s">
        <v>380</v>
      </c>
      <c r="AJ797" s="14" t="s">
        <v>207</v>
      </c>
      <c r="AK797" s="9">
        <v>5</v>
      </c>
      <c r="AL797" s="14" t="s">
        <v>207</v>
      </c>
      <c r="AM797" s="9">
        <v>5</v>
      </c>
      <c r="AN797" s="14" t="s">
        <v>207</v>
      </c>
      <c r="AO797" s="9">
        <v>5</v>
      </c>
      <c r="AP797" s="14" t="s">
        <v>207</v>
      </c>
      <c r="AQ797" s="9">
        <v>5</v>
      </c>
      <c r="AR797" s="14" t="s">
        <v>207</v>
      </c>
      <c r="AS797" s="9" t="s">
        <v>0</v>
      </c>
      <c r="AT797" s="9" t="s">
        <v>318</v>
      </c>
      <c r="AU797" s="9" t="s">
        <v>376</v>
      </c>
      <c r="AV797" s="9" t="s">
        <v>320</v>
      </c>
      <c r="AW797" s="9" t="s">
        <v>1246</v>
      </c>
      <c r="AX797" s="9">
        <v>9010600000</v>
      </c>
      <c r="AY797" s="99">
        <v>289</v>
      </c>
      <c r="AZ797" s="12" t="s">
        <v>207</v>
      </c>
      <c r="BA797" s="99">
        <v>16</v>
      </c>
      <c r="BB797" s="12" t="s">
        <v>207</v>
      </c>
      <c r="BC797" s="99">
        <v>16</v>
      </c>
      <c r="BD797" s="12" t="s">
        <v>207</v>
      </c>
      <c r="BE797" s="99">
        <v>24</v>
      </c>
      <c r="BF797" s="12" t="s">
        <v>321</v>
      </c>
      <c r="BG797" s="654">
        <v>23.097000000000001</v>
      </c>
      <c r="BH797" s="12" t="s">
        <v>321</v>
      </c>
      <c r="BI797" s="99">
        <v>18</v>
      </c>
      <c r="BJ797" s="12" t="s">
        <v>321</v>
      </c>
      <c r="BK797" s="754">
        <v>0</v>
      </c>
      <c r="BL797" s="12" t="s">
        <v>321</v>
      </c>
      <c r="BM797" s="754">
        <v>0.09</v>
      </c>
      <c r="BN797" s="12" t="s">
        <v>321</v>
      </c>
      <c r="BO797" s="754">
        <v>5.0069999999999997</v>
      </c>
      <c r="BP797" s="12" t="s">
        <v>321</v>
      </c>
      <c r="BQ797" s="754">
        <v>0</v>
      </c>
      <c r="BR797" s="12" t="s">
        <v>321</v>
      </c>
      <c r="BS797" s="654">
        <v>0</v>
      </c>
      <c r="BT797" s="12" t="s">
        <v>321</v>
      </c>
      <c r="BU797" s="654">
        <v>5.0970000000000004</v>
      </c>
      <c r="BV797" s="12" t="s">
        <v>321</v>
      </c>
      <c r="BW797" s="9">
        <v>7.0000000000000007E-2</v>
      </c>
      <c r="BX797" s="9" t="s">
        <v>322</v>
      </c>
      <c r="BY797" s="755">
        <v>113.8</v>
      </c>
      <c r="BZ797" s="9" t="s">
        <v>315</v>
      </c>
      <c r="CA797" s="755">
        <v>6.3</v>
      </c>
      <c r="CB797" s="9" t="s">
        <v>315</v>
      </c>
      <c r="CC797" s="755">
        <v>6.3</v>
      </c>
      <c r="CD797" s="9" t="s">
        <v>315</v>
      </c>
      <c r="CE797" s="755">
        <v>48.5</v>
      </c>
      <c r="CF797" s="9" t="s">
        <v>323</v>
      </c>
      <c r="CG797" s="755">
        <v>39.700000000000003</v>
      </c>
      <c r="CH797" s="9" t="s">
        <v>323</v>
      </c>
      <c r="CI797" s="9"/>
      <c r="CJ797" s="9"/>
      <c r="CK797" s="9"/>
    </row>
    <row r="798" spans="1:89" s="98" customFormat="1" x14ac:dyDescent="0.25">
      <c r="A798" s="99">
        <v>10100078</v>
      </c>
      <c r="B798" s="99"/>
      <c r="C798" s="772">
        <v>1093</v>
      </c>
      <c r="D798" s="807">
        <v>0.05</v>
      </c>
      <c r="E798" s="772">
        <f t="shared" si="38"/>
        <v>1148</v>
      </c>
      <c r="F798" s="778">
        <v>1.1000000000000001</v>
      </c>
      <c r="G798" s="774">
        <f t="shared" si="39"/>
        <v>1263</v>
      </c>
      <c r="H798" s="776"/>
      <c r="I798" s="758"/>
      <c r="J798" s="776"/>
      <c r="K798" s="786"/>
      <c r="L798" s="9" t="s">
        <v>308</v>
      </c>
      <c r="M798" s="9" t="s">
        <v>3802</v>
      </c>
      <c r="N798" s="9" t="s">
        <v>397</v>
      </c>
      <c r="O798" s="9" t="s">
        <v>310</v>
      </c>
      <c r="P798" s="9" t="s">
        <v>624</v>
      </c>
      <c r="Q798" s="9" t="s">
        <v>1155</v>
      </c>
      <c r="R798" s="9" t="s">
        <v>1157</v>
      </c>
      <c r="S798" s="9" t="s">
        <v>373</v>
      </c>
      <c r="T798" s="98" t="s">
        <v>234</v>
      </c>
      <c r="U798" s="99" t="s">
        <v>871</v>
      </c>
      <c r="V798" s="99" t="s">
        <v>207</v>
      </c>
      <c r="W798" s="99" t="s">
        <v>638</v>
      </c>
      <c r="X798" s="99" t="s">
        <v>207</v>
      </c>
      <c r="Y798" s="99">
        <v>213</v>
      </c>
      <c r="Z798" s="99" t="s">
        <v>207</v>
      </c>
      <c r="AA798" s="631" t="s">
        <v>577</v>
      </c>
      <c r="AB798" s="99" t="s">
        <v>207</v>
      </c>
      <c r="AC798" s="9">
        <v>338</v>
      </c>
      <c r="AD798" s="9" t="s">
        <v>207</v>
      </c>
      <c r="AE798" s="9">
        <v>133</v>
      </c>
      <c r="AF798" s="9" t="s">
        <v>315</v>
      </c>
      <c r="AG798" s="14" t="s">
        <v>383</v>
      </c>
      <c r="AH798" s="14" t="s">
        <v>207</v>
      </c>
      <c r="AI798" s="14" t="s">
        <v>384</v>
      </c>
      <c r="AJ798" s="14" t="s">
        <v>207</v>
      </c>
      <c r="AK798" s="9">
        <v>5</v>
      </c>
      <c r="AL798" s="14" t="s">
        <v>207</v>
      </c>
      <c r="AM798" s="9">
        <v>5</v>
      </c>
      <c r="AN798" s="14" t="s">
        <v>207</v>
      </c>
      <c r="AO798" s="9">
        <v>5</v>
      </c>
      <c r="AP798" s="14" t="s">
        <v>207</v>
      </c>
      <c r="AQ798" s="9">
        <v>5</v>
      </c>
      <c r="AR798" s="14" t="s">
        <v>207</v>
      </c>
      <c r="AS798" s="9" t="s">
        <v>0</v>
      </c>
      <c r="AT798" s="9" t="s">
        <v>318</v>
      </c>
      <c r="AU798" s="9" t="s">
        <v>376</v>
      </c>
      <c r="AV798" s="9" t="s">
        <v>320</v>
      </c>
      <c r="AW798" s="9" t="s">
        <v>1247</v>
      </c>
      <c r="AX798" s="9">
        <v>9010600000</v>
      </c>
      <c r="AY798" s="99">
        <v>329</v>
      </c>
      <c r="AZ798" s="12" t="s">
        <v>207</v>
      </c>
      <c r="BA798" s="99">
        <v>16</v>
      </c>
      <c r="BB798" s="12" t="s">
        <v>207</v>
      </c>
      <c r="BC798" s="99">
        <v>16</v>
      </c>
      <c r="BD798" s="12" t="s">
        <v>207</v>
      </c>
      <c r="BE798" s="99">
        <v>30</v>
      </c>
      <c r="BF798" s="12" t="s">
        <v>321</v>
      </c>
      <c r="BG798" s="654">
        <v>29.881</v>
      </c>
      <c r="BH798" s="12" t="s">
        <v>321</v>
      </c>
      <c r="BI798" s="99">
        <v>24</v>
      </c>
      <c r="BJ798" s="12" t="s">
        <v>321</v>
      </c>
      <c r="BK798" s="754">
        <v>0</v>
      </c>
      <c r="BL798" s="12" t="s">
        <v>321</v>
      </c>
      <c r="BM798" s="754">
        <v>9.9000000000000005E-2</v>
      </c>
      <c r="BN798" s="12" t="s">
        <v>321</v>
      </c>
      <c r="BO798" s="754">
        <v>5.782</v>
      </c>
      <c r="BP798" s="12" t="s">
        <v>321</v>
      </c>
      <c r="BQ798" s="754">
        <v>0</v>
      </c>
      <c r="BR798" s="12" t="s">
        <v>321</v>
      </c>
      <c r="BS798" s="654">
        <v>0</v>
      </c>
      <c r="BT798" s="12" t="s">
        <v>321</v>
      </c>
      <c r="BU798" s="654">
        <v>5.8810000000000002</v>
      </c>
      <c r="BV798" s="12" t="s">
        <v>321</v>
      </c>
      <c r="BW798" s="9">
        <v>0.08</v>
      </c>
      <c r="BX798" s="9" t="s">
        <v>322</v>
      </c>
      <c r="BY798" s="755">
        <v>129.5</v>
      </c>
      <c r="BZ798" s="9" t="s">
        <v>315</v>
      </c>
      <c r="CA798" s="755">
        <v>6.3</v>
      </c>
      <c r="CB798" s="9" t="s">
        <v>315</v>
      </c>
      <c r="CC798" s="755">
        <v>6.3</v>
      </c>
      <c r="CD798" s="9" t="s">
        <v>315</v>
      </c>
      <c r="CE798" s="755">
        <v>61.7</v>
      </c>
      <c r="CF798" s="9" t="s">
        <v>323</v>
      </c>
      <c r="CG798" s="755">
        <v>52.9</v>
      </c>
      <c r="CH798" s="9" t="s">
        <v>323</v>
      </c>
      <c r="CI798" s="9"/>
      <c r="CJ798" s="9"/>
      <c r="CK798" s="9"/>
    </row>
    <row r="799" spans="1:89" s="98" customFormat="1" x14ac:dyDescent="0.25">
      <c r="A799" s="99">
        <v>10100087</v>
      </c>
      <c r="B799" s="99"/>
      <c r="C799" s="772">
        <v>1226</v>
      </c>
      <c r="D799" s="807">
        <v>0.05</v>
      </c>
      <c r="E799" s="772">
        <f t="shared" si="38"/>
        <v>1287</v>
      </c>
      <c r="F799" s="778">
        <v>1.1000000000000001</v>
      </c>
      <c r="G799" s="774">
        <f t="shared" si="39"/>
        <v>1416</v>
      </c>
      <c r="H799" s="776"/>
      <c r="I799" s="758"/>
      <c r="J799" s="776"/>
      <c r="K799" s="786"/>
      <c r="L799" s="9" t="s">
        <v>308</v>
      </c>
      <c r="M799" s="9" t="s">
        <v>3803</v>
      </c>
      <c r="N799" s="9" t="s">
        <v>397</v>
      </c>
      <c r="O799" s="9" t="s">
        <v>310</v>
      </c>
      <c r="P799" s="9" t="s">
        <v>624</v>
      </c>
      <c r="Q799" s="9" t="s">
        <v>1155</v>
      </c>
      <c r="R799" s="9" t="s">
        <v>1157</v>
      </c>
      <c r="S799" s="9" t="s">
        <v>373</v>
      </c>
      <c r="T799" s="98" t="s">
        <v>234</v>
      </c>
      <c r="U799" s="99" t="s">
        <v>645</v>
      </c>
      <c r="V799" s="99" t="s">
        <v>207</v>
      </c>
      <c r="W799" s="99" t="s">
        <v>640</v>
      </c>
      <c r="X799" s="99" t="s">
        <v>207</v>
      </c>
      <c r="Y799" s="99">
        <v>228</v>
      </c>
      <c r="Z799" s="99" t="s">
        <v>207</v>
      </c>
      <c r="AA799" s="631" t="s">
        <v>578</v>
      </c>
      <c r="AB799" s="99" t="s">
        <v>207</v>
      </c>
      <c r="AC799" s="9">
        <v>363</v>
      </c>
      <c r="AD799" s="9" t="s">
        <v>207</v>
      </c>
      <c r="AE799" s="9">
        <v>143</v>
      </c>
      <c r="AF799" s="9" t="s">
        <v>315</v>
      </c>
      <c r="AG799" s="14" t="s">
        <v>385</v>
      </c>
      <c r="AH799" s="14" t="s">
        <v>207</v>
      </c>
      <c r="AI799" s="14" t="s">
        <v>386</v>
      </c>
      <c r="AJ799" s="14" t="s">
        <v>207</v>
      </c>
      <c r="AK799" s="9">
        <v>5</v>
      </c>
      <c r="AL799" s="14" t="s">
        <v>207</v>
      </c>
      <c r="AM799" s="9">
        <v>5</v>
      </c>
      <c r="AN799" s="14" t="s">
        <v>207</v>
      </c>
      <c r="AO799" s="9">
        <v>5</v>
      </c>
      <c r="AP799" s="14" t="s">
        <v>207</v>
      </c>
      <c r="AQ799" s="9">
        <v>5</v>
      </c>
      <c r="AR799" s="14" t="s">
        <v>207</v>
      </c>
      <c r="AS799" s="9" t="s">
        <v>0</v>
      </c>
      <c r="AT799" s="9" t="s">
        <v>318</v>
      </c>
      <c r="AU799" s="9" t="s">
        <v>376</v>
      </c>
      <c r="AV799" s="9" t="s">
        <v>320</v>
      </c>
      <c r="AW799" s="9" t="s">
        <v>1248</v>
      </c>
      <c r="AX799" s="9">
        <v>9010600000</v>
      </c>
      <c r="AY799" s="99">
        <v>349</v>
      </c>
      <c r="AZ799" s="12" t="s">
        <v>207</v>
      </c>
      <c r="BA799" s="99">
        <v>16</v>
      </c>
      <c r="BB799" s="12" t="s">
        <v>207</v>
      </c>
      <c r="BC799" s="99">
        <v>16</v>
      </c>
      <c r="BD799" s="12" t="s">
        <v>207</v>
      </c>
      <c r="BE799" s="99">
        <v>27</v>
      </c>
      <c r="BF799" s="12" t="s">
        <v>321</v>
      </c>
      <c r="BG799" s="654">
        <v>26.568000000000001</v>
      </c>
      <c r="BH799" s="12" t="s">
        <v>321</v>
      </c>
      <c r="BI799" s="99">
        <v>22</v>
      </c>
      <c r="BJ799" s="12" t="s">
        <v>321</v>
      </c>
      <c r="BK799" s="754">
        <v>0</v>
      </c>
      <c r="BL799" s="12" t="s">
        <v>321</v>
      </c>
      <c r="BM799" s="754">
        <v>9.9000000000000005E-2</v>
      </c>
      <c r="BN799" s="12" t="s">
        <v>321</v>
      </c>
      <c r="BO799" s="754">
        <v>4.4690000000000003</v>
      </c>
      <c r="BP799" s="12" t="s">
        <v>321</v>
      </c>
      <c r="BQ799" s="754">
        <v>0</v>
      </c>
      <c r="BR799" s="12" t="s">
        <v>321</v>
      </c>
      <c r="BS799" s="654">
        <v>0</v>
      </c>
      <c r="BT799" s="12" t="s">
        <v>321</v>
      </c>
      <c r="BU799" s="654">
        <v>4.5679999999999996</v>
      </c>
      <c r="BV799" s="12" t="s">
        <v>321</v>
      </c>
      <c r="BW799" s="9">
        <v>0.09</v>
      </c>
      <c r="BX799" s="9" t="s">
        <v>322</v>
      </c>
      <c r="BY799" s="755">
        <v>137.4</v>
      </c>
      <c r="BZ799" s="9" t="s">
        <v>315</v>
      </c>
      <c r="CA799" s="755">
        <v>6.3</v>
      </c>
      <c r="CB799" s="9" t="s">
        <v>315</v>
      </c>
      <c r="CC799" s="755">
        <v>6.3</v>
      </c>
      <c r="CD799" s="9" t="s">
        <v>315</v>
      </c>
      <c r="CE799" s="755">
        <v>57.3</v>
      </c>
      <c r="CF799" s="9" t="s">
        <v>323</v>
      </c>
      <c r="CG799" s="755">
        <v>48.5</v>
      </c>
      <c r="CH799" s="9" t="s">
        <v>323</v>
      </c>
      <c r="CI799" s="9"/>
      <c r="CJ799" s="9"/>
      <c r="CK799" s="9"/>
    </row>
    <row r="800" spans="1:89" s="98" customFormat="1" x14ac:dyDescent="0.25">
      <c r="A800" s="99">
        <v>10140073</v>
      </c>
      <c r="B800" s="99"/>
      <c r="C800" s="772">
        <v>692</v>
      </c>
      <c r="D800" s="807">
        <v>0.05</v>
      </c>
      <c r="E800" s="772">
        <f t="shared" si="38"/>
        <v>727</v>
      </c>
      <c r="F800" s="778">
        <v>1.1000000000000001</v>
      </c>
      <c r="G800" s="774">
        <f t="shared" si="39"/>
        <v>800</v>
      </c>
      <c r="H800" s="776"/>
      <c r="I800" s="758"/>
      <c r="J800" s="776"/>
      <c r="K800" s="786"/>
      <c r="L800" s="9" t="s">
        <v>308</v>
      </c>
      <c r="M800" s="9" t="s">
        <v>1249</v>
      </c>
      <c r="N800" s="9" t="s">
        <v>397</v>
      </c>
      <c r="O800" s="9" t="s">
        <v>310</v>
      </c>
      <c r="P800" s="9" t="s">
        <v>624</v>
      </c>
      <c r="Q800" s="9" t="s">
        <v>1155</v>
      </c>
      <c r="R800" s="9" t="s">
        <v>1157</v>
      </c>
      <c r="S800" s="9" t="s">
        <v>373</v>
      </c>
      <c r="T800" s="98" t="s">
        <v>234</v>
      </c>
      <c r="U800" s="99" t="s">
        <v>1235</v>
      </c>
      <c r="V800" s="99" t="s">
        <v>207</v>
      </c>
      <c r="W800" s="99" t="s">
        <v>1236</v>
      </c>
      <c r="X800" s="99" t="s">
        <v>207</v>
      </c>
      <c r="Y800" s="99">
        <v>120</v>
      </c>
      <c r="Z800" s="99" t="s">
        <v>207</v>
      </c>
      <c r="AA800" s="631" t="s">
        <v>1250</v>
      </c>
      <c r="AB800" s="99" t="s">
        <v>207</v>
      </c>
      <c r="AC800" s="9">
        <v>183</v>
      </c>
      <c r="AD800" s="9" t="s">
        <v>207</v>
      </c>
      <c r="AE800" s="9">
        <v>72</v>
      </c>
      <c r="AF800" s="9" t="s">
        <v>315</v>
      </c>
      <c r="AG800" s="14" t="s">
        <v>1237</v>
      </c>
      <c r="AH800" s="14" t="s">
        <v>207</v>
      </c>
      <c r="AI800" s="14" t="s">
        <v>1238</v>
      </c>
      <c r="AJ800" s="14" t="s">
        <v>207</v>
      </c>
      <c r="AK800" s="9">
        <v>7</v>
      </c>
      <c r="AL800" s="14" t="s">
        <v>207</v>
      </c>
      <c r="AM800" s="9">
        <v>7</v>
      </c>
      <c r="AN800" s="14" t="s">
        <v>207</v>
      </c>
      <c r="AO800" s="9">
        <v>5</v>
      </c>
      <c r="AP800" s="14" t="s">
        <v>207</v>
      </c>
      <c r="AQ800" s="9">
        <v>5</v>
      </c>
      <c r="AR800" s="14" t="s">
        <v>207</v>
      </c>
      <c r="AS800" s="9" t="s">
        <v>0</v>
      </c>
      <c r="AT800" s="9" t="s">
        <v>318</v>
      </c>
      <c r="AU800" s="9" t="s">
        <v>376</v>
      </c>
      <c r="AV800" s="9" t="s">
        <v>320</v>
      </c>
      <c r="AW800" s="9" t="s">
        <v>1251</v>
      </c>
      <c r="AX800" s="9">
        <v>9010600000</v>
      </c>
      <c r="AY800" s="99">
        <v>207</v>
      </c>
      <c r="AZ800" s="12" t="s">
        <v>207</v>
      </c>
      <c r="BA800" s="99">
        <v>16</v>
      </c>
      <c r="BB800" s="12" t="s">
        <v>207</v>
      </c>
      <c r="BC800" s="99">
        <v>16</v>
      </c>
      <c r="BD800" s="12" t="s">
        <v>207</v>
      </c>
      <c r="BE800" s="99">
        <v>15</v>
      </c>
      <c r="BF800" s="12" t="s">
        <v>321</v>
      </c>
      <c r="BG800" s="654">
        <v>14.664999999999999</v>
      </c>
      <c r="BH800" s="12" t="s">
        <v>321</v>
      </c>
      <c r="BI800" s="99">
        <v>12</v>
      </c>
      <c r="BJ800" s="12" t="s">
        <v>321</v>
      </c>
      <c r="BK800" s="754">
        <v>0</v>
      </c>
      <c r="BL800" s="12" t="s">
        <v>321</v>
      </c>
      <c r="BM800" s="754">
        <v>8.1000000000000003E-2</v>
      </c>
      <c r="BN800" s="12" t="s">
        <v>321</v>
      </c>
      <c r="BO800" s="754">
        <v>2.585</v>
      </c>
      <c r="BP800" s="12" t="s">
        <v>321</v>
      </c>
      <c r="BQ800" s="754">
        <v>0</v>
      </c>
      <c r="BR800" s="12" t="s">
        <v>321</v>
      </c>
      <c r="BS800" s="654">
        <v>0</v>
      </c>
      <c r="BT800" s="12" t="s">
        <v>321</v>
      </c>
      <c r="BU800" s="654">
        <v>2.665</v>
      </c>
      <c r="BV800" s="12" t="s">
        <v>321</v>
      </c>
      <c r="BW800" s="9">
        <v>0.05</v>
      </c>
      <c r="BX800" s="9" t="s">
        <v>322</v>
      </c>
      <c r="BY800" s="755">
        <v>81.5</v>
      </c>
      <c r="BZ800" s="9" t="s">
        <v>315</v>
      </c>
      <c r="CA800" s="755">
        <v>6.3</v>
      </c>
      <c r="CB800" s="9" t="s">
        <v>315</v>
      </c>
      <c r="CC800" s="755">
        <v>6.3</v>
      </c>
      <c r="CD800" s="9" t="s">
        <v>315</v>
      </c>
      <c r="CE800" s="755">
        <v>33.1</v>
      </c>
      <c r="CF800" s="9" t="s">
        <v>323</v>
      </c>
      <c r="CG800" s="755">
        <v>26.5</v>
      </c>
      <c r="CH800" s="9" t="s">
        <v>323</v>
      </c>
      <c r="CI800" s="9"/>
      <c r="CJ800" s="9"/>
      <c r="CK800" s="9"/>
    </row>
    <row r="801" spans="1:89" s="98" customFormat="1" x14ac:dyDescent="0.25">
      <c r="A801" s="99">
        <v>10140074</v>
      </c>
      <c r="B801" s="99"/>
      <c r="C801" s="772">
        <v>765</v>
      </c>
      <c r="D801" s="807">
        <v>0.05</v>
      </c>
      <c r="E801" s="772">
        <f t="shared" si="38"/>
        <v>803</v>
      </c>
      <c r="F801" s="778">
        <v>1.1000000000000001</v>
      </c>
      <c r="G801" s="774">
        <f t="shared" si="39"/>
        <v>883</v>
      </c>
      <c r="H801" s="776"/>
      <c r="I801" s="758"/>
      <c r="J801" s="776"/>
      <c r="K801" s="786"/>
      <c r="L801" s="9" t="s">
        <v>308</v>
      </c>
      <c r="M801" s="9" t="s">
        <v>1252</v>
      </c>
      <c r="N801" s="9" t="s">
        <v>397</v>
      </c>
      <c r="O801" s="9" t="s">
        <v>310</v>
      </c>
      <c r="P801" s="9" t="s">
        <v>624</v>
      </c>
      <c r="Q801" s="9" t="s">
        <v>1155</v>
      </c>
      <c r="R801" s="9" t="s">
        <v>1157</v>
      </c>
      <c r="S801" s="9" t="s">
        <v>373</v>
      </c>
      <c r="T801" s="98" t="s">
        <v>234</v>
      </c>
      <c r="U801" s="99" t="s">
        <v>1240</v>
      </c>
      <c r="V801" s="99" t="s">
        <v>207</v>
      </c>
      <c r="W801" s="99" t="s">
        <v>1241</v>
      </c>
      <c r="X801" s="99" t="s">
        <v>207</v>
      </c>
      <c r="Y801" s="99">
        <v>136</v>
      </c>
      <c r="Z801" s="99" t="s">
        <v>207</v>
      </c>
      <c r="AA801" s="631" t="s">
        <v>1056</v>
      </c>
      <c r="AB801" s="99" t="s">
        <v>207</v>
      </c>
      <c r="AC801" s="9">
        <v>210</v>
      </c>
      <c r="AD801" s="9" t="s">
        <v>207</v>
      </c>
      <c r="AE801" s="9">
        <v>83</v>
      </c>
      <c r="AF801" s="9" t="s">
        <v>315</v>
      </c>
      <c r="AG801" s="14" t="s">
        <v>1139</v>
      </c>
      <c r="AH801" s="14" t="s">
        <v>207</v>
      </c>
      <c r="AI801" s="14" t="s">
        <v>1140</v>
      </c>
      <c r="AJ801" s="14" t="s">
        <v>207</v>
      </c>
      <c r="AK801" s="9">
        <v>5</v>
      </c>
      <c r="AL801" s="14" t="s">
        <v>207</v>
      </c>
      <c r="AM801" s="9">
        <v>5</v>
      </c>
      <c r="AN801" s="14" t="s">
        <v>207</v>
      </c>
      <c r="AO801" s="9">
        <v>5</v>
      </c>
      <c r="AP801" s="14" t="s">
        <v>207</v>
      </c>
      <c r="AQ801" s="9">
        <v>5</v>
      </c>
      <c r="AR801" s="14" t="s">
        <v>207</v>
      </c>
      <c r="AS801" s="9" t="s">
        <v>0</v>
      </c>
      <c r="AT801" s="9" t="s">
        <v>318</v>
      </c>
      <c r="AU801" s="9" t="s">
        <v>376</v>
      </c>
      <c r="AV801" s="9" t="s">
        <v>320</v>
      </c>
      <c r="AW801" s="9" t="s">
        <v>1253</v>
      </c>
      <c r="AX801" s="9">
        <v>9010600000</v>
      </c>
      <c r="AY801" s="99">
        <v>227</v>
      </c>
      <c r="AZ801" s="12" t="s">
        <v>207</v>
      </c>
      <c r="BA801" s="99">
        <v>16</v>
      </c>
      <c r="BB801" s="12" t="s">
        <v>207</v>
      </c>
      <c r="BC801" s="99">
        <v>16</v>
      </c>
      <c r="BD801" s="12" t="s">
        <v>207</v>
      </c>
      <c r="BE801" s="99">
        <v>17</v>
      </c>
      <c r="BF801" s="12" t="s">
        <v>321</v>
      </c>
      <c r="BG801" s="654">
        <v>16.893000000000001</v>
      </c>
      <c r="BH801" s="12" t="s">
        <v>321</v>
      </c>
      <c r="BI801" s="99">
        <v>14</v>
      </c>
      <c r="BJ801" s="12" t="s">
        <v>321</v>
      </c>
      <c r="BK801" s="754">
        <v>0</v>
      </c>
      <c r="BL801" s="12" t="s">
        <v>321</v>
      </c>
      <c r="BM801" s="754">
        <v>8.1000000000000003E-2</v>
      </c>
      <c r="BN801" s="12" t="s">
        <v>321</v>
      </c>
      <c r="BO801" s="754">
        <v>2.8119999999999998</v>
      </c>
      <c r="BP801" s="12" t="s">
        <v>321</v>
      </c>
      <c r="BQ801" s="754">
        <v>0</v>
      </c>
      <c r="BR801" s="12" t="s">
        <v>321</v>
      </c>
      <c r="BS801" s="654">
        <v>0</v>
      </c>
      <c r="BT801" s="12" t="s">
        <v>321</v>
      </c>
      <c r="BU801" s="654">
        <v>2.8929999999999998</v>
      </c>
      <c r="BV801" s="12" t="s">
        <v>321</v>
      </c>
      <c r="BW801" s="9">
        <v>0.06</v>
      </c>
      <c r="BX801" s="9" t="s">
        <v>322</v>
      </c>
      <c r="BY801" s="755">
        <v>89.4</v>
      </c>
      <c r="BZ801" s="9" t="s">
        <v>315</v>
      </c>
      <c r="CA801" s="755">
        <v>6.3</v>
      </c>
      <c r="CB801" s="9" t="s">
        <v>315</v>
      </c>
      <c r="CC801" s="755">
        <v>6.3</v>
      </c>
      <c r="CD801" s="9" t="s">
        <v>315</v>
      </c>
      <c r="CE801" s="755">
        <v>35.299999999999997</v>
      </c>
      <c r="CF801" s="9" t="s">
        <v>323</v>
      </c>
      <c r="CG801" s="755">
        <v>30.9</v>
      </c>
      <c r="CH801" s="9" t="s">
        <v>323</v>
      </c>
      <c r="CI801" s="9"/>
      <c r="CJ801" s="9"/>
      <c r="CK801" s="9"/>
    </row>
    <row r="802" spans="1:89" s="98" customFormat="1" x14ac:dyDescent="0.25">
      <c r="A802" s="99">
        <v>10140075</v>
      </c>
      <c r="B802" s="99"/>
      <c r="C802" s="772">
        <v>820</v>
      </c>
      <c r="D802" s="807">
        <v>0.05</v>
      </c>
      <c r="E802" s="772">
        <f t="shared" si="38"/>
        <v>861</v>
      </c>
      <c r="F802" s="778">
        <v>1.1000000000000001</v>
      </c>
      <c r="G802" s="774">
        <f t="shared" si="39"/>
        <v>947</v>
      </c>
      <c r="H802" s="776"/>
      <c r="I802" s="758"/>
      <c r="J802" s="776"/>
      <c r="K802" s="786"/>
      <c r="L802" s="9" t="s">
        <v>308</v>
      </c>
      <c r="M802" s="9" t="s">
        <v>1254</v>
      </c>
      <c r="N802" s="9" t="s">
        <v>397</v>
      </c>
      <c r="O802" s="9" t="s">
        <v>310</v>
      </c>
      <c r="P802" s="9" t="s">
        <v>624</v>
      </c>
      <c r="Q802" s="9" t="s">
        <v>1155</v>
      </c>
      <c r="R802" s="9" t="s">
        <v>1157</v>
      </c>
      <c r="S802" s="9" t="s">
        <v>373</v>
      </c>
      <c r="T802" s="98" t="s">
        <v>234</v>
      </c>
      <c r="U802" s="99" t="s">
        <v>868</v>
      </c>
      <c r="V802" s="99" t="s">
        <v>207</v>
      </c>
      <c r="W802" s="99" t="s">
        <v>632</v>
      </c>
      <c r="X802" s="99" t="s">
        <v>207</v>
      </c>
      <c r="Y802" s="99">
        <v>153</v>
      </c>
      <c r="Z802" s="99" t="s">
        <v>207</v>
      </c>
      <c r="AA802" s="631" t="s">
        <v>202</v>
      </c>
      <c r="AB802" s="99" t="s">
        <v>207</v>
      </c>
      <c r="AC802" s="9">
        <v>238</v>
      </c>
      <c r="AD802" s="9" t="s">
        <v>207</v>
      </c>
      <c r="AE802" s="9">
        <v>94</v>
      </c>
      <c r="AF802" s="9" t="s">
        <v>315</v>
      </c>
      <c r="AG802" s="14" t="s">
        <v>374</v>
      </c>
      <c r="AH802" s="14" t="s">
        <v>207</v>
      </c>
      <c r="AI802" s="14" t="s">
        <v>375</v>
      </c>
      <c r="AJ802" s="14" t="s">
        <v>207</v>
      </c>
      <c r="AK802" s="9">
        <v>5</v>
      </c>
      <c r="AL802" s="14" t="s">
        <v>207</v>
      </c>
      <c r="AM802" s="9">
        <v>5</v>
      </c>
      <c r="AN802" s="14" t="s">
        <v>207</v>
      </c>
      <c r="AO802" s="9">
        <v>5</v>
      </c>
      <c r="AP802" s="14" t="s">
        <v>207</v>
      </c>
      <c r="AQ802" s="9">
        <v>5</v>
      </c>
      <c r="AR802" s="14" t="s">
        <v>207</v>
      </c>
      <c r="AS802" s="9" t="s">
        <v>0</v>
      </c>
      <c r="AT802" s="9" t="s">
        <v>318</v>
      </c>
      <c r="AU802" s="9" t="s">
        <v>376</v>
      </c>
      <c r="AV802" s="9" t="s">
        <v>320</v>
      </c>
      <c r="AW802" s="9" t="s">
        <v>1255</v>
      </c>
      <c r="AX802" s="9">
        <v>9010600000</v>
      </c>
      <c r="AY802" s="99">
        <v>249</v>
      </c>
      <c r="AZ802" s="12" t="s">
        <v>207</v>
      </c>
      <c r="BA802" s="99">
        <v>16</v>
      </c>
      <c r="BB802" s="12" t="s">
        <v>207</v>
      </c>
      <c r="BC802" s="99">
        <v>16</v>
      </c>
      <c r="BD802" s="12" t="s">
        <v>207</v>
      </c>
      <c r="BE802" s="99">
        <v>19</v>
      </c>
      <c r="BF802" s="12" t="s">
        <v>321</v>
      </c>
      <c r="BG802" s="654">
        <v>18.113</v>
      </c>
      <c r="BH802" s="12" t="s">
        <v>321</v>
      </c>
      <c r="BI802" s="99">
        <v>15</v>
      </c>
      <c r="BJ802" s="12" t="s">
        <v>321</v>
      </c>
      <c r="BK802" s="754">
        <v>0</v>
      </c>
      <c r="BL802" s="12" t="s">
        <v>321</v>
      </c>
      <c r="BM802" s="754">
        <v>8.1000000000000003E-2</v>
      </c>
      <c r="BN802" s="12" t="s">
        <v>321</v>
      </c>
      <c r="BO802" s="754">
        <v>3.032</v>
      </c>
      <c r="BP802" s="12" t="s">
        <v>321</v>
      </c>
      <c r="BQ802" s="754">
        <v>0</v>
      </c>
      <c r="BR802" s="12" t="s">
        <v>321</v>
      </c>
      <c r="BS802" s="654">
        <v>0</v>
      </c>
      <c r="BT802" s="12" t="s">
        <v>321</v>
      </c>
      <c r="BU802" s="654">
        <v>3.113</v>
      </c>
      <c r="BV802" s="12" t="s">
        <v>321</v>
      </c>
      <c r="BW802" s="9">
        <v>0.06</v>
      </c>
      <c r="BX802" s="9" t="s">
        <v>322</v>
      </c>
      <c r="BY802" s="755">
        <v>98</v>
      </c>
      <c r="BZ802" s="9" t="s">
        <v>315</v>
      </c>
      <c r="CA802" s="755">
        <v>6.3</v>
      </c>
      <c r="CB802" s="9" t="s">
        <v>315</v>
      </c>
      <c r="CC802" s="755">
        <v>6.3</v>
      </c>
      <c r="CD802" s="9" t="s">
        <v>315</v>
      </c>
      <c r="CE802" s="755">
        <v>39.700000000000003</v>
      </c>
      <c r="CF802" s="9" t="s">
        <v>323</v>
      </c>
      <c r="CG802" s="755">
        <v>33.1</v>
      </c>
      <c r="CH802" s="9" t="s">
        <v>323</v>
      </c>
      <c r="CI802" s="9"/>
      <c r="CJ802" s="9"/>
      <c r="CK802" s="9"/>
    </row>
    <row r="803" spans="1:89" s="98" customFormat="1" x14ac:dyDescent="0.25">
      <c r="A803" s="99">
        <v>10141981</v>
      </c>
      <c r="B803" s="99"/>
      <c r="C803" s="772">
        <v>876</v>
      </c>
      <c r="D803" s="807">
        <v>0.05</v>
      </c>
      <c r="E803" s="772">
        <f t="shared" si="38"/>
        <v>920</v>
      </c>
      <c r="F803" s="778">
        <v>1.1000000000000001</v>
      </c>
      <c r="G803" s="774">
        <f t="shared" si="39"/>
        <v>1012</v>
      </c>
      <c r="H803" s="776"/>
      <c r="I803" s="758"/>
      <c r="J803" s="776"/>
      <c r="K803" s="786"/>
      <c r="L803" s="9" t="s">
        <v>308</v>
      </c>
      <c r="M803" s="9" t="s">
        <v>1256</v>
      </c>
      <c r="N803" s="9" t="s">
        <v>397</v>
      </c>
      <c r="O803" s="9" t="s">
        <v>310</v>
      </c>
      <c r="P803" s="9" t="s">
        <v>624</v>
      </c>
      <c r="Q803" s="9" t="s">
        <v>1155</v>
      </c>
      <c r="R803" s="9" t="s">
        <v>1157</v>
      </c>
      <c r="S803" s="9" t="s">
        <v>373</v>
      </c>
      <c r="T803" s="98" t="s">
        <v>234</v>
      </c>
      <c r="U803" s="99" t="s">
        <v>869</v>
      </c>
      <c r="V803" s="99" t="s">
        <v>207</v>
      </c>
      <c r="W803" s="99" t="s">
        <v>634</v>
      </c>
      <c r="X803" s="99" t="s">
        <v>207</v>
      </c>
      <c r="Y803" s="99">
        <v>168</v>
      </c>
      <c r="Z803" s="99" t="s">
        <v>207</v>
      </c>
      <c r="AA803" s="631" t="s">
        <v>574</v>
      </c>
      <c r="AB803" s="99" t="s">
        <v>207</v>
      </c>
      <c r="AC803" s="9">
        <v>263</v>
      </c>
      <c r="AD803" s="9" t="s">
        <v>207</v>
      </c>
      <c r="AE803" s="9">
        <v>104</v>
      </c>
      <c r="AF803" s="9" t="s">
        <v>315</v>
      </c>
      <c r="AG803" s="14" t="s">
        <v>377</v>
      </c>
      <c r="AH803" s="14" t="s">
        <v>207</v>
      </c>
      <c r="AI803" s="14" t="s">
        <v>378</v>
      </c>
      <c r="AJ803" s="14" t="s">
        <v>207</v>
      </c>
      <c r="AK803" s="9">
        <v>5</v>
      </c>
      <c r="AL803" s="14" t="s">
        <v>207</v>
      </c>
      <c r="AM803" s="9">
        <v>5</v>
      </c>
      <c r="AN803" s="14" t="s">
        <v>207</v>
      </c>
      <c r="AO803" s="9">
        <v>5</v>
      </c>
      <c r="AP803" s="14" t="s">
        <v>207</v>
      </c>
      <c r="AQ803" s="9">
        <v>5</v>
      </c>
      <c r="AR803" s="14" t="s">
        <v>207</v>
      </c>
      <c r="AS803" s="9" t="s">
        <v>0</v>
      </c>
      <c r="AT803" s="9" t="s">
        <v>318</v>
      </c>
      <c r="AU803" s="9" t="s">
        <v>376</v>
      </c>
      <c r="AV803" s="9" t="s">
        <v>320</v>
      </c>
      <c r="AW803" s="9" t="s">
        <v>1257</v>
      </c>
      <c r="AX803" s="9">
        <v>9010600000</v>
      </c>
      <c r="AY803" s="99">
        <v>289</v>
      </c>
      <c r="AZ803" s="12" t="s">
        <v>207</v>
      </c>
      <c r="BA803" s="99">
        <v>16</v>
      </c>
      <c r="BB803" s="12" t="s">
        <v>207</v>
      </c>
      <c r="BC803" s="99">
        <v>16</v>
      </c>
      <c r="BD803" s="12" t="s">
        <v>207</v>
      </c>
      <c r="BE803" s="99">
        <v>21</v>
      </c>
      <c r="BF803" s="12" t="s">
        <v>321</v>
      </c>
      <c r="BG803" s="654">
        <v>20.489000000000001</v>
      </c>
      <c r="BH803" s="12" t="s">
        <v>321</v>
      </c>
      <c r="BI803" s="99">
        <v>16</v>
      </c>
      <c r="BJ803" s="12" t="s">
        <v>321</v>
      </c>
      <c r="BK803" s="754">
        <v>0</v>
      </c>
      <c r="BL803" s="12" t="s">
        <v>321</v>
      </c>
      <c r="BM803" s="754">
        <v>0.09</v>
      </c>
      <c r="BN803" s="12" t="s">
        <v>321</v>
      </c>
      <c r="BO803" s="754">
        <v>4.4000000000000004</v>
      </c>
      <c r="BP803" s="12" t="s">
        <v>321</v>
      </c>
      <c r="BQ803" s="754">
        <v>0</v>
      </c>
      <c r="BR803" s="12" t="s">
        <v>321</v>
      </c>
      <c r="BS803" s="654">
        <v>0</v>
      </c>
      <c r="BT803" s="12" t="s">
        <v>321</v>
      </c>
      <c r="BU803" s="654">
        <v>4.4889999999999999</v>
      </c>
      <c r="BV803" s="12" t="s">
        <v>321</v>
      </c>
      <c r="BW803" s="9">
        <v>7.0000000000000007E-2</v>
      </c>
      <c r="BX803" s="9" t="s">
        <v>322</v>
      </c>
      <c r="BY803" s="755">
        <v>113.8</v>
      </c>
      <c r="BZ803" s="9" t="s">
        <v>315</v>
      </c>
      <c r="CA803" s="755">
        <v>6.3</v>
      </c>
      <c r="CB803" s="9" t="s">
        <v>315</v>
      </c>
      <c r="CC803" s="755">
        <v>6.3</v>
      </c>
      <c r="CD803" s="9" t="s">
        <v>315</v>
      </c>
      <c r="CE803" s="755">
        <v>41.9</v>
      </c>
      <c r="CF803" s="9" t="s">
        <v>323</v>
      </c>
      <c r="CG803" s="755">
        <v>35.299999999999997</v>
      </c>
      <c r="CH803" s="9" t="s">
        <v>323</v>
      </c>
      <c r="CI803" s="9"/>
      <c r="CJ803" s="9"/>
      <c r="CK803" s="9"/>
    </row>
    <row r="804" spans="1:89" s="98" customFormat="1" x14ac:dyDescent="0.25">
      <c r="A804" s="99">
        <v>10140077</v>
      </c>
      <c r="B804" s="99"/>
      <c r="C804" s="772">
        <v>930</v>
      </c>
      <c r="D804" s="807">
        <v>0.05</v>
      </c>
      <c r="E804" s="772">
        <f t="shared" si="38"/>
        <v>977</v>
      </c>
      <c r="F804" s="778">
        <v>1.1000000000000001</v>
      </c>
      <c r="G804" s="774">
        <f t="shared" si="39"/>
        <v>1075</v>
      </c>
      <c r="H804" s="776"/>
      <c r="I804" s="758"/>
      <c r="J804" s="776"/>
      <c r="K804" s="786"/>
      <c r="L804" s="9" t="s">
        <v>308</v>
      </c>
      <c r="M804" s="9" t="s">
        <v>1258</v>
      </c>
      <c r="N804" s="9" t="s">
        <v>397</v>
      </c>
      <c r="O804" s="9" t="s">
        <v>310</v>
      </c>
      <c r="P804" s="9" t="s">
        <v>624</v>
      </c>
      <c r="Q804" s="9" t="s">
        <v>1155</v>
      </c>
      <c r="R804" s="9" t="s">
        <v>1157</v>
      </c>
      <c r="S804" s="9" t="s">
        <v>373</v>
      </c>
      <c r="T804" s="98" t="s">
        <v>234</v>
      </c>
      <c r="U804" s="99" t="s">
        <v>870</v>
      </c>
      <c r="V804" s="99" t="s">
        <v>207</v>
      </c>
      <c r="W804" s="99" t="s">
        <v>636</v>
      </c>
      <c r="X804" s="99" t="s">
        <v>207</v>
      </c>
      <c r="Y804" s="99">
        <v>183</v>
      </c>
      <c r="Z804" s="99" t="s">
        <v>207</v>
      </c>
      <c r="AA804" s="631" t="s">
        <v>575</v>
      </c>
      <c r="AB804" s="99" t="s">
        <v>207</v>
      </c>
      <c r="AC804" s="9">
        <v>288</v>
      </c>
      <c r="AD804" s="9" t="s">
        <v>207</v>
      </c>
      <c r="AE804" s="9">
        <v>113</v>
      </c>
      <c r="AF804" s="9" t="s">
        <v>315</v>
      </c>
      <c r="AG804" s="14" t="s">
        <v>379</v>
      </c>
      <c r="AH804" s="14" t="s">
        <v>207</v>
      </c>
      <c r="AI804" s="14" t="s">
        <v>380</v>
      </c>
      <c r="AJ804" s="14" t="s">
        <v>207</v>
      </c>
      <c r="AK804" s="9">
        <v>5</v>
      </c>
      <c r="AL804" s="14" t="s">
        <v>207</v>
      </c>
      <c r="AM804" s="9">
        <v>5</v>
      </c>
      <c r="AN804" s="14" t="s">
        <v>207</v>
      </c>
      <c r="AO804" s="9">
        <v>5</v>
      </c>
      <c r="AP804" s="14" t="s">
        <v>207</v>
      </c>
      <c r="AQ804" s="9">
        <v>5</v>
      </c>
      <c r="AR804" s="14" t="s">
        <v>207</v>
      </c>
      <c r="AS804" s="9" t="s">
        <v>0</v>
      </c>
      <c r="AT804" s="9" t="s">
        <v>318</v>
      </c>
      <c r="AU804" s="9" t="s">
        <v>376</v>
      </c>
      <c r="AV804" s="9" t="s">
        <v>320</v>
      </c>
      <c r="AW804" s="9" t="s">
        <v>1259</v>
      </c>
      <c r="AX804" s="9">
        <v>9010600000</v>
      </c>
      <c r="AY804" s="99">
        <v>289</v>
      </c>
      <c r="AZ804" s="12" t="s">
        <v>207</v>
      </c>
      <c r="BA804" s="99">
        <v>16</v>
      </c>
      <c r="BB804" s="12" t="s">
        <v>207</v>
      </c>
      <c r="BC804" s="99">
        <v>16</v>
      </c>
      <c r="BD804" s="12" t="s">
        <v>207</v>
      </c>
      <c r="BE804" s="99">
        <v>24</v>
      </c>
      <c r="BF804" s="12" t="s">
        <v>321</v>
      </c>
      <c r="BG804" s="654">
        <v>23.097000000000001</v>
      </c>
      <c r="BH804" s="12" t="s">
        <v>321</v>
      </c>
      <c r="BI804" s="99">
        <v>18</v>
      </c>
      <c r="BJ804" s="12" t="s">
        <v>321</v>
      </c>
      <c r="BK804" s="754">
        <v>0</v>
      </c>
      <c r="BL804" s="12" t="s">
        <v>321</v>
      </c>
      <c r="BM804" s="754">
        <v>0.09</v>
      </c>
      <c r="BN804" s="12" t="s">
        <v>321</v>
      </c>
      <c r="BO804" s="754">
        <v>5.0069999999999997</v>
      </c>
      <c r="BP804" s="12" t="s">
        <v>321</v>
      </c>
      <c r="BQ804" s="754">
        <v>0</v>
      </c>
      <c r="BR804" s="12" t="s">
        <v>321</v>
      </c>
      <c r="BS804" s="654">
        <v>0</v>
      </c>
      <c r="BT804" s="12" t="s">
        <v>321</v>
      </c>
      <c r="BU804" s="654">
        <v>5.0970000000000004</v>
      </c>
      <c r="BV804" s="12" t="s">
        <v>321</v>
      </c>
      <c r="BW804" s="9">
        <v>7.0000000000000007E-2</v>
      </c>
      <c r="BX804" s="9" t="s">
        <v>322</v>
      </c>
      <c r="BY804" s="755">
        <v>113.8</v>
      </c>
      <c r="BZ804" s="9" t="s">
        <v>315</v>
      </c>
      <c r="CA804" s="755">
        <v>6.3</v>
      </c>
      <c r="CB804" s="9" t="s">
        <v>315</v>
      </c>
      <c r="CC804" s="755">
        <v>6.3</v>
      </c>
      <c r="CD804" s="9" t="s">
        <v>315</v>
      </c>
      <c r="CE804" s="755">
        <v>48.5</v>
      </c>
      <c r="CF804" s="9" t="s">
        <v>323</v>
      </c>
      <c r="CG804" s="755">
        <v>39.700000000000003</v>
      </c>
      <c r="CH804" s="9" t="s">
        <v>323</v>
      </c>
      <c r="CI804" s="9"/>
      <c r="CJ804" s="9"/>
      <c r="CK804" s="9"/>
    </row>
    <row r="805" spans="1:89" s="98" customFormat="1" x14ac:dyDescent="0.25">
      <c r="A805" s="99">
        <v>10140078</v>
      </c>
      <c r="B805" s="99"/>
      <c r="C805" s="772">
        <v>1093</v>
      </c>
      <c r="D805" s="807">
        <v>0.05</v>
      </c>
      <c r="E805" s="772">
        <f t="shared" si="38"/>
        <v>1148</v>
      </c>
      <c r="F805" s="778">
        <v>1.1000000000000001</v>
      </c>
      <c r="G805" s="774">
        <f t="shared" si="39"/>
        <v>1263</v>
      </c>
      <c r="H805" s="776"/>
      <c r="I805" s="758"/>
      <c r="J805" s="776"/>
      <c r="K805" s="786"/>
      <c r="L805" s="9" t="s">
        <v>308</v>
      </c>
      <c r="M805" s="9" t="s">
        <v>1260</v>
      </c>
      <c r="N805" s="9" t="s">
        <v>397</v>
      </c>
      <c r="O805" s="9" t="s">
        <v>310</v>
      </c>
      <c r="P805" s="9" t="s">
        <v>624</v>
      </c>
      <c r="Q805" s="9" t="s">
        <v>1155</v>
      </c>
      <c r="R805" s="9" t="s">
        <v>1157</v>
      </c>
      <c r="S805" s="9" t="s">
        <v>373</v>
      </c>
      <c r="T805" s="98" t="s">
        <v>234</v>
      </c>
      <c r="U805" s="99" t="s">
        <v>871</v>
      </c>
      <c r="V805" s="99" t="s">
        <v>207</v>
      </c>
      <c r="W805" s="99" t="s">
        <v>638</v>
      </c>
      <c r="X805" s="99" t="s">
        <v>207</v>
      </c>
      <c r="Y805" s="99">
        <v>213</v>
      </c>
      <c r="Z805" s="99" t="s">
        <v>207</v>
      </c>
      <c r="AA805" s="631" t="s">
        <v>577</v>
      </c>
      <c r="AB805" s="99" t="s">
        <v>207</v>
      </c>
      <c r="AC805" s="9">
        <v>338</v>
      </c>
      <c r="AD805" s="9" t="s">
        <v>207</v>
      </c>
      <c r="AE805" s="9">
        <v>133</v>
      </c>
      <c r="AF805" s="9" t="s">
        <v>315</v>
      </c>
      <c r="AG805" s="14" t="s">
        <v>383</v>
      </c>
      <c r="AH805" s="14" t="s">
        <v>207</v>
      </c>
      <c r="AI805" s="14" t="s">
        <v>384</v>
      </c>
      <c r="AJ805" s="14" t="s">
        <v>207</v>
      </c>
      <c r="AK805" s="9">
        <v>5</v>
      </c>
      <c r="AL805" s="14" t="s">
        <v>207</v>
      </c>
      <c r="AM805" s="9">
        <v>5</v>
      </c>
      <c r="AN805" s="14" t="s">
        <v>207</v>
      </c>
      <c r="AO805" s="9">
        <v>5</v>
      </c>
      <c r="AP805" s="14" t="s">
        <v>207</v>
      </c>
      <c r="AQ805" s="9">
        <v>5</v>
      </c>
      <c r="AR805" s="14" t="s">
        <v>207</v>
      </c>
      <c r="AS805" s="9" t="s">
        <v>0</v>
      </c>
      <c r="AT805" s="9" t="s">
        <v>318</v>
      </c>
      <c r="AU805" s="9" t="s">
        <v>376</v>
      </c>
      <c r="AV805" s="9" t="s">
        <v>320</v>
      </c>
      <c r="AW805" s="9" t="s">
        <v>1261</v>
      </c>
      <c r="AX805" s="9">
        <v>9010600000</v>
      </c>
      <c r="AY805" s="99">
        <v>329</v>
      </c>
      <c r="AZ805" s="12" t="s">
        <v>207</v>
      </c>
      <c r="BA805" s="99">
        <v>16</v>
      </c>
      <c r="BB805" s="12" t="s">
        <v>207</v>
      </c>
      <c r="BC805" s="99">
        <v>16</v>
      </c>
      <c r="BD805" s="12" t="s">
        <v>207</v>
      </c>
      <c r="BE805" s="99">
        <v>30</v>
      </c>
      <c r="BF805" s="12" t="s">
        <v>321</v>
      </c>
      <c r="BG805" s="654">
        <v>29.881</v>
      </c>
      <c r="BH805" s="12" t="s">
        <v>321</v>
      </c>
      <c r="BI805" s="99">
        <v>24</v>
      </c>
      <c r="BJ805" s="12" t="s">
        <v>321</v>
      </c>
      <c r="BK805" s="754">
        <v>0</v>
      </c>
      <c r="BL805" s="12" t="s">
        <v>321</v>
      </c>
      <c r="BM805" s="754">
        <v>9.9000000000000005E-2</v>
      </c>
      <c r="BN805" s="12" t="s">
        <v>321</v>
      </c>
      <c r="BO805" s="754">
        <v>5.782</v>
      </c>
      <c r="BP805" s="12" t="s">
        <v>321</v>
      </c>
      <c r="BQ805" s="754">
        <v>0</v>
      </c>
      <c r="BR805" s="12" t="s">
        <v>321</v>
      </c>
      <c r="BS805" s="654">
        <v>0</v>
      </c>
      <c r="BT805" s="12" t="s">
        <v>321</v>
      </c>
      <c r="BU805" s="654">
        <v>5.8810000000000002</v>
      </c>
      <c r="BV805" s="12" t="s">
        <v>321</v>
      </c>
      <c r="BW805" s="9">
        <v>0.08</v>
      </c>
      <c r="BX805" s="9" t="s">
        <v>322</v>
      </c>
      <c r="BY805" s="755">
        <v>129.5</v>
      </c>
      <c r="BZ805" s="9" t="s">
        <v>315</v>
      </c>
      <c r="CA805" s="755">
        <v>6.3</v>
      </c>
      <c r="CB805" s="9" t="s">
        <v>315</v>
      </c>
      <c r="CC805" s="755">
        <v>6.3</v>
      </c>
      <c r="CD805" s="9" t="s">
        <v>315</v>
      </c>
      <c r="CE805" s="755">
        <v>61.7</v>
      </c>
      <c r="CF805" s="9" t="s">
        <v>323</v>
      </c>
      <c r="CG805" s="755">
        <v>52.9</v>
      </c>
      <c r="CH805" s="9" t="s">
        <v>323</v>
      </c>
      <c r="CI805" s="9"/>
      <c r="CJ805" s="9"/>
      <c r="CK805" s="9"/>
    </row>
    <row r="806" spans="1:89" s="98" customFormat="1" x14ac:dyDescent="0.25">
      <c r="A806" s="99">
        <v>10140087</v>
      </c>
      <c r="B806" s="99"/>
      <c r="C806" s="772">
        <v>1226</v>
      </c>
      <c r="D806" s="807">
        <v>0.05</v>
      </c>
      <c r="E806" s="772">
        <f t="shared" si="38"/>
        <v>1287</v>
      </c>
      <c r="F806" s="778">
        <v>1.1000000000000001</v>
      </c>
      <c r="G806" s="774">
        <f t="shared" si="39"/>
        <v>1416</v>
      </c>
      <c r="H806" s="776"/>
      <c r="I806" s="758"/>
      <c r="J806" s="776"/>
      <c r="K806" s="786"/>
      <c r="L806" s="9" t="s">
        <v>308</v>
      </c>
      <c r="M806" s="9" t="s">
        <v>1262</v>
      </c>
      <c r="N806" s="9" t="s">
        <v>397</v>
      </c>
      <c r="O806" s="9" t="s">
        <v>310</v>
      </c>
      <c r="P806" s="9" t="s">
        <v>624</v>
      </c>
      <c r="Q806" s="9" t="s">
        <v>1155</v>
      </c>
      <c r="R806" s="9" t="s">
        <v>1157</v>
      </c>
      <c r="S806" s="9" t="s">
        <v>373</v>
      </c>
      <c r="T806" s="98" t="s">
        <v>234</v>
      </c>
      <c r="U806" s="99" t="s">
        <v>645</v>
      </c>
      <c r="V806" s="99" t="s">
        <v>207</v>
      </c>
      <c r="W806" s="99" t="s">
        <v>640</v>
      </c>
      <c r="X806" s="99" t="s">
        <v>207</v>
      </c>
      <c r="Y806" s="99">
        <v>228</v>
      </c>
      <c r="Z806" s="99" t="s">
        <v>207</v>
      </c>
      <c r="AA806" s="631" t="s">
        <v>578</v>
      </c>
      <c r="AB806" s="99" t="s">
        <v>207</v>
      </c>
      <c r="AC806" s="9">
        <v>363</v>
      </c>
      <c r="AD806" s="9" t="s">
        <v>207</v>
      </c>
      <c r="AE806" s="9">
        <v>143</v>
      </c>
      <c r="AF806" s="9" t="s">
        <v>315</v>
      </c>
      <c r="AG806" s="14" t="s">
        <v>385</v>
      </c>
      <c r="AH806" s="14" t="s">
        <v>207</v>
      </c>
      <c r="AI806" s="14" t="s">
        <v>386</v>
      </c>
      <c r="AJ806" s="14" t="s">
        <v>207</v>
      </c>
      <c r="AK806" s="9">
        <v>5</v>
      </c>
      <c r="AL806" s="14" t="s">
        <v>207</v>
      </c>
      <c r="AM806" s="9">
        <v>5</v>
      </c>
      <c r="AN806" s="14" t="s">
        <v>207</v>
      </c>
      <c r="AO806" s="9">
        <v>5</v>
      </c>
      <c r="AP806" s="14" t="s">
        <v>207</v>
      </c>
      <c r="AQ806" s="9">
        <v>5</v>
      </c>
      <c r="AR806" s="14" t="s">
        <v>207</v>
      </c>
      <c r="AS806" s="9" t="s">
        <v>0</v>
      </c>
      <c r="AT806" s="9" t="s">
        <v>318</v>
      </c>
      <c r="AU806" s="9" t="s">
        <v>376</v>
      </c>
      <c r="AV806" s="9" t="s">
        <v>320</v>
      </c>
      <c r="AW806" s="9" t="s">
        <v>1263</v>
      </c>
      <c r="AX806" s="9">
        <v>9010600000</v>
      </c>
      <c r="AY806" s="99">
        <v>349</v>
      </c>
      <c r="AZ806" s="12" t="s">
        <v>207</v>
      </c>
      <c r="BA806" s="99">
        <v>16</v>
      </c>
      <c r="BB806" s="12" t="s">
        <v>207</v>
      </c>
      <c r="BC806" s="99">
        <v>16</v>
      </c>
      <c r="BD806" s="12" t="s">
        <v>207</v>
      </c>
      <c r="BE806" s="99">
        <v>27</v>
      </c>
      <c r="BF806" s="12" t="s">
        <v>321</v>
      </c>
      <c r="BG806" s="654">
        <v>26.568000000000001</v>
      </c>
      <c r="BH806" s="12" t="s">
        <v>321</v>
      </c>
      <c r="BI806" s="99">
        <v>22</v>
      </c>
      <c r="BJ806" s="12" t="s">
        <v>321</v>
      </c>
      <c r="BK806" s="754">
        <v>0</v>
      </c>
      <c r="BL806" s="12" t="s">
        <v>321</v>
      </c>
      <c r="BM806" s="754">
        <v>9.9000000000000005E-2</v>
      </c>
      <c r="BN806" s="12" t="s">
        <v>321</v>
      </c>
      <c r="BO806" s="754">
        <v>4.4690000000000003</v>
      </c>
      <c r="BP806" s="12" t="s">
        <v>321</v>
      </c>
      <c r="BQ806" s="754">
        <v>0</v>
      </c>
      <c r="BR806" s="12" t="s">
        <v>321</v>
      </c>
      <c r="BS806" s="654">
        <v>0</v>
      </c>
      <c r="BT806" s="12" t="s">
        <v>321</v>
      </c>
      <c r="BU806" s="654">
        <v>4.5679999999999996</v>
      </c>
      <c r="BV806" s="12" t="s">
        <v>321</v>
      </c>
      <c r="BW806" s="9">
        <v>0.09</v>
      </c>
      <c r="BX806" s="9" t="s">
        <v>322</v>
      </c>
      <c r="BY806" s="755">
        <v>137.4</v>
      </c>
      <c r="BZ806" s="9" t="s">
        <v>315</v>
      </c>
      <c r="CA806" s="755">
        <v>6.3</v>
      </c>
      <c r="CB806" s="9" t="s">
        <v>315</v>
      </c>
      <c r="CC806" s="755">
        <v>6.3</v>
      </c>
      <c r="CD806" s="9" t="s">
        <v>315</v>
      </c>
      <c r="CE806" s="755">
        <v>57.3</v>
      </c>
      <c r="CF806" s="9" t="s">
        <v>323</v>
      </c>
      <c r="CG806" s="755">
        <v>48.5</v>
      </c>
      <c r="CH806" s="9" t="s">
        <v>323</v>
      </c>
      <c r="CI806" s="9"/>
      <c r="CJ806" s="9"/>
      <c r="CK806" s="9"/>
    </row>
    <row r="807" spans="1:89" s="98" customFormat="1" x14ac:dyDescent="0.25">
      <c r="A807" s="99">
        <v>10101082</v>
      </c>
      <c r="B807" s="99"/>
      <c r="C807" s="772">
        <v>823</v>
      </c>
      <c r="D807" s="807">
        <v>0.05</v>
      </c>
      <c r="E807" s="772">
        <f t="shared" ref="E807:E856" si="40">ROUND(C807*(1+D807),0)</f>
        <v>864</v>
      </c>
      <c r="F807" s="778">
        <v>1.1000000000000001</v>
      </c>
      <c r="G807" s="774">
        <f t="shared" ref="G807:G856" si="41">ROUND(E807*F807,0)</f>
        <v>950</v>
      </c>
      <c r="H807" s="776"/>
      <c r="I807" s="758"/>
      <c r="J807" s="776"/>
      <c r="K807" s="786"/>
      <c r="L807" s="9" t="s">
        <v>308</v>
      </c>
      <c r="M807" s="9" t="s">
        <v>3804</v>
      </c>
      <c r="N807" s="9" t="s">
        <v>309</v>
      </c>
      <c r="O807" s="9" t="s">
        <v>310</v>
      </c>
      <c r="P807" s="9" t="s">
        <v>624</v>
      </c>
      <c r="Q807" s="9" t="s">
        <v>1155</v>
      </c>
      <c r="R807" s="9" t="s">
        <v>1157</v>
      </c>
      <c r="S807" s="9" t="s">
        <v>373</v>
      </c>
      <c r="T807" s="98" t="s">
        <v>234</v>
      </c>
      <c r="U807" s="99" t="s">
        <v>1235</v>
      </c>
      <c r="V807" s="99" t="s">
        <v>207</v>
      </c>
      <c r="W807" s="99" t="s">
        <v>1236</v>
      </c>
      <c r="X807" s="99" t="s">
        <v>207</v>
      </c>
      <c r="Y807" s="99">
        <v>120</v>
      </c>
      <c r="Z807" s="99" t="s">
        <v>207</v>
      </c>
      <c r="AA807" s="631" t="s">
        <v>1188</v>
      </c>
      <c r="AB807" s="99" t="s">
        <v>207</v>
      </c>
      <c r="AC807" s="9">
        <v>183</v>
      </c>
      <c r="AD807" s="9" t="s">
        <v>207</v>
      </c>
      <c r="AE807" s="9">
        <v>72</v>
      </c>
      <c r="AF807" s="9" t="s">
        <v>315</v>
      </c>
      <c r="AG807" s="14" t="s">
        <v>1237</v>
      </c>
      <c r="AH807" s="14" t="s">
        <v>207</v>
      </c>
      <c r="AI807" s="14" t="s">
        <v>1238</v>
      </c>
      <c r="AJ807" s="14" t="s">
        <v>207</v>
      </c>
      <c r="AK807" s="9">
        <v>5</v>
      </c>
      <c r="AL807" s="14" t="s">
        <v>207</v>
      </c>
      <c r="AM807" s="9">
        <v>5</v>
      </c>
      <c r="AN807" s="14" t="s">
        <v>207</v>
      </c>
      <c r="AO807" s="9">
        <v>5</v>
      </c>
      <c r="AP807" s="14" t="s">
        <v>207</v>
      </c>
      <c r="AQ807" s="9">
        <v>5</v>
      </c>
      <c r="AR807" s="14" t="s">
        <v>207</v>
      </c>
      <c r="AS807" s="9" t="s">
        <v>0</v>
      </c>
      <c r="AT807" s="9" t="s">
        <v>318</v>
      </c>
      <c r="AU807" s="9" t="s">
        <v>376</v>
      </c>
      <c r="AV807" s="9" t="s">
        <v>320</v>
      </c>
      <c r="AW807" s="9" t="s">
        <v>1264</v>
      </c>
      <c r="AX807" s="9">
        <v>9010600000</v>
      </c>
      <c r="AY807" s="99">
        <v>207</v>
      </c>
      <c r="AZ807" s="12" t="s">
        <v>207</v>
      </c>
      <c r="BA807" s="99">
        <v>16</v>
      </c>
      <c r="BB807" s="12" t="s">
        <v>207</v>
      </c>
      <c r="BC807" s="99">
        <v>16</v>
      </c>
      <c r="BD807" s="12" t="s">
        <v>207</v>
      </c>
      <c r="BE807" s="99">
        <v>15</v>
      </c>
      <c r="BF807" s="12" t="s">
        <v>321</v>
      </c>
      <c r="BG807" s="654">
        <v>14.664999999999999</v>
      </c>
      <c r="BH807" s="12" t="s">
        <v>321</v>
      </c>
      <c r="BI807" s="99">
        <v>12</v>
      </c>
      <c r="BJ807" s="12" t="s">
        <v>321</v>
      </c>
      <c r="BK807" s="754">
        <v>0</v>
      </c>
      <c r="BL807" s="12" t="s">
        <v>321</v>
      </c>
      <c r="BM807" s="754">
        <v>8.1000000000000003E-2</v>
      </c>
      <c r="BN807" s="12" t="s">
        <v>321</v>
      </c>
      <c r="BO807" s="754">
        <v>2.585</v>
      </c>
      <c r="BP807" s="12" t="s">
        <v>321</v>
      </c>
      <c r="BQ807" s="754">
        <v>0</v>
      </c>
      <c r="BR807" s="12" t="s">
        <v>321</v>
      </c>
      <c r="BS807" s="654">
        <v>0</v>
      </c>
      <c r="BT807" s="12" t="s">
        <v>321</v>
      </c>
      <c r="BU807" s="654">
        <v>2.665</v>
      </c>
      <c r="BV807" s="12" t="s">
        <v>321</v>
      </c>
      <c r="BW807" s="9">
        <v>0.05</v>
      </c>
      <c r="BX807" s="9" t="s">
        <v>322</v>
      </c>
      <c r="BY807" s="755">
        <v>81.5</v>
      </c>
      <c r="BZ807" s="9" t="s">
        <v>315</v>
      </c>
      <c r="CA807" s="755">
        <v>6.3</v>
      </c>
      <c r="CB807" s="9" t="s">
        <v>315</v>
      </c>
      <c r="CC807" s="755">
        <v>6.3</v>
      </c>
      <c r="CD807" s="9" t="s">
        <v>315</v>
      </c>
      <c r="CE807" s="755">
        <v>33.1</v>
      </c>
      <c r="CF807" s="9" t="s">
        <v>323</v>
      </c>
      <c r="CG807" s="755">
        <v>26.5</v>
      </c>
      <c r="CH807" s="9" t="s">
        <v>323</v>
      </c>
      <c r="CI807" s="9"/>
      <c r="CJ807" s="9"/>
      <c r="CK807" s="9"/>
    </row>
    <row r="808" spans="1:89" s="98" customFormat="1" x14ac:dyDescent="0.25">
      <c r="A808" s="99">
        <v>10101083</v>
      </c>
      <c r="B808" s="99"/>
      <c r="C808" s="772">
        <v>898</v>
      </c>
      <c r="D808" s="807">
        <v>0.05</v>
      </c>
      <c r="E808" s="772">
        <f t="shared" si="40"/>
        <v>943</v>
      </c>
      <c r="F808" s="778">
        <v>1.1000000000000001</v>
      </c>
      <c r="G808" s="774">
        <f t="shared" si="41"/>
        <v>1037</v>
      </c>
      <c r="H808" s="776"/>
      <c r="I808" s="758"/>
      <c r="J808" s="776"/>
      <c r="K808" s="786"/>
      <c r="L808" s="9" t="s">
        <v>308</v>
      </c>
      <c r="M808" s="9" t="s">
        <v>3805</v>
      </c>
      <c r="N808" s="9" t="s">
        <v>309</v>
      </c>
      <c r="O808" s="9" t="s">
        <v>310</v>
      </c>
      <c r="P808" s="9" t="s">
        <v>624</v>
      </c>
      <c r="Q808" s="9" t="s">
        <v>1155</v>
      </c>
      <c r="R808" s="9" t="s">
        <v>1157</v>
      </c>
      <c r="S808" s="9" t="s">
        <v>373</v>
      </c>
      <c r="T808" s="98" t="s">
        <v>234</v>
      </c>
      <c r="U808" s="99" t="s">
        <v>1240</v>
      </c>
      <c r="V808" s="99" t="s">
        <v>207</v>
      </c>
      <c r="W808" s="99" t="s">
        <v>1241</v>
      </c>
      <c r="X808" s="99" t="s">
        <v>207</v>
      </c>
      <c r="Y808" s="99">
        <v>136</v>
      </c>
      <c r="Z808" s="99" t="s">
        <v>207</v>
      </c>
      <c r="AA808" s="631" t="s">
        <v>1056</v>
      </c>
      <c r="AB808" s="99" t="s">
        <v>207</v>
      </c>
      <c r="AC808" s="9">
        <v>210</v>
      </c>
      <c r="AD808" s="9" t="s">
        <v>207</v>
      </c>
      <c r="AE808" s="9">
        <v>83</v>
      </c>
      <c r="AF808" s="9" t="s">
        <v>315</v>
      </c>
      <c r="AG808" s="14" t="s">
        <v>1139</v>
      </c>
      <c r="AH808" s="14" t="s">
        <v>207</v>
      </c>
      <c r="AI808" s="14" t="s">
        <v>1140</v>
      </c>
      <c r="AJ808" s="14" t="s">
        <v>207</v>
      </c>
      <c r="AK808" s="9">
        <v>5</v>
      </c>
      <c r="AL808" s="14" t="s">
        <v>207</v>
      </c>
      <c r="AM808" s="9">
        <v>5</v>
      </c>
      <c r="AN808" s="14" t="s">
        <v>207</v>
      </c>
      <c r="AO808" s="9">
        <v>5</v>
      </c>
      <c r="AP808" s="14" t="s">
        <v>207</v>
      </c>
      <c r="AQ808" s="9">
        <v>5</v>
      </c>
      <c r="AR808" s="14" t="s">
        <v>207</v>
      </c>
      <c r="AS808" s="9" t="s">
        <v>0</v>
      </c>
      <c r="AT808" s="9" t="s">
        <v>318</v>
      </c>
      <c r="AU808" s="9" t="s">
        <v>376</v>
      </c>
      <c r="AV808" s="9" t="s">
        <v>320</v>
      </c>
      <c r="AW808" s="9" t="s">
        <v>1265</v>
      </c>
      <c r="AX808" s="9">
        <v>9010600000</v>
      </c>
      <c r="AY808" s="99">
        <v>227</v>
      </c>
      <c r="AZ808" s="12" t="s">
        <v>207</v>
      </c>
      <c r="BA808" s="99">
        <v>16</v>
      </c>
      <c r="BB808" s="12" t="s">
        <v>207</v>
      </c>
      <c r="BC808" s="99">
        <v>16</v>
      </c>
      <c r="BD808" s="12" t="s">
        <v>207</v>
      </c>
      <c r="BE808" s="99">
        <v>17</v>
      </c>
      <c r="BF808" s="12" t="s">
        <v>321</v>
      </c>
      <c r="BG808" s="654">
        <v>16.893000000000001</v>
      </c>
      <c r="BH808" s="12" t="s">
        <v>321</v>
      </c>
      <c r="BI808" s="99">
        <v>14</v>
      </c>
      <c r="BJ808" s="12" t="s">
        <v>321</v>
      </c>
      <c r="BK808" s="754">
        <v>0</v>
      </c>
      <c r="BL808" s="12" t="s">
        <v>321</v>
      </c>
      <c r="BM808" s="754">
        <v>8.1000000000000003E-2</v>
      </c>
      <c r="BN808" s="12" t="s">
        <v>321</v>
      </c>
      <c r="BO808" s="754">
        <v>2.8119999999999998</v>
      </c>
      <c r="BP808" s="12" t="s">
        <v>321</v>
      </c>
      <c r="BQ808" s="754">
        <v>0</v>
      </c>
      <c r="BR808" s="12" t="s">
        <v>321</v>
      </c>
      <c r="BS808" s="654">
        <v>0</v>
      </c>
      <c r="BT808" s="12" t="s">
        <v>321</v>
      </c>
      <c r="BU808" s="654">
        <v>2.8929999999999998</v>
      </c>
      <c r="BV808" s="12" t="s">
        <v>321</v>
      </c>
      <c r="BW808" s="9">
        <v>0.06</v>
      </c>
      <c r="BX808" s="9" t="s">
        <v>322</v>
      </c>
      <c r="BY808" s="755">
        <v>89.4</v>
      </c>
      <c r="BZ808" s="9" t="s">
        <v>315</v>
      </c>
      <c r="CA808" s="755">
        <v>6.3</v>
      </c>
      <c r="CB808" s="9" t="s">
        <v>315</v>
      </c>
      <c r="CC808" s="755">
        <v>6.3</v>
      </c>
      <c r="CD808" s="9" t="s">
        <v>315</v>
      </c>
      <c r="CE808" s="755">
        <v>35.299999999999997</v>
      </c>
      <c r="CF808" s="9" t="s">
        <v>323</v>
      </c>
      <c r="CG808" s="755">
        <v>30.9</v>
      </c>
      <c r="CH808" s="9" t="s">
        <v>323</v>
      </c>
      <c r="CI808" s="9"/>
      <c r="CJ808" s="9"/>
      <c r="CK808" s="9"/>
    </row>
    <row r="809" spans="1:89" s="98" customFormat="1" x14ac:dyDescent="0.25">
      <c r="A809" s="99">
        <v>10101084</v>
      </c>
      <c r="B809" s="99"/>
      <c r="C809" s="772">
        <v>949</v>
      </c>
      <c r="D809" s="807">
        <v>0.05</v>
      </c>
      <c r="E809" s="772">
        <f t="shared" si="40"/>
        <v>996</v>
      </c>
      <c r="F809" s="778">
        <v>1.1000000000000001</v>
      </c>
      <c r="G809" s="774">
        <f t="shared" si="41"/>
        <v>1096</v>
      </c>
      <c r="H809" s="776"/>
      <c r="I809" s="758"/>
      <c r="J809" s="776"/>
      <c r="K809" s="786"/>
      <c r="L809" s="9" t="s">
        <v>308</v>
      </c>
      <c r="M809" s="9" t="s">
        <v>3806</v>
      </c>
      <c r="N809" s="9" t="s">
        <v>309</v>
      </c>
      <c r="O809" s="9" t="s">
        <v>310</v>
      </c>
      <c r="P809" s="9" t="s">
        <v>624</v>
      </c>
      <c r="Q809" s="9" t="s">
        <v>1155</v>
      </c>
      <c r="R809" s="9" t="s">
        <v>1157</v>
      </c>
      <c r="S809" s="9" t="s">
        <v>373</v>
      </c>
      <c r="T809" s="98" t="s">
        <v>234</v>
      </c>
      <c r="U809" s="99" t="s">
        <v>868</v>
      </c>
      <c r="V809" s="99" t="s">
        <v>207</v>
      </c>
      <c r="W809" s="99" t="s">
        <v>1243</v>
      </c>
      <c r="X809" s="99" t="s">
        <v>207</v>
      </c>
      <c r="Y809" s="99">
        <v>153</v>
      </c>
      <c r="Z809" s="99" t="s">
        <v>207</v>
      </c>
      <c r="AA809" s="631" t="s">
        <v>202</v>
      </c>
      <c r="AB809" s="99" t="s">
        <v>207</v>
      </c>
      <c r="AC809" s="9">
        <v>238</v>
      </c>
      <c r="AD809" s="9" t="s">
        <v>207</v>
      </c>
      <c r="AE809" s="9">
        <v>94</v>
      </c>
      <c r="AF809" s="9" t="s">
        <v>315</v>
      </c>
      <c r="AG809" s="14" t="s">
        <v>374</v>
      </c>
      <c r="AH809" s="14" t="s">
        <v>207</v>
      </c>
      <c r="AI809" s="14" t="s">
        <v>375</v>
      </c>
      <c r="AJ809" s="14" t="s">
        <v>207</v>
      </c>
      <c r="AK809" s="9">
        <v>5</v>
      </c>
      <c r="AL809" s="14" t="s">
        <v>207</v>
      </c>
      <c r="AM809" s="9">
        <v>5</v>
      </c>
      <c r="AN809" s="14" t="s">
        <v>207</v>
      </c>
      <c r="AO809" s="9">
        <v>5</v>
      </c>
      <c r="AP809" s="14" t="s">
        <v>207</v>
      </c>
      <c r="AQ809" s="9">
        <v>5</v>
      </c>
      <c r="AR809" s="14" t="s">
        <v>207</v>
      </c>
      <c r="AS809" s="9" t="s">
        <v>0</v>
      </c>
      <c r="AT809" s="9" t="s">
        <v>318</v>
      </c>
      <c r="AU809" s="9" t="s">
        <v>376</v>
      </c>
      <c r="AV809" s="9" t="s">
        <v>320</v>
      </c>
      <c r="AW809" s="9" t="s">
        <v>1266</v>
      </c>
      <c r="AX809" s="9">
        <v>9010600000</v>
      </c>
      <c r="AY809" s="99">
        <v>249</v>
      </c>
      <c r="AZ809" s="12" t="s">
        <v>207</v>
      </c>
      <c r="BA809" s="99">
        <v>16</v>
      </c>
      <c r="BB809" s="12" t="s">
        <v>207</v>
      </c>
      <c r="BC809" s="99">
        <v>16</v>
      </c>
      <c r="BD809" s="12" t="s">
        <v>207</v>
      </c>
      <c r="BE809" s="99">
        <v>20</v>
      </c>
      <c r="BF809" s="12" t="s">
        <v>321</v>
      </c>
      <c r="BG809" s="654">
        <v>19.113</v>
      </c>
      <c r="BH809" s="12" t="s">
        <v>321</v>
      </c>
      <c r="BI809" s="99">
        <v>16</v>
      </c>
      <c r="BJ809" s="12" t="s">
        <v>321</v>
      </c>
      <c r="BK809" s="754">
        <v>0</v>
      </c>
      <c r="BL809" s="12" t="s">
        <v>321</v>
      </c>
      <c r="BM809" s="754">
        <v>8.1000000000000003E-2</v>
      </c>
      <c r="BN809" s="12" t="s">
        <v>321</v>
      </c>
      <c r="BO809" s="754">
        <v>3.032</v>
      </c>
      <c r="BP809" s="12" t="s">
        <v>321</v>
      </c>
      <c r="BQ809" s="754">
        <v>0</v>
      </c>
      <c r="BR809" s="12" t="s">
        <v>321</v>
      </c>
      <c r="BS809" s="654">
        <v>0</v>
      </c>
      <c r="BT809" s="12" t="s">
        <v>321</v>
      </c>
      <c r="BU809" s="654">
        <v>3.113</v>
      </c>
      <c r="BV809" s="12" t="s">
        <v>321</v>
      </c>
      <c r="BW809" s="9">
        <v>0.06</v>
      </c>
      <c r="BX809" s="9" t="s">
        <v>322</v>
      </c>
      <c r="BY809" s="755">
        <v>98</v>
      </c>
      <c r="BZ809" s="9" t="s">
        <v>315</v>
      </c>
      <c r="CA809" s="755">
        <v>6.3</v>
      </c>
      <c r="CB809" s="9" t="s">
        <v>315</v>
      </c>
      <c r="CC809" s="755">
        <v>6.3</v>
      </c>
      <c r="CD809" s="9" t="s">
        <v>315</v>
      </c>
      <c r="CE809" s="755">
        <v>41.9</v>
      </c>
      <c r="CF809" s="9" t="s">
        <v>323</v>
      </c>
      <c r="CG809" s="755">
        <v>35.299999999999997</v>
      </c>
      <c r="CH809" s="9" t="s">
        <v>323</v>
      </c>
      <c r="CI809" s="9"/>
      <c r="CJ809" s="9"/>
      <c r="CK809" s="9"/>
    </row>
    <row r="810" spans="1:89" s="98" customFormat="1" x14ac:dyDescent="0.25">
      <c r="A810" s="99">
        <v>10101989</v>
      </c>
      <c r="B810" s="99"/>
      <c r="C810" s="772">
        <v>1008</v>
      </c>
      <c r="D810" s="807">
        <v>0.05</v>
      </c>
      <c r="E810" s="772">
        <f t="shared" si="40"/>
        <v>1058</v>
      </c>
      <c r="F810" s="778">
        <v>1.1000000000000001</v>
      </c>
      <c r="G810" s="774">
        <f t="shared" si="41"/>
        <v>1164</v>
      </c>
      <c r="H810" s="776"/>
      <c r="I810" s="758"/>
      <c r="J810" s="776"/>
      <c r="K810" s="786"/>
      <c r="L810" s="9" t="s">
        <v>308</v>
      </c>
      <c r="M810" s="9" t="s">
        <v>3807</v>
      </c>
      <c r="N810" s="9" t="s">
        <v>309</v>
      </c>
      <c r="O810" s="9" t="s">
        <v>310</v>
      </c>
      <c r="P810" s="9" t="s">
        <v>624</v>
      </c>
      <c r="Q810" s="9" t="s">
        <v>1155</v>
      </c>
      <c r="R810" s="9" t="s">
        <v>1157</v>
      </c>
      <c r="S810" s="9" t="s">
        <v>373</v>
      </c>
      <c r="T810" s="98" t="s">
        <v>234</v>
      </c>
      <c r="U810" s="99" t="s">
        <v>869</v>
      </c>
      <c r="V810" s="99" t="s">
        <v>207</v>
      </c>
      <c r="W810" s="99" t="s">
        <v>634</v>
      </c>
      <c r="X810" s="99" t="s">
        <v>207</v>
      </c>
      <c r="Y810" s="99">
        <v>168</v>
      </c>
      <c r="Z810" s="99" t="s">
        <v>207</v>
      </c>
      <c r="AA810" s="631" t="s">
        <v>574</v>
      </c>
      <c r="AB810" s="99" t="s">
        <v>207</v>
      </c>
      <c r="AC810" s="9">
        <v>263</v>
      </c>
      <c r="AD810" s="9" t="s">
        <v>207</v>
      </c>
      <c r="AE810" s="9">
        <v>104</v>
      </c>
      <c r="AF810" s="9" t="s">
        <v>315</v>
      </c>
      <c r="AG810" s="14" t="s">
        <v>377</v>
      </c>
      <c r="AH810" s="14" t="s">
        <v>207</v>
      </c>
      <c r="AI810" s="14" t="s">
        <v>378</v>
      </c>
      <c r="AJ810" s="14" t="s">
        <v>207</v>
      </c>
      <c r="AK810" s="9">
        <v>5</v>
      </c>
      <c r="AL810" s="14" t="s">
        <v>207</v>
      </c>
      <c r="AM810" s="9">
        <v>5</v>
      </c>
      <c r="AN810" s="14" t="s">
        <v>207</v>
      </c>
      <c r="AO810" s="9">
        <v>5</v>
      </c>
      <c r="AP810" s="14" t="s">
        <v>207</v>
      </c>
      <c r="AQ810" s="9">
        <v>5</v>
      </c>
      <c r="AR810" s="14" t="s">
        <v>207</v>
      </c>
      <c r="AS810" s="9" t="s">
        <v>0</v>
      </c>
      <c r="AT810" s="9" t="s">
        <v>318</v>
      </c>
      <c r="AU810" s="9" t="s">
        <v>376</v>
      </c>
      <c r="AV810" s="9" t="s">
        <v>320</v>
      </c>
      <c r="AW810" s="9" t="s">
        <v>1267</v>
      </c>
      <c r="AX810" s="9">
        <v>9010600000</v>
      </c>
      <c r="AY810" s="99">
        <v>269</v>
      </c>
      <c r="AZ810" s="12" t="s">
        <v>207</v>
      </c>
      <c r="BA810" s="99">
        <v>16</v>
      </c>
      <c r="BB810" s="12" t="s">
        <v>207</v>
      </c>
      <c r="BC810" s="99">
        <v>16</v>
      </c>
      <c r="BD810" s="12" t="s">
        <v>207</v>
      </c>
      <c r="BE810" s="99">
        <v>21</v>
      </c>
      <c r="BF810" s="12" t="s">
        <v>321</v>
      </c>
      <c r="BG810" s="654">
        <v>20.489000000000001</v>
      </c>
      <c r="BH810" s="12" t="s">
        <v>321</v>
      </c>
      <c r="BI810" s="99">
        <v>16</v>
      </c>
      <c r="BJ810" s="12" t="s">
        <v>321</v>
      </c>
      <c r="BK810" s="754">
        <v>0</v>
      </c>
      <c r="BL810" s="12" t="s">
        <v>321</v>
      </c>
      <c r="BM810" s="754">
        <v>0.09</v>
      </c>
      <c r="BN810" s="12" t="s">
        <v>321</v>
      </c>
      <c r="BO810" s="754">
        <v>4.4000000000000004</v>
      </c>
      <c r="BP810" s="12" t="s">
        <v>321</v>
      </c>
      <c r="BQ810" s="754">
        <v>0</v>
      </c>
      <c r="BR810" s="12" t="s">
        <v>321</v>
      </c>
      <c r="BS810" s="654">
        <v>0</v>
      </c>
      <c r="BT810" s="12" t="s">
        <v>321</v>
      </c>
      <c r="BU810" s="654">
        <v>4.4889999999999999</v>
      </c>
      <c r="BV810" s="12" t="s">
        <v>321</v>
      </c>
      <c r="BW810" s="9">
        <v>7.0000000000000007E-2</v>
      </c>
      <c r="BX810" s="9" t="s">
        <v>322</v>
      </c>
      <c r="BY810" s="755">
        <v>105.9</v>
      </c>
      <c r="BZ810" s="9" t="s">
        <v>315</v>
      </c>
      <c r="CA810" s="755">
        <v>6.3</v>
      </c>
      <c r="CB810" s="9" t="s">
        <v>315</v>
      </c>
      <c r="CC810" s="755">
        <v>6.3</v>
      </c>
      <c r="CD810" s="9" t="s">
        <v>315</v>
      </c>
      <c r="CE810" s="755">
        <v>41.9</v>
      </c>
      <c r="CF810" s="9" t="s">
        <v>323</v>
      </c>
      <c r="CG810" s="755">
        <v>35.299999999999997</v>
      </c>
      <c r="CH810" s="9" t="s">
        <v>323</v>
      </c>
      <c r="CI810" s="9"/>
      <c r="CJ810" s="9"/>
      <c r="CK810" s="9"/>
    </row>
    <row r="811" spans="1:89" s="98" customFormat="1" x14ac:dyDescent="0.25">
      <c r="A811" s="99">
        <v>10101086</v>
      </c>
      <c r="B811" s="99"/>
      <c r="C811" s="772">
        <v>1062</v>
      </c>
      <c r="D811" s="807">
        <v>0.05</v>
      </c>
      <c r="E811" s="772">
        <f t="shared" si="40"/>
        <v>1115</v>
      </c>
      <c r="F811" s="778">
        <v>1.1000000000000001</v>
      </c>
      <c r="G811" s="774">
        <f t="shared" si="41"/>
        <v>1227</v>
      </c>
      <c r="H811" s="776"/>
      <c r="I811" s="758"/>
      <c r="J811" s="776"/>
      <c r="K811" s="786"/>
      <c r="L811" s="9" t="s">
        <v>308</v>
      </c>
      <c r="M811" s="9" t="s">
        <v>3808</v>
      </c>
      <c r="N811" s="9" t="s">
        <v>309</v>
      </c>
      <c r="O811" s="9" t="s">
        <v>310</v>
      </c>
      <c r="P811" s="9" t="s">
        <v>624</v>
      </c>
      <c r="Q811" s="9" t="s">
        <v>1155</v>
      </c>
      <c r="R811" s="9" t="s">
        <v>1157</v>
      </c>
      <c r="S811" s="9" t="s">
        <v>373</v>
      </c>
      <c r="T811" s="98" t="s">
        <v>234</v>
      </c>
      <c r="U811" s="99" t="s">
        <v>870</v>
      </c>
      <c r="V811" s="99" t="s">
        <v>207</v>
      </c>
      <c r="W811" s="99" t="s">
        <v>636</v>
      </c>
      <c r="X811" s="99" t="s">
        <v>207</v>
      </c>
      <c r="Y811" s="99">
        <v>183</v>
      </c>
      <c r="Z811" s="99" t="s">
        <v>207</v>
      </c>
      <c r="AA811" s="631" t="s">
        <v>575</v>
      </c>
      <c r="AB811" s="99" t="s">
        <v>207</v>
      </c>
      <c r="AC811" s="9">
        <v>288</v>
      </c>
      <c r="AD811" s="9" t="s">
        <v>207</v>
      </c>
      <c r="AE811" s="9">
        <v>113</v>
      </c>
      <c r="AF811" s="9" t="s">
        <v>315</v>
      </c>
      <c r="AG811" s="14" t="s">
        <v>379</v>
      </c>
      <c r="AH811" s="14" t="s">
        <v>207</v>
      </c>
      <c r="AI811" s="14" t="s">
        <v>380</v>
      </c>
      <c r="AJ811" s="14" t="s">
        <v>207</v>
      </c>
      <c r="AK811" s="9">
        <v>5</v>
      </c>
      <c r="AL811" s="14" t="s">
        <v>207</v>
      </c>
      <c r="AM811" s="9">
        <v>5</v>
      </c>
      <c r="AN811" s="14" t="s">
        <v>207</v>
      </c>
      <c r="AO811" s="9">
        <v>5</v>
      </c>
      <c r="AP811" s="14" t="s">
        <v>207</v>
      </c>
      <c r="AQ811" s="9">
        <v>5</v>
      </c>
      <c r="AR811" s="14" t="s">
        <v>207</v>
      </c>
      <c r="AS811" s="9" t="s">
        <v>0</v>
      </c>
      <c r="AT811" s="9" t="s">
        <v>318</v>
      </c>
      <c r="AU811" s="9" t="s">
        <v>376</v>
      </c>
      <c r="AV811" s="9" t="s">
        <v>320</v>
      </c>
      <c r="AW811" s="9" t="s">
        <v>1268</v>
      </c>
      <c r="AX811" s="9">
        <v>9010600000</v>
      </c>
      <c r="AY811" s="99">
        <v>289</v>
      </c>
      <c r="AZ811" s="12" t="s">
        <v>207</v>
      </c>
      <c r="BA811" s="99">
        <v>16</v>
      </c>
      <c r="BB811" s="12" t="s">
        <v>207</v>
      </c>
      <c r="BC811" s="99">
        <v>16</v>
      </c>
      <c r="BD811" s="12" t="s">
        <v>207</v>
      </c>
      <c r="BE811" s="99">
        <v>25</v>
      </c>
      <c r="BF811" s="12" t="s">
        <v>321</v>
      </c>
      <c r="BG811" s="654">
        <v>24.097000000000001</v>
      </c>
      <c r="BH811" s="12" t="s">
        <v>321</v>
      </c>
      <c r="BI811" s="99">
        <v>19</v>
      </c>
      <c r="BJ811" s="12" t="s">
        <v>321</v>
      </c>
      <c r="BK811" s="754">
        <v>0</v>
      </c>
      <c r="BL811" s="12" t="s">
        <v>321</v>
      </c>
      <c r="BM811" s="754">
        <v>0.09</v>
      </c>
      <c r="BN811" s="12" t="s">
        <v>321</v>
      </c>
      <c r="BO811" s="754">
        <v>5.0069999999999997</v>
      </c>
      <c r="BP811" s="12" t="s">
        <v>321</v>
      </c>
      <c r="BQ811" s="754">
        <v>0</v>
      </c>
      <c r="BR811" s="12" t="s">
        <v>321</v>
      </c>
      <c r="BS811" s="654">
        <v>0</v>
      </c>
      <c r="BT811" s="12" t="s">
        <v>321</v>
      </c>
      <c r="BU811" s="654">
        <v>5.0970000000000004</v>
      </c>
      <c r="BV811" s="12" t="s">
        <v>321</v>
      </c>
      <c r="BW811" s="9">
        <v>7.0000000000000007E-2</v>
      </c>
      <c r="BX811" s="9" t="s">
        <v>322</v>
      </c>
      <c r="BY811" s="755">
        <v>113.8</v>
      </c>
      <c r="BZ811" s="9" t="s">
        <v>315</v>
      </c>
      <c r="CA811" s="755">
        <v>6.3</v>
      </c>
      <c r="CB811" s="9" t="s">
        <v>315</v>
      </c>
      <c r="CC811" s="755">
        <v>6.3</v>
      </c>
      <c r="CD811" s="9" t="s">
        <v>315</v>
      </c>
      <c r="CE811" s="755">
        <v>50.7</v>
      </c>
      <c r="CF811" s="9" t="s">
        <v>323</v>
      </c>
      <c r="CG811" s="755">
        <v>41.9</v>
      </c>
      <c r="CH811" s="9" t="s">
        <v>323</v>
      </c>
      <c r="CI811" s="9"/>
      <c r="CJ811" s="9"/>
      <c r="CK811" s="9"/>
    </row>
    <row r="812" spans="1:89" s="98" customFormat="1" x14ac:dyDescent="0.25">
      <c r="A812" s="99">
        <v>10101087</v>
      </c>
      <c r="B812" s="99"/>
      <c r="C812" s="772">
        <v>1224</v>
      </c>
      <c r="D812" s="807">
        <v>0.05</v>
      </c>
      <c r="E812" s="772">
        <f t="shared" si="40"/>
        <v>1285</v>
      </c>
      <c r="F812" s="778">
        <v>1.1000000000000001</v>
      </c>
      <c r="G812" s="774">
        <f t="shared" si="41"/>
        <v>1414</v>
      </c>
      <c r="H812" s="776"/>
      <c r="I812" s="758"/>
      <c r="J812" s="776"/>
      <c r="K812" s="786"/>
      <c r="L812" s="9" t="s">
        <v>308</v>
      </c>
      <c r="M812" s="9" t="s">
        <v>3809</v>
      </c>
      <c r="N812" s="9" t="s">
        <v>309</v>
      </c>
      <c r="O812" s="9" t="s">
        <v>310</v>
      </c>
      <c r="P812" s="9" t="s">
        <v>624</v>
      </c>
      <c r="Q812" s="9" t="s">
        <v>1155</v>
      </c>
      <c r="R812" s="9" t="s">
        <v>1157</v>
      </c>
      <c r="S812" s="9" t="s">
        <v>373</v>
      </c>
      <c r="T812" s="98" t="s">
        <v>234</v>
      </c>
      <c r="U812" s="99" t="s">
        <v>871</v>
      </c>
      <c r="V812" s="99" t="s">
        <v>207</v>
      </c>
      <c r="W812" s="99" t="s">
        <v>638</v>
      </c>
      <c r="X812" s="99" t="s">
        <v>207</v>
      </c>
      <c r="Y812" s="99">
        <v>213</v>
      </c>
      <c r="Z812" s="99" t="s">
        <v>207</v>
      </c>
      <c r="AA812" s="631" t="s">
        <v>577</v>
      </c>
      <c r="AB812" s="99" t="s">
        <v>207</v>
      </c>
      <c r="AC812" s="9">
        <v>338</v>
      </c>
      <c r="AD812" s="9" t="s">
        <v>207</v>
      </c>
      <c r="AE812" s="9">
        <v>133</v>
      </c>
      <c r="AF812" s="9" t="s">
        <v>315</v>
      </c>
      <c r="AG812" s="14" t="s">
        <v>383</v>
      </c>
      <c r="AH812" s="14" t="s">
        <v>207</v>
      </c>
      <c r="AI812" s="14" t="s">
        <v>384</v>
      </c>
      <c r="AJ812" s="14" t="s">
        <v>207</v>
      </c>
      <c r="AK812" s="9">
        <v>5</v>
      </c>
      <c r="AL812" s="14" t="s">
        <v>207</v>
      </c>
      <c r="AM812" s="9">
        <v>5</v>
      </c>
      <c r="AN812" s="14" t="s">
        <v>207</v>
      </c>
      <c r="AO812" s="9">
        <v>5</v>
      </c>
      <c r="AP812" s="14" t="s">
        <v>207</v>
      </c>
      <c r="AQ812" s="9">
        <v>5</v>
      </c>
      <c r="AR812" s="14" t="s">
        <v>207</v>
      </c>
      <c r="AS812" s="9" t="s">
        <v>0</v>
      </c>
      <c r="AT812" s="9" t="s">
        <v>318</v>
      </c>
      <c r="AU812" s="9" t="s">
        <v>376</v>
      </c>
      <c r="AV812" s="9" t="s">
        <v>320</v>
      </c>
      <c r="AW812" s="9" t="s">
        <v>1269</v>
      </c>
      <c r="AX812" s="9">
        <v>9010600000</v>
      </c>
      <c r="AY812" s="99">
        <v>329</v>
      </c>
      <c r="AZ812" s="12" t="s">
        <v>207</v>
      </c>
      <c r="BA812" s="99">
        <v>16</v>
      </c>
      <c r="BB812" s="12" t="s">
        <v>207</v>
      </c>
      <c r="BC812" s="99">
        <v>16</v>
      </c>
      <c r="BD812" s="12" t="s">
        <v>207</v>
      </c>
      <c r="BE812" s="99">
        <v>30</v>
      </c>
      <c r="BF812" s="12" t="s">
        <v>321</v>
      </c>
      <c r="BG812" s="654">
        <v>29.881</v>
      </c>
      <c r="BH812" s="12" t="s">
        <v>321</v>
      </c>
      <c r="BI812" s="99">
        <v>24</v>
      </c>
      <c r="BJ812" s="12" t="s">
        <v>321</v>
      </c>
      <c r="BK812" s="754">
        <v>0</v>
      </c>
      <c r="BL812" s="12" t="s">
        <v>321</v>
      </c>
      <c r="BM812" s="754">
        <v>9.9000000000000005E-2</v>
      </c>
      <c r="BN812" s="12" t="s">
        <v>321</v>
      </c>
      <c r="BO812" s="754">
        <v>5.782</v>
      </c>
      <c r="BP812" s="12" t="s">
        <v>321</v>
      </c>
      <c r="BQ812" s="754">
        <v>0</v>
      </c>
      <c r="BR812" s="12" t="s">
        <v>321</v>
      </c>
      <c r="BS812" s="654">
        <v>0</v>
      </c>
      <c r="BT812" s="12" t="s">
        <v>321</v>
      </c>
      <c r="BU812" s="654">
        <v>5.8810000000000002</v>
      </c>
      <c r="BV812" s="12" t="s">
        <v>321</v>
      </c>
      <c r="BW812" s="9">
        <v>0.08</v>
      </c>
      <c r="BX812" s="9" t="s">
        <v>322</v>
      </c>
      <c r="BY812" s="755">
        <v>129.5</v>
      </c>
      <c r="BZ812" s="9" t="s">
        <v>315</v>
      </c>
      <c r="CA812" s="755">
        <v>6.3</v>
      </c>
      <c r="CB812" s="9" t="s">
        <v>315</v>
      </c>
      <c r="CC812" s="755">
        <v>6.3</v>
      </c>
      <c r="CD812" s="9" t="s">
        <v>315</v>
      </c>
      <c r="CE812" s="755">
        <v>61.7</v>
      </c>
      <c r="CF812" s="9" t="s">
        <v>323</v>
      </c>
      <c r="CG812" s="755">
        <v>52.9</v>
      </c>
      <c r="CH812" s="9" t="s">
        <v>323</v>
      </c>
      <c r="CI812" s="9"/>
      <c r="CJ812" s="9"/>
      <c r="CK812" s="9"/>
    </row>
    <row r="813" spans="1:89" s="98" customFormat="1" x14ac:dyDescent="0.25">
      <c r="A813" s="99">
        <v>10101096</v>
      </c>
      <c r="B813" s="99"/>
      <c r="C813" s="772">
        <v>1359</v>
      </c>
      <c r="D813" s="807">
        <v>0.05</v>
      </c>
      <c r="E813" s="772">
        <f t="shared" si="40"/>
        <v>1427</v>
      </c>
      <c r="F813" s="778">
        <v>1.1000000000000001</v>
      </c>
      <c r="G813" s="774">
        <f t="shared" si="41"/>
        <v>1570</v>
      </c>
      <c r="H813" s="776"/>
      <c r="I813" s="758"/>
      <c r="J813" s="776"/>
      <c r="K813" s="786"/>
      <c r="L813" s="9" t="s">
        <v>308</v>
      </c>
      <c r="M813" s="9" t="s">
        <v>3810</v>
      </c>
      <c r="N813" s="9" t="s">
        <v>309</v>
      </c>
      <c r="O813" s="9" t="s">
        <v>310</v>
      </c>
      <c r="P813" s="9" t="s">
        <v>624</v>
      </c>
      <c r="Q813" s="9" t="s">
        <v>1155</v>
      </c>
      <c r="R813" s="9" t="s">
        <v>1157</v>
      </c>
      <c r="S813" s="9" t="s">
        <v>373</v>
      </c>
      <c r="T813" s="98" t="s">
        <v>234</v>
      </c>
      <c r="U813" s="99" t="s">
        <v>645</v>
      </c>
      <c r="V813" s="99" t="s">
        <v>207</v>
      </c>
      <c r="W813" s="99" t="s">
        <v>640</v>
      </c>
      <c r="X813" s="99" t="s">
        <v>207</v>
      </c>
      <c r="Y813" s="99">
        <v>228</v>
      </c>
      <c r="Z813" s="99" t="s">
        <v>207</v>
      </c>
      <c r="AA813" s="631" t="s">
        <v>578</v>
      </c>
      <c r="AB813" s="99" t="s">
        <v>207</v>
      </c>
      <c r="AC813" s="9">
        <v>363</v>
      </c>
      <c r="AD813" s="9" t="s">
        <v>207</v>
      </c>
      <c r="AE813" s="9">
        <v>143</v>
      </c>
      <c r="AF813" s="9" t="s">
        <v>315</v>
      </c>
      <c r="AG813" s="14" t="s">
        <v>385</v>
      </c>
      <c r="AH813" s="14" t="s">
        <v>207</v>
      </c>
      <c r="AI813" s="14" t="s">
        <v>386</v>
      </c>
      <c r="AJ813" s="14" t="s">
        <v>207</v>
      </c>
      <c r="AK813" s="9">
        <v>5</v>
      </c>
      <c r="AL813" s="14" t="s">
        <v>207</v>
      </c>
      <c r="AM813" s="9">
        <v>5</v>
      </c>
      <c r="AN813" s="14" t="s">
        <v>207</v>
      </c>
      <c r="AO813" s="9">
        <v>5</v>
      </c>
      <c r="AP813" s="14" t="s">
        <v>207</v>
      </c>
      <c r="AQ813" s="9">
        <v>5</v>
      </c>
      <c r="AR813" s="14" t="s">
        <v>207</v>
      </c>
      <c r="AS813" s="9" t="s">
        <v>0</v>
      </c>
      <c r="AT813" s="9" t="s">
        <v>318</v>
      </c>
      <c r="AU813" s="9" t="s">
        <v>376</v>
      </c>
      <c r="AV813" s="9" t="s">
        <v>320</v>
      </c>
      <c r="AW813" s="9" t="s">
        <v>1270</v>
      </c>
      <c r="AX813" s="9">
        <v>9010600000</v>
      </c>
      <c r="AY813" s="99">
        <v>349</v>
      </c>
      <c r="AZ813" s="12" t="s">
        <v>207</v>
      </c>
      <c r="BA813" s="99">
        <v>16</v>
      </c>
      <c r="BB813" s="12" t="s">
        <v>207</v>
      </c>
      <c r="BC813" s="99">
        <v>16</v>
      </c>
      <c r="BD813" s="12" t="s">
        <v>207</v>
      </c>
      <c r="BE813" s="99">
        <v>27</v>
      </c>
      <c r="BF813" s="12" t="s">
        <v>321</v>
      </c>
      <c r="BG813" s="654">
        <v>26.568000000000001</v>
      </c>
      <c r="BH813" s="12" t="s">
        <v>321</v>
      </c>
      <c r="BI813" s="99">
        <v>22</v>
      </c>
      <c r="BJ813" s="12" t="s">
        <v>321</v>
      </c>
      <c r="BK813" s="754">
        <v>0</v>
      </c>
      <c r="BL813" s="12" t="s">
        <v>321</v>
      </c>
      <c r="BM813" s="754">
        <v>9.9000000000000005E-2</v>
      </c>
      <c r="BN813" s="12" t="s">
        <v>321</v>
      </c>
      <c r="BO813" s="754">
        <v>4.4690000000000003</v>
      </c>
      <c r="BP813" s="12" t="s">
        <v>321</v>
      </c>
      <c r="BQ813" s="754">
        <v>0</v>
      </c>
      <c r="BR813" s="12" t="s">
        <v>321</v>
      </c>
      <c r="BS813" s="654">
        <v>0</v>
      </c>
      <c r="BT813" s="12" t="s">
        <v>321</v>
      </c>
      <c r="BU813" s="654">
        <v>4.5679999999999996</v>
      </c>
      <c r="BV813" s="12" t="s">
        <v>321</v>
      </c>
      <c r="BW813" s="9">
        <v>0.09</v>
      </c>
      <c r="BX813" s="9" t="s">
        <v>322</v>
      </c>
      <c r="BY813" s="755">
        <v>137.4</v>
      </c>
      <c r="BZ813" s="9" t="s">
        <v>315</v>
      </c>
      <c r="CA813" s="755">
        <v>6.3</v>
      </c>
      <c r="CB813" s="9" t="s">
        <v>315</v>
      </c>
      <c r="CC813" s="755">
        <v>6.3</v>
      </c>
      <c r="CD813" s="9" t="s">
        <v>315</v>
      </c>
      <c r="CE813" s="755">
        <v>57.3</v>
      </c>
      <c r="CF813" s="9" t="s">
        <v>323</v>
      </c>
      <c r="CG813" s="755">
        <v>48.5</v>
      </c>
      <c r="CH813" s="9" t="s">
        <v>323</v>
      </c>
      <c r="CI813" s="9"/>
      <c r="CJ813" s="9"/>
      <c r="CK813" s="9"/>
    </row>
    <row r="814" spans="1:89" s="98" customFormat="1" x14ac:dyDescent="0.25">
      <c r="A814" s="99">
        <v>10141082</v>
      </c>
      <c r="B814" s="99"/>
      <c r="C814" s="772">
        <v>823</v>
      </c>
      <c r="D814" s="807">
        <v>0.05</v>
      </c>
      <c r="E814" s="772">
        <f t="shared" si="40"/>
        <v>864</v>
      </c>
      <c r="F814" s="778">
        <v>1.1000000000000001</v>
      </c>
      <c r="G814" s="774">
        <f t="shared" si="41"/>
        <v>950</v>
      </c>
      <c r="H814" s="776"/>
      <c r="I814" s="758"/>
      <c r="J814" s="776"/>
      <c r="K814" s="786"/>
      <c r="L814" s="9" t="s">
        <v>308</v>
      </c>
      <c r="M814" s="9" t="s">
        <v>1271</v>
      </c>
      <c r="N814" s="9" t="s">
        <v>309</v>
      </c>
      <c r="O814" s="9" t="s">
        <v>310</v>
      </c>
      <c r="P814" s="9" t="s">
        <v>624</v>
      </c>
      <c r="Q814" s="9" t="s">
        <v>1155</v>
      </c>
      <c r="R814" s="9" t="s">
        <v>1157</v>
      </c>
      <c r="S814" s="9" t="s">
        <v>373</v>
      </c>
      <c r="T814" s="98" t="s">
        <v>234</v>
      </c>
      <c r="U814" s="99" t="s">
        <v>1235</v>
      </c>
      <c r="V814" s="99" t="s">
        <v>207</v>
      </c>
      <c r="W814" s="99" t="s">
        <v>1236</v>
      </c>
      <c r="X814" s="99" t="s">
        <v>207</v>
      </c>
      <c r="Y814" s="99">
        <v>120</v>
      </c>
      <c r="Z814" s="99" t="s">
        <v>207</v>
      </c>
      <c r="AA814" s="631" t="s">
        <v>1188</v>
      </c>
      <c r="AB814" s="99" t="s">
        <v>207</v>
      </c>
      <c r="AC814" s="9">
        <v>183</v>
      </c>
      <c r="AD814" s="9" t="s">
        <v>207</v>
      </c>
      <c r="AE814" s="9">
        <v>72</v>
      </c>
      <c r="AF814" s="9" t="s">
        <v>315</v>
      </c>
      <c r="AG814" s="14" t="s">
        <v>1237</v>
      </c>
      <c r="AH814" s="14" t="s">
        <v>207</v>
      </c>
      <c r="AI814" s="14" t="s">
        <v>1238</v>
      </c>
      <c r="AJ814" s="14" t="s">
        <v>207</v>
      </c>
      <c r="AK814" s="9">
        <v>5</v>
      </c>
      <c r="AL814" s="14" t="s">
        <v>207</v>
      </c>
      <c r="AM814" s="9">
        <v>5</v>
      </c>
      <c r="AN814" s="14" t="s">
        <v>207</v>
      </c>
      <c r="AO814" s="9">
        <v>5</v>
      </c>
      <c r="AP814" s="14" t="s">
        <v>207</v>
      </c>
      <c r="AQ814" s="9">
        <v>5</v>
      </c>
      <c r="AR814" s="14" t="s">
        <v>207</v>
      </c>
      <c r="AS814" s="9" t="s">
        <v>0</v>
      </c>
      <c r="AT814" s="9" t="s">
        <v>318</v>
      </c>
      <c r="AU814" s="9" t="s">
        <v>376</v>
      </c>
      <c r="AV814" s="9" t="s">
        <v>320</v>
      </c>
      <c r="AW814" s="9" t="s">
        <v>1272</v>
      </c>
      <c r="AX814" s="9">
        <v>9010600000</v>
      </c>
      <c r="AY814" s="99">
        <v>207</v>
      </c>
      <c r="AZ814" s="12" t="s">
        <v>207</v>
      </c>
      <c r="BA814" s="99">
        <v>16</v>
      </c>
      <c r="BB814" s="12" t="s">
        <v>207</v>
      </c>
      <c r="BC814" s="99">
        <v>16</v>
      </c>
      <c r="BD814" s="12" t="s">
        <v>207</v>
      </c>
      <c r="BE814" s="99">
        <v>15</v>
      </c>
      <c r="BF814" s="12" t="s">
        <v>321</v>
      </c>
      <c r="BG814" s="654">
        <v>14.664999999999999</v>
      </c>
      <c r="BH814" s="12" t="s">
        <v>321</v>
      </c>
      <c r="BI814" s="99">
        <v>12</v>
      </c>
      <c r="BJ814" s="12" t="s">
        <v>321</v>
      </c>
      <c r="BK814" s="754">
        <v>0</v>
      </c>
      <c r="BL814" s="12" t="s">
        <v>321</v>
      </c>
      <c r="BM814" s="754">
        <v>8.1000000000000003E-2</v>
      </c>
      <c r="BN814" s="12" t="s">
        <v>321</v>
      </c>
      <c r="BO814" s="754">
        <v>2.585</v>
      </c>
      <c r="BP814" s="12" t="s">
        <v>321</v>
      </c>
      <c r="BQ814" s="754">
        <v>0</v>
      </c>
      <c r="BR814" s="12" t="s">
        <v>321</v>
      </c>
      <c r="BS814" s="654">
        <v>0</v>
      </c>
      <c r="BT814" s="12" t="s">
        <v>321</v>
      </c>
      <c r="BU814" s="654">
        <v>2.665</v>
      </c>
      <c r="BV814" s="12" t="s">
        <v>321</v>
      </c>
      <c r="BW814" s="9">
        <v>0.05</v>
      </c>
      <c r="BX814" s="9" t="s">
        <v>322</v>
      </c>
      <c r="BY814" s="755">
        <v>81.5</v>
      </c>
      <c r="BZ814" s="9" t="s">
        <v>315</v>
      </c>
      <c r="CA814" s="755">
        <v>6.3</v>
      </c>
      <c r="CB814" s="9" t="s">
        <v>315</v>
      </c>
      <c r="CC814" s="755">
        <v>6.3</v>
      </c>
      <c r="CD814" s="9" t="s">
        <v>315</v>
      </c>
      <c r="CE814" s="755">
        <v>33.1</v>
      </c>
      <c r="CF814" s="9" t="s">
        <v>323</v>
      </c>
      <c r="CG814" s="755">
        <v>26.5</v>
      </c>
      <c r="CH814" s="9" t="s">
        <v>323</v>
      </c>
      <c r="CI814" s="9"/>
      <c r="CJ814" s="9"/>
      <c r="CK814" s="9"/>
    </row>
    <row r="815" spans="1:89" s="98" customFormat="1" x14ac:dyDescent="0.25">
      <c r="A815" s="99">
        <v>10141083</v>
      </c>
      <c r="B815" s="99"/>
      <c r="C815" s="772">
        <v>898</v>
      </c>
      <c r="D815" s="807">
        <v>0.05</v>
      </c>
      <c r="E815" s="772">
        <f t="shared" si="40"/>
        <v>943</v>
      </c>
      <c r="F815" s="778">
        <v>1.1000000000000001</v>
      </c>
      <c r="G815" s="774">
        <f t="shared" si="41"/>
        <v>1037</v>
      </c>
      <c r="H815" s="776"/>
      <c r="I815" s="758"/>
      <c r="J815" s="776"/>
      <c r="K815" s="786"/>
      <c r="L815" s="9" t="s">
        <v>308</v>
      </c>
      <c r="M815" s="9" t="s">
        <v>1273</v>
      </c>
      <c r="N815" s="9" t="s">
        <v>309</v>
      </c>
      <c r="O815" s="9" t="s">
        <v>310</v>
      </c>
      <c r="P815" s="9" t="s">
        <v>624</v>
      </c>
      <c r="Q815" s="9" t="s">
        <v>1155</v>
      </c>
      <c r="R815" s="9" t="s">
        <v>1157</v>
      </c>
      <c r="S815" s="9" t="s">
        <v>373</v>
      </c>
      <c r="T815" s="98" t="s">
        <v>234</v>
      </c>
      <c r="U815" s="99" t="s">
        <v>1240</v>
      </c>
      <c r="V815" s="99" t="s">
        <v>207</v>
      </c>
      <c r="W815" s="99" t="s">
        <v>1241</v>
      </c>
      <c r="X815" s="99" t="s">
        <v>207</v>
      </c>
      <c r="Y815" s="99">
        <v>136</v>
      </c>
      <c r="Z815" s="99" t="s">
        <v>207</v>
      </c>
      <c r="AA815" s="631" t="s">
        <v>1056</v>
      </c>
      <c r="AB815" s="99" t="s">
        <v>207</v>
      </c>
      <c r="AC815" s="9">
        <v>210</v>
      </c>
      <c r="AD815" s="9" t="s">
        <v>207</v>
      </c>
      <c r="AE815" s="9">
        <v>83</v>
      </c>
      <c r="AF815" s="9" t="s">
        <v>315</v>
      </c>
      <c r="AG815" s="14" t="s">
        <v>1139</v>
      </c>
      <c r="AH815" s="14" t="s">
        <v>207</v>
      </c>
      <c r="AI815" s="14" t="s">
        <v>1140</v>
      </c>
      <c r="AJ815" s="14" t="s">
        <v>207</v>
      </c>
      <c r="AK815" s="9">
        <v>5</v>
      </c>
      <c r="AL815" s="14" t="s">
        <v>207</v>
      </c>
      <c r="AM815" s="9">
        <v>5</v>
      </c>
      <c r="AN815" s="14" t="s">
        <v>207</v>
      </c>
      <c r="AO815" s="9">
        <v>5</v>
      </c>
      <c r="AP815" s="14" t="s">
        <v>207</v>
      </c>
      <c r="AQ815" s="9">
        <v>5</v>
      </c>
      <c r="AR815" s="14" t="s">
        <v>207</v>
      </c>
      <c r="AS815" s="9" t="s">
        <v>0</v>
      </c>
      <c r="AT815" s="9" t="s">
        <v>318</v>
      </c>
      <c r="AU815" s="9" t="s">
        <v>376</v>
      </c>
      <c r="AV815" s="9" t="s">
        <v>320</v>
      </c>
      <c r="AW815" s="9" t="s">
        <v>1274</v>
      </c>
      <c r="AX815" s="9">
        <v>9010600000</v>
      </c>
      <c r="AY815" s="99">
        <v>227</v>
      </c>
      <c r="AZ815" s="12" t="s">
        <v>207</v>
      </c>
      <c r="BA815" s="99">
        <v>16</v>
      </c>
      <c r="BB815" s="12" t="s">
        <v>207</v>
      </c>
      <c r="BC815" s="99">
        <v>16</v>
      </c>
      <c r="BD815" s="12" t="s">
        <v>207</v>
      </c>
      <c r="BE815" s="99">
        <v>17</v>
      </c>
      <c r="BF815" s="12" t="s">
        <v>321</v>
      </c>
      <c r="BG815" s="654">
        <v>16.893000000000001</v>
      </c>
      <c r="BH815" s="12" t="s">
        <v>321</v>
      </c>
      <c r="BI815" s="99">
        <v>14</v>
      </c>
      <c r="BJ815" s="12" t="s">
        <v>321</v>
      </c>
      <c r="BK815" s="754">
        <v>0</v>
      </c>
      <c r="BL815" s="12" t="s">
        <v>321</v>
      </c>
      <c r="BM815" s="754">
        <v>8.1000000000000003E-2</v>
      </c>
      <c r="BN815" s="12" t="s">
        <v>321</v>
      </c>
      <c r="BO815" s="754">
        <v>2.8119999999999998</v>
      </c>
      <c r="BP815" s="12" t="s">
        <v>321</v>
      </c>
      <c r="BQ815" s="754">
        <v>0</v>
      </c>
      <c r="BR815" s="12" t="s">
        <v>321</v>
      </c>
      <c r="BS815" s="654">
        <v>0</v>
      </c>
      <c r="BT815" s="12" t="s">
        <v>321</v>
      </c>
      <c r="BU815" s="654">
        <v>2.8929999999999998</v>
      </c>
      <c r="BV815" s="12" t="s">
        <v>321</v>
      </c>
      <c r="BW815" s="9">
        <v>0.06</v>
      </c>
      <c r="BX815" s="9" t="s">
        <v>322</v>
      </c>
      <c r="BY815" s="755">
        <v>89.4</v>
      </c>
      <c r="BZ815" s="9" t="s">
        <v>315</v>
      </c>
      <c r="CA815" s="755">
        <v>6.3</v>
      </c>
      <c r="CB815" s="9" t="s">
        <v>315</v>
      </c>
      <c r="CC815" s="755">
        <v>6.3</v>
      </c>
      <c r="CD815" s="9" t="s">
        <v>315</v>
      </c>
      <c r="CE815" s="755">
        <v>35.299999999999997</v>
      </c>
      <c r="CF815" s="9" t="s">
        <v>323</v>
      </c>
      <c r="CG815" s="755">
        <v>30.9</v>
      </c>
      <c r="CH815" s="9" t="s">
        <v>323</v>
      </c>
      <c r="CI815" s="9"/>
      <c r="CJ815" s="9"/>
      <c r="CK815" s="9"/>
    </row>
    <row r="816" spans="1:89" s="98" customFormat="1" x14ac:dyDescent="0.25">
      <c r="A816" s="99">
        <v>10141084</v>
      </c>
      <c r="B816" s="99"/>
      <c r="C816" s="772">
        <v>949</v>
      </c>
      <c r="D816" s="807">
        <v>0.05</v>
      </c>
      <c r="E816" s="772">
        <f t="shared" si="40"/>
        <v>996</v>
      </c>
      <c r="F816" s="778">
        <v>1.1000000000000001</v>
      </c>
      <c r="G816" s="774">
        <f t="shared" si="41"/>
        <v>1096</v>
      </c>
      <c r="H816" s="776"/>
      <c r="I816" s="758"/>
      <c r="J816" s="776"/>
      <c r="K816" s="786"/>
      <c r="L816" s="9" t="s">
        <v>308</v>
      </c>
      <c r="M816" s="9" t="s">
        <v>1275</v>
      </c>
      <c r="N816" s="9" t="s">
        <v>309</v>
      </c>
      <c r="O816" s="9" t="s">
        <v>310</v>
      </c>
      <c r="P816" s="9" t="s">
        <v>624</v>
      </c>
      <c r="Q816" s="9" t="s">
        <v>1155</v>
      </c>
      <c r="R816" s="9" t="s">
        <v>1157</v>
      </c>
      <c r="S816" s="9" t="s">
        <v>373</v>
      </c>
      <c r="T816" s="98" t="s">
        <v>234</v>
      </c>
      <c r="U816" s="99" t="s">
        <v>868</v>
      </c>
      <c r="V816" s="99" t="s">
        <v>207</v>
      </c>
      <c r="W816" s="99" t="s">
        <v>632</v>
      </c>
      <c r="X816" s="99" t="s">
        <v>207</v>
      </c>
      <c r="Y816" s="99">
        <v>153</v>
      </c>
      <c r="Z816" s="99" t="s">
        <v>207</v>
      </c>
      <c r="AA816" s="631" t="s">
        <v>202</v>
      </c>
      <c r="AB816" s="99" t="s">
        <v>207</v>
      </c>
      <c r="AC816" s="9">
        <v>238</v>
      </c>
      <c r="AD816" s="9" t="s">
        <v>207</v>
      </c>
      <c r="AE816" s="9">
        <v>94</v>
      </c>
      <c r="AF816" s="9" t="s">
        <v>315</v>
      </c>
      <c r="AG816" s="14" t="s">
        <v>374</v>
      </c>
      <c r="AH816" s="14" t="s">
        <v>207</v>
      </c>
      <c r="AI816" s="14" t="s">
        <v>375</v>
      </c>
      <c r="AJ816" s="14" t="s">
        <v>207</v>
      </c>
      <c r="AK816" s="9">
        <v>5</v>
      </c>
      <c r="AL816" s="14" t="s">
        <v>207</v>
      </c>
      <c r="AM816" s="9">
        <v>5</v>
      </c>
      <c r="AN816" s="14" t="s">
        <v>207</v>
      </c>
      <c r="AO816" s="9">
        <v>5</v>
      </c>
      <c r="AP816" s="14" t="s">
        <v>207</v>
      </c>
      <c r="AQ816" s="9">
        <v>5</v>
      </c>
      <c r="AR816" s="14" t="s">
        <v>207</v>
      </c>
      <c r="AS816" s="9" t="s">
        <v>0</v>
      </c>
      <c r="AT816" s="9" t="s">
        <v>318</v>
      </c>
      <c r="AU816" s="9" t="s">
        <v>376</v>
      </c>
      <c r="AV816" s="9" t="s">
        <v>320</v>
      </c>
      <c r="AW816" s="9" t="s">
        <v>1276</v>
      </c>
      <c r="AX816" s="9">
        <v>9010600000</v>
      </c>
      <c r="AY816" s="99">
        <v>249</v>
      </c>
      <c r="AZ816" s="12" t="s">
        <v>207</v>
      </c>
      <c r="BA816" s="99">
        <v>16</v>
      </c>
      <c r="BB816" s="12" t="s">
        <v>207</v>
      </c>
      <c r="BC816" s="99">
        <v>16</v>
      </c>
      <c r="BD816" s="12" t="s">
        <v>207</v>
      </c>
      <c r="BE816" s="99">
        <v>20</v>
      </c>
      <c r="BF816" s="12" t="s">
        <v>321</v>
      </c>
      <c r="BG816" s="654">
        <v>19.113</v>
      </c>
      <c r="BH816" s="12" t="s">
        <v>321</v>
      </c>
      <c r="BI816" s="99">
        <v>16</v>
      </c>
      <c r="BJ816" s="12" t="s">
        <v>321</v>
      </c>
      <c r="BK816" s="754">
        <v>0</v>
      </c>
      <c r="BL816" s="12" t="s">
        <v>321</v>
      </c>
      <c r="BM816" s="754">
        <v>8.1000000000000003E-2</v>
      </c>
      <c r="BN816" s="12" t="s">
        <v>321</v>
      </c>
      <c r="BO816" s="754">
        <v>3.032</v>
      </c>
      <c r="BP816" s="12" t="s">
        <v>321</v>
      </c>
      <c r="BQ816" s="754">
        <v>0</v>
      </c>
      <c r="BR816" s="12" t="s">
        <v>321</v>
      </c>
      <c r="BS816" s="654">
        <v>0</v>
      </c>
      <c r="BT816" s="12" t="s">
        <v>321</v>
      </c>
      <c r="BU816" s="654">
        <v>3.113</v>
      </c>
      <c r="BV816" s="12" t="s">
        <v>321</v>
      </c>
      <c r="BW816" s="9">
        <v>0.06</v>
      </c>
      <c r="BX816" s="9" t="s">
        <v>322</v>
      </c>
      <c r="BY816" s="755">
        <v>98</v>
      </c>
      <c r="BZ816" s="9" t="s">
        <v>315</v>
      </c>
      <c r="CA816" s="755">
        <v>6.3</v>
      </c>
      <c r="CB816" s="9" t="s">
        <v>315</v>
      </c>
      <c r="CC816" s="755">
        <v>6.3</v>
      </c>
      <c r="CD816" s="9" t="s">
        <v>315</v>
      </c>
      <c r="CE816" s="755">
        <v>41.9</v>
      </c>
      <c r="CF816" s="9" t="s">
        <v>323</v>
      </c>
      <c r="CG816" s="755">
        <v>35.299999999999997</v>
      </c>
      <c r="CH816" s="9" t="s">
        <v>323</v>
      </c>
      <c r="CI816" s="9"/>
      <c r="CJ816" s="9"/>
      <c r="CK816" s="9"/>
    </row>
    <row r="817" spans="1:89" s="98" customFormat="1" x14ac:dyDescent="0.25">
      <c r="A817" s="99">
        <v>10141989</v>
      </c>
      <c r="B817" s="99"/>
      <c r="C817" s="772">
        <v>1008</v>
      </c>
      <c r="D817" s="807">
        <v>0.05</v>
      </c>
      <c r="E817" s="772">
        <f t="shared" si="40"/>
        <v>1058</v>
      </c>
      <c r="F817" s="778">
        <v>1.1000000000000001</v>
      </c>
      <c r="G817" s="774">
        <f t="shared" si="41"/>
        <v>1164</v>
      </c>
      <c r="H817" s="776"/>
      <c r="I817" s="758"/>
      <c r="J817" s="776"/>
      <c r="K817" s="786"/>
      <c r="L817" s="9" t="s">
        <v>308</v>
      </c>
      <c r="M817" s="9" t="s">
        <v>1277</v>
      </c>
      <c r="N817" s="9" t="s">
        <v>309</v>
      </c>
      <c r="O817" s="9" t="s">
        <v>310</v>
      </c>
      <c r="P817" s="9" t="s">
        <v>624</v>
      </c>
      <c r="Q817" s="9" t="s">
        <v>1155</v>
      </c>
      <c r="R817" s="9" t="s">
        <v>1157</v>
      </c>
      <c r="S817" s="9" t="s">
        <v>373</v>
      </c>
      <c r="T817" s="98" t="s">
        <v>234</v>
      </c>
      <c r="U817" s="99" t="s">
        <v>869</v>
      </c>
      <c r="V817" s="99" t="s">
        <v>207</v>
      </c>
      <c r="W817" s="99" t="s">
        <v>634</v>
      </c>
      <c r="X817" s="99" t="s">
        <v>207</v>
      </c>
      <c r="Y817" s="99">
        <v>168</v>
      </c>
      <c r="Z817" s="99" t="s">
        <v>207</v>
      </c>
      <c r="AA817" s="631" t="s">
        <v>574</v>
      </c>
      <c r="AB817" s="99" t="s">
        <v>207</v>
      </c>
      <c r="AC817" s="9">
        <v>263</v>
      </c>
      <c r="AD817" s="9" t="s">
        <v>207</v>
      </c>
      <c r="AE817" s="9">
        <v>104</v>
      </c>
      <c r="AF817" s="9" t="s">
        <v>315</v>
      </c>
      <c r="AG817" s="14" t="s">
        <v>377</v>
      </c>
      <c r="AH817" s="14" t="s">
        <v>207</v>
      </c>
      <c r="AI817" s="14" t="s">
        <v>378</v>
      </c>
      <c r="AJ817" s="14" t="s">
        <v>207</v>
      </c>
      <c r="AK817" s="9">
        <v>5</v>
      </c>
      <c r="AL817" s="14" t="s">
        <v>207</v>
      </c>
      <c r="AM817" s="9">
        <v>5</v>
      </c>
      <c r="AN817" s="14" t="s">
        <v>207</v>
      </c>
      <c r="AO817" s="9">
        <v>5</v>
      </c>
      <c r="AP817" s="14" t="s">
        <v>207</v>
      </c>
      <c r="AQ817" s="9">
        <v>5</v>
      </c>
      <c r="AR817" s="14" t="s">
        <v>207</v>
      </c>
      <c r="AS817" s="9" t="s">
        <v>0</v>
      </c>
      <c r="AT817" s="9" t="s">
        <v>318</v>
      </c>
      <c r="AU817" s="9" t="s">
        <v>376</v>
      </c>
      <c r="AV817" s="9" t="s">
        <v>320</v>
      </c>
      <c r="AW817" s="9" t="s">
        <v>1278</v>
      </c>
      <c r="AX817" s="9">
        <v>9010600000</v>
      </c>
      <c r="AY817" s="99">
        <v>289</v>
      </c>
      <c r="AZ817" s="12" t="s">
        <v>207</v>
      </c>
      <c r="BA817" s="99">
        <v>16</v>
      </c>
      <c r="BB817" s="12" t="s">
        <v>207</v>
      </c>
      <c r="BC817" s="99">
        <v>16</v>
      </c>
      <c r="BD817" s="12" t="s">
        <v>207</v>
      </c>
      <c r="BE817" s="99">
        <v>21</v>
      </c>
      <c r="BF817" s="12" t="s">
        <v>321</v>
      </c>
      <c r="BG817" s="654">
        <v>20.489000000000001</v>
      </c>
      <c r="BH817" s="12" t="s">
        <v>321</v>
      </c>
      <c r="BI817" s="99">
        <v>16</v>
      </c>
      <c r="BJ817" s="12" t="s">
        <v>321</v>
      </c>
      <c r="BK817" s="754">
        <v>0</v>
      </c>
      <c r="BL817" s="12" t="s">
        <v>321</v>
      </c>
      <c r="BM817" s="754">
        <v>0.09</v>
      </c>
      <c r="BN817" s="12" t="s">
        <v>321</v>
      </c>
      <c r="BO817" s="754">
        <v>4.4000000000000004</v>
      </c>
      <c r="BP817" s="12" t="s">
        <v>321</v>
      </c>
      <c r="BQ817" s="754">
        <v>0</v>
      </c>
      <c r="BR817" s="12" t="s">
        <v>321</v>
      </c>
      <c r="BS817" s="654">
        <v>0</v>
      </c>
      <c r="BT817" s="12" t="s">
        <v>321</v>
      </c>
      <c r="BU817" s="654">
        <v>4.4889999999999999</v>
      </c>
      <c r="BV817" s="12" t="s">
        <v>321</v>
      </c>
      <c r="BW817" s="9">
        <v>7.0000000000000007E-2</v>
      </c>
      <c r="BX817" s="9" t="s">
        <v>322</v>
      </c>
      <c r="BY817" s="755">
        <v>113.8</v>
      </c>
      <c r="BZ817" s="9" t="s">
        <v>315</v>
      </c>
      <c r="CA817" s="755">
        <v>6.3</v>
      </c>
      <c r="CB817" s="9" t="s">
        <v>315</v>
      </c>
      <c r="CC817" s="755">
        <v>6.3</v>
      </c>
      <c r="CD817" s="9" t="s">
        <v>315</v>
      </c>
      <c r="CE817" s="755">
        <v>41.9</v>
      </c>
      <c r="CF817" s="9" t="s">
        <v>323</v>
      </c>
      <c r="CG817" s="755">
        <v>35.299999999999997</v>
      </c>
      <c r="CH817" s="9" t="s">
        <v>323</v>
      </c>
      <c r="CI817" s="9"/>
      <c r="CJ817" s="9"/>
      <c r="CK817" s="9"/>
    </row>
    <row r="818" spans="1:89" s="98" customFormat="1" x14ac:dyDescent="0.25">
      <c r="A818" s="99">
        <v>10141086</v>
      </c>
      <c r="B818" s="99"/>
      <c r="C818" s="772">
        <v>1062</v>
      </c>
      <c r="D818" s="807">
        <v>0.05</v>
      </c>
      <c r="E818" s="772">
        <f t="shared" si="40"/>
        <v>1115</v>
      </c>
      <c r="F818" s="778">
        <v>1.1000000000000001</v>
      </c>
      <c r="G818" s="774">
        <f t="shared" si="41"/>
        <v>1227</v>
      </c>
      <c r="H818" s="776"/>
      <c r="I818" s="758"/>
      <c r="J818" s="776"/>
      <c r="K818" s="786"/>
      <c r="L818" s="9" t="s">
        <v>308</v>
      </c>
      <c r="M818" s="9" t="s">
        <v>1279</v>
      </c>
      <c r="N818" s="9" t="s">
        <v>309</v>
      </c>
      <c r="O818" s="9" t="s">
        <v>310</v>
      </c>
      <c r="P818" s="9" t="s">
        <v>624</v>
      </c>
      <c r="Q818" s="9" t="s">
        <v>1155</v>
      </c>
      <c r="R818" s="9" t="s">
        <v>1157</v>
      </c>
      <c r="S818" s="9" t="s">
        <v>373</v>
      </c>
      <c r="T818" s="98" t="s">
        <v>234</v>
      </c>
      <c r="U818" s="99" t="s">
        <v>870</v>
      </c>
      <c r="V818" s="99" t="s">
        <v>207</v>
      </c>
      <c r="W818" s="99" t="s">
        <v>636</v>
      </c>
      <c r="X818" s="99" t="s">
        <v>207</v>
      </c>
      <c r="Y818" s="99">
        <v>183</v>
      </c>
      <c r="Z818" s="99" t="s">
        <v>207</v>
      </c>
      <c r="AA818" s="631" t="s">
        <v>575</v>
      </c>
      <c r="AB818" s="99" t="s">
        <v>207</v>
      </c>
      <c r="AC818" s="9">
        <v>288</v>
      </c>
      <c r="AD818" s="9" t="s">
        <v>207</v>
      </c>
      <c r="AE818" s="9">
        <v>113</v>
      </c>
      <c r="AF818" s="9" t="s">
        <v>315</v>
      </c>
      <c r="AG818" s="14" t="s">
        <v>379</v>
      </c>
      <c r="AH818" s="14" t="s">
        <v>207</v>
      </c>
      <c r="AI818" s="14" t="s">
        <v>380</v>
      </c>
      <c r="AJ818" s="14" t="s">
        <v>207</v>
      </c>
      <c r="AK818" s="9">
        <v>5</v>
      </c>
      <c r="AL818" s="14" t="s">
        <v>207</v>
      </c>
      <c r="AM818" s="9">
        <v>5</v>
      </c>
      <c r="AN818" s="14" t="s">
        <v>207</v>
      </c>
      <c r="AO818" s="9">
        <v>5</v>
      </c>
      <c r="AP818" s="14" t="s">
        <v>207</v>
      </c>
      <c r="AQ818" s="9">
        <v>5</v>
      </c>
      <c r="AR818" s="14" t="s">
        <v>207</v>
      </c>
      <c r="AS818" s="9" t="s">
        <v>0</v>
      </c>
      <c r="AT818" s="9" t="s">
        <v>318</v>
      </c>
      <c r="AU818" s="9" t="s">
        <v>376</v>
      </c>
      <c r="AV818" s="9" t="s">
        <v>320</v>
      </c>
      <c r="AW818" s="9" t="s">
        <v>1280</v>
      </c>
      <c r="AX818" s="9">
        <v>9010600000</v>
      </c>
      <c r="AY818" s="99">
        <v>289</v>
      </c>
      <c r="AZ818" s="12" t="s">
        <v>207</v>
      </c>
      <c r="BA818" s="99">
        <v>16</v>
      </c>
      <c r="BB818" s="12" t="s">
        <v>207</v>
      </c>
      <c r="BC818" s="99">
        <v>16</v>
      </c>
      <c r="BD818" s="12" t="s">
        <v>207</v>
      </c>
      <c r="BE818" s="99">
        <v>25</v>
      </c>
      <c r="BF818" s="12" t="s">
        <v>321</v>
      </c>
      <c r="BG818" s="654">
        <v>24.097000000000001</v>
      </c>
      <c r="BH818" s="12" t="s">
        <v>321</v>
      </c>
      <c r="BI818" s="99">
        <v>19</v>
      </c>
      <c r="BJ818" s="12" t="s">
        <v>321</v>
      </c>
      <c r="BK818" s="754">
        <v>0</v>
      </c>
      <c r="BL818" s="12" t="s">
        <v>321</v>
      </c>
      <c r="BM818" s="754">
        <v>0.09</v>
      </c>
      <c r="BN818" s="12" t="s">
        <v>321</v>
      </c>
      <c r="BO818" s="754">
        <v>5.0069999999999997</v>
      </c>
      <c r="BP818" s="12" t="s">
        <v>321</v>
      </c>
      <c r="BQ818" s="754">
        <v>0</v>
      </c>
      <c r="BR818" s="12" t="s">
        <v>321</v>
      </c>
      <c r="BS818" s="654">
        <v>0</v>
      </c>
      <c r="BT818" s="12" t="s">
        <v>321</v>
      </c>
      <c r="BU818" s="654">
        <v>5.0970000000000004</v>
      </c>
      <c r="BV818" s="12" t="s">
        <v>321</v>
      </c>
      <c r="BW818" s="9">
        <v>7.0000000000000007E-2</v>
      </c>
      <c r="BX818" s="9" t="s">
        <v>322</v>
      </c>
      <c r="BY818" s="755">
        <v>113.8</v>
      </c>
      <c r="BZ818" s="9" t="s">
        <v>315</v>
      </c>
      <c r="CA818" s="755">
        <v>6.3</v>
      </c>
      <c r="CB818" s="9" t="s">
        <v>315</v>
      </c>
      <c r="CC818" s="755">
        <v>6.3</v>
      </c>
      <c r="CD818" s="9" t="s">
        <v>315</v>
      </c>
      <c r="CE818" s="755">
        <v>50.7</v>
      </c>
      <c r="CF818" s="9" t="s">
        <v>323</v>
      </c>
      <c r="CG818" s="755">
        <v>41.9</v>
      </c>
      <c r="CH818" s="9" t="s">
        <v>323</v>
      </c>
      <c r="CI818" s="9"/>
      <c r="CJ818" s="9"/>
      <c r="CK818" s="9"/>
    </row>
    <row r="819" spans="1:89" s="98" customFormat="1" x14ac:dyDescent="0.25">
      <c r="A819" s="99">
        <v>10141087</v>
      </c>
      <c r="B819" s="99"/>
      <c r="C819" s="772">
        <v>1224</v>
      </c>
      <c r="D819" s="807">
        <v>0.05</v>
      </c>
      <c r="E819" s="772">
        <f t="shared" si="40"/>
        <v>1285</v>
      </c>
      <c r="F819" s="778">
        <v>1.1000000000000001</v>
      </c>
      <c r="G819" s="774">
        <f t="shared" si="41"/>
        <v>1414</v>
      </c>
      <c r="H819" s="776"/>
      <c r="I819" s="758"/>
      <c r="J819" s="776"/>
      <c r="K819" s="786"/>
      <c r="L819" s="9" t="s">
        <v>308</v>
      </c>
      <c r="M819" s="9" t="s">
        <v>1281</v>
      </c>
      <c r="N819" s="9" t="s">
        <v>309</v>
      </c>
      <c r="O819" s="9" t="s">
        <v>310</v>
      </c>
      <c r="P819" s="9" t="s">
        <v>624</v>
      </c>
      <c r="Q819" s="9" t="s">
        <v>1155</v>
      </c>
      <c r="R819" s="9" t="s">
        <v>1157</v>
      </c>
      <c r="S819" s="9" t="s">
        <v>373</v>
      </c>
      <c r="T819" s="98" t="s">
        <v>234</v>
      </c>
      <c r="U819" s="99" t="s">
        <v>871</v>
      </c>
      <c r="V819" s="99" t="s">
        <v>207</v>
      </c>
      <c r="W819" s="99" t="s">
        <v>638</v>
      </c>
      <c r="X819" s="99" t="s">
        <v>207</v>
      </c>
      <c r="Y819" s="99">
        <v>213</v>
      </c>
      <c r="Z819" s="99" t="s">
        <v>207</v>
      </c>
      <c r="AA819" s="631" t="s">
        <v>577</v>
      </c>
      <c r="AB819" s="99" t="s">
        <v>207</v>
      </c>
      <c r="AC819" s="9">
        <v>338</v>
      </c>
      <c r="AD819" s="9" t="s">
        <v>207</v>
      </c>
      <c r="AE819" s="9">
        <v>133</v>
      </c>
      <c r="AF819" s="9" t="s">
        <v>315</v>
      </c>
      <c r="AG819" s="14" t="s">
        <v>383</v>
      </c>
      <c r="AH819" s="14" t="s">
        <v>207</v>
      </c>
      <c r="AI819" s="14" t="s">
        <v>384</v>
      </c>
      <c r="AJ819" s="14" t="s">
        <v>207</v>
      </c>
      <c r="AK819" s="9">
        <v>5</v>
      </c>
      <c r="AL819" s="14" t="s">
        <v>207</v>
      </c>
      <c r="AM819" s="9">
        <v>5</v>
      </c>
      <c r="AN819" s="14" t="s">
        <v>207</v>
      </c>
      <c r="AO819" s="9">
        <v>5</v>
      </c>
      <c r="AP819" s="14" t="s">
        <v>207</v>
      </c>
      <c r="AQ819" s="9">
        <v>5</v>
      </c>
      <c r="AR819" s="14" t="s">
        <v>207</v>
      </c>
      <c r="AS819" s="9" t="s">
        <v>0</v>
      </c>
      <c r="AT819" s="9" t="s">
        <v>318</v>
      </c>
      <c r="AU819" s="9" t="s">
        <v>376</v>
      </c>
      <c r="AV819" s="9" t="s">
        <v>320</v>
      </c>
      <c r="AW819" s="9" t="s">
        <v>1282</v>
      </c>
      <c r="AX819" s="9">
        <v>9010600000</v>
      </c>
      <c r="AY819" s="99">
        <v>329</v>
      </c>
      <c r="AZ819" s="12" t="s">
        <v>207</v>
      </c>
      <c r="BA819" s="99">
        <v>16</v>
      </c>
      <c r="BB819" s="12" t="s">
        <v>207</v>
      </c>
      <c r="BC819" s="99">
        <v>16</v>
      </c>
      <c r="BD819" s="12" t="s">
        <v>207</v>
      </c>
      <c r="BE819" s="99">
        <v>30</v>
      </c>
      <c r="BF819" s="12" t="s">
        <v>321</v>
      </c>
      <c r="BG819" s="654">
        <v>29.881</v>
      </c>
      <c r="BH819" s="12" t="s">
        <v>321</v>
      </c>
      <c r="BI819" s="99">
        <v>24</v>
      </c>
      <c r="BJ819" s="12" t="s">
        <v>321</v>
      </c>
      <c r="BK819" s="754">
        <v>0</v>
      </c>
      <c r="BL819" s="12" t="s">
        <v>321</v>
      </c>
      <c r="BM819" s="754">
        <v>9.9000000000000005E-2</v>
      </c>
      <c r="BN819" s="12" t="s">
        <v>321</v>
      </c>
      <c r="BO819" s="754">
        <v>5.782</v>
      </c>
      <c r="BP819" s="12" t="s">
        <v>321</v>
      </c>
      <c r="BQ819" s="754">
        <v>0</v>
      </c>
      <c r="BR819" s="12" t="s">
        <v>321</v>
      </c>
      <c r="BS819" s="654">
        <v>0</v>
      </c>
      <c r="BT819" s="12" t="s">
        <v>321</v>
      </c>
      <c r="BU819" s="654">
        <v>5.8810000000000002</v>
      </c>
      <c r="BV819" s="12" t="s">
        <v>321</v>
      </c>
      <c r="BW819" s="9">
        <v>0.08</v>
      </c>
      <c r="BX819" s="9" t="s">
        <v>322</v>
      </c>
      <c r="BY819" s="755">
        <v>129.5</v>
      </c>
      <c r="BZ819" s="9" t="s">
        <v>315</v>
      </c>
      <c r="CA819" s="755">
        <v>6.3</v>
      </c>
      <c r="CB819" s="9" t="s">
        <v>315</v>
      </c>
      <c r="CC819" s="755">
        <v>6.3</v>
      </c>
      <c r="CD819" s="9" t="s">
        <v>315</v>
      </c>
      <c r="CE819" s="755">
        <v>61.7</v>
      </c>
      <c r="CF819" s="9" t="s">
        <v>323</v>
      </c>
      <c r="CG819" s="755">
        <v>52.9</v>
      </c>
      <c r="CH819" s="9" t="s">
        <v>323</v>
      </c>
      <c r="CI819" s="9"/>
      <c r="CJ819" s="9"/>
      <c r="CK819" s="9"/>
    </row>
    <row r="820" spans="1:89" s="98" customFormat="1" x14ac:dyDescent="0.25">
      <c r="A820" s="99">
        <v>10141096</v>
      </c>
      <c r="B820" s="99"/>
      <c r="C820" s="772">
        <v>1359</v>
      </c>
      <c r="D820" s="807">
        <v>0.05</v>
      </c>
      <c r="E820" s="772">
        <f t="shared" si="40"/>
        <v>1427</v>
      </c>
      <c r="F820" s="778">
        <v>1.1000000000000001</v>
      </c>
      <c r="G820" s="774">
        <f t="shared" si="41"/>
        <v>1570</v>
      </c>
      <c r="H820" s="776"/>
      <c r="I820" s="758"/>
      <c r="J820" s="776"/>
      <c r="K820" s="786"/>
      <c r="L820" s="9" t="s">
        <v>308</v>
      </c>
      <c r="M820" s="9" t="s">
        <v>1283</v>
      </c>
      <c r="N820" s="9" t="s">
        <v>309</v>
      </c>
      <c r="O820" s="9" t="s">
        <v>310</v>
      </c>
      <c r="P820" s="9" t="s">
        <v>624</v>
      </c>
      <c r="Q820" s="9" t="s">
        <v>1155</v>
      </c>
      <c r="R820" s="9" t="s">
        <v>1157</v>
      </c>
      <c r="S820" s="9" t="s">
        <v>373</v>
      </c>
      <c r="T820" s="98" t="s">
        <v>234</v>
      </c>
      <c r="U820" s="99" t="s">
        <v>645</v>
      </c>
      <c r="V820" s="99" t="s">
        <v>207</v>
      </c>
      <c r="W820" s="99" t="s">
        <v>640</v>
      </c>
      <c r="X820" s="99" t="s">
        <v>207</v>
      </c>
      <c r="Y820" s="99">
        <v>228</v>
      </c>
      <c r="Z820" s="99" t="s">
        <v>207</v>
      </c>
      <c r="AA820" s="631" t="s">
        <v>578</v>
      </c>
      <c r="AB820" s="99" t="s">
        <v>207</v>
      </c>
      <c r="AC820" s="9">
        <v>363</v>
      </c>
      <c r="AD820" s="9" t="s">
        <v>207</v>
      </c>
      <c r="AE820" s="9">
        <v>143</v>
      </c>
      <c r="AF820" s="9" t="s">
        <v>315</v>
      </c>
      <c r="AG820" s="14" t="s">
        <v>385</v>
      </c>
      <c r="AH820" s="14" t="s">
        <v>207</v>
      </c>
      <c r="AI820" s="14" t="s">
        <v>386</v>
      </c>
      <c r="AJ820" s="14" t="s">
        <v>207</v>
      </c>
      <c r="AK820" s="9">
        <v>5</v>
      </c>
      <c r="AL820" s="14" t="s">
        <v>207</v>
      </c>
      <c r="AM820" s="9">
        <v>5</v>
      </c>
      <c r="AN820" s="14" t="s">
        <v>207</v>
      </c>
      <c r="AO820" s="9">
        <v>5</v>
      </c>
      <c r="AP820" s="14" t="s">
        <v>207</v>
      </c>
      <c r="AQ820" s="9">
        <v>5</v>
      </c>
      <c r="AR820" s="14" t="s">
        <v>207</v>
      </c>
      <c r="AS820" s="9" t="s">
        <v>0</v>
      </c>
      <c r="AT820" s="9" t="s">
        <v>318</v>
      </c>
      <c r="AU820" s="9" t="s">
        <v>376</v>
      </c>
      <c r="AV820" s="9" t="s">
        <v>320</v>
      </c>
      <c r="AW820" s="9" t="s">
        <v>1284</v>
      </c>
      <c r="AX820" s="9">
        <v>9010600000</v>
      </c>
      <c r="AY820" s="99">
        <v>349</v>
      </c>
      <c r="AZ820" s="12" t="s">
        <v>207</v>
      </c>
      <c r="BA820" s="99">
        <v>16</v>
      </c>
      <c r="BB820" s="12" t="s">
        <v>207</v>
      </c>
      <c r="BC820" s="99">
        <v>16</v>
      </c>
      <c r="BD820" s="12" t="s">
        <v>207</v>
      </c>
      <c r="BE820" s="99">
        <v>27</v>
      </c>
      <c r="BF820" s="12" t="s">
        <v>321</v>
      </c>
      <c r="BG820" s="654">
        <v>26.568000000000001</v>
      </c>
      <c r="BH820" s="12" t="s">
        <v>321</v>
      </c>
      <c r="BI820" s="99">
        <v>22</v>
      </c>
      <c r="BJ820" s="12" t="s">
        <v>321</v>
      </c>
      <c r="BK820" s="754">
        <v>0</v>
      </c>
      <c r="BL820" s="12" t="s">
        <v>321</v>
      </c>
      <c r="BM820" s="754">
        <v>9.9000000000000005E-2</v>
      </c>
      <c r="BN820" s="12" t="s">
        <v>321</v>
      </c>
      <c r="BO820" s="754">
        <v>4.4690000000000003</v>
      </c>
      <c r="BP820" s="12" t="s">
        <v>321</v>
      </c>
      <c r="BQ820" s="754">
        <v>0</v>
      </c>
      <c r="BR820" s="12" t="s">
        <v>321</v>
      </c>
      <c r="BS820" s="654">
        <v>0</v>
      </c>
      <c r="BT820" s="12" t="s">
        <v>321</v>
      </c>
      <c r="BU820" s="654">
        <v>4.5679999999999996</v>
      </c>
      <c r="BV820" s="12" t="s">
        <v>321</v>
      </c>
      <c r="BW820" s="9">
        <v>0.09</v>
      </c>
      <c r="BX820" s="9" t="s">
        <v>322</v>
      </c>
      <c r="BY820" s="755">
        <v>137.4</v>
      </c>
      <c r="BZ820" s="9" t="s">
        <v>315</v>
      </c>
      <c r="CA820" s="755">
        <v>6.3</v>
      </c>
      <c r="CB820" s="9" t="s">
        <v>315</v>
      </c>
      <c r="CC820" s="755">
        <v>6.3</v>
      </c>
      <c r="CD820" s="9" t="s">
        <v>315</v>
      </c>
      <c r="CE820" s="755">
        <v>57.3</v>
      </c>
      <c r="CF820" s="9" t="s">
        <v>323</v>
      </c>
      <c r="CG820" s="755">
        <v>48.5</v>
      </c>
      <c r="CH820" s="9" t="s">
        <v>323</v>
      </c>
      <c r="CI820" s="9"/>
      <c r="CJ820" s="9"/>
      <c r="CK820" s="9"/>
    </row>
    <row r="821" spans="1:89" s="98" customFormat="1" x14ac:dyDescent="0.25">
      <c r="A821" s="99">
        <v>10100070</v>
      </c>
      <c r="B821" s="99"/>
      <c r="C821" s="772">
        <v>692</v>
      </c>
      <c r="D821" s="807">
        <v>0.05</v>
      </c>
      <c r="E821" s="772">
        <f t="shared" si="40"/>
        <v>727</v>
      </c>
      <c r="F821" s="778">
        <v>1.1000000000000001</v>
      </c>
      <c r="G821" s="774">
        <f t="shared" si="41"/>
        <v>800</v>
      </c>
      <c r="H821" s="776"/>
      <c r="I821" s="758"/>
      <c r="J821" s="776"/>
      <c r="K821" s="786"/>
      <c r="L821" s="9" t="s">
        <v>308</v>
      </c>
      <c r="M821" s="9" t="s">
        <v>3811</v>
      </c>
      <c r="N821" s="9" t="s">
        <v>397</v>
      </c>
      <c r="O821" s="9" t="s">
        <v>310</v>
      </c>
      <c r="P821" s="9" t="s">
        <v>624</v>
      </c>
      <c r="Q821" s="9" t="s">
        <v>1155</v>
      </c>
      <c r="R821" s="9" t="s">
        <v>1157</v>
      </c>
      <c r="S821" s="9" t="s">
        <v>1055</v>
      </c>
      <c r="T821" s="98" t="s">
        <v>242</v>
      </c>
      <c r="U821" s="99" t="s">
        <v>1285</v>
      </c>
      <c r="V821" s="99" t="s">
        <v>207</v>
      </c>
      <c r="W821" s="99" t="s">
        <v>1285</v>
      </c>
      <c r="X821" s="99" t="s">
        <v>207</v>
      </c>
      <c r="Y821" s="99" t="s">
        <v>1285</v>
      </c>
      <c r="Z821" s="99" t="s">
        <v>207</v>
      </c>
      <c r="AA821" s="631" t="s">
        <v>1188</v>
      </c>
      <c r="AB821" s="99" t="s">
        <v>207</v>
      </c>
      <c r="AC821" s="9">
        <v>214</v>
      </c>
      <c r="AD821" s="9" t="s">
        <v>207</v>
      </c>
      <c r="AE821" s="9">
        <v>84</v>
      </c>
      <c r="AF821" s="9" t="s">
        <v>315</v>
      </c>
      <c r="AG821" s="14" t="s">
        <v>1286</v>
      </c>
      <c r="AH821" s="14" t="s">
        <v>207</v>
      </c>
      <c r="AI821" s="14" t="s">
        <v>1286</v>
      </c>
      <c r="AJ821" s="14" t="s">
        <v>207</v>
      </c>
      <c r="AK821" s="9">
        <v>2.5</v>
      </c>
      <c r="AL821" s="14" t="s">
        <v>207</v>
      </c>
      <c r="AM821" s="9">
        <v>2.5</v>
      </c>
      <c r="AN821" s="14" t="s">
        <v>207</v>
      </c>
      <c r="AO821" s="9">
        <v>0</v>
      </c>
      <c r="AP821" s="14" t="s">
        <v>207</v>
      </c>
      <c r="AQ821" s="9">
        <v>0</v>
      </c>
      <c r="AR821" s="14" t="s">
        <v>207</v>
      </c>
      <c r="AS821" s="9" t="s">
        <v>0</v>
      </c>
      <c r="AT821" s="9" t="s">
        <v>318</v>
      </c>
      <c r="AU821" s="9" t="s">
        <v>376</v>
      </c>
      <c r="AV821" s="9" t="s">
        <v>320</v>
      </c>
      <c r="AW821" s="9" t="s">
        <v>1287</v>
      </c>
      <c r="AX821" s="9">
        <v>9010600000</v>
      </c>
      <c r="AY821" s="99">
        <v>207</v>
      </c>
      <c r="AZ821" s="12" t="s">
        <v>207</v>
      </c>
      <c r="BA821" s="99">
        <v>16</v>
      </c>
      <c r="BB821" s="12" t="s">
        <v>207</v>
      </c>
      <c r="BC821" s="99">
        <v>16</v>
      </c>
      <c r="BD821" s="12" t="s">
        <v>207</v>
      </c>
      <c r="BE821" s="99">
        <v>15</v>
      </c>
      <c r="BF821" s="12" t="s">
        <v>321</v>
      </c>
      <c r="BG821" s="654">
        <v>14.664999999999999</v>
      </c>
      <c r="BH821" s="12" t="s">
        <v>321</v>
      </c>
      <c r="BI821" s="99">
        <v>12</v>
      </c>
      <c r="BJ821" s="12" t="s">
        <v>321</v>
      </c>
      <c r="BK821" s="754">
        <v>0</v>
      </c>
      <c r="BL821" s="12" t="s">
        <v>321</v>
      </c>
      <c r="BM821" s="754">
        <v>8.1000000000000003E-2</v>
      </c>
      <c r="BN821" s="12" t="s">
        <v>321</v>
      </c>
      <c r="BO821" s="754">
        <v>2.585</v>
      </c>
      <c r="BP821" s="12" t="s">
        <v>321</v>
      </c>
      <c r="BQ821" s="754">
        <v>0</v>
      </c>
      <c r="BR821" s="12" t="s">
        <v>321</v>
      </c>
      <c r="BS821" s="654">
        <v>0</v>
      </c>
      <c r="BT821" s="12" t="s">
        <v>321</v>
      </c>
      <c r="BU821" s="654">
        <v>2.665</v>
      </c>
      <c r="BV821" s="12" t="s">
        <v>321</v>
      </c>
      <c r="BW821" s="9">
        <v>0.05</v>
      </c>
      <c r="BX821" s="9" t="s">
        <v>322</v>
      </c>
      <c r="BY821" s="755">
        <v>81.5</v>
      </c>
      <c r="BZ821" s="9" t="s">
        <v>315</v>
      </c>
      <c r="CA821" s="755">
        <v>6.3</v>
      </c>
      <c r="CB821" s="9" t="s">
        <v>315</v>
      </c>
      <c r="CC821" s="755">
        <v>6.3</v>
      </c>
      <c r="CD821" s="9" t="s">
        <v>315</v>
      </c>
      <c r="CE821" s="755">
        <v>33.1</v>
      </c>
      <c r="CF821" s="9" t="s">
        <v>323</v>
      </c>
      <c r="CG821" s="755">
        <v>26.5</v>
      </c>
      <c r="CH821" s="9" t="s">
        <v>323</v>
      </c>
      <c r="CI821" s="9"/>
      <c r="CJ821" s="9"/>
      <c r="CK821" s="9"/>
    </row>
    <row r="822" spans="1:89" s="98" customFormat="1" x14ac:dyDescent="0.25">
      <c r="A822" s="99">
        <v>10100071</v>
      </c>
      <c r="B822" s="99"/>
      <c r="C822" s="772">
        <v>765</v>
      </c>
      <c r="D822" s="807">
        <v>0.05</v>
      </c>
      <c r="E822" s="772">
        <f t="shared" si="40"/>
        <v>803</v>
      </c>
      <c r="F822" s="778">
        <v>1.1000000000000001</v>
      </c>
      <c r="G822" s="774">
        <f t="shared" si="41"/>
        <v>883</v>
      </c>
      <c r="H822" s="776"/>
      <c r="I822" s="758"/>
      <c r="J822" s="776"/>
      <c r="K822" s="786"/>
      <c r="L822" s="9" t="s">
        <v>308</v>
      </c>
      <c r="M822" s="9" t="s">
        <v>3812</v>
      </c>
      <c r="N822" s="9" t="s">
        <v>397</v>
      </c>
      <c r="O822" s="9" t="s">
        <v>310</v>
      </c>
      <c r="P822" s="9" t="s">
        <v>624</v>
      </c>
      <c r="Q822" s="9" t="s">
        <v>1155</v>
      </c>
      <c r="R822" s="9" t="s">
        <v>1157</v>
      </c>
      <c r="S822" s="9" t="s">
        <v>1055</v>
      </c>
      <c r="T822" s="98" t="s">
        <v>242</v>
      </c>
      <c r="U822" s="99" t="s">
        <v>870</v>
      </c>
      <c r="V822" s="99" t="s">
        <v>207</v>
      </c>
      <c r="W822" s="99" t="s">
        <v>870</v>
      </c>
      <c r="X822" s="99" t="s">
        <v>207</v>
      </c>
      <c r="Y822" s="99" t="s">
        <v>870</v>
      </c>
      <c r="Z822" s="99" t="s">
        <v>207</v>
      </c>
      <c r="AA822" s="631" t="s">
        <v>1056</v>
      </c>
      <c r="AB822" s="99" t="s">
        <v>207</v>
      </c>
      <c r="AC822" s="9">
        <v>245</v>
      </c>
      <c r="AD822" s="9" t="s">
        <v>207</v>
      </c>
      <c r="AE822" s="9">
        <v>96</v>
      </c>
      <c r="AF822" s="9" t="s">
        <v>315</v>
      </c>
      <c r="AG822" s="14" t="s">
        <v>1057</v>
      </c>
      <c r="AH822" s="14" t="s">
        <v>207</v>
      </c>
      <c r="AI822" s="14" t="s">
        <v>1057</v>
      </c>
      <c r="AJ822" s="14" t="s">
        <v>207</v>
      </c>
      <c r="AK822" s="9">
        <v>2.5</v>
      </c>
      <c r="AL822" s="14" t="s">
        <v>207</v>
      </c>
      <c r="AM822" s="9">
        <v>2.5</v>
      </c>
      <c r="AN822" s="14" t="s">
        <v>207</v>
      </c>
      <c r="AO822" s="9">
        <v>0</v>
      </c>
      <c r="AP822" s="14" t="s">
        <v>207</v>
      </c>
      <c r="AQ822" s="9">
        <v>0</v>
      </c>
      <c r="AR822" s="14" t="s">
        <v>207</v>
      </c>
      <c r="AS822" s="9" t="s">
        <v>0</v>
      </c>
      <c r="AT822" s="9" t="s">
        <v>318</v>
      </c>
      <c r="AU822" s="9" t="s">
        <v>376</v>
      </c>
      <c r="AV822" s="9" t="s">
        <v>320</v>
      </c>
      <c r="AW822" s="9" t="s">
        <v>1288</v>
      </c>
      <c r="AX822" s="9">
        <v>9010600000</v>
      </c>
      <c r="AY822" s="99">
        <v>227</v>
      </c>
      <c r="AZ822" s="12" t="s">
        <v>207</v>
      </c>
      <c r="BA822" s="99">
        <v>16</v>
      </c>
      <c r="BB822" s="12" t="s">
        <v>207</v>
      </c>
      <c r="BC822" s="99">
        <v>16</v>
      </c>
      <c r="BD822" s="12" t="s">
        <v>207</v>
      </c>
      <c r="BE822" s="99">
        <v>17</v>
      </c>
      <c r="BF822" s="12" t="s">
        <v>321</v>
      </c>
      <c r="BG822" s="654">
        <v>16.893000000000001</v>
      </c>
      <c r="BH822" s="12" t="s">
        <v>321</v>
      </c>
      <c r="BI822" s="99">
        <v>14</v>
      </c>
      <c r="BJ822" s="12" t="s">
        <v>321</v>
      </c>
      <c r="BK822" s="754">
        <v>0</v>
      </c>
      <c r="BL822" s="12" t="s">
        <v>321</v>
      </c>
      <c r="BM822" s="754">
        <v>8.1000000000000003E-2</v>
      </c>
      <c r="BN822" s="12" t="s">
        <v>321</v>
      </c>
      <c r="BO822" s="754">
        <v>2.8119999999999998</v>
      </c>
      <c r="BP822" s="12" t="s">
        <v>321</v>
      </c>
      <c r="BQ822" s="754">
        <v>0</v>
      </c>
      <c r="BR822" s="12" t="s">
        <v>321</v>
      </c>
      <c r="BS822" s="654">
        <v>0</v>
      </c>
      <c r="BT822" s="12" t="s">
        <v>321</v>
      </c>
      <c r="BU822" s="654">
        <v>2.8929999999999998</v>
      </c>
      <c r="BV822" s="12" t="s">
        <v>321</v>
      </c>
      <c r="BW822" s="9">
        <v>0.06</v>
      </c>
      <c r="BX822" s="9" t="s">
        <v>322</v>
      </c>
      <c r="BY822" s="755">
        <v>89.4</v>
      </c>
      <c r="BZ822" s="9" t="s">
        <v>315</v>
      </c>
      <c r="CA822" s="755">
        <v>6.3</v>
      </c>
      <c r="CB822" s="9" t="s">
        <v>315</v>
      </c>
      <c r="CC822" s="755">
        <v>6.3</v>
      </c>
      <c r="CD822" s="9" t="s">
        <v>315</v>
      </c>
      <c r="CE822" s="755">
        <v>35.299999999999997</v>
      </c>
      <c r="CF822" s="9" t="s">
        <v>323</v>
      </c>
      <c r="CG822" s="755">
        <v>30.9</v>
      </c>
      <c r="CH822" s="9" t="s">
        <v>323</v>
      </c>
      <c r="CI822" s="9"/>
      <c r="CJ822" s="9"/>
      <c r="CK822" s="9"/>
    </row>
    <row r="823" spans="1:89" s="98" customFormat="1" x14ac:dyDescent="0.25">
      <c r="A823" s="99">
        <v>10100072</v>
      </c>
      <c r="B823" s="99"/>
      <c r="C823" s="772">
        <v>820</v>
      </c>
      <c r="D823" s="807">
        <v>0.05</v>
      </c>
      <c r="E823" s="772">
        <f t="shared" si="40"/>
        <v>861</v>
      </c>
      <c r="F823" s="778">
        <v>1.1000000000000001</v>
      </c>
      <c r="G823" s="774">
        <f t="shared" si="41"/>
        <v>947</v>
      </c>
      <c r="H823" s="776"/>
      <c r="I823" s="758"/>
      <c r="J823" s="776"/>
      <c r="K823" s="786"/>
      <c r="L823" s="9" t="s">
        <v>308</v>
      </c>
      <c r="M823" s="9" t="s">
        <v>3813</v>
      </c>
      <c r="N823" s="9" t="s">
        <v>397</v>
      </c>
      <c r="O823" s="9" t="s">
        <v>310</v>
      </c>
      <c r="P823" s="9" t="s">
        <v>624</v>
      </c>
      <c r="Q823" s="9" t="s">
        <v>1155</v>
      </c>
      <c r="R823" s="9" t="s">
        <v>1157</v>
      </c>
      <c r="S823" s="9" t="s">
        <v>1055</v>
      </c>
      <c r="T823" s="98" t="s">
        <v>242</v>
      </c>
      <c r="U823" s="99" t="s">
        <v>1058</v>
      </c>
      <c r="V823" s="99" t="s">
        <v>207</v>
      </c>
      <c r="W823" s="99" t="s">
        <v>1058</v>
      </c>
      <c r="X823" s="99" t="s">
        <v>207</v>
      </c>
      <c r="Y823" s="99" t="s">
        <v>1058</v>
      </c>
      <c r="Z823" s="99" t="s">
        <v>207</v>
      </c>
      <c r="AA823" s="631" t="s">
        <v>202</v>
      </c>
      <c r="AB823" s="99" t="s">
        <v>207</v>
      </c>
      <c r="AC823" s="9">
        <v>276</v>
      </c>
      <c r="AD823" s="9" t="s">
        <v>207</v>
      </c>
      <c r="AE823" s="9">
        <v>109</v>
      </c>
      <c r="AF823" s="9" t="s">
        <v>315</v>
      </c>
      <c r="AG823" s="14" t="s">
        <v>1059</v>
      </c>
      <c r="AH823" s="14" t="s">
        <v>207</v>
      </c>
      <c r="AI823" s="14" t="s">
        <v>1059</v>
      </c>
      <c r="AJ823" s="14" t="s">
        <v>207</v>
      </c>
      <c r="AK823" s="9">
        <v>2.5</v>
      </c>
      <c r="AL823" s="14" t="s">
        <v>207</v>
      </c>
      <c r="AM823" s="9">
        <v>2.5</v>
      </c>
      <c r="AN823" s="14" t="s">
        <v>207</v>
      </c>
      <c r="AO823" s="9">
        <v>0</v>
      </c>
      <c r="AP823" s="14" t="s">
        <v>207</v>
      </c>
      <c r="AQ823" s="9">
        <v>0</v>
      </c>
      <c r="AR823" s="14" t="s">
        <v>207</v>
      </c>
      <c r="AS823" s="9" t="s">
        <v>0</v>
      </c>
      <c r="AT823" s="9" t="s">
        <v>318</v>
      </c>
      <c r="AU823" s="9" t="s">
        <v>376</v>
      </c>
      <c r="AV823" s="9" t="s">
        <v>320</v>
      </c>
      <c r="AW823" s="9" t="s">
        <v>1289</v>
      </c>
      <c r="AX823" s="9">
        <v>9010600000</v>
      </c>
      <c r="AY823" s="99">
        <v>249</v>
      </c>
      <c r="AZ823" s="12" t="s">
        <v>207</v>
      </c>
      <c r="BA823" s="99">
        <v>16</v>
      </c>
      <c r="BB823" s="12" t="s">
        <v>207</v>
      </c>
      <c r="BC823" s="99">
        <v>16</v>
      </c>
      <c r="BD823" s="12" t="s">
        <v>207</v>
      </c>
      <c r="BE823" s="99">
        <v>20</v>
      </c>
      <c r="BF823" s="12" t="s">
        <v>321</v>
      </c>
      <c r="BG823" s="654">
        <v>19.113</v>
      </c>
      <c r="BH823" s="12" t="s">
        <v>321</v>
      </c>
      <c r="BI823" s="99">
        <v>16</v>
      </c>
      <c r="BJ823" s="12" t="s">
        <v>321</v>
      </c>
      <c r="BK823" s="754">
        <v>0</v>
      </c>
      <c r="BL823" s="12" t="s">
        <v>321</v>
      </c>
      <c r="BM823" s="754">
        <v>8.1000000000000003E-2</v>
      </c>
      <c r="BN823" s="12" t="s">
        <v>321</v>
      </c>
      <c r="BO823" s="754">
        <v>3.032</v>
      </c>
      <c r="BP823" s="12" t="s">
        <v>321</v>
      </c>
      <c r="BQ823" s="754">
        <v>0</v>
      </c>
      <c r="BR823" s="12" t="s">
        <v>321</v>
      </c>
      <c r="BS823" s="654">
        <v>0</v>
      </c>
      <c r="BT823" s="12" t="s">
        <v>321</v>
      </c>
      <c r="BU823" s="654">
        <v>3.113</v>
      </c>
      <c r="BV823" s="12" t="s">
        <v>321</v>
      </c>
      <c r="BW823" s="9">
        <v>0.06</v>
      </c>
      <c r="BX823" s="9" t="s">
        <v>322</v>
      </c>
      <c r="BY823" s="755">
        <v>98</v>
      </c>
      <c r="BZ823" s="9" t="s">
        <v>315</v>
      </c>
      <c r="CA823" s="755">
        <v>6.3</v>
      </c>
      <c r="CB823" s="9" t="s">
        <v>315</v>
      </c>
      <c r="CC823" s="755">
        <v>6.3</v>
      </c>
      <c r="CD823" s="9" t="s">
        <v>315</v>
      </c>
      <c r="CE823" s="755">
        <v>41.9</v>
      </c>
      <c r="CF823" s="9" t="s">
        <v>323</v>
      </c>
      <c r="CG823" s="755">
        <v>35.299999999999997</v>
      </c>
      <c r="CH823" s="9" t="s">
        <v>323</v>
      </c>
      <c r="CI823" s="9"/>
      <c r="CJ823" s="9"/>
      <c r="CK823" s="9"/>
    </row>
    <row r="824" spans="1:89" s="98" customFormat="1" x14ac:dyDescent="0.25">
      <c r="A824" s="99">
        <v>10101979</v>
      </c>
      <c r="B824" s="99"/>
      <c r="C824" s="772">
        <v>876</v>
      </c>
      <c r="D824" s="807">
        <v>0.05</v>
      </c>
      <c r="E824" s="772">
        <f t="shared" si="40"/>
        <v>920</v>
      </c>
      <c r="F824" s="778">
        <v>1.1000000000000001</v>
      </c>
      <c r="G824" s="774">
        <f t="shared" si="41"/>
        <v>1012</v>
      </c>
      <c r="H824" s="776"/>
      <c r="I824" s="758"/>
      <c r="J824" s="776"/>
      <c r="K824" s="786"/>
      <c r="L824" s="9" t="s">
        <v>308</v>
      </c>
      <c r="M824" s="9" t="s">
        <v>3814</v>
      </c>
      <c r="N824" s="9" t="s">
        <v>397</v>
      </c>
      <c r="O824" s="9" t="s">
        <v>310</v>
      </c>
      <c r="P824" s="9" t="s">
        <v>624</v>
      </c>
      <c r="Q824" s="9" t="s">
        <v>1155</v>
      </c>
      <c r="R824" s="9" t="s">
        <v>1157</v>
      </c>
      <c r="S824" s="9" t="s">
        <v>1055</v>
      </c>
      <c r="T824" s="98" t="s">
        <v>242</v>
      </c>
      <c r="U824" s="99" t="s">
        <v>1061</v>
      </c>
      <c r="V824" s="99" t="s">
        <v>207</v>
      </c>
      <c r="W824" s="99" t="s">
        <v>1061</v>
      </c>
      <c r="X824" s="99" t="s">
        <v>207</v>
      </c>
      <c r="Y824" s="99" t="s">
        <v>1061</v>
      </c>
      <c r="Z824" s="99" t="s">
        <v>207</v>
      </c>
      <c r="AA824" s="631" t="s">
        <v>574</v>
      </c>
      <c r="AB824" s="99" t="s">
        <v>207</v>
      </c>
      <c r="AC824" s="9">
        <v>304</v>
      </c>
      <c r="AD824" s="9" t="s">
        <v>207</v>
      </c>
      <c r="AE824" s="9">
        <v>120</v>
      </c>
      <c r="AF824" s="9" t="s">
        <v>315</v>
      </c>
      <c r="AG824" s="14" t="s">
        <v>1062</v>
      </c>
      <c r="AH824" s="14" t="s">
        <v>207</v>
      </c>
      <c r="AI824" s="14" t="s">
        <v>1062</v>
      </c>
      <c r="AJ824" s="14" t="s">
        <v>207</v>
      </c>
      <c r="AK824" s="9">
        <v>2.5</v>
      </c>
      <c r="AL824" s="14" t="s">
        <v>207</v>
      </c>
      <c r="AM824" s="9">
        <v>2.5</v>
      </c>
      <c r="AN824" s="14" t="s">
        <v>207</v>
      </c>
      <c r="AO824" s="9">
        <v>0</v>
      </c>
      <c r="AP824" s="14" t="s">
        <v>207</v>
      </c>
      <c r="AQ824" s="9">
        <v>0</v>
      </c>
      <c r="AR824" s="14" t="s">
        <v>207</v>
      </c>
      <c r="AS824" s="9" t="s">
        <v>0</v>
      </c>
      <c r="AT824" s="9" t="s">
        <v>318</v>
      </c>
      <c r="AU824" s="9" t="s">
        <v>376</v>
      </c>
      <c r="AV824" s="9" t="s">
        <v>320</v>
      </c>
      <c r="AW824" s="9" t="s">
        <v>1290</v>
      </c>
      <c r="AX824" s="9">
        <v>9010600000</v>
      </c>
      <c r="AY824" s="99">
        <v>269</v>
      </c>
      <c r="AZ824" s="12" t="s">
        <v>207</v>
      </c>
      <c r="BA824" s="99">
        <v>16</v>
      </c>
      <c r="BB824" s="12" t="s">
        <v>207</v>
      </c>
      <c r="BC824" s="99">
        <v>16</v>
      </c>
      <c r="BD824" s="12" t="s">
        <v>207</v>
      </c>
      <c r="BE824" s="99">
        <v>21</v>
      </c>
      <c r="BF824" s="12" t="s">
        <v>321</v>
      </c>
      <c r="BG824" s="654">
        <v>20.489000000000001</v>
      </c>
      <c r="BH824" s="12" t="s">
        <v>321</v>
      </c>
      <c r="BI824" s="99">
        <v>16</v>
      </c>
      <c r="BJ824" s="12" t="s">
        <v>321</v>
      </c>
      <c r="BK824" s="754">
        <v>0</v>
      </c>
      <c r="BL824" s="12" t="s">
        <v>321</v>
      </c>
      <c r="BM824" s="754">
        <v>0.09</v>
      </c>
      <c r="BN824" s="12" t="s">
        <v>321</v>
      </c>
      <c r="BO824" s="754">
        <v>4.4000000000000004</v>
      </c>
      <c r="BP824" s="12" t="s">
        <v>321</v>
      </c>
      <c r="BQ824" s="754">
        <v>0</v>
      </c>
      <c r="BR824" s="12" t="s">
        <v>321</v>
      </c>
      <c r="BS824" s="654">
        <v>0</v>
      </c>
      <c r="BT824" s="12" t="s">
        <v>321</v>
      </c>
      <c r="BU824" s="654">
        <v>4.4889999999999999</v>
      </c>
      <c r="BV824" s="12" t="s">
        <v>321</v>
      </c>
      <c r="BW824" s="9">
        <v>7.0000000000000007E-2</v>
      </c>
      <c r="BX824" s="9" t="s">
        <v>322</v>
      </c>
      <c r="BY824" s="755">
        <v>105.9</v>
      </c>
      <c r="BZ824" s="9" t="s">
        <v>315</v>
      </c>
      <c r="CA824" s="755">
        <v>6.3</v>
      </c>
      <c r="CB824" s="9" t="s">
        <v>315</v>
      </c>
      <c r="CC824" s="755">
        <v>6.3</v>
      </c>
      <c r="CD824" s="9" t="s">
        <v>315</v>
      </c>
      <c r="CE824" s="755">
        <v>41.9</v>
      </c>
      <c r="CF824" s="9" t="s">
        <v>323</v>
      </c>
      <c r="CG824" s="755">
        <v>35.299999999999997</v>
      </c>
      <c r="CH824" s="9" t="s">
        <v>323</v>
      </c>
      <c r="CI824" s="9"/>
      <c r="CJ824" s="9"/>
      <c r="CK824" s="9"/>
    </row>
    <row r="825" spans="1:89" s="98" customFormat="1" x14ac:dyDescent="0.25">
      <c r="A825" s="99">
        <v>10100076</v>
      </c>
      <c r="B825" s="99"/>
      <c r="C825" s="772">
        <v>930</v>
      </c>
      <c r="D825" s="807">
        <v>0.05</v>
      </c>
      <c r="E825" s="772">
        <f t="shared" si="40"/>
        <v>977</v>
      </c>
      <c r="F825" s="778">
        <v>1.1000000000000001</v>
      </c>
      <c r="G825" s="774">
        <f t="shared" si="41"/>
        <v>1075</v>
      </c>
      <c r="H825" s="776"/>
      <c r="I825" s="758"/>
      <c r="J825" s="776"/>
      <c r="K825" s="786"/>
      <c r="L825" s="9" t="s">
        <v>308</v>
      </c>
      <c r="M825" s="9" t="s">
        <v>3815</v>
      </c>
      <c r="N825" s="9" t="s">
        <v>397</v>
      </c>
      <c r="O825" s="9" t="s">
        <v>310</v>
      </c>
      <c r="P825" s="9" t="s">
        <v>624</v>
      </c>
      <c r="Q825" s="9" t="s">
        <v>1155</v>
      </c>
      <c r="R825" s="9" t="s">
        <v>1157</v>
      </c>
      <c r="S825" s="9" t="s">
        <v>1055</v>
      </c>
      <c r="T825" s="98" t="s">
        <v>242</v>
      </c>
      <c r="U825" s="99" t="s">
        <v>1291</v>
      </c>
      <c r="V825" s="99" t="s">
        <v>207</v>
      </c>
      <c r="W825" s="99" t="s">
        <v>1291</v>
      </c>
      <c r="X825" s="99" t="s">
        <v>207</v>
      </c>
      <c r="Y825" s="99" t="s">
        <v>1291</v>
      </c>
      <c r="Z825" s="99" t="s">
        <v>207</v>
      </c>
      <c r="AA825" s="631" t="s">
        <v>575</v>
      </c>
      <c r="AB825" s="99" t="s">
        <v>207</v>
      </c>
      <c r="AC825" s="9">
        <v>332</v>
      </c>
      <c r="AD825" s="9" t="s">
        <v>207</v>
      </c>
      <c r="AE825" s="9">
        <v>131</v>
      </c>
      <c r="AF825" s="9" t="s">
        <v>315</v>
      </c>
      <c r="AG825" s="14" t="s">
        <v>1292</v>
      </c>
      <c r="AH825" s="14" t="s">
        <v>207</v>
      </c>
      <c r="AI825" s="14" t="s">
        <v>1292</v>
      </c>
      <c r="AJ825" s="14" t="s">
        <v>207</v>
      </c>
      <c r="AK825" s="9">
        <v>2.5</v>
      </c>
      <c r="AL825" s="14" t="s">
        <v>207</v>
      </c>
      <c r="AM825" s="9">
        <v>2.5</v>
      </c>
      <c r="AN825" s="14" t="s">
        <v>207</v>
      </c>
      <c r="AO825" s="9">
        <v>0</v>
      </c>
      <c r="AP825" s="14" t="s">
        <v>207</v>
      </c>
      <c r="AQ825" s="9">
        <v>0</v>
      </c>
      <c r="AR825" s="14" t="s">
        <v>207</v>
      </c>
      <c r="AS825" s="9" t="s">
        <v>0</v>
      </c>
      <c r="AT825" s="9" t="s">
        <v>318</v>
      </c>
      <c r="AU825" s="9" t="s">
        <v>376</v>
      </c>
      <c r="AV825" s="9" t="s">
        <v>320</v>
      </c>
      <c r="AW825" s="9" t="s">
        <v>1293</v>
      </c>
      <c r="AX825" s="9">
        <v>9010600000</v>
      </c>
      <c r="AY825" s="99">
        <v>289</v>
      </c>
      <c r="AZ825" s="12" t="s">
        <v>207</v>
      </c>
      <c r="BA825" s="99">
        <v>16</v>
      </c>
      <c r="BB825" s="12" t="s">
        <v>207</v>
      </c>
      <c r="BC825" s="99">
        <v>16</v>
      </c>
      <c r="BD825" s="12" t="s">
        <v>207</v>
      </c>
      <c r="BE825" s="99">
        <v>25</v>
      </c>
      <c r="BF825" s="12" t="s">
        <v>321</v>
      </c>
      <c r="BG825" s="654">
        <v>24.097000000000001</v>
      </c>
      <c r="BH825" s="12" t="s">
        <v>321</v>
      </c>
      <c r="BI825" s="99">
        <v>19</v>
      </c>
      <c r="BJ825" s="12" t="s">
        <v>321</v>
      </c>
      <c r="BK825" s="754">
        <v>0</v>
      </c>
      <c r="BL825" s="12" t="s">
        <v>321</v>
      </c>
      <c r="BM825" s="754">
        <v>0.09</v>
      </c>
      <c r="BN825" s="12" t="s">
        <v>321</v>
      </c>
      <c r="BO825" s="754">
        <v>5.0069999999999997</v>
      </c>
      <c r="BP825" s="12" t="s">
        <v>321</v>
      </c>
      <c r="BQ825" s="754">
        <v>0</v>
      </c>
      <c r="BR825" s="12" t="s">
        <v>321</v>
      </c>
      <c r="BS825" s="654">
        <v>0</v>
      </c>
      <c r="BT825" s="12" t="s">
        <v>321</v>
      </c>
      <c r="BU825" s="654">
        <v>5.0970000000000004</v>
      </c>
      <c r="BV825" s="12" t="s">
        <v>321</v>
      </c>
      <c r="BW825" s="9">
        <v>7.0000000000000007E-2</v>
      </c>
      <c r="BX825" s="9" t="s">
        <v>322</v>
      </c>
      <c r="BY825" s="755">
        <v>113.8</v>
      </c>
      <c r="BZ825" s="9" t="s">
        <v>315</v>
      </c>
      <c r="CA825" s="755">
        <v>6.3</v>
      </c>
      <c r="CB825" s="9" t="s">
        <v>315</v>
      </c>
      <c r="CC825" s="755">
        <v>6.3</v>
      </c>
      <c r="CD825" s="9" t="s">
        <v>315</v>
      </c>
      <c r="CE825" s="755">
        <v>50.7</v>
      </c>
      <c r="CF825" s="9" t="s">
        <v>323</v>
      </c>
      <c r="CG825" s="755">
        <v>41.9</v>
      </c>
      <c r="CH825" s="9" t="s">
        <v>323</v>
      </c>
      <c r="CI825" s="9"/>
      <c r="CJ825" s="9"/>
      <c r="CK825" s="9"/>
    </row>
    <row r="826" spans="1:89" s="98" customFormat="1" x14ac:dyDescent="0.25">
      <c r="A826" s="99">
        <v>10140070</v>
      </c>
      <c r="B826" s="99"/>
      <c r="C826" s="772">
        <v>692</v>
      </c>
      <c r="D826" s="807">
        <v>0.05</v>
      </c>
      <c r="E826" s="772">
        <f t="shared" si="40"/>
        <v>727</v>
      </c>
      <c r="F826" s="778">
        <v>1.1000000000000001</v>
      </c>
      <c r="G826" s="774">
        <f t="shared" si="41"/>
        <v>800</v>
      </c>
      <c r="H826" s="776"/>
      <c r="I826" s="758"/>
      <c r="J826" s="776"/>
      <c r="K826" s="786"/>
      <c r="L826" s="9" t="s">
        <v>308</v>
      </c>
      <c r="M826" s="9" t="s">
        <v>1294</v>
      </c>
      <c r="N826" s="9" t="s">
        <v>397</v>
      </c>
      <c r="O826" s="9" t="s">
        <v>310</v>
      </c>
      <c r="P826" s="9" t="s">
        <v>624</v>
      </c>
      <c r="Q826" s="9" t="s">
        <v>1155</v>
      </c>
      <c r="R826" s="9" t="s">
        <v>1157</v>
      </c>
      <c r="S826" s="9" t="s">
        <v>1055</v>
      </c>
      <c r="T826" s="98" t="s">
        <v>242</v>
      </c>
      <c r="U826" s="99" t="s">
        <v>1285</v>
      </c>
      <c r="V826" s="99" t="s">
        <v>207</v>
      </c>
      <c r="W826" s="99" t="s">
        <v>1285</v>
      </c>
      <c r="X826" s="99" t="s">
        <v>207</v>
      </c>
      <c r="Y826" s="99">
        <v>156</v>
      </c>
      <c r="Z826" s="99" t="s">
        <v>207</v>
      </c>
      <c r="AA826" s="631" t="s">
        <v>1188</v>
      </c>
      <c r="AB826" s="99" t="s">
        <v>207</v>
      </c>
      <c r="AC826" s="9">
        <v>214</v>
      </c>
      <c r="AD826" s="9" t="s">
        <v>207</v>
      </c>
      <c r="AE826" s="9">
        <v>84</v>
      </c>
      <c r="AF826" s="9" t="s">
        <v>315</v>
      </c>
      <c r="AG826" s="14" t="s">
        <v>1286</v>
      </c>
      <c r="AH826" s="14" t="s">
        <v>207</v>
      </c>
      <c r="AI826" s="14" t="s">
        <v>1286</v>
      </c>
      <c r="AJ826" s="14" t="s">
        <v>207</v>
      </c>
      <c r="AK826" s="9">
        <v>2.5</v>
      </c>
      <c r="AL826" s="14" t="s">
        <v>207</v>
      </c>
      <c r="AM826" s="9">
        <v>2.5</v>
      </c>
      <c r="AN826" s="14" t="s">
        <v>207</v>
      </c>
      <c r="AO826" s="9">
        <v>2.5</v>
      </c>
      <c r="AP826" s="14" t="s">
        <v>207</v>
      </c>
      <c r="AQ826" s="9">
        <v>2.5</v>
      </c>
      <c r="AR826" s="14" t="s">
        <v>207</v>
      </c>
      <c r="AS826" s="9" t="s">
        <v>0</v>
      </c>
      <c r="AT826" s="9" t="s">
        <v>318</v>
      </c>
      <c r="AU826" s="9" t="s">
        <v>376</v>
      </c>
      <c r="AV826" s="9" t="s">
        <v>320</v>
      </c>
      <c r="AW826" s="9" t="s">
        <v>1295</v>
      </c>
      <c r="AX826" s="9">
        <v>9010600000</v>
      </c>
      <c r="AY826" s="99">
        <v>207</v>
      </c>
      <c r="AZ826" s="12" t="s">
        <v>207</v>
      </c>
      <c r="BA826" s="99">
        <v>16</v>
      </c>
      <c r="BB826" s="12" t="s">
        <v>207</v>
      </c>
      <c r="BC826" s="99">
        <v>16</v>
      </c>
      <c r="BD826" s="12" t="s">
        <v>207</v>
      </c>
      <c r="BE826" s="99">
        <v>15</v>
      </c>
      <c r="BF826" s="12" t="s">
        <v>321</v>
      </c>
      <c r="BG826" s="654">
        <v>14.664999999999999</v>
      </c>
      <c r="BH826" s="12" t="s">
        <v>321</v>
      </c>
      <c r="BI826" s="99">
        <v>12</v>
      </c>
      <c r="BJ826" s="12" t="s">
        <v>321</v>
      </c>
      <c r="BK826" s="754">
        <v>0</v>
      </c>
      <c r="BL826" s="12" t="s">
        <v>321</v>
      </c>
      <c r="BM826" s="754">
        <v>8.1000000000000003E-2</v>
      </c>
      <c r="BN826" s="12" t="s">
        <v>321</v>
      </c>
      <c r="BO826" s="754">
        <v>2.585</v>
      </c>
      <c r="BP826" s="12" t="s">
        <v>321</v>
      </c>
      <c r="BQ826" s="754">
        <v>0</v>
      </c>
      <c r="BR826" s="12" t="s">
        <v>321</v>
      </c>
      <c r="BS826" s="654">
        <v>0</v>
      </c>
      <c r="BT826" s="12" t="s">
        <v>321</v>
      </c>
      <c r="BU826" s="654">
        <v>2.665</v>
      </c>
      <c r="BV826" s="12" t="s">
        <v>321</v>
      </c>
      <c r="BW826" s="9">
        <v>0.05</v>
      </c>
      <c r="BX826" s="9" t="s">
        <v>322</v>
      </c>
      <c r="BY826" s="755">
        <v>81.5</v>
      </c>
      <c r="BZ826" s="9" t="s">
        <v>315</v>
      </c>
      <c r="CA826" s="755">
        <v>6.3</v>
      </c>
      <c r="CB826" s="9" t="s">
        <v>315</v>
      </c>
      <c r="CC826" s="755">
        <v>6.3</v>
      </c>
      <c r="CD826" s="9" t="s">
        <v>315</v>
      </c>
      <c r="CE826" s="755">
        <v>33.1</v>
      </c>
      <c r="CF826" s="9" t="s">
        <v>323</v>
      </c>
      <c r="CG826" s="755">
        <v>26.5</v>
      </c>
      <c r="CH826" s="9" t="s">
        <v>323</v>
      </c>
      <c r="CI826" s="9"/>
      <c r="CJ826" s="9"/>
      <c r="CK826" s="9"/>
    </row>
    <row r="827" spans="1:89" s="98" customFormat="1" x14ac:dyDescent="0.25">
      <c r="A827" s="99">
        <v>10140071</v>
      </c>
      <c r="B827" s="99"/>
      <c r="C827" s="772">
        <v>765</v>
      </c>
      <c r="D827" s="807">
        <v>0.05</v>
      </c>
      <c r="E827" s="772">
        <f t="shared" si="40"/>
        <v>803</v>
      </c>
      <c r="F827" s="778">
        <v>1.1000000000000001</v>
      </c>
      <c r="G827" s="774">
        <f t="shared" si="41"/>
        <v>883</v>
      </c>
      <c r="H827" s="776"/>
      <c r="I827" s="758"/>
      <c r="J827" s="776"/>
      <c r="K827" s="786"/>
      <c r="L827" s="9" t="s">
        <v>308</v>
      </c>
      <c r="M827" s="9" t="s">
        <v>1296</v>
      </c>
      <c r="N827" s="9" t="s">
        <v>397</v>
      </c>
      <c r="O827" s="9" t="s">
        <v>310</v>
      </c>
      <c r="P827" s="9" t="s">
        <v>624</v>
      </c>
      <c r="Q827" s="9" t="s">
        <v>1155</v>
      </c>
      <c r="R827" s="9" t="s">
        <v>1157</v>
      </c>
      <c r="S827" s="9" t="s">
        <v>1055</v>
      </c>
      <c r="T827" s="98" t="s">
        <v>242</v>
      </c>
      <c r="U827" s="99" t="s">
        <v>870</v>
      </c>
      <c r="V827" s="99" t="s">
        <v>207</v>
      </c>
      <c r="W827" s="99" t="s">
        <v>870</v>
      </c>
      <c r="X827" s="99" t="s">
        <v>207</v>
      </c>
      <c r="Y827" s="99">
        <v>178</v>
      </c>
      <c r="Z827" s="99" t="s">
        <v>207</v>
      </c>
      <c r="AA827" s="631" t="s">
        <v>1056</v>
      </c>
      <c r="AB827" s="99" t="s">
        <v>207</v>
      </c>
      <c r="AC827" s="9">
        <v>245</v>
      </c>
      <c r="AD827" s="9" t="s">
        <v>207</v>
      </c>
      <c r="AE827" s="9">
        <v>96</v>
      </c>
      <c r="AF827" s="9" t="s">
        <v>315</v>
      </c>
      <c r="AG827" s="14" t="s">
        <v>1057</v>
      </c>
      <c r="AH827" s="14" t="s">
        <v>207</v>
      </c>
      <c r="AI827" s="14" t="s">
        <v>1057</v>
      </c>
      <c r="AJ827" s="14" t="s">
        <v>207</v>
      </c>
      <c r="AK827" s="9">
        <v>2.5</v>
      </c>
      <c r="AL827" s="14" t="s">
        <v>207</v>
      </c>
      <c r="AM827" s="9">
        <v>2.5</v>
      </c>
      <c r="AN827" s="14" t="s">
        <v>207</v>
      </c>
      <c r="AO827" s="9">
        <v>2.5</v>
      </c>
      <c r="AP827" s="14" t="s">
        <v>207</v>
      </c>
      <c r="AQ827" s="9">
        <v>2.5</v>
      </c>
      <c r="AR827" s="14" t="s">
        <v>207</v>
      </c>
      <c r="AS827" s="9" t="s">
        <v>0</v>
      </c>
      <c r="AT827" s="9" t="s">
        <v>318</v>
      </c>
      <c r="AU827" s="9" t="s">
        <v>376</v>
      </c>
      <c r="AV827" s="9" t="s">
        <v>320</v>
      </c>
      <c r="AW827" s="9" t="s">
        <v>1297</v>
      </c>
      <c r="AX827" s="9">
        <v>9010600000</v>
      </c>
      <c r="AY827" s="99">
        <v>227</v>
      </c>
      <c r="AZ827" s="12" t="s">
        <v>207</v>
      </c>
      <c r="BA827" s="99">
        <v>16</v>
      </c>
      <c r="BB827" s="12" t="s">
        <v>207</v>
      </c>
      <c r="BC827" s="99">
        <v>16</v>
      </c>
      <c r="BD827" s="12" t="s">
        <v>207</v>
      </c>
      <c r="BE827" s="99">
        <v>17</v>
      </c>
      <c r="BF827" s="12" t="s">
        <v>321</v>
      </c>
      <c r="BG827" s="654">
        <v>16.893000000000001</v>
      </c>
      <c r="BH827" s="12" t="s">
        <v>321</v>
      </c>
      <c r="BI827" s="99">
        <v>14</v>
      </c>
      <c r="BJ827" s="12" t="s">
        <v>321</v>
      </c>
      <c r="BK827" s="754">
        <v>0</v>
      </c>
      <c r="BL827" s="12" t="s">
        <v>321</v>
      </c>
      <c r="BM827" s="754">
        <v>8.1000000000000003E-2</v>
      </c>
      <c r="BN827" s="12" t="s">
        <v>321</v>
      </c>
      <c r="BO827" s="754">
        <v>2.8119999999999998</v>
      </c>
      <c r="BP827" s="12" t="s">
        <v>321</v>
      </c>
      <c r="BQ827" s="754">
        <v>0</v>
      </c>
      <c r="BR827" s="12" t="s">
        <v>321</v>
      </c>
      <c r="BS827" s="654">
        <v>0</v>
      </c>
      <c r="BT827" s="12" t="s">
        <v>321</v>
      </c>
      <c r="BU827" s="654">
        <v>2.8929999999999998</v>
      </c>
      <c r="BV827" s="12" t="s">
        <v>321</v>
      </c>
      <c r="BW827" s="9">
        <v>0.06</v>
      </c>
      <c r="BX827" s="9" t="s">
        <v>322</v>
      </c>
      <c r="BY827" s="755">
        <v>89.4</v>
      </c>
      <c r="BZ827" s="9" t="s">
        <v>315</v>
      </c>
      <c r="CA827" s="755">
        <v>6.3</v>
      </c>
      <c r="CB827" s="9" t="s">
        <v>315</v>
      </c>
      <c r="CC827" s="755">
        <v>6.3</v>
      </c>
      <c r="CD827" s="9" t="s">
        <v>315</v>
      </c>
      <c r="CE827" s="755">
        <v>35.299999999999997</v>
      </c>
      <c r="CF827" s="9" t="s">
        <v>323</v>
      </c>
      <c r="CG827" s="755">
        <v>30.9</v>
      </c>
      <c r="CH827" s="9" t="s">
        <v>323</v>
      </c>
      <c r="CI827" s="9"/>
      <c r="CJ827" s="9"/>
      <c r="CK827" s="9"/>
    </row>
    <row r="828" spans="1:89" s="98" customFormat="1" x14ac:dyDescent="0.25">
      <c r="A828" s="99">
        <v>10140072</v>
      </c>
      <c r="B828" s="99"/>
      <c r="C828" s="772">
        <v>820</v>
      </c>
      <c r="D828" s="807">
        <v>0.05</v>
      </c>
      <c r="E828" s="772">
        <f t="shared" si="40"/>
        <v>861</v>
      </c>
      <c r="F828" s="778">
        <v>1.1000000000000001</v>
      </c>
      <c r="G828" s="774">
        <f t="shared" si="41"/>
        <v>947</v>
      </c>
      <c r="H828" s="776"/>
      <c r="I828" s="758"/>
      <c r="J828" s="776"/>
      <c r="K828" s="786"/>
      <c r="L828" s="9" t="s">
        <v>308</v>
      </c>
      <c r="M828" s="9" t="s">
        <v>1298</v>
      </c>
      <c r="N828" s="9" t="s">
        <v>397</v>
      </c>
      <c r="O828" s="9" t="s">
        <v>310</v>
      </c>
      <c r="P828" s="9" t="s">
        <v>624</v>
      </c>
      <c r="Q828" s="9" t="s">
        <v>1155</v>
      </c>
      <c r="R828" s="9" t="s">
        <v>1157</v>
      </c>
      <c r="S828" s="9" t="s">
        <v>1055</v>
      </c>
      <c r="T828" s="98" t="s">
        <v>242</v>
      </c>
      <c r="U828" s="99" t="s">
        <v>1058</v>
      </c>
      <c r="V828" s="99" t="s">
        <v>207</v>
      </c>
      <c r="W828" s="99" t="s">
        <v>1058</v>
      </c>
      <c r="X828" s="99" t="s">
        <v>207</v>
      </c>
      <c r="Y828" s="99">
        <v>200</v>
      </c>
      <c r="Z828" s="99" t="s">
        <v>207</v>
      </c>
      <c r="AA828" s="631" t="s">
        <v>202</v>
      </c>
      <c r="AB828" s="99" t="s">
        <v>207</v>
      </c>
      <c r="AC828" s="9">
        <v>276</v>
      </c>
      <c r="AD828" s="9" t="s">
        <v>207</v>
      </c>
      <c r="AE828" s="9">
        <v>109</v>
      </c>
      <c r="AF828" s="9" t="s">
        <v>315</v>
      </c>
      <c r="AG828" s="14" t="s">
        <v>1059</v>
      </c>
      <c r="AH828" s="14" t="s">
        <v>207</v>
      </c>
      <c r="AI828" s="14" t="s">
        <v>1059</v>
      </c>
      <c r="AJ828" s="14" t="s">
        <v>207</v>
      </c>
      <c r="AK828" s="9">
        <v>2.5</v>
      </c>
      <c r="AL828" s="14" t="s">
        <v>207</v>
      </c>
      <c r="AM828" s="9">
        <v>2.5</v>
      </c>
      <c r="AN828" s="14" t="s">
        <v>207</v>
      </c>
      <c r="AO828" s="9">
        <v>2.5</v>
      </c>
      <c r="AP828" s="14" t="s">
        <v>207</v>
      </c>
      <c r="AQ828" s="9">
        <v>2.5</v>
      </c>
      <c r="AR828" s="14" t="s">
        <v>207</v>
      </c>
      <c r="AS828" s="9" t="s">
        <v>0</v>
      </c>
      <c r="AT828" s="9" t="s">
        <v>318</v>
      </c>
      <c r="AU828" s="9" t="s">
        <v>376</v>
      </c>
      <c r="AV828" s="9" t="s">
        <v>320</v>
      </c>
      <c r="AW828" s="9" t="s">
        <v>1299</v>
      </c>
      <c r="AX828" s="9">
        <v>9010600000</v>
      </c>
      <c r="AY828" s="99">
        <v>249</v>
      </c>
      <c r="AZ828" s="12" t="s">
        <v>207</v>
      </c>
      <c r="BA828" s="99">
        <v>16</v>
      </c>
      <c r="BB828" s="12" t="s">
        <v>207</v>
      </c>
      <c r="BC828" s="99">
        <v>16</v>
      </c>
      <c r="BD828" s="12" t="s">
        <v>207</v>
      </c>
      <c r="BE828" s="99">
        <v>20</v>
      </c>
      <c r="BF828" s="12" t="s">
        <v>321</v>
      </c>
      <c r="BG828" s="654">
        <v>19.113</v>
      </c>
      <c r="BH828" s="12" t="s">
        <v>321</v>
      </c>
      <c r="BI828" s="99">
        <v>16</v>
      </c>
      <c r="BJ828" s="12" t="s">
        <v>321</v>
      </c>
      <c r="BK828" s="754">
        <v>0</v>
      </c>
      <c r="BL828" s="12" t="s">
        <v>321</v>
      </c>
      <c r="BM828" s="754">
        <v>8.1000000000000003E-2</v>
      </c>
      <c r="BN828" s="12" t="s">
        <v>321</v>
      </c>
      <c r="BO828" s="754">
        <v>3.032</v>
      </c>
      <c r="BP828" s="12" t="s">
        <v>321</v>
      </c>
      <c r="BQ828" s="754">
        <v>0</v>
      </c>
      <c r="BR828" s="12" t="s">
        <v>321</v>
      </c>
      <c r="BS828" s="654">
        <v>0</v>
      </c>
      <c r="BT828" s="12" t="s">
        <v>321</v>
      </c>
      <c r="BU828" s="654">
        <v>3.113</v>
      </c>
      <c r="BV828" s="12" t="s">
        <v>321</v>
      </c>
      <c r="BW828" s="9">
        <v>0.06</v>
      </c>
      <c r="BX828" s="9" t="s">
        <v>322</v>
      </c>
      <c r="BY828" s="755">
        <v>98</v>
      </c>
      <c r="BZ828" s="9" t="s">
        <v>315</v>
      </c>
      <c r="CA828" s="755">
        <v>6.3</v>
      </c>
      <c r="CB828" s="9" t="s">
        <v>315</v>
      </c>
      <c r="CC828" s="755">
        <v>6.3</v>
      </c>
      <c r="CD828" s="9" t="s">
        <v>315</v>
      </c>
      <c r="CE828" s="755">
        <v>41.9</v>
      </c>
      <c r="CF828" s="9" t="s">
        <v>323</v>
      </c>
      <c r="CG828" s="755">
        <v>35.299999999999997</v>
      </c>
      <c r="CH828" s="9" t="s">
        <v>323</v>
      </c>
      <c r="CI828" s="9"/>
      <c r="CJ828" s="9"/>
      <c r="CK828" s="9"/>
    </row>
    <row r="829" spans="1:89" s="98" customFormat="1" x14ac:dyDescent="0.25">
      <c r="A829" s="99">
        <v>10141979</v>
      </c>
      <c r="B829" s="99"/>
      <c r="C829" s="772">
        <v>876</v>
      </c>
      <c r="D829" s="807">
        <v>0.05</v>
      </c>
      <c r="E829" s="772">
        <f t="shared" si="40"/>
        <v>920</v>
      </c>
      <c r="F829" s="778">
        <v>1.1000000000000001</v>
      </c>
      <c r="G829" s="774">
        <f t="shared" si="41"/>
        <v>1012</v>
      </c>
      <c r="H829" s="776"/>
      <c r="I829" s="758"/>
      <c r="J829" s="776"/>
      <c r="K829" s="786"/>
      <c r="L829" s="9" t="s">
        <v>308</v>
      </c>
      <c r="M829" s="9" t="s">
        <v>1300</v>
      </c>
      <c r="N829" s="9" t="s">
        <v>397</v>
      </c>
      <c r="O829" s="9" t="s">
        <v>310</v>
      </c>
      <c r="P829" s="9" t="s">
        <v>624</v>
      </c>
      <c r="Q829" s="9" t="s">
        <v>1155</v>
      </c>
      <c r="R829" s="9" t="s">
        <v>1157</v>
      </c>
      <c r="S829" s="9" t="s">
        <v>1055</v>
      </c>
      <c r="T829" s="98" t="s">
        <v>242</v>
      </c>
      <c r="U829" s="99" t="s">
        <v>1061</v>
      </c>
      <c r="V829" s="99" t="s">
        <v>207</v>
      </c>
      <c r="W829" s="99" t="s">
        <v>1061</v>
      </c>
      <c r="X829" s="99" t="s">
        <v>207</v>
      </c>
      <c r="Y829" s="99">
        <v>220</v>
      </c>
      <c r="Z829" s="99" t="s">
        <v>207</v>
      </c>
      <c r="AA829" s="631" t="s">
        <v>574</v>
      </c>
      <c r="AB829" s="99" t="s">
        <v>207</v>
      </c>
      <c r="AC829" s="9">
        <v>304</v>
      </c>
      <c r="AD829" s="9" t="s">
        <v>207</v>
      </c>
      <c r="AE829" s="9">
        <v>120</v>
      </c>
      <c r="AF829" s="9" t="s">
        <v>315</v>
      </c>
      <c r="AG829" s="14" t="s">
        <v>1062</v>
      </c>
      <c r="AH829" s="14" t="s">
        <v>207</v>
      </c>
      <c r="AI829" s="14" t="s">
        <v>1062</v>
      </c>
      <c r="AJ829" s="14" t="s">
        <v>207</v>
      </c>
      <c r="AK829" s="9">
        <v>2.5</v>
      </c>
      <c r="AL829" s="14" t="s">
        <v>207</v>
      </c>
      <c r="AM829" s="9">
        <v>2.5</v>
      </c>
      <c r="AN829" s="14" t="s">
        <v>207</v>
      </c>
      <c r="AO829" s="9">
        <v>2.5</v>
      </c>
      <c r="AP829" s="14" t="s">
        <v>207</v>
      </c>
      <c r="AQ829" s="9">
        <v>2.5</v>
      </c>
      <c r="AR829" s="14" t="s">
        <v>207</v>
      </c>
      <c r="AS829" s="9" t="s">
        <v>0</v>
      </c>
      <c r="AT829" s="9" t="s">
        <v>318</v>
      </c>
      <c r="AU829" s="9" t="s">
        <v>376</v>
      </c>
      <c r="AV829" s="9" t="s">
        <v>320</v>
      </c>
      <c r="AW829" s="9" t="s">
        <v>1301</v>
      </c>
      <c r="AX829" s="9">
        <v>9010600000</v>
      </c>
      <c r="AY829" s="99">
        <v>289</v>
      </c>
      <c r="AZ829" s="12" t="s">
        <v>207</v>
      </c>
      <c r="BA829" s="99">
        <v>16</v>
      </c>
      <c r="BB829" s="12" t="s">
        <v>207</v>
      </c>
      <c r="BC829" s="99">
        <v>16</v>
      </c>
      <c r="BD829" s="12" t="s">
        <v>207</v>
      </c>
      <c r="BE829" s="99">
        <v>21</v>
      </c>
      <c r="BF829" s="12" t="s">
        <v>321</v>
      </c>
      <c r="BG829" s="654">
        <v>20.489000000000001</v>
      </c>
      <c r="BH829" s="12" t="s">
        <v>321</v>
      </c>
      <c r="BI829" s="99">
        <v>16</v>
      </c>
      <c r="BJ829" s="12" t="s">
        <v>321</v>
      </c>
      <c r="BK829" s="754">
        <v>0</v>
      </c>
      <c r="BL829" s="12" t="s">
        <v>321</v>
      </c>
      <c r="BM829" s="754">
        <v>0.09</v>
      </c>
      <c r="BN829" s="12" t="s">
        <v>321</v>
      </c>
      <c r="BO829" s="754">
        <v>4.4000000000000004</v>
      </c>
      <c r="BP829" s="12" t="s">
        <v>321</v>
      </c>
      <c r="BQ829" s="754">
        <v>0</v>
      </c>
      <c r="BR829" s="12" t="s">
        <v>321</v>
      </c>
      <c r="BS829" s="654">
        <v>0</v>
      </c>
      <c r="BT829" s="12" t="s">
        <v>321</v>
      </c>
      <c r="BU829" s="654">
        <v>4.4889999999999999</v>
      </c>
      <c r="BV829" s="12" t="s">
        <v>321</v>
      </c>
      <c r="BW829" s="9">
        <v>7.0000000000000007E-2</v>
      </c>
      <c r="BX829" s="9" t="s">
        <v>322</v>
      </c>
      <c r="BY829" s="755">
        <v>113.8</v>
      </c>
      <c r="BZ829" s="9" t="s">
        <v>315</v>
      </c>
      <c r="CA829" s="755">
        <v>6.3</v>
      </c>
      <c r="CB829" s="9" t="s">
        <v>315</v>
      </c>
      <c r="CC829" s="755">
        <v>6.3</v>
      </c>
      <c r="CD829" s="9" t="s">
        <v>315</v>
      </c>
      <c r="CE829" s="755">
        <v>41.9</v>
      </c>
      <c r="CF829" s="9" t="s">
        <v>323</v>
      </c>
      <c r="CG829" s="755">
        <v>35.299999999999997</v>
      </c>
      <c r="CH829" s="9" t="s">
        <v>323</v>
      </c>
      <c r="CI829" s="9"/>
      <c r="CJ829" s="9"/>
      <c r="CK829" s="9"/>
    </row>
    <row r="830" spans="1:89" s="98" customFormat="1" x14ac:dyDescent="0.25">
      <c r="A830" s="99">
        <v>10140076</v>
      </c>
      <c r="B830" s="99"/>
      <c r="C830" s="772">
        <v>930</v>
      </c>
      <c r="D830" s="807">
        <v>0.05</v>
      </c>
      <c r="E830" s="772">
        <f t="shared" si="40"/>
        <v>977</v>
      </c>
      <c r="F830" s="778">
        <v>1.1000000000000001</v>
      </c>
      <c r="G830" s="774">
        <f t="shared" si="41"/>
        <v>1075</v>
      </c>
      <c r="H830" s="776"/>
      <c r="I830" s="758"/>
      <c r="J830" s="776"/>
      <c r="K830" s="786"/>
      <c r="L830" s="9" t="s">
        <v>308</v>
      </c>
      <c r="M830" s="9" t="s">
        <v>1302</v>
      </c>
      <c r="N830" s="9" t="s">
        <v>397</v>
      </c>
      <c r="O830" s="9" t="s">
        <v>310</v>
      </c>
      <c r="P830" s="9" t="s">
        <v>624</v>
      </c>
      <c r="Q830" s="9" t="s">
        <v>1155</v>
      </c>
      <c r="R830" s="9" t="s">
        <v>1157</v>
      </c>
      <c r="S830" s="9" t="s">
        <v>1055</v>
      </c>
      <c r="T830" s="98" t="s">
        <v>242</v>
      </c>
      <c r="U830" s="99" t="s">
        <v>1291</v>
      </c>
      <c r="V830" s="99" t="s">
        <v>207</v>
      </c>
      <c r="W830" s="99" t="s">
        <v>1291</v>
      </c>
      <c r="X830" s="99" t="s">
        <v>207</v>
      </c>
      <c r="Y830" s="99">
        <v>240</v>
      </c>
      <c r="Z830" s="99" t="s">
        <v>207</v>
      </c>
      <c r="AA830" s="631" t="s">
        <v>575</v>
      </c>
      <c r="AB830" s="99" t="s">
        <v>207</v>
      </c>
      <c r="AC830" s="9">
        <v>332</v>
      </c>
      <c r="AD830" s="9" t="s">
        <v>207</v>
      </c>
      <c r="AE830" s="9">
        <v>131</v>
      </c>
      <c r="AF830" s="9" t="s">
        <v>315</v>
      </c>
      <c r="AG830" s="14" t="s">
        <v>1292</v>
      </c>
      <c r="AH830" s="14" t="s">
        <v>207</v>
      </c>
      <c r="AI830" s="14" t="s">
        <v>1292</v>
      </c>
      <c r="AJ830" s="14" t="s">
        <v>207</v>
      </c>
      <c r="AK830" s="9">
        <v>2.5</v>
      </c>
      <c r="AL830" s="14" t="s">
        <v>207</v>
      </c>
      <c r="AM830" s="9">
        <v>2.5</v>
      </c>
      <c r="AN830" s="14" t="s">
        <v>207</v>
      </c>
      <c r="AO830" s="9">
        <v>2.5</v>
      </c>
      <c r="AP830" s="14" t="s">
        <v>207</v>
      </c>
      <c r="AQ830" s="9">
        <v>2.5</v>
      </c>
      <c r="AR830" s="14" t="s">
        <v>207</v>
      </c>
      <c r="AS830" s="9" t="s">
        <v>0</v>
      </c>
      <c r="AT830" s="9" t="s">
        <v>318</v>
      </c>
      <c r="AU830" s="9" t="s">
        <v>376</v>
      </c>
      <c r="AV830" s="9" t="s">
        <v>320</v>
      </c>
      <c r="AW830" s="9" t="s">
        <v>1303</v>
      </c>
      <c r="AX830" s="9">
        <v>9010600000</v>
      </c>
      <c r="AY830" s="99">
        <v>289</v>
      </c>
      <c r="AZ830" s="12" t="s">
        <v>207</v>
      </c>
      <c r="BA830" s="99">
        <v>16</v>
      </c>
      <c r="BB830" s="12" t="s">
        <v>207</v>
      </c>
      <c r="BC830" s="99">
        <v>16</v>
      </c>
      <c r="BD830" s="12" t="s">
        <v>207</v>
      </c>
      <c r="BE830" s="99">
        <v>25</v>
      </c>
      <c r="BF830" s="12" t="s">
        <v>321</v>
      </c>
      <c r="BG830" s="654">
        <v>24.097000000000001</v>
      </c>
      <c r="BH830" s="12" t="s">
        <v>321</v>
      </c>
      <c r="BI830" s="99">
        <v>19</v>
      </c>
      <c r="BJ830" s="12" t="s">
        <v>321</v>
      </c>
      <c r="BK830" s="754">
        <v>0</v>
      </c>
      <c r="BL830" s="12" t="s">
        <v>321</v>
      </c>
      <c r="BM830" s="754">
        <v>0.09</v>
      </c>
      <c r="BN830" s="12" t="s">
        <v>321</v>
      </c>
      <c r="BO830" s="754">
        <v>5.0069999999999997</v>
      </c>
      <c r="BP830" s="12" t="s">
        <v>321</v>
      </c>
      <c r="BQ830" s="754">
        <v>0</v>
      </c>
      <c r="BR830" s="12" t="s">
        <v>321</v>
      </c>
      <c r="BS830" s="654">
        <v>0</v>
      </c>
      <c r="BT830" s="12" t="s">
        <v>321</v>
      </c>
      <c r="BU830" s="654">
        <v>5.0970000000000004</v>
      </c>
      <c r="BV830" s="12" t="s">
        <v>321</v>
      </c>
      <c r="BW830" s="9">
        <v>7.0000000000000007E-2</v>
      </c>
      <c r="BX830" s="9" t="s">
        <v>322</v>
      </c>
      <c r="BY830" s="755">
        <v>113.8</v>
      </c>
      <c r="BZ830" s="9" t="s">
        <v>315</v>
      </c>
      <c r="CA830" s="755">
        <v>6.3</v>
      </c>
      <c r="CB830" s="9" t="s">
        <v>315</v>
      </c>
      <c r="CC830" s="755">
        <v>6.3</v>
      </c>
      <c r="CD830" s="9" t="s">
        <v>315</v>
      </c>
      <c r="CE830" s="755">
        <v>50.7</v>
      </c>
      <c r="CF830" s="9" t="s">
        <v>323</v>
      </c>
      <c r="CG830" s="755">
        <v>41.9</v>
      </c>
      <c r="CH830" s="9" t="s">
        <v>323</v>
      </c>
      <c r="CI830" s="9"/>
      <c r="CJ830" s="9"/>
      <c r="CK830" s="9"/>
    </row>
    <row r="831" spans="1:89" s="98" customFormat="1" x14ac:dyDescent="0.25">
      <c r="A831" s="99">
        <v>10101079</v>
      </c>
      <c r="B831" s="99"/>
      <c r="C831" s="772">
        <v>823</v>
      </c>
      <c r="D831" s="807">
        <v>0.05</v>
      </c>
      <c r="E831" s="772">
        <f t="shared" si="40"/>
        <v>864</v>
      </c>
      <c r="F831" s="778">
        <v>1.1000000000000001</v>
      </c>
      <c r="G831" s="774">
        <f t="shared" si="41"/>
        <v>950</v>
      </c>
      <c r="H831" s="776"/>
      <c r="I831" s="758"/>
      <c r="J831" s="776"/>
      <c r="K831" s="786"/>
      <c r="L831" s="9" t="s">
        <v>308</v>
      </c>
      <c r="M831" s="9" t="s">
        <v>3816</v>
      </c>
      <c r="N831" s="9" t="s">
        <v>309</v>
      </c>
      <c r="O831" s="9" t="s">
        <v>310</v>
      </c>
      <c r="P831" s="9" t="s">
        <v>624</v>
      </c>
      <c r="Q831" s="9" t="s">
        <v>1155</v>
      </c>
      <c r="R831" s="9" t="s">
        <v>1157</v>
      </c>
      <c r="S831" s="9" t="s">
        <v>1055</v>
      </c>
      <c r="T831" s="98" t="s">
        <v>242</v>
      </c>
      <c r="U831" s="99" t="s">
        <v>1285</v>
      </c>
      <c r="V831" s="99" t="s">
        <v>207</v>
      </c>
      <c r="W831" s="99" t="s">
        <v>1285</v>
      </c>
      <c r="X831" s="99" t="s">
        <v>207</v>
      </c>
      <c r="Y831" s="99" t="s">
        <v>1285</v>
      </c>
      <c r="Z831" s="99" t="s">
        <v>207</v>
      </c>
      <c r="AA831" s="631" t="s">
        <v>1188</v>
      </c>
      <c r="AB831" s="99" t="s">
        <v>207</v>
      </c>
      <c r="AC831" s="9">
        <v>214</v>
      </c>
      <c r="AD831" s="9" t="s">
        <v>207</v>
      </c>
      <c r="AE831" s="9">
        <v>84</v>
      </c>
      <c r="AF831" s="9" t="s">
        <v>315</v>
      </c>
      <c r="AG831" s="14" t="s">
        <v>1286</v>
      </c>
      <c r="AH831" s="14" t="s">
        <v>207</v>
      </c>
      <c r="AI831" s="14" t="s">
        <v>1286</v>
      </c>
      <c r="AJ831" s="14" t="s">
        <v>207</v>
      </c>
      <c r="AK831" s="9">
        <v>2.5</v>
      </c>
      <c r="AL831" s="14" t="s">
        <v>207</v>
      </c>
      <c r="AM831" s="9">
        <v>2.5</v>
      </c>
      <c r="AN831" s="14" t="s">
        <v>207</v>
      </c>
      <c r="AO831" s="9">
        <v>0</v>
      </c>
      <c r="AP831" s="14" t="s">
        <v>207</v>
      </c>
      <c r="AQ831" s="9">
        <v>0</v>
      </c>
      <c r="AR831" s="14" t="s">
        <v>207</v>
      </c>
      <c r="AS831" s="9" t="s">
        <v>0</v>
      </c>
      <c r="AT831" s="9" t="s">
        <v>318</v>
      </c>
      <c r="AU831" s="9" t="s">
        <v>376</v>
      </c>
      <c r="AV831" s="9" t="s">
        <v>320</v>
      </c>
      <c r="AW831" s="9" t="s">
        <v>1304</v>
      </c>
      <c r="AX831" s="9">
        <v>9010600000</v>
      </c>
      <c r="AY831" s="99">
        <v>207</v>
      </c>
      <c r="AZ831" s="12" t="s">
        <v>207</v>
      </c>
      <c r="BA831" s="99">
        <v>16</v>
      </c>
      <c r="BB831" s="12" t="s">
        <v>207</v>
      </c>
      <c r="BC831" s="99">
        <v>16</v>
      </c>
      <c r="BD831" s="12" t="s">
        <v>207</v>
      </c>
      <c r="BE831" s="99">
        <v>16</v>
      </c>
      <c r="BF831" s="12" t="s">
        <v>321</v>
      </c>
      <c r="BG831" s="654">
        <v>15.664999999999999</v>
      </c>
      <c r="BH831" s="12" t="s">
        <v>321</v>
      </c>
      <c r="BI831" s="99">
        <v>13</v>
      </c>
      <c r="BJ831" s="12" t="s">
        <v>321</v>
      </c>
      <c r="BK831" s="754">
        <v>0</v>
      </c>
      <c r="BL831" s="12" t="s">
        <v>321</v>
      </c>
      <c r="BM831" s="754">
        <v>8.1000000000000003E-2</v>
      </c>
      <c r="BN831" s="12" t="s">
        <v>321</v>
      </c>
      <c r="BO831" s="754">
        <v>2.585</v>
      </c>
      <c r="BP831" s="12" t="s">
        <v>321</v>
      </c>
      <c r="BQ831" s="754">
        <v>0</v>
      </c>
      <c r="BR831" s="12" t="s">
        <v>321</v>
      </c>
      <c r="BS831" s="654">
        <v>0</v>
      </c>
      <c r="BT831" s="12" t="s">
        <v>321</v>
      </c>
      <c r="BU831" s="654">
        <v>2.665</v>
      </c>
      <c r="BV831" s="12" t="s">
        <v>321</v>
      </c>
      <c r="BW831" s="9">
        <v>0.05</v>
      </c>
      <c r="BX831" s="9" t="s">
        <v>322</v>
      </c>
      <c r="BY831" s="755">
        <v>81.5</v>
      </c>
      <c r="BZ831" s="9" t="s">
        <v>315</v>
      </c>
      <c r="CA831" s="755">
        <v>6.3</v>
      </c>
      <c r="CB831" s="9" t="s">
        <v>315</v>
      </c>
      <c r="CC831" s="755">
        <v>6.3</v>
      </c>
      <c r="CD831" s="9" t="s">
        <v>315</v>
      </c>
      <c r="CE831" s="755">
        <v>33.1</v>
      </c>
      <c r="CF831" s="9" t="s">
        <v>323</v>
      </c>
      <c r="CG831" s="755">
        <v>28.7</v>
      </c>
      <c r="CH831" s="9" t="s">
        <v>323</v>
      </c>
      <c r="CI831" s="9"/>
      <c r="CJ831" s="9"/>
      <c r="CK831" s="9"/>
    </row>
    <row r="832" spans="1:89" s="98" customFormat="1" x14ac:dyDescent="0.25">
      <c r="A832" s="99">
        <v>10101080</v>
      </c>
      <c r="B832" s="99"/>
      <c r="C832" s="772">
        <v>898</v>
      </c>
      <c r="D832" s="807">
        <v>0.05</v>
      </c>
      <c r="E832" s="772">
        <f t="shared" si="40"/>
        <v>943</v>
      </c>
      <c r="F832" s="778">
        <v>1.1000000000000001</v>
      </c>
      <c r="G832" s="774">
        <f t="shared" si="41"/>
        <v>1037</v>
      </c>
      <c r="H832" s="776"/>
      <c r="I832" s="758"/>
      <c r="J832" s="776"/>
      <c r="K832" s="786"/>
      <c r="L832" s="9" t="s">
        <v>308</v>
      </c>
      <c r="M832" s="9" t="s">
        <v>3817</v>
      </c>
      <c r="N832" s="9" t="s">
        <v>309</v>
      </c>
      <c r="O832" s="9" t="s">
        <v>310</v>
      </c>
      <c r="P832" s="9" t="s">
        <v>624</v>
      </c>
      <c r="Q832" s="9" t="s">
        <v>1155</v>
      </c>
      <c r="R832" s="9" t="s">
        <v>1157</v>
      </c>
      <c r="S832" s="9" t="s">
        <v>1055</v>
      </c>
      <c r="T832" s="98" t="s">
        <v>242</v>
      </c>
      <c r="U832" s="99" t="s">
        <v>870</v>
      </c>
      <c r="V832" s="99" t="s">
        <v>207</v>
      </c>
      <c r="W832" s="99" t="s">
        <v>870</v>
      </c>
      <c r="X832" s="99" t="s">
        <v>207</v>
      </c>
      <c r="Y832" s="99" t="s">
        <v>870</v>
      </c>
      <c r="Z832" s="99" t="s">
        <v>207</v>
      </c>
      <c r="AA832" s="631" t="s">
        <v>1056</v>
      </c>
      <c r="AB832" s="99" t="s">
        <v>207</v>
      </c>
      <c r="AC832" s="9">
        <v>245</v>
      </c>
      <c r="AD832" s="9" t="s">
        <v>207</v>
      </c>
      <c r="AE832" s="9">
        <v>96</v>
      </c>
      <c r="AF832" s="9" t="s">
        <v>315</v>
      </c>
      <c r="AG832" s="14" t="s">
        <v>1057</v>
      </c>
      <c r="AH832" s="14" t="s">
        <v>207</v>
      </c>
      <c r="AI832" s="14" t="s">
        <v>1057</v>
      </c>
      <c r="AJ832" s="14" t="s">
        <v>207</v>
      </c>
      <c r="AK832" s="9">
        <v>2.5</v>
      </c>
      <c r="AL832" s="14" t="s">
        <v>207</v>
      </c>
      <c r="AM832" s="9">
        <v>2.5</v>
      </c>
      <c r="AN832" s="14" t="s">
        <v>207</v>
      </c>
      <c r="AO832" s="9">
        <v>0</v>
      </c>
      <c r="AP832" s="14" t="s">
        <v>207</v>
      </c>
      <c r="AQ832" s="9">
        <v>0</v>
      </c>
      <c r="AR832" s="14" t="s">
        <v>207</v>
      </c>
      <c r="AS832" s="9" t="s">
        <v>0</v>
      </c>
      <c r="AT832" s="9" t="s">
        <v>318</v>
      </c>
      <c r="AU832" s="9" t="s">
        <v>376</v>
      </c>
      <c r="AV832" s="9" t="s">
        <v>320</v>
      </c>
      <c r="AW832" s="9" t="s">
        <v>1305</v>
      </c>
      <c r="AX832" s="9">
        <v>9010600000</v>
      </c>
      <c r="AY832" s="99">
        <v>227</v>
      </c>
      <c r="AZ832" s="12" t="s">
        <v>207</v>
      </c>
      <c r="BA832" s="99">
        <v>16</v>
      </c>
      <c r="BB832" s="12" t="s">
        <v>207</v>
      </c>
      <c r="BC832" s="99">
        <v>16</v>
      </c>
      <c r="BD832" s="12" t="s">
        <v>207</v>
      </c>
      <c r="BE832" s="99">
        <v>17</v>
      </c>
      <c r="BF832" s="12" t="s">
        <v>321</v>
      </c>
      <c r="BG832" s="654">
        <v>16.893000000000001</v>
      </c>
      <c r="BH832" s="12" t="s">
        <v>321</v>
      </c>
      <c r="BI832" s="99">
        <v>14</v>
      </c>
      <c r="BJ832" s="12" t="s">
        <v>321</v>
      </c>
      <c r="BK832" s="754">
        <v>0</v>
      </c>
      <c r="BL832" s="12" t="s">
        <v>321</v>
      </c>
      <c r="BM832" s="754">
        <v>8.1000000000000003E-2</v>
      </c>
      <c r="BN832" s="12" t="s">
        <v>321</v>
      </c>
      <c r="BO832" s="754">
        <v>2.8119999999999998</v>
      </c>
      <c r="BP832" s="12" t="s">
        <v>321</v>
      </c>
      <c r="BQ832" s="754">
        <v>0</v>
      </c>
      <c r="BR832" s="12" t="s">
        <v>321</v>
      </c>
      <c r="BS832" s="654">
        <v>0</v>
      </c>
      <c r="BT832" s="12" t="s">
        <v>321</v>
      </c>
      <c r="BU832" s="654">
        <v>2.8929999999999998</v>
      </c>
      <c r="BV832" s="12" t="s">
        <v>321</v>
      </c>
      <c r="BW832" s="9">
        <v>0.06</v>
      </c>
      <c r="BX832" s="9" t="s">
        <v>322</v>
      </c>
      <c r="BY832" s="755">
        <v>89.4</v>
      </c>
      <c r="BZ832" s="9" t="s">
        <v>315</v>
      </c>
      <c r="CA832" s="755">
        <v>6.3</v>
      </c>
      <c r="CB832" s="9" t="s">
        <v>315</v>
      </c>
      <c r="CC832" s="755">
        <v>6.3</v>
      </c>
      <c r="CD832" s="9" t="s">
        <v>315</v>
      </c>
      <c r="CE832" s="755">
        <v>35.299999999999997</v>
      </c>
      <c r="CF832" s="9" t="s">
        <v>323</v>
      </c>
      <c r="CG832" s="755">
        <v>30.9</v>
      </c>
      <c r="CH832" s="9" t="s">
        <v>323</v>
      </c>
      <c r="CI832" s="9"/>
      <c r="CJ832" s="9"/>
      <c r="CK832" s="9"/>
    </row>
    <row r="833" spans="1:89" s="98" customFormat="1" x14ac:dyDescent="0.25">
      <c r="A833" s="99">
        <v>10101081</v>
      </c>
      <c r="B833" s="99"/>
      <c r="C833" s="772">
        <v>949</v>
      </c>
      <c r="D833" s="807">
        <v>0.05</v>
      </c>
      <c r="E833" s="772">
        <f t="shared" si="40"/>
        <v>996</v>
      </c>
      <c r="F833" s="778">
        <v>1.1000000000000001</v>
      </c>
      <c r="G833" s="774">
        <f t="shared" si="41"/>
        <v>1096</v>
      </c>
      <c r="H833" s="776"/>
      <c r="I833" s="758"/>
      <c r="J833" s="776"/>
      <c r="K833" s="786"/>
      <c r="L833" s="9" t="s">
        <v>308</v>
      </c>
      <c r="M833" s="9" t="s">
        <v>3818</v>
      </c>
      <c r="N833" s="9" t="s">
        <v>309</v>
      </c>
      <c r="O833" s="9" t="s">
        <v>310</v>
      </c>
      <c r="P833" s="9" t="s">
        <v>624</v>
      </c>
      <c r="Q833" s="9" t="s">
        <v>1155</v>
      </c>
      <c r="R833" s="9" t="s">
        <v>1157</v>
      </c>
      <c r="S833" s="9" t="s">
        <v>1055</v>
      </c>
      <c r="T833" s="98" t="s">
        <v>242</v>
      </c>
      <c r="U833" s="99" t="s">
        <v>1058</v>
      </c>
      <c r="V833" s="99" t="s">
        <v>207</v>
      </c>
      <c r="W833" s="99" t="s">
        <v>1058</v>
      </c>
      <c r="X833" s="99" t="s">
        <v>207</v>
      </c>
      <c r="Y833" s="99" t="s">
        <v>1058</v>
      </c>
      <c r="Z833" s="99" t="s">
        <v>207</v>
      </c>
      <c r="AA833" s="631" t="s">
        <v>202</v>
      </c>
      <c r="AB833" s="99" t="s">
        <v>207</v>
      </c>
      <c r="AC833" s="9">
        <v>276</v>
      </c>
      <c r="AD833" s="9" t="s">
        <v>207</v>
      </c>
      <c r="AE833" s="9">
        <v>109</v>
      </c>
      <c r="AF833" s="9" t="s">
        <v>315</v>
      </c>
      <c r="AG833" s="14" t="s">
        <v>1059</v>
      </c>
      <c r="AH833" s="14" t="s">
        <v>207</v>
      </c>
      <c r="AI833" s="14" t="s">
        <v>1059</v>
      </c>
      <c r="AJ833" s="14" t="s">
        <v>207</v>
      </c>
      <c r="AK833" s="9">
        <v>2.5</v>
      </c>
      <c r="AL833" s="14" t="s">
        <v>207</v>
      </c>
      <c r="AM833" s="9">
        <v>2.5</v>
      </c>
      <c r="AN833" s="14" t="s">
        <v>207</v>
      </c>
      <c r="AO833" s="9">
        <v>0</v>
      </c>
      <c r="AP833" s="14" t="s">
        <v>207</v>
      </c>
      <c r="AQ833" s="9">
        <v>0</v>
      </c>
      <c r="AR833" s="14" t="s">
        <v>207</v>
      </c>
      <c r="AS833" s="9" t="s">
        <v>0</v>
      </c>
      <c r="AT833" s="9" t="s">
        <v>318</v>
      </c>
      <c r="AU833" s="9" t="s">
        <v>376</v>
      </c>
      <c r="AV833" s="9" t="s">
        <v>320</v>
      </c>
      <c r="AW833" s="9" t="s">
        <v>1306</v>
      </c>
      <c r="AX833" s="9">
        <v>9010600000</v>
      </c>
      <c r="AY833" s="99">
        <v>249</v>
      </c>
      <c r="AZ833" s="12" t="s">
        <v>207</v>
      </c>
      <c r="BA833" s="99">
        <v>16</v>
      </c>
      <c r="BB833" s="12" t="s">
        <v>207</v>
      </c>
      <c r="BC833" s="99">
        <v>16</v>
      </c>
      <c r="BD833" s="12" t="s">
        <v>207</v>
      </c>
      <c r="BE833" s="99">
        <v>20</v>
      </c>
      <c r="BF833" s="12" t="s">
        <v>321</v>
      </c>
      <c r="BG833" s="654">
        <v>19.113</v>
      </c>
      <c r="BH833" s="12" t="s">
        <v>321</v>
      </c>
      <c r="BI833" s="99">
        <v>16</v>
      </c>
      <c r="BJ833" s="12" t="s">
        <v>321</v>
      </c>
      <c r="BK833" s="754">
        <v>0</v>
      </c>
      <c r="BL833" s="12" t="s">
        <v>321</v>
      </c>
      <c r="BM833" s="754">
        <v>8.1000000000000003E-2</v>
      </c>
      <c r="BN833" s="12" t="s">
        <v>321</v>
      </c>
      <c r="BO833" s="754">
        <v>3.032</v>
      </c>
      <c r="BP833" s="12" t="s">
        <v>321</v>
      </c>
      <c r="BQ833" s="754">
        <v>0</v>
      </c>
      <c r="BR833" s="12" t="s">
        <v>321</v>
      </c>
      <c r="BS833" s="654">
        <v>0</v>
      </c>
      <c r="BT833" s="12" t="s">
        <v>321</v>
      </c>
      <c r="BU833" s="654">
        <v>3.113</v>
      </c>
      <c r="BV833" s="12" t="s">
        <v>321</v>
      </c>
      <c r="BW833" s="9">
        <v>0.06</v>
      </c>
      <c r="BX833" s="9" t="s">
        <v>322</v>
      </c>
      <c r="BY833" s="755">
        <v>98</v>
      </c>
      <c r="BZ833" s="9" t="s">
        <v>315</v>
      </c>
      <c r="CA833" s="755">
        <v>6.3</v>
      </c>
      <c r="CB833" s="9" t="s">
        <v>315</v>
      </c>
      <c r="CC833" s="755">
        <v>6.3</v>
      </c>
      <c r="CD833" s="9" t="s">
        <v>315</v>
      </c>
      <c r="CE833" s="755">
        <v>41.9</v>
      </c>
      <c r="CF833" s="9" t="s">
        <v>323</v>
      </c>
      <c r="CG833" s="755">
        <v>35.299999999999997</v>
      </c>
      <c r="CH833" s="9" t="s">
        <v>323</v>
      </c>
      <c r="CI833" s="9"/>
      <c r="CJ833" s="9"/>
      <c r="CK833" s="9"/>
    </row>
    <row r="834" spans="1:89" s="98" customFormat="1" x14ac:dyDescent="0.25">
      <c r="A834" s="99">
        <v>10101987</v>
      </c>
      <c r="B834" s="99"/>
      <c r="C834" s="772">
        <v>1008</v>
      </c>
      <c r="D834" s="807">
        <v>0.05</v>
      </c>
      <c r="E834" s="772">
        <f t="shared" si="40"/>
        <v>1058</v>
      </c>
      <c r="F834" s="778">
        <v>1.1000000000000001</v>
      </c>
      <c r="G834" s="774">
        <f t="shared" si="41"/>
        <v>1164</v>
      </c>
      <c r="H834" s="776"/>
      <c r="I834" s="758"/>
      <c r="J834" s="776"/>
      <c r="K834" s="786"/>
      <c r="L834" s="9" t="s">
        <v>308</v>
      </c>
      <c r="M834" s="9" t="s">
        <v>3819</v>
      </c>
      <c r="N834" s="9" t="s">
        <v>309</v>
      </c>
      <c r="O834" s="9" t="s">
        <v>310</v>
      </c>
      <c r="P834" s="9" t="s">
        <v>624</v>
      </c>
      <c r="Q834" s="9" t="s">
        <v>1155</v>
      </c>
      <c r="R834" s="9" t="s">
        <v>1157</v>
      </c>
      <c r="S834" s="9" t="s">
        <v>1055</v>
      </c>
      <c r="T834" s="98" t="s">
        <v>242</v>
      </c>
      <c r="U834" s="99" t="s">
        <v>1061</v>
      </c>
      <c r="V834" s="99" t="s">
        <v>207</v>
      </c>
      <c r="W834" s="99" t="s">
        <v>1061</v>
      </c>
      <c r="X834" s="99" t="s">
        <v>207</v>
      </c>
      <c r="Y834" s="99" t="s">
        <v>1061</v>
      </c>
      <c r="Z834" s="99" t="s">
        <v>207</v>
      </c>
      <c r="AA834" s="631" t="s">
        <v>574</v>
      </c>
      <c r="AB834" s="99" t="s">
        <v>207</v>
      </c>
      <c r="AC834" s="9">
        <v>304</v>
      </c>
      <c r="AD834" s="9" t="s">
        <v>207</v>
      </c>
      <c r="AE834" s="9">
        <v>120</v>
      </c>
      <c r="AF834" s="9" t="s">
        <v>315</v>
      </c>
      <c r="AG834" s="14" t="s">
        <v>1062</v>
      </c>
      <c r="AH834" s="14" t="s">
        <v>207</v>
      </c>
      <c r="AI834" s="14" t="s">
        <v>1062</v>
      </c>
      <c r="AJ834" s="14" t="s">
        <v>207</v>
      </c>
      <c r="AK834" s="9">
        <v>2.5</v>
      </c>
      <c r="AL834" s="14" t="s">
        <v>207</v>
      </c>
      <c r="AM834" s="9">
        <v>2.5</v>
      </c>
      <c r="AN834" s="14" t="s">
        <v>207</v>
      </c>
      <c r="AO834" s="9">
        <v>0</v>
      </c>
      <c r="AP834" s="14" t="s">
        <v>207</v>
      </c>
      <c r="AQ834" s="9">
        <v>0</v>
      </c>
      <c r="AR834" s="14" t="s">
        <v>207</v>
      </c>
      <c r="AS834" s="9" t="s">
        <v>0</v>
      </c>
      <c r="AT834" s="9" t="s">
        <v>318</v>
      </c>
      <c r="AU834" s="9" t="s">
        <v>376</v>
      </c>
      <c r="AV834" s="9" t="s">
        <v>320</v>
      </c>
      <c r="AW834" s="9" t="s">
        <v>1307</v>
      </c>
      <c r="AX834" s="9">
        <v>9010600000</v>
      </c>
      <c r="AY834" s="99">
        <v>269</v>
      </c>
      <c r="AZ834" s="12" t="s">
        <v>207</v>
      </c>
      <c r="BA834" s="99">
        <v>16</v>
      </c>
      <c r="BB834" s="12" t="s">
        <v>207</v>
      </c>
      <c r="BC834" s="99">
        <v>16</v>
      </c>
      <c r="BD834" s="12" t="s">
        <v>207</v>
      </c>
      <c r="BE834" s="99">
        <v>21</v>
      </c>
      <c r="BF834" s="12" t="s">
        <v>321</v>
      </c>
      <c r="BG834" s="654">
        <v>20.489000000000001</v>
      </c>
      <c r="BH834" s="12" t="s">
        <v>321</v>
      </c>
      <c r="BI834" s="99">
        <v>16</v>
      </c>
      <c r="BJ834" s="12" t="s">
        <v>321</v>
      </c>
      <c r="BK834" s="754">
        <v>0</v>
      </c>
      <c r="BL834" s="12" t="s">
        <v>321</v>
      </c>
      <c r="BM834" s="754">
        <v>0.09</v>
      </c>
      <c r="BN834" s="12" t="s">
        <v>321</v>
      </c>
      <c r="BO834" s="754">
        <v>4.4000000000000004</v>
      </c>
      <c r="BP834" s="12" t="s">
        <v>321</v>
      </c>
      <c r="BQ834" s="754">
        <v>0</v>
      </c>
      <c r="BR834" s="12" t="s">
        <v>321</v>
      </c>
      <c r="BS834" s="654">
        <v>0</v>
      </c>
      <c r="BT834" s="12" t="s">
        <v>321</v>
      </c>
      <c r="BU834" s="654">
        <v>4.4889999999999999</v>
      </c>
      <c r="BV834" s="12" t="s">
        <v>321</v>
      </c>
      <c r="BW834" s="9">
        <v>7.0000000000000007E-2</v>
      </c>
      <c r="BX834" s="9" t="s">
        <v>322</v>
      </c>
      <c r="BY834" s="755">
        <v>105.9</v>
      </c>
      <c r="BZ834" s="9" t="s">
        <v>315</v>
      </c>
      <c r="CA834" s="755">
        <v>6.3</v>
      </c>
      <c r="CB834" s="9" t="s">
        <v>315</v>
      </c>
      <c r="CC834" s="755">
        <v>6.3</v>
      </c>
      <c r="CD834" s="9" t="s">
        <v>315</v>
      </c>
      <c r="CE834" s="755">
        <v>41.9</v>
      </c>
      <c r="CF834" s="9" t="s">
        <v>323</v>
      </c>
      <c r="CG834" s="755">
        <v>35.299999999999997</v>
      </c>
      <c r="CH834" s="9" t="s">
        <v>323</v>
      </c>
      <c r="CI834" s="9"/>
      <c r="CJ834" s="9"/>
      <c r="CK834" s="9"/>
    </row>
    <row r="835" spans="1:89" s="98" customFormat="1" x14ac:dyDescent="0.25">
      <c r="A835" s="99">
        <v>10101085</v>
      </c>
      <c r="B835" s="99"/>
      <c r="C835" s="772">
        <v>1062</v>
      </c>
      <c r="D835" s="807">
        <v>0.05</v>
      </c>
      <c r="E835" s="772">
        <f t="shared" si="40"/>
        <v>1115</v>
      </c>
      <c r="F835" s="778">
        <v>1.1000000000000001</v>
      </c>
      <c r="G835" s="774">
        <f t="shared" si="41"/>
        <v>1227</v>
      </c>
      <c r="H835" s="776"/>
      <c r="I835" s="758"/>
      <c r="J835" s="776"/>
      <c r="K835" s="786"/>
      <c r="L835" s="9" t="s">
        <v>308</v>
      </c>
      <c r="M835" s="9" t="s">
        <v>3820</v>
      </c>
      <c r="N835" s="9" t="s">
        <v>309</v>
      </c>
      <c r="O835" s="9" t="s">
        <v>310</v>
      </c>
      <c r="P835" s="9" t="s">
        <v>624</v>
      </c>
      <c r="Q835" s="9" t="s">
        <v>1155</v>
      </c>
      <c r="R835" s="9" t="s">
        <v>1157</v>
      </c>
      <c r="S835" s="9" t="s">
        <v>1055</v>
      </c>
      <c r="T835" s="98" t="s">
        <v>242</v>
      </c>
      <c r="U835" s="99" t="s">
        <v>1291</v>
      </c>
      <c r="V835" s="99" t="s">
        <v>207</v>
      </c>
      <c r="W835" s="99" t="s">
        <v>1291</v>
      </c>
      <c r="X835" s="99" t="s">
        <v>207</v>
      </c>
      <c r="Y835" s="99" t="s">
        <v>1291</v>
      </c>
      <c r="Z835" s="99" t="s">
        <v>207</v>
      </c>
      <c r="AA835" s="631" t="s">
        <v>575</v>
      </c>
      <c r="AB835" s="99" t="s">
        <v>207</v>
      </c>
      <c r="AC835" s="9">
        <v>332</v>
      </c>
      <c r="AD835" s="9" t="s">
        <v>207</v>
      </c>
      <c r="AE835" s="9">
        <v>131</v>
      </c>
      <c r="AF835" s="9" t="s">
        <v>315</v>
      </c>
      <c r="AG835" s="14" t="s">
        <v>1292</v>
      </c>
      <c r="AH835" s="14" t="s">
        <v>207</v>
      </c>
      <c r="AI835" s="14" t="s">
        <v>1292</v>
      </c>
      <c r="AJ835" s="14" t="s">
        <v>207</v>
      </c>
      <c r="AK835" s="9">
        <v>2.5</v>
      </c>
      <c r="AL835" s="14" t="s">
        <v>207</v>
      </c>
      <c r="AM835" s="9">
        <v>2.5</v>
      </c>
      <c r="AN835" s="14" t="s">
        <v>207</v>
      </c>
      <c r="AO835" s="9">
        <v>0</v>
      </c>
      <c r="AP835" s="14" t="s">
        <v>207</v>
      </c>
      <c r="AQ835" s="9">
        <v>0</v>
      </c>
      <c r="AR835" s="14" t="s">
        <v>207</v>
      </c>
      <c r="AS835" s="9" t="s">
        <v>0</v>
      </c>
      <c r="AT835" s="9" t="s">
        <v>318</v>
      </c>
      <c r="AU835" s="9" t="s">
        <v>376</v>
      </c>
      <c r="AV835" s="9" t="s">
        <v>320</v>
      </c>
      <c r="AW835" s="9" t="s">
        <v>1308</v>
      </c>
      <c r="AX835" s="9">
        <v>9010600000</v>
      </c>
      <c r="AY835" s="99">
        <v>289</v>
      </c>
      <c r="AZ835" s="12" t="s">
        <v>207</v>
      </c>
      <c r="BA835" s="99">
        <v>16</v>
      </c>
      <c r="BB835" s="12" t="s">
        <v>207</v>
      </c>
      <c r="BC835" s="99">
        <v>16</v>
      </c>
      <c r="BD835" s="12" t="s">
        <v>207</v>
      </c>
      <c r="BE835" s="99">
        <v>26</v>
      </c>
      <c r="BF835" s="12" t="s">
        <v>321</v>
      </c>
      <c r="BG835" s="654">
        <v>25.097000000000001</v>
      </c>
      <c r="BH835" s="12" t="s">
        <v>321</v>
      </c>
      <c r="BI835" s="99">
        <v>20</v>
      </c>
      <c r="BJ835" s="12" t="s">
        <v>321</v>
      </c>
      <c r="BK835" s="754">
        <v>0</v>
      </c>
      <c r="BL835" s="12" t="s">
        <v>321</v>
      </c>
      <c r="BM835" s="754">
        <v>0.09</v>
      </c>
      <c r="BN835" s="12" t="s">
        <v>321</v>
      </c>
      <c r="BO835" s="754">
        <v>5.0069999999999997</v>
      </c>
      <c r="BP835" s="12" t="s">
        <v>321</v>
      </c>
      <c r="BQ835" s="754">
        <v>0</v>
      </c>
      <c r="BR835" s="12" t="s">
        <v>321</v>
      </c>
      <c r="BS835" s="654">
        <v>0</v>
      </c>
      <c r="BT835" s="12" t="s">
        <v>321</v>
      </c>
      <c r="BU835" s="654">
        <v>5.0970000000000004</v>
      </c>
      <c r="BV835" s="12" t="s">
        <v>321</v>
      </c>
      <c r="BW835" s="9">
        <v>7.0000000000000007E-2</v>
      </c>
      <c r="BX835" s="9" t="s">
        <v>322</v>
      </c>
      <c r="BY835" s="755">
        <v>113.8</v>
      </c>
      <c r="BZ835" s="9" t="s">
        <v>315</v>
      </c>
      <c r="CA835" s="755">
        <v>6.3</v>
      </c>
      <c r="CB835" s="9" t="s">
        <v>315</v>
      </c>
      <c r="CC835" s="755">
        <v>6.3</v>
      </c>
      <c r="CD835" s="9" t="s">
        <v>315</v>
      </c>
      <c r="CE835" s="755">
        <v>50.7</v>
      </c>
      <c r="CF835" s="9" t="s">
        <v>323</v>
      </c>
      <c r="CG835" s="755">
        <v>44.1</v>
      </c>
      <c r="CH835" s="9" t="s">
        <v>323</v>
      </c>
      <c r="CI835" s="9"/>
      <c r="CJ835" s="9"/>
      <c r="CK835" s="9"/>
    </row>
    <row r="836" spans="1:89" s="98" customFormat="1" x14ac:dyDescent="0.25">
      <c r="A836" s="99">
        <v>10141079</v>
      </c>
      <c r="B836" s="99"/>
      <c r="C836" s="772">
        <v>823</v>
      </c>
      <c r="D836" s="807">
        <v>0.05</v>
      </c>
      <c r="E836" s="772">
        <f t="shared" si="40"/>
        <v>864</v>
      </c>
      <c r="F836" s="778">
        <v>1.1000000000000001</v>
      </c>
      <c r="G836" s="774">
        <f t="shared" si="41"/>
        <v>950</v>
      </c>
      <c r="H836" s="776"/>
      <c r="I836" s="758"/>
      <c r="J836" s="776"/>
      <c r="K836" s="786"/>
      <c r="L836" s="9" t="s">
        <v>308</v>
      </c>
      <c r="M836" s="9" t="s">
        <v>1309</v>
      </c>
      <c r="N836" s="9" t="s">
        <v>309</v>
      </c>
      <c r="O836" s="9" t="s">
        <v>310</v>
      </c>
      <c r="P836" s="9" t="s">
        <v>624</v>
      </c>
      <c r="Q836" s="9" t="s">
        <v>1155</v>
      </c>
      <c r="R836" s="9" t="s">
        <v>1157</v>
      </c>
      <c r="S836" s="9" t="s">
        <v>1055</v>
      </c>
      <c r="T836" s="98" t="s">
        <v>242</v>
      </c>
      <c r="U836" s="99" t="s">
        <v>1285</v>
      </c>
      <c r="V836" s="99" t="s">
        <v>207</v>
      </c>
      <c r="W836" s="99" t="s">
        <v>1285</v>
      </c>
      <c r="X836" s="99" t="s">
        <v>207</v>
      </c>
      <c r="Y836" s="99">
        <v>156</v>
      </c>
      <c r="Z836" s="99" t="s">
        <v>207</v>
      </c>
      <c r="AA836" s="631" t="s">
        <v>1188</v>
      </c>
      <c r="AB836" s="99" t="s">
        <v>207</v>
      </c>
      <c r="AC836" s="9">
        <v>214</v>
      </c>
      <c r="AD836" s="9" t="s">
        <v>207</v>
      </c>
      <c r="AE836" s="9">
        <v>84</v>
      </c>
      <c r="AF836" s="9" t="s">
        <v>315</v>
      </c>
      <c r="AG836" s="14" t="s">
        <v>1286</v>
      </c>
      <c r="AH836" s="14" t="s">
        <v>207</v>
      </c>
      <c r="AI836" s="14" t="s">
        <v>1286</v>
      </c>
      <c r="AJ836" s="14" t="s">
        <v>207</v>
      </c>
      <c r="AK836" s="9">
        <v>2.5</v>
      </c>
      <c r="AL836" s="14" t="s">
        <v>207</v>
      </c>
      <c r="AM836" s="9">
        <v>2.5</v>
      </c>
      <c r="AN836" s="14" t="s">
        <v>207</v>
      </c>
      <c r="AO836" s="9">
        <v>2.5</v>
      </c>
      <c r="AP836" s="14" t="s">
        <v>207</v>
      </c>
      <c r="AQ836" s="9">
        <v>2.5</v>
      </c>
      <c r="AR836" s="14" t="s">
        <v>207</v>
      </c>
      <c r="AS836" s="9" t="s">
        <v>0</v>
      </c>
      <c r="AT836" s="9" t="s">
        <v>318</v>
      </c>
      <c r="AU836" s="9" t="s">
        <v>376</v>
      </c>
      <c r="AV836" s="9" t="s">
        <v>320</v>
      </c>
      <c r="AW836" s="9" t="s">
        <v>1310</v>
      </c>
      <c r="AX836" s="9">
        <v>9010600000</v>
      </c>
      <c r="AY836" s="99">
        <v>207</v>
      </c>
      <c r="AZ836" s="12" t="s">
        <v>207</v>
      </c>
      <c r="BA836" s="99">
        <v>16</v>
      </c>
      <c r="BB836" s="12" t="s">
        <v>207</v>
      </c>
      <c r="BC836" s="99">
        <v>16</v>
      </c>
      <c r="BD836" s="12" t="s">
        <v>207</v>
      </c>
      <c r="BE836" s="99">
        <v>16</v>
      </c>
      <c r="BF836" s="12" t="s">
        <v>321</v>
      </c>
      <c r="BG836" s="654">
        <v>15.664999999999999</v>
      </c>
      <c r="BH836" s="12" t="s">
        <v>321</v>
      </c>
      <c r="BI836" s="99">
        <v>13</v>
      </c>
      <c r="BJ836" s="12" t="s">
        <v>321</v>
      </c>
      <c r="BK836" s="754">
        <v>0</v>
      </c>
      <c r="BL836" s="12" t="s">
        <v>321</v>
      </c>
      <c r="BM836" s="754">
        <v>8.1000000000000003E-2</v>
      </c>
      <c r="BN836" s="12" t="s">
        <v>321</v>
      </c>
      <c r="BO836" s="754">
        <v>2.585</v>
      </c>
      <c r="BP836" s="12" t="s">
        <v>321</v>
      </c>
      <c r="BQ836" s="754">
        <v>0</v>
      </c>
      <c r="BR836" s="12" t="s">
        <v>321</v>
      </c>
      <c r="BS836" s="654">
        <v>0</v>
      </c>
      <c r="BT836" s="12" t="s">
        <v>321</v>
      </c>
      <c r="BU836" s="654">
        <v>2.665</v>
      </c>
      <c r="BV836" s="12" t="s">
        <v>321</v>
      </c>
      <c r="BW836" s="9">
        <v>0.05</v>
      </c>
      <c r="BX836" s="9" t="s">
        <v>322</v>
      </c>
      <c r="BY836" s="755">
        <v>81.5</v>
      </c>
      <c r="BZ836" s="9" t="s">
        <v>315</v>
      </c>
      <c r="CA836" s="755">
        <v>6.3</v>
      </c>
      <c r="CB836" s="9" t="s">
        <v>315</v>
      </c>
      <c r="CC836" s="755">
        <v>6.3</v>
      </c>
      <c r="CD836" s="9" t="s">
        <v>315</v>
      </c>
      <c r="CE836" s="755">
        <v>33.1</v>
      </c>
      <c r="CF836" s="9" t="s">
        <v>323</v>
      </c>
      <c r="CG836" s="755">
        <v>28.7</v>
      </c>
      <c r="CH836" s="9" t="s">
        <v>323</v>
      </c>
      <c r="CI836" s="9"/>
      <c r="CJ836" s="9"/>
      <c r="CK836" s="9"/>
    </row>
    <row r="837" spans="1:89" s="98" customFormat="1" x14ac:dyDescent="0.25">
      <c r="A837" s="99">
        <v>10141080</v>
      </c>
      <c r="B837" s="99"/>
      <c r="C837" s="772">
        <v>898</v>
      </c>
      <c r="D837" s="807">
        <v>0.05</v>
      </c>
      <c r="E837" s="772">
        <f t="shared" si="40"/>
        <v>943</v>
      </c>
      <c r="F837" s="778">
        <v>1.1000000000000001</v>
      </c>
      <c r="G837" s="774">
        <f t="shared" si="41"/>
        <v>1037</v>
      </c>
      <c r="H837" s="776"/>
      <c r="I837" s="758"/>
      <c r="J837" s="776"/>
      <c r="K837" s="786"/>
      <c r="L837" s="9" t="s">
        <v>308</v>
      </c>
      <c r="M837" s="9" t="s">
        <v>1311</v>
      </c>
      <c r="N837" s="9" t="s">
        <v>309</v>
      </c>
      <c r="O837" s="9" t="s">
        <v>310</v>
      </c>
      <c r="P837" s="9" t="s">
        <v>624</v>
      </c>
      <c r="Q837" s="9" t="s">
        <v>1155</v>
      </c>
      <c r="R837" s="9" t="s">
        <v>1157</v>
      </c>
      <c r="S837" s="9" t="s">
        <v>1055</v>
      </c>
      <c r="T837" s="98" t="s">
        <v>242</v>
      </c>
      <c r="U837" s="99" t="s">
        <v>870</v>
      </c>
      <c r="V837" s="99" t="s">
        <v>207</v>
      </c>
      <c r="W837" s="99" t="s">
        <v>870</v>
      </c>
      <c r="X837" s="99" t="s">
        <v>207</v>
      </c>
      <c r="Y837" s="99">
        <v>178</v>
      </c>
      <c r="Z837" s="99" t="s">
        <v>207</v>
      </c>
      <c r="AA837" s="631" t="s">
        <v>1056</v>
      </c>
      <c r="AB837" s="99" t="s">
        <v>207</v>
      </c>
      <c r="AC837" s="9">
        <v>245</v>
      </c>
      <c r="AD837" s="9" t="s">
        <v>207</v>
      </c>
      <c r="AE837" s="9">
        <v>96</v>
      </c>
      <c r="AF837" s="9" t="s">
        <v>315</v>
      </c>
      <c r="AG837" s="14" t="s">
        <v>1057</v>
      </c>
      <c r="AH837" s="14" t="s">
        <v>207</v>
      </c>
      <c r="AI837" s="14" t="s">
        <v>1057</v>
      </c>
      <c r="AJ837" s="14" t="s">
        <v>207</v>
      </c>
      <c r="AK837" s="9">
        <v>2.5</v>
      </c>
      <c r="AL837" s="14" t="s">
        <v>207</v>
      </c>
      <c r="AM837" s="9">
        <v>2.5</v>
      </c>
      <c r="AN837" s="14" t="s">
        <v>207</v>
      </c>
      <c r="AO837" s="9">
        <v>2.5</v>
      </c>
      <c r="AP837" s="14" t="s">
        <v>207</v>
      </c>
      <c r="AQ837" s="9">
        <v>2.5</v>
      </c>
      <c r="AR837" s="14" t="s">
        <v>207</v>
      </c>
      <c r="AS837" s="9" t="s">
        <v>0</v>
      </c>
      <c r="AT837" s="9" t="s">
        <v>318</v>
      </c>
      <c r="AU837" s="9" t="s">
        <v>376</v>
      </c>
      <c r="AV837" s="9" t="s">
        <v>320</v>
      </c>
      <c r="AW837" s="9" t="s">
        <v>1312</v>
      </c>
      <c r="AX837" s="9">
        <v>9010600000</v>
      </c>
      <c r="AY837" s="99">
        <v>227</v>
      </c>
      <c r="AZ837" s="12" t="s">
        <v>207</v>
      </c>
      <c r="BA837" s="99">
        <v>16</v>
      </c>
      <c r="BB837" s="12" t="s">
        <v>207</v>
      </c>
      <c r="BC837" s="99">
        <v>16</v>
      </c>
      <c r="BD837" s="12" t="s">
        <v>207</v>
      </c>
      <c r="BE837" s="99">
        <v>17</v>
      </c>
      <c r="BF837" s="12" t="s">
        <v>321</v>
      </c>
      <c r="BG837" s="654">
        <v>16.893000000000001</v>
      </c>
      <c r="BH837" s="12" t="s">
        <v>321</v>
      </c>
      <c r="BI837" s="99">
        <v>14</v>
      </c>
      <c r="BJ837" s="12" t="s">
        <v>321</v>
      </c>
      <c r="BK837" s="754">
        <v>0</v>
      </c>
      <c r="BL837" s="12" t="s">
        <v>321</v>
      </c>
      <c r="BM837" s="754">
        <v>8.1000000000000003E-2</v>
      </c>
      <c r="BN837" s="12" t="s">
        <v>321</v>
      </c>
      <c r="BO837" s="754">
        <v>2.8119999999999998</v>
      </c>
      <c r="BP837" s="12" t="s">
        <v>321</v>
      </c>
      <c r="BQ837" s="754">
        <v>0</v>
      </c>
      <c r="BR837" s="12" t="s">
        <v>321</v>
      </c>
      <c r="BS837" s="654">
        <v>0</v>
      </c>
      <c r="BT837" s="12" t="s">
        <v>321</v>
      </c>
      <c r="BU837" s="654">
        <v>2.8929999999999998</v>
      </c>
      <c r="BV837" s="12" t="s">
        <v>321</v>
      </c>
      <c r="BW837" s="9">
        <v>0.06</v>
      </c>
      <c r="BX837" s="9" t="s">
        <v>322</v>
      </c>
      <c r="BY837" s="755">
        <v>89.4</v>
      </c>
      <c r="BZ837" s="9" t="s">
        <v>315</v>
      </c>
      <c r="CA837" s="755">
        <v>6.3</v>
      </c>
      <c r="CB837" s="9" t="s">
        <v>315</v>
      </c>
      <c r="CC837" s="755">
        <v>6.3</v>
      </c>
      <c r="CD837" s="9" t="s">
        <v>315</v>
      </c>
      <c r="CE837" s="755">
        <v>35.299999999999997</v>
      </c>
      <c r="CF837" s="9" t="s">
        <v>323</v>
      </c>
      <c r="CG837" s="755">
        <v>30.9</v>
      </c>
      <c r="CH837" s="9" t="s">
        <v>323</v>
      </c>
      <c r="CI837" s="9"/>
      <c r="CJ837" s="9"/>
      <c r="CK837" s="9"/>
    </row>
    <row r="838" spans="1:89" s="98" customFormat="1" x14ac:dyDescent="0.25">
      <c r="A838" s="99">
        <v>10141081</v>
      </c>
      <c r="B838" s="99"/>
      <c r="C838" s="772">
        <v>949</v>
      </c>
      <c r="D838" s="807">
        <v>0.05</v>
      </c>
      <c r="E838" s="772">
        <f t="shared" si="40"/>
        <v>996</v>
      </c>
      <c r="F838" s="778">
        <v>1.1000000000000001</v>
      </c>
      <c r="G838" s="774">
        <f t="shared" si="41"/>
        <v>1096</v>
      </c>
      <c r="H838" s="776"/>
      <c r="I838" s="758"/>
      <c r="J838" s="776"/>
      <c r="K838" s="786"/>
      <c r="L838" s="9" t="s">
        <v>308</v>
      </c>
      <c r="M838" s="9" t="s">
        <v>1313</v>
      </c>
      <c r="N838" s="9" t="s">
        <v>309</v>
      </c>
      <c r="O838" s="9" t="s">
        <v>310</v>
      </c>
      <c r="P838" s="9" t="s">
        <v>624</v>
      </c>
      <c r="Q838" s="9" t="s">
        <v>1155</v>
      </c>
      <c r="R838" s="9" t="s">
        <v>1157</v>
      </c>
      <c r="S838" s="9" t="s">
        <v>1055</v>
      </c>
      <c r="T838" s="98" t="s">
        <v>242</v>
      </c>
      <c r="U838" s="99" t="s">
        <v>1058</v>
      </c>
      <c r="V838" s="99" t="s">
        <v>207</v>
      </c>
      <c r="W838" s="99" t="s">
        <v>1058</v>
      </c>
      <c r="X838" s="99" t="s">
        <v>207</v>
      </c>
      <c r="Y838" s="99">
        <v>200</v>
      </c>
      <c r="Z838" s="99" t="s">
        <v>207</v>
      </c>
      <c r="AA838" s="631" t="s">
        <v>202</v>
      </c>
      <c r="AB838" s="99" t="s">
        <v>207</v>
      </c>
      <c r="AC838" s="9">
        <v>276</v>
      </c>
      <c r="AD838" s="9" t="s">
        <v>207</v>
      </c>
      <c r="AE838" s="9">
        <v>109</v>
      </c>
      <c r="AF838" s="9" t="s">
        <v>315</v>
      </c>
      <c r="AG838" s="14" t="s">
        <v>1059</v>
      </c>
      <c r="AH838" s="14" t="s">
        <v>207</v>
      </c>
      <c r="AI838" s="14" t="s">
        <v>1059</v>
      </c>
      <c r="AJ838" s="14" t="s">
        <v>207</v>
      </c>
      <c r="AK838" s="9">
        <v>2.5</v>
      </c>
      <c r="AL838" s="14" t="s">
        <v>207</v>
      </c>
      <c r="AM838" s="9">
        <v>2.5</v>
      </c>
      <c r="AN838" s="14" t="s">
        <v>207</v>
      </c>
      <c r="AO838" s="9">
        <v>2.5</v>
      </c>
      <c r="AP838" s="14" t="s">
        <v>207</v>
      </c>
      <c r="AQ838" s="9">
        <v>2.5</v>
      </c>
      <c r="AR838" s="14" t="s">
        <v>207</v>
      </c>
      <c r="AS838" s="9" t="s">
        <v>0</v>
      </c>
      <c r="AT838" s="9" t="s">
        <v>318</v>
      </c>
      <c r="AU838" s="9" t="s">
        <v>376</v>
      </c>
      <c r="AV838" s="9" t="s">
        <v>320</v>
      </c>
      <c r="AW838" s="9" t="s">
        <v>1314</v>
      </c>
      <c r="AX838" s="9">
        <v>9010600000</v>
      </c>
      <c r="AY838" s="99">
        <v>249</v>
      </c>
      <c r="AZ838" s="12" t="s">
        <v>207</v>
      </c>
      <c r="BA838" s="99">
        <v>16</v>
      </c>
      <c r="BB838" s="12" t="s">
        <v>207</v>
      </c>
      <c r="BC838" s="99">
        <v>16</v>
      </c>
      <c r="BD838" s="12" t="s">
        <v>207</v>
      </c>
      <c r="BE838" s="99">
        <v>20</v>
      </c>
      <c r="BF838" s="12" t="s">
        <v>321</v>
      </c>
      <c r="BG838" s="654">
        <v>19.113</v>
      </c>
      <c r="BH838" s="12" t="s">
        <v>321</v>
      </c>
      <c r="BI838" s="99">
        <v>16</v>
      </c>
      <c r="BJ838" s="12" t="s">
        <v>321</v>
      </c>
      <c r="BK838" s="754">
        <v>0</v>
      </c>
      <c r="BL838" s="12" t="s">
        <v>321</v>
      </c>
      <c r="BM838" s="754">
        <v>8.1000000000000003E-2</v>
      </c>
      <c r="BN838" s="12" t="s">
        <v>321</v>
      </c>
      <c r="BO838" s="754">
        <v>3.032</v>
      </c>
      <c r="BP838" s="12" t="s">
        <v>321</v>
      </c>
      <c r="BQ838" s="754">
        <v>0</v>
      </c>
      <c r="BR838" s="12" t="s">
        <v>321</v>
      </c>
      <c r="BS838" s="654">
        <v>0</v>
      </c>
      <c r="BT838" s="12" t="s">
        <v>321</v>
      </c>
      <c r="BU838" s="654">
        <v>3.113</v>
      </c>
      <c r="BV838" s="12" t="s">
        <v>321</v>
      </c>
      <c r="BW838" s="9">
        <v>0.06</v>
      </c>
      <c r="BX838" s="9" t="s">
        <v>322</v>
      </c>
      <c r="BY838" s="755">
        <v>98</v>
      </c>
      <c r="BZ838" s="9" t="s">
        <v>315</v>
      </c>
      <c r="CA838" s="755">
        <v>6.3</v>
      </c>
      <c r="CB838" s="9" t="s">
        <v>315</v>
      </c>
      <c r="CC838" s="755">
        <v>6.3</v>
      </c>
      <c r="CD838" s="9" t="s">
        <v>315</v>
      </c>
      <c r="CE838" s="755">
        <v>41.9</v>
      </c>
      <c r="CF838" s="9" t="s">
        <v>323</v>
      </c>
      <c r="CG838" s="755">
        <v>35.299999999999997</v>
      </c>
      <c r="CH838" s="9" t="s">
        <v>323</v>
      </c>
      <c r="CI838" s="9"/>
      <c r="CJ838" s="9"/>
      <c r="CK838" s="9"/>
    </row>
    <row r="839" spans="1:89" s="98" customFormat="1" x14ac:dyDescent="0.25">
      <c r="A839" s="99">
        <v>10141987</v>
      </c>
      <c r="B839" s="99"/>
      <c r="C839" s="772">
        <v>1008</v>
      </c>
      <c r="D839" s="807">
        <v>0.05</v>
      </c>
      <c r="E839" s="772">
        <f t="shared" si="40"/>
        <v>1058</v>
      </c>
      <c r="F839" s="778">
        <v>1.1000000000000001</v>
      </c>
      <c r="G839" s="774">
        <f t="shared" si="41"/>
        <v>1164</v>
      </c>
      <c r="H839" s="776"/>
      <c r="I839" s="758"/>
      <c r="J839" s="776"/>
      <c r="K839" s="786"/>
      <c r="L839" s="9" t="s">
        <v>308</v>
      </c>
      <c r="M839" s="9" t="s">
        <v>1315</v>
      </c>
      <c r="N839" s="9" t="s">
        <v>309</v>
      </c>
      <c r="O839" s="9" t="s">
        <v>310</v>
      </c>
      <c r="P839" s="9" t="s">
        <v>624</v>
      </c>
      <c r="Q839" s="9" t="s">
        <v>1155</v>
      </c>
      <c r="R839" s="9" t="s">
        <v>1157</v>
      </c>
      <c r="S839" s="9" t="s">
        <v>1055</v>
      </c>
      <c r="T839" s="98" t="s">
        <v>242</v>
      </c>
      <c r="U839" s="99" t="s">
        <v>1061</v>
      </c>
      <c r="V839" s="99" t="s">
        <v>207</v>
      </c>
      <c r="W839" s="99" t="s">
        <v>1061</v>
      </c>
      <c r="X839" s="99" t="s">
        <v>207</v>
      </c>
      <c r="Y839" s="99">
        <v>220</v>
      </c>
      <c r="Z839" s="99" t="s">
        <v>207</v>
      </c>
      <c r="AA839" s="631" t="s">
        <v>574</v>
      </c>
      <c r="AB839" s="99" t="s">
        <v>207</v>
      </c>
      <c r="AC839" s="9">
        <v>304</v>
      </c>
      <c r="AD839" s="9" t="s">
        <v>207</v>
      </c>
      <c r="AE839" s="9">
        <v>120</v>
      </c>
      <c r="AF839" s="9" t="s">
        <v>315</v>
      </c>
      <c r="AG839" s="14" t="s">
        <v>1062</v>
      </c>
      <c r="AH839" s="14" t="s">
        <v>207</v>
      </c>
      <c r="AI839" s="14" t="s">
        <v>1062</v>
      </c>
      <c r="AJ839" s="14" t="s">
        <v>207</v>
      </c>
      <c r="AK839" s="9">
        <v>2.5</v>
      </c>
      <c r="AL839" s="14" t="s">
        <v>207</v>
      </c>
      <c r="AM839" s="9">
        <v>2.5</v>
      </c>
      <c r="AN839" s="14" t="s">
        <v>207</v>
      </c>
      <c r="AO839" s="9">
        <v>2.5</v>
      </c>
      <c r="AP839" s="14" t="s">
        <v>207</v>
      </c>
      <c r="AQ839" s="9">
        <v>2.5</v>
      </c>
      <c r="AR839" s="14" t="s">
        <v>207</v>
      </c>
      <c r="AS839" s="9" t="s">
        <v>0</v>
      </c>
      <c r="AT839" s="9" t="s">
        <v>318</v>
      </c>
      <c r="AU839" s="9" t="s">
        <v>376</v>
      </c>
      <c r="AV839" s="9" t="s">
        <v>320</v>
      </c>
      <c r="AW839" s="9" t="s">
        <v>1316</v>
      </c>
      <c r="AX839" s="9">
        <v>9010600000</v>
      </c>
      <c r="AY839" s="99">
        <v>289</v>
      </c>
      <c r="AZ839" s="12" t="s">
        <v>207</v>
      </c>
      <c r="BA839" s="99">
        <v>16</v>
      </c>
      <c r="BB839" s="12" t="s">
        <v>207</v>
      </c>
      <c r="BC839" s="99">
        <v>16</v>
      </c>
      <c r="BD839" s="12" t="s">
        <v>207</v>
      </c>
      <c r="BE839" s="99">
        <v>21</v>
      </c>
      <c r="BF839" s="12" t="s">
        <v>321</v>
      </c>
      <c r="BG839" s="654">
        <v>20.489000000000001</v>
      </c>
      <c r="BH839" s="12" t="s">
        <v>321</v>
      </c>
      <c r="BI839" s="99">
        <v>16</v>
      </c>
      <c r="BJ839" s="12" t="s">
        <v>321</v>
      </c>
      <c r="BK839" s="754">
        <v>0</v>
      </c>
      <c r="BL839" s="12" t="s">
        <v>321</v>
      </c>
      <c r="BM839" s="754">
        <v>0.09</v>
      </c>
      <c r="BN839" s="12" t="s">
        <v>321</v>
      </c>
      <c r="BO839" s="754">
        <v>4.4000000000000004</v>
      </c>
      <c r="BP839" s="12" t="s">
        <v>321</v>
      </c>
      <c r="BQ839" s="754">
        <v>0</v>
      </c>
      <c r="BR839" s="12" t="s">
        <v>321</v>
      </c>
      <c r="BS839" s="654">
        <v>0</v>
      </c>
      <c r="BT839" s="12" t="s">
        <v>321</v>
      </c>
      <c r="BU839" s="654">
        <v>4.4889999999999999</v>
      </c>
      <c r="BV839" s="12" t="s">
        <v>321</v>
      </c>
      <c r="BW839" s="9">
        <v>7.0000000000000007E-2</v>
      </c>
      <c r="BX839" s="9" t="s">
        <v>322</v>
      </c>
      <c r="BY839" s="755">
        <v>113.8</v>
      </c>
      <c r="BZ839" s="9" t="s">
        <v>315</v>
      </c>
      <c r="CA839" s="755">
        <v>6.3</v>
      </c>
      <c r="CB839" s="9" t="s">
        <v>315</v>
      </c>
      <c r="CC839" s="755">
        <v>6.3</v>
      </c>
      <c r="CD839" s="9" t="s">
        <v>315</v>
      </c>
      <c r="CE839" s="755">
        <v>41.9</v>
      </c>
      <c r="CF839" s="9" t="s">
        <v>323</v>
      </c>
      <c r="CG839" s="755">
        <v>35.299999999999997</v>
      </c>
      <c r="CH839" s="9" t="s">
        <v>323</v>
      </c>
      <c r="CI839" s="9"/>
      <c r="CJ839" s="9"/>
      <c r="CK839" s="9"/>
    </row>
    <row r="840" spans="1:89" s="98" customFormat="1" x14ac:dyDescent="0.25">
      <c r="A840" s="99">
        <v>10141085</v>
      </c>
      <c r="B840" s="99"/>
      <c r="C840" s="772">
        <v>1062</v>
      </c>
      <c r="D840" s="807">
        <v>0.05</v>
      </c>
      <c r="E840" s="772">
        <f t="shared" si="40"/>
        <v>1115</v>
      </c>
      <c r="F840" s="778">
        <v>1.1000000000000001</v>
      </c>
      <c r="G840" s="774">
        <f t="shared" si="41"/>
        <v>1227</v>
      </c>
      <c r="H840" s="776"/>
      <c r="I840" s="758"/>
      <c r="J840" s="776"/>
      <c r="K840" s="786"/>
      <c r="L840" s="9" t="s">
        <v>308</v>
      </c>
      <c r="M840" s="9" t="s">
        <v>1317</v>
      </c>
      <c r="N840" s="9" t="s">
        <v>309</v>
      </c>
      <c r="O840" s="9" t="s">
        <v>310</v>
      </c>
      <c r="P840" s="9" t="s">
        <v>624</v>
      </c>
      <c r="Q840" s="9" t="s">
        <v>1155</v>
      </c>
      <c r="R840" s="9" t="s">
        <v>1157</v>
      </c>
      <c r="S840" s="9" t="s">
        <v>1055</v>
      </c>
      <c r="T840" s="98" t="s">
        <v>242</v>
      </c>
      <c r="U840" s="99" t="s">
        <v>1291</v>
      </c>
      <c r="V840" s="99" t="s">
        <v>207</v>
      </c>
      <c r="W840" s="99" t="s">
        <v>1291</v>
      </c>
      <c r="X840" s="99" t="s">
        <v>207</v>
      </c>
      <c r="Y840" s="99">
        <v>240</v>
      </c>
      <c r="Z840" s="99" t="s">
        <v>207</v>
      </c>
      <c r="AA840" s="631" t="s">
        <v>575</v>
      </c>
      <c r="AB840" s="99" t="s">
        <v>207</v>
      </c>
      <c r="AC840" s="9">
        <v>332</v>
      </c>
      <c r="AD840" s="9" t="s">
        <v>207</v>
      </c>
      <c r="AE840" s="9">
        <v>131</v>
      </c>
      <c r="AF840" s="9" t="s">
        <v>315</v>
      </c>
      <c r="AG840" s="14" t="s">
        <v>1292</v>
      </c>
      <c r="AH840" s="14" t="s">
        <v>207</v>
      </c>
      <c r="AI840" s="14" t="s">
        <v>1292</v>
      </c>
      <c r="AJ840" s="14" t="s">
        <v>207</v>
      </c>
      <c r="AK840" s="9">
        <v>2.5</v>
      </c>
      <c r="AL840" s="14" t="s">
        <v>207</v>
      </c>
      <c r="AM840" s="9">
        <v>2.5</v>
      </c>
      <c r="AN840" s="14" t="s">
        <v>207</v>
      </c>
      <c r="AO840" s="9">
        <v>2.5</v>
      </c>
      <c r="AP840" s="14" t="s">
        <v>207</v>
      </c>
      <c r="AQ840" s="9">
        <v>2.5</v>
      </c>
      <c r="AR840" s="14" t="s">
        <v>207</v>
      </c>
      <c r="AS840" s="9" t="s">
        <v>0</v>
      </c>
      <c r="AT840" s="9" t="s">
        <v>318</v>
      </c>
      <c r="AU840" s="9" t="s">
        <v>376</v>
      </c>
      <c r="AV840" s="9" t="s">
        <v>320</v>
      </c>
      <c r="AW840" s="9" t="s">
        <v>1318</v>
      </c>
      <c r="AX840" s="9">
        <v>9010600000</v>
      </c>
      <c r="AY840" s="99">
        <v>289</v>
      </c>
      <c r="AZ840" s="12" t="s">
        <v>207</v>
      </c>
      <c r="BA840" s="99">
        <v>16</v>
      </c>
      <c r="BB840" s="12" t="s">
        <v>207</v>
      </c>
      <c r="BC840" s="99">
        <v>16</v>
      </c>
      <c r="BD840" s="12" t="s">
        <v>207</v>
      </c>
      <c r="BE840" s="99">
        <v>26</v>
      </c>
      <c r="BF840" s="12" t="s">
        <v>321</v>
      </c>
      <c r="BG840" s="654">
        <v>25.097000000000001</v>
      </c>
      <c r="BH840" s="12" t="s">
        <v>321</v>
      </c>
      <c r="BI840" s="99">
        <v>20</v>
      </c>
      <c r="BJ840" s="12" t="s">
        <v>321</v>
      </c>
      <c r="BK840" s="754">
        <v>0</v>
      </c>
      <c r="BL840" s="12" t="s">
        <v>321</v>
      </c>
      <c r="BM840" s="754">
        <v>0.09</v>
      </c>
      <c r="BN840" s="12" t="s">
        <v>321</v>
      </c>
      <c r="BO840" s="754">
        <v>5.0069999999999997</v>
      </c>
      <c r="BP840" s="12" t="s">
        <v>321</v>
      </c>
      <c r="BQ840" s="754">
        <v>0</v>
      </c>
      <c r="BR840" s="12" t="s">
        <v>321</v>
      </c>
      <c r="BS840" s="654">
        <v>0</v>
      </c>
      <c r="BT840" s="12" t="s">
        <v>321</v>
      </c>
      <c r="BU840" s="654">
        <v>5.0970000000000004</v>
      </c>
      <c r="BV840" s="12" t="s">
        <v>321</v>
      </c>
      <c r="BW840" s="9">
        <v>7.0000000000000007E-2</v>
      </c>
      <c r="BX840" s="9" t="s">
        <v>322</v>
      </c>
      <c r="BY840" s="755">
        <v>113.8</v>
      </c>
      <c r="BZ840" s="9" t="s">
        <v>315</v>
      </c>
      <c r="CA840" s="755">
        <v>6.3</v>
      </c>
      <c r="CB840" s="9" t="s">
        <v>315</v>
      </c>
      <c r="CC840" s="755">
        <v>6.3</v>
      </c>
      <c r="CD840" s="9" t="s">
        <v>315</v>
      </c>
      <c r="CE840" s="755">
        <v>50.7</v>
      </c>
      <c r="CF840" s="9" t="s">
        <v>323</v>
      </c>
      <c r="CG840" s="755">
        <v>44.1</v>
      </c>
      <c r="CH840" s="9" t="s">
        <v>323</v>
      </c>
      <c r="CI840" s="9"/>
      <c r="CJ840" s="9"/>
      <c r="CK840" s="9"/>
    </row>
    <row r="841" spans="1:89" s="98" customFormat="1" x14ac:dyDescent="0.25">
      <c r="A841" s="99">
        <v>10102485</v>
      </c>
      <c r="B841" s="99"/>
      <c r="C841" s="772">
        <v>922</v>
      </c>
      <c r="D841" s="807">
        <v>0.05</v>
      </c>
      <c r="E841" s="772">
        <f t="shared" si="40"/>
        <v>968</v>
      </c>
      <c r="F841" s="778">
        <v>1.1000000000000001</v>
      </c>
      <c r="G841" s="774">
        <f t="shared" si="41"/>
        <v>1065</v>
      </c>
      <c r="H841" s="776"/>
      <c r="I841" s="758"/>
      <c r="J841" s="776"/>
      <c r="K841" s="786"/>
      <c r="L841" s="9" t="s">
        <v>308</v>
      </c>
      <c r="M841" s="9" t="s">
        <v>3821</v>
      </c>
      <c r="N841" s="9" t="s">
        <v>397</v>
      </c>
      <c r="O841" s="9" t="s">
        <v>310</v>
      </c>
      <c r="P841" s="9" t="s">
        <v>624</v>
      </c>
      <c r="Q841" s="9" t="s">
        <v>1319</v>
      </c>
      <c r="R841" s="9" t="s">
        <v>1320</v>
      </c>
      <c r="S841" s="9" t="s">
        <v>348</v>
      </c>
      <c r="T841" s="98" t="s">
        <v>204</v>
      </c>
      <c r="U841" s="99" t="s">
        <v>631</v>
      </c>
      <c r="V841" s="99" t="s">
        <v>207</v>
      </c>
      <c r="W841" s="99" t="s">
        <v>632</v>
      </c>
      <c r="X841" s="99" t="s">
        <v>207</v>
      </c>
      <c r="Y841" s="99">
        <v>182</v>
      </c>
      <c r="Z841" s="99" t="s">
        <v>207</v>
      </c>
      <c r="AA841" s="631" t="s">
        <v>202</v>
      </c>
      <c r="AB841" s="99" t="s">
        <v>207</v>
      </c>
      <c r="AC841" s="9">
        <v>224</v>
      </c>
      <c r="AD841" s="9" t="s">
        <v>207</v>
      </c>
      <c r="AE841" s="9">
        <v>88</v>
      </c>
      <c r="AF841" s="9" t="s">
        <v>315</v>
      </c>
      <c r="AG841" s="14" t="s">
        <v>349</v>
      </c>
      <c r="AH841" s="14" t="s">
        <v>207</v>
      </c>
      <c r="AI841" s="14" t="s">
        <v>350</v>
      </c>
      <c r="AJ841" s="14" t="s">
        <v>207</v>
      </c>
      <c r="AK841" s="9">
        <v>5</v>
      </c>
      <c r="AL841" s="14" t="s">
        <v>207</v>
      </c>
      <c r="AM841" s="9">
        <v>5</v>
      </c>
      <c r="AN841" s="14" t="s">
        <v>207</v>
      </c>
      <c r="AO841" s="9">
        <v>5</v>
      </c>
      <c r="AP841" s="14" t="s">
        <v>207</v>
      </c>
      <c r="AQ841" s="9">
        <v>58</v>
      </c>
      <c r="AR841" s="14" t="s">
        <v>207</v>
      </c>
      <c r="AS841" s="9" t="s">
        <v>0</v>
      </c>
      <c r="AT841" s="9" t="s">
        <v>318</v>
      </c>
      <c r="AU841" s="9" t="s">
        <v>376</v>
      </c>
      <c r="AV841" s="9" t="s">
        <v>320</v>
      </c>
      <c r="AW841" s="9" t="s">
        <v>1321</v>
      </c>
      <c r="AX841" s="9">
        <v>9010600000</v>
      </c>
      <c r="AY841" s="99">
        <v>249</v>
      </c>
      <c r="AZ841" s="12" t="s">
        <v>207</v>
      </c>
      <c r="BA841" s="99">
        <v>16</v>
      </c>
      <c r="BB841" s="12" t="s">
        <v>207</v>
      </c>
      <c r="BC841" s="99">
        <v>16</v>
      </c>
      <c r="BD841" s="12" t="s">
        <v>207</v>
      </c>
      <c r="BE841" s="99">
        <v>20</v>
      </c>
      <c r="BF841" s="12" t="s">
        <v>321</v>
      </c>
      <c r="BG841" s="654">
        <v>19.113</v>
      </c>
      <c r="BH841" s="12" t="s">
        <v>321</v>
      </c>
      <c r="BI841" s="99">
        <v>16</v>
      </c>
      <c r="BJ841" s="12" t="s">
        <v>321</v>
      </c>
      <c r="BK841" s="754">
        <v>0</v>
      </c>
      <c r="BL841" s="12" t="s">
        <v>321</v>
      </c>
      <c r="BM841" s="754">
        <v>8.1000000000000003E-2</v>
      </c>
      <c r="BN841" s="12" t="s">
        <v>321</v>
      </c>
      <c r="BO841" s="754">
        <v>3.032</v>
      </c>
      <c r="BP841" s="12" t="s">
        <v>321</v>
      </c>
      <c r="BQ841" s="754">
        <v>0</v>
      </c>
      <c r="BR841" s="12" t="s">
        <v>321</v>
      </c>
      <c r="BS841" s="654">
        <v>0</v>
      </c>
      <c r="BT841" s="12" t="s">
        <v>321</v>
      </c>
      <c r="BU841" s="654">
        <v>3.113</v>
      </c>
      <c r="BV841" s="12" t="s">
        <v>321</v>
      </c>
      <c r="BW841" s="9">
        <v>0.06</v>
      </c>
      <c r="BX841" s="9" t="s">
        <v>322</v>
      </c>
      <c r="BY841" s="755">
        <v>98</v>
      </c>
      <c r="BZ841" s="9" t="s">
        <v>315</v>
      </c>
      <c r="CA841" s="755">
        <v>6.3</v>
      </c>
      <c r="CB841" s="9" t="s">
        <v>315</v>
      </c>
      <c r="CC841" s="755">
        <v>6.3</v>
      </c>
      <c r="CD841" s="9" t="s">
        <v>315</v>
      </c>
      <c r="CE841" s="755">
        <v>39.700000000000003</v>
      </c>
      <c r="CF841" s="9" t="s">
        <v>323</v>
      </c>
      <c r="CG841" s="755">
        <v>35.299999999999997</v>
      </c>
      <c r="CH841" s="9" t="s">
        <v>323</v>
      </c>
      <c r="CI841" s="9"/>
      <c r="CJ841" s="9"/>
      <c r="CK841" s="9"/>
    </row>
    <row r="842" spans="1:89" s="98" customFormat="1" x14ac:dyDescent="0.25">
      <c r="A842" s="99">
        <v>10102486</v>
      </c>
      <c r="B842" s="99"/>
      <c r="C842" s="772">
        <v>978</v>
      </c>
      <c r="D842" s="807">
        <v>0.05</v>
      </c>
      <c r="E842" s="772">
        <f t="shared" si="40"/>
        <v>1027</v>
      </c>
      <c r="F842" s="778">
        <v>1.1000000000000001</v>
      </c>
      <c r="G842" s="774">
        <f t="shared" si="41"/>
        <v>1130</v>
      </c>
      <c r="H842" s="776"/>
      <c r="I842" s="758"/>
      <c r="J842" s="776"/>
      <c r="K842" s="786"/>
      <c r="L842" s="9" t="s">
        <v>308</v>
      </c>
      <c r="M842" s="9" t="s">
        <v>3822</v>
      </c>
      <c r="N842" s="9" t="s">
        <v>397</v>
      </c>
      <c r="O842" s="9" t="s">
        <v>310</v>
      </c>
      <c r="P842" s="9" t="s">
        <v>624</v>
      </c>
      <c r="Q842" s="9" t="s">
        <v>1319</v>
      </c>
      <c r="R842" s="9" t="s">
        <v>1320</v>
      </c>
      <c r="S842" s="9" t="s">
        <v>348</v>
      </c>
      <c r="T842" s="98" t="s">
        <v>204</v>
      </c>
      <c r="U842" s="99" t="s">
        <v>633</v>
      </c>
      <c r="V842" s="99" t="s">
        <v>207</v>
      </c>
      <c r="W842" s="99" t="s">
        <v>634</v>
      </c>
      <c r="X842" s="99" t="s">
        <v>207</v>
      </c>
      <c r="Y842" s="99">
        <v>182</v>
      </c>
      <c r="Z842" s="99" t="s">
        <v>207</v>
      </c>
      <c r="AA842" s="631" t="s">
        <v>574</v>
      </c>
      <c r="AB842" s="99" t="s">
        <v>207</v>
      </c>
      <c r="AC842" s="9">
        <v>248</v>
      </c>
      <c r="AD842" s="9" t="s">
        <v>207</v>
      </c>
      <c r="AE842" s="9">
        <v>98</v>
      </c>
      <c r="AF842" s="9" t="s">
        <v>315</v>
      </c>
      <c r="AG842" s="14" t="s">
        <v>351</v>
      </c>
      <c r="AH842" s="14" t="s">
        <v>207</v>
      </c>
      <c r="AI842" s="14" t="s">
        <v>352</v>
      </c>
      <c r="AJ842" s="14" t="s">
        <v>207</v>
      </c>
      <c r="AK842" s="9">
        <v>5</v>
      </c>
      <c r="AL842" s="14" t="s">
        <v>207</v>
      </c>
      <c r="AM842" s="9">
        <v>5</v>
      </c>
      <c r="AN842" s="14" t="s">
        <v>207</v>
      </c>
      <c r="AO842" s="9">
        <v>5</v>
      </c>
      <c r="AP842" s="14" t="s">
        <v>207</v>
      </c>
      <c r="AQ842" s="9">
        <v>46</v>
      </c>
      <c r="AR842" s="14" t="s">
        <v>207</v>
      </c>
      <c r="AS842" s="9" t="s">
        <v>0</v>
      </c>
      <c r="AT842" s="9" t="s">
        <v>318</v>
      </c>
      <c r="AU842" s="9" t="s">
        <v>376</v>
      </c>
      <c r="AV842" s="9" t="s">
        <v>320</v>
      </c>
      <c r="AW842" s="9" t="s">
        <v>1322</v>
      </c>
      <c r="AX842" s="9">
        <v>9010600000</v>
      </c>
      <c r="AY842" s="99">
        <v>269</v>
      </c>
      <c r="AZ842" s="12" t="s">
        <v>207</v>
      </c>
      <c r="BA842" s="99">
        <v>16</v>
      </c>
      <c r="BB842" s="12" t="s">
        <v>207</v>
      </c>
      <c r="BC842" s="99">
        <v>16</v>
      </c>
      <c r="BD842" s="12" t="s">
        <v>207</v>
      </c>
      <c r="BE842" s="99">
        <v>24</v>
      </c>
      <c r="BF842" s="12" t="s">
        <v>321</v>
      </c>
      <c r="BG842" s="654">
        <v>23.489000000000001</v>
      </c>
      <c r="BH842" s="12" t="s">
        <v>321</v>
      </c>
      <c r="BI842" s="99">
        <v>19</v>
      </c>
      <c r="BJ842" s="12" t="s">
        <v>321</v>
      </c>
      <c r="BK842" s="754">
        <v>0</v>
      </c>
      <c r="BL842" s="12" t="s">
        <v>321</v>
      </c>
      <c r="BM842" s="754">
        <v>0.09</v>
      </c>
      <c r="BN842" s="12" t="s">
        <v>321</v>
      </c>
      <c r="BO842" s="754">
        <v>4.4000000000000004</v>
      </c>
      <c r="BP842" s="12" t="s">
        <v>321</v>
      </c>
      <c r="BQ842" s="754">
        <v>0</v>
      </c>
      <c r="BR842" s="12" t="s">
        <v>321</v>
      </c>
      <c r="BS842" s="654">
        <v>0</v>
      </c>
      <c r="BT842" s="12" t="s">
        <v>321</v>
      </c>
      <c r="BU842" s="654">
        <v>4.4889999999999999</v>
      </c>
      <c r="BV842" s="12" t="s">
        <v>321</v>
      </c>
      <c r="BW842" s="9">
        <v>7.0000000000000007E-2</v>
      </c>
      <c r="BX842" s="9" t="s">
        <v>322</v>
      </c>
      <c r="BY842" s="755">
        <v>105.9</v>
      </c>
      <c r="BZ842" s="9" t="s">
        <v>315</v>
      </c>
      <c r="CA842" s="755">
        <v>6.3</v>
      </c>
      <c r="CB842" s="9" t="s">
        <v>315</v>
      </c>
      <c r="CC842" s="755">
        <v>6.3</v>
      </c>
      <c r="CD842" s="9" t="s">
        <v>315</v>
      </c>
      <c r="CE842" s="755">
        <v>50.7</v>
      </c>
      <c r="CF842" s="9" t="s">
        <v>323</v>
      </c>
      <c r="CG842" s="755">
        <v>41.9</v>
      </c>
      <c r="CH842" s="9" t="s">
        <v>323</v>
      </c>
      <c r="CI842" s="9"/>
      <c r="CJ842" s="9"/>
      <c r="CK842" s="9"/>
    </row>
    <row r="843" spans="1:89" s="98" customFormat="1" x14ac:dyDescent="0.25">
      <c r="A843" s="99">
        <v>10100093</v>
      </c>
      <c r="B843" s="99"/>
      <c r="C843" s="772">
        <v>1031</v>
      </c>
      <c r="D843" s="807">
        <v>0.05</v>
      </c>
      <c r="E843" s="772">
        <f t="shared" si="40"/>
        <v>1083</v>
      </c>
      <c r="F843" s="778">
        <v>1.1000000000000001</v>
      </c>
      <c r="G843" s="774">
        <f t="shared" si="41"/>
        <v>1191</v>
      </c>
      <c r="H843" s="776"/>
      <c r="I843" s="758"/>
      <c r="J843" s="776"/>
      <c r="K843" s="786"/>
      <c r="L843" s="9" t="s">
        <v>308</v>
      </c>
      <c r="M843" s="9" t="s">
        <v>3823</v>
      </c>
      <c r="N843" s="9" t="s">
        <v>397</v>
      </c>
      <c r="O843" s="9" t="s">
        <v>310</v>
      </c>
      <c r="P843" s="9" t="s">
        <v>624</v>
      </c>
      <c r="Q843" s="9" t="s">
        <v>1319</v>
      </c>
      <c r="R843" s="9" t="s">
        <v>1320</v>
      </c>
      <c r="S843" s="9" t="s">
        <v>348</v>
      </c>
      <c r="T843" s="98" t="s">
        <v>204</v>
      </c>
      <c r="U843" s="99" t="s">
        <v>635</v>
      </c>
      <c r="V843" s="99" t="s">
        <v>207</v>
      </c>
      <c r="W843" s="99" t="s">
        <v>636</v>
      </c>
      <c r="X843" s="99" t="s">
        <v>207</v>
      </c>
      <c r="Y843" s="99">
        <v>182</v>
      </c>
      <c r="Z843" s="99" t="s">
        <v>207</v>
      </c>
      <c r="AA843" s="631" t="s">
        <v>575</v>
      </c>
      <c r="AB843" s="99" t="s">
        <v>207</v>
      </c>
      <c r="AC843" s="9">
        <v>271</v>
      </c>
      <c r="AD843" s="9" t="s">
        <v>207</v>
      </c>
      <c r="AE843" s="9">
        <v>107</v>
      </c>
      <c r="AF843" s="9" t="s">
        <v>315</v>
      </c>
      <c r="AG843" s="14" t="s">
        <v>353</v>
      </c>
      <c r="AH843" s="14" t="s">
        <v>207</v>
      </c>
      <c r="AI843" s="14" t="s">
        <v>354</v>
      </c>
      <c r="AJ843" s="14" t="s">
        <v>207</v>
      </c>
      <c r="AK843" s="9">
        <v>5</v>
      </c>
      <c r="AL843" s="14" t="s">
        <v>207</v>
      </c>
      <c r="AM843" s="9">
        <v>5</v>
      </c>
      <c r="AN843" s="14" t="s">
        <v>207</v>
      </c>
      <c r="AO843" s="9">
        <v>5</v>
      </c>
      <c r="AP843" s="14" t="s">
        <v>207</v>
      </c>
      <c r="AQ843" s="9">
        <v>33</v>
      </c>
      <c r="AR843" s="14" t="s">
        <v>207</v>
      </c>
      <c r="AS843" s="9" t="s">
        <v>0</v>
      </c>
      <c r="AT843" s="9" t="s">
        <v>318</v>
      </c>
      <c r="AU843" s="9" t="s">
        <v>376</v>
      </c>
      <c r="AV843" s="9" t="s">
        <v>320</v>
      </c>
      <c r="AW843" s="9" t="s">
        <v>1323</v>
      </c>
      <c r="AX843" s="9">
        <v>9010600000</v>
      </c>
      <c r="AY843" s="99">
        <v>289</v>
      </c>
      <c r="AZ843" s="12" t="s">
        <v>207</v>
      </c>
      <c r="BA843" s="99">
        <v>16</v>
      </c>
      <c r="BB843" s="12" t="s">
        <v>207</v>
      </c>
      <c r="BC843" s="99">
        <v>16</v>
      </c>
      <c r="BD843" s="12" t="s">
        <v>207</v>
      </c>
      <c r="BE843" s="99">
        <v>25</v>
      </c>
      <c r="BF843" s="12" t="s">
        <v>321</v>
      </c>
      <c r="BG843" s="654">
        <v>24.097000000000001</v>
      </c>
      <c r="BH843" s="12" t="s">
        <v>321</v>
      </c>
      <c r="BI843" s="99">
        <v>19</v>
      </c>
      <c r="BJ843" s="12" t="s">
        <v>321</v>
      </c>
      <c r="BK843" s="754">
        <v>0</v>
      </c>
      <c r="BL843" s="12" t="s">
        <v>321</v>
      </c>
      <c r="BM843" s="754">
        <v>0.09</v>
      </c>
      <c r="BN843" s="12" t="s">
        <v>321</v>
      </c>
      <c r="BO843" s="754">
        <v>5.0069999999999997</v>
      </c>
      <c r="BP843" s="12" t="s">
        <v>321</v>
      </c>
      <c r="BQ843" s="754">
        <v>0</v>
      </c>
      <c r="BR843" s="12" t="s">
        <v>321</v>
      </c>
      <c r="BS843" s="654">
        <v>0</v>
      </c>
      <c r="BT843" s="12" t="s">
        <v>321</v>
      </c>
      <c r="BU843" s="654">
        <v>5.0970000000000004</v>
      </c>
      <c r="BV843" s="12" t="s">
        <v>321</v>
      </c>
      <c r="BW843" s="9">
        <v>7.0000000000000007E-2</v>
      </c>
      <c r="BX843" s="9" t="s">
        <v>322</v>
      </c>
      <c r="BY843" s="755">
        <v>113.8</v>
      </c>
      <c r="BZ843" s="9" t="s">
        <v>315</v>
      </c>
      <c r="CA843" s="755">
        <v>6.3</v>
      </c>
      <c r="CB843" s="9" t="s">
        <v>315</v>
      </c>
      <c r="CC843" s="755">
        <v>6.3</v>
      </c>
      <c r="CD843" s="9" t="s">
        <v>315</v>
      </c>
      <c r="CE843" s="755">
        <v>50.7</v>
      </c>
      <c r="CF843" s="9" t="s">
        <v>323</v>
      </c>
      <c r="CG843" s="755">
        <v>41.9</v>
      </c>
      <c r="CH843" s="9" t="s">
        <v>323</v>
      </c>
      <c r="CI843" s="9"/>
      <c r="CJ843" s="9"/>
      <c r="CK843" s="9"/>
    </row>
    <row r="844" spans="1:89" s="98" customFormat="1" x14ac:dyDescent="0.25">
      <c r="A844" s="99">
        <v>10102479</v>
      </c>
      <c r="B844" s="99"/>
      <c r="C844" s="772">
        <v>1052</v>
      </c>
      <c r="D844" s="807">
        <v>0.05</v>
      </c>
      <c r="E844" s="772">
        <f t="shared" si="40"/>
        <v>1105</v>
      </c>
      <c r="F844" s="778">
        <v>1.1000000000000001</v>
      </c>
      <c r="G844" s="774">
        <f t="shared" si="41"/>
        <v>1216</v>
      </c>
      <c r="H844" s="776"/>
      <c r="I844" s="758"/>
      <c r="J844" s="776"/>
      <c r="K844" s="786"/>
      <c r="L844" s="9" t="s">
        <v>308</v>
      </c>
      <c r="M844" s="9" t="s">
        <v>3824</v>
      </c>
      <c r="N844" s="9" t="s">
        <v>309</v>
      </c>
      <c r="O844" s="9" t="s">
        <v>310</v>
      </c>
      <c r="P844" s="9" t="s">
        <v>624</v>
      </c>
      <c r="Q844" s="9" t="s">
        <v>1319</v>
      </c>
      <c r="R844" s="9" t="s">
        <v>1320</v>
      </c>
      <c r="S844" s="9" t="s">
        <v>348</v>
      </c>
      <c r="T844" s="98" t="s">
        <v>204</v>
      </c>
      <c r="U844" s="99" t="s">
        <v>631</v>
      </c>
      <c r="V844" s="99" t="s">
        <v>207</v>
      </c>
      <c r="W844" s="99" t="s">
        <v>632</v>
      </c>
      <c r="X844" s="99" t="s">
        <v>207</v>
      </c>
      <c r="Y844" s="99">
        <v>182</v>
      </c>
      <c r="Z844" s="99" t="s">
        <v>207</v>
      </c>
      <c r="AA844" s="631" t="s">
        <v>202</v>
      </c>
      <c r="AB844" s="99" t="s">
        <v>207</v>
      </c>
      <c r="AC844" s="9">
        <v>224</v>
      </c>
      <c r="AD844" s="9" t="s">
        <v>207</v>
      </c>
      <c r="AE844" s="9">
        <v>88</v>
      </c>
      <c r="AF844" s="9" t="s">
        <v>315</v>
      </c>
      <c r="AG844" s="14" t="s">
        <v>349</v>
      </c>
      <c r="AH844" s="14" t="s">
        <v>207</v>
      </c>
      <c r="AI844" s="14" t="s">
        <v>350</v>
      </c>
      <c r="AJ844" s="14" t="s">
        <v>207</v>
      </c>
      <c r="AK844" s="9">
        <v>5</v>
      </c>
      <c r="AL844" s="14" t="s">
        <v>207</v>
      </c>
      <c r="AM844" s="9">
        <v>5</v>
      </c>
      <c r="AN844" s="14" t="s">
        <v>207</v>
      </c>
      <c r="AO844" s="9">
        <v>5</v>
      </c>
      <c r="AP844" s="14" t="s">
        <v>207</v>
      </c>
      <c r="AQ844" s="9">
        <v>58</v>
      </c>
      <c r="AR844" s="14" t="s">
        <v>207</v>
      </c>
      <c r="AS844" s="9" t="s">
        <v>0</v>
      </c>
      <c r="AT844" s="9" t="s">
        <v>318</v>
      </c>
      <c r="AU844" s="9" t="s">
        <v>376</v>
      </c>
      <c r="AV844" s="9" t="s">
        <v>320</v>
      </c>
      <c r="AW844" s="9" t="s">
        <v>1324</v>
      </c>
      <c r="AX844" s="9">
        <v>9010600000</v>
      </c>
      <c r="AY844" s="99">
        <v>249</v>
      </c>
      <c r="AZ844" s="12" t="s">
        <v>207</v>
      </c>
      <c r="BA844" s="99">
        <v>16</v>
      </c>
      <c r="BB844" s="12" t="s">
        <v>207</v>
      </c>
      <c r="BC844" s="99">
        <v>16</v>
      </c>
      <c r="BD844" s="12" t="s">
        <v>207</v>
      </c>
      <c r="BE844" s="99">
        <v>20</v>
      </c>
      <c r="BF844" s="12" t="s">
        <v>321</v>
      </c>
      <c r="BG844" s="654">
        <v>19.113</v>
      </c>
      <c r="BH844" s="12" t="s">
        <v>321</v>
      </c>
      <c r="BI844" s="99">
        <v>16</v>
      </c>
      <c r="BJ844" s="12" t="s">
        <v>321</v>
      </c>
      <c r="BK844" s="754">
        <v>0</v>
      </c>
      <c r="BL844" s="12" t="s">
        <v>321</v>
      </c>
      <c r="BM844" s="754">
        <v>8.1000000000000003E-2</v>
      </c>
      <c r="BN844" s="12" t="s">
        <v>321</v>
      </c>
      <c r="BO844" s="754">
        <v>3.032</v>
      </c>
      <c r="BP844" s="12" t="s">
        <v>321</v>
      </c>
      <c r="BQ844" s="754">
        <v>0</v>
      </c>
      <c r="BR844" s="12" t="s">
        <v>321</v>
      </c>
      <c r="BS844" s="654">
        <v>0</v>
      </c>
      <c r="BT844" s="12" t="s">
        <v>321</v>
      </c>
      <c r="BU844" s="654">
        <v>3.113</v>
      </c>
      <c r="BV844" s="12" t="s">
        <v>321</v>
      </c>
      <c r="BW844" s="9">
        <v>0.06</v>
      </c>
      <c r="BX844" s="9" t="s">
        <v>322</v>
      </c>
      <c r="BY844" s="755">
        <v>98</v>
      </c>
      <c r="BZ844" s="9" t="s">
        <v>315</v>
      </c>
      <c r="CA844" s="755">
        <v>6.3</v>
      </c>
      <c r="CB844" s="9" t="s">
        <v>315</v>
      </c>
      <c r="CC844" s="755">
        <v>6.3</v>
      </c>
      <c r="CD844" s="9" t="s">
        <v>315</v>
      </c>
      <c r="CE844" s="755">
        <v>39.700000000000003</v>
      </c>
      <c r="CF844" s="9" t="s">
        <v>323</v>
      </c>
      <c r="CG844" s="755">
        <v>35.299999999999997</v>
      </c>
      <c r="CH844" s="9" t="s">
        <v>323</v>
      </c>
      <c r="CI844" s="9"/>
      <c r="CJ844" s="9"/>
      <c r="CK844" s="9"/>
    </row>
    <row r="845" spans="1:89" s="98" customFormat="1" x14ac:dyDescent="0.25">
      <c r="A845" s="99">
        <v>10102480</v>
      </c>
      <c r="B845" s="99"/>
      <c r="C845" s="772">
        <v>1109</v>
      </c>
      <c r="D845" s="807">
        <v>0.05</v>
      </c>
      <c r="E845" s="772">
        <f t="shared" si="40"/>
        <v>1164</v>
      </c>
      <c r="F845" s="778">
        <v>1.1000000000000001</v>
      </c>
      <c r="G845" s="774">
        <f t="shared" si="41"/>
        <v>1280</v>
      </c>
      <c r="H845" s="776"/>
      <c r="I845" s="758"/>
      <c r="J845" s="776"/>
      <c r="K845" s="786"/>
      <c r="L845" s="9" t="s">
        <v>308</v>
      </c>
      <c r="M845" s="9" t="s">
        <v>3825</v>
      </c>
      <c r="N845" s="9" t="s">
        <v>309</v>
      </c>
      <c r="O845" s="9" t="s">
        <v>310</v>
      </c>
      <c r="P845" s="9" t="s">
        <v>624</v>
      </c>
      <c r="Q845" s="9" t="s">
        <v>1319</v>
      </c>
      <c r="R845" s="9" t="s">
        <v>1320</v>
      </c>
      <c r="S845" s="9" t="s">
        <v>348</v>
      </c>
      <c r="T845" s="98" t="s">
        <v>204</v>
      </c>
      <c r="U845" s="99" t="s">
        <v>633</v>
      </c>
      <c r="V845" s="99" t="s">
        <v>207</v>
      </c>
      <c r="W845" s="99" t="s">
        <v>634</v>
      </c>
      <c r="X845" s="99" t="s">
        <v>207</v>
      </c>
      <c r="Y845" s="99">
        <v>182</v>
      </c>
      <c r="Z845" s="99" t="s">
        <v>207</v>
      </c>
      <c r="AA845" s="631" t="s">
        <v>574</v>
      </c>
      <c r="AB845" s="99" t="s">
        <v>207</v>
      </c>
      <c r="AC845" s="9">
        <v>248</v>
      </c>
      <c r="AD845" s="9" t="s">
        <v>207</v>
      </c>
      <c r="AE845" s="9">
        <v>98</v>
      </c>
      <c r="AF845" s="9" t="s">
        <v>315</v>
      </c>
      <c r="AG845" s="14" t="s">
        <v>351</v>
      </c>
      <c r="AH845" s="14" t="s">
        <v>207</v>
      </c>
      <c r="AI845" s="14" t="s">
        <v>352</v>
      </c>
      <c r="AJ845" s="14" t="s">
        <v>207</v>
      </c>
      <c r="AK845" s="9">
        <v>5</v>
      </c>
      <c r="AL845" s="14" t="s">
        <v>207</v>
      </c>
      <c r="AM845" s="9">
        <v>5</v>
      </c>
      <c r="AN845" s="14" t="s">
        <v>207</v>
      </c>
      <c r="AO845" s="9">
        <v>5</v>
      </c>
      <c r="AP845" s="14" t="s">
        <v>207</v>
      </c>
      <c r="AQ845" s="9">
        <v>46</v>
      </c>
      <c r="AR845" s="14" t="s">
        <v>207</v>
      </c>
      <c r="AS845" s="9" t="s">
        <v>0</v>
      </c>
      <c r="AT845" s="9" t="s">
        <v>318</v>
      </c>
      <c r="AU845" s="9" t="s">
        <v>376</v>
      </c>
      <c r="AV845" s="9" t="s">
        <v>320</v>
      </c>
      <c r="AW845" s="9" t="s">
        <v>1325</v>
      </c>
      <c r="AX845" s="9">
        <v>9010600000</v>
      </c>
      <c r="AY845" s="99">
        <v>269</v>
      </c>
      <c r="AZ845" s="12" t="s">
        <v>207</v>
      </c>
      <c r="BA845" s="99">
        <v>16</v>
      </c>
      <c r="BB845" s="12" t="s">
        <v>207</v>
      </c>
      <c r="BC845" s="99">
        <v>16</v>
      </c>
      <c r="BD845" s="12" t="s">
        <v>207</v>
      </c>
      <c r="BE845" s="99">
        <v>24</v>
      </c>
      <c r="BF845" s="12" t="s">
        <v>321</v>
      </c>
      <c r="BG845" s="654">
        <v>23.489000000000001</v>
      </c>
      <c r="BH845" s="12" t="s">
        <v>321</v>
      </c>
      <c r="BI845" s="99">
        <v>19</v>
      </c>
      <c r="BJ845" s="12" t="s">
        <v>321</v>
      </c>
      <c r="BK845" s="754">
        <v>0</v>
      </c>
      <c r="BL845" s="12" t="s">
        <v>321</v>
      </c>
      <c r="BM845" s="754">
        <v>0.09</v>
      </c>
      <c r="BN845" s="12" t="s">
        <v>321</v>
      </c>
      <c r="BO845" s="754">
        <v>4.4000000000000004</v>
      </c>
      <c r="BP845" s="12" t="s">
        <v>321</v>
      </c>
      <c r="BQ845" s="754">
        <v>0</v>
      </c>
      <c r="BR845" s="12" t="s">
        <v>321</v>
      </c>
      <c r="BS845" s="654">
        <v>0</v>
      </c>
      <c r="BT845" s="12" t="s">
        <v>321</v>
      </c>
      <c r="BU845" s="654">
        <v>4.4889999999999999</v>
      </c>
      <c r="BV845" s="12" t="s">
        <v>321</v>
      </c>
      <c r="BW845" s="9">
        <v>7.0000000000000007E-2</v>
      </c>
      <c r="BX845" s="9" t="s">
        <v>322</v>
      </c>
      <c r="BY845" s="755">
        <v>105.9</v>
      </c>
      <c r="BZ845" s="9" t="s">
        <v>315</v>
      </c>
      <c r="CA845" s="755">
        <v>6.3</v>
      </c>
      <c r="CB845" s="9" t="s">
        <v>315</v>
      </c>
      <c r="CC845" s="755">
        <v>6.3</v>
      </c>
      <c r="CD845" s="9" t="s">
        <v>315</v>
      </c>
      <c r="CE845" s="755">
        <v>50.7</v>
      </c>
      <c r="CF845" s="9" t="s">
        <v>323</v>
      </c>
      <c r="CG845" s="755">
        <v>41.9</v>
      </c>
      <c r="CH845" s="9" t="s">
        <v>323</v>
      </c>
      <c r="CI845" s="9"/>
      <c r="CJ845" s="9"/>
      <c r="CK845" s="9"/>
    </row>
    <row r="846" spans="1:89" s="98" customFormat="1" x14ac:dyDescent="0.25">
      <c r="A846" s="99">
        <v>10102481</v>
      </c>
      <c r="B846" s="99"/>
      <c r="C846" s="772">
        <v>1163</v>
      </c>
      <c r="D846" s="807">
        <v>0.05</v>
      </c>
      <c r="E846" s="772">
        <f t="shared" si="40"/>
        <v>1221</v>
      </c>
      <c r="F846" s="778">
        <v>1.1000000000000001</v>
      </c>
      <c r="G846" s="774">
        <f t="shared" si="41"/>
        <v>1343</v>
      </c>
      <c r="H846" s="776"/>
      <c r="I846" s="758"/>
      <c r="J846" s="776"/>
      <c r="K846" s="786"/>
      <c r="L846" s="9" t="s">
        <v>308</v>
      </c>
      <c r="M846" s="9" t="s">
        <v>3826</v>
      </c>
      <c r="N846" s="9" t="s">
        <v>309</v>
      </c>
      <c r="O846" s="9" t="s">
        <v>310</v>
      </c>
      <c r="P846" s="9" t="s">
        <v>624</v>
      </c>
      <c r="Q846" s="9" t="s">
        <v>1319</v>
      </c>
      <c r="R846" s="9" t="s">
        <v>1320</v>
      </c>
      <c r="S846" s="9" t="s">
        <v>348</v>
      </c>
      <c r="T846" s="98" t="s">
        <v>204</v>
      </c>
      <c r="U846" s="99" t="s">
        <v>635</v>
      </c>
      <c r="V846" s="99" t="s">
        <v>207</v>
      </c>
      <c r="W846" s="99" t="s">
        <v>636</v>
      </c>
      <c r="X846" s="99" t="s">
        <v>207</v>
      </c>
      <c r="Y846" s="99">
        <v>182</v>
      </c>
      <c r="Z846" s="99" t="s">
        <v>207</v>
      </c>
      <c r="AA846" s="631" t="s">
        <v>575</v>
      </c>
      <c r="AB846" s="99" t="s">
        <v>207</v>
      </c>
      <c r="AC846" s="9">
        <v>271</v>
      </c>
      <c r="AD846" s="9" t="s">
        <v>207</v>
      </c>
      <c r="AE846" s="9">
        <v>107</v>
      </c>
      <c r="AF846" s="9" t="s">
        <v>315</v>
      </c>
      <c r="AG846" s="14" t="s">
        <v>353</v>
      </c>
      <c r="AH846" s="14" t="s">
        <v>207</v>
      </c>
      <c r="AI846" s="14" t="s">
        <v>354</v>
      </c>
      <c r="AJ846" s="14" t="s">
        <v>207</v>
      </c>
      <c r="AK846" s="9">
        <v>5</v>
      </c>
      <c r="AL846" s="14" t="s">
        <v>207</v>
      </c>
      <c r="AM846" s="9">
        <v>5</v>
      </c>
      <c r="AN846" s="14" t="s">
        <v>207</v>
      </c>
      <c r="AO846" s="9">
        <v>5</v>
      </c>
      <c r="AP846" s="14" t="s">
        <v>207</v>
      </c>
      <c r="AQ846" s="9">
        <v>33</v>
      </c>
      <c r="AR846" s="14" t="s">
        <v>207</v>
      </c>
      <c r="AS846" s="9" t="s">
        <v>0</v>
      </c>
      <c r="AT846" s="9" t="s">
        <v>318</v>
      </c>
      <c r="AU846" s="9" t="s">
        <v>376</v>
      </c>
      <c r="AV846" s="9" t="s">
        <v>320</v>
      </c>
      <c r="AW846" s="9" t="s">
        <v>1326</v>
      </c>
      <c r="AX846" s="9">
        <v>9010600000</v>
      </c>
      <c r="AY846" s="99">
        <v>289</v>
      </c>
      <c r="AZ846" s="12" t="s">
        <v>207</v>
      </c>
      <c r="BA846" s="99">
        <v>16</v>
      </c>
      <c r="BB846" s="12" t="s">
        <v>207</v>
      </c>
      <c r="BC846" s="99">
        <v>16</v>
      </c>
      <c r="BD846" s="12" t="s">
        <v>207</v>
      </c>
      <c r="BE846" s="99">
        <v>26</v>
      </c>
      <c r="BF846" s="12" t="s">
        <v>321</v>
      </c>
      <c r="BG846" s="654">
        <v>25.097000000000001</v>
      </c>
      <c r="BH846" s="12" t="s">
        <v>321</v>
      </c>
      <c r="BI846" s="99">
        <v>20</v>
      </c>
      <c r="BJ846" s="12" t="s">
        <v>321</v>
      </c>
      <c r="BK846" s="754">
        <v>0</v>
      </c>
      <c r="BL846" s="12" t="s">
        <v>321</v>
      </c>
      <c r="BM846" s="754">
        <v>0.09</v>
      </c>
      <c r="BN846" s="12" t="s">
        <v>321</v>
      </c>
      <c r="BO846" s="754">
        <v>5.0069999999999997</v>
      </c>
      <c r="BP846" s="12" t="s">
        <v>321</v>
      </c>
      <c r="BQ846" s="754">
        <v>0</v>
      </c>
      <c r="BR846" s="12" t="s">
        <v>321</v>
      </c>
      <c r="BS846" s="654">
        <v>0</v>
      </c>
      <c r="BT846" s="12" t="s">
        <v>321</v>
      </c>
      <c r="BU846" s="654">
        <v>5.0970000000000004</v>
      </c>
      <c r="BV846" s="12" t="s">
        <v>321</v>
      </c>
      <c r="BW846" s="9">
        <v>7.0000000000000007E-2</v>
      </c>
      <c r="BX846" s="9" t="s">
        <v>322</v>
      </c>
      <c r="BY846" s="755">
        <v>113.8</v>
      </c>
      <c r="BZ846" s="9" t="s">
        <v>315</v>
      </c>
      <c r="CA846" s="755">
        <v>6.3</v>
      </c>
      <c r="CB846" s="9" t="s">
        <v>315</v>
      </c>
      <c r="CC846" s="755">
        <v>6.3</v>
      </c>
      <c r="CD846" s="9" t="s">
        <v>315</v>
      </c>
      <c r="CE846" s="755">
        <v>50.7</v>
      </c>
      <c r="CF846" s="9" t="s">
        <v>323</v>
      </c>
      <c r="CG846" s="755">
        <v>44.1</v>
      </c>
      <c r="CH846" s="9" t="s">
        <v>323</v>
      </c>
      <c r="CI846" s="9"/>
      <c r="CJ846" s="9"/>
      <c r="CK846" s="9"/>
    </row>
    <row r="847" spans="1:89" s="98" customFormat="1" x14ac:dyDescent="0.25">
      <c r="A847" s="99">
        <v>10100056</v>
      </c>
      <c r="B847" s="99"/>
      <c r="C847" s="772">
        <v>793</v>
      </c>
      <c r="D847" s="807">
        <v>0.05</v>
      </c>
      <c r="E847" s="772">
        <f t="shared" si="40"/>
        <v>833</v>
      </c>
      <c r="F847" s="778">
        <v>1.1000000000000001</v>
      </c>
      <c r="G847" s="774">
        <f t="shared" si="41"/>
        <v>916</v>
      </c>
      <c r="H847" s="776"/>
      <c r="I847" s="758"/>
      <c r="J847" s="776"/>
      <c r="K847" s="786"/>
      <c r="L847" s="9" t="s">
        <v>308</v>
      </c>
      <c r="M847" s="9" t="s">
        <v>3827</v>
      </c>
      <c r="N847" s="9" t="s">
        <v>397</v>
      </c>
      <c r="O847" s="9" t="s">
        <v>310</v>
      </c>
      <c r="P847" s="9" t="s">
        <v>624</v>
      </c>
      <c r="Q847" s="9" t="s">
        <v>1319</v>
      </c>
      <c r="R847" s="9" t="s">
        <v>1320</v>
      </c>
      <c r="S847" s="9" t="s">
        <v>314</v>
      </c>
      <c r="T847" s="98" t="s">
        <v>210</v>
      </c>
      <c r="U847" s="99">
        <v>82</v>
      </c>
      <c r="V847" s="99" t="s">
        <v>207</v>
      </c>
      <c r="W847" s="99">
        <v>146</v>
      </c>
      <c r="X847" s="99" t="s">
        <v>207</v>
      </c>
      <c r="Y847" s="99">
        <v>152</v>
      </c>
      <c r="Z847" s="99" t="s">
        <v>207</v>
      </c>
      <c r="AA847" s="631" t="s">
        <v>1188</v>
      </c>
      <c r="AB847" s="99" t="s">
        <v>207</v>
      </c>
      <c r="AC847" s="9">
        <v>167</v>
      </c>
      <c r="AD847" s="9" t="s">
        <v>207</v>
      </c>
      <c r="AE847" s="9">
        <v>66</v>
      </c>
      <c r="AF847" s="9" t="s">
        <v>315</v>
      </c>
      <c r="AG847" s="14" t="s">
        <v>1189</v>
      </c>
      <c r="AH847" s="14" t="s">
        <v>207</v>
      </c>
      <c r="AI847" s="14" t="s">
        <v>1190</v>
      </c>
      <c r="AJ847" s="14" t="s">
        <v>207</v>
      </c>
      <c r="AK847" s="9">
        <v>5</v>
      </c>
      <c r="AL847" s="14" t="s">
        <v>207</v>
      </c>
      <c r="AM847" s="9">
        <v>5</v>
      </c>
      <c r="AN847" s="14" t="s">
        <v>207</v>
      </c>
      <c r="AO847" s="9">
        <v>5</v>
      </c>
      <c r="AP847" s="14" t="s">
        <v>207</v>
      </c>
      <c r="AQ847" s="9">
        <v>65</v>
      </c>
      <c r="AR847" s="14" t="s">
        <v>207</v>
      </c>
      <c r="AS847" s="9" t="s">
        <v>0</v>
      </c>
      <c r="AT847" s="9" t="s">
        <v>318</v>
      </c>
      <c r="AU847" s="9" t="s">
        <v>376</v>
      </c>
      <c r="AV847" s="9" t="s">
        <v>320</v>
      </c>
      <c r="AW847" s="9" t="s">
        <v>1327</v>
      </c>
      <c r="AX847" s="9">
        <v>9010600000</v>
      </c>
      <c r="AY847" s="99">
        <v>207</v>
      </c>
      <c r="AZ847" s="12" t="s">
        <v>207</v>
      </c>
      <c r="BA847" s="99">
        <v>16</v>
      </c>
      <c r="BB847" s="12" t="s">
        <v>207</v>
      </c>
      <c r="BC847" s="99">
        <v>16</v>
      </c>
      <c r="BD847" s="12" t="s">
        <v>207</v>
      </c>
      <c r="BE847" s="99">
        <v>16</v>
      </c>
      <c r="BF847" s="12" t="s">
        <v>321</v>
      </c>
      <c r="BG847" s="654">
        <v>15.664999999999999</v>
      </c>
      <c r="BH847" s="12" t="s">
        <v>321</v>
      </c>
      <c r="BI847" s="99">
        <v>13</v>
      </c>
      <c r="BJ847" s="12" t="s">
        <v>321</v>
      </c>
      <c r="BK847" s="754">
        <v>0</v>
      </c>
      <c r="BL847" s="12" t="s">
        <v>321</v>
      </c>
      <c r="BM847" s="754">
        <v>8.1000000000000003E-2</v>
      </c>
      <c r="BN847" s="12" t="s">
        <v>321</v>
      </c>
      <c r="BO847" s="754">
        <v>2.585</v>
      </c>
      <c r="BP847" s="12" t="s">
        <v>321</v>
      </c>
      <c r="BQ847" s="754">
        <v>0</v>
      </c>
      <c r="BR847" s="12" t="s">
        <v>321</v>
      </c>
      <c r="BS847" s="654">
        <v>0</v>
      </c>
      <c r="BT847" s="12" t="s">
        <v>321</v>
      </c>
      <c r="BU847" s="654">
        <v>2.665</v>
      </c>
      <c r="BV847" s="12" t="s">
        <v>321</v>
      </c>
      <c r="BW847" s="9">
        <v>0.05</v>
      </c>
      <c r="BX847" s="9" t="s">
        <v>322</v>
      </c>
      <c r="BY847" s="755">
        <v>81.5</v>
      </c>
      <c r="BZ847" s="9" t="s">
        <v>315</v>
      </c>
      <c r="CA847" s="755">
        <v>6.3</v>
      </c>
      <c r="CB847" s="9" t="s">
        <v>315</v>
      </c>
      <c r="CC847" s="755">
        <v>6.3</v>
      </c>
      <c r="CD847" s="9" t="s">
        <v>315</v>
      </c>
      <c r="CE847" s="755">
        <v>35.299999999999997</v>
      </c>
      <c r="CF847" s="9" t="s">
        <v>323</v>
      </c>
      <c r="CG847" s="755">
        <v>28.7</v>
      </c>
      <c r="CH847" s="9" t="s">
        <v>323</v>
      </c>
      <c r="CI847" s="9"/>
      <c r="CJ847" s="9"/>
      <c r="CK847" s="9"/>
    </row>
    <row r="848" spans="1:89" s="98" customFormat="1" x14ac:dyDescent="0.25">
      <c r="A848" s="99">
        <v>10100057</v>
      </c>
      <c r="B848" s="99"/>
      <c r="C848" s="772">
        <v>868</v>
      </c>
      <c r="D848" s="807">
        <v>0.05</v>
      </c>
      <c r="E848" s="772">
        <f t="shared" si="40"/>
        <v>911</v>
      </c>
      <c r="F848" s="778">
        <v>1.1000000000000001</v>
      </c>
      <c r="G848" s="774">
        <f t="shared" si="41"/>
        <v>1002</v>
      </c>
      <c r="H848" s="776"/>
      <c r="I848" s="758"/>
      <c r="J848" s="776"/>
      <c r="K848" s="786"/>
      <c r="L848" s="9" t="s">
        <v>308</v>
      </c>
      <c r="M848" s="9" t="s">
        <v>3828</v>
      </c>
      <c r="N848" s="9" t="s">
        <v>397</v>
      </c>
      <c r="O848" s="9" t="s">
        <v>310</v>
      </c>
      <c r="P848" s="9" t="s">
        <v>624</v>
      </c>
      <c r="Q848" s="9" t="s">
        <v>1319</v>
      </c>
      <c r="R848" s="9" t="s">
        <v>1320</v>
      </c>
      <c r="S848" s="9" t="s">
        <v>314</v>
      </c>
      <c r="T848" s="98" t="s">
        <v>210</v>
      </c>
      <c r="U848" s="99">
        <v>95</v>
      </c>
      <c r="V848" s="99" t="s">
        <v>207</v>
      </c>
      <c r="W848" s="99">
        <v>168</v>
      </c>
      <c r="X848" s="99" t="s">
        <v>207</v>
      </c>
      <c r="Y848" s="99">
        <v>182</v>
      </c>
      <c r="Z848" s="99" t="s">
        <v>207</v>
      </c>
      <c r="AA848" s="631" t="s">
        <v>1056</v>
      </c>
      <c r="AB848" s="99" t="s">
        <v>207</v>
      </c>
      <c r="AC848" s="9">
        <v>193</v>
      </c>
      <c r="AD848" s="9" t="s">
        <v>207</v>
      </c>
      <c r="AE848" s="9">
        <v>76</v>
      </c>
      <c r="AF848" s="9" t="s">
        <v>315</v>
      </c>
      <c r="AG848" s="14" t="s">
        <v>1123</v>
      </c>
      <c r="AH848" s="14" t="s">
        <v>207</v>
      </c>
      <c r="AI848" s="14" t="s">
        <v>1124</v>
      </c>
      <c r="AJ848" s="14" t="s">
        <v>207</v>
      </c>
      <c r="AK848" s="9">
        <v>5</v>
      </c>
      <c r="AL848" s="14" t="s">
        <v>207</v>
      </c>
      <c r="AM848" s="9">
        <v>5</v>
      </c>
      <c r="AN848" s="14" t="s">
        <v>207</v>
      </c>
      <c r="AO848" s="9">
        <v>5</v>
      </c>
      <c r="AP848" s="14" t="s">
        <v>207</v>
      </c>
      <c r="AQ848" s="9">
        <v>82</v>
      </c>
      <c r="AR848" s="14" t="s">
        <v>207</v>
      </c>
      <c r="AS848" s="9" t="s">
        <v>0</v>
      </c>
      <c r="AT848" s="9" t="s">
        <v>318</v>
      </c>
      <c r="AU848" s="9" t="s">
        <v>376</v>
      </c>
      <c r="AV848" s="9" t="s">
        <v>320</v>
      </c>
      <c r="AW848" s="9" t="s">
        <v>1328</v>
      </c>
      <c r="AX848" s="9">
        <v>9010600000</v>
      </c>
      <c r="AY848" s="99">
        <v>227</v>
      </c>
      <c r="AZ848" s="12" t="s">
        <v>207</v>
      </c>
      <c r="BA848" s="99">
        <v>16</v>
      </c>
      <c r="BB848" s="12" t="s">
        <v>207</v>
      </c>
      <c r="BC848" s="99">
        <v>16</v>
      </c>
      <c r="BD848" s="12" t="s">
        <v>207</v>
      </c>
      <c r="BE848" s="99">
        <v>18</v>
      </c>
      <c r="BF848" s="12" t="s">
        <v>321</v>
      </c>
      <c r="BG848" s="654">
        <v>17.893000000000001</v>
      </c>
      <c r="BH848" s="12" t="s">
        <v>321</v>
      </c>
      <c r="BI848" s="99">
        <v>15</v>
      </c>
      <c r="BJ848" s="12" t="s">
        <v>321</v>
      </c>
      <c r="BK848" s="754">
        <v>0</v>
      </c>
      <c r="BL848" s="12" t="s">
        <v>321</v>
      </c>
      <c r="BM848" s="754">
        <v>8.1000000000000003E-2</v>
      </c>
      <c r="BN848" s="12" t="s">
        <v>321</v>
      </c>
      <c r="BO848" s="754">
        <v>2.8119999999999998</v>
      </c>
      <c r="BP848" s="12" t="s">
        <v>321</v>
      </c>
      <c r="BQ848" s="754">
        <v>0</v>
      </c>
      <c r="BR848" s="12" t="s">
        <v>321</v>
      </c>
      <c r="BS848" s="654">
        <v>0</v>
      </c>
      <c r="BT848" s="12" t="s">
        <v>321</v>
      </c>
      <c r="BU848" s="654">
        <v>2.8929999999999998</v>
      </c>
      <c r="BV848" s="12" t="s">
        <v>321</v>
      </c>
      <c r="BW848" s="9">
        <v>0.06</v>
      </c>
      <c r="BX848" s="9" t="s">
        <v>322</v>
      </c>
      <c r="BY848" s="755">
        <v>89.4</v>
      </c>
      <c r="BZ848" s="9" t="s">
        <v>315</v>
      </c>
      <c r="CA848" s="755">
        <v>6.3</v>
      </c>
      <c r="CB848" s="9" t="s">
        <v>315</v>
      </c>
      <c r="CC848" s="755">
        <v>6.3</v>
      </c>
      <c r="CD848" s="9" t="s">
        <v>315</v>
      </c>
      <c r="CE848" s="755">
        <v>37.5</v>
      </c>
      <c r="CF848" s="9" t="s">
        <v>323</v>
      </c>
      <c r="CG848" s="755">
        <v>33.1</v>
      </c>
      <c r="CH848" s="9" t="s">
        <v>323</v>
      </c>
      <c r="CI848" s="9"/>
      <c r="CJ848" s="9"/>
      <c r="CK848" s="9"/>
    </row>
    <row r="849" spans="1:89" s="98" customFormat="1" x14ac:dyDescent="0.25">
      <c r="A849" s="99">
        <v>10100058</v>
      </c>
      <c r="B849" s="99"/>
      <c r="C849" s="772">
        <v>922</v>
      </c>
      <c r="D849" s="807">
        <v>0.05</v>
      </c>
      <c r="E849" s="772">
        <f t="shared" si="40"/>
        <v>968</v>
      </c>
      <c r="F849" s="778">
        <v>1.1000000000000001</v>
      </c>
      <c r="G849" s="774">
        <f t="shared" si="41"/>
        <v>1065</v>
      </c>
      <c r="H849" s="776"/>
      <c r="I849" s="758"/>
      <c r="J849" s="776"/>
      <c r="K849" s="786"/>
      <c r="L849" s="9" t="s">
        <v>308</v>
      </c>
      <c r="M849" s="9" t="s">
        <v>3829</v>
      </c>
      <c r="N849" s="9" t="s">
        <v>397</v>
      </c>
      <c r="O849" s="9" t="s">
        <v>310</v>
      </c>
      <c r="P849" s="9" t="s">
        <v>624</v>
      </c>
      <c r="Q849" s="9" t="s">
        <v>1319</v>
      </c>
      <c r="R849" s="9" t="s">
        <v>1320</v>
      </c>
      <c r="S849" s="9" t="s">
        <v>314</v>
      </c>
      <c r="T849" s="98" t="s">
        <v>210</v>
      </c>
      <c r="U849" s="99" t="s">
        <v>735</v>
      </c>
      <c r="V849" s="99" t="s">
        <v>207</v>
      </c>
      <c r="W849" s="99" t="s">
        <v>632</v>
      </c>
      <c r="X849" s="99" t="s">
        <v>207</v>
      </c>
      <c r="Y849" s="99">
        <v>182</v>
      </c>
      <c r="Z849" s="99" t="s">
        <v>207</v>
      </c>
      <c r="AA849" s="631" t="s">
        <v>202</v>
      </c>
      <c r="AB849" s="99" t="s">
        <v>207</v>
      </c>
      <c r="AC849" s="9">
        <v>218</v>
      </c>
      <c r="AD849" s="9" t="s">
        <v>207</v>
      </c>
      <c r="AE849" s="9">
        <v>86</v>
      </c>
      <c r="AF849" s="9" t="s">
        <v>315</v>
      </c>
      <c r="AG849" s="14" t="s">
        <v>316</v>
      </c>
      <c r="AH849" s="14" t="s">
        <v>207</v>
      </c>
      <c r="AI849" s="14" t="s">
        <v>317</v>
      </c>
      <c r="AJ849" s="14" t="s">
        <v>207</v>
      </c>
      <c r="AK849" s="9">
        <v>5</v>
      </c>
      <c r="AL849" s="14" t="s">
        <v>207</v>
      </c>
      <c r="AM849" s="9">
        <v>5</v>
      </c>
      <c r="AN849" s="14" t="s">
        <v>207</v>
      </c>
      <c r="AO849" s="9">
        <v>5</v>
      </c>
      <c r="AP849" s="14" t="s">
        <v>207</v>
      </c>
      <c r="AQ849" s="9">
        <v>70</v>
      </c>
      <c r="AR849" s="14" t="s">
        <v>207</v>
      </c>
      <c r="AS849" s="9" t="s">
        <v>0</v>
      </c>
      <c r="AT849" s="9" t="s">
        <v>318</v>
      </c>
      <c r="AU849" s="9" t="s">
        <v>376</v>
      </c>
      <c r="AV849" s="9" t="s">
        <v>320</v>
      </c>
      <c r="AW849" s="9" t="s">
        <v>1329</v>
      </c>
      <c r="AX849" s="9">
        <v>9010600000</v>
      </c>
      <c r="AY849" s="99">
        <v>249</v>
      </c>
      <c r="AZ849" s="12" t="s">
        <v>207</v>
      </c>
      <c r="BA849" s="99">
        <v>16</v>
      </c>
      <c r="BB849" s="12" t="s">
        <v>207</v>
      </c>
      <c r="BC849" s="99">
        <v>16</v>
      </c>
      <c r="BD849" s="12" t="s">
        <v>207</v>
      </c>
      <c r="BE849" s="99">
        <v>20</v>
      </c>
      <c r="BF849" s="12" t="s">
        <v>321</v>
      </c>
      <c r="BG849" s="654">
        <v>19.113</v>
      </c>
      <c r="BH849" s="12" t="s">
        <v>321</v>
      </c>
      <c r="BI849" s="99">
        <v>16</v>
      </c>
      <c r="BJ849" s="12" t="s">
        <v>321</v>
      </c>
      <c r="BK849" s="754">
        <v>0</v>
      </c>
      <c r="BL849" s="12" t="s">
        <v>321</v>
      </c>
      <c r="BM849" s="754">
        <v>8.1000000000000003E-2</v>
      </c>
      <c r="BN849" s="12" t="s">
        <v>321</v>
      </c>
      <c r="BO849" s="754">
        <v>3.032</v>
      </c>
      <c r="BP849" s="12" t="s">
        <v>321</v>
      </c>
      <c r="BQ849" s="754">
        <v>0</v>
      </c>
      <c r="BR849" s="12" t="s">
        <v>321</v>
      </c>
      <c r="BS849" s="654">
        <v>0</v>
      </c>
      <c r="BT849" s="12" t="s">
        <v>321</v>
      </c>
      <c r="BU849" s="654">
        <v>3.113</v>
      </c>
      <c r="BV849" s="12" t="s">
        <v>321</v>
      </c>
      <c r="BW849" s="9">
        <v>0.06</v>
      </c>
      <c r="BX849" s="9" t="s">
        <v>322</v>
      </c>
      <c r="BY849" s="755">
        <v>98</v>
      </c>
      <c r="BZ849" s="9" t="s">
        <v>315</v>
      </c>
      <c r="CA849" s="755">
        <v>6.3</v>
      </c>
      <c r="CB849" s="9" t="s">
        <v>315</v>
      </c>
      <c r="CC849" s="755">
        <v>6.3</v>
      </c>
      <c r="CD849" s="9" t="s">
        <v>315</v>
      </c>
      <c r="CE849" s="755">
        <v>39.700000000000003</v>
      </c>
      <c r="CF849" s="9" t="s">
        <v>323</v>
      </c>
      <c r="CG849" s="755">
        <v>35.299999999999997</v>
      </c>
      <c r="CH849" s="9" t="s">
        <v>323</v>
      </c>
      <c r="CI849" s="9"/>
      <c r="CJ849" s="9"/>
      <c r="CK849" s="9"/>
    </row>
    <row r="850" spans="1:89" s="98" customFormat="1" x14ac:dyDescent="0.25">
      <c r="A850" s="99">
        <v>10102005</v>
      </c>
      <c r="B850" s="99"/>
      <c r="C850" s="772">
        <v>978</v>
      </c>
      <c r="D850" s="807">
        <v>0.05</v>
      </c>
      <c r="E850" s="772">
        <f t="shared" si="40"/>
        <v>1027</v>
      </c>
      <c r="F850" s="778">
        <v>1.1000000000000001</v>
      </c>
      <c r="G850" s="774">
        <f t="shared" si="41"/>
        <v>1130</v>
      </c>
      <c r="H850" s="776"/>
      <c r="I850" s="758"/>
      <c r="J850" s="776"/>
      <c r="K850" s="786"/>
      <c r="L850" s="9" t="s">
        <v>308</v>
      </c>
      <c r="M850" s="9" t="s">
        <v>3830</v>
      </c>
      <c r="N850" s="9" t="s">
        <v>397</v>
      </c>
      <c r="O850" s="9" t="s">
        <v>310</v>
      </c>
      <c r="P850" s="9" t="s">
        <v>624</v>
      </c>
      <c r="Q850" s="9" t="s">
        <v>1319</v>
      </c>
      <c r="R850" s="9" t="s">
        <v>1320</v>
      </c>
      <c r="S850" s="9" t="s">
        <v>314</v>
      </c>
      <c r="T850" s="98" t="s">
        <v>210</v>
      </c>
      <c r="U850" s="99" t="s">
        <v>736</v>
      </c>
      <c r="V850" s="99" t="s">
        <v>207</v>
      </c>
      <c r="W850" s="99" t="s">
        <v>634</v>
      </c>
      <c r="X850" s="99" t="s">
        <v>207</v>
      </c>
      <c r="Y850" s="99">
        <v>182</v>
      </c>
      <c r="Z850" s="99" t="s">
        <v>207</v>
      </c>
      <c r="AA850" s="631" t="s">
        <v>574</v>
      </c>
      <c r="AB850" s="99" t="s">
        <v>207</v>
      </c>
      <c r="AC850" s="9">
        <v>241</v>
      </c>
      <c r="AD850" s="9" t="s">
        <v>207</v>
      </c>
      <c r="AE850" s="9">
        <v>95</v>
      </c>
      <c r="AF850" s="9" t="s">
        <v>315</v>
      </c>
      <c r="AG850" s="14" t="s">
        <v>324</v>
      </c>
      <c r="AH850" s="14" t="s">
        <v>207</v>
      </c>
      <c r="AI850" s="14" t="s">
        <v>325</v>
      </c>
      <c r="AJ850" s="14" t="s">
        <v>207</v>
      </c>
      <c r="AK850" s="9">
        <v>5</v>
      </c>
      <c r="AL850" s="14" t="s">
        <v>207</v>
      </c>
      <c r="AM850" s="9">
        <v>5</v>
      </c>
      <c r="AN850" s="14" t="s">
        <v>207</v>
      </c>
      <c r="AO850" s="9">
        <v>5</v>
      </c>
      <c r="AP850" s="14" t="s">
        <v>207</v>
      </c>
      <c r="AQ850" s="9">
        <v>59</v>
      </c>
      <c r="AR850" s="14" t="s">
        <v>207</v>
      </c>
      <c r="AS850" s="9" t="s">
        <v>0</v>
      </c>
      <c r="AT850" s="9" t="s">
        <v>318</v>
      </c>
      <c r="AU850" s="9" t="s">
        <v>376</v>
      </c>
      <c r="AV850" s="9" t="s">
        <v>320</v>
      </c>
      <c r="AW850" s="9" t="s">
        <v>1330</v>
      </c>
      <c r="AX850" s="9">
        <v>9010600000</v>
      </c>
      <c r="AY850" s="99">
        <v>269</v>
      </c>
      <c r="AZ850" s="12" t="s">
        <v>207</v>
      </c>
      <c r="BA850" s="99">
        <v>16</v>
      </c>
      <c r="BB850" s="12" t="s">
        <v>207</v>
      </c>
      <c r="BC850" s="99">
        <v>16</v>
      </c>
      <c r="BD850" s="12" t="s">
        <v>207</v>
      </c>
      <c r="BE850" s="99">
        <v>24</v>
      </c>
      <c r="BF850" s="12" t="s">
        <v>321</v>
      </c>
      <c r="BG850" s="654">
        <v>23.489000000000001</v>
      </c>
      <c r="BH850" s="12" t="s">
        <v>321</v>
      </c>
      <c r="BI850" s="99">
        <v>19</v>
      </c>
      <c r="BJ850" s="12" t="s">
        <v>321</v>
      </c>
      <c r="BK850" s="754">
        <v>0</v>
      </c>
      <c r="BL850" s="12" t="s">
        <v>321</v>
      </c>
      <c r="BM850" s="754">
        <v>0.09</v>
      </c>
      <c r="BN850" s="12" t="s">
        <v>321</v>
      </c>
      <c r="BO850" s="754">
        <v>4.4000000000000004</v>
      </c>
      <c r="BP850" s="12" t="s">
        <v>321</v>
      </c>
      <c r="BQ850" s="754">
        <v>0</v>
      </c>
      <c r="BR850" s="12" t="s">
        <v>321</v>
      </c>
      <c r="BS850" s="654">
        <v>0</v>
      </c>
      <c r="BT850" s="12" t="s">
        <v>321</v>
      </c>
      <c r="BU850" s="654">
        <v>4.4889999999999999</v>
      </c>
      <c r="BV850" s="12" t="s">
        <v>321</v>
      </c>
      <c r="BW850" s="9">
        <v>7.0000000000000007E-2</v>
      </c>
      <c r="BX850" s="9" t="s">
        <v>322</v>
      </c>
      <c r="BY850" s="755">
        <v>105.9</v>
      </c>
      <c r="BZ850" s="9" t="s">
        <v>315</v>
      </c>
      <c r="CA850" s="755">
        <v>6.3</v>
      </c>
      <c r="CB850" s="9" t="s">
        <v>315</v>
      </c>
      <c r="CC850" s="755">
        <v>6.3</v>
      </c>
      <c r="CD850" s="9" t="s">
        <v>315</v>
      </c>
      <c r="CE850" s="755">
        <v>50.7</v>
      </c>
      <c r="CF850" s="9" t="s">
        <v>323</v>
      </c>
      <c r="CG850" s="755">
        <v>41.9</v>
      </c>
      <c r="CH850" s="9" t="s">
        <v>323</v>
      </c>
      <c r="CI850" s="9"/>
      <c r="CJ850" s="9"/>
      <c r="CK850" s="9"/>
    </row>
    <row r="851" spans="1:89" s="98" customFormat="1" x14ac:dyDescent="0.25">
      <c r="A851" s="99">
        <v>10100060</v>
      </c>
      <c r="B851" s="99"/>
      <c r="C851" s="772">
        <v>1031</v>
      </c>
      <c r="D851" s="807">
        <v>0.05</v>
      </c>
      <c r="E851" s="772">
        <f t="shared" si="40"/>
        <v>1083</v>
      </c>
      <c r="F851" s="778">
        <v>1.1000000000000001</v>
      </c>
      <c r="G851" s="774">
        <f t="shared" si="41"/>
        <v>1191</v>
      </c>
      <c r="H851" s="776"/>
      <c r="I851" s="758"/>
      <c r="J851" s="776"/>
      <c r="K851" s="786"/>
      <c r="L851" s="9" t="s">
        <v>308</v>
      </c>
      <c r="M851" s="9" t="s">
        <v>3831</v>
      </c>
      <c r="N851" s="9" t="s">
        <v>397</v>
      </c>
      <c r="O851" s="9" t="s">
        <v>310</v>
      </c>
      <c r="P851" s="9" t="s">
        <v>624</v>
      </c>
      <c r="Q851" s="9" t="s">
        <v>1319</v>
      </c>
      <c r="R851" s="9" t="s">
        <v>1320</v>
      </c>
      <c r="S851" s="9" t="s">
        <v>314</v>
      </c>
      <c r="T851" s="98" t="s">
        <v>210</v>
      </c>
      <c r="U851" s="99">
        <v>82</v>
      </c>
      <c r="V851" s="99" t="s">
        <v>207</v>
      </c>
      <c r="W851" s="99">
        <v>230</v>
      </c>
      <c r="X851" s="99" t="s">
        <v>207</v>
      </c>
      <c r="Y851" s="99">
        <v>135</v>
      </c>
      <c r="Z851" s="99" t="s">
        <v>207</v>
      </c>
      <c r="AA851" s="631" t="s">
        <v>575</v>
      </c>
      <c r="AB851" s="99" t="s">
        <v>207</v>
      </c>
      <c r="AC851" s="9">
        <v>244</v>
      </c>
      <c r="AD851" s="9" t="s">
        <v>207</v>
      </c>
      <c r="AE851" s="9">
        <v>96</v>
      </c>
      <c r="AF851" s="9" t="s">
        <v>315</v>
      </c>
      <c r="AG851" s="14" t="s">
        <v>1331</v>
      </c>
      <c r="AH851" s="14" t="s">
        <v>207</v>
      </c>
      <c r="AI851" s="14" t="s">
        <v>1332</v>
      </c>
      <c r="AJ851" s="14" t="s">
        <v>207</v>
      </c>
      <c r="AK851" s="9">
        <v>5</v>
      </c>
      <c r="AL851" s="14" t="s">
        <v>207</v>
      </c>
      <c r="AM851" s="9">
        <v>5</v>
      </c>
      <c r="AN851" s="14" t="s">
        <v>207</v>
      </c>
      <c r="AO851" s="9">
        <v>5</v>
      </c>
      <c r="AP851" s="14" t="s">
        <v>207</v>
      </c>
      <c r="AQ851" s="9">
        <v>48</v>
      </c>
      <c r="AR851" s="14" t="s">
        <v>207</v>
      </c>
      <c r="AS851" s="9" t="s">
        <v>0</v>
      </c>
      <c r="AT851" s="9" t="s">
        <v>318</v>
      </c>
      <c r="AU851" s="9" t="s">
        <v>376</v>
      </c>
      <c r="AV851" s="9" t="s">
        <v>320</v>
      </c>
      <c r="AW851" s="9" t="s">
        <v>1333</v>
      </c>
      <c r="AX851" s="9">
        <v>9010600000</v>
      </c>
      <c r="AY851" s="99">
        <v>289</v>
      </c>
      <c r="AZ851" s="12" t="s">
        <v>207</v>
      </c>
      <c r="BA851" s="99">
        <v>16</v>
      </c>
      <c r="BB851" s="12" t="s">
        <v>207</v>
      </c>
      <c r="BC851" s="99">
        <v>16</v>
      </c>
      <c r="BD851" s="12" t="s">
        <v>207</v>
      </c>
      <c r="BE851" s="99">
        <v>25</v>
      </c>
      <c r="BF851" s="12" t="s">
        <v>321</v>
      </c>
      <c r="BG851" s="654">
        <v>24.097000000000001</v>
      </c>
      <c r="BH851" s="12" t="s">
        <v>321</v>
      </c>
      <c r="BI851" s="99">
        <v>19</v>
      </c>
      <c r="BJ851" s="12" t="s">
        <v>321</v>
      </c>
      <c r="BK851" s="754">
        <v>0</v>
      </c>
      <c r="BL851" s="12" t="s">
        <v>321</v>
      </c>
      <c r="BM851" s="754">
        <v>0.09</v>
      </c>
      <c r="BN851" s="12" t="s">
        <v>321</v>
      </c>
      <c r="BO851" s="754">
        <v>5.0069999999999997</v>
      </c>
      <c r="BP851" s="12" t="s">
        <v>321</v>
      </c>
      <c r="BQ851" s="754">
        <v>0</v>
      </c>
      <c r="BR851" s="12" t="s">
        <v>321</v>
      </c>
      <c r="BS851" s="654">
        <v>0</v>
      </c>
      <c r="BT851" s="12" t="s">
        <v>321</v>
      </c>
      <c r="BU851" s="654">
        <v>5.0970000000000004</v>
      </c>
      <c r="BV851" s="12" t="s">
        <v>321</v>
      </c>
      <c r="BW851" s="9">
        <v>7.0000000000000007E-2</v>
      </c>
      <c r="BX851" s="9" t="s">
        <v>322</v>
      </c>
      <c r="BY851" s="755">
        <v>113.8</v>
      </c>
      <c r="BZ851" s="9" t="s">
        <v>315</v>
      </c>
      <c r="CA851" s="755">
        <v>6.3</v>
      </c>
      <c r="CB851" s="9" t="s">
        <v>315</v>
      </c>
      <c r="CC851" s="755">
        <v>6.3</v>
      </c>
      <c r="CD851" s="9" t="s">
        <v>315</v>
      </c>
      <c r="CE851" s="755">
        <v>50.7</v>
      </c>
      <c r="CF851" s="9" t="s">
        <v>323</v>
      </c>
      <c r="CG851" s="755">
        <v>41.9</v>
      </c>
      <c r="CH851" s="9" t="s">
        <v>323</v>
      </c>
      <c r="CI851" s="9"/>
      <c r="CJ851" s="9"/>
      <c r="CK851" s="9"/>
    </row>
    <row r="852" spans="1:89" s="98" customFormat="1" x14ac:dyDescent="0.25">
      <c r="A852" s="99">
        <v>10101122</v>
      </c>
      <c r="B852" s="99"/>
      <c r="C852" s="772">
        <v>925</v>
      </c>
      <c r="D852" s="807">
        <v>0.05</v>
      </c>
      <c r="E852" s="772">
        <f t="shared" si="40"/>
        <v>971</v>
      </c>
      <c r="F852" s="778">
        <v>1.1000000000000001</v>
      </c>
      <c r="G852" s="774">
        <f t="shared" si="41"/>
        <v>1068</v>
      </c>
      <c r="H852" s="776"/>
      <c r="I852" s="758"/>
      <c r="J852" s="776"/>
      <c r="K852" s="786"/>
      <c r="L852" s="9" t="s">
        <v>308</v>
      </c>
      <c r="M852" s="9" t="s">
        <v>3832</v>
      </c>
      <c r="N852" s="9" t="s">
        <v>309</v>
      </c>
      <c r="O852" s="9" t="s">
        <v>310</v>
      </c>
      <c r="P852" s="9" t="s">
        <v>624</v>
      </c>
      <c r="Q852" s="9" t="s">
        <v>1319</v>
      </c>
      <c r="R852" s="9" t="s">
        <v>1320</v>
      </c>
      <c r="S852" s="9" t="s">
        <v>314</v>
      </c>
      <c r="T852" s="98" t="s">
        <v>210</v>
      </c>
      <c r="U852" s="99">
        <v>82</v>
      </c>
      <c r="V852" s="99" t="s">
        <v>207</v>
      </c>
      <c r="W852" s="99">
        <v>146</v>
      </c>
      <c r="X852" s="99" t="s">
        <v>207</v>
      </c>
      <c r="Y852" s="99">
        <v>152</v>
      </c>
      <c r="Z852" s="99" t="s">
        <v>207</v>
      </c>
      <c r="AA852" s="631" t="s">
        <v>1188</v>
      </c>
      <c r="AB852" s="99" t="s">
        <v>207</v>
      </c>
      <c r="AC852" s="9">
        <v>167</v>
      </c>
      <c r="AD852" s="9" t="s">
        <v>207</v>
      </c>
      <c r="AE852" s="9">
        <v>66</v>
      </c>
      <c r="AF852" s="9" t="s">
        <v>315</v>
      </c>
      <c r="AG852" s="14" t="s">
        <v>1189</v>
      </c>
      <c r="AH852" s="14" t="s">
        <v>207</v>
      </c>
      <c r="AI852" s="14" t="s">
        <v>1190</v>
      </c>
      <c r="AJ852" s="14" t="s">
        <v>207</v>
      </c>
      <c r="AK852" s="9">
        <v>5</v>
      </c>
      <c r="AL852" s="14" t="s">
        <v>207</v>
      </c>
      <c r="AM852" s="9">
        <v>5</v>
      </c>
      <c r="AN852" s="14" t="s">
        <v>207</v>
      </c>
      <c r="AO852" s="9">
        <v>5</v>
      </c>
      <c r="AP852" s="14" t="s">
        <v>207</v>
      </c>
      <c r="AQ852" s="9">
        <v>65</v>
      </c>
      <c r="AR852" s="14" t="s">
        <v>207</v>
      </c>
      <c r="AS852" s="9" t="s">
        <v>0</v>
      </c>
      <c r="AT852" s="9" t="s">
        <v>318</v>
      </c>
      <c r="AU852" s="9" t="s">
        <v>376</v>
      </c>
      <c r="AV852" s="9" t="s">
        <v>320</v>
      </c>
      <c r="AW852" s="9" t="s">
        <v>1334</v>
      </c>
      <c r="AX852" s="9">
        <v>9010600000</v>
      </c>
      <c r="AY852" s="99">
        <v>207</v>
      </c>
      <c r="AZ852" s="12" t="s">
        <v>207</v>
      </c>
      <c r="BA852" s="99">
        <v>16</v>
      </c>
      <c r="BB852" s="12" t="s">
        <v>207</v>
      </c>
      <c r="BC852" s="99">
        <v>16</v>
      </c>
      <c r="BD852" s="12" t="s">
        <v>207</v>
      </c>
      <c r="BE852" s="99">
        <v>16</v>
      </c>
      <c r="BF852" s="12" t="s">
        <v>321</v>
      </c>
      <c r="BG852" s="654">
        <v>15.664999999999999</v>
      </c>
      <c r="BH852" s="12" t="s">
        <v>321</v>
      </c>
      <c r="BI852" s="99">
        <v>13</v>
      </c>
      <c r="BJ852" s="12" t="s">
        <v>321</v>
      </c>
      <c r="BK852" s="754">
        <v>0</v>
      </c>
      <c r="BL852" s="12" t="s">
        <v>321</v>
      </c>
      <c r="BM852" s="754">
        <v>8.1000000000000003E-2</v>
      </c>
      <c r="BN852" s="12" t="s">
        <v>321</v>
      </c>
      <c r="BO852" s="754">
        <v>2.585</v>
      </c>
      <c r="BP852" s="12" t="s">
        <v>321</v>
      </c>
      <c r="BQ852" s="754">
        <v>0</v>
      </c>
      <c r="BR852" s="12" t="s">
        <v>321</v>
      </c>
      <c r="BS852" s="654">
        <v>0</v>
      </c>
      <c r="BT852" s="12" t="s">
        <v>321</v>
      </c>
      <c r="BU852" s="654">
        <v>2.665</v>
      </c>
      <c r="BV852" s="12" t="s">
        <v>321</v>
      </c>
      <c r="BW852" s="9">
        <v>0.05</v>
      </c>
      <c r="BX852" s="9" t="s">
        <v>322</v>
      </c>
      <c r="BY852" s="755">
        <v>81.5</v>
      </c>
      <c r="BZ852" s="9" t="s">
        <v>315</v>
      </c>
      <c r="CA852" s="755">
        <v>6.3</v>
      </c>
      <c r="CB852" s="9" t="s">
        <v>315</v>
      </c>
      <c r="CC852" s="755">
        <v>6.3</v>
      </c>
      <c r="CD852" s="9" t="s">
        <v>315</v>
      </c>
      <c r="CE852" s="755">
        <v>35.299999999999997</v>
      </c>
      <c r="CF852" s="9" t="s">
        <v>323</v>
      </c>
      <c r="CG852" s="755">
        <v>28.7</v>
      </c>
      <c r="CH852" s="9" t="s">
        <v>323</v>
      </c>
      <c r="CI852" s="9"/>
      <c r="CJ852" s="9"/>
      <c r="CK852" s="9"/>
    </row>
    <row r="853" spans="1:89" s="98" customFormat="1" x14ac:dyDescent="0.25">
      <c r="A853" s="99">
        <v>10101124</v>
      </c>
      <c r="B853" s="99"/>
      <c r="C853" s="772">
        <v>1000</v>
      </c>
      <c r="D853" s="807">
        <v>0.05</v>
      </c>
      <c r="E853" s="772">
        <f t="shared" si="40"/>
        <v>1050</v>
      </c>
      <c r="F853" s="778">
        <v>1.1000000000000001</v>
      </c>
      <c r="G853" s="774">
        <f t="shared" si="41"/>
        <v>1155</v>
      </c>
      <c r="H853" s="776"/>
      <c r="I853" s="758"/>
      <c r="J853" s="776"/>
      <c r="K853" s="786"/>
      <c r="L853" s="9" t="s">
        <v>308</v>
      </c>
      <c r="M853" s="9" t="s">
        <v>3833</v>
      </c>
      <c r="N853" s="9" t="s">
        <v>309</v>
      </c>
      <c r="O853" s="9" t="s">
        <v>310</v>
      </c>
      <c r="P853" s="9" t="s">
        <v>624</v>
      </c>
      <c r="Q853" s="9" t="s">
        <v>1319</v>
      </c>
      <c r="R853" s="9" t="s">
        <v>1320</v>
      </c>
      <c r="S853" s="9" t="s">
        <v>314</v>
      </c>
      <c r="T853" s="98" t="s">
        <v>210</v>
      </c>
      <c r="U853" s="99">
        <v>95</v>
      </c>
      <c r="V853" s="99" t="s">
        <v>207</v>
      </c>
      <c r="W853" s="99">
        <v>168</v>
      </c>
      <c r="X853" s="99" t="s">
        <v>207</v>
      </c>
      <c r="Y853" s="99">
        <v>182</v>
      </c>
      <c r="Z853" s="99" t="s">
        <v>207</v>
      </c>
      <c r="AA853" s="631" t="s">
        <v>1056</v>
      </c>
      <c r="AB853" s="99" t="s">
        <v>207</v>
      </c>
      <c r="AC853" s="9">
        <v>193</v>
      </c>
      <c r="AD853" s="9" t="s">
        <v>207</v>
      </c>
      <c r="AE853" s="9">
        <v>76</v>
      </c>
      <c r="AF853" s="9" t="s">
        <v>315</v>
      </c>
      <c r="AG853" s="14" t="s">
        <v>1123</v>
      </c>
      <c r="AH853" s="14" t="s">
        <v>207</v>
      </c>
      <c r="AI853" s="14" t="s">
        <v>1124</v>
      </c>
      <c r="AJ853" s="14" t="s">
        <v>207</v>
      </c>
      <c r="AK853" s="9">
        <v>5</v>
      </c>
      <c r="AL853" s="14" t="s">
        <v>207</v>
      </c>
      <c r="AM853" s="9">
        <v>5</v>
      </c>
      <c r="AN853" s="14" t="s">
        <v>207</v>
      </c>
      <c r="AO853" s="9">
        <v>5</v>
      </c>
      <c r="AP853" s="14" t="s">
        <v>207</v>
      </c>
      <c r="AQ853" s="9">
        <v>82</v>
      </c>
      <c r="AR853" s="14" t="s">
        <v>207</v>
      </c>
      <c r="AS853" s="9" t="s">
        <v>0</v>
      </c>
      <c r="AT853" s="9" t="s">
        <v>318</v>
      </c>
      <c r="AU853" s="9" t="s">
        <v>376</v>
      </c>
      <c r="AV853" s="9" t="s">
        <v>320</v>
      </c>
      <c r="AW853" s="9" t="s">
        <v>1335</v>
      </c>
      <c r="AX853" s="9">
        <v>9010600000</v>
      </c>
      <c r="AY853" s="99">
        <v>227</v>
      </c>
      <c r="AZ853" s="12" t="s">
        <v>207</v>
      </c>
      <c r="BA853" s="99">
        <v>16</v>
      </c>
      <c r="BB853" s="12" t="s">
        <v>207</v>
      </c>
      <c r="BC853" s="99">
        <v>16</v>
      </c>
      <c r="BD853" s="12" t="s">
        <v>207</v>
      </c>
      <c r="BE853" s="99">
        <v>18</v>
      </c>
      <c r="BF853" s="12" t="s">
        <v>321</v>
      </c>
      <c r="BG853" s="654">
        <v>17.893000000000001</v>
      </c>
      <c r="BH853" s="12" t="s">
        <v>321</v>
      </c>
      <c r="BI853" s="99">
        <v>15</v>
      </c>
      <c r="BJ853" s="12" t="s">
        <v>321</v>
      </c>
      <c r="BK853" s="754">
        <v>0</v>
      </c>
      <c r="BL853" s="12" t="s">
        <v>321</v>
      </c>
      <c r="BM853" s="754">
        <v>8.1000000000000003E-2</v>
      </c>
      <c r="BN853" s="12" t="s">
        <v>321</v>
      </c>
      <c r="BO853" s="754">
        <v>2.8119999999999998</v>
      </c>
      <c r="BP853" s="12" t="s">
        <v>321</v>
      </c>
      <c r="BQ853" s="754">
        <v>0</v>
      </c>
      <c r="BR853" s="12" t="s">
        <v>321</v>
      </c>
      <c r="BS853" s="654">
        <v>0</v>
      </c>
      <c r="BT853" s="12" t="s">
        <v>321</v>
      </c>
      <c r="BU853" s="654">
        <v>2.8929999999999998</v>
      </c>
      <c r="BV853" s="12" t="s">
        <v>321</v>
      </c>
      <c r="BW853" s="9">
        <v>0.06</v>
      </c>
      <c r="BX853" s="9" t="s">
        <v>322</v>
      </c>
      <c r="BY853" s="755">
        <v>89.4</v>
      </c>
      <c r="BZ853" s="9" t="s">
        <v>315</v>
      </c>
      <c r="CA853" s="755">
        <v>6.3</v>
      </c>
      <c r="CB853" s="9" t="s">
        <v>315</v>
      </c>
      <c r="CC853" s="755">
        <v>6.3</v>
      </c>
      <c r="CD853" s="9" t="s">
        <v>315</v>
      </c>
      <c r="CE853" s="755">
        <v>37.5</v>
      </c>
      <c r="CF853" s="9" t="s">
        <v>323</v>
      </c>
      <c r="CG853" s="755">
        <v>33.1</v>
      </c>
      <c r="CH853" s="9" t="s">
        <v>323</v>
      </c>
      <c r="CI853" s="9"/>
      <c r="CJ853" s="9"/>
      <c r="CK853" s="9"/>
    </row>
    <row r="854" spans="1:89" s="98" customFormat="1" x14ac:dyDescent="0.25">
      <c r="A854" s="99">
        <v>10101126</v>
      </c>
      <c r="B854" s="99"/>
      <c r="C854" s="772">
        <v>1052</v>
      </c>
      <c r="D854" s="807">
        <v>0.05</v>
      </c>
      <c r="E854" s="772">
        <f t="shared" si="40"/>
        <v>1105</v>
      </c>
      <c r="F854" s="778">
        <v>1.1000000000000001</v>
      </c>
      <c r="G854" s="774">
        <f t="shared" si="41"/>
        <v>1216</v>
      </c>
      <c r="H854" s="776"/>
      <c r="I854" s="758"/>
      <c r="J854" s="776"/>
      <c r="K854" s="786"/>
      <c r="L854" s="9" t="s">
        <v>308</v>
      </c>
      <c r="M854" s="9" t="s">
        <v>3834</v>
      </c>
      <c r="N854" s="9" t="s">
        <v>309</v>
      </c>
      <c r="O854" s="9" t="s">
        <v>310</v>
      </c>
      <c r="P854" s="9" t="s">
        <v>624</v>
      </c>
      <c r="Q854" s="9" t="s">
        <v>1319</v>
      </c>
      <c r="R854" s="9" t="s">
        <v>1320</v>
      </c>
      <c r="S854" s="9" t="s">
        <v>314</v>
      </c>
      <c r="T854" s="98" t="s">
        <v>210</v>
      </c>
      <c r="U854" s="99" t="s">
        <v>735</v>
      </c>
      <c r="V854" s="99" t="s">
        <v>207</v>
      </c>
      <c r="W854" s="99" t="s">
        <v>632</v>
      </c>
      <c r="X854" s="99" t="s">
        <v>207</v>
      </c>
      <c r="Y854" s="99">
        <v>182</v>
      </c>
      <c r="Z854" s="99" t="s">
        <v>207</v>
      </c>
      <c r="AA854" s="631" t="s">
        <v>202</v>
      </c>
      <c r="AB854" s="99" t="s">
        <v>207</v>
      </c>
      <c r="AC854" s="9">
        <v>218</v>
      </c>
      <c r="AD854" s="9" t="s">
        <v>207</v>
      </c>
      <c r="AE854" s="9">
        <v>86</v>
      </c>
      <c r="AF854" s="9" t="s">
        <v>315</v>
      </c>
      <c r="AG854" s="14" t="s">
        <v>316</v>
      </c>
      <c r="AH854" s="14" t="s">
        <v>207</v>
      </c>
      <c r="AI854" s="14" t="s">
        <v>317</v>
      </c>
      <c r="AJ854" s="14" t="s">
        <v>207</v>
      </c>
      <c r="AK854" s="9">
        <v>5</v>
      </c>
      <c r="AL854" s="14" t="s">
        <v>207</v>
      </c>
      <c r="AM854" s="9">
        <v>5</v>
      </c>
      <c r="AN854" s="14" t="s">
        <v>207</v>
      </c>
      <c r="AO854" s="9">
        <v>5</v>
      </c>
      <c r="AP854" s="14" t="s">
        <v>207</v>
      </c>
      <c r="AQ854" s="9">
        <v>70</v>
      </c>
      <c r="AR854" s="14" t="s">
        <v>207</v>
      </c>
      <c r="AS854" s="9" t="s">
        <v>0</v>
      </c>
      <c r="AT854" s="9" t="s">
        <v>318</v>
      </c>
      <c r="AU854" s="9" t="s">
        <v>376</v>
      </c>
      <c r="AV854" s="9" t="s">
        <v>320</v>
      </c>
      <c r="AW854" s="9" t="s">
        <v>1336</v>
      </c>
      <c r="AX854" s="9">
        <v>9010600000</v>
      </c>
      <c r="AY854" s="99">
        <v>249</v>
      </c>
      <c r="AZ854" s="12" t="s">
        <v>207</v>
      </c>
      <c r="BA854" s="99">
        <v>16</v>
      </c>
      <c r="BB854" s="12" t="s">
        <v>207</v>
      </c>
      <c r="BC854" s="99">
        <v>16</v>
      </c>
      <c r="BD854" s="12" t="s">
        <v>207</v>
      </c>
      <c r="BE854" s="99">
        <v>20</v>
      </c>
      <c r="BF854" s="12" t="s">
        <v>321</v>
      </c>
      <c r="BG854" s="654">
        <v>19.113</v>
      </c>
      <c r="BH854" s="12" t="s">
        <v>321</v>
      </c>
      <c r="BI854" s="99">
        <v>16</v>
      </c>
      <c r="BJ854" s="12" t="s">
        <v>321</v>
      </c>
      <c r="BK854" s="754">
        <v>0</v>
      </c>
      <c r="BL854" s="12" t="s">
        <v>321</v>
      </c>
      <c r="BM854" s="754">
        <v>8.1000000000000003E-2</v>
      </c>
      <c r="BN854" s="12" t="s">
        <v>321</v>
      </c>
      <c r="BO854" s="754">
        <v>3.032</v>
      </c>
      <c r="BP854" s="12" t="s">
        <v>321</v>
      </c>
      <c r="BQ854" s="754">
        <v>0</v>
      </c>
      <c r="BR854" s="12" t="s">
        <v>321</v>
      </c>
      <c r="BS854" s="654">
        <v>0</v>
      </c>
      <c r="BT854" s="12" t="s">
        <v>321</v>
      </c>
      <c r="BU854" s="654">
        <v>3.113</v>
      </c>
      <c r="BV854" s="12" t="s">
        <v>321</v>
      </c>
      <c r="BW854" s="9">
        <v>0.06</v>
      </c>
      <c r="BX854" s="9" t="s">
        <v>322</v>
      </c>
      <c r="BY854" s="755">
        <v>98</v>
      </c>
      <c r="BZ854" s="9" t="s">
        <v>315</v>
      </c>
      <c r="CA854" s="755">
        <v>6.3</v>
      </c>
      <c r="CB854" s="9" t="s">
        <v>315</v>
      </c>
      <c r="CC854" s="755">
        <v>6.3</v>
      </c>
      <c r="CD854" s="9" t="s">
        <v>315</v>
      </c>
      <c r="CE854" s="755">
        <v>39.700000000000003</v>
      </c>
      <c r="CF854" s="9" t="s">
        <v>323</v>
      </c>
      <c r="CG854" s="755">
        <v>35.299999999999997</v>
      </c>
      <c r="CH854" s="9" t="s">
        <v>323</v>
      </c>
      <c r="CI854" s="9"/>
      <c r="CJ854" s="9"/>
      <c r="CK854" s="9"/>
    </row>
    <row r="855" spans="1:89" s="98" customFormat="1" x14ac:dyDescent="0.25">
      <c r="A855" s="99">
        <v>10101999</v>
      </c>
      <c r="B855" s="99"/>
      <c r="C855" s="772">
        <v>1109</v>
      </c>
      <c r="D855" s="807">
        <v>0.05</v>
      </c>
      <c r="E855" s="772">
        <f t="shared" si="40"/>
        <v>1164</v>
      </c>
      <c r="F855" s="778">
        <v>1.1000000000000001</v>
      </c>
      <c r="G855" s="774">
        <f t="shared" si="41"/>
        <v>1280</v>
      </c>
      <c r="H855" s="776"/>
      <c r="I855" s="758"/>
      <c r="J855" s="776"/>
      <c r="K855" s="786"/>
      <c r="L855" s="9" t="s">
        <v>308</v>
      </c>
      <c r="M855" s="9" t="s">
        <v>3835</v>
      </c>
      <c r="N855" s="9" t="s">
        <v>309</v>
      </c>
      <c r="O855" s="9" t="s">
        <v>310</v>
      </c>
      <c r="P855" s="9" t="s">
        <v>624</v>
      </c>
      <c r="Q855" s="9" t="s">
        <v>1319</v>
      </c>
      <c r="R855" s="9" t="s">
        <v>1320</v>
      </c>
      <c r="S855" s="9" t="s">
        <v>314</v>
      </c>
      <c r="T855" s="98" t="s">
        <v>210</v>
      </c>
      <c r="U855" s="99" t="s">
        <v>736</v>
      </c>
      <c r="V855" s="99" t="s">
        <v>207</v>
      </c>
      <c r="W855" s="99" t="s">
        <v>634</v>
      </c>
      <c r="X855" s="99" t="s">
        <v>207</v>
      </c>
      <c r="Y855" s="99">
        <v>182</v>
      </c>
      <c r="Z855" s="99" t="s">
        <v>207</v>
      </c>
      <c r="AA855" s="631" t="s">
        <v>574</v>
      </c>
      <c r="AB855" s="99" t="s">
        <v>207</v>
      </c>
      <c r="AC855" s="9">
        <v>241</v>
      </c>
      <c r="AD855" s="9" t="s">
        <v>207</v>
      </c>
      <c r="AE855" s="9">
        <v>95</v>
      </c>
      <c r="AF855" s="9" t="s">
        <v>315</v>
      </c>
      <c r="AG855" s="14" t="s">
        <v>324</v>
      </c>
      <c r="AH855" s="14" t="s">
        <v>207</v>
      </c>
      <c r="AI855" s="14" t="s">
        <v>325</v>
      </c>
      <c r="AJ855" s="14" t="s">
        <v>207</v>
      </c>
      <c r="AK855" s="9">
        <v>5</v>
      </c>
      <c r="AL855" s="14" t="s">
        <v>207</v>
      </c>
      <c r="AM855" s="9">
        <v>5</v>
      </c>
      <c r="AN855" s="14" t="s">
        <v>207</v>
      </c>
      <c r="AO855" s="9">
        <v>5</v>
      </c>
      <c r="AP855" s="14" t="s">
        <v>207</v>
      </c>
      <c r="AQ855" s="9">
        <v>59</v>
      </c>
      <c r="AR855" s="14" t="s">
        <v>207</v>
      </c>
      <c r="AS855" s="9" t="s">
        <v>0</v>
      </c>
      <c r="AT855" s="9" t="s">
        <v>318</v>
      </c>
      <c r="AU855" s="9" t="s">
        <v>376</v>
      </c>
      <c r="AV855" s="9" t="s">
        <v>320</v>
      </c>
      <c r="AW855" s="9" t="s">
        <v>1337</v>
      </c>
      <c r="AX855" s="9">
        <v>9010600000</v>
      </c>
      <c r="AY855" s="99">
        <v>269</v>
      </c>
      <c r="AZ855" s="12" t="s">
        <v>207</v>
      </c>
      <c r="BA855" s="99">
        <v>16</v>
      </c>
      <c r="BB855" s="12" t="s">
        <v>207</v>
      </c>
      <c r="BC855" s="99">
        <v>16</v>
      </c>
      <c r="BD855" s="12" t="s">
        <v>207</v>
      </c>
      <c r="BE855" s="99">
        <v>24</v>
      </c>
      <c r="BF855" s="12" t="s">
        <v>321</v>
      </c>
      <c r="BG855" s="654">
        <v>23.489000000000001</v>
      </c>
      <c r="BH855" s="12" t="s">
        <v>321</v>
      </c>
      <c r="BI855" s="99">
        <v>19</v>
      </c>
      <c r="BJ855" s="12" t="s">
        <v>321</v>
      </c>
      <c r="BK855" s="754">
        <v>0</v>
      </c>
      <c r="BL855" s="12" t="s">
        <v>321</v>
      </c>
      <c r="BM855" s="754">
        <v>0.09</v>
      </c>
      <c r="BN855" s="12" t="s">
        <v>321</v>
      </c>
      <c r="BO855" s="754">
        <v>4.4000000000000004</v>
      </c>
      <c r="BP855" s="12" t="s">
        <v>321</v>
      </c>
      <c r="BQ855" s="754">
        <v>0</v>
      </c>
      <c r="BR855" s="12" t="s">
        <v>321</v>
      </c>
      <c r="BS855" s="654">
        <v>0</v>
      </c>
      <c r="BT855" s="12" t="s">
        <v>321</v>
      </c>
      <c r="BU855" s="654">
        <v>4.4889999999999999</v>
      </c>
      <c r="BV855" s="12" t="s">
        <v>321</v>
      </c>
      <c r="BW855" s="9">
        <v>7.0000000000000007E-2</v>
      </c>
      <c r="BX855" s="9" t="s">
        <v>322</v>
      </c>
      <c r="BY855" s="755">
        <v>105.9</v>
      </c>
      <c r="BZ855" s="9" t="s">
        <v>315</v>
      </c>
      <c r="CA855" s="755">
        <v>6.3</v>
      </c>
      <c r="CB855" s="9" t="s">
        <v>315</v>
      </c>
      <c r="CC855" s="755">
        <v>6.3</v>
      </c>
      <c r="CD855" s="9" t="s">
        <v>315</v>
      </c>
      <c r="CE855" s="755">
        <v>50.7</v>
      </c>
      <c r="CF855" s="9" t="s">
        <v>323</v>
      </c>
      <c r="CG855" s="755">
        <v>41.9</v>
      </c>
      <c r="CH855" s="9" t="s">
        <v>323</v>
      </c>
      <c r="CI855" s="9"/>
      <c r="CJ855" s="9"/>
      <c r="CK855" s="9"/>
    </row>
    <row r="856" spans="1:89" s="98" customFormat="1" x14ac:dyDescent="0.25">
      <c r="A856" s="99">
        <v>10101128</v>
      </c>
      <c r="B856" s="99"/>
      <c r="C856" s="772">
        <v>1163</v>
      </c>
      <c r="D856" s="807">
        <v>0.05</v>
      </c>
      <c r="E856" s="772">
        <f t="shared" si="40"/>
        <v>1221</v>
      </c>
      <c r="F856" s="778">
        <v>1.1000000000000001</v>
      </c>
      <c r="G856" s="774">
        <f t="shared" si="41"/>
        <v>1343</v>
      </c>
      <c r="H856" s="776"/>
      <c r="I856" s="758"/>
      <c r="J856" s="776"/>
      <c r="K856" s="786"/>
      <c r="L856" s="9" t="s">
        <v>308</v>
      </c>
      <c r="M856" s="9" t="s">
        <v>3836</v>
      </c>
      <c r="N856" s="9" t="s">
        <v>309</v>
      </c>
      <c r="O856" s="9" t="s">
        <v>310</v>
      </c>
      <c r="P856" s="9" t="s">
        <v>624</v>
      </c>
      <c r="Q856" s="9" t="s">
        <v>1319</v>
      </c>
      <c r="R856" s="9" t="s">
        <v>1320</v>
      </c>
      <c r="S856" s="9" t="s">
        <v>314</v>
      </c>
      <c r="T856" s="98" t="s">
        <v>210</v>
      </c>
      <c r="U856" s="99" t="s">
        <v>737</v>
      </c>
      <c r="V856" s="99" t="s">
        <v>207</v>
      </c>
      <c r="W856" s="99" t="s">
        <v>636</v>
      </c>
      <c r="X856" s="99" t="s">
        <v>207</v>
      </c>
      <c r="Y856" s="99">
        <v>182</v>
      </c>
      <c r="Z856" s="99" t="s">
        <v>207</v>
      </c>
      <c r="AA856" s="631" t="s">
        <v>575</v>
      </c>
      <c r="AB856" s="99" t="s">
        <v>207</v>
      </c>
      <c r="AC856" s="9">
        <v>264</v>
      </c>
      <c r="AD856" s="9" t="s">
        <v>207</v>
      </c>
      <c r="AE856" s="9">
        <v>104</v>
      </c>
      <c r="AF856" s="9" t="s">
        <v>315</v>
      </c>
      <c r="AG856" s="14" t="s">
        <v>326</v>
      </c>
      <c r="AH856" s="14" t="s">
        <v>207</v>
      </c>
      <c r="AI856" s="14" t="s">
        <v>327</v>
      </c>
      <c r="AJ856" s="14" t="s">
        <v>207</v>
      </c>
      <c r="AK856" s="9">
        <v>5</v>
      </c>
      <c r="AL856" s="14" t="s">
        <v>207</v>
      </c>
      <c r="AM856" s="9">
        <v>5</v>
      </c>
      <c r="AN856" s="14" t="s">
        <v>207</v>
      </c>
      <c r="AO856" s="9">
        <v>5</v>
      </c>
      <c r="AP856" s="14" t="s">
        <v>207</v>
      </c>
      <c r="AQ856" s="9">
        <v>48</v>
      </c>
      <c r="AR856" s="14" t="s">
        <v>207</v>
      </c>
      <c r="AS856" s="9" t="s">
        <v>0</v>
      </c>
      <c r="AT856" s="9" t="s">
        <v>318</v>
      </c>
      <c r="AU856" s="9" t="s">
        <v>376</v>
      </c>
      <c r="AV856" s="9" t="s">
        <v>320</v>
      </c>
      <c r="AW856" s="9" t="s">
        <v>1338</v>
      </c>
      <c r="AX856" s="9">
        <v>9010600000</v>
      </c>
      <c r="AY856" s="99">
        <v>289</v>
      </c>
      <c r="AZ856" s="12" t="s">
        <v>207</v>
      </c>
      <c r="BA856" s="99">
        <v>16</v>
      </c>
      <c r="BB856" s="12" t="s">
        <v>207</v>
      </c>
      <c r="BC856" s="99">
        <v>16</v>
      </c>
      <c r="BD856" s="12" t="s">
        <v>207</v>
      </c>
      <c r="BE856" s="99">
        <v>26</v>
      </c>
      <c r="BF856" s="12" t="s">
        <v>321</v>
      </c>
      <c r="BG856" s="654">
        <v>25.097000000000001</v>
      </c>
      <c r="BH856" s="12" t="s">
        <v>321</v>
      </c>
      <c r="BI856" s="99">
        <v>20</v>
      </c>
      <c r="BJ856" s="12" t="s">
        <v>321</v>
      </c>
      <c r="BK856" s="754">
        <v>0</v>
      </c>
      <c r="BL856" s="12" t="s">
        <v>321</v>
      </c>
      <c r="BM856" s="754">
        <v>0.09</v>
      </c>
      <c r="BN856" s="12" t="s">
        <v>321</v>
      </c>
      <c r="BO856" s="754">
        <v>5.0069999999999997</v>
      </c>
      <c r="BP856" s="12" t="s">
        <v>321</v>
      </c>
      <c r="BQ856" s="754">
        <v>0</v>
      </c>
      <c r="BR856" s="12" t="s">
        <v>321</v>
      </c>
      <c r="BS856" s="654">
        <v>0</v>
      </c>
      <c r="BT856" s="12" t="s">
        <v>321</v>
      </c>
      <c r="BU856" s="654">
        <v>5.0970000000000004</v>
      </c>
      <c r="BV856" s="12" t="s">
        <v>321</v>
      </c>
      <c r="BW856" s="9">
        <v>7.0000000000000007E-2</v>
      </c>
      <c r="BX856" s="9" t="s">
        <v>322</v>
      </c>
      <c r="BY856" s="755">
        <v>113.8</v>
      </c>
      <c r="BZ856" s="9" t="s">
        <v>315</v>
      </c>
      <c r="CA856" s="755">
        <v>6.3</v>
      </c>
      <c r="CB856" s="9" t="s">
        <v>315</v>
      </c>
      <c r="CC856" s="755">
        <v>6.3</v>
      </c>
      <c r="CD856" s="9" t="s">
        <v>315</v>
      </c>
      <c r="CE856" s="755">
        <v>50.7</v>
      </c>
      <c r="CF856" s="9" t="s">
        <v>323</v>
      </c>
      <c r="CG856" s="755">
        <v>44.1</v>
      </c>
      <c r="CH856" s="9" t="s">
        <v>323</v>
      </c>
      <c r="CI856" s="9"/>
      <c r="CJ856" s="9"/>
      <c r="CK856" s="9"/>
    </row>
    <row r="857" spans="1:89" s="98" customFormat="1" x14ac:dyDescent="0.25">
      <c r="A857" s="99">
        <v>10101127</v>
      </c>
      <c r="B857" s="99"/>
      <c r="C857" s="772">
        <v>1052</v>
      </c>
      <c r="D857" s="807">
        <v>0.05</v>
      </c>
      <c r="E857" s="772">
        <f t="shared" ref="E857:E896" si="42">ROUND(C857*(1+D857),0)</f>
        <v>1105</v>
      </c>
      <c r="F857" s="778">
        <v>1.1000000000000001</v>
      </c>
      <c r="G857" s="774">
        <f t="shared" ref="G857:G896" si="43">ROUND(E857*F857,0)</f>
        <v>1216</v>
      </c>
      <c r="H857" s="776"/>
      <c r="I857" s="758"/>
      <c r="J857" s="776"/>
      <c r="K857" s="786"/>
      <c r="L857" s="9" t="s">
        <v>308</v>
      </c>
      <c r="M857" s="9" t="s">
        <v>3834</v>
      </c>
      <c r="N857" s="9" t="s">
        <v>309</v>
      </c>
      <c r="O857" s="9" t="s">
        <v>310</v>
      </c>
      <c r="P857" s="9" t="s">
        <v>624</v>
      </c>
      <c r="Q857" s="9" t="s">
        <v>1319</v>
      </c>
      <c r="R857" s="9" t="s">
        <v>1320</v>
      </c>
      <c r="S857" s="9" t="s">
        <v>314</v>
      </c>
      <c r="T857" s="98" t="s">
        <v>210</v>
      </c>
      <c r="U857" s="99" t="s">
        <v>735</v>
      </c>
      <c r="V857" s="99" t="s">
        <v>207</v>
      </c>
      <c r="W857" s="99" t="s">
        <v>632</v>
      </c>
      <c r="X857" s="99" t="s">
        <v>207</v>
      </c>
      <c r="Y857" s="99">
        <v>182</v>
      </c>
      <c r="Z857" s="99" t="s">
        <v>207</v>
      </c>
      <c r="AA857" s="631" t="s">
        <v>202</v>
      </c>
      <c r="AB857" s="99" t="s">
        <v>207</v>
      </c>
      <c r="AC857" s="9">
        <v>218</v>
      </c>
      <c r="AD857" s="9" t="s">
        <v>207</v>
      </c>
      <c r="AE857" s="9">
        <v>86</v>
      </c>
      <c r="AF857" s="9" t="s">
        <v>315</v>
      </c>
      <c r="AG857" s="14" t="s">
        <v>316</v>
      </c>
      <c r="AH857" s="14" t="s">
        <v>207</v>
      </c>
      <c r="AI857" s="14" t="s">
        <v>317</v>
      </c>
      <c r="AJ857" s="14" t="s">
        <v>207</v>
      </c>
      <c r="AK857" s="9">
        <v>5</v>
      </c>
      <c r="AL857" s="14" t="s">
        <v>207</v>
      </c>
      <c r="AM857" s="9">
        <v>5</v>
      </c>
      <c r="AN857" s="14" t="s">
        <v>207</v>
      </c>
      <c r="AO857" s="9">
        <v>5</v>
      </c>
      <c r="AP857" s="14" t="s">
        <v>207</v>
      </c>
      <c r="AQ857" s="9">
        <v>70</v>
      </c>
      <c r="AR857" s="14" t="s">
        <v>207</v>
      </c>
      <c r="AS857" s="9" t="s">
        <v>0</v>
      </c>
      <c r="AT857" s="9" t="s">
        <v>318</v>
      </c>
      <c r="AU857" s="9" t="s">
        <v>376</v>
      </c>
      <c r="AV857" s="9" t="s">
        <v>320</v>
      </c>
      <c r="AW857" s="9" t="s">
        <v>1339</v>
      </c>
      <c r="AX857" s="9">
        <v>9010600000</v>
      </c>
      <c r="AY857" s="99">
        <v>249</v>
      </c>
      <c r="AZ857" s="12" t="s">
        <v>207</v>
      </c>
      <c r="BA857" s="99">
        <v>16</v>
      </c>
      <c r="BB857" s="12" t="s">
        <v>207</v>
      </c>
      <c r="BC857" s="99">
        <v>16</v>
      </c>
      <c r="BD857" s="12" t="s">
        <v>207</v>
      </c>
      <c r="BE857" s="99">
        <v>20</v>
      </c>
      <c r="BF857" s="12" t="s">
        <v>321</v>
      </c>
      <c r="BG857" s="654">
        <v>19.113</v>
      </c>
      <c r="BH857" s="12" t="s">
        <v>321</v>
      </c>
      <c r="BI857" s="99">
        <v>16</v>
      </c>
      <c r="BJ857" s="12" t="s">
        <v>321</v>
      </c>
      <c r="BK857" s="754">
        <v>0</v>
      </c>
      <c r="BL857" s="12" t="s">
        <v>321</v>
      </c>
      <c r="BM857" s="754">
        <v>8.1000000000000003E-2</v>
      </c>
      <c r="BN857" s="12" t="s">
        <v>321</v>
      </c>
      <c r="BO857" s="754">
        <v>3.032</v>
      </c>
      <c r="BP857" s="12" t="s">
        <v>321</v>
      </c>
      <c r="BQ857" s="754">
        <v>0</v>
      </c>
      <c r="BR857" s="12" t="s">
        <v>321</v>
      </c>
      <c r="BS857" s="654">
        <v>0</v>
      </c>
      <c r="BT857" s="12" t="s">
        <v>321</v>
      </c>
      <c r="BU857" s="654">
        <v>3.113</v>
      </c>
      <c r="BV857" s="12" t="s">
        <v>321</v>
      </c>
      <c r="BW857" s="9">
        <v>0.06</v>
      </c>
      <c r="BX857" s="9" t="s">
        <v>322</v>
      </c>
      <c r="BY857" s="755">
        <v>98</v>
      </c>
      <c r="BZ857" s="9" t="s">
        <v>315</v>
      </c>
      <c r="CA857" s="755">
        <v>6.3</v>
      </c>
      <c r="CB857" s="9" t="s">
        <v>315</v>
      </c>
      <c r="CC857" s="755">
        <v>6.3</v>
      </c>
      <c r="CD857" s="9" t="s">
        <v>315</v>
      </c>
      <c r="CE857" s="755">
        <v>39.700000000000003</v>
      </c>
      <c r="CF857" s="9" t="s">
        <v>323</v>
      </c>
      <c r="CG857" s="755">
        <v>35.299999999999997</v>
      </c>
      <c r="CH857" s="9" t="s">
        <v>323</v>
      </c>
      <c r="CI857" s="9"/>
      <c r="CJ857" s="9"/>
      <c r="CK857" s="9"/>
    </row>
    <row r="858" spans="1:89" s="98" customFormat="1" x14ac:dyDescent="0.25">
      <c r="A858" s="99">
        <v>10101129</v>
      </c>
      <c r="B858" s="99"/>
      <c r="C858" s="772">
        <v>1163</v>
      </c>
      <c r="D858" s="807">
        <v>0.05</v>
      </c>
      <c r="E858" s="772">
        <f t="shared" si="42"/>
        <v>1221</v>
      </c>
      <c r="F858" s="778">
        <v>1.1000000000000001</v>
      </c>
      <c r="G858" s="774">
        <f t="shared" si="43"/>
        <v>1343</v>
      </c>
      <c r="H858" s="776"/>
      <c r="I858" s="758"/>
      <c r="J858" s="776"/>
      <c r="K858" s="786"/>
      <c r="L858" s="9" t="s">
        <v>308</v>
      </c>
      <c r="M858" s="9" t="s">
        <v>3836</v>
      </c>
      <c r="N858" s="9" t="s">
        <v>309</v>
      </c>
      <c r="O858" s="9" t="s">
        <v>310</v>
      </c>
      <c r="P858" s="9" t="s">
        <v>624</v>
      </c>
      <c r="Q858" s="9" t="s">
        <v>1319</v>
      </c>
      <c r="R858" s="9" t="s">
        <v>1320</v>
      </c>
      <c r="S858" s="9" t="s">
        <v>314</v>
      </c>
      <c r="T858" s="98" t="s">
        <v>210</v>
      </c>
      <c r="U858" s="99" t="s">
        <v>737</v>
      </c>
      <c r="V858" s="99" t="s">
        <v>207</v>
      </c>
      <c r="W858" s="99" t="s">
        <v>636</v>
      </c>
      <c r="X858" s="99" t="s">
        <v>207</v>
      </c>
      <c r="Y858" s="99">
        <v>182</v>
      </c>
      <c r="Z858" s="99" t="s">
        <v>207</v>
      </c>
      <c r="AA858" s="631" t="s">
        <v>575</v>
      </c>
      <c r="AB858" s="99" t="s">
        <v>207</v>
      </c>
      <c r="AC858" s="9">
        <v>264</v>
      </c>
      <c r="AD858" s="9" t="s">
        <v>207</v>
      </c>
      <c r="AE858" s="9">
        <v>104</v>
      </c>
      <c r="AF858" s="9" t="s">
        <v>315</v>
      </c>
      <c r="AG858" s="14" t="s">
        <v>326</v>
      </c>
      <c r="AH858" s="14" t="s">
        <v>207</v>
      </c>
      <c r="AI858" s="14" t="s">
        <v>327</v>
      </c>
      <c r="AJ858" s="14" t="s">
        <v>207</v>
      </c>
      <c r="AK858" s="9">
        <v>5</v>
      </c>
      <c r="AL858" s="14" t="s">
        <v>207</v>
      </c>
      <c r="AM858" s="9">
        <v>5</v>
      </c>
      <c r="AN858" s="14" t="s">
        <v>207</v>
      </c>
      <c r="AO858" s="9">
        <v>5</v>
      </c>
      <c r="AP858" s="14" t="s">
        <v>207</v>
      </c>
      <c r="AQ858" s="9">
        <v>48</v>
      </c>
      <c r="AR858" s="14" t="s">
        <v>207</v>
      </c>
      <c r="AS858" s="9" t="s">
        <v>0</v>
      </c>
      <c r="AT858" s="9" t="s">
        <v>318</v>
      </c>
      <c r="AU858" s="9" t="s">
        <v>376</v>
      </c>
      <c r="AV858" s="9" t="s">
        <v>320</v>
      </c>
      <c r="AW858" s="9" t="s">
        <v>1340</v>
      </c>
      <c r="AX858" s="9">
        <v>9010600000</v>
      </c>
      <c r="AY858" s="99">
        <v>289</v>
      </c>
      <c r="AZ858" s="12" t="s">
        <v>207</v>
      </c>
      <c r="BA858" s="99">
        <v>16</v>
      </c>
      <c r="BB858" s="12" t="s">
        <v>207</v>
      </c>
      <c r="BC858" s="99">
        <v>16</v>
      </c>
      <c r="BD858" s="12" t="s">
        <v>207</v>
      </c>
      <c r="BE858" s="99">
        <v>26</v>
      </c>
      <c r="BF858" s="12" t="s">
        <v>321</v>
      </c>
      <c r="BG858" s="654">
        <v>25.097000000000001</v>
      </c>
      <c r="BH858" s="12" t="s">
        <v>321</v>
      </c>
      <c r="BI858" s="99">
        <v>20</v>
      </c>
      <c r="BJ858" s="12" t="s">
        <v>321</v>
      </c>
      <c r="BK858" s="754">
        <v>0</v>
      </c>
      <c r="BL858" s="12" t="s">
        <v>321</v>
      </c>
      <c r="BM858" s="754">
        <v>0.09</v>
      </c>
      <c r="BN858" s="12" t="s">
        <v>321</v>
      </c>
      <c r="BO858" s="754">
        <v>5.0069999999999997</v>
      </c>
      <c r="BP858" s="12" t="s">
        <v>321</v>
      </c>
      <c r="BQ858" s="754">
        <v>0</v>
      </c>
      <c r="BR858" s="12" t="s">
        <v>321</v>
      </c>
      <c r="BS858" s="654">
        <v>0</v>
      </c>
      <c r="BT858" s="12" t="s">
        <v>321</v>
      </c>
      <c r="BU858" s="654">
        <v>5.0970000000000004</v>
      </c>
      <c r="BV858" s="12" t="s">
        <v>321</v>
      </c>
      <c r="BW858" s="9">
        <v>7.0000000000000007E-2</v>
      </c>
      <c r="BX858" s="9" t="s">
        <v>322</v>
      </c>
      <c r="BY858" s="755">
        <v>113.8</v>
      </c>
      <c r="BZ858" s="9" t="s">
        <v>315</v>
      </c>
      <c r="CA858" s="755">
        <v>6.3</v>
      </c>
      <c r="CB858" s="9" t="s">
        <v>315</v>
      </c>
      <c r="CC858" s="755">
        <v>6.3</v>
      </c>
      <c r="CD858" s="9" t="s">
        <v>315</v>
      </c>
      <c r="CE858" s="755">
        <v>50.7</v>
      </c>
      <c r="CF858" s="9" t="s">
        <v>323</v>
      </c>
      <c r="CG858" s="755">
        <v>44.1</v>
      </c>
      <c r="CH858" s="9" t="s">
        <v>323</v>
      </c>
      <c r="CI858" s="9"/>
      <c r="CJ858" s="9"/>
      <c r="CK858" s="9"/>
    </row>
    <row r="859" spans="1:89" s="98" customFormat="1" x14ac:dyDescent="0.25">
      <c r="A859" s="99">
        <v>10100053</v>
      </c>
      <c r="B859" s="99"/>
      <c r="C859" s="772">
        <v>793</v>
      </c>
      <c r="D859" s="807">
        <v>0.05</v>
      </c>
      <c r="E859" s="772">
        <f t="shared" si="42"/>
        <v>833</v>
      </c>
      <c r="F859" s="778">
        <v>1.1000000000000001</v>
      </c>
      <c r="G859" s="774">
        <f t="shared" si="43"/>
        <v>916</v>
      </c>
      <c r="H859" s="776"/>
      <c r="I859" s="758"/>
      <c r="J859" s="776"/>
      <c r="K859" s="786"/>
      <c r="L859" s="9" t="s">
        <v>308</v>
      </c>
      <c r="M859" s="9" t="s">
        <v>3837</v>
      </c>
      <c r="N859" s="9" t="s">
        <v>397</v>
      </c>
      <c r="O859" s="9" t="s">
        <v>310</v>
      </c>
      <c r="P859" s="9" t="s">
        <v>624</v>
      </c>
      <c r="Q859" s="9" t="s">
        <v>1319</v>
      </c>
      <c r="R859" s="9" t="s">
        <v>1320</v>
      </c>
      <c r="S859" s="9" t="s">
        <v>373</v>
      </c>
      <c r="T859" s="98" t="s">
        <v>234</v>
      </c>
      <c r="U859" s="99" t="s">
        <v>1235</v>
      </c>
      <c r="V859" s="99" t="s">
        <v>207</v>
      </c>
      <c r="W859" s="99" t="s">
        <v>1236</v>
      </c>
      <c r="X859" s="99" t="s">
        <v>207</v>
      </c>
      <c r="Y859" s="99">
        <v>182</v>
      </c>
      <c r="Z859" s="99" t="s">
        <v>207</v>
      </c>
      <c r="AA859" s="631" t="s">
        <v>1188</v>
      </c>
      <c r="AB859" s="99" t="s">
        <v>207</v>
      </c>
      <c r="AC859" s="9">
        <v>183</v>
      </c>
      <c r="AD859" s="9" t="s">
        <v>207</v>
      </c>
      <c r="AE859" s="9">
        <v>72</v>
      </c>
      <c r="AF859" s="9" t="s">
        <v>315</v>
      </c>
      <c r="AG859" s="14" t="s">
        <v>1237</v>
      </c>
      <c r="AH859" s="14" t="s">
        <v>207</v>
      </c>
      <c r="AI859" s="14" t="s">
        <v>1238</v>
      </c>
      <c r="AJ859" s="14" t="s">
        <v>207</v>
      </c>
      <c r="AK859" s="9">
        <v>5</v>
      </c>
      <c r="AL859" s="14" t="s">
        <v>207</v>
      </c>
      <c r="AM859" s="9">
        <v>5</v>
      </c>
      <c r="AN859" s="14" t="s">
        <v>207</v>
      </c>
      <c r="AO859" s="9">
        <v>5</v>
      </c>
      <c r="AP859" s="14" t="s">
        <v>207</v>
      </c>
      <c r="AQ859" s="9">
        <v>67</v>
      </c>
      <c r="AR859" s="14" t="s">
        <v>207</v>
      </c>
      <c r="AS859" s="9" t="s">
        <v>0</v>
      </c>
      <c r="AT859" s="9" t="s">
        <v>318</v>
      </c>
      <c r="AU859" s="9" t="s">
        <v>376</v>
      </c>
      <c r="AV859" s="9" t="s">
        <v>320</v>
      </c>
      <c r="AW859" s="9" t="s">
        <v>1341</v>
      </c>
      <c r="AX859" s="9">
        <v>9010600000</v>
      </c>
      <c r="AY859" s="99">
        <v>207</v>
      </c>
      <c r="AZ859" s="12" t="s">
        <v>207</v>
      </c>
      <c r="BA859" s="99">
        <v>16</v>
      </c>
      <c r="BB859" s="12" t="s">
        <v>207</v>
      </c>
      <c r="BC859" s="99">
        <v>16</v>
      </c>
      <c r="BD859" s="12" t="s">
        <v>207</v>
      </c>
      <c r="BE859" s="99">
        <v>16</v>
      </c>
      <c r="BF859" s="12" t="s">
        <v>321</v>
      </c>
      <c r="BG859" s="654">
        <v>15.664999999999999</v>
      </c>
      <c r="BH859" s="12" t="s">
        <v>321</v>
      </c>
      <c r="BI859" s="99">
        <v>13</v>
      </c>
      <c r="BJ859" s="12" t="s">
        <v>321</v>
      </c>
      <c r="BK859" s="754">
        <v>0</v>
      </c>
      <c r="BL859" s="12" t="s">
        <v>321</v>
      </c>
      <c r="BM859" s="754">
        <v>8.1000000000000003E-2</v>
      </c>
      <c r="BN859" s="12" t="s">
        <v>321</v>
      </c>
      <c r="BO859" s="754">
        <v>2.585</v>
      </c>
      <c r="BP859" s="12" t="s">
        <v>321</v>
      </c>
      <c r="BQ859" s="754">
        <v>0</v>
      </c>
      <c r="BR859" s="12" t="s">
        <v>321</v>
      </c>
      <c r="BS859" s="654">
        <v>0</v>
      </c>
      <c r="BT859" s="12" t="s">
        <v>321</v>
      </c>
      <c r="BU859" s="654">
        <v>2.665</v>
      </c>
      <c r="BV859" s="12" t="s">
        <v>321</v>
      </c>
      <c r="BW859" s="9">
        <v>0.05</v>
      </c>
      <c r="BX859" s="9" t="s">
        <v>322</v>
      </c>
      <c r="BY859" s="755">
        <v>81.5</v>
      </c>
      <c r="BZ859" s="9" t="s">
        <v>315</v>
      </c>
      <c r="CA859" s="755">
        <v>6.3</v>
      </c>
      <c r="CB859" s="9" t="s">
        <v>315</v>
      </c>
      <c r="CC859" s="755">
        <v>6.3</v>
      </c>
      <c r="CD859" s="9" t="s">
        <v>315</v>
      </c>
      <c r="CE859" s="755">
        <v>35.299999999999997</v>
      </c>
      <c r="CF859" s="9" t="s">
        <v>323</v>
      </c>
      <c r="CG859" s="755">
        <v>28.7</v>
      </c>
      <c r="CH859" s="9" t="s">
        <v>323</v>
      </c>
      <c r="CI859" s="9"/>
      <c r="CJ859" s="9"/>
      <c r="CK859" s="9"/>
    </row>
    <row r="860" spans="1:89" s="98" customFormat="1" x14ac:dyDescent="0.25">
      <c r="A860" s="99">
        <v>10100054</v>
      </c>
      <c r="B860" s="99"/>
      <c r="C860" s="772">
        <v>868</v>
      </c>
      <c r="D860" s="807">
        <v>0.05</v>
      </c>
      <c r="E860" s="772">
        <f t="shared" si="42"/>
        <v>911</v>
      </c>
      <c r="F860" s="778">
        <v>1.1000000000000001</v>
      </c>
      <c r="G860" s="774">
        <f t="shared" si="43"/>
        <v>1002</v>
      </c>
      <c r="H860" s="776"/>
      <c r="I860" s="758"/>
      <c r="J860" s="776"/>
      <c r="K860" s="786"/>
      <c r="L860" s="9" t="s">
        <v>308</v>
      </c>
      <c r="M860" s="9" t="s">
        <v>3838</v>
      </c>
      <c r="N860" s="9" t="s">
        <v>397</v>
      </c>
      <c r="O860" s="9" t="s">
        <v>310</v>
      </c>
      <c r="P860" s="9" t="s">
        <v>624</v>
      </c>
      <c r="Q860" s="9" t="s">
        <v>1319</v>
      </c>
      <c r="R860" s="9" t="s">
        <v>1320</v>
      </c>
      <c r="S860" s="9" t="s">
        <v>373</v>
      </c>
      <c r="T860" s="98" t="s">
        <v>234</v>
      </c>
      <c r="U860" s="99" t="s">
        <v>1240</v>
      </c>
      <c r="V860" s="99" t="s">
        <v>207</v>
      </c>
      <c r="W860" s="99" t="s">
        <v>1241</v>
      </c>
      <c r="X860" s="99" t="s">
        <v>207</v>
      </c>
      <c r="Y860" s="99">
        <v>182</v>
      </c>
      <c r="Z860" s="99" t="s">
        <v>207</v>
      </c>
      <c r="AA860" s="631" t="s">
        <v>1056</v>
      </c>
      <c r="AB860" s="99" t="s">
        <v>207</v>
      </c>
      <c r="AC860" s="9">
        <v>210</v>
      </c>
      <c r="AD860" s="9" t="s">
        <v>207</v>
      </c>
      <c r="AE860" s="9">
        <v>83</v>
      </c>
      <c r="AF860" s="9" t="s">
        <v>315</v>
      </c>
      <c r="AG860" s="14" t="s">
        <v>1139</v>
      </c>
      <c r="AH860" s="14" t="s">
        <v>207</v>
      </c>
      <c r="AI860" s="14" t="s">
        <v>1140</v>
      </c>
      <c r="AJ860" s="14" t="s">
        <v>207</v>
      </c>
      <c r="AK860" s="9">
        <v>5</v>
      </c>
      <c r="AL860" s="14" t="s">
        <v>207</v>
      </c>
      <c r="AM860" s="9">
        <v>5</v>
      </c>
      <c r="AN860" s="14" t="s">
        <v>207</v>
      </c>
      <c r="AO860" s="9">
        <v>5</v>
      </c>
      <c r="AP860" s="14" t="s">
        <v>207</v>
      </c>
      <c r="AQ860" s="9">
        <v>51</v>
      </c>
      <c r="AR860" s="14" t="s">
        <v>207</v>
      </c>
      <c r="AS860" s="9" t="s">
        <v>0</v>
      </c>
      <c r="AT860" s="9" t="s">
        <v>318</v>
      </c>
      <c r="AU860" s="9" t="s">
        <v>376</v>
      </c>
      <c r="AV860" s="9" t="s">
        <v>320</v>
      </c>
      <c r="AW860" s="9" t="s">
        <v>1342</v>
      </c>
      <c r="AX860" s="9">
        <v>9010600000</v>
      </c>
      <c r="AY860" s="99">
        <v>227</v>
      </c>
      <c r="AZ860" s="12" t="s">
        <v>207</v>
      </c>
      <c r="BA860" s="99">
        <v>16</v>
      </c>
      <c r="BB860" s="12" t="s">
        <v>207</v>
      </c>
      <c r="BC860" s="99">
        <v>16</v>
      </c>
      <c r="BD860" s="12" t="s">
        <v>207</v>
      </c>
      <c r="BE860" s="99">
        <v>18</v>
      </c>
      <c r="BF860" s="12" t="s">
        <v>321</v>
      </c>
      <c r="BG860" s="654">
        <v>17.893000000000001</v>
      </c>
      <c r="BH860" s="12" t="s">
        <v>321</v>
      </c>
      <c r="BI860" s="99">
        <v>15</v>
      </c>
      <c r="BJ860" s="12" t="s">
        <v>321</v>
      </c>
      <c r="BK860" s="754">
        <v>0</v>
      </c>
      <c r="BL860" s="12" t="s">
        <v>321</v>
      </c>
      <c r="BM860" s="754">
        <v>8.1000000000000003E-2</v>
      </c>
      <c r="BN860" s="12" t="s">
        <v>321</v>
      </c>
      <c r="BO860" s="754">
        <v>2.8119999999999998</v>
      </c>
      <c r="BP860" s="12" t="s">
        <v>321</v>
      </c>
      <c r="BQ860" s="754">
        <v>0</v>
      </c>
      <c r="BR860" s="12" t="s">
        <v>321</v>
      </c>
      <c r="BS860" s="654">
        <v>0</v>
      </c>
      <c r="BT860" s="12" t="s">
        <v>321</v>
      </c>
      <c r="BU860" s="654">
        <v>2.8929999999999998</v>
      </c>
      <c r="BV860" s="12" t="s">
        <v>321</v>
      </c>
      <c r="BW860" s="9">
        <v>0.06</v>
      </c>
      <c r="BX860" s="9" t="s">
        <v>322</v>
      </c>
      <c r="BY860" s="755">
        <v>89.4</v>
      </c>
      <c r="BZ860" s="9" t="s">
        <v>315</v>
      </c>
      <c r="CA860" s="755">
        <v>6.3</v>
      </c>
      <c r="CB860" s="9" t="s">
        <v>315</v>
      </c>
      <c r="CC860" s="755">
        <v>6.3</v>
      </c>
      <c r="CD860" s="9" t="s">
        <v>315</v>
      </c>
      <c r="CE860" s="755">
        <v>37.5</v>
      </c>
      <c r="CF860" s="9" t="s">
        <v>323</v>
      </c>
      <c r="CG860" s="755">
        <v>33.1</v>
      </c>
      <c r="CH860" s="9" t="s">
        <v>323</v>
      </c>
      <c r="CI860" s="9"/>
      <c r="CJ860" s="9"/>
      <c r="CK860" s="9"/>
    </row>
    <row r="861" spans="1:89" s="98" customFormat="1" x14ac:dyDescent="0.25">
      <c r="A861" s="99">
        <v>10100055</v>
      </c>
      <c r="B861" s="99"/>
      <c r="C861" s="772">
        <v>922</v>
      </c>
      <c r="D861" s="807">
        <v>0.05</v>
      </c>
      <c r="E861" s="772">
        <f t="shared" si="42"/>
        <v>968</v>
      </c>
      <c r="F861" s="778">
        <v>1.1000000000000001</v>
      </c>
      <c r="G861" s="774">
        <f t="shared" si="43"/>
        <v>1065</v>
      </c>
      <c r="H861" s="776"/>
      <c r="I861" s="758"/>
      <c r="J861" s="776"/>
      <c r="K861" s="786"/>
      <c r="L861" s="9" t="s">
        <v>308</v>
      </c>
      <c r="M861" s="9" t="s">
        <v>3839</v>
      </c>
      <c r="N861" s="9" t="s">
        <v>397</v>
      </c>
      <c r="O861" s="9" t="s">
        <v>310</v>
      </c>
      <c r="P861" s="9" t="s">
        <v>624</v>
      </c>
      <c r="Q861" s="9" t="s">
        <v>1319</v>
      </c>
      <c r="R861" s="9" t="s">
        <v>1320</v>
      </c>
      <c r="S861" s="9" t="s">
        <v>373</v>
      </c>
      <c r="T861" s="98" t="s">
        <v>234</v>
      </c>
      <c r="U861" s="99" t="s">
        <v>868</v>
      </c>
      <c r="V861" s="99" t="s">
        <v>207</v>
      </c>
      <c r="W861" s="99" t="s">
        <v>1243</v>
      </c>
      <c r="X861" s="99" t="s">
        <v>207</v>
      </c>
      <c r="Y861" s="99">
        <v>182</v>
      </c>
      <c r="Z861" s="99" t="s">
        <v>207</v>
      </c>
      <c r="AA861" s="631" t="s">
        <v>202</v>
      </c>
      <c r="AB861" s="99" t="s">
        <v>207</v>
      </c>
      <c r="AC861" s="9">
        <v>238</v>
      </c>
      <c r="AD861" s="9" t="s">
        <v>207</v>
      </c>
      <c r="AE861" s="9">
        <v>94</v>
      </c>
      <c r="AF861" s="9" t="s">
        <v>315</v>
      </c>
      <c r="AG861" s="14" t="s">
        <v>374</v>
      </c>
      <c r="AH861" s="14" t="s">
        <v>207</v>
      </c>
      <c r="AI861" s="14" t="s">
        <v>375</v>
      </c>
      <c r="AJ861" s="14" t="s">
        <v>207</v>
      </c>
      <c r="AK861" s="9">
        <v>5</v>
      </c>
      <c r="AL861" s="14" t="s">
        <v>207</v>
      </c>
      <c r="AM861" s="9">
        <v>5</v>
      </c>
      <c r="AN861" s="14" t="s">
        <v>207</v>
      </c>
      <c r="AO861" s="9">
        <v>5</v>
      </c>
      <c r="AP861" s="14" t="s">
        <v>207</v>
      </c>
      <c r="AQ861" s="9">
        <v>34</v>
      </c>
      <c r="AR861" s="14" t="s">
        <v>207</v>
      </c>
      <c r="AS861" s="9" t="s">
        <v>0</v>
      </c>
      <c r="AT861" s="9" t="s">
        <v>318</v>
      </c>
      <c r="AU861" s="9" t="s">
        <v>376</v>
      </c>
      <c r="AV861" s="9" t="s">
        <v>320</v>
      </c>
      <c r="AW861" s="9" t="s">
        <v>1343</v>
      </c>
      <c r="AX861" s="9">
        <v>9010600000</v>
      </c>
      <c r="AY861" s="99">
        <v>249</v>
      </c>
      <c r="AZ861" s="12" t="s">
        <v>207</v>
      </c>
      <c r="BA861" s="99">
        <v>16</v>
      </c>
      <c r="BB861" s="12" t="s">
        <v>207</v>
      </c>
      <c r="BC861" s="99">
        <v>16</v>
      </c>
      <c r="BD861" s="12" t="s">
        <v>207</v>
      </c>
      <c r="BE861" s="99">
        <v>20</v>
      </c>
      <c r="BF861" s="12" t="s">
        <v>321</v>
      </c>
      <c r="BG861" s="654">
        <v>19.113</v>
      </c>
      <c r="BH861" s="12" t="s">
        <v>321</v>
      </c>
      <c r="BI861" s="99">
        <v>16</v>
      </c>
      <c r="BJ861" s="12" t="s">
        <v>321</v>
      </c>
      <c r="BK861" s="754">
        <v>0</v>
      </c>
      <c r="BL861" s="12" t="s">
        <v>321</v>
      </c>
      <c r="BM861" s="754">
        <v>8.1000000000000003E-2</v>
      </c>
      <c r="BN861" s="12" t="s">
        <v>321</v>
      </c>
      <c r="BO861" s="754">
        <v>3.032</v>
      </c>
      <c r="BP861" s="12" t="s">
        <v>321</v>
      </c>
      <c r="BQ861" s="754">
        <v>0</v>
      </c>
      <c r="BR861" s="12" t="s">
        <v>321</v>
      </c>
      <c r="BS861" s="654">
        <v>0</v>
      </c>
      <c r="BT861" s="12" t="s">
        <v>321</v>
      </c>
      <c r="BU861" s="654">
        <v>3.113</v>
      </c>
      <c r="BV861" s="12" t="s">
        <v>321</v>
      </c>
      <c r="BW861" s="9">
        <v>0.06</v>
      </c>
      <c r="BX861" s="9" t="s">
        <v>322</v>
      </c>
      <c r="BY861" s="755">
        <v>98</v>
      </c>
      <c r="BZ861" s="9" t="s">
        <v>315</v>
      </c>
      <c r="CA861" s="755">
        <v>6.3</v>
      </c>
      <c r="CB861" s="9" t="s">
        <v>315</v>
      </c>
      <c r="CC861" s="755">
        <v>6.3</v>
      </c>
      <c r="CD861" s="9" t="s">
        <v>315</v>
      </c>
      <c r="CE861" s="755">
        <v>39.700000000000003</v>
      </c>
      <c r="CF861" s="9" t="s">
        <v>323</v>
      </c>
      <c r="CG861" s="755">
        <v>35.299999999999997</v>
      </c>
      <c r="CH861" s="9" t="s">
        <v>323</v>
      </c>
      <c r="CI861" s="9"/>
      <c r="CJ861" s="9"/>
      <c r="CK861" s="9"/>
    </row>
    <row r="862" spans="1:89" s="98" customFormat="1" x14ac:dyDescent="0.25">
      <c r="A862" s="99">
        <v>10102003</v>
      </c>
      <c r="B862" s="99"/>
      <c r="C862" s="772">
        <v>978</v>
      </c>
      <c r="D862" s="807">
        <v>0.05</v>
      </c>
      <c r="E862" s="772">
        <f t="shared" si="42"/>
        <v>1027</v>
      </c>
      <c r="F862" s="778">
        <v>1.1000000000000001</v>
      </c>
      <c r="G862" s="774">
        <f t="shared" si="43"/>
        <v>1130</v>
      </c>
      <c r="H862" s="776"/>
      <c r="I862" s="758"/>
      <c r="J862" s="776"/>
      <c r="K862" s="786"/>
      <c r="L862" s="9" t="s">
        <v>308</v>
      </c>
      <c r="M862" s="9" t="s">
        <v>3840</v>
      </c>
      <c r="N862" s="9" t="s">
        <v>397</v>
      </c>
      <c r="O862" s="9" t="s">
        <v>310</v>
      </c>
      <c r="P862" s="9" t="s">
        <v>624</v>
      </c>
      <c r="Q862" s="9" t="s">
        <v>1319</v>
      </c>
      <c r="R862" s="9" t="s">
        <v>1320</v>
      </c>
      <c r="S862" s="9" t="s">
        <v>373</v>
      </c>
      <c r="T862" s="98" t="s">
        <v>234</v>
      </c>
      <c r="U862" s="99" t="s">
        <v>869</v>
      </c>
      <c r="V862" s="99" t="s">
        <v>207</v>
      </c>
      <c r="W862" s="99" t="s">
        <v>634</v>
      </c>
      <c r="X862" s="99" t="s">
        <v>207</v>
      </c>
      <c r="Y862" s="99">
        <v>183</v>
      </c>
      <c r="Z862" s="99" t="s">
        <v>207</v>
      </c>
      <c r="AA862" s="631" t="s">
        <v>574</v>
      </c>
      <c r="AB862" s="99" t="s">
        <v>207</v>
      </c>
      <c r="AC862" s="9">
        <v>263</v>
      </c>
      <c r="AD862" s="9" t="s">
        <v>207</v>
      </c>
      <c r="AE862" s="9">
        <v>104</v>
      </c>
      <c r="AF862" s="9" t="s">
        <v>315</v>
      </c>
      <c r="AG862" s="14" t="s">
        <v>377</v>
      </c>
      <c r="AH862" s="14" t="s">
        <v>207</v>
      </c>
      <c r="AI862" s="14" t="s">
        <v>378</v>
      </c>
      <c r="AJ862" s="14" t="s">
        <v>207</v>
      </c>
      <c r="AK862" s="9">
        <v>5</v>
      </c>
      <c r="AL862" s="14" t="s">
        <v>207</v>
      </c>
      <c r="AM862" s="9">
        <v>5</v>
      </c>
      <c r="AN862" s="14" t="s">
        <v>207</v>
      </c>
      <c r="AO862" s="9">
        <v>5</v>
      </c>
      <c r="AP862" s="14" t="s">
        <v>207</v>
      </c>
      <c r="AQ862" s="9">
        <v>20</v>
      </c>
      <c r="AR862" s="14" t="s">
        <v>207</v>
      </c>
      <c r="AS862" s="9" t="s">
        <v>0</v>
      </c>
      <c r="AT862" s="9" t="s">
        <v>318</v>
      </c>
      <c r="AU862" s="9" t="s">
        <v>376</v>
      </c>
      <c r="AV862" s="9" t="s">
        <v>320</v>
      </c>
      <c r="AW862" s="9" t="s">
        <v>1344</v>
      </c>
      <c r="AX862" s="9">
        <v>9010600000</v>
      </c>
      <c r="AY862" s="99">
        <v>269</v>
      </c>
      <c r="AZ862" s="12" t="s">
        <v>207</v>
      </c>
      <c r="BA862" s="99">
        <v>16</v>
      </c>
      <c r="BB862" s="12" t="s">
        <v>207</v>
      </c>
      <c r="BC862" s="99">
        <v>16</v>
      </c>
      <c r="BD862" s="12" t="s">
        <v>207</v>
      </c>
      <c r="BE862" s="99">
        <v>24</v>
      </c>
      <c r="BF862" s="12" t="s">
        <v>321</v>
      </c>
      <c r="BG862" s="654">
        <v>23.489000000000001</v>
      </c>
      <c r="BH862" s="12" t="s">
        <v>321</v>
      </c>
      <c r="BI862" s="99">
        <v>19</v>
      </c>
      <c r="BJ862" s="12" t="s">
        <v>321</v>
      </c>
      <c r="BK862" s="754">
        <v>0</v>
      </c>
      <c r="BL862" s="12" t="s">
        <v>321</v>
      </c>
      <c r="BM862" s="754">
        <v>0.09</v>
      </c>
      <c r="BN862" s="12" t="s">
        <v>321</v>
      </c>
      <c r="BO862" s="754">
        <v>4.4000000000000004</v>
      </c>
      <c r="BP862" s="12" t="s">
        <v>321</v>
      </c>
      <c r="BQ862" s="754">
        <v>0</v>
      </c>
      <c r="BR862" s="12" t="s">
        <v>321</v>
      </c>
      <c r="BS862" s="654">
        <v>0</v>
      </c>
      <c r="BT862" s="12" t="s">
        <v>321</v>
      </c>
      <c r="BU862" s="654">
        <v>4.4889999999999999</v>
      </c>
      <c r="BV862" s="12" t="s">
        <v>321</v>
      </c>
      <c r="BW862" s="9">
        <v>7.0000000000000007E-2</v>
      </c>
      <c r="BX862" s="9" t="s">
        <v>322</v>
      </c>
      <c r="BY862" s="755">
        <v>105.9</v>
      </c>
      <c r="BZ862" s="9" t="s">
        <v>315</v>
      </c>
      <c r="CA862" s="755">
        <v>6.3</v>
      </c>
      <c r="CB862" s="9" t="s">
        <v>315</v>
      </c>
      <c r="CC862" s="755">
        <v>6.3</v>
      </c>
      <c r="CD862" s="9" t="s">
        <v>315</v>
      </c>
      <c r="CE862" s="755">
        <v>50.7</v>
      </c>
      <c r="CF862" s="9" t="s">
        <v>323</v>
      </c>
      <c r="CG862" s="755">
        <v>41.9</v>
      </c>
      <c r="CH862" s="9" t="s">
        <v>323</v>
      </c>
      <c r="CI862" s="9"/>
      <c r="CJ862" s="9"/>
      <c r="CK862" s="9"/>
    </row>
    <row r="863" spans="1:89" s="98" customFormat="1" x14ac:dyDescent="0.25">
      <c r="A863" s="99">
        <v>10100059</v>
      </c>
      <c r="B863" s="99"/>
      <c r="C863" s="772">
        <v>1031</v>
      </c>
      <c r="D863" s="807">
        <v>0.05</v>
      </c>
      <c r="E863" s="772">
        <f t="shared" si="42"/>
        <v>1083</v>
      </c>
      <c r="F863" s="778">
        <v>1.1000000000000001</v>
      </c>
      <c r="G863" s="774">
        <f t="shared" si="43"/>
        <v>1191</v>
      </c>
      <c r="H863" s="776"/>
      <c r="I863" s="758"/>
      <c r="J863" s="776"/>
      <c r="K863" s="786"/>
      <c r="L863" s="9" t="s">
        <v>308</v>
      </c>
      <c r="M863" s="9" t="s">
        <v>3841</v>
      </c>
      <c r="N863" s="9" t="s">
        <v>397</v>
      </c>
      <c r="O863" s="9" t="s">
        <v>310</v>
      </c>
      <c r="P863" s="9" t="s">
        <v>624</v>
      </c>
      <c r="Q863" s="9" t="s">
        <v>1319</v>
      </c>
      <c r="R863" s="9" t="s">
        <v>1320</v>
      </c>
      <c r="S863" s="9" t="s">
        <v>373</v>
      </c>
      <c r="T863" s="98" t="s">
        <v>234</v>
      </c>
      <c r="U863" s="99" t="s">
        <v>870</v>
      </c>
      <c r="V863" s="99" t="s">
        <v>207</v>
      </c>
      <c r="W863" s="99" t="s">
        <v>636</v>
      </c>
      <c r="X863" s="99" t="s">
        <v>207</v>
      </c>
      <c r="Y863" s="99">
        <v>198</v>
      </c>
      <c r="Z863" s="99" t="s">
        <v>207</v>
      </c>
      <c r="AA863" s="631" t="s">
        <v>575</v>
      </c>
      <c r="AB863" s="99" t="s">
        <v>207</v>
      </c>
      <c r="AC863" s="9">
        <v>288</v>
      </c>
      <c r="AD863" s="9" t="s">
        <v>207</v>
      </c>
      <c r="AE863" s="9">
        <v>113</v>
      </c>
      <c r="AF863" s="9" t="s">
        <v>315</v>
      </c>
      <c r="AG863" s="14" t="s">
        <v>379</v>
      </c>
      <c r="AH863" s="14" t="s">
        <v>207</v>
      </c>
      <c r="AI863" s="14" t="s">
        <v>380</v>
      </c>
      <c r="AJ863" s="14" t="s">
        <v>207</v>
      </c>
      <c r="AK863" s="9">
        <v>5</v>
      </c>
      <c r="AL863" s="14" t="s">
        <v>207</v>
      </c>
      <c r="AM863" s="9">
        <v>5</v>
      </c>
      <c r="AN863" s="14" t="s">
        <v>207</v>
      </c>
      <c r="AO863" s="9">
        <v>5</v>
      </c>
      <c r="AP863" s="14" t="s">
        <v>207</v>
      </c>
      <c r="AQ863" s="9">
        <v>20</v>
      </c>
      <c r="AR863" s="14" t="s">
        <v>207</v>
      </c>
      <c r="AS863" s="9" t="s">
        <v>0</v>
      </c>
      <c r="AT863" s="9" t="s">
        <v>318</v>
      </c>
      <c r="AU863" s="9" t="s">
        <v>376</v>
      </c>
      <c r="AV863" s="9" t="s">
        <v>320</v>
      </c>
      <c r="AW863" s="9" t="s">
        <v>1345</v>
      </c>
      <c r="AX863" s="9">
        <v>9010600000</v>
      </c>
      <c r="AY863" s="99">
        <v>289</v>
      </c>
      <c r="AZ863" s="12" t="s">
        <v>207</v>
      </c>
      <c r="BA863" s="99">
        <v>16</v>
      </c>
      <c r="BB863" s="12" t="s">
        <v>207</v>
      </c>
      <c r="BC863" s="99">
        <v>16</v>
      </c>
      <c r="BD863" s="12" t="s">
        <v>207</v>
      </c>
      <c r="BE863" s="99">
        <v>25</v>
      </c>
      <c r="BF863" s="12" t="s">
        <v>321</v>
      </c>
      <c r="BG863" s="654">
        <v>24.097000000000001</v>
      </c>
      <c r="BH863" s="12" t="s">
        <v>321</v>
      </c>
      <c r="BI863" s="99">
        <v>19</v>
      </c>
      <c r="BJ863" s="12" t="s">
        <v>321</v>
      </c>
      <c r="BK863" s="754">
        <v>0</v>
      </c>
      <c r="BL863" s="12" t="s">
        <v>321</v>
      </c>
      <c r="BM863" s="754">
        <v>0.09</v>
      </c>
      <c r="BN863" s="12" t="s">
        <v>321</v>
      </c>
      <c r="BO863" s="754">
        <v>5.0069999999999997</v>
      </c>
      <c r="BP863" s="12" t="s">
        <v>321</v>
      </c>
      <c r="BQ863" s="754">
        <v>0</v>
      </c>
      <c r="BR863" s="12" t="s">
        <v>321</v>
      </c>
      <c r="BS863" s="654">
        <v>0</v>
      </c>
      <c r="BT863" s="12" t="s">
        <v>321</v>
      </c>
      <c r="BU863" s="654">
        <v>5.0970000000000004</v>
      </c>
      <c r="BV863" s="12" t="s">
        <v>321</v>
      </c>
      <c r="BW863" s="9">
        <v>7.0000000000000007E-2</v>
      </c>
      <c r="BX863" s="9" t="s">
        <v>322</v>
      </c>
      <c r="BY863" s="755">
        <v>113.8</v>
      </c>
      <c r="BZ863" s="9" t="s">
        <v>315</v>
      </c>
      <c r="CA863" s="755">
        <v>6.3</v>
      </c>
      <c r="CB863" s="9" t="s">
        <v>315</v>
      </c>
      <c r="CC863" s="755">
        <v>6.3</v>
      </c>
      <c r="CD863" s="9" t="s">
        <v>315</v>
      </c>
      <c r="CE863" s="755">
        <v>50.7</v>
      </c>
      <c r="CF863" s="9" t="s">
        <v>323</v>
      </c>
      <c r="CG863" s="755">
        <v>41.9</v>
      </c>
      <c r="CH863" s="9" t="s">
        <v>323</v>
      </c>
      <c r="CI863" s="9"/>
      <c r="CJ863" s="9"/>
      <c r="CK863" s="9"/>
    </row>
    <row r="864" spans="1:89" s="98" customFormat="1" x14ac:dyDescent="0.25">
      <c r="A864" s="99">
        <v>10101114</v>
      </c>
      <c r="B864" s="99"/>
      <c r="C864" s="772">
        <v>925</v>
      </c>
      <c r="D864" s="807">
        <v>0.05</v>
      </c>
      <c r="E864" s="772">
        <f t="shared" si="42"/>
        <v>971</v>
      </c>
      <c r="F864" s="778">
        <v>1.1000000000000001</v>
      </c>
      <c r="G864" s="774">
        <f t="shared" si="43"/>
        <v>1068</v>
      </c>
      <c r="H864" s="776"/>
      <c r="I864" s="758"/>
      <c r="J864" s="776"/>
      <c r="K864" s="786"/>
      <c r="L864" s="9" t="s">
        <v>308</v>
      </c>
      <c r="M864" s="9" t="s">
        <v>3842</v>
      </c>
      <c r="N864" s="9" t="s">
        <v>309</v>
      </c>
      <c r="O864" s="9" t="s">
        <v>310</v>
      </c>
      <c r="P864" s="9" t="s">
        <v>624</v>
      </c>
      <c r="Q864" s="9" t="s">
        <v>1319</v>
      </c>
      <c r="R864" s="9" t="s">
        <v>1320</v>
      </c>
      <c r="S864" s="9" t="s">
        <v>373</v>
      </c>
      <c r="T864" s="98" t="s">
        <v>234</v>
      </c>
      <c r="U864" s="99" t="s">
        <v>1235</v>
      </c>
      <c r="V864" s="99" t="s">
        <v>207</v>
      </c>
      <c r="W864" s="99" t="s">
        <v>1236</v>
      </c>
      <c r="X864" s="99" t="s">
        <v>207</v>
      </c>
      <c r="Y864" s="99">
        <v>182</v>
      </c>
      <c r="Z864" s="99" t="s">
        <v>207</v>
      </c>
      <c r="AA864" s="631" t="s">
        <v>1188</v>
      </c>
      <c r="AB864" s="99" t="s">
        <v>207</v>
      </c>
      <c r="AC864" s="9">
        <v>183</v>
      </c>
      <c r="AD864" s="9" t="s">
        <v>207</v>
      </c>
      <c r="AE864" s="9">
        <v>72</v>
      </c>
      <c r="AF864" s="9" t="s">
        <v>315</v>
      </c>
      <c r="AG864" s="14" t="s">
        <v>1237</v>
      </c>
      <c r="AH864" s="14" t="s">
        <v>207</v>
      </c>
      <c r="AI864" s="14" t="s">
        <v>1238</v>
      </c>
      <c r="AJ864" s="14" t="s">
        <v>207</v>
      </c>
      <c r="AK864" s="9">
        <v>5</v>
      </c>
      <c r="AL864" s="14" t="s">
        <v>207</v>
      </c>
      <c r="AM864" s="9">
        <v>5</v>
      </c>
      <c r="AN864" s="14" t="s">
        <v>207</v>
      </c>
      <c r="AO864" s="9">
        <v>5</v>
      </c>
      <c r="AP864" s="14" t="s">
        <v>207</v>
      </c>
      <c r="AQ864" s="9">
        <v>67</v>
      </c>
      <c r="AR864" s="14" t="s">
        <v>207</v>
      </c>
      <c r="AS864" s="9" t="s">
        <v>0</v>
      </c>
      <c r="AT864" s="9" t="s">
        <v>318</v>
      </c>
      <c r="AU864" s="9" t="s">
        <v>376</v>
      </c>
      <c r="AV864" s="9" t="s">
        <v>320</v>
      </c>
      <c r="AW864" s="9" t="s">
        <v>1346</v>
      </c>
      <c r="AX864" s="9">
        <v>9010600000</v>
      </c>
      <c r="AY864" s="99">
        <v>207</v>
      </c>
      <c r="AZ864" s="12" t="s">
        <v>207</v>
      </c>
      <c r="BA864" s="99">
        <v>16</v>
      </c>
      <c r="BB864" s="12" t="s">
        <v>207</v>
      </c>
      <c r="BC864" s="99">
        <v>16</v>
      </c>
      <c r="BD864" s="12" t="s">
        <v>207</v>
      </c>
      <c r="BE864" s="99">
        <v>16</v>
      </c>
      <c r="BF864" s="12" t="s">
        <v>321</v>
      </c>
      <c r="BG864" s="654">
        <v>15.664999999999999</v>
      </c>
      <c r="BH864" s="12" t="s">
        <v>321</v>
      </c>
      <c r="BI864" s="99">
        <v>13</v>
      </c>
      <c r="BJ864" s="12" t="s">
        <v>321</v>
      </c>
      <c r="BK864" s="754">
        <v>0</v>
      </c>
      <c r="BL864" s="12" t="s">
        <v>321</v>
      </c>
      <c r="BM864" s="754">
        <v>8.1000000000000003E-2</v>
      </c>
      <c r="BN864" s="12" t="s">
        <v>321</v>
      </c>
      <c r="BO864" s="754">
        <v>2.585</v>
      </c>
      <c r="BP864" s="12" t="s">
        <v>321</v>
      </c>
      <c r="BQ864" s="754">
        <v>0</v>
      </c>
      <c r="BR864" s="12" t="s">
        <v>321</v>
      </c>
      <c r="BS864" s="654">
        <v>0</v>
      </c>
      <c r="BT864" s="12" t="s">
        <v>321</v>
      </c>
      <c r="BU864" s="654">
        <v>2.665</v>
      </c>
      <c r="BV864" s="12" t="s">
        <v>321</v>
      </c>
      <c r="BW864" s="9">
        <v>0.05</v>
      </c>
      <c r="BX864" s="9" t="s">
        <v>322</v>
      </c>
      <c r="BY864" s="755">
        <v>81.5</v>
      </c>
      <c r="BZ864" s="9" t="s">
        <v>315</v>
      </c>
      <c r="CA864" s="755">
        <v>6.3</v>
      </c>
      <c r="CB864" s="9" t="s">
        <v>315</v>
      </c>
      <c r="CC864" s="755">
        <v>6.3</v>
      </c>
      <c r="CD864" s="9" t="s">
        <v>315</v>
      </c>
      <c r="CE864" s="755">
        <v>35.299999999999997</v>
      </c>
      <c r="CF864" s="9" t="s">
        <v>323</v>
      </c>
      <c r="CG864" s="755">
        <v>28.7</v>
      </c>
      <c r="CH864" s="9" t="s">
        <v>323</v>
      </c>
      <c r="CI864" s="9"/>
      <c r="CJ864" s="9"/>
      <c r="CK864" s="9"/>
    </row>
    <row r="865" spans="1:89" s="98" customFormat="1" x14ac:dyDescent="0.25">
      <c r="A865" s="99">
        <v>10101116</v>
      </c>
      <c r="B865" s="99"/>
      <c r="C865" s="772">
        <v>1000</v>
      </c>
      <c r="D865" s="807">
        <v>0.05</v>
      </c>
      <c r="E865" s="772">
        <f t="shared" si="42"/>
        <v>1050</v>
      </c>
      <c r="F865" s="778">
        <v>1.1000000000000001</v>
      </c>
      <c r="G865" s="774">
        <f t="shared" si="43"/>
        <v>1155</v>
      </c>
      <c r="H865" s="776"/>
      <c r="I865" s="758"/>
      <c r="J865" s="776"/>
      <c r="K865" s="786"/>
      <c r="L865" s="9" t="s">
        <v>308</v>
      </c>
      <c r="M865" s="9" t="s">
        <v>3843</v>
      </c>
      <c r="N865" s="9" t="s">
        <v>309</v>
      </c>
      <c r="O865" s="9" t="s">
        <v>310</v>
      </c>
      <c r="P865" s="9" t="s">
        <v>624</v>
      </c>
      <c r="Q865" s="9" t="s">
        <v>1319</v>
      </c>
      <c r="R865" s="9" t="s">
        <v>1320</v>
      </c>
      <c r="S865" s="9" t="s">
        <v>373</v>
      </c>
      <c r="T865" s="98" t="s">
        <v>234</v>
      </c>
      <c r="U865" s="99" t="s">
        <v>1240</v>
      </c>
      <c r="V865" s="99" t="s">
        <v>207</v>
      </c>
      <c r="W865" s="99" t="s">
        <v>1241</v>
      </c>
      <c r="X865" s="99" t="s">
        <v>207</v>
      </c>
      <c r="Y865" s="99">
        <v>182</v>
      </c>
      <c r="Z865" s="99" t="s">
        <v>207</v>
      </c>
      <c r="AA865" s="631" t="s">
        <v>1056</v>
      </c>
      <c r="AB865" s="99" t="s">
        <v>207</v>
      </c>
      <c r="AC865" s="9">
        <v>210</v>
      </c>
      <c r="AD865" s="9" t="s">
        <v>207</v>
      </c>
      <c r="AE865" s="9">
        <v>83</v>
      </c>
      <c r="AF865" s="9" t="s">
        <v>315</v>
      </c>
      <c r="AG865" s="14" t="s">
        <v>1139</v>
      </c>
      <c r="AH865" s="14" t="s">
        <v>207</v>
      </c>
      <c r="AI865" s="14" t="s">
        <v>1140</v>
      </c>
      <c r="AJ865" s="14" t="s">
        <v>207</v>
      </c>
      <c r="AK865" s="9">
        <v>5</v>
      </c>
      <c r="AL865" s="14" t="s">
        <v>207</v>
      </c>
      <c r="AM865" s="9">
        <v>5</v>
      </c>
      <c r="AN865" s="14" t="s">
        <v>207</v>
      </c>
      <c r="AO865" s="9">
        <v>5</v>
      </c>
      <c r="AP865" s="14" t="s">
        <v>207</v>
      </c>
      <c r="AQ865" s="9">
        <v>51</v>
      </c>
      <c r="AR865" s="14" t="s">
        <v>207</v>
      </c>
      <c r="AS865" s="9" t="s">
        <v>0</v>
      </c>
      <c r="AT865" s="9" t="s">
        <v>318</v>
      </c>
      <c r="AU865" s="9" t="s">
        <v>376</v>
      </c>
      <c r="AV865" s="9" t="s">
        <v>320</v>
      </c>
      <c r="AW865" s="9" t="s">
        <v>1347</v>
      </c>
      <c r="AX865" s="9">
        <v>9010600000</v>
      </c>
      <c r="AY865" s="99">
        <v>227</v>
      </c>
      <c r="AZ865" s="12" t="s">
        <v>207</v>
      </c>
      <c r="BA865" s="99">
        <v>16</v>
      </c>
      <c r="BB865" s="12" t="s">
        <v>207</v>
      </c>
      <c r="BC865" s="99">
        <v>16</v>
      </c>
      <c r="BD865" s="12" t="s">
        <v>207</v>
      </c>
      <c r="BE865" s="99">
        <v>18</v>
      </c>
      <c r="BF865" s="12" t="s">
        <v>321</v>
      </c>
      <c r="BG865" s="654">
        <v>17.893000000000001</v>
      </c>
      <c r="BH865" s="12" t="s">
        <v>321</v>
      </c>
      <c r="BI865" s="99">
        <v>15</v>
      </c>
      <c r="BJ865" s="12" t="s">
        <v>321</v>
      </c>
      <c r="BK865" s="754">
        <v>0</v>
      </c>
      <c r="BL865" s="12" t="s">
        <v>321</v>
      </c>
      <c r="BM865" s="754">
        <v>8.1000000000000003E-2</v>
      </c>
      <c r="BN865" s="12" t="s">
        <v>321</v>
      </c>
      <c r="BO865" s="754">
        <v>2.8119999999999998</v>
      </c>
      <c r="BP865" s="12" t="s">
        <v>321</v>
      </c>
      <c r="BQ865" s="754">
        <v>0</v>
      </c>
      <c r="BR865" s="12" t="s">
        <v>321</v>
      </c>
      <c r="BS865" s="654">
        <v>0</v>
      </c>
      <c r="BT865" s="12" t="s">
        <v>321</v>
      </c>
      <c r="BU865" s="654">
        <v>2.8929999999999998</v>
      </c>
      <c r="BV865" s="12" t="s">
        <v>321</v>
      </c>
      <c r="BW865" s="9">
        <v>0.06</v>
      </c>
      <c r="BX865" s="9" t="s">
        <v>322</v>
      </c>
      <c r="BY865" s="755">
        <v>89.4</v>
      </c>
      <c r="BZ865" s="9" t="s">
        <v>315</v>
      </c>
      <c r="CA865" s="755">
        <v>6.3</v>
      </c>
      <c r="CB865" s="9" t="s">
        <v>315</v>
      </c>
      <c r="CC865" s="755">
        <v>6.3</v>
      </c>
      <c r="CD865" s="9" t="s">
        <v>315</v>
      </c>
      <c r="CE865" s="755">
        <v>37.5</v>
      </c>
      <c r="CF865" s="9" t="s">
        <v>323</v>
      </c>
      <c r="CG865" s="755">
        <v>33.1</v>
      </c>
      <c r="CH865" s="9" t="s">
        <v>323</v>
      </c>
      <c r="CI865" s="9"/>
      <c r="CJ865" s="9"/>
      <c r="CK865" s="9"/>
    </row>
    <row r="866" spans="1:89" s="98" customFormat="1" x14ac:dyDescent="0.25">
      <c r="A866" s="99">
        <v>10101118</v>
      </c>
      <c r="B866" s="99"/>
      <c r="C866" s="772">
        <v>1052</v>
      </c>
      <c r="D866" s="807">
        <v>0.05</v>
      </c>
      <c r="E866" s="772">
        <f t="shared" si="42"/>
        <v>1105</v>
      </c>
      <c r="F866" s="778">
        <v>1.1000000000000001</v>
      </c>
      <c r="G866" s="774">
        <f t="shared" si="43"/>
        <v>1216</v>
      </c>
      <c r="H866" s="776"/>
      <c r="I866" s="758"/>
      <c r="J866" s="776"/>
      <c r="K866" s="786"/>
      <c r="L866" s="9" t="s">
        <v>308</v>
      </c>
      <c r="M866" s="9" t="s">
        <v>3844</v>
      </c>
      <c r="N866" s="9" t="s">
        <v>309</v>
      </c>
      <c r="O866" s="9" t="s">
        <v>310</v>
      </c>
      <c r="P866" s="9" t="s">
        <v>624</v>
      </c>
      <c r="Q866" s="9" t="s">
        <v>1319</v>
      </c>
      <c r="R866" s="9" t="s">
        <v>1320</v>
      </c>
      <c r="S866" s="9" t="s">
        <v>373</v>
      </c>
      <c r="T866" s="98" t="s">
        <v>234</v>
      </c>
      <c r="U866" s="99" t="s">
        <v>868</v>
      </c>
      <c r="V866" s="99" t="s">
        <v>207</v>
      </c>
      <c r="W866" s="99" t="s">
        <v>632</v>
      </c>
      <c r="X866" s="99" t="s">
        <v>207</v>
      </c>
      <c r="Y866" s="99">
        <v>182</v>
      </c>
      <c r="Z866" s="99" t="s">
        <v>207</v>
      </c>
      <c r="AA866" s="631" t="s">
        <v>202</v>
      </c>
      <c r="AB866" s="99" t="s">
        <v>207</v>
      </c>
      <c r="AC866" s="9">
        <v>238</v>
      </c>
      <c r="AD866" s="9" t="s">
        <v>207</v>
      </c>
      <c r="AE866" s="9">
        <v>94</v>
      </c>
      <c r="AF866" s="9" t="s">
        <v>315</v>
      </c>
      <c r="AG866" s="14" t="s">
        <v>374</v>
      </c>
      <c r="AH866" s="14" t="s">
        <v>207</v>
      </c>
      <c r="AI866" s="14" t="s">
        <v>375</v>
      </c>
      <c r="AJ866" s="14" t="s">
        <v>207</v>
      </c>
      <c r="AK866" s="9">
        <v>5</v>
      </c>
      <c r="AL866" s="14" t="s">
        <v>207</v>
      </c>
      <c r="AM866" s="9">
        <v>5</v>
      </c>
      <c r="AN866" s="14" t="s">
        <v>207</v>
      </c>
      <c r="AO866" s="9">
        <v>5</v>
      </c>
      <c r="AP866" s="14" t="s">
        <v>207</v>
      </c>
      <c r="AQ866" s="9">
        <v>34</v>
      </c>
      <c r="AR866" s="14" t="s">
        <v>207</v>
      </c>
      <c r="AS866" s="9" t="s">
        <v>0</v>
      </c>
      <c r="AT866" s="9" t="s">
        <v>318</v>
      </c>
      <c r="AU866" s="9" t="s">
        <v>376</v>
      </c>
      <c r="AV866" s="9" t="s">
        <v>320</v>
      </c>
      <c r="AW866" s="9" t="s">
        <v>1348</v>
      </c>
      <c r="AX866" s="9">
        <v>9010600000</v>
      </c>
      <c r="AY866" s="99">
        <v>249</v>
      </c>
      <c r="AZ866" s="12" t="s">
        <v>207</v>
      </c>
      <c r="BA866" s="99">
        <v>16</v>
      </c>
      <c r="BB866" s="12" t="s">
        <v>207</v>
      </c>
      <c r="BC866" s="99">
        <v>16</v>
      </c>
      <c r="BD866" s="12" t="s">
        <v>207</v>
      </c>
      <c r="BE866" s="99">
        <v>20</v>
      </c>
      <c r="BF866" s="12" t="s">
        <v>321</v>
      </c>
      <c r="BG866" s="654">
        <v>19.113</v>
      </c>
      <c r="BH866" s="12" t="s">
        <v>321</v>
      </c>
      <c r="BI866" s="99">
        <v>16</v>
      </c>
      <c r="BJ866" s="12" t="s">
        <v>321</v>
      </c>
      <c r="BK866" s="754">
        <v>0</v>
      </c>
      <c r="BL866" s="12" t="s">
        <v>321</v>
      </c>
      <c r="BM866" s="754">
        <v>8.1000000000000003E-2</v>
      </c>
      <c r="BN866" s="12" t="s">
        <v>321</v>
      </c>
      <c r="BO866" s="754">
        <v>3.032</v>
      </c>
      <c r="BP866" s="12" t="s">
        <v>321</v>
      </c>
      <c r="BQ866" s="754">
        <v>0</v>
      </c>
      <c r="BR866" s="12" t="s">
        <v>321</v>
      </c>
      <c r="BS866" s="654">
        <v>0</v>
      </c>
      <c r="BT866" s="12" t="s">
        <v>321</v>
      </c>
      <c r="BU866" s="654">
        <v>3.113</v>
      </c>
      <c r="BV866" s="12" t="s">
        <v>321</v>
      </c>
      <c r="BW866" s="9">
        <v>0.06</v>
      </c>
      <c r="BX866" s="9" t="s">
        <v>322</v>
      </c>
      <c r="BY866" s="755">
        <v>98</v>
      </c>
      <c r="BZ866" s="9" t="s">
        <v>315</v>
      </c>
      <c r="CA866" s="755">
        <v>6.3</v>
      </c>
      <c r="CB866" s="9" t="s">
        <v>315</v>
      </c>
      <c r="CC866" s="755">
        <v>6.3</v>
      </c>
      <c r="CD866" s="9" t="s">
        <v>315</v>
      </c>
      <c r="CE866" s="755">
        <v>39.700000000000003</v>
      </c>
      <c r="CF866" s="9" t="s">
        <v>323</v>
      </c>
      <c r="CG866" s="755">
        <v>35.299999999999997</v>
      </c>
      <c r="CH866" s="9" t="s">
        <v>323</v>
      </c>
      <c r="CI866" s="9"/>
      <c r="CJ866" s="9"/>
      <c r="CK866" s="9"/>
    </row>
    <row r="867" spans="1:89" s="98" customFormat="1" x14ac:dyDescent="0.25">
      <c r="A867" s="99">
        <v>10101995</v>
      </c>
      <c r="B867" s="99"/>
      <c r="C867" s="772">
        <v>1109</v>
      </c>
      <c r="D867" s="807">
        <v>0.05</v>
      </c>
      <c r="E867" s="772">
        <f t="shared" si="42"/>
        <v>1164</v>
      </c>
      <c r="F867" s="778">
        <v>1.1000000000000001</v>
      </c>
      <c r="G867" s="774">
        <f t="shared" si="43"/>
        <v>1280</v>
      </c>
      <c r="H867" s="776"/>
      <c r="I867" s="758"/>
      <c r="J867" s="776"/>
      <c r="K867" s="786"/>
      <c r="L867" s="9" t="s">
        <v>308</v>
      </c>
      <c r="M867" s="9" t="s">
        <v>3845</v>
      </c>
      <c r="N867" s="9" t="s">
        <v>309</v>
      </c>
      <c r="O867" s="9" t="s">
        <v>310</v>
      </c>
      <c r="P867" s="9" t="s">
        <v>624</v>
      </c>
      <c r="Q867" s="9" t="s">
        <v>1319</v>
      </c>
      <c r="R867" s="9" t="s">
        <v>1320</v>
      </c>
      <c r="S867" s="9" t="s">
        <v>373</v>
      </c>
      <c r="T867" s="98" t="s">
        <v>234</v>
      </c>
      <c r="U867" s="99" t="s">
        <v>869</v>
      </c>
      <c r="V867" s="99" t="s">
        <v>207</v>
      </c>
      <c r="W867" s="99" t="s">
        <v>634</v>
      </c>
      <c r="X867" s="99" t="s">
        <v>207</v>
      </c>
      <c r="Y867" s="99">
        <v>183</v>
      </c>
      <c r="Z867" s="99" t="s">
        <v>207</v>
      </c>
      <c r="AA867" s="631" t="s">
        <v>574</v>
      </c>
      <c r="AB867" s="99" t="s">
        <v>207</v>
      </c>
      <c r="AC867" s="9">
        <v>263</v>
      </c>
      <c r="AD867" s="9" t="s">
        <v>207</v>
      </c>
      <c r="AE867" s="9">
        <v>104</v>
      </c>
      <c r="AF867" s="9" t="s">
        <v>315</v>
      </c>
      <c r="AG867" s="14" t="s">
        <v>377</v>
      </c>
      <c r="AH867" s="14" t="s">
        <v>207</v>
      </c>
      <c r="AI867" s="14" t="s">
        <v>378</v>
      </c>
      <c r="AJ867" s="14" t="s">
        <v>207</v>
      </c>
      <c r="AK867" s="9">
        <v>5</v>
      </c>
      <c r="AL867" s="14" t="s">
        <v>207</v>
      </c>
      <c r="AM867" s="9">
        <v>5</v>
      </c>
      <c r="AN867" s="14" t="s">
        <v>207</v>
      </c>
      <c r="AO867" s="9">
        <v>5</v>
      </c>
      <c r="AP867" s="14" t="s">
        <v>207</v>
      </c>
      <c r="AQ867" s="9">
        <v>20</v>
      </c>
      <c r="AR867" s="14" t="s">
        <v>207</v>
      </c>
      <c r="AS867" s="9" t="s">
        <v>0</v>
      </c>
      <c r="AT867" s="9" t="s">
        <v>318</v>
      </c>
      <c r="AU867" s="9" t="s">
        <v>376</v>
      </c>
      <c r="AV867" s="9" t="s">
        <v>320</v>
      </c>
      <c r="AW867" s="9" t="s">
        <v>1349</v>
      </c>
      <c r="AX867" s="9">
        <v>9010600000</v>
      </c>
      <c r="AY867" s="99">
        <v>269</v>
      </c>
      <c r="AZ867" s="12" t="s">
        <v>207</v>
      </c>
      <c r="BA867" s="99">
        <v>16</v>
      </c>
      <c r="BB867" s="12" t="s">
        <v>207</v>
      </c>
      <c r="BC867" s="99">
        <v>16</v>
      </c>
      <c r="BD867" s="12" t="s">
        <v>207</v>
      </c>
      <c r="BE867" s="99">
        <v>24</v>
      </c>
      <c r="BF867" s="12" t="s">
        <v>321</v>
      </c>
      <c r="BG867" s="654">
        <v>23.489000000000001</v>
      </c>
      <c r="BH867" s="12" t="s">
        <v>321</v>
      </c>
      <c r="BI867" s="99">
        <v>19</v>
      </c>
      <c r="BJ867" s="12" t="s">
        <v>321</v>
      </c>
      <c r="BK867" s="754">
        <v>0</v>
      </c>
      <c r="BL867" s="12" t="s">
        <v>321</v>
      </c>
      <c r="BM867" s="754">
        <v>0.09</v>
      </c>
      <c r="BN867" s="12" t="s">
        <v>321</v>
      </c>
      <c r="BO867" s="754">
        <v>4.4000000000000004</v>
      </c>
      <c r="BP867" s="12" t="s">
        <v>321</v>
      </c>
      <c r="BQ867" s="754">
        <v>0</v>
      </c>
      <c r="BR867" s="12" t="s">
        <v>321</v>
      </c>
      <c r="BS867" s="654">
        <v>0</v>
      </c>
      <c r="BT867" s="12" t="s">
        <v>321</v>
      </c>
      <c r="BU867" s="654">
        <v>4.4889999999999999</v>
      </c>
      <c r="BV867" s="12" t="s">
        <v>321</v>
      </c>
      <c r="BW867" s="9">
        <v>7.0000000000000007E-2</v>
      </c>
      <c r="BX867" s="9" t="s">
        <v>322</v>
      </c>
      <c r="BY867" s="755">
        <v>105.9</v>
      </c>
      <c r="BZ867" s="9" t="s">
        <v>315</v>
      </c>
      <c r="CA867" s="755">
        <v>6.3</v>
      </c>
      <c r="CB867" s="9" t="s">
        <v>315</v>
      </c>
      <c r="CC867" s="755">
        <v>6.3</v>
      </c>
      <c r="CD867" s="9" t="s">
        <v>315</v>
      </c>
      <c r="CE867" s="755">
        <v>50.7</v>
      </c>
      <c r="CF867" s="9" t="s">
        <v>323</v>
      </c>
      <c r="CG867" s="755">
        <v>41.9</v>
      </c>
      <c r="CH867" s="9" t="s">
        <v>323</v>
      </c>
      <c r="CI867" s="9"/>
      <c r="CJ867" s="9"/>
      <c r="CK867" s="9"/>
    </row>
    <row r="868" spans="1:89" s="98" customFormat="1" x14ac:dyDescent="0.25">
      <c r="A868" s="99">
        <v>10101120</v>
      </c>
      <c r="B868" s="99"/>
      <c r="C868" s="772">
        <v>1163</v>
      </c>
      <c r="D868" s="807">
        <v>0.05</v>
      </c>
      <c r="E868" s="772">
        <f t="shared" si="42"/>
        <v>1221</v>
      </c>
      <c r="F868" s="778">
        <v>1.1000000000000001</v>
      </c>
      <c r="G868" s="774">
        <f t="shared" si="43"/>
        <v>1343</v>
      </c>
      <c r="H868" s="776"/>
      <c r="I868" s="758"/>
      <c r="J868" s="776"/>
      <c r="K868" s="786"/>
      <c r="L868" s="9" t="s">
        <v>308</v>
      </c>
      <c r="M868" s="9" t="s">
        <v>3846</v>
      </c>
      <c r="N868" s="9" t="s">
        <v>309</v>
      </c>
      <c r="O868" s="9" t="s">
        <v>310</v>
      </c>
      <c r="P868" s="9" t="s">
        <v>624</v>
      </c>
      <c r="Q868" s="9" t="s">
        <v>1319</v>
      </c>
      <c r="R868" s="9" t="s">
        <v>1320</v>
      </c>
      <c r="S868" s="9" t="s">
        <v>373</v>
      </c>
      <c r="T868" s="98" t="s">
        <v>234</v>
      </c>
      <c r="U868" s="99" t="s">
        <v>870</v>
      </c>
      <c r="V868" s="99" t="s">
        <v>207</v>
      </c>
      <c r="W868" s="99" t="s">
        <v>636</v>
      </c>
      <c r="X868" s="99" t="s">
        <v>207</v>
      </c>
      <c r="Y868" s="99">
        <v>198</v>
      </c>
      <c r="Z868" s="99" t="s">
        <v>207</v>
      </c>
      <c r="AA868" s="631" t="s">
        <v>575</v>
      </c>
      <c r="AB868" s="99" t="s">
        <v>207</v>
      </c>
      <c r="AC868" s="9">
        <v>288</v>
      </c>
      <c r="AD868" s="9" t="s">
        <v>207</v>
      </c>
      <c r="AE868" s="9">
        <v>113</v>
      </c>
      <c r="AF868" s="9" t="s">
        <v>315</v>
      </c>
      <c r="AG868" s="14" t="s">
        <v>379</v>
      </c>
      <c r="AH868" s="14" t="s">
        <v>207</v>
      </c>
      <c r="AI868" s="14" t="s">
        <v>380</v>
      </c>
      <c r="AJ868" s="14" t="s">
        <v>207</v>
      </c>
      <c r="AK868" s="9">
        <v>5</v>
      </c>
      <c r="AL868" s="14" t="s">
        <v>207</v>
      </c>
      <c r="AM868" s="9">
        <v>5</v>
      </c>
      <c r="AN868" s="14" t="s">
        <v>207</v>
      </c>
      <c r="AO868" s="9">
        <v>5</v>
      </c>
      <c r="AP868" s="14" t="s">
        <v>207</v>
      </c>
      <c r="AQ868" s="9">
        <v>20</v>
      </c>
      <c r="AR868" s="14" t="s">
        <v>207</v>
      </c>
      <c r="AS868" s="9" t="s">
        <v>0</v>
      </c>
      <c r="AT868" s="9" t="s">
        <v>318</v>
      </c>
      <c r="AU868" s="9" t="s">
        <v>376</v>
      </c>
      <c r="AV868" s="9" t="s">
        <v>320</v>
      </c>
      <c r="AW868" s="9" t="s">
        <v>1350</v>
      </c>
      <c r="AX868" s="9">
        <v>9010600000</v>
      </c>
      <c r="AY868" s="99">
        <v>289</v>
      </c>
      <c r="AZ868" s="12" t="s">
        <v>207</v>
      </c>
      <c r="BA868" s="99">
        <v>16</v>
      </c>
      <c r="BB868" s="12" t="s">
        <v>207</v>
      </c>
      <c r="BC868" s="99">
        <v>16</v>
      </c>
      <c r="BD868" s="12" t="s">
        <v>207</v>
      </c>
      <c r="BE868" s="99">
        <v>26</v>
      </c>
      <c r="BF868" s="12" t="s">
        <v>321</v>
      </c>
      <c r="BG868" s="654">
        <v>25.097000000000001</v>
      </c>
      <c r="BH868" s="12" t="s">
        <v>321</v>
      </c>
      <c r="BI868" s="99">
        <v>20</v>
      </c>
      <c r="BJ868" s="12" t="s">
        <v>321</v>
      </c>
      <c r="BK868" s="754">
        <v>0</v>
      </c>
      <c r="BL868" s="12" t="s">
        <v>321</v>
      </c>
      <c r="BM868" s="754">
        <v>0.09</v>
      </c>
      <c r="BN868" s="12" t="s">
        <v>321</v>
      </c>
      <c r="BO868" s="754">
        <v>5.0069999999999997</v>
      </c>
      <c r="BP868" s="12" t="s">
        <v>321</v>
      </c>
      <c r="BQ868" s="754">
        <v>0</v>
      </c>
      <c r="BR868" s="12" t="s">
        <v>321</v>
      </c>
      <c r="BS868" s="654">
        <v>0</v>
      </c>
      <c r="BT868" s="12" t="s">
        <v>321</v>
      </c>
      <c r="BU868" s="654">
        <v>5.0970000000000004</v>
      </c>
      <c r="BV868" s="12" t="s">
        <v>321</v>
      </c>
      <c r="BW868" s="9">
        <v>7.0000000000000007E-2</v>
      </c>
      <c r="BX868" s="9" t="s">
        <v>322</v>
      </c>
      <c r="BY868" s="755">
        <v>113.8</v>
      </c>
      <c r="BZ868" s="9" t="s">
        <v>315</v>
      </c>
      <c r="CA868" s="755">
        <v>6.3</v>
      </c>
      <c r="CB868" s="9" t="s">
        <v>315</v>
      </c>
      <c r="CC868" s="755">
        <v>6.3</v>
      </c>
      <c r="CD868" s="9" t="s">
        <v>315</v>
      </c>
      <c r="CE868" s="755">
        <v>50.7</v>
      </c>
      <c r="CF868" s="9" t="s">
        <v>323</v>
      </c>
      <c r="CG868" s="755">
        <v>44.1</v>
      </c>
      <c r="CH868" s="9" t="s">
        <v>323</v>
      </c>
      <c r="CI868" s="9"/>
      <c r="CJ868" s="9"/>
      <c r="CK868" s="9"/>
    </row>
    <row r="869" spans="1:89" s="98" customFormat="1" x14ac:dyDescent="0.25">
      <c r="A869" s="99">
        <v>10102221</v>
      </c>
      <c r="B869" s="99"/>
      <c r="C869" s="772">
        <v>5807</v>
      </c>
      <c r="D869" s="807">
        <v>0.05</v>
      </c>
      <c r="E869" s="772">
        <f t="shared" si="42"/>
        <v>6097</v>
      </c>
      <c r="F869" s="778">
        <v>1.1000000000000001</v>
      </c>
      <c r="G869" s="774">
        <f t="shared" si="43"/>
        <v>6707</v>
      </c>
      <c r="H869" s="776"/>
      <c r="I869" s="758"/>
      <c r="J869" s="776"/>
      <c r="K869" s="786"/>
      <c r="L869" s="9" t="s">
        <v>308</v>
      </c>
      <c r="M869" s="9" t="s">
        <v>3851</v>
      </c>
      <c r="N869" s="9" t="s">
        <v>397</v>
      </c>
      <c r="O869" s="9" t="s">
        <v>310</v>
      </c>
      <c r="P869" s="9" t="s">
        <v>624</v>
      </c>
      <c r="Q869" s="9" t="s">
        <v>243</v>
      </c>
      <c r="R869" s="9" t="s">
        <v>1351</v>
      </c>
      <c r="S869" s="9" t="s">
        <v>348</v>
      </c>
      <c r="T869" s="98" t="s">
        <v>204</v>
      </c>
      <c r="U869" s="99" t="s">
        <v>887</v>
      </c>
      <c r="V869" s="99" t="s">
        <v>207</v>
      </c>
      <c r="W869" s="99" t="s">
        <v>888</v>
      </c>
      <c r="X869" s="99" t="s">
        <v>207</v>
      </c>
      <c r="Y869" s="99">
        <v>254</v>
      </c>
      <c r="Z869" s="99" t="s">
        <v>207</v>
      </c>
      <c r="AA869" s="9">
        <v>400</v>
      </c>
      <c r="AB869" s="99" t="s">
        <v>207</v>
      </c>
      <c r="AC869" s="9">
        <v>460</v>
      </c>
      <c r="AD869" s="99" t="s">
        <v>207</v>
      </c>
      <c r="AE869" s="9">
        <v>181</v>
      </c>
      <c r="AF869" s="9" t="s">
        <v>315</v>
      </c>
      <c r="AG869" s="14" t="s">
        <v>369</v>
      </c>
      <c r="AH869" s="14" t="s">
        <v>207</v>
      </c>
      <c r="AI869" s="14" t="s">
        <v>370</v>
      </c>
      <c r="AJ869" s="14" t="s">
        <v>207</v>
      </c>
      <c r="AK869" s="9">
        <v>5</v>
      </c>
      <c r="AL869" s="14" t="s">
        <v>207</v>
      </c>
      <c r="AM869" s="9">
        <v>5</v>
      </c>
      <c r="AN869" s="14" t="s">
        <v>207</v>
      </c>
      <c r="AO869" s="9">
        <v>5</v>
      </c>
      <c r="AP869" s="14" t="s">
        <v>207</v>
      </c>
      <c r="AQ869" s="9">
        <v>5</v>
      </c>
      <c r="AR869" s="14" t="s">
        <v>207</v>
      </c>
      <c r="AS869" s="9" t="s">
        <v>41</v>
      </c>
      <c r="AT869" s="9" t="s">
        <v>344</v>
      </c>
      <c r="AU869" s="9" t="s">
        <v>319</v>
      </c>
      <c r="AV869" s="9" t="s">
        <v>320</v>
      </c>
      <c r="AW869" s="9" t="s">
        <v>1368</v>
      </c>
      <c r="AX869" s="9">
        <v>9010600000</v>
      </c>
      <c r="AY869" s="99">
        <v>457</v>
      </c>
      <c r="AZ869" s="12" t="s">
        <v>207</v>
      </c>
      <c r="BA869" s="99">
        <v>38</v>
      </c>
      <c r="BB869" s="12" t="s">
        <v>207</v>
      </c>
      <c r="BC869" s="99">
        <v>48</v>
      </c>
      <c r="BD869" s="12" t="s">
        <v>207</v>
      </c>
      <c r="BE869" s="99">
        <v>164</v>
      </c>
      <c r="BF869" s="12" t="s">
        <v>321</v>
      </c>
      <c r="BG869" s="654">
        <v>163.00700000000001</v>
      </c>
      <c r="BH869" s="12" t="s">
        <v>321</v>
      </c>
      <c r="BI869" s="99">
        <v>103</v>
      </c>
      <c r="BJ869" s="12" t="s">
        <v>321</v>
      </c>
      <c r="BK869" s="754">
        <v>0</v>
      </c>
      <c r="BL869" s="12" t="s">
        <v>321</v>
      </c>
      <c r="BM869" s="754">
        <v>1.288</v>
      </c>
      <c r="BN869" s="12" t="s">
        <v>321</v>
      </c>
      <c r="BO869" s="754">
        <v>8.9999999999999993E-3</v>
      </c>
      <c r="BP869" s="12" t="s">
        <v>321</v>
      </c>
      <c r="BQ869" s="754">
        <v>4.9000000000000002E-2</v>
      </c>
      <c r="BR869" s="12" t="s">
        <v>321</v>
      </c>
      <c r="BS869" s="654">
        <v>58.661000000000001</v>
      </c>
      <c r="BT869" s="12" t="s">
        <v>321</v>
      </c>
      <c r="BU869" s="654">
        <v>60.006999999999998</v>
      </c>
      <c r="BV869" s="12" t="s">
        <v>321</v>
      </c>
      <c r="BW869" s="9">
        <v>0.84</v>
      </c>
      <c r="BX869" s="9" t="s">
        <v>322</v>
      </c>
      <c r="BY869" s="755">
        <v>179.9</v>
      </c>
      <c r="BZ869" s="9" t="s">
        <v>315</v>
      </c>
      <c r="CA869" s="755">
        <v>15</v>
      </c>
      <c r="CB869" s="9" t="s">
        <v>315</v>
      </c>
      <c r="CC869" s="755">
        <v>18.899999999999999</v>
      </c>
      <c r="CD869" s="9" t="s">
        <v>315</v>
      </c>
      <c r="CE869" s="755">
        <v>385.8</v>
      </c>
      <c r="CF869" s="9" t="s">
        <v>323</v>
      </c>
      <c r="CG869" s="755">
        <v>227.1</v>
      </c>
      <c r="CH869" s="9" t="s">
        <v>323</v>
      </c>
      <c r="CI869" s="9"/>
      <c r="CJ869" s="9"/>
      <c r="CK869" s="9"/>
    </row>
    <row r="870" spans="1:89" s="98" customFormat="1" x14ac:dyDescent="0.25">
      <c r="A870" s="99">
        <v>10102222</v>
      </c>
      <c r="B870" s="99"/>
      <c r="C870" s="772">
        <v>7366</v>
      </c>
      <c r="D870" s="807">
        <v>0.05</v>
      </c>
      <c r="E870" s="772">
        <f t="shared" si="42"/>
        <v>7734</v>
      </c>
      <c r="F870" s="778">
        <v>1.1000000000000001</v>
      </c>
      <c r="G870" s="774">
        <f t="shared" si="43"/>
        <v>8507</v>
      </c>
      <c r="H870" s="776"/>
      <c r="I870" s="758"/>
      <c r="J870" s="776"/>
      <c r="K870" s="786"/>
      <c r="L870" s="9" t="s">
        <v>308</v>
      </c>
      <c r="M870" s="9" t="s">
        <v>3852</v>
      </c>
      <c r="N870" s="9" t="s">
        <v>397</v>
      </c>
      <c r="O870" s="9" t="s">
        <v>310</v>
      </c>
      <c r="P870" s="9" t="s">
        <v>624</v>
      </c>
      <c r="Q870" s="9" t="s">
        <v>243</v>
      </c>
      <c r="R870" s="9" t="s">
        <v>1351</v>
      </c>
      <c r="S870" s="9" t="s">
        <v>348</v>
      </c>
      <c r="T870" s="98" t="s">
        <v>204</v>
      </c>
      <c r="U870" s="99" t="s">
        <v>1352</v>
      </c>
      <c r="V870" s="99" t="s">
        <v>207</v>
      </c>
      <c r="W870" s="99" t="s">
        <v>1353</v>
      </c>
      <c r="X870" s="99" t="s">
        <v>207</v>
      </c>
      <c r="Y870" s="99">
        <v>285</v>
      </c>
      <c r="Z870" s="99" t="s">
        <v>207</v>
      </c>
      <c r="AA870" s="9">
        <v>450</v>
      </c>
      <c r="AB870" s="99" t="s">
        <v>207</v>
      </c>
      <c r="AC870" s="9">
        <v>519</v>
      </c>
      <c r="AD870" s="99" t="s">
        <v>207</v>
      </c>
      <c r="AE870" s="9">
        <v>204</v>
      </c>
      <c r="AF870" s="9" t="s">
        <v>315</v>
      </c>
      <c r="AG870" s="14" t="s">
        <v>1354</v>
      </c>
      <c r="AH870" s="14" t="s">
        <v>207</v>
      </c>
      <c r="AI870" s="14" t="s">
        <v>1355</v>
      </c>
      <c r="AJ870" s="14" t="s">
        <v>207</v>
      </c>
      <c r="AK870" s="9">
        <v>5</v>
      </c>
      <c r="AL870" s="14" t="s">
        <v>207</v>
      </c>
      <c r="AM870" s="9">
        <v>5</v>
      </c>
      <c r="AN870" s="14" t="s">
        <v>207</v>
      </c>
      <c r="AO870" s="9">
        <v>5</v>
      </c>
      <c r="AP870" s="14" t="s">
        <v>207</v>
      </c>
      <c r="AQ870" s="9">
        <v>5</v>
      </c>
      <c r="AR870" s="14" t="s">
        <v>207</v>
      </c>
      <c r="AS870" s="9" t="s">
        <v>41</v>
      </c>
      <c r="AT870" s="9" t="s">
        <v>344</v>
      </c>
      <c r="AU870" s="9" t="s">
        <v>319</v>
      </c>
      <c r="AV870" s="9" t="s">
        <v>320</v>
      </c>
      <c r="AW870" s="9" t="s">
        <v>1369</v>
      </c>
      <c r="AX870" s="9">
        <v>9010600000</v>
      </c>
      <c r="AY870" s="99">
        <v>511</v>
      </c>
      <c r="AZ870" s="12" t="s">
        <v>207</v>
      </c>
      <c r="BA870" s="99">
        <v>38</v>
      </c>
      <c r="BB870" s="12" t="s">
        <v>207</v>
      </c>
      <c r="BC870" s="99">
        <v>48</v>
      </c>
      <c r="BD870" s="12" t="s">
        <v>207</v>
      </c>
      <c r="BE870" s="99">
        <v>183</v>
      </c>
      <c r="BF870" s="12" t="s">
        <v>321</v>
      </c>
      <c r="BG870" s="654">
        <v>182.04</v>
      </c>
      <c r="BH870" s="12" t="s">
        <v>321</v>
      </c>
      <c r="BI870" s="99">
        <v>114</v>
      </c>
      <c r="BJ870" s="12" t="s">
        <v>321</v>
      </c>
      <c r="BK870" s="754">
        <v>0</v>
      </c>
      <c r="BL870" s="12" t="s">
        <v>321</v>
      </c>
      <c r="BM870" s="754">
        <v>1.54</v>
      </c>
      <c r="BN870" s="12" t="s">
        <v>321</v>
      </c>
      <c r="BO870" s="754">
        <v>8.9999999999999993E-3</v>
      </c>
      <c r="BP870" s="12" t="s">
        <v>321</v>
      </c>
      <c r="BQ870" s="754">
        <v>5.7000000000000002E-2</v>
      </c>
      <c r="BR870" s="12" t="s">
        <v>321</v>
      </c>
      <c r="BS870" s="654">
        <v>66.433000000000007</v>
      </c>
      <c r="BT870" s="12" t="s">
        <v>321</v>
      </c>
      <c r="BU870" s="654">
        <v>68.040000000000006</v>
      </c>
      <c r="BV870" s="12" t="s">
        <v>321</v>
      </c>
      <c r="BW870" s="9">
        <v>0.94</v>
      </c>
      <c r="BX870" s="9" t="s">
        <v>322</v>
      </c>
      <c r="BY870" s="755">
        <v>201.2</v>
      </c>
      <c r="BZ870" s="9" t="s">
        <v>315</v>
      </c>
      <c r="CA870" s="755">
        <v>15</v>
      </c>
      <c r="CB870" s="9" t="s">
        <v>315</v>
      </c>
      <c r="CC870" s="755">
        <v>18.899999999999999</v>
      </c>
      <c r="CD870" s="9" t="s">
        <v>315</v>
      </c>
      <c r="CE870" s="755">
        <v>463</v>
      </c>
      <c r="CF870" s="9" t="s">
        <v>323</v>
      </c>
      <c r="CG870" s="755">
        <v>251.3</v>
      </c>
      <c r="CH870" s="9" t="s">
        <v>323</v>
      </c>
      <c r="CI870" s="9"/>
      <c r="CJ870" s="9"/>
      <c r="CK870" s="9"/>
    </row>
    <row r="871" spans="1:89" s="98" customFormat="1" x14ac:dyDescent="0.25">
      <c r="A871" s="99">
        <v>10102223</v>
      </c>
      <c r="B871" s="99"/>
      <c r="C871" s="772">
        <v>8960</v>
      </c>
      <c r="D871" s="807">
        <v>0.05</v>
      </c>
      <c r="E871" s="772">
        <f t="shared" si="42"/>
        <v>9408</v>
      </c>
      <c r="F871" s="778">
        <v>1.1000000000000001</v>
      </c>
      <c r="G871" s="774">
        <f t="shared" si="43"/>
        <v>10349</v>
      </c>
      <c r="H871" s="776"/>
      <c r="I871" s="758"/>
      <c r="J871" s="776"/>
      <c r="K871" s="786"/>
      <c r="L871" s="9" t="s">
        <v>308</v>
      </c>
      <c r="M871" s="9" t="s">
        <v>3853</v>
      </c>
      <c r="N871" s="9" t="s">
        <v>397</v>
      </c>
      <c r="O871" s="9" t="s">
        <v>310</v>
      </c>
      <c r="P871" s="9" t="s">
        <v>624</v>
      </c>
      <c r="Q871" s="9" t="s">
        <v>243</v>
      </c>
      <c r="R871" s="9" t="s">
        <v>1351</v>
      </c>
      <c r="S871" s="9" t="s">
        <v>348</v>
      </c>
      <c r="T871" s="98" t="s">
        <v>204</v>
      </c>
      <c r="U871" s="99" t="s">
        <v>1356</v>
      </c>
      <c r="V871" s="99" t="s">
        <v>207</v>
      </c>
      <c r="W871" s="99" t="s">
        <v>1357</v>
      </c>
      <c r="X871" s="99" t="s">
        <v>207</v>
      </c>
      <c r="Y871" s="99">
        <v>316</v>
      </c>
      <c r="Z871" s="99" t="s">
        <v>207</v>
      </c>
      <c r="AA871" s="9">
        <v>500</v>
      </c>
      <c r="AB871" s="99" t="s">
        <v>207</v>
      </c>
      <c r="AC871" s="9">
        <v>578</v>
      </c>
      <c r="AD871" s="99" t="s">
        <v>207</v>
      </c>
      <c r="AE871" s="9">
        <v>228</v>
      </c>
      <c r="AF871" s="9" t="s">
        <v>315</v>
      </c>
      <c r="AG871" s="14" t="s">
        <v>1358</v>
      </c>
      <c r="AH871" s="14" t="s">
        <v>207</v>
      </c>
      <c r="AI871" s="14" t="s">
        <v>1359</v>
      </c>
      <c r="AJ871" s="14" t="s">
        <v>207</v>
      </c>
      <c r="AK871" s="9">
        <v>5</v>
      </c>
      <c r="AL871" s="14" t="s">
        <v>207</v>
      </c>
      <c r="AM871" s="9">
        <v>5</v>
      </c>
      <c r="AN871" s="14" t="s">
        <v>207</v>
      </c>
      <c r="AO871" s="9">
        <v>5</v>
      </c>
      <c r="AP871" s="14" t="s">
        <v>207</v>
      </c>
      <c r="AQ871" s="9">
        <v>5</v>
      </c>
      <c r="AR871" s="14" t="s">
        <v>207</v>
      </c>
      <c r="AS871" s="9" t="s">
        <v>41</v>
      </c>
      <c r="AT871" s="9" t="s">
        <v>344</v>
      </c>
      <c r="AU871" s="9" t="s">
        <v>319</v>
      </c>
      <c r="AV871" s="9" t="s">
        <v>320</v>
      </c>
      <c r="AW871" s="9" t="s">
        <v>1370</v>
      </c>
      <c r="AX871" s="9">
        <v>9010600000</v>
      </c>
      <c r="AY871" s="99">
        <v>564</v>
      </c>
      <c r="AZ871" s="12" t="s">
        <v>207</v>
      </c>
      <c r="BA871" s="99">
        <v>38</v>
      </c>
      <c r="BB871" s="12" t="s">
        <v>207</v>
      </c>
      <c r="BC871" s="99">
        <v>48</v>
      </c>
      <c r="BD871" s="12" t="s">
        <v>207</v>
      </c>
      <c r="BE871" s="99">
        <v>199</v>
      </c>
      <c r="BF871" s="12" t="s">
        <v>321</v>
      </c>
      <c r="BG871" s="654">
        <v>198.63399999999999</v>
      </c>
      <c r="BH871" s="12" t="s">
        <v>321</v>
      </c>
      <c r="BI871" s="99">
        <v>125</v>
      </c>
      <c r="BJ871" s="12" t="s">
        <v>321</v>
      </c>
      <c r="BK871" s="754">
        <v>0</v>
      </c>
      <c r="BL871" s="12" t="s">
        <v>321</v>
      </c>
      <c r="BM871" s="754">
        <v>1.5680000000000001</v>
      </c>
      <c r="BN871" s="12" t="s">
        <v>321</v>
      </c>
      <c r="BO871" s="754">
        <v>8.9999999999999993E-3</v>
      </c>
      <c r="BP871" s="12" t="s">
        <v>321</v>
      </c>
      <c r="BQ871" s="754">
        <v>5.7000000000000002E-2</v>
      </c>
      <c r="BR871" s="12" t="s">
        <v>321</v>
      </c>
      <c r="BS871" s="654">
        <v>72</v>
      </c>
      <c r="BT871" s="12" t="s">
        <v>321</v>
      </c>
      <c r="BU871" s="654">
        <v>73.634</v>
      </c>
      <c r="BV871" s="12" t="s">
        <v>321</v>
      </c>
      <c r="BW871" s="9">
        <v>1.04</v>
      </c>
      <c r="BX871" s="9" t="s">
        <v>322</v>
      </c>
      <c r="BY871" s="755">
        <v>222</v>
      </c>
      <c r="BZ871" s="9" t="s">
        <v>315</v>
      </c>
      <c r="CA871" s="755">
        <v>15</v>
      </c>
      <c r="CB871" s="9" t="s">
        <v>315</v>
      </c>
      <c r="CC871" s="755">
        <v>18.899999999999999</v>
      </c>
      <c r="CD871" s="9" t="s">
        <v>315</v>
      </c>
      <c r="CE871" s="755">
        <v>504.9</v>
      </c>
      <c r="CF871" s="9" t="s">
        <v>323</v>
      </c>
      <c r="CG871" s="755">
        <v>275.60000000000002</v>
      </c>
      <c r="CH871" s="9" t="s">
        <v>323</v>
      </c>
      <c r="CI871" s="9"/>
      <c r="CJ871" s="9"/>
      <c r="CK871" s="9"/>
    </row>
    <row r="872" spans="1:89" s="98" customFormat="1" x14ac:dyDescent="0.25">
      <c r="A872" s="99">
        <v>10102224</v>
      </c>
      <c r="B872" s="99"/>
      <c r="C872" s="772">
        <v>10587</v>
      </c>
      <c r="D872" s="807">
        <v>0.05</v>
      </c>
      <c r="E872" s="772">
        <f t="shared" si="42"/>
        <v>11116</v>
      </c>
      <c r="F872" s="778">
        <v>1.1000000000000001</v>
      </c>
      <c r="G872" s="774">
        <f t="shared" si="43"/>
        <v>12228</v>
      </c>
      <c r="H872" s="776"/>
      <c r="I872" s="758"/>
      <c r="J872" s="776"/>
      <c r="K872" s="786"/>
      <c r="L872" s="9" t="s">
        <v>308</v>
      </c>
      <c r="M872" s="9" t="s">
        <v>3854</v>
      </c>
      <c r="N872" s="9" t="s">
        <v>397</v>
      </c>
      <c r="O872" s="9" t="s">
        <v>310</v>
      </c>
      <c r="P872" s="9" t="s">
        <v>624</v>
      </c>
      <c r="Q872" s="9" t="s">
        <v>243</v>
      </c>
      <c r="R872" s="9" t="s">
        <v>1351</v>
      </c>
      <c r="S872" s="9" t="s">
        <v>348</v>
      </c>
      <c r="T872" s="98" t="s">
        <v>204</v>
      </c>
      <c r="U872" s="99" t="s">
        <v>1360</v>
      </c>
      <c r="V872" s="99" t="s">
        <v>207</v>
      </c>
      <c r="W872" s="99" t="s">
        <v>1361</v>
      </c>
      <c r="X872" s="99" t="s">
        <v>207</v>
      </c>
      <c r="Y872" s="99">
        <v>348</v>
      </c>
      <c r="Z872" s="99" t="s">
        <v>207</v>
      </c>
      <c r="AA872" s="9">
        <v>550</v>
      </c>
      <c r="AB872" s="99" t="s">
        <v>207</v>
      </c>
      <c r="AC872" s="9">
        <v>637</v>
      </c>
      <c r="AD872" s="99" t="s">
        <v>207</v>
      </c>
      <c r="AE872" s="9">
        <v>251</v>
      </c>
      <c r="AF872" s="9" t="s">
        <v>315</v>
      </c>
      <c r="AG872" s="14" t="s">
        <v>1362</v>
      </c>
      <c r="AH872" s="14" t="s">
        <v>207</v>
      </c>
      <c r="AI872" s="14" t="s">
        <v>1363</v>
      </c>
      <c r="AJ872" s="14" t="s">
        <v>207</v>
      </c>
      <c r="AK872" s="9">
        <v>5</v>
      </c>
      <c r="AL872" s="14" t="s">
        <v>207</v>
      </c>
      <c r="AM872" s="9">
        <v>5</v>
      </c>
      <c r="AN872" s="14" t="s">
        <v>207</v>
      </c>
      <c r="AO872" s="9">
        <v>5</v>
      </c>
      <c r="AP872" s="14" t="s">
        <v>207</v>
      </c>
      <c r="AQ872" s="9">
        <v>5</v>
      </c>
      <c r="AR872" s="14" t="s">
        <v>207</v>
      </c>
      <c r="AS872" s="9" t="s">
        <v>41</v>
      </c>
      <c r="AT872" s="9" t="s">
        <v>344</v>
      </c>
      <c r="AU872" s="9" t="s">
        <v>319</v>
      </c>
      <c r="AV872" s="9" t="s">
        <v>320</v>
      </c>
      <c r="AW872" s="9" t="s">
        <v>1371</v>
      </c>
      <c r="AX872" s="9">
        <v>9010600000</v>
      </c>
      <c r="AY872" s="99">
        <v>617</v>
      </c>
      <c r="AZ872" s="12" t="s">
        <v>207</v>
      </c>
      <c r="BA872" s="99">
        <v>38</v>
      </c>
      <c r="BB872" s="12" t="s">
        <v>207</v>
      </c>
      <c r="BC872" s="99">
        <v>48</v>
      </c>
      <c r="BD872" s="12" t="s">
        <v>207</v>
      </c>
      <c r="BE872" s="99">
        <v>217</v>
      </c>
      <c r="BF872" s="12" t="s">
        <v>321</v>
      </c>
      <c r="BG872" s="654">
        <v>216.96799999999999</v>
      </c>
      <c r="BH872" s="12" t="s">
        <v>321</v>
      </c>
      <c r="BI872" s="99">
        <v>136</v>
      </c>
      <c r="BJ872" s="12" t="s">
        <v>321</v>
      </c>
      <c r="BK872" s="754">
        <v>0</v>
      </c>
      <c r="BL872" s="12" t="s">
        <v>321</v>
      </c>
      <c r="BM872" s="754">
        <v>1.595</v>
      </c>
      <c r="BN872" s="12" t="s">
        <v>321</v>
      </c>
      <c r="BO872" s="754">
        <v>3.6999999999999998E-2</v>
      </c>
      <c r="BP872" s="12" t="s">
        <v>321</v>
      </c>
      <c r="BQ872" s="754">
        <v>6.6000000000000003E-2</v>
      </c>
      <c r="BR872" s="12" t="s">
        <v>321</v>
      </c>
      <c r="BS872" s="654">
        <v>79.27</v>
      </c>
      <c r="BT872" s="12" t="s">
        <v>321</v>
      </c>
      <c r="BU872" s="654">
        <v>80.968000000000004</v>
      </c>
      <c r="BV872" s="12" t="s">
        <v>321</v>
      </c>
      <c r="BW872" s="9">
        <v>1.1399999999999999</v>
      </c>
      <c r="BX872" s="9" t="s">
        <v>322</v>
      </c>
      <c r="BY872" s="755">
        <v>242.9</v>
      </c>
      <c r="BZ872" s="9" t="s">
        <v>315</v>
      </c>
      <c r="CA872" s="755">
        <v>15</v>
      </c>
      <c r="CB872" s="9" t="s">
        <v>315</v>
      </c>
      <c r="CC872" s="755">
        <v>18.899999999999999</v>
      </c>
      <c r="CD872" s="9" t="s">
        <v>315</v>
      </c>
      <c r="CE872" s="755">
        <v>551.20000000000005</v>
      </c>
      <c r="CF872" s="9" t="s">
        <v>323</v>
      </c>
      <c r="CG872" s="755">
        <v>299.8</v>
      </c>
      <c r="CH872" s="9" t="s">
        <v>323</v>
      </c>
      <c r="CI872" s="9"/>
      <c r="CJ872" s="9"/>
      <c r="CK872" s="9"/>
    </row>
    <row r="873" spans="1:89" s="98" customFormat="1" x14ac:dyDescent="0.25">
      <c r="A873" s="99">
        <v>10102225</v>
      </c>
      <c r="B873" s="99"/>
      <c r="C873" s="772">
        <v>12252</v>
      </c>
      <c r="D873" s="807">
        <v>0.05</v>
      </c>
      <c r="E873" s="772">
        <f t="shared" si="42"/>
        <v>12865</v>
      </c>
      <c r="F873" s="778">
        <v>1.1000000000000001</v>
      </c>
      <c r="G873" s="774">
        <f t="shared" si="43"/>
        <v>14152</v>
      </c>
      <c r="H873" s="776"/>
      <c r="I873" s="758"/>
      <c r="J873" s="776"/>
      <c r="K873" s="786"/>
      <c r="L873" s="9" t="s">
        <v>308</v>
      </c>
      <c r="M873" s="9" t="s">
        <v>3855</v>
      </c>
      <c r="N873" s="9" t="s">
        <v>397</v>
      </c>
      <c r="O873" s="9" t="s">
        <v>310</v>
      </c>
      <c r="P873" s="9" t="s">
        <v>624</v>
      </c>
      <c r="Q873" s="9" t="s">
        <v>243</v>
      </c>
      <c r="R873" s="9" t="s">
        <v>1351</v>
      </c>
      <c r="S873" s="9" t="s">
        <v>348</v>
      </c>
      <c r="T873" s="98" t="s">
        <v>204</v>
      </c>
      <c r="U873" s="99" t="s">
        <v>1364</v>
      </c>
      <c r="V873" s="99" t="s">
        <v>207</v>
      </c>
      <c r="W873" s="99" t="s">
        <v>1365</v>
      </c>
      <c r="X873" s="99" t="s">
        <v>207</v>
      </c>
      <c r="Y873" s="99">
        <v>379</v>
      </c>
      <c r="Z873" s="99" t="s">
        <v>207</v>
      </c>
      <c r="AA873" s="9">
        <v>600</v>
      </c>
      <c r="AB873" s="99" t="s">
        <v>207</v>
      </c>
      <c r="AC873" s="9">
        <v>696</v>
      </c>
      <c r="AD873" s="99" t="s">
        <v>207</v>
      </c>
      <c r="AE873" s="9">
        <v>274</v>
      </c>
      <c r="AF873" s="9" t="s">
        <v>315</v>
      </c>
      <c r="AG873" s="14" t="s">
        <v>1366</v>
      </c>
      <c r="AH873" s="14" t="s">
        <v>207</v>
      </c>
      <c r="AI873" s="14" t="s">
        <v>1367</v>
      </c>
      <c r="AJ873" s="14" t="s">
        <v>207</v>
      </c>
      <c r="AK873" s="9">
        <v>5</v>
      </c>
      <c r="AL873" s="14" t="s">
        <v>207</v>
      </c>
      <c r="AM873" s="9">
        <v>5</v>
      </c>
      <c r="AN873" s="14" t="s">
        <v>207</v>
      </c>
      <c r="AO873" s="9">
        <v>5</v>
      </c>
      <c r="AP873" s="14" t="s">
        <v>207</v>
      </c>
      <c r="AQ873" s="9">
        <v>5</v>
      </c>
      <c r="AR873" s="14" t="s">
        <v>207</v>
      </c>
      <c r="AS873" s="9" t="s">
        <v>41</v>
      </c>
      <c r="AT873" s="9" t="s">
        <v>344</v>
      </c>
      <c r="AU873" s="9" t="s">
        <v>319</v>
      </c>
      <c r="AV873" s="9" t="s">
        <v>320</v>
      </c>
      <c r="AW873" s="9" t="s">
        <v>1372</v>
      </c>
      <c r="AX873" s="9">
        <v>9010600000</v>
      </c>
      <c r="AY873" s="99">
        <v>671</v>
      </c>
      <c r="AZ873" s="12" t="s">
        <v>207</v>
      </c>
      <c r="BA873" s="99">
        <v>38</v>
      </c>
      <c r="BB873" s="12" t="s">
        <v>207</v>
      </c>
      <c r="BC873" s="99">
        <v>48</v>
      </c>
      <c r="BD873" s="12" t="s">
        <v>207</v>
      </c>
      <c r="BE873" s="99">
        <v>234</v>
      </c>
      <c r="BF873" s="12" t="s">
        <v>321</v>
      </c>
      <c r="BG873" s="654">
        <v>233.851</v>
      </c>
      <c r="BH873" s="12" t="s">
        <v>321</v>
      </c>
      <c r="BI873" s="99">
        <v>147</v>
      </c>
      <c r="BJ873" s="12" t="s">
        <v>321</v>
      </c>
      <c r="BK873" s="754">
        <v>0</v>
      </c>
      <c r="BL873" s="12" t="s">
        <v>321</v>
      </c>
      <c r="BM873" s="754">
        <v>1.8480000000000001</v>
      </c>
      <c r="BN873" s="12" t="s">
        <v>321</v>
      </c>
      <c r="BO873" s="754">
        <v>3.6999999999999998E-2</v>
      </c>
      <c r="BP873" s="12" t="s">
        <v>321</v>
      </c>
      <c r="BQ873" s="754">
        <v>6.6000000000000003E-2</v>
      </c>
      <c r="BR873" s="12" t="s">
        <v>321</v>
      </c>
      <c r="BS873" s="654">
        <v>84.9</v>
      </c>
      <c r="BT873" s="12" t="s">
        <v>321</v>
      </c>
      <c r="BU873" s="654">
        <v>86.850999999999999</v>
      </c>
      <c r="BV873" s="12" t="s">
        <v>321</v>
      </c>
      <c r="BW873" s="9">
        <v>1.23</v>
      </c>
      <c r="BX873" s="9" t="s">
        <v>322</v>
      </c>
      <c r="BY873" s="755">
        <v>264.2</v>
      </c>
      <c r="BZ873" s="9" t="s">
        <v>315</v>
      </c>
      <c r="CA873" s="755">
        <v>15</v>
      </c>
      <c r="CB873" s="9" t="s">
        <v>315</v>
      </c>
      <c r="CC873" s="755">
        <v>18.899999999999999</v>
      </c>
      <c r="CD873" s="9" t="s">
        <v>315</v>
      </c>
      <c r="CE873" s="755">
        <v>593</v>
      </c>
      <c r="CF873" s="9" t="s">
        <v>323</v>
      </c>
      <c r="CG873" s="755">
        <v>324.10000000000002</v>
      </c>
      <c r="CH873" s="9" t="s">
        <v>323</v>
      </c>
      <c r="CI873" s="9"/>
      <c r="CJ873" s="9"/>
      <c r="CK873" s="9"/>
    </row>
    <row r="874" spans="1:89" s="98" customFormat="1" x14ac:dyDescent="0.25">
      <c r="A874" s="99">
        <v>10101483</v>
      </c>
      <c r="B874" s="99"/>
      <c r="C874" s="772">
        <v>13951</v>
      </c>
      <c r="D874" s="807">
        <v>0.05</v>
      </c>
      <c r="E874" s="772">
        <f t="shared" si="42"/>
        <v>14649</v>
      </c>
      <c r="F874" s="778">
        <v>1.1000000000000001</v>
      </c>
      <c r="G874" s="774">
        <f t="shared" si="43"/>
        <v>16114</v>
      </c>
      <c r="H874" s="776"/>
      <c r="I874" s="758"/>
      <c r="J874" s="776"/>
      <c r="K874" s="786"/>
      <c r="L874" s="9" t="s">
        <v>308</v>
      </c>
      <c r="M874" s="9" t="s">
        <v>3856</v>
      </c>
      <c r="N874" s="9" t="s">
        <v>397</v>
      </c>
      <c r="O874" s="9" t="s">
        <v>310</v>
      </c>
      <c r="P874" s="9" t="s">
        <v>624</v>
      </c>
      <c r="Q874" s="9" t="s">
        <v>243</v>
      </c>
      <c r="R874" s="9" t="s">
        <v>1351</v>
      </c>
      <c r="S874" s="9" t="s">
        <v>348</v>
      </c>
      <c r="T874" s="98" t="s">
        <v>204</v>
      </c>
      <c r="U874" s="99">
        <v>400</v>
      </c>
      <c r="V874" s="99" t="s">
        <v>207</v>
      </c>
      <c r="W874" s="99">
        <v>640</v>
      </c>
      <c r="X874" s="99" t="s">
        <v>207</v>
      </c>
      <c r="Y874" s="99">
        <v>410</v>
      </c>
      <c r="Z874" s="99" t="s">
        <v>207</v>
      </c>
      <c r="AA874" s="9">
        <v>650</v>
      </c>
      <c r="AB874" s="99" t="s">
        <v>207</v>
      </c>
      <c r="AC874" s="9">
        <v>755</v>
      </c>
      <c r="AD874" s="99" t="s">
        <v>207</v>
      </c>
      <c r="AE874" s="9">
        <v>297</v>
      </c>
      <c r="AF874" s="9" t="s">
        <v>315</v>
      </c>
      <c r="AG874" s="14" t="s">
        <v>3847</v>
      </c>
      <c r="AH874" s="14" t="s">
        <v>207</v>
      </c>
      <c r="AI874" s="14" t="s">
        <v>3848</v>
      </c>
      <c r="AJ874" s="14" t="s">
        <v>207</v>
      </c>
      <c r="AK874" s="9">
        <v>5</v>
      </c>
      <c r="AL874" s="14" t="s">
        <v>207</v>
      </c>
      <c r="AM874" s="9">
        <v>5</v>
      </c>
      <c r="AN874" s="14" t="s">
        <v>207</v>
      </c>
      <c r="AO874" s="9">
        <v>5</v>
      </c>
      <c r="AP874" s="14" t="s">
        <v>207</v>
      </c>
      <c r="AQ874" s="9">
        <v>5</v>
      </c>
      <c r="AR874" s="14" t="s">
        <v>207</v>
      </c>
      <c r="AS874" s="9" t="s">
        <v>41</v>
      </c>
      <c r="AT874" s="9" t="s">
        <v>344</v>
      </c>
      <c r="AU874" s="9" t="s">
        <v>319</v>
      </c>
      <c r="AV874" s="9" t="s">
        <v>320</v>
      </c>
      <c r="AW874" s="9" t="s">
        <v>3857</v>
      </c>
      <c r="AX874" s="9">
        <v>9010600000</v>
      </c>
      <c r="AY874" s="99"/>
      <c r="AZ874" s="12"/>
      <c r="BA874" s="99"/>
      <c r="BB874" s="12"/>
      <c r="BC874" s="99"/>
      <c r="BD874" s="12"/>
      <c r="BE874" s="99"/>
      <c r="BF874" s="12"/>
      <c r="BG874" s="654"/>
      <c r="BH874" s="12"/>
      <c r="BI874" s="99"/>
      <c r="BJ874" s="12"/>
      <c r="BK874" s="754"/>
      <c r="BL874" s="12"/>
      <c r="BM874" s="754"/>
      <c r="BN874" s="12"/>
      <c r="BO874" s="754"/>
      <c r="BP874" s="12"/>
      <c r="BQ874" s="754"/>
      <c r="BR874" s="12"/>
      <c r="BS874" s="654"/>
      <c r="BT874" s="12"/>
      <c r="BU874" s="654"/>
      <c r="BV874" s="12"/>
      <c r="BW874" s="9"/>
      <c r="BX874" s="9"/>
      <c r="BY874" s="755"/>
      <c r="BZ874" s="9"/>
      <c r="CA874" s="755"/>
      <c r="CB874" s="9"/>
      <c r="CC874" s="755"/>
      <c r="CD874" s="9"/>
      <c r="CE874" s="755"/>
      <c r="CF874" s="9"/>
      <c r="CG874" s="755"/>
      <c r="CH874" s="9"/>
      <c r="CI874" s="9"/>
      <c r="CJ874" s="9"/>
      <c r="CK874" s="9"/>
    </row>
    <row r="875" spans="1:89" s="98" customFormat="1" x14ac:dyDescent="0.25">
      <c r="A875" s="99">
        <v>10101484</v>
      </c>
      <c r="B875" s="99"/>
      <c r="C875" s="772">
        <v>15687</v>
      </c>
      <c r="D875" s="807">
        <v>0.05</v>
      </c>
      <c r="E875" s="772">
        <f t="shared" si="42"/>
        <v>16471</v>
      </c>
      <c r="F875" s="778">
        <v>1.1000000000000001</v>
      </c>
      <c r="G875" s="774">
        <f t="shared" si="43"/>
        <v>18118</v>
      </c>
      <c r="H875" s="776"/>
      <c r="I875" s="758"/>
      <c r="J875" s="776"/>
      <c r="K875" s="786"/>
      <c r="L875" s="9" t="s">
        <v>308</v>
      </c>
      <c r="M875" s="9" t="s">
        <v>3858</v>
      </c>
      <c r="N875" s="9" t="s">
        <v>397</v>
      </c>
      <c r="O875" s="9" t="s">
        <v>310</v>
      </c>
      <c r="P875" s="9" t="s">
        <v>624</v>
      </c>
      <c r="Q875" s="9" t="s">
        <v>243</v>
      </c>
      <c r="R875" s="9" t="s">
        <v>1351</v>
      </c>
      <c r="S875" s="9" t="s">
        <v>348</v>
      </c>
      <c r="T875" s="98" t="s">
        <v>204</v>
      </c>
      <c r="U875" s="99">
        <v>431</v>
      </c>
      <c r="V875" s="99" t="s">
        <v>207</v>
      </c>
      <c r="W875" s="99">
        <v>690</v>
      </c>
      <c r="X875" s="99" t="s">
        <v>207</v>
      </c>
      <c r="Y875" s="99">
        <v>441</v>
      </c>
      <c r="Z875" s="99" t="s">
        <v>207</v>
      </c>
      <c r="AA875" s="9">
        <v>700</v>
      </c>
      <c r="AB875" s="99" t="s">
        <v>207</v>
      </c>
      <c r="AC875" s="9">
        <v>814</v>
      </c>
      <c r="AD875" s="99" t="s">
        <v>207</v>
      </c>
      <c r="AE875" s="9">
        <v>320</v>
      </c>
      <c r="AF875" s="9" t="s">
        <v>315</v>
      </c>
      <c r="AG875" s="14" t="s">
        <v>3849</v>
      </c>
      <c r="AH875" s="14" t="s">
        <v>207</v>
      </c>
      <c r="AI875" s="14" t="s">
        <v>3850</v>
      </c>
      <c r="AJ875" s="14" t="s">
        <v>207</v>
      </c>
      <c r="AK875" s="9">
        <v>5</v>
      </c>
      <c r="AL875" s="14" t="s">
        <v>207</v>
      </c>
      <c r="AM875" s="9">
        <v>5</v>
      </c>
      <c r="AN875" s="14" t="s">
        <v>207</v>
      </c>
      <c r="AO875" s="9">
        <v>5</v>
      </c>
      <c r="AP875" s="14" t="s">
        <v>207</v>
      </c>
      <c r="AQ875" s="9">
        <v>5</v>
      </c>
      <c r="AR875" s="14" t="s">
        <v>207</v>
      </c>
      <c r="AS875" s="9" t="s">
        <v>41</v>
      </c>
      <c r="AT875" s="9" t="s">
        <v>344</v>
      </c>
      <c r="AU875" s="9" t="s">
        <v>319</v>
      </c>
      <c r="AV875" s="9" t="s">
        <v>320</v>
      </c>
      <c r="AW875" s="9" t="s">
        <v>3859</v>
      </c>
      <c r="AX875" s="9">
        <v>9010600000</v>
      </c>
      <c r="AY875" s="99"/>
      <c r="AZ875" s="12"/>
      <c r="BA875" s="99"/>
      <c r="BB875" s="12"/>
      <c r="BC875" s="99"/>
      <c r="BD875" s="12"/>
      <c r="BE875" s="99"/>
      <c r="BF875" s="12"/>
      <c r="BG875" s="654"/>
      <c r="BH875" s="12"/>
      <c r="BI875" s="99"/>
      <c r="BJ875" s="12"/>
      <c r="BK875" s="754"/>
      <c r="BL875" s="12"/>
      <c r="BM875" s="754"/>
      <c r="BN875" s="12"/>
      <c r="BO875" s="754"/>
      <c r="BP875" s="12"/>
      <c r="BQ875" s="754"/>
      <c r="BR875" s="12"/>
      <c r="BS875" s="654"/>
      <c r="BT875" s="12"/>
      <c r="BU875" s="654"/>
      <c r="BV875" s="12"/>
      <c r="BW875" s="9"/>
      <c r="BX875" s="9"/>
      <c r="BY875" s="755"/>
      <c r="BZ875" s="9"/>
      <c r="CA875" s="755"/>
      <c r="CB875" s="9"/>
      <c r="CC875" s="755"/>
      <c r="CD875" s="9"/>
      <c r="CE875" s="755"/>
      <c r="CF875" s="9"/>
      <c r="CG875" s="755"/>
      <c r="CH875" s="9"/>
      <c r="CI875" s="9"/>
      <c r="CJ875" s="9"/>
      <c r="CK875" s="9"/>
    </row>
    <row r="876" spans="1:89" s="98" customFormat="1" x14ac:dyDescent="0.25">
      <c r="A876" s="99">
        <v>10102244</v>
      </c>
      <c r="B876" s="99"/>
      <c r="C876" s="772">
        <v>5807</v>
      </c>
      <c r="D876" s="807">
        <v>0.05</v>
      </c>
      <c r="E876" s="772">
        <f t="shared" si="42"/>
        <v>6097</v>
      </c>
      <c r="F876" s="778">
        <v>1.1000000000000001</v>
      </c>
      <c r="G876" s="774">
        <f t="shared" si="43"/>
        <v>6707</v>
      </c>
      <c r="H876" s="776"/>
      <c r="I876" s="758"/>
      <c r="J876" s="776"/>
      <c r="K876" s="786"/>
      <c r="L876" s="9" t="s">
        <v>308</v>
      </c>
      <c r="M876" s="9" t="s">
        <v>3860</v>
      </c>
      <c r="N876" s="9" t="s">
        <v>397</v>
      </c>
      <c r="O876" s="9" t="s">
        <v>310</v>
      </c>
      <c r="P876" s="9" t="s">
        <v>624</v>
      </c>
      <c r="Q876" s="9" t="s">
        <v>243</v>
      </c>
      <c r="R876" s="9" t="s">
        <v>1351</v>
      </c>
      <c r="S876" s="9" t="s">
        <v>348</v>
      </c>
      <c r="T876" s="98" t="s">
        <v>204</v>
      </c>
      <c r="U876" s="99" t="s">
        <v>887</v>
      </c>
      <c r="V876" s="99" t="s">
        <v>207</v>
      </c>
      <c r="W876" s="99" t="s">
        <v>888</v>
      </c>
      <c r="X876" s="99" t="s">
        <v>207</v>
      </c>
      <c r="Y876" s="99">
        <v>254</v>
      </c>
      <c r="Z876" s="99" t="s">
        <v>207</v>
      </c>
      <c r="AA876" s="9">
        <v>400</v>
      </c>
      <c r="AB876" s="99" t="s">
        <v>207</v>
      </c>
      <c r="AC876" s="9">
        <v>460</v>
      </c>
      <c r="AD876" s="99" t="s">
        <v>207</v>
      </c>
      <c r="AE876" s="9">
        <v>181</v>
      </c>
      <c r="AF876" s="9" t="s">
        <v>315</v>
      </c>
      <c r="AG876" s="14" t="s">
        <v>369</v>
      </c>
      <c r="AH876" s="14" t="s">
        <v>207</v>
      </c>
      <c r="AI876" s="14" t="s">
        <v>370</v>
      </c>
      <c r="AJ876" s="14" t="s">
        <v>207</v>
      </c>
      <c r="AK876" s="9">
        <v>5</v>
      </c>
      <c r="AL876" s="14" t="s">
        <v>207</v>
      </c>
      <c r="AM876" s="9">
        <v>5</v>
      </c>
      <c r="AN876" s="14" t="s">
        <v>207</v>
      </c>
      <c r="AO876" s="9">
        <v>5</v>
      </c>
      <c r="AP876" s="14" t="s">
        <v>207</v>
      </c>
      <c r="AQ876" s="9">
        <v>5</v>
      </c>
      <c r="AR876" s="14" t="s">
        <v>207</v>
      </c>
      <c r="AS876" s="9" t="s">
        <v>42</v>
      </c>
      <c r="AT876" s="9" t="s">
        <v>345</v>
      </c>
      <c r="AU876" s="9" t="s">
        <v>319</v>
      </c>
      <c r="AV876" s="9" t="s">
        <v>320</v>
      </c>
      <c r="AW876" s="9" t="s">
        <v>1373</v>
      </c>
      <c r="AX876" s="9">
        <v>9010600000</v>
      </c>
      <c r="AY876" s="99">
        <v>457</v>
      </c>
      <c r="AZ876" s="12" t="s">
        <v>207</v>
      </c>
      <c r="BA876" s="99">
        <v>38</v>
      </c>
      <c r="BB876" s="12" t="s">
        <v>207</v>
      </c>
      <c r="BC876" s="99">
        <v>48</v>
      </c>
      <c r="BD876" s="12" t="s">
        <v>207</v>
      </c>
      <c r="BE876" s="99">
        <v>164</v>
      </c>
      <c r="BF876" s="12" t="s">
        <v>321</v>
      </c>
      <c r="BG876" s="654">
        <v>163.00700000000001</v>
      </c>
      <c r="BH876" s="12" t="s">
        <v>321</v>
      </c>
      <c r="BI876" s="99">
        <v>103</v>
      </c>
      <c r="BJ876" s="12" t="s">
        <v>321</v>
      </c>
      <c r="BK876" s="754">
        <v>0</v>
      </c>
      <c r="BL876" s="12" t="s">
        <v>321</v>
      </c>
      <c r="BM876" s="754">
        <v>1.288</v>
      </c>
      <c r="BN876" s="12" t="s">
        <v>321</v>
      </c>
      <c r="BO876" s="754">
        <v>8.9999999999999993E-3</v>
      </c>
      <c r="BP876" s="12" t="s">
        <v>321</v>
      </c>
      <c r="BQ876" s="754">
        <v>4.9000000000000002E-2</v>
      </c>
      <c r="BR876" s="12" t="s">
        <v>321</v>
      </c>
      <c r="BS876" s="654">
        <v>58.661000000000001</v>
      </c>
      <c r="BT876" s="12" t="s">
        <v>321</v>
      </c>
      <c r="BU876" s="654">
        <v>60.006999999999998</v>
      </c>
      <c r="BV876" s="12" t="s">
        <v>321</v>
      </c>
      <c r="BW876" s="9">
        <v>0.84</v>
      </c>
      <c r="BX876" s="9" t="s">
        <v>322</v>
      </c>
      <c r="BY876" s="755">
        <v>179.9</v>
      </c>
      <c r="BZ876" s="9" t="s">
        <v>315</v>
      </c>
      <c r="CA876" s="755">
        <v>15</v>
      </c>
      <c r="CB876" s="9" t="s">
        <v>315</v>
      </c>
      <c r="CC876" s="755">
        <v>18.899999999999999</v>
      </c>
      <c r="CD876" s="9" t="s">
        <v>315</v>
      </c>
      <c r="CE876" s="755">
        <v>385.8</v>
      </c>
      <c r="CF876" s="9" t="s">
        <v>323</v>
      </c>
      <c r="CG876" s="755">
        <v>227.1</v>
      </c>
      <c r="CH876" s="9" t="s">
        <v>323</v>
      </c>
      <c r="CI876" s="9"/>
      <c r="CJ876" s="9"/>
      <c r="CK876" s="9"/>
    </row>
    <row r="877" spans="1:89" s="98" customFormat="1" x14ac:dyDescent="0.25">
      <c r="A877" s="99">
        <v>10102245</v>
      </c>
      <c r="B877" s="99"/>
      <c r="C877" s="772">
        <v>7366</v>
      </c>
      <c r="D877" s="807">
        <v>0.05</v>
      </c>
      <c r="E877" s="772">
        <f t="shared" si="42"/>
        <v>7734</v>
      </c>
      <c r="F877" s="778">
        <v>1.1000000000000001</v>
      </c>
      <c r="G877" s="774">
        <f t="shared" si="43"/>
        <v>8507</v>
      </c>
      <c r="H877" s="776"/>
      <c r="I877" s="758"/>
      <c r="J877" s="776"/>
      <c r="K877" s="786"/>
      <c r="L877" s="9" t="s">
        <v>308</v>
      </c>
      <c r="M877" s="9" t="s">
        <v>3861</v>
      </c>
      <c r="N877" s="9" t="s">
        <v>397</v>
      </c>
      <c r="O877" s="9" t="s">
        <v>310</v>
      </c>
      <c r="P877" s="9" t="s">
        <v>624</v>
      </c>
      <c r="Q877" s="9" t="s">
        <v>243</v>
      </c>
      <c r="R877" s="9" t="s">
        <v>1351</v>
      </c>
      <c r="S877" s="9" t="s">
        <v>348</v>
      </c>
      <c r="T877" s="98" t="s">
        <v>204</v>
      </c>
      <c r="U877" s="99" t="s">
        <v>1352</v>
      </c>
      <c r="V877" s="99" t="s">
        <v>207</v>
      </c>
      <c r="W877" s="99" t="s">
        <v>1353</v>
      </c>
      <c r="X877" s="99" t="s">
        <v>207</v>
      </c>
      <c r="Y877" s="99">
        <v>285</v>
      </c>
      <c r="Z877" s="99" t="s">
        <v>207</v>
      </c>
      <c r="AA877" s="9">
        <v>450</v>
      </c>
      <c r="AB877" s="99" t="s">
        <v>207</v>
      </c>
      <c r="AC877" s="9">
        <v>519</v>
      </c>
      <c r="AD877" s="99" t="s">
        <v>207</v>
      </c>
      <c r="AE877" s="9">
        <v>204</v>
      </c>
      <c r="AF877" s="9" t="s">
        <v>315</v>
      </c>
      <c r="AG877" s="14" t="s">
        <v>1354</v>
      </c>
      <c r="AH877" s="14" t="s">
        <v>207</v>
      </c>
      <c r="AI877" s="14" t="s">
        <v>1355</v>
      </c>
      <c r="AJ877" s="14" t="s">
        <v>207</v>
      </c>
      <c r="AK877" s="9">
        <v>5</v>
      </c>
      <c r="AL877" s="14" t="s">
        <v>207</v>
      </c>
      <c r="AM877" s="9">
        <v>5</v>
      </c>
      <c r="AN877" s="14" t="s">
        <v>207</v>
      </c>
      <c r="AO877" s="9">
        <v>5</v>
      </c>
      <c r="AP877" s="14" t="s">
        <v>207</v>
      </c>
      <c r="AQ877" s="9">
        <v>5</v>
      </c>
      <c r="AR877" s="14" t="s">
        <v>207</v>
      </c>
      <c r="AS877" s="9" t="s">
        <v>42</v>
      </c>
      <c r="AT877" s="9" t="s">
        <v>345</v>
      </c>
      <c r="AU877" s="9" t="s">
        <v>319</v>
      </c>
      <c r="AV877" s="9" t="s">
        <v>320</v>
      </c>
      <c r="AW877" s="9" t="s">
        <v>1374</v>
      </c>
      <c r="AX877" s="9">
        <v>9010600000</v>
      </c>
      <c r="AY877" s="99">
        <v>511</v>
      </c>
      <c r="AZ877" s="12" t="s">
        <v>207</v>
      </c>
      <c r="BA877" s="99">
        <v>38</v>
      </c>
      <c r="BB877" s="12" t="s">
        <v>207</v>
      </c>
      <c r="BC877" s="99">
        <v>48</v>
      </c>
      <c r="BD877" s="12" t="s">
        <v>207</v>
      </c>
      <c r="BE877" s="99">
        <v>183</v>
      </c>
      <c r="BF877" s="12" t="s">
        <v>321</v>
      </c>
      <c r="BG877" s="654">
        <v>182.04</v>
      </c>
      <c r="BH877" s="12" t="s">
        <v>321</v>
      </c>
      <c r="BI877" s="99">
        <v>114</v>
      </c>
      <c r="BJ877" s="12" t="s">
        <v>321</v>
      </c>
      <c r="BK877" s="754">
        <v>0</v>
      </c>
      <c r="BL877" s="12" t="s">
        <v>321</v>
      </c>
      <c r="BM877" s="754">
        <v>1.54</v>
      </c>
      <c r="BN877" s="12" t="s">
        <v>321</v>
      </c>
      <c r="BO877" s="754">
        <v>8.9999999999999993E-3</v>
      </c>
      <c r="BP877" s="12" t="s">
        <v>321</v>
      </c>
      <c r="BQ877" s="754">
        <v>5.7000000000000002E-2</v>
      </c>
      <c r="BR877" s="12" t="s">
        <v>321</v>
      </c>
      <c r="BS877" s="654">
        <v>66.433000000000007</v>
      </c>
      <c r="BT877" s="12" t="s">
        <v>321</v>
      </c>
      <c r="BU877" s="654">
        <v>68.040000000000006</v>
      </c>
      <c r="BV877" s="12" t="s">
        <v>321</v>
      </c>
      <c r="BW877" s="9">
        <v>0.94</v>
      </c>
      <c r="BX877" s="9" t="s">
        <v>322</v>
      </c>
      <c r="BY877" s="755">
        <v>201.2</v>
      </c>
      <c r="BZ877" s="9" t="s">
        <v>315</v>
      </c>
      <c r="CA877" s="755">
        <v>15</v>
      </c>
      <c r="CB877" s="9" t="s">
        <v>315</v>
      </c>
      <c r="CC877" s="755">
        <v>18.899999999999999</v>
      </c>
      <c r="CD877" s="9" t="s">
        <v>315</v>
      </c>
      <c r="CE877" s="755">
        <v>463</v>
      </c>
      <c r="CF877" s="9" t="s">
        <v>323</v>
      </c>
      <c r="CG877" s="755">
        <v>251.3</v>
      </c>
      <c r="CH877" s="9" t="s">
        <v>323</v>
      </c>
      <c r="CI877" s="9"/>
      <c r="CJ877" s="9"/>
      <c r="CK877" s="9"/>
    </row>
    <row r="878" spans="1:89" s="98" customFormat="1" x14ac:dyDescent="0.25">
      <c r="A878" s="99">
        <v>10102246</v>
      </c>
      <c r="B878" s="99"/>
      <c r="C878" s="772">
        <v>8960</v>
      </c>
      <c r="D878" s="807">
        <v>0.05</v>
      </c>
      <c r="E878" s="772">
        <f t="shared" si="42"/>
        <v>9408</v>
      </c>
      <c r="F878" s="778">
        <v>1.1000000000000001</v>
      </c>
      <c r="G878" s="774">
        <f t="shared" si="43"/>
        <v>10349</v>
      </c>
      <c r="H878" s="776"/>
      <c r="I878" s="758"/>
      <c r="J878" s="776"/>
      <c r="K878" s="786"/>
      <c r="L878" s="9" t="s">
        <v>308</v>
      </c>
      <c r="M878" s="9" t="s">
        <v>3862</v>
      </c>
      <c r="N878" s="9" t="s">
        <v>397</v>
      </c>
      <c r="O878" s="9" t="s">
        <v>310</v>
      </c>
      <c r="P878" s="9" t="s">
        <v>624</v>
      </c>
      <c r="Q878" s="9" t="s">
        <v>243</v>
      </c>
      <c r="R878" s="9" t="s">
        <v>1351</v>
      </c>
      <c r="S878" s="9" t="s">
        <v>348</v>
      </c>
      <c r="T878" s="98" t="s">
        <v>204</v>
      </c>
      <c r="U878" s="99" t="s">
        <v>1356</v>
      </c>
      <c r="V878" s="99" t="s">
        <v>207</v>
      </c>
      <c r="W878" s="99" t="s">
        <v>1357</v>
      </c>
      <c r="X878" s="99" t="s">
        <v>207</v>
      </c>
      <c r="Y878" s="99">
        <v>316</v>
      </c>
      <c r="Z878" s="99" t="s">
        <v>207</v>
      </c>
      <c r="AA878" s="9">
        <v>500</v>
      </c>
      <c r="AB878" s="99" t="s">
        <v>207</v>
      </c>
      <c r="AC878" s="9">
        <v>578</v>
      </c>
      <c r="AD878" s="99" t="s">
        <v>207</v>
      </c>
      <c r="AE878" s="9">
        <v>228</v>
      </c>
      <c r="AF878" s="9" t="s">
        <v>315</v>
      </c>
      <c r="AG878" s="14" t="s">
        <v>1358</v>
      </c>
      <c r="AH878" s="14" t="s">
        <v>207</v>
      </c>
      <c r="AI878" s="14" t="s">
        <v>1359</v>
      </c>
      <c r="AJ878" s="14" t="s">
        <v>207</v>
      </c>
      <c r="AK878" s="9">
        <v>5</v>
      </c>
      <c r="AL878" s="14" t="s">
        <v>207</v>
      </c>
      <c r="AM878" s="9">
        <v>5</v>
      </c>
      <c r="AN878" s="14" t="s">
        <v>207</v>
      </c>
      <c r="AO878" s="9">
        <v>5</v>
      </c>
      <c r="AP878" s="14" t="s">
        <v>207</v>
      </c>
      <c r="AQ878" s="9">
        <v>5</v>
      </c>
      <c r="AR878" s="14" t="s">
        <v>207</v>
      </c>
      <c r="AS878" s="9" t="s">
        <v>42</v>
      </c>
      <c r="AT878" s="9" t="s">
        <v>345</v>
      </c>
      <c r="AU878" s="9" t="s">
        <v>319</v>
      </c>
      <c r="AV878" s="9" t="s">
        <v>320</v>
      </c>
      <c r="AW878" s="9" t="s">
        <v>1375</v>
      </c>
      <c r="AX878" s="9">
        <v>9010600000</v>
      </c>
      <c r="AY878" s="99">
        <v>564</v>
      </c>
      <c r="AZ878" s="12" t="s">
        <v>207</v>
      </c>
      <c r="BA878" s="99">
        <v>38</v>
      </c>
      <c r="BB878" s="12" t="s">
        <v>207</v>
      </c>
      <c r="BC878" s="99">
        <v>48</v>
      </c>
      <c r="BD878" s="12" t="s">
        <v>207</v>
      </c>
      <c r="BE878" s="99">
        <v>199</v>
      </c>
      <c r="BF878" s="12" t="s">
        <v>321</v>
      </c>
      <c r="BG878" s="654">
        <v>198.63399999999999</v>
      </c>
      <c r="BH878" s="12" t="s">
        <v>321</v>
      </c>
      <c r="BI878" s="99">
        <v>125</v>
      </c>
      <c r="BJ878" s="12" t="s">
        <v>321</v>
      </c>
      <c r="BK878" s="754">
        <v>0</v>
      </c>
      <c r="BL878" s="12" t="s">
        <v>321</v>
      </c>
      <c r="BM878" s="754">
        <v>1.5680000000000001</v>
      </c>
      <c r="BN878" s="12" t="s">
        <v>321</v>
      </c>
      <c r="BO878" s="754">
        <v>8.9999999999999993E-3</v>
      </c>
      <c r="BP878" s="12" t="s">
        <v>321</v>
      </c>
      <c r="BQ878" s="754">
        <v>5.7000000000000002E-2</v>
      </c>
      <c r="BR878" s="12" t="s">
        <v>321</v>
      </c>
      <c r="BS878" s="654">
        <v>72</v>
      </c>
      <c r="BT878" s="12" t="s">
        <v>321</v>
      </c>
      <c r="BU878" s="654">
        <v>73.634</v>
      </c>
      <c r="BV878" s="12" t="s">
        <v>321</v>
      </c>
      <c r="BW878" s="9">
        <v>1.04</v>
      </c>
      <c r="BX878" s="9" t="s">
        <v>322</v>
      </c>
      <c r="BY878" s="755">
        <v>222</v>
      </c>
      <c r="BZ878" s="9" t="s">
        <v>315</v>
      </c>
      <c r="CA878" s="755">
        <v>15</v>
      </c>
      <c r="CB878" s="9" t="s">
        <v>315</v>
      </c>
      <c r="CC878" s="755">
        <v>18.899999999999999</v>
      </c>
      <c r="CD878" s="9" t="s">
        <v>315</v>
      </c>
      <c r="CE878" s="755">
        <v>504.9</v>
      </c>
      <c r="CF878" s="9" t="s">
        <v>323</v>
      </c>
      <c r="CG878" s="755">
        <v>275.60000000000002</v>
      </c>
      <c r="CH878" s="9" t="s">
        <v>323</v>
      </c>
      <c r="CI878" s="9"/>
      <c r="CJ878" s="9"/>
      <c r="CK878" s="9"/>
    </row>
    <row r="879" spans="1:89" s="98" customFormat="1" x14ac:dyDescent="0.25">
      <c r="A879" s="99">
        <v>10102247</v>
      </c>
      <c r="B879" s="99"/>
      <c r="C879" s="772">
        <v>10587</v>
      </c>
      <c r="D879" s="807">
        <v>0.05</v>
      </c>
      <c r="E879" s="772">
        <f t="shared" si="42"/>
        <v>11116</v>
      </c>
      <c r="F879" s="778">
        <v>1.1000000000000001</v>
      </c>
      <c r="G879" s="774">
        <f t="shared" si="43"/>
        <v>12228</v>
      </c>
      <c r="H879" s="776"/>
      <c r="I879" s="758"/>
      <c r="J879" s="776"/>
      <c r="K879" s="786"/>
      <c r="L879" s="9" t="s">
        <v>308</v>
      </c>
      <c r="M879" s="9" t="s">
        <v>3863</v>
      </c>
      <c r="N879" s="9" t="s">
        <v>397</v>
      </c>
      <c r="O879" s="9" t="s">
        <v>310</v>
      </c>
      <c r="P879" s="9" t="s">
        <v>624</v>
      </c>
      <c r="Q879" s="9" t="s">
        <v>243</v>
      </c>
      <c r="R879" s="9" t="s">
        <v>1351</v>
      </c>
      <c r="S879" s="9" t="s">
        <v>348</v>
      </c>
      <c r="T879" s="98" t="s">
        <v>204</v>
      </c>
      <c r="U879" s="99" t="s">
        <v>1360</v>
      </c>
      <c r="V879" s="99" t="s">
        <v>207</v>
      </c>
      <c r="W879" s="99" t="s">
        <v>1361</v>
      </c>
      <c r="X879" s="99" t="s">
        <v>207</v>
      </c>
      <c r="Y879" s="99">
        <v>348</v>
      </c>
      <c r="Z879" s="99" t="s">
        <v>207</v>
      </c>
      <c r="AA879" s="9">
        <v>550</v>
      </c>
      <c r="AB879" s="99" t="s">
        <v>207</v>
      </c>
      <c r="AC879" s="9">
        <v>637</v>
      </c>
      <c r="AD879" s="99" t="s">
        <v>207</v>
      </c>
      <c r="AE879" s="9">
        <v>251</v>
      </c>
      <c r="AF879" s="9" t="s">
        <v>315</v>
      </c>
      <c r="AG879" s="14" t="s">
        <v>1362</v>
      </c>
      <c r="AH879" s="14" t="s">
        <v>207</v>
      </c>
      <c r="AI879" s="14" t="s">
        <v>1363</v>
      </c>
      <c r="AJ879" s="14" t="s">
        <v>207</v>
      </c>
      <c r="AK879" s="9">
        <v>5</v>
      </c>
      <c r="AL879" s="14" t="s">
        <v>207</v>
      </c>
      <c r="AM879" s="9">
        <v>5</v>
      </c>
      <c r="AN879" s="14" t="s">
        <v>207</v>
      </c>
      <c r="AO879" s="9">
        <v>5</v>
      </c>
      <c r="AP879" s="14" t="s">
        <v>207</v>
      </c>
      <c r="AQ879" s="9">
        <v>5</v>
      </c>
      <c r="AR879" s="14" t="s">
        <v>207</v>
      </c>
      <c r="AS879" s="9" t="s">
        <v>42</v>
      </c>
      <c r="AT879" s="9" t="s">
        <v>345</v>
      </c>
      <c r="AU879" s="9" t="s">
        <v>319</v>
      </c>
      <c r="AV879" s="9" t="s">
        <v>320</v>
      </c>
      <c r="AW879" s="9" t="s">
        <v>1376</v>
      </c>
      <c r="AX879" s="9">
        <v>9010600000</v>
      </c>
      <c r="AY879" s="99">
        <v>617</v>
      </c>
      <c r="AZ879" s="12" t="s">
        <v>207</v>
      </c>
      <c r="BA879" s="99">
        <v>38</v>
      </c>
      <c r="BB879" s="12" t="s">
        <v>207</v>
      </c>
      <c r="BC879" s="99">
        <v>48</v>
      </c>
      <c r="BD879" s="12" t="s">
        <v>207</v>
      </c>
      <c r="BE879" s="99">
        <v>217</v>
      </c>
      <c r="BF879" s="12" t="s">
        <v>321</v>
      </c>
      <c r="BG879" s="654">
        <v>216.96799999999999</v>
      </c>
      <c r="BH879" s="12" t="s">
        <v>321</v>
      </c>
      <c r="BI879" s="99">
        <v>136</v>
      </c>
      <c r="BJ879" s="12" t="s">
        <v>321</v>
      </c>
      <c r="BK879" s="754">
        <v>0</v>
      </c>
      <c r="BL879" s="12" t="s">
        <v>321</v>
      </c>
      <c r="BM879" s="754">
        <v>1.595</v>
      </c>
      <c r="BN879" s="12" t="s">
        <v>321</v>
      </c>
      <c r="BO879" s="754">
        <v>3.6999999999999998E-2</v>
      </c>
      <c r="BP879" s="12" t="s">
        <v>321</v>
      </c>
      <c r="BQ879" s="754">
        <v>6.6000000000000003E-2</v>
      </c>
      <c r="BR879" s="12" t="s">
        <v>321</v>
      </c>
      <c r="BS879" s="654">
        <v>79.27</v>
      </c>
      <c r="BT879" s="12" t="s">
        <v>321</v>
      </c>
      <c r="BU879" s="654">
        <v>80.968000000000004</v>
      </c>
      <c r="BV879" s="12" t="s">
        <v>321</v>
      </c>
      <c r="BW879" s="9">
        <v>1.1399999999999999</v>
      </c>
      <c r="BX879" s="9" t="s">
        <v>322</v>
      </c>
      <c r="BY879" s="755">
        <v>242.9</v>
      </c>
      <c r="BZ879" s="9" t="s">
        <v>315</v>
      </c>
      <c r="CA879" s="755">
        <v>15</v>
      </c>
      <c r="CB879" s="9" t="s">
        <v>315</v>
      </c>
      <c r="CC879" s="755">
        <v>18.899999999999999</v>
      </c>
      <c r="CD879" s="9" t="s">
        <v>315</v>
      </c>
      <c r="CE879" s="755">
        <v>551.20000000000005</v>
      </c>
      <c r="CF879" s="9" t="s">
        <v>323</v>
      </c>
      <c r="CG879" s="755">
        <v>299.8</v>
      </c>
      <c r="CH879" s="9" t="s">
        <v>323</v>
      </c>
      <c r="CI879" s="9"/>
      <c r="CJ879" s="9"/>
      <c r="CK879" s="9"/>
    </row>
    <row r="880" spans="1:89" s="98" customFormat="1" x14ac:dyDescent="0.25">
      <c r="A880" s="99">
        <v>10102248</v>
      </c>
      <c r="B880" s="99"/>
      <c r="C880" s="772">
        <v>12252</v>
      </c>
      <c r="D880" s="807">
        <v>0.05</v>
      </c>
      <c r="E880" s="772">
        <f t="shared" si="42"/>
        <v>12865</v>
      </c>
      <c r="F880" s="778">
        <v>1.1000000000000001</v>
      </c>
      <c r="G880" s="774">
        <f t="shared" si="43"/>
        <v>14152</v>
      </c>
      <c r="H880" s="776"/>
      <c r="I880" s="758"/>
      <c r="J880" s="776"/>
      <c r="K880" s="786"/>
      <c r="L880" s="9" t="s">
        <v>308</v>
      </c>
      <c r="M880" s="9" t="s">
        <v>3864</v>
      </c>
      <c r="N880" s="9" t="s">
        <v>397</v>
      </c>
      <c r="O880" s="9" t="s">
        <v>310</v>
      </c>
      <c r="P880" s="9" t="s">
        <v>624</v>
      </c>
      <c r="Q880" s="9" t="s">
        <v>243</v>
      </c>
      <c r="R880" s="9" t="s">
        <v>1351</v>
      </c>
      <c r="S880" s="9" t="s">
        <v>348</v>
      </c>
      <c r="T880" s="98" t="s">
        <v>204</v>
      </c>
      <c r="U880" s="99" t="s">
        <v>1364</v>
      </c>
      <c r="V880" s="99" t="s">
        <v>207</v>
      </c>
      <c r="W880" s="99" t="s">
        <v>1365</v>
      </c>
      <c r="X880" s="99" t="s">
        <v>207</v>
      </c>
      <c r="Y880" s="99">
        <v>379</v>
      </c>
      <c r="Z880" s="99" t="s">
        <v>207</v>
      </c>
      <c r="AA880" s="9">
        <v>600</v>
      </c>
      <c r="AB880" s="99" t="s">
        <v>207</v>
      </c>
      <c r="AC880" s="9">
        <v>696</v>
      </c>
      <c r="AD880" s="99" t="s">
        <v>207</v>
      </c>
      <c r="AE880" s="9">
        <v>274</v>
      </c>
      <c r="AF880" s="9" t="s">
        <v>315</v>
      </c>
      <c r="AG880" s="14" t="s">
        <v>1366</v>
      </c>
      <c r="AH880" s="14" t="s">
        <v>207</v>
      </c>
      <c r="AI880" s="14" t="s">
        <v>1367</v>
      </c>
      <c r="AJ880" s="14" t="s">
        <v>207</v>
      </c>
      <c r="AK880" s="9">
        <v>5</v>
      </c>
      <c r="AL880" s="14" t="s">
        <v>207</v>
      </c>
      <c r="AM880" s="9">
        <v>5</v>
      </c>
      <c r="AN880" s="14" t="s">
        <v>207</v>
      </c>
      <c r="AO880" s="9">
        <v>5</v>
      </c>
      <c r="AP880" s="14" t="s">
        <v>207</v>
      </c>
      <c r="AQ880" s="9">
        <v>5</v>
      </c>
      <c r="AR880" s="14" t="s">
        <v>207</v>
      </c>
      <c r="AS880" s="9" t="s">
        <v>42</v>
      </c>
      <c r="AT880" s="9" t="s">
        <v>345</v>
      </c>
      <c r="AU880" s="9" t="s">
        <v>319</v>
      </c>
      <c r="AV880" s="9" t="s">
        <v>320</v>
      </c>
      <c r="AW880" s="9" t="s">
        <v>1377</v>
      </c>
      <c r="AX880" s="9">
        <v>9010600000</v>
      </c>
      <c r="AY880" s="99">
        <v>671</v>
      </c>
      <c r="AZ880" s="12" t="s">
        <v>207</v>
      </c>
      <c r="BA880" s="99">
        <v>38</v>
      </c>
      <c r="BB880" s="12" t="s">
        <v>207</v>
      </c>
      <c r="BC880" s="99">
        <v>48</v>
      </c>
      <c r="BD880" s="12" t="s">
        <v>207</v>
      </c>
      <c r="BE880" s="99">
        <v>234</v>
      </c>
      <c r="BF880" s="12" t="s">
        <v>321</v>
      </c>
      <c r="BG880" s="654">
        <v>233.851</v>
      </c>
      <c r="BH880" s="12" t="s">
        <v>321</v>
      </c>
      <c r="BI880" s="99">
        <v>147</v>
      </c>
      <c r="BJ880" s="12" t="s">
        <v>321</v>
      </c>
      <c r="BK880" s="754">
        <v>0</v>
      </c>
      <c r="BL880" s="12" t="s">
        <v>321</v>
      </c>
      <c r="BM880" s="754">
        <v>1.8480000000000001</v>
      </c>
      <c r="BN880" s="12" t="s">
        <v>321</v>
      </c>
      <c r="BO880" s="754">
        <v>3.6999999999999998E-2</v>
      </c>
      <c r="BP880" s="12" t="s">
        <v>321</v>
      </c>
      <c r="BQ880" s="754">
        <v>6.6000000000000003E-2</v>
      </c>
      <c r="BR880" s="12" t="s">
        <v>321</v>
      </c>
      <c r="BS880" s="654">
        <v>84.9</v>
      </c>
      <c r="BT880" s="12" t="s">
        <v>321</v>
      </c>
      <c r="BU880" s="654">
        <v>86.850999999999999</v>
      </c>
      <c r="BV880" s="12" t="s">
        <v>321</v>
      </c>
      <c r="BW880" s="9">
        <v>1.23</v>
      </c>
      <c r="BX880" s="9" t="s">
        <v>322</v>
      </c>
      <c r="BY880" s="755">
        <v>264.2</v>
      </c>
      <c r="BZ880" s="9" t="s">
        <v>315</v>
      </c>
      <c r="CA880" s="755">
        <v>15</v>
      </c>
      <c r="CB880" s="9" t="s">
        <v>315</v>
      </c>
      <c r="CC880" s="755">
        <v>18.899999999999999</v>
      </c>
      <c r="CD880" s="9" t="s">
        <v>315</v>
      </c>
      <c r="CE880" s="755">
        <v>593</v>
      </c>
      <c r="CF880" s="9" t="s">
        <v>323</v>
      </c>
      <c r="CG880" s="755">
        <v>324.10000000000002</v>
      </c>
      <c r="CH880" s="9" t="s">
        <v>323</v>
      </c>
      <c r="CI880" s="9"/>
      <c r="CJ880" s="9"/>
      <c r="CK880" s="9"/>
    </row>
    <row r="881" spans="1:89" s="98" customFormat="1" x14ac:dyDescent="0.25">
      <c r="A881" s="99">
        <v>10101485</v>
      </c>
      <c r="B881" s="99"/>
      <c r="C881" s="772">
        <v>13951</v>
      </c>
      <c r="D881" s="807">
        <v>0.05</v>
      </c>
      <c r="E881" s="772">
        <f t="shared" si="42"/>
        <v>14649</v>
      </c>
      <c r="F881" s="778">
        <v>1.1000000000000001</v>
      </c>
      <c r="G881" s="774">
        <f t="shared" si="43"/>
        <v>16114</v>
      </c>
      <c r="H881" s="776"/>
      <c r="I881" s="758"/>
      <c r="J881" s="776"/>
      <c r="K881" s="786"/>
      <c r="L881" s="9" t="s">
        <v>308</v>
      </c>
      <c r="M881" s="9" t="s">
        <v>3865</v>
      </c>
      <c r="N881" s="9" t="s">
        <v>397</v>
      </c>
      <c r="O881" s="9" t="s">
        <v>310</v>
      </c>
      <c r="P881" s="9" t="s">
        <v>624</v>
      </c>
      <c r="Q881" s="9" t="s">
        <v>243</v>
      </c>
      <c r="R881" s="9" t="s">
        <v>1351</v>
      </c>
      <c r="S881" s="9" t="s">
        <v>348</v>
      </c>
      <c r="T881" s="98" t="s">
        <v>204</v>
      </c>
      <c r="U881" s="99">
        <v>400</v>
      </c>
      <c r="V881" s="99" t="s">
        <v>207</v>
      </c>
      <c r="W881" s="99">
        <v>640</v>
      </c>
      <c r="X881" s="99" t="s">
        <v>207</v>
      </c>
      <c r="Y881" s="99">
        <v>410</v>
      </c>
      <c r="Z881" s="99" t="s">
        <v>207</v>
      </c>
      <c r="AA881" s="9">
        <v>650</v>
      </c>
      <c r="AB881" s="99" t="s">
        <v>207</v>
      </c>
      <c r="AC881" s="9">
        <v>755</v>
      </c>
      <c r="AD881" s="99" t="s">
        <v>207</v>
      </c>
      <c r="AE881" s="9">
        <v>297</v>
      </c>
      <c r="AF881" s="9" t="s">
        <v>315</v>
      </c>
      <c r="AG881" s="14" t="s">
        <v>3847</v>
      </c>
      <c r="AH881" s="14" t="s">
        <v>207</v>
      </c>
      <c r="AI881" s="14" t="s">
        <v>3848</v>
      </c>
      <c r="AJ881" s="14" t="s">
        <v>207</v>
      </c>
      <c r="AK881" s="9">
        <v>5</v>
      </c>
      <c r="AL881" s="14" t="s">
        <v>207</v>
      </c>
      <c r="AM881" s="9">
        <v>5</v>
      </c>
      <c r="AN881" s="14" t="s">
        <v>207</v>
      </c>
      <c r="AO881" s="9">
        <v>5</v>
      </c>
      <c r="AP881" s="14" t="s">
        <v>207</v>
      </c>
      <c r="AQ881" s="9">
        <v>5</v>
      </c>
      <c r="AR881" s="14" t="s">
        <v>207</v>
      </c>
      <c r="AS881" s="9" t="s">
        <v>42</v>
      </c>
      <c r="AT881" s="9" t="s">
        <v>345</v>
      </c>
      <c r="AU881" s="9" t="s">
        <v>319</v>
      </c>
      <c r="AV881" s="9" t="s">
        <v>320</v>
      </c>
      <c r="AW881" s="9" t="s">
        <v>3866</v>
      </c>
      <c r="AX881" s="9">
        <v>9010600000</v>
      </c>
      <c r="AY881" s="99"/>
      <c r="AZ881" s="12"/>
      <c r="BA881" s="99"/>
      <c r="BB881" s="12"/>
      <c r="BC881" s="99"/>
      <c r="BD881" s="12"/>
      <c r="BE881" s="99"/>
      <c r="BF881" s="12"/>
      <c r="BG881" s="654"/>
      <c r="BH881" s="12"/>
      <c r="BI881" s="99"/>
      <c r="BJ881" s="12"/>
      <c r="BK881" s="754"/>
      <c r="BL881" s="12"/>
      <c r="BM881" s="754"/>
      <c r="BN881" s="12"/>
      <c r="BO881" s="754"/>
      <c r="BP881" s="12"/>
      <c r="BQ881" s="754"/>
      <c r="BR881" s="12"/>
      <c r="BS881" s="654"/>
      <c r="BT881" s="12"/>
      <c r="BU881" s="654"/>
      <c r="BV881" s="12"/>
      <c r="BW881" s="9"/>
      <c r="BX881" s="9"/>
      <c r="BY881" s="755"/>
      <c r="BZ881" s="9"/>
      <c r="CA881" s="755"/>
      <c r="CB881" s="9"/>
      <c r="CC881" s="755"/>
      <c r="CD881" s="9"/>
      <c r="CE881" s="755"/>
      <c r="CF881" s="9"/>
      <c r="CG881" s="755"/>
      <c r="CH881" s="9"/>
      <c r="CI881" s="9"/>
      <c r="CJ881" s="9"/>
      <c r="CK881" s="9"/>
    </row>
    <row r="882" spans="1:89" s="98" customFormat="1" x14ac:dyDescent="0.25">
      <c r="A882" s="99">
        <v>10101486</v>
      </c>
      <c r="B882" s="99"/>
      <c r="C882" s="772">
        <v>15687</v>
      </c>
      <c r="D882" s="807">
        <v>0.05</v>
      </c>
      <c r="E882" s="772">
        <f t="shared" si="42"/>
        <v>16471</v>
      </c>
      <c r="F882" s="778">
        <v>1.1000000000000001</v>
      </c>
      <c r="G882" s="774">
        <f t="shared" si="43"/>
        <v>18118</v>
      </c>
      <c r="H882" s="776"/>
      <c r="I882" s="758"/>
      <c r="J882" s="776"/>
      <c r="K882" s="786"/>
      <c r="L882" s="9" t="s">
        <v>308</v>
      </c>
      <c r="M882" s="9" t="s">
        <v>3867</v>
      </c>
      <c r="N882" s="9" t="s">
        <v>397</v>
      </c>
      <c r="O882" s="9" t="s">
        <v>310</v>
      </c>
      <c r="P882" s="9" t="s">
        <v>624</v>
      </c>
      <c r="Q882" s="9" t="s">
        <v>243</v>
      </c>
      <c r="R882" s="9" t="s">
        <v>1351</v>
      </c>
      <c r="S882" s="9" t="s">
        <v>348</v>
      </c>
      <c r="T882" s="98" t="s">
        <v>204</v>
      </c>
      <c r="U882" s="99">
        <v>431</v>
      </c>
      <c r="V882" s="99" t="s">
        <v>207</v>
      </c>
      <c r="W882" s="99">
        <v>690</v>
      </c>
      <c r="X882" s="99" t="s">
        <v>207</v>
      </c>
      <c r="Y882" s="99">
        <v>441</v>
      </c>
      <c r="Z882" s="99" t="s">
        <v>207</v>
      </c>
      <c r="AA882" s="9">
        <v>700</v>
      </c>
      <c r="AB882" s="99" t="s">
        <v>207</v>
      </c>
      <c r="AC882" s="9">
        <v>814</v>
      </c>
      <c r="AD882" s="99" t="s">
        <v>207</v>
      </c>
      <c r="AE882" s="9">
        <v>320</v>
      </c>
      <c r="AF882" s="9" t="s">
        <v>315</v>
      </c>
      <c r="AG882" s="14" t="s">
        <v>3849</v>
      </c>
      <c r="AH882" s="14" t="s">
        <v>207</v>
      </c>
      <c r="AI882" s="14" t="s">
        <v>3850</v>
      </c>
      <c r="AJ882" s="14" t="s">
        <v>207</v>
      </c>
      <c r="AK882" s="9">
        <v>5</v>
      </c>
      <c r="AL882" s="14" t="s">
        <v>207</v>
      </c>
      <c r="AM882" s="9">
        <v>5</v>
      </c>
      <c r="AN882" s="14" t="s">
        <v>207</v>
      </c>
      <c r="AO882" s="9">
        <v>5</v>
      </c>
      <c r="AP882" s="14" t="s">
        <v>207</v>
      </c>
      <c r="AQ882" s="9">
        <v>5</v>
      </c>
      <c r="AR882" s="14" t="s">
        <v>207</v>
      </c>
      <c r="AS882" s="9" t="s">
        <v>42</v>
      </c>
      <c r="AT882" s="9" t="s">
        <v>345</v>
      </c>
      <c r="AU882" s="9" t="s">
        <v>319</v>
      </c>
      <c r="AV882" s="9" t="s">
        <v>320</v>
      </c>
      <c r="AW882" s="9" t="s">
        <v>3868</v>
      </c>
      <c r="AX882" s="9">
        <v>9010600000</v>
      </c>
      <c r="AY882" s="99"/>
      <c r="AZ882" s="12"/>
      <c r="BA882" s="99"/>
      <c r="BB882" s="12"/>
      <c r="BC882" s="99"/>
      <c r="BD882" s="12"/>
      <c r="BE882" s="99"/>
      <c r="BF882" s="12"/>
      <c r="BG882" s="654"/>
      <c r="BH882" s="12"/>
      <c r="BI882" s="99"/>
      <c r="BJ882" s="12"/>
      <c r="BK882" s="754"/>
      <c r="BL882" s="12"/>
      <c r="BM882" s="754"/>
      <c r="BN882" s="12"/>
      <c r="BO882" s="754"/>
      <c r="BP882" s="12"/>
      <c r="BQ882" s="754"/>
      <c r="BR882" s="12"/>
      <c r="BS882" s="654"/>
      <c r="BT882" s="12"/>
      <c r="BU882" s="654"/>
      <c r="BV882" s="12"/>
      <c r="BW882" s="9"/>
      <c r="BX882" s="9"/>
      <c r="BY882" s="755"/>
      <c r="BZ882" s="9"/>
      <c r="CA882" s="755"/>
      <c r="CB882" s="9"/>
      <c r="CC882" s="755"/>
      <c r="CD882" s="9"/>
      <c r="CE882" s="755"/>
      <c r="CF882" s="9"/>
      <c r="CG882" s="755"/>
      <c r="CH882" s="9"/>
      <c r="CI882" s="9"/>
      <c r="CJ882" s="9"/>
      <c r="CK882" s="9"/>
    </row>
    <row r="883" spans="1:89" s="98" customFormat="1" x14ac:dyDescent="0.25">
      <c r="A883" s="99">
        <v>10101068</v>
      </c>
      <c r="B883" s="99"/>
      <c r="C883" s="772">
        <v>5807</v>
      </c>
      <c r="D883" s="807">
        <v>0.05</v>
      </c>
      <c r="E883" s="772">
        <f t="shared" si="42"/>
        <v>6097</v>
      </c>
      <c r="F883" s="778">
        <v>1.1000000000000001</v>
      </c>
      <c r="G883" s="774">
        <f t="shared" si="43"/>
        <v>6707</v>
      </c>
      <c r="H883" s="776"/>
      <c r="I883" s="758"/>
      <c r="J883" s="776"/>
      <c r="K883" s="786"/>
      <c r="L883" s="9" t="s">
        <v>308</v>
      </c>
      <c r="M883" s="9" t="s">
        <v>3869</v>
      </c>
      <c r="N883" s="9" t="s">
        <v>397</v>
      </c>
      <c r="O883" s="9" t="s">
        <v>310</v>
      </c>
      <c r="P883" s="9" t="s">
        <v>624</v>
      </c>
      <c r="Q883" s="9" t="s">
        <v>243</v>
      </c>
      <c r="R883" s="9" t="s">
        <v>1351</v>
      </c>
      <c r="S883" s="9" t="s">
        <v>348</v>
      </c>
      <c r="T883" s="98" t="s">
        <v>204</v>
      </c>
      <c r="U883" s="99" t="s">
        <v>887</v>
      </c>
      <c r="V883" s="99" t="s">
        <v>207</v>
      </c>
      <c r="W883" s="99" t="s">
        <v>888</v>
      </c>
      <c r="X883" s="99" t="s">
        <v>207</v>
      </c>
      <c r="Y883" s="99">
        <v>254</v>
      </c>
      <c r="Z883" s="99" t="s">
        <v>207</v>
      </c>
      <c r="AA883" s="9">
        <v>400</v>
      </c>
      <c r="AB883" s="99" t="s">
        <v>207</v>
      </c>
      <c r="AC883" s="9">
        <v>460</v>
      </c>
      <c r="AD883" s="99" t="s">
        <v>207</v>
      </c>
      <c r="AE883" s="9">
        <v>181</v>
      </c>
      <c r="AF883" s="9" t="s">
        <v>315</v>
      </c>
      <c r="AG883" s="14" t="s">
        <v>369</v>
      </c>
      <c r="AH883" s="14" t="s">
        <v>207</v>
      </c>
      <c r="AI883" s="14" t="s">
        <v>370</v>
      </c>
      <c r="AJ883" s="14" t="s">
        <v>207</v>
      </c>
      <c r="AK883" s="9">
        <v>5</v>
      </c>
      <c r="AL883" s="14" t="s">
        <v>207</v>
      </c>
      <c r="AM883" s="9">
        <v>5</v>
      </c>
      <c r="AN883" s="14" t="s">
        <v>207</v>
      </c>
      <c r="AO883" s="9">
        <v>5</v>
      </c>
      <c r="AP883" s="14" t="s">
        <v>207</v>
      </c>
      <c r="AQ883" s="9">
        <v>5</v>
      </c>
      <c r="AR883" s="14" t="s">
        <v>207</v>
      </c>
      <c r="AS883" s="9" t="s">
        <v>184</v>
      </c>
      <c r="AT883" s="9" t="s">
        <v>347</v>
      </c>
      <c r="AU883" s="9" t="s">
        <v>319</v>
      </c>
      <c r="AV883" s="9" t="s">
        <v>320</v>
      </c>
      <c r="AW883" s="9" t="s">
        <v>2868</v>
      </c>
      <c r="AX883" s="9">
        <v>9010600000</v>
      </c>
      <c r="AY883" s="99">
        <v>457</v>
      </c>
      <c r="AZ883" s="12" t="s">
        <v>207</v>
      </c>
      <c r="BA883" s="99">
        <v>38</v>
      </c>
      <c r="BB883" s="12" t="s">
        <v>207</v>
      </c>
      <c r="BC883" s="99">
        <v>48</v>
      </c>
      <c r="BD883" s="12" t="s">
        <v>207</v>
      </c>
      <c r="BE883" s="99">
        <v>164</v>
      </c>
      <c r="BF883" s="12" t="s">
        <v>321</v>
      </c>
      <c r="BG883" s="654">
        <v>163.00700000000001</v>
      </c>
      <c r="BH883" s="12" t="s">
        <v>321</v>
      </c>
      <c r="BI883" s="99">
        <v>103</v>
      </c>
      <c r="BJ883" s="12" t="s">
        <v>321</v>
      </c>
      <c r="BK883" s="754">
        <v>0</v>
      </c>
      <c r="BL883" s="12" t="s">
        <v>321</v>
      </c>
      <c r="BM883" s="754">
        <v>1.288</v>
      </c>
      <c r="BN883" s="12" t="s">
        <v>321</v>
      </c>
      <c r="BO883" s="754">
        <v>8.9999999999999993E-3</v>
      </c>
      <c r="BP883" s="12" t="s">
        <v>321</v>
      </c>
      <c r="BQ883" s="754">
        <v>4.9000000000000002E-2</v>
      </c>
      <c r="BR883" s="12" t="s">
        <v>321</v>
      </c>
      <c r="BS883" s="654">
        <v>58.661000000000001</v>
      </c>
      <c r="BT883" s="12" t="s">
        <v>321</v>
      </c>
      <c r="BU883" s="654">
        <v>60.006999999999998</v>
      </c>
      <c r="BV883" s="12" t="s">
        <v>321</v>
      </c>
      <c r="BW883" s="9">
        <v>0.84</v>
      </c>
      <c r="BX883" s="9" t="s">
        <v>322</v>
      </c>
      <c r="BY883" s="755">
        <v>179.9</v>
      </c>
      <c r="BZ883" s="9" t="s">
        <v>315</v>
      </c>
      <c r="CA883" s="755">
        <v>15</v>
      </c>
      <c r="CB883" s="9" t="s">
        <v>315</v>
      </c>
      <c r="CC883" s="755">
        <v>18.899999999999999</v>
      </c>
      <c r="CD883" s="9" t="s">
        <v>315</v>
      </c>
      <c r="CE883" s="755">
        <v>385.8</v>
      </c>
      <c r="CF883" s="9" t="s">
        <v>323</v>
      </c>
      <c r="CG883" s="755">
        <v>227.1</v>
      </c>
      <c r="CH883" s="9" t="s">
        <v>323</v>
      </c>
      <c r="CI883" s="9"/>
      <c r="CJ883" s="9"/>
      <c r="CK883" s="9"/>
    </row>
    <row r="884" spans="1:89" s="98" customFormat="1" x14ac:dyDescent="0.25">
      <c r="A884" s="99">
        <v>10101069</v>
      </c>
      <c r="B884" s="99"/>
      <c r="C884" s="772">
        <v>7366</v>
      </c>
      <c r="D884" s="807">
        <v>0.05</v>
      </c>
      <c r="E884" s="772">
        <f t="shared" si="42"/>
        <v>7734</v>
      </c>
      <c r="F884" s="778">
        <v>1.1000000000000001</v>
      </c>
      <c r="G884" s="774">
        <f t="shared" si="43"/>
        <v>8507</v>
      </c>
      <c r="H884" s="776"/>
      <c r="I884" s="758"/>
      <c r="J884" s="776"/>
      <c r="K884" s="786"/>
      <c r="L884" s="9" t="s">
        <v>308</v>
      </c>
      <c r="M884" s="9" t="s">
        <v>3870</v>
      </c>
      <c r="N884" s="9" t="s">
        <v>397</v>
      </c>
      <c r="O884" s="9" t="s">
        <v>310</v>
      </c>
      <c r="P884" s="9" t="s">
        <v>624</v>
      </c>
      <c r="Q884" s="9" t="s">
        <v>243</v>
      </c>
      <c r="R884" s="9" t="s">
        <v>1351</v>
      </c>
      <c r="S884" s="9" t="s">
        <v>348</v>
      </c>
      <c r="T884" s="98" t="s">
        <v>204</v>
      </c>
      <c r="U884" s="99" t="s">
        <v>1352</v>
      </c>
      <c r="V884" s="99" t="s">
        <v>207</v>
      </c>
      <c r="W884" s="99" t="s">
        <v>1353</v>
      </c>
      <c r="X884" s="99" t="s">
        <v>207</v>
      </c>
      <c r="Y884" s="99">
        <v>285</v>
      </c>
      <c r="Z884" s="99" t="s">
        <v>207</v>
      </c>
      <c r="AA884" s="9">
        <v>450</v>
      </c>
      <c r="AB884" s="99" t="s">
        <v>207</v>
      </c>
      <c r="AC884" s="9">
        <v>519</v>
      </c>
      <c r="AD884" s="99" t="s">
        <v>207</v>
      </c>
      <c r="AE884" s="9">
        <v>204</v>
      </c>
      <c r="AF884" s="9" t="s">
        <v>315</v>
      </c>
      <c r="AG884" s="14" t="s">
        <v>1354</v>
      </c>
      <c r="AH884" s="14" t="s">
        <v>207</v>
      </c>
      <c r="AI884" s="14" t="s">
        <v>1355</v>
      </c>
      <c r="AJ884" s="14" t="s">
        <v>207</v>
      </c>
      <c r="AK884" s="9">
        <v>5</v>
      </c>
      <c r="AL884" s="14" t="s">
        <v>207</v>
      </c>
      <c r="AM884" s="9">
        <v>5</v>
      </c>
      <c r="AN884" s="14" t="s">
        <v>207</v>
      </c>
      <c r="AO884" s="9">
        <v>5</v>
      </c>
      <c r="AP884" s="14" t="s">
        <v>207</v>
      </c>
      <c r="AQ884" s="9">
        <v>5</v>
      </c>
      <c r="AR884" s="14" t="s">
        <v>207</v>
      </c>
      <c r="AS884" s="9" t="s">
        <v>184</v>
      </c>
      <c r="AT884" s="9" t="s">
        <v>347</v>
      </c>
      <c r="AU884" s="9" t="s">
        <v>319</v>
      </c>
      <c r="AV884" s="9" t="s">
        <v>320</v>
      </c>
      <c r="AW884" s="9" t="s">
        <v>2869</v>
      </c>
      <c r="AX884" s="9">
        <v>9010600000</v>
      </c>
      <c r="AY884" s="99">
        <v>511</v>
      </c>
      <c r="AZ884" s="12" t="s">
        <v>207</v>
      </c>
      <c r="BA884" s="99">
        <v>38</v>
      </c>
      <c r="BB884" s="12" t="s">
        <v>207</v>
      </c>
      <c r="BC884" s="99">
        <v>48</v>
      </c>
      <c r="BD884" s="12" t="s">
        <v>207</v>
      </c>
      <c r="BE884" s="99">
        <v>183</v>
      </c>
      <c r="BF884" s="12" t="s">
        <v>321</v>
      </c>
      <c r="BG884" s="654">
        <v>182.04</v>
      </c>
      <c r="BH884" s="12" t="s">
        <v>321</v>
      </c>
      <c r="BI884" s="99">
        <v>114</v>
      </c>
      <c r="BJ884" s="12" t="s">
        <v>321</v>
      </c>
      <c r="BK884" s="754">
        <v>0</v>
      </c>
      <c r="BL884" s="12" t="s">
        <v>321</v>
      </c>
      <c r="BM884" s="754">
        <v>1.54</v>
      </c>
      <c r="BN884" s="12" t="s">
        <v>321</v>
      </c>
      <c r="BO884" s="754">
        <v>8.9999999999999993E-3</v>
      </c>
      <c r="BP884" s="12" t="s">
        <v>321</v>
      </c>
      <c r="BQ884" s="754">
        <v>5.7000000000000002E-2</v>
      </c>
      <c r="BR884" s="12" t="s">
        <v>321</v>
      </c>
      <c r="BS884" s="654">
        <v>66.433000000000007</v>
      </c>
      <c r="BT884" s="12" t="s">
        <v>321</v>
      </c>
      <c r="BU884" s="654">
        <v>68.040000000000006</v>
      </c>
      <c r="BV884" s="12" t="s">
        <v>321</v>
      </c>
      <c r="BW884" s="9">
        <v>0.94</v>
      </c>
      <c r="BX884" s="9" t="s">
        <v>322</v>
      </c>
      <c r="BY884" s="755">
        <v>201.2</v>
      </c>
      <c r="BZ884" s="9" t="s">
        <v>315</v>
      </c>
      <c r="CA884" s="755">
        <v>15</v>
      </c>
      <c r="CB884" s="9" t="s">
        <v>315</v>
      </c>
      <c r="CC884" s="755">
        <v>18.899999999999999</v>
      </c>
      <c r="CD884" s="9" t="s">
        <v>315</v>
      </c>
      <c r="CE884" s="755">
        <v>463</v>
      </c>
      <c r="CF884" s="9" t="s">
        <v>323</v>
      </c>
      <c r="CG884" s="755">
        <v>251.3</v>
      </c>
      <c r="CH884" s="9" t="s">
        <v>323</v>
      </c>
      <c r="CI884" s="9"/>
      <c r="CJ884" s="9"/>
      <c r="CK884" s="9"/>
    </row>
    <row r="885" spans="1:89" s="98" customFormat="1" x14ac:dyDescent="0.25">
      <c r="A885" s="99">
        <v>10101070</v>
      </c>
      <c r="B885" s="99"/>
      <c r="C885" s="772">
        <v>8960</v>
      </c>
      <c r="D885" s="807">
        <v>0.05</v>
      </c>
      <c r="E885" s="772">
        <f t="shared" si="42"/>
        <v>9408</v>
      </c>
      <c r="F885" s="778">
        <v>1.1000000000000001</v>
      </c>
      <c r="G885" s="774">
        <f t="shared" si="43"/>
        <v>10349</v>
      </c>
      <c r="H885" s="776"/>
      <c r="I885" s="758"/>
      <c r="J885" s="776"/>
      <c r="K885" s="786"/>
      <c r="L885" s="9" t="s">
        <v>308</v>
      </c>
      <c r="M885" s="9" t="s">
        <v>3871</v>
      </c>
      <c r="N885" s="9" t="s">
        <v>397</v>
      </c>
      <c r="O885" s="9" t="s">
        <v>310</v>
      </c>
      <c r="P885" s="9" t="s">
        <v>624</v>
      </c>
      <c r="Q885" s="9" t="s">
        <v>243</v>
      </c>
      <c r="R885" s="9" t="s">
        <v>1351</v>
      </c>
      <c r="S885" s="9" t="s">
        <v>348</v>
      </c>
      <c r="T885" s="98" t="s">
        <v>204</v>
      </c>
      <c r="U885" s="99" t="s">
        <v>1356</v>
      </c>
      <c r="V885" s="99" t="s">
        <v>207</v>
      </c>
      <c r="W885" s="99" t="s">
        <v>1357</v>
      </c>
      <c r="X885" s="99" t="s">
        <v>207</v>
      </c>
      <c r="Y885" s="99">
        <v>316</v>
      </c>
      <c r="Z885" s="99" t="s">
        <v>207</v>
      </c>
      <c r="AA885" s="9">
        <v>500</v>
      </c>
      <c r="AB885" s="99" t="s">
        <v>207</v>
      </c>
      <c r="AC885" s="9">
        <v>578</v>
      </c>
      <c r="AD885" s="99" t="s">
        <v>207</v>
      </c>
      <c r="AE885" s="9">
        <v>228</v>
      </c>
      <c r="AF885" s="9" t="s">
        <v>315</v>
      </c>
      <c r="AG885" s="14" t="s">
        <v>1358</v>
      </c>
      <c r="AH885" s="14" t="s">
        <v>207</v>
      </c>
      <c r="AI885" s="14" t="s">
        <v>1359</v>
      </c>
      <c r="AJ885" s="14" t="s">
        <v>207</v>
      </c>
      <c r="AK885" s="9">
        <v>5</v>
      </c>
      <c r="AL885" s="14" t="s">
        <v>207</v>
      </c>
      <c r="AM885" s="9">
        <v>5</v>
      </c>
      <c r="AN885" s="14" t="s">
        <v>207</v>
      </c>
      <c r="AO885" s="9">
        <v>5</v>
      </c>
      <c r="AP885" s="14" t="s">
        <v>207</v>
      </c>
      <c r="AQ885" s="9">
        <v>5</v>
      </c>
      <c r="AR885" s="14" t="s">
        <v>207</v>
      </c>
      <c r="AS885" s="9" t="s">
        <v>184</v>
      </c>
      <c r="AT885" s="9" t="s">
        <v>347</v>
      </c>
      <c r="AU885" s="9" t="s">
        <v>319</v>
      </c>
      <c r="AV885" s="9" t="s">
        <v>320</v>
      </c>
      <c r="AW885" s="9" t="s">
        <v>2870</v>
      </c>
      <c r="AX885" s="9">
        <v>9010600000</v>
      </c>
      <c r="AY885" s="99">
        <v>564</v>
      </c>
      <c r="AZ885" s="12" t="s">
        <v>207</v>
      </c>
      <c r="BA885" s="99">
        <v>38</v>
      </c>
      <c r="BB885" s="12" t="s">
        <v>207</v>
      </c>
      <c r="BC885" s="99">
        <v>48</v>
      </c>
      <c r="BD885" s="12" t="s">
        <v>207</v>
      </c>
      <c r="BE885" s="99">
        <v>199</v>
      </c>
      <c r="BF885" s="12" t="s">
        <v>321</v>
      </c>
      <c r="BG885" s="654">
        <v>198.63399999999999</v>
      </c>
      <c r="BH885" s="12" t="s">
        <v>321</v>
      </c>
      <c r="BI885" s="99">
        <v>125</v>
      </c>
      <c r="BJ885" s="12" t="s">
        <v>321</v>
      </c>
      <c r="BK885" s="754">
        <v>0</v>
      </c>
      <c r="BL885" s="12" t="s">
        <v>321</v>
      </c>
      <c r="BM885" s="754">
        <v>1.5680000000000001</v>
      </c>
      <c r="BN885" s="12" t="s">
        <v>321</v>
      </c>
      <c r="BO885" s="754">
        <v>8.9999999999999993E-3</v>
      </c>
      <c r="BP885" s="12" t="s">
        <v>321</v>
      </c>
      <c r="BQ885" s="754">
        <v>5.7000000000000002E-2</v>
      </c>
      <c r="BR885" s="12" t="s">
        <v>321</v>
      </c>
      <c r="BS885" s="654">
        <v>72</v>
      </c>
      <c r="BT885" s="12" t="s">
        <v>321</v>
      </c>
      <c r="BU885" s="654">
        <v>73.634</v>
      </c>
      <c r="BV885" s="12" t="s">
        <v>321</v>
      </c>
      <c r="BW885" s="9">
        <v>1.04</v>
      </c>
      <c r="BX885" s="9" t="s">
        <v>322</v>
      </c>
      <c r="BY885" s="755">
        <v>222</v>
      </c>
      <c r="BZ885" s="9" t="s">
        <v>315</v>
      </c>
      <c r="CA885" s="755">
        <v>15</v>
      </c>
      <c r="CB885" s="9" t="s">
        <v>315</v>
      </c>
      <c r="CC885" s="755">
        <v>18.899999999999999</v>
      </c>
      <c r="CD885" s="9" t="s">
        <v>315</v>
      </c>
      <c r="CE885" s="755">
        <v>504.9</v>
      </c>
      <c r="CF885" s="9" t="s">
        <v>323</v>
      </c>
      <c r="CG885" s="755">
        <v>275.60000000000002</v>
      </c>
      <c r="CH885" s="9" t="s">
        <v>323</v>
      </c>
      <c r="CI885" s="9"/>
      <c r="CJ885" s="9"/>
      <c r="CK885" s="9"/>
    </row>
    <row r="886" spans="1:89" s="98" customFormat="1" x14ac:dyDescent="0.25">
      <c r="A886" s="99">
        <v>10101071</v>
      </c>
      <c r="B886" s="99"/>
      <c r="C886" s="772">
        <v>10587</v>
      </c>
      <c r="D886" s="807">
        <v>0.05</v>
      </c>
      <c r="E886" s="772">
        <f t="shared" si="42"/>
        <v>11116</v>
      </c>
      <c r="F886" s="778">
        <v>1.1000000000000001</v>
      </c>
      <c r="G886" s="774">
        <f t="shared" si="43"/>
        <v>12228</v>
      </c>
      <c r="H886" s="776"/>
      <c r="I886" s="758"/>
      <c r="J886" s="776"/>
      <c r="K886" s="786"/>
      <c r="L886" s="9" t="s">
        <v>308</v>
      </c>
      <c r="M886" s="9" t="s">
        <v>3872</v>
      </c>
      <c r="N886" s="9" t="s">
        <v>397</v>
      </c>
      <c r="O886" s="9" t="s">
        <v>310</v>
      </c>
      <c r="P886" s="9" t="s">
        <v>624</v>
      </c>
      <c r="Q886" s="9" t="s">
        <v>243</v>
      </c>
      <c r="R886" s="9" t="s">
        <v>1351</v>
      </c>
      <c r="S886" s="9" t="s">
        <v>348</v>
      </c>
      <c r="T886" s="98" t="s">
        <v>204</v>
      </c>
      <c r="U886" s="99" t="s">
        <v>1360</v>
      </c>
      <c r="V886" s="99" t="s">
        <v>207</v>
      </c>
      <c r="W886" s="99" t="s">
        <v>1361</v>
      </c>
      <c r="X886" s="99" t="s">
        <v>207</v>
      </c>
      <c r="Y886" s="99">
        <v>348</v>
      </c>
      <c r="Z886" s="99" t="s">
        <v>207</v>
      </c>
      <c r="AA886" s="9">
        <v>550</v>
      </c>
      <c r="AB886" s="99" t="s">
        <v>207</v>
      </c>
      <c r="AC886" s="9">
        <v>637</v>
      </c>
      <c r="AD886" s="99" t="s">
        <v>207</v>
      </c>
      <c r="AE886" s="9">
        <v>251</v>
      </c>
      <c r="AF886" s="9" t="s">
        <v>315</v>
      </c>
      <c r="AG886" s="14" t="s">
        <v>1362</v>
      </c>
      <c r="AH886" s="14" t="s">
        <v>207</v>
      </c>
      <c r="AI886" s="14" t="s">
        <v>1363</v>
      </c>
      <c r="AJ886" s="14" t="s">
        <v>207</v>
      </c>
      <c r="AK886" s="9">
        <v>5</v>
      </c>
      <c r="AL886" s="14" t="s">
        <v>207</v>
      </c>
      <c r="AM886" s="9">
        <v>5</v>
      </c>
      <c r="AN886" s="14" t="s">
        <v>207</v>
      </c>
      <c r="AO886" s="9">
        <v>5</v>
      </c>
      <c r="AP886" s="14" t="s">
        <v>207</v>
      </c>
      <c r="AQ886" s="9">
        <v>5</v>
      </c>
      <c r="AR886" s="14" t="s">
        <v>207</v>
      </c>
      <c r="AS886" s="9" t="s">
        <v>184</v>
      </c>
      <c r="AT886" s="9" t="s">
        <v>347</v>
      </c>
      <c r="AU886" s="9" t="s">
        <v>319</v>
      </c>
      <c r="AV886" s="9" t="s">
        <v>320</v>
      </c>
      <c r="AW886" s="9" t="s">
        <v>2871</v>
      </c>
      <c r="AX886" s="9">
        <v>9010600000</v>
      </c>
      <c r="AY886" s="99">
        <v>617</v>
      </c>
      <c r="AZ886" s="12" t="s">
        <v>207</v>
      </c>
      <c r="BA886" s="99">
        <v>38</v>
      </c>
      <c r="BB886" s="12" t="s">
        <v>207</v>
      </c>
      <c r="BC886" s="99">
        <v>48</v>
      </c>
      <c r="BD886" s="12" t="s">
        <v>207</v>
      </c>
      <c r="BE886" s="99">
        <v>217</v>
      </c>
      <c r="BF886" s="12" t="s">
        <v>321</v>
      </c>
      <c r="BG886" s="654">
        <v>216.96799999999999</v>
      </c>
      <c r="BH886" s="12" t="s">
        <v>321</v>
      </c>
      <c r="BI886" s="99">
        <v>136</v>
      </c>
      <c r="BJ886" s="12" t="s">
        <v>321</v>
      </c>
      <c r="BK886" s="754">
        <v>0</v>
      </c>
      <c r="BL886" s="12" t="s">
        <v>321</v>
      </c>
      <c r="BM886" s="754">
        <v>1.595</v>
      </c>
      <c r="BN886" s="12" t="s">
        <v>321</v>
      </c>
      <c r="BO886" s="754">
        <v>3.6999999999999998E-2</v>
      </c>
      <c r="BP886" s="12" t="s">
        <v>321</v>
      </c>
      <c r="BQ886" s="754">
        <v>6.6000000000000003E-2</v>
      </c>
      <c r="BR886" s="12" t="s">
        <v>321</v>
      </c>
      <c r="BS886" s="654">
        <v>79.27</v>
      </c>
      <c r="BT886" s="12" t="s">
        <v>321</v>
      </c>
      <c r="BU886" s="654">
        <v>80.968000000000004</v>
      </c>
      <c r="BV886" s="12" t="s">
        <v>321</v>
      </c>
      <c r="BW886" s="9">
        <v>1.1399999999999999</v>
      </c>
      <c r="BX886" s="9" t="s">
        <v>322</v>
      </c>
      <c r="BY886" s="755">
        <v>242.9</v>
      </c>
      <c r="BZ886" s="9" t="s">
        <v>315</v>
      </c>
      <c r="CA886" s="755">
        <v>15</v>
      </c>
      <c r="CB886" s="9" t="s">
        <v>315</v>
      </c>
      <c r="CC886" s="755">
        <v>18.899999999999999</v>
      </c>
      <c r="CD886" s="9" t="s">
        <v>315</v>
      </c>
      <c r="CE886" s="755">
        <v>551.20000000000005</v>
      </c>
      <c r="CF886" s="9" t="s">
        <v>323</v>
      </c>
      <c r="CG886" s="755">
        <v>299.8</v>
      </c>
      <c r="CH886" s="9" t="s">
        <v>323</v>
      </c>
      <c r="CI886" s="9"/>
      <c r="CJ886" s="9"/>
      <c r="CK886" s="9"/>
    </row>
    <row r="887" spans="1:89" s="98" customFormat="1" x14ac:dyDescent="0.25">
      <c r="A887" s="99">
        <v>10101072</v>
      </c>
      <c r="B887" s="99"/>
      <c r="C887" s="772">
        <v>12252</v>
      </c>
      <c r="D887" s="807">
        <v>0.05</v>
      </c>
      <c r="E887" s="772">
        <f t="shared" si="42"/>
        <v>12865</v>
      </c>
      <c r="F887" s="778">
        <v>1.1000000000000001</v>
      </c>
      <c r="G887" s="774">
        <f t="shared" si="43"/>
        <v>14152</v>
      </c>
      <c r="H887" s="776"/>
      <c r="I887" s="758"/>
      <c r="J887" s="776"/>
      <c r="K887" s="786"/>
      <c r="L887" s="9" t="s">
        <v>308</v>
      </c>
      <c r="M887" s="9" t="s">
        <v>3873</v>
      </c>
      <c r="N887" s="9" t="s">
        <v>397</v>
      </c>
      <c r="O887" s="9" t="s">
        <v>310</v>
      </c>
      <c r="P887" s="9" t="s">
        <v>624</v>
      </c>
      <c r="Q887" s="9" t="s">
        <v>243</v>
      </c>
      <c r="R887" s="9" t="s">
        <v>1351</v>
      </c>
      <c r="S887" s="9" t="s">
        <v>348</v>
      </c>
      <c r="T887" s="98" t="s">
        <v>204</v>
      </c>
      <c r="U887" s="99" t="s">
        <v>1364</v>
      </c>
      <c r="V887" s="99" t="s">
        <v>207</v>
      </c>
      <c r="W887" s="99" t="s">
        <v>1365</v>
      </c>
      <c r="X887" s="99" t="s">
        <v>207</v>
      </c>
      <c r="Y887" s="99">
        <v>379</v>
      </c>
      <c r="Z887" s="99" t="s">
        <v>207</v>
      </c>
      <c r="AA887" s="9">
        <v>600</v>
      </c>
      <c r="AB887" s="99" t="s">
        <v>207</v>
      </c>
      <c r="AC887" s="9">
        <v>696</v>
      </c>
      <c r="AD887" s="99" t="s">
        <v>207</v>
      </c>
      <c r="AE887" s="9">
        <v>274</v>
      </c>
      <c r="AF887" s="9" t="s">
        <v>315</v>
      </c>
      <c r="AG887" s="14" t="s">
        <v>1366</v>
      </c>
      <c r="AH887" s="14" t="s">
        <v>207</v>
      </c>
      <c r="AI887" s="14" t="s">
        <v>1367</v>
      </c>
      <c r="AJ887" s="14" t="s">
        <v>207</v>
      </c>
      <c r="AK887" s="9">
        <v>5</v>
      </c>
      <c r="AL887" s="14" t="s">
        <v>207</v>
      </c>
      <c r="AM887" s="9">
        <v>5</v>
      </c>
      <c r="AN887" s="14" t="s">
        <v>207</v>
      </c>
      <c r="AO887" s="9">
        <v>5</v>
      </c>
      <c r="AP887" s="14" t="s">
        <v>207</v>
      </c>
      <c r="AQ887" s="9">
        <v>5</v>
      </c>
      <c r="AR887" s="14" t="s">
        <v>207</v>
      </c>
      <c r="AS887" s="9" t="s">
        <v>184</v>
      </c>
      <c r="AT887" s="9" t="s">
        <v>347</v>
      </c>
      <c r="AU887" s="9" t="s">
        <v>319</v>
      </c>
      <c r="AV887" s="9" t="s">
        <v>320</v>
      </c>
      <c r="AW887" s="9" t="s">
        <v>2872</v>
      </c>
      <c r="AX887" s="9">
        <v>9010600000</v>
      </c>
      <c r="AY887" s="99">
        <v>671</v>
      </c>
      <c r="AZ887" s="12" t="s">
        <v>207</v>
      </c>
      <c r="BA887" s="99">
        <v>38</v>
      </c>
      <c r="BB887" s="12" t="s">
        <v>207</v>
      </c>
      <c r="BC887" s="99">
        <v>48</v>
      </c>
      <c r="BD887" s="12" t="s">
        <v>207</v>
      </c>
      <c r="BE887" s="99">
        <v>234</v>
      </c>
      <c r="BF887" s="12" t="s">
        <v>321</v>
      </c>
      <c r="BG887" s="654">
        <v>233.851</v>
      </c>
      <c r="BH887" s="12" t="s">
        <v>321</v>
      </c>
      <c r="BI887" s="99">
        <v>147</v>
      </c>
      <c r="BJ887" s="12" t="s">
        <v>321</v>
      </c>
      <c r="BK887" s="754">
        <v>0</v>
      </c>
      <c r="BL887" s="12" t="s">
        <v>321</v>
      </c>
      <c r="BM887" s="754">
        <v>1.8480000000000001</v>
      </c>
      <c r="BN887" s="12" t="s">
        <v>321</v>
      </c>
      <c r="BO887" s="754">
        <v>3.6999999999999998E-2</v>
      </c>
      <c r="BP887" s="12" t="s">
        <v>321</v>
      </c>
      <c r="BQ887" s="754">
        <v>6.6000000000000003E-2</v>
      </c>
      <c r="BR887" s="12" t="s">
        <v>321</v>
      </c>
      <c r="BS887" s="654">
        <v>84.9</v>
      </c>
      <c r="BT887" s="12" t="s">
        <v>321</v>
      </c>
      <c r="BU887" s="654">
        <v>86.850999999999999</v>
      </c>
      <c r="BV887" s="12" t="s">
        <v>321</v>
      </c>
      <c r="BW887" s="9">
        <v>1.23</v>
      </c>
      <c r="BX887" s="9" t="s">
        <v>322</v>
      </c>
      <c r="BY887" s="755">
        <v>264.2</v>
      </c>
      <c r="BZ887" s="9" t="s">
        <v>315</v>
      </c>
      <c r="CA887" s="755">
        <v>15</v>
      </c>
      <c r="CB887" s="9" t="s">
        <v>315</v>
      </c>
      <c r="CC887" s="755">
        <v>18.899999999999999</v>
      </c>
      <c r="CD887" s="9" t="s">
        <v>315</v>
      </c>
      <c r="CE887" s="755">
        <v>593</v>
      </c>
      <c r="CF887" s="9" t="s">
        <v>323</v>
      </c>
      <c r="CG887" s="755">
        <v>324.10000000000002</v>
      </c>
      <c r="CH887" s="9" t="s">
        <v>323</v>
      </c>
      <c r="CI887" s="9"/>
      <c r="CJ887" s="9"/>
      <c r="CK887" s="9"/>
    </row>
    <row r="888" spans="1:89" s="98" customFormat="1" x14ac:dyDescent="0.25">
      <c r="A888" s="99">
        <v>10101489</v>
      </c>
      <c r="B888" s="99"/>
      <c r="C888" s="772">
        <v>13951</v>
      </c>
      <c r="D888" s="807">
        <v>0.05</v>
      </c>
      <c r="E888" s="772">
        <f t="shared" si="42"/>
        <v>14649</v>
      </c>
      <c r="F888" s="778">
        <v>1.1000000000000001</v>
      </c>
      <c r="G888" s="774">
        <f t="shared" si="43"/>
        <v>16114</v>
      </c>
      <c r="H888" s="776"/>
      <c r="I888" s="758"/>
      <c r="J888" s="776"/>
      <c r="K888" s="786"/>
      <c r="L888" s="9" t="s">
        <v>308</v>
      </c>
      <c r="M888" s="9" t="s">
        <v>3874</v>
      </c>
      <c r="N888" s="9" t="s">
        <v>397</v>
      </c>
      <c r="O888" s="9" t="s">
        <v>310</v>
      </c>
      <c r="P888" s="9" t="s">
        <v>624</v>
      </c>
      <c r="Q888" s="9" t="s">
        <v>243</v>
      </c>
      <c r="R888" s="9" t="s">
        <v>1351</v>
      </c>
      <c r="S888" s="9" t="s">
        <v>348</v>
      </c>
      <c r="T888" s="98" t="s">
        <v>204</v>
      </c>
      <c r="U888" s="99">
        <v>400</v>
      </c>
      <c r="V888" s="99" t="s">
        <v>207</v>
      </c>
      <c r="W888" s="99">
        <v>640</v>
      </c>
      <c r="X888" s="99" t="s">
        <v>207</v>
      </c>
      <c r="Y888" s="99">
        <v>410</v>
      </c>
      <c r="Z888" s="99" t="s">
        <v>207</v>
      </c>
      <c r="AA888" s="9">
        <v>650</v>
      </c>
      <c r="AB888" s="99" t="s">
        <v>207</v>
      </c>
      <c r="AC888" s="9">
        <v>755</v>
      </c>
      <c r="AD888" s="99" t="s">
        <v>207</v>
      </c>
      <c r="AE888" s="9">
        <v>297</v>
      </c>
      <c r="AF888" s="9" t="s">
        <v>315</v>
      </c>
      <c r="AG888" s="14" t="s">
        <v>3847</v>
      </c>
      <c r="AH888" s="14" t="s">
        <v>207</v>
      </c>
      <c r="AI888" s="14" t="s">
        <v>3848</v>
      </c>
      <c r="AJ888" s="14" t="s">
        <v>207</v>
      </c>
      <c r="AK888" s="9">
        <v>5</v>
      </c>
      <c r="AL888" s="14" t="s">
        <v>207</v>
      </c>
      <c r="AM888" s="9">
        <v>5</v>
      </c>
      <c r="AN888" s="14" t="s">
        <v>207</v>
      </c>
      <c r="AO888" s="9">
        <v>5</v>
      </c>
      <c r="AP888" s="14" t="s">
        <v>207</v>
      </c>
      <c r="AQ888" s="9">
        <v>5</v>
      </c>
      <c r="AR888" s="14" t="s">
        <v>207</v>
      </c>
      <c r="AS888" s="9" t="s">
        <v>184</v>
      </c>
      <c r="AT888" s="9" t="s">
        <v>347</v>
      </c>
      <c r="AU888" s="9" t="s">
        <v>319</v>
      </c>
      <c r="AV888" s="9" t="s">
        <v>320</v>
      </c>
      <c r="AW888" s="9" t="s">
        <v>3875</v>
      </c>
      <c r="AX888" s="9">
        <v>9010600000</v>
      </c>
      <c r="AY888" s="99"/>
      <c r="AZ888" s="12"/>
      <c r="BA888" s="99"/>
      <c r="BB888" s="12"/>
      <c r="BC888" s="99"/>
      <c r="BD888" s="12"/>
      <c r="BE888" s="99"/>
      <c r="BF888" s="12"/>
      <c r="BG888" s="654"/>
      <c r="BH888" s="12"/>
      <c r="BI888" s="99"/>
      <c r="BJ888" s="12"/>
      <c r="BK888" s="754"/>
      <c r="BL888" s="12"/>
      <c r="BM888" s="754"/>
      <c r="BN888" s="12"/>
      <c r="BO888" s="754"/>
      <c r="BP888" s="12"/>
      <c r="BQ888" s="754"/>
      <c r="BR888" s="12"/>
      <c r="BS888" s="654"/>
      <c r="BT888" s="12"/>
      <c r="BU888" s="654"/>
      <c r="BV888" s="12"/>
      <c r="BW888" s="9"/>
      <c r="BX888" s="9"/>
      <c r="BY888" s="755"/>
      <c r="BZ888" s="9"/>
      <c r="CA888" s="755"/>
      <c r="CB888" s="9"/>
      <c r="CC888" s="755"/>
      <c r="CD888" s="9"/>
      <c r="CE888" s="755"/>
      <c r="CF888" s="9"/>
      <c r="CG888" s="755"/>
      <c r="CH888" s="9"/>
      <c r="CI888" s="9"/>
      <c r="CJ888" s="9"/>
      <c r="CK888" s="9"/>
    </row>
    <row r="889" spans="1:89" s="98" customFormat="1" x14ac:dyDescent="0.25">
      <c r="A889" s="99">
        <v>10101490</v>
      </c>
      <c r="B889" s="99"/>
      <c r="C889" s="772">
        <v>15687</v>
      </c>
      <c r="D889" s="807">
        <v>0.05</v>
      </c>
      <c r="E889" s="772">
        <f t="shared" si="42"/>
        <v>16471</v>
      </c>
      <c r="F889" s="778">
        <v>1.1000000000000001</v>
      </c>
      <c r="G889" s="774">
        <f t="shared" si="43"/>
        <v>18118</v>
      </c>
      <c r="H889" s="776"/>
      <c r="I889" s="758"/>
      <c r="J889" s="776"/>
      <c r="K889" s="786"/>
      <c r="L889" s="9" t="s">
        <v>308</v>
      </c>
      <c r="M889" s="9" t="s">
        <v>3876</v>
      </c>
      <c r="N889" s="9" t="s">
        <v>397</v>
      </c>
      <c r="O889" s="9" t="s">
        <v>310</v>
      </c>
      <c r="P889" s="9" t="s">
        <v>624</v>
      </c>
      <c r="Q889" s="9" t="s">
        <v>243</v>
      </c>
      <c r="R889" s="9" t="s">
        <v>1351</v>
      </c>
      <c r="S889" s="9" t="s">
        <v>348</v>
      </c>
      <c r="T889" s="98" t="s">
        <v>204</v>
      </c>
      <c r="U889" s="99">
        <v>431</v>
      </c>
      <c r="V889" s="99" t="s">
        <v>207</v>
      </c>
      <c r="W889" s="99">
        <v>690</v>
      </c>
      <c r="X889" s="99" t="s">
        <v>207</v>
      </c>
      <c r="Y889" s="99">
        <v>441</v>
      </c>
      <c r="Z889" s="99" t="s">
        <v>207</v>
      </c>
      <c r="AA889" s="9">
        <v>700</v>
      </c>
      <c r="AB889" s="99" t="s">
        <v>207</v>
      </c>
      <c r="AC889" s="9">
        <v>814</v>
      </c>
      <c r="AD889" s="99" t="s">
        <v>207</v>
      </c>
      <c r="AE889" s="9">
        <v>320</v>
      </c>
      <c r="AF889" s="9" t="s">
        <v>315</v>
      </c>
      <c r="AG889" s="14" t="s">
        <v>3849</v>
      </c>
      <c r="AH889" s="14" t="s">
        <v>207</v>
      </c>
      <c r="AI889" s="14" t="s">
        <v>3850</v>
      </c>
      <c r="AJ889" s="14" t="s">
        <v>207</v>
      </c>
      <c r="AK889" s="9">
        <v>5</v>
      </c>
      <c r="AL889" s="14" t="s">
        <v>207</v>
      </c>
      <c r="AM889" s="9">
        <v>5</v>
      </c>
      <c r="AN889" s="14" t="s">
        <v>207</v>
      </c>
      <c r="AO889" s="9">
        <v>5</v>
      </c>
      <c r="AP889" s="14" t="s">
        <v>207</v>
      </c>
      <c r="AQ889" s="9">
        <v>5</v>
      </c>
      <c r="AR889" s="14" t="s">
        <v>207</v>
      </c>
      <c r="AS889" s="9" t="s">
        <v>184</v>
      </c>
      <c r="AT889" s="9" t="s">
        <v>347</v>
      </c>
      <c r="AU889" s="9" t="s">
        <v>319</v>
      </c>
      <c r="AV889" s="9" t="s">
        <v>320</v>
      </c>
      <c r="AW889" s="9" t="s">
        <v>3877</v>
      </c>
      <c r="AX889" s="9">
        <v>9010600000</v>
      </c>
      <c r="AY889" s="99"/>
      <c r="AZ889" s="12"/>
      <c r="BA889" s="99"/>
      <c r="BB889" s="12"/>
      <c r="BC889" s="99"/>
      <c r="BD889" s="12"/>
      <c r="BE889" s="99"/>
      <c r="BF889" s="12"/>
      <c r="BG889" s="654"/>
      <c r="BH889" s="12"/>
      <c r="BI889" s="99"/>
      <c r="BJ889" s="12"/>
      <c r="BK889" s="754"/>
      <c r="BL889" s="12"/>
      <c r="BM889" s="754"/>
      <c r="BN889" s="12"/>
      <c r="BO889" s="754"/>
      <c r="BP889" s="12"/>
      <c r="BQ889" s="754"/>
      <c r="BR889" s="12"/>
      <c r="BS889" s="654"/>
      <c r="BT889" s="12"/>
      <c r="BU889" s="654"/>
      <c r="BV889" s="12"/>
      <c r="BW889" s="9"/>
      <c r="BX889" s="9"/>
      <c r="BY889" s="755"/>
      <c r="BZ889" s="9"/>
      <c r="CA889" s="755"/>
      <c r="CB889" s="9"/>
      <c r="CC889" s="755"/>
      <c r="CD889" s="9"/>
      <c r="CE889" s="755"/>
      <c r="CF889" s="9"/>
      <c r="CG889" s="755"/>
      <c r="CH889" s="9"/>
      <c r="CI889" s="9"/>
      <c r="CJ889" s="9"/>
      <c r="CK889" s="9"/>
    </row>
    <row r="890" spans="1:89" s="98" customFormat="1" x14ac:dyDescent="0.25">
      <c r="A890" s="99">
        <v>10102261</v>
      </c>
      <c r="B890" s="99"/>
      <c r="C890" s="772">
        <v>5807</v>
      </c>
      <c r="D890" s="807">
        <v>0.05</v>
      </c>
      <c r="E890" s="772">
        <f t="shared" si="42"/>
        <v>6097</v>
      </c>
      <c r="F890" s="778">
        <v>1.1000000000000001</v>
      </c>
      <c r="G890" s="774">
        <f t="shared" si="43"/>
        <v>6707</v>
      </c>
      <c r="H890" s="776"/>
      <c r="I890" s="758"/>
      <c r="J890" s="776"/>
      <c r="K890" s="786"/>
      <c r="L890" s="9" t="s">
        <v>308</v>
      </c>
      <c r="M890" s="9" t="s">
        <v>3878</v>
      </c>
      <c r="N890" s="9" t="s">
        <v>397</v>
      </c>
      <c r="O890" s="9" t="s">
        <v>310</v>
      </c>
      <c r="P890" s="9" t="s">
        <v>624</v>
      </c>
      <c r="Q890" s="9" t="s">
        <v>243</v>
      </c>
      <c r="R890" s="9" t="s">
        <v>1351</v>
      </c>
      <c r="S890" s="9" t="s">
        <v>348</v>
      </c>
      <c r="T890" s="98" t="s">
        <v>204</v>
      </c>
      <c r="U890" s="99" t="s">
        <v>887</v>
      </c>
      <c r="V890" s="99" t="s">
        <v>207</v>
      </c>
      <c r="W890" s="99" t="s">
        <v>888</v>
      </c>
      <c r="X890" s="99" t="s">
        <v>207</v>
      </c>
      <c r="Y890" s="99">
        <v>254</v>
      </c>
      <c r="Z890" s="99" t="s">
        <v>207</v>
      </c>
      <c r="AA890" s="9">
        <v>400</v>
      </c>
      <c r="AB890" s="99" t="s">
        <v>207</v>
      </c>
      <c r="AC890" s="9">
        <v>460</v>
      </c>
      <c r="AD890" s="99" t="s">
        <v>207</v>
      </c>
      <c r="AE890" s="9">
        <v>181</v>
      </c>
      <c r="AF890" s="9" t="s">
        <v>315</v>
      </c>
      <c r="AG890" s="14" t="s">
        <v>369</v>
      </c>
      <c r="AH890" s="14" t="s">
        <v>207</v>
      </c>
      <c r="AI890" s="14" t="s">
        <v>370</v>
      </c>
      <c r="AJ890" s="14" t="s">
        <v>207</v>
      </c>
      <c r="AK890" s="9">
        <v>5</v>
      </c>
      <c r="AL890" s="14" t="s">
        <v>207</v>
      </c>
      <c r="AM890" s="9">
        <v>5</v>
      </c>
      <c r="AN890" s="14" t="s">
        <v>207</v>
      </c>
      <c r="AO890" s="9">
        <v>5</v>
      </c>
      <c r="AP890" s="14" t="s">
        <v>207</v>
      </c>
      <c r="AQ890" s="9">
        <v>5</v>
      </c>
      <c r="AR890" s="14" t="s">
        <v>207</v>
      </c>
      <c r="AS890" s="9" t="s">
        <v>43</v>
      </c>
      <c r="AT890" s="9" t="s">
        <v>346</v>
      </c>
      <c r="AU890" s="9" t="s">
        <v>319</v>
      </c>
      <c r="AV890" s="9" t="s">
        <v>320</v>
      </c>
      <c r="AW890" s="9" t="s">
        <v>1378</v>
      </c>
      <c r="AX890" s="9">
        <v>9010600000</v>
      </c>
      <c r="AY890" s="99">
        <v>457</v>
      </c>
      <c r="AZ890" s="12" t="s">
        <v>207</v>
      </c>
      <c r="BA890" s="99">
        <v>38</v>
      </c>
      <c r="BB890" s="12" t="s">
        <v>207</v>
      </c>
      <c r="BC890" s="99">
        <v>48</v>
      </c>
      <c r="BD890" s="12" t="s">
        <v>207</v>
      </c>
      <c r="BE890" s="99">
        <v>164</v>
      </c>
      <c r="BF890" s="12" t="s">
        <v>321</v>
      </c>
      <c r="BG890" s="654">
        <v>163.00700000000001</v>
      </c>
      <c r="BH890" s="12" t="s">
        <v>321</v>
      </c>
      <c r="BI890" s="99">
        <v>103</v>
      </c>
      <c r="BJ890" s="12" t="s">
        <v>321</v>
      </c>
      <c r="BK890" s="754">
        <v>0</v>
      </c>
      <c r="BL890" s="12" t="s">
        <v>321</v>
      </c>
      <c r="BM890" s="754">
        <v>1.288</v>
      </c>
      <c r="BN890" s="12" t="s">
        <v>321</v>
      </c>
      <c r="BO890" s="754">
        <v>8.9999999999999993E-3</v>
      </c>
      <c r="BP890" s="12" t="s">
        <v>321</v>
      </c>
      <c r="BQ890" s="754">
        <v>4.9000000000000002E-2</v>
      </c>
      <c r="BR890" s="12" t="s">
        <v>321</v>
      </c>
      <c r="BS890" s="654">
        <v>58.661000000000001</v>
      </c>
      <c r="BT890" s="12" t="s">
        <v>321</v>
      </c>
      <c r="BU890" s="654">
        <v>60.006999999999998</v>
      </c>
      <c r="BV890" s="12" t="s">
        <v>321</v>
      </c>
      <c r="BW890" s="9">
        <v>0.84</v>
      </c>
      <c r="BX890" s="9" t="s">
        <v>322</v>
      </c>
      <c r="BY890" s="755">
        <v>179.9</v>
      </c>
      <c r="BZ890" s="9" t="s">
        <v>315</v>
      </c>
      <c r="CA890" s="755">
        <v>15</v>
      </c>
      <c r="CB890" s="9" t="s">
        <v>315</v>
      </c>
      <c r="CC890" s="755">
        <v>18.899999999999999</v>
      </c>
      <c r="CD890" s="9" t="s">
        <v>315</v>
      </c>
      <c r="CE890" s="755">
        <v>385.8</v>
      </c>
      <c r="CF890" s="9" t="s">
        <v>323</v>
      </c>
      <c r="CG890" s="755">
        <v>227.1</v>
      </c>
      <c r="CH890" s="9" t="s">
        <v>323</v>
      </c>
      <c r="CI890" s="9"/>
      <c r="CJ890" s="9"/>
      <c r="CK890" s="9"/>
    </row>
    <row r="891" spans="1:89" s="98" customFormat="1" x14ac:dyDescent="0.25">
      <c r="A891" s="99">
        <v>10102262</v>
      </c>
      <c r="B891" s="99"/>
      <c r="C891" s="772">
        <v>7366</v>
      </c>
      <c r="D891" s="807">
        <v>0.05</v>
      </c>
      <c r="E891" s="772">
        <f t="shared" si="42"/>
        <v>7734</v>
      </c>
      <c r="F891" s="778">
        <v>1.1000000000000001</v>
      </c>
      <c r="G891" s="774">
        <f t="shared" si="43"/>
        <v>8507</v>
      </c>
      <c r="H891" s="776"/>
      <c r="I891" s="758"/>
      <c r="J891" s="776"/>
      <c r="K891" s="786"/>
      <c r="L891" s="9" t="s">
        <v>308</v>
      </c>
      <c r="M891" s="9" t="s">
        <v>3879</v>
      </c>
      <c r="N891" s="9" t="s">
        <v>397</v>
      </c>
      <c r="O891" s="9" t="s">
        <v>310</v>
      </c>
      <c r="P891" s="9" t="s">
        <v>624</v>
      </c>
      <c r="Q891" s="9" t="s">
        <v>243</v>
      </c>
      <c r="R891" s="9" t="s">
        <v>1351</v>
      </c>
      <c r="S891" s="9" t="s">
        <v>348</v>
      </c>
      <c r="T891" s="98" t="s">
        <v>204</v>
      </c>
      <c r="U891" s="99" t="s">
        <v>1352</v>
      </c>
      <c r="V891" s="99" t="s">
        <v>207</v>
      </c>
      <c r="W891" s="99" t="s">
        <v>1353</v>
      </c>
      <c r="X891" s="99" t="s">
        <v>207</v>
      </c>
      <c r="Y891" s="99">
        <v>285</v>
      </c>
      <c r="Z891" s="99" t="s">
        <v>207</v>
      </c>
      <c r="AA891" s="9">
        <v>450</v>
      </c>
      <c r="AB891" s="99" t="s">
        <v>207</v>
      </c>
      <c r="AC891" s="9">
        <v>519</v>
      </c>
      <c r="AD891" s="99" t="s">
        <v>207</v>
      </c>
      <c r="AE891" s="9">
        <v>204</v>
      </c>
      <c r="AF891" s="9" t="s">
        <v>315</v>
      </c>
      <c r="AG891" s="14" t="s">
        <v>1354</v>
      </c>
      <c r="AH891" s="14" t="s">
        <v>207</v>
      </c>
      <c r="AI891" s="14" t="s">
        <v>1355</v>
      </c>
      <c r="AJ891" s="14" t="s">
        <v>207</v>
      </c>
      <c r="AK891" s="9">
        <v>5</v>
      </c>
      <c r="AL891" s="14" t="s">
        <v>207</v>
      </c>
      <c r="AM891" s="9">
        <v>5</v>
      </c>
      <c r="AN891" s="14" t="s">
        <v>207</v>
      </c>
      <c r="AO891" s="9">
        <v>5</v>
      </c>
      <c r="AP891" s="14" t="s">
        <v>207</v>
      </c>
      <c r="AQ891" s="9">
        <v>5</v>
      </c>
      <c r="AR891" s="14" t="s">
        <v>207</v>
      </c>
      <c r="AS891" s="9" t="s">
        <v>43</v>
      </c>
      <c r="AT891" s="9" t="s">
        <v>346</v>
      </c>
      <c r="AU891" s="9" t="s">
        <v>319</v>
      </c>
      <c r="AV891" s="9" t="s">
        <v>320</v>
      </c>
      <c r="AW891" s="9" t="s">
        <v>1379</v>
      </c>
      <c r="AX891" s="9">
        <v>9010600000</v>
      </c>
      <c r="AY891" s="99">
        <v>511</v>
      </c>
      <c r="AZ891" s="12" t="s">
        <v>207</v>
      </c>
      <c r="BA891" s="99">
        <v>38</v>
      </c>
      <c r="BB891" s="12" t="s">
        <v>207</v>
      </c>
      <c r="BC891" s="99">
        <v>48</v>
      </c>
      <c r="BD891" s="12" t="s">
        <v>207</v>
      </c>
      <c r="BE891" s="99">
        <v>183</v>
      </c>
      <c r="BF891" s="12" t="s">
        <v>321</v>
      </c>
      <c r="BG891" s="654">
        <v>182.04</v>
      </c>
      <c r="BH891" s="12" t="s">
        <v>321</v>
      </c>
      <c r="BI891" s="99">
        <v>114</v>
      </c>
      <c r="BJ891" s="12" t="s">
        <v>321</v>
      </c>
      <c r="BK891" s="754">
        <v>0</v>
      </c>
      <c r="BL891" s="12" t="s">
        <v>321</v>
      </c>
      <c r="BM891" s="754">
        <v>1.54</v>
      </c>
      <c r="BN891" s="12" t="s">
        <v>321</v>
      </c>
      <c r="BO891" s="754">
        <v>8.9999999999999993E-3</v>
      </c>
      <c r="BP891" s="12" t="s">
        <v>321</v>
      </c>
      <c r="BQ891" s="754">
        <v>5.7000000000000002E-2</v>
      </c>
      <c r="BR891" s="12" t="s">
        <v>321</v>
      </c>
      <c r="BS891" s="654">
        <v>66.433000000000007</v>
      </c>
      <c r="BT891" s="12" t="s">
        <v>321</v>
      </c>
      <c r="BU891" s="654">
        <v>68.040000000000006</v>
      </c>
      <c r="BV891" s="12" t="s">
        <v>321</v>
      </c>
      <c r="BW891" s="9">
        <v>0.94</v>
      </c>
      <c r="BX891" s="9" t="s">
        <v>322</v>
      </c>
      <c r="BY891" s="755">
        <v>201.2</v>
      </c>
      <c r="BZ891" s="9" t="s">
        <v>315</v>
      </c>
      <c r="CA891" s="755">
        <v>15</v>
      </c>
      <c r="CB891" s="9" t="s">
        <v>315</v>
      </c>
      <c r="CC891" s="755">
        <v>18.899999999999999</v>
      </c>
      <c r="CD891" s="9" t="s">
        <v>315</v>
      </c>
      <c r="CE891" s="755">
        <v>463</v>
      </c>
      <c r="CF891" s="9" t="s">
        <v>323</v>
      </c>
      <c r="CG891" s="755">
        <v>251.3</v>
      </c>
      <c r="CH891" s="9" t="s">
        <v>323</v>
      </c>
      <c r="CI891" s="9"/>
      <c r="CJ891" s="9"/>
      <c r="CK891" s="9"/>
    </row>
    <row r="892" spans="1:89" s="98" customFormat="1" x14ac:dyDescent="0.25">
      <c r="A892" s="99">
        <v>10102263</v>
      </c>
      <c r="B892" s="99"/>
      <c r="C892" s="772">
        <v>8960</v>
      </c>
      <c r="D892" s="807">
        <v>0.05</v>
      </c>
      <c r="E892" s="772">
        <f t="shared" si="42"/>
        <v>9408</v>
      </c>
      <c r="F892" s="778">
        <v>1.1000000000000001</v>
      </c>
      <c r="G892" s="774">
        <f t="shared" si="43"/>
        <v>10349</v>
      </c>
      <c r="H892" s="776"/>
      <c r="I892" s="758"/>
      <c r="J892" s="776"/>
      <c r="K892" s="786"/>
      <c r="L892" s="9" t="s">
        <v>308</v>
      </c>
      <c r="M892" s="9" t="s">
        <v>3880</v>
      </c>
      <c r="N892" s="9" t="s">
        <v>397</v>
      </c>
      <c r="O892" s="9" t="s">
        <v>310</v>
      </c>
      <c r="P892" s="9" t="s">
        <v>624</v>
      </c>
      <c r="Q892" s="9" t="s">
        <v>243</v>
      </c>
      <c r="R892" s="9" t="s">
        <v>1351</v>
      </c>
      <c r="S892" s="9" t="s">
        <v>348</v>
      </c>
      <c r="T892" s="98" t="s">
        <v>204</v>
      </c>
      <c r="U892" s="99" t="s">
        <v>1356</v>
      </c>
      <c r="V892" s="99" t="s">
        <v>207</v>
      </c>
      <c r="W892" s="99" t="s">
        <v>1357</v>
      </c>
      <c r="X892" s="99" t="s">
        <v>207</v>
      </c>
      <c r="Y892" s="99">
        <v>316</v>
      </c>
      <c r="Z892" s="99" t="s">
        <v>207</v>
      </c>
      <c r="AA892" s="9">
        <v>500</v>
      </c>
      <c r="AB892" s="99" t="s">
        <v>207</v>
      </c>
      <c r="AC892" s="9">
        <v>578</v>
      </c>
      <c r="AD892" s="99" t="s">
        <v>207</v>
      </c>
      <c r="AE892" s="9">
        <v>228</v>
      </c>
      <c r="AF892" s="9" t="s">
        <v>315</v>
      </c>
      <c r="AG892" s="14" t="s">
        <v>1358</v>
      </c>
      <c r="AH892" s="14" t="s">
        <v>207</v>
      </c>
      <c r="AI892" s="14" t="s">
        <v>1359</v>
      </c>
      <c r="AJ892" s="14" t="s">
        <v>207</v>
      </c>
      <c r="AK892" s="9">
        <v>5</v>
      </c>
      <c r="AL892" s="14" t="s">
        <v>207</v>
      </c>
      <c r="AM892" s="9">
        <v>5</v>
      </c>
      <c r="AN892" s="14" t="s">
        <v>207</v>
      </c>
      <c r="AO892" s="9">
        <v>5</v>
      </c>
      <c r="AP892" s="14" t="s">
        <v>207</v>
      </c>
      <c r="AQ892" s="9">
        <v>5</v>
      </c>
      <c r="AR892" s="14" t="s">
        <v>207</v>
      </c>
      <c r="AS892" s="9" t="s">
        <v>43</v>
      </c>
      <c r="AT892" s="9" t="s">
        <v>346</v>
      </c>
      <c r="AU892" s="9" t="s">
        <v>319</v>
      </c>
      <c r="AV892" s="9" t="s">
        <v>320</v>
      </c>
      <c r="AW892" s="9" t="s">
        <v>1380</v>
      </c>
      <c r="AX892" s="9">
        <v>9010600000</v>
      </c>
      <c r="AY892" s="99">
        <v>564</v>
      </c>
      <c r="AZ892" s="12" t="s">
        <v>207</v>
      </c>
      <c r="BA892" s="99">
        <v>38</v>
      </c>
      <c r="BB892" s="12" t="s">
        <v>207</v>
      </c>
      <c r="BC892" s="99">
        <v>48</v>
      </c>
      <c r="BD892" s="12" t="s">
        <v>207</v>
      </c>
      <c r="BE892" s="99">
        <v>199</v>
      </c>
      <c r="BF892" s="12" t="s">
        <v>321</v>
      </c>
      <c r="BG892" s="654">
        <v>198.63399999999999</v>
      </c>
      <c r="BH892" s="12" t="s">
        <v>321</v>
      </c>
      <c r="BI892" s="99">
        <v>125</v>
      </c>
      <c r="BJ892" s="12" t="s">
        <v>321</v>
      </c>
      <c r="BK892" s="754">
        <v>0</v>
      </c>
      <c r="BL892" s="12" t="s">
        <v>321</v>
      </c>
      <c r="BM892" s="754">
        <v>1.5680000000000001</v>
      </c>
      <c r="BN892" s="12" t="s">
        <v>321</v>
      </c>
      <c r="BO892" s="754">
        <v>8.9999999999999993E-3</v>
      </c>
      <c r="BP892" s="12" t="s">
        <v>321</v>
      </c>
      <c r="BQ892" s="754">
        <v>5.7000000000000002E-2</v>
      </c>
      <c r="BR892" s="12" t="s">
        <v>321</v>
      </c>
      <c r="BS892" s="654">
        <v>72</v>
      </c>
      <c r="BT892" s="12" t="s">
        <v>321</v>
      </c>
      <c r="BU892" s="654">
        <v>73.634</v>
      </c>
      <c r="BV892" s="12" t="s">
        <v>321</v>
      </c>
      <c r="BW892" s="9">
        <v>1.04</v>
      </c>
      <c r="BX892" s="9" t="s">
        <v>322</v>
      </c>
      <c r="BY892" s="755">
        <v>222</v>
      </c>
      <c r="BZ892" s="9" t="s">
        <v>315</v>
      </c>
      <c r="CA892" s="755">
        <v>15</v>
      </c>
      <c r="CB892" s="9" t="s">
        <v>315</v>
      </c>
      <c r="CC892" s="755">
        <v>18.899999999999999</v>
      </c>
      <c r="CD892" s="9" t="s">
        <v>315</v>
      </c>
      <c r="CE892" s="755">
        <v>504.9</v>
      </c>
      <c r="CF892" s="9" t="s">
        <v>323</v>
      </c>
      <c r="CG892" s="755">
        <v>275.60000000000002</v>
      </c>
      <c r="CH892" s="9" t="s">
        <v>323</v>
      </c>
      <c r="CI892" s="9"/>
      <c r="CJ892" s="9"/>
      <c r="CK892" s="9"/>
    </row>
    <row r="893" spans="1:89" s="98" customFormat="1" x14ac:dyDescent="0.25">
      <c r="A893" s="99">
        <v>10102264</v>
      </c>
      <c r="B893" s="99"/>
      <c r="C893" s="772">
        <v>10587</v>
      </c>
      <c r="D893" s="807">
        <v>0.05</v>
      </c>
      <c r="E893" s="772">
        <f t="shared" si="42"/>
        <v>11116</v>
      </c>
      <c r="F893" s="778">
        <v>1.1000000000000001</v>
      </c>
      <c r="G893" s="774">
        <f t="shared" si="43"/>
        <v>12228</v>
      </c>
      <c r="H893" s="776"/>
      <c r="I893" s="758"/>
      <c r="J893" s="776"/>
      <c r="K893" s="786"/>
      <c r="L893" s="9" t="s">
        <v>308</v>
      </c>
      <c r="M893" s="9" t="s">
        <v>3881</v>
      </c>
      <c r="N893" s="9" t="s">
        <v>397</v>
      </c>
      <c r="O893" s="9" t="s">
        <v>310</v>
      </c>
      <c r="P893" s="9" t="s">
        <v>624</v>
      </c>
      <c r="Q893" s="9" t="s">
        <v>243</v>
      </c>
      <c r="R893" s="9" t="s">
        <v>1351</v>
      </c>
      <c r="S893" s="9" t="s">
        <v>348</v>
      </c>
      <c r="T893" s="98" t="s">
        <v>204</v>
      </c>
      <c r="U893" s="99" t="s">
        <v>1360</v>
      </c>
      <c r="V893" s="99" t="s">
        <v>207</v>
      </c>
      <c r="W893" s="99" t="s">
        <v>1361</v>
      </c>
      <c r="X893" s="99" t="s">
        <v>207</v>
      </c>
      <c r="Y893" s="99">
        <v>348</v>
      </c>
      <c r="Z893" s="99" t="s">
        <v>207</v>
      </c>
      <c r="AA893" s="9">
        <v>550</v>
      </c>
      <c r="AB893" s="99" t="s">
        <v>207</v>
      </c>
      <c r="AC893" s="9">
        <v>637</v>
      </c>
      <c r="AD893" s="99" t="s">
        <v>207</v>
      </c>
      <c r="AE893" s="9">
        <v>251</v>
      </c>
      <c r="AF893" s="9" t="s">
        <v>315</v>
      </c>
      <c r="AG893" s="14" t="s">
        <v>1362</v>
      </c>
      <c r="AH893" s="14" t="s">
        <v>207</v>
      </c>
      <c r="AI893" s="14" t="s">
        <v>1363</v>
      </c>
      <c r="AJ893" s="14" t="s">
        <v>207</v>
      </c>
      <c r="AK893" s="9">
        <v>5</v>
      </c>
      <c r="AL893" s="14" t="s">
        <v>207</v>
      </c>
      <c r="AM893" s="9">
        <v>5</v>
      </c>
      <c r="AN893" s="14" t="s">
        <v>207</v>
      </c>
      <c r="AO893" s="9">
        <v>5</v>
      </c>
      <c r="AP893" s="14" t="s">
        <v>207</v>
      </c>
      <c r="AQ893" s="9">
        <v>5</v>
      </c>
      <c r="AR893" s="14" t="s">
        <v>207</v>
      </c>
      <c r="AS893" s="9" t="s">
        <v>43</v>
      </c>
      <c r="AT893" s="9" t="s">
        <v>346</v>
      </c>
      <c r="AU893" s="9" t="s">
        <v>319</v>
      </c>
      <c r="AV893" s="9" t="s">
        <v>320</v>
      </c>
      <c r="AW893" s="9" t="s">
        <v>1381</v>
      </c>
      <c r="AX893" s="9">
        <v>9010600000</v>
      </c>
      <c r="AY893" s="99">
        <v>617</v>
      </c>
      <c r="AZ893" s="12" t="s">
        <v>207</v>
      </c>
      <c r="BA893" s="99">
        <v>38</v>
      </c>
      <c r="BB893" s="12" t="s">
        <v>207</v>
      </c>
      <c r="BC893" s="99">
        <v>48</v>
      </c>
      <c r="BD893" s="12" t="s">
        <v>207</v>
      </c>
      <c r="BE893" s="99">
        <v>217</v>
      </c>
      <c r="BF893" s="12" t="s">
        <v>321</v>
      </c>
      <c r="BG893" s="654">
        <v>216.96799999999999</v>
      </c>
      <c r="BH893" s="12" t="s">
        <v>321</v>
      </c>
      <c r="BI893" s="99">
        <v>136</v>
      </c>
      <c r="BJ893" s="12" t="s">
        <v>321</v>
      </c>
      <c r="BK893" s="754">
        <v>0</v>
      </c>
      <c r="BL893" s="12" t="s">
        <v>321</v>
      </c>
      <c r="BM893" s="754">
        <v>1.595</v>
      </c>
      <c r="BN893" s="12" t="s">
        <v>321</v>
      </c>
      <c r="BO893" s="754">
        <v>3.6999999999999998E-2</v>
      </c>
      <c r="BP893" s="12" t="s">
        <v>321</v>
      </c>
      <c r="BQ893" s="754">
        <v>6.6000000000000003E-2</v>
      </c>
      <c r="BR893" s="12" t="s">
        <v>321</v>
      </c>
      <c r="BS893" s="654">
        <v>79.27</v>
      </c>
      <c r="BT893" s="12" t="s">
        <v>321</v>
      </c>
      <c r="BU893" s="654">
        <v>80.968000000000004</v>
      </c>
      <c r="BV893" s="12" t="s">
        <v>321</v>
      </c>
      <c r="BW893" s="9">
        <v>1.1399999999999999</v>
      </c>
      <c r="BX893" s="9" t="s">
        <v>322</v>
      </c>
      <c r="BY893" s="755">
        <v>242.9</v>
      </c>
      <c r="BZ893" s="9" t="s">
        <v>315</v>
      </c>
      <c r="CA893" s="755">
        <v>15</v>
      </c>
      <c r="CB893" s="9" t="s">
        <v>315</v>
      </c>
      <c r="CC893" s="755">
        <v>18.899999999999999</v>
      </c>
      <c r="CD893" s="9" t="s">
        <v>315</v>
      </c>
      <c r="CE893" s="755">
        <v>551.20000000000005</v>
      </c>
      <c r="CF893" s="9" t="s">
        <v>323</v>
      </c>
      <c r="CG893" s="755">
        <v>299.8</v>
      </c>
      <c r="CH893" s="9" t="s">
        <v>323</v>
      </c>
      <c r="CI893" s="9"/>
      <c r="CJ893" s="9"/>
      <c r="CK893" s="9"/>
    </row>
    <row r="894" spans="1:89" s="98" customFormat="1" x14ac:dyDescent="0.25">
      <c r="A894" s="99">
        <v>10102265</v>
      </c>
      <c r="B894" s="99"/>
      <c r="C894" s="772">
        <v>12252</v>
      </c>
      <c r="D894" s="807">
        <v>0.05</v>
      </c>
      <c r="E894" s="772">
        <f t="shared" si="42"/>
        <v>12865</v>
      </c>
      <c r="F894" s="778">
        <v>1.1000000000000001</v>
      </c>
      <c r="G894" s="774">
        <f t="shared" si="43"/>
        <v>14152</v>
      </c>
      <c r="H894" s="776"/>
      <c r="I894" s="758"/>
      <c r="J894" s="776"/>
      <c r="K894" s="786"/>
      <c r="L894" s="9" t="s">
        <v>308</v>
      </c>
      <c r="M894" s="9" t="s">
        <v>3882</v>
      </c>
      <c r="N894" s="9" t="s">
        <v>397</v>
      </c>
      <c r="O894" s="9" t="s">
        <v>310</v>
      </c>
      <c r="P894" s="9" t="s">
        <v>624</v>
      </c>
      <c r="Q894" s="9" t="s">
        <v>243</v>
      </c>
      <c r="R894" s="9" t="s">
        <v>1351</v>
      </c>
      <c r="S894" s="9" t="s">
        <v>348</v>
      </c>
      <c r="T894" s="98" t="s">
        <v>204</v>
      </c>
      <c r="U894" s="99" t="s">
        <v>1364</v>
      </c>
      <c r="V894" s="99" t="s">
        <v>207</v>
      </c>
      <c r="W894" s="99" t="s">
        <v>1365</v>
      </c>
      <c r="X894" s="99" t="s">
        <v>207</v>
      </c>
      <c r="Y894" s="99">
        <v>379</v>
      </c>
      <c r="Z894" s="99" t="s">
        <v>207</v>
      </c>
      <c r="AA894" s="9">
        <v>600</v>
      </c>
      <c r="AB894" s="99" t="s">
        <v>207</v>
      </c>
      <c r="AC894" s="9">
        <v>696</v>
      </c>
      <c r="AD894" s="99" t="s">
        <v>207</v>
      </c>
      <c r="AE894" s="9">
        <v>274</v>
      </c>
      <c r="AF894" s="9" t="s">
        <v>315</v>
      </c>
      <c r="AG894" s="14" t="s">
        <v>1366</v>
      </c>
      <c r="AH894" s="14" t="s">
        <v>207</v>
      </c>
      <c r="AI894" s="14" t="s">
        <v>1367</v>
      </c>
      <c r="AJ894" s="14" t="s">
        <v>207</v>
      </c>
      <c r="AK894" s="9">
        <v>5</v>
      </c>
      <c r="AL894" s="14" t="s">
        <v>207</v>
      </c>
      <c r="AM894" s="9">
        <v>5</v>
      </c>
      <c r="AN894" s="14" t="s">
        <v>207</v>
      </c>
      <c r="AO894" s="9">
        <v>5</v>
      </c>
      <c r="AP894" s="14" t="s">
        <v>207</v>
      </c>
      <c r="AQ894" s="9">
        <v>5</v>
      </c>
      <c r="AR894" s="14" t="s">
        <v>207</v>
      </c>
      <c r="AS894" s="9" t="s">
        <v>43</v>
      </c>
      <c r="AT894" s="9" t="s">
        <v>346</v>
      </c>
      <c r="AU894" s="9" t="s">
        <v>319</v>
      </c>
      <c r="AV894" s="9" t="s">
        <v>320</v>
      </c>
      <c r="AW894" s="9" t="s">
        <v>1382</v>
      </c>
      <c r="AX894" s="9">
        <v>9010600000</v>
      </c>
      <c r="AY894" s="99">
        <v>671</v>
      </c>
      <c r="AZ894" s="12" t="s">
        <v>207</v>
      </c>
      <c r="BA894" s="99">
        <v>38</v>
      </c>
      <c r="BB894" s="12" t="s">
        <v>207</v>
      </c>
      <c r="BC894" s="99">
        <v>48</v>
      </c>
      <c r="BD894" s="12" t="s">
        <v>207</v>
      </c>
      <c r="BE894" s="99">
        <v>234</v>
      </c>
      <c r="BF894" s="12" t="s">
        <v>321</v>
      </c>
      <c r="BG894" s="654">
        <v>233.851</v>
      </c>
      <c r="BH894" s="12" t="s">
        <v>321</v>
      </c>
      <c r="BI894" s="99">
        <v>147</v>
      </c>
      <c r="BJ894" s="12" t="s">
        <v>321</v>
      </c>
      <c r="BK894" s="754">
        <v>0</v>
      </c>
      <c r="BL894" s="12" t="s">
        <v>321</v>
      </c>
      <c r="BM894" s="754">
        <v>1.8480000000000001</v>
      </c>
      <c r="BN894" s="12" t="s">
        <v>321</v>
      </c>
      <c r="BO894" s="754">
        <v>3.6999999999999998E-2</v>
      </c>
      <c r="BP894" s="12" t="s">
        <v>321</v>
      </c>
      <c r="BQ894" s="754">
        <v>6.6000000000000003E-2</v>
      </c>
      <c r="BR894" s="12" t="s">
        <v>321</v>
      </c>
      <c r="BS894" s="654">
        <v>84.9</v>
      </c>
      <c r="BT894" s="12" t="s">
        <v>321</v>
      </c>
      <c r="BU894" s="654">
        <v>86.850999999999999</v>
      </c>
      <c r="BV894" s="12" t="s">
        <v>321</v>
      </c>
      <c r="BW894" s="9">
        <v>1.23</v>
      </c>
      <c r="BX894" s="9" t="s">
        <v>322</v>
      </c>
      <c r="BY894" s="755">
        <v>264.2</v>
      </c>
      <c r="BZ894" s="9" t="s">
        <v>315</v>
      </c>
      <c r="CA894" s="755">
        <v>15</v>
      </c>
      <c r="CB894" s="9" t="s">
        <v>315</v>
      </c>
      <c r="CC894" s="755">
        <v>18.899999999999999</v>
      </c>
      <c r="CD894" s="9" t="s">
        <v>315</v>
      </c>
      <c r="CE894" s="755">
        <v>593</v>
      </c>
      <c r="CF894" s="9" t="s">
        <v>323</v>
      </c>
      <c r="CG894" s="755">
        <v>324.10000000000002</v>
      </c>
      <c r="CH894" s="9" t="s">
        <v>323</v>
      </c>
      <c r="CI894" s="9"/>
      <c r="CJ894" s="9"/>
      <c r="CK894" s="9"/>
    </row>
    <row r="895" spans="1:89" s="98" customFormat="1" x14ac:dyDescent="0.25">
      <c r="A895" s="99">
        <v>10101487</v>
      </c>
      <c r="B895" s="99"/>
      <c r="C895" s="772">
        <v>13951</v>
      </c>
      <c r="D895" s="807">
        <v>0.05</v>
      </c>
      <c r="E895" s="772">
        <f t="shared" si="42"/>
        <v>14649</v>
      </c>
      <c r="F895" s="778">
        <v>1.1000000000000001</v>
      </c>
      <c r="G895" s="774">
        <f t="shared" si="43"/>
        <v>16114</v>
      </c>
      <c r="H895" s="776"/>
      <c r="I895" s="758"/>
      <c r="J895" s="776"/>
      <c r="K895" s="786"/>
      <c r="L895" s="9" t="s">
        <v>308</v>
      </c>
      <c r="M895" s="9" t="s">
        <v>3883</v>
      </c>
      <c r="N895" s="9" t="s">
        <v>397</v>
      </c>
      <c r="O895" s="9" t="s">
        <v>310</v>
      </c>
      <c r="P895" s="9" t="s">
        <v>624</v>
      </c>
      <c r="Q895" s="9" t="s">
        <v>243</v>
      </c>
      <c r="R895" s="9" t="s">
        <v>1351</v>
      </c>
      <c r="S895" s="9" t="s">
        <v>348</v>
      </c>
      <c r="T895" s="98" t="s">
        <v>204</v>
      </c>
      <c r="U895" s="99">
        <v>400</v>
      </c>
      <c r="V895" s="99" t="s">
        <v>207</v>
      </c>
      <c r="W895" s="99">
        <v>640</v>
      </c>
      <c r="X895" s="99" t="s">
        <v>207</v>
      </c>
      <c r="Y895" s="99">
        <v>410</v>
      </c>
      <c r="Z895" s="99" t="s">
        <v>207</v>
      </c>
      <c r="AA895" s="9">
        <v>650</v>
      </c>
      <c r="AB895" s="99" t="s">
        <v>207</v>
      </c>
      <c r="AC895" s="9">
        <v>755</v>
      </c>
      <c r="AD895" s="99" t="s">
        <v>207</v>
      </c>
      <c r="AE895" s="9">
        <v>297</v>
      </c>
      <c r="AF895" s="9" t="s">
        <v>315</v>
      </c>
      <c r="AG895" s="14" t="s">
        <v>3847</v>
      </c>
      <c r="AH895" s="14" t="s">
        <v>207</v>
      </c>
      <c r="AI895" s="14" t="s">
        <v>3848</v>
      </c>
      <c r="AJ895" s="14" t="s">
        <v>207</v>
      </c>
      <c r="AK895" s="9">
        <v>5</v>
      </c>
      <c r="AL895" s="14" t="s">
        <v>207</v>
      </c>
      <c r="AM895" s="9">
        <v>5</v>
      </c>
      <c r="AN895" s="14" t="s">
        <v>207</v>
      </c>
      <c r="AO895" s="9">
        <v>5</v>
      </c>
      <c r="AP895" s="14" t="s">
        <v>207</v>
      </c>
      <c r="AQ895" s="9">
        <v>5</v>
      </c>
      <c r="AR895" s="14" t="s">
        <v>207</v>
      </c>
      <c r="AS895" s="9" t="s">
        <v>43</v>
      </c>
      <c r="AT895" s="9" t="s">
        <v>346</v>
      </c>
      <c r="AU895" s="9" t="s">
        <v>319</v>
      </c>
      <c r="AV895" s="9" t="s">
        <v>320</v>
      </c>
      <c r="AW895" s="9" t="s">
        <v>3884</v>
      </c>
      <c r="AX895" s="9">
        <v>9010600000</v>
      </c>
      <c r="AY895" s="99"/>
      <c r="AZ895" s="12"/>
      <c r="BA895" s="99"/>
      <c r="BB895" s="12"/>
      <c r="BC895" s="99"/>
      <c r="BD895" s="12"/>
      <c r="BE895" s="99"/>
      <c r="BF895" s="12"/>
      <c r="BG895" s="654"/>
      <c r="BH895" s="12"/>
      <c r="BI895" s="99"/>
      <c r="BJ895" s="12"/>
      <c r="BK895" s="754"/>
      <c r="BL895" s="12"/>
      <c r="BM895" s="754"/>
      <c r="BN895" s="12"/>
      <c r="BO895" s="754"/>
      <c r="BP895" s="12"/>
      <c r="BQ895" s="754"/>
      <c r="BR895" s="12"/>
      <c r="BS895" s="654"/>
      <c r="BT895" s="12"/>
      <c r="BU895" s="654"/>
      <c r="BV895" s="12"/>
      <c r="BW895" s="9"/>
      <c r="BX895" s="9"/>
      <c r="BY895" s="755"/>
      <c r="BZ895" s="9"/>
      <c r="CA895" s="755"/>
      <c r="CB895" s="9"/>
      <c r="CC895" s="755"/>
      <c r="CD895" s="9"/>
      <c r="CE895" s="755"/>
      <c r="CF895" s="9"/>
      <c r="CG895" s="755"/>
      <c r="CH895" s="9"/>
      <c r="CI895" s="9"/>
      <c r="CJ895" s="9"/>
      <c r="CK895" s="9"/>
    </row>
    <row r="896" spans="1:89" s="98" customFormat="1" x14ac:dyDescent="0.25">
      <c r="A896" s="99">
        <v>10101488</v>
      </c>
      <c r="B896" s="99"/>
      <c r="C896" s="772">
        <v>15687</v>
      </c>
      <c r="D896" s="807">
        <v>0.05</v>
      </c>
      <c r="E896" s="772">
        <f t="shared" si="42"/>
        <v>16471</v>
      </c>
      <c r="F896" s="778">
        <v>1.1000000000000001</v>
      </c>
      <c r="G896" s="774">
        <f t="shared" si="43"/>
        <v>18118</v>
      </c>
      <c r="H896" s="776"/>
      <c r="I896" s="758"/>
      <c r="J896" s="776"/>
      <c r="K896" s="786"/>
      <c r="L896" s="9" t="s">
        <v>308</v>
      </c>
      <c r="M896" s="9" t="s">
        <v>3885</v>
      </c>
      <c r="N896" s="9" t="s">
        <v>397</v>
      </c>
      <c r="O896" s="9" t="s">
        <v>310</v>
      </c>
      <c r="P896" s="9" t="s">
        <v>624</v>
      </c>
      <c r="Q896" s="9" t="s">
        <v>243</v>
      </c>
      <c r="R896" s="9" t="s">
        <v>1351</v>
      </c>
      <c r="S896" s="9" t="s">
        <v>348</v>
      </c>
      <c r="T896" s="98" t="s">
        <v>204</v>
      </c>
      <c r="U896" s="99">
        <v>431</v>
      </c>
      <c r="V896" s="99" t="s">
        <v>207</v>
      </c>
      <c r="W896" s="99">
        <v>690</v>
      </c>
      <c r="X896" s="99" t="s">
        <v>207</v>
      </c>
      <c r="Y896" s="99">
        <v>441</v>
      </c>
      <c r="Z896" s="99" t="s">
        <v>207</v>
      </c>
      <c r="AA896" s="9">
        <v>700</v>
      </c>
      <c r="AB896" s="99" t="s">
        <v>207</v>
      </c>
      <c r="AC896" s="9">
        <v>814</v>
      </c>
      <c r="AD896" s="99" t="s">
        <v>207</v>
      </c>
      <c r="AE896" s="9">
        <v>320</v>
      </c>
      <c r="AF896" s="9" t="s">
        <v>315</v>
      </c>
      <c r="AG896" s="14" t="s">
        <v>3849</v>
      </c>
      <c r="AH896" s="14" t="s">
        <v>207</v>
      </c>
      <c r="AI896" s="14" t="s">
        <v>3850</v>
      </c>
      <c r="AJ896" s="14" t="s">
        <v>207</v>
      </c>
      <c r="AK896" s="9">
        <v>5</v>
      </c>
      <c r="AL896" s="14" t="s">
        <v>207</v>
      </c>
      <c r="AM896" s="9">
        <v>5</v>
      </c>
      <c r="AN896" s="14" t="s">
        <v>207</v>
      </c>
      <c r="AO896" s="9">
        <v>5</v>
      </c>
      <c r="AP896" s="14" t="s">
        <v>207</v>
      </c>
      <c r="AQ896" s="9">
        <v>5</v>
      </c>
      <c r="AR896" s="14" t="s">
        <v>207</v>
      </c>
      <c r="AS896" s="9" t="s">
        <v>43</v>
      </c>
      <c r="AT896" s="9" t="s">
        <v>346</v>
      </c>
      <c r="AU896" s="9" t="s">
        <v>319</v>
      </c>
      <c r="AV896" s="9" t="s">
        <v>320</v>
      </c>
      <c r="AW896" s="9" t="s">
        <v>3886</v>
      </c>
      <c r="AX896" s="9">
        <v>9010600000</v>
      </c>
      <c r="AY896" s="99"/>
      <c r="AZ896" s="12"/>
      <c r="BA896" s="99"/>
      <c r="BB896" s="12"/>
      <c r="BC896" s="99"/>
      <c r="BD896" s="12"/>
      <c r="BE896" s="99"/>
      <c r="BF896" s="12"/>
      <c r="BG896" s="654"/>
      <c r="BH896" s="12"/>
      <c r="BI896" s="99"/>
      <c r="BJ896" s="12"/>
      <c r="BK896" s="754"/>
      <c r="BL896" s="12"/>
      <c r="BM896" s="754"/>
      <c r="BN896" s="12"/>
      <c r="BO896" s="754"/>
      <c r="BP896" s="12"/>
      <c r="BQ896" s="754"/>
      <c r="BR896" s="12"/>
      <c r="BS896" s="654"/>
      <c r="BT896" s="12"/>
      <c r="BU896" s="654"/>
      <c r="BV896" s="12"/>
      <c r="BW896" s="9"/>
      <c r="BX896" s="9"/>
      <c r="BY896" s="755"/>
      <c r="BZ896" s="9"/>
      <c r="CA896" s="755"/>
      <c r="CB896" s="9"/>
      <c r="CC896" s="755"/>
      <c r="CD896" s="9"/>
      <c r="CE896" s="755"/>
      <c r="CF896" s="9"/>
      <c r="CG896" s="755"/>
      <c r="CH896" s="9"/>
      <c r="CI896" s="9"/>
      <c r="CJ896" s="9"/>
      <c r="CK896" s="9"/>
    </row>
    <row r="897" spans="1:89" s="98" customFormat="1" x14ac:dyDescent="0.25">
      <c r="A897" s="99">
        <v>10101465</v>
      </c>
      <c r="B897" s="99"/>
      <c r="C897" s="772">
        <v>5324</v>
      </c>
      <c r="D897" s="807">
        <v>0.05</v>
      </c>
      <c r="E897" s="772">
        <f t="shared" ref="E897:E943" si="44">ROUND(C897*(1+D897),0)</f>
        <v>5590</v>
      </c>
      <c r="F897" s="778">
        <v>1.1000000000000001</v>
      </c>
      <c r="G897" s="774">
        <f t="shared" ref="G897:G943" si="45">ROUND(E897*F897,0)</f>
        <v>6149</v>
      </c>
      <c r="H897" s="776"/>
      <c r="I897" s="758"/>
      <c r="J897" s="776"/>
      <c r="K897" s="786"/>
      <c r="L897" s="9" t="s">
        <v>308</v>
      </c>
      <c r="M897" s="9" t="s">
        <v>3887</v>
      </c>
      <c r="N897" s="9" t="s">
        <v>397</v>
      </c>
      <c r="O897" s="9" t="s">
        <v>310</v>
      </c>
      <c r="P897" s="9" t="s">
        <v>624</v>
      </c>
      <c r="Q897" s="9" t="s">
        <v>243</v>
      </c>
      <c r="R897" s="9" t="s">
        <v>1351</v>
      </c>
      <c r="S897" s="9" t="s">
        <v>348</v>
      </c>
      <c r="T897" s="98" t="s">
        <v>204</v>
      </c>
      <c r="U897" s="99" t="s">
        <v>887</v>
      </c>
      <c r="V897" s="99" t="s">
        <v>207</v>
      </c>
      <c r="W897" s="99" t="s">
        <v>888</v>
      </c>
      <c r="X897" s="99" t="s">
        <v>207</v>
      </c>
      <c r="Y897" s="99">
        <v>254</v>
      </c>
      <c r="Z897" s="99" t="s">
        <v>207</v>
      </c>
      <c r="AA897" s="9">
        <v>400</v>
      </c>
      <c r="AB897" s="99" t="s">
        <v>207</v>
      </c>
      <c r="AC897" s="9">
        <v>460</v>
      </c>
      <c r="AD897" s="99" t="s">
        <v>207</v>
      </c>
      <c r="AE897" s="9">
        <v>181</v>
      </c>
      <c r="AF897" s="9" t="s">
        <v>315</v>
      </c>
      <c r="AG897" s="14" t="s">
        <v>369</v>
      </c>
      <c r="AH897" s="14" t="s">
        <v>207</v>
      </c>
      <c r="AI897" s="14" t="s">
        <v>370</v>
      </c>
      <c r="AJ897" s="14" t="s">
        <v>207</v>
      </c>
      <c r="AK897" s="9">
        <v>5</v>
      </c>
      <c r="AL897" s="14" t="s">
        <v>207</v>
      </c>
      <c r="AM897" s="9">
        <v>5</v>
      </c>
      <c r="AN897" s="14" t="s">
        <v>207</v>
      </c>
      <c r="AO897" s="9">
        <v>5</v>
      </c>
      <c r="AP897" s="14" t="s">
        <v>207</v>
      </c>
      <c r="AQ897" s="9">
        <v>5</v>
      </c>
      <c r="AR897" s="14" t="s">
        <v>207</v>
      </c>
      <c r="AS897" s="9" t="s">
        <v>2978</v>
      </c>
      <c r="AT897" s="9" t="s">
        <v>2980</v>
      </c>
      <c r="AU897" s="9" t="s">
        <v>319</v>
      </c>
      <c r="AV897" s="9" t="s">
        <v>320</v>
      </c>
      <c r="AW897" s="9" t="s">
        <v>3888</v>
      </c>
      <c r="AX897" s="9">
        <v>9010600000</v>
      </c>
      <c r="AY897" s="99">
        <v>457</v>
      </c>
      <c r="AZ897" s="12" t="s">
        <v>207</v>
      </c>
      <c r="BA897" s="99">
        <v>38</v>
      </c>
      <c r="BB897" s="12" t="s">
        <v>207</v>
      </c>
      <c r="BC897" s="99">
        <v>48</v>
      </c>
      <c r="BD897" s="12" t="s">
        <v>207</v>
      </c>
      <c r="BE897" s="99">
        <v>164</v>
      </c>
      <c r="BF897" s="12" t="s">
        <v>321</v>
      </c>
      <c r="BG897" s="654">
        <v>163.00700000000001</v>
      </c>
      <c r="BH897" s="12" t="s">
        <v>321</v>
      </c>
      <c r="BI897" s="99">
        <v>103</v>
      </c>
      <c r="BJ897" s="12" t="s">
        <v>321</v>
      </c>
      <c r="BK897" s="754">
        <v>0</v>
      </c>
      <c r="BL897" s="12" t="s">
        <v>321</v>
      </c>
      <c r="BM897" s="754">
        <v>1.288</v>
      </c>
      <c r="BN897" s="12" t="s">
        <v>321</v>
      </c>
      <c r="BO897" s="754">
        <v>8.9999999999999993E-3</v>
      </c>
      <c r="BP897" s="12" t="s">
        <v>321</v>
      </c>
      <c r="BQ897" s="754">
        <v>4.9000000000000002E-2</v>
      </c>
      <c r="BR897" s="12" t="s">
        <v>321</v>
      </c>
      <c r="BS897" s="654">
        <v>58.661000000000001</v>
      </c>
      <c r="BT897" s="12" t="s">
        <v>321</v>
      </c>
      <c r="BU897" s="654">
        <v>60.006999999999998</v>
      </c>
      <c r="BV897" s="12" t="s">
        <v>321</v>
      </c>
      <c r="BW897" s="9">
        <v>0.84</v>
      </c>
      <c r="BX897" s="9" t="s">
        <v>322</v>
      </c>
      <c r="BY897" s="755">
        <v>179.9</v>
      </c>
      <c r="BZ897" s="9" t="s">
        <v>315</v>
      </c>
      <c r="CA897" s="755">
        <v>15</v>
      </c>
      <c r="CB897" s="9" t="s">
        <v>315</v>
      </c>
      <c r="CC897" s="755">
        <v>18.899999999999999</v>
      </c>
      <c r="CD897" s="9" t="s">
        <v>315</v>
      </c>
      <c r="CE897" s="755">
        <v>385.8</v>
      </c>
      <c r="CF897" s="9" t="s">
        <v>323</v>
      </c>
      <c r="CG897" s="755">
        <v>227.1</v>
      </c>
      <c r="CH897" s="9" t="s">
        <v>323</v>
      </c>
      <c r="CI897" s="9"/>
      <c r="CJ897" s="9"/>
      <c r="CK897" s="9"/>
    </row>
    <row r="898" spans="1:89" s="98" customFormat="1" x14ac:dyDescent="0.25">
      <c r="A898" s="99">
        <v>10101466</v>
      </c>
      <c r="B898" s="99"/>
      <c r="C898" s="772">
        <v>6750</v>
      </c>
      <c r="D898" s="807">
        <v>0.05</v>
      </c>
      <c r="E898" s="772">
        <f t="shared" si="44"/>
        <v>7088</v>
      </c>
      <c r="F898" s="778">
        <v>1.1000000000000001</v>
      </c>
      <c r="G898" s="774">
        <f t="shared" si="45"/>
        <v>7797</v>
      </c>
      <c r="H898" s="776"/>
      <c r="I898" s="758"/>
      <c r="J898" s="776"/>
      <c r="K898" s="786"/>
      <c r="L898" s="9" t="s">
        <v>308</v>
      </c>
      <c r="M898" s="9" t="s">
        <v>3889</v>
      </c>
      <c r="N898" s="9" t="s">
        <v>397</v>
      </c>
      <c r="O898" s="9" t="s">
        <v>310</v>
      </c>
      <c r="P898" s="9" t="s">
        <v>624</v>
      </c>
      <c r="Q898" s="9" t="s">
        <v>243</v>
      </c>
      <c r="R898" s="9" t="s">
        <v>1351</v>
      </c>
      <c r="S898" s="9" t="s">
        <v>348</v>
      </c>
      <c r="T898" s="98" t="s">
        <v>204</v>
      </c>
      <c r="U898" s="99" t="s">
        <v>1352</v>
      </c>
      <c r="V898" s="99" t="s">
        <v>207</v>
      </c>
      <c r="W898" s="99" t="s">
        <v>1353</v>
      </c>
      <c r="X898" s="99" t="s">
        <v>207</v>
      </c>
      <c r="Y898" s="99">
        <v>285</v>
      </c>
      <c r="Z898" s="99" t="s">
        <v>207</v>
      </c>
      <c r="AA898" s="9">
        <v>450</v>
      </c>
      <c r="AB898" s="99" t="s">
        <v>207</v>
      </c>
      <c r="AC898" s="9">
        <v>519</v>
      </c>
      <c r="AD898" s="99" t="s">
        <v>207</v>
      </c>
      <c r="AE898" s="9">
        <v>204</v>
      </c>
      <c r="AF898" s="9" t="s">
        <v>315</v>
      </c>
      <c r="AG898" s="14" t="s">
        <v>1354</v>
      </c>
      <c r="AH898" s="14" t="s">
        <v>207</v>
      </c>
      <c r="AI898" s="14" t="s">
        <v>1355</v>
      </c>
      <c r="AJ898" s="14" t="s">
        <v>207</v>
      </c>
      <c r="AK898" s="9">
        <v>5</v>
      </c>
      <c r="AL898" s="14" t="s">
        <v>207</v>
      </c>
      <c r="AM898" s="9">
        <v>5</v>
      </c>
      <c r="AN898" s="14" t="s">
        <v>207</v>
      </c>
      <c r="AO898" s="9">
        <v>5</v>
      </c>
      <c r="AP898" s="14" t="s">
        <v>207</v>
      </c>
      <c r="AQ898" s="9">
        <v>5</v>
      </c>
      <c r="AR898" s="14" t="s">
        <v>207</v>
      </c>
      <c r="AS898" s="9" t="s">
        <v>2978</v>
      </c>
      <c r="AT898" s="9" t="s">
        <v>2980</v>
      </c>
      <c r="AU898" s="9" t="s">
        <v>319</v>
      </c>
      <c r="AV898" s="9" t="s">
        <v>320</v>
      </c>
      <c r="AW898" s="9" t="s">
        <v>3890</v>
      </c>
      <c r="AX898" s="9">
        <v>9010600000</v>
      </c>
      <c r="AY898" s="99">
        <v>511</v>
      </c>
      <c r="AZ898" s="12" t="s">
        <v>207</v>
      </c>
      <c r="BA898" s="99">
        <v>38</v>
      </c>
      <c r="BB898" s="12" t="s">
        <v>207</v>
      </c>
      <c r="BC898" s="99">
        <v>48</v>
      </c>
      <c r="BD898" s="12" t="s">
        <v>207</v>
      </c>
      <c r="BE898" s="99">
        <v>183</v>
      </c>
      <c r="BF898" s="12" t="s">
        <v>321</v>
      </c>
      <c r="BG898" s="654">
        <v>182.04</v>
      </c>
      <c r="BH898" s="12" t="s">
        <v>321</v>
      </c>
      <c r="BI898" s="99">
        <v>114</v>
      </c>
      <c r="BJ898" s="12" t="s">
        <v>321</v>
      </c>
      <c r="BK898" s="754">
        <v>0</v>
      </c>
      <c r="BL898" s="12" t="s">
        <v>321</v>
      </c>
      <c r="BM898" s="754">
        <v>1.54</v>
      </c>
      <c r="BN898" s="12" t="s">
        <v>321</v>
      </c>
      <c r="BO898" s="754">
        <v>8.9999999999999993E-3</v>
      </c>
      <c r="BP898" s="12" t="s">
        <v>321</v>
      </c>
      <c r="BQ898" s="754">
        <v>5.7000000000000002E-2</v>
      </c>
      <c r="BR898" s="12" t="s">
        <v>321</v>
      </c>
      <c r="BS898" s="654">
        <v>66.433000000000007</v>
      </c>
      <c r="BT898" s="12" t="s">
        <v>321</v>
      </c>
      <c r="BU898" s="654">
        <v>68.040000000000006</v>
      </c>
      <c r="BV898" s="12" t="s">
        <v>321</v>
      </c>
      <c r="BW898" s="9">
        <v>0.94</v>
      </c>
      <c r="BX898" s="9" t="s">
        <v>322</v>
      </c>
      <c r="BY898" s="755">
        <v>201.2</v>
      </c>
      <c r="BZ898" s="9" t="s">
        <v>315</v>
      </c>
      <c r="CA898" s="755">
        <v>15</v>
      </c>
      <c r="CB898" s="9" t="s">
        <v>315</v>
      </c>
      <c r="CC898" s="755">
        <v>18.899999999999999</v>
      </c>
      <c r="CD898" s="9" t="s">
        <v>315</v>
      </c>
      <c r="CE898" s="755">
        <v>463</v>
      </c>
      <c r="CF898" s="9" t="s">
        <v>323</v>
      </c>
      <c r="CG898" s="755">
        <v>251.3</v>
      </c>
      <c r="CH898" s="9" t="s">
        <v>323</v>
      </c>
      <c r="CI898" s="9"/>
      <c r="CJ898" s="9"/>
      <c r="CK898" s="9"/>
    </row>
    <row r="899" spans="1:89" s="98" customFormat="1" x14ac:dyDescent="0.25">
      <c r="A899" s="99">
        <v>10101467</v>
      </c>
      <c r="B899" s="99"/>
      <c r="C899" s="772">
        <v>8213</v>
      </c>
      <c r="D899" s="807">
        <v>0.05</v>
      </c>
      <c r="E899" s="772">
        <f t="shared" si="44"/>
        <v>8624</v>
      </c>
      <c r="F899" s="778">
        <v>1.1000000000000001</v>
      </c>
      <c r="G899" s="774">
        <f t="shared" si="45"/>
        <v>9486</v>
      </c>
      <c r="H899" s="776"/>
      <c r="I899" s="758"/>
      <c r="J899" s="776"/>
      <c r="K899" s="786"/>
      <c r="L899" s="9" t="s">
        <v>308</v>
      </c>
      <c r="M899" s="9" t="s">
        <v>3891</v>
      </c>
      <c r="N899" s="9" t="s">
        <v>397</v>
      </c>
      <c r="O899" s="9" t="s">
        <v>310</v>
      </c>
      <c r="P899" s="9" t="s">
        <v>624</v>
      </c>
      <c r="Q899" s="9" t="s">
        <v>243</v>
      </c>
      <c r="R899" s="9" t="s">
        <v>1351</v>
      </c>
      <c r="S899" s="9" t="s">
        <v>348</v>
      </c>
      <c r="T899" s="98" t="s">
        <v>204</v>
      </c>
      <c r="U899" s="99" t="s">
        <v>1356</v>
      </c>
      <c r="V899" s="99" t="s">
        <v>207</v>
      </c>
      <c r="W899" s="99" t="s">
        <v>1357</v>
      </c>
      <c r="X899" s="99" t="s">
        <v>207</v>
      </c>
      <c r="Y899" s="99">
        <v>316</v>
      </c>
      <c r="Z899" s="99" t="s">
        <v>207</v>
      </c>
      <c r="AA899" s="9">
        <v>500</v>
      </c>
      <c r="AB899" s="99" t="s">
        <v>207</v>
      </c>
      <c r="AC899" s="9">
        <v>578</v>
      </c>
      <c r="AD899" s="99" t="s">
        <v>207</v>
      </c>
      <c r="AE899" s="9">
        <v>228</v>
      </c>
      <c r="AF899" s="9" t="s">
        <v>315</v>
      </c>
      <c r="AG899" s="14" t="s">
        <v>1358</v>
      </c>
      <c r="AH899" s="14" t="s">
        <v>207</v>
      </c>
      <c r="AI899" s="14" t="s">
        <v>1359</v>
      </c>
      <c r="AJ899" s="14" t="s">
        <v>207</v>
      </c>
      <c r="AK899" s="9">
        <v>5</v>
      </c>
      <c r="AL899" s="14" t="s">
        <v>207</v>
      </c>
      <c r="AM899" s="9">
        <v>5</v>
      </c>
      <c r="AN899" s="14" t="s">
        <v>207</v>
      </c>
      <c r="AO899" s="9">
        <v>5</v>
      </c>
      <c r="AP899" s="14" t="s">
        <v>207</v>
      </c>
      <c r="AQ899" s="9">
        <v>5</v>
      </c>
      <c r="AR899" s="14" t="s">
        <v>207</v>
      </c>
      <c r="AS899" s="9" t="s">
        <v>2978</v>
      </c>
      <c r="AT899" s="9" t="s">
        <v>2980</v>
      </c>
      <c r="AU899" s="9" t="s">
        <v>319</v>
      </c>
      <c r="AV899" s="9" t="s">
        <v>320</v>
      </c>
      <c r="AW899" s="9" t="s">
        <v>3892</v>
      </c>
      <c r="AX899" s="9">
        <v>9010600000</v>
      </c>
      <c r="AY899" s="99">
        <v>564</v>
      </c>
      <c r="AZ899" s="12" t="s">
        <v>207</v>
      </c>
      <c r="BA899" s="99">
        <v>38</v>
      </c>
      <c r="BB899" s="12" t="s">
        <v>207</v>
      </c>
      <c r="BC899" s="99">
        <v>48</v>
      </c>
      <c r="BD899" s="12" t="s">
        <v>207</v>
      </c>
      <c r="BE899" s="99">
        <v>199</v>
      </c>
      <c r="BF899" s="12" t="s">
        <v>321</v>
      </c>
      <c r="BG899" s="654">
        <v>198.63399999999999</v>
      </c>
      <c r="BH899" s="12" t="s">
        <v>321</v>
      </c>
      <c r="BI899" s="99">
        <v>125</v>
      </c>
      <c r="BJ899" s="12" t="s">
        <v>321</v>
      </c>
      <c r="BK899" s="754">
        <v>0</v>
      </c>
      <c r="BL899" s="12" t="s">
        <v>321</v>
      </c>
      <c r="BM899" s="754">
        <v>1.5680000000000001</v>
      </c>
      <c r="BN899" s="12" t="s">
        <v>321</v>
      </c>
      <c r="BO899" s="754">
        <v>8.9999999999999993E-3</v>
      </c>
      <c r="BP899" s="12" t="s">
        <v>321</v>
      </c>
      <c r="BQ899" s="754">
        <v>5.7000000000000002E-2</v>
      </c>
      <c r="BR899" s="12" t="s">
        <v>321</v>
      </c>
      <c r="BS899" s="654">
        <v>72</v>
      </c>
      <c r="BT899" s="12" t="s">
        <v>321</v>
      </c>
      <c r="BU899" s="654">
        <v>73.634</v>
      </c>
      <c r="BV899" s="12" t="s">
        <v>321</v>
      </c>
      <c r="BW899" s="9">
        <v>1.04</v>
      </c>
      <c r="BX899" s="9" t="s">
        <v>322</v>
      </c>
      <c r="BY899" s="755">
        <v>222</v>
      </c>
      <c r="BZ899" s="9" t="s">
        <v>315</v>
      </c>
      <c r="CA899" s="755">
        <v>15</v>
      </c>
      <c r="CB899" s="9" t="s">
        <v>315</v>
      </c>
      <c r="CC899" s="755">
        <v>18.899999999999999</v>
      </c>
      <c r="CD899" s="9" t="s">
        <v>315</v>
      </c>
      <c r="CE899" s="755">
        <v>504.9</v>
      </c>
      <c r="CF899" s="9" t="s">
        <v>323</v>
      </c>
      <c r="CG899" s="755">
        <v>275.60000000000002</v>
      </c>
      <c r="CH899" s="9" t="s">
        <v>323</v>
      </c>
      <c r="CI899" s="9"/>
      <c r="CJ899" s="9"/>
      <c r="CK899" s="9"/>
    </row>
    <row r="900" spans="1:89" s="98" customFormat="1" x14ac:dyDescent="0.25">
      <c r="A900" s="99">
        <v>10101468</v>
      </c>
      <c r="B900" s="99"/>
      <c r="C900" s="772">
        <v>9705</v>
      </c>
      <c r="D900" s="807">
        <v>0.05</v>
      </c>
      <c r="E900" s="772">
        <f t="shared" si="44"/>
        <v>10190</v>
      </c>
      <c r="F900" s="778">
        <v>1.1000000000000001</v>
      </c>
      <c r="G900" s="774">
        <f t="shared" si="45"/>
        <v>11209</v>
      </c>
      <c r="H900" s="776"/>
      <c r="I900" s="758"/>
      <c r="J900" s="776"/>
      <c r="K900" s="786"/>
      <c r="L900" s="9" t="s">
        <v>308</v>
      </c>
      <c r="M900" s="9" t="s">
        <v>3893</v>
      </c>
      <c r="N900" s="9" t="s">
        <v>397</v>
      </c>
      <c r="O900" s="9" t="s">
        <v>310</v>
      </c>
      <c r="P900" s="9" t="s">
        <v>624</v>
      </c>
      <c r="Q900" s="9" t="s">
        <v>243</v>
      </c>
      <c r="R900" s="9" t="s">
        <v>1351</v>
      </c>
      <c r="S900" s="9" t="s">
        <v>348</v>
      </c>
      <c r="T900" s="98" t="s">
        <v>204</v>
      </c>
      <c r="U900" s="99" t="s">
        <v>1360</v>
      </c>
      <c r="V900" s="99" t="s">
        <v>207</v>
      </c>
      <c r="W900" s="99" t="s">
        <v>1361</v>
      </c>
      <c r="X900" s="99" t="s">
        <v>207</v>
      </c>
      <c r="Y900" s="99">
        <v>348</v>
      </c>
      <c r="Z900" s="99" t="s">
        <v>207</v>
      </c>
      <c r="AA900" s="9">
        <v>550</v>
      </c>
      <c r="AB900" s="99" t="s">
        <v>207</v>
      </c>
      <c r="AC900" s="9">
        <v>637</v>
      </c>
      <c r="AD900" s="99" t="s">
        <v>207</v>
      </c>
      <c r="AE900" s="9">
        <v>251</v>
      </c>
      <c r="AF900" s="9" t="s">
        <v>315</v>
      </c>
      <c r="AG900" s="14" t="s">
        <v>1362</v>
      </c>
      <c r="AH900" s="14" t="s">
        <v>207</v>
      </c>
      <c r="AI900" s="14" t="s">
        <v>1363</v>
      </c>
      <c r="AJ900" s="14" t="s">
        <v>207</v>
      </c>
      <c r="AK900" s="9">
        <v>5</v>
      </c>
      <c r="AL900" s="14" t="s">
        <v>207</v>
      </c>
      <c r="AM900" s="9">
        <v>5</v>
      </c>
      <c r="AN900" s="14" t="s">
        <v>207</v>
      </c>
      <c r="AO900" s="9">
        <v>5</v>
      </c>
      <c r="AP900" s="14" t="s">
        <v>207</v>
      </c>
      <c r="AQ900" s="9">
        <v>5</v>
      </c>
      <c r="AR900" s="14" t="s">
        <v>207</v>
      </c>
      <c r="AS900" s="9" t="s">
        <v>2978</v>
      </c>
      <c r="AT900" s="9" t="s">
        <v>2980</v>
      </c>
      <c r="AU900" s="9" t="s">
        <v>319</v>
      </c>
      <c r="AV900" s="9" t="s">
        <v>320</v>
      </c>
      <c r="AW900" s="9" t="s">
        <v>3894</v>
      </c>
      <c r="AX900" s="9">
        <v>9010600000</v>
      </c>
      <c r="AY900" s="99">
        <v>617</v>
      </c>
      <c r="AZ900" s="12" t="s">
        <v>207</v>
      </c>
      <c r="BA900" s="99">
        <v>38</v>
      </c>
      <c r="BB900" s="12" t="s">
        <v>207</v>
      </c>
      <c r="BC900" s="99">
        <v>48</v>
      </c>
      <c r="BD900" s="12" t="s">
        <v>207</v>
      </c>
      <c r="BE900" s="99">
        <v>217</v>
      </c>
      <c r="BF900" s="12" t="s">
        <v>321</v>
      </c>
      <c r="BG900" s="654">
        <v>216.96799999999999</v>
      </c>
      <c r="BH900" s="12" t="s">
        <v>321</v>
      </c>
      <c r="BI900" s="99">
        <v>136</v>
      </c>
      <c r="BJ900" s="12" t="s">
        <v>321</v>
      </c>
      <c r="BK900" s="754">
        <v>0</v>
      </c>
      <c r="BL900" s="12" t="s">
        <v>321</v>
      </c>
      <c r="BM900" s="754">
        <v>1.595</v>
      </c>
      <c r="BN900" s="12" t="s">
        <v>321</v>
      </c>
      <c r="BO900" s="754">
        <v>3.6999999999999998E-2</v>
      </c>
      <c r="BP900" s="12" t="s">
        <v>321</v>
      </c>
      <c r="BQ900" s="754">
        <v>6.6000000000000003E-2</v>
      </c>
      <c r="BR900" s="12" t="s">
        <v>321</v>
      </c>
      <c r="BS900" s="654">
        <v>79.27</v>
      </c>
      <c r="BT900" s="12" t="s">
        <v>321</v>
      </c>
      <c r="BU900" s="654">
        <v>80.968000000000004</v>
      </c>
      <c r="BV900" s="12" t="s">
        <v>321</v>
      </c>
      <c r="BW900" s="9">
        <v>1.1399999999999999</v>
      </c>
      <c r="BX900" s="9" t="s">
        <v>322</v>
      </c>
      <c r="BY900" s="755">
        <v>242.9</v>
      </c>
      <c r="BZ900" s="9" t="s">
        <v>315</v>
      </c>
      <c r="CA900" s="755">
        <v>15</v>
      </c>
      <c r="CB900" s="9" t="s">
        <v>315</v>
      </c>
      <c r="CC900" s="755">
        <v>18.899999999999999</v>
      </c>
      <c r="CD900" s="9" t="s">
        <v>315</v>
      </c>
      <c r="CE900" s="755">
        <v>551.20000000000005</v>
      </c>
      <c r="CF900" s="9" t="s">
        <v>323</v>
      </c>
      <c r="CG900" s="755">
        <v>299.8</v>
      </c>
      <c r="CH900" s="9" t="s">
        <v>323</v>
      </c>
      <c r="CI900" s="9"/>
      <c r="CJ900" s="9"/>
      <c r="CK900" s="9"/>
    </row>
    <row r="901" spans="1:89" s="98" customFormat="1" x14ac:dyDescent="0.25">
      <c r="A901" s="99">
        <v>10101469</v>
      </c>
      <c r="B901" s="99"/>
      <c r="C901" s="772">
        <v>11231</v>
      </c>
      <c r="D901" s="807">
        <v>0.05</v>
      </c>
      <c r="E901" s="772">
        <f t="shared" si="44"/>
        <v>11793</v>
      </c>
      <c r="F901" s="778">
        <v>1.1000000000000001</v>
      </c>
      <c r="G901" s="774">
        <f t="shared" si="45"/>
        <v>12972</v>
      </c>
      <c r="H901" s="776"/>
      <c r="I901" s="758"/>
      <c r="J901" s="776"/>
      <c r="K901" s="786"/>
      <c r="L901" s="9" t="s">
        <v>308</v>
      </c>
      <c r="M901" s="9" t="s">
        <v>3895</v>
      </c>
      <c r="N901" s="9" t="s">
        <v>397</v>
      </c>
      <c r="O901" s="9" t="s">
        <v>310</v>
      </c>
      <c r="P901" s="9" t="s">
        <v>624</v>
      </c>
      <c r="Q901" s="9" t="s">
        <v>243</v>
      </c>
      <c r="R901" s="9" t="s">
        <v>1351</v>
      </c>
      <c r="S901" s="9" t="s">
        <v>348</v>
      </c>
      <c r="T901" s="98" t="s">
        <v>204</v>
      </c>
      <c r="U901" s="99" t="s">
        <v>1364</v>
      </c>
      <c r="V901" s="99" t="s">
        <v>207</v>
      </c>
      <c r="W901" s="99" t="s">
        <v>1365</v>
      </c>
      <c r="X901" s="99" t="s">
        <v>207</v>
      </c>
      <c r="Y901" s="99">
        <v>379</v>
      </c>
      <c r="Z901" s="99" t="s">
        <v>207</v>
      </c>
      <c r="AA901" s="9">
        <v>600</v>
      </c>
      <c r="AB901" s="99" t="s">
        <v>207</v>
      </c>
      <c r="AC901" s="9">
        <v>696</v>
      </c>
      <c r="AD901" s="99" t="s">
        <v>207</v>
      </c>
      <c r="AE901" s="9">
        <v>274</v>
      </c>
      <c r="AF901" s="9" t="s">
        <v>315</v>
      </c>
      <c r="AG901" s="14" t="s">
        <v>1366</v>
      </c>
      <c r="AH901" s="14" t="s">
        <v>207</v>
      </c>
      <c r="AI901" s="14" t="s">
        <v>1367</v>
      </c>
      <c r="AJ901" s="14" t="s">
        <v>207</v>
      </c>
      <c r="AK901" s="9">
        <v>5</v>
      </c>
      <c r="AL901" s="14" t="s">
        <v>207</v>
      </c>
      <c r="AM901" s="9">
        <v>5</v>
      </c>
      <c r="AN901" s="14" t="s">
        <v>207</v>
      </c>
      <c r="AO901" s="9">
        <v>5</v>
      </c>
      <c r="AP901" s="14" t="s">
        <v>207</v>
      </c>
      <c r="AQ901" s="9">
        <v>5</v>
      </c>
      <c r="AR901" s="14" t="s">
        <v>207</v>
      </c>
      <c r="AS901" s="9" t="s">
        <v>2978</v>
      </c>
      <c r="AT901" s="9" t="s">
        <v>2980</v>
      </c>
      <c r="AU901" s="9" t="s">
        <v>319</v>
      </c>
      <c r="AV901" s="9" t="s">
        <v>320</v>
      </c>
      <c r="AW901" s="9" t="s">
        <v>3896</v>
      </c>
      <c r="AX901" s="9">
        <v>9010600000</v>
      </c>
      <c r="AY901" s="99">
        <v>671</v>
      </c>
      <c r="AZ901" s="12" t="s">
        <v>207</v>
      </c>
      <c r="BA901" s="99">
        <v>38</v>
      </c>
      <c r="BB901" s="12" t="s">
        <v>207</v>
      </c>
      <c r="BC901" s="99">
        <v>48</v>
      </c>
      <c r="BD901" s="12" t="s">
        <v>207</v>
      </c>
      <c r="BE901" s="99">
        <v>234</v>
      </c>
      <c r="BF901" s="12" t="s">
        <v>321</v>
      </c>
      <c r="BG901" s="654">
        <v>233.851</v>
      </c>
      <c r="BH901" s="12" t="s">
        <v>321</v>
      </c>
      <c r="BI901" s="99">
        <v>147</v>
      </c>
      <c r="BJ901" s="12" t="s">
        <v>321</v>
      </c>
      <c r="BK901" s="754">
        <v>0</v>
      </c>
      <c r="BL901" s="12" t="s">
        <v>321</v>
      </c>
      <c r="BM901" s="754">
        <v>1.8480000000000001</v>
      </c>
      <c r="BN901" s="12" t="s">
        <v>321</v>
      </c>
      <c r="BO901" s="754">
        <v>3.6999999999999998E-2</v>
      </c>
      <c r="BP901" s="12" t="s">
        <v>321</v>
      </c>
      <c r="BQ901" s="754">
        <v>6.6000000000000003E-2</v>
      </c>
      <c r="BR901" s="12" t="s">
        <v>321</v>
      </c>
      <c r="BS901" s="654">
        <v>84.9</v>
      </c>
      <c r="BT901" s="12" t="s">
        <v>321</v>
      </c>
      <c r="BU901" s="654">
        <v>86.850999999999999</v>
      </c>
      <c r="BV901" s="12" t="s">
        <v>321</v>
      </c>
      <c r="BW901" s="9">
        <v>1.23</v>
      </c>
      <c r="BX901" s="9" t="s">
        <v>322</v>
      </c>
      <c r="BY901" s="755">
        <v>264.2</v>
      </c>
      <c r="BZ901" s="9" t="s">
        <v>315</v>
      </c>
      <c r="CA901" s="755">
        <v>15</v>
      </c>
      <c r="CB901" s="9" t="s">
        <v>315</v>
      </c>
      <c r="CC901" s="755">
        <v>18.899999999999999</v>
      </c>
      <c r="CD901" s="9" t="s">
        <v>315</v>
      </c>
      <c r="CE901" s="755">
        <v>593</v>
      </c>
      <c r="CF901" s="9" t="s">
        <v>323</v>
      </c>
      <c r="CG901" s="755">
        <v>324.10000000000002</v>
      </c>
      <c r="CH901" s="9" t="s">
        <v>323</v>
      </c>
      <c r="CI901" s="9"/>
      <c r="CJ901" s="9"/>
      <c r="CK901" s="9"/>
    </row>
    <row r="902" spans="1:89" s="98" customFormat="1" x14ac:dyDescent="0.25">
      <c r="A902" s="99">
        <v>10101470</v>
      </c>
      <c r="B902" s="99"/>
      <c r="C902" s="772">
        <v>12790</v>
      </c>
      <c r="D902" s="807">
        <v>0.05</v>
      </c>
      <c r="E902" s="772">
        <f t="shared" si="44"/>
        <v>13430</v>
      </c>
      <c r="F902" s="778">
        <v>1.1000000000000001</v>
      </c>
      <c r="G902" s="774">
        <f t="shared" si="45"/>
        <v>14773</v>
      </c>
      <c r="H902" s="776"/>
      <c r="I902" s="758"/>
      <c r="J902" s="776"/>
      <c r="K902" s="786"/>
      <c r="L902" s="9" t="s">
        <v>308</v>
      </c>
      <c r="M902" s="9" t="s">
        <v>3897</v>
      </c>
      <c r="N902" s="9" t="s">
        <v>397</v>
      </c>
      <c r="O902" s="9" t="s">
        <v>310</v>
      </c>
      <c r="P902" s="9" t="s">
        <v>624</v>
      </c>
      <c r="Q902" s="9" t="s">
        <v>243</v>
      </c>
      <c r="R902" s="9" t="s">
        <v>1351</v>
      </c>
      <c r="S902" s="9" t="s">
        <v>348</v>
      </c>
      <c r="T902" s="98" t="s">
        <v>204</v>
      </c>
      <c r="U902" s="99">
        <v>400</v>
      </c>
      <c r="V902" s="99" t="s">
        <v>207</v>
      </c>
      <c r="W902" s="99">
        <v>640</v>
      </c>
      <c r="X902" s="99" t="s">
        <v>207</v>
      </c>
      <c r="Y902" s="99">
        <v>410</v>
      </c>
      <c r="Z902" s="99" t="s">
        <v>207</v>
      </c>
      <c r="AA902" s="9">
        <v>650</v>
      </c>
      <c r="AB902" s="99" t="s">
        <v>207</v>
      </c>
      <c r="AC902" s="9">
        <v>755</v>
      </c>
      <c r="AD902" s="99" t="s">
        <v>207</v>
      </c>
      <c r="AE902" s="9">
        <v>297</v>
      </c>
      <c r="AF902" s="9" t="s">
        <v>315</v>
      </c>
      <c r="AG902" s="14" t="s">
        <v>3847</v>
      </c>
      <c r="AH902" s="14" t="s">
        <v>207</v>
      </c>
      <c r="AI902" s="14" t="s">
        <v>3848</v>
      </c>
      <c r="AJ902" s="14" t="s">
        <v>207</v>
      </c>
      <c r="AK902" s="9">
        <v>5</v>
      </c>
      <c r="AL902" s="14" t="s">
        <v>207</v>
      </c>
      <c r="AM902" s="9">
        <v>5</v>
      </c>
      <c r="AN902" s="14" t="s">
        <v>207</v>
      </c>
      <c r="AO902" s="9">
        <v>5</v>
      </c>
      <c r="AP902" s="14" t="s">
        <v>207</v>
      </c>
      <c r="AQ902" s="9">
        <v>5</v>
      </c>
      <c r="AR902" s="14" t="s">
        <v>207</v>
      </c>
      <c r="AS902" s="9" t="s">
        <v>2978</v>
      </c>
      <c r="AT902" s="9" t="s">
        <v>2980</v>
      </c>
      <c r="AU902" s="9" t="s">
        <v>319</v>
      </c>
      <c r="AV902" s="9" t="s">
        <v>320</v>
      </c>
      <c r="AW902" s="9" t="s">
        <v>3898</v>
      </c>
      <c r="AX902" s="9">
        <v>9010600000</v>
      </c>
      <c r="AY902" s="99"/>
      <c r="AZ902" s="12"/>
      <c r="BA902" s="99"/>
      <c r="BB902" s="12"/>
      <c r="BC902" s="99"/>
      <c r="BD902" s="12"/>
      <c r="BE902" s="99"/>
      <c r="BF902" s="12"/>
      <c r="BG902" s="654"/>
      <c r="BH902" s="12"/>
      <c r="BI902" s="99"/>
      <c r="BJ902" s="12"/>
      <c r="BK902" s="754"/>
      <c r="BL902" s="12"/>
      <c r="BM902" s="754"/>
      <c r="BN902" s="12"/>
      <c r="BO902" s="754"/>
      <c r="BP902" s="12"/>
      <c r="BQ902" s="754"/>
      <c r="BR902" s="12"/>
      <c r="BS902" s="654"/>
      <c r="BT902" s="12"/>
      <c r="BU902" s="654"/>
      <c r="BV902" s="12"/>
      <c r="BW902" s="9"/>
      <c r="BX902" s="9"/>
      <c r="BY902" s="755"/>
      <c r="BZ902" s="9"/>
      <c r="CA902" s="755"/>
      <c r="CB902" s="9"/>
      <c r="CC902" s="755"/>
      <c r="CD902" s="9"/>
      <c r="CE902" s="755"/>
      <c r="CF902" s="9"/>
      <c r="CG902" s="755"/>
      <c r="CH902" s="9"/>
      <c r="CI902" s="9"/>
      <c r="CJ902" s="9"/>
      <c r="CK902" s="9"/>
    </row>
    <row r="903" spans="1:89" s="98" customFormat="1" x14ac:dyDescent="0.25">
      <c r="A903" s="99">
        <v>10101471</v>
      </c>
      <c r="B903" s="99"/>
      <c r="C903" s="772">
        <v>14381</v>
      </c>
      <c r="D903" s="807">
        <v>0.05</v>
      </c>
      <c r="E903" s="772">
        <f t="shared" si="44"/>
        <v>15100</v>
      </c>
      <c r="F903" s="778">
        <v>1.1000000000000001</v>
      </c>
      <c r="G903" s="774">
        <f t="shared" si="45"/>
        <v>16610</v>
      </c>
      <c r="H903" s="776"/>
      <c r="I903" s="758"/>
      <c r="J903" s="776"/>
      <c r="K903" s="786"/>
      <c r="L903" s="9" t="s">
        <v>308</v>
      </c>
      <c r="M903" s="9" t="s">
        <v>3899</v>
      </c>
      <c r="N903" s="9" t="s">
        <v>397</v>
      </c>
      <c r="O903" s="9" t="s">
        <v>310</v>
      </c>
      <c r="P903" s="9" t="s">
        <v>624</v>
      </c>
      <c r="Q903" s="9" t="s">
        <v>243</v>
      </c>
      <c r="R903" s="9" t="s">
        <v>1351</v>
      </c>
      <c r="S903" s="9" t="s">
        <v>348</v>
      </c>
      <c r="T903" s="98" t="s">
        <v>204</v>
      </c>
      <c r="U903" s="99">
        <v>431</v>
      </c>
      <c r="V903" s="99" t="s">
        <v>207</v>
      </c>
      <c r="W903" s="99">
        <v>690</v>
      </c>
      <c r="X903" s="99" t="s">
        <v>207</v>
      </c>
      <c r="Y903" s="99">
        <v>441</v>
      </c>
      <c r="Z903" s="99" t="s">
        <v>207</v>
      </c>
      <c r="AA903" s="9">
        <v>700</v>
      </c>
      <c r="AB903" s="99" t="s">
        <v>207</v>
      </c>
      <c r="AC903" s="9">
        <v>814</v>
      </c>
      <c r="AD903" s="99" t="s">
        <v>207</v>
      </c>
      <c r="AE903" s="9">
        <v>320</v>
      </c>
      <c r="AF903" s="9" t="s">
        <v>315</v>
      </c>
      <c r="AG903" s="14" t="s">
        <v>3849</v>
      </c>
      <c r="AH903" s="14" t="s">
        <v>207</v>
      </c>
      <c r="AI903" s="14" t="s">
        <v>3850</v>
      </c>
      <c r="AJ903" s="14" t="s">
        <v>207</v>
      </c>
      <c r="AK903" s="9">
        <v>5</v>
      </c>
      <c r="AL903" s="14" t="s">
        <v>207</v>
      </c>
      <c r="AM903" s="9">
        <v>5</v>
      </c>
      <c r="AN903" s="14" t="s">
        <v>207</v>
      </c>
      <c r="AO903" s="9">
        <v>5</v>
      </c>
      <c r="AP903" s="14" t="s">
        <v>207</v>
      </c>
      <c r="AQ903" s="9">
        <v>5</v>
      </c>
      <c r="AR903" s="14" t="s">
        <v>207</v>
      </c>
      <c r="AS903" s="9" t="s">
        <v>2978</v>
      </c>
      <c r="AT903" s="9" t="s">
        <v>2980</v>
      </c>
      <c r="AU903" s="9" t="s">
        <v>319</v>
      </c>
      <c r="AV903" s="9" t="s">
        <v>320</v>
      </c>
      <c r="AW903" s="9" t="s">
        <v>3900</v>
      </c>
      <c r="AX903" s="9">
        <v>9010600000</v>
      </c>
      <c r="AY903" s="99"/>
      <c r="AZ903" s="12"/>
      <c r="BA903" s="99"/>
      <c r="BB903" s="12"/>
      <c r="BC903" s="99"/>
      <c r="BD903" s="12"/>
      <c r="BE903" s="99"/>
      <c r="BF903" s="12"/>
      <c r="BG903" s="654"/>
      <c r="BH903" s="12"/>
      <c r="BI903" s="99"/>
      <c r="BJ903" s="12"/>
      <c r="BK903" s="754"/>
      <c r="BL903" s="12"/>
      <c r="BM903" s="754"/>
      <c r="BN903" s="12"/>
      <c r="BO903" s="754"/>
      <c r="BP903" s="12"/>
      <c r="BQ903" s="754"/>
      <c r="BR903" s="12"/>
      <c r="BS903" s="654"/>
      <c r="BT903" s="12"/>
      <c r="BU903" s="654"/>
      <c r="BV903" s="12"/>
      <c r="BW903" s="9"/>
      <c r="BX903" s="9"/>
      <c r="BY903" s="755"/>
      <c r="BZ903" s="9"/>
      <c r="CA903" s="755"/>
      <c r="CB903" s="9"/>
      <c r="CC903" s="755"/>
      <c r="CD903" s="9"/>
      <c r="CE903" s="755"/>
      <c r="CF903" s="9"/>
      <c r="CG903" s="755"/>
      <c r="CH903" s="9"/>
      <c r="CI903" s="9"/>
      <c r="CJ903" s="9"/>
      <c r="CK903" s="9"/>
    </row>
    <row r="904" spans="1:89" s="98" customFormat="1" x14ac:dyDescent="0.25">
      <c r="A904" s="99">
        <v>10102284</v>
      </c>
      <c r="B904" s="99"/>
      <c r="C904" s="772">
        <v>4839</v>
      </c>
      <c r="D904" s="807">
        <v>0.05</v>
      </c>
      <c r="E904" s="772">
        <f t="shared" si="44"/>
        <v>5081</v>
      </c>
      <c r="F904" s="778">
        <v>1.1000000000000001</v>
      </c>
      <c r="G904" s="774">
        <f t="shared" si="45"/>
        <v>5589</v>
      </c>
      <c r="H904" s="776"/>
      <c r="I904" s="758"/>
      <c r="J904" s="776"/>
      <c r="K904" s="786"/>
      <c r="L904" s="9" t="s">
        <v>308</v>
      </c>
      <c r="M904" s="9" t="s">
        <v>3901</v>
      </c>
      <c r="N904" s="9" t="s">
        <v>397</v>
      </c>
      <c r="O904" s="9" t="s">
        <v>310</v>
      </c>
      <c r="P904" s="9" t="s">
        <v>624</v>
      </c>
      <c r="Q904" s="9" t="s">
        <v>243</v>
      </c>
      <c r="R904" s="9" t="s">
        <v>1351</v>
      </c>
      <c r="S904" s="9" t="s">
        <v>348</v>
      </c>
      <c r="T904" s="98" t="s">
        <v>204</v>
      </c>
      <c r="U904" s="99" t="s">
        <v>887</v>
      </c>
      <c r="V904" s="99" t="s">
        <v>207</v>
      </c>
      <c r="W904" s="99" t="s">
        <v>888</v>
      </c>
      <c r="X904" s="99" t="s">
        <v>207</v>
      </c>
      <c r="Y904" s="99">
        <v>254</v>
      </c>
      <c r="Z904" s="99" t="s">
        <v>207</v>
      </c>
      <c r="AA904" s="9">
        <v>400</v>
      </c>
      <c r="AB904" s="99" t="s">
        <v>207</v>
      </c>
      <c r="AC904" s="9">
        <v>460</v>
      </c>
      <c r="AD904" s="99" t="s">
        <v>207</v>
      </c>
      <c r="AE904" s="9">
        <v>181</v>
      </c>
      <c r="AF904" s="9" t="s">
        <v>315</v>
      </c>
      <c r="AG904" s="14" t="s">
        <v>369</v>
      </c>
      <c r="AH904" s="14" t="s">
        <v>207</v>
      </c>
      <c r="AI904" s="14" t="s">
        <v>370</v>
      </c>
      <c r="AJ904" s="14" t="s">
        <v>207</v>
      </c>
      <c r="AK904" s="9">
        <v>5</v>
      </c>
      <c r="AL904" s="14" t="s">
        <v>207</v>
      </c>
      <c r="AM904" s="9">
        <v>5</v>
      </c>
      <c r="AN904" s="14" t="s">
        <v>207</v>
      </c>
      <c r="AO904" s="9">
        <v>5</v>
      </c>
      <c r="AP904" s="14" t="s">
        <v>207</v>
      </c>
      <c r="AQ904" s="9">
        <v>5</v>
      </c>
      <c r="AR904" s="14" t="s">
        <v>207</v>
      </c>
      <c r="AS904" s="9" t="s">
        <v>0</v>
      </c>
      <c r="AT904" s="9" t="s">
        <v>318</v>
      </c>
      <c r="AU904" s="9" t="s">
        <v>319</v>
      </c>
      <c r="AV904" s="9" t="s">
        <v>320</v>
      </c>
      <c r="AW904" s="9" t="s">
        <v>1383</v>
      </c>
      <c r="AX904" s="9">
        <v>9010600000</v>
      </c>
      <c r="AY904" s="99">
        <v>457</v>
      </c>
      <c r="AZ904" s="12" t="s">
        <v>207</v>
      </c>
      <c r="BA904" s="99">
        <v>38</v>
      </c>
      <c r="BB904" s="12" t="s">
        <v>207</v>
      </c>
      <c r="BC904" s="99">
        <v>48</v>
      </c>
      <c r="BD904" s="12" t="s">
        <v>207</v>
      </c>
      <c r="BE904" s="99">
        <v>164</v>
      </c>
      <c r="BF904" s="12" t="s">
        <v>321</v>
      </c>
      <c r="BG904" s="654">
        <v>163.00700000000001</v>
      </c>
      <c r="BH904" s="12" t="s">
        <v>321</v>
      </c>
      <c r="BI904" s="99">
        <v>103</v>
      </c>
      <c r="BJ904" s="12" t="s">
        <v>321</v>
      </c>
      <c r="BK904" s="754">
        <v>0</v>
      </c>
      <c r="BL904" s="12" t="s">
        <v>321</v>
      </c>
      <c r="BM904" s="754">
        <v>1.288</v>
      </c>
      <c r="BN904" s="12" t="s">
        <v>321</v>
      </c>
      <c r="BO904" s="754">
        <v>8.9999999999999993E-3</v>
      </c>
      <c r="BP904" s="12" t="s">
        <v>321</v>
      </c>
      <c r="BQ904" s="754">
        <v>4.9000000000000002E-2</v>
      </c>
      <c r="BR904" s="12" t="s">
        <v>321</v>
      </c>
      <c r="BS904" s="654">
        <v>58.661000000000001</v>
      </c>
      <c r="BT904" s="12" t="s">
        <v>321</v>
      </c>
      <c r="BU904" s="654">
        <v>60.006999999999998</v>
      </c>
      <c r="BV904" s="12" t="s">
        <v>321</v>
      </c>
      <c r="BW904" s="9">
        <v>0.84</v>
      </c>
      <c r="BX904" s="9" t="s">
        <v>322</v>
      </c>
      <c r="BY904" s="755">
        <v>179.9</v>
      </c>
      <c r="BZ904" s="9" t="s">
        <v>315</v>
      </c>
      <c r="CA904" s="755">
        <v>15</v>
      </c>
      <c r="CB904" s="9" t="s">
        <v>315</v>
      </c>
      <c r="CC904" s="755">
        <v>18.899999999999999</v>
      </c>
      <c r="CD904" s="9" t="s">
        <v>315</v>
      </c>
      <c r="CE904" s="755">
        <v>385.8</v>
      </c>
      <c r="CF904" s="9" t="s">
        <v>323</v>
      </c>
      <c r="CG904" s="755">
        <v>227.1</v>
      </c>
      <c r="CH904" s="9" t="s">
        <v>323</v>
      </c>
      <c r="CI904" s="9"/>
      <c r="CJ904" s="9"/>
      <c r="CK904" s="9"/>
    </row>
    <row r="905" spans="1:89" s="98" customFormat="1" x14ac:dyDescent="0.25">
      <c r="A905" s="99">
        <v>10102285</v>
      </c>
      <c r="B905" s="99"/>
      <c r="C905" s="772">
        <v>6137</v>
      </c>
      <c r="D905" s="807">
        <v>0.05</v>
      </c>
      <c r="E905" s="772">
        <f t="shared" si="44"/>
        <v>6444</v>
      </c>
      <c r="F905" s="778">
        <v>1.1000000000000001</v>
      </c>
      <c r="G905" s="774">
        <f t="shared" si="45"/>
        <v>7088</v>
      </c>
      <c r="H905" s="776"/>
      <c r="I905" s="758"/>
      <c r="J905" s="776"/>
      <c r="K905" s="786"/>
      <c r="L905" s="9" t="s">
        <v>308</v>
      </c>
      <c r="M905" s="9" t="s">
        <v>3902</v>
      </c>
      <c r="N905" s="9" t="s">
        <v>397</v>
      </c>
      <c r="O905" s="9" t="s">
        <v>310</v>
      </c>
      <c r="P905" s="9" t="s">
        <v>624</v>
      </c>
      <c r="Q905" s="9" t="s">
        <v>243</v>
      </c>
      <c r="R905" s="9" t="s">
        <v>1351</v>
      </c>
      <c r="S905" s="9" t="s">
        <v>348</v>
      </c>
      <c r="T905" s="98" t="s">
        <v>204</v>
      </c>
      <c r="U905" s="99" t="s">
        <v>1352</v>
      </c>
      <c r="V905" s="99" t="s">
        <v>207</v>
      </c>
      <c r="W905" s="99" t="s">
        <v>1353</v>
      </c>
      <c r="X905" s="99" t="s">
        <v>207</v>
      </c>
      <c r="Y905" s="99">
        <v>285</v>
      </c>
      <c r="Z905" s="99" t="s">
        <v>207</v>
      </c>
      <c r="AA905" s="9">
        <v>450</v>
      </c>
      <c r="AB905" s="99" t="s">
        <v>207</v>
      </c>
      <c r="AC905" s="9">
        <v>519</v>
      </c>
      <c r="AD905" s="99" t="s">
        <v>207</v>
      </c>
      <c r="AE905" s="9">
        <v>204</v>
      </c>
      <c r="AF905" s="9" t="s">
        <v>315</v>
      </c>
      <c r="AG905" s="14" t="s">
        <v>1354</v>
      </c>
      <c r="AH905" s="14" t="s">
        <v>207</v>
      </c>
      <c r="AI905" s="14" t="s">
        <v>1355</v>
      </c>
      <c r="AJ905" s="14" t="s">
        <v>207</v>
      </c>
      <c r="AK905" s="9">
        <v>5</v>
      </c>
      <c r="AL905" s="14" t="s">
        <v>207</v>
      </c>
      <c r="AM905" s="9">
        <v>5</v>
      </c>
      <c r="AN905" s="14" t="s">
        <v>207</v>
      </c>
      <c r="AO905" s="9">
        <v>5</v>
      </c>
      <c r="AP905" s="14" t="s">
        <v>207</v>
      </c>
      <c r="AQ905" s="9">
        <v>5</v>
      </c>
      <c r="AR905" s="14" t="s">
        <v>207</v>
      </c>
      <c r="AS905" s="9" t="s">
        <v>0</v>
      </c>
      <c r="AT905" s="9" t="s">
        <v>318</v>
      </c>
      <c r="AU905" s="9" t="s">
        <v>319</v>
      </c>
      <c r="AV905" s="9" t="s">
        <v>320</v>
      </c>
      <c r="AW905" s="9" t="s">
        <v>1384</v>
      </c>
      <c r="AX905" s="9">
        <v>9010600000</v>
      </c>
      <c r="AY905" s="99">
        <v>511</v>
      </c>
      <c r="AZ905" s="12" t="s">
        <v>207</v>
      </c>
      <c r="BA905" s="99">
        <v>38</v>
      </c>
      <c r="BB905" s="12" t="s">
        <v>207</v>
      </c>
      <c r="BC905" s="99">
        <v>48</v>
      </c>
      <c r="BD905" s="12" t="s">
        <v>207</v>
      </c>
      <c r="BE905" s="99">
        <v>183</v>
      </c>
      <c r="BF905" s="12" t="s">
        <v>321</v>
      </c>
      <c r="BG905" s="654">
        <v>182.04</v>
      </c>
      <c r="BH905" s="12" t="s">
        <v>321</v>
      </c>
      <c r="BI905" s="99">
        <v>114</v>
      </c>
      <c r="BJ905" s="12" t="s">
        <v>321</v>
      </c>
      <c r="BK905" s="754">
        <v>0</v>
      </c>
      <c r="BL905" s="12" t="s">
        <v>321</v>
      </c>
      <c r="BM905" s="754">
        <v>1.54</v>
      </c>
      <c r="BN905" s="12" t="s">
        <v>321</v>
      </c>
      <c r="BO905" s="754">
        <v>8.9999999999999993E-3</v>
      </c>
      <c r="BP905" s="12" t="s">
        <v>321</v>
      </c>
      <c r="BQ905" s="754">
        <v>5.7000000000000002E-2</v>
      </c>
      <c r="BR905" s="12" t="s">
        <v>321</v>
      </c>
      <c r="BS905" s="654">
        <v>66.433000000000007</v>
      </c>
      <c r="BT905" s="12" t="s">
        <v>321</v>
      </c>
      <c r="BU905" s="654">
        <v>68.040000000000006</v>
      </c>
      <c r="BV905" s="12" t="s">
        <v>321</v>
      </c>
      <c r="BW905" s="9">
        <v>0.94</v>
      </c>
      <c r="BX905" s="9" t="s">
        <v>322</v>
      </c>
      <c r="BY905" s="755">
        <v>201.2</v>
      </c>
      <c r="BZ905" s="9" t="s">
        <v>315</v>
      </c>
      <c r="CA905" s="755">
        <v>15</v>
      </c>
      <c r="CB905" s="9" t="s">
        <v>315</v>
      </c>
      <c r="CC905" s="755">
        <v>18.899999999999999</v>
      </c>
      <c r="CD905" s="9" t="s">
        <v>315</v>
      </c>
      <c r="CE905" s="755">
        <v>463</v>
      </c>
      <c r="CF905" s="9" t="s">
        <v>323</v>
      </c>
      <c r="CG905" s="755">
        <v>251.3</v>
      </c>
      <c r="CH905" s="9" t="s">
        <v>323</v>
      </c>
      <c r="CI905" s="9"/>
      <c r="CJ905" s="9"/>
      <c r="CK905" s="9"/>
    </row>
    <row r="906" spans="1:89" s="98" customFormat="1" x14ac:dyDescent="0.25">
      <c r="A906" s="99">
        <v>10102286</v>
      </c>
      <c r="B906" s="99"/>
      <c r="C906" s="772">
        <v>7467</v>
      </c>
      <c r="D906" s="807">
        <v>0.05</v>
      </c>
      <c r="E906" s="772">
        <f t="shared" si="44"/>
        <v>7840</v>
      </c>
      <c r="F906" s="778">
        <v>1.1000000000000001</v>
      </c>
      <c r="G906" s="774">
        <f t="shared" si="45"/>
        <v>8624</v>
      </c>
      <c r="H906" s="776"/>
      <c r="I906" s="758"/>
      <c r="J906" s="776"/>
      <c r="K906" s="786"/>
      <c r="L906" s="9" t="s">
        <v>308</v>
      </c>
      <c r="M906" s="9" t="s">
        <v>3903</v>
      </c>
      <c r="N906" s="9" t="s">
        <v>397</v>
      </c>
      <c r="O906" s="9" t="s">
        <v>310</v>
      </c>
      <c r="P906" s="9" t="s">
        <v>624</v>
      </c>
      <c r="Q906" s="9" t="s">
        <v>243</v>
      </c>
      <c r="R906" s="9" t="s">
        <v>1351</v>
      </c>
      <c r="S906" s="9" t="s">
        <v>348</v>
      </c>
      <c r="T906" s="98" t="s">
        <v>204</v>
      </c>
      <c r="U906" s="99" t="s">
        <v>1356</v>
      </c>
      <c r="V906" s="99" t="s">
        <v>207</v>
      </c>
      <c r="W906" s="99" t="s">
        <v>1357</v>
      </c>
      <c r="X906" s="99" t="s">
        <v>207</v>
      </c>
      <c r="Y906" s="99">
        <v>316</v>
      </c>
      <c r="Z906" s="99" t="s">
        <v>207</v>
      </c>
      <c r="AA906" s="9">
        <v>500</v>
      </c>
      <c r="AB906" s="99" t="s">
        <v>207</v>
      </c>
      <c r="AC906" s="9">
        <v>578</v>
      </c>
      <c r="AD906" s="99" t="s">
        <v>207</v>
      </c>
      <c r="AE906" s="9">
        <v>228</v>
      </c>
      <c r="AF906" s="9" t="s">
        <v>315</v>
      </c>
      <c r="AG906" s="14" t="s">
        <v>1358</v>
      </c>
      <c r="AH906" s="14" t="s">
        <v>207</v>
      </c>
      <c r="AI906" s="14" t="s">
        <v>1359</v>
      </c>
      <c r="AJ906" s="14" t="s">
        <v>207</v>
      </c>
      <c r="AK906" s="9">
        <v>5</v>
      </c>
      <c r="AL906" s="14" t="s">
        <v>207</v>
      </c>
      <c r="AM906" s="9">
        <v>5</v>
      </c>
      <c r="AN906" s="14" t="s">
        <v>207</v>
      </c>
      <c r="AO906" s="9">
        <v>5</v>
      </c>
      <c r="AP906" s="14" t="s">
        <v>207</v>
      </c>
      <c r="AQ906" s="9">
        <v>5</v>
      </c>
      <c r="AR906" s="14" t="s">
        <v>207</v>
      </c>
      <c r="AS906" s="9" t="s">
        <v>0</v>
      </c>
      <c r="AT906" s="9" t="s">
        <v>318</v>
      </c>
      <c r="AU906" s="9" t="s">
        <v>319</v>
      </c>
      <c r="AV906" s="9" t="s">
        <v>320</v>
      </c>
      <c r="AW906" s="9" t="s">
        <v>1385</v>
      </c>
      <c r="AX906" s="9">
        <v>9010600000</v>
      </c>
      <c r="AY906" s="99">
        <v>564</v>
      </c>
      <c r="AZ906" s="12" t="s">
        <v>207</v>
      </c>
      <c r="BA906" s="99">
        <v>38</v>
      </c>
      <c r="BB906" s="12" t="s">
        <v>207</v>
      </c>
      <c r="BC906" s="99">
        <v>48</v>
      </c>
      <c r="BD906" s="12" t="s">
        <v>207</v>
      </c>
      <c r="BE906" s="99">
        <v>199</v>
      </c>
      <c r="BF906" s="12" t="s">
        <v>321</v>
      </c>
      <c r="BG906" s="654">
        <v>198.63399999999999</v>
      </c>
      <c r="BH906" s="12" t="s">
        <v>321</v>
      </c>
      <c r="BI906" s="99">
        <v>125</v>
      </c>
      <c r="BJ906" s="12" t="s">
        <v>321</v>
      </c>
      <c r="BK906" s="754">
        <v>0</v>
      </c>
      <c r="BL906" s="12" t="s">
        <v>321</v>
      </c>
      <c r="BM906" s="754">
        <v>1.5680000000000001</v>
      </c>
      <c r="BN906" s="12" t="s">
        <v>321</v>
      </c>
      <c r="BO906" s="754">
        <v>8.9999999999999993E-3</v>
      </c>
      <c r="BP906" s="12" t="s">
        <v>321</v>
      </c>
      <c r="BQ906" s="754">
        <v>5.7000000000000002E-2</v>
      </c>
      <c r="BR906" s="12" t="s">
        <v>321</v>
      </c>
      <c r="BS906" s="654">
        <v>72</v>
      </c>
      <c r="BT906" s="12" t="s">
        <v>321</v>
      </c>
      <c r="BU906" s="654">
        <v>73.634</v>
      </c>
      <c r="BV906" s="12" t="s">
        <v>321</v>
      </c>
      <c r="BW906" s="9">
        <v>1.04</v>
      </c>
      <c r="BX906" s="9" t="s">
        <v>322</v>
      </c>
      <c r="BY906" s="755">
        <v>222</v>
      </c>
      <c r="BZ906" s="9" t="s">
        <v>315</v>
      </c>
      <c r="CA906" s="755">
        <v>15</v>
      </c>
      <c r="CB906" s="9" t="s">
        <v>315</v>
      </c>
      <c r="CC906" s="755">
        <v>18.899999999999999</v>
      </c>
      <c r="CD906" s="9" t="s">
        <v>315</v>
      </c>
      <c r="CE906" s="755">
        <v>504.9</v>
      </c>
      <c r="CF906" s="9" t="s">
        <v>323</v>
      </c>
      <c r="CG906" s="755">
        <v>275.60000000000002</v>
      </c>
      <c r="CH906" s="9" t="s">
        <v>323</v>
      </c>
      <c r="CI906" s="9"/>
      <c r="CJ906" s="9"/>
      <c r="CK906" s="9"/>
    </row>
    <row r="907" spans="1:89" s="98" customFormat="1" x14ac:dyDescent="0.25">
      <c r="A907" s="99">
        <v>10102287</v>
      </c>
      <c r="B907" s="99"/>
      <c r="C907" s="772">
        <v>8824</v>
      </c>
      <c r="D907" s="807">
        <v>0.05</v>
      </c>
      <c r="E907" s="772">
        <f t="shared" si="44"/>
        <v>9265</v>
      </c>
      <c r="F907" s="778">
        <v>1.1000000000000001</v>
      </c>
      <c r="G907" s="774">
        <f t="shared" si="45"/>
        <v>10192</v>
      </c>
      <c r="H907" s="776"/>
      <c r="I907" s="758"/>
      <c r="J907" s="776"/>
      <c r="K907" s="786"/>
      <c r="L907" s="9" t="s">
        <v>308</v>
      </c>
      <c r="M907" s="9" t="s">
        <v>3904</v>
      </c>
      <c r="N907" s="9" t="s">
        <v>397</v>
      </c>
      <c r="O907" s="9" t="s">
        <v>310</v>
      </c>
      <c r="P907" s="9" t="s">
        <v>624</v>
      </c>
      <c r="Q907" s="9" t="s">
        <v>243</v>
      </c>
      <c r="R907" s="9" t="s">
        <v>1351</v>
      </c>
      <c r="S907" s="9" t="s">
        <v>348</v>
      </c>
      <c r="T907" s="98" t="s">
        <v>204</v>
      </c>
      <c r="U907" s="99" t="s">
        <v>1360</v>
      </c>
      <c r="V907" s="99" t="s">
        <v>207</v>
      </c>
      <c r="W907" s="99" t="s">
        <v>1361</v>
      </c>
      <c r="X907" s="99" t="s">
        <v>207</v>
      </c>
      <c r="Y907" s="99">
        <v>348</v>
      </c>
      <c r="Z907" s="99" t="s">
        <v>207</v>
      </c>
      <c r="AA907" s="9">
        <v>550</v>
      </c>
      <c r="AB907" s="99" t="s">
        <v>207</v>
      </c>
      <c r="AC907" s="9">
        <v>637</v>
      </c>
      <c r="AD907" s="99" t="s">
        <v>207</v>
      </c>
      <c r="AE907" s="9">
        <v>251</v>
      </c>
      <c r="AF907" s="9" t="s">
        <v>315</v>
      </c>
      <c r="AG907" s="14" t="s">
        <v>1362</v>
      </c>
      <c r="AH907" s="14" t="s">
        <v>207</v>
      </c>
      <c r="AI907" s="14" t="s">
        <v>1363</v>
      </c>
      <c r="AJ907" s="14" t="s">
        <v>207</v>
      </c>
      <c r="AK907" s="9">
        <v>5</v>
      </c>
      <c r="AL907" s="14" t="s">
        <v>207</v>
      </c>
      <c r="AM907" s="9">
        <v>5</v>
      </c>
      <c r="AN907" s="14" t="s">
        <v>207</v>
      </c>
      <c r="AO907" s="9">
        <v>5</v>
      </c>
      <c r="AP907" s="14" t="s">
        <v>207</v>
      </c>
      <c r="AQ907" s="9">
        <v>5</v>
      </c>
      <c r="AR907" s="14" t="s">
        <v>207</v>
      </c>
      <c r="AS907" s="9" t="s">
        <v>0</v>
      </c>
      <c r="AT907" s="9" t="s">
        <v>318</v>
      </c>
      <c r="AU907" s="9" t="s">
        <v>319</v>
      </c>
      <c r="AV907" s="9" t="s">
        <v>320</v>
      </c>
      <c r="AW907" s="9" t="s">
        <v>1386</v>
      </c>
      <c r="AX907" s="9">
        <v>9010600000</v>
      </c>
      <c r="AY907" s="99">
        <v>617</v>
      </c>
      <c r="AZ907" s="12" t="s">
        <v>207</v>
      </c>
      <c r="BA907" s="99">
        <v>38</v>
      </c>
      <c r="BB907" s="12" t="s">
        <v>207</v>
      </c>
      <c r="BC907" s="99">
        <v>48</v>
      </c>
      <c r="BD907" s="12" t="s">
        <v>207</v>
      </c>
      <c r="BE907" s="99">
        <v>217</v>
      </c>
      <c r="BF907" s="12" t="s">
        <v>321</v>
      </c>
      <c r="BG907" s="654">
        <v>216.96799999999999</v>
      </c>
      <c r="BH907" s="12" t="s">
        <v>321</v>
      </c>
      <c r="BI907" s="99">
        <v>136</v>
      </c>
      <c r="BJ907" s="12" t="s">
        <v>321</v>
      </c>
      <c r="BK907" s="754">
        <v>0</v>
      </c>
      <c r="BL907" s="12" t="s">
        <v>321</v>
      </c>
      <c r="BM907" s="754">
        <v>1.595</v>
      </c>
      <c r="BN907" s="12" t="s">
        <v>321</v>
      </c>
      <c r="BO907" s="754">
        <v>3.6999999999999998E-2</v>
      </c>
      <c r="BP907" s="12" t="s">
        <v>321</v>
      </c>
      <c r="BQ907" s="754">
        <v>6.6000000000000003E-2</v>
      </c>
      <c r="BR907" s="12" t="s">
        <v>321</v>
      </c>
      <c r="BS907" s="654">
        <v>79.27</v>
      </c>
      <c r="BT907" s="12" t="s">
        <v>321</v>
      </c>
      <c r="BU907" s="654">
        <v>80.968000000000004</v>
      </c>
      <c r="BV907" s="12" t="s">
        <v>321</v>
      </c>
      <c r="BW907" s="9">
        <v>1.1399999999999999</v>
      </c>
      <c r="BX907" s="9" t="s">
        <v>322</v>
      </c>
      <c r="BY907" s="755">
        <v>242.9</v>
      </c>
      <c r="BZ907" s="9" t="s">
        <v>315</v>
      </c>
      <c r="CA907" s="755">
        <v>15</v>
      </c>
      <c r="CB907" s="9" t="s">
        <v>315</v>
      </c>
      <c r="CC907" s="755">
        <v>18.899999999999999</v>
      </c>
      <c r="CD907" s="9" t="s">
        <v>315</v>
      </c>
      <c r="CE907" s="755">
        <v>551.20000000000005</v>
      </c>
      <c r="CF907" s="9" t="s">
        <v>323</v>
      </c>
      <c r="CG907" s="755">
        <v>299.8</v>
      </c>
      <c r="CH907" s="9" t="s">
        <v>323</v>
      </c>
      <c r="CI907" s="9"/>
      <c r="CJ907" s="9"/>
      <c r="CK907" s="9"/>
    </row>
    <row r="908" spans="1:89" s="98" customFormat="1" x14ac:dyDescent="0.25">
      <c r="A908" s="99">
        <v>10102288</v>
      </c>
      <c r="B908" s="99"/>
      <c r="C908" s="772">
        <v>10210</v>
      </c>
      <c r="D908" s="807">
        <v>0.05</v>
      </c>
      <c r="E908" s="772">
        <f t="shared" si="44"/>
        <v>10721</v>
      </c>
      <c r="F908" s="778">
        <v>1.1000000000000001</v>
      </c>
      <c r="G908" s="774">
        <f t="shared" si="45"/>
        <v>11793</v>
      </c>
      <c r="H908" s="776"/>
      <c r="I908" s="758"/>
      <c r="J908" s="776"/>
      <c r="K908" s="786"/>
      <c r="L908" s="9" t="s">
        <v>308</v>
      </c>
      <c r="M908" s="9" t="s">
        <v>3905</v>
      </c>
      <c r="N908" s="9" t="s">
        <v>397</v>
      </c>
      <c r="O908" s="9" t="s">
        <v>310</v>
      </c>
      <c r="P908" s="9" t="s">
        <v>624</v>
      </c>
      <c r="Q908" s="9" t="s">
        <v>243</v>
      </c>
      <c r="R908" s="9" t="s">
        <v>1351</v>
      </c>
      <c r="S908" s="9" t="s">
        <v>348</v>
      </c>
      <c r="T908" s="98" t="s">
        <v>204</v>
      </c>
      <c r="U908" s="99" t="s">
        <v>1364</v>
      </c>
      <c r="V908" s="99" t="s">
        <v>207</v>
      </c>
      <c r="W908" s="99" t="s">
        <v>1365</v>
      </c>
      <c r="X908" s="99" t="s">
        <v>207</v>
      </c>
      <c r="Y908" s="99">
        <v>379</v>
      </c>
      <c r="Z908" s="99" t="s">
        <v>207</v>
      </c>
      <c r="AA908" s="9">
        <v>600</v>
      </c>
      <c r="AB908" s="99" t="s">
        <v>207</v>
      </c>
      <c r="AC908" s="9">
        <v>696</v>
      </c>
      <c r="AD908" s="99" t="s">
        <v>207</v>
      </c>
      <c r="AE908" s="9">
        <v>274</v>
      </c>
      <c r="AF908" s="9" t="s">
        <v>315</v>
      </c>
      <c r="AG908" s="14" t="s">
        <v>1366</v>
      </c>
      <c r="AH908" s="14" t="s">
        <v>207</v>
      </c>
      <c r="AI908" s="14" t="s">
        <v>1367</v>
      </c>
      <c r="AJ908" s="14" t="s">
        <v>207</v>
      </c>
      <c r="AK908" s="9">
        <v>5</v>
      </c>
      <c r="AL908" s="14" t="s">
        <v>207</v>
      </c>
      <c r="AM908" s="9">
        <v>5</v>
      </c>
      <c r="AN908" s="14" t="s">
        <v>207</v>
      </c>
      <c r="AO908" s="9">
        <v>5</v>
      </c>
      <c r="AP908" s="14" t="s">
        <v>207</v>
      </c>
      <c r="AQ908" s="9">
        <v>5</v>
      </c>
      <c r="AR908" s="14" t="s">
        <v>207</v>
      </c>
      <c r="AS908" s="9" t="s">
        <v>0</v>
      </c>
      <c r="AT908" s="9" t="s">
        <v>318</v>
      </c>
      <c r="AU908" s="9" t="s">
        <v>319</v>
      </c>
      <c r="AV908" s="9" t="s">
        <v>320</v>
      </c>
      <c r="AW908" s="9" t="s">
        <v>1387</v>
      </c>
      <c r="AX908" s="9">
        <v>9010600000</v>
      </c>
      <c r="AY908" s="99">
        <v>671</v>
      </c>
      <c r="AZ908" s="12" t="s">
        <v>207</v>
      </c>
      <c r="BA908" s="99">
        <v>38</v>
      </c>
      <c r="BB908" s="12" t="s">
        <v>207</v>
      </c>
      <c r="BC908" s="99">
        <v>48</v>
      </c>
      <c r="BD908" s="12" t="s">
        <v>207</v>
      </c>
      <c r="BE908" s="99">
        <v>234</v>
      </c>
      <c r="BF908" s="12" t="s">
        <v>321</v>
      </c>
      <c r="BG908" s="654">
        <v>233.851</v>
      </c>
      <c r="BH908" s="12" t="s">
        <v>321</v>
      </c>
      <c r="BI908" s="99">
        <v>147</v>
      </c>
      <c r="BJ908" s="12" t="s">
        <v>321</v>
      </c>
      <c r="BK908" s="754">
        <v>0</v>
      </c>
      <c r="BL908" s="12" t="s">
        <v>321</v>
      </c>
      <c r="BM908" s="754">
        <v>1.8480000000000001</v>
      </c>
      <c r="BN908" s="12" t="s">
        <v>321</v>
      </c>
      <c r="BO908" s="754">
        <v>3.6999999999999998E-2</v>
      </c>
      <c r="BP908" s="12" t="s">
        <v>321</v>
      </c>
      <c r="BQ908" s="754">
        <v>6.6000000000000003E-2</v>
      </c>
      <c r="BR908" s="12" t="s">
        <v>321</v>
      </c>
      <c r="BS908" s="654">
        <v>84.9</v>
      </c>
      <c r="BT908" s="12" t="s">
        <v>321</v>
      </c>
      <c r="BU908" s="654">
        <v>86.850999999999999</v>
      </c>
      <c r="BV908" s="12" t="s">
        <v>321</v>
      </c>
      <c r="BW908" s="9">
        <v>1.23</v>
      </c>
      <c r="BX908" s="9" t="s">
        <v>322</v>
      </c>
      <c r="BY908" s="755">
        <v>264.2</v>
      </c>
      <c r="BZ908" s="9" t="s">
        <v>315</v>
      </c>
      <c r="CA908" s="755">
        <v>15</v>
      </c>
      <c r="CB908" s="9" t="s">
        <v>315</v>
      </c>
      <c r="CC908" s="755">
        <v>18.899999999999999</v>
      </c>
      <c r="CD908" s="9" t="s">
        <v>315</v>
      </c>
      <c r="CE908" s="755">
        <v>593</v>
      </c>
      <c r="CF908" s="9" t="s">
        <v>323</v>
      </c>
      <c r="CG908" s="755">
        <v>324.10000000000002</v>
      </c>
      <c r="CH908" s="9" t="s">
        <v>323</v>
      </c>
      <c r="CI908" s="9"/>
      <c r="CJ908" s="9"/>
      <c r="CK908" s="9"/>
    </row>
    <row r="909" spans="1:89" s="98" customFormat="1" x14ac:dyDescent="0.25">
      <c r="A909" s="99">
        <v>10101479</v>
      </c>
      <c r="B909" s="99"/>
      <c r="C909" s="772">
        <v>11627</v>
      </c>
      <c r="D909" s="807">
        <v>0.05</v>
      </c>
      <c r="E909" s="772">
        <f t="shared" si="44"/>
        <v>12208</v>
      </c>
      <c r="F909" s="778">
        <v>1.1000000000000001</v>
      </c>
      <c r="G909" s="774">
        <f t="shared" si="45"/>
        <v>13429</v>
      </c>
      <c r="H909" s="776"/>
      <c r="I909" s="758"/>
      <c r="J909" s="776"/>
      <c r="K909" s="786"/>
      <c r="L909" s="9" t="s">
        <v>308</v>
      </c>
      <c r="M909" s="9" t="s">
        <v>3906</v>
      </c>
      <c r="N909" s="9" t="s">
        <v>397</v>
      </c>
      <c r="O909" s="9" t="s">
        <v>310</v>
      </c>
      <c r="P909" s="9" t="s">
        <v>624</v>
      </c>
      <c r="Q909" s="9" t="s">
        <v>243</v>
      </c>
      <c r="R909" s="9" t="s">
        <v>1351</v>
      </c>
      <c r="S909" s="9" t="s">
        <v>348</v>
      </c>
      <c r="T909" s="98" t="s">
        <v>204</v>
      </c>
      <c r="U909" s="99">
        <v>400</v>
      </c>
      <c r="V909" s="99" t="s">
        <v>207</v>
      </c>
      <c r="W909" s="99">
        <v>640</v>
      </c>
      <c r="X909" s="99" t="s">
        <v>207</v>
      </c>
      <c r="Y909" s="99">
        <v>410</v>
      </c>
      <c r="Z909" s="99" t="s">
        <v>207</v>
      </c>
      <c r="AA909" s="9">
        <v>650</v>
      </c>
      <c r="AB909" s="99" t="s">
        <v>207</v>
      </c>
      <c r="AC909" s="9">
        <v>755</v>
      </c>
      <c r="AD909" s="99" t="s">
        <v>207</v>
      </c>
      <c r="AE909" s="9">
        <v>297</v>
      </c>
      <c r="AF909" s="9" t="s">
        <v>315</v>
      </c>
      <c r="AG909" s="14" t="s">
        <v>3847</v>
      </c>
      <c r="AH909" s="14" t="s">
        <v>207</v>
      </c>
      <c r="AI909" s="14" t="s">
        <v>3848</v>
      </c>
      <c r="AJ909" s="14" t="s">
        <v>207</v>
      </c>
      <c r="AK909" s="9">
        <v>5</v>
      </c>
      <c r="AL909" s="14" t="s">
        <v>207</v>
      </c>
      <c r="AM909" s="9">
        <v>5</v>
      </c>
      <c r="AN909" s="14" t="s">
        <v>207</v>
      </c>
      <c r="AO909" s="9">
        <v>5</v>
      </c>
      <c r="AP909" s="14" t="s">
        <v>207</v>
      </c>
      <c r="AQ909" s="9">
        <v>5</v>
      </c>
      <c r="AR909" s="14" t="s">
        <v>207</v>
      </c>
      <c r="AS909" s="9" t="s">
        <v>0</v>
      </c>
      <c r="AT909" s="9" t="s">
        <v>318</v>
      </c>
      <c r="AU909" s="9" t="s">
        <v>319</v>
      </c>
      <c r="AV909" s="9" t="s">
        <v>320</v>
      </c>
      <c r="AW909" s="9" t="s">
        <v>3907</v>
      </c>
      <c r="AX909" s="9">
        <v>9010600000</v>
      </c>
      <c r="AY909" s="99"/>
      <c r="AZ909" s="12"/>
      <c r="BA909" s="99"/>
      <c r="BB909" s="12"/>
      <c r="BC909" s="99"/>
      <c r="BD909" s="12"/>
      <c r="BE909" s="99"/>
      <c r="BF909" s="12"/>
      <c r="BG909" s="654"/>
      <c r="BH909" s="12"/>
      <c r="BI909" s="99"/>
      <c r="BJ909" s="12"/>
      <c r="BK909" s="754"/>
      <c r="BL909" s="12"/>
      <c r="BM909" s="754"/>
      <c r="BN909" s="12"/>
      <c r="BO909" s="754"/>
      <c r="BP909" s="12"/>
      <c r="BQ909" s="754"/>
      <c r="BR909" s="12"/>
      <c r="BS909" s="654"/>
      <c r="BT909" s="12"/>
      <c r="BU909" s="654"/>
      <c r="BV909" s="12"/>
      <c r="BW909" s="9"/>
      <c r="BX909" s="9"/>
      <c r="BY909" s="755"/>
      <c r="BZ909" s="9"/>
      <c r="CA909" s="755"/>
      <c r="CB909" s="9"/>
      <c r="CC909" s="755"/>
      <c r="CD909" s="9"/>
      <c r="CE909" s="755"/>
      <c r="CF909" s="9"/>
      <c r="CG909" s="755"/>
      <c r="CH909" s="9"/>
      <c r="CI909" s="9"/>
      <c r="CJ909" s="9"/>
      <c r="CK909" s="9"/>
    </row>
    <row r="910" spans="1:89" s="98" customFormat="1" x14ac:dyDescent="0.25">
      <c r="A910" s="99">
        <v>10101480</v>
      </c>
      <c r="B910" s="99"/>
      <c r="C910" s="772">
        <v>13074</v>
      </c>
      <c r="D910" s="807">
        <v>0.05</v>
      </c>
      <c r="E910" s="772">
        <f t="shared" si="44"/>
        <v>13728</v>
      </c>
      <c r="F910" s="778">
        <v>1.1000000000000001</v>
      </c>
      <c r="G910" s="774">
        <f t="shared" si="45"/>
        <v>15101</v>
      </c>
      <c r="H910" s="776"/>
      <c r="I910" s="758"/>
      <c r="J910" s="776"/>
      <c r="K910" s="786"/>
      <c r="L910" s="9" t="s">
        <v>308</v>
      </c>
      <c r="M910" s="9" t="s">
        <v>3908</v>
      </c>
      <c r="N910" s="9" t="s">
        <v>397</v>
      </c>
      <c r="O910" s="9" t="s">
        <v>310</v>
      </c>
      <c r="P910" s="9" t="s">
        <v>624</v>
      </c>
      <c r="Q910" s="9" t="s">
        <v>243</v>
      </c>
      <c r="R910" s="9" t="s">
        <v>1351</v>
      </c>
      <c r="S910" s="9" t="s">
        <v>348</v>
      </c>
      <c r="T910" s="98" t="s">
        <v>204</v>
      </c>
      <c r="U910" s="99">
        <v>431</v>
      </c>
      <c r="V910" s="99" t="s">
        <v>207</v>
      </c>
      <c r="W910" s="99">
        <v>690</v>
      </c>
      <c r="X910" s="99" t="s">
        <v>207</v>
      </c>
      <c r="Y910" s="99">
        <v>441</v>
      </c>
      <c r="Z910" s="99" t="s">
        <v>207</v>
      </c>
      <c r="AA910" s="9">
        <v>700</v>
      </c>
      <c r="AB910" s="99" t="s">
        <v>207</v>
      </c>
      <c r="AC910" s="9">
        <v>814</v>
      </c>
      <c r="AD910" s="99" t="s">
        <v>207</v>
      </c>
      <c r="AE910" s="9">
        <v>320</v>
      </c>
      <c r="AF910" s="9" t="s">
        <v>315</v>
      </c>
      <c r="AG910" s="14" t="s">
        <v>3849</v>
      </c>
      <c r="AH910" s="14" t="s">
        <v>207</v>
      </c>
      <c r="AI910" s="14" t="s">
        <v>3850</v>
      </c>
      <c r="AJ910" s="14" t="s">
        <v>207</v>
      </c>
      <c r="AK910" s="9">
        <v>5</v>
      </c>
      <c r="AL910" s="14" t="s">
        <v>207</v>
      </c>
      <c r="AM910" s="9">
        <v>5</v>
      </c>
      <c r="AN910" s="14" t="s">
        <v>207</v>
      </c>
      <c r="AO910" s="9">
        <v>5</v>
      </c>
      <c r="AP910" s="14" t="s">
        <v>207</v>
      </c>
      <c r="AQ910" s="9">
        <v>5</v>
      </c>
      <c r="AR910" s="14" t="s">
        <v>207</v>
      </c>
      <c r="AS910" s="9" t="s">
        <v>0</v>
      </c>
      <c r="AT910" s="9" t="s">
        <v>318</v>
      </c>
      <c r="AU910" s="9" t="s">
        <v>319</v>
      </c>
      <c r="AV910" s="9" t="s">
        <v>320</v>
      </c>
      <c r="AW910" s="9" t="s">
        <v>3909</v>
      </c>
      <c r="AX910" s="9">
        <v>9010600000</v>
      </c>
      <c r="AY910" s="99"/>
      <c r="AZ910" s="12"/>
      <c r="BA910" s="99"/>
      <c r="BB910" s="12"/>
      <c r="BC910" s="99"/>
      <c r="BD910" s="12"/>
      <c r="BE910" s="99"/>
      <c r="BF910" s="12"/>
      <c r="BG910" s="654"/>
      <c r="BH910" s="12"/>
      <c r="BI910" s="99"/>
      <c r="BJ910" s="12"/>
      <c r="BK910" s="754"/>
      <c r="BL910" s="12"/>
      <c r="BM910" s="754"/>
      <c r="BN910" s="12"/>
      <c r="BO910" s="754"/>
      <c r="BP910" s="12"/>
      <c r="BQ910" s="754"/>
      <c r="BR910" s="12"/>
      <c r="BS910" s="654"/>
      <c r="BT910" s="12"/>
      <c r="BU910" s="654"/>
      <c r="BV910" s="12"/>
      <c r="BW910" s="9"/>
      <c r="BX910" s="9"/>
      <c r="BY910" s="755"/>
      <c r="BZ910" s="9"/>
      <c r="CA910" s="755"/>
      <c r="CB910" s="9"/>
      <c r="CC910" s="755"/>
      <c r="CD910" s="9"/>
      <c r="CE910" s="755"/>
      <c r="CF910" s="9"/>
      <c r="CG910" s="755"/>
      <c r="CH910" s="9"/>
      <c r="CI910" s="9"/>
      <c r="CJ910" s="9"/>
      <c r="CK910" s="9"/>
    </row>
    <row r="911" spans="1:89" s="98" customFormat="1" x14ac:dyDescent="0.25">
      <c r="A911" s="99">
        <v>10102216</v>
      </c>
      <c r="B911" s="99"/>
      <c r="C911" s="772">
        <v>5807</v>
      </c>
      <c r="D911" s="807">
        <v>0.05</v>
      </c>
      <c r="E911" s="772">
        <f t="shared" si="44"/>
        <v>6097</v>
      </c>
      <c r="F911" s="778">
        <v>1.1000000000000001</v>
      </c>
      <c r="G911" s="774">
        <f t="shared" si="45"/>
        <v>6707</v>
      </c>
      <c r="H911" s="776"/>
      <c r="I911" s="758"/>
      <c r="J911" s="776"/>
      <c r="K911" s="786"/>
      <c r="L911" s="9" t="s">
        <v>308</v>
      </c>
      <c r="M911" s="9" t="s">
        <v>3914</v>
      </c>
      <c r="N911" s="9" t="s">
        <v>397</v>
      </c>
      <c r="O911" s="9" t="s">
        <v>310</v>
      </c>
      <c r="P911" s="9" t="s">
        <v>624</v>
      </c>
      <c r="Q911" s="9" t="s">
        <v>243</v>
      </c>
      <c r="R911" s="9" t="s">
        <v>1351</v>
      </c>
      <c r="S911" s="9" t="s">
        <v>314</v>
      </c>
      <c r="T911" s="98" t="s">
        <v>210</v>
      </c>
      <c r="U911" s="99" t="s">
        <v>956</v>
      </c>
      <c r="V911" s="99" t="s">
        <v>207</v>
      </c>
      <c r="W911" s="99" t="s">
        <v>888</v>
      </c>
      <c r="X911" s="99" t="s">
        <v>207</v>
      </c>
      <c r="Y911" s="99">
        <v>229</v>
      </c>
      <c r="Z911" s="99" t="s">
        <v>207</v>
      </c>
      <c r="AA911" s="9">
        <v>400</v>
      </c>
      <c r="AB911" s="99" t="s">
        <v>207</v>
      </c>
      <c r="AC911" s="9">
        <v>447</v>
      </c>
      <c r="AD911" s="99" t="s">
        <v>207</v>
      </c>
      <c r="AE911" s="9">
        <v>176</v>
      </c>
      <c r="AF911" s="9" t="s">
        <v>315</v>
      </c>
      <c r="AG911" s="14" t="s">
        <v>342</v>
      </c>
      <c r="AH911" s="14" t="s">
        <v>207</v>
      </c>
      <c r="AI911" s="14" t="s">
        <v>343</v>
      </c>
      <c r="AJ911" s="14" t="s">
        <v>207</v>
      </c>
      <c r="AK911" s="9">
        <v>5</v>
      </c>
      <c r="AL911" s="14" t="s">
        <v>207</v>
      </c>
      <c r="AM911" s="9">
        <v>5</v>
      </c>
      <c r="AN911" s="14" t="s">
        <v>207</v>
      </c>
      <c r="AO911" s="9">
        <v>5</v>
      </c>
      <c r="AP911" s="14" t="s">
        <v>207</v>
      </c>
      <c r="AQ911" s="9">
        <v>5</v>
      </c>
      <c r="AR911" s="14" t="s">
        <v>207</v>
      </c>
      <c r="AS911" s="9" t="s">
        <v>41</v>
      </c>
      <c r="AT911" s="9" t="s">
        <v>344</v>
      </c>
      <c r="AU911" s="9" t="s">
        <v>319</v>
      </c>
      <c r="AV911" s="9" t="s">
        <v>320</v>
      </c>
      <c r="AW911" s="9" t="s">
        <v>1399</v>
      </c>
      <c r="AX911" s="9">
        <v>9010600000</v>
      </c>
      <c r="AY911" s="99">
        <v>457</v>
      </c>
      <c r="AZ911" s="12" t="s">
        <v>207</v>
      </c>
      <c r="BA911" s="99">
        <v>38</v>
      </c>
      <c r="BB911" s="12" t="s">
        <v>207</v>
      </c>
      <c r="BC911" s="99">
        <v>48</v>
      </c>
      <c r="BD911" s="12" t="s">
        <v>207</v>
      </c>
      <c r="BE911" s="99">
        <v>164</v>
      </c>
      <c r="BF911" s="12" t="s">
        <v>321</v>
      </c>
      <c r="BG911" s="654">
        <v>163.00700000000001</v>
      </c>
      <c r="BH911" s="12" t="s">
        <v>321</v>
      </c>
      <c r="BI911" s="99">
        <v>103</v>
      </c>
      <c r="BJ911" s="12" t="s">
        <v>321</v>
      </c>
      <c r="BK911" s="754">
        <v>0</v>
      </c>
      <c r="BL911" s="12" t="s">
        <v>321</v>
      </c>
      <c r="BM911" s="754">
        <v>1.288</v>
      </c>
      <c r="BN911" s="12" t="s">
        <v>321</v>
      </c>
      <c r="BO911" s="754">
        <v>8.9999999999999993E-3</v>
      </c>
      <c r="BP911" s="12" t="s">
        <v>321</v>
      </c>
      <c r="BQ911" s="754">
        <v>4.9000000000000002E-2</v>
      </c>
      <c r="BR911" s="12" t="s">
        <v>321</v>
      </c>
      <c r="BS911" s="654">
        <v>58.661000000000001</v>
      </c>
      <c r="BT911" s="12" t="s">
        <v>321</v>
      </c>
      <c r="BU911" s="654">
        <v>60.006999999999998</v>
      </c>
      <c r="BV911" s="12" t="s">
        <v>321</v>
      </c>
      <c r="BW911" s="9">
        <v>0.84</v>
      </c>
      <c r="BX911" s="9" t="s">
        <v>322</v>
      </c>
      <c r="BY911" s="755">
        <v>179.9</v>
      </c>
      <c r="BZ911" s="9" t="s">
        <v>315</v>
      </c>
      <c r="CA911" s="755">
        <v>15</v>
      </c>
      <c r="CB911" s="9" t="s">
        <v>315</v>
      </c>
      <c r="CC911" s="755">
        <v>18.899999999999999</v>
      </c>
      <c r="CD911" s="9" t="s">
        <v>315</v>
      </c>
      <c r="CE911" s="755">
        <v>385.8</v>
      </c>
      <c r="CF911" s="9" t="s">
        <v>323</v>
      </c>
      <c r="CG911" s="755">
        <v>227.1</v>
      </c>
      <c r="CH911" s="9" t="s">
        <v>323</v>
      </c>
      <c r="CI911" s="9"/>
      <c r="CJ911" s="9"/>
      <c r="CK911" s="9"/>
    </row>
    <row r="912" spans="1:89" s="98" customFormat="1" x14ac:dyDescent="0.25">
      <c r="A912" s="99">
        <v>10102217</v>
      </c>
      <c r="B912" s="99"/>
      <c r="C912" s="772">
        <v>7366</v>
      </c>
      <c r="D912" s="807">
        <v>0.05</v>
      </c>
      <c r="E912" s="772">
        <f t="shared" si="44"/>
        <v>7734</v>
      </c>
      <c r="F912" s="778">
        <v>1.1000000000000001</v>
      </c>
      <c r="G912" s="774">
        <f t="shared" si="45"/>
        <v>8507</v>
      </c>
      <c r="H912" s="776"/>
      <c r="I912" s="758"/>
      <c r="J912" s="776"/>
      <c r="K912" s="786"/>
      <c r="L912" s="9" t="s">
        <v>308</v>
      </c>
      <c r="M912" s="9" t="s">
        <v>3915</v>
      </c>
      <c r="N912" s="9" t="s">
        <v>397</v>
      </c>
      <c r="O912" s="9" t="s">
        <v>310</v>
      </c>
      <c r="P912" s="9" t="s">
        <v>624</v>
      </c>
      <c r="Q912" s="9" t="s">
        <v>243</v>
      </c>
      <c r="R912" s="9" t="s">
        <v>1351</v>
      </c>
      <c r="S912" s="9" t="s">
        <v>314</v>
      </c>
      <c r="T912" s="98" t="s">
        <v>210</v>
      </c>
      <c r="U912" s="99" t="s">
        <v>873</v>
      </c>
      <c r="V912" s="99" t="s">
        <v>207</v>
      </c>
      <c r="W912" s="99" t="s">
        <v>1353</v>
      </c>
      <c r="X912" s="99" t="s">
        <v>207</v>
      </c>
      <c r="Y912" s="99">
        <v>258</v>
      </c>
      <c r="Z912" s="99" t="s">
        <v>207</v>
      </c>
      <c r="AA912" s="9">
        <v>450</v>
      </c>
      <c r="AB912" s="99" t="s">
        <v>207</v>
      </c>
      <c r="AC912" s="9">
        <v>505</v>
      </c>
      <c r="AD912" s="99" t="s">
        <v>207</v>
      </c>
      <c r="AE912" s="9">
        <v>199</v>
      </c>
      <c r="AF912" s="9" t="s">
        <v>315</v>
      </c>
      <c r="AG912" s="14" t="s">
        <v>1388</v>
      </c>
      <c r="AH912" s="14" t="s">
        <v>207</v>
      </c>
      <c r="AI912" s="14" t="s">
        <v>1389</v>
      </c>
      <c r="AJ912" s="14" t="s">
        <v>207</v>
      </c>
      <c r="AK912" s="9">
        <v>5</v>
      </c>
      <c r="AL912" s="14" t="s">
        <v>207</v>
      </c>
      <c r="AM912" s="9">
        <v>5</v>
      </c>
      <c r="AN912" s="14" t="s">
        <v>207</v>
      </c>
      <c r="AO912" s="9">
        <v>5</v>
      </c>
      <c r="AP912" s="14" t="s">
        <v>207</v>
      </c>
      <c r="AQ912" s="9">
        <v>5</v>
      </c>
      <c r="AR912" s="14" t="s">
        <v>207</v>
      </c>
      <c r="AS912" s="9" t="s">
        <v>41</v>
      </c>
      <c r="AT912" s="9" t="s">
        <v>344</v>
      </c>
      <c r="AU912" s="9" t="s">
        <v>319</v>
      </c>
      <c r="AV912" s="9" t="s">
        <v>320</v>
      </c>
      <c r="AW912" s="9" t="s">
        <v>1400</v>
      </c>
      <c r="AX912" s="9">
        <v>9010600000</v>
      </c>
      <c r="AY912" s="99">
        <v>511</v>
      </c>
      <c r="AZ912" s="12" t="s">
        <v>207</v>
      </c>
      <c r="BA912" s="99">
        <v>38</v>
      </c>
      <c r="BB912" s="12" t="s">
        <v>207</v>
      </c>
      <c r="BC912" s="99">
        <v>48</v>
      </c>
      <c r="BD912" s="12" t="s">
        <v>207</v>
      </c>
      <c r="BE912" s="99">
        <v>183</v>
      </c>
      <c r="BF912" s="12" t="s">
        <v>321</v>
      </c>
      <c r="BG912" s="654">
        <v>182.04</v>
      </c>
      <c r="BH912" s="12" t="s">
        <v>321</v>
      </c>
      <c r="BI912" s="99">
        <v>114</v>
      </c>
      <c r="BJ912" s="12" t="s">
        <v>321</v>
      </c>
      <c r="BK912" s="754">
        <v>0</v>
      </c>
      <c r="BL912" s="12" t="s">
        <v>321</v>
      </c>
      <c r="BM912" s="754">
        <v>1.54</v>
      </c>
      <c r="BN912" s="12" t="s">
        <v>321</v>
      </c>
      <c r="BO912" s="754">
        <v>8.9999999999999993E-3</v>
      </c>
      <c r="BP912" s="12" t="s">
        <v>321</v>
      </c>
      <c r="BQ912" s="754">
        <v>5.7000000000000002E-2</v>
      </c>
      <c r="BR912" s="12" t="s">
        <v>321</v>
      </c>
      <c r="BS912" s="654">
        <v>66.433000000000007</v>
      </c>
      <c r="BT912" s="12" t="s">
        <v>321</v>
      </c>
      <c r="BU912" s="654">
        <v>68.040000000000006</v>
      </c>
      <c r="BV912" s="12" t="s">
        <v>321</v>
      </c>
      <c r="BW912" s="9">
        <v>0.94</v>
      </c>
      <c r="BX912" s="9" t="s">
        <v>322</v>
      </c>
      <c r="BY912" s="755">
        <v>201.2</v>
      </c>
      <c r="BZ912" s="9" t="s">
        <v>315</v>
      </c>
      <c r="CA912" s="755">
        <v>15</v>
      </c>
      <c r="CB912" s="9" t="s">
        <v>315</v>
      </c>
      <c r="CC912" s="755">
        <v>18.899999999999999</v>
      </c>
      <c r="CD912" s="9" t="s">
        <v>315</v>
      </c>
      <c r="CE912" s="755">
        <v>463</v>
      </c>
      <c r="CF912" s="9" t="s">
        <v>323</v>
      </c>
      <c r="CG912" s="755">
        <v>251.3</v>
      </c>
      <c r="CH912" s="9" t="s">
        <v>323</v>
      </c>
      <c r="CI912" s="9"/>
      <c r="CJ912" s="9"/>
      <c r="CK912" s="9"/>
    </row>
    <row r="913" spans="1:89" s="98" customFormat="1" x14ac:dyDescent="0.25">
      <c r="A913" s="99">
        <v>10102218</v>
      </c>
      <c r="B913" s="99"/>
      <c r="C913" s="772">
        <v>8960</v>
      </c>
      <c r="D913" s="807">
        <v>0.05</v>
      </c>
      <c r="E913" s="772">
        <f t="shared" si="44"/>
        <v>9408</v>
      </c>
      <c r="F913" s="778">
        <v>1.1000000000000001</v>
      </c>
      <c r="G913" s="774">
        <f t="shared" si="45"/>
        <v>10349</v>
      </c>
      <c r="H913" s="776"/>
      <c r="I913" s="758"/>
      <c r="J913" s="776"/>
      <c r="K913" s="786"/>
      <c r="L913" s="9" t="s">
        <v>308</v>
      </c>
      <c r="M913" s="9" t="s">
        <v>3916</v>
      </c>
      <c r="N913" s="9" t="s">
        <v>397</v>
      </c>
      <c r="O913" s="9" t="s">
        <v>310</v>
      </c>
      <c r="P913" s="9" t="s">
        <v>624</v>
      </c>
      <c r="Q913" s="9" t="s">
        <v>243</v>
      </c>
      <c r="R913" s="9" t="s">
        <v>1351</v>
      </c>
      <c r="S913" s="9" t="s">
        <v>314</v>
      </c>
      <c r="T913" s="98" t="s">
        <v>210</v>
      </c>
      <c r="U913" s="99" t="s">
        <v>1390</v>
      </c>
      <c r="V913" s="99" t="s">
        <v>207</v>
      </c>
      <c r="W913" s="99" t="s">
        <v>1357</v>
      </c>
      <c r="X913" s="99" t="s">
        <v>207</v>
      </c>
      <c r="Y913" s="99">
        <v>286</v>
      </c>
      <c r="Z913" s="99" t="s">
        <v>207</v>
      </c>
      <c r="AA913" s="9">
        <v>500</v>
      </c>
      <c r="AB913" s="99" t="s">
        <v>207</v>
      </c>
      <c r="AC913" s="9">
        <v>562</v>
      </c>
      <c r="AD913" s="99" t="s">
        <v>207</v>
      </c>
      <c r="AE913" s="9">
        <v>221</v>
      </c>
      <c r="AF913" s="9" t="s">
        <v>315</v>
      </c>
      <c r="AG913" s="14" t="s">
        <v>1391</v>
      </c>
      <c r="AH913" s="14" t="s">
        <v>207</v>
      </c>
      <c r="AI913" s="14" t="s">
        <v>1392</v>
      </c>
      <c r="AJ913" s="14" t="s">
        <v>207</v>
      </c>
      <c r="AK913" s="9">
        <v>5</v>
      </c>
      <c r="AL913" s="14" t="s">
        <v>207</v>
      </c>
      <c r="AM913" s="9">
        <v>5</v>
      </c>
      <c r="AN913" s="14" t="s">
        <v>207</v>
      </c>
      <c r="AO913" s="9">
        <v>5</v>
      </c>
      <c r="AP913" s="14" t="s">
        <v>207</v>
      </c>
      <c r="AQ913" s="9">
        <v>5</v>
      </c>
      <c r="AR913" s="14" t="s">
        <v>207</v>
      </c>
      <c r="AS913" s="9" t="s">
        <v>41</v>
      </c>
      <c r="AT913" s="9" t="s">
        <v>344</v>
      </c>
      <c r="AU913" s="9" t="s">
        <v>319</v>
      </c>
      <c r="AV913" s="9" t="s">
        <v>320</v>
      </c>
      <c r="AW913" s="9" t="s">
        <v>1401</v>
      </c>
      <c r="AX913" s="9">
        <v>9010600000</v>
      </c>
      <c r="AY913" s="99">
        <v>564</v>
      </c>
      <c r="AZ913" s="12" t="s">
        <v>207</v>
      </c>
      <c r="BA913" s="99">
        <v>38</v>
      </c>
      <c r="BB913" s="12" t="s">
        <v>207</v>
      </c>
      <c r="BC913" s="99">
        <v>48</v>
      </c>
      <c r="BD913" s="12" t="s">
        <v>207</v>
      </c>
      <c r="BE913" s="99">
        <v>199</v>
      </c>
      <c r="BF913" s="12" t="s">
        <v>321</v>
      </c>
      <c r="BG913" s="654">
        <v>198.63399999999999</v>
      </c>
      <c r="BH913" s="12" t="s">
        <v>321</v>
      </c>
      <c r="BI913" s="99">
        <v>125</v>
      </c>
      <c r="BJ913" s="12" t="s">
        <v>321</v>
      </c>
      <c r="BK913" s="754">
        <v>0</v>
      </c>
      <c r="BL913" s="12" t="s">
        <v>321</v>
      </c>
      <c r="BM913" s="754">
        <v>1.5680000000000001</v>
      </c>
      <c r="BN913" s="12" t="s">
        <v>321</v>
      </c>
      <c r="BO913" s="754">
        <v>8.9999999999999993E-3</v>
      </c>
      <c r="BP913" s="12" t="s">
        <v>321</v>
      </c>
      <c r="BQ913" s="754">
        <v>5.7000000000000002E-2</v>
      </c>
      <c r="BR913" s="12" t="s">
        <v>321</v>
      </c>
      <c r="BS913" s="654">
        <v>72</v>
      </c>
      <c r="BT913" s="12" t="s">
        <v>321</v>
      </c>
      <c r="BU913" s="654">
        <v>73.634</v>
      </c>
      <c r="BV913" s="12" t="s">
        <v>321</v>
      </c>
      <c r="BW913" s="9">
        <v>1.04</v>
      </c>
      <c r="BX913" s="9" t="s">
        <v>322</v>
      </c>
      <c r="BY913" s="755">
        <v>222</v>
      </c>
      <c r="BZ913" s="9" t="s">
        <v>315</v>
      </c>
      <c r="CA913" s="755">
        <v>15</v>
      </c>
      <c r="CB913" s="9" t="s">
        <v>315</v>
      </c>
      <c r="CC913" s="755">
        <v>18.899999999999999</v>
      </c>
      <c r="CD913" s="9" t="s">
        <v>315</v>
      </c>
      <c r="CE913" s="755">
        <v>504.9</v>
      </c>
      <c r="CF913" s="9" t="s">
        <v>323</v>
      </c>
      <c r="CG913" s="755">
        <v>275.60000000000002</v>
      </c>
      <c r="CH913" s="9" t="s">
        <v>323</v>
      </c>
      <c r="CI913" s="9"/>
      <c r="CJ913" s="9"/>
      <c r="CK913" s="9"/>
    </row>
    <row r="914" spans="1:89" s="98" customFormat="1" x14ac:dyDescent="0.25">
      <c r="A914" s="99">
        <v>10102219</v>
      </c>
      <c r="B914" s="99"/>
      <c r="C914" s="772">
        <v>10587</v>
      </c>
      <c r="D914" s="807">
        <v>0.05</v>
      </c>
      <c r="E914" s="772">
        <f t="shared" si="44"/>
        <v>11116</v>
      </c>
      <c r="F914" s="778">
        <v>1.1000000000000001</v>
      </c>
      <c r="G914" s="774">
        <f t="shared" si="45"/>
        <v>12228</v>
      </c>
      <c r="H914" s="776"/>
      <c r="I914" s="758"/>
      <c r="J914" s="776"/>
      <c r="K914" s="786"/>
      <c r="L914" s="9" t="s">
        <v>308</v>
      </c>
      <c r="M914" s="9" t="s">
        <v>3917</v>
      </c>
      <c r="N914" s="9" t="s">
        <v>397</v>
      </c>
      <c r="O914" s="9" t="s">
        <v>310</v>
      </c>
      <c r="P914" s="9" t="s">
        <v>624</v>
      </c>
      <c r="Q914" s="9" t="s">
        <v>243</v>
      </c>
      <c r="R914" s="9" t="s">
        <v>1351</v>
      </c>
      <c r="S914" s="9" t="s">
        <v>314</v>
      </c>
      <c r="T914" s="98" t="s">
        <v>210</v>
      </c>
      <c r="U914" s="99" t="s">
        <v>1393</v>
      </c>
      <c r="V914" s="99" t="s">
        <v>207</v>
      </c>
      <c r="W914" s="99" t="s">
        <v>1361</v>
      </c>
      <c r="X914" s="99" t="s">
        <v>207</v>
      </c>
      <c r="Y914" s="99">
        <v>314</v>
      </c>
      <c r="Z914" s="99" t="s">
        <v>207</v>
      </c>
      <c r="AA914" s="9">
        <v>550</v>
      </c>
      <c r="AB914" s="99" t="s">
        <v>207</v>
      </c>
      <c r="AC914" s="9">
        <v>620</v>
      </c>
      <c r="AD914" s="99" t="s">
        <v>207</v>
      </c>
      <c r="AE914" s="9">
        <v>244</v>
      </c>
      <c r="AF914" s="9" t="s">
        <v>315</v>
      </c>
      <c r="AG914" s="14" t="s">
        <v>1394</v>
      </c>
      <c r="AH914" s="14" t="s">
        <v>207</v>
      </c>
      <c r="AI914" s="14" t="s">
        <v>1395</v>
      </c>
      <c r="AJ914" s="14" t="s">
        <v>207</v>
      </c>
      <c r="AK914" s="9">
        <v>5</v>
      </c>
      <c r="AL914" s="14" t="s">
        <v>207</v>
      </c>
      <c r="AM914" s="9">
        <v>5</v>
      </c>
      <c r="AN914" s="14" t="s">
        <v>207</v>
      </c>
      <c r="AO914" s="9">
        <v>5</v>
      </c>
      <c r="AP914" s="14" t="s">
        <v>207</v>
      </c>
      <c r="AQ914" s="9">
        <v>5</v>
      </c>
      <c r="AR914" s="14" t="s">
        <v>207</v>
      </c>
      <c r="AS914" s="9" t="s">
        <v>41</v>
      </c>
      <c r="AT914" s="9" t="s">
        <v>344</v>
      </c>
      <c r="AU914" s="9" t="s">
        <v>319</v>
      </c>
      <c r="AV914" s="9" t="s">
        <v>320</v>
      </c>
      <c r="AW914" s="9" t="s">
        <v>1402</v>
      </c>
      <c r="AX914" s="9">
        <v>9010600000</v>
      </c>
      <c r="AY914" s="99">
        <v>617</v>
      </c>
      <c r="AZ914" s="12" t="s">
        <v>207</v>
      </c>
      <c r="BA914" s="99">
        <v>38</v>
      </c>
      <c r="BB914" s="12" t="s">
        <v>207</v>
      </c>
      <c r="BC914" s="99">
        <v>48</v>
      </c>
      <c r="BD914" s="12" t="s">
        <v>207</v>
      </c>
      <c r="BE914" s="99">
        <v>217</v>
      </c>
      <c r="BF914" s="12" t="s">
        <v>321</v>
      </c>
      <c r="BG914" s="654">
        <v>216.96799999999999</v>
      </c>
      <c r="BH914" s="12" t="s">
        <v>321</v>
      </c>
      <c r="BI914" s="99">
        <v>136</v>
      </c>
      <c r="BJ914" s="12" t="s">
        <v>321</v>
      </c>
      <c r="BK914" s="754">
        <v>0</v>
      </c>
      <c r="BL914" s="12" t="s">
        <v>321</v>
      </c>
      <c r="BM914" s="754">
        <v>1.595</v>
      </c>
      <c r="BN914" s="12" t="s">
        <v>321</v>
      </c>
      <c r="BO914" s="754">
        <v>3.6999999999999998E-2</v>
      </c>
      <c r="BP914" s="12" t="s">
        <v>321</v>
      </c>
      <c r="BQ914" s="754">
        <v>6.6000000000000003E-2</v>
      </c>
      <c r="BR914" s="12" t="s">
        <v>321</v>
      </c>
      <c r="BS914" s="654">
        <v>79.27</v>
      </c>
      <c r="BT914" s="12" t="s">
        <v>321</v>
      </c>
      <c r="BU914" s="654">
        <v>80.968000000000004</v>
      </c>
      <c r="BV914" s="12" t="s">
        <v>321</v>
      </c>
      <c r="BW914" s="9">
        <v>1.1399999999999999</v>
      </c>
      <c r="BX914" s="9" t="s">
        <v>322</v>
      </c>
      <c r="BY914" s="755">
        <v>242.9</v>
      </c>
      <c r="BZ914" s="9" t="s">
        <v>315</v>
      </c>
      <c r="CA914" s="755">
        <v>15</v>
      </c>
      <c r="CB914" s="9" t="s">
        <v>315</v>
      </c>
      <c r="CC914" s="755">
        <v>18.899999999999999</v>
      </c>
      <c r="CD914" s="9" t="s">
        <v>315</v>
      </c>
      <c r="CE914" s="755">
        <v>551.20000000000005</v>
      </c>
      <c r="CF914" s="9" t="s">
        <v>323</v>
      </c>
      <c r="CG914" s="755">
        <v>299.8</v>
      </c>
      <c r="CH914" s="9" t="s">
        <v>323</v>
      </c>
      <c r="CI914" s="9"/>
      <c r="CJ914" s="9"/>
      <c r="CK914" s="9"/>
    </row>
    <row r="915" spans="1:89" s="98" customFormat="1" x14ac:dyDescent="0.25">
      <c r="A915" s="99">
        <v>10102220</v>
      </c>
      <c r="B915" s="99"/>
      <c r="C915" s="772">
        <v>12252</v>
      </c>
      <c r="D915" s="807">
        <v>0.05</v>
      </c>
      <c r="E915" s="772">
        <f t="shared" si="44"/>
        <v>12865</v>
      </c>
      <c r="F915" s="778">
        <v>1.1000000000000001</v>
      </c>
      <c r="G915" s="774">
        <f t="shared" si="45"/>
        <v>14152</v>
      </c>
      <c r="H915" s="776"/>
      <c r="I915" s="758"/>
      <c r="J915" s="776"/>
      <c r="K915" s="786"/>
      <c r="L915" s="9" t="s">
        <v>308</v>
      </c>
      <c r="M915" s="9" t="s">
        <v>3918</v>
      </c>
      <c r="N915" s="9" t="s">
        <v>397</v>
      </c>
      <c r="O915" s="9" t="s">
        <v>310</v>
      </c>
      <c r="P915" s="9" t="s">
        <v>624</v>
      </c>
      <c r="Q915" s="9" t="s">
        <v>243</v>
      </c>
      <c r="R915" s="9" t="s">
        <v>1351</v>
      </c>
      <c r="S915" s="9" t="s">
        <v>314</v>
      </c>
      <c r="T915" s="98" t="s">
        <v>210</v>
      </c>
      <c r="U915" s="99" t="s">
        <v>1396</v>
      </c>
      <c r="V915" s="99" t="s">
        <v>207</v>
      </c>
      <c r="W915" s="99" t="s">
        <v>1365</v>
      </c>
      <c r="X915" s="99" t="s">
        <v>207</v>
      </c>
      <c r="Y915" s="99">
        <v>342</v>
      </c>
      <c r="Z915" s="99" t="s">
        <v>207</v>
      </c>
      <c r="AA915" s="9">
        <v>600</v>
      </c>
      <c r="AB915" s="99" t="s">
        <v>207</v>
      </c>
      <c r="AC915" s="9">
        <v>677</v>
      </c>
      <c r="AD915" s="99" t="s">
        <v>207</v>
      </c>
      <c r="AE915" s="9">
        <v>267</v>
      </c>
      <c r="AF915" s="9" t="s">
        <v>315</v>
      </c>
      <c r="AG915" s="14" t="s">
        <v>1397</v>
      </c>
      <c r="AH915" s="14" t="s">
        <v>207</v>
      </c>
      <c r="AI915" s="14" t="s">
        <v>1398</v>
      </c>
      <c r="AJ915" s="14" t="s">
        <v>207</v>
      </c>
      <c r="AK915" s="9">
        <v>5</v>
      </c>
      <c r="AL915" s="14" t="s">
        <v>207</v>
      </c>
      <c r="AM915" s="9">
        <v>5</v>
      </c>
      <c r="AN915" s="14" t="s">
        <v>207</v>
      </c>
      <c r="AO915" s="9">
        <v>5</v>
      </c>
      <c r="AP915" s="14" t="s">
        <v>207</v>
      </c>
      <c r="AQ915" s="9">
        <v>5</v>
      </c>
      <c r="AR915" s="14" t="s">
        <v>207</v>
      </c>
      <c r="AS915" s="9" t="s">
        <v>41</v>
      </c>
      <c r="AT915" s="9" t="s">
        <v>344</v>
      </c>
      <c r="AU915" s="9" t="s">
        <v>319</v>
      </c>
      <c r="AV915" s="9" t="s">
        <v>320</v>
      </c>
      <c r="AW915" s="9" t="s">
        <v>1403</v>
      </c>
      <c r="AX915" s="9">
        <v>9010600000</v>
      </c>
      <c r="AY915" s="99">
        <v>671</v>
      </c>
      <c r="AZ915" s="12" t="s">
        <v>207</v>
      </c>
      <c r="BA915" s="99">
        <v>38</v>
      </c>
      <c r="BB915" s="12" t="s">
        <v>207</v>
      </c>
      <c r="BC915" s="99">
        <v>48</v>
      </c>
      <c r="BD915" s="12" t="s">
        <v>207</v>
      </c>
      <c r="BE915" s="99">
        <v>234</v>
      </c>
      <c r="BF915" s="12" t="s">
        <v>321</v>
      </c>
      <c r="BG915" s="654">
        <v>233.851</v>
      </c>
      <c r="BH915" s="12" t="s">
        <v>321</v>
      </c>
      <c r="BI915" s="99">
        <v>147</v>
      </c>
      <c r="BJ915" s="12" t="s">
        <v>321</v>
      </c>
      <c r="BK915" s="754">
        <v>0</v>
      </c>
      <c r="BL915" s="12" t="s">
        <v>321</v>
      </c>
      <c r="BM915" s="754">
        <v>1.8480000000000001</v>
      </c>
      <c r="BN915" s="12" t="s">
        <v>321</v>
      </c>
      <c r="BO915" s="754">
        <v>3.6999999999999998E-2</v>
      </c>
      <c r="BP915" s="12" t="s">
        <v>321</v>
      </c>
      <c r="BQ915" s="754">
        <v>6.6000000000000003E-2</v>
      </c>
      <c r="BR915" s="12" t="s">
        <v>321</v>
      </c>
      <c r="BS915" s="654">
        <v>84.9</v>
      </c>
      <c r="BT915" s="12" t="s">
        <v>321</v>
      </c>
      <c r="BU915" s="654">
        <v>86.850999999999999</v>
      </c>
      <c r="BV915" s="12" t="s">
        <v>321</v>
      </c>
      <c r="BW915" s="9">
        <v>1.23</v>
      </c>
      <c r="BX915" s="9" t="s">
        <v>322</v>
      </c>
      <c r="BY915" s="755">
        <v>264.2</v>
      </c>
      <c r="BZ915" s="9" t="s">
        <v>315</v>
      </c>
      <c r="CA915" s="755">
        <v>15</v>
      </c>
      <c r="CB915" s="9" t="s">
        <v>315</v>
      </c>
      <c r="CC915" s="755">
        <v>18.899999999999999</v>
      </c>
      <c r="CD915" s="9" t="s">
        <v>315</v>
      </c>
      <c r="CE915" s="755">
        <v>593</v>
      </c>
      <c r="CF915" s="9" t="s">
        <v>323</v>
      </c>
      <c r="CG915" s="755">
        <v>324.10000000000002</v>
      </c>
      <c r="CH915" s="9" t="s">
        <v>323</v>
      </c>
      <c r="CI915" s="9"/>
      <c r="CJ915" s="9"/>
      <c r="CK915" s="9"/>
    </row>
    <row r="916" spans="1:89" s="98" customFormat="1" x14ac:dyDescent="0.25">
      <c r="A916" s="99">
        <v>10100045</v>
      </c>
      <c r="B916" s="99"/>
      <c r="C916" s="772">
        <v>13951</v>
      </c>
      <c r="D916" s="807">
        <v>0.05</v>
      </c>
      <c r="E916" s="772">
        <f t="shared" si="44"/>
        <v>14649</v>
      </c>
      <c r="F916" s="778">
        <v>1.1000000000000001</v>
      </c>
      <c r="G916" s="774">
        <f t="shared" si="45"/>
        <v>16114</v>
      </c>
      <c r="H916" s="776"/>
      <c r="I916" s="758"/>
      <c r="J916" s="776"/>
      <c r="K916" s="786"/>
      <c r="L916" s="9" t="s">
        <v>308</v>
      </c>
      <c r="M916" s="9" t="s">
        <v>3919</v>
      </c>
      <c r="N916" s="9" t="s">
        <v>397</v>
      </c>
      <c r="O916" s="9" t="s">
        <v>310</v>
      </c>
      <c r="P916" s="9" t="s">
        <v>624</v>
      </c>
      <c r="Q916" s="9" t="s">
        <v>243</v>
      </c>
      <c r="R916" s="9" t="s">
        <v>1351</v>
      </c>
      <c r="S916" s="9" t="s">
        <v>314</v>
      </c>
      <c r="T916" s="98" t="s">
        <v>210</v>
      </c>
      <c r="U916" s="99">
        <v>360</v>
      </c>
      <c r="V916" s="99" t="s">
        <v>207</v>
      </c>
      <c r="W916" s="99">
        <v>640</v>
      </c>
      <c r="X916" s="99" t="s">
        <v>207</v>
      </c>
      <c r="Y916" s="99">
        <v>370</v>
      </c>
      <c r="Z916" s="99" t="s">
        <v>207</v>
      </c>
      <c r="AA916" s="9">
        <v>650</v>
      </c>
      <c r="AB916" s="99" t="s">
        <v>207</v>
      </c>
      <c r="AC916" s="9">
        <v>734</v>
      </c>
      <c r="AD916" s="99" t="s">
        <v>207</v>
      </c>
      <c r="AE916" s="9">
        <v>289</v>
      </c>
      <c r="AF916" s="9" t="s">
        <v>315</v>
      </c>
      <c r="AG916" s="14" t="s">
        <v>3910</v>
      </c>
      <c r="AH916" s="14" t="s">
        <v>207</v>
      </c>
      <c r="AI916" s="14" t="s">
        <v>3911</v>
      </c>
      <c r="AJ916" s="14" t="s">
        <v>207</v>
      </c>
      <c r="AK916" s="9">
        <v>5</v>
      </c>
      <c r="AL916" s="14" t="s">
        <v>207</v>
      </c>
      <c r="AM916" s="9">
        <v>5</v>
      </c>
      <c r="AN916" s="14" t="s">
        <v>207</v>
      </c>
      <c r="AO916" s="9">
        <v>5</v>
      </c>
      <c r="AP916" s="14" t="s">
        <v>207</v>
      </c>
      <c r="AQ916" s="9">
        <v>5</v>
      </c>
      <c r="AR916" s="14" t="s">
        <v>207</v>
      </c>
      <c r="AS916" s="9" t="s">
        <v>41</v>
      </c>
      <c r="AT916" s="9" t="s">
        <v>344</v>
      </c>
      <c r="AU916" s="9" t="s">
        <v>319</v>
      </c>
      <c r="AV916" s="9" t="s">
        <v>320</v>
      </c>
      <c r="AW916" s="9" t="s">
        <v>3920</v>
      </c>
      <c r="AX916" s="9">
        <v>9010600000</v>
      </c>
      <c r="AY916" s="99"/>
      <c r="AZ916" s="12"/>
      <c r="BA916" s="99"/>
      <c r="BB916" s="12"/>
      <c r="BC916" s="99"/>
      <c r="BD916" s="12"/>
      <c r="BE916" s="99"/>
      <c r="BF916" s="12"/>
      <c r="BG916" s="654"/>
      <c r="BH916" s="12"/>
      <c r="BI916" s="99"/>
      <c r="BJ916" s="12"/>
      <c r="BK916" s="754"/>
      <c r="BL916" s="12"/>
      <c r="BM916" s="754"/>
      <c r="BN916" s="12"/>
      <c r="BO916" s="754"/>
      <c r="BP916" s="12"/>
      <c r="BQ916" s="754"/>
      <c r="BR916" s="12"/>
      <c r="BS916" s="654"/>
      <c r="BT916" s="12"/>
      <c r="BU916" s="654"/>
      <c r="BV916" s="12"/>
      <c r="BW916" s="9"/>
      <c r="BX916" s="9"/>
      <c r="BY916" s="755"/>
      <c r="BZ916" s="9"/>
      <c r="CA916" s="755"/>
      <c r="CB916" s="9"/>
      <c r="CC916" s="755"/>
      <c r="CD916" s="9"/>
      <c r="CE916" s="755"/>
      <c r="CF916" s="9"/>
      <c r="CG916" s="755"/>
      <c r="CH916" s="9"/>
      <c r="CI916" s="9"/>
      <c r="CJ916" s="9"/>
      <c r="CK916" s="9"/>
    </row>
    <row r="917" spans="1:89" s="98" customFormat="1" x14ac:dyDescent="0.25">
      <c r="A917" s="99">
        <v>10100046</v>
      </c>
      <c r="B917" s="99"/>
      <c r="C917" s="772">
        <v>15687</v>
      </c>
      <c r="D917" s="807">
        <v>0.05</v>
      </c>
      <c r="E917" s="772">
        <f t="shared" si="44"/>
        <v>16471</v>
      </c>
      <c r="F917" s="778">
        <v>1.1000000000000001</v>
      </c>
      <c r="G917" s="774">
        <f t="shared" si="45"/>
        <v>18118</v>
      </c>
      <c r="H917" s="776"/>
      <c r="I917" s="758"/>
      <c r="J917" s="776"/>
      <c r="K917" s="786"/>
      <c r="L917" s="9" t="s">
        <v>308</v>
      </c>
      <c r="M917" s="9" t="s">
        <v>3921</v>
      </c>
      <c r="N917" s="9" t="s">
        <v>397</v>
      </c>
      <c r="O917" s="9" t="s">
        <v>310</v>
      </c>
      <c r="P917" s="9" t="s">
        <v>624</v>
      </c>
      <c r="Q917" s="9" t="s">
        <v>243</v>
      </c>
      <c r="R917" s="9" t="s">
        <v>1351</v>
      </c>
      <c r="S917" s="9" t="s">
        <v>314</v>
      </c>
      <c r="T917" s="98" t="s">
        <v>210</v>
      </c>
      <c r="U917" s="99">
        <v>388</v>
      </c>
      <c r="V917" s="99" t="s">
        <v>207</v>
      </c>
      <c r="W917" s="99">
        <v>690</v>
      </c>
      <c r="X917" s="99" t="s">
        <v>207</v>
      </c>
      <c r="Y917" s="99">
        <v>398</v>
      </c>
      <c r="Z917" s="99" t="s">
        <v>207</v>
      </c>
      <c r="AA917" s="9">
        <v>700</v>
      </c>
      <c r="AB917" s="99" t="s">
        <v>207</v>
      </c>
      <c r="AC917" s="9">
        <v>792</v>
      </c>
      <c r="AD917" s="99" t="s">
        <v>207</v>
      </c>
      <c r="AE917" s="9">
        <v>312</v>
      </c>
      <c r="AF917" s="9" t="s">
        <v>315</v>
      </c>
      <c r="AG917" s="14" t="s">
        <v>3912</v>
      </c>
      <c r="AH917" s="14" t="s">
        <v>207</v>
      </c>
      <c r="AI917" s="14" t="s">
        <v>3913</v>
      </c>
      <c r="AJ917" s="14" t="s">
        <v>207</v>
      </c>
      <c r="AK917" s="9">
        <v>5</v>
      </c>
      <c r="AL917" s="14" t="s">
        <v>207</v>
      </c>
      <c r="AM917" s="9">
        <v>5</v>
      </c>
      <c r="AN917" s="14" t="s">
        <v>207</v>
      </c>
      <c r="AO917" s="9">
        <v>5</v>
      </c>
      <c r="AP917" s="14" t="s">
        <v>207</v>
      </c>
      <c r="AQ917" s="9">
        <v>5</v>
      </c>
      <c r="AR917" s="14" t="s">
        <v>207</v>
      </c>
      <c r="AS917" s="9" t="s">
        <v>41</v>
      </c>
      <c r="AT917" s="9" t="s">
        <v>344</v>
      </c>
      <c r="AU917" s="9" t="s">
        <v>319</v>
      </c>
      <c r="AV917" s="9" t="s">
        <v>320</v>
      </c>
      <c r="AW917" s="9" t="s">
        <v>3922</v>
      </c>
      <c r="AX917" s="9">
        <v>9010600000</v>
      </c>
      <c r="AY917" s="99"/>
      <c r="AZ917" s="12"/>
      <c r="BA917" s="99"/>
      <c r="BB917" s="12"/>
      <c r="BC917" s="99"/>
      <c r="BD917" s="12"/>
      <c r="BE917" s="99"/>
      <c r="BF917" s="12"/>
      <c r="BG917" s="654"/>
      <c r="BH917" s="12"/>
      <c r="BI917" s="99"/>
      <c r="BJ917" s="12"/>
      <c r="BK917" s="754"/>
      <c r="BL917" s="12"/>
      <c r="BM917" s="754"/>
      <c r="BN917" s="12"/>
      <c r="BO917" s="754"/>
      <c r="BP917" s="12"/>
      <c r="BQ917" s="754"/>
      <c r="BR917" s="12"/>
      <c r="BS917" s="654"/>
      <c r="BT917" s="12"/>
      <c r="BU917" s="654"/>
      <c r="BV917" s="12"/>
      <c r="BW917" s="9"/>
      <c r="BX917" s="9"/>
      <c r="BY917" s="755"/>
      <c r="BZ917" s="9"/>
      <c r="CA917" s="755"/>
      <c r="CB917" s="9"/>
      <c r="CC917" s="755"/>
      <c r="CD917" s="9"/>
      <c r="CE917" s="755"/>
      <c r="CF917" s="9"/>
      <c r="CG917" s="755"/>
      <c r="CH917" s="9"/>
      <c r="CI917" s="9"/>
      <c r="CJ917" s="9"/>
      <c r="CK917" s="9"/>
    </row>
    <row r="918" spans="1:89" s="98" customFormat="1" x14ac:dyDescent="0.25">
      <c r="A918" s="99">
        <v>10102239</v>
      </c>
      <c r="B918" s="99"/>
      <c r="C918" s="772">
        <v>5807</v>
      </c>
      <c r="D918" s="807">
        <v>0.05</v>
      </c>
      <c r="E918" s="772">
        <f t="shared" si="44"/>
        <v>6097</v>
      </c>
      <c r="F918" s="778">
        <v>1.1000000000000001</v>
      </c>
      <c r="G918" s="774">
        <f t="shared" si="45"/>
        <v>6707</v>
      </c>
      <c r="H918" s="776"/>
      <c r="I918" s="758"/>
      <c r="J918" s="776"/>
      <c r="K918" s="786"/>
      <c r="L918" s="9" t="s">
        <v>308</v>
      </c>
      <c r="M918" s="9" t="s">
        <v>3923</v>
      </c>
      <c r="N918" s="9" t="s">
        <v>397</v>
      </c>
      <c r="O918" s="9" t="s">
        <v>310</v>
      </c>
      <c r="P918" s="9" t="s">
        <v>624</v>
      </c>
      <c r="Q918" s="9" t="s">
        <v>243</v>
      </c>
      <c r="R918" s="9" t="s">
        <v>1351</v>
      </c>
      <c r="S918" s="9" t="s">
        <v>314</v>
      </c>
      <c r="T918" s="98" t="s">
        <v>210</v>
      </c>
      <c r="U918" s="99" t="s">
        <v>956</v>
      </c>
      <c r="V918" s="99" t="s">
        <v>207</v>
      </c>
      <c r="W918" s="99" t="s">
        <v>888</v>
      </c>
      <c r="X918" s="99" t="s">
        <v>207</v>
      </c>
      <c r="Y918" s="99">
        <v>229</v>
      </c>
      <c r="Z918" s="99" t="s">
        <v>207</v>
      </c>
      <c r="AA918" s="9">
        <v>400</v>
      </c>
      <c r="AB918" s="99" t="s">
        <v>207</v>
      </c>
      <c r="AC918" s="9">
        <v>447</v>
      </c>
      <c r="AD918" s="99" t="s">
        <v>207</v>
      </c>
      <c r="AE918" s="9">
        <v>176</v>
      </c>
      <c r="AF918" s="9" t="s">
        <v>315</v>
      </c>
      <c r="AG918" s="14" t="s">
        <v>342</v>
      </c>
      <c r="AH918" s="14" t="s">
        <v>207</v>
      </c>
      <c r="AI918" s="14" t="s">
        <v>343</v>
      </c>
      <c r="AJ918" s="14" t="s">
        <v>207</v>
      </c>
      <c r="AK918" s="9">
        <v>5</v>
      </c>
      <c r="AL918" s="14" t="s">
        <v>207</v>
      </c>
      <c r="AM918" s="9">
        <v>5</v>
      </c>
      <c r="AN918" s="14" t="s">
        <v>207</v>
      </c>
      <c r="AO918" s="9">
        <v>5</v>
      </c>
      <c r="AP918" s="14" t="s">
        <v>207</v>
      </c>
      <c r="AQ918" s="9">
        <v>5</v>
      </c>
      <c r="AR918" s="14" t="s">
        <v>207</v>
      </c>
      <c r="AS918" s="9" t="s">
        <v>42</v>
      </c>
      <c r="AT918" s="9" t="s">
        <v>345</v>
      </c>
      <c r="AU918" s="9" t="s">
        <v>319</v>
      </c>
      <c r="AV918" s="9" t="s">
        <v>320</v>
      </c>
      <c r="AW918" s="9" t="s">
        <v>1404</v>
      </c>
      <c r="AX918" s="9">
        <v>9010600000</v>
      </c>
      <c r="AY918" s="99">
        <v>457</v>
      </c>
      <c r="AZ918" s="12" t="s">
        <v>207</v>
      </c>
      <c r="BA918" s="99">
        <v>38</v>
      </c>
      <c r="BB918" s="12" t="s">
        <v>207</v>
      </c>
      <c r="BC918" s="99">
        <v>48</v>
      </c>
      <c r="BD918" s="12" t="s">
        <v>207</v>
      </c>
      <c r="BE918" s="99">
        <v>164</v>
      </c>
      <c r="BF918" s="12" t="s">
        <v>321</v>
      </c>
      <c r="BG918" s="654">
        <v>163.00700000000001</v>
      </c>
      <c r="BH918" s="12" t="s">
        <v>321</v>
      </c>
      <c r="BI918" s="99">
        <v>103</v>
      </c>
      <c r="BJ918" s="12" t="s">
        <v>321</v>
      </c>
      <c r="BK918" s="754">
        <v>0</v>
      </c>
      <c r="BL918" s="12" t="s">
        <v>321</v>
      </c>
      <c r="BM918" s="754">
        <v>1.288</v>
      </c>
      <c r="BN918" s="12" t="s">
        <v>321</v>
      </c>
      <c r="BO918" s="754">
        <v>8.9999999999999993E-3</v>
      </c>
      <c r="BP918" s="12" t="s">
        <v>321</v>
      </c>
      <c r="BQ918" s="754">
        <v>4.9000000000000002E-2</v>
      </c>
      <c r="BR918" s="12" t="s">
        <v>321</v>
      </c>
      <c r="BS918" s="654">
        <v>58.661000000000001</v>
      </c>
      <c r="BT918" s="12" t="s">
        <v>321</v>
      </c>
      <c r="BU918" s="654">
        <v>60.006999999999998</v>
      </c>
      <c r="BV918" s="12" t="s">
        <v>321</v>
      </c>
      <c r="BW918" s="9">
        <v>0.84</v>
      </c>
      <c r="BX918" s="9" t="s">
        <v>322</v>
      </c>
      <c r="BY918" s="755">
        <v>179.9</v>
      </c>
      <c r="BZ918" s="9" t="s">
        <v>315</v>
      </c>
      <c r="CA918" s="755">
        <v>15</v>
      </c>
      <c r="CB918" s="9" t="s">
        <v>315</v>
      </c>
      <c r="CC918" s="755">
        <v>18.899999999999999</v>
      </c>
      <c r="CD918" s="9" t="s">
        <v>315</v>
      </c>
      <c r="CE918" s="755">
        <v>385.8</v>
      </c>
      <c r="CF918" s="9" t="s">
        <v>323</v>
      </c>
      <c r="CG918" s="755">
        <v>227.1</v>
      </c>
      <c r="CH918" s="9" t="s">
        <v>323</v>
      </c>
      <c r="CI918" s="9"/>
      <c r="CJ918" s="9"/>
      <c r="CK918" s="9"/>
    </row>
    <row r="919" spans="1:89" s="98" customFormat="1" x14ac:dyDescent="0.25">
      <c r="A919" s="99">
        <v>10102240</v>
      </c>
      <c r="B919" s="99"/>
      <c r="C919" s="772">
        <v>7366</v>
      </c>
      <c r="D919" s="807">
        <v>0.05</v>
      </c>
      <c r="E919" s="772">
        <f t="shared" si="44"/>
        <v>7734</v>
      </c>
      <c r="F919" s="778">
        <v>1.1000000000000001</v>
      </c>
      <c r="G919" s="774">
        <f t="shared" si="45"/>
        <v>8507</v>
      </c>
      <c r="H919" s="776"/>
      <c r="I919" s="758"/>
      <c r="J919" s="776"/>
      <c r="K919" s="786"/>
      <c r="L919" s="9" t="s">
        <v>308</v>
      </c>
      <c r="M919" s="9" t="s">
        <v>3924</v>
      </c>
      <c r="N919" s="9" t="s">
        <v>397</v>
      </c>
      <c r="O919" s="9" t="s">
        <v>310</v>
      </c>
      <c r="P919" s="9" t="s">
        <v>624</v>
      </c>
      <c r="Q919" s="9" t="s">
        <v>243</v>
      </c>
      <c r="R919" s="9" t="s">
        <v>1351</v>
      </c>
      <c r="S919" s="9" t="s">
        <v>314</v>
      </c>
      <c r="T919" s="98" t="s">
        <v>210</v>
      </c>
      <c r="U919" s="99" t="s">
        <v>873</v>
      </c>
      <c r="V919" s="99" t="s">
        <v>207</v>
      </c>
      <c r="W919" s="99" t="s">
        <v>1353</v>
      </c>
      <c r="X919" s="99" t="s">
        <v>207</v>
      </c>
      <c r="Y919" s="99">
        <v>258</v>
      </c>
      <c r="Z919" s="99" t="s">
        <v>207</v>
      </c>
      <c r="AA919" s="9">
        <v>450</v>
      </c>
      <c r="AB919" s="99" t="s">
        <v>207</v>
      </c>
      <c r="AC919" s="9">
        <v>505</v>
      </c>
      <c r="AD919" s="99" t="s">
        <v>207</v>
      </c>
      <c r="AE919" s="9">
        <v>199</v>
      </c>
      <c r="AF919" s="9" t="s">
        <v>315</v>
      </c>
      <c r="AG919" s="14" t="s">
        <v>1388</v>
      </c>
      <c r="AH919" s="14" t="s">
        <v>207</v>
      </c>
      <c r="AI919" s="14" t="s">
        <v>1389</v>
      </c>
      <c r="AJ919" s="14" t="s">
        <v>207</v>
      </c>
      <c r="AK919" s="9">
        <v>5</v>
      </c>
      <c r="AL919" s="14" t="s">
        <v>207</v>
      </c>
      <c r="AM919" s="9">
        <v>5</v>
      </c>
      <c r="AN919" s="14" t="s">
        <v>207</v>
      </c>
      <c r="AO919" s="9">
        <v>5</v>
      </c>
      <c r="AP919" s="14" t="s">
        <v>207</v>
      </c>
      <c r="AQ919" s="9">
        <v>5</v>
      </c>
      <c r="AR919" s="14" t="s">
        <v>207</v>
      </c>
      <c r="AS919" s="9" t="s">
        <v>42</v>
      </c>
      <c r="AT919" s="9" t="s">
        <v>345</v>
      </c>
      <c r="AU919" s="9" t="s">
        <v>319</v>
      </c>
      <c r="AV919" s="9" t="s">
        <v>320</v>
      </c>
      <c r="AW919" s="9" t="s">
        <v>1405</v>
      </c>
      <c r="AX919" s="9">
        <v>9010600000</v>
      </c>
      <c r="AY919" s="99">
        <v>511</v>
      </c>
      <c r="AZ919" s="12" t="s">
        <v>207</v>
      </c>
      <c r="BA919" s="99">
        <v>38</v>
      </c>
      <c r="BB919" s="12" t="s">
        <v>207</v>
      </c>
      <c r="BC919" s="99">
        <v>48</v>
      </c>
      <c r="BD919" s="12" t="s">
        <v>207</v>
      </c>
      <c r="BE919" s="99">
        <v>183</v>
      </c>
      <c r="BF919" s="12" t="s">
        <v>321</v>
      </c>
      <c r="BG919" s="654">
        <v>182.04</v>
      </c>
      <c r="BH919" s="12" t="s">
        <v>321</v>
      </c>
      <c r="BI919" s="99">
        <v>114</v>
      </c>
      <c r="BJ919" s="12" t="s">
        <v>321</v>
      </c>
      <c r="BK919" s="754">
        <v>0</v>
      </c>
      <c r="BL919" s="12" t="s">
        <v>321</v>
      </c>
      <c r="BM919" s="754">
        <v>1.54</v>
      </c>
      <c r="BN919" s="12" t="s">
        <v>321</v>
      </c>
      <c r="BO919" s="754">
        <v>8.9999999999999993E-3</v>
      </c>
      <c r="BP919" s="12" t="s">
        <v>321</v>
      </c>
      <c r="BQ919" s="754">
        <v>5.7000000000000002E-2</v>
      </c>
      <c r="BR919" s="12" t="s">
        <v>321</v>
      </c>
      <c r="BS919" s="654">
        <v>66.433000000000007</v>
      </c>
      <c r="BT919" s="12" t="s">
        <v>321</v>
      </c>
      <c r="BU919" s="654">
        <v>68.040000000000006</v>
      </c>
      <c r="BV919" s="12" t="s">
        <v>321</v>
      </c>
      <c r="BW919" s="9">
        <v>0.94</v>
      </c>
      <c r="BX919" s="9" t="s">
        <v>322</v>
      </c>
      <c r="BY919" s="755">
        <v>201.2</v>
      </c>
      <c r="BZ919" s="9" t="s">
        <v>315</v>
      </c>
      <c r="CA919" s="755">
        <v>15</v>
      </c>
      <c r="CB919" s="9" t="s">
        <v>315</v>
      </c>
      <c r="CC919" s="755">
        <v>18.899999999999999</v>
      </c>
      <c r="CD919" s="9" t="s">
        <v>315</v>
      </c>
      <c r="CE919" s="755">
        <v>463</v>
      </c>
      <c r="CF919" s="9" t="s">
        <v>323</v>
      </c>
      <c r="CG919" s="755">
        <v>251.3</v>
      </c>
      <c r="CH919" s="9" t="s">
        <v>323</v>
      </c>
      <c r="CI919" s="9"/>
      <c r="CJ919" s="9"/>
      <c r="CK919" s="9"/>
    </row>
    <row r="920" spans="1:89" s="98" customFormat="1" x14ac:dyDescent="0.25">
      <c r="A920" s="99">
        <v>10102241</v>
      </c>
      <c r="B920" s="99"/>
      <c r="C920" s="772">
        <v>8960</v>
      </c>
      <c r="D920" s="807">
        <v>0.05</v>
      </c>
      <c r="E920" s="772">
        <f t="shared" si="44"/>
        <v>9408</v>
      </c>
      <c r="F920" s="778">
        <v>1.1000000000000001</v>
      </c>
      <c r="G920" s="774">
        <f t="shared" si="45"/>
        <v>10349</v>
      </c>
      <c r="H920" s="776"/>
      <c r="I920" s="758"/>
      <c r="J920" s="776"/>
      <c r="K920" s="786"/>
      <c r="L920" s="9" t="s">
        <v>308</v>
      </c>
      <c r="M920" s="9" t="s">
        <v>3925</v>
      </c>
      <c r="N920" s="9" t="s">
        <v>397</v>
      </c>
      <c r="O920" s="9" t="s">
        <v>310</v>
      </c>
      <c r="P920" s="9" t="s">
        <v>624</v>
      </c>
      <c r="Q920" s="9" t="s">
        <v>243</v>
      </c>
      <c r="R920" s="9" t="s">
        <v>1351</v>
      </c>
      <c r="S920" s="9" t="s">
        <v>314</v>
      </c>
      <c r="T920" s="98" t="s">
        <v>210</v>
      </c>
      <c r="U920" s="99" t="s">
        <v>1390</v>
      </c>
      <c r="V920" s="99" t="s">
        <v>207</v>
      </c>
      <c r="W920" s="99" t="s">
        <v>1357</v>
      </c>
      <c r="X920" s="99" t="s">
        <v>207</v>
      </c>
      <c r="Y920" s="99">
        <v>286</v>
      </c>
      <c r="Z920" s="99" t="s">
        <v>207</v>
      </c>
      <c r="AA920" s="9">
        <v>500</v>
      </c>
      <c r="AB920" s="99" t="s">
        <v>207</v>
      </c>
      <c r="AC920" s="9">
        <v>562</v>
      </c>
      <c r="AD920" s="99" t="s">
        <v>207</v>
      </c>
      <c r="AE920" s="9">
        <v>221</v>
      </c>
      <c r="AF920" s="9" t="s">
        <v>315</v>
      </c>
      <c r="AG920" s="14" t="s">
        <v>1391</v>
      </c>
      <c r="AH920" s="14" t="s">
        <v>207</v>
      </c>
      <c r="AI920" s="14" t="s">
        <v>1392</v>
      </c>
      <c r="AJ920" s="14" t="s">
        <v>207</v>
      </c>
      <c r="AK920" s="9">
        <v>5</v>
      </c>
      <c r="AL920" s="14" t="s">
        <v>207</v>
      </c>
      <c r="AM920" s="9">
        <v>5</v>
      </c>
      <c r="AN920" s="14" t="s">
        <v>207</v>
      </c>
      <c r="AO920" s="9">
        <v>5</v>
      </c>
      <c r="AP920" s="14" t="s">
        <v>207</v>
      </c>
      <c r="AQ920" s="9">
        <v>5</v>
      </c>
      <c r="AR920" s="14" t="s">
        <v>207</v>
      </c>
      <c r="AS920" s="9" t="s">
        <v>42</v>
      </c>
      <c r="AT920" s="9" t="s">
        <v>345</v>
      </c>
      <c r="AU920" s="9" t="s">
        <v>319</v>
      </c>
      <c r="AV920" s="9" t="s">
        <v>320</v>
      </c>
      <c r="AW920" s="9" t="s">
        <v>1406</v>
      </c>
      <c r="AX920" s="9">
        <v>9010600000</v>
      </c>
      <c r="AY920" s="99">
        <v>564</v>
      </c>
      <c r="AZ920" s="12" t="s">
        <v>207</v>
      </c>
      <c r="BA920" s="99">
        <v>38</v>
      </c>
      <c r="BB920" s="12" t="s">
        <v>207</v>
      </c>
      <c r="BC920" s="99">
        <v>48</v>
      </c>
      <c r="BD920" s="12" t="s">
        <v>207</v>
      </c>
      <c r="BE920" s="99">
        <v>199</v>
      </c>
      <c r="BF920" s="12" t="s">
        <v>321</v>
      </c>
      <c r="BG920" s="654">
        <v>198.63399999999999</v>
      </c>
      <c r="BH920" s="12" t="s">
        <v>321</v>
      </c>
      <c r="BI920" s="99">
        <v>125</v>
      </c>
      <c r="BJ920" s="12" t="s">
        <v>321</v>
      </c>
      <c r="BK920" s="754">
        <v>0</v>
      </c>
      <c r="BL920" s="12" t="s">
        <v>321</v>
      </c>
      <c r="BM920" s="754">
        <v>1.5680000000000001</v>
      </c>
      <c r="BN920" s="12" t="s">
        <v>321</v>
      </c>
      <c r="BO920" s="754">
        <v>8.9999999999999993E-3</v>
      </c>
      <c r="BP920" s="12" t="s">
        <v>321</v>
      </c>
      <c r="BQ920" s="754">
        <v>5.7000000000000002E-2</v>
      </c>
      <c r="BR920" s="12" t="s">
        <v>321</v>
      </c>
      <c r="BS920" s="654">
        <v>72</v>
      </c>
      <c r="BT920" s="12" t="s">
        <v>321</v>
      </c>
      <c r="BU920" s="654">
        <v>73.634</v>
      </c>
      <c r="BV920" s="12" t="s">
        <v>321</v>
      </c>
      <c r="BW920" s="9">
        <v>1.04</v>
      </c>
      <c r="BX920" s="9" t="s">
        <v>322</v>
      </c>
      <c r="BY920" s="755">
        <v>222</v>
      </c>
      <c r="BZ920" s="9" t="s">
        <v>315</v>
      </c>
      <c r="CA920" s="755">
        <v>15</v>
      </c>
      <c r="CB920" s="9" t="s">
        <v>315</v>
      </c>
      <c r="CC920" s="755">
        <v>18.899999999999999</v>
      </c>
      <c r="CD920" s="9" t="s">
        <v>315</v>
      </c>
      <c r="CE920" s="755">
        <v>504.9</v>
      </c>
      <c r="CF920" s="9" t="s">
        <v>323</v>
      </c>
      <c r="CG920" s="755">
        <v>275.60000000000002</v>
      </c>
      <c r="CH920" s="9" t="s">
        <v>323</v>
      </c>
      <c r="CI920" s="9"/>
      <c r="CJ920" s="9"/>
      <c r="CK920" s="9"/>
    </row>
    <row r="921" spans="1:89" s="98" customFormat="1" x14ac:dyDescent="0.25">
      <c r="A921" s="99">
        <v>10102242</v>
      </c>
      <c r="B921" s="99"/>
      <c r="C921" s="772">
        <v>10587</v>
      </c>
      <c r="D921" s="807">
        <v>0.05</v>
      </c>
      <c r="E921" s="772">
        <f t="shared" si="44"/>
        <v>11116</v>
      </c>
      <c r="F921" s="778">
        <v>1.1000000000000001</v>
      </c>
      <c r="G921" s="774">
        <f t="shared" si="45"/>
        <v>12228</v>
      </c>
      <c r="H921" s="776"/>
      <c r="I921" s="758"/>
      <c r="J921" s="776"/>
      <c r="K921" s="786"/>
      <c r="L921" s="9" t="s">
        <v>308</v>
      </c>
      <c r="M921" s="9" t="s">
        <v>3926</v>
      </c>
      <c r="N921" s="9" t="s">
        <v>397</v>
      </c>
      <c r="O921" s="9" t="s">
        <v>310</v>
      </c>
      <c r="P921" s="9" t="s">
        <v>624</v>
      </c>
      <c r="Q921" s="9" t="s">
        <v>243</v>
      </c>
      <c r="R921" s="9" t="s">
        <v>1351</v>
      </c>
      <c r="S921" s="9" t="s">
        <v>314</v>
      </c>
      <c r="T921" s="98" t="s">
        <v>210</v>
      </c>
      <c r="U921" s="99" t="s">
        <v>1393</v>
      </c>
      <c r="V921" s="99" t="s">
        <v>207</v>
      </c>
      <c r="W921" s="99" t="s">
        <v>1361</v>
      </c>
      <c r="X921" s="99" t="s">
        <v>207</v>
      </c>
      <c r="Y921" s="99">
        <v>314</v>
      </c>
      <c r="Z921" s="99" t="s">
        <v>207</v>
      </c>
      <c r="AA921" s="9">
        <v>550</v>
      </c>
      <c r="AB921" s="99" t="s">
        <v>207</v>
      </c>
      <c r="AC921" s="9">
        <v>620</v>
      </c>
      <c r="AD921" s="99" t="s">
        <v>207</v>
      </c>
      <c r="AE921" s="9">
        <v>244</v>
      </c>
      <c r="AF921" s="9" t="s">
        <v>315</v>
      </c>
      <c r="AG921" s="14" t="s">
        <v>1394</v>
      </c>
      <c r="AH921" s="14" t="s">
        <v>207</v>
      </c>
      <c r="AI921" s="14" t="s">
        <v>1395</v>
      </c>
      <c r="AJ921" s="14" t="s">
        <v>207</v>
      </c>
      <c r="AK921" s="9">
        <v>5</v>
      </c>
      <c r="AL921" s="14" t="s">
        <v>207</v>
      </c>
      <c r="AM921" s="9">
        <v>5</v>
      </c>
      <c r="AN921" s="14" t="s">
        <v>207</v>
      </c>
      <c r="AO921" s="9">
        <v>5</v>
      </c>
      <c r="AP921" s="14" t="s">
        <v>207</v>
      </c>
      <c r="AQ921" s="9">
        <v>5</v>
      </c>
      <c r="AR921" s="14" t="s">
        <v>207</v>
      </c>
      <c r="AS921" s="9" t="s">
        <v>42</v>
      </c>
      <c r="AT921" s="9" t="s">
        <v>345</v>
      </c>
      <c r="AU921" s="9" t="s">
        <v>319</v>
      </c>
      <c r="AV921" s="9" t="s">
        <v>320</v>
      </c>
      <c r="AW921" s="9" t="s">
        <v>1407</v>
      </c>
      <c r="AX921" s="9">
        <v>9010600000</v>
      </c>
      <c r="AY921" s="99">
        <v>617</v>
      </c>
      <c r="AZ921" s="12" t="s">
        <v>207</v>
      </c>
      <c r="BA921" s="99">
        <v>38</v>
      </c>
      <c r="BB921" s="12" t="s">
        <v>207</v>
      </c>
      <c r="BC921" s="99">
        <v>48</v>
      </c>
      <c r="BD921" s="12" t="s">
        <v>207</v>
      </c>
      <c r="BE921" s="99">
        <v>217</v>
      </c>
      <c r="BF921" s="12" t="s">
        <v>321</v>
      </c>
      <c r="BG921" s="654">
        <v>216.96799999999999</v>
      </c>
      <c r="BH921" s="12" t="s">
        <v>321</v>
      </c>
      <c r="BI921" s="99">
        <v>136</v>
      </c>
      <c r="BJ921" s="12" t="s">
        <v>321</v>
      </c>
      <c r="BK921" s="754">
        <v>0</v>
      </c>
      <c r="BL921" s="12" t="s">
        <v>321</v>
      </c>
      <c r="BM921" s="754">
        <v>1.595</v>
      </c>
      <c r="BN921" s="12" t="s">
        <v>321</v>
      </c>
      <c r="BO921" s="754">
        <v>3.6999999999999998E-2</v>
      </c>
      <c r="BP921" s="12" t="s">
        <v>321</v>
      </c>
      <c r="BQ921" s="754">
        <v>6.6000000000000003E-2</v>
      </c>
      <c r="BR921" s="12" t="s">
        <v>321</v>
      </c>
      <c r="BS921" s="654">
        <v>79.27</v>
      </c>
      <c r="BT921" s="12" t="s">
        <v>321</v>
      </c>
      <c r="BU921" s="654">
        <v>80.968000000000004</v>
      </c>
      <c r="BV921" s="12" t="s">
        <v>321</v>
      </c>
      <c r="BW921" s="9">
        <v>1.1399999999999999</v>
      </c>
      <c r="BX921" s="9" t="s">
        <v>322</v>
      </c>
      <c r="BY921" s="755">
        <v>242.9</v>
      </c>
      <c r="BZ921" s="9" t="s">
        <v>315</v>
      </c>
      <c r="CA921" s="755">
        <v>15</v>
      </c>
      <c r="CB921" s="9" t="s">
        <v>315</v>
      </c>
      <c r="CC921" s="755">
        <v>18.899999999999999</v>
      </c>
      <c r="CD921" s="9" t="s">
        <v>315</v>
      </c>
      <c r="CE921" s="755">
        <v>551.20000000000005</v>
      </c>
      <c r="CF921" s="9" t="s">
        <v>323</v>
      </c>
      <c r="CG921" s="755">
        <v>299.8</v>
      </c>
      <c r="CH921" s="9" t="s">
        <v>323</v>
      </c>
      <c r="CI921" s="9"/>
      <c r="CJ921" s="9"/>
      <c r="CK921" s="9"/>
    </row>
    <row r="922" spans="1:89" s="98" customFormat="1" x14ac:dyDescent="0.25">
      <c r="A922" s="99">
        <v>10102243</v>
      </c>
      <c r="B922" s="99"/>
      <c r="C922" s="772">
        <v>12252</v>
      </c>
      <c r="D922" s="807">
        <v>0.05</v>
      </c>
      <c r="E922" s="772">
        <f t="shared" si="44"/>
        <v>12865</v>
      </c>
      <c r="F922" s="778">
        <v>1.1000000000000001</v>
      </c>
      <c r="G922" s="774">
        <f t="shared" si="45"/>
        <v>14152</v>
      </c>
      <c r="H922" s="776"/>
      <c r="I922" s="758"/>
      <c r="J922" s="776"/>
      <c r="K922" s="786"/>
      <c r="L922" s="9" t="s">
        <v>308</v>
      </c>
      <c r="M922" s="9" t="s">
        <v>3927</v>
      </c>
      <c r="N922" s="9" t="s">
        <v>397</v>
      </c>
      <c r="O922" s="9" t="s">
        <v>310</v>
      </c>
      <c r="P922" s="9" t="s">
        <v>624</v>
      </c>
      <c r="Q922" s="9" t="s">
        <v>243</v>
      </c>
      <c r="R922" s="9" t="s">
        <v>1351</v>
      </c>
      <c r="S922" s="9" t="s">
        <v>314</v>
      </c>
      <c r="T922" s="98" t="s">
        <v>210</v>
      </c>
      <c r="U922" s="99" t="s">
        <v>1396</v>
      </c>
      <c r="V922" s="99" t="s">
        <v>207</v>
      </c>
      <c r="W922" s="99" t="s">
        <v>1365</v>
      </c>
      <c r="X922" s="99" t="s">
        <v>207</v>
      </c>
      <c r="Y922" s="99">
        <v>342</v>
      </c>
      <c r="Z922" s="99" t="s">
        <v>207</v>
      </c>
      <c r="AA922" s="9">
        <v>600</v>
      </c>
      <c r="AB922" s="99" t="s">
        <v>207</v>
      </c>
      <c r="AC922" s="9">
        <v>677</v>
      </c>
      <c r="AD922" s="99" t="s">
        <v>207</v>
      </c>
      <c r="AE922" s="9">
        <v>267</v>
      </c>
      <c r="AF922" s="9" t="s">
        <v>315</v>
      </c>
      <c r="AG922" s="14" t="s">
        <v>1397</v>
      </c>
      <c r="AH922" s="14" t="s">
        <v>207</v>
      </c>
      <c r="AI922" s="14" t="s">
        <v>1398</v>
      </c>
      <c r="AJ922" s="14" t="s">
        <v>207</v>
      </c>
      <c r="AK922" s="9">
        <v>5</v>
      </c>
      <c r="AL922" s="14" t="s">
        <v>207</v>
      </c>
      <c r="AM922" s="9">
        <v>5</v>
      </c>
      <c r="AN922" s="14" t="s">
        <v>207</v>
      </c>
      <c r="AO922" s="9">
        <v>5</v>
      </c>
      <c r="AP922" s="14" t="s">
        <v>207</v>
      </c>
      <c r="AQ922" s="9">
        <v>5</v>
      </c>
      <c r="AR922" s="14" t="s">
        <v>207</v>
      </c>
      <c r="AS922" s="9" t="s">
        <v>42</v>
      </c>
      <c r="AT922" s="9" t="s">
        <v>345</v>
      </c>
      <c r="AU922" s="9" t="s">
        <v>319</v>
      </c>
      <c r="AV922" s="9" t="s">
        <v>320</v>
      </c>
      <c r="AW922" s="9" t="s">
        <v>1408</v>
      </c>
      <c r="AX922" s="9">
        <v>9010600000</v>
      </c>
      <c r="AY922" s="99">
        <v>671</v>
      </c>
      <c r="AZ922" s="12" t="s">
        <v>207</v>
      </c>
      <c r="BA922" s="99">
        <v>38</v>
      </c>
      <c r="BB922" s="12" t="s">
        <v>207</v>
      </c>
      <c r="BC922" s="99">
        <v>48</v>
      </c>
      <c r="BD922" s="12" t="s">
        <v>207</v>
      </c>
      <c r="BE922" s="99">
        <v>234</v>
      </c>
      <c r="BF922" s="12" t="s">
        <v>321</v>
      </c>
      <c r="BG922" s="654">
        <v>233.851</v>
      </c>
      <c r="BH922" s="12" t="s">
        <v>321</v>
      </c>
      <c r="BI922" s="99">
        <v>147</v>
      </c>
      <c r="BJ922" s="12" t="s">
        <v>321</v>
      </c>
      <c r="BK922" s="754">
        <v>0</v>
      </c>
      <c r="BL922" s="12" t="s">
        <v>321</v>
      </c>
      <c r="BM922" s="754">
        <v>1.8480000000000001</v>
      </c>
      <c r="BN922" s="12" t="s">
        <v>321</v>
      </c>
      <c r="BO922" s="754">
        <v>3.6999999999999998E-2</v>
      </c>
      <c r="BP922" s="12" t="s">
        <v>321</v>
      </c>
      <c r="BQ922" s="754">
        <v>6.6000000000000003E-2</v>
      </c>
      <c r="BR922" s="12" t="s">
        <v>321</v>
      </c>
      <c r="BS922" s="654">
        <v>84.9</v>
      </c>
      <c r="BT922" s="12" t="s">
        <v>321</v>
      </c>
      <c r="BU922" s="654">
        <v>86.850999999999999</v>
      </c>
      <c r="BV922" s="12" t="s">
        <v>321</v>
      </c>
      <c r="BW922" s="9">
        <v>1.23</v>
      </c>
      <c r="BX922" s="9" t="s">
        <v>322</v>
      </c>
      <c r="BY922" s="755">
        <v>264.2</v>
      </c>
      <c r="BZ922" s="9" t="s">
        <v>315</v>
      </c>
      <c r="CA922" s="755">
        <v>15</v>
      </c>
      <c r="CB922" s="9" t="s">
        <v>315</v>
      </c>
      <c r="CC922" s="755">
        <v>18.899999999999999</v>
      </c>
      <c r="CD922" s="9" t="s">
        <v>315</v>
      </c>
      <c r="CE922" s="755">
        <v>593</v>
      </c>
      <c r="CF922" s="9" t="s">
        <v>323</v>
      </c>
      <c r="CG922" s="755">
        <v>324.10000000000002</v>
      </c>
      <c r="CH922" s="9" t="s">
        <v>323</v>
      </c>
      <c r="CI922" s="9"/>
      <c r="CJ922" s="9"/>
      <c r="CK922" s="9"/>
    </row>
    <row r="923" spans="1:89" s="98" customFormat="1" x14ac:dyDescent="0.25">
      <c r="A923" s="99">
        <v>10100047</v>
      </c>
      <c r="B923" s="99"/>
      <c r="C923" s="772">
        <v>13951</v>
      </c>
      <c r="D923" s="807">
        <v>0.05</v>
      </c>
      <c r="E923" s="772">
        <f t="shared" si="44"/>
        <v>14649</v>
      </c>
      <c r="F923" s="778">
        <v>1.1000000000000001</v>
      </c>
      <c r="G923" s="774">
        <f t="shared" si="45"/>
        <v>16114</v>
      </c>
      <c r="H923" s="776"/>
      <c r="I923" s="758"/>
      <c r="J923" s="776"/>
      <c r="K923" s="786"/>
      <c r="L923" s="9" t="s">
        <v>308</v>
      </c>
      <c r="M923" s="9" t="s">
        <v>3928</v>
      </c>
      <c r="N923" s="9" t="s">
        <v>397</v>
      </c>
      <c r="O923" s="9" t="s">
        <v>310</v>
      </c>
      <c r="P923" s="9" t="s">
        <v>624</v>
      </c>
      <c r="Q923" s="9" t="s">
        <v>243</v>
      </c>
      <c r="R923" s="9" t="s">
        <v>1351</v>
      </c>
      <c r="S923" s="9" t="s">
        <v>314</v>
      </c>
      <c r="T923" s="98" t="s">
        <v>210</v>
      </c>
      <c r="U923" s="99">
        <v>360</v>
      </c>
      <c r="V923" s="99" t="s">
        <v>207</v>
      </c>
      <c r="W923" s="99">
        <v>640</v>
      </c>
      <c r="X923" s="99" t="s">
        <v>207</v>
      </c>
      <c r="Y923" s="99">
        <v>370</v>
      </c>
      <c r="Z923" s="99" t="s">
        <v>207</v>
      </c>
      <c r="AA923" s="9">
        <v>650</v>
      </c>
      <c r="AB923" s="99" t="s">
        <v>207</v>
      </c>
      <c r="AC923" s="9">
        <v>734</v>
      </c>
      <c r="AD923" s="99" t="s">
        <v>207</v>
      </c>
      <c r="AE923" s="9">
        <v>289</v>
      </c>
      <c r="AF923" s="9" t="s">
        <v>315</v>
      </c>
      <c r="AG923" s="14" t="s">
        <v>3910</v>
      </c>
      <c r="AH923" s="14" t="s">
        <v>207</v>
      </c>
      <c r="AI923" s="14" t="s">
        <v>3911</v>
      </c>
      <c r="AJ923" s="14" t="s">
        <v>207</v>
      </c>
      <c r="AK923" s="9">
        <v>5</v>
      </c>
      <c r="AL923" s="14" t="s">
        <v>207</v>
      </c>
      <c r="AM923" s="9">
        <v>5</v>
      </c>
      <c r="AN923" s="14" t="s">
        <v>207</v>
      </c>
      <c r="AO923" s="9">
        <v>5</v>
      </c>
      <c r="AP923" s="14" t="s">
        <v>207</v>
      </c>
      <c r="AQ923" s="9">
        <v>5</v>
      </c>
      <c r="AR923" s="14" t="s">
        <v>207</v>
      </c>
      <c r="AS923" s="9" t="s">
        <v>42</v>
      </c>
      <c r="AT923" s="9" t="s">
        <v>345</v>
      </c>
      <c r="AU923" s="9" t="s">
        <v>319</v>
      </c>
      <c r="AV923" s="9" t="s">
        <v>320</v>
      </c>
      <c r="AW923" s="9" t="s">
        <v>3929</v>
      </c>
      <c r="AX923" s="9">
        <v>9010600000</v>
      </c>
      <c r="AY923" s="99"/>
      <c r="AZ923" s="12"/>
      <c r="BA923" s="99"/>
      <c r="BB923" s="12"/>
      <c r="BC923" s="99"/>
      <c r="BD923" s="12"/>
      <c r="BE923" s="99"/>
      <c r="BF923" s="12"/>
      <c r="BG923" s="654"/>
      <c r="BH923" s="12"/>
      <c r="BI923" s="99"/>
      <c r="BJ923" s="12"/>
      <c r="BK923" s="754"/>
      <c r="BL923" s="12"/>
      <c r="BM923" s="754"/>
      <c r="BN923" s="12"/>
      <c r="BO923" s="754"/>
      <c r="BP923" s="12"/>
      <c r="BQ923" s="754"/>
      <c r="BR923" s="12"/>
      <c r="BS923" s="654"/>
      <c r="BT923" s="12"/>
      <c r="BU923" s="654"/>
      <c r="BV923" s="12"/>
      <c r="BW923" s="9"/>
      <c r="BX923" s="9"/>
      <c r="BY923" s="755"/>
      <c r="BZ923" s="9"/>
      <c r="CA923" s="755"/>
      <c r="CB923" s="9"/>
      <c r="CC923" s="755"/>
      <c r="CD923" s="9"/>
      <c r="CE923" s="755"/>
      <c r="CF923" s="9"/>
      <c r="CG923" s="755"/>
      <c r="CH923" s="9"/>
      <c r="CI923" s="9"/>
      <c r="CJ923" s="9"/>
      <c r="CK923" s="9"/>
    </row>
    <row r="924" spans="1:89" s="98" customFormat="1" x14ac:dyDescent="0.25">
      <c r="A924" s="99">
        <v>10100048</v>
      </c>
      <c r="B924" s="99"/>
      <c r="C924" s="772">
        <v>15687</v>
      </c>
      <c r="D924" s="807">
        <v>0.05</v>
      </c>
      <c r="E924" s="772">
        <f t="shared" si="44"/>
        <v>16471</v>
      </c>
      <c r="F924" s="778">
        <v>1.1000000000000001</v>
      </c>
      <c r="G924" s="774">
        <f t="shared" si="45"/>
        <v>18118</v>
      </c>
      <c r="H924" s="776"/>
      <c r="I924" s="758"/>
      <c r="J924" s="776"/>
      <c r="K924" s="786"/>
      <c r="L924" s="9" t="s">
        <v>308</v>
      </c>
      <c r="M924" s="9" t="s">
        <v>3930</v>
      </c>
      <c r="N924" s="9" t="s">
        <v>397</v>
      </c>
      <c r="O924" s="9" t="s">
        <v>310</v>
      </c>
      <c r="P924" s="9" t="s">
        <v>624</v>
      </c>
      <c r="Q924" s="9" t="s">
        <v>243</v>
      </c>
      <c r="R924" s="9" t="s">
        <v>1351</v>
      </c>
      <c r="S924" s="9" t="s">
        <v>314</v>
      </c>
      <c r="T924" s="98" t="s">
        <v>210</v>
      </c>
      <c r="U924" s="99">
        <v>388</v>
      </c>
      <c r="V924" s="99" t="s">
        <v>207</v>
      </c>
      <c r="W924" s="99">
        <v>690</v>
      </c>
      <c r="X924" s="99" t="s">
        <v>207</v>
      </c>
      <c r="Y924" s="99">
        <v>398</v>
      </c>
      <c r="Z924" s="99" t="s">
        <v>207</v>
      </c>
      <c r="AA924" s="9">
        <v>700</v>
      </c>
      <c r="AB924" s="99" t="s">
        <v>207</v>
      </c>
      <c r="AC924" s="9">
        <v>792</v>
      </c>
      <c r="AD924" s="99" t="s">
        <v>207</v>
      </c>
      <c r="AE924" s="9">
        <v>312</v>
      </c>
      <c r="AF924" s="9" t="s">
        <v>315</v>
      </c>
      <c r="AG924" s="14" t="s">
        <v>3912</v>
      </c>
      <c r="AH924" s="14" t="s">
        <v>207</v>
      </c>
      <c r="AI924" s="14" t="s">
        <v>3913</v>
      </c>
      <c r="AJ924" s="14" t="s">
        <v>207</v>
      </c>
      <c r="AK924" s="9">
        <v>5</v>
      </c>
      <c r="AL924" s="14" t="s">
        <v>207</v>
      </c>
      <c r="AM924" s="9">
        <v>5</v>
      </c>
      <c r="AN924" s="14" t="s">
        <v>207</v>
      </c>
      <c r="AO924" s="9">
        <v>5</v>
      </c>
      <c r="AP924" s="14" t="s">
        <v>207</v>
      </c>
      <c r="AQ924" s="9">
        <v>5</v>
      </c>
      <c r="AR924" s="14" t="s">
        <v>207</v>
      </c>
      <c r="AS924" s="9" t="s">
        <v>42</v>
      </c>
      <c r="AT924" s="9" t="s">
        <v>345</v>
      </c>
      <c r="AU924" s="9" t="s">
        <v>319</v>
      </c>
      <c r="AV924" s="9" t="s">
        <v>320</v>
      </c>
      <c r="AW924" s="9" t="s">
        <v>3931</v>
      </c>
      <c r="AX924" s="9">
        <v>9010600000</v>
      </c>
      <c r="AY924" s="99"/>
      <c r="AZ924" s="12"/>
      <c r="BA924" s="99"/>
      <c r="BB924" s="12"/>
      <c r="BC924" s="99"/>
      <c r="BD924" s="12"/>
      <c r="BE924" s="99"/>
      <c r="BF924" s="12"/>
      <c r="BG924" s="654"/>
      <c r="BH924" s="12"/>
      <c r="BI924" s="99"/>
      <c r="BJ924" s="12"/>
      <c r="BK924" s="754"/>
      <c r="BL924" s="12"/>
      <c r="BM924" s="754"/>
      <c r="BN924" s="12"/>
      <c r="BO924" s="754"/>
      <c r="BP924" s="12"/>
      <c r="BQ924" s="754"/>
      <c r="BR924" s="12"/>
      <c r="BS924" s="654"/>
      <c r="BT924" s="12"/>
      <c r="BU924" s="654"/>
      <c r="BV924" s="12"/>
      <c r="BW924" s="9"/>
      <c r="BX924" s="9"/>
      <c r="BY924" s="755"/>
      <c r="BZ924" s="9"/>
      <c r="CA924" s="755"/>
      <c r="CB924" s="9"/>
      <c r="CC924" s="755"/>
      <c r="CD924" s="9"/>
      <c r="CE924" s="755"/>
      <c r="CF924" s="9"/>
      <c r="CG924" s="755"/>
      <c r="CH924" s="9"/>
      <c r="CI924" s="9"/>
      <c r="CJ924" s="9"/>
      <c r="CK924" s="9"/>
    </row>
    <row r="925" spans="1:89" s="98" customFormat="1" x14ac:dyDescent="0.25">
      <c r="A925" s="99">
        <v>10101063</v>
      </c>
      <c r="B925" s="99"/>
      <c r="C925" s="772">
        <v>5807</v>
      </c>
      <c r="D925" s="807">
        <v>0.05</v>
      </c>
      <c r="E925" s="772">
        <f t="shared" si="44"/>
        <v>6097</v>
      </c>
      <c r="F925" s="778">
        <v>1.1000000000000001</v>
      </c>
      <c r="G925" s="774">
        <f t="shared" si="45"/>
        <v>6707</v>
      </c>
      <c r="H925" s="776"/>
      <c r="I925" s="758"/>
      <c r="J925" s="776"/>
      <c r="K925" s="786"/>
      <c r="L925" s="9" t="s">
        <v>308</v>
      </c>
      <c r="M925" s="9" t="s">
        <v>3932</v>
      </c>
      <c r="N925" s="9" t="s">
        <v>397</v>
      </c>
      <c r="O925" s="9" t="s">
        <v>310</v>
      </c>
      <c r="P925" s="9" t="s">
        <v>624</v>
      </c>
      <c r="Q925" s="9" t="s">
        <v>243</v>
      </c>
      <c r="R925" s="9" t="s">
        <v>1351</v>
      </c>
      <c r="S925" s="9" t="s">
        <v>314</v>
      </c>
      <c r="T925" s="98" t="s">
        <v>210</v>
      </c>
      <c r="U925" s="99" t="s">
        <v>956</v>
      </c>
      <c r="V925" s="99" t="s">
        <v>207</v>
      </c>
      <c r="W925" s="99" t="s">
        <v>888</v>
      </c>
      <c r="X925" s="99" t="s">
        <v>207</v>
      </c>
      <c r="Y925" s="99">
        <v>229</v>
      </c>
      <c r="Z925" s="99" t="s">
        <v>207</v>
      </c>
      <c r="AA925" s="9">
        <v>400</v>
      </c>
      <c r="AB925" s="99" t="s">
        <v>207</v>
      </c>
      <c r="AC925" s="9">
        <v>447</v>
      </c>
      <c r="AD925" s="99" t="s">
        <v>207</v>
      </c>
      <c r="AE925" s="9">
        <v>176</v>
      </c>
      <c r="AF925" s="9" t="s">
        <v>315</v>
      </c>
      <c r="AG925" s="14" t="s">
        <v>342</v>
      </c>
      <c r="AH925" s="14" t="s">
        <v>207</v>
      </c>
      <c r="AI925" s="14" t="s">
        <v>343</v>
      </c>
      <c r="AJ925" s="14" t="s">
        <v>207</v>
      </c>
      <c r="AK925" s="9">
        <v>5</v>
      </c>
      <c r="AL925" s="14" t="s">
        <v>207</v>
      </c>
      <c r="AM925" s="9">
        <v>5</v>
      </c>
      <c r="AN925" s="14" t="s">
        <v>207</v>
      </c>
      <c r="AO925" s="9">
        <v>5</v>
      </c>
      <c r="AP925" s="14" t="s">
        <v>207</v>
      </c>
      <c r="AQ925" s="9">
        <v>5</v>
      </c>
      <c r="AR925" s="14" t="s">
        <v>207</v>
      </c>
      <c r="AS925" s="9" t="s">
        <v>184</v>
      </c>
      <c r="AT925" s="9" t="s">
        <v>347</v>
      </c>
      <c r="AU925" s="9" t="s">
        <v>319</v>
      </c>
      <c r="AV925" s="9" t="s">
        <v>320</v>
      </c>
      <c r="AW925" s="9" t="s">
        <v>2873</v>
      </c>
      <c r="AX925" s="9">
        <v>9010600000</v>
      </c>
      <c r="AY925" s="99">
        <v>457</v>
      </c>
      <c r="AZ925" s="12" t="s">
        <v>207</v>
      </c>
      <c r="BA925" s="99">
        <v>38</v>
      </c>
      <c r="BB925" s="12" t="s">
        <v>207</v>
      </c>
      <c r="BC925" s="99">
        <v>48</v>
      </c>
      <c r="BD925" s="12" t="s">
        <v>207</v>
      </c>
      <c r="BE925" s="99">
        <v>164</v>
      </c>
      <c r="BF925" s="12" t="s">
        <v>321</v>
      </c>
      <c r="BG925" s="654">
        <v>163.00700000000001</v>
      </c>
      <c r="BH925" s="12" t="s">
        <v>321</v>
      </c>
      <c r="BI925" s="99">
        <v>103</v>
      </c>
      <c r="BJ925" s="12" t="s">
        <v>321</v>
      </c>
      <c r="BK925" s="754">
        <v>0</v>
      </c>
      <c r="BL925" s="12" t="s">
        <v>321</v>
      </c>
      <c r="BM925" s="754">
        <v>1.288</v>
      </c>
      <c r="BN925" s="12" t="s">
        <v>321</v>
      </c>
      <c r="BO925" s="754">
        <v>8.9999999999999993E-3</v>
      </c>
      <c r="BP925" s="12" t="s">
        <v>321</v>
      </c>
      <c r="BQ925" s="754">
        <v>4.9000000000000002E-2</v>
      </c>
      <c r="BR925" s="12" t="s">
        <v>321</v>
      </c>
      <c r="BS925" s="654">
        <v>58.661000000000001</v>
      </c>
      <c r="BT925" s="12" t="s">
        <v>321</v>
      </c>
      <c r="BU925" s="654">
        <v>60.006999999999998</v>
      </c>
      <c r="BV925" s="12" t="s">
        <v>321</v>
      </c>
      <c r="BW925" s="9">
        <v>0.84</v>
      </c>
      <c r="BX925" s="9" t="s">
        <v>322</v>
      </c>
      <c r="BY925" s="755">
        <v>179.9</v>
      </c>
      <c r="BZ925" s="9" t="s">
        <v>315</v>
      </c>
      <c r="CA925" s="755">
        <v>15</v>
      </c>
      <c r="CB925" s="9" t="s">
        <v>315</v>
      </c>
      <c r="CC925" s="755">
        <v>18.899999999999999</v>
      </c>
      <c r="CD925" s="9" t="s">
        <v>315</v>
      </c>
      <c r="CE925" s="755">
        <v>385.8</v>
      </c>
      <c r="CF925" s="9" t="s">
        <v>323</v>
      </c>
      <c r="CG925" s="755">
        <v>227.1</v>
      </c>
      <c r="CH925" s="9" t="s">
        <v>323</v>
      </c>
      <c r="CI925" s="9"/>
      <c r="CJ925" s="9"/>
      <c r="CK925" s="9"/>
    </row>
    <row r="926" spans="1:89" s="98" customFormat="1" x14ac:dyDescent="0.25">
      <c r="A926" s="99">
        <v>10101064</v>
      </c>
      <c r="B926" s="99"/>
      <c r="C926" s="772">
        <v>7366</v>
      </c>
      <c r="D926" s="807">
        <v>0.05</v>
      </c>
      <c r="E926" s="772">
        <f t="shared" si="44"/>
        <v>7734</v>
      </c>
      <c r="F926" s="778">
        <v>1.1000000000000001</v>
      </c>
      <c r="G926" s="774">
        <f t="shared" si="45"/>
        <v>8507</v>
      </c>
      <c r="H926" s="776"/>
      <c r="I926" s="758"/>
      <c r="J926" s="776"/>
      <c r="K926" s="786"/>
      <c r="L926" s="9" t="s">
        <v>308</v>
      </c>
      <c r="M926" s="9" t="s">
        <v>3933</v>
      </c>
      <c r="N926" s="9" t="s">
        <v>397</v>
      </c>
      <c r="O926" s="9" t="s">
        <v>310</v>
      </c>
      <c r="P926" s="9" t="s">
        <v>624</v>
      </c>
      <c r="Q926" s="9" t="s">
        <v>243</v>
      </c>
      <c r="R926" s="9" t="s">
        <v>1351</v>
      </c>
      <c r="S926" s="9" t="s">
        <v>314</v>
      </c>
      <c r="T926" s="98" t="s">
        <v>210</v>
      </c>
      <c r="U926" s="99" t="s">
        <v>873</v>
      </c>
      <c r="V926" s="99" t="s">
        <v>207</v>
      </c>
      <c r="W926" s="99" t="s">
        <v>1353</v>
      </c>
      <c r="X926" s="99" t="s">
        <v>207</v>
      </c>
      <c r="Y926" s="99">
        <v>258</v>
      </c>
      <c r="Z926" s="99" t="s">
        <v>207</v>
      </c>
      <c r="AA926" s="9">
        <v>450</v>
      </c>
      <c r="AB926" s="99" t="s">
        <v>207</v>
      </c>
      <c r="AC926" s="9">
        <v>505</v>
      </c>
      <c r="AD926" s="99" t="s">
        <v>207</v>
      </c>
      <c r="AE926" s="9">
        <v>199</v>
      </c>
      <c r="AF926" s="9" t="s">
        <v>315</v>
      </c>
      <c r="AG926" s="14" t="s">
        <v>1388</v>
      </c>
      <c r="AH926" s="14" t="s">
        <v>207</v>
      </c>
      <c r="AI926" s="14" t="s">
        <v>1389</v>
      </c>
      <c r="AJ926" s="14" t="s">
        <v>207</v>
      </c>
      <c r="AK926" s="9">
        <v>5</v>
      </c>
      <c r="AL926" s="14" t="s">
        <v>207</v>
      </c>
      <c r="AM926" s="9">
        <v>5</v>
      </c>
      <c r="AN926" s="14" t="s">
        <v>207</v>
      </c>
      <c r="AO926" s="9">
        <v>5</v>
      </c>
      <c r="AP926" s="14" t="s">
        <v>207</v>
      </c>
      <c r="AQ926" s="9">
        <v>5</v>
      </c>
      <c r="AR926" s="14" t="s">
        <v>207</v>
      </c>
      <c r="AS926" s="9" t="s">
        <v>184</v>
      </c>
      <c r="AT926" s="9" t="s">
        <v>347</v>
      </c>
      <c r="AU926" s="9" t="s">
        <v>319</v>
      </c>
      <c r="AV926" s="9" t="s">
        <v>320</v>
      </c>
      <c r="AW926" s="9" t="s">
        <v>2874</v>
      </c>
      <c r="AX926" s="9">
        <v>9010600000</v>
      </c>
      <c r="AY926" s="99">
        <v>511</v>
      </c>
      <c r="AZ926" s="12" t="s">
        <v>207</v>
      </c>
      <c r="BA926" s="99">
        <v>38</v>
      </c>
      <c r="BB926" s="12" t="s">
        <v>207</v>
      </c>
      <c r="BC926" s="99">
        <v>48</v>
      </c>
      <c r="BD926" s="12" t="s">
        <v>207</v>
      </c>
      <c r="BE926" s="99">
        <v>183</v>
      </c>
      <c r="BF926" s="12" t="s">
        <v>321</v>
      </c>
      <c r="BG926" s="654">
        <v>182.04</v>
      </c>
      <c r="BH926" s="12" t="s">
        <v>321</v>
      </c>
      <c r="BI926" s="99">
        <v>114</v>
      </c>
      <c r="BJ926" s="12" t="s">
        <v>321</v>
      </c>
      <c r="BK926" s="754">
        <v>0</v>
      </c>
      <c r="BL926" s="12" t="s">
        <v>321</v>
      </c>
      <c r="BM926" s="754">
        <v>1.54</v>
      </c>
      <c r="BN926" s="12" t="s">
        <v>321</v>
      </c>
      <c r="BO926" s="754">
        <v>8.9999999999999993E-3</v>
      </c>
      <c r="BP926" s="12" t="s">
        <v>321</v>
      </c>
      <c r="BQ926" s="754">
        <v>5.7000000000000002E-2</v>
      </c>
      <c r="BR926" s="12" t="s">
        <v>321</v>
      </c>
      <c r="BS926" s="654">
        <v>66.433000000000007</v>
      </c>
      <c r="BT926" s="12" t="s">
        <v>321</v>
      </c>
      <c r="BU926" s="654">
        <v>68.040000000000006</v>
      </c>
      <c r="BV926" s="12" t="s">
        <v>321</v>
      </c>
      <c r="BW926" s="9">
        <v>0.94</v>
      </c>
      <c r="BX926" s="9" t="s">
        <v>322</v>
      </c>
      <c r="BY926" s="755">
        <v>201.2</v>
      </c>
      <c r="BZ926" s="9" t="s">
        <v>315</v>
      </c>
      <c r="CA926" s="755">
        <v>15</v>
      </c>
      <c r="CB926" s="9" t="s">
        <v>315</v>
      </c>
      <c r="CC926" s="755">
        <v>18.899999999999999</v>
      </c>
      <c r="CD926" s="9" t="s">
        <v>315</v>
      </c>
      <c r="CE926" s="755">
        <v>463</v>
      </c>
      <c r="CF926" s="9" t="s">
        <v>323</v>
      </c>
      <c r="CG926" s="755">
        <v>251.3</v>
      </c>
      <c r="CH926" s="9" t="s">
        <v>323</v>
      </c>
      <c r="CI926" s="9"/>
      <c r="CJ926" s="9"/>
      <c r="CK926" s="9"/>
    </row>
    <row r="927" spans="1:89" s="98" customFormat="1" x14ac:dyDescent="0.25">
      <c r="A927" s="99">
        <v>10101065</v>
      </c>
      <c r="B927" s="99"/>
      <c r="C927" s="772">
        <v>8960</v>
      </c>
      <c r="D927" s="807">
        <v>0.05</v>
      </c>
      <c r="E927" s="772">
        <f t="shared" si="44"/>
        <v>9408</v>
      </c>
      <c r="F927" s="778">
        <v>1.1000000000000001</v>
      </c>
      <c r="G927" s="774">
        <f t="shared" si="45"/>
        <v>10349</v>
      </c>
      <c r="H927" s="776"/>
      <c r="I927" s="758"/>
      <c r="J927" s="776"/>
      <c r="K927" s="786"/>
      <c r="L927" s="9" t="s">
        <v>308</v>
      </c>
      <c r="M927" s="9" t="s">
        <v>3934</v>
      </c>
      <c r="N927" s="9" t="s">
        <v>397</v>
      </c>
      <c r="O927" s="9" t="s">
        <v>310</v>
      </c>
      <c r="P927" s="9" t="s">
        <v>624</v>
      </c>
      <c r="Q927" s="9" t="s">
        <v>243</v>
      </c>
      <c r="R927" s="9" t="s">
        <v>1351</v>
      </c>
      <c r="S927" s="9" t="s">
        <v>314</v>
      </c>
      <c r="T927" s="98" t="s">
        <v>210</v>
      </c>
      <c r="U927" s="99" t="s">
        <v>1390</v>
      </c>
      <c r="V927" s="99" t="s">
        <v>207</v>
      </c>
      <c r="W927" s="99" t="s">
        <v>1357</v>
      </c>
      <c r="X927" s="99" t="s">
        <v>207</v>
      </c>
      <c r="Y927" s="99">
        <v>286</v>
      </c>
      <c r="Z927" s="99" t="s">
        <v>207</v>
      </c>
      <c r="AA927" s="9">
        <v>500</v>
      </c>
      <c r="AB927" s="99" t="s">
        <v>207</v>
      </c>
      <c r="AC927" s="9">
        <v>562</v>
      </c>
      <c r="AD927" s="99" t="s">
        <v>207</v>
      </c>
      <c r="AE927" s="9">
        <v>221</v>
      </c>
      <c r="AF927" s="9" t="s">
        <v>315</v>
      </c>
      <c r="AG927" s="14" t="s">
        <v>1391</v>
      </c>
      <c r="AH927" s="14" t="s">
        <v>207</v>
      </c>
      <c r="AI927" s="14" t="s">
        <v>1392</v>
      </c>
      <c r="AJ927" s="14" t="s">
        <v>207</v>
      </c>
      <c r="AK927" s="9">
        <v>5</v>
      </c>
      <c r="AL927" s="14" t="s">
        <v>207</v>
      </c>
      <c r="AM927" s="9">
        <v>5</v>
      </c>
      <c r="AN927" s="14" t="s">
        <v>207</v>
      </c>
      <c r="AO927" s="9">
        <v>5</v>
      </c>
      <c r="AP927" s="14" t="s">
        <v>207</v>
      </c>
      <c r="AQ927" s="9">
        <v>5</v>
      </c>
      <c r="AR927" s="14" t="s">
        <v>207</v>
      </c>
      <c r="AS927" s="9" t="s">
        <v>184</v>
      </c>
      <c r="AT927" s="9" t="s">
        <v>347</v>
      </c>
      <c r="AU927" s="9" t="s">
        <v>319</v>
      </c>
      <c r="AV927" s="9" t="s">
        <v>320</v>
      </c>
      <c r="AW927" s="9" t="s">
        <v>2875</v>
      </c>
      <c r="AX927" s="9">
        <v>9010600000</v>
      </c>
      <c r="AY927" s="99">
        <v>564</v>
      </c>
      <c r="AZ927" s="12" t="s">
        <v>207</v>
      </c>
      <c r="BA927" s="99">
        <v>38</v>
      </c>
      <c r="BB927" s="12" t="s">
        <v>207</v>
      </c>
      <c r="BC927" s="99">
        <v>48</v>
      </c>
      <c r="BD927" s="12" t="s">
        <v>207</v>
      </c>
      <c r="BE927" s="99">
        <v>199</v>
      </c>
      <c r="BF927" s="12" t="s">
        <v>321</v>
      </c>
      <c r="BG927" s="654">
        <v>198.63399999999999</v>
      </c>
      <c r="BH927" s="12" t="s">
        <v>321</v>
      </c>
      <c r="BI927" s="99">
        <v>125</v>
      </c>
      <c r="BJ927" s="12" t="s">
        <v>321</v>
      </c>
      <c r="BK927" s="754">
        <v>0</v>
      </c>
      <c r="BL927" s="12" t="s">
        <v>321</v>
      </c>
      <c r="BM927" s="754">
        <v>1.5680000000000001</v>
      </c>
      <c r="BN927" s="12" t="s">
        <v>321</v>
      </c>
      <c r="BO927" s="754">
        <v>8.9999999999999993E-3</v>
      </c>
      <c r="BP927" s="12" t="s">
        <v>321</v>
      </c>
      <c r="BQ927" s="754">
        <v>5.7000000000000002E-2</v>
      </c>
      <c r="BR927" s="12" t="s">
        <v>321</v>
      </c>
      <c r="BS927" s="654">
        <v>72</v>
      </c>
      <c r="BT927" s="12" t="s">
        <v>321</v>
      </c>
      <c r="BU927" s="654">
        <v>73.634</v>
      </c>
      <c r="BV927" s="12" t="s">
        <v>321</v>
      </c>
      <c r="BW927" s="9">
        <v>1.04</v>
      </c>
      <c r="BX927" s="9" t="s">
        <v>322</v>
      </c>
      <c r="BY927" s="755">
        <v>222</v>
      </c>
      <c r="BZ927" s="9" t="s">
        <v>315</v>
      </c>
      <c r="CA927" s="755">
        <v>15</v>
      </c>
      <c r="CB927" s="9" t="s">
        <v>315</v>
      </c>
      <c r="CC927" s="755">
        <v>18.899999999999999</v>
      </c>
      <c r="CD927" s="9" t="s">
        <v>315</v>
      </c>
      <c r="CE927" s="755">
        <v>504.9</v>
      </c>
      <c r="CF927" s="9" t="s">
        <v>323</v>
      </c>
      <c r="CG927" s="755">
        <v>275.60000000000002</v>
      </c>
      <c r="CH927" s="9" t="s">
        <v>323</v>
      </c>
      <c r="CI927" s="9"/>
      <c r="CJ927" s="9"/>
      <c r="CK927" s="9"/>
    </row>
    <row r="928" spans="1:89" s="98" customFormat="1" x14ac:dyDescent="0.25">
      <c r="A928" s="99">
        <v>10101066</v>
      </c>
      <c r="B928" s="99"/>
      <c r="C928" s="772">
        <v>10587</v>
      </c>
      <c r="D928" s="807">
        <v>0.05</v>
      </c>
      <c r="E928" s="772">
        <f t="shared" si="44"/>
        <v>11116</v>
      </c>
      <c r="F928" s="778">
        <v>1.1000000000000001</v>
      </c>
      <c r="G928" s="774">
        <f t="shared" si="45"/>
        <v>12228</v>
      </c>
      <c r="H928" s="776"/>
      <c r="I928" s="758"/>
      <c r="J928" s="776"/>
      <c r="K928" s="786"/>
      <c r="L928" s="9" t="s">
        <v>308</v>
      </c>
      <c r="M928" s="9" t="s">
        <v>3935</v>
      </c>
      <c r="N928" s="9" t="s">
        <v>397</v>
      </c>
      <c r="O928" s="9" t="s">
        <v>310</v>
      </c>
      <c r="P928" s="9" t="s">
        <v>624</v>
      </c>
      <c r="Q928" s="9" t="s">
        <v>243</v>
      </c>
      <c r="R928" s="9" t="s">
        <v>1351</v>
      </c>
      <c r="S928" s="9" t="s">
        <v>314</v>
      </c>
      <c r="T928" s="98" t="s">
        <v>210</v>
      </c>
      <c r="U928" s="99" t="s">
        <v>1393</v>
      </c>
      <c r="V928" s="99" t="s">
        <v>207</v>
      </c>
      <c r="W928" s="99" t="s">
        <v>1361</v>
      </c>
      <c r="X928" s="99" t="s">
        <v>207</v>
      </c>
      <c r="Y928" s="99">
        <v>314</v>
      </c>
      <c r="Z928" s="99" t="s">
        <v>207</v>
      </c>
      <c r="AA928" s="9">
        <v>550</v>
      </c>
      <c r="AB928" s="99" t="s">
        <v>207</v>
      </c>
      <c r="AC928" s="9">
        <v>620</v>
      </c>
      <c r="AD928" s="99" t="s">
        <v>207</v>
      </c>
      <c r="AE928" s="9">
        <v>244</v>
      </c>
      <c r="AF928" s="9" t="s">
        <v>315</v>
      </c>
      <c r="AG928" s="14" t="s">
        <v>1394</v>
      </c>
      <c r="AH928" s="14" t="s">
        <v>207</v>
      </c>
      <c r="AI928" s="14" t="s">
        <v>1395</v>
      </c>
      <c r="AJ928" s="14" t="s">
        <v>207</v>
      </c>
      <c r="AK928" s="9">
        <v>5</v>
      </c>
      <c r="AL928" s="14" t="s">
        <v>207</v>
      </c>
      <c r="AM928" s="9">
        <v>5</v>
      </c>
      <c r="AN928" s="14" t="s">
        <v>207</v>
      </c>
      <c r="AO928" s="9">
        <v>5</v>
      </c>
      <c r="AP928" s="14" t="s">
        <v>207</v>
      </c>
      <c r="AQ928" s="9">
        <v>5</v>
      </c>
      <c r="AR928" s="14" t="s">
        <v>207</v>
      </c>
      <c r="AS928" s="9" t="s">
        <v>184</v>
      </c>
      <c r="AT928" s="9" t="s">
        <v>347</v>
      </c>
      <c r="AU928" s="9" t="s">
        <v>319</v>
      </c>
      <c r="AV928" s="9" t="s">
        <v>320</v>
      </c>
      <c r="AW928" s="9" t="s">
        <v>2876</v>
      </c>
      <c r="AX928" s="9">
        <v>9010600000</v>
      </c>
      <c r="AY928" s="99">
        <v>617</v>
      </c>
      <c r="AZ928" s="12" t="s">
        <v>207</v>
      </c>
      <c r="BA928" s="99">
        <v>38</v>
      </c>
      <c r="BB928" s="12" t="s">
        <v>207</v>
      </c>
      <c r="BC928" s="99">
        <v>48</v>
      </c>
      <c r="BD928" s="12" t="s">
        <v>207</v>
      </c>
      <c r="BE928" s="99">
        <v>217</v>
      </c>
      <c r="BF928" s="12" t="s">
        <v>321</v>
      </c>
      <c r="BG928" s="654">
        <v>216.96799999999999</v>
      </c>
      <c r="BH928" s="12" t="s">
        <v>321</v>
      </c>
      <c r="BI928" s="99">
        <v>136</v>
      </c>
      <c r="BJ928" s="12" t="s">
        <v>321</v>
      </c>
      <c r="BK928" s="754">
        <v>0</v>
      </c>
      <c r="BL928" s="12" t="s">
        <v>321</v>
      </c>
      <c r="BM928" s="754">
        <v>1.595</v>
      </c>
      <c r="BN928" s="12" t="s">
        <v>321</v>
      </c>
      <c r="BO928" s="754">
        <v>3.6999999999999998E-2</v>
      </c>
      <c r="BP928" s="12" t="s">
        <v>321</v>
      </c>
      <c r="BQ928" s="754">
        <v>6.6000000000000003E-2</v>
      </c>
      <c r="BR928" s="12" t="s">
        <v>321</v>
      </c>
      <c r="BS928" s="654">
        <v>79.27</v>
      </c>
      <c r="BT928" s="12" t="s">
        <v>321</v>
      </c>
      <c r="BU928" s="654">
        <v>80.968000000000004</v>
      </c>
      <c r="BV928" s="12" t="s">
        <v>321</v>
      </c>
      <c r="BW928" s="9">
        <v>1.1399999999999999</v>
      </c>
      <c r="BX928" s="9" t="s">
        <v>322</v>
      </c>
      <c r="BY928" s="755">
        <v>242.9</v>
      </c>
      <c r="BZ928" s="9" t="s">
        <v>315</v>
      </c>
      <c r="CA928" s="755">
        <v>15</v>
      </c>
      <c r="CB928" s="9" t="s">
        <v>315</v>
      </c>
      <c r="CC928" s="755">
        <v>18.899999999999999</v>
      </c>
      <c r="CD928" s="9" t="s">
        <v>315</v>
      </c>
      <c r="CE928" s="755">
        <v>551.20000000000005</v>
      </c>
      <c r="CF928" s="9" t="s">
        <v>323</v>
      </c>
      <c r="CG928" s="755">
        <v>299.8</v>
      </c>
      <c r="CH928" s="9" t="s">
        <v>323</v>
      </c>
      <c r="CI928" s="9"/>
      <c r="CJ928" s="9"/>
      <c r="CK928" s="9"/>
    </row>
    <row r="929" spans="1:89" s="98" customFormat="1" x14ac:dyDescent="0.25">
      <c r="A929" s="99">
        <v>10101067</v>
      </c>
      <c r="B929" s="99"/>
      <c r="C929" s="772">
        <v>12252</v>
      </c>
      <c r="D929" s="807">
        <v>0.05</v>
      </c>
      <c r="E929" s="772">
        <f t="shared" si="44"/>
        <v>12865</v>
      </c>
      <c r="F929" s="778">
        <v>1.1000000000000001</v>
      </c>
      <c r="G929" s="774">
        <f t="shared" si="45"/>
        <v>14152</v>
      </c>
      <c r="H929" s="776"/>
      <c r="I929" s="758"/>
      <c r="J929" s="776"/>
      <c r="K929" s="786"/>
      <c r="L929" s="9" t="s">
        <v>308</v>
      </c>
      <c r="M929" s="9" t="s">
        <v>3936</v>
      </c>
      <c r="N929" s="9" t="s">
        <v>397</v>
      </c>
      <c r="O929" s="9" t="s">
        <v>310</v>
      </c>
      <c r="P929" s="9" t="s">
        <v>624</v>
      </c>
      <c r="Q929" s="9" t="s">
        <v>243</v>
      </c>
      <c r="R929" s="9" t="s">
        <v>1351</v>
      </c>
      <c r="S929" s="9" t="s">
        <v>314</v>
      </c>
      <c r="T929" s="98" t="s">
        <v>210</v>
      </c>
      <c r="U929" s="99" t="s">
        <v>1396</v>
      </c>
      <c r="V929" s="99" t="s">
        <v>207</v>
      </c>
      <c r="W929" s="99" t="s">
        <v>1365</v>
      </c>
      <c r="X929" s="99" t="s">
        <v>207</v>
      </c>
      <c r="Y929" s="99">
        <v>342</v>
      </c>
      <c r="Z929" s="99" t="s">
        <v>207</v>
      </c>
      <c r="AA929" s="9">
        <v>600</v>
      </c>
      <c r="AB929" s="99" t="s">
        <v>207</v>
      </c>
      <c r="AC929" s="9">
        <v>677</v>
      </c>
      <c r="AD929" s="99" t="s">
        <v>207</v>
      </c>
      <c r="AE929" s="9">
        <v>267</v>
      </c>
      <c r="AF929" s="9" t="s">
        <v>315</v>
      </c>
      <c r="AG929" s="14" t="s">
        <v>1397</v>
      </c>
      <c r="AH929" s="14" t="s">
        <v>207</v>
      </c>
      <c r="AI929" s="14" t="s">
        <v>1398</v>
      </c>
      <c r="AJ929" s="14" t="s">
        <v>207</v>
      </c>
      <c r="AK929" s="9">
        <v>5</v>
      </c>
      <c r="AL929" s="14" t="s">
        <v>207</v>
      </c>
      <c r="AM929" s="9">
        <v>5</v>
      </c>
      <c r="AN929" s="14" t="s">
        <v>207</v>
      </c>
      <c r="AO929" s="9">
        <v>5</v>
      </c>
      <c r="AP929" s="14" t="s">
        <v>207</v>
      </c>
      <c r="AQ929" s="9">
        <v>5</v>
      </c>
      <c r="AR929" s="14" t="s">
        <v>207</v>
      </c>
      <c r="AS929" s="9" t="s">
        <v>184</v>
      </c>
      <c r="AT929" s="9" t="s">
        <v>347</v>
      </c>
      <c r="AU929" s="9" t="s">
        <v>319</v>
      </c>
      <c r="AV929" s="9" t="s">
        <v>320</v>
      </c>
      <c r="AW929" s="9" t="s">
        <v>2877</v>
      </c>
      <c r="AX929" s="9">
        <v>9010600000</v>
      </c>
      <c r="AY929" s="99">
        <v>671</v>
      </c>
      <c r="AZ929" s="12" t="s">
        <v>207</v>
      </c>
      <c r="BA929" s="99">
        <v>38</v>
      </c>
      <c r="BB929" s="12" t="s">
        <v>207</v>
      </c>
      <c r="BC929" s="99">
        <v>48</v>
      </c>
      <c r="BD929" s="12" t="s">
        <v>207</v>
      </c>
      <c r="BE929" s="99">
        <v>234</v>
      </c>
      <c r="BF929" s="12" t="s">
        <v>321</v>
      </c>
      <c r="BG929" s="654">
        <v>233.851</v>
      </c>
      <c r="BH929" s="12" t="s">
        <v>321</v>
      </c>
      <c r="BI929" s="99">
        <v>147</v>
      </c>
      <c r="BJ929" s="12" t="s">
        <v>321</v>
      </c>
      <c r="BK929" s="754">
        <v>0</v>
      </c>
      <c r="BL929" s="12" t="s">
        <v>321</v>
      </c>
      <c r="BM929" s="754">
        <v>1.8480000000000001</v>
      </c>
      <c r="BN929" s="12" t="s">
        <v>321</v>
      </c>
      <c r="BO929" s="754">
        <v>3.6999999999999998E-2</v>
      </c>
      <c r="BP929" s="12" t="s">
        <v>321</v>
      </c>
      <c r="BQ929" s="754">
        <v>6.6000000000000003E-2</v>
      </c>
      <c r="BR929" s="12" t="s">
        <v>321</v>
      </c>
      <c r="BS929" s="654">
        <v>84.9</v>
      </c>
      <c r="BT929" s="12" t="s">
        <v>321</v>
      </c>
      <c r="BU929" s="654">
        <v>86.850999999999999</v>
      </c>
      <c r="BV929" s="12" t="s">
        <v>321</v>
      </c>
      <c r="BW929" s="9">
        <v>1.23</v>
      </c>
      <c r="BX929" s="9" t="s">
        <v>322</v>
      </c>
      <c r="BY929" s="755">
        <v>264.2</v>
      </c>
      <c r="BZ929" s="9" t="s">
        <v>315</v>
      </c>
      <c r="CA929" s="755">
        <v>15</v>
      </c>
      <c r="CB929" s="9" t="s">
        <v>315</v>
      </c>
      <c r="CC929" s="755">
        <v>18.899999999999999</v>
      </c>
      <c r="CD929" s="9" t="s">
        <v>315</v>
      </c>
      <c r="CE929" s="755">
        <v>593</v>
      </c>
      <c r="CF929" s="9" t="s">
        <v>323</v>
      </c>
      <c r="CG929" s="755">
        <v>324.10000000000002</v>
      </c>
      <c r="CH929" s="9" t="s">
        <v>323</v>
      </c>
      <c r="CI929" s="9"/>
      <c r="CJ929" s="9"/>
      <c r="CK929" s="9"/>
    </row>
    <row r="930" spans="1:89" s="98" customFormat="1" x14ac:dyDescent="0.25">
      <c r="A930" s="99">
        <v>10100051</v>
      </c>
      <c r="B930" s="99"/>
      <c r="C930" s="772">
        <v>13951</v>
      </c>
      <c r="D930" s="807">
        <v>0.05</v>
      </c>
      <c r="E930" s="772">
        <f t="shared" si="44"/>
        <v>14649</v>
      </c>
      <c r="F930" s="778">
        <v>1.1000000000000001</v>
      </c>
      <c r="G930" s="774">
        <f t="shared" si="45"/>
        <v>16114</v>
      </c>
      <c r="H930" s="776"/>
      <c r="I930" s="758"/>
      <c r="J930" s="776"/>
      <c r="K930" s="786"/>
      <c r="L930" s="9" t="s">
        <v>308</v>
      </c>
      <c r="M930" s="9" t="s">
        <v>3937</v>
      </c>
      <c r="N930" s="9" t="s">
        <v>397</v>
      </c>
      <c r="O930" s="9" t="s">
        <v>310</v>
      </c>
      <c r="P930" s="9" t="s">
        <v>624</v>
      </c>
      <c r="Q930" s="9" t="s">
        <v>243</v>
      </c>
      <c r="R930" s="9" t="s">
        <v>1351</v>
      </c>
      <c r="S930" s="9" t="s">
        <v>314</v>
      </c>
      <c r="T930" s="98" t="s">
        <v>210</v>
      </c>
      <c r="U930" s="99">
        <v>360</v>
      </c>
      <c r="V930" s="99" t="s">
        <v>207</v>
      </c>
      <c r="W930" s="99">
        <v>640</v>
      </c>
      <c r="X930" s="99" t="s">
        <v>207</v>
      </c>
      <c r="Y930" s="99">
        <v>370</v>
      </c>
      <c r="Z930" s="99" t="s">
        <v>207</v>
      </c>
      <c r="AA930" s="9">
        <v>650</v>
      </c>
      <c r="AB930" s="99" t="s">
        <v>207</v>
      </c>
      <c r="AC930" s="9">
        <v>734</v>
      </c>
      <c r="AD930" s="99" t="s">
        <v>207</v>
      </c>
      <c r="AE930" s="9">
        <v>289</v>
      </c>
      <c r="AF930" s="9" t="s">
        <v>315</v>
      </c>
      <c r="AG930" s="14" t="s">
        <v>3910</v>
      </c>
      <c r="AH930" s="14" t="s">
        <v>207</v>
      </c>
      <c r="AI930" s="14" t="s">
        <v>3911</v>
      </c>
      <c r="AJ930" s="14" t="s">
        <v>207</v>
      </c>
      <c r="AK930" s="9">
        <v>5</v>
      </c>
      <c r="AL930" s="14" t="s">
        <v>207</v>
      </c>
      <c r="AM930" s="9">
        <v>5</v>
      </c>
      <c r="AN930" s="14" t="s">
        <v>207</v>
      </c>
      <c r="AO930" s="9">
        <v>5</v>
      </c>
      <c r="AP930" s="14" t="s">
        <v>207</v>
      </c>
      <c r="AQ930" s="9">
        <v>5</v>
      </c>
      <c r="AR930" s="14" t="s">
        <v>207</v>
      </c>
      <c r="AS930" s="9" t="s">
        <v>184</v>
      </c>
      <c r="AT930" s="9" t="s">
        <v>347</v>
      </c>
      <c r="AU930" s="9" t="s">
        <v>319</v>
      </c>
      <c r="AV930" s="9" t="s">
        <v>320</v>
      </c>
      <c r="AW930" s="9" t="s">
        <v>3938</v>
      </c>
      <c r="AX930" s="9">
        <v>9010600000</v>
      </c>
      <c r="AY930" s="99"/>
      <c r="AZ930" s="12"/>
      <c r="BA930" s="99"/>
      <c r="BB930" s="12"/>
      <c r="BC930" s="99"/>
      <c r="BD930" s="12"/>
      <c r="BE930" s="99"/>
      <c r="BF930" s="12"/>
      <c r="BG930" s="654"/>
      <c r="BH930" s="12"/>
      <c r="BI930" s="99"/>
      <c r="BJ930" s="12"/>
      <c r="BK930" s="754"/>
      <c r="BL930" s="12"/>
      <c r="BM930" s="754"/>
      <c r="BN930" s="12"/>
      <c r="BO930" s="754"/>
      <c r="BP930" s="12"/>
      <c r="BQ930" s="754"/>
      <c r="BR930" s="12"/>
      <c r="BS930" s="654"/>
      <c r="BT930" s="12"/>
      <c r="BU930" s="654"/>
      <c r="BV930" s="12"/>
      <c r="BW930" s="9"/>
      <c r="BX930" s="9"/>
      <c r="BY930" s="755"/>
      <c r="BZ930" s="9"/>
      <c r="CA930" s="755"/>
      <c r="CB930" s="9"/>
      <c r="CC930" s="755"/>
      <c r="CD930" s="9"/>
      <c r="CE930" s="755"/>
      <c r="CF930" s="9"/>
      <c r="CG930" s="755"/>
      <c r="CH930" s="9"/>
      <c r="CI930" s="9"/>
      <c r="CJ930" s="9"/>
      <c r="CK930" s="9"/>
    </row>
    <row r="931" spans="1:89" s="98" customFormat="1" x14ac:dyDescent="0.25">
      <c r="A931" s="99">
        <v>10100052</v>
      </c>
      <c r="B931" s="99"/>
      <c r="C931" s="772">
        <v>15687</v>
      </c>
      <c r="D931" s="807">
        <v>0.05</v>
      </c>
      <c r="E931" s="772">
        <f t="shared" si="44"/>
        <v>16471</v>
      </c>
      <c r="F931" s="778">
        <v>1.1000000000000001</v>
      </c>
      <c r="G931" s="774">
        <f t="shared" si="45"/>
        <v>18118</v>
      </c>
      <c r="H931" s="776"/>
      <c r="I931" s="758"/>
      <c r="J931" s="776"/>
      <c r="K931" s="786"/>
      <c r="L931" s="9" t="s">
        <v>308</v>
      </c>
      <c r="M931" s="9" t="s">
        <v>3939</v>
      </c>
      <c r="N931" s="9" t="s">
        <v>397</v>
      </c>
      <c r="O931" s="9" t="s">
        <v>310</v>
      </c>
      <c r="P931" s="9" t="s">
        <v>624</v>
      </c>
      <c r="Q931" s="9" t="s">
        <v>243</v>
      </c>
      <c r="R931" s="9" t="s">
        <v>1351</v>
      </c>
      <c r="S931" s="9" t="s">
        <v>314</v>
      </c>
      <c r="T931" s="98" t="s">
        <v>210</v>
      </c>
      <c r="U931" s="99">
        <v>388</v>
      </c>
      <c r="V931" s="99" t="s">
        <v>207</v>
      </c>
      <c r="W931" s="99">
        <v>690</v>
      </c>
      <c r="X931" s="99" t="s">
        <v>207</v>
      </c>
      <c r="Y931" s="99">
        <v>398</v>
      </c>
      <c r="Z931" s="99" t="s">
        <v>207</v>
      </c>
      <c r="AA931" s="9">
        <v>700</v>
      </c>
      <c r="AB931" s="99" t="s">
        <v>207</v>
      </c>
      <c r="AC931" s="9">
        <v>792</v>
      </c>
      <c r="AD931" s="99" t="s">
        <v>207</v>
      </c>
      <c r="AE931" s="9">
        <v>312</v>
      </c>
      <c r="AF931" s="9" t="s">
        <v>315</v>
      </c>
      <c r="AG931" s="14" t="s">
        <v>3912</v>
      </c>
      <c r="AH931" s="14" t="s">
        <v>207</v>
      </c>
      <c r="AI931" s="14" t="s">
        <v>3913</v>
      </c>
      <c r="AJ931" s="14" t="s">
        <v>207</v>
      </c>
      <c r="AK931" s="9">
        <v>5</v>
      </c>
      <c r="AL931" s="14" t="s">
        <v>207</v>
      </c>
      <c r="AM931" s="9">
        <v>5</v>
      </c>
      <c r="AN931" s="14" t="s">
        <v>207</v>
      </c>
      <c r="AO931" s="9">
        <v>5</v>
      </c>
      <c r="AP931" s="14" t="s">
        <v>207</v>
      </c>
      <c r="AQ931" s="9">
        <v>5</v>
      </c>
      <c r="AR931" s="14" t="s">
        <v>207</v>
      </c>
      <c r="AS931" s="9" t="s">
        <v>184</v>
      </c>
      <c r="AT931" s="9" t="s">
        <v>347</v>
      </c>
      <c r="AU931" s="9" t="s">
        <v>319</v>
      </c>
      <c r="AV931" s="9" t="s">
        <v>320</v>
      </c>
      <c r="AW931" s="9" t="s">
        <v>3940</v>
      </c>
      <c r="AX931" s="9">
        <v>9010600000</v>
      </c>
      <c r="AY931" s="99"/>
      <c r="AZ931" s="12"/>
      <c r="BA931" s="99"/>
      <c r="BB931" s="12"/>
      <c r="BC931" s="99"/>
      <c r="BD931" s="12"/>
      <c r="BE931" s="99"/>
      <c r="BF931" s="12"/>
      <c r="BG931" s="654"/>
      <c r="BH931" s="12"/>
      <c r="BI931" s="99"/>
      <c r="BJ931" s="12"/>
      <c r="BK931" s="754"/>
      <c r="BL931" s="12"/>
      <c r="BM931" s="754"/>
      <c r="BN931" s="12"/>
      <c r="BO931" s="754"/>
      <c r="BP931" s="12"/>
      <c r="BQ931" s="754"/>
      <c r="BR931" s="12"/>
      <c r="BS931" s="654"/>
      <c r="BT931" s="12"/>
      <c r="BU931" s="654"/>
      <c r="BV931" s="12"/>
      <c r="BW931" s="9"/>
      <c r="BX931" s="9"/>
      <c r="BY931" s="755"/>
      <c r="BZ931" s="9"/>
      <c r="CA931" s="755"/>
      <c r="CB931" s="9"/>
      <c r="CC931" s="755"/>
      <c r="CD931" s="9"/>
      <c r="CE931" s="755"/>
      <c r="CF931" s="9"/>
      <c r="CG931" s="755"/>
      <c r="CH931" s="9"/>
      <c r="CI931" s="9"/>
      <c r="CJ931" s="9"/>
      <c r="CK931" s="9"/>
    </row>
    <row r="932" spans="1:89" s="98" customFormat="1" x14ac:dyDescent="0.25">
      <c r="A932" s="99">
        <v>10102256</v>
      </c>
      <c r="B932" s="99"/>
      <c r="C932" s="772">
        <v>5807</v>
      </c>
      <c r="D932" s="807">
        <v>0.05</v>
      </c>
      <c r="E932" s="772">
        <f t="shared" si="44"/>
        <v>6097</v>
      </c>
      <c r="F932" s="778">
        <v>1.1000000000000001</v>
      </c>
      <c r="G932" s="774">
        <f t="shared" si="45"/>
        <v>6707</v>
      </c>
      <c r="H932" s="776"/>
      <c r="I932" s="758"/>
      <c r="J932" s="776"/>
      <c r="K932" s="786"/>
      <c r="L932" s="9" t="s">
        <v>308</v>
      </c>
      <c r="M932" s="9" t="s">
        <v>3941</v>
      </c>
      <c r="N932" s="9" t="s">
        <v>397</v>
      </c>
      <c r="O932" s="9" t="s">
        <v>310</v>
      </c>
      <c r="P932" s="9" t="s">
        <v>624</v>
      </c>
      <c r="Q932" s="9" t="s">
        <v>243</v>
      </c>
      <c r="R932" s="9" t="s">
        <v>1351</v>
      </c>
      <c r="S932" s="9" t="s">
        <v>314</v>
      </c>
      <c r="T932" s="98" t="s">
        <v>210</v>
      </c>
      <c r="U932" s="99" t="s">
        <v>956</v>
      </c>
      <c r="V932" s="99" t="s">
        <v>207</v>
      </c>
      <c r="W932" s="99" t="s">
        <v>888</v>
      </c>
      <c r="X932" s="99" t="s">
        <v>207</v>
      </c>
      <c r="Y932" s="99">
        <v>229</v>
      </c>
      <c r="Z932" s="99" t="s">
        <v>207</v>
      </c>
      <c r="AA932" s="9">
        <v>400</v>
      </c>
      <c r="AB932" s="99" t="s">
        <v>207</v>
      </c>
      <c r="AC932" s="9">
        <v>447</v>
      </c>
      <c r="AD932" s="99" t="s">
        <v>207</v>
      </c>
      <c r="AE932" s="9">
        <v>176</v>
      </c>
      <c r="AF932" s="9" t="s">
        <v>315</v>
      </c>
      <c r="AG932" s="14" t="s">
        <v>342</v>
      </c>
      <c r="AH932" s="14" t="s">
        <v>207</v>
      </c>
      <c r="AI932" s="14" t="s">
        <v>343</v>
      </c>
      <c r="AJ932" s="14" t="s">
        <v>207</v>
      </c>
      <c r="AK932" s="9">
        <v>5</v>
      </c>
      <c r="AL932" s="14" t="s">
        <v>207</v>
      </c>
      <c r="AM932" s="9">
        <v>5</v>
      </c>
      <c r="AN932" s="14" t="s">
        <v>207</v>
      </c>
      <c r="AO932" s="9">
        <v>5</v>
      </c>
      <c r="AP932" s="14" t="s">
        <v>207</v>
      </c>
      <c r="AQ932" s="9">
        <v>5</v>
      </c>
      <c r="AR932" s="14" t="s">
        <v>207</v>
      </c>
      <c r="AS932" s="9" t="s">
        <v>43</v>
      </c>
      <c r="AT932" s="9" t="s">
        <v>346</v>
      </c>
      <c r="AU932" s="9" t="s">
        <v>319</v>
      </c>
      <c r="AV932" s="9" t="s">
        <v>320</v>
      </c>
      <c r="AW932" s="9" t="s">
        <v>1409</v>
      </c>
      <c r="AX932" s="9">
        <v>9010600000</v>
      </c>
      <c r="AY932" s="99">
        <v>457</v>
      </c>
      <c r="AZ932" s="12" t="s">
        <v>207</v>
      </c>
      <c r="BA932" s="99">
        <v>38</v>
      </c>
      <c r="BB932" s="12" t="s">
        <v>207</v>
      </c>
      <c r="BC932" s="99">
        <v>48</v>
      </c>
      <c r="BD932" s="12" t="s">
        <v>207</v>
      </c>
      <c r="BE932" s="99">
        <v>164</v>
      </c>
      <c r="BF932" s="12" t="s">
        <v>321</v>
      </c>
      <c r="BG932" s="654">
        <v>163.00700000000001</v>
      </c>
      <c r="BH932" s="12" t="s">
        <v>321</v>
      </c>
      <c r="BI932" s="99">
        <v>103</v>
      </c>
      <c r="BJ932" s="12" t="s">
        <v>321</v>
      </c>
      <c r="BK932" s="754">
        <v>0</v>
      </c>
      <c r="BL932" s="12" t="s">
        <v>321</v>
      </c>
      <c r="BM932" s="754">
        <v>1.288</v>
      </c>
      <c r="BN932" s="12" t="s">
        <v>321</v>
      </c>
      <c r="BO932" s="754">
        <v>8.9999999999999993E-3</v>
      </c>
      <c r="BP932" s="12" t="s">
        <v>321</v>
      </c>
      <c r="BQ932" s="754">
        <v>4.9000000000000002E-2</v>
      </c>
      <c r="BR932" s="12" t="s">
        <v>321</v>
      </c>
      <c r="BS932" s="654">
        <v>58.661000000000001</v>
      </c>
      <c r="BT932" s="12" t="s">
        <v>321</v>
      </c>
      <c r="BU932" s="654">
        <v>60.006999999999998</v>
      </c>
      <c r="BV932" s="12" t="s">
        <v>321</v>
      </c>
      <c r="BW932" s="9">
        <v>0.84</v>
      </c>
      <c r="BX932" s="9" t="s">
        <v>322</v>
      </c>
      <c r="BY932" s="755">
        <v>179.9</v>
      </c>
      <c r="BZ932" s="9" t="s">
        <v>315</v>
      </c>
      <c r="CA932" s="755">
        <v>15</v>
      </c>
      <c r="CB932" s="9" t="s">
        <v>315</v>
      </c>
      <c r="CC932" s="755">
        <v>18.899999999999999</v>
      </c>
      <c r="CD932" s="9" t="s">
        <v>315</v>
      </c>
      <c r="CE932" s="755">
        <v>385.8</v>
      </c>
      <c r="CF932" s="9" t="s">
        <v>323</v>
      </c>
      <c r="CG932" s="755">
        <v>227.1</v>
      </c>
      <c r="CH932" s="9" t="s">
        <v>323</v>
      </c>
      <c r="CI932" s="9"/>
      <c r="CJ932" s="9"/>
      <c r="CK932" s="9"/>
    </row>
    <row r="933" spans="1:89" s="98" customFormat="1" x14ac:dyDescent="0.25">
      <c r="A933" s="99">
        <v>10102257</v>
      </c>
      <c r="B933" s="99"/>
      <c r="C933" s="772">
        <v>7366</v>
      </c>
      <c r="D933" s="807">
        <v>0.05</v>
      </c>
      <c r="E933" s="772">
        <f t="shared" si="44"/>
        <v>7734</v>
      </c>
      <c r="F933" s="778">
        <v>1.1000000000000001</v>
      </c>
      <c r="G933" s="774">
        <f t="shared" si="45"/>
        <v>8507</v>
      </c>
      <c r="H933" s="776"/>
      <c r="I933" s="758"/>
      <c r="J933" s="776"/>
      <c r="K933" s="786"/>
      <c r="L933" s="9" t="s">
        <v>308</v>
      </c>
      <c r="M933" s="9" t="s">
        <v>3942</v>
      </c>
      <c r="N933" s="9" t="s">
        <v>397</v>
      </c>
      <c r="O933" s="9" t="s">
        <v>310</v>
      </c>
      <c r="P933" s="9" t="s">
        <v>624</v>
      </c>
      <c r="Q933" s="9" t="s">
        <v>243</v>
      </c>
      <c r="R933" s="9" t="s">
        <v>1351</v>
      </c>
      <c r="S933" s="9" t="s">
        <v>314</v>
      </c>
      <c r="T933" s="98" t="s">
        <v>210</v>
      </c>
      <c r="U933" s="99" t="s">
        <v>873</v>
      </c>
      <c r="V933" s="99" t="s">
        <v>207</v>
      </c>
      <c r="W933" s="99" t="s">
        <v>1353</v>
      </c>
      <c r="X933" s="99" t="s">
        <v>207</v>
      </c>
      <c r="Y933" s="99">
        <v>258</v>
      </c>
      <c r="Z933" s="99" t="s">
        <v>207</v>
      </c>
      <c r="AA933" s="9">
        <v>450</v>
      </c>
      <c r="AB933" s="99" t="s">
        <v>207</v>
      </c>
      <c r="AC933" s="9">
        <v>505</v>
      </c>
      <c r="AD933" s="99" t="s">
        <v>207</v>
      </c>
      <c r="AE933" s="9">
        <v>199</v>
      </c>
      <c r="AF933" s="9" t="s">
        <v>315</v>
      </c>
      <c r="AG933" s="14" t="s">
        <v>1388</v>
      </c>
      <c r="AH933" s="14" t="s">
        <v>207</v>
      </c>
      <c r="AI933" s="14" t="s">
        <v>1389</v>
      </c>
      <c r="AJ933" s="14" t="s">
        <v>207</v>
      </c>
      <c r="AK933" s="9">
        <v>5</v>
      </c>
      <c r="AL933" s="14" t="s">
        <v>207</v>
      </c>
      <c r="AM933" s="9">
        <v>5</v>
      </c>
      <c r="AN933" s="14" t="s">
        <v>207</v>
      </c>
      <c r="AO933" s="9">
        <v>5</v>
      </c>
      <c r="AP933" s="14" t="s">
        <v>207</v>
      </c>
      <c r="AQ933" s="9">
        <v>5</v>
      </c>
      <c r="AR933" s="14" t="s">
        <v>207</v>
      </c>
      <c r="AS933" s="9" t="s">
        <v>43</v>
      </c>
      <c r="AT933" s="9" t="s">
        <v>346</v>
      </c>
      <c r="AU933" s="9" t="s">
        <v>319</v>
      </c>
      <c r="AV933" s="9" t="s">
        <v>320</v>
      </c>
      <c r="AW933" s="9" t="s">
        <v>1410</v>
      </c>
      <c r="AX933" s="9">
        <v>9010600000</v>
      </c>
      <c r="AY933" s="99">
        <v>511</v>
      </c>
      <c r="AZ933" s="12" t="s">
        <v>207</v>
      </c>
      <c r="BA933" s="99">
        <v>38</v>
      </c>
      <c r="BB933" s="12" t="s">
        <v>207</v>
      </c>
      <c r="BC933" s="99">
        <v>48</v>
      </c>
      <c r="BD933" s="12" t="s">
        <v>207</v>
      </c>
      <c r="BE933" s="99">
        <v>183</v>
      </c>
      <c r="BF933" s="12" t="s">
        <v>321</v>
      </c>
      <c r="BG933" s="654">
        <v>182.04</v>
      </c>
      <c r="BH933" s="12" t="s">
        <v>321</v>
      </c>
      <c r="BI933" s="99">
        <v>114</v>
      </c>
      <c r="BJ933" s="12" t="s">
        <v>321</v>
      </c>
      <c r="BK933" s="754">
        <v>0</v>
      </c>
      <c r="BL933" s="12" t="s">
        <v>321</v>
      </c>
      <c r="BM933" s="754">
        <v>1.54</v>
      </c>
      <c r="BN933" s="12" t="s">
        <v>321</v>
      </c>
      <c r="BO933" s="754">
        <v>8.9999999999999993E-3</v>
      </c>
      <c r="BP933" s="12" t="s">
        <v>321</v>
      </c>
      <c r="BQ933" s="754">
        <v>5.7000000000000002E-2</v>
      </c>
      <c r="BR933" s="12" t="s">
        <v>321</v>
      </c>
      <c r="BS933" s="654">
        <v>66.433000000000007</v>
      </c>
      <c r="BT933" s="12" t="s">
        <v>321</v>
      </c>
      <c r="BU933" s="654">
        <v>68.040000000000006</v>
      </c>
      <c r="BV933" s="12" t="s">
        <v>321</v>
      </c>
      <c r="BW933" s="9">
        <v>0.94</v>
      </c>
      <c r="BX933" s="9" t="s">
        <v>322</v>
      </c>
      <c r="BY933" s="755">
        <v>201.2</v>
      </c>
      <c r="BZ933" s="9" t="s">
        <v>315</v>
      </c>
      <c r="CA933" s="755">
        <v>15</v>
      </c>
      <c r="CB933" s="9" t="s">
        <v>315</v>
      </c>
      <c r="CC933" s="755">
        <v>18.899999999999999</v>
      </c>
      <c r="CD933" s="9" t="s">
        <v>315</v>
      </c>
      <c r="CE933" s="755">
        <v>463</v>
      </c>
      <c r="CF933" s="9" t="s">
        <v>323</v>
      </c>
      <c r="CG933" s="755">
        <v>251.3</v>
      </c>
      <c r="CH933" s="9" t="s">
        <v>323</v>
      </c>
      <c r="CI933" s="9"/>
      <c r="CJ933" s="9"/>
      <c r="CK933" s="9"/>
    </row>
    <row r="934" spans="1:89" s="98" customFormat="1" x14ac:dyDescent="0.25">
      <c r="A934" s="99">
        <v>10102258</v>
      </c>
      <c r="B934" s="99"/>
      <c r="C934" s="772">
        <v>8960</v>
      </c>
      <c r="D934" s="807">
        <v>0.05</v>
      </c>
      <c r="E934" s="772">
        <f t="shared" si="44"/>
        <v>9408</v>
      </c>
      <c r="F934" s="778">
        <v>1.1000000000000001</v>
      </c>
      <c r="G934" s="774">
        <f t="shared" si="45"/>
        <v>10349</v>
      </c>
      <c r="H934" s="776"/>
      <c r="I934" s="758"/>
      <c r="J934" s="776"/>
      <c r="K934" s="786"/>
      <c r="L934" s="9" t="s">
        <v>308</v>
      </c>
      <c r="M934" s="9" t="s">
        <v>3943</v>
      </c>
      <c r="N934" s="9" t="s">
        <v>397</v>
      </c>
      <c r="O934" s="9" t="s">
        <v>310</v>
      </c>
      <c r="P934" s="9" t="s">
        <v>624</v>
      </c>
      <c r="Q934" s="9" t="s">
        <v>243</v>
      </c>
      <c r="R934" s="9" t="s">
        <v>1351</v>
      </c>
      <c r="S934" s="9" t="s">
        <v>314</v>
      </c>
      <c r="T934" s="98" t="s">
        <v>210</v>
      </c>
      <c r="U934" s="99" t="s">
        <v>1390</v>
      </c>
      <c r="V934" s="99" t="s">
        <v>207</v>
      </c>
      <c r="W934" s="99" t="s">
        <v>1357</v>
      </c>
      <c r="X934" s="99" t="s">
        <v>207</v>
      </c>
      <c r="Y934" s="99">
        <v>286</v>
      </c>
      <c r="Z934" s="99" t="s">
        <v>207</v>
      </c>
      <c r="AA934" s="9">
        <v>500</v>
      </c>
      <c r="AB934" s="99" t="s">
        <v>207</v>
      </c>
      <c r="AC934" s="9">
        <v>562</v>
      </c>
      <c r="AD934" s="99" t="s">
        <v>207</v>
      </c>
      <c r="AE934" s="9">
        <v>221</v>
      </c>
      <c r="AF934" s="9" t="s">
        <v>315</v>
      </c>
      <c r="AG934" s="14" t="s">
        <v>1391</v>
      </c>
      <c r="AH934" s="14" t="s">
        <v>207</v>
      </c>
      <c r="AI934" s="14" t="s">
        <v>1392</v>
      </c>
      <c r="AJ934" s="14" t="s">
        <v>207</v>
      </c>
      <c r="AK934" s="9">
        <v>5</v>
      </c>
      <c r="AL934" s="14" t="s">
        <v>207</v>
      </c>
      <c r="AM934" s="9">
        <v>5</v>
      </c>
      <c r="AN934" s="14" t="s">
        <v>207</v>
      </c>
      <c r="AO934" s="9">
        <v>5</v>
      </c>
      <c r="AP934" s="14" t="s">
        <v>207</v>
      </c>
      <c r="AQ934" s="9">
        <v>5</v>
      </c>
      <c r="AR934" s="14" t="s">
        <v>207</v>
      </c>
      <c r="AS934" s="9" t="s">
        <v>43</v>
      </c>
      <c r="AT934" s="9" t="s">
        <v>346</v>
      </c>
      <c r="AU934" s="9" t="s">
        <v>319</v>
      </c>
      <c r="AV934" s="9" t="s">
        <v>320</v>
      </c>
      <c r="AW934" s="9" t="s">
        <v>1411</v>
      </c>
      <c r="AX934" s="9">
        <v>9010600000</v>
      </c>
      <c r="AY934" s="99">
        <v>564</v>
      </c>
      <c r="AZ934" s="12" t="s">
        <v>207</v>
      </c>
      <c r="BA934" s="99">
        <v>38</v>
      </c>
      <c r="BB934" s="12" t="s">
        <v>207</v>
      </c>
      <c r="BC934" s="99">
        <v>48</v>
      </c>
      <c r="BD934" s="12" t="s">
        <v>207</v>
      </c>
      <c r="BE934" s="99">
        <v>199</v>
      </c>
      <c r="BF934" s="12" t="s">
        <v>321</v>
      </c>
      <c r="BG934" s="654">
        <v>198.63399999999999</v>
      </c>
      <c r="BH934" s="12" t="s">
        <v>321</v>
      </c>
      <c r="BI934" s="99">
        <v>125</v>
      </c>
      <c r="BJ934" s="12" t="s">
        <v>321</v>
      </c>
      <c r="BK934" s="754">
        <v>0</v>
      </c>
      <c r="BL934" s="12" t="s">
        <v>321</v>
      </c>
      <c r="BM934" s="754">
        <v>1.5680000000000001</v>
      </c>
      <c r="BN934" s="12" t="s">
        <v>321</v>
      </c>
      <c r="BO934" s="754">
        <v>8.9999999999999993E-3</v>
      </c>
      <c r="BP934" s="12" t="s">
        <v>321</v>
      </c>
      <c r="BQ934" s="754">
        <v>5.7000000000000002E-2</v>
      </c>
      <c r="BR934" s="12" t="s">
        <v>321</v>
      </c>
      <c r="BS934" s="654">
        <v>72</v>
      </c>
      <c r="BT934" s="12" t="s">
        <v>321</v>
      </c>
      <c r="BU934" s="654">
        <v>73.634</v>
      </c>
      <c r="BV934" s="12" t="s">
        <v>321</v>
      </c>
      <c r="BW934" s="9">
        <v>1.04</v>
      </c>
      <c r="BX934" s="9" t="s">
        <v>322</v>
      </c>
      <c r="BY934" s="755">
        <v>222</v>
      </c>
      <c r="BZ934" s="9" t="s">
        <v>315</v>
      </c>
      <c r="CA934" s="755">
        <v>15</v>
      </c>
      <c r="CB934" s="9" t="s">
        <v>315</v>
      </c>
      <c r="CC934" s="755">
        <v>18.899999999999999</v>
      </c>
      <c r="CD934" s="9" t="s">
        <v>315</v>
      </c>
      <c r="CE934" s="755">
        <v>504.9</v>
      </c>
      <c r="CF934" s="9" t="s">
        <v>323</v>
      </c>
      <c r="CG934" s="755">
        <v>275.60000000000002</v>
      </c>
      <c r="CH934" s="9" t="s">
        <v>323</v>
      </c>
      <c r="CI934" s="9"/>
      <c r="CJ934" s="9"/>
      <c r="CK934" s="9"/>
    </row>
    <row r="935" spans="1:89" s="98" customFormat="1" x14ac:dyDescent="0.25">
      <c r="A935" s="99">
        <v>10102259</v>
      </c>
      <c r="B935" s="99"/>
      <c r="C935" s="772">
        <v>10587</v>
      </c>
      <c r="D935" s="807">
        <v>0.05</v>
      </c>
      <c r="E935" s="772">
        <f t="shared" si="44"/>
        <v>11116</v>
      </c>
      <c r="F935" s="778">
        <v>1.1000000000000001</v>
      </c>
      <c r="G935" s="774">
        <f t="shared" si="45"/>
        <v>12228</v>
      </c>
      <c r="H935" s="776"/>
      <c r="I935" s="758"/>
      <c r="J935" s="776"/>
      <c r="K935" s="786"/>
      <c r="L935" s="9" t="s">
        <v>308</v>
      </c>
      <c r="M935" s="9" t="s">
        <v>3944</v>
      </c>
      <c r="N935" s="9" t="s">
        <v>397</v>
      </c>
      <c r="O935" s="9" t="s">
        <v>310</v>
      </c>
      <c r="P935" s="9" t="s">
        <v>624</v>
      </c>
      <c r="Q935" s="9" t="s">
        <v>243</v>
      </c>
      <c r="R935" s="9" t="s">
        <v>1351</v>
      </c>
      <c r="S935" s="9" t="s">
        <v>314</v>
      </c>
      <c r="T935" s="98" t="s">
        <v>210</v>
      </c>
      <c r="U935" s="99" t="s">
        <v>1393</v>
      </c>
      <c r="V935" s="99" t="s">
        <v>207</v>
      </c>
      <c r="W935" s="99" t="s">
        <v>1361</v>
      </c>
      <c r="X935" s="99" t="s">
        <v>207</v>
      </c>
      <c r="Y935" s="99">
        <v>314</v>
      </c>
      <c r="Z935" s="99" t="s">
        <v>207</v>
      </c>
      <c r="AA935" s="9">
        <v>550</v>
      </c>
      <c r="AB935" s="99" t="s">
        <v>207</v>
      </c>
      <c r="AC935" s="9">
        <v>620</v>
      </c>
      <c r="AD935" s="99" t="s">
        <v>207</v>
      </c>
      <c r="AE935" s="9">
        <v>244</v>
      </c>
      <c r="AF935" s="9" t="s">
        <v>315</v>
      </c>
      <c r="AG935" s="14" t="s">
        <v>1394</v>
      </c>
      <c r="AH935" s="14" t="s">
        <v>207</v>
      </c>
      <c r="AI935" s="14" t="s">
        <v>1395</v>
      </c>
      <c r="AJ935" s="14" t="s">
        <v>207</v>
      </c>
      <c r="AK935" s="9">
        <v>5</v>
      </c>
      <c r="AL935" s="14" t="s">
        <v>207</v>
      </c>
      <c r="AM935" s="9">
        <v>5</v>
      </c>
      <c r="AN935" s="14" t="s">
        <v>207</v>
      </c>
      <c r="AO935" s="9">
        <v>5</v>
      </c>
      <c r="AP935" s="14" t="s">
        <v>207</v>
      </c>
      <c r="AQ935" s="9">
        <v>5</v>
      </c>
      <c r="AR935" s="14" t="s">
        <v>207</v>
      </c>
      <c r="AS935" s="9" t="s">
        <v>43</v>
      </c>
      <c r="AT935" s="9" t="s">
        <v>346</v>
      </c>
      <c r="AU935" s="9" t="s">
        <v>319</v>
      </c>
      <c r="AV935" s="9" t="s">
        <v>320</v>
      </c>
      <c r="AW935" s="9" t="s">
        <v>1412</v>
      </c>
      <c r="AX935" s="9">
        <v>9010600000</v>
      </c>
      <c r="AY935" s="99">
        <v>617</v>
      </c>
      <c r="AZ935" s="12" t="s">
        <v>207</v>
      </c>
      <c r="BA935" s="99">
        <v>38</v>
      </c>
      <c r="BB935" s="12" t="s">
        <v>207</v>
      </c>
      <c r="BC935" s="99">
        <v>48</v>
      </c>
      <c r="BD935" s="12" t="s">
        <v>207</v>
      </c>
      <c r="BE935" s="99">
        <v>217</v>
      </c>
      <c r="BF935" s="12" t="s">
        <v>321</v>
      </c>
      <c r="BG935" s="654">
        <v>216.96799999999999</v>
      </c>
      <c r="BH935" s="12" t="s">
        <v>321</v>
      </c>
      <c r="BI935" s="99">
        <v>136</v>
      </c>
      <c r="BJ935" s="12" t="s">
        <v>321</v>
      </c>
      <c r="BK935" s="754">
        <v>0</v>
      </c>
      <c r="BL935" s="12" t="s">
        <v>321</v>
      </c>
      <c r="BM935" s="754">
        <v>1.595</v>
      </c>
      <c r="BN935" s="12" t="s">
        <v>321</v>
      </c>
      <c r="BO935" s="754">
        <v>3.6999999999999998E-2</v>
      </c>
      <c r="BP935" s="12" t="s">
        <v>321</v>
      </c>
      <c r="BQ935" s="754">
        <v>6.6000000000000003E-2</v>
      </c>
      <c r="BR935" s="12" t="s">
        <v>321</v>
      </c>
      <c r="BS935" s="654">
        <v>79.27</v>
      </c>
      <c r="BT935" s="12" t="s">
        <v>321</v>
      </c>
      <c r="BU935" s="654">
        <v>80.968000000000004</v>
      </c>
      <c r="BV935" s="12" t="s">
        <v>321</v>
      </c>
      <c r="BW935" s="9">
        <v>1.1399999999999999</v>
      </c>
      <c r="BX935" s="9" t="s">
        <v>322</v>
      </c>
      <c r="BY935" s="755">
        <v>242.9</v>
      </c>
      <c r="BZ935" s="9" t="s">
        <v>315</v>
      </c>
      <c r="CA935" s="755">
        <v>15</v>
      </c>
      <c r="CB935" s="9" t="s">
        <v>315</v>
      </c>
      <c r="CC935" s="755">
        <v>18.899999999999999</v>
      </c>
      <c r="CD935" s="9" t="s">
        <v>315</v>
      </c>
      <c r="CE935" s="755">
        <v>551.20000000000005</v>
      </c>
      <c r="CF935" s="9" t="s">
        <v>323</v>
      </c>
      <c r="CG935" s="755">
        <v>299.8</v>
      </c>
      <c r="CH935" s="9" t="s">
        <v>323</v>
      </c>
      <c r="CI935" s="9"/>
      <c r="CJ935" s="9"/>
      <c r="CK935" s="9"/>
    </row>
    <row r="936" spans="1:89" s="98" customFormat="1" x14ac:dyDescent="0.25">
      <c r="A936" s="99">
        <v>10102260</v>
      </c>
      <c r="B936" s="99"/>
      <c r="C936" s="772">
        <v>12252</v>
      </c>
      <c r="D936" s="807">
        <v>0.05</v>
      </c>
      <c r="E936" s="772">
        <f t="shared" si="44"/>
        <v>12865</v>
      </c>
      <c r="F936" s="778">
        <v>1.1000000000000001</v>
      </c>
      <c r="G936" s="774">
        <f t="shared" si="45"/>
        <v>14152</v>
      </c>
      <c r="H936" s="776"/>
      <c r="I936" s="758"/>
      <c r="J936" s="776"/>
      <c r="K936" s="786"/>
      <c r="L936" s="9" t="s">
        <v>308</v>
      </c>
      <c r="M936" s="9" t="s">
        <v>3945</v>
      </c>
      <c r="N936" s="9" t="s">
        <v>397</v>
      </c>
      <c r="O936" s="9" t="s">
        <v>310</v>
      </c>
      <c r="P936" s="9" t="s">
        <v>624</v>
      </c>
      <c r="Q936" s="9" t="s">
        <v>243</v>
      </c>
      <c r="R936" s="9" t="s">
        <v>1351</v>
      </c>
      <c r="S936" s="9" t="s">
        <v>314</v>
      </c>
      <c r="T936" s="98" t="s">
        <v>210</v>
      </c>
      <c r="U936" s="99" t="s">
        <v>1396</v>
      </c>
      <c r="V936" s="99" t="s">
        <v>207</v>
      </c>
      <c r="W936" s="99" t="s">
        <v>1365</v>
      </c>
      <c r="X936" s="99" t="s">
        <v>207</v>
      </c>
      <c r="Y936" s="99">
        <v>342</v>
      </c>
      <c r="Z936" s="99" t="s">
        <v>207</v>
      </c>
      <c r="AA936" s="9">
        <v>600</v>
      </c>
      <c r="AB936" s="99" t="s">
        <v>207</v>
      </c>
      <c r="AC936" s="9">
        <v>677</v>
      </c>
      <c r="AD936" s="99" t="s">
        <v>207</v>
      </c>
      <c r="AE936" s="9">
        <v>267</v>
      </c>
      <c r="AF936" s="9" t="s">
        <v>315</v>
      </c>
      <c r="AG936" s="14" t="s">
        <v>1397</v>
      </c>
      <c r="AH936" s="14" t="s">
        <v>207</v>
      </c>
      <c r="AI936" s="14" t="s">
        <v>1398</v>
      </c>
      <c r="AJ936" s="14" t="s">
        <v>207</v>
      </c>
      <c r="AK936" s="9">
        <v>5</v>
      </c>
      <c r="AL936" s="14" t="s">
        <v>207</v>
      </c>
      <c r="AM936" s="9">
        <v>5</v>
      </c>
      <c r="AN936" s="14" t="s">
        <v>207</v>
      </c>
      <c r="AO936" s="9">
        <v>5</v>
      </c>
      <c r="AP936" s="14" t="s">
        <v>207</v>
      </c>
      <c r="AQ936" s="9">
        <v>5</v>
      </c>
      <c r="AR936" s="14" t="s">
        <v>207</v>
      </c>
      <c r="AS936" s="9" t="s">
        <v>43</v>
      </c>
      <c r="AT936" s="9" t="s">
        <v>346</v>
      </c>
      <c r="AU936" s="9" t="s">
        <v>319</v>
      </c>
      <c r="AV936" s="9" t="s">
        <v>320</v>
      </c>
      <c r="AW936" s="9" t="s">
        <v>1413</v>
      </c>
      <c r="AX936" s="9">
        <v>9010600000</v>
      </c>
      <c r="AY936" s="99">
        <v>671</v>
      </c>
      <c r="AZ936" s="12" t="s">
        <v>207</v>
      </c>
      <c r="BA936" s="99">
        <v>38</v>
      </c>
      <c r="BB936" s="12" t="s">
        <v>207</v>
      </c>
      <c r="BC936" s="99">
        <v>48</v>
      </c>
      <c r="BD936" s="12" t="s">
        <v>207</v>
      </c>
      <c r="BE936" s="99">
        <v>234</v>
      </c>
      <c r="BF936" s="12" t="s">
        <v>321</v>
      </c>
      <c r="BG936" s="654">
        <v>233.851</v>
      </c>
      <c r="BH936" s="12" t="s">
        <v>321</v>
      </c>
      <c r="BI936" s="99">
        <v>147</v>
      </c>
      <c r="BJ936" s="12" t="s">
        <v>321</v>
      </c>
      <c r="BK936" s="754">
        <v>0</v>
      </c>
      <c r="BL936" s="12" t="s">
        <v>321</v>
      </c>
      <c r="BM936" s="754">
        <v>1.8480000000000001</v>
      </c>
      <c r="BN936" s="12" t="s">
        <v>321</v>
      </c>
      <c r="BO936" s="754">
        <v>3.6999999999999998E-2</v>
      </c>
      <c r="BP936" s="12" t="s">
        <v>321</v>
      </c>
      <c r="BQ936" s="754">
        <v>6.6000000000000003E-2</v>
      </c>
      <c r="BR936" s="12" t="s">
        <v>321</v>
      </c>
      <c r="BS936" s="654">
        <v>84.9</v>
      </c>
      <c r="BT936" s="12" t="s">
        <v>321</v>
      </c>
      <c r="BU936" s="654">
        <v>86.850999999999999</v>
      </c>
      <c r="BV936" s="12" t="s">
        <v>321</v>
      </c>
      <c r="BW936" s="9">
        <v>1.23</v>
      </c>
      <c r="BX936" s="9" t="s">
        <v>322</v>
      </c>
      <c r="BY936" s="755">
        <v>264.2</v>
      </c>
      <c r="BZ936" s="9" t="s">
        <v>315</v>
      </c>
      <c r="CA936" s="755">
        <v>15</v>
      </c>
      <c r="CB936" s="9" t="s">
        <v>315</v>
      </c>
      <c r="CC936" s="755">
        <v>18.899999999999999</v>
      </c>
      <c r="CD936" s="9" t="s">
        <v>315</v>
      </c>
      <c r="CE936" s="755">
        <v>593</v>
      </c>
      <c r="CF936" s="9" t="s">
        <v>323</v>
      </c>
      <c r="CG936" s="755">
        <v>324.10000000000002</v>
      </c>
      <c r="CH936" s="9" t="s">
        <v>323</v>
      </c>
      <c r="CI936" s="9"/>
      <c r="CJ936" s="9"/>
      <c r="CK936" s="9"/>
    </row>
    <row r="937" spans="1:89" s="98" customFormat="1" x14ac:dyDescent="0.25">
      <c r="A937" s="99">
        <v>10100049</v>
      </c>
      <c r="B937" s="99"/>
      <c r="C937" s="772">
        <v>13951</v>
      </c>
      <c r="D937" s="807">
        <v>0.05</v>
      </c>
      <c r="E937" s="772">
        <f t="shared" si="44"/>
        <v>14649</v>
      </c>
      <c r="F937" s="778">
        <v>1.1000000000000001</v>
      </c>
      <c r="G937" s="774">
        <f t="shared" si="45"/>
        <v>16114</v>
      </c>
      <c r="H937" s="776"/>
      <c r="I937" s="758"/>
      <c r="J937" s="776"/>
      <c r="K937" s="786"/>
      <c r="L937" s="9" t="s">
        <v>308</v>
      </c>
      <c r="M937" s="9" t="s">
        <v>3946</v>
      </c>
      <c r="N937" s="9" t="s">
        <v>397</v>
      </c>
      <c r="O937" s="9" t="s">
        <v>310</v>
      </c>
      <c r="P937" s="9" t="s">
        <v>624</v>
      </c>
      <c r="Q937" s="9" t="s">
        <v>243</v>
      </c>
      <c r="R937" s="9" t="s">
        <v>1351</v>
      </c>
      <c r="S937" s="9" t="s">
        <v>314</v>
      </c>
      <c r="T937" s="98" t="s">
        <v>210</v>
      </c>
      <c r="U937" s="99">
        <v>360</v>
      </c>
      <c r="V937" s="99" t="s">
        <v>207</v>
      </c>
      <c r="W937" s="99">
        <v>640</v>
      </c>
      <c r="X937" s="99" t="s">
        <v>207</v>
      </c>
      <c r="Y937" s="99">
        <v>370</v>
      </c>
      <c r="Z937" s="99" t="s">
        <v>207</v>
      </c>
      <c r="AA937" s="9">
        <v>650</v>
      </c>
      <c r="AB937" s="99" t="s">
        <v>207</v>
      </c>
      <c r="AC937" s="9">
        <v>734</v>
      </c>
      <c r="AD937" s="99" t="s">
        <v>207</v>
      </c>
      <c r="AE937" s="9">
        <v>289</v>
      </c>
      <c r="AF937" s="9" t="s">
        <v>315</v>
      </c>
      <c r="AG937" s="14" t="s">
        <v>3910</v>
      </c>
      <c r="AH937" s="14" t="s">
        <v>207</v>
      </c>
      <c r="AI937" s="14" t="s">
        <v>3911</v>
      </c>
      <c r="AJ937" s="14" t="s">
        <v>207</v>
      </c>
      <c r="AK937" s="9">
        <v>5</v>
      </c>
      <c r="AL937" s="14" t="s">
        <v>207</v>
      </c>
      <c r="AM937" s="9">
        <v>5</v>
      </c>
      <c r="AN937" s="14" t="s">
        <v>207</v>
      </c>
      <c r="AO937" s="9">
        <v>5</v>
      </c>
      <c r="AP937" s="14" t="s">
        <v>207</v>
      </c>
      <c r="AQ937" s="9">
        <v>5</v>
      </c>
      <c r="AR937" s="14" t="s">
        <v>207</v>
      </c>
      <c r="AS937" s="9" t="s">
        <v>43</v>
      </c>
      <c r="AT937" s="9" t="s">
        <v>346</v>
      </c>
      <c r="AU937" s="9" t="s">
        <v>319</v>
      </c>
      <c r="AV937" s="9" t="s">
        <v>320</v>
      </c>
      <c r="AW937" s="9" t="s">
        <v>3947</v>
      </c>
      <c r="AX937" s="9">
        <v>9010600000</v>
      </c>
      <c r="AY937" s="99"/>
      <c r="AZ937" s="12"/>
      <c r="BA937" s="99"/>
      <c r="BB937" s="12"/>
      <c r="BC937" s="99"/>
      <c r="BD937" s="12"/>
      <c r="BE937" s="99"/>
      <c r="BF937" s="12"/>
      <c r="BG937" s="654"/>
      <c r="BH937" s="12"/>
      <c r="BI937" s="99"/>
      <c r="BJ937" s="12"/>
      <c r="BK937" s="754"/>
      <c r="BL937" s="12"/>
      <c r="BM937" s="754"/>
      <c r="BN937" s="12"/>
      <c r="BO937" s="754"/>
      <c r="BP937" s="12"/>
      <c r="BQ937" s="754"/>
      <c r="BR937" s="12"/>
      <c r="BS937" s="654"/>
      <c r="BT937" s="12"/>
      <c r="BU937" s="654"/>
      <c r="BV937" s="12"/>
      <c r="BW937" s="9"/>
      <c r="BX937" s="9"/>
      <c r="BY937" s="755"/>
      <c r="BZ937" s="9"/>
      <c r="CA937" s="755"/>
      <c r="CB937" s="9"/>
      <c r="CC937" s="755"/>
      <c r="CD937" s="9"/>
      <c r="CE937" s="755"/>
      <c r="CF937" s="9"/>
      <c r="CG937" s="755"/>
      <c r="CH937" s="9"/>
      <c r="CI937" s="9"/>
      <c r="CJ937" s="9"/>
      <c r="CK937" s="9"/>
    </row>
    <row r="938" spans="1:89" s="98" customFormat="1" x14ac:dyDescent="0.25">
      <c r="A938" s="99">
        <v>10100050</v>
      </c>
      <c r="B938" s="99"/>
      <c r="C938" s="772">
        <v>15687</v>
      </c>
      <c r="D938" s="807">
        <v>0.05</v>
      </c>
      <c r="E938" s="772">
        <f t="shared" si="44"/>
        <v>16471</v>
      </c>
      <c r="F938" s="778">
        <v>1.1000000000000001</v>
      </c>
      <c r="G938" s="774">
        <f t="shared" si="45"/>
        <v>18118</v>
      </c>
      <c r="H938" s="776"/>
      <c r="I938" s="758"/>
      <c r="J938" s="776"/>
      <c r="K938" s="786"/>
      <c r="L938" s="9" t="s">
        <v>308</v>
      </c>
      <c r="M938" s="9" t="s">
        <v>3948</v>
      </c>
      <c r="N938" s="9" t="s">
        <v>397</v>
      </c>
      <c r="O938" s="9" t="s">
        <v>310</v>
      </c>
      <c r="P938" s="9" t="s">
        <v>624</v>
      </c>
      <c r="Q938" s="9" t="s">
        <v>243</v>
      </c>
      <c r="R938" s="9" t="s">
        <v>1351</v>
      </c>
      <c r="S938" s="9" t="s">
        <v>314</v>
      </c>
      <c r="T938" s="98" t="s">
        <v>210</v>
      </c>
      <c r="U938" s="99">
        <v>388</v>
      </c>
      <c r="V938" s="99" t="s">
        <v>207</v>
      </c>
      <c r="W938" s="99">
        <v>690</v>
      </c>
      <c r="X938" s="99" t="s">
        <v>207</v>
      </c>
      <c r="Y938" s="99">
        <v>398</v>
      </c>
      <c r="Z938" s="99" t="s">
        <v>207</v>
      </c>
      <c r="AA938" s="9">
        <v>700</v>
      </c>
      <c r="AB938" s="99" t="s">
        <v>207</v>
      </c>
      <c r="AC938" s="9">
        <v>792</v>
      </c>
      <c r="AD938" s="99" t="s">
        <v>207</v>
      </c>
      <c r="AE938" s="9">
        <v>312</v>
      </c>
      <c r="AF938" s="9" t="s">
        <v>315</v>
      </c>
      <c r="AG938" s="14" t="s">
        <v>3912</v>
      </c>
      <c r="AH938" s="14" t="s">
        <v>207</v>
      </c>
      <c r="AI938" s="14" t="s">
        <v>3913</v>
      </c>
      <c r="AJ938" s="14" t="s">
        <v>207</v>
      </c>
      <c r="AK938" s="9">
        <v>5</v>
      </c>
      <c r="AL938" s="14" t="s">
        <v>207</v>
      </c>
      <c r="AM938" s="9">
        <v>5</v>
      </c>
      <c r="AN938" s="14" t="s">
        <v>207</v>
      </c>
      <c r="AO938" s="9">
        <v>5</v>
      </c>
      <c r="AP938" s="14" t="s">
        <v>207</v>
      </c>
      <c r="AQ938" s="9">
        <v>5</v>
      </c>
      <c r="AR938" s="14" t="s">
        <v>207</v>
      </c>
      <c r="AS938" s="9" t="s">
        <v>43</v>
      </c>
      <c r="AT938" s="9" t="s">
        <v>346</v>
      </c>
      <c r="AU938" s="9" t="s">
        <v>319</v>
      </c>
      <c r="AV938" s="9" t="s">
        <v>320</v>
      </c>
      <c r="AW938" s="9" t="s">
        <v>3949</v>
      </c>
      <c r="AX938" s="9">
        <v>9010600000</v>
      </c>
      <c r="AY938" s="99"/>
      <c r="AZ938" s="12"/>
      <c r="BA938" s="99"/>
      <c r="BB938" s="12"/>
      <c r="BC938" s="99"/>
      <c r="BD938" s="12"/>
      <c r="BE938" s="99"/>
      <c r="BF938" s="12"/>
      <c r="BG938" s="654"/>
      <c r="BH938" s="12"/>
      <c r="BI938" s="99"/>
      <c r="BJ938" s="12"/>
      <c r="BK938" s="754"/>
      <c r="BL938" s="12"/>
      <c r="BM938" s="754"/>
      <c r="BN938" s="12"/>
      <c r="BO938" s="754"/>
      <c r="BP938" s="12"/>
      <c r="BQ938" s="754"/>
      <c r="BR938" s="12"/>
      <c r="BS938" s="654"/>
      <c r="BT938" s="12"/>
      <c r="BU938" s="654"/>
      <c r="BV938" s="12"/>
      <c r="BW938" s="9"/>
      <c r="BX938" s="9"/>
      <c r="BY938" s="755"/>
      <c r="BZ938" s="9"/>
      <c r="CA938" s="755"/>
      <c r="CB938" s="9"/>
      <c r="CC938" s="755"/>
      <c r="CD938" s="9"/>
      <c r="CE938" s="755"/>
      <c r="CF938" s="9"/>
      <c r="CG938" s="755"/>
      <c r="CH938" s="9"/>
      <c r="CI938" s="9"/>
      <c r="CJ938" s="9"/>
      <c r="CK938" s="9"/>
    </row>
    <row r="939" spans="1:89" s="98" customFormat="1" x14ac:dyDescent="0.25">
      <c r="A939" s="99">
        <v>10100027</v>
      </c>
      <c r="B939" s="99"/>
      <c r="C939" s="772">
        <v>5324</v>
      </c>
      <c r="D939" s="807">
        <v>0.05</v>
      </c>
      <c r="E939" s="772">
        <f t="shared" si="44"/>
        <v>5590</v>
      </c>
      <c r="F939" s="778">
        <v>1.1000000000000001</v>
      </c>
      <c r="G939" s="774">
        <f t="shared" si="45"/>
        <v>6149</v>
      </c>
      <c r="H939" s="776"/>
      <c r="I939" s="758"/>
      <c r="J939" s="776"/>
      <c r="K939" s="786"/>
      <c r="L939" s="9" t="s">
        <v>308</v>
      </c>
      <c r="M939" s="9" t="s">
        <v>3950</v>
      </c>
      <c r="N939" s="9" t="s">
        <v>397</v>
      </c>
      <c r="O939" s="9" t="s">
        <v>310</v>
      </c>
      <c r="P939" s="9" t="s">
        <v>624</v>
      </c>
      <c r="Q939" s="9" t="s">
        <v>243</v>
      </c>
      <c r="R939" s="9" t="s">
        <v>1351</v>
      </c>
      <c r="S939" s="9" t="s">
        <v>314</v>
      </c>
      <c r="T939" s="98" t="s">
        <v>210</v>
      </c>
      <c r="U939" s="99" t="s">
        <v>956</v>
      </c>
      <c r="V939" s="99" t="s">
        <v>207</v>
      </c>
      <c r="W939" s="99" t="s">
        <v>888</v>
      </c>
      <c r="X939" s="99" t="s">
        <v>207</v>
      </c>
      <c r="Y939" s="99">
        <v>229</v>
      </c>
      <c r="Z939" s="99" t="s">
        <v>207</v>
      </c>
      <c r="AA939" s="9">
        <v>400</v>
      </c>
      <c r="AB939" s="99" t="s">
        <v>207</v>
      </c>
      <c r="AC939" s="9">
        <v>447</v>
      </c>
      <c r="AD939" s="99" t="s">
        <v>207</v>
      </c>
      <c r="AE939" s="9">
        <v>176</v>
      </c>
      <c r="AF939" s="9" t="s">
        <v>315</v>
      </c>
      <c r="AG939" s="14" t="s">
        <v>342</v>
      </c>
      <c r="AH939" s="14" t="s">
        <v>207</v>
      </c>
      <c r="AI939" s="14" t="s">
        <v>343</v>
      </c>
      <c r="AJ939" s="14" t="s">
        <v>207</v>
      </c>
      <c r="AK939" s="9">
        <v>5</v>
      </c>
      <c r="AL939" s="14" t="s">
        <v>207</v>
      </c>
      <c r="AM939" s="9">
        <v>5</v>
      </c>
      <c r="AN939" s="14" t="s">
        <v>207</v>
      </c>
      <c r="AO939" s="9">
        <v>5</v>
      </c>
      <c r="AP939" s="14" t="s">
        <v>207</v>
      </c>
      <c r="AQ939" s="9">
        <v>5</v>
      </c>
      <c r="AR939" s="14" t="s">
        <v>207</v>
      </c>
      <c r="AS939" s="9" t="s">
        <v>2978</v>
      </c>
      <c r="AT939" s="9" t="s">
        <v>2980</v>
      </c>
      <c r="AU939" s="9" t="s">
        <v>319</v>
      </c>
      <c r="AV939" s="9" t="s">
        <v>320</v>
      </c>
      <c r="AW939" s="9" t="s">
        <v>3951</v>
      </c>
      <c r="AX939" s="9">
        <v>9010600000</v>
      </c>
      <c r="AY939" s="99">
        <v>457</v>
      </c>
      <c r="AZ939" s="12" t="s">
        <v>207</v>
      </c>
      <c r="BA939" s="99">
        <v>38</v>
      </c>
      <c r="BB939" s="12" t="s">
        <v>207</v>
      </c>
      <c r="BC939" s="99">
        <v>48</v>
      </c>
      <c r="BD939" s="12" t="s">
        <v>207</v>
      </c>
      <c r="BE939" s="99">
        <v>164</v>
      </c>
      <c r="BF939" s="12" t="s">
        <v>321</v>
      </c>
      <c r="BG939" s="654">
        <v>163.00700000000001</v>
      </c>
      <c r="BH939" s="12" t="s">
        <v>321</v>
      </c>
      <c r="BI939" s="99">
        <v>103</v>
      </c>
      <c r="BJ939" s="12" t="s">
        <v>321</v>
      </c>
      <c r="BK939" s="754">
        <v>0</v>
      </c>
      <c r="BL939" s="12" t="s">
        <v>321</v>
      </c>
      <c r="BM939" s="754">
        <v>1.288</v>
      </c>
      <c r="BN939" s="12" t="s">
        <v>321</v>
      </c>
      <c r="BO939" s="754">
        <v>8.9999999999999993E-3</v>
      </c>
      <c r="BP939" s="12" t="s">
        <v>321</v>
      </c>
      <c r="BQ939" s="754">
        <v>4.9000000000000002E-2</v>
      </c>
      <c r="BR939" s="12" t="s">
        <v>321</v>
      </c>
      <c r="BS939" s="654">
        <v>58.661000000000001</v>
      </c>
      <c r="BT939" s="12" t="s">
        <v>321</v>
      </c>
      <c r="BU939" s="654">
        <v>60.006999999999998</v>
      </c>
      <c r="BV939" s="12" t="s">
        <v>321</v>
      </c>
      <c r="BW939" s="9">
        <v>0.84</v>
      </c>
      <c r="BX939" s="9" t="s">
        <v>322</v>
      </c>
      <c r="BY939" s="755">
        <v>179.9</v>
      </c>
      <c r="BZ939" s="9" t="s">
        <v>315</v>
      </c>
      <c r="CA939" s="755">
        <v>15</v>
      </c>
      <c r="CB939" s="9" t="s">
        <v>315</v>
      </c>
      <c r="CC939" s="755">
        <v>18.899999999999999</v>
      </c>
      <c r="CD939" s="9" t="s">
        <v>315</v>
      </c>
      <c r="CE939" s="755">
        <v>385.8</v>
      </c>
      <c r="CF939" s="9" t="s">
        <v>323</v>
      </c>
      <c r="CG939" s="755">
        <v>227.1</v>
      </c>
      <c r="CH939" s="9" t="s">
        <v>323</v>
      </c>
      <c r="CI939" s="9"/>
      <c r="CJ939" s="9"/>
      <c r="CK939" s="9"/>
    </row>
    <row r="940" spans="1:89" s="98" customFormat="1" x14ac:dyDescent="0.25">
      <c r="A940" s="99">
        <v>10100028</v>
      </c>
      <c r="B940" s="99"/>
      <c r="C940" s="772">
        <v>6750</v>
      </c>
      <c r="D940" s="807">
        <v>0.05</v>
      </c>
      <c r="E940" s="772">
        <f t="shared" si="44"/>
        <v>7088</v>
      </c>
      <c r="F940" s="778">
        <v>1.1000000000000001</v>
      </c>
      <c r="G940" s="774">
        <f t="shared" si="45"/>
        <v>7797</v>
      </c>
      <c r="H940" s="776"/>
      <c r="I940" s="758"/>
      <c r="J940" s="776"/>
      <c r="K940" s="786"/>
      <c r="L940" s="9" t="s">
        <v>308</v>
      </c>
      <c r="M940" s="9" t="s">
        <v>3952</v>
      </c>
      <c r="N940" s="9" t="s">
        <v>397</v>
      </c>
      <c r="O940" s="9" t="s">
        <v>310</v>
      </c>
      <c r="P940" s="9" t="s">
        <v>624</v>
      </c>
      <c r="Q940" s="9" t="s">
        <v>243</v>
      </c>
      <c r="R940" s="9" t="s">
        <v>1351</v>
      </c>
      <c r="S940" s="9" t="s">
        <v>314</v>
      </c>
      <c r="T940" s="98" t="s">
        <v>210</v>
      </c>
      <c r="U940" s="99" t="s">
        <v>873</v>
      </c>
      <c r="V940" s="99" t="s">
        <v>207</v>
      </c>
      <c r="W940" s="99" t="s">
        <v>1353</v>
      </c>
      <c r="X940" s="99" t="s">
        <v>207</v>
      </c>
      <c r="Y940" s="99">
        <v>258</v>
      </c>
      <c r="Z940" s="99" t="s">
        <v>207</v>
      </c>
      <c r="AA940" s="9">
        <v>450</v>
      </c>
      <c r="AB940" s="99" t="s">
        <v>207</v>
      </c>
      <c r="AC940" s="9">
        <v>505</v>
      </c>
      <c r="AD940" s="99" t="s">
        <v>207</v>
      </c>
      <c r="AE940" s="9">
        <v>199</v>
      </c>
      <c r="AF940" s="9" t="s">
        <v>315</v>
      </c>
      <c r="AG940" s="14" t="s">
        <v>1388</v>
      </c>
      <c r="AH940" s="14" t="s">
        <v>207</v>
      </c>
      <c r="AI940" s="14" t="s">
        <v>1389</v>
      </c>
      <c r="AJ940" s="14" t="s">
        <v>207</v>
      </c>
      <c r="AK940" s="9">
        <v>5</v>
      </c>
      <c r="AL940" s="14" t="s">
        <v>207</v>
      </c>
      <c r="AM940" s="9">
        <v>5</v>
      </c>
      <c r="AN940" s="14" t="s">
        <v>207</v>
      </c>
      <c r="AO940" s="9">
        <v>5</v>
      </c>
      <c r="AP940" s="14" t="s">
        <v>207</v>
      </c>
      <c r="AQ940" s="9">
        <v>5</v>
      </c>
      <c r="AR940" s="14" t="s">
        <v>207</v>
      </c>
      <c r="AS940" s="9" t="s">
        <v>2978</v>
      </c>
      <c r="AT940" s="9" t="s">
        <v>2980</v>
      </c>
      <c r="AU940" s="9" t="s">
        <v>319</v>
      </c>
      <c r="AV940" s="9" t="s">
        <v>320</v>
      </c>
      <c r="AW940" s="9" t="s">
        <v>3953</v>
      </c>
      <c r="AX940" s="9">
        <v>9010600000</v>
      </c>
      <c r="AY940" s="99">
        <v>511</v>
      </c>
      <c r="AZ940" s="12" t="s">
        <v>207</v>
      </c>
      <c r="BA940" s="99">
        <v>38</v>
      </c>
      <c r="BB940" s="12" t="s">
        <v>207</v>
      </c>
      <c r="BC940" s="99">
        <v>48</v>
      </c>
      <c r="BD940" s="12" t="s">
        <v>207</v>
      </c>
      <c r="BE940" s="99">
        <v>183</v>
      </c>
      <c r="BF940" s="12" t="s">
        <v>321</v>
      </c>
      <c r="BG940" s="654">
        <v>182.04</v>
      </c>
      <c r="BH940" s="12" t="s">
        <v>321</v>
      </c>
      <c r="BI940" s="99">
        <v>114</v>
      </c>
      <c r="BJ940" s="12" t="s">
        <v>321</v>
      </c>
      <c r="BK940" s="754">
        <v>0</v>
      </c>
      <c r="BL940" s="12" t="s">
        <v>321</v>
      </c>
      <c r="BM940" s="754">
        <v>1.54</v>
      </c>
      <c r="BN940" s="12" t="s">
        <v>321</v>
      </c>
      <c r="BO940" s="754">
        <v>8.9999999999999993E-3</v>
      </c>
      <c r="BP940" s="12" t="s">
        <v>321</v>
      </c>
      <c r="BQ940" s="754">
        <v>5.7000000000000002E-2</v>
      </c>
      <c r="BR940" s="12" t="s">
        <v>321</v>
      </c>
      <c r="BS940" s="654">
        <v>66.433000000000007</v>
      </c>
      <c r="BT940" s="12" t="s">
        <v>321</v>
      </c>
      <c r="BU940" s="654">
        <v>68.040000000000006</v>
      </c>
      <c r="BV940" s="12" t="s">
        <v>321</v>
      </c>
      <c r="BW940" s="9">
        <v>0.94</v>
      </c>
      <c r="BX940" s="9" t="s">
        <v>322</v>
      </c>
      <c r="BY940" s="755">
        <v>201.2</v>
      </c>
      <c r="BZ940" s="9" t="s">
        <v>315</v>
      </c>
      <c r="CA940" s="755">
        <v>15</v>
      </c>
      <c r="CB940" s="9" t="s">
        <v>315</v>
      </c>
      <c r="CC940" s="755">
        <v>18.899999999999999</v>
      </c>
      <c r="CD940" s="9" t="s">
        <v>315</v>
      </c>
      <c r="CE940" s="755">
        <v>463</v>
      </c>
      <c r="CF940" s="9" t="s">
        <v>323</v>
      </c>
      <c r="CG940" s="755">
        <v>251.3</v>
      </c>
      <c r="CH940" s="9" t="s">
        <v>323</v>
      </c>
      <c r="CI940" s="9"/>
      <c r="CJ940" s="9"/>
      <c r="CK940" s="9"/>
    </row>
    <row r="941" spans="1:89" s="98" customFormat="1" x14ac:dyDescent="0.25">
      <c r="A941" s="99">
        <v>10100029</v>
      </c>
      <c r="B941" s="99"/>
      <c r="C941" s="772">
        <v>8213</v>
      </c>
      <c r="D941" s="807">
        <v>0.05</v>
      </c>
      <c r="E941" s="772">
        <f t="shared" si="44"/>
        <v>8624</v>
      </c>
      <c r="F941" s="778">
        <v>1.1000000000000001</v>
      </c>
      <c r="G941" s="774">
        <f t="shared" si="45"/>
        <v>9486</v>
      </c>
      <c r="H941" s="776"/>
      <c r="I941" s="758"/>
      <c r="J941" s="776"/>
      <c r="K941" s="786"/>
      <c r="L941" s="9" t="s">
        <v>308</v>
      </c>
      <c r="M941" s="9" t="s">
        <v>3954</v>
      </c>
      <c r="N941" s="9" t="s">
        <v>397</v>
      </c>
      <c r="O941" s="9" t="s">
        <v>310</v>
      </c>
      <c r="P941" s="9" t="s">
        <v>624</v>
      </c>
      <c r="Q941" s="9" t="s">
        <v>243</v>
      </c>
      <c r="R941" s="9" t="s">
        <v>1351</v>
      </c>
      <c r="S941" s="9" t="s">
        <v>314</v>
      </c>
      <c r="T941" s="98" t="s">
        <v>210</v>
      </c>
      <c r="U941" s="99" t="s">
        <v>1390</v>
      </c>
      <c r="V941" s="99" t="s">
        <v>207</v>
      </c>
      <c r="W941" s="99" t="s">
        <v>1357</v>
      </c>
      <c r="X941" s="99" t="s">
        <v>207</v>
      </c>
      <c r="Y941" s="99">
        <v>286</v>
      </c>
      <c r="Z941" s="99" t="s">
        <v>207</v>
      </c>
      <c r="AA941" s="9">
        <v>500</v>
      </c>
      <c r="AB941" s="99" t="s">
        <v>207</v>
      </c>
      <c r="AC941" s="9">
        <v>562</v>
      </c>
      <c r="AD941" s="99" t="s">
        <v>207</v>
      </c>
      <c r="AE941" s="9">
        <v>221</v>
      </c>
      <c r="AF941" s="9" t="s">
        <v>315</v>
      </c>
      <c r="AG941" s="14" t="s">
        <v>1391</v>
      </c>
      <c r="AH941" s="14" t="s">
        <v>207</v>
      </c>
      <c r="AI941" s="14" t="s">
        <v>1392</v>
      </c>
      <c r="AJ941" s="14" t="s">
        <v>207</v>
      </c>
      <c r="AK941" s="9">
        <v>5</v>
      </c>
      <c r="AL941" s="14" t="s">
        <v>207</v>
      </c>
      <c r="AM941" s="9">
        <v>5</v>
      </c>
      <c r="AN941" s="14" t="s">
        <v>207</v>
      </c>
      <c r="AO941" s="9">
        <v>5</v>
      </c>
      <c r="AP941" s="14" t="s">
        <v>207</v>
      </c>
      <c r="AQ941" s="9">
        <v>5</v>
      </c>
      <c r="AR941" s="14" t="s">
        <v>207</v>
      </c>
      <c r="AS941" s="9" t="s">
        <v>2978</v>
      </c>
      <c r="AT941" s="9" t="s">
        <v>2980</v>
      </c>
      <c r="AU941" s="9" t="s">
        <v>319</v>
      </c>
      <c r="AV941" s="9" t="s">
        <v>320</v>
      </c>
      <c r="AW941" s="9" t="s">
        <v>3955</v>
      </c>
      <c r="AX941" s="9">
        <v>9010600000</v>
      </c>
      <c r="AY941" s="99">
        <v>564</v>
      </c>
      <c r="AZ941" s="12" t="s">
        <v>207</v>
      </c>
      <c r="BA941" s="99">
        <v>38</v>
      </c>
      <c r="BB941" s="12" t="s">
        <v>207</v>
      </c>
      <c r="BC941" s="99">
        <v>48</v>
      </c>
      <c r="BD941" s="12" t="s">
        <v>207</v>
      </c>
      <c r="BE941" s="99">
        <v>199</v>
      </c>
      <c r="BF941" s="12" t="s">
        <v>321</v>
      </c>
      <c r="BG941" s="654">
        <v>198.63399999999999</v>
      </c>
      <c r="BH941" s="12" t="s">
        <v>321</v>
      </c>
      <c r="BI941" s="99">
        <v>125</v>
      </c>
      <c r="BJ941" s="12" t="s">
        <v>321</v>
      </c>
      <c r="BK941" s="754">
        <v>0</v>
      </c>
      <c r="BL941" s="12" t="s">
        <v>321</v>
      </c>
      <c r="BM941" s="754">
        <v>1.5680000000000001</v>
      </c>
      <c r="BN941" s="12" t="s">
        <v>321</v>
      </c>
      <c r="BO941" s="754">
        <v>8.9999999999999993E-3</v>
      </c>
      <c r="BP941" s="12" t="s">
        <v>321</v>
      </c>
      <c r="BQ941" s="754">
        <v>5.7000000000000002E-2</v>
      </c>
      <c r="BR941" s="12" t="s">
        <v>321</v>
      </c>
      <c r="BS941" s="654">
        <v>72</v>
      </c>
      <c r="BT941" s="12" t="s">
        <v>321</v>
      </c>
      <c r="BU941" s="654">
        <v>73.634</v>
      </c>
      <c r="BV941" s="12" t="s">
        <v>321</v>
      </c>
      <c r="BW941" s="9">
        <v>1.04</v>
      </c>
      <c r="BX941" s="9" t="s">
        <v>322</v>
      </c>
      <c r="BY941" s="755">
        <v>222</v>
      </c>
      <c r="BZ941" s="9" t="s">
        <v>315</v>
      </c>
      <c r="CA941" s="755">
        <v>15</v>
      </c>
      <c r="CB941" s="9" t="s">
        <v>315</v>
      </c>
      <c r="CC941" s="755">
        <v>18.899999999999999</v>
      </c>
      <c r="CD941" s="9" t="s">
        <v>315</v>
      </c>
      <c r="CE941" s="755">
        <v>504.9</v>
      </c>
      <c r="CF941" s="9" t="s">
        <v>323</v>
      </c>
      <c r="CG941" s="755">
        <v>275.60000000000002</v>
      </c>
      <c r="CH941" s="9" t="s">
        <v>323</v>
      </c>
      <c r="CI941" s="9"/>
      <c r="CJ941" s="9"/>
      <c r="CK941" s="9"/>
    </row>
    <row r="942" spans="1:89" s="98" customFormat="1" x14ac:dyDescent="0.25">
      <c r="A942" s="99">
        <v>10100030</v>
      </c>
      <c r="B942" s="99"/>
      <c r="C942" s="772">
        <v>9705</v>
      </c>
      <c r="D942" s="807">
        <v>0.05</v>
      </c>
      <c r="E942" s="772">
        <f t="shared" si="44"/>
        <v>10190</v>
      </c>
      <c r="F942" s="778">
        <v>1.1000000000000001</v>
      </c>
      <c r="G942" s="774">
        <f t="shared" si="45"/>
        <v>11209</v>
      </c>
      <c r="H942" s="776"/>
      <c r="I942" s="758"/>
      <c r="J942" s="776"/>
      <c r="K942" s="786"/>
      <c r="L942" s="9" t="s">
        <v>308</v>
      </c>
      <c r="M942" s="9" t="s">
        <v>3956</v>
      </c>
      <c r="N942" s="9" t="s">
        <v>397</v>
      </c>
      <c r="O942" s="9" t="s">
        <v>310</v>
      </c>
      <c r="P942" s="9" t="s">
        <v>624</v>
      </c>
      <c r="Q942" s="9" t="s">
        <v>243</v>
      </c>
      <c r="R942" s="9" t="s">
        <v>1351</v>
      </c>
      <c r="S942" s="9" t="s">
        <v>314</v>
      </c>
      <c r="T942" s="98" t="s">
        <v>210</v>
      </c>
      <c r="U942" s="99" t="s">
        <v>1393</v>
      </c>
      <c r="V942" s="99" t="s">
        <v>207</v>
      </c>
      <c r="W942" s="99" t="s">
        <v>1361</v>
      </c>
      <c r="X942" s="99" t="s">
        <v>207</v>
      </c>
      <c r="Y942" s="99">
        <v>314</v>
      </c>
      <c r="Z942" s="99" t="s">
        <v>207</v>
      </c>
      <c r="AA942" s="9">
        <v>550</v>
      </c>
      <c r="AB942" s="99" t="s">
        <v>207</v>
      </c>
      <c r="AC942" s="9">
        <v>620</v>
      </c>
      <c r="AD942" s="99" t="s">
        <v>207</v>
      </c>
      <c r="AE942" s="9">
        <v>244</v>
      </c>
      <c r="AF942" s="9" t="s">
        <v>315</v>
      </c>
      <c r="AG942" s="14" t="s">
        <v>1394</v>
      </c>
      <c r="AH942" s="14" t="s">
        <v>207</v>
      </c>
      <c r="AI942" s="14" t="s">
        <v>1395</v>
      </c>
      <c r="AJ942" s="14" t="s">
        <v>207</v>
      </c>
      <c r="AK942" s="9">
        <v>5</v>
      </c>
      <c r="AL942" s="14" t="s">
        <v>207</v>
      </c>
      <c r="AM942" s="9">
        <v>5</v>
      </c>
      <c r="AN942" s="14" t="s">
        <v>207</v>
      </c>
      <c r="AO942" s="9">
        <v>5</v>
      </c>
      <c r="AP942" s="14" t="s">
        <v>207</v>
      </c>
      <c r="AQ942" s="9">
        <v>5</v>
      </c>
      <c r="AR942" s="14" t="s">
        <v>207</v>
      </c>
      <c r="AS942" s="9" t="s">
        <v>2978</v>
      </c>
      <c r="AT942" s="9" t="s">
        <v>2980</v>
      </c>
      <c r="AU942" s="9" t="s">
        <v>319</v>
      </c>
      <c r="AV942" s="9" t="s">
        <v>320</v>
      </c>
      <c r="AW942" s="9" t="s">
        <v>3957</v>
      </c>
      <c r="AX942" s="9">
        <v>9010600000</v>
      </c>
      <c r="AY942" s="99">
        <v>617</v>
      </c>
      <c r="AZ942" s="12" t="s">
        <v>207</v>
      </c>
      <c r="BA942" s="99">
        <v>38</v>
      </c>
      <c r="BB942" s="12" t="s">
        <v>207</v>
      </c>
      <c r="BC942" s="99">
        <v>48</v>
      </c>
      <c r="BD942" s="12" t="s">
        <v>207</v>
      </c>
      <c r="BE942" s="99">
        <v>217</v>
      </c>
      <c r="BF942" s="12" t="s">
        <v>321</v>
      </c>
      <c r="BG942" s="654">
        <v>216.96799999999999</v>
      </c>
      <c r="BH942" s="12" t="s">
        <v>321</v>
      </c>
      <c r="BI942" s="99">
        <v>136</v>
      </c>
      <c r="BJ942" s="12" t="s">
        <v>321</v>
      </c>
      <c r="BK942" s="754">
        <v>0</v>
      </c>
      <c r="BL942" s="12" t="s">
        <v>321</v>
      </c>
      <c r="BM942" s="754">
        <v>1.595</v>
      </c>
      <c r="BN942" s="12" t="s">
        <v>321</v>
      </c>
      <c r="BO942" s="754">
        <v>3.6999999999999998E-2</v>
      </c>
      <c r="BP942" s="12" t="s">
        <v>321</v>
      </c>
      <c r="BQ942" s="754">
        <v>6.6000000000000003E-2</v>
      </c>
      <c r="BR942" s="12" t="s">
        <v>321</v>
      </c>
      <c r="BS942" s="654">
        <v>79.27</v>
      </c>
      <c r="BT942" s="12" t="s">
        <v>321</v>
      </c>
      <c r="BU942" s="654">
        <v>80.968000000000004</v>
      </c>
      <c r="BV942" s="12" t="s">
        <v>321</v>
      </c>
      <c r="BW942" s="9">
        <v>1.1399999999999999</v>
      </c>
      <c r="BX942" s="9" t="s">
        <v>322</v>
      </c>
      <c r="BY942" s="755">
        <v>242.9</v>
      </c>
      <c r="BZ942" s="9" t="s">
        <v>315</v>
      </c>
      <c r="CA942" s="755">
        <v>15</v>
      </c>
      <c r="CB942" s="9" t="s">
        <v>315</v>
      </c>
      <c r="CC942" s="755">
        <v>18.899999999999999</v>
      </c>
      <c r="CD942" s="9" t="s">
        <v>315</v>
      </c>
      <c r="CE942" s="755">
        <v>551.20000000000005</v>
      </c>
      <c r="CF942" s="9" t="s">
        <v>323</v>
      </c>
      <c r="CG942" s="755">
        <v>299.8</v>
      </c>
      <c r="CH942" s="9" t="s">
        <v>323</v>
      </c>
      <c r="CI942" s="9"/>
      <c r="CJ942" s="9"/>
      <c r="CK942" s="9"/>
    </row>
    <row r="943" spans="1:89" s="98" customFormat="1" x14ac:dyDescent="0.25">
      <c r="A943" s="99">
        <v>10100031</v>
      </c>
      <c r="B943" s="99"/>
      <c r="C943" s="772">
        <v>11231</v>
      </c>
      <c r="D943" s="807">
        <v>0.05</v>
      </c>
      <c r="E943" s="772">
        <f t="shared" si="44"/>
        <v>11793</v>
      </c>
      <c r="F943" s="778">
        <v>1.1000000000000001</v>
      </c>
      <c r="G943" s="774">
        <f t="shared" si="45"/>
        <v>12972</v>
      </c>
      <c r="H943" s="776"/>
      <c r="I943" s="758"/>
      <c r="J943" s="776"/>
      <c r="K943" s="786"/>
      <c r="L943" s="9" t="s">
        <v>308</v>
      </c>
      <c r="M943" s="9" t="s">
        <v>3958</v>
      </c>
      <c r="N943" s="9" t="s">
        <v>397</v>
      </c>
      <c r="O943" s="9" t="s">
        <v>310</v>
      </c>
      <c r="P943" s="9" t="s">
        <v>624</v>
      </c>
      <c r="Q943" s="9" t="s">
        <v>243</v>
      </c>
      <c r="R943" s="9" t="s">
        <v>1351</v>
      </c>
      <c r="S943" s="9" t="s">
        <v>314</v>
      </c>
      <c r="T943" s="98" t="s">
        <v>210</v>
      </c>
      <c r="U943" s="99" t="s">
        <v>1396</v>
      </c>
      <c r="V943" s="99" t="s">
        <v>207</v>
      </c>
      <c r="W943" s="99" t="s">
        <v>1365</v>
      </c>
      <c r="X943" s="99" t="s">
        <v>207</v>
      </c>
      <c r="Y943" s="99">
        <v>342</v>
      </c>
      <c r="Z943" s="99" t="s">
        <v>207</v>
      </c>
      <c r="AA943" s="9">
        <v>600</v>
      </c>
      <c r="AB943" s="99" t="s">
        <v>207</v>
      </c>
      <c r="AC943" s="9">
        <v>677</v>
      </c>
      <c r="AD943" s="99" t="s">
        <v>207</v>
      </c>
      <c r="AE943" s="9">
        <v>267</v>
      </c>
      <c r="AF943" s="9" t="s">
        <v>315</v>
      </c>
      <c r="AG943" s="14" t="s">
        <v>1397</v>
      </c>
      <c r="AH943" s="14" t="s">
        <v>207</v>
      </c>
      <c r="AI943" s="14" t="s">
        <v>1398</v>
      </c>
      <c r="AJ943" s="14" t="s">
        <v>207</v>
      </c>
      <c r="AK943" s="9">
        <v>5</v>
      </c>
      <c r="AL943" s="14" t="s">
        <v>207</v>
      </c>
      <c r="AM943" s="9">
        <v>5</v>
      </c>
      <c r="AN943" s="14" t="s">
        <v>207</v>
      </c>
      <c r="AO943" s="9">
        <v>5</v>
      </c>
      <c r="AP943" s="14" t="s">
        <v>207</v>
      </c>
      <c r="AQ943" s="9">
        <v>5</v>
      </c>
      <c r="AR943" s="14" t="s">
        <v>207</v>
      </c>
      <c r="AS943" s="9" t="s">
        <v>2978</v>
      </c>
      <c r="AT943" s="9" t="s">
        <v>2980</v>
      </c>
      <c r="AU943" s="9" t="s">
        <v>319</v>
      </c>
      <c r="AV943" s="9" t="s">
        <v>320</v>
      </c>
      <c r="AW943" s="9" t="s">
        <v>3959</v>
      </c>
      <c r="AX943" s="9">
        <v>9010600000</v>
      </c>
      <c r="AY943" s="99">
        <v>671</v>
      </c>
      <c r="AZ943" s="12" t="s">
        <v>207</v>
      </c>
      <c r="BA943" s="99">
        <v>38</v>
      </c>
      <c r="BB943" s="12" t="s">
        <v>207</v>
      </c>
      <c r="BC943" s="99">
        <v>48</v>
      </c>
      <c r="BD943" s="12" t="s">
        <v>207</v>
      </c>
      <c r="BE943" s="99">
        <v>234</v>
      </c>
      <c r="BF943" s="12" t="s">
        <v>321</v>
      </c>
      <c r="BG943" s="654">
        <v>233.851</v>
      </c>
      <c r="BH943" s="12" t="s">
        <v>321</v>
      </c>
      <c r="BI943" s="99">
        <v>147</v>
      </c>
      <c r="BJ943" s="12" t="s">
        <v>321</v>
      </c>
      <c r="BK943" s="754">
        <v>0</v>
      </c>
      <c r="BL943" s="12" t="s">
        <v>321</v>
      </c>
      <c r="BM943" s="754">
        <v>1.8480000000000001</v>
      </c>
      <c r="BN943" s="12" t="s">
        <v>321</v>
      </c>
      <c r="BO943" s="754">
        <v>3.6999999999999998E-2</v>
      </c>
      <c r="BP943" s="12" t="s">
        <v>321</v>
      </c>
      <c r="BQ943" s="754">
        <v>6.6000000000000003E-2</v>
      </c>
      <c r="BR943" s="12" t="s">
        <v>321</v>
      </c>
      <c r="BS943" s="654">
        <v>84.9</v>
      </c>
      <c r="BT943" s="12" t="s">
        <v>321</v>
      </c>
      <c r="BU943" s="654">
        <v>86.850999999999999</v>
      </c>
      <c r="BV943" s="12" t="s">
        <v>321</v>
      </c>
      <c r="BW943" s="9">
        <v>1.23</v>
      </c>
      <c r="BX943" s="9" t="s">
        <v>322</v>
      </c>
      <c r="BY943" s="755">
        <v>264.2</v>
      </c>
      <c r="BZ943" s="9" t="s">
        <v>315</v>
      </c>
      <c r="CA943" s="755">
        <v>15</v>
      </c>
      <c r="CB943" s="9" t="s">
        <v>315</v>
      </c>
      <c r="CC943" s="755">
        <v>18.899999999999999</v>
      </c>
      <c r="CD943" s="9" t="s">
        <v>315</v>
      </c>
      <c r="CE943" s="755">
        <v>593</v>
      </c>
      <c r="CF943" s="9" t="s">
        <v>323</v>
      </c>
      <c r="CG943" s="755">
        <v>324.10000000000002</v>
      </c>
      <c r="CH943" s="9" t="s">
        <v>323</v>
      </c>
      <c r="CI943" s="9"/>
      <c r="CJ943" s="9"/>
      <c r="CK943" s="9"/>
    </row>
    <row r="944" spans="1:89" s="98" customFormat="1" x14ac:dyDescent="0.25">
      <c r="A944" s="99">
        <v>10100032</v>
      </c>
      <c r="B944" s="99"/>
      <c r="C944" s="772">
        <v>12790</v>
      </c>
      <c r="D944" s="807">
        <v>0.05</v>
      </c>
      <c r="E944" s="772">
        <f t="shared" ref="E944:E993" si="46">ROUND(C944*(1+D944),0)</f>
        <v>13430</v>
      </c>
      <c r="F944" s="778">
        <v>1.1000000000000001</v>
      </c>
      <c r="G944" s="774">
        <f t="shared" ref="G944:G993" si="47">ROUND(E944*F944,0)</f>
        <v>14773</v>
      </c>
      <c r="H944" s="776"/>
      <c r="I944" s="758"/>
      <c r="J944" s="776"/>
      <c r="K944" s="786"/>
      <c r="L944" s="9" t="s">
        <v>308</v>
      </c>
      <c r="M944" s="9" t="s">
        <v>3960</v>
      </c>
      <c r="N944" s="9" t="s">
        <v>397</v>
      </c>
      <c r="O944" s="9" t="s">
        <v>310</v>
      </c>
      <c r="P944" s="9" t="s">
        <v>624</v>
      </c>
      <c r="Q944" s="9" t="s">
        <v>243</v>
      </c>
      <c r="R944" s="9" t="s">
        <v>1351</v>
      </c>
      <c r="S944" s="9" t="s">
        <v>314</v>
      </c>
      <c r="T944" s="98" t="s">
        <v>210</v>
      </c>
      <c r="U944" s="99">
        <v>360</v>
      </c>
      <c r="V944" s="99" t="s">
        <v>207</v>
      </c>
      <c r="W944" s="99">
        <v>640</v>
      </c>
      <c r="X944" s="99" t="s">
        <v>207</v>
      </c>
      <c r="Y944" s="99">
        <v>370</v>
      </c>
      <c r="Z944" s="99" t="s">
        <v>207</v>
      </c>
      <c r="AA944" s="9">
        <v>650</v>
      </c>
      <c r="AB944" s="99" t="s">
        <v>207</v>
      </c>
      <c r="AC944" s="9">
        <v>734</v>
      </c>
      <c r="AD944" s="99" t="s">
        <v>207</v>
      </c>
      <c r="AE944" s="9">
        <v>289</v>
      </c>
      <c r="AF944" s="9" t="s">
        <v>315</v>
      </c>
      <c r="AG944" s="14" t="s">
        <v>3910</v>
      </c>
      <c r="AH944" s="14" t="s">
        <v>207</v>
      </c>
      <c r="AI944" s="14" t="s">
        <v>3911</v>
      </c>
      <c r="AJ944" s="14" t="s">
        <v>207</v>
      </c>
      <c r="AK944" s="9">
        <v>5</v>
      </c>
      <c r="AL944" s="14" t="s">
        <v>207</v>
      </c>
      <c r="AM944" s="9">
        <v>5</v>
      </c>
      <c r="AN944" s="14" t="s">
        <v>207</v>
      </c>
      <c r="AO944" s="9">
        <v>5</v>
      </c>
      <c r="AP944" s="14" t="s">
        <v>207</v>
      </c>
      <c r="AQ944" s="9">
        <v>5</v>
      </c>
      <c r="AR944" s="14" t="s">
        <v>207</v>
      </c>
      <c r="AS944" s="9" t="s">
        <v>2978</v>
      </c>
      <c r="AT944" s="9" t="s">
        <v>2980</v>
      </c>
      <c r="AU944" s="9" t="s">
        <v>319</v>
      </c>
      <c r="AV944" s="9" t="s">
        <v>320</v>
      </c>
      <c r="AW944" s="9" t="s">
        <v>3961</v>
      </c>
      <c r="AX944" s="9">
        <v>9010600000</v>
      </c>
      <c r="AY944" s="99"/>
      <c r="AZ944" s="12"/>
      <c r="BA944" s="99"/>
      <c r="BB944" s="12"/>
      <c r="BC944" s="99"/>
      <c r="BD944" s="12"/>
      <c r="BE944" s="99"/>
      <c r="BF944" s="12"/>
      <c r="BG944" s="654"/>
      <c r="BH944" s="12"/>
      <c r="BI944" s="99"/>
      <c r="BJ944" s="12"/>
      <c r="BK944" s="754"/>
      <c r="BL944" s="12"/>
      <c r="BM944" s="754"/>
      <c r="BN944" s="12"/>
      <c r="BO944" s="754"/>
      <c r="BP944" s="12"/>
      <c r="BQ944" s="754"/>
      <c r="BR944" s="12"/>
      <c r="BS944" s="654"/>
      <c r="BT944" s="12"/>
      <c r="BU944" s="654"/>
      <c r="BV944" s="12"/>
      <c r="BW944" s="9"/>
      <c r="BX944" s="9"/>
      <c r="BY944" s="755"/>
      <c r="BZ944" s="9"/>
      <c r="CA944" s="755"/>
      <c r="CB944" s="9"/>
      <c r="CC944" s="755"/>
      <c r="CD944" s="9"/>
      <c r="CE944" s="755"/>
      <c r="CF944" s="9"/>
      <c r="CG944" s="755"/>
      <c r="CH944" s="9"/>
      <c r="CI944" s="9"/>
      <c r="CJ944" s="9"/>
      <c r="CK944" s="9"/>
    </row>
    <row r="945" spans="1:89" s="98" customFormat="1" x14ac:dyDescent="0.25">
      <c r="A945" s="99">
        <v>10100033</v>
      </c>
      <c r="B945" s="99"/>
      <c r="C945" s="772">
        <v>14381</v>
      </c>
      <c r="D945" s="807">
        <v>0.05</v>
      </c>
      <c r="E945" s="772">
        <f t="shared" si="46"/>
        <v>15100</v>
      </c>
      <c r="F945" s="778">
        <v>1.1000000000000001</v>
      </c>
      <c r="G945" s="774">
        <f t="shared" si="47"/>
        <v>16610</v>
      </c>
      <c r="H945" s="776"/>
      <c r="I945" s="758"/>
      <c r="J945" s="776"/>
      <c r="K945" s="786"/>
      <c r="L945" s="9" t="s">
        <v>308</v>
      </c>
      <c r="M945" s="9" t="s">
        <v>3962</v>
      </c>
      <c r="N945" s="9" t="s">
        <v>397</v>
      </c>
      <c r="O945" s="9" t="s">
        <v>310</v>
      </c>
      <c r="P945" s="9" t="s">
        <v>624</v>
      </c>
      <c r="Q945" s="9" t="s">
        <v>243</v>
      </c>
      <c r="R945" s="9" t="s">
        <v>1351</v>
      </c>
      <c r="S945" s="9" t="s">
        <v>314</v>
      </c>
      <c r="T945" s="98" t="s">
        <v>210</v>
      </c>
      <c r="U945" s="99">
        <v>388</v>
      </c>
      <c r="V945" s="99" t="s">
        <v>207</v>
      </c>
      <c r="W945" s="99">
        <v>690</v>
      </c>
      <c r="X945" s="99" t="s">
        <v>207</v>
      </c>
      <c r="Y945" s="99">
        <v>398</v>
      </c>
      <c r="Z945" s="99" t="s">
        <v>207</v>
      </c>
      <c r="AA945" s="9">
        <v>700</v>
      </c>
      <c r="AB945" s="99" t="s">
        <v>207</v>
      </c>
      <c r="AC945" s="9">
        <v>792</v>
      </c>
      <c r="AD945" s="99" t="s">
        <v>207</v>
      </c>
      <c r="AE945" s="9">
        <v>312</v>
      </c>
      <c r="AF945" s="9" t="s">
        <v>315</v>
      </c>
      <c r="AG945" s="14" t="s">
        <v>3912</v>
      </c>
      <c r="AH945" s="14" t="s">
        <v>207</v>
      </c>
      <c r="AI945" s="14" t="s">
        <v>3913</v>
      </c>
      <c r="AJ945" s="14" t="s">
        <v>207</v>
      </c>
      <c r="AK945" s="9">
        <v>5</v>
      </c>
      <c r="AL945" s="14" t="s">
        <v>207</v>
      </c>
      <c r="AM945" s="9">
        <v>5</v>
      </c>
      <c r="AN945" s="14" t="s">
        <v>207</v>
      </c>
      <c r="AO945" s="9">
        <v>5</v>
      </c>
      <c r="AP945" s="14" t="s">
        <v>207</v>
      </c>
      <c r="AQ945" s="9">
        <v>5</v>
      </c>
      <c r="AR945" s="14" t="s">
        <v>207</v>
      </c>
      <c r="AS945" s="9" t="s">
        <v>2978</v>
      </c>
      <c r="AT945" s="9" t="s">
        <v>2980</v>
      </c>
      <c r="AU945" s="9" t="s">
        <v>319</v>
      </c>
      <c r="AV945" s="9" t="s">
        <v>320</v>
      </c>
      <c r="AW945" s="9" t="s">
        <v>3963</v>
      </c>
      <c r="AX945" s="9">
        <v>9010600000</v>
      </c>
      <c r="AY945" s="99"/>
      <c r="AZ945" s="12"/>
      <c r="BA945" s="99"/>
      <c r="BB945" s="12"/>
      <c r="BC945" s="99"/>
      <c r="BD945" s="12"/>
      <c r="BE945" s="99"/>
      <c r="BF945" s="12"/>
      <c r="BG945" s="654"/>
      <c r="BH945" s="12"/>
      <c r="BI945" s="99"/>
      <c r="BJ945" s="12"/>
      <c r="BK945" s="754"/>
      <c r="BL945" s="12"/>
      <c r="BM945" s="754"/>
      <c r="BN945" s="12"/>
      <c r="BO945" s="754"/>
      <c r="BP945" s="12"/>
      <c r="BQ945" s="754"/>
      <c r="BR945" s="12"/>
      <c r="BS945" s="654"/>
      <c r="BT945" s="12"/>
      <c r="BU945" s="654"/>
      <c r="BV945" s="12"/>
      <c r="BW945" s="9"/>
      <c r="BX945" s="9"/>
      <c r="BY945" s="755"/>
      <c r="BZ945" s="9"/>
      <c r="CA945" s="755"/>
      <c r="CB945" s="9"/>
      <c r="CC945" s="755"/>
      <c r="CD945" s="9"/>
      <c r="CE945" s="755"/>
      <c r="CF945" s="9"/>
      <c r="CG945" s="755"/>
      <c r="CH945" s="9"/>
      <c r="CI945" s="9"/>
      <c r="CJ945" s="9"/>
      <c r="CK945" s="9"/>
    </row>
    <row r="946" spans="1:89" s="98" customFormat="1" x14ac:dyDescent="0.25">
      <c r="A946" s="99">
        <v>10102279</v>
      </c>
      <c r="B946" s="99"/>
      <c r="C946" s="772">
        <v>4839</v>
      </c>
      <c r="D946" s="807">
        <v>0.05</v>
      </c>
      <c r="E946" s="772">
        <f t="shared" si="46"/>
        <v>5081</v>
      </c>
      <c r="F946" s="778">
        <v>1.1000000000000001</v>
      </c>
      <c r="G946" s="774">
        <f t="shared" si="47"/>
        <v>5589</v>
      </c>
      <c r="H946" s="776"/>
      <c r="I946" s="758"/>
      <c r="J946" s="776"/>
      <c r="K946" s="786"/>
      <c r="L946" s="9" t="s">
        <v>308</v>
      </c>
      <c r="M946" s="9" t="s">
        <v>3964</v>
      </c>
      <c r="N946" s="9" t="s">
        <v>397</v>
      </c>
      <c r="O946" s="9" t="s">
        <v>310</v>
      </c>
      <c r="P946" s="9" t="s">
        <v>624</v>
      </c>
      <c r="Q946" s="9" t="s">
        <v>243</v>
      </c>
      <c r="R946" s="9" t="s">
        <v>1351</v>
      </c>
      <c r="S946" s="9" t="s">
        <v>314</v>
      </c>
      <c r="T946" s="98" t="s">
        <v>210</v>
      </c>
      <c r="U946" s="99" t="s">
        <v>956</v>
      </c>
      <c r="V946" s="99" t="s">
        <v>207</v>
      </c>
      <c r="W946" s="99" t="s">
        <v>888</v>
      </c>
      <c r="X946" s="99" t="s">
        <v>207</v>
      </c>
      <c r="Y946" s="99">
        <v>229</v>
      </c>
      <c r="Z946" s="99" t="s">
        <v>207</v>
      </c>
      <c r="AA946" s="9">
        <v>400</v>
      </c>
      <c r="AB946" s="99" t="s">
        <v>207</v>
      </c>
      <c r="AC946" s="9">
        <v>447</v>
      </c>
      <c r="AD946" s="99" t="s">
        <v>207</v>
      </c>
      <c r="AE946" s="9">
        <v>176</v>
      </c>
      <c r="AF946" s="9" t="s">
        <v>315</v>
      </c>
      <c r="AG946" s="14" t="s">
        <v>342</v>
      </c>
      <c r="AH946" s="14" t="s">
        <v>207</v>
      </c>
      <c r="AI946" s="14" t="s">
        <v>343</v>
      </c>
      <c r="AJ946" s="14" t="s">
        <v>207</v>
      </c>
      <c r="AK946" s="9">
        <v>5</v>
      </c>
      <c r="AL946" s="14" t="s">
        <v>207</v>
      </c>
      <c r="AM946" s="9">
        <v>5</v>
      </c>
      <c r="AN946" s="14" t="s">
        <v>207</v>
      </c>
      <c r="AO946" s="9">
        <v>5</v>
      </c>
      <c r="AP946" s="14" t="s">
        <v>207</v>
      </c>
      <c r="AQ946" s="9">
        <v>5</v>
      </c>
      <c r="AR946" s="14" t="s">
        <v>207</v>
      </c>
      <c r="AS946" s="9" t="s">
        <v>0</v>
      </c>
      <c r="AT946" s="9" t="s">
        <v>318</v>
      </c>
      <c r="AU946" s="9" t="s">
        <v>319</v>
      </c>
      <c r="AV946" s="9" t="s">
        <v>320</v>
      </c>
      <c r="AW946" s="9" t="s">
        <v>1414</v>
      </c>
      <c r="AX946" s="9">
        <v>9010600000</v>
      </c>
      <c r="AY946" s="99">
        <v>457</v>
      </c>
      <c r="AZ946" s="12" t="s">
        <v>207</v>
      </c>
      <c r="BA946" s="99">
        <v>38</v>
      </c>
      <c r="BB946" s="12" t="s">
        <v>207</v>
      </c>
      <c r="BC946" s="99">
        <v>48</v>
      </c>
      <c r="BD946" s="12" t="s">
        <v>207</v>
      </c>
      <c r="BE946" s="99">
        <v>164</v>
      </c>
      <c r="BF946" s="12" t="s">
        <v>321</v>
      </c>
      <c r="BG946" s="654">
        <v>163.00700000000001</v>
      </c>
      <c r="BH946" s="12" t="s">
        <v>321</v>
      </c>
      <c r="BI946" s="99">
        <v>103</v>
      </c>
      <c r="BJ946" s="12" t="s">
        <v>321</v>
      </c>
      <c r="BK946" s="754">
        <v>0</v>
      </c>
      <c r="BL946" s="12" t="s">
        <v>321</v>
      </c>
      <c r="BM946" s="754">
        <v>1.288</v>
      </c>
      <c r="BN946" s="12" t="s">
        <v>321</v>
      </c>
      <c r="BO946" s="754">
        <v>8.9999999999999993E-3</v>
      </c>
      <c r="BP946" s="12" t="s">
        <v>321</v>
      </c>
      <c r="BQ946" s="754">
        <v>4.9000000000000002E-2</v>
      </c>
      <c r="BR946" s="12" t="s">
        <v>321</v>
      </c>
      <c r="BS946" s="654">
        <v>58.661000000000001</v>
      </c>
      <c r="BT946" s="12" t="s">
        <v>321</v>
      </c>
      <c r="BU946" s="654">
        <v>60.006999999999998</v>
      </c>
      <c r="BV946" s="12" t="s">
        <v>321</v>
      </c>
      <c r="BW946" s="9">
        <v>0.84</v>
      </c>
      <c r="BX946" s="9" t="s">
        <v>322</v>
      </c>
      <c r="BY946" s="755">
        <v>179.9</v>
      </c>
      <c r="BZ946" s="9" t="s">
        <v>315</v>
      </c>
      <c r="CA946" s="755">
        <v>15</v>
      </c>
      <c r="CB946" s="9" t="s">
        <v>315</v>
      </c>
      <c r="CC946" s="755">
        <v>18.899999999999999</v>
      </c>
      <c r="CD946" s="9" t="s">
        <v>315</v>
      </c>
      <c r="CE946" s="755">
        <v>385.8</v>
      </c>
      <c r="CF946" s="9" t="s">
        <v>323</v>
      </c>
      <c r="CG946" s="755">
        <v>227.1</v>
      </c>
      <c r="CH946" s="9" t="s">
        <v>323</v>
      </c>
      <c r="CI946" s="9"/>
      <c r="CJ946" s="9"/>
      <c r="CK946" s="9"/>
    </row>
    <row r="947" spans="1:89" s="98" customFormat="1" x14ac:dyDescent="0.25">
      <c r="A947" s="99">
        <v>10102280</v>
      </c>
      <c r="B947" s="99"/>
      <c r="C947" s="772">
        <v>6137</v>
      </c>
      <c r="D947" s="807">
        <v>0.05</v>
      </c>
      <c r="E947" s="772">
        <f t="shared" si="46"/>
        <v>6444</v>
      </c>
      <c r="F947" s="778">
        <v>1.1000000000000001</v>
      </c>
      <c r="G947" s="774">
        <f t="shared" si="47"/>
        <v>7088</v>
      </c>
      <c r="H947" s="776"/>
      <c r="I947" s="758"/>
      <c r="J947" s="776"/>
      <c r="K947" s="786"/>
      <c r="L947" s="9" t="s">
        <v>308</v>
      </c>
      <c r="M947" s="9" t="s">
        <v>3965</v>
      </c>
      <c r="N947" s="9" t="s">
        <v>397</v>
      </c>
      <c r="O947" s="9" t="s">
        <v>310</v>
      </c>
      <c r="P947" s="9" t="s">
        <v>624</v>
      </c>
      <c r="Q947" s="9" t="s">
        <v>243</v>
      </c>
      <c r="R947" s="9" t="s">
        <v>1351</v>
      </c>
      <c r="S947" s="9" t="s">
        <v>314</v>
      </c>
      <c r="T947" s="98" t="s">
        <v>210</v>
      </c>
      <c r="U947" s="99" t="s">
        <v>873</v>
      </c>
      <c r="V947" s="99" t="s">
        <v>207</v>
      </c>
      <c r="W947" s="99" t="s">
        <v>1353</v>
      </c>
      <c r="X947" s="99" t="s">
        <v>207</v>
      </c>
      <c r="Y947" s="99">
        <v>258</v>
      </c>
      <c r="Z947" s="99" t="s">
        <v>207</v>
      </c>
      <c r="AA947" s="9">
        <v>450</v>
      </c>
      <c r="AB947" s="99" t="s">
        <v>207</v>
      </c>
      <c r="AC947" s="9">
        <v>505</v>
      </c>
      <c r="AD947" s="99" t="s">
        <v>207</v>
      </c>
      <c r="AE947" s="9">
        <v>199</v>
      </c>
      <c r="AF947" s="9" t="s">
        <v>315</v>
      </c>
      <c r="AG947" s="14" t="s">
        <v>1388</v>
      </c>
      <c r="AH947" s="14" t="s">
        <v>207</v>
      </c>
      <c r="AI947" s="14" t="s">
        <v>1389</v>
      </c>
      <c r="AJ947" s="14" t="s">
        <v>207</v>
      </c>
      <c r="AK947" s="9">
        <v>5</v>
      </c>
      <c r="AL947" s="14" t="s">
        <v>207</v>
      </c>
      <c r="AM947" s="9">
        <v>5</v>
      </c>
      <c r="AN947" s="14" t="s">
        <v>207</v>
      </c>
      <c r="AO947" s="9">
        <v>5</v>
      </c>
      <c r="AP947" s="14" t="s">
        <v>207</v>
      </c>
      <c r="AQ947" s="9">
        <v>5</v>
      </c>
      <c r="AR947" s="14" t="s">
        <v>207</v>
      </c>
      <c r="AS947" s="9" t="s">
        <v>0</v>
      </c>
      <c r="AT947" s="9" t="s">
        <v>318</v>
      </c>
      <c r="AU947" s="9" t="s">
        <v>319</v>
      </c>
      <c r="AV947" s="9" t="s">
        <v>320</v>
      </c>
      <c r="AW947" s="9" t="s">
        <v>1415</v>
      </c>
      <c r="AX947" s="9">
        <v>9010600000</v>
      </c>
      <c r="AY947" s="99">
        <v>511</v>
      </c>
      <c r="AZ947" s="12" t="s">
        <v>207</v>
      </c>
      <c r="BA947" s="99">
        <v>38</v>
      </c>
      <c r="BB947" s="12" t="s">
        <v>207</v>
      </c>
      <c r="BC947" s="99">
        <v>48</v>
      </c>
      <c r="BD947" s="12" t="s">
        <v>207</v>
      </c>
      <c r="BE947" s="99">
        <v>183</v>
      </c>
      <c r="BF947" s="12" t="s">
        <v>321</v>
      </c>
      <c r="BG947" s="654">
        <v>182.04</v>
      </c>
      <c r="BH947" s="12" t="s">
        <v>321</v>
      </c>
      <c r="BI947" s="99">
        <v>114</v>
      </c>
      <c r="BJ947" s="12" t="s">
        <v>321</v>
      </c>
      <c r="BK947" s="754">
        <v>0</v>
      </c>
      <c r="BL947" s="12" t="s">
        <v>321</v>
      </c>
      <c r="BM947" s="754">
        <v>1.54</v>
      </c>
      <c r="BN947" s="12" t="s">
        <v>321</v>
      </c>
      <c r="BO947" s="754">
        <v>8.9999999999999993E-3</v>
      </c>
      <c r="BP947" s="12" t="s">
        <v>321</v>
      </c>
      <c r="BQ947" s="754">
        <v>5.7000000000000002E-2</v>
      </c>
      <c r="BR947" s="12" t="s">
        <v>321</v>
      </c>
      <c r="BS947" s="654">
        <v>66.433000000000007</v>
      </c>
      <c r="BT947" s="12" t="s">
        <v>321</v>
      </c>
      <c r="BU947" s="654">
        <v>68.040000000000006</v>
      </c>
      <c r="BV947" s="12" t="s">
        <v>321</v>
      </c>
      <c r="BW947" s="9">
        <v>0.94</v>
      </c>
      <c r="BX947" s="9" t="s">
        <v>322</v>
      </c>
      <c r="BY947" s="755">
        <v>201.2</v>
      </c>
      <c r="BZ947" s="9" t="s">
        <v>315</v>
      </c>
      <c r="CA947" s="755">
        <v>15</v>
      </c>
      <c r="CB947" s="9" t="s">
        <v>315</v>
      </c>
      <c r="CC947" s="755">
        <v>18.899999999999999</v>
      </c>
      <c r="CD947" s="9" t="s">
        <v>315</v>
      </c>
      <c r="CE947" s="755">
        <v>463</v>
      </c>
      <c r="CF947" s="9" t="s">
        <v>323</v>
      </c>
      <c r="CG947" s="755">
        <v>251.3</v>
      </c>
      <c r="CH947" s="9" t="s">
        <v>323</v>
      </c>
      <c r="CI947" s="9"/>
      <c r="CJ947" s="9"/>
      <c r="CK947" s="9"/>
    </row>
    <row r="948" spans="1:89" s="98" customFormat="1" x14ac:dyDescent="0.25">
      <c r="A948" s="99">
        <v>10102281</v>
      </c>
      <c r="B948" s="99"/>
      <c r="C948" s="772">
        <v>7467</v>
      </c>
      <c r="D948" s="807">
        <v>0.05</v>
      </c>
      <c r="E948" s="772">
        <f t="shared" si="46"/>
        <v>7840</v>
      </c>
      <c r="F948" s="778">
        <v>1.1000000000000001</v>
      </c>
      <c r="G948" s="774">
        <f t="shared" si="47"/>
        <v>8624</v>
      </c>
      <c r="H948" s="776"/>
      <c r="I948" s="758"/>
      <c r="J948" s="776"/>
      <c r="K948" s="786"/>
      <c r="L948" s="9" t="s">
        <v>308</v>
      </c>
      <c r="M948" s="9" t="s">
        <v>3966</v>
      </c>
      <c r="N948" s="9" t="s">
        <v>397</v>
      </c>
      <c r="O948" s="9" t="s">
        <v>310</v>
      </c>
      <c r="P948" s="9" t="s">
        <v>624</v>
      </c>
      <c r="Q948" s="9" t="s">
        <v>243</v>
      </c>
      <c r="R948" s="9" t="s">
        <v>1351</v>
      </c>
      <c r="S948" s="9" t="s">
        <v>314</v>
      </c>
      <c r="T948" s="98" t="s">
        <v>210</v>
      </c>
      <c r="U948" s="99" t="s">
        <v>1390</v>
      </c>
      <c r="V948" s="99" t="s">
        <v>207</v>
      </c>
      <c r="W948" s="99" t="s">
        <v>1357</v>
      </c>
      <c r="X948" s="99" t="s">
        <v>207</v>
      </c>
      <c r="Y948" s="99">
        <v>286</v>
      </c>
      <c r="Z948" s="99" t="s">
        <v>207</v>
      </c>
      <c r="AA948" s="9">
        <v>500</v>
      </c>
      <c r="AB948" s="99" t="s">
        <v>207</v>
      </c>
      <c r="AC948" s="9">
        <v>562</v>
      </c>
      <c r="AD948" s="99" t="s">
        <v>207</v>
      </c>
      <c r="AE948" s="9">
        <v>221</v>
      </c>
      <c r="AF948" s="9" t="s">
        <v>315</v>
      </c>
      <c r="AG948" s="14" t="s">
        <v>1391</v>
      </c>
      <c r="AH948" s="14" t="s">
        <v>207</v>
      </c>
      <c r="AI948" s="14" t="s">
        <v>1392</v>
      </c>
      <c r="AJ948" s="14" t="s">
        <v>207</v>
      </c>
      <c r="AK948" s="9">
        <v>5</v>
      </c>
      <c r="AL948" s="14" t="s">
        <v>207</v>
      </c>
      <c r="AM948" s="9">
        <v>5</v>
      </c>
      <c r="AN948" s="14" t="s">
        <v>207</v>
      </c>
      <c r="AO948" s="9">
        <v>5</v>
      </c>
      <c r="AP948" s="14" t="s">
        <v>207</v>
      </c>
      <c r="AQ948" s="9">
        <v>5</v>
      </c>
      <c r="AR948" s="14" t="s">
        <v>207</v>
      </c>
      <c r="AS948" s="9" t="s">
        <v>0</v>
      </c>
      <c r="AT948" s="9" t="s">
        <v>318</v>
      </c>
      <c r="AU948" s="9" t="s">
        <v>319</v>
      </c>
      <c r="AV948" s="9" t="s">
        <v>320</v>
      </c>
      <c r="AW948" s="9" t="s">
        <v>1416</v>
      </c>
      <c r="AX948" s="9">
        <v>9010600000</v>
      </c>
      <c r="AY948" s="99">
        <v>564</v>
      </c>
      <c r="AZ948" s="12" t="s">
        <v>207</v>
      </c>
      <c r="BA948" s="99">
        <v>38</v>
      </c>
      <c r="BB948" s="12" t="s">
        <v>207</v>
      </c>
      <c r="BC948" s="99">
        <v>48</v>
      </c>
      <c r="BD948" s="12" t="s">
        <v>207</v>
      </c>
      <c r="BE948" s="99">
        <v>199</v>
      </c>
      <c r="BF948" s="12" t="s">
        <v>321</v>
      </c>
      <c r="BG948" s="654">
        <v>198.63399999999999</v>
      </c>
      <c r="BH948" s="12" t="s">
        <v>321</v>
      </c>
      <c r="BI948" s="99">
        <v>125</v>
      </c>
      <c r="BJ948" s="12" t="s">
        <v>321</v>
      </c>
      <c r="BK948" s="754">
        <v>0</v>
      </c>
      <c r="BL948" s="12" t="s">
        <v>321</v>
      </c>
      <c r="BM948" s="754">
        <v>1.5680000000000001</v>
      </c>
      <c r="BN948" s="12" t="s">
        <v>321</v>
      </c>
      <c r="BO948" s="754">
        <v>8.9999999999999993E-3</v>
      </c>
      <c r="BP948" s="12" t="s">
        <v>321</v>
      </c>
      <c r="BQ948" s="754">
        <v>5.7000000000000002E-2</v>
      </c>
      <c r="BR948" s="12" t="s">
        <v>321</v>
      </c>
      <c r="BS948" s="654">
        <v>72</v>
      </c>
      <c r="BT948" s="12" t="s">
        <v>321</v>
      </c>
      <c r="BU948" s="654">
        <v>73.634</v>
      </c>
      <c r="BV948" s="12" t="s">
        <v>321</v>
      </c>
      <c r="BW948" s="9">
        <v>1.04</v>
      </c>
      <c r="BX948" s="9" t="s">
        <v>322</v>
      </c>
      <c r="BY948" s="755">
        <v>222</v>
      </c>
      <c r="BZ948" s="9" t="s">
        <v>315</v>
      </c>
      <c r="CA948" s="755">
        <v>15</v>
      </c>
      <c r="CB948" s="9" t="s">
        <v>315</v>
      </c>
      <c r="CC948" s="755">
        <v>18.899999999999999</v>
      </c>
      <c r="CD948" s="9" t="s">
        <v>315</v>
      </c>
      <c r="CE948" s="755">
        <v>504.9</v>
      </c>
      <c r="CF948" s="9" t="s">
        <v>323</v>
      </c>
      <c r="CG948" s="755">
        <v>275.60000000000002</v>
      </c>
      <c r="CH948" s="9" t="s">
        <v>323</v>
      </c>
      <c r="CI948" s="9"/>
      <c r="CJ948" s="9"/>
      <c r="CK948" s="9"/>
    </row>
    <row r="949" spans="1:89" s="98" customFormat="1" x14ac:dyDescent="0.25">
      <c r="A949" s="99">
        <v>10102282</v>
      </c>
      <c r="B949" s="99"/>
      <c r="C949" s="772">
        <v>8824</v>
      </c>
      <c r="D949" s="807">
        <v>0.05</v>
      </c>
      <c r="E949" s="772">
        <f t="shared" si="46"/>
        <v>9265</v>
      </c>
      <c r="F949" s="778">
        <v>1.1000000000000001</v>
      </c>
      <c r="G949" s="774">
        <f t="shared" si="47"/>
        <v>10192</v>
      </c>
      <c r="H949" s="776"/>
      <c r="I949" s="758"/>
      <c r="J949" s="776"/>
      <c r="K949" s="786"/>
      <c r="L949" s="9" t="s">
        <v>308</v>
      </c>
      <c r="M949" s="9" t="s">
        <v>3967</v>
      </c>
      <c r="N949" s="9" t="s">
        <v>397</v>
      </c>
      <c r="O949" s="9" t="s">
        <v>310</v>
      </c>
      <c r="P949" s="9" t="s">
        <v>624</v>
      </c>
      <c r="Q949" s="9" t="s">
        <v>243</v>
      </c>
      <c r="R949" s="9" t="s">
        <v>1351</v>
      </c>
      <c r="S949" s="9" t="s">
        <v>314</v>
      </c>
      <c r="T949" s="98" t="s">
        <v>210</v>
      </c>
      <c r="U949" s="99" t="s">
        <v>1393</v>
      </c>
      <c r="V949" s="99" t="s">
        <v>207</v>
      </c>
      <c r="W949" s="99" t="s">
        <v>1361</v>
      </c>
      <c r="X949" s="99" t="s">
        <v>207</v>
      </c>
      <c r="Y949" s="99">
        <v>314</v>
      </c>
      <c r="Z949" s="99" t="s">
        <v>207</v>
      </c>
      <c r="AA949" s="9">
        <v>550</v>
      </c>
      <c r="AB949" s="99" t="s">
        <v>207</v>
      </c>
      <c r="AC949" s="9">
        <v>620</v>
      </c>
      <c r="AD949" s="99" t="s">
        <v>207</v>
      </c>
      <c r="AE949" s="9">
        <v>244</v>
      </c>
      <c r="AF949" s="9" t="s">
        <v>315</v>
      </c>
      <c r="AG949" s="14" t="s">
        <v>1394</v>
      </c>
      <c r="AH949" s="14" t="s">
        <v>207</v>
      </c>
      <c r="AI949" s="14" t="s">
        <v>1395</v>
      </c>
      <c r="AJ949" s="14" t="s">
        <v>207</v>
      </c>
      <c r="AK949" s="9">
        <v>5</v>
      </c>
      <c r="AL949" s="14" t="s">
        <v>207</v>
      </c>
      <c r="AM949" s="9">
        <v>5</v>
      </c>
      <c r="AN949" s="14" t="s">
        <v>207</v>
      </c>
      <c r="AO949" s="9">
        <v>5</v>
      </c>
      <c r="AP949" s="14" t="s">
        <v>207</v>
      </c>
      <c r="AQ949" s="9">
        <v>5</v>
      </c>
      <c r="AR949" s="14" t="s">
        <v>207</v>
      </c>
      <c r="AS949" s="9" t="s">
        <v>0</v>
      </c>
      <c r="AT949" s="9" t="s">
        <v>318</v>
      </c>
      <c r="AU949" s="9" t="s">
        <v>319</v>
      </c>
      <c r="AV949" s="9" t="s">
        <v>320</v>
      </c>
      <c r="AW949" s="9" t="s">
        <v>1417</v>
      </c>
      <c r="AX949" s="9">
        <v>9010600000</v>
      </c>
      <c r="AY949" s="99">
        <v>617</v>
      </c>
      <c r="AZ949" s="12" t="s">
        <v>207</v>
      </c>
      <c r="BA949" s="99">
        <v>38</v>
      </c>
      <c r="BB949" s="12" t="s">
        <v>207</v>
      </c>
      <c r="BC949" s="99">
        <v>48</v>
      </c>
      <c r="BD949" s="12" t="s">
        <v>207</v>
      </c>
      <c r="BE949" s="99">
        <v>217</v>
      </c>
      <c r="BF949" s="12" t="s">
        <v>321</v>
      </c>
      <c r="BG949" s="654">
        <v>216.96799999999999</v>
      </c>
      <c r="BH949" s="12" t="s">
        <v>321</v>
      </c>
      <c r="BI949" s="99">
        <v>136</v>
      </c>
      <c r="BJ949" s="12" t="s">
        <v>321</v>
      </c>
      <c r="BK949" s="754">
        <v>0</v>
      </c>
      <c r="BL949" s="12" t="s">
        <v>321</v>
      </c>
      <c r="BM949" s="754">
        <v>1.595</v>
      </c>
      <c r="BN949" s="12" t="s">
        <v>321</v>
      </c>
      <c r="BO949" s="754">
        <v>3.6999999999999998E-2</v>
      </c>
      <c r="BP949" s="12" t="s">
        <v>321</v>
      </c>
      <c r="BQ949" s="754">
        <v>6.6000000000000003E-2</v>
      </c>
      <c r="BR949" s="12" t="s">
        <v>321</v>
      </c>
      <c r="BS949" s="654">
        <v>79.27</v>
      </c>
      <c r="BT949" s="12" t="s">
        <v>321</v>
      </c>
      <c r="BU949" s="654">
        <v>80.968000000000004</v>
      </c>
      <c r="BV949" s="12" t="s">
        <v>321</v>
      </c>
      <c r="BW949" s="9">
        <v>1.1399999999999999</v>
      </c>
      <c r="BX949" s="9" t="s">
        <v>322</v>
      </c>
      <c r="BY949" s="755">
        <v>242.9</v>
      </c>
      <c r="BZ949" s="9" t="s">
        <v>315</v>
      </c>
      <c r="CA949" s="755">
        <v>15</v>
      </c>
      <c r="CB949" s="9" t="s">
        <v>315</v>
      </c>
      <c r="CC949" s="755">
        <v>18.899999999999999</v>
      </c>
      <c r="CD949" s="9" t="s">
        <v>315</v>
      </c>
      <c r="CE949" s="755">
        <v>551.20000000000005</v>
      </c>
      <c r="CF949" s="9" t="s">
        <v>323</v>
      </c>
      <c r="CG949" s="755">
        <v>299.8</v>
      </c>
      <c r="CH949" s="9" t="s">
        <v>323</v>
      </c>
      <c r="CI949" s="9"/>
      <c r="CJ949" s="9"/>
      <c r="CK949" s="9"/>
    </row>
    <row r="950" spans="1:89" s="98" customFormat="1" x14ac:dyDescent="0.25">
      <c r="A950" s="99">
        <v>10102283</v>
      </c>
      <c r="B950" s="99"/>
      <c r="C950" s="772">
        <v>10210</v>
      </c>
      <c r="D950" s="807">
        <v>0.05</v>
      </c>
      <c r="E950" s="772">
        <f t="shared" si="46"/>
        <v>10721</v>
      </c>
      <c r="F950" s="778">
        <v>1.1000000000000001</v>
      </c>
      <c r="G950" s="774">
        <f t="shared" si="47"/>
        <v>11793</v>
      </c>
      <c r="H950" s="776"/>
      <c r="I950" s="758"/>
      <c r="J950" s="776"/>
      <c r="K950" s="786"/>
      <c r="L950" s="9" t="s">
        <v>308</v>
      </c>
      <c r="M950" s="9" t="s">
        <v>3968</v>
      </c>
      <c r="N950" s="9" t="s">
        <v>397</v>
      </c>
      <c r="O950" s="9" t="s">
        <v>310</v>
      </c>
      <c r="P950" s="9" t="s">
        <v>624</v>
      </c>
      <c r="Q950" s="9" t="s">
        <v>243</v>
      </c>
      <c r="R950" s="9" t="s">
        <v>1351</v>
      </c>
      <c r="S950" s="9" t="s">
        <v>314</v>
      </c>
      <c r="T950" s="98" t="s">
        <v>210</v>
      </c>
      <c r="U950" s="99" t="s">
        <v>1396</v>
      </c>
      <c r="V950" s="99" t="s">
        <v>207</v>
      </c>
      <c r="W950" s="99" t="s">
        <v>1365</v>
      </c>
      <c r="X950" s="99" t="s">
        <v>207</v>
      </c>
      <c r="Y950" s="99">
        <v>342</v>
      </c>
      <c r="Z950" s="99" t="s">
        <v>207</v>
      </c>
      <c r="AA950" s="9">
        <v>600</v>
      </c>
      <c r="AB950" s="99" t="s">
        <v>207</v>
      </c>
      <c r="AC950" s="9">
        <v>677</v>
      </c>
      <c r="AD950" s="99" t="s">
        <v>207</v>
      </c>
      <c r="AE950" s="9">
        <v>267</v>
      </c>
      <c r="AF950" s="9" t="s">
        <v>315</v>
      </c>
      <c r="AG950" s="14" t="s">
        <v>1397</v>
      </c>
      <c r="AH950" s="14" t="s">
        <v>207</v>
      </c>
      <c r="AI950" s="14" t="s">
        <v>1398</v>
      </c>
      <c r="AJ950" s="14" t="s">
        <v>207</v>
      </c>
      <c r="AK950" s="9">
        <v>5</v>
      </c>
      <c r="AL950" s="14" t="s">
        <v>207</v>
      </c>
      <c r="AM950" s="9">
        <v>5</v>
      </c>
      <c r="AN950" s="14" t="s">
        <v>207</v>
      </c>
      <c r="AO950" s="9">
        <v>5</v>
      </c>
      <c r="AP950" s="14" t="s">
        <v>207</v>
      </c>
      <c r="AQ950" s="9">
        <v>5</v>
      </c>
      <c r="AR950" s="14" t="s">
        <v>207</v>
      </c>
      <c r="AS950" s="9" t="s">
        <v>0</v>
      </c>
      <c r="AT950" s="9" t="s">
        <v>318</v>
      </c>
      <c r="AU950" s="9" t="s">
        <v>319</v>
      </c>
      <c r="AV950" s="9" t="s">
        <v>320</v>
      </c>
      <c r="AW950" s="9" t="s">
        <v>1418</v>
      </c>
      <c r="AX950" s="9">
        <v>9010600000</v>
      </c>
      <c r="AY950" s="99">
        <v>671</v>
      </c>
      <c r="AZ950" s="12" t="s">
        <v>207</v>
      </c>
      <c r="BA950" s="99">
        <v>38</v>
      </c>
      <c r="BB950" s="12" t="s">
        <v>207</v>
      </c>
      <c r="BC950" s="99">
        <v>48</v>
      </c>
      <c r="BD950" s="12" t="s">
        <v>207</v>
      </c>
      <c r="BE950" s="99">
        <v>234</v>
      </c>
      <c r="BF950" s="12" t="s">
        <v>321</v>
      </c>
      <c r="BG950" s="654">
        <v>233.851</v>
      </c>
      <c r="BH950" s="12" t="s">
        <v>321</v>
      </c>
      <c r="BI950" s="99">
        <v>147</v>
      </c>
      <c r="BJ950" s="12" t="s">
        <v>321</v>
      </c>
      <c r="BK950" s="754">
        <v>0</v>
      </c>
      <c r="BL950" s="12" t="s">
        <v>321</v>
      </c>
      <c r="BM950" s="754">
        <v>1.8480000000000001</v>
      </c>
      <c r="BN950" s="12" t="s">
        <v>321</v>
      </c>
      <c r="BO950" s="754">
        <v>3.6999999999999998E-2</v>
      </c>
      <c r="BP950" s="12" t="s">
        <v>321</v>
      </c>
      <c r="BQ950" s="754">
        <v>6.6000000000000003E-2</v>
      </c>
      <c r="BR950" s="12" t="s">
        <v>321</v>
      </c>
      <c r="BS950" s="654">
        <v>84.9</v>
      </c>
      <c r="BT950" s="12" t="s">
        <v>321</v>
      </c>
      <c r="BU950" s="654">
        <v>86.850999999999999</v>
      </c>
      <c r="BV950" s="12" t="s">
        <v>321</v>
      </c>
      <c r="BW950" s="9">
        <v>1.23</v>
      </c>
      <c r="BX950" s="9" t="s">
        <v>322</v>
      </c>
      <c r="BY950" s="755">
        <v>264.2</v>
      </c>
      <c r="BZ950" s="9" t="s">
        <v>315</v>
      </c>
      <c r="CA950" s="755">
        <v>15</v>
      </c>
      <c r="CB950" s="9" t="s">
        <v>315</v>
      </c>
      <c r="CC950" s="755">
        <v>18.899999999999999</v>
      </c>
      <c r="CD950" s="9" t="s">
        <v>315</v>
      </c>
      <c r="CE950" s="755">
        <v>593</v>
      </c>
      <c r="CF950" s="9" t="s">
        <v>323</v>
      </c>
      <c r="CG950" s="755">
        <v>324.10000000000002</v>
      </c>
      <c r="CH950" s="9" t="s">
        <v>323</v>
      </c>
      <c r="CI950" s="9"/>
      <c r="CJ950" s="9"/>
      <c r="CK950" s="9"/>
    </row>
    <row r="951" spans="1:89" s="98" customFormat="1" x14ac:dyDescent="0.25">
      <c r="A951" s="99">
        <v>10100041</v>
      </c>
      <c r="B951" s="99"/>
      <c r="C951" s="772">
        <v>11627</v>
      </c>
      <c r="D951" s="807">
        <v>0.05</v>
      </c>
      <c r="E951" s="772">
        <f t="shared" si="46"/>
        <v>12208</v>
      </c>
      <c r="F951" s="778">
        <v>1.1000000000000001</v>
      </c>
      <c r="G951" s="774">
        <f t="shared" si="47"/>
        <v>13429</v>
      </c>
      <c r="H951" s="776"/>
      <c r="I951" s="758"/>
      <c r="J951" s="776"/>
      <c r="K951" s="786"/>
      <c r="L951" s="9" t="s">
        <v>308</v>
      </c>
      <c r="M951" s="9" t="s">
        <v>3969</v>
      </c>
      <c r="N951" s="9" t="s">
        <v>397</v>
      </c>
      <c r="O951" s="9" t="s">
        <v>310</v>
      </c>
      <c r="P951" s="9" t="s">
        <v>624</v>
      </c>
      <c r="Q951" s="9" t="s">
        <v>243</v>
      </c>
      <c r="R951" s="9" t="s">
        <v>1351</v>
      </c>
      <c r="S951" s="9" t="s">
        <v>314</v>
      </c>
      <c r="T951" s="98" t="s">
        <v>210</v>
      </c>
      <c r="U951" s="99">
        <v>360</v>
      </c>
      <c r="V951" s="99" t="s">
        <v>207</v>
      </c>
      <c r="W951" s="99">
        <v>640</v>
      </c>
      <c r="X951" s="99" t="s">
        <v>207</v>
      </c>
      <c r="Y951" s="99">
        <v>370</v>
      </c>
      <c r="Z951" s="99" t="s">
        <v>207</v>
      </c>
      <c r="AA951" s="9">
        <v>650</v>
      </c>
      <c r="AB951" s="99" t="s">
        <v>207</v>
      </c>
      <c r="AC951" s="9">
        <v>734</v>
      </c>
      <c r="AD951" s="99" t="s">
        <v>207</v>
      </c>
      <c r="AE951" s="9">
        <v>289</v>
      </c>
      <c r="AF951" s="9" t="s">
        <v>315</v>
      </c>
      <c r="AG951" s="14" t="s">
        <v>3910</v>
      </c>
      <c r="AH951" s="14" t="s">
        <v>207</v>
      </c>
      <c r="AI951" s="14" t="s">
        <v>3911</v>
      </c>
      <c r="AJ951" s="14" t="s">
        <v>207</v>
      </c>
      <c r="AK951" s="9">
        <v>5</v>
      </c>
      <c r="AL951" s="14" t="s">
        <v>207</v>
      </c>
      <c r="AM951" s="9">
        <v>5</v>
      </c>
      <c r="AN951" s="14" t="s">
        <v>207</v>
      </c>
      <c r="AO951" s="9">
        <v>5</v>
      </c>
      <c r="AP951" s="14" t="s">
        <v>207</v>
      </c>
      <c r="AQ951" s="9">
        <v>5</v>
      </c>
      <c r="AR951" s="14" t="s">
        <v>207</v>
      </c>
      <c r="AS951" s="9" t="s">
        <v>0</v>
      </c>
      <c r="AT951" s="9" t="s">
        <v>318</v>
      </c>
      <c r="AU951" s="9" t="s">
        <v>319</v>
      </c>
      <c r="AV951" s="9" t="s">
        <v>320</v>
      </c>
      <c r="AW951" s="9" t="s">
        <v>3970</v>
      </c>
      <c r="AX951" s="9">
        <v>9010600000</v>
      </c>
      <c r="AY951" s="99"/>
      <c r="AZ951" s="12"/>
      <c r="BA951" s="99"/>
      <c r="BB951" s="12"/>
      <c r="BC951" s="99"/>
      <c r="BD951" s="12"/>
      <c r="BE951" s="99"/>
      <c r="BF951" s="12"/>
      <c r="BG951" s="654"/>
      <c r="BH951" s="12"/>
      <c r="BI951" s="99"/>
      <c r="BJ951" s="12"/>
      <c r="BK951" s="754"/>
      <c r="BL951" s="12"/>
      <c r="BM951" s="754"/>
      <c r="BN951" s="12"/>
      <c r="BO951" s="754"/>
      <c r="BP951" s="12"/>
      <c r="BQ951" s="754"/>
      <c r="BR951" s="12"/>
      <c r="BS951" s="654"/>
      <c r="BT951" s="12"/>
      <c r="BU951" s="654"/>
      <c r="BV951" s="12"/>
      <c r="BW951" s="9"/>
      <c r="BX951" s="9"/>
      <c r="BY951" s="755"/>
      <c r="BZ951" s="9"/>
      <c r="CA951" s="755"/>
      <c r="CB951" s="9"/>
      <c r="CC951" s="755"/>
      <c r="CD951" s="9"/>
      <c r="CE951" s="755"/>
      <c r="CF951" s="9"/>
      <c r="CG951" s="755"/>
      <c r="CH951" s="9"/>
      <c r="CI951" s="9"/>
      <c r="CJ951" s="9"/>
      <c r="CK951" s="9"/>
    </row>
    <row r="952" spans="1:89" s="98" customFormat="1" x14ac:dyDescent="0.25">
      <c r="A952" s="99">
        <v>10100042</v>
      </c>
      <c r="B952" s="99"/>
      <c r="C952" s="772">
        <v>13074</v>
      </c>
      <c r="D952" s="807">
        <v>0.05</v>
      </c>
      <c r="E952" s="772">
        <f t="shared" si="46"/>
        <v>13728</v>
      </c>
      <c r="F952" s="778">
        <v>1.1000000000000001</v>
      </c>
      <c r="G952" s="774">
        <f t="shared" si="47"/>
        <v>15101</v>
      </c>
      <c r="H952" s="776"/>
      <c r="I952" s="758"/>
      <c r="J952" s="776"/>
      <c r="K952" s="786"/>
      <c r="L952" s="9" t="s">
        <v>308</v>
      </c>
      <c r="M952" s="9" t="s">
        <v>3971</v>
      </c>
      <c r="N952" s="9" t="s">
        <v>397</v>
      </c>
      <c r="O952" s="9" t="s">
        <v>310</v>
      </c>
      <c r="P952" s="9" t="s">
        <v>624</v>
      </c>
      <c r="Q952" s="9" t="s">
        <v>243</v>
      </c>
      <c r="R952" s="9" t="s">
        <v>1351</v>
      </c>
      <c r="S952" s="9" t="s">
        <v>314</v>
      </c>
      <c r="T952" s="98" t="s">
        <v>210</v>
      </c>
      <c r="U952" s="99">
        <v>388</v>
      </c>
      <c r="V952" s="99" t="s">
        <v>207</v>
      </c>
      <c r="W952" s="99">
        <v>690</v>
      </c>
      <c r="X952" s="99" t="s">
        <v>207</v>
      </c>
      <c r="Y952" s="99">
        <v>398</v>
      </c>
      <c r="Z952" s="99" t="s">
        <v>207</v>
      </c>
      <c r="AA952" s="9">
        <v>700</v>
      </c>
      <c r="AB952" s="99" t="s">
        <v>207</v>
      </c>
      <c r="AC952" s="9">
        <v>792</v>
      </c>
      <c r="AD952" s="99" t="s">
        <v>207</v>
      </c>
      <c r="AE952" s="9">
        <v>312</v>
      </c>
      <c r="AF952" s="9" t="s">
        <v>315</v>
      </c>
      <c r="AG952" s="14" t="s">
        <v>3912</v>
      </c>
      <c r="AH952" s="14" t="s">
        <v>207</v>
      </c>
      <c r="AI952" s="14" t="s">
        <v>3913</v>
      </c>
      <c r="AJ952" s="14" t="s">
        <v>207</v>
      </c>
      <c r="AK952" s="9">
        <v>5</v>
      </c>
      <c r="AL952" s="14" t="s">
        <v>207</v>
      </c>
      <c r="AM952" s="9">
        <v>5</v>
      </c>
      <c r="AN952" s="14" t="s">
        <v>207</v>
      </c>
      <c r="AO952" s="9">
        <v>5</v>
      </c>
      <c r="AP952" s="14" t="s">
        <v>207</v>
      </c>
      <c r="AQ952" s="9">
        <v>5</v>
      </c>
      <c r="AR952" s="14" t="s">
        <v>207</v>
      </c>
      <c r="AS952" s="9" t="s">
        <v>0</v>
      </c>
      <c r="AT952" s="9" t="s">
        <v>318</v>
      </c>
      <c r="AU952" s="9" t="s">
        <v>319</v>
      </c>
      <c r="AV952" s="9" t="s">
        <v>320</v>
      </c>
      <c r="AW952" s="9" t="s">
        <v>3972</v>
      </c>
      <c r="AX952" s="9">
        <v>9010600000</v>
      </c>
      <c r="AY952" s="99"/>
      <c r="AZ952" s="12"/>
      <c r="BA952" s="99"/>
      <c r="BB952" s="12"/>
      <c r="BC952" s="99"/>
      <c r="BD952" s="12"/>
      <c r="BE952" s="99"/>
      <c r="BF952" s="12"/>
      <c r="BG952" s="654"/>
      <c r="BH952" s="12"/>
      <c r="BI952" s="99"/>
      <c r="BJ952" s="12"/>
      <c r="BK952" s="754"/>
      <c r="BL952" s="12"/>
      <c r="BM952" s="754"/>
      <c r="BN952" s="12"/>
      <c r="BO952" s="754"/>
      <c r="BP952" s="12"/>
      <c r="BQ952" s="754"/>
      <c r="BR952" s="12"/>
      <c r="BS952" s="654"/>
      <c r="BT952" s="12"/>
      <c r="BU952" s="654"/>
      <c r="BV952" s="12"/>
      <c r="BW952" s="9"/>
      <c r="BX952" s="9"/>
      <c r="BY952" s="755"/>
      <c r="BZ952" s="9"/>
      <c r="CA952" s="755"/>
      <c r="CB952" s="9"/>
      <c r="CC952" s="755"/>
      <c r="CD952" s="9"/>
      <c r="CE952" s="755"/>
      <c r="CF952" s="9"/>
      <c r="CG952" s="755"/>
      <c r="CH952" s="9"/>
      <c r="CI952" s="9"/>
      <c r="CJ952" s="9"/>
      <c r="CK952" s="9"/>
    </row>
    <row r="953" spans="1:89" s="98" customFormat="1" x14ac:dyDescent="0.25">
      <c r="A953" s="99">
        <v>10103795</v>
      </c>
      <c r="B953" s="99"/>
      <c r="C953" s="772">
        <v>5399</v>
      </c>
      <c r="D953" s="807">
        <v>0.05</v>
      </c>
      <c r="E953" s="772">
        <f t="shared" si="46"/>
        <v>5669</v>
      </c>
      <c r="F953" s="778">
        <v>1.1000000000000001</v>
      </c>
      <c r="G953" s="774">
        <f t="shared" si="47"/>
        <v>6236</v>
      </c>
      <c r="H953" s="776"/>
      <c r="I953" s="758"/>
      <c r="J953" s="776"/>
      <c r="K953" s="786"/>
      <c r="L953" s="9" t="s">
        <v>308</v>
      </c>
      <c r="M953" s="9" t="s">
        <v>3973</v>
      </c>
      <c r="N953" s="9" t="s">
        <v>397</v>
      </c>
      <c r="O953" s="9" t="s">
        <v>310</v>
      </c>
      <c r="P953" s="9" t="s">
        <v>311</v>
      </c>
      <c r="Q953" s="9" t="s">
        <v>1419</v>
      </c>
      <c r="R953" s="9" t="s">
        <v>1420</v>
      </c>
      <c r="S953" s="9" t="s">
        <v>348</v>
      </c>
      <c r="T953" s="98" t="s">
        <v>204</v>
      </c>
      <c r="U953" s="99" t="s">
        <v>1421</v>
      </c>
      <c r="V953" s="99" t="s">
        <v>207</v>
      </c>
      <c r="W953" s="99" t="s">
        <v>580</v>
      </c>
      <c r="X953" s="99" t="s">
        <v>207</v>
      </c>
      <c r="Y953" s="99">
        <v>248</v>
      </c>
      <c r="Z953" s="99" t="s">
        <v>207</v>
      </c>
      <c r="AA953" s="9">
        <v>350</v>
      </c>
      <c r="AB953" s="99" t="s">
        <v>207</v>
      </c>
      <c r="AC953" s="9">
        <v>401</v>
      </c>
      <c r="AD953" s="9" t="s">
        <v>207</v>
      </c>
      <c r="AE953" s="9">
        <v>158</v>
      </c>
      <c r="AF953" s="9" t="s">
        <v>315</v>
      </c>
      <c r="AG953" s="14" t="s">
        <v>1422</v>
      </c>
      <c r="AH953" s="14" t="s">
        <v>207</v>
      </c>
      <c r="AI953" s="14" t="s">
        <v>1423</v>
      </c>
      <c r="AJ953" s="14" t="s">
        <v>207</v>
      </c>
      <c r="AK953" s="9">
        <v>5</v>
      </c>
      <c r="AL953" s="14" t="s">
        <v>207</v>
      </c>
      <c r="AM953" s="9">
        <v>5</v>
      </c>
      <c r="AN953" s="14" t="s">
        <v>207</v>
      </c>
      <c r="AO953" s="9">
        <v>5</v>
      </c>
      <c r="AP953" s="14" t="s">
        <v>207</v>
      </c>
      <c r="AQ953" s="9">
        <v>30</v>
      </c>
      <c r="AR953" s="14" t="s">
        <v>207</v>
      </c>
      <c r="AS953" s="9" t="s">
        <v>41</v>
      </c>
      <c r="AT953" s="9" t="s">
        <v>344</v>
      </c>
      <c r="AU953" s="9" t="s">
        <v>319</v>
      </c>
      <c r="AV953" s="9" t="s">
        <v>320</v>
      </c>
      <c r="AW953" s="9" t="s">
        <v>1424</v>
      </c>
      <c r="AX953" s="9">
        <v>9010600000</v>
      </c>
      <c r="AY953" s="99">
        <v>448</v>
      </c>
      <c r="AZ953" s="12" t="s">
        <v>207</v>
      </c>
      <c r="BA953" s="99">
        <v>37</v>
      </c>
      <c r="BB953" s="12" t="s">
        <v>207</v>
      </c>
      <c r="BC953" s="99">
        <v>49</v>
      </c>
      <c r="BD953" s="12" t="s">
        <v>207</v>
      </c>
      <c r="BE953" s="99">
        <v>213</v>
      </c>
      <c r="BF953" s="12" t="s">
        <v>321</v>
      </c>
      <c r="BG953" s="654">
        <v>212.13800000000001</v>
      </c>
      <c r="BH953" s="12" t="s">
        <v>321</v>
      </c>
      <c r="BI953" s="99">
        <v>131</v>
      </c>
      <c r="BJ953" s="12" t="s">
        <v>321</v>
      </c>
      <c r="BK953" s="754">
        <v>0</v>
      </c>
      <c r="BL953" s="12" t="s">
        <v>321</v>
      </c>
      <c r="BM953" s="754">
        <v>1.117</v>
      </c>
      <c r="BN953" s="12" t="s">
        <v>321</v>
      </c>
      <c r="BO953" s="754">
        <v>0</v>
      </c>
      <c r="BP953" s="12" t="s">
        <v>321</v>
      </c>
      <c r="BQ953" s="754">
        <v>3.2000000000000001E-2</v>
      </c>
      <c r="BR953" s="12" t="s">
        <v>321</v>
      </c>
      <c r="BS953" s="654">
        <v>79.989000000000004</v>
      </c>
      <c r="BT953" s="12" t="s">
        <v>321</v>
      </c>
      <c r="BU953" s="654">
        <v>81.138000000000005</v>
      </c>
      <c r="BV953" s="12" t="s">
        <v>321</v>
      </c>
      <c r="BW953" s="9">
        <v>0.81</v>
      </c>
      <c r="BX953" s="9" t="s">
        <v>322</v>
      </c>
      <c r="BY953" s="755">
        <v>176.4</v>
      </c>
      <c r="BZ953" s="9" t="s">
        <v>315</v>
      </c>
      <c r="CA953" s="755">
        <v>14.6</v>
      </c>
      <c r="CB953" s="9" t="s">
        <v>315</v>
      </c>
      <c r="CC953" s="755">
        <v>19.3</v>
      </c>
      <c r="CD953" s="9" t="s">
        <v>315</v>
      </c>
      <c r="CE953" s="755">
        <v>366</v>
      </c>
      <c r="CF953" s="9" t="s">
        <v>323</v>
      </c>
      <c r="CG953" s="755">
        <v>288.8</v>
      </c>
      <c r="CH953" s="9" t="s">
        <v>323</v>
      </c>
      <c r="CI953" s="9"/>
      <c r="CJ953" s="9"/>
      <c r="CK953" s="9"/>
    </row>
    <row r="954" spans="1:89" s="98" customFormat="1" x14ac:dyDescent="0.25">
      <c r="A954" s="99">
        <v>10103796</v>
      </c>
      <c r="B954" s="99"/>
      <c r="C954" s="772">
        <v>6550</v>
      </c>
      <c r="D954" s="807">
        <v>0.05</v>
      </c>
      <c r="E954" s="772">
        <f t="shared" si="46"/>
        <v>6878</v>
      </c>
      <c r="F954" s="778">
        <v>1.1000000000000001</v>
      </c>
      <c r="G954" s="774">
        <f t="shared" si="47"/>
        <v>7566</v>
      </c>
      <c r="H954" s="776"/>
      <c r="I954" s="758"/>
      <c r="J954" s="776"/>
      <c r="K954" s="786"/>
      <c r="L954" s="9" t="s">
        <v>308</v>
      </c>
      <c r="M954" s="9" t="s">
        <v>3974</v>
      </c>
      <c r="N954" s="9" t="s">
        <v>397</v>
      </c>
      <c r="O954" s="9" t="s">
        <v>310</v>
      </c>
      <c r="P954" s="9" t="s">
        <v>311</v>
      </c>
      <c r="Q954" s="9" t="s">
        <v>1419</v>
      </c>
      <c r="R954" s="9" t="s">
        <v>1420</v>
      </c>
      <c r="S954" s="9" t="s">
        <v>348</v>
      </c>
      <c r="T954" s="98" t="s">
        <v>204</v>
      </c>
      <c r="U954" s="99" t="s">
        <v>887</v>
      </c>
      <c r="V954" s="99" t="s">
        <v>207</v>
      </c>
      <c r="W954" s="99" t="s">
        <v>888</v>
      </c>
      <c r="X954" s="99" t="s">
        <v>207</v>
      </c>
      <c r="Y954" s="99">
        <v>279</v>
      </c>
      <c r="Z954" s="99" t="s">
        <v>207</v>
      </c>
      <c r="AA954" s="9">
        <v>400</v>
      </c>
      <c r="AB954" s="99" t="s">
        <v>207</v>
      </c>
      <c r="AC954" s="9">
        <v>460</v>
      </c>
      <c r="AD954" s="9" t="s">
        <v>207</v>
      </c>
      <c r="AE954" s="9">
        <v>181</v>
      </c>
      <c r="AF954" s="9" t="s">
        <v>315</v>
      </c>
      <c r="AG954" s="14" t="s">
        <v>369</v>
      </c>
      <c r="AH954" s="14" t="s">
        <v>207</v>
      </c>
      <c r="AI954" s="14" t="s">
        <v>370</v>
      </c>
      <c r="AJ954" s="14" t="s">
        <v>207</v>
      </c>
      <c r="AK954" s="9">
        <v>5</v>
      </c>
      <c r="AL954" s="14" t="s">
        <v>207</v>
      </c>
      <c r="AM954" s="9">
        <v>5</v>
      </c>
      <c r="AN954" s="14" t="s">
        <v>207</v>
      </c>
      <c r="AO954" s="9">
        <v>5</v>
      </c>
      <c r="AP954" s="14" t="s">
        <v>207</v>
      </c>
      <c r="AQ954" s="9">
        <v>30</v>
      </c>
      <c r="AR954" s="14" t="s">
        <v>207</v>
      </c>
      <c r="AS954" s="9" t="s">
        <v>41</v>
      </c>
      <c r="AT954" s="9" t="s">
        <v>344</v>
      </c>
      <c r="AU954" s="9" t="s">
        <v>319</v>
      </c>
      <c r="AV954" s="9" t="s">
        <v>320</v>
      </c>
      <c r="AW954" s="9" t="s">
        <v>1425</v>
      </c>
      <c r="AX954" s="9">
        <v>9010600000</v>
      </c>
      <c r="AY954" s="99">
        <v>508</v>
      </c>
      <c r="AZ954" s="12" t="s">
        <v>207</v>
      </c>
      <c r="BA954" s="99">
        <v>37</v>
      </c>
      <c r="BB954" s="12" t="s">
        <v>207</v>
      </c>
      <c r="BC954" s="99">
        <v>49</v>
      </c>
      <c r="BD954" s="12" t="s">
        <v>207</v>
      </c>
      <c r="BE954" s="99">
        <v>228</v>
      </c>
      <c r="BF954" s="12" t="s">
        <v>321</v>
      </c>
      <c r="BG954" s="654">
        <v>227.87700000000001</v>
      </c>
      <c r="BH954" s="12" t="s">
        <v>321</v>
      </c>
      <c r="BI954" s="99">
        <v>139</v>
      </c>
      <c r="BJ954" s="12" t="s">
        <v>321</v>
      </c>
      <c r="BK954" s="754">
        <v>0</v>
      </c>
      <c r="BL954" s="12" t="s">
        <v>321</v>
      </c>
      <c r="BM954" s="754">
        <v>1.1970000000000001</v>
      </c>
      <c r="BN954" s="12" t="s">
        <v>321</v>
      </c>
      <c r="BO954" s="754">
        <v>0</v>
      </c>
      <c r="BP954" s="12" t="s">
        <v>321</v>
      </c>
      <c r="BQ954" s="754">
        <v>3.2000000000000001E-2</v>
      </c>
      <c r="BR954" s="12" t="s">
        <v>321</v>
      </c>
      <c r="BS954" s="654">
        <v>87.647999999999996</v>
      </c>
      <c r="BT954" s="12" t="s">
        <v>321</v>
      </c>
      <c r="BU954" s="654">
        <v>88.876999999999995</v>
      </c>
      <c r="BV954" s="12" t="s">
        <v>321</v>
      </c>
      <c r="BW954" s="9">
        <v>0.92</v>
      </c>
      <c r="BX954" s="9" t="s">
        <v>322</v>
      </c>
      <c r="BY954" s="755">
        <v>200</v>
      </c>
      <c r="BZ954" s="9" t="s">
        <v>315</v>
      </c>
      <c r="CA954" s="755">
        <v>14.6</v>
      </c>
      <c r="CB954" s="9" t="s">
        <v>315</v>
      </c>
      <c r="CC954" s="755">
        <v>19.3</v>
      </c>
      <c r="CD954" s="9" t="s">
        <v>315</v>
      </c>
      <c r="CE954" s="755">
        <v>394.6</v>
      </c>
      <c r="CF954" s="9" t="s">
        <v>323</v>
      </c>
      <c r="CG954" s="755">
        <v>306.39999999999998</v>
      </c>
      <c r="CH954" s="9" t="s">
        <v>323</v>
      </c>
      <c r="CI954" s="9"/>
      <c r="CJ954" s="9"/>
      <c r="CK954" s="9"/>
    </row>
    <row r="955" spans="1:89" s="98" customFormat="1" x14ac:dyDescent="0.25">
      <c r="A955" s="99">
        <v>10103797</v>
      </c>
      <c r="B955" s="99"/>
      <c r="C955" s="772">
        <v>8290</v>
      </c>
      <c r="D955" s="807">
        <v>0.05</v>
      </c>
      <c r="E955" s="772">
        <f t="shared" si="46"/>
        <v>8705</v>
      </c>
      <c r="F955" s="778">
        <v>1.1000000000000001</v>
      </c>
      <c r="G955" s="774">
        <f t="shared" si="47"/>
        <v>9576</v>
      </c>
      <c r="H955" s="776"/>
      <c r="I955" s="758"/>
      <c r="J955" s="776"/>
      <c r="K955" s="786"/>
      <c r="L955" s="9" t="s">
        <v>308</v>
      </c>
      <c r="M955" s="9" t="s">
        <v>3975</v>
      </c>
      <c r="N955" s="9" t="s">
        <v>397</v>
      </c>
      <c r="O955" s="9" t="s">
        <v>310</v>
      </c>
      <c r="P955" s="9" t="s">
        <v>311</v>
      </c>
      <c r="Q955" s="9" t="s">
        <v>1419</v>
      </c>
      <c r="R955" s="9" t="s">
        <v>1420</v>
      </c>
      <c r="S955" s="9" t="s">
        <v>348</v>
      </c>
      <c r="T955" s="98" t="s">
        <v>204</v>
      </c>
      <c r="U955" s="99" t="s">
        <v>1352</v>
      </c>
      <c r="V955" s="99" t="s">
        <v>207</v>
      </c>
      <c r="W955" s="99" t="s">
        <v>1353</v>
      </c>
      <c r="X955" s="99" t="s">
        <v>207</v>
      </c>
      <c r="Y955" s="99">
        <v>310</v>
      </c>
      <c r="Z955" s="99" t="s">
        <v>207</v>
      </c>
      <c r="AA955" s="9">
        <v>450</v>
      </c>
      <c r="AB955" s="99" t="s">
        <v>207</v>
      </c>
      <c r="AC955" s="9">
        <v>519</v>
      </c>
      <c r="AD955" s="9" t="s">
        <v>207</v>
      </c>
      <c r="AE955" s="9">
        <v>204</v>
      </c>
      <c r="AF955" s="9" t="s">
        <v>315</v>
      </c>
      <c r="AG955" s="14" t="s">
        <v>1354</v>
      </c>
      <c r="AH955" s="14" t="s">
        <v>207</v>
      </c>
      <c r="AI955" s="14" t="s">
        <v>1355</v>
      </c>
      <c r="AJ955" s="14" t="s">
        <v>207</v>
      </c>
      <c r="AK955" s="9">
        <v>5</v>
      </c>
      <c r="AL955" s="14" t="s">
        <v>207</v>
      </c>
      <c r="AM955" s="9">
        <v>5</v>
      </c>
      <c r="AN955" s="14" t="s">
        <v>207</v>
      </c>
      <c r="AO955" s="9">
        <v>5</v>
      </c>
      <c r="AP955" s="14" t="s">
        <v>207</v>
      </c>
      <c r="AQ955" s="9">
        <v>30</v>
      </c>
      <c r="AR955" s="14" t="s">
        <v>207</v>
      </c>
      <c r="AS955" s="9" t="s">
        <v>41</v>
      </c>
      <c r="AT955" s="9" t="s">
        <v>344</v>
      </c>
      <c r="AU955" s="9" t="s">
        <v>319</v>
      </c>
      <c r="AV955" s="9" t="s">
        <v>320</v>
      </c>
      <c r="AW955" s="9" t="s">
        <v>1426</v>
      </c>
      <c r="AX955" s="9">
        <v>9010600000</v>
      </c>
      <c r="AY955" s="99">
        <v>558</v>
      </c>
      <c r="AZ955" s="12" t="s">
        <v>207</v>
      </c>
      <c r="BA955" s="99">
        <v>37</v>
      </c>
      <c r="BB955" s="12" t="s">
        <v>207</v>
      </c>
      <c r="BC955" s="99">
        <v>49</v>
      </c>
      <c r="BD955" s="12" t="s">
        <v>207</v>
      </c>
      <c r="BE955" s="99">
        <v>244</v>
      </c>
      <c r="BF955" s="12" t="s">
        <v>321</v>
      </c>
      <c r="BG955" s="654">
        <v>243.34700000000001</v>
      </c>
      <c r="BH955" s="12" t="s">
        <v>321</v>
      </c>
      <c r="BI955" s="99">
        <v>148</v>
      </c>
      <c r="BJ955" s="12" t="s">
        <v>321</v>
      </c>
      <c r="BK955" s="754">
        <v>0</v>
      </c>
      <c r="BL955" s="12" t="s">
        <v>321</v>
      </c>
      <c r="BM955" s="754">
        <v>1.2769999999999999</v>
      </c>
      <c r="BN955" s="12" t="s">
        <v>321</v>
      </c>
      <c r="BO955" s="754">
        <v>0</v>
      </c>
      <c r="BP955" s="12" t="s">
        <v>321</v>
      </c>
      <c r="BQ955" s="754">
        <v>3.2000000000000001E-2</v>
      </c>
      <c r="BR955" s="12" t="s">
        <v>321</v>
      </c>
      <c r="BS955" s="654">
        <v>94.037999999999997</v>
      </c>
      <c r="BT955" s="12" t="s">
        <v>321</v>
      </c>
      <c r="BU955" s="654">
        <v>95.346999999999994</v>
      </c>
      <c r="BV955" s="12" t="s">
        <v>321</v>
      </c>
      <c r="BW955" s="9">
        <v>1.01</v>
      </c>
      <c r="BX955" s="9" t="s">
        <v>322</v>
      </c>
      <c r="BY955" s="755">
        <v>219.7</v>
      </c>
      <c r="BZ955" s="9" t="s">
        <v>315</v>
      </c>
      <c r="CA955" s="755">
        <v>14.6</v>
      </c>
      <c r="CB955" s="9" t="s">
        <v>315</v>
      </c>
      <c r="CC955" s="755">
        <v>19.3</v>
      </c>
      <c r="CD955" s="9" t="s">
        <v>315</v>
      </c>
      <c r="CE955" s="755">
        <v>425.5</v>
      </c>
      <c r="CF955" s="9" t="s">
        <v>323</v>
      </c>
      <c r="CG955" s="755">
        <v>326.3</v>
      </c>
      <c r="CH955" s="9" t="s">
        <v>323</v>
      </c>
      <c r="CI955" s="9"/>
      <c r="CJ955" s="9"/>
      <c r="CK955" s="9"/>
    </row>
    <row r="956" spans="1:89" s="98" customFormat="1" x14ac:dyDescent="0.25">
      <c r="A956" s="99">
        <v>10103937</v>
      </c>
      <c r="B956" s="99"/>
      <c r="C956" s="772">
        <v>5399</v>
      </c>
      <c r="D956" s="807">
        <v>0.05</v>
      </c>
      <c r="E956" s="772">
        <f t="shared" si="46"/>
        <v>5669</v>
      </c>
      <c r="F956" s="778">
        <v>1.1000000000000001</v>
      </c>
      <c r="G956" s="774">
        <f t="shared" si="47"/>
        <v>6236</v>
      </c>
      <c r="H956" s="776"/>
      <c r="I956" s="758"/>
      <c r="J956" s="776"/>
      <c r="K956" s="786"/>
      <c r="L956" s="9" t="s">
        <v>308</v>
      </c>
      <c r="M956" s="9" t="s">
        <v>3976</v>
      </c>
      <c r="N956" s="9" t="s">
        <v>397</v>
      </c>
      <c r="O956" s="9" t="s">
        <v>310</v>
      </c>
      <c r="P956" s="9" t="s">
        <v>311</v>
      </c>
      <c r="Q956" s="9" t="s">
        <v>1419</v>
      </c>
      <c r="R956" s="9" t="s">
        <v>1420</v>
      </c>
      <c r="S956" s="9" t="s">
        <v>348</v>
      </c>
      <c r="T956" s="98" t="s">
        <v>204</v>
      </c>
      <c r="U956" s="99" t="s">
        <v>1421</v>
      </c>
      <c r="V956" s="99" t="s">
        <v>207</v>
      </c>
      <c r="W956" s="99" t="s">
        <v>580</v>
      </c>
      <c r="X956" s="99" t="s">
        <v>207</v>
      </c>
      <c r="Y956" s="99">
        <v>248</v>
      </c>
      <c r="Z956" s="99" t="s">
        <v>207</v>
      </c>
      <c r="AA956" s="9">
        <v>350</v>
      </c>
      <c r="AB956" s="99" t="s">
        <v>207</v>
      </c>
      <c r="AC956" s="9">
        <v>401</v>
      </c>
      <c r="AD956" s="9" t="s">
        <v>207</v>
      </c>
      <c r="AE956" s="9">
        <v>158</v>
      </c>
      <c r="AF956" s="9" t="s">
        <v>315</v>
      </c>
      <c r="AG956" s="14" t="s">
        <v>1422</v>
      </c>
      <c r="AH956" s="14" t="s">
        <v>207</v>
      </c>
      <c r="AI956" s="14" t="s">
        <v>1423</v>
      </c>
      <c r="AJ956" s="14" t="s">
        <v>207</v>
      </c>
      <c r="AK956" s="9">
        <v>5</v>
      </c>
      <c r="AL956" s="14" t="s">
        <v>207</v>
      </c>
      <c r="AM956" s="9">
        <v>5</v>
      </c>
      <c r="AN956" s="14" t="s">
        <v>207</v>
      </c>
      <c r="AO956" s="9">
        <v>5</v>
      </c>
      <c r="AP956" s="14" t="s">
        <v>207</v>
      </c>
      <c r="AQ956" s="9">
        <v>30</v>
      </c>
      <c r="AR956" s="14" t="s">
        <v>207</v>
      </c>
      <c r="AS956" s="9" t="s">
        <v>42</v>
      </c>
      <c r="AT956" s="9" t="s">
        <v>345</v>
      </c>
      <c r="AU956" s="9" t="s">
        <v>319</v>
      </c>
      <c r="AV956" s="9" t="s">
        <v>320</v>
      </c>
      <c r="AW956" s="98" t="s">
        <v>1427</v>
      </c>
      <c r="AX956" s="9">
        <v>9010600000</v>
      </c>
      <c r="AY956" s="99">
        <v>448</v>
      </c>
      <c r="AZ956" s="12" t="s">
        <v>207</v>
      </c>
      <c r="BA956" s="99">
        <v>37</v>
      </c>
      <c r="BB956" s="12" t="s">
        <v>207</v>
      </c>
      <c r="BC956" s="99">
        <v>49</v>
      </c>
      <c r="BD956" s="12" t="s">
        <v>207</v>
      </c>
      <c r="BE956" s="99">
        <v>213</v>
      </c>
      <c r="BF956" s="12" t="s">
        <v>321</v>
      </c>
      <c r="BG956" s="654">
        <v>212.13800000000001</v>
      </c>
      <c r="BH956" s="12" t="s">
        <v>321</v>
      </c>
      <c r="BI956" s="99">
        <v>131</v>
      </c>
      <c r="BJ956" s="12" t="s">
        <v>321</v>
      </c>
      <c r="BK956" s="754">
        <v>0</v>
      </c>
      <c r="BL956" s="12" t="s">
        <v>321</v>
      </c>
      <c r="BM956" s="754">
        <v>1.117</v>
      </c>
      <c r="BN956" s="12" t="s">
        <v>321</v>
      </c>
      <c r="BO956" s="754">
        <v>0</v>
      </c>
      <c r="BP956" s="12" t="s">
        <v>321</v>
      </c>
      <c r="BQ956" s="754">
        <v>3.2000000000000001E-2</v>
      </c>
      <c r="BR956" s="12" t="s">
        <v>321</v>
      </c>
      <c r="BS956" s="654">
        <v>79.989000000000004</v>
      </c>
      <c r="BT956" s="12" t="s">
        <v>321</v>
      </c>
      <c r="BU956" s="654">
        <v>81.138000000000005</v>
      </c>
      <c r="BV956" s="12" t="s">
        <v>321</v>
      </c>
      <c r="BW956" s="9">
        <v>0.81</v>
      </c>
      <c r="BX956" s="9" t="s">
        <v>322</v>
      </c>
      <c r="BY956" s="755">
        <v>176.4</v>
      </c>
      <c r="BZ956" s="9" t="s">
        <v>315</v>
      </c>
      <c r="CA956" s="755">
        <v>14.6</v>
      </c>
      <c r="CB956" s="9" t="s">
        <v>315</v>
      </c>
      <c r="CC956" s="755">
        <v>19.3</v>
      </c>
      <c r="CD956" s="9" t="s">
        <v>315</v>
      </c>
      <c r="CE956" s="755">
        <v>366</v>
      </c>
      <c r="CF956" s="9" t="s">
        <v>323</v>
      </c>
      <c r="CG956" s="755">
        <v>288.8</v>
      </c>
      <c r="CH956" s="9" t="s">
        <v>323</v>
      </c>
      <c r="CI956" s="9"/>
      <c r="CJ956" s="9"/>
      <c r="CK956" s="9"/>
    </row>
    <row r="957" spans="1:89" s="98" customFormat="1" x14ac:dyDescent="0.25">
      <c r="A957" s="99">
        <v>10103938</v>
      </c>
      <c r="B957" s="99"/>
      <c r="C957" s="772">
        <v>6550</v>
      </c>
      <c r="D957" s="807">
        <v>0.05</v>
      </c>
      <c r="E957" s="772">
        <f t="shared" si="46"/>
        <v>6878</v>
      </c>
      <c r="F957" s="778">
        <v>1.1000000000000001</v>
      </c>
      <c r="G957" s="774">
        <f t="shared" si="47"/>
        <v>7566</v>
      </c>
      <c r="H957" s="776"/>
      <c r="I957" s="758"/>
      <c r="J957" s="776"/>
      <c r="K957" s="786"/>
      <c r="L957" s="9" t="s">
        <v>308</v>
      </c>
      <c r="M957" s="9" t="s">
        <v>3977</v>
      </c>
      <c r="N957" s="9" t="s">
        <v>397</v>
      </c>
      <c r="O957" s="9" t="s">
        <v>310</v>
      </c>
      <c r="P957" s="9" t="s">
        <v>311</v>
      </c>
      <c r="Q957" s="9" t="s">
        <v>1419</v>
      </c>
      <c r="R957" s="9" t="s">
        <v>1420</v>
      </c>
      <c r="S957" s="9" t="s">
        <v>348</v>
      </c>
      <c r="T957" s="98" t="s">
        <v>204</v>
      </c>
      <c r="U957" s="99" t="s">
        <v>887</v>
      </c>
      <c r="V957" s="99" t="s">
        <v>207</v>
      </c>
      <c r="W957" s="99" t="s">
        <v>888</v>
      </c>
      <c r="X957" s="99" t="s">
        <v>207</v>
      </c>
      <c r="Y957" s="99">
        <v>279</v>
      </c>
      <c r="Z957" s="99" t="s">
        <v>207</v>
      </c>
      <c r="AA957" s="9">
        <v>400</v>
      </c>
      <c r="AB957" s="99" t="s">
        <v>207</v>
      </c>
      <c r="AC957" s="9">
        <v>460</v>
      </c>
      <c r="AD957" s="9" t="s">
        <v>207</v>
      </c>
      <c r="AE957" s="9">
        <v>181</v>
      </c>
      <c r="AF957" s="9" t="s">
        <v>315</v>
      </c>
      <c r="AG957" s="14" t="s">
        <v>369</v>
      </c>
      <c r="AH957" s="14" t="s">
        <v>207</v>
      </c>
      <c r="AI957" s="14" t="s">
        <v>370</v>
      </c>
      <c r="AJ957" s="14" t="s">
        <v>207</v>
      </c>
      <c r="AK957" s="9">
        <v>5</v>
      </c>
      <c r="AL957" s="14" t="s">
        <v>207</v>
      </c>
      <c r="AM957" s="9">
        <v>5</v>
      </c>
      <c r="AN957" s="14" t="s">
        <v>207</v>
      </c>
      <c r="AO957" s="9">
        <v>5</v>
      </c>
      <c r="AP957" s="14" t="s">
        <v>207</v>
      </c>
      <c r="AQ957" s="9">
        <v>30</v>
      </c>
      <c r="AR957" s="14" t="s">
        <v>207</v>
      </c>
      <c r="AS957" s="9" t="s">
        <v>42</v>
      </c>
      <c r="AT957" s="9" t="s">
        <v>345</v>
      </c>
      <c r="AU957" s="9" t="s">
        <v>319</v>
      </c>
      <c r="AV957" s="9" t="s">
        <v>320</v>
      </c>
      <c r="AW957" s="9" t="s">
        <v>1428</v>
      </c>
      <c r="AX957" s="9">
        <v>9010600000</v>
      </c>
      <c r="AY957" s="99">
        <v>508</v>
      </c>
      <c r="AZ957" s="12" t="s">
        <v>207</v>
      </c>
      <c r="BA957" s="99">
        <v>37</v>
      </c>
      <c r="BB957" s="12" t="s">
        <v>207</v>
      </c>
      <c r="BC957" s="99">
        <v>49</v>
      </c>
      <c r="BD957" s="12" t="s">
        <v>207</v>
      </c>
      <c r="BE957" s="99">
        <v>228</v>
      </c>
      <c r="BF957" s="12" t="s">
        <v>321</v>
      </c>
      <c r="BG957" s="654">
        <v>227.87700000000001</v>
      </c>
      <c r="BH957" s="12" t="s">
        <v>321</v>
      </c>
      <c r="BI957" s="99">
        <v>139</v>
      </c>
      <c r="BJ957" s="12" t="s">
        <v>321</v>
      </c>
      <c r="BK957" s="754">
        <v>0</v>
      </c>
      <c r="BL957" s="12" t="s">
        <v>321</v>
      </c>
      <c r="BM957" s="754">
        <v>1.1970000000000001</v>
      </c>
      <c r="BN957" s="12" t="s">
        <v>321</v>
      </c>
      <c r="BO957" s="754">
        <v>0</v>
      </c>
      <c r="BP957" s="12" t="s">
        <v>321</v>
      </c>
      <c r="BQ957" s="754">
        <v>3.2000000000000001E-2</v>
      </c>
      <c r="BR957" s="12" t="s">
        <v>321</v>
      </c>
      <c r="BS957" s="654">
        <v>87.647999999999996</v>
      </c>
      <c r="BT957" s="12" t="s">
        <v>321</v>
      </c>
      <c r="BU957" s="654">
        <v>88.876999999999995</v>
      </c>
      <c r="BV957" s="12" t="s">
        <v>321</v>
      </c>
      <c r="BW957" s="9">
        <v>0.92</v>
      </c>
      <c r="BX957" s="9" t="s">
        <v>322</v>
      </c>
      <c r="BY957" s="755">
        <v>200</v>
      </c>
      <c r="BZ957" s="9" t="s">
        <v>315</v>
      </c>
      <c r="CA957" s="755">
        <v>14.6</v>
      </c>
      <c r="CB957" s="9" t="s">
        <v>315</v>
      </c>
      <c r="CC957" s="755">
        <v>19.3</v>
      </c>
      <c r="CD957" s="9" t="s">
        <v>315</v>
      </c>
      <c r="CE957" s="755">
        <v>394.6</v>
      </c>
      <c r="CF957" s="9" t="s">
        <v>323</v>
      </c>
      <c r="CG957" s="755">
        <v>306.39999999999998</v>
      </c>
      <c r="CH957" s="9" t="s">
        <v>323</v>
      </c>
      <c r="CI957" s="9"/>
      <c r="CJ957" s="9"/>
      <c r="CK957" s="9"/>
    </row>
    <row r="958" spans="1:89" s="98" customFormat="1" x14ac:dyDescent="0.25">
      <c r="A958" s="99">
        <v>10103939</v>
      </c>
      <c r="B958" s="99"/>
      <c r="C958" s="772">
        <v>8290</v>
      </c>
      <c r="D958" s="807">
        <v>0.05</v>
      </c>
      <c r="E958" s="772">
        <f t="shared" si="46"/>
        <v>8705</v>
      </c>
      <c r="F958" s="778">
        <v>1.1000000000000001</v>
      </c>
      <c r="G958" s="774">
        <f t="shared" si="47"/>
        <v>9576</v>
      </c>
      <c r="H958" s="776"/>
      <c r="I958" s="758"/>
      <c r="J958" s="776"/>
      <c r="K958" s="786"/>
      <c r="L958" s="9" t="s">
        <v>308</v>
      </c>
      <c r="M958" s="9" t="s">
        <v>3978</v>
      </c>
      <c r="N958" s="9" t="s">
        <v>397</v>
      </c>
      <c r="O958" s="9" t="s">
        <v>310</v>
      </c>
      <c r="P958" s="9" t="s">
        <v>311</v>
      </c>
      <c r="Q958" s="9" t="s">
        <v>1419</v>
      </c>
      <c r="R958" s="9" t="s">
        <v>1420</v>
      </c>
      <c r="S958" s="9" t="s">
        <v>348</v>
      </c>
      <c r="T958" s="98" t="s">
        <v>204</v>
      </c>
      <c r="U958" s="99" t="s">
        <v>1352</v>
      </c>
      <c r="V958" s="99" t="s">
        <v>207</v>
      </c>
      <c r="W958" s="99" t="s">
        <v>1353</v>
      </c>
      <c r="X958" s="99" t="s">
        <v>207</v>
      </c>
      <c r="Y958" s="99">
        <v>310</v>
      </c>
      <c r="Z958" s="99" t="s">
        <v>207</v>
      </c>
      <c r="AA958" s="9">
        <v>450</v>
      </c>
      <c r="AB958" s="99" t="s">
        <v>207</v>
      </c>
      <c r="AC958" s="9">
        <v>519</v>
      </c>
      <c r="AD958" s="9" t="s">
        <v>207</v>
      </c>
      <c r="AE958" s="9">
        <v>204</v>
      </c>
      <c r="AF958" s="9" t="s">
        <v>315</v>
      </c>
      <c r="AG958" s="14" t="s">
        <v>1354</v>
      </c>
      <c r="AH958" s="14" t="s">
        <v>207</v>
      </c>
      <c r="AI958" s="14" t="s">
        <v>1355</v>
      </c>
      <c r="AJ958" s="14" t="s">
        <v>207</v>
      </c>
      <c r="AK958" s="9">
        <v>5</v>
      </c>
      <c r="AL958" s="14" t="s">
        <v>207</v>
      </c>
      <c r="AM958" s="9">
        <v>5</v>
      </c>
      <c r="AN958" s="14" t="s">
        <v>207</v>
      </c>
      <c r="AO958" s="9">
        <v>5</v>
      </c>
      <c r="AP958" s="14" t="s">
        <v>207</v>
      </c>
      <c r="AQ958" s="9">
        <v>30</v>
      </c>
      <c r="AR958" s="14" t="s">
        <v>207</v>
      </c>
      <c r="AS958" s="9" t="s">
        <v>42</v>
      </c>
      <c r="AT958" s="9" t="s">
        <v>345</v>
      </c>
      <c r="AU958" s="9" t="s">
        <v>319</v>
      </c>
      <c r="AV958" s="9" t="s">
        <v>320</v>
      </c>
      <c r="AW958" s="9" t="s">
        <v>1429</v>
      </c>
      <c r="AX958" s="9">
        <v>9010600000</v>
      </c>
      <c r="AY958" s="99">
        <v>558</v>
      </c>
      <c r="AZ958" s="12" t="s">
        <v>207</v>
      </c>
      <c r="BA958" s="99">
        <v>37</v>
      </c>
      <c r="BB958" s="12" t="s">
        <v>207</v>
      </c>
      <c r="BC958" s="99">
        <v>49</v>
      </c>
      <c r="BD958" s="12" t="s">
        <v>207</v>
      </c>
      <c r="BE958" s="99">
        <v>244</v>
      </c>
      <c r="BF958" s="12" t="s">
        <v>321</v>
      </c>
      <c r="BG958" s="654">
        <v>243.34700000000001</v>
      </c>
      <c r="BH958" s="12" t="s">
        <v>321</v>
      </c>
      <c r="BI958" s="99">
        <v>148</v>
      </c>
      <c r="BJ958" s="12" t="s">
        <v>321</v>
      </c>
      <c r="BK958" s="754">
        <v>0</v>
      </c>
      <c r="BL958" s="12" t="s">
        <v>321</v>
      </c>
      <c r="BM958" s="754">
        <v>1.2769999999999999</v>
      </c>
      <c r="BN958" s="12" t="s">
        <v>321</v>
      </c>
      <c r="BO958" s="754">
        <v>0</v>
      </c>
      <c r="BP958" s="12" t="s">
        <v>321</v>
      </c>
      <c r="BQ958" s="754">
        <v>3.2000000000000001E-2</v>
      </c>
      <c r="BR958" s="12" t="s">
        <v>321</v>
      </c>
      <c r="BS958" s="654">
        <v>94.037999999999997</v>
      </c>
      <c r="BT958" s="12" t="s">
        <v>321</v>
      </c>
      <c r="BU958" s="654">
        <v>95.346999999999994</v>
      </c>
      <c r="BV958" s="12" t="s">
        <v>321</v>
      </c>
      <c r="BW958" s="9">
        <v>1.01</v>
      </c>
      <c r="BX958" s="9" t="s">
        <v>322</v>
      </c>
      <c r="BY958" s="755">
        <v>219.7</v>
      </c>
      <c r="BZ958" s="9" t="s">
        <v>315</v>
      </c>
      <c r="CA958" s="755">
        <v>14.6</v>
      </c>
      <c r="CB958" s="9" t="s">
        <v>315</v>
      </c>
      <c r="CC958" s="755">
        <v>19.3</v>
      </c>
      <c r="CD958" s="9" t="s">
        <v>315</v>
      </c>
      <c r="CE958" s="755">
        <v>425.5</v>
      </c>
      <c r="CF958" s="9" t="s">
        <v>323</v>
      </c>
      <c r="CG958" s="755">
        <v>326.3</v>
      </c>
      <c r="CH958" s="9" t="s">
        <v>323</v>
      </c>
      <c r="CI958" s="9"/>
      <c r="CJ958" s="9"/>
      <c r="CK958" s="9"/>
    </row>
    <row r="959" spans="1:89" s="98" customFormat="1" x14ac:dyDescent="0.25">
      <c r="A959" s="99">
        <v>10104079</v>
      </c>
      <c r="B959" s="99"/>
      <c r="C959" s="772">
        <v>5399</v>
      </c>
      <c r="D959" s="807">
        <v>0.05</v>
      </c>
      <c r="E959" s="772">
        <f t="shared" si="46"/>
        <v>5669</v>
      </c>
      <c r="F959" s="778">
        <v>1.1000000000000001</v>
      </c>
      <c r="G959" s="774">
        <f t="shared" si="47"/>
        <v>6236</v>
      </c>
      <c r="H959" s="776"/>
      <c r="I959" s="758"/>
      <c r="J959" s="776"/>
      <c r="K959" s="786"/>
      <c r="L959" s="9" t="s">
        <v>308</v>
      </c>
      <c r="M959" s="9" t="s">
        <v>3979</v>
      </c>
      <c r="N959" s="9" t="s">
        <v>397</v>
      </c>
      <c r="O959" s="9" t="s">
        <v>310</v>
      </c>
      <c r="P959" s="9" t="s">
        <v>311</v>
      </c>
      <c r="Q959" s="9" t="s">
        <v>1419</v>
      </c>
      <c r="R959" s="9" t="s">
        <v>1420</v>
      </c>
      <c r="S959" s="9" t="s">
        <v>348</v>
      </c>
      <c r="T959" s="98" t="s">
        <v>204</v>
      </c>
      <c r="U959" s="99" t="s">
        <v>1421</v>
      </c>
      <c r="V959" s="99" t="s">
        <v>207</v>
      </c>
      <c r="W959" s="99" t="s">
        <v>580</v>
      </c>
      <c r="X959" s="99" t="s">
        <v>207</v>
      </c>
      <c r="Y959" s="99">
        <v>248</v>
      </c>
      <c r="Z959" s="99" t="s">
        <v>207</v>
      </c>
      <c r="AA959" s="9">
        <v>350</v>
      </c>
      <c r="AB959" s="99" t="s">
        <v>207</v>
      </c>
      <c r="AC959" s="9">
        <v>401</v>
      </c>
      <c r="AD959" s="9" t="s">
        <v>207</v>
      </c>
      <c r="AE959" s="9">
        <v>158</v>
      </c>
      <c r="AF959" s="9" t="s">
        <v>315</v>
      </c>
      <c r="AG959" s="14" t="s">
        <v>1422</v>
      </c>
      <c r="AH959" s="14" t="s">
        <v>207</v>
      </c>
      <c r="AI959" s="14" t="s">
        <v>1423</v>
      </c>
      <c r="AJ959" s="14" t="s">
        <v>207</v>
      </c>
      <c r="AK959" s="9">
        <v>5</v>
      </c>
      <c r="AL959" s="14" t="s">
        <v>207</v>
      </c>
      <c r="AM959" s="9">
        <v>5</v>
      </c>
      <c r="AN959" s="14" t="s">
        <v>207</v>
      </c>
      <c r="AO959" s="9">
        <v>5</v>
      </c>
      <c r="AP959" s="14" t="s">
        <v>207</v>
      </c>
      <c r="AQ959" s="9">
        <v>30</v>
      </c>
      <c r="AR959" s="14" t="s">
        <v>207</v>
      </c>
      <c r="AS959" s="9" t="s">
        <v>43</v>
      </c>
      <c r="AT959" s="9" t="s">
        <v>346</v>
      </c>
      <c r="AU959" s="9" t="s">
        <v>319</v>
      </c>
      <c r="AV959" s="9" t="s">
        <v>320</v>
      </c>
      <c r="AW959" s="9" t="s">
        <v>1430</v>
      </c>
      <c r="AX959" s="9">
        <v>9010600000</v>
      </c>
      <c r="AY959" s="99">
        <v>448</v>
      </c>
      <c r="AZ959" s="12" t="s">
        <v>207</v>
      </c>
      <c r="BA959" s="99">
        <v>37</v>
      </c>
      <c r="BB959" s="12" t="s">
        <v>207</v>
      </c>
      <c r="BC959" s="99">
        <v>49</v>
      </c>
      <c r="BD959" s="12" t="s">
        <v>207</v>
      </c>
      <c r="BE959" s="99">
        <v>213</v>
      </c>
      <c r="BF959" s="12" t="s">
        <v>321</v>
      </c>
      <c r="BG959" s="654">
        <v>212.13800000000001</v>
      </c>
      <c r="BH959" s="12" t="s">
        <v>321</v>
      </c>
      <c r="BI959" s="99">
        <v>131</v>
      </c>
      <c r="BJ959" s="12" t="s">
        <v>321</v>
      </c>
      <c r="BK959" s="754">
        <v>0</v>
      </c>
      <c r="BL959" s="12" t="s">
        <v>321</v>
      </c>
      <c r="BM959" s="754">
        <v>1.117</v>
      </c>
      <c r="BN959" s="12" t="s">
        <v>321</v>
      </c>
      <c r="BO959" s="754">
        <v>0</v>
      </c>
      <c r="BP959" s="12" t="s">
        <v>321</v>
      </c>
      <c r="BQ959" s="754">
        <v>3.2000000000000001E-2</v>
      </c>
      <c r="BR959" s="12" t="s">
        <v>321</v>
      </c>
      <c r="BS959" s="654">
        <v>79.989000000000004</v>
      </c>
      <c r="BT959" s="12" t="s">
        <v>321</v>
      </c>
      <c r="BU959" s="654">
        <v>81.138000000000005</v>
      </c>
      <c r="BV959" s="12" t="s">
        <v>321</v>
      </c>
      <c r="BW959" s="9">
        <v>0.81</v>
      </c>
      <c r="BX959" s="9" t="s">
        <v>322</v>
      </c>
      <c r="BY959" s="755">
        <v>176.4</v>
      </c>
      <c r="BZ959" s="9" t="s">
        <v>315</v>
      </c>
      <c r="CA959" s="755">
        <v>14.6</v>
      </c>
      <c r="CB959" s="9" t="s">
        <v>315</v>
      </c>
      <c r="CC959" s="755">
        <v>19.3</v>
      </c>
      <c r="CD959" s="9" t="s">
        <v>315</v>
      </c>
      <c r="CE959" s="755">
        <v>366</v>
      </c>
      <c r="CF959" s="9" t="s">
        <v>323</v>
      </c>
      <c r="CG959" s="755">
        <v>288.8</v>
      </c>
      <c r="CH959" s="9" t="s">
        <v>323</v>
      </c>
      <c r="CI959" s="9"/>
      <c r="CJ959" s="9"/>
      <c r="CK959" s="9"/>
    </row>
    <row r="960" spans="1:89" s="98" customFormat="1" x14ac:dyDescent="0.25">
      <c r="A960" s="99">
        <v>10104080</v>
      </c>
      <c r="B960" s="99"/>
      <c r="C960" s="772">
        <v>6550</v>
      </c>
      <c r="D960" s="807">
        <v>0.05</v>
      </c>
      <c r="E960" s="772">
        <f t="shared" si="46"/>
        <v>6878</v>
      </c>
      <c r="F960" s="778">
        <v>1.1000000000000001</v>
      </c>
      <c r="G960" s="774">
        <f t="shared" si="47"/>
        <v>7566</v>
      </c>
      <c r="H960" s="776"/>
      <c r="I960" s="758"/>
      <c r="J960" s="776"/>
      <c r="K960" s="786"/>
      <c r="L960" s="9" t="s">
        <v>308</v>
      </c>
      <c r="M960" s="9" t="s">
        <v>3980</v>
      </c>
      <c r="N960" s="9" t="s">
        <v>397</v>
      </c>
      <c r="O960" s="9" t="s">
        <v>310</v>
      </c>
      <c r="P960" s="9" t="s">
        <v>311</v>
      </c>
      <c r="Q960" s="9" t="s">
        <v>1419</v>
      </c>
      <c r="R960" s="9" t="s">
        <v>1420</v>
      </c>
      <c r="S960" s="9" t="s">
        <v>348</v>
      </c>
      <c r="T960" s="98" t="s">
        <v>204</v>
      </c>
      <c r="U960" s="99" t="s">
        <v>887</v>
      </c>
      <c r="V960" s="99" t="s">
        <v>207</v>
      </c>
      <c r="W960" s="99" t="s">
        <v>888</v>
      </c>
      <c r="X960" s="99" t="s">
        <v>207</v>
      </c>
      <c r="Y960" s="99">
        <v>279</v>
      </c>
      <c r="Z960" s="99" t="s">
        <v>207</v>
      </c>
      <c r="AA960" s="9">
        <v>400</v>
      </c>
      <c r="AB960" s="99" t="s">
        <v>207</v>
      </c>
      <c r="AC960" s="9">
        <v>460</v>
      </c>
      <c r="AD960" s="9" t="s">
        <v>207</v>
      </c>
      <c r="AE960" s="9">
        <v>181</v>
      </c>
      <c r="AF960" s="9" t="s">
        <v>315</v>
      </c>
      <c r="AG960" s="14" t="s">
        <v>369</v>
      </c>
      <c r="AH960" s="14" t="s">
        <v>207</v>
      </c>
      <c r="AI960" s="14" t="s">
        <v>370</v>
      </c>
      <c r="AJ960" s="14" t="s">
        <v>207</v>
      </c>
      <c r="AK960" s="9">
        <v>5</v>
      </c>
      <c r="AL960" s="14" t="s">
        <v>207</v>
      </c>
      <c r="AM960" s="9">
        <v>5</v>
      </c>
      <c r="AN960" s="14" t="s">
        <v>207</v>
      </c>
      <c r="AO960" s="9">
        <v>5</v>
      </c>
      <c r="AP960" s="14" t="s">
        <v>207</v>
      </c>
      <c r="AQ960" s="9">
        <v>30</v>
      </c>
      <c r="AR960" s="14" t="s">
        <v>207</v>
      </c>
      <c r="AS960" s="9" t="s">
        <v>43</v>
      </c>
      <c r="AT960" s="9" t="s">
        <v>346</v>
      </c>
      <c r="AU960" s="9" t="s">
        <v>319</v>
      </c>
      <c r="AV960" s="9" t="s">
        <v>320</v>
      </c>
      <c r="AW960" s="9" t="s">
        <v>1431</v>
      </c>
      <c r="AX960" s="9">
        <v>9010600000</v>
      </c>
      <c r="AY960" s="99">
        <v>508</v>
      </c>
      <c r="AZ960" s="12" t="s">
        <v>207</v>
      </c>
      <c r="BA960" s="99">
        <v>37</v>
      </c>
      <c r="BB960" s="12" t="s">
        <v>207</v>
      </c>
      <c r="BC960" s="99">
        <v>49</v>
      </c>
      <c r="BD960" s="12" t="s">
        <v>207</v>
      </c>
      <c r="BE960" s="99">
        <v>228</v>
      </c>
      <c r="BF960" s="12" t="s">
        <v>321</v>
      </c>
      <c r="BG960" s="654">
        <v>227.87700000000001</v>
      </c>
      <c r="BH960" s="12" t="s">
        <v>321</v>
      </c>
      <c r="BI960" s="99">
        <v>139</v>
      </c>
      <c r="BJ960" s="12" t="s">
        <v>321</v>
      </c>
      <c r="BK960" s="754">
        <v>0</v>
      </c>
      <c r="BL960" s="12" t="s">
        <v>321</v>
      </c>
      <c r="BM960" s="754">
        <v>1.1970000000000001</v>
      </c>
      <c r="BN960" s="12" t="s">
        <v>321</v>
      </c>
      <c r="BO960" s="754">
        <v>0</v>
      </c>
      <c r="BP960" s="12" t="s">
        <v>321</v>
      </c>
      <c r="BQ960" s="754">
        <v>3.2000000000000001E-2</v>
      </c>
      <c r="BR960" s="12" t="s">
        <v>321</v>
      </c>
      <c r="BS960" s="654">
        <v>87.647999999999996</v>
      </c>
      <c r="BT960" s="12" t="s">
        <v>321</v>
      </c>
      <c r="BU960" s="654">
        <v>88.876999999999995</v>
      </c>
      <c r="BV960" s="12" t="s">
        <v>321</v>
      </c>
      <c r="BW960" s="9">
        <v>0.92</v>
      </c>
      <c r="BX960" s="9" t="s">
        <v>322</v>
      </c>
      <c r="BY960" s="755">
        <v>200</v>
      </c>
      <c r="BZ960" s="9" t="s">
        <v>315</v>
      </c>
      <c r="CA960" s="755">
        <v>14.6</v>
      </c>
      <c r="CB960" s="9" t="s">
        <v>315</v>
      </c>
      <c r="CC960" s="755">
        <v>19.3</v>
      </c>
      <c r="CD960" s="9" t="s">
        <v>315</v>
      </c>
      <c r="CE960" s="755">
        <v>394.6</v>
      </c>
      <c r="CF960" s="9" t="s">
        <v>323</v>
      </c>
      <c r="CG960" s="755">
        <v>306.39999999999998</v>
      </c>
      <c r="CH960" s="9" t="s">
        <v>323</v>
      </c>
      <c r="CI960" s="9"/>
      <c r="CJ960" s="9"/>
      <c r="CK960" s="9"/>
    </row>
    <row r="961" spans="1:89" s="98" customFormat="1" x14ac:dyDescent="0.25">
      <c r="A961" s="99">
        <v>10104081</v>
      </c>
      <c r="B961" s="99"/>
      <c r="C961" s="772">
        <v>8290</v>
      </c>
      <c r="D961" s="807">
        <v>0.05</v>
      </c>
      <c r="E961" s="772">
        <f t="shared" si="46"/>
        <v>8705</v>
      </c>
      <c r="F961" s="778">
        <v>1.1000000000000001</v>
      </c>
      <c r="G961" s="774">
        <f t="shared" si="47"/>
        <v>9576</v>
      </c>
      <c r="H961" s="776"/>
      <c r="I961" s="758"/>
      <c r="J961" s="776"/>
      <c r="K961" s="786"/>
      <c r="L961" s="9" t="s">
        <v>308</v>
      </c>
      <c r="M961" s="9" t="s">
        <v>3981</v>
      </c>
      <c r="N961" s="9" t="s">
        <v>397</v>
      </c>
      <c r="O961" s="9" t="s">
        <v>310</v>
      </c>
      <c r="P961" s="9" t="s">
        <v>311</v>
      </c>
      <c r="Q961" s="9" t="s">
        <v>1419</v>
      </c>
      <c r="R961" s="9" t="s">
        <v>1420</v>
      </c>
      <c r="S961" s="9" t="s">
        <v>348</v>
      </c>
      <c r="T961" s="98" t="s">
        <v>204</v>
      </c>
      <c r="U961" s="99" t="s">
        <v>1352</v>
      </c>
      <c r="V961" s="99" t="s">
        <v>207</v>
      </c>
      <c r="W961" s="99" t="s">
        <v>1353</v>
      </c>
      <c r="X961" s="99" t="s">
        <v>207</v>
      </c>
      <c r="Y961" s="99">
        <v>310</v>
      </c>
      <c r="Z961" s="99" t="s">
        <v>207</v>
      </c>
      <c r="AA961" s="9">
        <v>450</v>
      </c>
      <c r="AB961" s="99" t="s">
        <v>207</v>
      </c>
      <c r="AC961" s="9">
        <v>519</v>
      </c>
      <c r="AD961" s="9" t="s">
        <v>207</v>
      </c>
      <c r="AE961" s="9">
        <v>204</v>
      </c>
      <c r="AF961" s="9" t="s">
        <v>315</v>
      </c>
      <c r="AG961" s="14" t="s">
        <v>1354</v>
      </c>
      <c r="AH961" s="14" t="s">
        <v>207</v>
      </c>
      <c r="AI961" s="14" t="s">
        <v>1355</v>
      </c>
      <c r="AJ961" s="14" t="s">
        <v>207</v>
      </c>
      <c r="AK961" s="9">
        <v>5</v>
      </c>
      <c r="AL961" s="14" t="s">
        <v>207</v>
      </c>
      <c r="AM961" s="9">
        <v>5</v>
      </c>
      <c r="AN961" s="14" t="s">
        <v>207</v>
      </c>
      <c r="AO961" s="9">
        <v>5</v>
      </c>
      <c r="AP961" s="14" t="s">
        <v>207</v>
      </c>
      <c r="AQ961" s="9">
        <v>30</v>
      </c>
      <c r="AR961" s="14" t="s">
        <v>207</v>
      </c>
      <c r="AS961" s="9" t="s">
        <v>43</v>
      </c>
      <c r="AT961" s="9" t="s">
        <v>346</v>
      </c>
      <c r="AU961" s="9" t="s">
        <v>319</v>
      </c>
      <c r="AV961" s="9" t="s">
        <v>320</v>
      </c>
      <c r="AW961" s="9" t="s">
        <v>1432</v>
      </c>
      <c r="AX961" s="9">
        <v>9010600000</v>
      </c>
      <c r="AY961" s="99">
        <v>558</v>
      </c>
      <c r="AZ961" s="12" t="s">
        <v>207</v>
      </c>
      <c r="BA961" s="99">
        <v>37</v>
      </c>
      <c r="BB961" s="12" t="s">
        <v>207</v>
      </c>
      <c r="BC961" s="99">
        <v>49</v>
      </c>
      <c r="BD961" s="12" t="s">
        <v>207</v>
      </c>
      <c r="BE961" s="99">
        <v>244</v>
      </c>
      <c r="BF961" s="12" t="s">
        <v>321</v>
      </c>
      <c r="BG961" s="654">
        <v>243.34700000000001</v>
      </c>
      <c r="BH961" s="12" t="s">
        <v>321</v>
      </c>
      <c r="BI961" s="99">
        <v>148</v>
      </c>
      <c r="BJ961" s="12" t="s">
        <v>321</v>
      </c>
      <c r="BK961" s="754">
        <v>0</v>
      </c>
      <c r="BL961" s="12" t="s">
        <v>321</v>
      </c>
      <c r="BM961" s="754">
        <v>1.2769999999999999</v>
      </c>
      <c r="BN961" s="12" t="s">
        <v>321</v>
      </c>
      <c r="BO961" s="754">
        <v>0</v>
      </c>
      <c r="BP961" s="12" t="s">
        <v>321</v>
      </c>
      <c r="BQ961" s="754">
        <v>3.2000000000000001E-2</v>
      </c>
      <c r="BR961" s="12" t="s">
        <v>321</v>
      </c>
      <c r="BS961" s="654">
        <v>94.037999999999997</v>
      </c>
      <c r="BT961" s="12" t="s">
        <v>321</v>
      </c>
      <c r="BU961" s="654">
        <v>95.346999999999994</v>
      </c>
      <c r="BV961" s="12" t="s">
        <v>321</v>
      </c>
      <c r="BW961" s="9">
        <v>1.01</v>
      </c>
      <c r="BX961" s="9" t="s">
        <v>322</v>
      </c>
      <c r="BY961" s="755">
        <v>219.7</v>
      </c>
      <c r="BZ961" s="9" t="s">
        <v>315</v>
      </c>
      <c r="CA961" s="755">
        <v>14.6</v>
      </c>
      <c r="CB961" s="9" t="s">
        <v>315</v>
      </c>
      <c r="CC961" s="755">
        <v>19.3</v>
      </c>
      <c r="CD961" s="9" t="s">
        <v>315</v>
      </c>
      <c r="CE961" s="755">
        <v>425.5</v>
      </c>
      <c r="CF961" s="9" t="s">
        <v>323</v>
      </c>
      <c r="CG961" s="755">
        <v>326.3</v>
      </c>
      <c r="CH961" s="9" t="s">
        <v>323</v>
      </c>
      <c r="CI961" s="9"/>
      <c r="CJ961" s="9"/>
      <c r="CK961" s="9"/>
    </row>
    <row r="962" spans="1:89" s="98" customFormat="1" x14ac:dyDescent="0.25">
      <c r="A962" s="99">
        <v>10106088</v>
      </c>
      <c r="B962" s="99"/>
      <c r="C962" s="772">
        <v>4454</v>
      </c>
      <c r="D962" s="807">
        <v>0.05</v>
      </c>
      <c r="E962" s="772">
        <f t="shared" si="46"/>
        <v>4677</v>
      </c>
      <c r="F962" s="778">
        <v>1.1000000000000001</v>
      </c>
      <c r="G962" s="774">
        <f t="shared" si="47"/>
        <v>5145</v>
      </c>
      <c r="H962" s="776"/>
      <c r="I962" s="758"/>
      <c r="J962" s="776"/>
      <c r="K962" s="786"/>
      <c r="L962" s="9" t="s">
        <v>308</v>
      </c>
      <c r="M962" s="9" t="s">
        <v>3982</v>
      </c>
      <c r="N962" s="9" t="s">
        <v>397</v>
      </c>
      <c r="O962" s="9" t="s">
        <v>310</v>
      </c>
      <c r="P962" s="9" t="s">
        <v>311</v>
      </c>
      <c r="Q962" s="9" t="s">
        <v>1419</v>
      </c>
      <c r="R962" s="9" t="s">
        <v>1420</v>
      </c>
      <c r="S962" s="9" t="s">
        <v>348</v>
      </c>
      <c r="T962" s="98" t="s">
        <v>204</v>
      </c>
      <c r="U962" s="99" t="s">
        <v>1421</v>
      </c>
      <c r="V962" s="99" t="s">
        <v>207</v>
      </c>
      <c r="W962" s="99" t="s">
        <v>580</v>
      </c>
      <c r="X962" s="99" t="s">
        <v>207</v>
      </c>
      <c r="Y962" s="99">
        <v>248</v>
      </c>
      <c r="Z962" s="99" t="s">
        <v>207</v>
      </c>
      <c r="AA962" s="9">
        <v>350</v>
      </c>
      <c r="AB962" s="99" t="s">
        <v>207</v>
      </c>
      <c r="AC962" s="9">
        <v>401</v>
      </c>
      <c r="AD962" s="9" t="s">
        <v>207</v>
      </c>
      <c r="AE962" s="9">
        <v>158</v>
      </c>
      <c r="AF962" s="9" t="s">
        <v>315</v>
      </c>
      <c r="AG962" s="14" t="s">
        <v>1422</v>
      </c>
      <c r="AH962" s="14" t="s">
        <v>207</v>
      </c>
      <c r="AI962" s="14" t="s">
        <v>1423</v>
      </c>
      <c r="AJ962" s="14" t="s">
        <v>207</v>
      </c>
      <c r="AK962" s="9">
        <v>5</v>
      </c>
      <c r="AL962" s="14" t="s">
        <v>207</v>
      </c>
      <c r="AM962" s="9">
        <v>5</v>
      </c>
      <c r="AN962" s="14" t="s">
        <v>207</v>
      </c>
      <c r="AO962" s="9">
        <v>5</v>
      </c>
      <c r="AP962" s="14" t="s">
        <v>207</v>
      </c>
      <c r="AQ962" s="9">
        <v>30</v>
      </c>
      <c r="AR962" s="14" t="s">
        <v>207</v>
      </c>
      <c r="AS962" s="9" t="s">
        <v>41</v>
      </c>
      <c r="AT962" s="9" t="s">
        <v>344</v>
      </c>
      <c r="AU962" s="9" t="s">
        <v>319</v>
      </c>
      <c r="AV962" s="9" t="s">
        <v>320</v>
      </c>
      <c r="AW962" s="9" t="s">
        <v>1448</v>
      </c>
      <c r="AX962" s="9">
        <v>9010600000</v>
      </c>
      <c r="AY962" s="99">
        <v>448</v>
      </c>
      <c r="AZ962" s="12" t="s">
        <v>207</v>
      </c>
      <c r="BA962" s="99">
        <v>37</v>
      </c>
      <c r="BB962" s="12" t="s">
        <v>207</v>
      </c>
      <c r="BC962" s="99">
        <v>49</v>
      </c>
      <c r="BD962" s="12" t="s">
        <v>207</v>
      </c>
      <c r="BE962" s="99">
        <v>181</v>
      </c>
      <c r="BF962" s="12" t="s">
        <v>321</v>
      </c>
      <c r="BG962" s="654">
        <v>180.13800000000001</v>
      </c>
      <c r="BH962" s="12" t="s">
        <v>321</v>
      </c>
      <c r="BI962" s="99">
        <v>99</v>
      </c>
      <c r="BJ962" s="12" t="s">
        <v>321</v>
      </c>
      <c r="BK962" s="754">
        <v>0</v>
      </c>
      <c r="BL962" s="12" t="s">
        <v>321</v>
      </c>
      <c r="BM962" s="754">
        <v>1.117</v>
      </c>
      <c r="BN962" s="12" t="s">
        <v>321</v>
      </c>
      <c r="BO962" s="754">
        <v>0</v>
      </c>
      <c r="BP962" s="12" t="s">
        <v>321</v>
      </c>
      <c r="BQ962" s="754">
        <v>3.2000000000000001E-2</v>
      </c>
      <c r="BR962" s="12" t="s">
        <v>321</v>
      </c>
      <c r="BS962" s="654">
        <v>79.989000000000004</v>
      </c>
      <c r="BT962" s="12" t="s">
        <v>321</v>
      </c>
      <c r="BU962" s="654">
        <v>81.138000000000005</v>
      </c>
      <c r="BV962" s="12" t="s">
        <v>321</v>
      </c>
      <c r="BW962" s="9">
        <v>0.81</v>
      </c>
      <c r="BX962" s="9" t="s">
        <v>322</v>
      </c>
      <c r="BY962" s="755">
        <v>176.4</v>
      </c>
      <c r="BZ962" s="9" t="s">
        <v>315</v>
      </c>
      <c r="CA962" s="755">
        <v>14.6</v>
      </c>
      <c r="CB962" s="9" t="s">
        <v>315</v>
      </c>
      <c r="CC962" s="755">
        <v>19.3</v>
      </c>
      <c r="CD962" s="9" t="s">
        <v>315</v>
      </c>
      <c r="CE962" s="755">
        <v>295.39999999999998</v>
      </c>
      <c r="CF962" s="9" t="s">
        <v>323</v>
      </c>
      <c r="CG962" s="755">
        <v>218.3</v>
      </c>
      <c r="CH962" s="9" t="s">
        <v>323</v>
      </c>
      <c r="CI962" s="9"/>
      <c r="CJ962" s="9"/>
      <c r="CK962" s="9"/>
    </row>
    <row r="963" spans="1:89" s="98" customFormat="1" x14ac:dyDescent="0.25">
      <c r="A963" s="99">
        <v>10106089</v>
      </c>
      <c r="B963" s="99"/>
      <c r="C963" s="772">
        <v>5531</v>
      </c>
      <c r="D963" s="807">
        <v>0.05</v>
      </c>
      <c r="E963" s="772">
        <f t="shared" si="46"/>
        <v>5808</v>
      </c>
      <c r="F963" s="778">
        <v>1.1000000000000001</v>
      </c>
      <c r="G963" s="774">
        <f t="shared" si="47"/>
        <v>6389</v>
      </c>
      <c r="H963" s="776"/>
      <c r="I963" s="758"/>
      <c r="J963" s="776"/>
      <c r="K963" s="786"/>
      <c r="L963" s="9" t="s">
        <v>308</v>
      </c>
      <c r="M963" s="9" t="s">
        <v>3983</v>
      </c>
      <c r="N963" s="9" t="s">
        <v>397</v>
      </c>
      <c r="O963" s="9" t="s">
        <v>310</v>
      </c>
      <c r="P963" s="9" t="s">
        <v>311</v>
      </c>
      <c r="Q963" s="9" t="s">
        <v>1419</v>
      </c>
      <c r="R963" s="9" t="s">
        <v>1420</v>
      </c>
      <c r="S963" s="9" t="s">
        <v>348</v>
      </c>
      <c r="T963" s="98" t="s">
        <v>204</v>
      </c>
      <c r="U963" s="99" t="s">
        <v>887</v>
      </c>
      <c r="V963" s="99" t="s">
        <v>207</v>
      </c>
      <c r="W963" s="99" t="s">
        <v>888</v>
      </c>
      <c r="X963" s="99" t="s">
        <v>207</v>
      </c>
      <c r="Y963" s="99">
        <v>279</v>
      </c>
      <c r="Z963" s="99" t="s">
        <v>207</v>
      </c>
      <c r="AA963" s="9">
        <v>400</v>
      </c>
      <c r="AB963" s="99" t="s">
        <v>207</v>
      </c>
      <c r="AC963" s="9">
        <v>460</v>
      </c>
      <c r="AD963" s="9" t="s">
        <v>207</v>
      </c>
      <c r="AE963" s="9">
        <v>181</v>
      </c>
      <c r="AF963" s="9" t="s">
        <v>315</v>
      </c>
      <c r="AG963" s="14" t="s">
        <v>369</v>
      </c>
      <c r="AH963" s="14" t="s">
        <v>207</v>
      </c>
      <c r="AI963" s="14" t="s">
        <v>370</v>
      </c>
      <c r="AJ963" s="14" t="s">
        <v>207</v>
      </c>
      <c r="AK963" s="9">
        <v>5</v>
      </c>
      <c r="AL963" s="14" t="s">
        <v>207</v>
      </c>
      <c r="AM963" s="9">
        <v>5</v>
      </c>
      <c r="AN963" s="14" t="s">
        <v>207</v>
      </c>
      <c r="AO963" s="9">
        <v>5</v>
      </c>
      <c r="AP963" s="14" t="s">
        <v>207</v>
      </c>
      <c r="AQ963" s="9">
        <v>30</v>
      </c>
      <c r="AR963" s="14" t="s">
        <v>207</v>
      </c>
      <c r="AS963" s="9" t="s">
        <v>41</v>
      </c>
      <c r="AT963" s="9" t="s">
        <v>344</v>
      </c>
      <c r="AU963" s="9" t="s">
        <v>319</v>
      </c>
      <c r="AV963" s="9" t="s">
        <v>320</v>
      </c>
      <c r="AW963" s="9" t="s">
        <v>1449</v>
      </c>
      <c r="AX963" s="9">
        <v>9010600000</v>
      </c>
      <c r="AY963" s="99">
        <v>508</v>
      </c>
      <c r="AZ963" s="12" t="s">
        <v>207</v>
      </c>
      <c r="BA963" s="99">
        <v>37</v>
      </c>
      <c r="BB963" s="12" t="s">
        <v>207</v>
      </c>
      <c r="BC963" s="99">
        <v>49</v>
      </c>
      <c r="BD963" s="12" t="s">
        <v>207</v>
      </c>
      <c r="BE963" s="99">
        <v>191</v>
      </c>
      <c r="BF963" s="12" t="s">
        <v>321</v>
      </c>
      <c r="BG963" s="654">
        <v>190.87700000000001</v>
      </c>
      <c r="BH963" s="12" t="s">
        <v>321</v>
      </c>
      <c r="BI963" s="99">
        <v>102</v>
      </c>
      <c r="BJ963" s="12" t="s">
        <v>321</v>
      </c>
      <c r="BK963" s="754">
        <v>0</v>
      </c>
      <c r="BL963" s="12" t="s">
        <v>321</v>
      </c>
      <c r="BM963" s="754">
        <v>1.1970000000000001</v>
      </c>
      <c r="BN963" s="12" t="s">
        <v>321</v>
      </c>
      <c r="BO963" s="754">
        <v>0</v>
      </c>
      <c r="BP963" s="12" t="s">
        <v>321</v>
      </c>
      <c r="BQ963" s="754">
        <v>3.2000000000000001E-2</v>
      </c>
      <c r="BR963" s="12" t="s">
        <v>321</v>
      </c>
      <c r="BS963" s="654">
        <v>87.647999999999996</v>
      </c>
      <c r="BT963" s="12" t="s">
        <v>321</v>
      </c>
      <c r="BU963" s="654">
        <v>88.876999999999995</v>
      </c>
      <c r="BV963" s="12" t="s">
        <v>321</v>
      </c>
      <c r="BW963" s="9">
        <v>0.92</v>
      </c>
      <c r="BX963" s="9" t="s">
        <v>322</v>
      </c>
      <c r="BY963" s="755">
        <v>200</v>
      </c>
      <c r="BZ963" s="9" t="s">
        <v>315</v>
      </c>
      <c r="CA963" s="755">
        <v>14.6</v>
      </c>
      <c r="CB963" s="9" t="s">
        <v>315</v>
      </c>
      <c r="CC963" s="755">
        <v>19.3</v>
      </c>
      <c r="CD963" s="9" t="s">
        <v>315</v>
      </c>
      <c r="CE963" s="755">
        <v>313.10000000000002</v>
      </c>
      <c r="CF963" s="9" t="s">
        <v>323</v>
      </c>
      <c r="CG963" s="755">
        <v>224.9</v>
      </c>
      <c r="CH963" s="9" t="s">
        <v>323</v>
      </c>
      <c r="CI963" s="9"/>
      <c r="CJ963" s="9"/>
      <c r="CK963" s="9"/>
    </row>
    <row r="964" spans="1:89" s="98" customFormat="1" x14ac:dyDescent="0.25">
      <c r="A964" s="99">
        <v>10106090</v>
      </c>
      <c r="B964" s="99"/>
      <c r="C964" s="772">
        <v>7346</v>
      </c>
      <c r="D964" s="807">
        <v>0.05</v>
      </c>
      <c r="E964" s="772">
        <f t="shared" si="46"/>
        <v>7713</v>
      </c>
      <c r="F964" s="778">
        <v>1.1000000000000001</v>
      </c>
      <c r="G964" s="774">
        <f t="shared" si="47"/>
        <v>8484</v>
      </c>
      <c r="H964" s="776"/>
      <c r="I964" s="758"/>
      <c r="J964" s="776"/>
      <c r="K964" s="786"/>
      <c r="L964" s="9" t="s">
        <v>308</v>
      </c>
      <c r="M964" s="9" t="s">
        <v>3984</v>
      </c>
      <c r="N964" s="9" t="s">
        <v>397</v>
      </c>
      <c r="O964" s="9" t="s">
        <v>310</v>
      </c>
      <c r="P964" s="9" t="s">
        <v>311</v>
      </c>
      <c r="Q964" s="9" t="s">
        <v>1419</v>
      </c>
      <c r="R964" s="9" t="s">
        <v>1420</v>
      </c>
      <c r="S964" s="9" t="s">
        <v>348</v>
      </c>
      <c r="T964" s="98" t="s">
        <v>204</v>
      </c>
      <c r="U964" s="99" t="s">
        <v>1352</v>
      </c>
      <c r="V964" s="99" t="s">
        <v>207</v>
      </c>
      <c r="W964" s="99" t="s">
        <v>1353</v>
      </c>
      <c r="X964" s="99" t="s">
        <v>207</v>
      </c>
      <c r="Y964" s="99">
        <v>310</v>
      </c>
      <c r="Z964" s="99" t="s">
        <v>207</v>
      </c>
      <c r="AA964" s="9">
        <v>450</v>
      </c>
      <c r="AB964" s="99" t="s">
        <v>207</v>
      </c>
      <c r="AC964" s="9">
        <v>519</v>
      </c>
      <c r="AD964" s="9" t="s">
        <v>207</v>
      </c>
      <c r="AE964" s="9">
        <v>204</v>
      </c>
      <c r="AF964" s="9" t="s">
        <v>315</v>
      </c>
      <c r="AG964" s="14" t="s">
        <v>1354</v>
      </c>
      <c r="AH964" s="14" t="s">
        <v>207</v>
      </c>
      <c r="AI964" s="14" t="s">
        <v>1355</v>
      </c>
      <c r="AJ964" s="14" t="s">
        <v>207</v>
      </c>
      <c r="AK964" s="9">
        <v>5</v>
      </c>
      <c r="AL964" s="14" t="s">
        <v>207</v>
      </c>
      <c r="AM964" s="9">
        <v>5</v>
      </c>
      <c r="AN964" s="14" t="s">
        <v>207</v>
      </c>
      <c r="AO964" s="9">
        <v>5</v>
      </c>
      <c r="AP964" s="14" t="s">
        <v>207</v>
      </c>
      <c r="AQ964" s="9">
        <v>30</v>
      </c>
      <c r="AR964" s="14" t="s">
        <v>207</v>
      </c>
      <c r="AS964" s="9" t="s">
        <v>41</v>
      </c>
      <c r="AT964" s="9" t="s">
        <v>344</v>
      </c>
      <c r="AU964" s="9" t="s">
        <v>319</v>
      </c>
      <c r="AV964" s="9" t="s">
        <v>320</v>
      </c>
      <c r="AW964" s="9" t="s">
        <v>1450</v>
      </c>
      <c r="AX964" s="9">
        <v>9010600000</v>
      </c>
      <c r="AY964" s="99">
        <v>558</v>
      </c>
      <c r="AZ964" s="12" t="s">
        <v>207</v>
      </c>
      <c r="BA964" s="99">
        <v>37</v>
      </c>
      <c r="BB964" s="12" t="s">
        <v>207</v>
      </c>
      <c r="BC964" s="99">
        <v>49</v>
      </c>
      <c r="BD964" s="12" t="s">
        <v>207</v>
      </c>
      <c r="BE964" s="99">
        <v>206</v>
      </c>
      <c r="BF964" s="12" t="s">
        <v>321</v>
      </c>
      <c r="BG964" s="654">
        <v>205.34700000000001</v>
      </c>
      <c r="BH964" s="12" t="s">
        <v>321</v>
      </c>
      <c r="BI964" s="99">
        <v>110</v>
      </c>
      <c r="BJ964" s="12" t="s">
        <v>321</v>
      </c>
      <c r="BK964" s="754">
        <v>0</v>
      </c>
      <c r="BL964" s="12" t="s">
        <v>321</v>
      </c>
      <c r="BM964" s="754">
        <v>1.2769999999999999</v>
      </c>
      <c r="BN964" s="12" t="s">
        <v>321</v>
      </c>
      <c r="BO964" s="754">
        <v>0</v>
      </c>
      <c r="BP964" s="12" t="s">
        <v>321</v>
      </c>
      <c r="BQ964" s="754">
        <v>3.2000000000000001E-2</v>
      </c>
      <c r="BR964" s="12" t="s">
        <v>321</v>
      </c>
      <c r="BS964" s="654">
        <v>94.037999999999997</v>
      </c>
      <c r="BT964" s="12" t="s">
        <v>321</v>
      </c>
      <c r="BU964" s="654">
        <v>95.346999999999994</v>
      </c>
      <c r="BV964" s="12" t="s">
        <v>321</v>
      </c>
      <c r="BW964" s="9">
        <v>1.01</v>
      </c>
      <c r="BX964" s="9" t="s">
        <v>322</v>
      </c>
      <c r="BY964" s="755">
        <v>219.7</v>
      </c>
      <c r="BZ964" s="9" t="s">
        <v>315</v>
      </c>
      <c r="CA964" s="755">
        <v>14.6</v>
      </c>
      <c r="CB964" s="9" t="s">
        <v>315</v>
      </c>
      <c r="CC964" s="755">
        <v>19.3</v>
      </c>
      <c r="CD964" s="9" t="s">
        <v>315</v>
      </c>
      <c r="CE964" s="755">
        <v>341.7</v>
      </c>
      <c r="CF964" s="9" t="s">
        <v>323</v>
      </c>
      <c r="CG964" s="755">
        <v>242.5</v>
      </c>
      <c r="CH964" s="9" t="s">
        <v>323</v>
      </c>
      <c r="CI964" s="9"/>
      <c r="CJ964" s="9"/>
      <c r="CK964" s="9"/>
    </row>
    <row r="965" spans="1:89" s="98" customFormat="1" x14ac:dyDescent="0.25">
      <c r="A965" s="99">
        <v>10106159</v>
      </c>
      <c r="B965" s="99"/>
      <c r="C965" s="772">
        <v>4454</v>
      </c>
      <c r="D965" s="807">
        <v>0.05</v>
      </c>
      <c r="E965" s="772">
        <f t="shared" si="46"/>
        <v>4677</v>
      </c>
      <c r="F965" s="778">
        <v>1.1000000000000001</v>
      </c>
      <c r="G965" s="774">
        <f t="shared" si="47"/>
        <v>5145</v>
      </c>
      <c r="H965" s="776"/>
      <c r="I965" s="758"/>
      <c r="J965" s="776"/>
      <c r="K965" s="786"/>
      <c r="L965" s="9" t="s">
        <v>308</v>
      </c>
      <c r="M965" s="9" t="s">
        <v>3985</v>
      </c>
      <c r="N965" s="9" t="s">
        <v>397</v>
      </c>
      <c r="O965" s="9" t="s">
        <v>310</v>
      </c>
      <c r="P965" s="9" t="s">
        <v>311</v>
      </c>
      <c r="Q965" s="9" t="s">
        <v>1419</v>
      </c>
      <c r="R965" s="9" t="s">
        <v>1420</v>
      </c>
      <c r="S965" s="9" t="s">
        <v>348</v>
      </c>
      <c r="T965" s="98" t="s">
        <v>204</v>
      </c>
      <c r="U965" s="99" t="s">
        <v>1421</v>
      </c>
      <c r="V965" s="99" t="s">
        <v>207</v>
      </c>
      <c r="W965" s="99" t="s">
        <v>580</v>
      </c>
      <c r="X965" s="99" t="s">
        <v>207</v>
      </c>
      <c r="Y965" s="99">
        <v>248</v>
      </c>
      <c r="Z965" s="99" t="s">
        <v>207</v>
      </c>
      <c r="AA965" s="9">
        <v>350</v>
      </c>
      <c r="AB965" s="99" t="s">
        <v>207</v>
      </c>
      <c r="AC965" s="9">
        <v>401</v>
      </c>
      <c r="AD965" s="9" t="s">
        <v>207</v>
      </c>
      <c r="AE965" s="9">
        <v>158</v>
      </c>
      <c r="AF965" s="9" t="s">
        <v>315</v>
      </c>
      <c r="AG965" s="14" t="s">
        <v>1422</v>
      </c>
      <c r="AH965" s="14" t="s">
        <v>207</v>
      </c>
      <c r="AI965" s="14" t="s">
        <v>1423</v>
      </c>
      <c r="AJ965" s="14" t="s">
        <v>207</v>
      </c>
      <c r="AK965" s="9">
        <v>5</v>
      </c>
      <c r="AL965" s="14" t="s">
        <v>207</v>
      </c>
      <c r="AM965" s="9">
        <v>5</v>
      </c>
      <c r="AN965" s="14" t="s">
        <v>207</v>
      </c>
      <c r="AO965" s="9">
        <v>5</v>
      </c>
      <c r="AP965" s="14" t="s">
        <v>207</v>
      </c>
      <c r="AQ965" s="9">
        <v>30</v>
      </c>
      <c r="AR965" s="14" t="s">
        <v>207</v>
      </c>
      <c r="AS965" s="9" t="s">
        <v>42</v>
      </c>
      <c r="AT965" s="9" t="s">
        <v>345</v>
      </c>
      <c r="AU965" s="9" t="s">
        <v>319</v>
      </c>
      <c r="AV965" s="9" t="s">
        <v>320</v>
      </c>
      <c r="AW965" s="9" t="s">
        <v>1451</v>
      </c>
      <c r="AX965" s="9">
        <v>9010600000</v>
      </c>
      <c r="AY965" s="99">
        <v>448</v>
      </c>
      <c r="AZ965" s="12" t="s">
        <v>207</v>
      </c>
      <c r="BA965" s="99">
        <v>37</v>
      </c>
      <c r="BB965" s="12" t="s">
        <v>207</v>
      </c>
      <c r="BC965" s="99">
        <v>49</v>
      </c>
      <c r="BD965" s="12" t="s">
        <v>207</v>
      </c>
      <c r="BE965" s="99">
        <v>181</v>
      </c>
      <c r="BF965" s="12" t="s">
        <v>321</v>
      </c>
      <c r="BG965" s="654">
        <v>180.13800000000001</v>
      </c>
      <c r="BH965" s="12" t="s">
        <v>321</v>
      </c>
      <c r="BI965" s="99">
        <v>99</v>
      </c>
      <c r="BJ965" s="12" t="s">
        <v>321</v>
      </c>
      <c r="BK965" s="754">
        <v>0</v>
      </c>
      <c r="BL965" s="12" t="s">
        <v>321</v>
      </c>
      <c r="BM965" s="754">
        <v>1.117</v>
      </c>
      <c r="BN965" s="12" t="s">
        <v>321</v>
      </c>
      <c r="BO965" s="754">
        <v>0</v>
      </c>
      <c r="BP965" s="12" t="s">
        <v>321</v>
      </c>
      <c r="BQ965" s="754">
        <v>3.2000000000000001E-2</v>
      </c>
      <c r="BR965" s="12" t="s">
        <v>321</v>
      </c>
      <c r="BS965" s="654">
        <v>79.989000000000004</v>
      </c>
      <c r="BT965" s="12" t="s">
        <v>321</v>
      </c>
      <c r="BU965" s="654">
        <v>81.138000000000005</v>
      </c>
      <c r="BV965" s="12" t="s">
        <v>321</v>
      </c>
      <c r="BW965" s="9">
        <v>0.81</v>
      </c>
      <c r="BX965" s="9" t="s">
        <v>322</v>
      </c>
      <c r="BY965" s="755">
        <v>176.4</v>
      </c>
      <c r="BZ965" s="9" t="s">
        <v>315</v>
      </c>
      <c r="CA965" s="755">
        <v>14.6</v>
      </c>
      <c r="CB965" s="9" t="s">
        <v>315</v>
      </c>
      <c r="CC965" s="755">
        <v>19.3</v>
      </c>
      <c r="CD965" s="9" t="s">
        <v>315</v>
      </c>
      <c r="CE965" s="755">
        <v>295.39999999999998</v>
      </c>
      <c r="CF965" s="9" t="s">
        <v>323</v>
      </c>
      <c r="CG965" s="755">
        <v>218.3</v>
      </c>
      <c r="CH965" s="9" t="s">
        <v>323</v>
      </c>
      <c r="CI965" s="9"/>
      <c r="CJ965" s="9"/>
      <c r="CK965" s="9"/>
    </row>
    <row r="966" spans="1:89" s="98" customFormat="1" x14ac:dyDescent="0.25">
      <c r="A966" s="99">
        <v>10106160</v>
      </c>
      <c r="B966" s="99"/>
      <c r="C966" s="772">
        <v>5531</v>
      </c>
      <c r="D966" s="807">
        <v>0.05</v>
      </c>
      <c r="E966" s="772">
        <f t="shared" si="46"/>
        <v>5808</v>
      </c>
      <c r="F966" s="778">
        <v>1.1000000000000001</v>
      </c>
      <c r="G966" s="774">
        <f t="shared" si="47"/>
        <v>6389</v>
      </c>
      <c r="H966" s="776"/>
      <c r="I966" s="758"/>
      <c r="J966" s="776"/>
      <c r="K966" s="786"/>
      <c r="L966" s="9" t="s">
        <v>308</v>
      </c>
      <c r="M966" s="9" t="s">
        <v>3986</v>
      </c>
      <c r="N966" s="9" t="s">
        <v>397</v>
      </c>
      <c r="O966" s="9" t="s">
        <v>310</v>
      </c>
      <c r="P966" s="9" t="s">
        <v>311</v>
      </c>
      <c r="Q966" s="9" t="s">
        <v>1419</v>
      </c>
      <c r="R966" s="9" t="s">
        <v>1420</v>
      </c>
      <c r="S966" s="9" t="s">
        <v>348</v>
      </c>
      <c r="T966" s="98" t="s">
        <v>204</v>
      </c>
      <c r="U966" s="99" t="s">
        <v>887</v>
      </c>
      <c r="V966" s="99" t="s">
        <v>207</v>
      </c>
      <c r="W966" s="99" t="s">
        <v>888</v>
      </c>
      <c r="X966" s="99" t="s">
        <v>207</v>
      </c>
      <c r="Y966" s="99">
        <v>279</v>
      </c>
      <c r="Z966" s="99" t="s">
        <v>207</v>
      </c>
      <c r="AA966" s="9">
        <v>400</v>
      </c>
      <c r="AB966" s="99" t="s">
        <v>207</v>
      </c>
      <c r="AC966" s="9">
        <v>460</v>
      </c>
      <c r="AD966" s="9" t="s">
        <v>207</v>
      </c>
      <c r="AE966" s="9">
        <v>181</v>
      </c>
      <c r="AF966" s="9" t="s">
        <v>315</v>
      </c>
      <c r="AG966" s="14" t="s">
        <v>369</v>
      </c>
      <c r="AH966" s="14" t="s">
        <v>207</v>
      </c>
      <c r="AI966" s="14" t="s">
        <v>370</v>
      </c>
      <c r="AJ966" s="14" t="s">
        <v>207</v>
      </c>
      <c r="AK966" s="9">
        <v>5</v>
      </c>
      <c r="AL966" s="14" t="s">
        <v>207</v>
      </c>
      <c r="AM966" s="9">
        <v>5</v>
      </c>
      <c r="AN966" s="14" t="s">
        <v>207</v>
      </c>
      <c r="AO966" s="9">
        <v>5</v>
      </c>
      <c r="AP966" s="14" t="s">
        <v>207</v>
      </c>
      <c r="AQ966" s="9">
        <v>30</v>
      </c>
      <c r="AR966" s="14" t="s">
        <v>207</v>
      </c>
      <c r="AS966" s="9" t="s">
        <v>42</v>
      </c>
      <c r="AT966" s="9" t="s">
        <v>345</v>
      </c>
      <c r="AU966" s="9" t="s">
        <v>319</v>
      </c>
      <c r="AV966" s="9" t="s">
        <v>320</v>
      </c>
      <c r="AW966" s="9" t="s">
        <v>1452</v>
      </c>
      <c r="AX966" s="9">
        <v>9010600000</v>
      </c>
      <c r="AY966" s="99">
        <v>508</v>
      </c>
      <c r="AZ966" s="12" t="s">
        <v>207</v>
      </c>
      <c r="BA966" s="99">
        <v>37</v>
      </c>
      <c r="BB966" s="12" t="s">
        <v>207</v>
      </c>
      <c r="BC966" s="99">
        <v>49</v>
      </c>
      <c r="BD966" s="12" t="s">
        <v>207</v>
      </c>
      <c r="BE966" s="99">
        <v>191</v>
      </c>
      <c r="BF966" s="12" t="s">
        <v>321</v>
      </c>
      <c r="BG966" s="654">
        <v>190.87700000000001</v>
      </c>
      <c r="BH966" s="12" t="s">
        <v>321</v>
      </c>
      <c r="BI966" s="99">
        <v>102</v>
      </c>
      <c r="BJ966" s="12" t="s">
        <v>321</v>
      </c>
      <c r="BK966" s="754">
        <v>0</v>
      </c>
      <c r="BL966" s="12" t="s">
        <v>321</v>
      </c>
      <c r="BM966" s="754">
        <v>1.1970000000000001</v>
      </c>
      <c r="BN966" s="12" t="s">
        <v>321</v>
      </c>
      <c r="BO966" s="754">
        <v>0</v>
      </c>
      <c r="BP966" s="12" t="s">
        <v>321</v>
      </c>
      <c r="BQ966" s="754">
        <v>3.2000000000000001E-2</v>
      </c>
      <c r="BR966" s="12" t="s">
        <v>321</v>
      </c>
      <c r="BS966" s="654">
        <v>87.647999999999996</v>
      </c>
      <c r="BT966" s="12" t="s">
        <v>321</v>
      </c>
      <c r="BU966" s="654">
        <v>88.876999999999995</v>
      </c>
      <c r="BV966" s="12" t="s">
        <v>321</v>
      </c>
      <c r="BW966" s="9">
        <v>0.92</v>
      </c>
      <c r="BX966" s="9" t="s">
        <v>322</v>
      </c>
      <c r="BY966" s="755">
        <v>200</v>
      </c>
      <c r="BZ966" s="9" t="s">
        <v>315</v>
      </c>
      <c r="CA966" s="755">
        <v>14.6</v>
      </c>
      <c r="CB966" s="9" t="s">
        <v>315</v>
      </c>
      <c r="CC966" s="755">
        <v>19.3</v>
      </c>
      <c r="CD966" s="9" t="s">
        <v>315</v>
      </c>
      <c r="CE966" s="755">
        <v>313.10000000000002</v>
      </c>
      <c r="CF966" s="9" t="s">
        <v>323</v>
      </c>
      <c r="CG966" s="755">
        <v>224.9</v>
      </c>
      <c r="CH966" s="9" t="s">
        <v>323</v>
      </c>
      <c r="CI966" s="9"/>
      <c r="CJ966" s="9"/>
      <c r="CK966" s="9"/>
    </row>
    <row r="967" spans="1:89" s="98" customFormat="1" x14ac:dyDescent="0.25">
      <c r="A967" s="99">
        <v>10106161</v>
      </c>
      <c r="B967" s="99"/>
      <c r="C967" s="772">
        <v>7346</v>
      </c>
      <c r="D967" s="807">
        <v>0.05</v>
      </c>
      <c r="E967" s="772">
        <f t="shared" si="46"/>
        <v>7713</v>
      </c>
      <c r="F967" s="778">
        <v>1.1000000000000001</v>
      </c>
      <c r="G967" s="774">
        <f t="shared" si="47"/>
        <v>8484</v>
      </c>
      <c r="H967" s="776"/>
      <c r="I967" s="758"/>
      <c r="J967" s="776"/>
      <c r="K967" s="786"/>
      <c r="L967" s="9" t="s">
        <v>308</v>
      </c>
      <c r="M967" s="9" t="s">
        <v>3987</v>
      </c>
      <c r="N967" s="9" t="s">
        <v>397</v>
      </c>
      <c r="O967" s="9" t="s">
        <v>310</v>
      </c>
      <c r="P967" s="9" t="s">
        <v>311</v>
      </c>
      <c r="Q967" s="9" t="s">
        <v>1419</v>
      </c>
      <c r="R967" s="9" t="s">
        <v>1420</v>
      </c>
      <c r="S967" s="9" t="s">
        <v>348</v>
      </c>
      <c r="T967" s="98" t="s">
        <v>204</v>
      </c>
      <c r="U967" s="99" t="s">
        <v>1352</v>
      </c>
      <c r="V967" s="99" t="s">
        <v>207</v>
      </c>
      <c r="W967" s="99" t="s">
        <v>1353</v>
      </c>
      <c r="X967" s="99" t="s">
        <v>207</v>
      </c>
      <c r="Y967" s="99">
        <v>310</v>
      </c>
      <c r="Z967" s="99" t="s">
        <v>207</v>
      </c>
      <c r="AA967" s="9">
        <v>450</v>
      </c>
      <c r="AB967" s="99" t="s">
        <v>207</v>
      </c>
      <c r="AC967" s="9">
        <v>519</v>
      </c>
      <c r="AD967" s="9" t="s">
        <v>207</v>
      </c>
      <c r="AE967" s="9">
        <v>204</v>
      </c>
      <c r="AF967" s="9" t="s">
        <v>315</v>
      </c>
      <c r="AG967" s="14" t="s">
        <v>1354</v>
      </c>
      <c r="AH967" s="14" t="s">
        <v>207</v>
      </c>
      <c r="AI967" s="14" t="s">
        <v>1355</v>
      </c>
      <c r="AJ967" s="14" t="s">
        <v>207</v>
      </c>
      <c r="AK967" s="9">
        <v>5</v>
      </c>
      <c r="AL967" s="14" t="s">
        <v>207</v>
      </c>
      <c r="AM967" s="9">
        <v>5</v>
      </c>
      <c r="AN967" s="14" t="s">
        <v>207</v>
      </c>
      <c r="AO967" s="9">
        <v>5</v>
      </c>
      <c r="AP967" s="14" t="s">
        <v>207</v>
      </c>
      <c r="AQ967" s="9">
        <v>30</v>
      </c>
      <c r="AR967" s="14" t="s">
        <v>207</v>
      </c>
      <c r="AS967" s="9" t="s">
        <v>42</v>
      </c>
      <c r="AT967" s="9" t="s">
        <v>345</v>
      </c>
      <c r="AU967" s="9" t="s">
        <v>319</v>
      </c>
      <c r="AV967" s="9" t="s">
        <v>320</v>
      </c>
      <c r="AW967" s="9" t="s">
        <v>1453</v>
      </c>
      <c r="AX967" s="9">
        <v>9010600000</v>
      </c>
      <c r="AY967" s="99">
        <v>558</v>
      </c>
      <c r="AZ967" s="12" t="s">
        <v>207</v>
      </c>
      <c r="BA967" s="99">
        <v>37</v>
      </c>
      <c r="BB967" s="12" t="s">
        <v>207</v>
      </c>
      <c r="BC967" s="99">
        <v>49</v>
      </c>
      <c r="BD967" s="12" t="s">
        <v>207</v>
      </c>
      <c r="BE967" s="99">
        <v>206</v>
      </c>
      <c r="BF967" s="12" t="s">
        <v>321</v>
      </c>
      <c r="BG967" s="654">
        <v>205.34700000000001</v>
      </c>
      <c r="BH967" s="12" t="s">
        <v>321</v>
      </c>
      <c r="BI967" s="99">
        <v>110</v>
      </c>
      <c r="BJ967" s="12" t="s">
        <v>321</v>
      </c>
      <c r="BK967" s="754">
        <v>0</v>
      </c>
      <c r="BL967" s="12" t="s">
        <v>321</v>
      </c>
      <c r="BM967" s="754">
        <v>1.2769999999999999</v>
      </c>
      <c r="BN967" s="12" t="s">
        <v>321</v>
      </c>
      <c r="BO967" s="754">
        <v>0</v>
      </c>
      <c r="BP967" s="12" t="s">
        <v>321</v>
      </c>
      <c r="BQ967" s="754">
        <v>3.2000000000000001E-2</v>
      </c>
      <c r="BR967" s="12" t="s">
        <v>321</v>
      </c>
      <c r="BS967" s="654">
        <v>94.037999999999997</v>
      </c>
      <c r="BT967" s="12" t="s">
        <v>321</v>
      </c>
      <c r="BU967" s="654">
        <v>95.346999999999994</v>
      </c>
      <c r="BV967" s="12" t="s">
        <v>321</v>
      </c>
      <c r="BW967" s="9">
        <v>1.01</v>
      </c>
      <c r="BX967" s="9" t="s">
        <v>322</v>
      </c>
      <c r="BY967" s="755">
        <v>219.7</v>
      </c>
      <c r="BZ967" s="9" t="s">
        <v>315</v>
      </c>
      <c r="CA967" s="755">
        <v>14.6</v>
      </c>
      <c r="CB967" s="9" t="s">
        <v>315</v>
      </c>
      <c r="CC967" s="755">
        <v>19.3</v>
      </c>
      <c r="CD967" s="9" t="s">
        <v>315</v>
      </c>
      <c r="CE967" s="755">
        <v>341.7</v>
      </c>
      <c r="CF967" s="9" t="s">
        <v>323</v>
      </c>
      <c r="CG967" s="755">
        <v>242.5</v>
      </c>
      <c r="CH967" s="9" t="s">
        <v>323</v>
      </c>
      <c r="CI967" s="9"/>
      <c r="CJ967" s="9"/>
      <c r="CK967" s="9"/>
    </row>
    <row r="968" spans="1:89" s="98" customFormat="1" x14ac:dyDescent="0.25">
      <c r="A968" s="99">
        <v>10106230</v>
      </c>
      <c r="B968" s="99"/>
      <c r="C968" s="772">
        <v>4454</v>
      </c>
      <c r="D968" s="807">
        <v>0.05</v>
      </c>
      <c r="E968" s="772">
        <f t="shared" si="46"/>
        <v>4677</v>
      </c>
      <c r="F968" s="778">
        <v>1.1000000000000001</v>
      </c>
      <c r="G968" s="774">
        <f t="shared" si="47"/>
        <v>5145</v>
      </c>
      <c r="H968" s="776"/>
      <c r="I968" s="758"/>
      <c r="J968" s="776"/>
      <c r="K968" s="786"/>
      <c r="L968" s="9" t="s">
        <v>308</v>
      </c>
      <c r="M968" s="9" t="s">
        <v>3988</v>
      </c>
      <c r="N968" s="9" t="s">
        <v>397</v>
      </c>
      <c r="O968" s="9" t="s">
        <v>310</v>
      </c>
      <c r="P968" s="9" t="s">
        <v>311</v>
      </c>
      <c r="Q968" s="9" t="s">
        <v>1419</v>
      </c>
      <c r="R968" s="9" t="s">
        <v>1420</v>
      </c>
      <c r="S968" s="9" t="s">
        <v>348</v>
      </c>
      <c r="T968" s="98" t="s">
        <v>204</v>
      </c>
      <c r="U968" s="99" t="s">
        <v>1421</v>
      </c>
      <c r="V968" s="99" t="s">
        <v>207</v>
      </c>
      <c r="W968" s="99" t="s">
        <v>580</v>
      </c>
      <c r="X968" s="99" t="s">
        <v>207</v>
      </c>
      <c r="Y968" s="99">
        <v>248</v>
      </c>
      <c r="Z968" s="99" t="s">
        <v>207</v>
      </c>
      <c r="AA968" s="9">
        <v>350</v>
      </c>
      <c r="AB968" s="99" t="s">
        <v>207</v>
      </c>
      <c r="AC968" s="9">
        <v>401</v>
      </c>
      <c r="AD968" s="9" t="s">
        <v>207</v>
      </c>
      <c r="AE968" s="9">
        <v>158</v>
      </c>
      <c r="AF968" s="9" t="s">
        <v>315</v>
      </c>
      <c r="AG968" s="14" t="s">
        <v>1422</v>
      </c>
      <c r="AH968" s="14" t="s">
        <v>207</v>
      </c>
      <c r="AI968" s="14" t="s">
        <v>1423</v>
      </c>
      <c r="AJ968" s="14" t="s">
        <v>207</v>
      </c>
      <c r="AK968" s="9">
        <v>5</v>
      </c>
      <c r="AL968" s="14" t="s">
        <v>207</v>
      </c>
      <c r="AM968" s="9">
        <v>5</v>
      </c>
      <c r="AN968" s="14" t="s">
        <v>207</v>
      </c>
      <c r="AO968" s="9">
        <v>5</v>
      </c>
      <c r="AP968" s="14" t="s">
        <v>207</v>
      </c>
      <c r="AQ968" s="9">
        <v>30</v>
      </c>
      <c r="AR968" s="14" t="s">
        <v>207</v>
      </c>
      <c r="AS968" s="9" t="s">
        <v>43</v>
      </c>
      <c r="AT968" s="9" t="s">
        <v>346</v>
      </c>
      <c r="AU968" s="9" t="s">
        <v>319</v>
      </c>
      <c r="AV968" s="9" t="s">
        <v>320</v>
      </c>
      <c r="AW968" s="9" t="s">
        <v>1454</v>
      </c>
      <c r="AX968" s="9">
        <v>9010600000</v>
      </c>
      <c r="AY968" s="99">
        <v>448</v>
      </c>
      <c r="AZ968" s="12" t="s">
        <v>207</v>
      </c>
      <c r="BA968" s="99">
        <v>37</v>
      </c>
      <c r="BB968" s="12" t="s">
        <v>207</v>
      </c>
      <c r="BC968" s="99">
        <v>49</v>
      </c>
      <c r="BD968" s="12" t="s">
        <v>207</v>
      </c>
      <c r="BE968" s="99">
        <v>181</v>
      </c>
      <c r="BF968" s="12" t="s">
        <v>321</v>
      </c>
      <c r="BG968" s="654">
        <v>180.13800000000001</v>
      </c>
      <c r="BH968" s="12" t="s">
        <v>321</v>
      </c>
      <c r="BI968" s="99">
        <v>99</v>
      </c>
      <c r="BJ968" s="12" t="s">
        <v>321</v>
      </c>
      <c r="BK968" s="754">
        <v>0</v>
      </c>
      <c r="BL968" s="12" t="s">
        <v>321</v>
      </c>
      <c r="BM968" s="754">
        <v>1.117</v>
      </c>
      <c r="BN968" s="12" t="s">
        <v>321</v>
      </c>
      <c r="BO968" s="754">
        <v>0</v>
      </c>
      <c r="BP968" s="12" t="s">
        <v>321</v>
      </c>
      <c r="BQ968" s="754">
        <v>3.2000000000000001E-2</v>
      </c>
      <c r="BR968" s="12" t="s">
        <v>321</v>
      </c>
      <c r="BS968" s="654">
        <v>79.989000000000004</v>
      </c>
      <c r="BT968" s="12" t="s">
        <v>321</v>
      </c>
      <c r="BU968" s="654">
        <v>81.138000000000005</v>
      </c>
      <c r="BV968" s="12" t="s">
        <v>321</v>
      </c>
      <c r="BW968" s="9">
        <v>0.81</v>
      </c>
      <c r="BX968" s="9" t="s">
        <v>322</v>
      </c>
      <c r="BY968" s="755">
        <v>176.4</v>
      </c>
      <c r="BZ968" s="9" t="s">
        <v>315</v>
      </c>
      <c r="CA968" s="755">
        <v>14.6</v>
      </c>
      <c r="CB968" s="9" t="s">
        <v>315</v>
      </c>
      <c r="CC968" s="755">
        <v>19.3</v>
      </c>
      <c r="CD968" s="9" t="s">
        <v>315</v>
      </c>
      <c r="CE968" s="755">
        <v>295.39999999999998</v>
      </c>
      <c r="CF968" s="9" t="s">
        <v>323</v>
      </c>
      <c r="CG968" s="755">
        <v>218.3</v>
      </c>
      <c r="CH968" s="9" t="s">
        <v>323</v>
      </c>
      <c r="CI968" s="9"/>
      <c r="CJ968" s="9"/>
      <c r="CK968" s="9"/>
    </row>
    <row r="969" spans="1:89" s="98" customFormat="1" x14ac:dyDescent="0.25">
      <c r="A969" s="99">
        <v>10106231</v>
      </c>
      <c r="B969" s="99"/>
      <c r="C969" s="772">
        <v>5531</v>
      </c>
      <c r="D969" s="807">
        <v>0.05</v>
      </c>
      <c r="E969" s="772">
        <f t="shared" si="46"/>
        <v>5808</v>
      </c>
      <c r="F969" s="778">
        <v>1.1000000000000001</v>
      </c>
      <c r="G969" s="774">
        <f t="shared" si="47"/>
        <v>6389</v>
      </c>
      <c r="H969" s="776"/>
      <c r="I969" s="758"/>
      <c r="J969" s="776"/>
      <c r="K969" s="786"/>
      <c r="L969" s="9" t="s">
        <v>308</v>
      </c>
      <c r="M969" s="9" t="s">
        <v>3989</v>
      </c>
      <c r="N969" s="9" t="s">
        <v>397</v>
      </c>
      <c r="O969" s="9" t="s">
        <v>310</v>
      </c>
      <c r="P969" s="9" t="s">
        <v>311</v>
      </c>
      <c r="Q969" s="9" t="s">
        <v>1419</v>
      </c>
      <c r="R969" s="9" t="s">
        <v>1420</v>
      </c>
      <c r="S969" s="9" t="s">
        <v>348</v>
      </c>
      <c r="T969" s="98" t="s">
        <v>204</v>
      </c>
      <c r="U969" s="99" t="s">
        <v>887</v>
      </c>
      <c r="V969" s="99" t="s">
        <v>207</v>
      </c>
      <c r="W969" s="99" t="s">
        <v>888</v>
      </c>
      <c r="X969" s="99" t="s">
        <v>207</v>
      </c>
      <c r="Y969" s="99">
        <v>279</v>
      </c>
      <c r="Z969" s="99" t="s">
        <v>207</v>
      </c>
      <c r="AA969" s="9">
        <v>400</v>
      </c>
      <c r="AB969" s="99" t="s">
        <v>207</v>
      </c>
      <c r="AC969" s="9">
        <v>460</v>
      </c>
      <c r="AD969" s="9" t="s">
        <v>207</v>
      </c>
      <c r="AE969" s="9">
        <v>181</v>
      </c>
      <c r="AF969" s="9" t="s">
        <v>315</v>
      </c>
      <c r="AG969" s="14" t="s">
        <v>369</v>
      </c>
      <c r="AH969" s="14" t="s">
        <v>207</v>
      </c>
      <c r="AI969" s="14" t="s">
        <v>370</v>
      </c>
      <c r="AJ969" s="14" t="s">
        <v>207</v>
      </c>
      <c r="AK969" s="9">
        <v>5</v>
      </c>
      <c r="AL969" s="14" t="s">
        <v>207</v>
      </c>
      <c r="AM969" s="9">
        <v>5</v>
      </c>
      <c r="AN969" s="14" t="s">
        <v>207</v>
      </c>
      <c r="AO969" s="9">
        <v>5</v>
      </c>
      <c r="AP969" s="14" t="s">
        <v>207</v>
      </c>
      <c r="AQ969" s="9">
        <v>30</v>
      </c>
      <c r="AR969" s="14" t="s">
        <v>207</v>
      </c>
      <c r="AS969" s="9" t="s">
        <v>43</v>
      </c>
      <c r="AT969" s="9" t="s">
        <v>346</v>
      </c>
      <c r="AU969" s="9" t="s">
        <v>319</v>
      </c>
      <c r="AV969" s="9" t="s">
        <v>320</v>
      </c>
      <c r="AW969" s="9" t="s">
        <v>1455</v>
      </c>
      <c r="AX969" s="9">
        <v>9010600000</v>
      </c>
      <c r="AY969" s="99">
        <v>508</v>
      </c>
      <c r="AZ969" s="12" t="s">
        <v>207</v>
      </c>
      <c r="BA969" s="99">
        <v>37</v>
      </c>
      <c r="BB969" s="12" t="s">
        <v>207</v>
      </c>
      <c r="BC969" s="99">
        <v>49</v>
      </c>
      <c r="BD969" s="12" t="s">
        <v>207</v>
      </c>
      <c r="BE969" s="99">
        <v>191</v>
      </c>
      <c r="BF969" s="12" t="s">
        <v>321</v>
      </c>
      <c r="BG969" s="654">
        <v>190.87700000000001</v>
      </c>
      <c r="BH969" s="12" t="s">
        <v>321</v>
      </c>
      <c r="BI969" s="99">
        <v>102</v>
      </c>
      <c r="BJ969" s="12" t="s">
        <v>321</v>
      </c>
      <c r="BK969" s="754">
        <v>0</v>
      </c>
      <c r="BL969" s="12" t="s">
        <v>321</v>
      </c>
      <c r="BM969" s="754">
        <v>1.1970000000000001</v>
      </c>
      <c r="BN969" s="12" t="s">
        <v>321</v>
      </c>
      <c r="BO969" s="754">
        <v>0</v>
      </c>
      <c r="BP969" s="12" t="s">
        <v>321</v>
      </c>
      <c r="BQ969" s="754">
        <v>3.2000000000000001E-2</v>
      </c>
      <c r="BR969" s="12" t="s">
        <v>321</v>
      </c>
      <c r="BS969" s="654">
        <v>87.647999999999996</v>
      </c>
      <c r="BT969" s="12" t="s">
        <v>321</v>
      </c>
      <c r="BU969" s="654">
        <v>88.876999999999995</v>
      </c>
      <c r="BV969" s="12" t="s">
        <v>321</v>
      </c>
      <c r="BW969" s="9">
        <v>0.92</v>
      </c>
      <c r="BX969" s="9" t="s">
        <v>322</v>
      </c>
      <c r="BY969" s="755">
        <v>200</v>
      </c>
      <c r="BZ969" s="9" t="s">
        <v>315</v>
      </c>
      <c r="CA969" s="755">
        <v>14.6</v>
      </c>
      <c r="CB969" s="9" t="s">
        <v>315</v>
      </c>
      <c r="CC969" s="755">
        <v>19.3</v>
      </c>
      <c r="CD969" s="9" t="s">
        <v>315</v>
      </c>
      <c r="CE969" s="755">
        <v>313.10000000000002</v>
      </c>
      <c r="CF969" s="9" t="s">
        <v>323</v>
      </c>
      <c r="CG969" s="755">
        <v>224.9</v>
      </c>
      <c r="CH969" s="9" t="s">
        <v>323</v>
      </c>
      <c r="CI969" s="9"/>
      <c r="CJ969" s="9"/>
      <c r="CK969" s="9"/>
    </row>
    <row r="970" spans="1:89" s="98" customFormat="1" x14ac:dyDescent="0.25">
      <c r="A970" s="99">
        <v>10106232</v>
      </c>
      <c r="B970" s="99"/>
      <c r="C970" s="772">
        <v>7346</v>
      </c>
      <c r="D970" s="807">
        <v>0.05</v>
      </c>
      <c r="E970" s="772">
        <f t="shared" si="46"/>
        <v>7713</v>
      </c>
      <c r="F970" s="778">
        <v>1.1000000000000001</v>
      </c>
      <c r="G970" s="774">
        <f t="shared" si="47"/>
        <v>8484</v>
      </c>
      <c r="H970" s="776"/>
      <c r="I970" s="758"/>
      <c r="J970" s="776"/>
      <c r="K970" s="786"/>
      <c r="L970" s="9" t="s">
        <v>308</v>
      </c>
      <c r="M970" s="9" t="s">
        <v>3990</v>
      </c>
      <c r="N970" s="9" t="s">
        <v>397</v>
      </c>
      <c r="O970" s="9" t="s">
        <v>310</v>
      </c>
      <c r="P970" s="9" t="s">
        <v>311</v>
      </c>
      <c r="Q970" s="9" t="s">
        <v>1419</v>
      </c>
      <c r="R970" s="9" t="s">
        <v>1420</v>
      </c>
      <c r="S970" s="9" t="s">
        <v>348</v>
      </c>
      <c r="T970" s="98" t="s">
        <v>204</v>
      </c>
      <c r="U970" s="99" t="s">
        <v>1352</v>
      </c>
      <c r="V970" s="99" t="s">
        <v>207</v>
      </c>
      <c r="W970" s="99" t="s">
        <v>1353</v>
      </c>
      <c r="X970" s="99" t="s">
        <v>207</v>
      </c>
      <c r="Y970" s="99">
        <v>310</v>
      </c>
      <c r="Z970" s="99" t="s">
        <v>207</v>
      </c>
      <c r="AA970" s="9">
        <v>450</v>
      </c>
      <c r="AB970" s="99" t="s">
        <v>207</v>
      </c>
      <c r="AC970" s="9">
        <v>519</v>
      </c>
      <c r="AD970" s="9" t="s">
        <v>207</v>
      </c>
      <c r="AE970" s="9">
        <v>204</v>
      </c>
      <c r="AF970" s="9" t="s">
        <v>315</v>
      </c>
      <c r="AG970" s="14" t="s">
        <v>1354</v>
      </c>
      <c r="AH970" s="14" t="s">
        <v>207</v>
      </c>
      <c r="AI970" s="14" t="s">
        <v>1355</v>
      </c>
      <c r="AJ970" s="14" t="s">
        <v>207</v>
      </c>
      <c r="AK970" s="9">
        <v>5</v>
      </c>
      <c r="AL970" s="14" t="s">
        <v>207</v>
      </c>
      <c r="AM970" s="9">
        <v>5</v>
      </c>
      <c r="AN970" s="14" t="s">
        <v>207</v>
      </c>
      <c r="AO970" s="9">
        <v>5</v>
      </c>
      <c r="AP970" s="14" t="s">
        <v>207</v>
      </c>
      <c r="AQ970" s="9">
        <v>30</v>
      </c>
      <c r="AR970" s="14" t="s">
        <v>207</v>
      </c>
      <c r="AS970" s="9" t="s">
        <v>43</v>
      </c>
      <c r="AT970" s="9" t="s">
        <v>346</v>
      </c>
      <c r="AU970" s="9" t="s">
        <v>319</v>
      </c>
      <c r="AV970" s="9" t="s">
        <v>320</v>
      </c>
      <c r="AW970" s="9" t="s">
        <v>1456</v>
      </c>
      <c r="AX970" s="9">
        <v>9010600000</v>
      </c>
      <c r="AY970" s="99">
        <v>558</v>
      </c>
      <c r="AZ970" s="12" t="s">
        <v>207</v>
      </c>
      <c r="BA970" s="99">
        <v>37</v>
      </c>
      <c r="BB970" s="12" t="s">
        <v>207</v>
      </c>
      <c r="BC970" s="99">
        <v>49</v>
      </c>
      <c r="BD970" s="12" t="s">
        <v>207</v>
      </c>
      <c r="BE970" s="99">
        <v>206</v>
      </c>
      <c r="BF970" s="12" t="s">
        <v>321</v>
      </c>
      <c r="BG970" s="654">
        <v>205.34700000000001</v>
      </c>
      <c r="BH970" s="12" t="s">
        <v>321</v>
      </c>
      <c r="BI970" s="99">
        <v>110</v>
      </c>
      <c r="BJ970" s="12" t="s">
        <v>321</v>
      </c>
      <c r="BK970" s="754">
        <v>0</v>
      </c>
      <c r="BL970" s="12" t="s">
        <v>321</v>
      </c>
      <c r="BM970" s="754">
        <v>1.2769999999999999</v>
      </c>
      <c r="BN970" s="12" t="s">
        <v>321</v>
      </c>
      <c r="BO970" s="754">
        <v>0</v>
      </c>
      <c r="BP970" s="12" t="s">
        <v>321</v>
      </c>
      <c r="BQ970" s="754">
        <v>3.2000000000000001E-2</v>
      </c>
      <c r="BR970" s="12" t="s">
        <v>321</v>
      </c>
      <c r="BS970" s="654">
        <v>94.037999999999997</v>
      </c>
      <c r="BT970" s="12" t="s">
        <v>321</v>
      </c>
      <c r="BU970" s="654">
        <v>95.346999999999994</v>
      </c>
      <c r="BV970" s="12" t="s">
        <v>321</v>
      </c>
      <c r="BW970" s="9">
        <v>1.01</v>
      </c>
      <c r="BX970" s="9" t="s">
        <v>322</v>
      </c>
      <c r="BY970" s="755">
        <v>219.7</v>
      </c>
      <c r="BZ970" s="9" t="s">
        <v>315</v>
      </c>
      <c r="CA970" s="755">
        <v>14.6</v>
      </c>
      <c r="CB970" s="9" t="s">
        <v>315</v>
      </c>
      <c r="CC970" s="755">
        <v>19.3</v>
      </c>
      <c r="CD970" s="9" t="s">
        <v>315</v>
      </c>
      <c r="CE970" s="755">
        <v>341.7</v>
      </c>
      <c r="CF970" s="9" t="s">
        <v>323</v>
      </c>
      <c r="CG970" s="755">
        <v>242.5</v>
      </c>
      <c r="CH970" s="9" t="s">
        <v>323</v>
      </c>
      <c r="CI970" s="9"/>
      <c r="CJ970" s="9"/>
      <c r="CK970" s="9"/>
    </row>
    <row r="971" spans="1:89" s="98" customFormat="1" x14ac:dyDescent="0.25">
      <c r="A971" s="99">
        <v>10101444</v>
      </c>
      <c r="B971" s="99"/>
      <c r="C971" s="772">
        <v>4537</v>
      </c>
      <c r="D971" s="807">
        <v>0.05</v>
      </c>
      <c r="E971" s="772">
        <f t="shared" si="46"/>
        <v>4764</v>
      </c>
      <c r="F971" s="778">
        <v>1.1000000000000001</v>
      </c>
      <c r="G971" s="774">
        <f t="shared" si="47"/>
        <v>5240</v>
      </c>
      <c r="H971" s="776"/>
      <c r="I971" s="758"/>
      <c r="J971" s="776"/>
      <c r="K971" s="786"/>
      <c r="L971" s="9" t="s">
        <v>308</v>
      </c>
      <c r="M971" s="9" t="s">
        <v>3991</v>
      </c>
      <c r="N971" s="9" t="s">
        <v>397</v>
      </c>
      <c r="O971" s="9" t="s">
        <v>310</v>
      </c>
      <c r="P971" s="9" t="s">
        <v>311</v>
      </c>
      <c r="Q971" s="9" t="s">
        <v>1419</v>
      </c>
      <c r="R971" s="9" t="s">
        <v>1420</v>
      </c>
      <c r="S971" s="9" t="s">
        <v>348</v>
      </c>
      <c r="T971" s="98" t="s">
        <v>204</v>
      </c>
      <c r="U971" s="99" t="s">
        <v>1421</v>
      </c>
      <c r="V971" s="99" t="s">
        <v>207</v>
      </c>
      <c r="W971" s="99" t="s">
        <v>580</v>
      </c>
      <c r="X971" s="99" t="s">
        <v>207</v>
      </c>
      <c r="Y971" s="99">
        <v>248</v>
      </c>
      <c r="Z971" s="99" t="s">
        <v>207</v>
      </c>
      <c r="AA971" s="9">
        <v>350</v>
      </c>
      <c r="AB971" s="99" t="s">
        <v>207</v>
      </c>
      <c r="AC971" s="9">
        <v>401</v>
      </c>
      <c r="AD971" s="9" t="s">
        <v>207</v>
      </c>
      <c r="AE971" s="9">
        <v>158</v>
      </c>
      <c r="AF971" s="9" t="s">
        <v>315</v>
      </c>
      <c r="AG971" s="14" t="s">
        <v>1422</v>
      </c>
      <c r="AH971" s="14" t="s">
        <v>207</v>
      </c>
      <c r="AI971" s="14" t="s">
        <v>1423</v>
      </c>
      <c r="AJ971" s="14" t="s">
        <v>207</v>
      </c>
      <c r="AK971" s="9">
        <v>5</v>
      </c>
      <c r="AL971" s="14" t="s">
        <v>207</v>
      </c>
      <c r="AM971" s="9">
        <v>5</v>
      </c>
      <c r="AN971" s="14" t="s">
        <v>207</v>
      </c>
      <c r="AO971" s="9">
        <v>5</v>
      </c>
      <c r="AP971" s="14" t="s">
        <v>207</v>
      </c>
      <c r="AQ971" s="9">
        <v>30</v>
      </c>
      <c r="AR971" s="14" t="s">
        <v>207</v>
      </c>
      <c r="AS971" s="9" t="s">
        <v>0</v>
      </c>
      <c r="AT971" s="9" t="s">
        <v>318</v>
      </c>
      <c r="AU971" s="9" t="s">
        <v>319</v>
      </c>
      <c r="AV971" s="9" t="s">
        <v>320</v>
      </c>
      <c r="AW971" s="9" t="s">
        <v>1480</v>
      </c>
      <c r="AX971" s="9">
        <v>9010600000</v>
      </c>
      <c r="AY971" s="99">
        <v>448</v>
      </c>
      <c r="AZ971" s="12" t="s">
        <v>207</v>
      </c>
      <c r="BA971" s="99">
        <v>37</v>
      </c>
      <c r="BB971" s="12" t="s">
        <v>207</v>
      </c>
      <c r="BC971" s="99">
        <v>49</v>
      </c>
      <c r="BD971" s="12" t="s">
        <v>207</v>
      </c>
      <c r="BE971" s="99">
        <v>213</v>
      </c>
      <c r="BF971" s="12" t="s">
        <v>321</v>
      </c>
      <c r="BG971" s="654">
        <v>212.13800000000001</v>
      </c>
      <c r="BH971" s="12" t="s">
        <v>321</v>
      </c>
      <c r="BI971" s="99">
        <v>131</v>
      </c>
      <c r="BJ971" s="12" t="s">
        <v>321</v>
      </c>
      <c r="BK971" s="754">
        <v>0</v>
      </c>
      <c r="BL971" s="12" t="s">
        <v>321</v>
      </c>
      <c r="BM971" s="754">
        <v>1.117</v>
      </c>
      <c r="BN971" s="12" t="s">
        <v>321</v>
      </c>
      <c r="BO971" s="754">
        <v>0</v>
      </c>
      <c r="BP971" s="12" t="s">
        <v>321</v>
      </c>
      <c r="BQ971" s="754">
        <v>3.2000000000000001E-2</v>
      </c>
      <c r="BR971" s="12" t="s">
        <v>321</v>
      </c>
      <c r="BS971" s="654">
        <v>79.989000000000004</v>
      </c>
      <c r="BT971" s="12" t="s">
        <v>321</v>
      </c>
      <c r="BU971" s="654">
        <v>81.138000000000005</v>
      </c>
      <c r="BV971" s="12" t="s">
        <v>321</v>
      </c>
      <c r="BW971" s="9">
        <v>0.81</v>
      </c>
      <c r="BX971" s="9" t="s">
        <v>322</v>
      </c>
      <c r="BY971" s="755">
        <v>176.4</v>
      </c>
      <c r="BZ971" s="9" t="s">
        <v>315</v>
      </c>
      <c r="CA971" s="755">
        <v>14.6</v>
      </c>
      <c r="CB971" s="9" t="s">
        <v>315</v>
      </c>
      <c r="CC971" s="755">
        <v>19.3</v>
      </c>
      <c r="CD971" s="9" t="s">
        <v>315</v>
      </c>
      <c r="CE971" s="755">
        <v>366</v>
      </c>
      <c r="CF971" s="9" t="s">
        <v>323</v>
      </c>
      <c r="CG971" s="755">
        <v>288.8</v>
      </c>
      <c r="CH971" s="9" t="s">
        <v>323</v>
      </c>
      <c r="CI971" s="9"/>
      <c r="CJ971" s="9"/>
      <c r="CK971" s="9"/>
    </row>
    <row r="972" spans="1:89" s="98" customFormat="1" x14ac:dyDescent="0.25">
      <c r="A972" s="99">
        <v>10101445</v>
      </c>
      <c r="B972" s="99"/>
      <c r="C972" s="772">
        <v>5504</v>
      </c>
      <c r="D972" s="807">
        <v>0.05</v>
      </c>
      <c r="E972" s="772">
        <f t="shared" si="46"/>
        <v>5779</v>
      </c>
      <c r="F972" s="778">
        <v>1.1000000000000001</v>
      </c>
      <c r="G972" s="774">
        <f t="shared" si="47"/>
        <v>6357</v>
      </c>
      <c r="H972" s="776"/>
      <c r="I972" s="758"/>
      <c r="J972" s="776"/>
      <c r="K972" s="786"/>
      <c r="L972" s="9" t="s">
        <v>308</v>
      </c>
      <c r="M972" s="9" t="s">
        <v>3992</v>
      </c>
      <c r="N972" s="9" t="s">
        <v>397</v>
      </c>
      <c r="O972" s="9" t="s">
        <v>310</v>
      </c>
      <c r="P972" s="9" t="s">
        <v>311</v>
      </c>
      <c r="Q972" s="9" t="s">
        <v>1419</v>
      </c>
      <c r="R972" s="9" t="s">
        <v>1420</v>
      </c>
      <c r="S972" s="9" t="s">
        <v>348</v>
      </c>
      <c r="T972" s="98" t="s">
        <v>204</v>
      </c>
      <c r="U972" s="99" t="s">
        <v>887</v>
      </c>
      <c r="V972" s="99" t="s">
        <v>207</v>
      </c>
      <c r="W972" s="99" t="s">
        <v>888</v>
      </c>
      <c r="X972" s="99" t="s">
        <v>207</v>
      </c>
      <c r="Y972" s="99">
        <v>279</v>
      </c>
      <c r="Z972" s="99" t="s">
        <v>207</v>
      </c>
      <c r="AA972" s="9">
        <v>400</v>
      </c>
      <c r="AB972" s="99" t="s">
        <v>207</v>
      </c>
      <c r="AC972" s="9">
        <v>460</v>
      </c>
      <c r="AD972" s="9" t="s">
        <v>207</v>
      </c>
      <c r="AE972" s="9">
        <v>181</v>
      </c>
      <c r="AF972" s="9" t="s">
        <v>315</v>
      </c>
      <c r="AG972" s="14" t="s">
        <v>369</v>
      </c>
      <c r="AH972" s="14" t="s">
        <v>207</v>
      </c>
      <c r="AI972" s="14" t="s">
        <v>370</v>
      </c>
      <c r="AJ972" s="14" t="s">
        <v>207</v>
      </c>
      <c r="AK972" s="9">
        <v>5</v>
      </c>
      <c r="AL972" s="14" t="s">
        <v>207</v>
      </c>
      <c r="AM972" s="9">
        <v>5</v>
      </c>
      <c r="AN972" s="14" t="s">
        <v>207</v>
      </c>
      <c r="AO972" s="9">
        <v>5</v>
      </c>
      <c r="AP972" s="14" t="s">
        <v>207</v>
      </c>
      <c r="AQ972" s="9">
        <v>30</v>
      </c>
      <c r="AR972" s="14" t="s">
        <v>207</v>
      </c>
      <c r="AS972" s="9" t="s">
        <v>0</v>
      </c>
      <c r="AT972" s="9" t="s">
        <v>318</v>
      </c>
      <c r="AU972" s="9" t="s">
        <v>319</v>
      </c>
      <c r="AV972" s="9" t="s">
        <v>320</v>
      </c>
      <c r="AW972" s="9" t="s">
        <v>1481</v>
      </c>
      <c r="AX972" s="9">
        <v>9010600000</v>
      </c>
      <c r="AY972" s="99">
        <v>508</v>
      </c>
      <c r="AZ972" s="12" t="s">
        <v>207</v>
      </c>
      <c r="BA972" s="99">
        <v>37</v>
      </c>
      <c r="BB972" s="12" t="s">
        <v>207</v>
      </c>
      <c r="BC972" s="99">
        <v>49</v>
      </c>
      <c r="BD972" s="12" t="s">
        <v>207</v>
      </c>
      <c r="BE972" s="99">
        <v>228</v>
      </c>
      <c r="BF972" s="12" t="s">
        <v>321</v>
      </c>
      <c r="BG972" s="654">
        <v>227.87700000000001</v>
      </c>
      <c r="BH972" s="12" t="s">
        <v>321</v>
      </c>
      <c r="BI972" s="99">
        <v>139</v>
      </c>
      <c r="BJ972" s="12" t="s">
        <v>321</v>
      </c>
      <c r="BK972" s="754">
        <v>0</v>
      </c>
      <c r="BL972" s="12" t="s">
        <v>321</v>
      </c>
      <c r="BM972" s="754">
        <v>1.1970000000000001</v>
      </c>
      <c r="BN972" s="12" t="s">
        <v>321</v>
      </c>
      <c r="BO972" s="754">
        <v>0</v>
      </c>
      <c r="BP972" s="12" t="s">
        <v>321</v>
      </c>
      <c r="BQ972" s="754">
        <v>3.2000000000000001E-2</v>
      </c>
      <c r="BR972" s="12" t="s">
        <v>321</v>
      </c>
      <c r="BS972" s="654">
        <v>87.647999999999996</v>
      </c>
      <c r="BT972" s="12" t="s">
        <v>321</v>
      </c>
      <c r="BU972" s="654">
        <v>88.876999999999995</v>
      </c>
      <c r="BV972" s="12" t="s">
        <v>321</v>
      </c>
      <c r="BW972" s="9">
        <v>0.92</v>
      </c>
      <c r="BX972" s="9" t="s">
        <v>322</v>
      </c>
      <c r="BY972" s="755">
        <v>200</v>
      </c>
      <c r="BZ972" s="9" t="s">
        <v>315</v>
      </c>
      <c r="CA972" s="755">
        <v>14.6</v>
      </c>
      <c r="CB972" s="9" t="s">
        <v>315</v>
      </c>
      <c r="CC972" s="755">
        <v>19.3</v>
      </c>
      <c r="CD972" s="9" t="s">
        <v>315</v>
      </c>
      <c r="CE972" s="755">
        <v>394.6</v>
      </c>
      <c r="CF972" s="9" t="s">
        <v>323</v>
      </c>
      <c r="CG972" s="755">
        <v>306.39999999999998</v>
      </c>
      <c r="CH972" s="9" t="s">
        <v>323</v>
      </c>
      <c r="CI972" s="9"/>
      <c r="CJ972" s="9"/>
      <c r="CK972" s="9"/>
    </row>
    <row r="973" spans="1:89" s="98" customFormat="1" x14ac:dyDescent="0.25">
      <c r="A973" s="99">
        <v>10101446</v>
      </c>
      <c r="B973" s="99"/>
      <c r="C973" s="772">
        <v>6966</v>
      </c>
      <c r="D973" s="807">
        <v>0.05</v>
      </c>
      <c r="E973" s="772">
        <f t="shared" si="46"/>
        <v>7314</v>
      </c>
      <c r="F973" s="778">
        <v>1.1000000000000001</v>
      </c>
      <c r="G973" s="774">
        <f t="shared" si="47"/>
        <v>8045</v>
      </c>
      <c r="H973" s="776"/>
      <c r="I973" s="758"/>
      <c r="J973" s="776"/>
      <c r="K973" s="786"/>
      <c r="L973" s="9" t="s">
        <v>308</v>
      </c>
      <c r="M973" s="9" t="s">
        <v>3993</v>
      </c>
      <c r="N973" s="9" t="s">
        <v>397</v>
      </c>
      <c r="O973" s="9" t="s">
        <v>310</v>
      </c>
      <c r="P973" s="9" t="s">
        <v>311</v>
      </c>
      <c r="Q973" s="9" t="s">
        <v>1419</v>
      </c>
      <c r="R973" s="9" t="s">
        <v>1420</v>
      </c>
      <c r="S973" s="9" t="s">
        <v>348</v>
      </c>
      <c r="T973" s="98" t="s">
        <v>204</v>
      </c>
      <c r="U973" s="99" t="s">
        <v>1352</v>
      </c>
      <c r="V973" s="99" t="s">
        <v>207</v>
      </c>
      <c r="W973" s="99" t="s">
        <v>1353</v>
      </c>
      <c r="X973" s="99" t="s">
        <v>207</v>
      </c>
      <c r="Y973" s="99">
        <v>310</v>
      </c>
      <c r="Z973" s="99" t="s">
        <v>207</v>
      </c>
      <c r="AA973" s="9">
        <v>450</v>
      </c>
      <c r="AB973" s="99" t="s">
        <v>207</v>
      </c>
      <c r="AC973" s="9">
        <v>519</v>
      </c>
      <c r="AD973" s="9" t="s">
        <v>207</v>
      </c>
      <c r="AE973" s="9">
        <v>204</v>
      </c>
      <c r="AF973" s="9" t="s">
        <v>315</v>
      </c>
      <c r="AG973" s="14" t="s">
        <v>1354</v>
      </c>
      <c r="AH973" s="14" t="s">
        <v>207</v>
      </c>
      <c r="AI973" s="14" t="s">
        <v>1355</v>
      </c>
      <c r="AJ973" s="14" t="s">
        <v>207</v>
      </c>
      <c r="AK973" s="9">
        <v>5</v>
      </c>
      <c r="AL973" s="14" t="s">
        <v>207</v>
      </c>
      <c r="AM973" s="9">
        <v>5</v>
      </c>
      <c r="AN973" s="14" t="s">
        <v>207</v>
      </c>
      <c r="AO973" s="9">
        <v>5</v>
      </c>
      <c r="AP973" s="14" t="s">
        <v>207</v>
      </c>
      <c r="AQ973" s="9">
        <v>30</v>
      </c>
      <c r="AR973" s="14" t="s">
        <v>207</v>
      </c>
      <c r="AS973" s="9" t="s">
        <v>0</v>
      </c>
      <c r="AT973" s="9" t="s">
        <v>318</v>
      </c>
      <c r="AU973" s="9" t="s">
        <v>319</v>
      </c>
      <c r="AV973" s="9" t="s">
        <v>320</v>
      </c>
      <c r="AW973" s="9" t="s">
        <v>1482</v>
      </c>
      <c r="AX973" s="9">
        <v>9010600000</v>
      </c>
      <c r="AY973" s="99">
        <v>558</v>
      </c>
      <c r="AZ973" s="12" t="s">
        <v>207</v>
      </c>
      <c r="BA973" s="99">
        <v>37</v>
      </c>
      <c r="BB973" s="12" t="s">
        <v>207</v>
      </c>
      <c r="BC973" s="99">
        <v>49</v>
      </c>
      <c r="BD973" s="12" t="s">
        <v>207</v>
      </c>
      <c r="BE973" s="99">
        <v>244</v>
      </c>
      <c r="BF973" s="12" t="s">
        <v>321</v>
      </c>
      <c r="BG973" s="654">
        <v>243.34700000000001</v>
      </c>
      <c r="BH973" s="12" t="s">
        <v>321</v>
      </c>
      <c r="BI973" s="99">
        <v>148</v>
      </c>
      <c r="BJ973" s="12" t="s">
        <v>321</v>
      </c>
      <c r="BK973" s="754">
        <v>0</v>
      </c>
      <c r="BL973" s="12" t="s">
        <v>321</v>
      </c>
      <c r="BM973" s="754">
        <v>1.2769999999999999</v>
      </c>
      <c r="BN973" s="12" t="s">
        <v>321</v>
      </c>
      <c r="BO973" s="754">
        <v>0</v>
      </c>
      <c r="BP973" s="12" t="s">
        <v>321</v>
      </c>
      <c r="BQ973" s="754">
        <v>3.2000000000000001E-2</v>
      </c>
      <c r="BR973" s="12" t="s">
        <v>321</v>
      </c>
      <c r="BS973" s="654">
        <v>94.037999999999997</v>
      </c>
      <c r="BT973" s="12" t="s">
        <v>321</v>
      </c>
      <c r="BU973" s="654">
        <v>95.346999999999994</v>
      </c>
      <c r="BV973" s="12" t="s">
        <v>321</v>
      </c>
      <c r="BW973" s="9">
        <v>1.01</v>
      </c>
      <c r="BX973" s="9" t="s">
        <v>322</v>
      </c>
      <c r="BY973" s="755">
        <v>219.7</v>
      </c>
      <c r="BZ973" s="9" t="s">
        <v>315</v>
      </c>
      <c r="CA973" s="755">
        <v>14.6</v>
      </c>
      <c r="CB973" s="9" t="s">
        <v>315</v>
      </c>
      <c r="CC973" s="755">
        <v>19.3</v>
      </c>
      <c r="CD973" s="9" t="s">
        <v>315</v>
      </c>
      <c r="CE973" s="755">
        <v>425.5</v>
      </c>
      <c r="CF973" s="9" t="s">
        <v>323</v>
      </c>
      <c r="CG973" s="755">
        <v>326.3</v>
      </c>
      <c r="CH973" s="9" t="s">
        <v>323</v>
      </c>
      <c r="CI973" s="9"/>
      <c r="CJ973" s="9"/>
      <c r="CK973" s="9"/>
    </row>
    <row r="974" spans="1:89" s="98" customFormat="1" x14ac:dyDescent="0.25">
      <c r="A974" s="99">
        <v>10105444</v>
      </c>
      <c r="B974" s="99"/>
      <c r="C974" s="772">
        <v>3593</v>
      </c>
      <c r="D974" s="807">
        <v>0.05</v>
      </c>
      <c r="E974" s="772">
        <f t="shared" si="46"/>
        <v>3773</v>
      </c>
      <c r="F974" s="778">
        <v>1.1000000000000001</v>
      </c>
      <c r="G974" s="774">
        <f t="shared" si="47"/>
        <v>4150</v>
      </c>
      <c r="H974" s="776"/>
      <c r="I974" s="758"/>
      <c r="J974" s="776"/>
      <c r="K974" s="786"/>
      <c r="L974" s="9" t="s">
        <v>308</v>
      </c>
      <c r="M974" s="9" t="s">
        <v>3994</v>
      </c>
      <c r="N974" s="9" t="s">
        <v>397</v>
      </c>
      <c r="O974" s="9" t="s">
        <v>310</v>
      </c>
      <c r="P974" s="9" t="s">
        <v>311</v>
      </c>
      <c r="Q974" s="9" t="s">
        <v>1419</v>
      </c>
      <c r="R974" s="9" t="s">
        <v>1420</v>
      </c>
      <c r="S974" s="9" t="s">
        <v>348</v>
      </c>
      <c r="T974" s="98" t="s">
        <v>204</v>
      </c>
      <c r="U974" s="99" t="s">
        <v>1421</v>
      </c>
      <c r="V974" s="99" t="s">
        <v>207</v>
      </c>
      <c r="W974" s="99" t="s">
        <v>580</v>
      </c>
      <c r="X974" s="99" t="s">
        <v>207</v>
      </c>
      <c r="Y974" s="99">
        <v>248</v>
      </c>
      <c r="Z974" s="99" t="s">
        <v>207</v>
      </c>
      <c r="AA974" s="9">
        <v>350</v>
      </c>
      <c r="AB974" s="99" t="s">
        <v>207</v>
      </c>
      <c r="AC974" s="9">
        <v>401</v>
      </c>
      <c r="AD974" s="9" t="s">
        <v>207</v>
      </c>
      <c r="AE974" s="9">
        <v>158</v>
      </c>
      <c r="AF974" s="9" t="s">
        <v>315</v>
      </c>
      <c r="AG974" s="14" t="s">
        <v>1422</v>
      </c>
      <c r="AH974" s="14" t="s">
        <v>207</v>
      </c>
      <c r="AI974" s="14" t="s">
        <v>1423</v>
      </c>
      <c r="AJ974" s="14" t="s">
        <v>207</v>
      </c>
      <c r="AK974" s="9">
        <v>5</v>
      </c>
      <c r="AL974" s="14" t="s">
        <v>207</v>
      </c>
      <c r="AM974" s="9">
        <v>5</v>
      </c>
      <c r="AN974" s="14" t="s">
        <v>207</v>
      </c>
      <c r="AO974" s="9">
        <v>5</v>
      </c>
      <c r="AP974" s="14" t="s">
        <v>207</v>
      </c>
      <c r="AQ974" s="9">
        <v>30</v>
      </c>
      <c r="AR974" s="14" t="s">
        <v>207</v>
      </c>
      <c r="AS974" s="9" t="s">
        <v>0</v>
      </c>
      <c r="AT974" s="9" t="s">
        <v>318</v>
      </c>
      <c r="AU974" s="9" t="s">
        <v>319</v>
      </c>
      <c r="AV974" s="9" t="s">
        <v>320</v>
      </c>
      <c r="AW974" s="9" t="s">
        <v>1489</v>
      </c>
      <c r="AX974" s="9">
        <v>9010600000</v>
      </c>
      <c r="AY974" s="99">
        <v>448</v>
      </c>
      <c r="AZ974" s="12" t="s">
        <v>207</v>
      </c>
      <c r="BA974" s="99">
        <v>37</v>
      </c>
      <c r="BB974" s="12" t="s">
        <v>207</v>
      </c>
      <c r="BC974" s="99">
        <v>49</v>
      </c>
      <c r="BD974" s="12" t="s">
        <v>207</v>
      </c>
      <c r="BE974" s="99">
        <v>181</v>
      </c>
      <c r="BF974" s="12" t="s">
        <v>321</v>
      </c>
      <c r="BG974" s="654">
        <v>180.13800000000001</v>
      </c>
      <c r="BH974" s="12" t="s">
        <v>321</v>
      </c>
      <c r="BI974" s="99">
        <v>99</v>
      </c>
      <c r="BJ974" s="12" t="s">
        <v>321</v>
      </c>
      <c r="BK974" s="754">
        <v>0</v>
      </c>
      <c r="BL974" s="12" t="s">
        <v>321</v>
      </c>
      <c r="BM974" s="754">
        <v>1.117</v>
      </c>
      <c r="BN974" s="12" t="s">
        <v>321</v>
      </c>
      <c r="BO974" s="754">
        <v>0</v>
      </c>
      <c r="BP974" s="12" t="s">
        <v>321</v>
      </c>
      <c r="BQ974" s="754">
        <v>3.2000000000000001E-2</v>
      </c>
      <c r="BR974" s="12" t="s">
        <v>321</v>
      </c>
      <c r="BS974" s="654">
        <v>79.989000000000004</v>
      </c>
      <c r="BT974" s="12" t="s">
        <v>321</v>
      </c>
      <c r="BU974" s="654">
        <v>81.138000000000005</v>
      </c>
      <c r="BV974" s="12" t="s">
        <v>321</v>
      </c>
      <c r="BW974" s="9">
        <v>0.81</v>
      </c>
      <c r="BX974" s="9" t="s">
        <v>322</v>
      </c>
      <c r="BY974" s="755">
        <v>176.4</v>
      </c>
      <c r="BZ974" s="9" t="s">
        <v>315</v>
      </c>
      <c r="CA974" s="755">
        <v>14.6</v>
      </c>
      <c r="CB974" s="9" t="s">
        <v>315</v>
      </c>
      <c r="CC974" s="755">
        <v>19.3</v>
      </c>
      <c r="CD974" s="9" t="s">
        <v>315</v>
      </c>
      <c r="CE974" s="755">
        <v>295.39999999999998</v>
      </c>
      <c r="CF974" s="9" t="s">
        <v>323</v>
      </c>
      <c r="CG974" s="755">
        <v>218.3</v>
      </c>
      <c r="CH974" s="9" t="s">
        <v>323</v>
      </c>
      <c r="CI974" s="9"/>
      <c r="CJ974" s="9"/>
      <c r="CK974" s="9"/>
    </row>
    <row r="975" spans="1:89" s="98" customFormat="1" x14ac:dyDescent="0.25">
      <c r="A975" s="99">
        <v>10105445</v>
      </c>
      <c r="B975" s="99"/>
      <c r="C975" s="772">
        <v>4484</v>
      </c>
      <c r="D975" s="807">
        <v>0.05</v>
      </c>
      <c r="E975" s="772">
        <f t="shared" si="46"/>
        <v>4708</v>
      </c>
      <c r="F975" s="778">
        <v>1.1000000000000001</v>
      </c>
      <c r="G975" s="774">
        <f t="shared" si="47"/>
        <v>5179</v>
      </c>
      <c r="H975" s="776"/>
      <c r="I975" s="758"/>
      <c r="J975" s="776"/>
      <c r="K975" s="786"/>
      <c r="L975" s="9" t="s">
        <v>308</v>
      </c>
      <c r="M975" s="9" t="s">
        <v>3995</v>
      </c>
      <c r="N975" s="9" t="s">
        <v>397</v>
      </c>
      <c r="O975" s="9" t="s">
        <v>310</v>
      </c>
      <c r="P975" s="9" t="s">
        <v>311</v>
      </c>
      <c r="Q975" s="9" t="s">
        <v>1419</v>
      </c>
      <c r="R975" s="9" t="s">
        <v>1420</v>
      </c>
      <c r="S975" s="9" t="s">
        <v>348</v>
      </c>
      <c r="T975" s="98" t="s">
        <v>204</v>
      </c>
      <c r="U975" s="99" t="s">
        <v>887</v>
      </c>
      <c r="V975" s="99" t="s">
        <v>207</v>
      </c>
      <c r="W975" s="99" t="s">
        <v>888</v>
      </c>
      <c r="X975" s="99" t="s">
        <v>207</v>
      </c>
      <c r="Y975" s="99">
        <v>279</v>
      </c>
      <c r="Z975" s="99" t="s">
        <v>207</v>
      </c>
      <c r="AA975" s="9">
        <v>400</v>
      </c>
      <c r="AB975" s="99" t="s">
        <v>207</v>
      </c>
      <c r="AC975" s="9">
        <v>460</v>
      </c>
      <c r="AD975" s="9" t="s">
        <v>207</v>
      </c>
      <c r="AE975" s="9">
        <v>181</v>
      </c>
      <c r="AF975" s="9" t="s">
        <v>315</v>
      </c>
      <c r="AG975" s="14" t="s">
        <v>369</v>
      </c>
      <c r="AH975" s="14" t="s">
        <v>207</v>
      </c>
      <c r="AI975" s="14" t="s">
        <v>370</v>
      </c>
      <c r="AJ975" s="14" t="s">
        <v>207</v>
      </c>
      <c r="AK975" s="9">
        <v>5</v>
      </c>
      <c r="AL975" s="14" t="s">
        <v>207</v>
      </c>
      <c r="AM975" s="9">
        <v>5</v>
      </c>
      <c r="AN975" s="14" t="s">
        <v>207</v>
      </c>
      <c r="AO975" s="9">
        <v>5</v>
      </c>
      <c r="AP975" s="14" t="s">
        <v>207</v>
      </c>
      <c r="AQ975" s="9">
        <v>30</v>
      </c>
      <c r="AR975" s="14" t="s">
        <v>207</v>
      </c>
      <c r="AS975" s="9" t="s">
        <v>0</v>
      </c>
      <c r="AT975" s="9" t="s">
        <v>318</v>
      </c>
      <c r="AU975" s="9" t="s">
        <v>319</v>
      </c>
      <c r="AV975" s="9" t="s">
        <v>320</v>
      </c>
      <c r="AW975" s="9" t="s">
        <v>1490</v>
      </c>
      <c r="AX975" s="9">
        <v>9010600000</v>
      </c>
      <c r="AY975" s="99">
        <v>508</v>
      </c>
      <c r="AZ975" s="12" t="s">
        <v>207</v>
      </c>
      <c r="BA975" s="99">
        <v>37</v>
      </c>
      <c r="BB975" s="12" t="s">
        <v>207</v>
      </c>
      <c r="BC975" s="99">
        <v>49</v>
      </c>
      <c r="BD975" s="12" t="s">
        <v>207</v>
      </c>
      <c r="BE975" s="99">
        <v>191</v>
      </c>
      <c r="BF975" s="12" t="s">
        <v>321</v>
      </c>
      <c r="BG975" s="654">
        <v>190.87700000000001</v>
      </c>
      <c r="BH975" s="12" t="s">
        <v>321</v>
      </c>
      <c r="BI975" s="99">
        <v>102</v>
      </c>
      <c r="BJ975" s="12" t="s">
        <v>321</v>
      </c>
      <c r="BK975" s="754">
        <v>0</v>
      </c>
      <c r="BL975" s="12" t="s">
        <v>321</v>
      </c>
      <c r="BM975" s="754">
        <v>1.1970000000000001</v>
      </c>
      <c r="BN975" s="12" t="s">
        <v>321</v>
      </c>
      <c r="BO975" s="754">
        <v>0</v>
      </c>
      <c r="BP975" s="12" t="s">
        <v>321</v>
      </c>
      <c r="BQ975" s="754">
        <v>3.2000000000000001E-2</v>
      </c>
      <c r="BR975" s="12" t="s">
        <v>321</v>
      </c>
      <c r="BS975" s="654">
        <v>87.647999999999996</v>
      </c>
      <c r="BT975" s="12" t="s">
        <v>321</v>
      </c>
      <c r="BU975" s="654">
        <v>88.876999999999995</v>
      </c>
      <c r="BV975" s="12" t="s">
        <v>321</v>
      </c>
      <c r="BW975" s="9">
        <v>0.92</v>
      </c>
      <c r="BX975" s="9" t="s">
        <v>322</v>
      </c>
      <c r="BY975" s="755">
        <v>200</v>
      </c>
      <c r="BZ975" s="9" t="s">
        <v>315</v>
      </c>
      <c r="CA975" s="755">
        <v>14.6</v>
      </c>
      <c r="CB975" s="9" t="s">
        <v>315</v>
      </c>
      <c r="CC975" s="755">
        <v>19.3</v>
      </c>
      <c r="CD975" s="9" t="s">
        <v>315</v>
      </c>
      <c r="CE975" s="755">
        <v>313.10000000000002</v>
      </c>
      <c r="CF975" s="9" t="s">
        <v>323</v>
      </c>
      <c r="CG975" s="755">
        <v>224.9</v>
      </c>
      <c r="CH975" s="9" t="s">
        <v>323</v>
      </c>
      <c r="CI975" s="9"/>
      <c r="CJ975" s="9"/>
      <c r="CK975" s="9"/>
    </row>
    <row r="976" spans="1:89" s="98" customFormat="1" x14ac:dyDescent="0.25">
      <c r="A976" s="99">
        <v>10105446</v>
      </c>
      <c r="B976" s="99"/>
      <c r="C976" s="772">
        <v>6022</v>
      </c>
      <c r="D976" s="807">
        <v>0.05</v>
      </c>
      <c r="E976" s="772">
        <f t="shared" si="46"/>
        <v>6323</v>
      </c>
      <c r="F976" s="778">
        <v>1.1000000000000001</v>
      </c>
      <c r="G976" s="774">
        <f t="shared" si="47"/>
        <v>6955</v>
      </c>
      <c r="H976" s="776"/>
      <c r="I976" s="758"/>
      <c r="J976" s="776"/>
      <c r="K976" s="786"/>
      <c r="L976" s="9" t="s">
        <v>308</v>
      </c>
      <c r="M976" s="9" t="s">
        <v>3996</v>
      </c>
      <c r="N976" s="9" t="s">
        <v>397</v>
      </c>
      <c r="O976" s="9" t="s">
        <v>310</v>
      </c>
      <c r="P976" s="9" t="s">
        <v>311</v>
      </c>
      <c r="Q976" s="9" t="s">
        <v>1419</v>
      </c>
      <c r="R976" s="9" t="s">
        <v>1420</v>
      </c>
      <c r="S976" s="9" t="s">
        <v>348</v>
      </c>
      <c r="T976" s="98" t="s">
        <v>204</v>
      </c>
      <c r="U976" s="99" t="s">
        <v>1352</v>
      </c>
      <c r="V976" s="99" t="s">
        <v>207</v>
      </c>
      <c r="W976" s="99" t="s">
        <v>1353</v>
      </c>
      <c r="X976" s="99" t="s">
        <v>207</v>
      </c>
      <c r="Y976" s="99">
        <v>310</v>
      </c>
      <c r="Z976" s="99" t="s">
        <v>207</v>
      </c>
      <c r="AA976" s="9">
        <v>450</v>
      </c>
      <c r="AB976" s="99" t="s">
        <v>207</v>
      </c>
      <c r="AC976" s="9">
        <v>519</v>
      </c>
      <c r="AD976" s="9" t="s">
        <v>207</v>
      </c>
      <c r="AE976" s="9">
        <v>204</v>
      </c>
      <c r="AF976" s="9" t="s">
        <v>315</v>
      </c>
      <c r="AG976" s="14" t="s">
        <v>1354</v>
      </c>
      <c r="AH976" s="14" t="s">
        <v>207</v>
      </c>
      <c r="AI976" s="14" t="s">
        <v>1355</v>
      </c>
      <c r="AJ976" s="14" t="s">
        <v>207</v>
      </c>
      <c r="AK976" s="9">
        <v>5</v>
      </c>
      <c r="AL976" s="14" t="s">
        <v>207</v>
      </c>
      <c r="AM976" s="9">
        <v>5</v>
      </c>
      <c r="AN976" s="14" t="s">
        <v>207</v>
      </c>
      <c r="AO976" s="9">
        <v>5</v>
      </c>
      <c r="AP976" s="14" t="s">
        <v>207</v>
      </c>
      <c r="AQ976" s="9">
        <v>30</v>
      </c>
      <c r="AR976" s="14" t="s">
        <v>207</v>
      </c>
      <c r="AS976" s="9" t="s">
        <v>0</v>
      </c>
      <c r="AT976" s="9" t="s">
        <v>318</v>
      </c>
      <c r="AU976" s="9" t="s">
        <v>319</v>
      </c>
      <c r="AV976" s="9" t="s">
        <v>320</v>
      </c>
      <c r="AW976" s="9" t="s">
        <v>1491</v>
      </c>
      <c r="AX976" s="9">
        <v>9010600000</v>
      </c>
      <c r="AY976" s="99">
        <v>558</v>
      </c>
      <c r="AZ976" s="12" t="s">
        <v>207</v>
      </c>
      <c r="BA976" s="99">
        <v>37</v>
      </c>
      <c r="BB976" s="12" t="s">
        <v>207</v>
      </c>
      <c r="BC976" s="99">
        <v>49</v>
      </c>
      <c r="BD976" s="12" t="s">
        <v>207</v>
      </c>
      <c r="BE976" s="99">
        <v>206</v>
      </c>
      <c r="BF976" s="12" t="s">
        <v>321</v>
      </c>
      <c r="BG976" s="654">
        <v>205.34700000000001</v>
      </c>
      <c r="BH976" s="12" t="s">
        <v>321</v>
      </c>
      <c r="BI976" s="99">
        <v>110</v>
      </c>
      <c r="BJ976" s="12" t="s">
        <v>321</v>
      </c>
      <c r="BK976" s="754">
        <v>0</v>
      </c>
      <c r="BL976" s="12" t="s">
        <v>321</v>
      </c>
      <c r="BM976" s="754">
        <v>1.2769999999999999</v>
      </c>
      <c r="BN976" s="12" t="s">
        <v>321</v>
      </c>
      <c r="BO976" s="754">
        <v>0</v>
      </c>
      <c r="BP976" s="12" t="s">
        <v>321</v>
      </c>
      <c r="BQ976" s="754">
        <v>3.2000000000000001E-2</v>
      </c>
      <c r="BR976" s="12" t="s">
        <v>321</v>
      </c>
      <c r="BS976" s="654">
        <v>94.037999999999997</v>
      </c>
      <c r="BT976" s="12" t="s">
        <v>321</v>
      </c>
      <c r="BU976" s="654">
        <v>95.346999999999994</v>
      </c>
      <c r="BV976" s="12" t="s">
        <v>321</v>
      </c>
      <c r="BW976" s="9">
        <v>1.01</v>
      </c>
      <c r="BX976" s="9" t="s">
        <v>322</v>
      </c>
      <c r="BY976" s="755">
        <v>219.7</v>
      </c>
      <c r="BZ976" s="9" t="s">
        <v>315</v>
      </c>
      <c r="CA976" s="755">
        <v>14.6</v>
      </c>
      <c r="CB976" s="9" t="s">
        <v>315</v>
      </c>
      <c r="CC976" s="755">
        <v>19.3</v>
      </c>
      <c r="CD976" s="9" t="s">
        <v>315</v>
      </c>
      <c r="CE976" s="755">
        <v>341.7</v>
      </c>
      <c r="CF976" s="9" t="s">
        <v>323</v>
      </c>
      <c r="CG976" s="755">
        <v>242.5</v>
      </c>
      <c r="CH976" s="9" t="s">
        <v>323</v>
      </c>
      <c r="CI976" s="9"/>
      <c r="CJ976" s="9"/>
      <c r="CK976" s="9"/>
    </row>
    <row r="977" spans="1:89" s="98" customFormat="1" x14ac:dyDescent="0.25">
      <c r="A977" s="99">
        <v>10103792</v>
      </c>
      <c r="B977" s="99"/>
      <c r="C977" s="772">
        <v>5399</v>
      </c>
      <c r="D977" s="807">
        <v>0.05</v>
      </c>
      <c r="E977" s="772">
        <f t="shared" si="46"/>
        <v>5669</v>
      </c>
      <c r="F977" s="778">
        <v>1.1000000000000001</v>
      </c>
      <c r="G977" s="774">
        <f t="shared" si="47"/>
        <v>6236</v>
      </c>
      <c r="H977" s="776"/>
      <c r="I977" s="758"/>
      <c r="J977" s="776"/>
      <c r="K977" s="786"/>
      <c r="L977" s="9" t="s">
        <v>308</v>
      </c>
      <c r="M977" s="9" t="s">
        <v>3997</v>
      </c>
      <c r="N977" s="9" t="s">
        <v>397</v>
      </c>
      <c r="O977" s="9" t="s">
        <v>310</v>
      </c>
      <c r="P977" s="9" t="s">
        <v>311</v>
      </c>
      <c r="Q977" s="9" t="s">
        <v>1419</v>
      </c>
      <c r="R977" s="9" t="s">
        <v>1420</v>
      </c>
      <c r="S977" s="9" t="s">
        <v>314</v>
      </c>
      <c r="T977" s="98" t="s">
        <v>210</v>
      </c>
      <c r="U977" s="99" t="s">
        <v>1433</v>
      </c>
      <c r="V977" s="99" t="s">
        <v>207</v>
      </c>
      <c r="W977" s="99" t="s">
        <v>580</v>
      </c>
      <c r="X977" s="99" t="s">
        <v>207</v>
      </c>
      <c r="Y977" s="99">
        <v>131</v>
      </c>
      <c r="Z977" s="99" t="s">
        <v>207</v>
      </c>
      <c r="AA977" s="9">
        <v>350</v>
      </c>
      <c r="AB977" s="99" t="s">
        <v>207</v>
      </c>
      <c r="AC977" s="9">
        <v>353</v>
      </c>
      <c r="AD977" s="9" t="s">
        <v>207</v>
      </c>
      <c r="AE977" s="9">
        <v>139</v>
      </c>
      <c r="AF977" s="9" t="s">
        <v>315</v>
      </c>
      <c r="AG977" s="14" t="s">
        <v>1434</v>
      </c>
      <c r="AH977" s="14" t="s">
        <v>207</v>
      </c>
      <c r="AI977" s="14" t="s">
        <v>1436</v>
      </c>
      <c r="AJ977" s="14" t="s">
        <v>207</v>
      </c>
      <c r="AK977" s="9">
        <v>5</v>
      </c>
      <c r="AL977" s="14" t="s">
        <v>207</v>
      </c>
      <c r="AM977" s="9">
        <v>5</v>
      </c>
      <c r="AN977" s="14" t="s">
        <v>207</v>
      </c>
      <c r="AO977" s="9">
        <v>5</v>
      </c>
      <c r="AP977" s="14" t="s">
        <v>207</v>
      </c>
      <c r="AQ977" s="9">
        <v>30</v>
      </c>
      <c r="AR977" s="14" t="s">
        <v>207</v>
      </c>
      <c r="AS977" s="9" t="s">
        <v>41</v>
      </c>
      <c r="AT977" s="9" t="s">
        <v>344</v>
      </c>
      <c r="AU977" s="9" t="s">
        <v>319</v>
      </c>
      <c r="AV977" s="9" t="s">
        <v>320</v>
      </c>
      <c r="AW977" s="9" t="s">
        <v>1437</v>
      </c>
      <c r="AX977" s="9">
        <v>9010600000</v>
      </c>
      <c r="AY977" s="99">
        <v>448</v>
      </c>
      <c r="AZ977" s="12" t="s">
        <v>207</v>
      </c>
      <c r="BA977" s="99">
        <v>37</v>
      </c>
      <c r="BB977" s="12" t="s">
        <v>207</v>
      </c>
      <c r="BC977" s="99">
        <v>49</v>
      </c>
      <c r="BD977" s="12" t="s">
        <v>207</v>
      </c>
      <c r="BE977" s="99">
        <v>212</v>
      </c>
      <c r="BF977" s="12" t="s">
        <v>321</v>
      </c>
      <c r="BG977" s="654">
        <v>211.13800000000001</v>
      </c>
      <c r="BH977" s="12" t="s">
        <v>321</v>
      </c>
      <c r="BI977" s="99">
        <v>130</v>
      </c>
      <c r="BJ977" s="12" t="s">
        <v>321</v>
      </c>
      <c r="BK977" s="754">
        <v>0</v>
      </c>
      <c r="BL977" s="12" t="s">
        <v>321</v>
      </c>
      <c r="BM977" s="754">
        <v>1.117</v>
      </c>
      <c r="BN977" s="12" t="s">
        <v>321</v>
      </c>
      <c r="BO977" s="754">
        <v>0</v>
      </c>
      <c r="BP977" s="12" t="s">
        <v>321</v>
      </c>
      <c r="BQ977" s="754">
        <v>3.2000000000000001E-2</v>
      </c>
      <c r="BR977" s="12" t="s">
        <v>321</v>
      </c>
      <c r="BS977" s="654">
        <v>79.989000000000004</v>
      </c>
      <c r="BT977" s="12" t="s">
        <v>321</v>
      </c>
      <c r="BU977" s="654">
        <v>81.138000000000005</v>
      </c>
      <c r="BV977" s="12" t="s">
        <v>321</v>
      </c>
      <c r="BW977" s="9">
        <v>0.81</v>
      </c>
      <c r="BX977" s="9" t="s">
        <v>322</v>
      </c>
      <c r="BY977" s="755">
        <v>176.4</v>
      </c>
      <c r="BZ977" s="9" t="s">
        <v>315</v>
      </c>
      <c r="CA977" s="755">
        <v>14.6</v>
      </c>
      <c r="CB977" s="9" t="s">
        <v>315</v>
      </c>
      <c r="CC977" s="755">
        <v>19.3</v>
      </c>
      <c r="CD977" s="9" t="s">
        <v>315</v>
      </c>
      <c r="CE977" s="755">
        <v>363.8</v>
      </c>
      <c r="CF977" s="9" t="s">
        <v>323</v>
      </c>
      <c r="CG977" s="755">
        <v>286.60000000000002</v>
      </c>
      <c r="CH977" s="9" t="s">
        <v>323</v>
      </c>
      <c r="CI977" s="9"/>
      <c r="CJ977" s="9"/>
      <c r="CK977" s="9"/>
    </row>
    <row r="978" spans="1:89" s="98" customFormat="1" x14ac:dyDescent="0.25">
      <c r="A978" s="99">
        <v>10103793</v>
      </c>
      <c r="B978" s="99"/>
      <c r="C978" s="772">
        <v>6550</v>
      </c>
      <c r="D978" s="807">
        <v>0.05</v>
      </c>
      <c r="E978" s="772">
        <f t="shared" si="46"/>
        <v>6878</v>
      </c>
      <c r="F978" s="778">
        <v>1.1000000000000001</v>
      </c>
      <c r="G978" s="774">
        <f t="shared" si="47"/>
        <v>7566</v>
      </c>
      <c r="H978" s="776"/>
      <c r="I978" s="758"/>
      <c r="J978" s="776"/>
      <c r="K978" s="786"/>
      <c r="L978" s="9" t="s">
        <v>308</v>
      </c>
      <c r="M978" s="9" t="s">
        <v>3998</v>
      </c>
      <c r="N978" s="9" t="s">
        <v>397</v>
      </c>
      <c r="O978" s="9" t="s">
        <v>310</v>
      </c>
      <c r="P978" s="9" t="s">
        <v>311</v>
      </c>
      <c r="Q978" s="9" t="s">
        <v>1419</v>
      </c>
      <c r="R978" s="9" t="s">
        <v>1420</v>
      </c>
      <c r="S978" s="9" t="s">
        <v>314</v>
      </c>
      <c r="T978" s="98" t="s">
        <v>210</v>
      </c>
      <c r="U978" s="99" t="s">
        <v>956</v>
      </c>
      <c r="V978" s="99" t="s">
        <v>207</v>
      </c>
      <c r="W978" s="99" t="s">
        <v>888</v>
      </c>
      <c r="X978" s="99" t="s">
        <v>207</v>
      </c>
      <c r="Y978" s="99">
        <v>131</v>
      </c>
      <c r="Z978" s="99" t="s">
        <v>207</v>
      </c>
      <c r="AA978" s="9">
        <v>400</v>
      </c>
      <c r="AB978" s="99" t="s">
        <v>207</v>
      </c>
      <c r="AC978" s="9">
        <v>402</v>
      </c>
      <c r="AD978" s="9" t="s">
        <v>207</v>
      </c>
      <c r="AE978" s="9">
        <v>158</v>
      </c>
      <c r="AF978" s="9" t="s">
        <v>315</v>
      </c>
      <c r="AG978" s="14" t="s">
        <v>342</v>
      </c>
      <c r="AH978" s="14" t="s">
        <v>207</v>
      </c>
      <c r="AI978" s="14" t="s">
        <v>1438</v>
      </c>
      <c r="AJ978" s="14" t="s">
        <v>207</v>
      </c>
      <c r="AK978" s="9">
        <v>5</v>
      </c>
      <c r="AL978" s="14" t="s">
        <v>207</v>
      </c>
      <c r="AM978" s="9">
        <v>5</v>
      </c>
      <c r="AN978" s="14" t="s">
        <v>207</v>
      </c>
      <c r="AO978" s="9">
        <v>5</v>
      </c>
      <c r="AP978" s="14" t="s">
        <v>207</v>
      </c>
      <c r="AQ978" s="9">
        <v>30</v>
      </c>
      <c r="AR978" s="14" t="s">
        <v>207</v>
      </c>
      <c r="AS978" s="9" t="s">
        <v>41</v>
      </c>
      <c r="AT978" s="9" t="s">
        <v>344</v>
      </c>
      <c r="AU978" s="9" t="s">
        <v>319</v>
      </c>
      <c r="AV978" s="9" t="s">
        <v>320</v>
      </c>
      <c r="AW978" s="9" t="s">
        <v>1439</v>
      </c>
      <c r="AX978" s="9">
        <v>9010600000</v>
      </c>
      <c r="AY978" s="99">
        <v>508</v>
      </c>
      <c r="AZ978" s="12" t="s">
        <v>207</v>
      </c>
      <c r="BA978" s="99">
        <v>37</v>
      </c>
      <c r="BB978" s="12" t="s">
        <v>207</v>
      </c>
      <c r="BC978" s="99">
        <v>49</v>
      </c>
      <c r="BD978" s="12" t="s">
        <v>207</v>
      </c>
      <c r="BE978" s="99">
        <v>240</v>
      </c>
      <c r="BF978" s="12" t="s">
        <v>321</v>
      </c>
      <c r="BG978" s="654">
        <v>239.87700000000001</v>
      </c>
      <c r="BH978" s="12" t="s">
        <v>321</v>
      </c>
      <c r="BI978" s="99">
        <v>151</v>
      </c>
      <c r="BJ978" s="12" t="s">
        <v>321</v>
      </c>
      <c r="BK978" s="754">
        <v>0</v>
      </c>
      <c r="BL978" s="12" t="s">
        <v>321</v>
      </c>
      <c r="BM978" s="754">
        <v>1.1970000000000001</v>
      </c>
      <c r="BN978" s="12" t="s">
        <v>321</v>
      </c>
      <c r="BO978" s="754">
        <v>0</v>
      </c>
      <c r="BP978" s="12" t="s">
        <v>321</v>
      </c>
      <c r="BQ978" s="754">
        <v>3.2000000000000001E-2</v>
      </c>
      <c r="BR978" s="12" t="s">
        <v>321</v>
      </c>
      <c r="BS978" s="654">
        <v>87.647999999999996</v>
      </c>
      <c r="BT978" s="12" t="s">
        <v>321</v>
      </c>
      <c r="BU978" s="654">
        <v>88.876999999999995</v>
      </c>
      <c r="BV978" s="12" t="s">
        <v>321</v>
      </c>
      <c r="BW978" s="9">
        <v>0.92</v>
      </c>
      <c r="BX978" s="9" t="s">
        <v>322</v>
      </c>
      <c r="BY978" s="755">
        <v>200</v>
      </c>
      <c r="BZ978" s="9" t="s">
        <v>315</v>
      </c>
      <c r="CA978" s="755">
        <v>14.6</v>
      </c>
      <c r="CB978" s="9" t="s">
        <v>315</v>
      </c>
      <c r="CC978" s="755">
        <v>19.3</v>
      </c>
      <c r="CD978" s="9" t="s">
        <v>315</v>
      </c>
      <c r="CE978" s="755">
        <v>421.1</v>
      </c>
      <c r="CF978" s="9" t="s">
        <v>323</v>
      </c>
      <c r="CG978" s="755">
        <v>332.9</v>
      </c>
      <c r="CH978" s="9" t="s">
        <v>323</v>
      </c>
      <c r="CI978" s="9"/>
      <c r="CJ978" s="9"/>
      <c r="CK978" s="9"/>
    </row>
    <row r="979" spans="1:89" s="98" customFormat="1" x14ac:dyDescent="0.25">
      <c r="A979" s="99">
        <v>10103794</v>
      </c>
      <c r="B979" s="99"/>
      <c r="C979" s="772">
        <v>8290</v>
      </c>
      <c r="D979" s="807">
        <v>0.05</v>
      </c>
      <c r="E979" s="772">
        <f t="shared" si="46"/>
        <v>8705</v>
      </c>
      <c r="F979" s="778">
        <v>1.1000000000000001</v>
      </c>
      <c r="G979" s="774">
        <f t="shared" si="47"/>
        <v>9576</v>
      </c>
      <c r="H979" s="776"/>
      <c r="I979" s="758"/>
      <c r="J979" s="776"/>
      <c r="K979" s="786"/>
      <c r="L979" s="9" t="s">
        <v>308</v>
      </c>
      <c r="M979" s="9" t="s">
        <v>3999</v>
      </c>
      <c r="N979" s="9" t="s">
        <v>397</v>
      </c>
      <c r="O979" s="9" t="s">
        <v>310</v>
      </c>
      <c r="P979" s="9" t="s">
        <v>311</v>
      </c>
      <c r="Q979" s="9" t="s">
        <v>1419</v>
      </c>
      <c r="R979" s="9" t="s">
        <v>1420</v>
      </c>
      <c r="S979" s="9" t="s">
        <v>314</v>
      </c>
      <c r="T979" s="98" t="s">
        <v>210</v>
      </c>
      <c r="U979" s="99" t="s">
        <v>873</v>
      </c>
      <c r="V979" s="99" t="s">
        <v>207</v>
      </c>
      <c r="W979" s="99" t="s">
        <v>1353</v>
      </c>
      <c r="X979" s="99" t="s">
        <v>207</v>
      </c>
      <c r="Y979" s="99">
        <v>131</v>
      </c>
      <c r="Z979" s="99" t="s">
        <v>207</v>
      </c>
      <c r="AA979" s="9">
        <v>450</v>
      </c>
      <c r="AB979" s="99" t="s">
        <v>207</v>
      </c>
      <c r="AC979" s="9">
        <v>450</v>
      </c>
      <c r="AD979" s="9" t="s">
        <v>207</v>
      </c>
      <c r="AE979" s="9">
        <v>177</v>
      </c>
      <c r="AF979" s="9" t="s">
        <v>315</v>
      </c>
      <c r="AG979" s="14" t="s">
        <v>1388</v>
      </c>
      <c r="AH979" s="14" t="s">
        <v>207</v>
      </c>
      <c r="AI979" s="14" t="s">
        <v>1440</v>
      </c>
      <c r="AJ979" s="14" t="s">
        <v>207</v>
      </c>
      <c r="AK979" s="9">
        <v>5</v>
      </c>
      <c r="AL979" s="14" t="s">
        <v>207</v>
      </c>
      <c r="AM979" s="9">
        <v>5</v>
      </c>
      <c r="AN979" s="14" t="s">
        <v>207</v>
      </c>
      <c r="AO979" s="9">
        <v>5</v>
      </c>
      <c r="AP979" s="14" t="s">
        <v>207</v>
      </c>
      <c r="AQ979" s="9">
        <v>30</v>
      </c>
      <c r="AR979" s="14" t="s">
        <v>207</v>
      </c>
      <c r="AS979" s="9" t="s">
        <v>41</v>
      </c>
      <c r="AT979" s="9" t="s">
        <v>344</v>
      </c>
      <c r="AU979" s="9" t="s">
        <v>319</v>
      </c>
      <c r="AV979" s="9" t="s">
        <v>320</v>
      </c>
      <c r="AW979" s="9" t="s">
        <v>1441</v>
      </c>
      <c r="AX979" s="9">
        <v>9010600000</v>
      </c>
      <c r="AY979" s="99">
        <v>558</v>
      </c>
      <c r="AZ979" s="12" t="s">
        <v>207</v>
      </c>
      <c r="BA979" s="99">
        <v>37</v>
      </c>
      <c r="BB979" s="12" t="s">
        <v>207</v>
      </c>
      <c r="BC979" s="99">
        <v>49</v>
      </c>
      <c r="BD979" s="12" t="s">
        <v>207</v>
      </c>
      <c r="BE979" s="99">
        <v>243</v>
      </c>
      <c r="BF979" s="12" t="s">
        <v>321</v>
      </c>
      <c r="BG979" s="654">
        <v>242.34700000000001</v>
      </c>
      <c r="BH979" s="12" t="s">
        <v>321</v>
      </c>
      <c r="BI979" s="99">
        <v>147</v>
      </c>
      <c r="BJ979" s="12" t="s">
        <v>321</v>
      </c>
      <c r="BK979" s="754">
        <v>0</v>
      </c>
      <c r="BL979" s="12" t="s">
        <v>321</v>
      </c>
      <c r="BM979" s="754">
        <v>1.2769999999999999</v>
      </c>
      <c r="BN979" s="12" t="s">
        <v>321</v>
      </c>
      <c r="BO979" s="754">
        <v>0</v>
      </c>
      <c r="BP979" s="12" t="s">
        <v>321</v>
      </c>
      <c r="BQ979" s="754">
        <v>3.2000000000000001E-2</v>
      </c>
      <c r="BR979" s="12" t="s">
        <v>321</v>
      </c>
      <c r="BS979" s="654">
        <v>94.037999999999997</v>
      </c>
      <c r="BT979" s="12" t="s">
        <v>321</v>
      </c>
      <c r="BU979" s="654">
        <v>95.346999999999994</v>
      </c>
      <c r="BV979" s="12" t="s">
        <v>321</v>
      </c>
      <c r="BW979" s="9">
        <v>1.01</v>
      </c>
      <c r="BX979" s="9" t="s">
        <v>322</v>
      </c>
      <c r="BY979" s="755">
        <v>219.7</v>
      </c>
      <c r="BZ979" s="9" t="s">
        <v>315</v>
      </c>
      <c r="CA979" s="755">
        <v>14.6</v>
      </c>
      <c r="CB979" s="9" t="s">
        <v>315</v>
      </c>
      <c r="CC979" s="755">
        <v>19.3</v>
      </c>
      <c r="CD979" s="9" t="s">
        <v>315</v>
      </c>
      <c r="CE979" s="755">
        <v>423.3</v>
      </c>
      <c r="CF979" s="9" t="s">
        <v>323</v>
      </c>
      <c r="CG979" s="755">
        <v>324.10000000000002</v>
      </c>
      <c r="CH979" s="9" t="s">
        <v>323</v>
      </c>
      <c r="CI979" s="9"/>
      <c r="CJ979" s="9"/>
      <c r="CK979" s="9"/>
    </row>
    <row r="980" spans="1:89" s="98" customFormat="1" x14ac:dyDescent="0.25">
      <c r="A980" s="99">
        <v>10103934</v>
      </c>
      <c r="B980" s="99"/>
      <c r="C980" s="772">
        <v>5399</v>
      </c>
      <c r="D980" s="807">
        <v>0.05</v>
      </c>
      <c r="E980" s="772">
        <f t="shared" si="46"/>
        <v>5669</v>
      </c>
      <c r="F980" s="778">
        <v>1.1000000000000001</v>
      </c>
      <c r="G980" s="774">
        <f t="shared" si="47"/>
        <v>6236</v>
      </c>
      <c r="H980" s="776"/>
      <c r="I980" s="758"/>
      <c r="J980" s="776"/>
      <c r="K980" s="786"/>
      <c r="L980" s="9" t="s">
        <v>308</v>
      </c>
      <c r="M980" s="9" t="s">
        <v>4000</v>
      </c>
      <c r="N980" s="9" t="s">
        <v>397</v>
      </c>
      <c r="O980" s="9" t="s">
        <v>310</v>
      </c>
      <c r="P980" s="9" t="s">
        <v>311</v>
      </c>
      <c r="Q980" s="9" t="s">
        <v>1419</v>
      </c>
      <c r="R980" s="9" t="s">
        <v>1420</v>
      </c>
      <c r="S980" s="9" t="s">
        <v>314</v>
      </c>
      <c r="T980" s="98" t="s">
        <v>210</v>
      </c>
      <c r="U980" s="99" t="s">
        <v>1433</v>
      </c>
      <c r="V980" s="99" t="s">
        <v>207</v>
      </c>
      <c r="W980" s="99" t="s">
        <v>580</v>
      </c>
      <c r="X980" s="99" t="s">
        <v>207</v>
      </c>
      <c r="Y980" s="99">
        <v>131</v>
      </c>
      <c r="Z980" s="99" t="s">
        <v>207</v>
      </c>
      <c r="AA980" s="9">
        <v>350</v>
      </c>
      <c r="AB980" s="99" t="s">
        <v>207</v>
      </c>
      <c r="AC980" s="9">
        <v>353</v>
      </c>
      <c r="AD980" s="9" t="s">
        <v>207</v>
      </c>
      <c r="AE980" s="9">
        <v>139</v>
      </c>
      <c r="AF980" s="9" t="s">
        <v>315</v>
      </c>
      <c r="AG980" s="14" t="s">
        <v>1434</v>
      </c>
      <c r="AH980" s="14" t="s">
        <v>207</v>
      </c>
      <c r="AI980" s="14" t="s">
        <v>1436</v>
      </c>
      <c r="AJ980" s="14" t="s">
        <v>207</v>
      </c>
      <c r="AK980" s="9">
        <v>5</v>
      </c>
      <c r="AL980" s="14" t="s">
        <v>207</v>
      </c>
      <c r="AM980" s="9">
        <v>5</v>
      </c>
      <c r="AN980" s="14" t="s">
        <v>207</v>
      </c>
      <c r="AO980" s="9">
        <v>5</v>
      </c>
      <c r="AP980" s="14" t="s">
        <v>207</v>
      </c>
      <c r="AQ980" s="9">
        <v>30</v>
      </c>
      <c r="AR980" s="14" t="s">
        <v>207</v>
      </c>
      <c r="AS980" s="9" t="s">
        <v>42</v>
      </c>
      <c r="AT980" s="9" t="s">
        <v>345</v>
      </c>
      <c r="AU980" s="9" t="s">
        <v>319</v>
      </c>
      <c r="AV980" s="9" t="s">
        <v>320</v>
      </c>
      <c r="AW980" s="9" t="s">
        <v>1442</v>
      </c>
      <c r="AX980" s="9">
        <v>9010600000</v>
      </c>
      <c r="AY980" s="99">
        <v>448</v>
      </c>
      <c r="AZ980" s="12" t="s">
        <v>207</v>
      </c>
      <c r="BA980" s="99">
        <v>37</v>
      </c>
      <c r="BB980" s="12" t="s">
        <v>207</v>
      </c>
      <c r="BC980" s="99">
        <v>49</v>
      </c>
      <c r="BD980" s="12" t="s">
        <v>207</v>
      </c>
      <c r="BE980" s="99">
        <v>212</v>
      </c>
      <c r="BF980" s="12" t="s">
        <v>321</v>
      </c>
      <c r="BG980" s="654">
        <v>211.13800000000001</v>
      </c>
      <c r="BH980" s="12" t="s">
        <v>321</v>
      </c>
      <c r="BI980" s="99">
        <v>130</v>
      </c>
      <c r="BJ980" s="12" t="s">
        <v>321</v>
      </c>
      <c r="BK980" s="754">
        <v>0</v>
      </c>
      <c r="BL980" s="12" t="s">
        <v>321</v>
      </c>
      <c r="BM980" s="754">
        <v>1.117</v>
      </c>
      <c r="BN980" s="12" t="s">
        <v>321</v>
      </c>
      <c r="BO980" s="754">
        <v>0</v>
      </c>
      <c r="BP980" s="12" t="s">
        <v>321</v>
      </c>
      <c r="BQ980" s="754">
        <v>3.2000000000000001E-2</v>
      </c>
      <c r="BR980" s="12" t="s">
        <v>321</v>
      </c>
      <c r="BS980" s="654">
        <v>79.989000000000004</v>
      </c>
      <c r="BT980" s="12" t="s">
        <v>321</v>
      </c>
      <c r="BU980" s="654">
        <v>81.138000000000005</v>
      </c>
      <c r="BV980" s="12" t="s">
        <v>321</v>
      </c>
      <c r="BW980" s="9">
        <v>0.81</v>
      </c>
      <c r="BX980" s="9" t="s">
        <v>322</v>
      </c>
      <c r="BY980" s="755">
        <v>176.4</v>
      </c>
      <c r="BZ980" s="9" t="s">
        <v>315</v>
      </c>
      <c r="CA980" s="755">
        <v>14.6</v>
      </c>
      <c r="CB980" s="9" t="s">
        <v>315</v>
      </c>
      <c r="CC980" s="755">
        <v>19.3</v>
      </c>
      <c r="CD980" s="9" t="s">
        <v>315</v>
      </c>
      <c r="CE980" s="755">
        <v>363.8</v>
      </c>
      <c r="CF980" s="9" t="s">
        <v>323</v>
      </c>
      <c r="CG980" s="755">
        <v>286.60000000000002</v>
      </c>
      <c r="CH980" s="9" t="s">
        <v>323</v>
      </c>
      <c r="CI980" s="9"/>
      <c r="CJ980" s="9"/>
      <c r="CK980" s="9"/>
    </row>
    <row r="981" spans="1:89" s="98" customFormat="1" x14ac:dyDescent="0.25">
      <c r="A981" s="99">
        <v>10103935</v>
      </c>
      <c r="B981" s="99"/>
      <c r="C981" s="772">
        <v>6550</v>
      </c>
      <c r="D981" s="807">
        <v>0.05</v>
      </c>
      <c r="E981" s="772">
        <f t="shared" si="46"/>
        <v>6878</v>
      </c>
      <c r="F981" s="778">
        <v>1.1000000000000001</v>
      </c>
      <c r="G981" s="774">
        <f t="shared" si="47"/>
        <v>7566</v>
      </c>
      <c r="H981" s="776"/>
      <c r="I981" s="758"/>
      <c r="J981" s="776"/>
      <c r="K981" s="786"/>
      <c r="L981" s="9" t="s">
        <v>308</v>
      </c>
      <c r="M981" s="9" t="s">
        <v>4001</v>
      </c>
      <c r="N981" s="9" t="s">
        <v>397</v>
      </c>
      <c r="O981" s="9" t="s">
        <v>310</v>
      </c>
      <c r="P981" s="9" t="s">
        <v>311</v>
      </c>
      <c r="Q981" s="9" t="s">
        <v>1419</v>
      </c>
      <c r="R981" s="9" t="s">
        <v>1420</v>
      </c>
      <c r="S981" s="9" t="s">
        <v>314</v>
      </c>
      <c r="T981" s="98" t="s">
        <v>210</v>
      </c>
      <c r="U981" s="99" t="s">
        <v>956</v>
      </c>
      <c r="V981" s="99" t="s">
        <v>207</v>
      </c>
      <c r="W981" s="99" t="s">
        <v>888</v>
      </c>
      <c r="X981" s="99" t="s">
        <v>207</v>
      </c>
      <c r="Y981" s="99">
        <v>131</v>
      </c>
      <c r="Z981" s="99" t="s">
        <v>207</v>
      </c>
      <c r="AA981" s="9">
        <v>400</v>
      </c>
      <c r="AB981" s="99" t="s">
        <v>207</v>
      </c>
      <c r="AC981" s="9">
        <v>402</v>
      </c>
      <c r="AD981" s="9" t="s">
        <v>207</v>
      </c>
      <c r="AE981" s="9">
        <v>158</v>
      </c>
      <c r="AF981" s="9" t="s">
        <v>315</v>
      </c>
      <c r="AG981" s="14" t="s">
        <v>342</v>
      </c>
      <c r="AH981" s="14" t="s">
        <v>207</v>
      </c>
      <c r="AI981" s="14" t="s">
        <v>1438</v>
      </c>
      <c r="AJ981" s="14" t="s">
        <v>207</v>
      </c>
      <c r="AK981" s="9">
        <v>5</v>
      </c>
      <c r="AL981" s="14" t="s">
        <v>207</v>
      </c>
      <c r="AM981" s="9">
        <v>5</v>
      </c>
      <c r="AN981" s="14" t="s">
        <v>207</v>
      </c>
      <c r="AO981" s="9">
        <v>5</v>
      </c>
      <c r="AP981" s="14" t="s">
        <v>207</v>
      </c>
      <c r="AQ981" s="9">
        <v>30</v>
      </c>
      <c r="AR981" s="14" t="s">
        <v>207</v>
      </c>
      <c r="AS981" s="9" t="s">
        <v>42</v>
      </c>
      <c r="AT981" s="9" t="s">
        <v>345</v>
      </c>
      <c r="AU981" s="9" t="s">
        <v>319</v>
      </c>
      <c r="AV981" s="9" t="s">
        <v>320</v>
      </c>
      <c r="AW981" s="9" t="s">
        <v>1443</v>
      </c>
      <c r="AX981" s="9">
        <v>9010600000</v>
      </c>
      <c r="AY981" s="99">
        <v>508</v>
      </c>
      <c r="AZ981" s="12" t="s">
        <v>207</v>
      </c>
      <c r="BA981" s="99">
        <v>37</v>
      </c>
      <c r="BB981" s="12" t="s">
        <v>207</v>
      </c>
      <c r="BC981" s="99">
        <v>49</v>
      </c>
      <c r="BD981" s="12" t="s">
        <v>207</v>
      </c>
      <c r="BE981" s="99">
        <v>240</v>
      </c>
      <c r="BF981" s="12" t="s">
        <v>321</v>
      </c>
      <c r="BG981" s="654">
        <v>239.87700000000001</v>
      </c>
      <c r="BH981" s="12" t="s">
        <v>321</v>
      </c>
      <c r="BI981" s="99">
        <v>151</v>
      </c>
      <c r="BJ981" s="12" t="s">
        <v>321</v>
      </c>
      <c r="BK981" s="754">
        <v>0</v>
      </c>
      <c r="BL981" s="12" t="s">
        <v>321</v>
      </c>
      <c r="BM981" s="754">
        <v>1.1970000000000001</v>
      </c>
      <c r="BN981" s="12" t="s">
        <v>321</v>
      </c>
      <c r="BO981" s="754">
        <v>0</v>
      </c>
      <c r="BP981" s="12" t="s">
        <v>321</v>
      </c>
      <c r="BQ981" s="754">
        <v>3.2000000000000001E-2</v>
      </c>
      <c r="BR981" s="12" t="s">
        <v>321</v>
      </c>
      <c r="BS981" s="654">
        <v>87.647999999999996</v>
      </c>
      <c r="BT981" s="12" t="s">
        <v>321</v>
      </c>
      <c r="BU981" s="654">
        <v>88.876999999999995</v>
      </c>
      <c r="BV981" s="12" t="s">
        <v>321</v>
      </c>
      <c r="BW981" s="9">
        <v>0.92</v>
      </c>
      <c r="BX981" s="9" t="s">
        <v>322</v>
      </c>
      <c r="BY981" s="755">
        <v>200</v>
      </c>
      <c r="BZ981" s="9" t="s">
        <v>315</v>
      </c>
      <c r="CA981" s="755">
        <v>14.6</v>
      </c>
      <c r="CB981" s="9" t="s">
        <v>315</v>
      </c>
      <c r="CC981" s="755">
        <v>19.3</v>
      </c>
      <c r="CD981" s="9" t="s">
        <v>315</v>
      </c>
      <c r="CE981" s="755">
        <v>421.1</v>
      </c>
      <c r="CF981" s="9" t="s">
        <v>323</v>
      </c>
      <c r="CG981" s="755">
        <v>332.9</v>
      </c>
      <c r="CH981" s="9" t="s">
        <v>323</v>
      </c>
      <c r="CI981" s="9"/>
      <c r="CJ981" s="9"/>
      <c r="CK981" s="9"/>
    </row>
    <row r="982" spans="1:89" s="98" customFormat="1" x14ac:dyDescent="0.25">
      <c r="A982" s="99">
        <v>10103936</v>
      </c>
      <c r="B982" s="99"/>
      <c r="C982" s="772">
        <v>8290</v>
      </c>
      <c r="D982" s="807">
        <v>0.05</v>
      </c>
      <c r="E982" s="772">
        <f t="shared" si="46"/>
        <v>8705</v>
      </c>
      <c r="F982" s="778">
        <v>1.1000000000000001</v>
      </c>
      <c r="G982" s="774">
        <f t="shared" si="47"/>
        <v>9576</v>
      </c>
      <c r="H982" s="776"/>
      <c r="I982" s="758"/>
      <c r="J982" s="776"/>
      <c r="K982" s="786"/>
      <c r="L982" s="9" t="s">
        <v>308</v>
      </c>
      <c r="M982" s="9" t="s">
        <v>4002</v>
      </c>
      <c r="N982" s="9" t="s">
        <v>397</v>
      </c>
      <c r="O982" s="9" t="s">
        <v>310</v>
      </c>
      <c r="P982" s="9" t="s">
        <v>311</v>
      </c>
      <c r="Q982" s="9" t="s">
        <v>1419</v>
      </c>
      <c r="R982" s="9" t="s">
        <v>1420</v>
      </c>
      <c r="S982" s="9" t="s">
        <v>314</v>
      </c>
      <c r="T982" s="98" t="s">
        <v>210</v>
      </c>
      <c r="U982" s="99" t="s">
        <v>873</v>
      </c>
      <c r="V982" s="99" t="s">
        <v>207</v>
      </c>
      <c r="W982" s="99" t="s">
        <v>1353</v>
      </c>
      <c r="X982" s="99" t="s">
        <v>207</v>
      </c>
      <c r="Y982" s="99">
        <v>131</v>
      </c>
      <c r="Z982" s="99" t="s">
        <v>207</v>
      </c>
      <c r="AA982" s="9">
        <v>450</v>
      </c>
      <c r="AB982" s="99" t="s">
        <v>207</v>
      </c>
      <c r="AC982" s="9">
        <v>450</v>
      </c>
      <c r="AD982" s="9" t="s">
        <v>207</v>
      </c>
      <c r="AE982" s="9">
        <v>177</v>
      </c>
      <c r="AF982" s="9" t="s">
        <v>315</v>
      </c>
      <c r="AG982" s="14" t="s">
        <v>1388</v>
      </c>
      <c r="AH982" s="14" t="s">
        <v>207</v>
      </c>
      <c r="AI982" s="14" t="s">
        <v>1440</v>
      </c>
      <c r="AJ982" s="14" t="s">
        <v>207</v>
      </c>
      <c r="AK982" s="9">
        <v>5</v>
      </c>
      <c r="AL982" s="14" t="s">
        <v>207</v>
      </c>
      <c r="AM982" s="9">
        <v>5</v>
      </c>
      <c r="AN982" s="14" t="s">
        <v>207</v>
      </c>
      <c r="AO982" s="9">
        <v>5</v>
      </c>
      <c r="AP982" s="14" t="s">
        <v>207</v>
      </c>
      <c r="AQ982" s="9">
        <v>30</v>
      </c>
      <c r="AR982" s="14" t="s">
        <v>207</v>
      </c>
      <c r="AS982" s="9" t="s">
        <v>42</v>
      </c>
      <c r="AT982" s="9" t="s">
        <v>345</v>
      </c>
      <c r="AU982" s="9" t="s">
        <v>319</v>
      </c>
      <c r="AV982" s="9" t="s">
        <v>320</v>
      </c>
      <c r="AW982" s="9" t="s">
        <v>1444</v>
      </c>
      <c r="AX982" s="9">
        <v>9010600000</v>
      </c>
      <c r="AY982" s="99">
        <v>558</v>
      </c>
      <c r="AZ982" s="12" t="s">
        <v>207</v>
      </c>
      <c r="BA982" s="99">
        <v>37</v>
      </c>
      <c r="BB982" s="12" t="s">
        <v>207</v>
      </c>
      <c r="BC982" s="99">
        <v>49</v>
      </c>
      <c r="BD982" s="12" t="s">
        <v>207</v>
      </c>
      <c r="BE982" s="99">
        <v>243</v>
      </c>
      <c r="BF982" s="12" t="s">
        <v>321</v>
      </c>
      <c r="BG982" s="654">
        <v>242.34700000000001</v>
      </c>
      <c r="BH982" s="12" t="s">
        <v>321</v>
      </c>
      <c r="BI982" s="99">
        <v>147</v>
      </c>
      <c r="BJ982" s="12" t="s">
        <v>321</v>
      </c>
      <c r="BK982" s="754">
        <v>0</v>
      </c>
      <c r="BL982" s="12" t="s">
        <v>321</v>
      </c>
      <c r="BM982" s="754">
        <v>1.2769999999999999</v>
      </c>
      <c r="BN982" s="12" t="s">
        <v>321</v>
      </c>
      <c r="BO982" s="754">
        <v>0</v>
      </c>
      <c r="BP982" s="12" t="s">
        <v>321</v>
      </c>
      <c r="BQ982" s="754">
        <v>3.2000000000000001E-2</v>
      </c>
      <c r="BR982" s="12" t="s">
        <v>321</v>
      </c>
      <c r="BS982" s="654">
        <v>94.037999999999997</v>
      </c>
      <c r="BT982" s="12" t="s">
        <v>321</v>
      </c>
      <c r="BU982" s="654">
        <v>95.346999999999994</v>
      </c>
      <c r="BV982" s="12" t="s">
        <v>321</v>
      </c>
      <c r="BW982" s="9">
        <v>1.01</v>
      </c>
      <c r="BX982" s="9" t="s">
        <v>322</v>
      </c>
      <c r="BY982" s="755">
        <v>219.7</v>
      </c>
      <c r="BZ982" s="9" t="s">
        <v>315</v>
      </c>
      <c r="CA982" s="755">
        <v>14.6</v>
      </c>
      <c r="CB982" s="9" t="s">
        <v>315</v>
      </c>
      <c r="CC982" s="755">
        <v>19.3</v>
      </c>
      <c r="CD982" s="9" t="s">
        <v>315</v>
      </c>
      <c r="CE982" s="755">
        <v>423.3</v>
      </c>
      <c r="CF982" s="9" t="s">
        <v>323</v>
      </c>
      <c r="CG982" s="755">
        <v>324.10000000000002</v>
      </c>
      <c r="CH982" s="9" t="s">
        <v>323</v>
      </c>
      <c r="CI982" s="9"/>
      <c r="CJ982" s="9"/>
      <c r="CK982" s="9"/>
    </row>
    <row r="983" spans="1:89" s="98" customFormat="1" x14ac:dyDescent="0.25">
      <c r="A983" s="99">
        <v>10104076</v>
      </c>
      <c r="B983" s="99"/>
      <c r="C983" s="772">
        <v>5399</v>
      </c>
      <c r="D983" s="807">
        <v>0.05</v>
      </c>
      <c r="E983" s="772">
        <f t="shared" si="46"/>
        <v>5669</v>
      </c>
      <c r="F983" s="778">
        <v>1.1000000000000001</v>
      </c>
      <c r="G983" s="774">
        <f t="shared" si="47"/>
        <v>6236</v>
      </c>
      <c r="H983" s="776"/>
      <c r="I983" s="758"/>
      <c r="J983" s="776"/>
      <c r="K983" s="786"/>
      <c r="L983" s="9" t="s">
        <v>308</v>
      </c>
      <c r="M983" s="9" t="s">
        <v>4003</v>
      </c>
      <c r="N983" s="9" t="s">
        <v>397</v>
      </c>
      <c r="O983" s="9" t="s">
        <v>310</v>
      </c>
      <c r="P983" s="9" t="s">
        <v>311</v>
      </c>
      <c r="Q983" s="9" t="s">
        <v>1419</v>
      </c>
      <c r="R983" s="9" t="s">
        <v>1420</v>
      </c>
      <c r="S983" s="9" t="s">
        <v>314</v>
      </c>
      <c r="T983" s="98" t="s">
        <v>210</v>
      </c>
      <c r="U983" s="99" t="s">
        <v>1433</v>
      </c>
      <c r="V983" s="99" t="s">
        <v>207</v>
      </c>
      <c r="W983" s="99" t="s">
        <v>580</v>
      </c>
      <c r="X983" s="99" t="s">
        <v>207</v>
      </c>
      <c r="Y983" s="99">
        <v>131</v>
      </c>
      <c r="Z983" s="99" t="s">
        <v>207</v>
      </c>
      <c r="AA983" s="9">
        <v>350</v>
      </c>
      <c r="AB983" s="99" t="s">
        <v>207</v>
      </c>
      <c r="AC983" s="9">
        <v>353</v>
      </c>
      <c r="AD983" s="9" t="s">
        <v>207</v>
      </c>
      <c r="AE983" s="9">
        <v>139</v>
      </c>
      <c r="AF983" s="9" t="s">
        <v>315</v>
      </c>
      <c r="AG983" s="14" t="s">
        <v>1434</v>
      </c>
      <c r="AH983" s="14" t="s">
        <v>207</v>
      </c>
      <c r="AI983" s="14" t="s">
        <v>1436</v>
      </c>
      <c r="AJ983" s="14" t="s">
        <v>207</v>
      </c>
      <c r="AK983" s="9">
        <v>5</v>
      </c>
      <c r="AL983" s="14" t="s">
        <v>207</v>
      </c>
      <c r="AM983" s="9">
        <v>5</v>
      </c>
      <c r="AN983" s="14" t="s">
        <v>207</v>
      </c>
      <c r="AO983" s="9">
        <v>5</v>
      </c>
      <c r="AP983" s="14" t="s">
        <v>207</v>
      </c>
      <c r="AQ983" s="9">
        <v>30</v>
      </c>
      <c r="AR983" s="14" t="s">
        <v>207</v>
      </c>
      <c r="AS983" s="9" t="s">
        <v>43</v>
      </c>
      <c r="AT983" s="9" t="s">
        <v>346</v>
      </c>
      <c r="AU983" s="9" t="s">
        <v>319</v>
      </c>
      <c r="AV983" s="9" t="s">
        <v>320</v>
      </c>
      <c r="AW983" s="9" t="s">
        <v>1445</v>
      </c>
      <c r="AX983" s="9">
        <v>9010600000</v>
      </c>
      <c r="AY983" s="99">
        <v>448</v>
      </c>
      <c r="AZ983" s="12" t="s">
        <v>207</v>
      </c>
      <c r="BA983" s="99">
        <v>37</v>
      </c>
      <c r="BB983" s="12" t="s">
        <v>207</v>
      </c>
      <c r="BC983" s="99">
        <v>49</v>
      </c>
      <c r="BD983" s="12" t="s">
        <v>207</v>
      </c>
      <c r="BE983" s="99">
        <v>212</v>
      </c>
      <c r="BF983" s="12" t="s">
        <v>321</v>
      </c>
      <c r="BG983" s="654">
        <v>211.13800000000001</v>
      </c>
      <c r="BH983" s="12" t="s">
        <v>321</v>
      </c>
      <c r="BI983" s="99">
        <v>130</v>
      </c>
      <c r="BJ983" s="12" t="s">
        <v>321</v>
      </c>
      <c r="BK983" s="754">
        <v>0</v>
      </c>
      <c r="BL983" s="12" t="s">
        <v>321</v>
      </c>
      <c r="BM983" s="754">
        <v>1.117</v>
      </c>
      <c r="BN983" s="12" t="s">
        <v>321</v>
      </c>
      <c r="BO983" s="754">
        <v>0</v>
      </c>
      <c r="BP983" s="12" t="s">
        <v>321</v>
      </c>
      <c r="BQ983" s="754">
        <v>3.2000000000000001E-2</v>
      </c>
      <c r="BR983" s="12" t="s">
        <v>321</v>
      </c>
      <c r="BS983" s="654">
        <v>79.989000000000004</v>
      </c>
      <c r="BT983" s="12" t="s">
        <v>321</v>
      </c>
      <c r="BU983" s="654">
        <v>81.138000000000005</v>
      </c>
      <c r="BV983" s="12" t="s">
        <v>321</v>
      </c>
      <c r="BW983" s="9">
        <v>0.81</v>
      </c>
      <c r="BX983" s="9" t="s">
        <v>322</v>
      </c>
      <c r="BY983" s="755">
        <v>176.4</v>
      </c>
      <c r="BZ983" s="9" t="s">
        <v>315</v>
      </c>
      <c r="CA983" s="755">
        <v>14.6</v>
      </c>
      <c r="CB983" s="9" t="s">
        <v>315</v>
      </c>
      <c r="CC983" s="755">
        <v>19.3</v>
      </c>
      <c r="CD983" s="9" t="s">
        <v>315</v>
      </c>
      <c r="CE983" s="755">
        <v>363.8</v>
      </c>
      <c r="CF983" s="9" t="s">
        <v>323</v>
      </c>
      <c r="CG983" s="755">
        <v>286.60000000000002</v>
      </c>
      <c r="CH983" s="9" t="s">
        <v>323</v>
      </c>
      <c r="CI983" s="9"/>
      <c r="CJ983" s="9"/>
      <c r="CK983" s="9"/>
    </row>
    <row r="984" spans="1:89" s="98" customFormat="1" x14ac:dyDescent="0.25">
      <c r="A984" s="99">
        <v>10104077</v>
      </c>
      <c r="B984" s="99"/>
      <c r="C984" s="772">
        <v>6550</v>
      </c>
      <c r="D984" s="807">
        <v>0.05</v>
      </c>
      <c r="E984" s="772">
        <f t="shared" si="46"/>
        <v>6878</v>
      </c>
      <c r="F984" s="778">
        <v>1.1000000000000001</v>
      </c>
      <c r="G984" s="774">
        <f t="shared" si="47"/>
        <v>7566</v>
      </c>
      <c r="H984" s="776"/>
      <c r="I984" s="758"/>
      <c r="J984" s="776"/>
      <c r="K984" s="786"/>
      <c r="L984" s="9" t="s">
        <v>308</v>
      </c>
      <c r="M984" s="9" t="s">
        <v>4004</v>
      </c>
      <c r="N984" s="9" t="s">
        <v>397</v>
      </c>
      <c r="O984" s="9" t="s">
        <v>310</v>
      </c>
      <c r="P984" s="9" t="s">
        <v>311</v>
      </c>
      <c r="Q984" s="9" t="s">
        <v>1419</v>
      </c>
      <c r="R984" s="9" t="s">
        <v>1420</v>
      </c>
      <c r="S984" s="9" t="s">
        <v>314</v>
      </c>
      <c r="T984" s="98" t="s">
        <v>210</v>
      </c>
      <c r="U984" s="99" t="s">
        <v>956</v>
      </c>
      <c r="V984" s="99" t="s">
        <v>207</v>
      </c>
      <c r="W984" s="99" t="s">
        <v>888</v>
      </c>
      <c r="X984" s="99" t="s">
        <v>207</v>
      </c>
      <c r="Y984" s="99">
        <v>131</v>
      </c>
      <c r="Z984" s="99" t="s">
        <v>207</v>
      </c>
      <c r="AA984" s="9">
        <v>400</v>
      </c>
      <c r="AB984" s="99" t="s">
        <v>207</v>
      </c>
      <c r="AC984" s="9">
        <v>402</v>
      </c>
      <c r="AD984" s="9" t="s">
        <v>207</v>
      </c>
      <c r="AE984" s="9">
        <v>158</v>
      </c>
      <c r="AF984" s="9" t="s">
        <v>315</v>
      </c>
      <c r="AG984" s="14" t="s">
        <v>342</v>
      </c>
      <c r="AH984" s="14" t="s">
        <v>207</v>
      </c>
      <c r="AI984" s="14" t="s">
        <v>1438</v>
      </c>
      <c r="AJ984" s="14" t="s">
        <v>207</v>
      </c>
      <c r="AK984" s="9">
        <v>5</v>
      </c>
      <c r="AL984" s="14" t="s">
        <v>207</v>
      </c>
      <c r="AM984" s="9">
        <v>5</v>
      </c>
      <c r="AN984" s="14" t="s">
        <v>207</v>
      </c>
      <c r="AO984" s="9">
        <v>5</v>
      </c>
      <c r="AP984" s="14" t="s">
        <v>207</v>
      </c>
      <c r="AQ984" s="9">
        <v>30</v>
      </c>
      <c r="AR984" s="14" t="s">
        <v>207</v>
      </c>
      <c r="AS984" s="9" t="s">
        <v>43</v>
      </c>
      <c r="AT984" s="9" t="s">
        <v>346</v>
      </c>
      <c r="AU984" s="9" t="s">
        <v>319</v>
      </c>
      <c r="AV984" s="9" t="s">
        <v>320</v>
      </c>
      <c r="AW984" s="9" t="s">
        <v>1446</v>
      </c>
      <c r="AX984" s="9">
        <v>9010600000</v>
      </c>
      <c r="AY984" s="99">
        <v>508</v>
      </c>
      <c r="AZ984" s="12" t="s">
        <v>207</v>
      </c>
      <c r="BA984" s="99">
        <v>37</v>
      </c>
      <c r="BB984" s="12" t="s">
        <v>207</v>
      </c>
      <c r="BC984" s="99">
        <v>49</v>
      </c>
      <c r="BD984" s="12" t="s">
        <v>207</v>
      </c>
      <c r="BE984" s="99">
        <v>240</v>
      </c>
      <c r="BF984" s="12" t="s">
        <v>321</v>
      </c>
      <c r="BG984" s="654">
        <v>239.87700000000001</v>
      </c>
      <c r="BH984" s="12" t="s">
        <v>321</v>
      </c>
      <c r="BI984" s="99">
        <v>151</v>
      </c>
      <c r="BJ984" s="12" t="s">
        <v>321</v>
      </c>
      <c r="BK984" s="754">
        <v>0</v>
      </c>
      <c r="BL984" s="12" t="s">
        <v>321</v>
      </c>
      <c r="BM984" s="754">
        <v>1.1970000000000001</v>
      </c>
      <c r="BN984" s="12" t="s">
        <v>321</v>
      </c>
      <c r="BO984" s="754">
        <v>0</v>
      </c>
      <c r="BP984" s="12" t="s">
        <v>321</v>
      </c>
      <c r="BQ984" s="754">
        <v>3.2000000000000001E-2</v>
      </c>
      <c r="BR984" s="12" t="s">
        <v>321</v>
      </c>
      <c r="BS984" s="654">
        <v>87.647999999999996</v>
      </c>
      <c r="BT984" s="12" t="s">
        <v>321</v>
      </c>
      <c r="BU984" s="654">
        <v>88.876999999999995</v>
      </c>
      <c r="BV984" s="12" t="s">
        <v>321</v>
      </c>
      <c r="BW984" s="9">
        <v>0.92</v>
      </c>
      <c r="BX984" s="9" t="s">
        <v>322</v>
      </c>
      <c r="BY984" s="755">
        <v>200</v>
      </c>
      <c r="BZ984" s="9" t="s">
        <v>315</v>
      </c>
      <c r="CA984" s="755">
        <v>14.6</v>
      </c>
      <c r="CB984" s="9" t="s">
        <v>315</v>
      </c>
      <c r="CC984" s="755">
        <v>19.3</v>
      </c>
      <c r="CD984" s="9" t="s">
        <v>315</v>
      </c>
      <c r="CE984" s="755">
        <v>421.1</v>
      </c>
      <c r="CF984" s="9" t="s">
        <v>323</v>
      </c>
      <c r="CG984" s="755">
        <v>332.9</v>
      </c>
      <c r="CH984" s="9" t="s">
        <v>323</v>
      </c>
      <c r="CI984" s="9"/>
      <c r="CJ984" s="9"/>
      <c r="CK984" s="9"/>
    </row>
    <row r="985" spans="1:89" s="98" customFormat="1" x14ac:dyDescent="0.25">
      <c r="A985" s="99">
        <v>10104078</v>
      </c>
      <c r="B985" s="99"/>
      <c r="C985" s="772">
        <v>8290</v>
      </c>
      <c r="D985" s="807">
        <v>0.05</v>
      </c>
      <c r="E985" s="772">
        <f t="shared" si="46"/>
        <v>8705</v>
      </c>
      <c r="F985" s="778">
        <v>1.1000000000000001</v>
      </c>
      <c r="G985" s="774">
        <f t="shared" si="47"/>
        <v>9576</v>
      </c>
      <c r="H985" s="776"/>
      <c r="I985" s="758"/>
      <c r="J985" s="776"/>
      <c r="K985" s="786"/>
      <c r="L985" s="9" t="s">
        <v>308</v>
      </c>
      <c r="M985" s="9" t="s">
        <v>4005</v>
      </c>
      <c r="N985" s="9" t="s">
        <v>397</v>
      </c>
      <c r="O985" s="9" t="s">
        <v>310</v>
      </c>
      <c r="P985" s="9" t="s">
        <v>311</v>
      </c>
      <c r="Q985" s="9" t="s">
        <v>1419</v>
      </c>
      <c r="R985" s="9" t="s">
        <v>1420</v>
      </c>
      <c r="S985" s="9" t="s">
        <v>314</v>
      </c>
      <c r="T985" s="98" t="s">
        <v>210</v>
      </c>
      <c r="U985" s="99" t="s">
        <v>873</v>
      </c>
      <c r="V985" s="99" t="s">
        <v>207</v>
      </c>
      <c r="W985" s="99" t="s">
        <v>1353</v>
      </c>
      <c r="X985" s="99" t="s">
        <v>207</v>
      </c>
      <c r="Y985" s="99">
        <v>131</v>
      </c>
      <c r="Z985" s="99" t="s">
        <v>207</v>
      </c>
      <c r="AA985" s="9">
        <v>450</v>
      </c>
      <c r="AB985" s="99" t="s">
        <v>207</v>
      </c>
      <c r="AC985" s="9">
        <v>450</v>
      </c>
      <c r="AD985" s="9" t="s">
        <v>207</v>
      </c>
      <c r="AE985" s="9">
        <v>177</v>
      </c>
      <c r="AF985" s="9" t="s">
        <v>315</v>
      </c>
      <c r="AG985" s="14" t="s">
        <v>1388</v>
      </c>
      <c r="AH985" s="14" t="s">
        <v>207</v>
      </c>
      <c r="AI985" s="14" t="s">
        <v>1440</v>
      </c>
      <c r="AJ985" s="14" t="s">
        <v>207</v>
      </c>
      <c r="AK985" s="9">
        <v>5</v>
      </c>
      <c r="AL985" s="14" t="s">
        <v>207</v>
      </c>
      <c r="AM985" s="9">
        <v>5</v>
      </c>
      <c r="AN985" s="14" t="s">
        <v>207</v>
      </c>
      <c r="AO985" s="9">
        <v>5</v>
      </c>
      <c r="AP985" s="14" t="s">
        <v>207</v>
      </c>
      <c r="AQ985" s="9">
        <v>30</v>
      </c>
      <c r="AR985" s="14" t="s">
        <v>207</v>
      </c>
      <c r="AS985" s="9" t="s">
        <v>43</v>
      </c>
      <c r="AT985" s="9" t="s">
        <v>346</v>
      </c>
      <c r="AU985" s="9" t="s">
        <v>319</v>
      </c>
      <c r="AV985" s="9" t="s">
        <v>320</v>
      </c>
      <c r="AW985" s="9" t="s">
        <v>1447</v>
      </c>
      <c r="AX985" s="9">
        <v>9010600000</v>
      </c>
      <c r="AY985" s="99">
        <v>558</v>
      </c>
      <c r="AZ985" s="12" t="s">
        <v>207</v>
      </c>
      <c r="BA985" s="99">
        <v>37</v>
      </c>
      <c r="BB985" s="12" t="s">
        <v>207</v>
      </c>
      <c r="BC985" s="99">
        <v>49</v>
      </c>
      <c r="BD985" s="12" t="s">
        <v>207</v>
      </c>
      <c r="BE985" s="99">
        <v>243</v>
      </c>
      <c r="BF985" s="12" t="s">
        <v>321</v>
      </c>
      <c r="BG985" s="654">
        <v>242.34700000000001</v>
      </c>
      <c r="BH985" s="12" t="s">
        <v>321</v>
      </c>
      <c r="BI985" s="99">
        <v>147</v>
      </c>
      <c r="BJ985" s="12" t="s">
        <v>321</v>
      </c>
      <c r="BK985" s="754">
        <v>0</v>
      </c>
      <c r="BL985" s="12" t="s">
        <v>321</v>
      </c>
      <c r="BM985" s="754">
        <v>1.2769999999999999</v>
      </c>
      <c r="BN985" s="12" t="s">
        <v>321</v>
      </c>
      <c r="BO985" s="754">
        <v>0</v>
      </c>
      <c r="BP985" s="12" t="s">
        <v>321</v>
      </c>
      <c r="BQ985" s="754">
        <v>3.2000000000000001E-2</v>
      </c>
      <c r="BR985" s="12" t="s">
        <v>321</v>
      </c>
      <c r="BS985" s="654">
        <v>94.037999999999997</v>
      </c>
      <c r="BT985" s="12" t="s">
        <v>321</v>
      </c>
      <c r="BU985" s="654">
        <v>95.346999999999994</v>
      </c>
      <c r="BV985" s="12" t="s">
        <v>321</v>
      </c>
      <c r="BW985" s="9">
        <v>1.01</v>
      </c>
      <c r="BX985" s="9" t="s">
        <v>322</v>
      </c>
      <c r="BY985" s="755">
        <v>219.7</v>
      </c>
      <c r="BZ985" s="9" t="s">
        <v>315</v>
      </c>
      <c r="CA985" s="755">
        <v>14.6</v>
      </c>
      <c r="CB985" s="9" t="s">
        <v>315</v>
      </c>
      <c r="CC985" s="755">
        <v>19.3</v>
      </c>
      <c r="CD985" s="9" t="s">
        <v>315</v>
      </c>
      <c r="CE985" s="755">
        <v>423.3</v>
      </c>
      <c r="CF985" s="9" t="s">
        <v>323</v>
      </c>
      <c r="CG985" s="755">
        <v>324.10000000000002</v>
      </c>
      <c r="CH985" s="9" t="s">
        <v>323</v>
      </c>
      <c r="CI985" s="9"/>
      <c r="CJ985" s="9"/>
      <c r="CK985" s="9"/>
    </row>
    <row r="986" spans="1:89" s="98" customFormat="1" x14ac:dyDescent="0.25">
      <c r="A986" s="99">
        <v>10106085</v>
      </c>
      <c r="B986" s="99"/>
      <c r="C986" s="772">
        <v>4454</v>
      </c>
      <c r="D986" s="807">
        <v>0.05</v>
      </c>
      <c r="E986" s="772">
        <f t="shared" si="46"/>
        <v>4677</v>
      </c>
      <c r="F986" s="778">
        <v>1.1000000000000001</v>
      </c>
      <c r="G986" s="774">
        <f t="shared" si="47"/>
        <v>5145</v>
      </c>
      <c r="H986" s="776"/>
      <c r="I986" s="758"/>
      <c r="J986" s="776"/>
      <c r="K986" s="786"/>
      <c r="L986" s="9" t="s">
        <v>308</v>
      </c>
      <c r="M986" s="9" t="s">
        <v>4006</v>
      </c>
      <c r="N986" s="9" t="s">
        <v>397</v>
      </c>
      <c r="O986" s="9" t="s">
        <v>310</v>
      </c>
      <c r="P986" s="9" t="s">
        <v>311</v>
      </c>
      <c r="Q986" s="9" t="s">
        <v>1419</v>
      </c>
      <c r="R986" s="9" t="s">
        <v>1420</v>
      </c>
      <c r="S986" s="9" t="s">
        <v>314</v>
      </c>
      <c r="T986" s="98" t="s">
        <v>210</v>
      </c>
      <c r="U986" s="99" t="s">
        <v>1433</v>
      </c>
      <c r="V986" s="99" t="s">
        <v>207</v>
      </c>
      <c r="W986" s="99" t="s">
        <v>580</v>
      </c>
      <c r="X986" s="99" t="s">
        <v>207</v>
      </c>
      <c r="Y986" s="99">
        <v>226</v>
      </c>
      <c r="Z986" s="99" t="s">
        <v>207</v>
      </c>
      <c r="AA986" s="9">
        <v>350</v>
      </c>
      <c r="AB986" s="99" t="s">
        <v>207</v>
      </c>
      <c r="AC986" s="9">
        <v>390</v>
      </c>
      <c r="AD986" s="9" t="s">
        <v>207</v>
      </c>
      <c r="AE986" s="9">
        <v>154</v>
      </c>
      <c r="AF986" s="9" t="s">
        <v>315</v>
      </c>
      <c r="AG986" s="14" t="s">
        <v>1434</v>
      </c>
      <c r="AH986" s="14" t="s">
        <v>207</v>
      </c>
      <c r="AI986" s="14" t="s">
        <v>1435</v>
      </c>
      <c r="AJ986" s="14" t="s">
        <v>207</v>
      </c>
      <c r="AK986" s="9">
        <v>5</v>
      </c>
      <c r="AL986" s="14" t="s">
        <v>207</v>
      </c>
      <c r="AM986" s="9">
        <v>5</v>
      </c>
      <c r="AN986" s="14" t="s">
        <v>207</v>
      </c>
      <c r="AO986" s="9">
        <v>5</v>
      </c>
      <c r="AP986" s="14" t="s">
        <v>207</v>
      </c>
      <c r="AQ986" s="9">
        <v>30</v>
      </c>
      <c r="AR986" s="14" t="s">
        <v>207</v>
      </c>
      <c r="AS986" s="9" t="s">
        <v>41</v>
      </c>
      <c r="AT986" s="9" t="s">
        <v>344</v>
      </c>
      <c r="AU986" s="9" t="s">
        <v>319</v>
      </c>
      <c r="AV986" s="9" t="s">
        <v>320</v>
      </c>
      <c r="AW986" s="9" t="s">
        <v>1457</v>
      </c>
      <c r="AX986" s="9">
        <v>9010600000</v>
      </c>
      <c r="AY986" s="99">
        <v>448</v>
      </c>
      <c r="AZ986" s="12" t="s">
        <v>207</v>
      </c>
      <c r="BA986" s="99">
        <v>37</v>
      </c>
      <c r="BB986" s="12" t="s">
        <v>207</v>
      </c>
      <c r="BC986" s="99">
        <v>49</v>
      </c>
      <c r="BD986" s="12" t="s">
        <v>207</v>
      </c>
      <c r="BE986" s="99">
        <v>180</v>
      </c>
      <c r="BF986" s="12" t="s">
        <v>321</v>
      </c>
      <c r="BG986" s="654">
        <v>179.13800000000001</v>
      </c>
      <c r="BH986" s="12" t="s">
        <v>321</v>
      </c>
      <c r="BI986" s="99">
        <v>98</v>
      </c>
      <c r="BJ986" s="12" t="s">
        <v>321</v>
      </c>
      <c r="BK986" s="754">
        <v>0</v>
      </c>
      <c r="BL986" s="12" t="s">
        <v>321</v>
      </c>
      <c r="BM986" s="754">
        <v>1.117</v>
      </c>
      <c r="BN986" s="12" t="s">
        <v>321</v>
      </c>
      <c r="BO986" s="754">
        <v>0</v>
      </c>
      <c r="BP986" s="12" t="s">
        <v>321</v>
      </c>
      <c r="BQ986" s="754">
        <v>3.2000000000000001E-2</v>
      </c>
      <c r="BR986" s="12" t="s">
        <v>321</v>
      </c>
      <c r="BS986" s="654">
        <v>79.989000000000004</v>
      </c>
      <c r="BT986" s="12" t="s">
        <v>321</v>
      </c>
      <c r="BU986" s="654">
        <v>81.138000000000005</v>
      </c>
      <c r="BV986" s="12" t="s">
        <v>321</v>
      </c>
      <c r="BW986" s="9">
        <v>0.81</v>
      </c>
      <c r="BX986" s="9" t="s">
        <v>322</v>
      </c>
      <c r="BY986" s="755">
        <v>176.4</v>
      </c>
      <c r="BZ986" s="9" t="s">
        <v>315</v>
      </c>
      <c r="CA986" s="755">
        <v>14.6</v>
      </c>
      <c r="CB986" s="9" t="s">
        <v>315</v>
      </c>
      <c r="CC986" s="755">
        <v>19.3</v>
      </c>
      <c r="CD986" s="9" t="s">
        <v>315</v>
      </c>
      <c r="CE986" s="755">
        <v>293.2</v>
      </c>
      <c r="CF986" s="9" t="s">
        <v>323</v>
      </c>
      <c r="CG986" s="755">
        <v>216.1</v>
      </c>
      <c r="CH986" s="9" t="s">
        <v>323</v>
      </c>
      <c r="CI986" s="9"/>
      <c r="CJ986" s="9"/>
      <c r="CK986" s="9"/>
    </row>
    <row r="987" spans="1:89" s="98" customFormat="1" x14ac:dyDescent="0.25">
      <c r="A987" s="99">
        <v>10106086</v>
      </c>
      <c r="B987" s="99"/>
      <c r="C987" s="772">
        <v>5531</v>
      </c>
      <c r="D987" s="807">
        <v>0.05</v>
      </c>
      <c r="E987" s="772">
        <f t="shared" si="46"/>
        <v>5808</v>
      </c>
      <c r="F987" s="778">
        <v>1.1000000000000001</v>
      </c>
      <c r="G987" s="774">
        <f t="shared" si="47"/>
        <v>6389</v>
      </c>
      <c r="H987" s="776"/>
      <c r="I987" s="758"/>
      <c r="J987" s="776"/>
      <c r="K987" s="786"/>
      <c r="L987" s="9" t="s">
        <v>308</v>
      </c>
      <c r="M987" s="9" t="s">
        <v>4007</v>
      </c>
      <c r="N987" s="9" t="s">
        <v>397</v>
      </c>
      <c r="O987" s="9" t="s">
        <v>310</v>
      </c>
      <c r="P987" s="9" t="s">
        <v>311</v>
      </c>
      <c r="Q987" s="9" t="s">
        <v>1419</v>
      </c>
      <c r="R987" s="9" t="s">
        <v>1420</v>
      </c>
      <c r="S987" s="9" t="s">
        <v>314</v>
      </c>
      <c r="T987" s="98" t="s">
        <v>210</v>
      </c>
      <c r="U987" s="99" t="s">
        <v>956</v>
      </c>
      <c r="V987" s="99" t="s">
        <v>207</v>
      </c>
      <c r="W987" s="99" t="s">
        <v>888</v>
      </c>
      <c r="X987" s="99" t="s">
        <v>207</v>
      </c>
      <c r="Y987" s="99">
        <v>254</v>
      </c>
      <c r="Z987" s="99" t="s">
        <v>207</v>
      </c>
      <c r="AA987" s="9">
        <v>400</v>
      </c>
      <c r="AB987" s="99" t="s">
        <v>207</v>
      </c>
      <c r="AC987" s="9">
        <v>447</v>
      </c>
      <c r="AD987" s="9" t="s">
        <v>207</v>
      </c>
      <c r="AE987" s="9">
        <v>176</v>
      </c>
      <c r="AF987" s="9" t="s">
        <v>315</v>
      </c>
      <c r="AG987" s="14" t="s">
        <v>342</v>
      </c>
      <c r="AH987" s="14" t="s">
        <v>207</v>
      </c>
      <c r="AI987" s="14" t="s">
        <v>343</v>
      </c>
      <c r="AJ987" s="14" t="s">
        <v>207</v>
      </c>
      <c r="AK987" s="9">
        <v>5</v>
      </c>
      <c r="AL987" s="14" t="s">
        <v>207</v>
      </c>
      <c r="AM987" s="9">
        <v>5</v>
      </c>
      <c r="AN987" s="14" t="s">
        <v>207</v>
      </c>
      <c r="AO987" s="9">
        <v>5</v>
      </c>
      <c r="AP987" s="14" t="s">
        <v>207</v>
      </c>
      <c r="AQ987" s="9">
        <v>30</v>
      </c>
      <c r="AR987" s="14" t="s">
        <v>207</v>
      </c>
      <c r="AS987" s="9" t="s">
        <v>41</v>
      </c>
      <c r="AT987" s="9" t="s">
        <v>344</v>
      </c>
      <c r="AU987" s="9" t="s">
        <v>319</v>
      </c>
      <c r="AV987" s="9" t="s">
        <v>320</v>
      </c>
      <c r="AW987" s="9" t="s">
        <v>1458</v>
      </c>
      <c r="AX987" s="9">
        <v>9010600000</v>
      </c>
      <c r="AY987" s="99">
        <v>508</v>
      </c>
      <c r="AZ987" s="12" t="s">
        <v>207</v>
      </c>
      <c r="BA987" s="99">
        <v>37</v>
      </c>
      <c r="BB987" s="12" t="s">
        <v>207</v>
      </c>
      <c r="BC987" s="99">
        <v>49</v>
      </c>
      <c r="BD987" s="12" t="s">
        <v>207</v>
      </c>
      <c r="BE987" s="99">
        <v>203</v>
      </c>
      <c r="BF987" s="12" t="s">
        <v>321</v>
      </c>
      <c r="BG987" s="654">
        <v>202.87700000000001</v>
      </c>
      <c r="BH987" s="12" t="s">
        <v>321</v>
      </c>
      <c r="BI987" s="99">
        <v>114</v>
      </c>
      <c r="BJ987" s="12" t="s">
        <v>321</v>
      </c>
      <c r="BK987" s="754">
        <v>0</v>
      </c>
      <c r="BL987" s="12" t="s">
        <v>321</v>
      </c>
      <c r="BM987" s="754">
        <v>1.1970000000000001</v>
      </c>
      <c r="BN987" s="12" t="s">
        <v>321</v>
      </c>
      <c r="BO987" s="754">
        <v>0</v>
      </c>
      <c r="BP987" s="12" t="s">
        <v>321</v>
      </c>
      <c r="BQ987" s="754">
        <v>3.2000000000000001E-2</v>
      </c>
      <c r="BR987" s="12" t="s">
        <v>321</v>
      </c>
      <c r="BS987" s="654">
        <v>87.647999999999996</v>
      </c>
      <c r="BT987" s="12" t="s">
        <v>321</v>
      </c>
      <c r="BU987" s="654">
        <v>88.876999999999995</v>
      </c>
      <c r="BV987" s="12" t="s">
        <v>321</v>
      </c>
      <c r="BW987" s="9">
        <v>0.92</v>
      </c>
      <c r="BX987" s="9" t="s">
        <v>322</v>
      </c>
      <c r="BY987" s="755">
        <v>200</v>
      </c>
      <c r="BZ987" s="9" t="s">
        <v>315</v>
      </c>
      <c r="CA987" s="755">
        <v>14.6</v>
      </c>
      <c r="CB987" s="9" t="s">
        <v>315</v>
      </c>
      <c r="CC987" s="755">
        <v>19.3</v>
      </c>
      <c r="CD987" s="9" t="s">
        <v>315</v>
      </c>
      <c r="CE987" s="755">
        <v>339.5</v>
      </c>
      <c r="CF987" s="9" t="s">
        <v>323</v>
      </c>
      <c r="CG987" s="755">
        <v>251.3</v>
      </c>
      <c r="CH987" s="9" t="s">
        <v>323</v>
      </c>
      <c r="CI987" s="9"/>
      <c r="CJ987" s="9"/>
      <c r="CK987" s="9"/>
    </row>
    <row r="988" spans="1:89" s="98" customFormat="1" x14ac:dyDescent="0.25">
      <c r="A988" s="99">
        <v>10106087</v>
      </c>
      <c r="B988" s="99"/>
      <c r="C988" s="772">
        <v>7346</v>
      </c>
      <c r="D988" s="807">
        <v>0.05</v>
      </c>
      <c r="E988" s="772">
        <f t="shared" si="46"/>
        <v>7713</v>
      </c>
      <c r="F988" s="778">
        <v>1.1000000000000001</v>
      </c>
      <c r="G988" s="774">
        <f t="shared" si="47"/>
        <v>8484</v>
      </c>
      <c r="H988" s="776"/>
      <c r="I988" s="758"/>
      <c r="J988" s="776"/>
      <c r="K988" s="786"/>
      <c r="L988" s="9" t="s">
        <v>308</v>
      </c>
      <c r="M988" s="9" t="s">
        <v>4008</v>
      </c>
      <c r="N988" s="9" t="s">
        <v>397</v>
      </c>
      <c r="O988" s="9" t="s">
        <v>310</v>
      </c>
      <c r="P988" s="9" t="s">
        <v>311</v>
      </c>
      <c r="Q988" s="9" t="s">
        <v>1419</v>
      </c>
      <c r="R988" s="9" t="s">
        <v>1420</v>
      </c>
      <c r="S988" s="9" t="s">
        <v>314</v>
      </c>
      <c r="T988" s="98" t="s">
        <v>210</v>
      </c>
      <c r="U988" s="99" t="s">
        <v>873</v>
      </c>
      <c r="V988" s="99" t="s">
        <v>207</v>
      </c>
      <c r="W988" s="99" t="s">
        <v>1353</v>
      </c>
      <c r="X988" s="99" t="s">
        <v>207</v>
      </c>
      <c r="Y988" s="99">
        <v>283</v>
      </c>
      <c r="Z988" s="99" t="s">
        <v>207</v>
      </c>
      <c r="AA988" s="9">
        <v>450</v>
      </c>
      <c r="AB988" s="99" t="s">
        <v>207</v>
      </c>
      <c r="AC988" s="9">
        <v>505</v>
      </c>
      <c r="AD988" s="9" t="s">
        <v>207</v>
      </c>
      <c r="AE988" s="9">
        <v>199</v>
      </c>
      <c r="AF988" s="9" t="s">
        <v>315</v>
      </c>
      <c r="AG988" s="14" t="s">
        <v>1388</v>
      </c>
      <c r="AH988" s="14" t="s">
        <v>207</v>
      </c>
      <c r="AI988" s="14" t="s">
        <v>1389</v>
      </c>
      <c r="AJ988" s="14" t="s">
        <v>207</v>
      </c>
      <c r="AK988" s="9">
        <v>5</v>
      </c>
      <c r="AL988" s="14" t="s">
        <v>207</v>
      </c>
      <c r="AM988" s="9">
        <v>5</v>
      </c>
      <c r="AN988" s="14" t="s">
        <v>207</v>
      </c>
      <c r="AO988" s="9">
        <v>5</v>
      </c>
      <c r="AP988" s="14" t="s">
        <v>207</v>
      </c>
      <c r="AQ988" s="9">
        <v>30</v>
      </c>
      <c r="AR988" s="14" t="s">
        <v>207</v>
      </c>
      <c r="AS988" s="9" t="s">
        <v>41</v>
      </c>
      <c r="AT988" s="9" t="s">
        <v>344</v>
      </c>
      <c r="AU988" s="9" t="s">
        <v>319</v>
      </c>
      <c r="AV988" s="9" t="s">
        <v>320</v>
      </c>
      <c r="AW988" s="9" t="s">
        <v>1459</v>
      </c>
      <c r="AX988" s="9">
        <v>9010600000</v>
      </c>
      <c r="AY988" s="99">
        <v>558</v>
      </c>
      <c r="AZ988" s="12" t="s">
        <v>207</v>
      </c>
      <c r="BA988" s="99">
        <v>37</v>
      </c>
      <c r="BB988" s="12" t="s">
        <v>207</v>
      </c>
      <c r="BC988" s="99">
        <v>49</v>
      </c>
      <c r="BD988" s="12" t="s">
        <v>207</v>
      </c>
      <c r="BE988" s="99">
        <v>205</v>
      </c>
      <c r="BF988" s="12" t="s">
        <v>321</v>
      </c>
      <c r="BG988" s="654">
        <v>204.34700000000001</v>
      </c>
      <c r="BH988" s="12" t="s">
        <v>321</v>
      </c>
      <c r="BI988" s="99">
        <v>109</v>
      </c>
      <c r="BJ988" s="12" t="s">
        <v>321</v>
      </c>
      <c r="BK988" s="754">
        <v>0</v>
      </c>
      <c r="BL988" s="12" t="s">
        <v>321</v>
      </c>
      <c r="BM988" s="754">
        <v>1.2769999999999999</v>
      </c>
      <c r="BN988" s="12" t="s">
        <v>321</v>
      </c>
      <c r="BO988" s="754">
        <v>0</v>
      </c>
      <c r="BP988" s="12" t="s">
        <v>321</v>
      </c>
      <c r="BQ988" s="754">
        <v>3.2000000000000001E-2</v>
      </c>
      <c r="BR988" s="12" t="s">
        <v>321</v>
      </c>
      <c r="BS988" s="654">
        <v>94.037999999999997</v>
      </c>
      <c r="BT988" s="12" t="s">
        <v>321</v>
      </c>
      <c r="BU988" s="654">
        <v>95.346999999999994</v>
      </c>
      <c r="BV988" s="12" t="s">
        <v>321</v>
      </c>
      <c r="BW988" s="9">
        <v>1.01</v>
      </c>
      <c r="BX988" s="9" t="s">
        <v>322</v>
      </c>
      <c r="BY988" s="755">
        <v>219.7</v>
      </c>
      <c r="BZ988" s="9" t="s">
        <v>315</v>
      </c>
      <c r="CA988" s="755">
        <v>14.6</v>
      </c>
      <c r="CB988" s="9" t="s">
        <v>315</v>
      </c>
      <c r="CC988" s="755">
        <v>19.3</v>
      </c>
      <c r="CD988" s="9" t="s">
        <v>315</v>
      </c>
      <c r="CE988" s="755">
        <v>339.5</v>
      </c>
      <c r="CF988" s="9" t="s">
        <v>323</v>
      </c>
      <c r="CG988" s="755">
        <v>240.3</v>
      </c>
      <c r="CH988" s="9" t="s">
        <v>323</v>
      </c>
      <c r="CI988" s="9"/>
      <c r="CJ988" s="9"/>
      <c r="CK988" s="9"/>
    </row>
    <row r="989" spans="1:89" s="98" customFormat="1" x14ac:dyDescent="0.25">
      <c r="A989" s="99">
        <v>10103836</v>
      </c>
      <c r="B989" s="99"/>
      <c r="C989" s="772">
        <v>5623</v>
      </c>
      <c r="D989" s="807">
        <v>0.05</v>
      </c>
      <c r="E989" s="772">
        <f t="shared" si="46"/>
        <v>5904</v>
      </c>
      <c r="F989" s="778">
        <v>1.1000000000000001</v>
      </c>
      <c r="G989" s="774">
        <f t="shared" si="47"/>
        <v>6494</v>
      </c>
      <c r="H989" s="776"/>
      <c r="I989" s="758"/>
      <c r="J989" s="776"/>
      <c r="K989" s="786"/>
      <c r="L989" s="9" t="s">
        <v>308</v>
      </c>
      <c r="M989" s="9" t="s">
        <v>4009</v>
      </c>
      <c r="N989" s="9" t="s">
        <v>397</v>
      </c>
      <c r="O989" s="9" t="s">
        <v>310</v>
      </c>
      <c r="P989" s="9" t="s">
        <v>624</v>
      </c>
      <c r="Q989" s="9" t="s">
        <v>1466</v>
      </c>
      <c r="R989" s="9" t="s">
        <v>1467</v>
      </c>
      <c r="S989" s="9" t="s">
        <v>348</v>
      </c>
      <c r="T989" s="98" t="s">
        <v>204</v>
      </c>
      <c r="U989" s="99" t="s">
        <v>887</v>
      </c>
      <c r="V989" s="99" t="s">
        <v>207</v>
      </c>
      <c r="W989" s="99" t="s">
        <v>888</v>
      </c>
      <c r="X989" s="99" t="s">
        <v>207</v>
      </c>
      <c r="Y989" s="99">
        <v>279</v>
      </c>
      <c r="Z989" s="99" t="s">
        <v>207</v>
      </c>
      <c r="AA989" s="9">
        <v>400</v>
      </c>
      <c r="AB989" s="99" t="s">
        <v>207</v>
      </c>
      <c r="AC989" s="9">
        <v>460</v>
      </c>
      <c r="AD989" s="9" t="s">
        <v>207</v>
      </c>
      <c r="AE989" s="9">
        <v>181</v>
      </c>
      <c r="AF989" s="9" t="s">
        <v>315</v>
      </c>
      <c r="AG989" s="14" t="s">
        <v>369</v>
      </c>
      <c r="AH989" s="14" t="s">
        <v>207</v>
      </c>
      <c r="AI989" s="14" t="s">
        <v>370</v>
      </c>
      <c r="AJ989" s="14" t="s">
        <v>207</v>
      </c>
      <c r="AK989" s="9">
        <v>5</v>
      </c>
      <c r="AL989" s="14" t="s">
        <v>207</v>
      </c>
      <c r="AM989" s="9">
        <v>5</v>
      </c>
      <c r="AN989" s="14" t="s">
        <v>207</v>
      </c>
      <c r="AO989" s="9">
        <v>5</v>
      </c>
      <c r="AP989" s="14" t="s">
        <v>207</v>
      </c>
      <c r="AQ989" s="9">
        <v>30</v>
      </c>
      <c r="AR989" s="14" t="s">
        <v>207</v>
      </c>
      <c r="AS989" s="9" t="s">
        <v>41</v>
      </c>
      <c r="AT989" s="9" t="s">
        <v>344</v>
      </c>
      <c r="AU989" s="9" t="s">
        <v>319</v>
      </c>
      <c r="AV989" s="9" t="s">
        <v>320</v>
      </c>
      <c r="AW989" s="9" t="s">
        <v>1468</v>
      </c>
      <c r="AX989" s="9">
        <v>9010600000</v>
      </c>
      <c r="AY989" s="99">
        <v>515</v>
      </c>
      <c r="AZ989" s="12" t="s">
        <v>207</v>
      </c>
      <c r="BA989" s="99">
        <v>33</v>
      </c>
      <c r="BB989" s="12" t="s">
        <v>207</v>
      </c>
      <c r="BC989" s="99">
        <v>44</v>
      </c>
      <c r="BD989" s="12" t="s">
        <v>207</v>
      </c>
      <c r="BE989" s="99">
        <v>205</v>
      </c>
      <c r="BF989" s="12" t="s">
        <v>321</v>
      </c>
      <c r="BG989" s="654">
        <v>204.864</v>
      </c>
      <c r="BH989" s="12" t="s">
        <v>321</v>
      </c>
      <c r="BI989" s="99">
        <v>143</v>
      </c>
      <c r="BJ989" s="12" t="s">
        <v>321</v>
      </c>
      <c r="BK989" s="754">
        <v>0</v>
      </c>
      <c r="BL989" s="12" t="s">
        <v>321</v>
      </c>
      <c r="BM989" s="754">
        <v>0.47099999999999997</v>
      </c>
      <c r="BN989" s="12" t="s">
        <v>321</v>
      </c>
      <c r="BO989" s="754">
        <v>0</v>
      </c>
      <c r="BP989" s="12" t="s">
        <v>321</v>
      </c>
      <c r="BQ989" s="754">
        <v>0.02</v>
      </c>
      <c r="BR989" s="12" t="s">
        <v>321</v>
      </c>
      <c r="BS989" s="654">
        <v>61.372999999999998</v>
      </c>
      <c r="BT989" s="12" t="s">
        <v>321</v>
      </c>
      <c r="BU989" s="654">
        <v>61.863999999999997</v>
      </c>
      <c r="BV989" s="12" t="s">
        <v>321</v>
      </c>
      <c r="BW989" s="9">
        <v>0.75</v>
      </c>
      <c r="BX989" s="9" t="s">
        <v>322</v>
      </c>
      <c r="BY989" s="755">
        <v>202.8</v>
      </c>
      <c r="BZ989" s="9" t="s">
        <v>315</v>
      </c>
      <c r="CA989" s="755">
        <v>13</v>
      </c>
      <c r="CB989" s="9" t="s">
        <v>315</v>
      </c>
      <c r="CC989" s="755">
        <v>17.3</v>
      </c>
      <c r="CD989" s="9" t="s">
        <v>315</v>
      </c>
      <c r="CE989" s="755">
        <v>403.4</v>
      </c>
      <c r="CF989" s="9" t="s">
        <v>323</v>
      </c>
      <c r="CG989" s="755">
        <v>315.3</v>
      </c>
      <c r="CH989" s="9" t="s">
        <v>323</v>
      </c>
      <c r="CI989" s="9"/>
      <c r="CJ989" s="9"/>
      <c r="CK989" s="9"/>
    </row>
    <row r="990" spans="1:89" s="98" customFormat="1" x14ac:dyDescent="0.25">
      <c r="A990" s="99">
        <v>10103837</v>
      </c>
      <c r="B990" s="99"/>
      <c r="C990" s="772">
        <v>6684</v>
      </c>
      <c r="D990" s="807">
        <v>0.05</v>
      </c>
      <c r="E990" s="772">
        <f t="shared" si="46"/>
        <v>7018</v>
      </c>
      <c r="F990" s="778">
        <v>1.1000000000000001</v>
      </c>
      <c r="G990" s="774">
        <f t="shared" si="47"/>
        <v>7720</v>
      </c>
      <c r="H990" s="776"/>
      <c r="I990" s="758"/>
      <c r="J990" s="776"/>
      <c r="K990" s="786"/>
      <c r="L990" s="9" t="s">
        <v>308</v>
      </c>
      <c r="M990" s="9" t="s">
        <v>4010</v>
      </c>
      <c r="N990" s="9" t="s">
        <v>397</v>
      </c>
      <c r="O990" s="9" t="s">
        <v>310</v>
      </c>
      <c r="P990" s="9" t="s">
        <v>624</v>
      </c>
      <c r="Q990" s="9" t="s">
        <v>1466</v>
      </c>
      <c r="R990" s="9" t="s">
        <v>1467</v>
      </c>
      <c r="S990" s="9" t="s">
        <v>348</v>
      </c>
      <c r="T990" s="98" t="s">
        <v>204</v>
      </c>
      <c r="U990" s="99" t="s">
        <v>1352</v>
      </c>
      <c r="V990" s="99" t="s">
        <v>207</v>
      </c>
      <c r="W990" s="99" t="s">
        <v>1353</v>
      </c>
      <c r="X990" s="99" t="s">
        <v>207</v>
      </c>
      <c r="Y990" s="99">
        <v>310</v>
      </c>
      <c r="Z990" s="99" t="s">
        <v>207</v>
      </c>
      <c r="AA990" s="9">
        <v>450</v>
      </c>
      <c r="AB990" s="99" t="s">
        <v>207</v>
      </c>
      <c r="AC990" s="9">
        <v>519</v>
      </c>
      <c r="AD990" s="9" t="s">
        <v>207</v>
      </c>
      <c r="AE990" s="9">
        <v>204</v>
      </c>
      <c r="AF990" s="9" t="s">
        <v>315</v>
      </c>
      <c r="AG990" s="14" t="s">
        <v>1354</v>
      </c>
      <c r="AH990" s="14" t="s">
        <v>207</v>
      </c>
      <c r="AI990" s="14" t="s">
        <v>1355</v>
      </c>
      <c r="AJ990" s="14" t="s">
        <v>207</v>
      </c>
      <c r="AK990" s="9">
        <v>5</v>
      </c>
      <c r="AL990" s="14" t="s">
        <v>207</v>
      </c>
      <c r="AM990" s="9">
        <v>5</v>
      </c>
      <c r="AN990" s="14" t="s">
        <v>207</v>
      </c>
      <c r="AO990" s="9">
        <v>5</v>
      </c>
      <c r="AP990" s="14" t="s">
        <v>207</v>
      </c>
      <c r="AQ990" s="9">
        <v>30</v>
      </c>
      <c r="AR990" s="14" t="s">
        <v>207</v>
      </c>
      <c r="AS990" s="9" t="s">
        <v>41</v>
      </c>
      <c r="AT990" s="9" t="s">
        <v>344</v>
      </c>
      <c r="AU990" s="9" t="s">
        <v>319</v>
      </c>
      <c r="AV990" s="9" t="s">
        <v>320</v>
      </c>
      <c r="AW990" s="9" t="s">
        <v>1469</v>
      </c>
      <c r="AX990" s="9">
        <v>9010600000</v>
      </c>
      <c r="AY990" s="99">
        <v>514</v>
      </c>
      <c r="AZ990" s="12" t="s">
        <v>207</v>
      </c>
      <c r="BA990" s="99">
        <v>33</v>
      </c>
      <c r="BB990" s="12" t="s">
        <v>207</v>
      </c>
      <c r="BC990" s="99">
        <v>44</v>
      </c>
      <c r="BD990" s="12" t="s">
        <v>207</v>
      </c>
      <c r="BE990" s="99">
        <v>227</v>
      </c>
      <c r="BF990" s="12" t="s">
        <v>321</v>
      </c>
      <c r="BG990" s="654">
        <v>226.62</v>
      </c>
      <c r="BH990" s="12" t="s">
        <v>321</v>
      </c>
      <c r="BI990" s="99">
        <v>160</v>
      </c>
      <c r="BJ990" s="12" t="s">
        <v>321</v>
      </c>
      <c r="BK990" s="754">
        <v>0</v>
      </c>
      <c r="BL990" s="12" t="s">
        <v>321</v>
      </c>
      <c r="BM990" s="754">
        <v>0.49099999999999999</v>
      </c>
      <c r="BN990" s="12" t="s">
        <v>321</v>
      </c>
      <c r="BO990" s="754">
        <v>0</v>
      </c>
      <c r="BP990" s="12" t="s">
        <v>321</v>
      </c>
      <c r="BQ990" s="754">
        <v>0.02</v>
      </c>
      <c r="BR990" s="12" t="s">
        <v>321</v>
      </c>
      <c r="BS990" s="654">
        <v>66.108999999999995</v>
      </c>
      <c r="BT990" s="12" t="s">
        <v>321</v>
      </c>
      <c r="BU990" s="654">
        <v>66.62</v>
      </c>
      <c r="BV990" s="12" t="s">
        <v>321</v>
      </c>
      <c r="BW990" s="9">
        <v>0.75</v>
      </c>
      <c r="BX990" s="9" t="s">
        <v>322</v>
      </c>
      <c r="BY990" s="755">
        <v>202.4</v>
      </c>
      <c r="BZ990" s="9" t="s">
        <v>315</v>
      </c>
      <c r="CA990" s="755">
        <v>13</v>
      </c>
      <c r="CB990" s="9" t="s">
        <v>315</v>
      </c>
      <c r="CC990" s="755">
        <v>17.3</v>
      </c>
      <c r="CD990" s="9" t="s">
        <v>315</v>
      </c>
      <c r="CE990" s="755">
        <v>451.9</v>
      </c>
      <c r="CF990" s="9" t="s">
        <v>323</v>
      </c>
      <c r="CG990" s="755">
        <v>352.7</v>
      </c>
      <c r="CH990" s="9" t="s">
        <v>323</v>
      </c>
      <c r="CI990" s="9"/>
      <c r="CJ990" s="9"/>
      <c r="CK990" s="9"/>
    </row>
    <row r="991" spans="1:89" s="98" customFormat="1" x14ac:dyDescent="0.25">
      <c r="A991" s="99">
        <v>10103978</v>
      </c>
      <c r="B991" s="99"/>
      <c r="C991" s="772">
        <v>5623</v>
      </c>
      <c r="D991" s="807">
        <v>0.05</v>
      </c>
      <c r="E991" s="772">
        <f t="shared" si="46"/>
        <v>5904</v>
      </c>
      <c r="F991" s="778">
        <v>1.1000000000000001</v>
      </c>
      <c r="G991" s="774">
        <f t="shared" si="47"/>
        <v>6494</v>
      </c>
      <c r="H991" s="776"/>
      <c r="I991" s="758"/>
      <c r="J991" s="776"/>
      <c r="K991" s="786"/>
      <c r="L991" s="9" t="s">
        <v>308</v>
      </c>
      <c r="M991" s="9" t="s">
        <v>4011</v>
      </c>
      <c r="N991" s="9" t="s">
        <v>397</v>
      </c>
      <c r="O991" s="9" t="s">
        <v>310</v>
      </c>
      <c r="P991" s="9" t="s">
        <v>624</v>
      </c>
      <c r="Q991" s="9" t="s">
        <v>1466</v>
      </c>
      <c r="R991" s="9" t="s">
        <v>1467</v>
      </c>
      <c r="S991" s="9" t="s">
        <v>348</v>
      </c>
      <c r="T991" s="98" t="s">
        <v>204</v>
      </c>
      <c r="U991" s="99" t="s">
        <v>887</v>
      </c>
      <c r="V991" s="99" t="s">
        <v>207</v>
      </c>
      <c r="W991" s="99" t="s">
        <v>888</v>
      </c>
      <c r="X991" s="99" t="s">
        <v>207</v>
      </c>
      <c r="Y991" s="99">
        <v>279</v>
      </c>
      <c r="Z991" s="99" t="s">
        <v>207</v>
      </c>
      <c r="AA991" s="9">
        <v>400</v>
      </c>
      <c r="AB991" s="99" t="s">
        <v>207</v>
      </c>
      <c r="AC991" s="9">
        <v>460</v>
      </c>
      <c r="AD991" s="9" t="s">
        <v>207</v>
      </c>
      <c r="AE991" s="9">
        <v>181</v>
      </c>
      <c r="AF991" s="9" t="s">
        <v>315</v>
      </c>
      <c r="AG991" s="14" t="s">
        <v>369</v>
      </c>
      <c r="AH991" s="14" t="s">
        <v>207</v>
      </c>
      <c r="AI991" s="14" t="s">
        <v>370</v>
      </c>
      <c r="AJ991" s="14" t="s">
        <v>207</v>
      </c>
      <c r="AK991" s="9">
        <v>5</v>
      </c>
      <c r="AL991" s="14" t="s">
        <v>207</v>
      </c>
      <c r="AM991" s="9">
        <v>5</v>
      </c>
      <c r="AN991" s="14" t="s">
        <v>207</v>
      </c>
      <c r="AO991" s="9">
        <v>5</v>
      </c>
      <c r="AP991" s="14" t="s">
        <v>207</v>
      </c>
      <c r="AQ991" s="9">
        <v>30</v>
      </c>
      <c r="AR991" s="14" t="s">
        <v>207</v>
      </c>
      <c r="AS991" s="9" t="s">
        <v>42</v>
      </c>
      <c r="AT991" s="9" t="s">
        <v>345</v>
      </c>
      <c r="AU991" s="9" t="s">
        <v>319</v>
      </c>
      <c r="AV991" s="9" t="s">
        <v>320</v>
      </c>
      <c r="AW991" s="9" t="s">
        <v>1470</v>
      </c>
      <c r="AX991" s="9">
        <v>9010600000</v>
      </c>
      <c r="AY991" s="99">
        <v>515</v>
      </c>
      <c r="AZ991" s="12" t="s">
        <v>207</v>
      </c>
      <c r="BA991" s="99">
        <v>33</v>
      </c>
      <c r="BB991" s="12" t="s">
        <v>207</v>
      </c>
      <c r="BC991" s="99">
        <v>44</v>
      </c>
      <c r="BD991" s="12" t="s">
        <v>207</v>
      </c>
      <c r="BE991" s="99">
        <v>205</v>
      </c>
      <c r="BF991" s="12" t="s">
        <v>321</v>
      </c>
      <c r="BG991" s="654">
        <v>204.864</v>
      </c>
      <c r="BH991" s="12" t="s">
        <v>321</v>
      </c>
      <c r="BI991" s="99">
        <v>143</v>
      </c>
      <c r="BJ991" s="12" t="s">
        <v>321</v>
      </c>
      <c r="BK991" s="754">
        <v>0</v>
      </c>
      <c r="BL991" s="12" t="s">
        <v>321</v>
      </c>
      <c r="BM991" s="754">
        <v>0.47099999999999997</v>
      </c>
      <c r="BN991" s="12" t="s">
        <v>321</v>
      </c>
      <c r="BO991" s="754">
        <v>0</v>
      </c>
      <c r="BP991" s="12" t="s">
        <v>321</v>
      </c>
      <c r="BQ991" s="754">
        <v>0.02</v>
      </c>
      <c r="BR991" s="12" t="s">
        <v>321</v>
      </c>
      <c r="BS991" s="654">
        <v>61.372999999999998</v>
      </c>
      <c r="BT991" s="12" t="s">
        <v>321</v>
      </c>
      <c r="BU991" s="654">
        <v>61.863999999999997</v>
      </c>
      <c r="BV991" s="12" t="s">
        <v>321</v>
      </c>
      <c r="BW991" s="9">
        <v>0.75</v>
      </c>
      <c r="BX991" s="9" t="s">
        <v>322</v>
      </c>
      <c r="BY991" s="755">
        <v>202.8</v>
      </c>
      <c r="BZ991" s="9" t="s">
        <v>315</v>
      </c>
      <c r="CA991" s="755">
        <v>13</v>
      </c>
      <c r="CB991" s="9" t="s">
        <v>315</v>
      </c>
      <c r="CC991" s="755">
        <v>17.3</v>
      </c>
      <c r="CD991" s="9" t="s">
        <v>315</v>
      </c>
      <c r="CE991" s="755">
        <v>403.4</v>
      </c>
      <c r="CF991" s="9" t="s">
        <v>323</v>
      </c>
      <c r="CG991" s="755">
        <v>315.3</v>
      </c>
      <c r="CH991" s="9" t="s">
        <v>323</v>
      </c>
      <c r="CI991" s="9"/>
      <c r="CJ991" s="9"/>
      <c r="CK991" s="9"/>
    </row>
    <row r="992" spans="1:89" s="98" customFormat="1" x14ac:dyDescent="0.25">
      <c r="A992" s="99">
        <v>10103979</v>
      </c>
      <c r="B992" s="99"/>
      <c r="C992" s="772">
        <v>6684</v>
      </c>
      <c r="D992" s="807">
        <v>0.05</v>
      </c>
      <c r="E992" s="772">
        <f t="shared" si="46"/>
        <v>7018</v>
      </c>
      <c r="F992" s="778">
        <v>1.1000000000000001</v>
      </c>
      <c r="G992" s="774">
        <f t="shared" si="47"/>
        <v>7720</v>
      </c>
      <c r="H992" s="776"/>
      <c r="I992" s="758"/>
      <c r="J992" s="776"/>
      <c r="K992" s="786"/>
      <c r="L992" s="9" t="s">
        <v>308</v>
      </c>
      <c r="M992" s="9" t="s">
        <v>4012</v>
      </c>
      <c r="N992" s="9" t="s">
        <v>397</v>
      </c>
      <c r="O992" s="9" t="s">
        <v>310</v>
      </c>
      <c r="P992" s="9" t="s">
        <v>624</v>
      </c>
      <c r="Q992" s="9" t="s">
        <v>1466</v>
      </c>
      <c r="R992" s="9" t="s">
        <v>1467</v>
      </c>
      <c r="S992" s="9" t="s">
        <v>348</v>
      </c>
      <c r="T992" s="98" t="s">
        <v>204</v>
      </c>
      <c r="U992" s="99" t="s">
        <v>1352</v>
      </c>
      <c r="V992" s="99" t="s">
        <v>207</v>
      </c>
      <c r="W992" s="99" t="s">
        <v>1353</v>
      </c>
      <c r="X992" s="99" t="s">
        <v>207</v>
      </c>
      <c r="Y992" s="99">
        <v>310</v>
      </c>
      <c r="Z992" s="99" t="s">
        <v>207</v>
      </c>
      <c r="AA992" s="9">
        <v>450</v>
      </c>
      <c r="AB992" s="99" t="s">
        <v>207</v>
      </c>
      <c r="AC992" s="9">
        <v>519</v>
      </c>
      <c r="AD992" s="9" t="s">
        <v>207</v>
      </c>
      <c r="AE992" s="9">
        <v>204</v>
      </c>
      <c r="AF992" s="9" t="s">
        <v>315</v>
      </c>
      <c r="AG992" s="14" t="s">
        <v>1354</v>
      </c>
      <c r="AH992" s="14" t="s">
        <v>207</v>
      </c>
      <c r="AI992" s="14" t="s">
        <v>1355</v>
      </c>
      <c r="AJ992" s="14" t="s">
        <v>207</v>
      </c>
      <c r="AK992" s="9">
        <v>5</v>
      </c>
      <c r="AL992" s="14" t="s">
        <v>207</v>
      </c>
      <c r="AM992" s="9">
        <v>5</v>
      </c>
      <c r="AN992" s="14" t="s">
        <v>207</v>
      </c>
      <c r="AO992" s="9">
        <v>5</v>
      </c>
      <c r="AP992" s="14" t="s">
        <v>207</v>
      </c>
      <c r="AQ992" s="9">
        <v>30</v>
      </c>
      <c r="AR992" s="14" t="s">
        <v>207</v>
      </c>
      <c r="AS992" s="9" t="s">
        <v>42</v>
      </c>
      <c r="AT992" s="9" t="s">
        <v>345</v>
      </c>
      <c r="AU992" s="9" t="s">
        <v>319</v>
      </c>
      <c r="AV992" s="9" t="s">
        <v>320</v>
      </c>
      <c r="AW992" s="9" t="s">
        <v>1471</v>
      </c>
      <c r="AX992" s="9">
        <v>9010600000</v>
      </c>
      <c r="AY992" s="99">
        <v>514</v>
      </c>
      <c r="AZ992" s="12" t="s">
        <v>207</v>
      </c>
      <c r="BA992" s="99">
        <v>33</v>
      </c>
      <c r="BB992" s="12" t="s">
        <v>207</v>
      </c>
      <c r="BC992" s="99">
        <v>44</v>
      </c>
      <c r="BD992" s="12" t="s">
        <v>207</v>
      </c>
      <c r="BE992" s="99">
        <v>227</v>
      </c>
      <c r="BF992" s="12" t="s">
        <v>321</v>
      </c>
      <c r="BG992" s="654">
        <v>226.62</v>
      </c>
      <c r="BH992" s="12" t="s">
        <v>321</v>
      </c>
      <c r="BI992" s="99">
        <v>160</v>
      </c>
      <c r="BJ992" s="12" t="s">
        <v>321</v>
      </c>
      <c r="BK992" s="754">
        <v>0</v>
      </c>
      <c r="BL992" s="12" t="s">
        <v>321</v>
      </c>
      <c r="BM992" s="754">
        <v>0.49099999999999999</v>
      </c>
      <c r="BN992" s="12" t="s">
        <v>321</v>
      </c>
      <c r="BO992" s="754">
        <v>0</v>
      </c>
      <c r="BP992" s="12" t="s">
        <v>321</v>
      </c>
      <c r="BQ992" s="754">
        <v>0.02</v>
      </c>
      <c r="BR992" s="12" t="s">
        <v>321</v>
      </c>
      <c r="BS992" s="654">
        <v>66.108999999999995</v>
      </c>
      <c r="BT992" s="12" t="s">
        <v>321</v>
      </c>
      <c r="BU992" s="654">
        <v>66.62</v>
      </c>
      <c r="BV992" s="12" t="s">
        <v>321</v>
      </c>
      <c r="BW992" s="9">
        <v>0.75</v>
      </c>
      <c r="BX992" s="9" t="s">
        <v>322</v>
      </c>
      <c r="BY992" s="755">
        <v>202.4</v>
      </c>
      <c r="BZ992" s="9" t="s">
        <v>315</v>
      </c>
      <c r="CA992" s="755">
        <v>13</v>
      </c>
      <c r="CB992" s="9" t="s">
        <v>315</v>
      </c>
      <c r="CC992" s="755">
        <v>17.3</v>
      </c>
      <c r="CD992" s="9" t="s">
        <v>315</v>
      </c>
      <c r="CE992" s="755">
        <v>451.9</v>
      </c>
      <c r="CF992" s="9" t="s">
        <v>323</v>
      </c>
      <c r="CG992" s="755">
        <v>352.7</v>
      </c>
      <c r="CH992" s="9" t="s">
        <v>323</v>
      </c>
      <c r="CI992" s="9"/>
      <c r="CJ992" s="9"/>
      <c r="CK992" s="9"/>
    </row>
    <row r="993" spans="1:89" s="98" customFormat="1" x14ac:dyDescent="0.25">
      <c r="A993" s="99">
        <v>10101075</v>
      </c>
      <c r="B993" s="99"/>
      <c r="C993" s="772">
        <v>5623</v>
      </c>
      <c r="D993" s="807">
        <v>0.05</v>
      </c>
      <c r="E993" s="772">
        <f t="shared" si="46"/>
        <v>5904</v>
      </c>
      <c r="F993" s="778">
        <v>1.1000000000000001</v>
      </c>
      <c r="G993" s="774">
        <f t="shared" si="47"/>
        <v>6494</v>
      </c>
      <c r="H993" s="776"/>
      <c r="I993" s="758"/>
      <c r="J993" s="776"/>
      <c r="K993" s="786"/>
      <c r="L993" s="9" t="s">
        <v>308</v>
      </c>
      <c r="M993" s="9" t="s">
        <v>4013</v>
      </c>
      <c r="N993" s="9" t="s">
        <v>397</v>
      </c>
      <c r="O993" s="9" t="s">
        <v>310</v>
      </c>
      <c r="P993" s="9" t="s">
        <v>624</v>
      </c>
      <c r="Q993" s="9" t="s">
        <v>1466</v>
      </c>
      <c r="R993" s="9" t="s">
        <v>1467</v>
      </c>
      <c r="S993" s="9" t="s">
        <v>348</v>
      </c>
      <c r="T993" s="98" t="s">
        <v>204</v>
      </c>
      <c r="U993" s="99" t="s">
        <v>887</v>
      </c>
      <c r="V993" s="99" t="s">
        <v>207</v>
      </c>
      <c r="W993" s="99" t="s">
        <v>888</v>
      </c>
      <c r="X993" s="99" t="s">
        <v>207</v>
      </c>
      <c r="Y993" s="99">
        <v>279</v>
      </c>
      <c r="Z993" s="99" t="s">
        <v>207</v>
      </c>
      <c r="AA993" s="9">
        <v>400</v>
      </c>
      <c r="AB993" s="99" t="s">
        <v>207</v>
      </c>
      <c r="AC993" s="9">
        <v>460</v>
      </c>
      <c r="AD993" s="9" t="s">
        <v>207</v>
      </c>
      <c r="AE993" s="9">
        <v>181</v>
      </c>
      <c r="AF993" s="9" t="s">
        <v>315</v>
      </c>
      <c r="AG993" s="14" t="s">
        <v>369</v>
      </c>
      <c r="AH993" s="14" t="s">
        <v>207</v>
      </c>
      <c r="AI993" s="14" t="s">
        <v>370</v>
      </c>
      <c r="AJ993" s="14" t="s">
        <v>207</v>
      </c>
      <c r="AK993" s="9">
        <v>5</v>
      </c>
      <c r="AL993" s="14" t="s">
        <v>207</v>
      </c>
      <c r="AM993" s="9">
        <v>5</v>
      </c>
      <c r="AN993" s="14" t="s">
        <v>207</v>
      </c>
      <c r="AO993" s="9">
        <v>5</v>
      </c>
      <c r="AP993" s="14" t="s">
        <v>207</v>
      </c>
      <c r="AQ993" s="9">
        <v>30</v>
      </c>
      <c r="AR993" s="14" t="s">
        <v>207</v>
      </c>
      <c r="AS993" s="9" t="s">
        <v>184</v>
      </c>
      <c r="AT993" s="9" t="s">
        <v>347</v>
      </c>
      <c r="AU993" s="9" t="s">
        <v>319</v>
      </c>
      <c r="AV993" s="9" t="s">
        <v>320</v>
      </c>
      <c r="AW993" s="9" t="s">
        <v>2878</v>
      </c>
      <c r="AX993" s="9">
        <v>9010600000</v>
      </c>
      <c r="AY993" s="99">
        <v>515</v>
      </c>
      <c r="AZ993" s="12" t="s">
        <v>207</v>
      </c>
      <c r="BA993" s="99">
        <v>33</v>
      </c>
      <c r="BB993" s="12" t="s">
        <v>207</v>
      </c>
      <c r="BC993" s="99">
        <v>44</v>
      </c>
      <c r="BD993" s="12" t="s">
        <v>207</v>
      </c>
      <c r="BE993" s="99">
        <v>205</v>
      </c>
      <c r="BF993" s="12" t="s">
        <v>321</v>
      </c>
      <c r="BG993" s="654">
        <v>204.864</v>
      </c>
      <c r="BH993" s="12" t="s">
        <v>321</v>
      </c>
      <c r="BI993" s="99">
        <v>143</v>
      </c>
      <c r="BJ993" s="12" t="s">
        <v>321</v>
      </c>
      <c r="BK993" s="754">
        <v>0</v>
      </c>
      <c r="BL993" s="12" t="s">
        <v>321</v>
      </c>
      <c r="BM993" s="754">
        <v>0.47099999999999997</v>
      </c>
      <c r="BN993" s="12" t="s">
        <v>321</v>
      </c>
      <c r="BO993" s="754">
        <v>0</v>
      </c>
      <c r="BP993" s="12" t="s">
        <v>321</v>
      </c>
      <c r="BQ993" s="754">
        <v>0.02</v>
      </c>
      <c r="BR993" s="12" t="s">
        <v>321</v>
      </c>
      <c r="BS993" s="654">
        <v>61.372999999999998</v>
      </c>
      <c r="BT993" s="12" t="s">
        <v>321</v>
      </c>
      <c r="BU993" s="654">
        <v>61.863999999999997</v>
      </c>
      <c r="BV993" s="12" t="s">
        <v>321</v>
      </c>
      <c r="BW993" s="9">
        <v>0.75</v>
      </c>
      <c r="BX993" s="9" t="s">
        <v>322</v>
      </c>
      <c r="BY993" s="755">
        <v>202.8</v>
      </c>
      <c r="BZ993" s="9" t="s">
        <v>315</v>
      </c>
      <c r="CA993" s="755">
        <v>13</v>
      </c>
      <c r="CB993" s="9" t="s">
        <v>315</v>
      </c>
      <c r="CC993" s="755">
        <v>17.3</v>
      </c>
      <c r="CD993" s="9" t="s">
        <v>315</v>
      </c>
      <c r="CE993" s="755">
        <v>403.4</v>
      </c>
      <c r="CF993" s="9" t="s">
        <v>323</v>
      </c>
      <c r="CG993" s="755">
        <v>315.3</v>
      </c>
      <c r="CH993" s="9" t="s">
        <v>323</v>
      </c>
      <c r="CI993" s="9"/>
      <c r="CJ993" s="9"/>
      <c r="CK993" s="9"/>
    </row>
    <row r="994" spans="1:89" s="98" customFormat="1" x14ac:dyDescent="0.25">
      <c r="A994" s="99">
        <v>10101076</v>
      </c>
      <c r="B994" s="99"/>
      <c r="C994" s="772">
        <v>6684</v>
      </c>
      <c r="D994" s="807">
        <v>0.05</v>
      </c>
      <c r="E994" s="772">
        <f t="shared" ref="E994:E1055" si="48">ROUND(C994*(1+D994),0)</f>
        <v>7018</v>
      </c>
      <c r="F994" s="778">
        <v>1.1000000000000001</v>
      </c>
      <c r="G994" s="774">
        <f t="shared" ref="G994:G1055" si="49">ROUND(E994*F994,0)</f>
        <v>7720</v>
      </c>
      <c r="H994" s="776"/>
      <c r="I994" s="758"/>
      <c r="J994" s="776"/>
      <c r="K994" s="786"/>
      <c r="L994" s="9" t="s">
        <v>308</v>
      </c>
      <c r="M994" s="9" t="s">
        <v>4014</v>
      </c>
      <c r="N994" s="9" t="s">
        <v>397</v>
      </c>
      <c r="O994" s="9" t="s">
        <v>310</v>
      </c>
      <c r="P994" s="9" t="s">
        <v>624</v>
      </c>
      <c r="Q994" s="9" t="s">
        <v>1466</v>
      </c>
      <c r="R994" s="9" t="s">
        <v>1467</v>
      </c>
      <c r="S994" s="9" t="s">
        <v>348</v>
      </c>
      <c r="T994" s="98" t="s">
        <v>204</v>
      </c>
      <c r="U994" s="99" t="s">
        <v>1352</v>
      </c>
      <c r="V994" s="99" t="s">
        <v>207</v>
      </c>
      <c r="W994" s="99" t="s">
        <v>1353</v>
      </c>
      <c r="X994" s="99" t="s">
        <v>207</v>
      </c>
      <c r="Y994" s="99">
        <v>310</v>
      </c>
      <c r="Z994" s="99" t="s">
        <v>207</v>
      </c>
      <c r="AA994" s="9">
        <v>450</v>
      </c>
      <c r="AB994" s="99" t="s">
        <v>207</v>
      </c>
      <c r="AC994" s="9">
        <v>519</v>
      </c>
      <c r="AD994" s="9" t="s">
        <v>207</v>
      </c>
      <c r="AE994" s="9">
        <v>204</v>
      </c>
      <c r="AF994" s="9" t="s">
        <v>315</v>
      </c>
      <c r="AG994" s="14" t="s">
        <v>1354</v>
      </c>
      <c r="AH994" s="14" t="s">
        <v>207</v>
      </c>
      <c r="AI994" s="14" t="s">
        <v>1355</v>
      </c>
      <c r="AJ994" s="14" t="s">
        <v>207</v>
      </c>
      <c r="AK994" s="9">
        <v>5</v>
      </c>
      <c r="AL994" s="14" t="s">
        <v>207</v>
      </c>
      <c r="AM994" s="9">
        <v>5</v>
      </c>
      <c r="AN994" s="14" t="s">
        <v>207</v>
      </c>
      <c r="AO994" s="9">
        <v>5</v>
      </c>
      <c r="AP994" s="14" t="s">
        <v>207</v>
      </c>
      <c r="AQ994" s="9">
        <v>30</v>
      </c>
      <c r="AR994" s="14" t="s">
        <v>207</v>
      </c>
      <c r="AS994" s="9" t="s">
        <v>184</v>
      </c>
      <c r="AT994" s="9" t="s">
        <v>347</v>
      </c>
      <c r="AU994" s="9" t="s">
        <v>319</v>
      </c>
      <c r="AV994" s="9" t="s">
        <v>320</v>
      </c>
      <c r="AW994" s="9" t="s">
        <v>2879</v>
      </c>
      <c r="AX994" s="9">
        <v>9010600000</v>
      </c>
      <c r="AY994" s="99">
        <v>514</v>
      </c>
      <c r="AZ994" s="12" t="s">
        <v>207</v>
      </c>
      <c r="BA994" s="99">
        <v>33</v>
      </c>
      <c r="BB994" s="12" t="s">
        <v>207</v>
      </c>
      <c r="BC994" s="99">
        <v>44</v>
      </c>
      <c r="BD994" s="12" t="s">
        <v>207</v>
      </c>
      <c r="BE994" s="99">
        <v>227</v>
      </c>
      <c r="BF994" s="12" t="s">
        <v>321</v>
      </c>
      <c r="BG994" s="654">
        <v>226.62</v>
      </c>
      <c r="BH994" s="12" t="s">
        <v>321</v>
      </c>
      <c r="BI994" s="99">
        <v>160</v>
      </c>
      <c r="BJ994" s="12" t="s">
        <v>321</v>
      </c>
      <c r="BK994" s="754">
        <v>0</v>
      </c>
      <c r="BL994" s="12" t="s">
        <v>321</v>
      </c>
      <c r="BM994" s="754">
        <v>0.49099999999999999</v>
      </c>
      <c r="BN994" s="12" t="s">
        <v>321</v>
      </c>
      <c r="BO994" s="754">
        <v>0</v>
      </c>
      <c r="BP994" s="12" t="s">
        <v>321</v>
      </c>
      <c r="BQ994" s="754">
        <v>0.02</v>
      </c>
      <c r="BR994" s="12" t="s">
        <v>321</v>
      </c>
      <c r="BS994" s="654">
        <v>66.108999999999995</v>
      </c>
      <c r="BT994" s="12" t="s">
        <v>321</v>
      </c>
      <c r="BU994" s="654">
        <v>66.62</v>
      </c>
      <c r="BV994" s="12" t="s">
        <v>321</v>
      </c>
      <c r="BW994" s="9">
        <v>0.75</v>
      </c>
      <c r="BX994" s="9" t="s">
        <v>322</v>
      </c>
      <c r="BY994" s="755">
        <v>202.4</v>
      </c>
      <c r="BZ994" s="9" t="s">
        <v>315</v>
      </c>
      <c r="CA994" s="755">
        <v>13</v>
      </c>
      <c r="CB994" s="9" t="s">
        <v>315</v>
      </c>
      <c r="CC994" s="755">
        <v>17.3</v>
      </c>
      <c r="CD994" s="9" t="s">
        <v>315</v>
      </c>
      <c r="CE994" s="755">
        <v>451.9</v>
      </c>
      <c r="CF994" s="9" t="s">
        <v>323</v>
      </c>
      <c r="CG994" s="755">
        <v>352.7</v>
      </c>
      <c r="CH994" s="9" t="s">
        <v>323</v>
      </c>
      <c r="CI994" s="9"/>
      <c r="CJ994" s="9"/>
      <c r="CK994" s="9"/>
    </row>
    <row r="995" spans="1:89" s="98" customFormat="1" x14ac:dyDescent="0.25">
      <c r="A995" s="99">
        <v>10104120</v>
      </c>
      <c r="B995" s="99"/>
      <c r="C995" s="772">
        <v>5623</v>
      </c>
      <c r="D995" s="807">
        <v>0.05</v>
      </c>
      <c r="E995" s="772">
        <f t="shared" si="48"/>
        <v>5904</v>
      </c>
      <c r="F995" s="778">
        <v>1.1000000000000001</v>
      </c>
      <c r="G995" s="774">
        <f t="shared" si="49"/>
        <v>6494</v>
      </c>
      <c r="H995" s="776"/>
      <c r="I995" s="758"/>
      <c r="J995" s="776"/>
      <c r="K995" s="786"/>
      <c r="L995" s="9" t="s">
        <v>308</v>
      </c>
      <c r="M995" s="9" t="s">
        <v>4015</v>
      </c>
      <c r="N995" s="9" t="s">
        <v>397</v>
      </c>
      <c r="O995" s="9" t="s">
        <v>310</v>
      </c>
      <c r="P995" s="9" t="s">
        <v>624</v>
      </c>
      <c r="Q995" s="9" t="s">
        <v>1466</v>
      </c>
      <c r="R995" s="9" t="s">
        <v>1467</v>
      </c>
      <c r="S995" s="9" t="s">
        <v>348</v>
      </c>
      <c r="T995" s="98" t="s">
        <v>204</v>
      </c>
      <c r="U995" s="99" t="s">
        <v>887</v>
      </c>
      <c r="V995" s="99" t="s">
        <v>207</v>
      </c>
      <c r="W995" s="99" t="s">
        <v>888</v>
      </c>
      <c r="X995" s="99" t="s">
        <v>207</v>
      </c>
      <c r="Y995" s="99">
        <v>279</v>
      </c>
      <c r="Z995" s="99" t="s">
        <v>207</v>
      </c>
      <c r="AA995" s="9">
        <v>400</v>
      </c>
      <c r="AB995" s="99" t="s">
        <v>207</v>
      </c>
      <c r="AC995" s="9">
        <v>460</v>
      </c>
      <c r="AD995" s="9" t="s">
        <v>207</v>
      </c>
      <c r="AE995" s="9">
        <v>181</v>
      </c>
      <c r="AF995" s="9" t="s">
        <v>315</v>
      </c>
      <c r="AG995" s="14" t="s">
        <v>369</v>
      </c>
      <c r="AH995" s="14" t="s">
        <v>207</v>
      </c>
      <c r="AI995" s="14" t="s">
        <v>370</v>
      </c>
      <c r="AJ995" s="14" t="s">
        <v>207</v>
      </c>
      <c r="AK995" s="9">
        <v>5</v>
      </c>
      <c r="AL995" s="14" t="s">
        <v>207</v>
      </c>
      <c r="AM995" s="9">
        <v>5</v>
      </c>
      <c r="AN995" s="14" t="s">
        <v>207</v>
      </c>
      <c r="AO995" s="9">
        <v>5</v>
      </c>
      <c r="AP995" s="14" t="s">
        <v>207</v>
      </c>
      <c r="AQ995" s="9">
        <v>30</v>
      </c>
      <c r="AR995" s="14" t="s">
        <v>207</v>
      </c>
      <c r="AS995" s="9" t="s">
        <v>43</v>
      </c>
      <c r="AT995" s="9" t="s">
        <v>346</v>
      </c>
      <c r="AU995" s="9" t="s">
        <v>319</v>
      </c>
      <c r="AV995" s="9" t="s">
        <v>320</v>
      </c>
      <c r="AW995" s="9" t="s">
        <v>1472</v>
      </c>
      <c r="AX995" s="9">
        <v>9010600000</v>
      </c>
      <c r="AY995" s="99">
        <v>515</v>
      </c>
      <c r="AZ995" s="12" t="s">
        <v>207</v>
      </c>
      <c r="BA995" s="99">
        <v>33</v>
      </c>
      <c r="BB995" s="12" t="s">
        <v>207</v>
      </c>
      <c r="BC995" s="99">
        <v>44</v>
      </c>
      <c r="BD995" s="12" t="s">
        <v>207</v>
      </c>
      <c r="BE995" s="99">
        <v>205</v>
      </c>
      <c r="BF995" s="12" t="s">
        <v>321</v>
      </c>
      <c r="BG995" s="654">
        <v>204.864</v>
      </c>
      <c r="BH995" s="12" t="s">
        <v>321</v>
      </c>
      <c r="BI995" s="99">
        <v>143</v>
      </c>
      <c r="BJ995" s="12" t="s">
        <v>321</v>
      </c>
      <c r="BK995" s="754">
        <v>0</v>
      </c>
      <c r="BL995" s="12" t="s">
        <v>321</v>
      </c>
      <c r="BM995" s="754">
        <v>0.47099999999999997</v>
      </c>
      <c r="BN995" s="12" t="s">
        <v>321</v>
      </c>
      <c r="BO995" s="754">
        <v>0</v>
      </c>
      <c r="BP995" s="12" t="s">
        <v>321</v>
      </c>
      <c r="BQ995" s="754">
        <v>0.02</v>
      </c>
      <c r="BR995" s="12" t="s">
        <v>321</v>
      </c>
      <c r="BS995" s="654">
        <v>61.372999999999998</v>
      </c>
      <c r="BT995" s="12" t="s">
        <v>321</v>
      </c>
      <c r="BU995" s="654">
        <v>61.863999999999997</v>
      </c>
      <c r="BV995" s="12" t="s">
        <v>321</v>
      </c>
      <c r="BW995" s="9">
        <v>0.75</v>
      </c>
      <c r="BX995" s="9" t="s">
        <v>322</v>
      </c>
      <c r="BY995" s="755">
        <v>202.8</v>
      </c>
      <c r="BZ995" s="9" t="s">
        <v>315</v>
      </c>
      <c r="CA995" s="755">
        <v>13</v>
      </c>
      <c r="CB995" s="9" t="s">
        <v>315</v>
      </c>
      <c r="CC995" s="755">
        <v>17.3</v>
      </c>
      <c r="CD995" s="9" t="s">
        <v>315</v>
      </c>
      <c r="CE995" s="755">
        <v>403.4</v>
      </c>
      <c r="CF995" s="9" t="s">
        <v>323</v>
      </c>
      <c r="CG995" s="755">
        <v>315.3</v>
      </c>
      <c r="CH995" s="9" t="s">
        <v>323</v>
      </c>
      <c r="CI995" s="9"/>
      <c r="CJ995" s="9"/>
      <c r="CK995" s="9"/>
    </row>
    <row r="996" spans="1:89" s="98" customFormat="1" x14ac:dyDescent="0.25">
      <c r="A996" s="99">
        <v>10104121</v>
      </c>
      <c r="B996" s="99"/>
      <c r="C996" s="772">
        <v>6684</v>
      </c>
      <c r="D996" s="807">
        <v>0.05</v>
      </c>
      <c r="E996" s="772">
        <f t="shared" si="48"/>
        <v>7018</v>
      </c>
      <c r="F996" s="778">
        <v>1.1000000000000001</v>
      </c>
      <c r="G996" s="774">
        <f t="shared" si="49"/>
        <v>7720</v>
      </c>
      <c r="H996" s="776"/>
      <c r="I996" s="758"/>
      <c r="J996" s="776"/>
      <c r="K996" s="786"/>
      <c r="L996" s="9" t="s">
        <v>308</v>
      </c>
      <c r="M996" s="9" t="s">
        <v>4016</v>
      </c>
      <c r="N996" s="9" t="s">
        <v>397</v>
      </c>
      <c r="O996" s="9" t="s">
        <v>310</v>
      </c>
      <c r="P996" s="9" t="s">
        <v>624</v>
      </c>
      <c r="Q996" s="9" t="s">
        <v>1466</v>
      </c>
      <c r="R996" s="9" t="s">
        <v>1467</v>
      </c>
      <c r="S996" s="9" t="s">
        <v>348</v>
      </c>
      <c r="T996" s="98" t="s">
        <v>204</v>
      </c>
      <c r="U996" s="99" t="s">
        <v>1352</v>
      </c>
      <c r="V996" s="99" t="s">
        <v>207</v>
      </c>
      <c r="W996" s="99" t="s">
        <v>1353</v>
      </c>
      <c r="X996" s="99" t="s">
        <v>207</v>
      </c>
      <c r="Y996" s="99">
        <v>310</v>
      </c>
      <c r="Z996" s="99" t="s">
        <v>207</v>
      </c>
      <c r="AA996" s="9">
        <v>450</v>
      </c>
      <c r="AB996" s="99" t="s">
        <v>207</v>
      </c>
      <c r="AC996" s="9">
        <v>519</v>
      </c>
      <c r="AD996" s="9" t="s">
        <v>207</v>
      </c>
      <c r="AE996" s="9">
        <v>204</v>
      </c>
      <c r="AF996" s="9" t="s">
        <v>315</v>
      </c>
      <c r="AG996" s="14" t="s">
        <v>1354</v>
      </c>
      <c r="AH996" s="14" t="s">
        <v>207</v>
      </c>
      <c r="AI996" s="14" t="s">
        <v>1355</v>
      </c>
      <c r="AJ996" s="14" t="s">
        <v>207</v>
      </c>
      <c r="AK996" s="9">
        <v>5</v>
      </c>
      <c r="AL996" s="14" t="s">
        <v>207</v>
      </c>
      <c r="AM996" s="9">
        <v>5</v>
      </c>
      <c r="AN996" s="14" t="s">
        <v>207</v>
      </c>
      <c r="AO996" s="9">
        <v>5</v>
      </c>
      <c r="AP996" s="14" t="s">
        <v>207</v>
      </c>
      <c r="AQ996" s="9">
        <v>30</v>
      </c>
      <c r="AR996" s="14" t="s">
        <v>207</v>
      </c>
      <c r="AS996" s="9" t="s">
        <v>43</v>
      </c>
      <c r="AT996" s="9" t="s">
        <v>346</v>
      </c>
      <c r="AU996" s="9" t="s">
        <v>319</v>
      </c>
      <c r="AV996" s="9" t="s">
        <v>320</v>
      </c>
      <c r="AW996" s="9" t="s">
        <v>1473</v>
      </c>
      <c r="AX996" s="9">
        <v>9010600000</v>
      </c>
      <c r="AY996" s="99">
        <v>514</v>
      </c>
      <c r="AZ996" s="12" t="s">
        <v>207</v>
      </c>
      <c r="BA996" s="99">
        <v>33</v>
      </c>
      <c r="BB996" s="12" t="s">
        <v>207</v>
      </c>
      <c r="BC996" s="99">
        <v>44</v>
      </c>
      <c r="BD996" s="12" t="s">
        <v>207</v>
      </c>
      <c r="BE996" s="99">
        <v>227</v>
      </c>
      <c r="BF996" s="12" t="s">
        <v>321</v>
      </c>
      <c r="BG996" s="654">
        <v>226.62</v>
      </c>
      <c r="BH996" s="12" t="s">
        <v>321</v>
      </c>
      <c r="BI996" s="99">
        <v>160</v>
      </c>
      <c r="BJ996" s="12" t="s">
        <v>321</v>
      </c>
      <c r="BK996" s="754">
        <v>0</v>
      </c>
      <c r="BL996" s="12" t="s">
        <v>321</v>
      </c>
      <c r="BM996" s="754">
        <v>0.49099999999999999</v>
      </c>
      <c r="BN996" s="12" t="s">
        <v>321</v>
      </c>
      <c r="BO996" s="754">
        <v>0</v>
      </c>
      <c r="BP996" s="12" t="s">
        <v>321</v>
      </c>
      <c r="BQ996" s="754">
        <v>0.02</v>
      </c>
      <c r="BR996" s="12" t="s">
        <v>321</v>
      </c>
      <c r="BS996" s="654">
        <v>66.108999999999995</v>
      </c>
      <c r="BT996" s="12" t="s">
        <v>321</v>
      </c>
      <c r="BU996" s="654">
        <v>66.62</v>
      </c>
      <c r="BV996" s="12" t="s">
        <v>321</v>
      </c>
      <c r="BW996" s="9">
        <v>0.75</v>
      </c>
      <c r="BX996" s="9" t="s">
        <v>322</v>
      </c>
      <c r="BY996" s="755">
        <v>202.4</v>
      </c>
      <c r="BZ996" s="9" t="s">
        <v>315</v>
      </c>
      <c r="CA996" s="755">
        <v>13</v>
      </c>
      <c r="CB996" s="9" t="s">
        <v>315</v>
      </c>
      <c r="CC996" s="755">
        <v>17.3</v>
      </c>
      <c r="CD996" s="9" t="s">
        <v>315</v>
      </c>
      <c r="CE996" s="755">
        <v>451.9</v>
      </c>
      <c r="CF996" s="9" t="s">
        <v>323</v>
      </c>
      <c r="CG996" s="755">
        <v>352.7</v>
      </c>
      <c r="CH996" s="9" t="s">
        <v>323</v>
      </c>
      <c r="CI996" s="9"/>
      <c r="CJ996" s="9"/>
      <c r="CK996" s="9"/>
    </row>
    <row r="997" spans="1:89" s="98" customFormat="1" x14ac:dyDescent="0.25">
      <c r="A997" s="99">
        <v>10102689</v>
      </c>
      <c r="B997" s="99"/>
      <c r="C997" s="772">
        <v>4685</v>
      </c>
      <c r="D997" s="807">
        <v>0.05</v>
      </c>
      <c r="E997" s="772">
        <f t="shared" si="48"/>
        <v>4919</v>
      </c>
      <c r="F997" s="778">
        <v>1.1000000000000001</v>
      </c>
      <c r="G997" s="774">
        <f t="shared" si="49"/>
        <v>5411</v>
      </c>
      <c r="H997" s="776"/>
      <c r="I997" s="758"/>
      <c r="J997" s="776"/>
      <c r="K997" s="786"/>
      <c r="L997" s="9" t="s">
        <v>308</v>
      </c>
      <c r="M997" s="9" t="s">
        <v>4017</v>
      </c>
      <c r="N997" s="9" t="s">
        <v>397</v>
      </c>
      <c r="O997" s="9" t="s">
        <v>310</v>
      </c>
      <c r="P997" s="9" t="s">
        <v>624</v>
      </c>
      <c r="Q997" s="9" t="s">
        <v>1466</v>
      </c>
      <c r="R997" s="9" t="s">
        <v>1467</v>
      </c>
      <c r="S997" s="9" t="s">
        <v>348</v>
      </c>
      <c r="T997" s="98" t="s">
        <v>204</v>
      </c>
      <c r="U997" s="99" t="s">
        <v>887</v>
      </c>
      <c r="V997" s="99" t="s">
        <v>207</v>
      </c>
      <c r="W997" s="99" t="s">
        <v>888</v>
      </c>
      <c r="X997" s="99" t="s">
        <v>207</v>
      </c>
      <c r="Y997" s="99">
        <v>279</v>
      </c>
      <c r="Z997" s="99" t="s">
        <v>207</v>
      </c>
      <c r="AA997" s="9">
        <v>400</v>
      </c>
      <c r="AB997" s="99" t="s">
        <v>207</v>
      </c>
      <c r="AC997" s="9">
        <v>460</v>
      </c>
      <c r="AD997" s="9" t="s">
        <v>207</v>
      </c>
      <c r="AE997" s="9">
        <v>181</v>
      </c>
      <c r="AF997" s="9" t="s">
        <v>315</v>
      </c>
      <c r="AG997" s="14" t="s">
        <v>369</v>
      </c>
      <c r="AH997" s="14" t="s">
        <v>207</v>
      </c>
      <c r="AI997" s="14" t="s">
        <v>370</v>
      </c>
      <c r="AJ997" s="14" t="s">
        <v>207</v>
      </c>
      <c r="AK997" s="9">
        <v>5</v>
      </c>
      <c r="AL997" s="14" t="s">
        <v>207</v>
      </c>
      <c r="AM997" s="9">
        <v>5</v>
      </c>
      <c r="AN997" s="14" t="s">
        <v>207</v>
      </c>
      <c r="AO997" s="9">
        <v>5</v>
      </c>
      <c r="AP997" s="14" t="s">
        <v>207</v>
      </c>
      <c r="AQ997" s="9">
        <v>30</v>
      </c>
      <c r="AR997" s="14" t="s">
        <v>207</v>
      </c>
      <c r="AS997" s="9" t="s">
        <v>0</v>
      </c>
      <c r="AT997" s="9" t="s">
        <v>318</v>
      </c>
      <c r="AU997" s="9" t="s">
        <v>319</v>
      </c>
      <c r="AV997" s="9" t="s">
        <v>320</v>
      </c>
      <c r="AW997" s="9" t="s">
        <v>1589</v>
      </c>
      <c r="AX997" s="9">
        <v>9010600000</v>
      </c>
      <c r="AY997" s="99">
        <v>515</v>
      </c>
      <c r="AZ997" s="12" t="s">
        <v>207</v>
      </c>
      <c r="BA997" s="99">
        <v>33</v>
      </c>
      <c r="BB997" s="12" t="s">
        <v>207</v>
      </c>
      <c r="BC997" s="99">
        <v>44</v>
      </c>
      <c r="BD997" s="12" t="s">
        <v>207</v>
      </c>
      <c r="BE997" s="99">
        <v>205</v>
      </c>
      <c r="BF997" s="12" t="s">
        <v>321</v>
      </c>
      <c r="BG997" s="654">
        <v>204.864</v>
      </c>
      <c r="BH997" s="12" t="s">
        <v>321</v>
      </c>
      <c r="BI997" s="99">
        <v>143</v>
      </c>
      <c r="BJ997" s="12" t="s">
        <v>321</v>
      </c>
      <c r="BK997" s="754">
        <v>0</v>
      </c>
      <c r="BL997" s="12" t="s">
        <v>321</v>
      </c>
      <c r="BM997" s="754">
        <v>0.47099999999999997</v>
      </c>
      <c r="BN997" s="12" t="s">
        <v>321</v>
      </c>
      <c r="BO997" s="754">
        <v>0</v>
      </c>
      <c r="BP997" s="12" t="s">
        <v>321</v>
      </c>
      <c r="BQ997" s="754">
        <v>0.02</v>
      </c>
      <c r="BR997" s="12" t="s">
        <v>321</v>
      </c>
      <c r="BS997" s="654">
        <v>61.372999999999998</v>
      </c>
      <c r="BT997" s="12" t="s">
        <v>321</v>
      </c>
      <c r="BU997" s="654">
        <v>61.863999999999997</v>
      </c>
      <c r="BV997" s="12" t="s">
        <v>321</v>
      </c>
      <c r="BW997" s="9">
        <v>0.75</v>
      </c>
      <c r="BX997" s="9" t="s">
        <v>322</v>
      </c>
      <c r="BY997" s="755">
        <v>202.8</v>
      </c>
      <c r="BZ997" s="9" t="s">
        <v>315</v>
      </c>
      <c r="CA997" s="755">
        <v>13</v>
      </c>
      <c r="CB997" s="9" t="s">
        <v>315</v>
      </c>
      <c r="CC997" s="755">
        <v>17.3</v>
      </c>
      <c r="CD997" s="9" t="s">
        <v>315</v>
      </c>
      <c r="CE997" s="755">
        <v>403.4</v>
      </c>
      <c r="CF997" s="9" t="s">
        <v>323</v>
      </c>
      <c r="CG997" s="755">
        <v>315.3</v>
      </c>
      <c r="CH997" s="9" t="s">
        <v>323</v>
      </c>
      <c r="CI997" s="9"/>
      <c r="CJ997" s="9"/>
      <c r="CK997" s="9"/>
    </row>
    <row r="998" spans="1:89" s="98" customFormat="1" x14ac:dyDescent="0.25">
      <c r="A998" s="99">
        <v>10102690</v>
      </c>
      <c r="B998" s="99"/>
      <c r="C998" s="772">
        <v>5571</v>
      </c>
      <c r="D998" s="807">
        <v>0.05</v>
      </c>
      <c r="E998" s="772">
        <f t="shared" si="48"/>
        <v>5850</v>
      </c>
      <c r="F998" s="778">
        <v>1.1000000000000001</v>
      </c>
      <c r="G998" s="774">
        <f t="shared" si="49"/>
        <v>6435</v>
      </c>
      <c r="H998" s="776"/>
      <c r="I998" s="758"/>
      <c r="J998" s="776"/>
      <c r="K998" s="786"/>
      <c r="L998" s="9" t="s">
        <v>308</v>
      </c>
      <c r="M998" s="9" t="s">
        <v>4018</v>
      </c>
      <c r="N998" s="9" t="s">
        <v>397</v>
      </c>
      <c r="O998" s="9" t="s">
        <v>310</v>
      </c>
      <c r="P998" s="9" t="s">
        <v>624</v>
      </c>
      <c r="Q998" s="9" t="s">
        <v>1466</v>
      </c>
      <c r="R998" s="9" t="s">
        <v>1467</v>
      </c>
      <c r="S998" s="9" t="s">
        <v>348</v>
      </c>
      <c r="T998" s="98" t="s">
        <v>204</v>
      </c>
      <c r="U998" s="99" t="s">
        <v>1352</v>
      </c>
      <c r="V998" s="99" t="s">
        <v>207</v>
      </c>
      <c r="W998" s="99" t="s">
        <v>1353</v>
      </c>
      <c r="X998" s="99" t="s">
        <v>207</v>
      </c>
      <c r="Y998" s="99">
        <v>310</v>
      </c>
      <c r="Z998" s="99" t="s">
        <v>207</v>
      </c>
      <c r="AA998" s="9">
        <v>450</v>
      </c>
      <c r="AB998" s="99" t="s">
        <v>207</v>
      </c>
      <c r="AC998" s="9">
        <v>519</v>
      </c>
      <c r="AD998" s="9" t="s">
        <v>207</v>
      </c>
      <c r="AE998" s="9">
        <v>204</v>
      </c>
      <c r="AF998" s="9" t="s">
        <v>315</v>
      </c>
      <c r="AG998" s="14" t="s">
        <v>1354</v>
      </c>
      <c r="AH998" s="14" t="s">
        <v>207</v>
      </c>
      <c r="AI998" s="14" t="s">
        <v>1355</v>
      </c>
      <c r="AJ998" s="14" t="s">
        <v>207</v>
      </c>
      <c r="AK998" s="9">
        <v>5</v>
      </c>
      <c r="AL998" s="14" t="s">
        <v>207</v>
      </c>
      <c r="AM998" s="9">
        <v>5</v>
      </c>
      <c r="AN998" s="14" t="s">
        <v>207</v>
      </c>
      <c r="AO998" s="9">
        <v>5</v>
      </c>
      <c r="AP998" s="14" t="s">
        <v>207</v>
      </c>
      <c r="AQ998" s="9">
        <v>30</v>
      </c>
      <c r="AR998" s="14" t="s">
        <v>207</v>
      </c>
      <c r="AS998" s="9" t="s">
        <v>0</v>
      </c>
      <c r="AT998" s="9" t="s">
        <v>318</v>
      </c>
      <c r="AU998" s="9" t="s">
        <v>319</v>
      </c>
      <c r="AV998" s="9" t="s">
        <v>320</v>
      </c>
      <c r="AW998" s="9" t="s">
        <v>1590</v>
      </c>
      <c r="AX998" s="9">
        <v>9010600000</v>
      </c>
      <c r="AY998" s="99">
        <v>514</v>
      </c>
      <c r="AZ998" s="12" t="s">
        <v>207</v>
      </c>
      <c r="BA998" s="99">
        <v>33</v>
      </c>
      <c r="BB998" s="12" t="s">
        <v>207</v>
      </c>
      <c r="BC998" s="99">
        <v>44</v>
      </c>
      <c r="BD998" s="12" t="s">
        <v>207</v>
      </c>
      <c r="BE998" s="99">
        <v>227</v>
      </c>
      <c r="BF998" s="12" t="s">
        <v>321</v>
      </c>
      <c r="BG998" s="654">
        <v>226.62</v>
      </c>
      <c r="BH998" s="12" t="s">
        <v>321</v>
      </c>
      <c r="BI998" s="99">
        <v>160</v>
      </c>
      <c r="BJ998" s="12" t="s">
        <v>321</v>
      </c>
      <c r="BK998" s="754">
        <v>0</v>
      </c>
      <c r="BL998" s="12" t="s">
        <v>321</v>
      </c>
      <c r="BM998" s="754">
        <v>0.49099999999999999</v>
      </c>
      <c r="BN998" s="12" t="s">
        <v>321</v>
      </c>
      <c r="BO998" s="754">
        <v>0</v>
      </c>
      <c r="BP998" s="12" t="s">
        <v>321</v>
      </c>
      <c r="BQ998" s="754">
        <v>0.02</v>
      </c>
      <c r="BR998" s="12" t="s">
        <v>321</v>
      </c>
      <c r="BS998" s="654">
        <v>66.108999999999995</v>
      </c>
      <c r="BT998" s="12" t="s">
        <v>321</v>
      </c>
      <c r="BU998" s="654">
        <v>66.62</v>
      </c>
      <c r="BV998" s="12" t="s">
        <v>321</v>
      </c>
      <c r="BW998" s="9">
        <v>0.75</v>
      </c>
      <c r="BX998" s="9" t="s">
        <v>322</v>
      </c>
      <c r="BY998" s="755">
        <v>202.4</v>
      </c>
      <c r="BZ998" s="9" t="s">
        <v>315</v>
      </c>
      <c r="CA998" s="755">
        <v>13</v>
      </c>
      <c r="CB998" s="9" t="s">
        <v>315</v>
      </c>
      <c r="CC998" s="755">
        <v>17.3</v>
      </c>
      <c r="CD998" s="9" t="s">
        <v>315</v>
      </c>
      <c r="CE998" s="755">
        <v>451.9</v>
      </c>
      <c r="CF998" s="9" t="s">
        <v>323</v>
      </c>
      <c r="CG998" s="755">
        <v>352.7</v>
      </c>
      <c r="CH998" s="9" t="s">
        <v>323</v>
      </c>
      <c r="CI998" s="9"/>
      <c r="CJ998" s="9"/>
      <c r="CK998" s="9"/>
    </row>
    <row r="999" spans="1:89" s="98" customFormat="1" x14ac:dyDescent="0.25">
      <c r="A999" s="99">
        <v>10103833</v>
      </c>
      <c r="B999" s="99"/>
      <c r="C999" s="772">
        <v>5623</v>
      </c>
      <c r="D999" s="807">
        <v>0.05</v>
      </c>
      <c r="E999" s="772">
        <f t="shared" si="48"/>
        <v>5904</v>
      </c>
      <c r="F999" s="778">
        <v>1.1000000000000001</v>
      </c>
      <c r="G999" s="774">
        <f t="shared" si="49"/>
        <v>6494</v>
      </c>
      <c r="H999" s="776"/>
      <c r="I999" s="758"/>
      <c r="J999" s="776"/>
      <c r="K999" s="786"/>
      <c r="L999" s="9" t="s">
        <v>308</v>
      </c>
      <c r="M999" s="9" t="s">
        <v>4019</v>
      </c>
      <c r="N999" s="9" t="s">
        <v>397</v>
      </c>
      <c r="O999" s="9" t="s">
        <v>310</v>
      </c>
      <c r="P999" s="9" t="s">
        <v>624</v>
      </c>
      <c r="Q999" s="9" t="s">
        <v>1466</v>
      </c>
      <c r="R999" s="9" t="s">
        <v>1467</v>
      </c>
      <c r="S999" s="9" t="s">
        <v>314</v>
      </c>
      <c r="T999" s="98" t="s">
        <v>210</v>
      </c>
      <c r="U999" s="99" t="s">
        <v>956</v>
      </c>
      <c r="V999" s="99" t="s">
        <v>207</v>
      </c>
      <c r="W999" s="99" t="s">
        <v>888</v>
      </c>
      <c r="X999" s="99" t="s">
        <v>207</v>
      </c>
      <c r="Y999" s="99">
        <v>254</v>
      </c>
      <c r="Z999" s="99" t="s">
        <v>207</v>
      </c>
      <c r="AA999" s="9">
        <v>400</v>
      </c>
      <c r="AB999" s="99" t="s">
        <v>207</v>
      </c>
      <c r="AC999" s="9">
        <v>447</v>
      </c>
      <c r="AD999" s="9" t="s">
        <v>207</v>
      </c>
      <c r="AE999" s="9">
        <v>176</v>
      </c>
      <c r="AF999" s="9" t="s">
        <v>315</v>
      </c>
      <c r="AG999" s="14" t="s">
        <v>342</v>
      </c>
      <c r="AH999" s="14" t="s">
        <v>207</v>
      </c>
      <c r="AI999" s="14" t="s">
        <v>343</v>
      </c>
      <c r="AJ999" s="14" t="s">
        <v>207</v>
      </c>
      <c r="AK999" s="9">
        <v>5</v>
      </c>
      <c r="AL999" s="14" t="s">
        <v>207</v>
      </c>
      <c r="AM999" s="9">
        <v>5</v>
      </c>
      <c r="AN999" s="14" t="s">
        <v>207</v>
      </c>
      <c r="AO999" s="9">
        <v>5</v>
      </c>
      <c r="AP999" s="14" t="s">
        <v>207</v>
      </c>
      <c r="AQ999" s="9">
        <v>30</v>
      </c>
      <c r="AR999" s="14" t="s">
        <v>207</v>
      </c>
      <c r="AS999" s="9" t="s">
        <v>41</v>
      </c>
      <c r="AT999" s="9" t="s">
        <v>344</v>
      </c>
      <c r="AU999" s="9" t="s">
        <v>319</v>
      </c>
      <c r="AV999" s="9" t="s">
        <v>320</v>
      </c>
      <c r="AW999" s="9" t="s">
        <v>1474</v>
      </c>
      <c r="AX999" s="9">
        <v>9010600000</v>
      </c>
      <c r="AY999" s="99">
        <v>515</v>
      </c>
      <c r="AZ999" s="12" t="s">
        <v>207</v>
      </c>
      <c r="BA999" s="99">
        <v>33</v>
      </c>
      <c r="BB999" s="12" t="s">
        <v>207</v>
      </c>
      <c r="BC999" s="99">
        <v>44</v>
      </c>
      <c r="BD999" s="12" t="s">
        <v>207</v>
      </c>
      <c r="BE999" s="99">
        <v>200</v>
      </c>
      <c r="BF999" s="12" t="s">
        <v>321</v>
      </c>
      <c r="BG999" s="654">
        <v>199.864</v>
      </c>
      <c r="BH999" s="12" t="s">
        <v>321</v>
      </c>
      <c r="BI999" s="99">
        <v>138</v>
      </c>
      <c r="BJ999" s="12" t="s">
        <v>321</v>
      </c>
      <c r="BK999" s="754">
        <v>0</v>
      </c>
      <c r="BL999" s="12" t="s">
        <v>321</v>
      </c>
      <c r="BM999" s="754">
        <v>0.47099999999999997</v>
      </c>
      <c r="BN999" s="12" t="s">
        <v>321</v>
      </c>
      <c r="BO999" s="754">
        <v>0</v>
      </c>
      <c r="BP999" s="12" t="s">
        <v>321</v>
      </c>
      <c r="BQ999" s="754">
        <v>0.02</v>
      </c>
      <c r="BR999" s="12" t="s">
        <v>321</v>
      </c>
      <c r="BS999" s="654">
        <v>61.372999999999998</v>
      </c>
      <c r="BT999" s="12" t="s">
        <v>321</v>
      </c>
      <c r="BU999" s="654">
        <v>61.863999999999997</v>
      </c>
      <c r="BV999" s="12" t="s">
        <v>321</v>
      </c>
      <c r="BW999" s="9">
        <v>0.75</v>
      </c>
      <c r="BX999" s="9" t="s">
        <v>322</v>
      </c>
      <c r="BY999" s="755">
        <v>202.8</v>
      </c>
      <c r="BZ999" s="9" t="s">
        <v>315</v>
      </c>
      <c r="CA999" s="755">
        <v>13</v>
      </c>
      <c r="CB999" s="9" t="s">
        <v>315</v>
      </c>
      <c r="CC999" s="755">
        <v>17.3</v>
      </c>
      <c r="CD999" s="9" t="s">
        <v>315</v>
      </c>
      <c r="CE999" s="755">
        <v>392.4</v>
      </c>
      <c r="CF999" s="9" t="s">
        <v>323</v>
      </c>
      <c r="CG999" s="755">
        <v>304.2</v>
      </c>
      <c r="CH999" s="9" t="s">
        <v>323</v>
      </c>
      <c r="CI999" s="9"/>
      <c r="CJ999" s="9"/>
      <c r="CK999" s="9"/>
    </row>
    <row r="1000" spans="1:89" s="98" customFormat="1" x14ac:dyDescent="0.25">
      <c r="A1000" s="99">
        <v>10103834</v>
      </c>
      <c r="B1000" s="99"/>
      <c r="C1000" s="772">
        <v>6684</v>
      </c>
      <c r="D1000" s="807">
        <v>0.05</v>
      </c>
      <c r="E1000" s="772">
        <f t="shared" si="48"/>
        <v>7018</v>
      </c>
      <c r="F1000" s="778">
        <v>1.1000000000000001</v>
      </c>
      <c r="G1000" s="774">
        <f t="shared" si="49"/>
        <v>7720</v>
      </c>
      <c r="H1000" s="776"/>
      <c r="I1000" s="758"/>
      <c r="J1000" s="776"/>
      <c r="K1000" s="786"/>
      <c r="L1000" s="9" t="s">
        <v>308</v>
      </c>
      <c r="M1000" s="9" t="s">
        <v>4020</v>
      </c>
      <c r="N1000" s="9" t="s">
        <v>397</v>
      </c>
      <c r="O1000" s="9" t="s">
        <v>310</v>
      </c>
      <c r="P1000" s="9" t="s">
        <v>624</v>
      </c>
      <c r="Q1000" s="9" t="s">
        <v>1466</v>
      </c>
      <c r="R1000" s="9" t="s">
        <v>1467</v>
      </c>
      <c r="S1000" s="9" t="s">
        <v>314</v>
      </c>
      <c r="T1000" s="98" t="s">
        <v>210</v>
      </c>
      <c r="U1000" s="99" t="s">
        <v>873</v>
      </c>
      <c r="V1000" s="99" t="s">
        <v>207</v>
      </c>
      <c r="W1000" s="99" t="s">
        <v>1353</v>
      </c>
      <c r="X1000" s="99" t="s">
        <v>207</v>
      </c>
      <c r="Y1000" s="99">
        <v>283</v>
      </c>
      <c r="Z1000" s="99" t="s">
        <v>207</v>
      </c>
      <c r="AA1000" s="9">
        <v>450</v>
      </c>
      <c r="AB1000" s="99" t="s">
        <v>207</v>
      </c>
      <c r="AC1000" s="9">
        <v>505</v>
      </c>
      <c r="AD1000" s="9" t="s">
        <v>207</v>
      </c>
      <c r="AE1000" s="9">
        <v>199</v>
      </c>
      <c r="AF1000" s="9" t="s">
        <v>315</v>
      </c>
      <c r="AG1000" s="14" t="s">
        <v>1388</v>
      </c>
      <c r="AH1000" s="14" t="s">
        <v>207</v>
      </c>
      <c r="AI1000" s="14" t="s">
        <v>1389</v>
      </c>
      <c r="AJ1000" s="14" t="s">
        <v>207</v>
      </c>
      <c r="AK1000" s="9">
        <v>5</v>
      </c>
      <c r="AL1000" s="14" t="s">
        <v>207</v>
      </c>
      <c r="AM1000" s="9">
        <v>5</v>
      </c>
      <c r="AN1000" s="14" t="s">
        <v>207</v>
      </c>
      <c r="AO1000" s="9">
        <v>5</v>
      </c>
      <c r="AP1000" s="14" t="s">
        <v>207</v>
      </c>
      <c r="AQ1000" s="9">
        <v>30</v>
      </c>
      <c r="AR1000" s="14" t="s">
        <v>207</v>
      </c>
      <c r="AS1000" s="9" t="s">
        <v>41</v>
      </c>
      <c r="AT1000" s="9" t="s">
        <v>344</v>
      </c>
      <c r="AU1000" s="9" t="s">
        <v>319</v>
      </c>
      <c r="AV1000" s="9" t="s">
        <v>320</v>
      </c>
      <c r="AW1000" s="9" t="s">
        <v>1475</v>
      </c>
      <c r="AX1000" s="9">
        <v>9010600000</v>
      </c>
      <c r="AY1000" s="99">
        <v>514</v>
      </c>
      <c r="AZ1000" s="12" t="s">
        <v>207</v>
      </c>
      <c r="BA1000" s="99">
        <v>33</v>
      </c>
      <c r="BB1000" s="12" t="s">
        <v>207</v>
      </c>
      <c r="BC1000" s="99">
        <v>44</v>
      </c>
      <c r="BD1000" s="12" t="s">
        <v>207</v>
      </c>
      <c r="BE1000" s="99">
        <v>223</v>
      </c>
      <c r="BF1000" s="12" t="s">
        <v>321</v>
      </c>
      <c r="BG1000" s="654">
        <v>222.62</v>
      </c>
      <c r="BH1000" s="12" t="s">
        <v>321</v>
      </c>
      <c r="BI1000" s="99">
        <v>156</v>
      </c>
      <c r="BJ1000" s="12" t="s">
        <v>321</v>
      </c>
      <c r="BK1000" s="754">
        <v>0</v>
      </c>
      <c r="BL1000" s="12" t="s">
        <v>321</v>
      </c>
      <c r="BM1000" s="754">
        <v>0.49099999999999999</v>
      </c>
      <c r="BN1000" s="12" t="s">
        <v>321</v>
      </c>
      <c r="BO1000" s="754">
        <v>0</v>
      </c>
      <c r="BP1000" s="12" t="s">
        <v>321</v>
      </c>
      <c r="BQ1000" s="754">
        <v>0.02</v>
      </c>
      <c r="BR1000" s="12" t="s">
        <v>321</v>
      </c>
      <c r="BS1000" s="654">
        <v>66.108999999999995</v>
      </c>
      <c r="BT1000" s="12" t="s">
        <v>321</v>
      </c>
      <c r="BU1000" s="654">
        <v>66.62</v>
      </c>
      <c r="BV1000" s="12" t="s">
        <v>321</v>
      </c>
      <c r="BW1000" s="9">
        <v>0.75</v>
      </c>
      <c r="BX1000" s="9" t="s">
        <v>322</v>
      </c>
      <c r="BY1000" s="755">
        <v>202.4</v>
      </c>
      <c r="BZ1000" s="9" t="s">
        <v>315</v>
      </c>
      <c r="CA1000" s="755">
        <v>13</v>
      </c>
      <c r="CB1000" s="9" t="s">
        <v>315</v>
      </c>
      <c r="CC1000" s="755">
        <v>17.3</v>
      </c>
      <c r="CD1000" s="9" t="s">
        <v>315</v>
      </c>
      <c r="CE1000" s="755">
        <v>443.1</v>
      </c>
      <c r="CF1000" s="9" t="s">
        <v>323</v>
      </c>
      <c r="CG1000" s="755">
        <v>343.9</v>
      </c>
      <c r="CH1000" s="9" t="s">
        <v>323</v>
      </c>
      <c r="CI1000" s="9"/>
      <c r="CJ1000" s="9"/>
      <c r="CK1000" s="9"/>
    </row>
    <row r="1001" spans="1:89" s="98" customFormat="1" x14ac:dyDescent="0.25">
      <c r="A1001" s="99">
        <v>10103975</v>
      </c>
      <c r="B1001" s="99"/>
      <c r="C1001" s="772">
        <v>5623</v>
      </c>
      <c r="D1001" s="807">
        <v>0.05</v>
      </c>
      <c r="E1001" s="772">
        <f t="shared" si="48"/>
        <v>5904</v>
      </c>
      <c r="F1001" s="778">
        <v>1.1000000000000001</v>
      </c>
      <c r="G1001" s="774">
        <f t="shared" si="49"/>
        <v>6494</v>
      </c>
      <c r="H1001" s="776"/>
      <c r="I1001" s="758"/>
      <c r="J1001" s="776"/>
      <c r="K1001" s="786"/>
      <c r="L1001" s="9" t="s">
        <v>308</v>
      </c>
      <c r="M1001" s="9" t="s">
        <v>4021</v>
      </c>
      <c r="N1001" s="9" t="s">
        <v>397</v>
      </c>
      <c r="O1001" s="9" t="s">
        <v>310</v>
      </c>
      <c r="P1001" s="9" t="s">
        <v>624</v>
      </c>
      <c r="Q1001" s="9" t="s">
        <v>1466</v>
      </c>
      <c r="R1001" s="9" t="s">
        <v>1467</v>
      </c>
      <c r="S1001" s="9" t="s">
        <v>314</v>
      </c>
      <c r="T1001" s="98" t="s">
        <v>210</v>
      </c>
      <c r="U1001" s="99" t="s">
        <v>956</v>
      </c>
      <c r="V1001" s="99" t="s">
        <v>207</v>
      </c>
      <c r="W1001" s="99" t="s">
        <v>888</v>
      </c>
      <c r="X1001" s="99" t="s">
        <v>207</v>
      </c>
      <c r="Y1001" s="99">
        <v>254</v>
      </c>
      <c r="Z1001" s="99" t="s">
        <v>207</v>
      </c>
      <c r="AA1001" s="9">
        <v>400</v>
      </c>
      <c r="AB1001" s="99" t="s">
        <v>207</v>
      </c>
      <c r="AC1001" s="9">
        <v>447</v>
      </c>
      <c r="AD1001" s="9" t="s">
        <v>207</v>
      </c>
      <c r="AE1001" s="9">
        <v>176</v>
      </c>
      <c r="AF1001" s="9" t="s">
        <v>315</v>
      </c>
      <c r="AG1001" s="14" t="s">
        <v>342</v>
      </c>
      <c r="AH1001" s="14" t="s">
        <v>207</v>
      </c>
      <c r="AI1001" s="14" t="s">
        <v>343</v>
      </c>
      <c r="AJ1001" s="14" t="s">
        <v>207</v>
      </c>
      <c r="AK1001" s="9">
        <v>5</v>
      </c>
      <c r="AL1001" s="14" t="s">
        <v>207</v>
      </c>
      <c r="AM1001" s="9">
        <v>5</v>
      </c>
      <c r="AN1001" s="14" t="s">
        <v>207</v>
      </c>
      <c r="AO1001" s="9">
        <v>5</v>
      </c>
      <c r="AP1001" s="14" t="s">
        <v>207</v>
      </c>
      <c r="AQ1001" s="9">
        <v>30</v>
      </c>
      <c r="AR1001" s="14" t="s">
        <v>207</v>
      </c>
      <c r="AS1001" s="9" t="s">
        <v>42</v>
      </c>
      <c r="AT1001" s="9" t="s">
        <v>345</v>
      </c>
      <c r="AU1001" s="9" t="s">
        <v>319</v>
      </c>
      <c r="AV1001" s="9" t="s">
        <v>320</v>
      </c>
      <c r="AW1001" s="9" t="s">
        <v>1476</v>
      </c>
      <c r="AX1001" s="9">
        <v>9010600000</v>
      </c>
      <c r="AY1001" s="99">
        <v>515</v>
      </c>
      <c r="AZ1001" s="12" t="s">
        <v>207</v>
      </c>
      <c r="BA1001" s="99">
        <v>33</v>
      </c>
      <c r="BB1001" s="12" t="s">
        <v>207</v>
      </c>
      <c r="BC1001" s="99">
        <v>44</v>
      </c>
      <c r="BD1001" s="12" t="s">
        <v>207</v>
      </c>
      <c r="BE1001" s="99">
        <v>200</v>
      </c>
      <c r="BF1001" s="12" t="s">
        <v>321</v>
      </c>
      <c r="BG1001" s="654">
        <v>199.864</v>
      </c>
      <c r="BH1001" s="12" t="s">
        <v>321</v>
      </c>
      <c r="BI1001" s="99">
        <v>138</v>
      </c>
      <c r="BJ1001" s="12" t="s">
        <v>321</v>
      </c>
      <c r="BK1001" s="754">
        <v>0</v>
      </c>
      <c r="BL1001" s="12" t="s">
        <v>321</v>
      </c>
      <c r="BM1001" s="754">
        <v>0.47099999999999997</v>
      </c>
      <c r="BN1001" s="12" t="s">
        <v>321</v>
      </c>
      <c r="BO1001" s="754">
        <v>0</v>
      </c>
      <c r="BP1001" s="12" t="s">
        <v>321</v>
      </c>
      <c r="BQ1001" s="754">
        <v>0.02</v>
      </c>
      <c r="BR1001" s="12" t="s">
        <v>321</v>
      </c>
      <c r="BS1001" s="654">
        <v>61.372999999999998</v>
      </c>
      <c r="BT1001" s="12" t="s">
        <v>321</v>
      </c>
      <c r="BU1001" s="654">
        <v>61.863999999999997</v>
      </c>
      <c r="BV1001" s="12" t="s">
        <v>321</v>
      </c>
      <c r="BW1001" s="9">
        <v>0.75</v>
      </c>
      <c r="BX1001" s="9" t="s">
        <v>322</v>
      </c>
      <c r="BY1001" s="755">
        <v>202.8</v>
      </c>
      <c r="BZ1001" s="9" t="s">
        <v>315</v>
      </c>
      <c r="CA1001" s="755">
        <v>13</v>
      </c>
      <c r="CB1001" s="9" t="s">
        <v>315</v>
      </c>
      <c r="CC1001" s="755">
        <v>17.3</v>
      </c>
      <c r="CD1001" s="9" t="s">
        <v>315</v>
      </c>
      <c r="CE1001" s="755">
        <v>392.4</v>
      </c>
      <c r="CF1001" s="9" t="s">
        <v>323</v>
      </c>
      <c r="CG1001" s="755">
        <v>304.2</v>
      </c>
      <c r="CH1001" s="9" t="s">
        <v>323</v>
      </c>
      <c r="CI1001" s="9"/>
      <c r="CJ1001" s="9"/>
      <c r="CK1001" s="9"/>
    </row>
    <row r="1002" spans="1:89" s="98" customFormat="1" x14ac:dyDescent="0.25">
      <c r="A1002" s="99">
        <v>10103976</v>
      </c>
      <c r="B1002" s="99"/>
      <c r="C1002" s="772">
        <v>6684</v>
      </c>
      <c r="D1002" s="807">
        <v>0.05</v>
      </c>
      <c r="E1002" s="772">
        <f t="shared" si="48"/>
        <v>7018</v>
      </c>
      <c r="F1002" s="778">
        <v>1.1000000000000001</v>
      </c>
      <c r="G1002" s="774">
        <f t="shared" si="49"/>
        <v>7720</v>
      </c>
      <c r="H1002" s="776"/>
      <c r="I1002" s="758"/>
      <c r="J1002" s="776"/>
      <c r="K1002" s="786"/>
      <c r="L1002" s="9" t="s">
        <v>308</v>
      </c>
      <c r="M1002" s="9" t="s">
        <v>4022</v>
      </c>
      <c r="N1002" s="9" t="s">
        <v>397</v>
      </c>
      <c r="O1002" s="9" t="s">
        <v>310</v>
      </c>
      <c r="P1002" s="9" t="s">
        <v>624</v>
      </c>
      <c r="Q1002" s="9" t="s">
        <v>1466</v>
      </c>
      <c r="R1002" s="9" t="s">
        <v>1467</v>
      </c>
      <c r="S1002" s="9" t="s">
        <v>314</v>
      </c>
      <c r="T1002" s="98" t="s">
        <v>210</v>
      </c>
      <c r="U1002" s="99" t="s">
        <v>873</v>
      </c>
      <c r="V1002" s="99" t="s">
        <v>207</v>
      </c>
      <c r="W1002" s="99" t="s">
        <v>1353</v>
      </c>
      <c r="X1002" s="99" t="s">
        <v>207</v>
      </c>
      <c r="Y1002" s="99">
        <v>283</v>
      </c>
      <c r="Z1002" s="99" t="s">
        <v>207</v>
      </c>
      <c r="AA1002" s="9">
        <v>450</v>
      </c>
      <c r="AB1002" s="99" t="s">
        <v>207</v>
      </c>
      <c r="AC1002" s="9">
        <v>505</v>
      </c>
      <c r="AD1002" s="9" t="s">
        <v>207</v>
      </c>
      <c r="AE1002" s="9">
        <v>199</v>
      </c>
      <c r="AF1002" s="9" t="s">
        <v>315</v>
      </c>
      <c r="AG1002" s="14" t="s">
        <v>1388</v>
      </c>
      <c r="AH1002" s="14" t="s">
        <v>207</v>
      </c>
      <c r="AI1002" s="14" t="s">
        <v>1389</v>
      </c>
      <c r="AJ1002" s="14" t="s">
        <v>207</v>
      </c>
      <c r="AK1002" s="9">
        <v>5</v>
      </c>
      <c r="AL1002" s="14" t="s">
        <v>207</v>
      </c>
      <c r="AM1002" s="9">
        <v>5</v>
      </c>
      <c r="AN1002" s="14" t="s">
        <v>207</v>
      </c>
      <c r="AO1002" s="9">
        <v>5</v>
      </c>
      <c r="AP1002" s="14" t="s">
        <v>207</v>
      </c>
      <c r="AQ1002" s="9">
        <v>30</v>
      </c>
      <c r="AR1002" s="14" t="s">
        <v>207</v>
      </c>
      <c r="AS1002" s="9" t="s">
        <v>42</v>
      </c>
      <c r="AT1002" s="9" t="s">
        <v>345</v>
      </c>
      <c r="AU1002" s="9" t="s">
        <v>319</v>
      </c>
      <c r="AV1002" s="9" t="s">
        <v>320</v>
      </c>
      <c r="AW1002" s="9" t="s">
        <v>1477</v>
      </c>
      <c r="AX1002" s="9">
        <v>9010600000</v>
      </c>
      <c r="AY1002" s="99">
        <v>514</v>
      </c>
      <c r="AZ1002" s="12" t="s">
        <v>207</v>
      </c>
      <c r="BA1002" s="99">
        <v>33</v>
      </c>
      <c r="BB1002" s="12" t="s">
        <v>207</v>
      </c>
      <c r="BC1002" s="99">
        <v>44</v>
      </c>
      <c r="BD1002" s="12" t="s">
        <v>207</v>
      </c>
      <c r="BE1002" s="99">
        <v>223</v>
      </c>
      <c r="BF1002" s="12" t="s">
        <v>321</v>
      </c>
      <c r="BG1002" s="654">
        <v>222.62</v>
      </c>
      <c r="BH1002" s="12" t="s">
        <v>321</v>
      </c>
      <c r="BI1002" s="99">
        <v>156</v>
      </c>
      <c r="BJ1002" s="12" t="s">
        <v>321</v>
      </c>
      <c r="BK1002" s="754">
        <v>0</v>
      </c>
      <c r="BL1002" s="12" t="s">
        <v>321</v>
      </c>
      <c r="BM1002" s="754">
        <v>0.49099999999999999</v>
      </c>
      <c r="BN1002" s="12" t="s">
        <v>321</v>
      </c>
      <c r="BO1002" s="754">
        <v>0</v>
      </c>
      <c r="BP1002" s="12" t="s">
        <v>321</v>
      </c>
      <c r="BQ1002" s="754">
        <v>0.02</v>
      </c>
      <c r="BR1002" s="12" t="s">
        <v>321</v>
      </c>
      <c r="BS1002" s="654">
        <v>66.108999999999995</v>
      </c>
      <c r="BT1002" s="12" t="s">
        <v>321</v>
      </c>
      <c r="BU1002" s="654">
        <v>66.62</v>
      </c>
      <c r="BV1002" s="12" t="s">
        <v>321</v>
      </c>
      <c r="BW1002" s="9">
        <v>0.75</v>
      </c>
      <c r="BX1002" s="9" t="s">
        <v>322</v>
      </c>
      <c r="BY1002" s="755">
        <v>202.4</v>
      </c>
      <c r="BZ1002" s="9" t="s">
        <v>315</v>
      </c>
      <c r="CA1002" s="755">
        <v>13</v>
      </c>
      <c r="CB1002" s="9" t="s">
        <v>315</v>
      </c>
      <c r="CC1002" s="755">
        <v>17.3</v>
      </c>
      <c r="CD1002" s="9" t="s">
        <v>315</v>
      </c>
      <c r="CE1002" s="755">
        <v>443.1</v>
      </c>
      <c r="CF1002" s="9" t="s">
        <v>323</v>
      </c>
      <c r="CG1002" s="755">
        <v>343.9</v>
      </c>
      <c r="CH1002" s="9" t="s">
        <v>323</v>
      </c>
      <c r="CI1002" s="9"/>
      <c r="CJ1002" s="9"/>
      <c r="CK1002" s="9"/>
    </row>
    <row r="1003" spans="1:89" s="98" customFormat="1" x14ac:dyDescent="0.25">
      <c r="A1003" s="99">
        <v>10101073</v>
      </c>
      <c r="B1003" s="99"/>
      <c r="C1003" s="772">
        <v>5623</v>
      </c>
      <c r="D1003" s="807">
        <v>0.05</v>
      </c>
      <c r="E1003" s="772">
        <f t="shared" si="48"/>
        <v>5904</v>
      </c>
      <c r="F1003" s="778">
        <v>1.1000000000000001</v>
      </c>
      <c r="G1003" s="774">
        <f t="shared" si="49"/>
        <v>6494</v>
      </c>
      <c r="H1003" s="776"/>
      <c r="I1003" s="758"/>
      <c r="J1003" s="776"/>
      <c r="K1003" s="786"/>
      <c r="L1003" s="9" t="s">
        <v>308</v>
      </c>
      <c r="M1003" s="9" t="s">
        <v>4023</v>
      </c>
      <c r="N1003" s="9" t="s">
        <v>397</v>
      </c>
      <c r="O1003" s="9" t="s">
        <v>310</v>
      </c>
      <c r="P1003" s="9" t="s">
        <v>624</v>
      </c>
      <c r="Q1003" s="9" t="s">
        <v>1466</v>
      </c>
      <c r="R1003" s="9" t="s">
        <v>1467</v>
      </c>
      <c r="S1003" s="9" t="s">
        <v>314</v>
      </c>
      <c r="T1003" s="98" t="s">
        <v>210</v>
      </c>
      <c r="U1003" s="99" t="s">
        <v>956</v>
      </c>
      <c r="V1003" s="99" t="s">
        <v>207</v>
      </c>
      <c r="W1003" s="99" t="s">
        <v>888</v>
      </c>
      <c r="X1003" s="99" t="s">
        <v>207</v>
      </c>
      <c r="Y1003" s="99">
        <v>254</v>
      </c>
      <c r="Z1003" s="99" t="s">
        <v>207</v>
      </c>
      <c r="AA1003" s="9">
        <v>400</v>
      </c>
      <c r="AB1003" s="99" t="s">
        <v>207</v>
      </c>
      <c r="AC1003" s="9">
        <v>447</v>
      </c>
      <c r="AD1003" s="9" t="s">
        <v>207</v>
      </c>
      <c r="AE1003" s="9">
        <v>176</v>
      </c>
      <c r="AF1003" s="9" t="s">
        <v>315</v>
      </c>
      <c r="AG1003" s="14" t="s">
        <v>342</v>
      </c>
      <c r="AH1003" s="14" t="s">
        <v>207</v>
      </c>
      <c r="AI1003" s="14" t="s">
        <v>343</v>
      </c>
      <c r="AJ1003" s="14" t="s">
        <v>207</v>
      </c>
      <c r="AK1003" s="9">
        <v>5</v>
      </c>
      <c r="AL1003" s="14" t="s">
        <v>207</v>
      </c>
      <c r="AM1003" s="9">
        <v>5</v>
      </c>
      <c r="AN1003" s="14" t="s">
        <v>207</v>
      </c>
      <c r="AO1003" s="9">
        <v>5</v>
      </c>
      <c r="AP1003" s="14" t="s">
        <v>207</v>
      </c>
      <c r="AQ1003" s="9">
        <v>30</v>
      </c>
      <c r="AR1003" s="14" t="s">
        <v>207</v>
      </c>
      <c r="AS1003" s="9" t="s">
        <v>184</v>
      </c>
      <c r="AT1003" s="9" t="s">
        <v>347</v>
      </c>
      <c r="AU1003" s="9" t="s">
        <v>319</v>
      </c>
      <c r="AV1003" s="9" t="s">
        <v>320</v>
      </c>
      <c r="AW1003" s="98" t="s">
        <v>2905</v>
      </c>
      <c r="AX1003" s="9">
        <v>9010600000</v>
      </c>
      <c r="AY1003" s="99">
        <v>515</v>
      </c>
      <c r="AZ1003" s="12" t="s">
        <v>207</v>
      </c>
      <c r="BA1003" s="99">
        <v>33</v>
      </c>
      <c r="BB1003" s="12" t="s">
        <v>207</v>
      </c>
      <c r="BC1003" s="99">
        <v>44</v>
      </c>
      <c r="BD1003" s="12" t="s">
        <v>207</v>
      </c>
      <c r="BE1003" s="99">
        <v>200</v>
      </c>
      <c r="BF1003" s="12" t="s">
        <v>321</v>
      </c>
      <c r="BG1003" s="654">
        <v>199.864</v>
      </c>
      <c r="BH1003" s="12" t="s">
        <v>321</v>
      </c>
      <c r="BI1003" s="99">
        <v>138</v>
      </c>
      <c r="BJ1003" s="12" t="s">
        <v>321</v>
      </c>
      <c r="BK1003" s="754">
        <v>0</v>
      </c>
      <c r="BL1003" s="12" t="s">
        <v>321</v>
      </c>
      <c r="BM1003" s="754">
        <v>0.47099999999999997</v>
      </c>
      <c r="BN1003" s="12" t="s">
        <v>321</v>
      </c>
      <c r="BO1003" s="754">
        <v>0</v>
      </c>
      <c r="BP1003" s="12" t="s">
        <v>321</v>
      </c>
      <c r="BQ1003" s="754">
        <v>0.02</v>
      </c>
      <c r="BR1003" s="12" t="s">
        <v>321</v>
      </c>
      <c r="BS1003" s="654">
        <v>61.372999999999998</v>
      </c>
      <c r="BT1003" s="12" t="s">
        <v>321</v>
      </c>
      <c r="BU1003" s="654">
        <v>61.863999999999997</v>
      </c>
      <c r="BV1003" s="12" t="s">
        <v>321</v>
      </c>
      <c r="BW1003" s="9">
        <v>0.75</v>
      </c>
      <c r="BX1003" s="9" t="s">
        <v>322</v>
      </c>
      <c r="BY1003" s="755">
        <v>202.8</v>
      </c>
      <c r="BZ1003" s="9" t="s">
        <v>315</v>
      </c>
      <c r="CA1003" s="755">
        <v>13</v>
      </c>
      <c r="CB1003" s="9" t="s">
        <v>315</v>
      </c>
      <c r="CC1003" s="755">
        <v>17.3</v>
      </c>
      <c r="CD1003" s="9" t="s">
        <v>315</v>
      </c>
      <c r="CE1003" s="755">
        <v>392.4</v>
      </c>
      <c r="CF1003" s="9" t="s">
        <v>323</v>
      </c>
      <c r="CG1003" s="755">
        <v>304.2</v>
      </c>
      <c r="CH1003" s="9" t="s">
        <v>323</v>
      </c>
      <c r="CI1003" s="9"/>
      <c r="CJ1003" s="9"/>
      <c r="CK1003" s="9"/>
    </row>
    <row r="1004" spans="1:89" s="98" customFormat="1" x14ac:dyDescent="0.25">
      <c r="A1004" s="99">
        <v>10101074</v>
      </c>
      <c r="B1004" s="99"/>
      <c r="C1004" s="772">
        <v>6684</v>
      </c>
      <c r="D1004" s="807">
        <v>0.05</v>
      </c>
      <c r="E1004" s="772">
        <f t="shared" si="48"/>
        <v>7018</v>
      </c>
      <c r="F1004" s="778">
        <v>1.1000000000000001</v>
      </c>
      <c r="G1004" s="774">
        <f t="shared" si="49"/>
        <v>7720</v>
      </c>
      <c r="H1004" s="776"/>
      <c r="I1004" s="758"/>
      <c r="J1004" s="776"/>
      <c r="K1004" s="786"/>
      <c r="L1004" s="9" t="s">
        <v>308</v>
      </c>
      <c r="M1004" s="9" t="s">
        <v>4024</v>
      </c>
      <c r="N1004" s="9" t="s">
        <v>397</v>
      </c>
      <c r="O1004" s="9" t="s">
        <v>310</v>
      </c>
      <c r="P1004" s="9" t="s">
        <v>624</v>
      </c>
      <c r="Q1004" s="9" t="s">
        <v>1466</v>
      </c>
      <c r="R1004" s="9" t="s">
        <v>1467</v>
      </c>
      <c r="S1004" s="9" t="s">
        <v>314</v>
      </c>
      <c r="T1004" s="98" t="s">
        <v>210</v>
      </c>
      <c r="U1004" s="99" t="s">
        <v>873</v>
      </c>
      <c r="V1004" s="99" t="s">
        <v>207</v>
      </c>
      <c r="W1004" s="99" t="s">
        <v>1353</v>
      </c>
      <c r="X1004" s="99" t="s">
        <v>207</v>
      </c>
      <c r="Y1004" s="99">
        <v>283</v>
      </c>
      <c r="Z1004" s="99" t="s">
        <v>207</v>
      </c>
      <c r="AA1004" s="9">
        <v>450</v>
      </c>
      <c r="AB1004" s="99" t="s">
        <v>207</v>
      </c>
      <c r="AC1004" s="9">
        <v>505</v>
      </c>
      <c r="AD1004" s="9" t="s">
        <v>207</v>
      </c>
      <c r="AE1004" s="9">
        <v>199</v>
      </c>
      <c r="AF1004" s="9" t="s">
        <v>315</v>
      </c>
      <c r="AG1004" s="14" t="s">
        <v>1388</v>
      </c>
      <c r="AH1004" s="14" t="s">
        <v>207</v>
      </c>
      <c r="AI1004" s="14" t="s">
        <v>1389</v>
      </c>
      <c r="AJ1004" s="14" t="s">
        <v>207</v>
      </c>
      <c r="AK1004" s="9">
        <v>5</v>
      </c>
      <c r="AL1004" s="14" t="s">
        <v>207</v>
      </c>
      <c r="AM1004" s="9">
        <v>5</v>
      </c>
      <c r="AN1004" s="14" t="s">
        <v>207</v>
      </c>
      <c r="AO1004" s="9">
        <v>5</v>
      </c>
      <c r="AP1004" s="14" t="s">
        <v>207</v>
      </c>
      <c r="AQ1004" s="9">
        <v>30</v>
      </c>
      <c r="AR1004" s="14" t="s">
        <v>207</v>
      </c>
      <c r="AS1004" s="9" t="s">
        <v>184</v>
      </c>
      <c r="AT1004" s="9" t="s">
        <v>347</v>
      </c>
      <c r="AU1004" s="9" t="s">
        <v>319</v>
      </c>
      <c r="AV1004" s="9" t="s">
        <v>320</v>
      </c>
      <c r="AW1004" s="98" t="s">
        <v>2906</v>
      </c>
      <c r="AX1004" s="9">
        <v>9010600000</v>
      </c>
      <c r="AY1004" s="99">
        <v>514</v>
      </c>
      <c r="AZ1004" s="12" t="s">
        <v>207</v>
      </c>
      <c r="BA1004" s="99">
        <v>33</v>
      </c>
      <c r="BB1004" s="12" t="s">
        <v>207</v>
      </c>
      <c r="BC1004" s="99">
        <v>44</v>
      </c>
      <c r="BD1004" s="12" t="s">
        <v>207</v>
      </c>
      <c r="BE1004" s="99">
        <v>223</v>
      </c>
      <c r="BF1004" s="12" t="s">
        <v>321</v>
      </c>
      <c r="BG1004" s="654">
        <v>222.62</v>
      </c>
      <c r="BH1004" s="12" t="s">
        <v>321</v>
      </c>
      <c r="BI1004" s="99">
        <v>156</v>
      </c>
      <c r="BJ1004" s="12" t="s">
        <v>321</v>
      </c>
      <c r="BK1004" s="754">
        <v>0</v>
      </c>
      <c r="BL1004" s="12" t="s">
        <v>321</v>
      </c>
      <c r="BM1004" s="754">
        <v>0.49099999999999999</v>
      </c>
      <c r="BN1004" s="12" t="s">
        <v>321</v>
      </c>
      <c r="BO1004" s="754">
        <v>0</v>
      </c>
      <c r="BP1004" s="12" t="s">
        <v>321</v>
      </c>
      <c r="BQ1004" s="754">
        <v>0.02</v>
      </c>
      <c r="BR1004" s="12" t="s">
        <v>321</v>
      </c>
      <c r="BS1004" s="654">
        <v>66.108999999999995</v>
      </c>
      <c r="BT1004" s="12" t="s">
        <v>321</v>
      </c>
      <c r="BU1004" s="654">
        <v>66.62</v>
      </c>
      <c r="BV1004" s="12" t="s">
        <v>321</v>
      </c>
      <c r="BW1004" s="9">
        <v>0.75</v>
      </c>
      <c r="BX1004" s="9" t="s">
        <v>322</v>
      </c>
      <c r="BY1004" s="755">
        <v>202.4</v>
      </c>
      <c r="BZ1004" s="9" t="s">
        <v>315</v>
      </c>
      <c r="CA1004" s="755">
        <v>13</v>
      </c>
      <c r="CB1004" s="9" t="s">
        <v>315</v>
      </c>
      <c r="CC1004" s="755">
        <v>17.3</v>
      </c>
      <c r="CD1004" s="9" t="s">
        <v>315</v>
      </c>
      <c r="CE1004" s="755">
        <v>443.1</v>
      </c>
      <c r="CF1004" s="9" t="s">
        <v>323</v>
      </c>
      <c r="CG1004" s="755">
        <v>343.9</v>
      </c>
      <c r="CH1004" s="9" t="s">
        <v>323</v>
      </c>
      <c r="CI1004" s="9"/>
      <c r="CJ1004" s="9"/>
      <c r="CK1004" s="9"/>
    </row>
    <row r="1005" spans="1:89" s="98" customFormat="1" x14ac:dyDescent="0.25">
      <c r="A1005" s="99">
        <v>10106156</v>
      </c>
      <c r="B1005" s="99"/>
      <c r="C1005" s="772">
        <v>4454</v>
      </c>
      <c r="D1005" s="807">
        <v>0.05</v>
      </c>
      <c r="E1005" s="772">
        <f t="shared" si="48"/>
        <v>4677</v>
      </c>
      <c r="F1005" s="778">
        <v>1.1000000000000001</v>
      </c>
      <c r="G1005" s="774">
        <f t="shared" si="49"/>
        <v>5145</v>
      </c>
      <c r="H1005" s="776"/>
      <c r="I1005" s="758"/>
      <c r="J1005" s="776"/>
      <c r="K1005" s="786"/>
      <c r="L1005" s="9" t="s">
        <v>308</v>
      </c>
      <c r="M1005" s="9" t="s">
        <v>4025</v>
      </c>
      <c r="N1005" s="9" t="s">
        <v>397</v>
      </c>
      <c r="O1005" s="9" t="s">
        <v>310</v>
      </c>
      <c r="P1005" s="9" t="s">
        <v>311</v>
      </c>
      <c r="Q1005" s="9" t="s">
        <v>1419</v>
      </c>
      <c r="R1005" s="9" t="s">
        <v>1420</v>
      </c>
      <c r="S1005" s="9" t="s">
        <v>314</v>
      </c>
      <c r="T1005" s="98" t="s">
        <v>210</v>
      </c>
      <c r="U1005" s="99" t="s">
        <v>1433</v>
      </c>
      <c r="V1005" s="99" t="s">
        <v>207</v>
      </c>
      <c r="W1005" s="99" t="s">
        <v>580</v>
      </c>
      <c r="X1005" s="99" t="s">
        <v>207</v>
      </c>
      <c r="Y1005" s="99">
        <v>226</v>
      </c>
      <c r="Z1005" s="99" t="s">
        <v>207</v>
      </c>
      <c r="AA1005" s="9">
        <v>350</v>
      </c>
      <c r="AB1005" s="99" t="s">
        <v>207</v>
      </c>
      <c r="AC1005" s="9">
        <v>390</v>
      </c>
      <c r="AD1005" s="9" t="s">
        <v>207</v>
      </c>
      <c r="AE1005" s="9">
        <v>154</v>
      </c>
      <c r="AF1005" s="9" t="s">
        <v>315</v>
      </c>
      <c r="AG1005" s="14" t="s">
        <v>1434</v>
      </c>
      <c r="AH1005" s="14" t="s">
        <v>207</v>
      </c>
      <c r="AI1005" s="14" t="s">
        <v>1435</v>
      </c>
      <c r="AJ1005" s="14" t="s">
        <v>207</v>
      </c>
      <c r="AK1005" s="9">
        <v>5</v>
      </c>
      <c r="AL1005" s="14" t="s">
        <v>207</v>
      </c>
      <c r="AM1005" s="9">
        <v>5</v>
      </c>
      <c r="AN1005" s="14" t="s">
        <v>207</v>
      </c>
      <c r="AO1005" s="9">
        <v>5</v>
      </c>
      <c r="AP1005" s="14" t="s">
        <v>207</v>
      </c>
      <c r="AQ1005" s="9">
        <v>30</v>
      </c>
      <c r="AR1005" s="14" t="s">
        <v>207</v>
      </c>
      <c r="AS1005" s="9" t="s">
        <v>42</v>
      </c>
      <c r="AT1005" s="9" t="s">
        <v>345</v>
      </c>
      <c r="AU1005" s="9" t="s">
        <v>319</v>
      </c>
      <c r="AV1005" s="9" t="s">
        <v>320</v>
      </c>
      <c r="AW1005" s="9" t="s">
        <v>1460</v>
      </c>
      <c r="AX1005" s="9">
        <v>9010600000</v>
      </c>
      <c r="AY1005" s="99">
        <v>448</v>
      </c>
      <c r="AZ1005" s="12" t="s">
        <v>207</v>
      </c>
      <c r="BA1005" s="99">
        <v>37</v>
      </c>
      <c r="BB1005" s="12" t="s">
        <v>207</v>
      </c>
      <c r="BC1005" s="99">
        <v>49</v>
      </c>
      <c r="BD1005" s="12" t="s">
        <v>207</v>
      </c>
      <c r="BE1005" s="99">
        <v>180</v>
      </c>
      <c r="BF1005" s="12" t="s">
        <v>321</v>
      </c>
      <c r="BG1005" s="654">
        <v>179.13800000000001</v>
      </c>
      <c r="BH1005" s="12" t="s">
        <v>321</v>
      </c>
      <c r="BI1005" s="99">
        <v>98</v>
      </c>
      <c r="BJ1005" s="12" t="s">
        <v>321</v>
      </c>
      <c r="BK1005" s="754">
        <v>0</v>
      </c>
      <c r="BL1005" s="12" t="s">
        <v>321</v>
      </c>
      <c r="BM1005" s="754">
        <v>1.117</v>
      </c>
      <c r="BN1005" s="12" t="s">
        <v>321</v>
      </c>
      <c r="BO1005" s="754">
        <v>0</v>
      </c>
      <c r="BP1005" s="12" t="s">
        <v>321</v>
      </c>
      <c r="BQ1005" s="754">
        <v>3.2000000000000001E-2</v>
      </c>
      <c r="BR1005" s="12" t="s">
        <v>321</v>
      </c>
      <c r="BS1005" s="654">
        <v>79.989000000000004</v>
      </c>
      <c r="BT1005" s="12" t="s">
        <v>321</v>
      </c>
      <c r="BU1005" s="654">
        <v>81.138000000000005</v>
      </c>
      <c r="BV1005" s="12" t="s">
        <v>321</v>
      </c>
      <c r="BW1005" s="9">
        <v>0.81</v>
      </c>
      <c r="BX1005" s="9" t="s">
        <v>322</v>
      </c>
      <c r="BY1005" s="755">
        <v>176.4</v>
      </c>
      <c r="BZ1005" s="9" t="s">
        <v>315</v>
      </c>
      <c r="CA1005" s="755">
        <v>14.6</v>
      </c>
      <c r="CB1005" s="9" t="s">
        <v>315</v>
      </c>
      <c r="CC1005" s="755">
        <v>19.3</v>
      </c>
      <c r="CD1005" s="9" t="s">
        <v>315</v>
      </c>
      <c r="CE1005" s="755">
        <v>293.2</v>
      </c>
      <c r="CF1005" s="9" t="s">
        <v>323</v>
      </c>
      <c r="CG1005" s="755">
        <v>216.1</v>
      </c>
      <c r="CH1005" s="9" t="s">
        <v>323</v>
      </c>
      <c r="CI1005" s="9"/>
      <c r="CJ1005" s="9"/>
      <c r="CK1005" s="9"/>
    </row>
    <row r="1006" spans="1:89" s="98" customFormat="1" x14ac:dyDescent="0.25">
      <c r="A1006" s="99">
        <v>10106157</v>
      </c>
      <c r="B1006" s="99"/>
      <c r="C1006" s="772">
        <v>5531</v>
      </c>
      <c r="D1006" s="807">
        <v>0.05</v>
      </c>
      <c r="E1006" s="772">
        <f t="shared" si="48"/>
        <v>5808</v>
      </c>
      <c r="F1006" s="778">
        <v>1.1000000000000001</v>
      </c>
      <c r="G1006" s="774">
        <f t="shared" si="49"/>
        <v>6389</v>
      </c>
      <c r="H1006" s="776"/>
      <c r="I1006" s="758"/>
      <c r="J1006" s="776"/>
      <c r="K1006" s="786"/>
      <c r="L1006" s="9" t="s">
        <v>308</v>
      </c>
      <c r="M1006" s="9" t="s">
        <v>4026</v>
      </c>
      <c r="N1006" s="9" t="s">
        <v>397</v>
      </c>
      <c r="O1006" s="9" t="s">
        <v>310</v>
      </c>
      <c r="P1006" s="9" t="s">
        <v>311</v>
      </c>
      <c r="Q1006" s="9" t="s">
        <v>1419</v>
      </c>
      <c r="R1006" s="9" t="s">
        <v>1420</v>
      </c>
      <c r="S1006" s="9" t="s">
        <v>314</v>
      </c>
      <c r="T1006" s="98" t="s">
        <v>210</v>
      </c>
      <c r="U1006" s="99" t="s">
        <v>956</v>
      </c>
      <c r="V1006" s="99" t="s">
        <v>207</v>
      </c>
      <c r="W1006" s="99" t="s">
        <v>888</v>
      </c>
      <c r="X1006" s="99" t="s">
        <v>207</v>
      </c>
      <c r="Y1006" s="99">
        <v>254</v>
      </c>
      <c r="Z1006" s="99" t="s">
        <v>207</v>
      </c>
      <c r="AA1006" s="9">
        <v>400</v>
      </c>
      <c r="AB1006" s="99" t="s">
        <v>207</v>
      </c>
      <c r="AC1006" s="9">
        <v>447</v>
      </c>
      <c r="AD1006" s="9" t="s">
        <v>207</v>
      </c>
      <c r="AE1006" s="9">
        <v>176</v>
      </c>
      <c r="AF1006" s="9" t="s">
        <v>315</v>
      </c>
      <c r="AG1006" s="14" t="s">
        <v>342</v>
      </c>
      <c r="AH1006" s="14" t="s">
        <v>207</v>
      </c>
      <c r="AI1006" s="14" t="s">
        <v>343</v>
      </c>
      <c r="AJ1006" s="14" t="s">
        <v>207</v>
      </c>
      <c r="AK1006" s="9">
        <v>5</v>
      </c>
      <c r="AL1006" s="14" t="s">
        <v>207</v>
      </c>
      <c r="AM1006" s="9">
        <v>5</v>
      </c>
      <c r="AN1006" s="14" t="s">
        <v>207</v>
      </c>
      <c r="AO1006" s="9">
        <v>5</v>
      </c>
      <c r="AP1006" s="14" t="s">
        <v>207</v>
      </c>
      <c r="AQ1006" s="9">
        <v>30</v>
      </c>
      <c r="AR1006" s="14" t="s">
        <v>207</v>
      </c>
      <c r="AS1006" s="9" t="s">
        <v>42</v>
      </c>
      <c r="AT1006" s="9" t="s">
        <v>345</v>
      </c>
      <c r="AU1006" s="9" t="s">
        <v>319</v>
      </c>
      <c r="AV1006" s="9" t="s">
        <v>320</v>
      </c>
      <c r="AW1006" s="9" t="s">
        <v>1461</v>
      </c>
      <c r="AX1006" s="9">
        <v>9010600000</v>
      </c>
      <c r="AY1006" s="99">
        <v>508</v>
      </c>
      <c r="AZ1006" s="12" t="s">
        <v>207</v>
      </c>
      <c r="BA1006" s="99">
        <v>37</v>
      </c>
      <c r="BB1006" s="12" t="s">
        <v>207</v>
      </c>
      <c r="BC1006" s="99">
        <v>49</v>
      </c>
      <c r="BD1006" s="12" t="s">
        <v>207</v>
      </c>
      <c r="BE1006" s="99">
        <v>203</v>
      </c>
      <c r="BF1006" s="12" t="s">
        <v>321</v>
      </c>
      <c r="BG1006" s="654">
        <v>202.87700000000001</v>
      </c>
      <c r="BH1006" s="12" t="s">
        <v>321</v>
      </c>
      <c r="BI1006" s="99">
        <v>114</v>
      </c>
      <c r="BJ1006" s="12" t="s">
        <v>321</v>
      </c>
      <c r="BK1006" s="754">
        <v>0</v>
      </c>
      <c r="BL1006" s="12" t="s">
        <v>321</v>
      </c>
      <c r="BM1006" s="754">
        <v>1.1970000000000001</v>
      </c>
      <c r="BN1006" s="12" t="s">
        <v>321</v>
      </c>
      <c r="BO1006" s="754">
        <v>0</v>
      </c>
      <c r="BP1006" s="12" t="s">
        <v>321</v>
      </c>
      <c r="BQ1006" s="754">
        <v>3.2000000000000001E-2</v>
      </c>
      <c r="BR1006" s="12" t="s">
        <v>321</v>
      </c>
      <c r="BS1006" s="654">
        <v>87.647999999999996</v>
      </c>
      <c r="BT1006" s="12" t="s">
        <v>321</v>
      </c>
      <c r="BU1006" s="654">
        <v>88.876999999999995</v>
      </c>
      <c r="BV1006" s="12" t="s">
        <v>321</v>
      </c>
      <c r="BW1006" s="9">
        <v>0.92</v>
      </c>
      <c r="BX1006" s="9" t="s">
        <v>322</v>
      </c>
      <c r="BY1006" s="755">
        <v>200</v>
      </c>
      <c r="BZ1006" s="9" t="s">
        <v>315</v>
      </c>
      <c r="CA1006" s="755">
        <v>14.6</v>
      </c>
      <c r="CB1006" s="9" t="s">
        <v>315</v>
      </c>
      <c r="CC1006" s="755">
        <v>19.3</v>
      </c>
      <c r="CD1006" s="9" t="s">
        <v>315</v>
      </c>
      <c r="CE1006" s="755">
        <v>339.5</v>
      </c>
      <c r="CF1006" s="9" t="s">
        <v>323</v>
      </c>
      <c r="CG1006" s="755">
        <v>251.3</v>
      </c>
      <c r="CH1006" s="9" t="s">
        <v>323</v>
      </c>
      <c r="CI1006" s="9"/>
      <c r="CJ1006" s="9"/>
      <c r="CK1006" s="9"/>
    </row>
    <row r="1007" spans="1:89" s="98" customFormat="1" x14ac:dyDescent="0.25">
      <c r="A1007" s="99">
        <v>10106158</v>
      </c>
      <c r="B1007" s="99"/>
      <c r="C1007" s="772">
        <v>7346</v>
      </c>
      <c r="D1007" s="807">
        <v>0.05</v>
      </c>
      <c r="E1007" s="772">
        <f t="shared" si="48"/>
        <v>7713</v>
      </c>
      <c r="F1007" s="778">
        <v>1.1000000000000001</v>
      </c>
      <c r="G1007" s="774">
        <f t="shared" si="49"/>
        <v>8484</v>
      </c>
      <c r="H1007" s="776"/>
      <c r="I1007" s="758"/>
      <c r="J1007" s="776"/>
      <c r="K1007" s="786"/>
      <c r="L1007" s="9" t="s">
        <v>308</v>
      </c>
      <c r="M1007" s="9" t="s">
        <v>4027</v>
      </c>
      <c r="N1007" s="9" t="s">
        <v>397</v>
      </c>
      <c r="O1007" s="9" t="s">
        <v>310</v>
      </c>
      <c r="P1007" s="9" t="s">
        <v>311</v>
      </c>
      <c r="Q1007" s="9" t="s">
        <v>1419</v>
      </c>
      <c r="R1007" s="9" t="s">
        <v>1420</v>
      </c>
      <c r="S1007" s="9" t="s">
        <v>314</v>
      </c>
      <c r="T1007" s="98" t="s">
        <v>210</v>
      </c>
      <c r="U1007" s="99" t="s">
        <v>873</v>
      </c>
      <c r="V1007" s="99" t="s">
        <v>207</v>
      </c>
      <c r="W1007" s="99" t="s">
        <v>1353</v>
      </c>
      <c r="X1007" s="99" t="s">
        <v>207</v>
      </c>
      <c r="Y1007" s="99">
        <v>283</v>
      </c>
      <c r="Z1007" s="99" t="s">
        <v>207</v>
      </c>
      <c r="AA1007" s="9">
        <v>450</v>
      </c>
      <c r="AB1007" s="99" t="s">
        <v>207</v>
      </c>
      <c r="AC1007" s="9">
        <v>505</v>
      </c>
      <c r="AD1007" s="9" t="s">
        <v>207</v>
      </c>
      <c r="AE1007" s="9">
        <v>199</v>
      </c>
      <c r="AF1007" s="9" t="s">
        <v>315</v>
      </c>
      <c r="AG1007" s="14" t="s">
        <v>1388</v>
      </c>
      <c r="AH1007" s="14" t="s">
        <v>207</v>
      </c>
      <c r="AI1007" s="14" t="s">
        <v>1389</v>
      </c>
      <c r="AJ1007" s="14" t="s">
        <v>207</v>
      </c>
      <c r="AK1007" s="9">
        <v>5</v>
      </c>
      <c r="AL1007" s="14" t="s">
        <v>207</v>
      </c>
      <c r="AM1007" s="9">
        <v>5</v>
      </c>
      <c r="AN1007" s="14" t="s">
        <v>207</v>
      </c>
      <c r="AO1007" s="9">
        <v>5</v>
      </c>
      <c r="AP1007" s="14" t="s">
        <v>207</v>
      </c>
      <c r="AQ1007" s="9">
        <v>30</v>
      </c>
      <c r="AR1007" s="14" t="s">
        <v>207</v>
      </c>
      <c r="AS1007" s="9" t="s">
        <v>42</v>
      </c>
      <c r="AT1007" s="9" t="s">
        <v>345</v>
      </c>
      <c r="AU1007" s="9" t="s">
        <v>319</v>
      </c>
      <c r="AV1007" s="9" t="s">
        <v>320</v>
      </c>
      <c r="AW1007" s="9" t="s">
        <v>1462</v>
      </c>
      <c r="AX1007" s="9">
        <v>9010600000</v>
      </c>
      <c r="AY1007" s="99">
        <v>558</v>
      </c>
      <c r="AZ1007" s="12" t="s">
        <v>207</v>
      </c>
      <c r="BA1007" s="99">
        <v>37</v>
      </c>
      <c r="BB1007" s="12" t="s">
        <v>207</v>
      </c>
      <c r="BC1007" s="99">
        <v>49</v>
      </c>
      <c r="BD1007" s="12" t="s">
        <v>207</v>
      </c>
      <c r="BE1007" s="99">
        <v>205</v>
      </c>
      <c r="BF1007" s="12" t="s">
        <v>321</v>
      </c>
      <c r="BG1007" s="654">
        <v>204.34700000000001</v>
      </c>
      <c r="BH1007" s="12" t="s">
        <v>321</v>
      </c>
      <c r="BI1007" s="99">
        <v>109</v>
      </c>
      <c r="BJ1007" s="12" t="s">
        <v>321</v>
      </c>
      <c r="BK1007" s="754">
        <v>0</v>
      </c>
      <c r="BL1007" s="12" t="s">
        <v>321</v>
      </c>
      <c r="BM1007" s="754">
        <v>1.2769999999999999</v>
      </c>
      <c r="BN1007" s="12" t="s">
        <v>321</v>
      </c>
      <c r="BO1007" s="754">
        <v>0</v>
      </c>
      <c r="BP1007" s="12" t="s">
        <v>321</v>
      </c>
      <c r="BQ1007" s="754">
        <v>3.2000000000000001E-2</v>
      </c>
      <c r="BR1007" s="12" t="s">
        <v>321</v>
      </c>
      <c r="BS1007" s="654">
        <v>94.037999999999997</v>
      </c>
      <c r="BT1007" s="12" t="s">
        <v>321</v>
      </c>
      <c r="BU1007" s="654">
        <v>95.346999999999994</v>
      </c>
      <c r="BV1007" s="12" t="s">
        <v>321</v>
      </c>
      <c r="BW1007" s="9">
        <v>1.01</v>
      </c>
      <c r="BX1007" s="9" t="s">
        <v>322</v>
      </c>
      <c r="BY1007" s="755">
        <v>219.7</v>
      </c>
      <c r="BZ1007" s="9" t="s">
        <v>315</v>
      </c>
      <c r="CA1007" s="755">
        <v>14.6</v>
      </c>
      <c r="CB1007" s="9" t="s">
        <v>315</v>
      </c>
      <c r="CC1007" s="755">
        <v>19.3</v>
      </c>
      <c r="CD1007" s="9" t="s">
        <v>315</v>
      </c>
      <c r="CE1007" s="755">
        <v>339.5</v>
      </c>
      <c r="CF1007" s="9" t="s">
        <v>323</v>
      </c>
      <c r="CG1007" s="755">
        <v>240.3</v>
      </c>
      <c r="CH1007" s="9" t="s">
        <v>323</v>
      </c>
      <c r="CI1007" s="9"/>
      <c r="CJ1007" s="9"/>
      <c r="CK1007" s="9"/>
    </row>
    <row r="1008" spans="1:89" s="98" customFormat="1" x14ac:dyDescent="0.25">
      <c r="A1008" s="99">
        <v>10106227</v>
      </c>
      <c r="B1008" s="99"/>
      <c r="C1008" s="772">
        <v>4454</v>
      </c>
      <c r="D1008" s="807">
        <v>0.05</v>
      </c>
      <c r="E1008" s="772">
        <f t="shared" si="48"/>
        <v>4677</v>
      </c>
      <c r="F1008" s="778">
        <v>1.1000000000000001</v>
      </c>
      <c r="G1008" s="774">
        <f t="shared" si="49"/>
        <v>5145</v>
      </c>
      <c r="H1008" s="776"/>
      <c r="I1008" s="758"/>
      <c r="J1008" s="776"/>
      <c r="K1008" s="786"/>
      <c r="L1008" s="9" t="s">
        <v>308</v>
      </c>
      <c r="M1008" s="9" t="s">
        <v>4028</v>
      </c>
      <c r="N1008" s="9" t="s">
        <v>397</v>
      </c>
      <c r="O1008" s="9" t="s">
        <v>310</v>
      </c>
      <c r="P1008" s="9" t="s">
        <v>311</v>
      </c>
      <c r="Q1008" s="9" t="s">
        <v>1419</v>
      </c>
      <c r="R1008" s="9" t="s">
        <v>1420</v>
      </c>
      <c r="S1008" s="9" t="s">
        <v>314</v>
      </c>
      <c r="T1008" s="98" t="s">
        <v>210</v>
      </c>
      <c r="U1008" s="99" t="s">
        <v>1433</v>
      </c>
      <c r="V1008" s="99" t="s">
        <v>207</v>
      </c>
      <c r="W1008" s="99" t="s">
        <v>580</v>
      </c>
      <c r="X1008" s="99" t="s">
        <v>207</v>
      </c>
      <c r="Y1008" s="99">
        <v>226</v>
      </c>
      <c r="Z1008" s="99" t="s">
        <v>207</v>
      </c>
      <c r="AA1008" s="9">
        <v>350</v>
      </c>
      <c r="AB1008" s="99" t="s">
        <v>207</v>
      </c>
      <c r="AC1008" s="9">
        <v>390</v>
      </c>
      <c r="AD1008" s="9" t="s">
        <v>207</v>
      </c>
      <c r="AE1008" s="9">
        <v>154</v>
      </c>
      <c r="AF1008" s="9" t="s">
        <v>315</v>
      </c>
      <c r="AG1008" s="14" t="s">
        <v>1434</v>
      </c>
      <c r="AH1008" s="14" t="s">
        <v>207</v>
      </c>
      <c r="AI1008" s="14" t="s">
        <v>1435</v>
      </c>
      <c r="AJ1008" s="14" t="s">
        <v>207</v>
      </c>
      <c r="AK1008" s="9">
        <v>5</v>
      </c>
      <c r="AL1008" s="14" t="s">
        <v>207</v>
      </c>
      <c r="AM1008" s="9">
        <v>5</v>
      </c>
      <c r="AN1008" s="14" t="s">
        <v>207</v>
      </c>
      <c r="AO1008" s="9">
        <v>5</v>
      </c>
      <c r="AP1008" s="14" t="s">
        <v>207</v>
      </c>
      <c r="AQ1008" s="9">
        <v>30</v>
      </c>
      <c r="AR1008" s="14" t="s">
        <v>207</v>
      </c>
      <c r="AS1008" s="9" t="s">
        <v>43</v>
      </c>
      <c r="AT1008" s="9" t="s">
        <v>346</v>
      </c>
      <c r="AU1008" s="9" t="s">
        <v>319</v>
      </c>
      <c r="AV1008" s="9" t="s">
        <v>320</v>
      </c>
      <c r="AW1008" s="9" t="s">
        <v>1463</v>
      </c>
      <c r="AX1008" s="9">
        <v>9010600000</v>
      </c>
      <c r="AY1008" s="99">
        <v>448</v>
      </c>
      <c r="AZ1008" s="12" t="s">
        <v>207</v>
      </c>
      <c r="BA1008" s="99">
        <v>37</v>
      </c>
      <c r="BB1008" s="12" t="s">
        <v>207</v>
      </c>
      <c r="BC1008" s="99">
        <v>49</v>
      </c>
      <c r="BD1008" s="12" t="s">
        <v>207</v>
      </c>
      <c r="BE1008" s="99">
        <v>180</v>
      </c>
      <c r="BF1008" s="12" t="s">
        <v>321</v>
      </c>
      <c r="BG1008" s="654">
        <v>179.13800000000001</v>
      </c>
      <c r="BH1008" s="12" t="s">
        <v>321</v>
      </c>
      <c r="BI1008" s="99">
        <v>98</v>
      </c>
      <c r="BJ1008" s="12" t="s">
        <v>321</v>
      </c>
      <c r="BK1008" s="754">
        <v>0</v>
      </c>
      <c r="BL1008" s="12" t="s">
        <v>321</v>
      </c>
      <c r="BM1008" s="754">
        <v>1.117</v>
      </c>
      <c r="BN1008" s="12" t="s">
        <v>321</v>
      </c>
      <c r="BO1008" s="754">
        <v>0</v>
      </c>
      <c r="BP1008" s="12" t="s">
        <v>321</v>
      </c>
      <c r="BQ1008" s="754">
        <v>3.2000000000000001E-2</v>
      </c>
      <c r="BR1008" s="12" t="s">
        <v>321</v>
      </c>
      <c r="BS1008" s="654">
        <v>79.989000000000004</v>
      </c>
      <c r="BT1008" s="12" t="s">
        <v>321</v>
      </c>
      <c r="BU1008" s="654">
        <v>81.138000000000005</v>
      </c>
      <c r="BV1008" s="12" t="s">
        <v>321</v>
      </c>
      <c r="BW1008" s="9">
        <v>0.81</v>
      </c>
      <c r="BX1008" s="9" t="s">
        <v>322</v>
      </c>
      <c r="BY1008" s="755">
        <v>176.4</v>
      </c>
      <c r="BZ1008" s="9" t="s">
        <v>315</v>
      </c>
      <c r="CA1008" s="755">
        <v>14.6</v>
      </c>
      <c r="CB1008" s="9" t="s">
        <v>315</v>
      </c>
      <c r="CC1008" s="755">
        <v>19.3</v>
      </c>
      <c r="CD1008" s="9" t="s">
        <v>315</v>
      </c>
      <c r="CE1008" s="755">
        <v>293.2</v>
      </c>
      <c r="CF1008" s="9" t="s">
        <v>323</v>
      </c>
      <c r="CG1008" s="755">
        <v>216.1</v>
      </c>
      <c r="CH1008" s="9" t="s">
        <v>323</v>
      </c>
      <c r="CI1008" s="9"/>
      <c r="CJ1008" s="9"/>
      <c r="CK1008" s="9"/>
    </row>
    <row r="1009" spans="1:89" s="98" customFormat="1" x14ac:dyDescent="0.25">
      <c r="A1009" s="99">
        <v>10106228</v>
      </c>
      <c r="B1009" s="99"/>
      <c r="C1009" s="772">
        <v>5531</v>
      </c>
      <c r="D1009" s="807">
        <v>0.05</v>
      </c>
      <c r="E1009" s="772">
        <f t="shared" si="48"/>
        <v>5808</v>
      </c>
      <c r="F1009" s="778">
        <v>1.1000000000000001</v>
      </c>
      <c r="G1009" s="774">
        <f t="shared" si="49"/>
        <v>6389</v>
      </c>
      <c r="H1009" s="776"/>
      <c r="I1009" s="758"/>
      <c r="J1009" s="776"/>
      <c r="K1009" s="786"/>
      <c r="L1009" s="9" t="s">
        <v>308</v>
      </c>
      <c r="M1009" s="9" t="s">
        <v>4029</v>
      </c>
      <c r="N1009" s="9" t="s">
        <v>397</v>
      </c>
      <c r="O1009" s="9" t="s">
        <v>310</v>
      </c>
      <c r="P1009" s="9" t="s">
        <v>311</v>
      </c>
      <c r="Q1009" s="9" t="s">
        <v>1419</v>
      </c>
      <c r="R1009" s="9" t="s">
        <v>1420</v>
      </c>
      <c r="S1009" s="9" t="s">
        <v>314</v>
      </c>
      <c r="T1009" s="98" t="s">
        <v>210</v>
      </c>
      <c r="U1009" s="99" t="s">
        <v>956</v>
      </c>
      <c r="V1009" s="99" t="s">
        <v>207</v>
      </c>
      <c r="W1009" s="99" t="s">
        <v>888</v>
      </c>
      <c r="X1009" s="99" t="s">
        <v>207</v>
      </c>
      <c r="Y1009" s="99">
        <v>254</v>
      </c>
      <c r="Z1009" s="99" t="s">
        <v>207</v>
      </c>
      <c r="AA1009" s="9">
        <v>400</v>
      </c>
      <c r="AB1009" s="99" t="s">
        <v>207</v>
      </c>
      <c r="AC1009" s="9">
        <v>447</v>
      </c>
      <c r="AD1009" s="9" t="s">
        <v>207</v>
      </c>
      <c r="AE1009" s="9">
        <v>176</v>
      </c>
      <c r="AF1009" s="9" t="s">
        <v>315</v>
      </c>
      <c r="AG1009" s="14" t="s">
        <v>342</v>
      </c>
      <c r="AH1009" s="14" t="s">
        <v>207</v>
      </c>
      <c r="AI1009" s="14" t="s">
        <v>343</v>
      </c>
      <c r="AJ1009" s="14" t="s">
        <v>207</v>
      </c>
      <c r="AK1009" s="9">
        <v>5</v>
      </c>
      <c r="AL1009" s="14" t="s">
        <v>207</v>
      </c>
      <c r="AM1009" s="9">
        <v>5</v>
      </c>
      <c r="AN1009" s="14" t="s">
        <v>207</v>
      </c>
      <c r="AO1009" s="9">
        <v>5</v>
      </c>
      <c r="AP1009" s="14" t="s">
        <v>207</v>
      </c>
      <c r="AQ1009" s="9">
        <v>30</v>
      </c>
      <c r="AR1009" s="14" t="s">
        <v>207</v>
      </c>
      <c r="AS1009" s="9" t="s">
        <v>43</v>
      </c>
      <c r="AT1009" s="9" t="s">
        <v>346</v>
      </c>
      <c r="AU1009" s="9" t="s">
        <v>319</v>
      </c>
      <c r="AV1009" s="9" t="s">
        <v>320</v>
      </c>
      <c r="AW1009" s="9" t="s">
        <v>1464</v>
      </c>
      <c r="AX1009" s="9">
        <v>9010600000</v>
      </c>
      <c r="AY1009" s="99">
        <v>508</v>
      </c>
      <c r="AZ1009" s="12" t="s">
        <v>207</v>
      </c>
      <c r="BA1009" s="99">
        <v>37</v>
      </c>
      <c r="BB1009" s="12" t="s">
        <v>207</v>
      </c>
      <c r="BC1009" s="99">
        <v>49</v>
      </c>
      <c r="BD1009" s="12" t="s">
        <v>207</v>
      </c>
      <c r="BE1009" s="99">
        <v>203</v>
      </c>
      <c r="BF1009" s="12" t="s">
        <v>321</v>
      </c>
      <c r="BG1009" s="654">
        <v>202.87700000000001</v>
      </c>
      <c r="BH1009" s="12" t="s">
        <v>321</v>
      </c>
      <c r="BI1009" s="99">
        <v>114</v>
      </c>
      <c r="BJ1009" s="12" t="s">
        <v>321</v>
      </c>
      <c r="BK1009" s="754">
        <v>0</v>
      </c>
      <c r="BL1009" s="12" t="s">
        <v>321</v>
      </c>
      <c r="BM1009" s="754">
        <v>1.1970000000000001</v>
      </c>
      <c r="BN1009" s="12" t="s">
        <v>321</v>
      </c>
      <c r="BO1009" s="754">
        <v>0</v>
      </c>
      <c r="BP1009" s="12" t="s">
        <v>321</v>
      </c>
      <c r="BQ1009" s="754">
        <v>3.2000000000000001E-2</v>
      </c>
      <c r="BR1009" s="12" t="s">
        <v>321</v>
      </c>
      <c r="BS1009" s="654">
        <v>87.647999999999996</v>
      </c>
      <c r="BT1009" s="12" t="s">
        <v>321</v>
      </c>
      <c r="BU1009" s="654">
        <v>88.876999999999995</v>
      </c>
      <c r="BV1009" s="12" t="s">
        <v>321</v>
      </c>
      <c r="BW1009" s="9">
        <v>0.92</v>
      </c>
      <c r="BX1009" s="9" t="s">
        <v>322</v>
      </c>
      <c r="BY1009" s="755">
        <v>200</v>
      </c>
      <c r="BZ1009" s="9" t="s">
        <v>315</v>
      </c>
      <c r="CA1009" s="755">
        <v>14.6</v>
      </c>
      <c r="CB1009" s="9" t="s">
        <v>315</v>
      </c>
      <c r="CC1009" s="755">
        <v>19.3</v>
      </c>
      <c r="CD1009" s="9" t="s">
        <v>315</v>
      </c>
      <c r="CE1009" s="755">
        <v>339.5</v>
      </c>
      <c r="CF1009" s="9" t="s">
        <v>323</v>
      </c>
      <c r="CG1009" s="755">
        <v>251.3</v>
      </c>
      <c r="CH1009" s="9" t="s">
        <v>323</v>
      </c>
      <c r="CI1009" s="9"/>
      <c r="CJ1009" s="9"/>
      <c r="CK1009" s="9"/>
    </row>
    <row r="1010" spans="1:89" s="98" customFormat="1" x14ac:dyDescent="0.25">
      <c r="A1010" s="99">
        <v>10106229</v>
      </c>
      <c r="B1010" s="99"/>
      <c r="C1010" s="772">
        <v>7346</v>
      </c>
      <c r="D1010" s="807">
        <v>0.05</v>
      </c>
      <c r="E1010" s="772">
        <f t="shared" si="48"/>
        <v>7713</v>
      </c>
      <c r="F1010" s="778">
        <v>1.1000000000000001</v>
      </c>
      <c r="G1010" s="774">
        <f t="shared" si="49"/>
        <v>8484</v>
      </c>
      <c r="H1010" s="776"/>
      <c r="I1010" s="758"/>
      <c r="J1010" s="776"/>
      <c r="K1010" s="786"/>
      <c r="L1010" s="9" t="s">
        <v>308</v>
      </c>
      <c r="M1010" s="9" t="s">
        <v>4030</v>
      </c>
      <c r="N1010" s="9" t="s">
        <v>397</v>
      </c>
      <c r="O1010" s="9" t="s">
        <v>310</v>
      </c>
      <c r="P1010" s="9" t="s">
        <v>311</v>
      </c>
      <c r="Q1010" s="9" t="s">
        <v>1419</v>
      </c>
      <c r="R1010" s="9" t="s">
        <v>1420</v>
      </c>
      <c r="S1010" s="9" t="s">
        <v>314</v>
      </c>
      <c r="T1010" s="98" t="s">
        <v>210</v>
      </c>
      <c r="U1010" s="99" t="s">
        <v>873</v>
      </c>
      <c r="V1010" s="99" t="s">
        <v>207</v>
      </c>
      <c r="W1010" s="99" t="s">
        <v>1353</v>
      </c>
      <c r="X1010" s="99" t="s">
        <v>207</v>
      </c>
      <c r="Y1010" s="99">
        <v>283</v>
      </c>
      <c r="Z1010" s="99" t="s">
        <v>207</v>
      </c>
      <c r="AA1010" s="9">
        <v>450</v>
      </c>
      <c r="AB1010" s="99" t="s">
        <v>207</v>
      </c>
      <c r="AC1010" s="9">
        <v>505</v>
      </c>
      <c r="AD1010" s="9" t="s">
        <v>207</v>
      </c>
      <c r="AE1010" s="9">
        <v>199</v>
      </c>
      <c r="AF1010" s="9" t="s">
        <v>315</v>
      </c>
      <c r="AG1010" s="14" t="s">
        <v>1388</v>
      </c>
      <c r="AH1010" s="14" t="s">
        <v>207</v>
      </c>
      <c r="AI1010" s="14" t="s">
        <v>1389</v>
      </c>
      <c r="AJ1010" s="14" t="s">
        <v>207</v>
      </c>
      <c r="AK1010" s="9">
        <v>5</v>
      </c>
      <c r="AL1010" s="14" t="s">
        <v>207</v>
      </c>
      <c r="AM1010" s="9">
        <v>5</v>
      </c>
      <c r="AN1010" s="14" t="s">
        <v>207</v>
      </c>
      <c r="AO1010" s="9">
        <v>5</v>
      </c>
      <c r="AP1010" s="14" t="s">
        <v>207</v>
      </c>
      <c r="AQ1010" s="9">
        <v>30</v>
      </c>
      <c r="AR1010" s="14" t="s">
        <v>207</v>
      </c>
      <c r="AS1010" s="9" t="s">
        <v>43</v>
      </c>
      <c r="AT1010" s="9" t="s">
        <v>346</v>
      </c>
      <c r="AU1010" s="9" t="s">
        <v>319</v>
      </c>
      <c r="AV1010" s="9" t="s">
        <v>320</v>
      </c>
      <c r="AW1010" s="9" t="s">
        <v>1465</v>
      </c>
      <c r="AX1010" s="9">
        <v>9010600000</v>
      </c>
      <c r="AY1010" s="99">
        <v>558</v>
      </c>
      <c r="AZ1010" s="12" t="s">
        <v>207</v>
      </c>
      <c r="BA1010" s="99">
        <v>37</v>
      </c>
      <c r="BB1010" s="12" t="s">
        <v>207</v>
      </c>
      <c r="BC1010" s="99">
        <v>49</v>
      </c>
      <c r="BD1010" s="12" t="s">
        <v>207</v>
      </c>
      <c r="BE1010" s="99">
        <v>205</v>
      </c>
      <c r="BF1010" s="12" t="s">
        <v>321</v>
      </c>
      <c r="BG1010" s="654">
        <v>204.34700000000001</v>
      </c>
      <c r="BH1010" s="12" t="s">
        <v>321</v>
      </c>
      <c r="BI1010" s="99">
        <v>109</v>
      </c>
      <c r="BJ1010" s="12" t="s">
        <v>321</v>
      </c>
      <c r="BK1010" s="754">
        <v>0</v>
      </c>
      <c r="BL1010" s="12" t="s">
        <v>321</v>
      </c>
      <c r="BM1010" s="754">
        <v>1.2769999999999999</v>
      </c>
      <c r="BN1010" s="12" t="s">
        <v>321</v>
      </c>
      <c r="BO1010" s="754">
        <v>0</v>
      </c>
      <c r="BP1010" s="12" t="s">
        <v>321</v>
      </c>
      <c r="BQ1010" s="754">
        <v>3.2000000000000001E-2</v>
      </c>
      <c r="BR1010" s="12" t="s">
        <v>321</v>
      </c>
      <c r="BS1010" s="654">
        <v>94.037999999999997</v>
      </c>
      <c r="BT1010" s="12" t="s">
        <v>321</v>
      </c>
      <c r="BU1010" s="654">
        <v>95.346999999999994</v>
      </c>
      <c r="BV1010" s="12" t="s">
        <v>321</v>
      </c>
      <c r="BW1010" s="9">
        <v>1.01</v>
      </c>
      <c r="BX1010" s="9" t="s">
        <v>322</v>
      </c>
      <c r="BY1010" s="755">
        <v>219.7</v>
      </c>
      <c r="BZ1010" s="9" t="s">
        <v>315</v>
      </c>
      <c r="CA1010" s="755">
        <v>14.6</v>
      </c>
      <c r="CB1010" s="9" t="s">
        <v>315</v>
      </c>
      <c r="CC1010" s="755">
        <v>19.3</v>
      </c>
      <c r="CD1010" s="9" t="s">
        <v>315</v>
      </c>
      <c r="CE1010" s="755">
        <v>339.5</v>
      </c>
      <c r="CF1010" s="9" t="s">
        <v>323</v>
      </c>
      <c r="CG1010" s="755">
        <v>240.3</v>
      </c>
      <c r="CH1010" s="9" t="s">
        <v>323</v>
      </c>
      <c r="CI1010" s="9"/>
      <c r="CJ1010" s="9"/>
      <c r="CK1010" s="9"/>
    </row>
    <row r="1011" spans="1:89" s="98" customFormat="1" x14ac:dyDescent="0.25">
      <c r="A1011" s="99">
        <v>10101435</v>
      </c>
      <c r="B1011" s="99"/>
      <c r="C1011" s="772">
        <v>4537</v>
      </c>
      <c r="D1011" s="807">
        <v>0.05</v>
      </c>
      <c r="E1011" s="772">
        <f t="shared" si="48"/>
        <v>4764</v>
      </c>
      <c r="F1011" s="778">
        <v>1.1000000000000001</v>
      </c>
      <c r="G1011" s="774">
        <f t="shared" si="49"/>
        <v>5240</v>
      </c>
      <c r="H1011" s="776"/>
      <c r="I1011" s="758"/>
      <c r="J1011" s="776"/>
      <c r="K1011" s="786"/>
      <c r="L1011" s="9" t="s">
        <v>308</v>
      </c>
      <c r="M1011" s="9" t="s">
        <v>4031</v>
      </c>
      <c r="N1011" s="9" t="s">
        <v>397</v>
      </c>
      <c r="O1011" s="9" t="s">
        <v>310</v>
      </c>
      <c r="P1011" s="9" t="s">
        <v>311</v>
      </c>
      <c r="Q1011" s="9" t="s">
        <v>1419</v>
      </c>
      <c r="R1011" s="9" t="s">
        <v>1420</v>
      </c>
      <c r="S1011" s="9" t="s">
        <v>314</v>
      </c>
      <c r="T1011" s="98" t="s">
        <v>210</v>
      </c>
      <c r="U1011" s="99" t="s">
        <v>1433</v>
      </c>
      <c r="V1011" s="99" t="s">
        <v>207</v>
      </c>
      <c r="W1011" s="99" t="s">
        <v>580</v>
      </c>
      <c r="X1011" s="99" t="s">
        <v>207</v>
      </c>
      <c r="Y1011" s="99">
        <v>226</v>
      </c>
      <c r="Z1011" s="99" t="s">
        <v>207</v>
      </c>
      <c r="AA1011" s="9">
        <v>350</v>
      </c>
      <c r="AB1011" s="99" t="s">
        <v>207</v>
      </c>
      <c r="AC1011" s="9">
        <v>390</v>
      </c>
      <c r="AD1011" s="9" t="s">
        <v>207</v>
      </c>
      <c r="AE1011" s="9">
        <v>154</v>
      </c>
      <c r="AF1011" s="9" t="s">
        <v>315</v>
      </c>
      <c r="AG1011" s="14" t="s">
        <v>1434</v>
      </c>
      <c r="AH1011" s="14" t="s">
        <v>207</v>
      </c>
      <c r="AI1011" s="14" t="s">
        <v>1435</v>
      </c>
      <c r="AJ1011" s="14" t="s">
        <v>207</v>
      </c>
      <c r="AK1011" s="9">
        <v>5</v>
      </c>
      <c r="AL1011" s="14" t="s">
        <v>207</v>
      </c>
      <c r="AM1011" s="9">
        <v>5</v>
      </c>
      <c r="AN1011" s="14" t="s">
        <v>207</v>
      </c>
      <c r="AO1011" s="9">
        <v>5</v>
      </c>
      <c r="AP1011" s="14" t="s">
        <v>207</v>
      </c>
      <c r="AQ1011" s="9">
        <v>30</v>
      </c>
      <c r="AR1011" s="14" t="s">
        <v>207</v>
      </c>
      <c r="AS1011" s="9" t="s">
        <v>0</v>
      </c>
      <c r="AT1011" s="9" t="s">
        <v>318</v>
      </c>
      <c r="AU1011" s="9" t="s">
        <v>319</v>
      </c>
      <c r="AV1011" s="9" t="s">
        <v>320</v>
      </c>
      <c r="AW1011" s="9" t="s">
        <v>1483</v>
      </c>
      <c r="AX1011" s="9">
        <v>9010600000</v>
      </c>
      <c r="AY1011" s="99">
        <v>448</v>
      </c>
      <c r="AZ1011" s="12" t="s">
        <v>207</v>
      </c>
      <c r="BA1011" s="99">
        <v>37</v>
      </c>
      <c r="BB1011" s="12" t="s">
        <v>207</v>
      </c>
      <c r="BC1011" s="99">
        <v>49</v>
      </c>
      <c r="BD1011" s="12" t="s">
        <v>207</v>
      </c>
      <c r="BE1011" s="99">
        <v>212</v>
      </c>
      <c r="BF1011" s="12" t="s">
        <v>321</v>
      </c>
      <c r="BG1011" s="654">
        <v>211.13800000000001</v>
      </c>
      <c r="BH1011" s="12" t="s">
        <v>321</v>
      </c>
      <c r="BI1011" s="99">
        <v>130</v>
      </c>
      <c r="BJ1011" s="12" t="s">
        <v>321</v>
      </c>
      <c r="BK1011" s="754">
        <v>0</v>
      </c>
      <c r="BL1011" s="12" t="s">
        <v>321</v>
      </c>
      <c r="BM1011" s="754">
        <v>1.117</v>
      </c>
      <c r="BN1011" s="12" t="s">
        <v>321</v>
      </c>
      <c r="BO1011" s="754">
        <v>0</v>
      </c>
      <c r="BP1011" s="12" t="s">
        <v>321</v>
      </c>
      <c r="BQ1011" s="754">
        <v>3.2000000000000001E-2</v>
      </c>
      <c r="BR1011" s="12" t="s">
        <v>321</v>
      </c>
      <c r="BS1011" s="654">
        <v>79.989000000000004</v>
      </c>
      <c r="BT1011" s="12" t="s">
        <v>321</v>
      </c>
      <c r="BU1011" s="654">
        <v>81.138000000000005</v>
      </c>
      <c r="BV1011" s="12" t="s">
        <v>321</v>
      </c>
      <c r="BW1011" s="9">
        <v>0.81</v>
      </c>
      <c r="BX1011" s="9" t="s">
        <v>322</v>
      </c>
      <c r="BY1011" s="755">
        <v>176.4</v>
      </c>
      <c r="BZ1011" s="9" t="s">
        <v>315</v>
      </c>
      <c r="CA1011" s="755">
        <v>14.6</v>
      </c>
      <c r="CB1011" s="9" t="s">
        <v>315</v>
      </c>
      <c r="CC1011" s="755">
        <v>19.3</v>
      </c>
      <c r="CD1011" s="9" t="s">
        <v>315</v>
      </c>
      <c r="CE1011" s="755">
        <v>363.8</v>
      </c>
      <c r="CF1011" s="9" t="s">
        <v>323</v>
      </c>
      <c r="CG1011" s="755">
        <v>286.60000000000002</v>
      </c>
      <c r="CH1011" s="9" t="s">
        <v>323</v>
      </c>
      <c r="CI1011" s="9"/>
      <c r="CJ1011" s="9"/>
      <c r="CK1011" s="9"/>
    </row>
    <row r="1012" spans="1:89" s="98" customFormat="1" x14ac:dyDescent="0.25">
      <c r="A1012" s="99">
        <v>10101436</v>
      </c>
      <c r="B1012" s="99"/>
      <c r="C1012" s="772">
        <v>5504</v>
      </c>
      <c r="D1012" s="807">
        <v>0.05</v>
      </c>
      <c r="E1012" s="772">
        <f t="shared" si="48"/>
        <v>5779</v>
      </c>
      <c r="F1012" s="778">
        <v>1.1000000000000001</v>
      </c>
      <c r="G1012" s="774">
        <f t="shared" si="49"/>
        <v>6357</v>
      </c>
      <c r="H1012" s="776"/>
      <c r="I1012" s="758"/>
      <c r="J1012" s="776"/>
      <c r="K1012" s="786"/>
      <c r="L1012" s="9" t="s">
        <v>308</v>
      </c>
      <c r="M1012" s="9" t="s">
        <v>4032</v>
      </c>
      <c r="N1012" s="9" t="s">
        <v>397</v>
      </c>
      <c r="O1012" s="9" t="s">
        <v>310</v>
      </c>
      <c r="P1012" s="9" t="s">
        <v>311</v>
      </c>
      <c r="Q1012" s="9" t="s">
        <v>1419</v>
      </c>
      <c r="R1012" s="9" t="s">
        <v>1420</v>
      </c>
      <c r="S1012" s="9" t="s">
        <v>314</v>
      </c>
      <c r="T1012" s="98" t="s">
        <v>210</v>
      </c>
      <c r="U1012" s="99" t="s">
        <v>956</v>
      </c>
      <c r="V1012" s="99" t="s">
        <v>207</v>
      </c>
      <c r="W1012" s="99" t="s">
        <v>888</v>
      </c>
      <c r="X1012" s="99" t="s">
        <v>207</v>
      </c>
      <c r="Y1012" s="99">
        <v>254</v>
      </c>
      <c r="Z1012" s="99" t="s">
        <v>207</v>
      </c>
      <c r="AA1012" s="9">
        <v>400</v>
      </c>
      <c r="AB1012" s="99" t="s">
        <v>207</v>
      </c>
      <c r="AC1012" s="9">
        <v>447</v>
      </c>
      <c r="AD1012" s="9" t="s">
        <v>207</v>
      </c>
      <c r="AE1012" s="9">
        <v>176</v>
      </c>
      <c r="AF1012" s="9" t="s">
        <v>315</v>
      </c>
      <c r="AG1012" s="14" t="s">
        <v>342</v>
      </c>
      <c r="AH1012" s="14" t="s">
        <v>207</v>
      </c>
      <c r="AI1012" s="14" t="s">
        <v>343</v>
      </c>
      <c r="AJ1012" s="14" t="s">
        <v>207</v>
      </c>
      <c r="AK1012" s="9">
        <v>5</v>
      </c>
      <c r="AL1012" s="14" t="s">
        <v>207</v>
      </c>
      <c r="AM1012" s="9">
        <v>5</v>
      </c>
      <c r="AN1012" s="14" t="s">
        <v>207</v>
      </c>
      <c r="AO1012" s="9">
        <v>5</v>
      </c>
      <c r="AP1012" s="14" t="s">
        <v>207</v>
      </c>
      <c r="AQ1012" s="9">
        <v>30</v>
      </c>
      <c r="AR1012" s="14" t="s">
        <v>207</v>
      </c>
      <c r="AS1012" s="9" t="s">
        <v>0</v>
      </c>
      <c r="AT1012" s="9" t="s">
        <v>318</v>
      </c>
      <c r="AU1012" s="9" t="s">
        <v>319</v>
      </c>
      <c r="AV1012" s="9" t="s">
        <v>320</v>
      </c>
      <c r="AW1012" s="9" t="s">
        <v>1484</v>
      </c>
      <c r="AX1012" s="9">
        <v>9010600000</v>
      </c>
      <c r="AY1012" s="99">
        <v>508</v>
      </c>
      <c r="AZ1012" s="12" t="s">
        <v>207</v>
      </c>
      <c r="BA1012" s="99">
        <v>37</v>
      </c>
      <c r="BB1012" s="12" t="s">
        <v>207</v>
      </c>
      <c r="BC1012" s="99">
        <v>49</v>
      </c>
      <c r="BD1012" s="12" t="s">
        <v>207</v>
      </c>
      <c r="BE1012" s="99">
        <v>240</v>
      </c>
      <c r="BF1012" s="12" t="s">
        <v>321</v>
      </c>
      <c r="BG1012" s="654">
        <v>239.87700000000001</v>
      </c>
      <c r="BH1012" s="12" t="s">
        <v>321</v>
      </c>
      <c r="BI1012" s="99">
        <v>151</v>
      </c>
      <c r="BJ1012" s="12" t="s">
        <v>321</v>
      </c>
      <c r="BK1012" s="754">
        <v>0</v>
      </c>
      <c r="BL1012" s="12" t="s">
        <v>321</v>
      </c>
      <c r="BM1012" s="754">
        <v>1.1970000000000001</v>
      </c>
      <c r="BN1012" s="12" t="s">
        <v>321</v>
      </c>
      <c r="BO1012" s="754">
        <v>0</v>
      </c>
      <c r="BP1012" s="12" t="s">
        <v>321</v>
      </c>
      <c r="BQ1012" s="754">
        <v>3.2000000000000001E-2</v>
      </c>
      <c r="BR1012" s="12" t="s">
        <v>321</v>
      </c>
      <c r="BS1012" s="654">
        <v>87.647999999999996</v>
      </c>
      <c r="BT1012" s="12" t="s">
        <v>321</v>
      </c>
      <c r="BU1012" s="654">
        <v>88.876999999999995</v>
      </c>
      <c r="BV1012" s="12" t="s">
        <v>321</v>
      </c>
      <c r="BW1012" s="9">
        <v>0.92</v>
      </c>
      <c r="BX1012" s="9" t="s">
        <v>322</v>
      </c>
      <c r="BY1012" s="755">
        <v>200</v>
      </c>
      <c r="BZ1012" s="9" t="s">
        <v>315</v>
      </c>
      <c r="CA1012" s="755">
        <v>14.6</v>
      </c>
      <c r="CB1012" s="9" t="s">
        <v>315</v>
      </c>
      <c r="CC1012" s="755">
        <v>19.3</v>
      </c>
      <c r="CD1012" s="9" t="s">
        <v>315</v>
      </c>
      <c r="CE1012" s="755">
        <v>421.1</v>
      </c>
      <c r="CF1012" s="9" t="s">
        <v>323</v>
      </c>
      <c r="CG1012" s="755">
        <v>332.9</v>
      </c>
      <c r="CH1012" s="9" t="s">
        <v>323</v>
      </c>
      <c r="CI1012" s="9"/>
      <c r="CJ1012" s="9"/>
      <c r="CK1012" s="9"/>
    </row>
    <row r="1013" spans="1:89" s="98" customFormat="1" x14ac:dyDescent="0.25">
      <c r="A1013" s="99">
        <v>10101437</v>
      </c>
      <c r="B1013" s="99"/>
      <c r="C1013" s="772">
        <v>6966</v>
      </c>
      <c r="D1013" s="807">
        <v>0.05</v>
      </c>
      <c r="E1013" s="772">
        <f t="shared" si="48"/>
        <v>7314</v>
      </c>
      <c r="F1013" s="778">
        <v>1.1000000000000001</v>
      </c>
      <c r="G1013" s="774">
        <f t="shared" si="49"/>
        <v>8045</v>
      </c>
      <c r="H1013" s="776"/>
      <c r="I1013" s="758"/>
      <c r="J1013" s="776"/>
      <c r="K1013" s="786"/>
      <c r="L1013" s="9" t="s">
        <v>308</v>
      </c>
      <c r="M1013" s="9" t="s">
        <v>4033</v>
      </c>
      <c r="N1013" s="9" t="s">
        <v>397</v>
      </c>
      <c r="O1013" s="9" t="s">
        <v>310</v>
      </c>
      <c r="P1013" s="9" t="s">
        <v>311</v>
      </c>
      <c r="Q1013" s="9" t="s">
        <v>1419</v>
      </c>
      <c r="R1013" s="9" t="s">
        <v>1420</v>
      </c>
      <c r="S1013" s="9" t="s">
        <v>314</v>
      </c>
      <c r="T1013" s="98" t="s">
        <v>210</v>
      </c>
      <c r="U1013" s="99" t="s">
        <v>873</v>
      </c>
      <c r="V1013" s="99" t="s">
        <v>207</v>
      </c>
      <c r="W1013" s="99" t="s">
        <v>1353</v>
      </c>
      <c r="X1013" s="99" t="s">
        <v>207</v>
      </c>
      <c r="Y1013" s="99">
        <v>283</v>
      </c>
      <c r="Z1013" s="99" t="s">
        <v>207</v>
      </c>
      <c r="AA1013" s="9">
        <v>450</v>
      </c>
      <c r="AB1013" s="99" t="s">
        <v>207</v>
      </c>
      <c r="AC1013" s="9">
        <v>505</v>
      </c>
      <c r="AD1013" s="9" t="s">
        <v>207</v>
      </c>
      <c r="AE1013" s="9">
        <v>199</v>
      </c>
      <c r="AF1013" s="9" t="s">
        <v>315</v>
      </c>
      <c r="AG1013" s="14" t="s">
        <v>1388</v>
      </c>
      <c r="AH1013" s="14" t="s">
        <v>207</v>
      </c>
      <c r="AI1013" s="14" t="s">
        <v>1389</v>
      </c>
      <c r="AJ1013" s="14" t="s">
        <v>207</v>
      </c>
      <c r="AK1013" s="9">
        <v>5</v>
      </c>
      <c r="AL1013" s="14" t="s">
        <v>207</v>
      </c>
      <c r="AM1013" s="9">
        <v>5</v>
      </c>
      <c r="AN1013" s="14" t="s">
        <v>207</v>
      </c>
      <c r="AO1013" s="9">
        <v>5</v>
      </c>
      <c r="AP1013" s="14" t="s">
        <v>207</v>
      </c>
      <c r="AQ1013" s="9">
        <v>30</v>
      </c>
      <c r="AR1013" s="14" t="s">
        <v>207</v>
      </c>
      <c r="AS1013" s="9" t="s">
        <v>0</v>
      </c>
      <c r="AT1013" s="9" t="s">
        <v>318</v>
      </c>
      <c r="AU1013" s="9" t="s">
        <v>319</v>
      </c>
      <c r="AV1013" s="9" t="s">
        <v>320</v>
      </c>
      <c r="AW1013" s="9" t="s">
        <v>1485</v>
      </c>
      <c r="AX1013" s="9">
        <v>9010600000</v>
      </c>
      <c r="AY1013" s="99">
        <v>558</v>
      </c>
      <c r="AZ1013" s="12" t="s">
        <v>207</v>
      </c>
      <c r="BA1013" s="99">
        <v>37</v>
      </c>
      <c r="BB1013" s="12" t="s">
        <v>207</v>
      </c>
      <c r="BC1013" s="99">
        <v>49</v>
      </c>
      <c r="BD1013" s="12" t="s">
        <v>207</v>
      </c>
      <c r="BE1013" s="99">
        <v>243</v>
      </c>
      <c r="BF1013" s="12" t="s">
        <v>321</v>
      </c>
      <c r="BG1013" s="654">
        <v>242.34700000000001</v>
      </c>
      <c r="BH1013" s="12" t="s">
        <v>321</v>
      </c>
      <c r="BI1013" s="99">
        <v>147</v>
      </c>
      <c r="BJ1013" s="12" t="s">
        <v>321</v>
      </c>
      <c r="BK1013" s="754">
        <v>0</v>
      </c>
      <c r="BL1013" s="12" t="s">
        <v>321</v>
      </c>
      <c r="BM1013" s="754">
        <v>1.2769999999999999</v>
      </c>
      <c r="BN1013" s="12" t="s">
        <v>321</v>
      </c>
      <c r="BO1013" s="754">
        <v>0</v>
      </c>
      <c r="BP1013" s="12" t="s">
        <v>321</v>
      </c>
      <c r="BQ1013" s="754">
        <v>3.2000000000000001E-2</v>
      </c>
      <c r="BR1013" s="12" t="s">
        <v>321</v>
      </c>
      <c r="BS1013" s="654">
        <v>94.037999999999997</v>
      </c>
      <c r="BT1013" s="12" t="s">
        <v>321</v>
      </c>
      <c r="BU1013" s="654">
        <v>95.346999999999994</v>
      </c>
      <c r="BV1013" s="12" t="s">
        <v>321</v>
      </c>
      <c r="BW1013" s="9">
        <v>1.01</v>
      </c>
      <c r="BX1013" s="9" t="s">
        <v>322</v>
      </c>
      <c r="BY1013" s="755">
        <v>219.7</v>
      </c>
      <c r="BZ1013" s="9" t="s">
        <v>315</v>
      </c>
      <c r="CA1013" s="755">
        <v>14.6</v>
      </c>
      <c r="CB1013" s="9" t="s">
        <v>315</v>
      </c>
      <c r="CC1013" s="755">
        <v>19.3</v>
      </c>
      <c r="CD1013" s="9" t="s">
        <v>315</v>
      </c>
      <c r="CE1013" s="755">
        <v>423.3</v>
      </c>
      <c r="CF1013" s="9" t="s">
        <v>323</v>
      </c>
      <c r="CG1013" s="755">
        <v>324.10000000000002</v>
      </c>
      <c r="CH1013" s="9" t="s">
        <v>323</v>
      </c>
      <c r="CI1013" s="9"/>
      <c r="CJ1013" s="9"/>
      <c r="CK1013" s="9"/>
    </row>
    <row r="1014" spans="1:89" s="98" customFormat="1" x14ac:dyDescent="0.25">
      <c r="A1014" s="99">
        <v>10800133</v>
      </c>
      <c r="B1014" s="99"/>
      <c r="C1014" s="772">
        <v>1470</v>
      </c>
      <c r="D1014" s="807">
        <v>0.05</v>
      </c>
      <c r="E1014" s="772">
        <f t="shared" si="48"/>
        <v>1544</v>
      </c>
      <c r="F1014" s="778">
        <v>1.1000000000000001</v>
      </c>
      <c r="G1014" s="774">
        <f t="shared" si="49"/>
        <v>1698</v>
      </c>
      <c r="H1014" s="776"/>
      <c r="I1014" s="758"/>
      <c r="J1014" s="776"/>
      <c r="K1014" s="786"/>
      <c r="L1014" s="9" t="s">
        <v>308</v>
      </c>
      <c r="M1014" s="9" t="s">
        <v>2880</v>
      </c>
      <c r="N1014" s="9" t="s">
        <v>142</v>
      </c>
      <c r="O1014" s="9" t="s">
        <v>310</v>
      </c>
      <c r="P1014" s="9" t="s">
        <v>311</v>
      </c>
      <c r="Q1014" s="9" t="s">
        <v>1419</v>
      </c>
      <c r="R1014" s="9" t="s">
        <v>1420</v>
      </c>
      <c r="S1014" s="12" t="s">
        <v>200</v>
      </c>
      <c r="T1014" s="12" t="s">
        <v>200</v>
      </c>
      <c r="U1014" s="99" t="s">
        <v>200</v>
      </c>
      <c r="V1014" s="99" t="s">
        <v>207</v>
      </c>
      <c r="W1014" s="99" t="s">
        <v>142</v>
      </c>
      <c r="X1014" s="99" t="s">
        <v>207</v>
      </c>
      <c r="Y1014" s="99" t="s">
        <v>142</v>
      </c>
      <c r="Z1014" s="99" t="s">
        <v>207</v>
      </c>
      <c r="AA1014" s="99" t="s">
        <v>142</v>
      </c>
      <c r="AB1014" s="99" t="s">
        <v>207</v>
      </c>
      <c r="AC1014" s="99" t="s">
        <v>142</v>
      </c>
      <c r="AD1014" s="9" t="s">
        <v>207</v>
      </c>
      <c r="AE1014" s="99" t="s">
        <v>142</v>
      </c>
      <c r="AF1014" s="9" t="s">
        <v>315</v>
      </c>
      <c r="AG1014" s="14" t="s">
        <v>142</v>
      </c>
      <c r="AH1014" s="14" t="s">
        <v>207</v>
      </c>
      <c r="AI1014" s="14" t="s">
        <v>142</v>
      </c>
      <c r="AJ1014" s="14" t="s">
        <v>207</v>
      </c>
      <c r="AK1014" s="99" t="s">
        <v>142</v>
      </c>
      <c r="AL1014" s="14" t="s">
        <v>207</v>
      </c>
      <c r="AM1014" s="99" t="s">
        <v>142</v>
      </c>
      <c r="AN1014" s="14" t="s">
        <v>207</v>
      </c>
      <c r="AO1014" s="99" t="s">
        <v>142</v>
      </c>
      <c r="AP1014" s="14" t="s">
        <v>207</v>
      </c>
      <c r="AQ1014" s="99" t="s">
        <v>142</v>
      </c>
      <c r="AR1014" s="14" t="s">
        <v>207</v>
      </c>
      <c r="AS1014" s="9" t="s">
        <v>142</v>
      </c>
      <c r="AT1014" s="12" t="s">
        <v>200</v>
      </c>
      <c r="AU1014" s="9" t="s">
        <v>319</v>
      </c>
      <c r="AV1014" s="9" t="s">
        <v>320</v>
      </c>
      <c r="AW1014" s="9" t="s">
        <v>1486</v>
      </c>
      <c r="AX1014" s="9">
        <v>9010600000</v>
      </c>
      <c r="AY1014" s="99">
        <v>448</v>
      </c>
      <c r="AZ1014" s="12" t="s">
        <v>207</v>
      </c>
      <c r="BA1014" s="99">
        <v>37</v>
      </c>
      <c r="BB1014" s="12" t="s">
        <v>207</v>
      </c>
      <c r="BC1014" s="99">
        <v>49</v>
      </c>
      <c r="BD1014" s="12" t="s">
        <v>207</v>
      </c>
      <c r="BE1014" s="99">
        <v>176</v>
      </c>
      <c r="BF1014" s="12" t="s">
        <v>321</v>
      </c>
      <c r="BG1014" s="654">
        <v>175.13800000000001</v>
      </c>
      <c r="BH1014" s="12" t="s">
        <v>321</v>
      </c>
      <c r="BI1014" s="99">
        <v>94</v>
      </c>
      <c r="BJ1014" s="12" t="s">
        <v>321</v>
      </c>
      <c r="BK1014" s="754">
        <v>0</v>
      </c>
      <c r="BL1014" s="12" t="s">
        <v>321</v>
      </c>
      <c r="BM1014" s="754">
        <v>1.117</v>
      </c>
      <c r="BN1014" s="12" t="s">
        <v>321</v>
      </c>
      <c r="BO1014" s="754">
        <v>0</v>
      </c>
      <c r="BP1014" s="12" t="s">
        <v>321</v>
      </c>
      <c r="BQ1014" s="754">
        <v>3.2000000000000001E-2</v>
      </c>
      <c r="BR1014" s="12" t="s">
        <v>321</v>
      </c>
      <c r="BS1014" s="654">
        <v>79.989000000000004</v>
      </c>
      <c r="BT1014" s="12" t="s">
        <v>321</v>
      </c>
      <c r="BU1014" s="654">
        <v>81.138000000000005</v>
      </c>
      <c r="BV1014" s="12" t="s">
        <v>321</v>
      </c>
      <c r="BW1014" s="9">
        <v>0.81</v>
      </c>
      <c r="BX1014" s="9" t="s">
        <v>322</v>
      </c>
      <c r="BY1014" s="755">
        <v>176.4</v>
      </c>
      <c r="BZ1014" s="9" t="s">
        <v>315</v>
      </c>
      <c r="CA1014" s="755">
        <v>14.6</v>
      </c>
      <c r="CB1014" s="9" t="s">
        <v>315</v>
      </c>
      <c r="CC1014" s="755">
        <v>19.3</v>
      </c>
      <c r="CD1014" s="9" t="s">
        <v>315</v>
      </c>
      <c r="CE1014" s="755">
        <v>257.89999999999998</v>
      </c>
      <c r="CF1014" s="9" t="s">
        <v>323</v>
      </c>
      <c r="CG1014" s="755">
        <v>207.2</v>
      </c>
      <c r="CH1014" s="9" t="s">
        <v>323</v>
      </c>
      <c r="CI1014" s="9"/>
      <c r="CJ1014" s="9"/>
      <c r="CK1014" s="9"/>
    </row>
    <row r="1015" spans="1:89" s="98" customFormat="1" x14ac:dyDescent="0.25">
      <c r="A1015" s="99">
        <v>10800134</v>
      </c>
      <c r="B1015" s="99"/>
      <c r="C1015" s="772">
        <v>1470</v>
      </c>
      <c r="D1015" s="807">
        <v>0.05</v>
      </c>
      <c r="E1015" s="772">
        <f t="shared" si="48"/>
        <v>1544</v>
      </c>
      <c r="F1015" s="778">
        <v>1.1000000000000001</v>
      </c>
      <c r="G1015" s="774">
        <f t="shared" si="49"/>
        <v>1698</v>
      </c>
      <c r="H1015" s="776"/>
      <c r="I1015" s="758"/>
      <c r="J1015" s="776"/>
      <c r="K1015" s="786"/>
      <c r="L1015" s="9" t="s">
        <v>308</v>
      </c>
      <c r="M1015" s="9" t="s">
        <v>2881</v>
      </c>
      <c r="N1015" s="9" t="s">
        <v>142</v>
      </c>
      <c r="O1015" s="9" t="s">
        <v>310</v>
      </c>
      <c r="P1015" s="9" t="s">
        <v>311</v>
      </c>
      <c r="Q1015" s="9" t="s">
        <v>1419</v>
      </c>
      <c r="R1015" s="9" t="s">
        <v>1420</v>
      </c>
      <c r="S1015" s="12" t="s">
        <v>200</v>
      </c>
      <c r="T1015" s="12" t="s">
        <v>200</v>
      </c>
      <c r="U1015" s="99" t="s">
        <v>200</v>
      </c>
      <c r="V1015" s="99" t="s">
        <v>207</v>
      </c>
      <c r="W1015" s="99" t="s">
        <v>142</v>
      </c>
      <c r="X1015" s="99" t="s">
        <v>207</v>
      </c>
      <c r="Y1015" s="99" t="s">
        <v>142</v>
      </c>
      <c r="Z1015" s="99" t="s">
        <v>207</v>
      </c>
      <c r="AA1015" s="99" t="s">
        <v>142</v>
      </c>
      <c r="AB1015" s="99" t="s">
        <v>207</v>
      </c>
      <c r="AC1015" s="99" t="s">
        <v>142</v>
      </c>
      <c r="AD1015" s="9" t="s">
        <v>207</v>
      </c>
      <c r="AE1015" s="99" t="s">
        <v>142</v>
      </c>
      <c r="AF1015" s="9" t="s">
        <v>315</v>
      </c>
      <c r="AG1015" s="14" t="s">
        <v>142</v>
      </c>
      <c r="AH1015" s="14" t="s">
        <v>207</v>
      </c>
      <c r="AI1015" s="14" t="s">
        <v>142</v>
      </c>
      <c r="AJ1015" s="14" t="s">
        <v>207</v>
      </c>
      <c r="AK1015" s="99" t="s">
        <v>142</v>
      </c>
      <c r="AL1015" s="14" t="s">
        <v>207</v>
      </c>
      <c r="AM1015" s="99" t="s">
        <v>142</v>
      </c>
      <c r="AN1015" s="14" t="s">
        <v>207</v>
      </c>
      <c r="AO1015" s="99" t="s">
        <v>142</v>
      </c>
      <c r="AP1015" s="14" t="s">
        <v>207</v>
      </c>
      <c r="AQ1015" s="99" t="s">
        <v>142</v>
      </c>
      <c r="AR1015" s="14" t="s">
        <v>207</v>
      </c>
      <c r="AS1015" s="9" t="s">
        <v>142</v>
      </c>
      <c r="AT1015" s="12" t="s">
        <v>200</v>
      </c>
      <c r="AU1015" s="9" t="s">
        <v>319</v>
      </c>
      <c r="AV1015" s="9" t="s">
        <v>320</v>
      </c>
      <c r="AW1015" s="9" t="s">
        <v>1487</v>
      </c>
      <c r="AX1015" s="9">
        <v>9010600000</v>
      </c>
      <c r="AY1015" s="99">
        <v>508</v>
      </c>
      <c r="AZ1015" s="12" t="s">
        <v>207</v>
      </c>
      <c r="BA1015" s="99">
        <v>37</v>
      </c>
      <c r="BB1015" s="12" t="s">
        <v>207</v>
      </c>
      <c r="BC1015" s="99">
        <v>49</v>
      </c>
      <c r="BD1015" s="12" t="s">
        <v>207</v>
      </c>
      <c r="BE1015" s="99">
        <v>193</v>
      </c>
      <c r="BF1015" s="12" t="s">
        <v>321</v>
      </c>
      <c r="BG1015" s="654">
        <v>192.87700000000001</v>
      </c>
      <c r="BH1015" s="12" t="s">
        <v>321</v>
      </c>
      <c r="BI1015" s="99">
        <v>104</v>
      </c>
      <c r="BJ1015" s="12" t="s">
        <v>321</v>
      </c>
      <c r="BK1015" s="754">
        <v>0</v>
      </c>
      <c r="BL1015" s="12" t="s">
        <v>321</v>
      </c>
      <c r="BM1015" s="754">
        <v>1.1970000000000001</v>
      </c>
      <c r="BN1015" s="12" t="s">
        <v>321</v>
      </c>
      <c r="BO1015" s="754">
        <v>0</v>
      </c>
      <c r="BP1015" s="12" t="s">
        <v>321</v>
      </c>
      <c r="BQ1015" s="754">
        <v>3.2000000000000001E-2</v>
      </c>
      <c r="BR1015" s="12" t="s">
        <v>321</v>
      </c>
      <c r="BS1015" s="654">
        <v>87.647999999999996</v>
      </c>
      <c r="BT1015" s="12" t="s">
        <v>321</v>
      </c>
      <c r="BU1015" s="654">
        <v>88.876999999999995</v>
      </c>
      <c r="BV1015" s="12" t="s">
        <v>321</v>
      </c>
      <c r="BW1015" s="9">
        <v>0.92</v>
      </c>
      <c r="BX1015" s="9" t="s">
        <v>322</v>
      </c>
      <c r="BY1015" s="755">
        <v>200</v>
      </c>
      <c r="BZ1015" s="9" t="s">
        <v>315</v>
      </c>
      <c r="CA1015" s="755">
        <v>14.6</v>
      </c>
      <c r="CB1015" s="9" t="s">
        <v>315</v>
      </c>
      <c r="CC1015" s="755">
        <v>19.3</v>
      </c>
      <c r="CD1015" s="9" t="s">
        <v>315</v>
      </c>
      <c r="CE1015" s="755">
        <v>286.60000000000002</v>
      </c>
      <c r="CF1015" s="9" t="s">
        <v>323</v>
      </c>
      <c r="CG1015" s="755">
        <v>229.3</v>
      </c>
      <c r="CH1015" s="9" t="s">
        <v>323</v>
      </c>
      <c r="CI1015" s="9"/>
      <c r="CJ1015" s="9"/>
      <c r="CK1015" s="9"/>
    </row>
    <row r="1016" spans="1:89" s="98" customFormat="1" x14ac:dyDescent="0.25">
      <c r="A1016" s="99">
        <v>10800135</v>
      </c>
      <c r="B1016" s="99"/>
      <c r="C1016" s="772">
        <v>1470</v>
      </c>
      <c r="D1016" s="807">
        <v>0.05</v>
      </c>
      <c r="E1016" s="772">
        <f t="shared" si="48"/>
        <v>1544</v>
      </c>
      <c r="F1016" s="778">
        <v>1.1000000000000001</v>
      </c>
      <c r="G1016" s="774">
        <f t="shared" si="49"/>
        <v>1698</v>
      </c>
      <c r="H1016" s="776"/>
      <c r="I1016" s="758"/>
      <c r="J1016" s="776"/>
      <c r="K1016" s="786"/>
      <c r="L1016" s="9" t="s">
        <v>308</v>
      </c>
      <c r="M1016" s="9" t="s">
        <v>2946</v>
      </c>
      <c r="N1016" s="9" t="s">
        <v>142</v>
      </c>
      <c r="O1016" s="9" t="s">
        <v>310</v>
      </c>
      <c r="P1016" s="9" t="s">
        <v>311</v>
      </c>
      <c r="Q1016" s="9" t="s">
        <v>1419</v>
      </c>
      <c r="R1016" s="9" t="s">
        <v>1420</v>
      </c>
      <c r="S1016" s="12" t="s">
        <v>200</v>
      </c>
      <c r="T1016" s="12" t="s">
        <v>200</v>
      </c>
      <c r="U1016" s="99" t="s">
        <v>200</v>
      </c>
      <c r="V1016" s="99" t="s">
        <v>207</v>
      </c>
      <c r="W1016" s="99" t="s">
        <v>142</v>
      </c>
      <c r="X1016" s="99" t="s">
        <v>207</v>
      </c>
      <c r="Y1016" s="99" t="s">
        <v>142</v>
      </c>
      <c r="Z1016" s="99" t="s">
        <v>207</v>
      </c>
      <c r="AA1016" s="99" t="s">
        <v>142</v>
      </c>
      <c r="AB1016" s="99" t="s">
        <v>207</v>
      </c>
      <c r="AC1016" s="99" t="s">
        <v>142</v>
      </c>
      <c r="AD1016" s="9" t="s">
        <v>207</v>
      </c>
      <c r="AE1016" s="99" t="s">
        <v>142</v>
      </c>
      <c r="AF1016" s="9" t="s">
        <v>315</v>
      </c>
      <c r="AG1016" s="14" t="s">
        <v>142</v>
      </c>
      <c r="AH1016" s="14" t="s">
        <v>207</v>
      </c>
      <c r="AI1016" s="14" t="s">
        <v>142</v>
      </c>
      <c r="AJ1016" s="14" t="s">
        <v>207</v>
      </c>
      <c r="AK1016" s="99" t="s">
        <v>142</v>
      </c>
      <c r="AL1016" s="14" t="s">
        <v>207</v>
      </c>
      <c r="AM1016" s="99" t="s">
        <v>142</v>
      </c>
      <c r="AN1016" s="14" t="s">
        <v>207</v>
      </c>
      <c r="AO1016" s="99" t="s">
        <v>142</v>
      </c>
      <c r="AP1016" s="14" t="s">
        <v>207</v>
      </c>
      <c r="AQ1016" s="99" t="s">
        <v>142</v>
      </c>
      <c r="AR1016" s="14" t="s">
        <v>207</v>
      </c>
      <c r="AS1016" s="9" t="s">
        <v>142</v>
      </c>
      <c r="AT1016" s="12" t="s">
        <v>200</v>
      </c>
      <c r="AU1016" s="9" t="s">
        <v>319</v>
      </c>
      <c r="AV1016" s="9" t="s">
        <v>320</v>
      </c>
      <c r="AW1016" s="9" t="s">
        <v>1488</v>
      </c>
      <c r="AX1016" s="9">
        <v>9010600000</v>
      </c>
      <c r="AY1016" s="99">
        <v>558</v>
      </c>
      <c r="AZ1016" s="12" t="s">
        <v>207</v>
      </c>
      <c r="BA1016" s="99">
        <v>37</v>
      </c>
      <c r="BB1016" s="12" t="s">
        <v>207</v>
      </c>
      <c r="BC1016" s="99">
        <v>49</v>
      </c>
      <c r="BD1016" s="12" t="s">
        <v>207</v>
      </c>
      <c r="BE1016" s="99">
        <v>206</v>
      </c>
      <c r="BF1016" s="12" t="s">
        <v>321</v>
      </c>
      <c r="BG1016" s="654">
        <v>205.34700000000001</v>
      </c>
      <c r="BH1016" s="12" t="s">
        <v>321</v>
      </c>
      <c r="BI1016" s="99">
        <v>110</v>
      </c>
      <c r="BJ1016" s="12" t="s">
        <v>321</v>
      </c>
      <c r="BK1016" s="754">
        <v>0</v>
      </c>
      <c r="BL1016" s="12" t="s">
        <v>321</v>
      </c>
      <c r="BM1016" s="754">
        <v>1.2769999999999999</v>
      </c>
      <c r="BN1016" s="12" t="s">
        <v>321</v>
      </c>
      <c r="BO1016" s="754">
        <v>0</v>
      </c>
      <c r="BP1016" s="12" t="s">
        <v>321</v>
      </c>
      <c r="BQ1016" s="754">
        <v>3.2000000000000001E-2</v>
      </c>
      <c r="BR1016" s="12" t="s">
        <v>321</v>
      </c>
      <c r="BS1016" s="654">
        <v>94.037999999999997</v>
      </c>
      <c r="BT1016" s="12" t="s">
        <v>321</v>
      </c>
      <c r="BU1016" s="654">
        <v>95.346999999999994</v>
      </c>
      <c r="BV1016" s="12" t="s">
        <v>321</v>
      </c>
      <c r="BW1016" s="9">
        <v>1.01</v>
      </c>
      <c r="BX1016" s="9" t="s">
        <v>322</v>
      </c>
      <c r="BY1016" s="755">
        <v>219.7</v>
      </c>
      <c r="BZ1016" s="9" t="s">
        <v>315</v>
      </c>
      <c r="CA1016" s="755">
        <v>14.6</v>
      </c>
      <c r="CB1016" s="9" t="s">
        <v>315</v>
      </c>
      <c r="CC1016" s="755">
        <v>19.3</v>
      </c>
      <c r="CD1016" s="9" t="s">
        <v>315</v>
      </c>
      <c r="CE1016" s="755">
        <v>304.2</v>
      </c>
      <c r="CF1016" s="9" t="s">
        <v>323</v>
      </c>
      <c r="CG1016" s="755">
        <v>242.5</v>
      </c>
      <c r="CH1016" s="9" t="s">
        <v>323</v>
      </c>
      <c r="CI1016" s="9"/>
      <c r="CJ1016" s="9"/>
      <c r="CK1016" s="9"/>
    </row>
    <row r="1017" spans="1:89" s="98" customFormat="1" x14ac:dyDescent="0.25">
      <c r="A1017" s="99">
        <v>10105435</v>
      </c>
      <c r="B1017" s="99"/>
      <c r="C1017" s="772">
        <v>3593</v>
      </c>
      <c r="D1017" s="807">
        <v>0.05</v>
      </c>
      <c r="E1017" s="772">
        <f t="shared" si="48"/>
        <v>3773</v>
      </c>
      <c r="F1017" s="778">
        <v>1.1000000000000001</v>
      </c>
      <c r="G1017" s="774">
        <f t="shared" si="49"/>
        <v>4150</v>
      </c>
      <c r="H1017" s="776"/>
      <c r="I1017" s="758"/>
      <c r="J1017" s="776"/>
      <c r="K1017" s="786"/>
      <c r="L1017" s="9" t="s">
        <v>308</v>
      </c>
      <c r="M1017" s="9" t="s">
        <v>4034</v>
      </c>
      <c r="N1017" s="9" t="s">
        <v>397</v>
      </c>
      <c r="O1017" s="9" t="s">
        <v>310</v>
      </c>
      <c r="P1017" s="9" t="s">
        <v>311</v>
      </c>
      <c r="Q1017" s="9" t="s">
        <v>1419</v>
      </c>
      <c r="R1017" s="9" t="s">
        <v>1420</v>
      </c>
      <c r="S1017" s="9" t="s">
        <v>314</v>
      </c>
      <c r="T1017" s="98" t="s">
        <v>210</v>
      </c>
      <c r="U1017" s="99" t="s">
        <v>1433</v>
      </c>
      <c r="V1017" s="99" t="s">
        <v>207</v>
      </c>
      <c r="W1017" s="99" t="s">
        <v>580</v>
      </c>
      <c r="X1017" s="99" t="s">
        <v>207</v>
      </c>
      <c r="Y1017" s="99">
        <v>226</v>
      </c>
      <c r="Z1017" s="99" t="s">
        <v>207</v>
      </c>
      <c r="AA1017" s="9">
        <v>350</v>
      </c>
      <c r="AB1017" s="99" t="s">
        <v>207</v>
      </c>
      <c r="AC1017" s="9">
        <v>390</v>
      </c>
      <c r="AD1017" s="9" t="s">
        <v>207</v>
      </c>
      <c r="AE1017" s="9">
        <v>154</v>
      </c>
      <c r="AF1017" s="9" t="s">
        <v>315</v>
      </c>
      <c r="AG1017" s="14" t="s">
        <v>1434</v>
      </c>
      <c r="AH1017" s="14" t="s">
        <v>207</v>
      </c>
      <c r="AI1017" s="14" t="s">
        <v>1435</v>
      </c>
      <c r="AJ1017" s="14" t="s">
        <v>207</v>
      </c>
      <c r="AK1017" s="9">
        <v>5</v>
      </c>
      <c r="AL1017" s="14" t="s">
        <v>207</v>
      </c>
      <c r="AM1017" s="9">
        <v>5</v>
      </c>
      <c r="AN1017" s="14" t="s">
        <v>207</v>
      </c>
      <c r="AO1017" s="9">
        <v>5</v>
      </c>
      <c r="AP1017" s="14" t="s">
        <v>207</v>
      </c>
      <c r="AQ1017" s="9">
        <v>30</v>
      </c>
      <c r="AR1017" s="14" t="s">
        <v>207</v>
      </c>
      <c r="AS1017" s="9" t="s">
        <v>0</v>
      </c>
      <c r="AT1017" s="9" t="s">
        <v>318</v>
      </c>
      <c r="AU1017" s="9" t="s">
        <v>319</v>
      </c>
      <c r="AV1017" s="9" t="s">
        <v>320</v>
      </c>
      <c r="AW1017" s="9" t="s">
        <v>1492</v>
      </c>
      <c r="AX1017" s="9">
        <v>9010600000</v>
      </c>
      <c r="AY1017" s="99">
        <v>448</v>
      </c>
      <c r="AZ1017" s="12" t="s">
        <v>207</v>
      </c>
      <c r="BA1017" s="99">
        <v>37</v>
      </c>
      <c r="BB1017" s="12" t="s">
        <v>207</v>
      </c>
      <c r="BC1017" s="99">
        <v>49</v>
      </c>
      <c r="BD1017" s="12" t="s">
        <v>207</v>
      </c>
      <c r="BE1017" s="99">
        <v>180</v>
      </c>
      <c r="BF1017" s="12" t="s">
        <v>321</v>
      </c>
      <c r="BG1017" s="654">
        <v>179.13800000000001</v>
      </c>
      <c r="BH1017" s="12" t="s">
        <v>321</v>
      </c>
      <c r="BI1017" s="99">
        <v>98</v>
      </c>
      <c r="BJ1017" s="12" t="s">
        <v>321</v>
      </c>
      <c r="BK1017" s="754">
        <v>0</v>
      </c>
      <c r="BL1017" s="12" t="s">
        <v>321</v>
      </c>
      <c r="BM1017" s="754">
        <v>1.117</v>
      </c>
      <c r="BN1017" s="12" t="s">
        <v>321</v>
      </c>
      <c r="BO1017" s="754">
        <v>0</v>
      </c>
      <c r="BP1017" s="12" t="s">
        <v>321</v>
      </c>
      <c r="BQ1017" s="754">
        <v>3.2000000000000001E-2</v>
      </c>
      <c r="BR1017" s="12" t="s">
        <v>321</v>
      </c>
      <c r="BS1017" s="654">
        <v>79.989000000000004</v>
      </c>
      <c r="BT1017" s="12" t="s">
        <v>321</v>
      </c>
      <c r="BU1017" s="654">
        <v>81.138000000000005</v>
      </c>
      <c r="BV1017" s="12" t="s">
        <v>321</v>
      </c>
      <c r="BW1017" s="9">
        <v>0.81</v>
      </c>
      <c r="BX1017" s="9" t="s">
        <v>322</v>
      </c>
      <c r="BY1017" s="755">
        <v>176.4</v>
      </c>
      <c r="BZ1017" s="9" t="s">
        <v>315</v>
      </c>
      <c r="CA1017" s="755">
        <v>14.6</v>
      </c>
      <c r="CB1017" s="9" t="s">
        <v>315</v>
      </c>
      <c r="CC1017" s="755">
        <v>19.3</v>
      </c>
      <c r="CD1017" s="9" t="s">
        <v>315</v>
      </c>
      <c r="CE1017" s="755">
        <v>293.2</v>
      </c>
      <c r="CF1017" s="9" t="s">
        <v>323</v>
      </c>
      <c r="CG1017" s="755">
        <v>216.1</v>
      </c>
      <c r="CH1017" s="9" t="s">
        <v>323</v>
      </c>
      <c r="CI1017" s="9"/>
      <c r="CJ1017" s="9"/>
      <c r="CK1017" s="9"/>
    </row>
    <row r="1018" spans="1:89" s="98" customFormat="1" x14ac:dyDescent="0.25">
      <c r="A1018" s="99">
        <v>10105436</v>
      </c>
      <c r="B1018" s="99"/>
      <c r="C1018" s="772">
        <v>4484</v>
      </c>
      <c r="D1018" s="807">
        <v>0.05</v>
      </c>
      <c r="E1018" s="772">
        <f t="shared" si="48"/>
        <v>4708</v>
      </c>
      <c r="F1018" s="778">
        <v>1.1000000000000001</v>
      </c>
      <c r="G1018" s="774">
        <f t="shared" si="49"/>
        <v>5179</v>
      </c>
      <c r="H1018" s="776"/>
      <c r="I1018" s="758"/>
      <c r="J1018" s="776"/>
      <c r="K1018" s="786"/>
      <c r="L1018" s="9" t="s">
        <v>308</v>
      </c>
      <c r="M1018" s="9" t="s">
        <v>4035</v>
      </c>
      <c r="N1018" s="9" t="s">
        <v>397</v>
      </c>
      <c r="O1018" s="9" t="s">
        <v>310</v>
      </c>
      <c r="P1018" s="9" t="s">
        <v>311</v>
      </c>
      <c r="Q1018" s="9" t="s">
        <v>1419</v>
      </c>
      <c r="R1018" s="9" t="s">
        <v>1420</v>
      </c>
      <c r="S1018" s="9" t="s">
        <v>314</v>
      </c>
      <c r="T1018" s="98" t="s">
        <v>210</v>
      </c>
      <c r="U1018" s="99" t="s">
        <v>956</v>
      </c>
      <c r="V1018" s="99" t="s">
        <v>207</v>
      </c>
      <c r="W1018" s="99" t="s">
        <v>888</v>
      </c>
      <c r="X1018" s="99" t="s">
        <v>207</v>
      </c>
      <c r="Y1018" s="99">
        <v>254</v>
      </c>
      <c r="Z1018" s="99" t="s">
        <v>207</v>
      </c>
      <c r="AA1018" s="9">
        <v>400</v>
      </c>
      <c r="AB1018" s="99" t="s">
        <v>207</v>
      </c>
      <c r="AC1018" s="9">
        <v>447</v>
      </c>
      <c r="AD1018" s="9" t="s">
        <v>207</v>
      </c>
      <c r="AE1018" s="9">
        <v>176</v>
      </c>
      <c r="AF1018" s="9" t="s">
        <v>315</v>
      </c>
      <c r="AG1018" s="14" t="s">
        <v>342</v>
      </c>
      <c r="AH1018" s="14" t="s">
        <v>207</v>
      </c>
      <c r="AI1018" s="14" t="s">
        <v>343</v>
      </c>
      <c r="AJ1018" s="14" t="s">
        <v>207</v>
      </c>
      <c r="AK1018" s="9">
        <v>5</v>
      </c>
      <c r="AL1018" s="14" t="s">
        <v>207</v>
      </c>
      <c r="AM1018" s="9">
        <v>5</v>
      </c>
      <c r="AN1018" s="14" t="s">
        <v>207</v>
      </c>
      <c r="AO1018" s="9">
        <v>5</v>
      </c>
      <c r="AP1018" s="14" t="s">
        <v>207</v>
      </c>
      <c r="AQ1018" s="9">
        <v>30</v>
      </c>
      <c r="AR1018" s="14" t="s">
        <v>207</v>
      </c>
      <c r="AS1018" s="9" t="s">
        <v>0</v>
      </c>
      <c r="AT1018" s="9" t="s">
        <v>318</v>
      </c>
      <c r="AU1018" s="9" t="s">
        <v>319</v>
      </c>
      <c r="AV1018" s="9" t="s">
        <v>320</v>
      </c>
      <c r="AW1018" s="9" t="s">
        <v>1493</v>
      </c>
      <c r="AX1018" s="9">
        <v>9010600000</v>
      </c>
      <c r="AY1018" s="99">
        <v>508</v>
      </c>
      <c r="AZ1018" s="12" t="s">
        <v>207</v>
      </c>
      <c r="BA1018" s="99">
        <v>37</v>
      </c>
      <c r="BB1018" s="12" t="s">
        <v>207</v>
      </c>
      <c r="BC1018" s="99">
        <v>49</v>
      </c>
      <c r="BD1018" s="12" t="s">
        <v>207</v>
      </c>
      <c r="BE1018" s="99">
        <v>203</v>
      </c>
      <c r="BF1018" s="12" t="s">
        <v>321</v>
      </c>
      <c r="BG1018" s="654">
        <v>202.87700000000001</v>
      </c>
      <c r="BH1018" s="12" t="s">
        <v>321</v>
      </c>
      <c r="BI1018" s="99">
        <v>114</v>
      </c>
      <c r="BJ1018" s="12" t="s">
        <v>321</v>
      </c>
      <c r="BK1018" s="754">
        <v>0</v>
      </c>
      <c r="BL1018" s="12" t="s">
        <v>321</v>
      </c>
      <c r="BM1018" s="754">
        <v>1.1970000000000001</v>
      </c>
      <c r="BN1018" s="12" t="s">
        <v>321</v>
      </c>
      <c r="BO1018" s="754">
        <v>0</v>
      </c>
      <c r="BP1018" s="12" t="s">
        <v>321</v>
      </c>
      <c r="BQ1018" s="754">
        <v>3.2000000000000001E-2</v>
      </c>
      <c r="BR1018" s="12" t="s">
        <v>321</v>
      </c>
      <c r="BS1018" s="654">
        <v>87.647999999999996</v>
      </c>
      <c r="BT1018" s="12" t="s">
        <v>321</v>
      </c>
      <c r="BU1018" s="654">
        <v>88.876999999999995</v>
      </c>
      <c r="BV1018" s="12" t="s">
        <v>321</v>
      </c>
      <c r="BW1018" s="9">
        <v>0.92</v>
      </c>
      <c r="BX1018" s="9" t="s">
        <v>322</v>
      </c>
      <c r="BY1018" s="755">
        <v>200</v>
      </c>
      <c r="BZ1018" s="9" t="s">
        <v>315</v>
      </c>
      <c r="CA1018" s="755">
        <v>14.6</v>
      </c>
      <c r="CB1018" s="9" t="s">
        <v>315</v>
      </c>
      <c r="CC1018" s="755">
        <v>19.3</v>
      </c>
      <c r="CD1018" s="9" t="s">
        <v>315</v>
      </c>
      <c r="CE1018" s="755">
        <v>339.5</v>
      </c>
      <c r="CF1018" s="9" t="s">
        <v>323</v>
      </c>
      <c r="CG1018" s="755">
        <v>251.3</v>
      </c>
      <c r="CH1018" s="9" t="s">
        <v>323</v>
      </c>
      <c r="CI1018" s="9"/>
      <c r="CJ1018" s="9"/>
      <c r="CK1018" s="9"/>
    </row>
    <row r="1019" spans="1:89" s="98" customFormat="1" x14ac:dyDescent="0.25">
      <c r="A1019" s="99">
        <v>10105437</v>
      </c>
      <c r="B1019" s="99"/>
      <c r="C1019" s="772">
        <v>6022</v>
      </c>
      <c r="D1019" s="807">
        <v>0.05</v>
      </c>
      <c r="E1019" s="772">
        <f t="shared" si="48"/>
        <v>6323</v>
      </c>
      <c r="F1019" s="778">
        <v>1.1000000000000001</v>
      </c>
      <c r="G1019" s="774">
        <f t="shared" si="49"/>
        <v>6955</v>
      </c>
      <c r="H1019" s="776"/>
      <c r="I1019" s="758"/>
      <c r="J1019" s="776"/>
      <c r="K1019" s="786"/>
      <c r="L1019" s="9" t="s">
        <v>308</v>
      </c>
      <c r="M1019" s="9" t="s">
        <v>4036</v>
      </c>
      <c r="N1019" s="9" t="s">
        <v>397</v>
      </c>
      <c r="O1019" s="9" t="s">
        <v>310</v>
      </c>
      <c r="P1019" s="9" t="s">
        <v>311</v>
      </c>
      <c r="Q1019" s="9" t="s">
        <v>1419</v>
      </c>
      <c r="R1019" s="9" t="s">
        <v>1420</v>
      </c>
      <c r="S1019" s="9" t="s">
        <v>314</v>
      </c>
      <c r="T1019" s="98" t="s">
        <v>210</v>
      </c>
      <c r="U1019" s="99" t="s">
        <v>873</v>
      </c>
      <c r="V1019" s="99" t="s">
        <v>207</v>
      </c>
      <c r="W1019" s="99" t="s">
        <v>1353</v>
      </c>
      <c r="X1019" s="99" t="s">
        <v>207</v>
      </c>
      <c r="Y1019" s="99">
        <v>283</v>
      </c>
      <c r="Z1019" s="99" t="s">
        <v>207</v>
      </c>
      <c r="AA1019" s="9">
        <v>450</v>
      </c>
      <c r="AB1019" s="99" t="s">
        <v>207</v>
      </c>
      <c r="AC1019" s="9">
        <v>505</v>
      </c>
      <c r="AD1019" s="9" t="s">
        <v>207</v>
      </c>
      <c r="AE1019" s="9">
        <v>199</v>
      </c>
      <c r="AF1019" s="9" t="s">
        <v>315</v>
      </c>
      <c r="AG1019" s="14" t="s">
        <v>1388</v>
      </c>
      <c r="AH1019" s="14" t="s">
        <v>207</v>
      </c>
      <c r="AI1019" s="14" t="s">
        <v>1389</v>
      </c>
      <c r="AJ1019" s="14" t="s">
        <v>207</v>
      </c>
      <c r="AK1019" s="9">
        <v>5</v>
      </c>
      <c r="AL1019" s="14" t="s">
        <v>207</v>
      </c>
      <c r="AM1019" s="9">
        <v>5</v>
      </c>
      <c r="AN1019" s="14" t="s">
        <v>207</v>
      </c>
      <c r="AO1019" s="9">
        <v>5</v>
      </c>
      <c r="AP1019" s="14" t="s">
        <v>207</v>
      </c>
      <c r="AQ1019" s="9">
        <v>30</v>
      </c>
      <c r="AR1019" s="14" t="s">
        <v>207</v>
      </c>
      <c r="AS1019" s="9" t="s">
        <v>0</v>
      </c>
      <c r="AT1019" s="9" t="s">
        <v>318</v>
      </c>
      <c r="AU1019" s="9" t="s">
        <v>319</v>
      </c>
      <c r="AV1019" s="9" t="s">
        <v>320</v>
      </c>
      <c r="AW1019" s="9" t="s">
        <v>1494</v>
      </c>
      <c r="AX1019" s="9">
        <v>9010600000</v>
      </c>
      <c r="AY1019" s="99">
        <v>558</v>
      </c>
      <c r="AZ1019" s="12" t="s">
        <v>207</v>
      </c>
      <c r="BA1019" s="99">
        <v>37</v>
      </c>
      <c r="BB1019" s="12" t="s">
        <v>207</v>
      </c>
      <c r="BC1019" s="99">
        <v>49</v>
      </c>
      <c r="BD1019" s="12" t="s">
        <v>207</v>
      </c>
      <c r="BE1019" s="99">
        <v>205</v>
      </c>
      <c r="BF1019" s="12" t="s">
        <v>321</v>
      </c>
      <c r="BG1019" s="654">
        <v>204.34700000000001</v>
      </c>
      <c r="BH1019" s="12" t="s">
        <v>321</v>
      </c>
      <c r="BI1019" s="99">
        <v>109</v>
      </c>
      <c r="BJ1019" s="12" t="s">
        <v>321</v>
      </c>
      <c r="BK1019" s="754">
        <v>0</v>
      </c>
      <c r="BL1019" s="12" t="s">
        <v>321</v>
      </c>
      <c r="BM1019" s="754">
        <v>1.2769999999999999</v>
      </c>
      <c r="BN1019" s="12" t="s">
        <v>321</v>
      </c>
      <c r="BO1019" s="754">
        <v>0</v>
      </c>
      <c r="BP1019" s="12" t="s">
        <v>321</v>
      </c>
      <c r="BQ1019" s="754">
        <v>3.2000000000000001E-2</v>
      </c>
      <c r="BR1019" s="12" t="s">
        <v>321</v>
      </c>
      <c r="BS1019" s="654">
        <v>94.037999999999997</v>
      </c>
      <c r="BT1019" s="12" t="s">
        <v>321</v>
      </c>
      <c r="BU1019" s="654">
        <v>95.346999999999994</v>
      </c>
      <c r="BV1019" s="12" t="s">
        <v>321</v>
      </c>
      <c r="BW1019" s="9">
        <v>1.01</v>
      </c>
      <c r="BX1019" s="9" t="s">
        <v>322</v>
      </c>
      <c r="BY1019" s="755">
        <v>219.7</v>
      </c>
      <c r="BZ1019" s="9" t="s">
        <v>315</v>
      </c>
      <c r="CA1019" s="755">
        <v>14.6</v>
      </c>
      <c r="CB1019" s="9" t="s">
        <v>315</v>
      </c>
      <c r="CC1019" s="755">
        <v>19.3</v>
      </c>
      <c r="CD1019" s="9" t="s">
        <v>315</v>
      </c>
      <c r="CE1019" s="755">
        <v>339.5</v>
      </c>
      <c r="CF1019" s="9" t="s">
        <v>323</v>
      </c>
      <c r="CG1019" s="755">
        <v>240.3</v>
      </c>
      <c r="CH1019" s="9" t="s">
        <v>323</v>
      </c>
      <c r="CI1019" s="9"/>
      <c r="CJ1019" s="9"/>
      <c r="CK1019" s="9"/>
    </row>
    <row r="1020" spans="1:89" s="98" customFormat="1" x14ac:dyDescent="0.25">
      <c r="A1020" s="99">
        <v>10101461</v>
      </c>
      <c r="B1020" s="99"/>
      <c r="C1020" s="772">
        <v>3777</v>
      </c>
      <c r="D1020" s="807">
        <v>0.05</v>
      </c>
      <c r="E1020" s="772">
        <f t="shared" si="48"/>
        <v>3966</v>
      </c>
      <c r="F1020" s="778">
        <v>1.1000000000000001</v>
      </c>
      <c r="G1020" s="774">
        <f t="shared" si="49"/>
        <v>4363</v>
      </c>
      <c r="H1020" s="776"/>
      <c r="I1020" s="758"/>
      <c r="J1020" s="776"/>
      <c r="K1020" s="786"/>
      <c r="L1020" s="9" t="s">
        <v>308</v>
      </c>
      <c r="M1020" s="9" t="s">
        <v>4037</v>
      </c>
      <c r="N1020" s="9" t="s">
        <v>397</v>
      </c>
      <c r="O1020" s="9" t="s">
        <v>310</v>
      </c>
      <c r="P1020" s="9" t="s">
        <v>311</v>
      </c>
      <c r="Q1020" s="9" t="s">
        <v>1495</v>
      </c>
      <c r="R1020" s="9" t="s">
        <v>1496</v>
      </c>
      <c r="S1020" s="9" t="s">
        <v>348</v>
      </c>
      <c r="T1020" s="98" t="s">
        <v>204</v>
      </c>
      <c r="U1020" s="99" t="s">
        <v>1421</v>
      </c>
      <c r="V1020" s="99" t="s">
        <v>207</v>
      </c>
      <c r="W1020" s="99" t="s">
        <v>580</v>
      </c>
      <c r="X1020" s="99" t="s">
        <v>207</v>
      </c>
      <c r="Y1020" s="99">
        <v>223</v>
      </c>
      <c r="Z1020" s="99" t="s">
        <v>207</v>
      </c>
      <c r="AA1020" s="631" t="s">
        <v>646</v>
      </c>
      <c r="AB1020" s="99" t="s">
        <v>207</v>
      </c>
      <c r="AC1020" s="9">
        <v>401</v>
      </c>
      <c r="AD1020" s="9" t="s">
        <v>207</v>
      </c>
      <c r="AE1020" s="9">
        <v>158</v>
      </c>
      <c r="AF1020" s="9" t="s">
        <v>315</v>
      </c>
      <c r="AG1020" s="14" t="s">
        <v>1422</v>
      </c>
      <c r="AH1020" s="14" t="s">
        <v>207</v>
      </c>
      <c r="AI1020" s="14" t="s">
        <v>1423</v>
      </c>
      <c r="AJ1020" s="14" t="s">
        <v>207</v>
      </c>
      <c r="AK1020" s="9">
        <v>5</v>
      </c>
      <c r="AL1020" s="14" t="s">
        <v>207</v>
      </c>
      <c r="AM1020" s="9">
        <v>5</v>
      </c>
      <c r="AN1020" s="14" t="s">
        <v>207</v>
      </c>
      <c r="AO1020" s="9">
        <v>5</v>
      </c>
      <c r="AP1020" s="14" t="s">
        <v>207</v>
      </c>
      <c r="AQ1020" s="9">
        <v>5</v>
      </c>
      <c r="AR1020" s="14" t="s">
        <v>207</v>
      </c>
      <c r="AS1020" s="9" t="s">
        <v>0</v>
      </c>
      <c r="AT1020" s="9" t="s">
        <v>318</v>
      </c>
      <c r="AU1020" s="9" t="s">
        <v>376</v>
      </c>
      <c r="AV1020" s="9" t="s">
        <v>320</v>
      </c>
      <c r="AW1020" s="9" t="s">
        <v>1497</v>
      </c>
      <c r="AX1020" s="9">
        <v>9010600000</v>
      </c>
      <c r="AY1020" s="99">
        <v>448</v>
      </c>
      <c r="AZ1020" s="12" t="s">
        <v>207</v>
      </c>
      <c r="BA1020" s="99">
        <v>37</v>
      </c>
      <c r="BB1020" s="12" t="s">
        <v>207</v>
      </c>
      <c r="BC1020" s="99">
        <v>50</v>
      </c>
      <c r="BD1020" s="12" t="s">
        <v>207</v>
      </c>
      <c r="BE1020" s="99">
        <v>213</v>
      </c>
      <c r="BF1020" s="12" t="s">
        <v>321</v>
      </c>
      <c r="BG1020" s="654">
        <v>212.07</v>
      </c>
      <c r="BH1020" s="12" t="s">
        <v>321</v>
      </c>
      <c r="BI1020" s="99">
        <v>131</v>
      </c>
      <c r="BJ1020" s="12" t="s">
        <v>321</v>
      </c>
      <c r="BK1020" s="754">
        <v>0</v>
      </c>
      <c r="BL1020" s="12" t="s">
        <v>321</v>
      </c>
      <c r="BM1020" s="754">
        <v>1.0489999999999999</v>
      </c>
      <c r="BN1020" s="12" t="s">
        <v>321</v>
      </c>
      <c r="BO1020" s="754">
        <v>0</v>
      </c>
      <c r="BP1020" s="12" t="s">
        <v>321</v>
      </c>
      <c r="BQ1020" s="754">
        <v>3.2000000000000001E-2</v>
      </c>
      <c r="BR1020" s="12" t="s">
        <v>321</v>
      </c>
      <c r="BS1020" s="654">
        <v>79.989000000000004</v>
      </c>
      <c r="BT1020" s="12" t="s">
        <v>321</v>
      </c>
      <c r="BU1020" s="654">
        <v>81.069999999999993</v>
      </c>
      <c r="BV1020" s="12" t="s">
        <v>321</v>
      </c>
      <c r="BW1020" s="9">
        <v>0.83</v>
      </c>
      <c r="BX1020" s="9" t="s">
        <v>322</v>
      </c>
      <c r="BY1020" s="755">
        <v>176.4</v>
      </c>
      <c r="BZ1020" s="9" t="s">
        <v>315</v>
      </c>
      <c r="CA1020" s="755">
        <v>14.6</v>
      </c>
      <c r="CB1020" s="9" t="s">
        <v>315</v>
      </c>
      <c r="CC1020" s="755">
        <v>19.7</v>
      </c>
      <c r="CD1020" s="9" t="s">
        <v>315</v>
      </c>
      <c r="CE1020" s="755">
        <v>366</v>
      </c>
      <c r="CF1020" s="9" t="s">
        <v>323</v>
      </c>
      <c r="CG1020" s="755">
        <v>288.8</v>
      </c>
      <c r="CH1020" s="9" t="s">
        <v>323</v>
      </c>
      <c r="CI1020" s="9"/>
      <c r="CJ1020" s="9"/>
      <c r="CK1020" s="9"/>
    </row>
    <row r="1021" spans="1:89" s="98" customFormat="1" x14ac:dyDescent="0.25">
      <c r="A1021" s="99">
        <v>10101462</v>
      </c>
      <c r="B1021" s="99"/>
      <c r="C1021" s="772">
        <v>4603</v>
      </c>
      <c r="D1021" s="807">
        <v>0.05</v>
      </c>
      <c r="E1021" s="772">
        <f t="shared" si="48"/>
        <v>4833</v>
      </c>
      <c r="F1021" s="778">
        <v>1.1000000000000001</v>
      </c>
      <c r="G1021" s="774">
        <f t="shared" si="49"/>
        <v>5316</v>
      </c>
      <c r="H1021" s="776"/>
      <c r="I1021" s="758"/>
      <c r="J1021" s="776"/>
      <c r="K1021" s="786"/>
      <c r="L1021" s="9" t="s">
        <v>308</v>
      </c>
      <c r="M1021" s="9" t="s">
        <v>4038</v>
      </c>
      <c r="N1021" s="9" t="s">
        <v>397</v>
      </c>
      <c r="O1021" s="9" t="s">
        <v>310</v>
      </c>
      <c r="P1021" s="9" t="s">
        <v>311</v>
      </c>
      <c r="Q1021" s="9" t="s">
        <v>1495</v>
      </c>
      <c r="R1021" s="9" t="s">
        <v>1496</v>
      </c>
      <c r="S1021" s="9" t="s">
        <v>348</v>
      </c>
      <c r="T1021" s="98" t="s">
        <v>204</v>
      </c>
      <c r="U1021" s="99" t="s">
        <v>887</v>
      </c>
      <c r="V1021" s="99" t="s">
        <v>207</v>
      </c>
      <c r="W1021" s="99" t="s">
        <v>888</v>
      </c>
      <c r="X1021" s="99" t="s">
        <v>207</v>
      </c>
      <c r="Y1021" s="99">
        <v>254</v>
      </c>
      <c r="Z1021" s="99" t="s">
        <v>207</v>
      </c>
      <c r="AA1021" s="631" t="s">
        <v>583</v>
      </c>
      <c r="AB1021" s="99" t="s">
        <v>207</v>
      </c>
      <c r="AC1021" s="9">
        <v>460</v>
      </c>
      <c r="AD1021" s="9" t="s">
        <v>207</v>
      </c>
      <c r="AE1021" s="9">
        <v>181</v>
      </c>
      <c r="AF1021" s="9" t="s">
        <v>315</v>
      </c>
      <c r="AG1021" s="14" t="s">
        <v>369</v>
      </c>
      <c r="AH1021" s="14" t="s">
        <v>207</v>
      </c>
      <c r="AI1021" s="14" t="s">
        <v>370</v>
      </c>
      <c r="AJ1021" s="14" t="s">
        <v>207</v>
      </c>
      <c r="AK1021" s="9">
        <v>5</v>
      </c>
      <c r="AL1021" s="14" t="s">
        <v>207</v>
      </c>
      <c r="AM1021" s="9">
        <v>5</v>
      </c>
      <c r="AN1021" s="14" t="s">
        <v>207</v>
      </c>
      <c r="AO1021" s="9">
        <v>5</v>
      </c>
      <c r="AP1021" s="14" t="s">
        <v>207</v>
      </c>
      <c r="AQ1021" s="9">
        <v>5</v>
      </c>
      <c r="AR1021" s="14" t="s">
        <v>207</v>
      </c>
      <c r="AS1021" s="9" t="s">
        <v>0</v>
      </c>
      <c r="AT1021" s="9" t="s">
        <v>318</v>
      </c>
      <c r="AU1021" s="9" t="s">
        <v>376</v>
      </c>
      <c r="AV1021" s="9" t="s">
        <v>320</v>
      </c>
      <c r="AW1021" s="9" t="s">
        <v>1498</v>
      </c>
      <c r="AX1021" s="9">
        <v>9010600000</v>
      </c>
      <c r="AY1021" s="99">
        <v>508</v>
      </c>
      <c r="AZ1021" s="12" t="s">
        <v>207</v>
      </c>
      <c r="BA1021" s="99">
        <v>37</v>
      </c>
      <c r="BB1021" s="12" t="s">
        <v>207</v>
      </c>
      <c r="BC1021" s="99">
        <v>50</v>
      </c>
      <c r="BD1021" s="12" t="s">
        <v>207</v>
      </c>
      <c r="BE1021" s="99">
        <v>228</v>
      </c>
      <c r="BF1021" s="12" t="s">
        <v>321</v>
      </c>
      <c r="BG1021" s="654">
        <v>227.80799999999999</v>
      </c>
      <c r="BH1021" s="12" t="s">
        <v>321</v>
      </c>
      <c r="BI1021" s="99">
        <v>139</v>
      </c>
      <c r="BJ1021" s="12" t="s">
        <v>321</v>
      </c>
      <c r="BK1021" s="754">
        <v>0</v>
      </c>
      <c r="BL1021" s="12" t="s">
        <v>321</v>
      </c>
      <c r="BM1021" s="754">
        <v>1.1279999999999999</v>
      </c>
      <c r="BN1021" s="12" t="s">
        <v>321</v>
      </c>
      <c r="BO1021" s="754">
        <v>0</v>
      </c>
      <c r="BP1021" s="12" t="s">
        <v>321</v>
      </c>
      <c r="BQ1021" s="754">
        <v>3.2000000000000001E-2</v>
      </c>
      <c r="BR1021" s="12" t="s">
        <v>321</v>
      </c>
      <c r="BS1021" s="654">
        <v>87.647999999999996</v>
      </c>
      <c r="BT1021" s="12" t="s">
        <v>321</v>
      </c>
      <c r="BU1021" s="654">
        <v>88.808000000000007</v>
      </c>
      <c r="BV1021" s="12" t="s">
        <v>321</v>
      </c>
      <c r="BW1021" s="9">
        <v>0.94</v>
      </c>
      <c r="BX1021" s="9" t="s">
        <v>322</v>
      </c>
      <c r="BY1021" s="755">
        <v>200</v>
      </c>
      <c r="BZ1021" s="9" t="s">
        <v>315</v>
      </c>
      <c r="CA1021" s="755">
        <v>14.6</v>
      </c>
      <c r="CB1021" s="9" t="s">
        <v>315</v>
      </c>
      <c r="CC1021" s="755">
        <v>19.7</v>
      </c>
      <c r="CD1021" s="9" t="s">
        <v>315</v>
      </c>
      <c r="CE1021" s="755">
        <v>394.6</v>
      </c>
      <c r="CF1021" s="9" t="s">
        <v>323</v>
      </c>
      <c r="CG1021" s="755">
        <v>306.39999999999998</v>
      </c>
      <c r="CH1021" s="9" t="s">
        <v>323</v>
      </c>
      <c r="CI1021" s="9"/>
      <c r="CJ1021" s="9"/>
      <c r="CK1021" s="9"/>
    </row>
    <row r="1022" spans="1:89" s="98" customFormat="1" x14ac:dyDescent="0.25">
      <c r="A1022" s="99">
        <v>10101463</v>
      </c>
      <c r="B1022" s="99"/>
      <c r="C1022" s="772">
        <v>5548</v>
      </c>
      <c r="D1022" s="807">
        <v>0.05</v>
      </c>
      <c r="E1022" s="772">
        <f t="shared" si="48"/>
        <v>5825</v>
      </c>
      <c r="F1022" s="778">
        <v>1.1000000000000001</v>
      </c>
      <c r="G1022" s="774">
        <f t="shared" si="49"/>
        <v>6408</v>
      </c>
      <c r="H1022" s="776"/>
      <c r="I1022" s="758"/>
      <c r="J1022" s="776"/>
      <c r="K1022" s="786"/>
      <c r="L1022" s="9" t="s">
        <v>308</v>
      </c>
      <c r="M1022" s="9" t="s">
        <v>4039</v>
      </c>
      <c r="N1022" s="9" t="s">
        <v>397</v>
      </c>
      <c r="O1022" s="9" t="s">
        <v>310</v>
      </c>
      <c r="P1022" s="9" t="s">
        <v>311</v>
      </c>
      <c r="Q1022" s="9" t="s">
        <v>1495</v>
      </c>
      <c r="R1022" s="9" t="s">
        <v>1496</v>
      </c>
      <c r="S1022" s="9" t="s">
        <v>348</v>
      </c>
      <c r="T1022" s="98" t="s">
        <v>204</v>
      </c>
      <c r="U1022" s="99" t="s">
        <v>1352</v>
      </c>
      <c r="V1022" s="99" t="s">
        <v>207</v>
      </c>
      <c r="W1022" s="99" t="s">
        <v>1353</v>
      </c>
      <c r="X1022" s="99" t="s">
        <v>207</v>
      </c>
      <c r="Y1022" s="99">
        <v>285</v>
      </c>
      <c r="Z1022" s="99" t="s">
        <v>207</v>
      </c>
      <c r="AA1022" s="631" t="s">
        <v>1499</v>
      </c>
      <c r="AB1022" s="99" t="s">
        <v>207</v>
      </c>
      <c r="AC1022" s="9">
        <v>519</v>
      </c>
      <c r="AD1022" s="9" t="s">
        <v>207</v>
      </c>
      <c r="AE1022" s="9">
        <v>204</v>
      </c>
      <c r="AF1022" s="9" t="s">
        <v>315</v>
      </c>
      <c r="AG1022" s="14" t="s">
        <v>1354</v>
      </c>
      <c r="AH1022" s="14" t="s">
        <v>207</v>
      </c>
      <c r="AI1022" s="14" t="s">
        <v>1355</v>
      </c>
      <c r="AJ1022" s="14" t="s">
        <v>207</v>
      </c>
      <c r="AK1022" s="9">
        <v>5</v>
      </c>
      <c r="AL1022" s="14" t="s">
        <v>207</v>
      </c>
      <c r="AM1022" s="9">
        <v>5</v>
      </c>
      <c r="AN1022" s="14" t="s">
        <v>207</v>
      </c>
      <c r="AO1022" s="9">
        <v>5</v>
      </c>
      <c r="AP1022" s="14" t="s">
        <v>207</v>
      </c>
      <c r="AQ1022" s="9">
        <v>5</v>
      </c>
      <c r="AR1022" s="14" t="s">
        <v>207</v>
      </c>
      <c r="AS1022" s="9" t="s">
        <v>0</v>
      </c>
      <c r="AT1022" s="9" t="s">
        <v>318</v>
      </c>
      <c r="AU1022" s="9" t="s">
        <v>376</v>
      </c>
      <c r="AV1022" s="9" t="s">
        <v>320</v>
      </c>
      <c r="AW1022" s="9" t="s">
        <v>1500</v>
      </c>
      <c r="AX1022" s="9">
        <v>9010600000</v>
      </c>
      <c r="AY1022" s="99">
        <v>558</v>
      </c>
      <c r="AZ1022" s="12" t="s">
        <v>207</v>
      </c>
      <c r="BA1022" s="99">
        <v>37</v>
      </c>
      <c r="BB1022" s="12" t="s">
        <v>207</v>
      </c>
      <c r="BC1022" s="99">
        <v>50</v>
      </c>
      <c r="BD1022" s="12" t="s">
        <v>207</v>
      </c>
      <c r="BE1022" s="99">
        <v>244</v>
      </c>
      <c r="BF1022" s="12" t="s">
        <v>321</v>
      </c>
      <c r="BG1022" s="654">
        <v>243.27600000000001</v>
      </c>
      <c r="BH1022" s="12" t="s">
        <v>321</v>
      </c>
      <c r="BI1022" s="99">
        <v>148</v>
      </c>
      <c r="BJ1022" s="12" t="s">
        <v>321</v>
      </c>
      <c r="BK1022" s="754">
        <v>0</v>
      </c>
      <c r="BL1022" s="12" t="s">
        <v>321</v>
      </c>
      <c r="BM1022" s="754">
        <v>1.206</v>
      </c>
      <c r="BN1022" s="12" t="s">
        <v>321</v>
      </c>
      <c r="BO1022" s="754">
        <v>0</v>
      </c>
      <c r="BP1022" s="12" t="s">
        <v>321</v>
      </c>
      <c r="BQ1022" s="754">
        <v>3.2000000000000001E-2</v>
      </c>
      <c r="BR1022" s="12" t="s">
        <v>321</v>
      </c>
      <c r="BS1022" s="654">
        <v>94.037999999999997</v>
      </c>
      <c r="BT1022" s="12" t="s">
        <v>321</v>
      </c>
      <c r="BU1022" s="654">
        <v>95.275999999999996</v>
      </c>
      <c r="BV1022" s="12" t="s">
        <v>321</v>
      </c>
      <c r="BW1022" s="9">
        <v>1.03</v>
      </c>
      <c r="BX1022" s="9" t="s">
        <v>322</v>
      </c>
      <c r="BY1022" s="755">
        <v>219.7</v>
      </c>
      <c r="BZ1022" s="9" t="s">
        <v>315</v>
      </c>
      <c r="CA1022" s="755">
        <v>14.6</v>
      </c>
      <c r="CB1022" s="9" t="s">
        <v>315</v>
      </c>
      <c r="CC1022" s="755">
        <v>19.7</v>
      </c>
      <c r="CD1022" s="9" t="s">
        <v>315</v>
      </c>
      <c r="CE1022" s="755">
        <v>425.5</v>
      </c>
      <c r="CF1022" s="9" t="s">
        <v>323</v>
      </c>
      <c r="CG1022" s="755">
        <v>326.3</v>
      </c>
      <c r="CH1022" s="9" t="s">
        <v>323</v>
      </c>
      <c r="CI1022" s="9"/>
      <c r="CJ1022" s="9"/>
      <c r="CK1022" s="9"/>
    </row>
    <row r="1023" spans="1:89" s="98" customFormat="1" x14ac:dyDescent="0.25">
      <c r="A1023" s="99">
        <v>10101464</v>
      </c>
      <c r="B1023" s="99"/>
      <c r="C1023" s="772">
        <v>6610</v>
      </c>
      <c r="D1023" s="807">
        <v>0.05</v>
      </c>
      <c r="E1023" s="772">
        <f t="shared" si="48"/>
        <v>6941</v>
      </c>
      <c r="F1023" s="778">
        <v>1.1000000000000001</v>
      </c>
      <c r="G1023" s="774">
        <f t="shared" si="49"/>
        <v>7635</v>
      </c>
      <c r="H1023" s="776"/>
      <c r="I1023" s="758"/>
      <c r="J1023" s="776"/>
      <c r="K1023" s="786"/>
      <c r="L1023" s="9" t="s">
        <v>308</v>
      </c>
      <c r="M1023" s="9" t="s">
        <v>4040</v>
      </c>
      <c r="N1023" s="9" t="s">
        <v>397</v>
      </c>
      <c r="O1023" s="9" t="s">
        <v>310</v>
      </c>
      <c r="P1023" s="9" t="s">
        <v>311</v>
      </c>
      <c r="Q1023" s="9" t="s">
        <v>1495</v>
      </c>
      <c r="R1023" s="9" t="s">
        <v>1496</v>
      </c>
      <c r="S1023" s="9" t="s">
        <v>348</v>
      </c>
      <c r="T1023" s="98" t="s">
        <v>204</v>
      </c>
      <c r="U1023" s="99" t="s">
        <v>1356</v>
      </c>
      <c r="V1023" s="99" t="s">
        <v>207</v>
      </c>
      <c r="W1023" s="99" t="s">
        <v>1357</v>
      </c>
      <c r="X1023" s="99" t="s">
        <v>207</v>
      </c>
      <c r="Y1023" s="99">
        <v>316</v>
      </c>
      <c r="Z1023" s="99" t="s">
        <v>207</v>
      </c>
      <c r="AA1023" s="631" t="s">
        <v>1501</v>
      </c>
      <c r="AB1023" s="99" t="s">
        <v>207</v>
      </c>
      <c r="AC1023" s="9">
        <v>578</v>
      </c>
      <c r="AD1023" s="9" t="s">
        <v>207</v>
      </c>
      <c r="AE1023" s="9">
        <v>228</v>
      </c>
      <c r="AF1023" s="9" t="s">
        <v>315</v>
      </c>
      <c r="AG1023" s="14" t="s">
        <v>1358</v>
      </c>
      <c r="AH1023" s="14" t="s">
        <v>207</v>
      </c>
      <c r="AI1023" s="14" t="s">
        <v>1359</v>
      </c>
      <c r="AJ1023" s="14" t="s">
        <v>207</v>
      </c>
      <c r="AK1023" s="9">
        <v>5</v>
      </c>
      <c r="AL1023" s="14" t="s">
        <v>207</v>
      </c>
      <c r="AM1023" s="9">
        <v>5</v>
      </c>
      <c r="AN1023" s="14" t="s">
        <v>207</v>
      </c>
      <c r="AO1023" s="9">
        <v>5</v>
      </c>
      <c r="AP1023" s="14" t="s">
        <v>207</v>
      </c>
      <c r="AQ1023" s="9">
        <v>5</v>
      </c>
      <c r="AR1023" s="14" t="s">
        <v>207</v>
      </c>
      <c r="AS1023" s="9" t="s">
        <v>0</v>
      </c>
      <c r="AT1023" s="9" t="s">
        <v>318</v>
      </c>
      <c r="AU1023" s="9" t="s">
        <v>376</v>
      </c>
      <c r="AV1023" s="9" t="s">
        <v>320</v>
      </c>
      <c r="AW1023" s="9" t="s">
        <v>1502</v>
      </c>
      <c r="AX1023" s="9">
        <v>9010600000</v>
      </c>
      <c r="AY1023" s="99">
        <v>578</v>
      </c>
      <c r="AZ1023" s="12" t="s">
        <v>207</v>
      </c>
      <c r="BA1023" s="99">
        <v>37</v>
      </c>
      <c r="BB1023" s="12" t="s">
        <v>207</v>
      </c>
      <c r="BC1023" s="99">
        <v>50</v>
      </c>
      <c r="BD1023" s="12" t="s">
        <v>207</v>
      </c>
      <c r="BE1023" s="99">
        <v>254</v>
      </c>
      <c r="BF1023" s="12" t="s">
        <v>321</v>
      </c>
      <c r="BG1023" s="654">
        <v>253.91200000000001</v>
      </c>
      <c r="BH1023" s="12" t="s">
        <v>321</v>
      </c>
      <c r="BI1023" s="99">
        <v>156</v>
      </c>
      <c r="BJ1023" s="12" t="s">
        <v>321</v>
      </c>
      <c r="BK1023" s="754">
        <v>0</v>
      </c>
      <c r="BL1023" s="12" t="s">
        <v>321</v>
      </c>
      <c r="BM1023" s="754">
        <v>1.2849999999999999</v>
      </c>
      <c r="BN1023" s="12" t="s">
        <v>321</v>
      </c>
      <c r="BO1023" s="754">
        <v>0</v>
      </c>
      <c r="BP1023" s="12" t="s">
        <v>321</v>
      </c>
      <c r="BQ1023" s="754">
        <v>3.2000000000000001E-2</v>
      </c>
      <c r="BR1023" s="12" t="s">
        <v>321</v>
      </c>
      <c r="BS1023" s="654">
        <v>96.594999999999999</v>
      </c>
      <c r="BT1023" s="12" t="s">
        <v>321</v>
      </c>
      <c r="BU1023" s="654">
        <v>97.912000000000006</v>
      </c>
      <c r="BV1023" s="12" t="s">
        <v>321</v>
      </c>
      <c r="BW1023" s="9">
        <v>1.07</v>
      </c>
      <c r="BX1023" s="9" t="s">
        <v>322</v>
      </c>
      <c r="BY1023" s="755">
        <v>227.6</v>
      </c>
      <c r="BZ1023" s="9" t="s">
        <v>315</v>
      </c>
      <c r="CA1023" s="755">
        <v>14.6</v>
      </c>
      <c r="CB1023" s="9" t="s">
        <v>315</v>
      </c>
      <c r="CC1023" s="755">
        <v>19.7</v>
      </c>
      <c r="CD1023" s="9" t="s">
        <v>315</v>
      </c>
      <c r="CE1023" s="755">
        <v>454.2</v>
      </c>
      <c r="CF1023" s="9" t="s">
        <v>323</v>
      </c>
      <c r="CG1023" s="755">
        <v>343.9</v>
      </c>
      <c r="CH1023" s="9" t="s">
        <v>323</v>
      </c>
      <c r="CI1023" s="9"/>
      <c r="CJ1023" s="9"/>
      <c r="CK1023" s="9"/>
    </row>
    <row r="1024" spans="1:89" s="98" customFormat="1" x14ac:dyDescent="0.25">
      <c r="A1024" s="99">
        <v>10141461</v>
      </c>
      <c r="B1024" s="99"/>
      <c r="C1024" s="772">
        <v>3777</v>
      </c>
      <c r="D1024" s="807">
        <v>0.05</v>
      </c>
      <c r="E1024" s="772">
        <f t="shared" si="48"/>
        <v>3966</v>
      </c>
      <c r="F1024" s="778">
        <v>1.1000000000000001</v>
      </c>
      <c r="G1024" s="774">
        <f t="shared" si="49"/>
        <v>4363</v>
      </c>
      <c r="H1024" s="776"/>
      <c r="I1024" s="758"/>
      <c r="J1024" s="776"/>
      <c r="K1024" s="786"/>
      <c r="L1024" s="9" t="s">
        <v>308</v>
      </c>
      <c r="M1024" s="9" t="s">
        <v>1503</v>
      </c>
      <c r="N1024" s="9" t="s">
        <v>397</v>
      </c>
      <c r="O1024" s="9" t="s">
        <v>310</v>
      </c>
      <c r="P1024" s="9" t="s">
        <v>311</v>
      </c>
      <c r="Q1024" s="9" t="s">
        <v>1495</v>
      </c>
      <c r="R1024" s="9" t="s">
        <v>1496</v>
      </c>
      <c r="S1024" s="9" t="s">
        <v>348</v>
      </c>
      <c r="T1024" s="98" t="s">
        <v>204</v>
      </c>
      <c r="U1024" s="99" t="s">
        <v>1421</v>
      </c>
      <c r="V1024" s="99" t="s">
        <v>207</v>
      </c>
      <c r="W1024" s="99" t="s">
        <v>580</v>
      </c>
      <c r="X1024" s="99" t="s">
        <v>207</v>
      </c>
      <c r="Y1024" s="99">
        <v>223</v>
      </c>
      <c r="Z1024" s="99" t="s">
        <v>207</v>
      </c>
      <c r="AA1024" s="631" t="s">
        <v>646</v>
      </c>
      <c r="AB1024" s="99" t="s">
        <v>207</v>
      </c>
      <c r="AC1024" s="9">
        <v>401</v>
      </c>
      <c r="AD1024" s="9" t="s">
        <v>207</v>
      </c>
      <c r="AE1024" s="9">
        <v>158</v>
      </c>
      <c r="AF1024" s="9" t="s">
        <v>315</v>
      </c>
      <c r="AG1024" s="14" t="s">
        <v>1422</v>
      </c>
      <c r="AH1024" s="14" t="s">
        <v>207</v>
      </c>
      <c r="AI1024" s="14" t="s">
        <v>1423</v>
      </c>
      <c r="AJ1024" s="14" t="s">
        <v>207</v>
      </c>
      <c r="AK1024" s="9">
        <v>5</v>
      </c>
      <c r="AL1024" s="14" t="s">
        <v>207</v>
      </c>
      <c r="AM1024" s="9">
        <v>5</v>
      </c>
      <c r="AN1024" s="14" t="s">
        <v>207</v>
      </c>
      <c r="AO1024" s="9">
        <v>5</v>
      </c>
      <c r="AP1024" s="14" t="s">
        <v>207</v>
      </c>
      <c r="AQ1024" s="9">
        <v>5</v>
      </c>
      <c r="AR1024" s="14" t="s">
        <v>207</v>
      </c>
      <c r="AS1024" s="9" t="s">
        <v>0</v>
      </c>
      <c r="AT1024" s="9" t="s">
        <v>318</v>
      </c>
      <c r="AU1024" s="9" t="s">
        <v>376</v>
      </c>
      <c r="AV1024" s="9" t="s">
        <v>320</v>
      </c>
      <c r="AW1024" s="9" t="s">
        <v>1504</v>
      </c>
      <c r="AX1024" s="9">
        <v>9010600000</v>
      </c>
      <c r="AY1024" s="99">
        <v>448</v>
      </c>
      <c r="AZ1024" s="12" t="s">
        <v>207</v>
      </c>
      <c r="BA1024" s="99">
        <v>37</v>
      </c>
      <c r="BB1024" s="12" t="s">
        <v>207</v>
      </c>
      <c r="BC1024" s="99">
        <v>50</v>
      </c>
      <c r="BD1024" s="12" t="s">
        <v>207</v>
      </c>
      <c r="BE1024" s="99">
        <v>213</v>
      </c>
      <c r="BF1024" s="12" t="s">
        <v>321</v>
      </c>
      <c r="BG1024" s="654">
        <v>212.07</v>
      </c>
      <c r="BH1024" s="12" t="s">
        <v>321</v>
      </c>
      <c r="BI1024" s="99">
        <v>131</v>
      </c>
      <c r="BJ1024" s="12" t="s">
        <v>321</v>
      </c>
      <c r="BK1024" s="754">
        <v>0</v>
      </c>
      <c r="BL1024" s="12" t="s">
        <v>321</v>
      </c>
      <c r="BM1024" s="754">
        <v>1.0489999999999999</v>
      </c>
      <c r="BN1024" s="12" t="s">
        <v>321</v>
      </c>
      <c r="BO1024" s="754">
        <v>0</v>
      </c>
      <c r="BP1024" s="12" t="s">
        <v>321</v>
      </c>
      <c r="BQ1024" s="754">
        <v>3.2000000000000001E-2</v>
      </c>
      <c r="BR1024" s="12" t="s">
        <v>321</v>
      </c>
      <c r="BS1024" s="654">
        <v>79.989000000000004</v>
      </c>
      <c r="BT1024" s="12" t="s">
        <v>321</v>
      </c>
      <c r="BU1024" s="654">
        <v>81.069999999999993</v>
      </c>
      <c r="BV1024" s="12" t="s">
        <v>321</v>
      </c>
      <c r="BW1024" s="9">
        <v>0.83</v>
      </c>
      <c r="BX1024" s="9" t="s">
        <v>322</v>
      </c>
      <c r="BY1024" s="755">
        <v>176.4</v>
      </c>
      <c r="BZ1024" s="9" t="s">
        <v>315</v>
      </c>
      <c r="CA1024" s="755">
        <v>14.6</v>
      </c>
      <c r="CB1024" s="9" t="s">
        <v>315</v>
      </c>
      <c r="CC1024" s="755">
        <v>19.7</v>
      </c>
      <c r="CD1024" s="9" t="s">
        <v>315</v>
      </c>
      <c r="CE1024" s="755">
        <v>366</v>
      </c>
      <c r="CF1024" s="9" t="s">
        <v>323</v>
      </c>
      <c r="CG1024" s="755">
        <v>288.8</v>
      </c>
      <c r="CH1024" s="9" t="s">
        <v>323</v>
      </c>
      <c r="CI1024" s="9"/>
      <c r="CJ1024" s="9"/>
      <c r="CK1024" s="9"/>
    </row>
    <row r="1025" spans="1:89" s="98" customFormat="1" x14ac:dyDescent="0.25">
      <c r="A1025" s="99">
        <v>10141462</v>
      </c>
      <c r="B1025" s="99"/>
      <c r="C1025" s="772">
        <v>4603</v>
      </c>
      <c r="D1025" s="807">
        <v>0.05</v>
      </c>
      <c r="E1025" s="772">
        <f t="shared" si="48"/>
        <v>4833</v>
      </c>
      <c r="F1025" s="778">
        <v>1.1000000000000001</v>
      </c>
      <c r="G1025" s="774">
        <f t="shared" si="49"/>
        <v>5316</v>
      </c>
      <c r="H1025" s="776"/>
      <c r="I1025" s="758"/>
      <c r="J1025" s="776"/>
      <c r="K1025" s="786"/>
      <c r="L1025" s="9" t="s">
        <v>308</v>
      </c>
      <c r="M1025" s="9" t="s">
        <v>1505</v>
      </c>
      <c r="N1025" s="9" t="s">
        <v>397</v>
      </c>
      <c r="O1025" s="9" t="s">
        <v>310</v>
      </c>
      <c r="P1025" s="9" t="s">
        <v>311</v>
      </c>
      <c r="Q1025" s="9" t="s">
        <v>1495</v>
      </c>
      <c r="R1025" s="9" t="s">
        <v>1496</v>
      </c>
      <c r="S1025" s="9" t="s">
        <v>348</v>
      </c>
      <c r="T1025" s="98" t="s">
        <v>204</v>
      </c>
      <c r="U1025" s="99" t="s">
        <v>887</v>
      </c>
      <c r="V1025" s="99" t="s">
        <v>207</v>
      </c>
      <c r="W1025" s="99" t="s">
        <v>888</v>
      </c>
      <c r="X1025" s="99" t="s">
        <v>207</v>
      </c>
      <c r="Y1025" s="99">
        <v>254</v>
      </c>
      <c r="Z1025" s="99" t="s">
        <v>207</v>
      </c>
      <c r="AA1025" s="631" t="s">
        <v>583</v>
      </c>
      <c r="AB1025" s="99" t="s">
        <v>207</v>
      </c>
      <c r="AC1025" s="9">
        <v>460</v>
      </c>
      <c r="AD1025" s="9" t="s">
        <v>207</v>
      </c>
      <c r="AE1025" s="9">
        <v>181</v>
      </c>
      <c r="AF1025" s="9" t="s">
        <v>315</v>
      </c>
      <c r="AG1025" s="14" t="s">
        <v>369</v>
      </c>
      <c r="AH1025" s="14" t="s">
        <v>207</v>
      </c>
      <c r="AI1025" s="14" t="s">
        <v>370</v>
      </c>
      <c r="AJ1025" s="14" t="s">
        <v>207</v>
      </c>
      <c r="AK1025" s="9">
        <v>5</v>
      </c>
      <c r="AL1025" s="14" t="s">
        <v>207</v>
      </c>
      <c r="AM1025" s="9">
        <v>5</v>
      </c>
      <c r="AN1025" s="14" t="s">
        <v>207</v>
      </c>
      <c r="AO1025" s="9">
        <v>5</v>
      </c>
      <c r="AP1025" s="14" t="s">
        <v>207</v>
      </c>
      <c r="AQ1025" s="9">
        <v>5</v>
      </c>
      <c r="AR1025" s="14" t="s">
        <v>207</v>
      </c>
      <c r="AS1025" s="9" t="s">
        <v>0</v>
      </c>
      <c r="AT1025" s="9" t="s">
        <v>318</v>
      </c>
      <c r="AU1025" s="9" t="s">
        <v>376</v>
      </c>
      <c r="AV1025" s="9" t="s">
        <v>320</v>
      </c>
      <c r="AW1025" s="9" t="s">
        <v>1506</v>
      </c>
      <c r="AX1025" s="9">
        <v>9010600000</v>
      </c>
      <c r="AY1025" s="99">
        <v>508</v>
      </c>
      <c r="AZ1025" s="12" t="s">
        <v>207</v>
      </c>
      <c r="BA1025" s="99">
        <v>37</v>
      </c>
      <c r="BB1025" s="12" t="s">
        <v>207</v>
      </c>
      <c r="BC1025" s="99">
        <v>50</v>
      </c>
      <c r="BD1025" s="12" t="s">
        <v>207</v>
      </c>
      <c r="BE1025" s="99">
        <v>228</v>
      </c>
      <c r="BF1025" s="12" t="s">
        <v>321</v>
      </c>
      <c r="BG1025" s="654">
        <v>227.80799999999999</v>
      </c>
      <c r="BH1025" s="12" t="s">
        <v>321</v>
      </c>
      <c r="BI1025" s="99">
        <v>139</v>
      </c>
      <c r="BJ1025" s="12" t="s">
        <v>321</v>
      </c>
      <c r="BK1025" s="754">
        <v>0</v>
      </c>
      <c r="BL1025" s="12" t="s">
        <v>321</v>
      </c>
      <c r="BM1025" s="754">
        <v>1.1279999999999999</v>
      </c>
      <c r="BN1025" s="12" t="s">
        <v>321</v>
      </c>
      <c r="BO1025" s="754">
        <v>0</v>
      </c>
      <c r="BP1025" s="12" t="s">
        <v>321</v>
      </c>
      <c r="BQ1025" s="754">
        <v>3.2000000000000001E-2</v>
      </c>
      <c r="BR1025" s="12" t="s">
        <v>321</v>
      </c>
      <c r="BS1025" s="654">
        <v>87.647999999999996</v>
      </c>
      <c r="BT1025" s="12" t="s">
        <v>321</v>
      </c>
      <c r="BU1025" s="654">
        <v>88.808000000000007</v>
      </c>
      <c r="BV1025" s="12" t="s">
        <v>321</v>
      </c>
      <c r="BW1025" s="9">
        <v>0.94</v>
      </c>
      <c r="BX1025" s="9" t="s">
        <v>322</v>
      </c>
      <c r="BY1025" s="755">
        <v>200</v>
      </c>
      <c r="BZ1025" s="9" t="s">
        <v>315</v>
      </c>
      <c r="CA1025" s="755">
        <v>14.6</v>
      </c>
      <c r="CB1025" s="9" t="s">
        <v>315</v>
      </c>
      <c r="CC1025" s="755">
        <v>19.7</v>
      </c>
      <c r="CD1025" s="9" t="s">
        <v>315</v>
      </c>
      <c r="CE1025" s="755">
        <v>394.6</v>
      </c>
      <c r="CF1025" s="9" t="s">
        <v>323</v>
      </c>
      <c r="CG1025" s="755">
        <v>306.39999999999998</v>
      </c>
      <c r="CH1025" s="9" t="s">
        <v>323</v>
      </c>
      <c r="CI1025" s="9"/>
      <c r="CJ1025" s="9"/>
      <c r="CK1025" s="9"/>
    </row>
    <row r="1026" spans="1:89" s="98" customFormat="1" x14ac:dyDescent="0.25">
      <c r="A1026" s="99">
        <v>10141463</v>
      </c>
      <c r="B1026" s="99"/>
      <c r="C1026" s="772">
        <v>5548</v>
      </c>
      <c r="D1026" s="807">
        <v>0.05</v>
      </c>
      <c r="E1026" s="772">
        <f t="shared" si="48"/>
        <v>5825</v>
      </c>
      <c r="F1026" s="778">
        <v>1.1000000000000001</v>
      </c>
      <c r="G1026" s="774">
        <f t="shared" si="49"/>
        <v>6408</v>
      </c>
      <c r="H1026" s="776"/>
      <c r="I1026" s="758"/>
      <c r="J1026" s="776"/>
      <c r="K1026" s="786"/>
      <c r="L1026" s="9" t="s">
        <v>308</v>
      </c>
      <c r="M1026" s="9" t="s">
        <v>1507</v>
      </c>
      <c r="N1026" s="9" t="s">
        <v>397</v>
      </c>
      <c r="O1026" s="9" t="s">
        <v>310</v>
      </c>
      <c r="P1026" s="9" t="s">
        <v>311</v>
      </c>
      <c r="Q1026" s="9" t="s">
        <v>1495</v>
      </c>
      <c r="R1026" s="9" t="s">
        <v>1496</v>
      </c>
      <c r="S1026" s="9" t="s">
        <v>348</v>
      </c>
      <c r="T1026" s="98" t="s">
        <v>204</v>
      </c>
      <c r="U1026" s="99" t="s">
        <v>1352</v>
      </c>
      <c r="V1026" s="99" t="s">
        <v>207</v>
      </c>
      <c r="W1026" s="99" t="s">
        <v>1353</v>
      </c>
      <c r="X1026" s="99" t="s">
        <v>207</v>
      </c>
      <c r="Y1026" s="99">
        <v>285</v>
      </c>
      <c r="Z1026" s="99" t="s">
        <v>207</v>
      </c>
      <c r="AA1026" s="631" t="s">
        <v>1499</v>
      </c>
      <c r="AB1026" s="99" t="s">
        <v>207</v>
      </c>
      <c r="AC1026" s="9">
        <v>519</v>
      </c>
      <c r="AD1026" s="9" t="s">
        <v>207</v>
      </c>
      <c r="AE1026" s="9">
        <v>204</v>
      </c>
      <c r="AF1026" s="9" t="s">
        <v>315</v>
      </c>
      <c r="AG1026" s="14" t="s">
        <v>1354</v>
      </c>
      <c r="AH1026" s="14" t="s">
        <v>207</v>
      </c>
      <c r="AI1026" s="14" t="s">
        <v>1355</v>
      </c>
      <c r="AJ1026" s="14" t="s">
        <v>207</v>
      </c>
      <c r="AK1026" s="9">
        <v>5</v>
      </c>
      <c r="AL1026" s="14" t="s">
        <v>207</v>
      </c>
      <c r="AM1026" s="9">
        <v>5</v>
      </c>
      <c r="AN1026" s="14" t="s">
        <v>207</v>
      </c>
      <c r="AO1026" s="9">
        <v>5</v>
      </c>
      <c r="AP1026" s="14" t="s">
        <v>207</v>
      </c>
      <c r="AQ1026" s="9">
        <v>5</v>
      </c>
      <c r="AR1026" s="14" t="s">
        <v>207</v>
      </c>
      <c r="AS1026" s="9" t="s">
        <v>0</v>
      </c>
      <c r="AT1026" s="9" t="s">
        <v>318</v>
      </c>
      <c r="AU1026" s="9" t="s">
        <v>376</v>
      </c>
      <c r="AV1026" s="9" t="s">
        <v>320</v>
      </c>
      <c r="AW1026" s="9" t="s">
        <v>1508</v>
      </c>
      <c r="AX1026" s="9">
        <v>9010600000</v>
      </c>
      <c r="AY1026" s="99">
        <v>558</v>
      </c>
      <c r="AZ1026" s="12" t="s">
        <v>207</v>
      </c>
      <c r="BA1026" s="99">
        <v>37</v>
      </c>
      <c r="BB1026" s="12" t="s">
        <v>207</v>
      </c>
      <c r="BC1026" s="99">
        <v>50</v>
      </c>
      <c r="BD1026" s="12" t="s">
        <v>207</v>
      </c>
      <c r="BE1026" s="99">
        <v>244</v>
      </c>
      <c r="BF1026" s="12" t="s">
        <v>321</v>
      </c>
      <c r="BG1026" s="654">
        <v>243.27600000000001</v>
      </c>
      <c r="BH1026" s="12" t="s">
        <v>321</v>
      </c>
      <c r="BI1026" s="99">
        <v>148</v>
      </c>
      <c r="BJ1026" s="12" t="s">
        <v>321</v>
      </c>
      <c r="BK1026" s="754">
        <v>0</v>
      </c>
      <c r="BL1026" s="12" t="s">
        <v>321</v>
      </c>
      <c r="BM1026" s="754">
        <v>1.206</v>
      </c>
      <c r="BN1026" s="12" t="s">
        <v>321</v>
      </c>
      <c r="BO1026" s="754">
        <v>0</v>
      </c>
      <c r="BP1026" s="12" t="s">
        <v>321</v>
      </c>
      <c r="BQ1026" s="754">
        <v>3.2000000000000001E-2</v>
      </c>
      <c r="BR1026" s="12" t="s">
        <v>321</v>
      </c>
      <c r="BS1026" s="654">
        <v>94.037999999999997</v>
      </c>
      <c r="BT1026" s="12" t="s">
        <v>321</v>
      </c>
      <c r="BU1026" s="654">
        <v>95.275999999999996</v>
      </c>
      <c r="BV1026" s="12" t="s">
        <v>321</v>
      </c>
      <c r="BW1026" s="9">
        <v>1.03</v>
      </c>
      <c r="BX1026" s="9" t="s">
        <v>322</v>
      </c>
      <c r="BY1026" s="755">
        <v>219.7</v>
      </c>
      <c r="BZ1026" s="9" t="s">
        <v>315</v>
      </c>
      <c r="CA1026" s="755">
        <v>14.6</v>
      </c>
      <c r="CB1026" s="9" t="s">
        <v>315</v>
      </c>
      <c r="CC1026" s="755">
        <v>19.7</v>
      </c>
      <c r="CD1026" s="9" t="s">
        <v>315</v>
      </c>
      <c r="CE1026" s="755">
        <v>425.5</v>
      </c>
      <c r="CF1026" s="9" t="s">
        <v>323</v>
      </c>
      <c r="CG1026" s="755">
        <v>326.3</v>
      </c>
      <c r="CH1026" s="9" t="s">
        <v>323</v>
      </c>
      <c r="CI1026" s="9"/>
      <c r="CJ1026" s="9"/>
      <c r="CK1026" s="9"/>
    </row>
    <row r="1027" spans="1:89" s="98" customFormat="1" x14ac:dyDescent="0.25">
      <c r="A1027" s="99">
        <v>10141464</v>
      </c>
      <c r="B1027" s="99"/>
      <c r="C1027" s="772">
        <v>6610</v>
      </c>
      <c r="D1027" s="807">
        <v>0.05</v>
      </c>
      <c r="E1027" s="772">
        <f t="shared" si="48"/>
        <v>6941</v>
      </c>
      <c r="F1027" s="778">
        <v>1.1000000000000001</v>
      </c>
      <c r="G1027" s="774">
        <f t="shared" si="49"/>
        <v>7635</v>
      </c>
      <c r="H1027" s="776"/>
      <c r="I1027" s="758"/>
      <c r="J1027" s="776"/>
      <c r="K1027" s="786"/>
      <c r="L1027" s="9" t="s">
        <v>308</v>
      </c>
      <c r="M1027" s="9" t="s">
        <v>1509</v>
      </c>
      <c r="N1027" s="9" t="s">
        <v>397</v>
      </c>
      <c r="O1027" s="9" t="s">
        <v>310</v>
      </c>
      <c r="P1027" s="9" t="s">
        <v>311</v>
      </c>
      <c r="Q1027" s="9" t="s">
        <v>1495</v>
      </c>
      <c r="R1027" s="9" t="s">
        <v>1496</v>
      </c>
      <c r="S1027" s="9" t="s">
        <v>348</v>
      </c>
      <c r="T1027" s="98" t="s">
        <v>204</v>
      </c>
      <c r="U1027" s="99" t="s">
        <v>1356</v>
      </c>
      <c r="V1027" s="99" t="s">
        <v>207</v>
      </c>
      <c r="W1027" s="99" t="s">
        <v>1357</v>
      </c>
      <c r="X1027" s="99" t="s">
        <v>207</v>
      </c>
      <c r="Y1027" s="99">
        <v>316</v>
      </c>
      <c r="Z1027" s="99" t="s">
        <v>207</v>
      </c>
      <c r="AA1027" s="631" t="s">
        <v>1501</v>
      </c>
      <c r="AB1027" s="99" t="s">
        <v>207</v>
      </c>
      <c r="AC1027" s="9">
        <v>578</v>
      </c>
      <c r="AD1027" s="9" t="s">
        <v>207</v>
      </c>
      <c r="AE1027" s="9">
        <v>228</v>
      </c>
      <c r="AF1027" s="9" t="s">
        <v>315</v>
      </c>
      <c r="AG1027" s="14" t="s">
        <v>1358</v>
      </c>
      <c r="AH1027" s="14" t="s">
        <v>207</v>
      </c>
      <c r="AI1027" s="14" t="s">
        <v>1359</v>
      </c>
      <c r="AJ1027" s="14" t="s">
        <v>207</v>
      </c>
      <c r="AK1027" s="9">
        <v>5</v>
      </c>
      <c r="AL1027" s="14" t="s">
        <v>207</v>
      </c>
      <c r="AM1027" s="9">
        <v>5</v>
      </c>
      <c r="AN1027" s="14" t="s">
        <v>207</v>
      </c>
      <c r="AO1027" s="9">
        <v>5</v>
      </c>
      <c r="AP1027" s="14" t="s">
        <v>207</v>
      </c>
      <c r="AQ1027" s="9">
        <v>5</v>
      </c>
      <c r="AR1027" s="14" t="s">
        <v>207</v>
      </c>
      <c r="AS1027" s="9" t="s">
        <v>0</v>
      </c>
      <c r="AT1027" s="9" t="s">
        <v>318</v>
      </c>
      <c r="AU1027" s="9" t="s">
        <v>376</v>
      </c>
      <c r="AV1027" s="9" t="s">
        <v>320</v>
      </c>
      <c r="AW1027" s="9" t="s">
        <v>1510</v>
      </c>
      <c r="AX1027" s="9">
        <v>9010600000</v>
      </c>
      <c r="AY1027" s="99">
        <v>578</v>
      </c>
      <c r="AZ1027" s="12" t="s">
        <v>207</v>
      </c>
      <c r="BA1027" s="99">
        <v>37</v>
      </c>
      <c r="BB1027" s="12" t="s">
        <v>207</v>
      </c>
      <c r="BC1027" s="99">
        <v>50</v>
      </c>
      <c r="BD1027" s="12" t="s">
        <v>207</v>
      </c>
      <c r="BE1027" s="99">
        <v>254</v>
      </c>
      <c r="BF1027" s="12" t="s">
        <v>321</v>
      </c>
      <c r="BG1027" s="654">
        <v>253.91200000000001</v>
      </c>
      <c r="BH1027" s="12" t="s">
        <v>321</v>
      </c>
      <c r="BI1027" s="99">
        <v>156</v>
      </c>
      <c r="BJ1027" s="12" t="s">
        <v>321</v>
      </c>
      <c r="BK1027" s="754">
        <v>0</v>
      </c>
      <c r="BL1027" s="12" t="s">
        <v>321</v>
      </c>
      <c r="BM1027" s="754">
        <v>1.2849999999999999</v>
      </c>
      <c r="BN1027" s="12" t="s">
        <v>321</v>
      </c>
      <c r="BO1027" s="754">
        <v>0</v>
      </c>
      <c r="BP1027" s="12" t="s">
        <v>321</v>
      </c>
      <c r="BQ1027" s="754">
        <v>3.2000000000000001E-2</v>
      </c>
      <c r="BR1027" s="12" t="s">
        <v>321</v>
      </c>
      <c r="BS1027" s="654">
        <v>96.594999999999999</v>
      </c>
      <c r="BT1027" s="12" t="s">
        <v>321</v>
      </c>
      <c r="BU1027" s="654">
        <v>97.912000000000006</v>
      </c>
      <c r="BV1027" s="12" t="s">
        <v>321</v>
      </c>
      <c r="BW1027" s="9">
        <v>1.07</v>
      </c>
      <c r="BX1027" s="9" t="s">
        <v>322</v>
      </c>
      <c r="BY1027" s="755">
        <v>227.6</v>
      </c>
      <c r="BZ1027" s="9" t="s">
        <v>315</v>
      </c>
      <c r="CA1027" s="755">
        <v>14.6</v>
      </c>
      <c r="CB1027" s="9" t="s">
        <v>315</v>
      </c>
      <c r="CC1027" s="755">
        <v>19.7</v>
      </c>
      <c r="CD1027" s="9" t="s">
        <v>315</v>
      </c>
      <c r="CE1027" s="755">
        <v>454.2</v>
      </c>
      <c r="CF1027" s="9" t="s">
        <v>323</v>
      </c>
      <c r="CG1027" s="755">
        <v>343.9</v>
      </c>
      <c r="CH1027" s="9" t="s">
        <v>323</v>
      </c>
      <c r="CI1027" s="9"/>
      <c r="CJ1027" s="9"/>
      <c r="CK1027" s="9"/>
    </row>
    <row r="1028" spans="1:89" s="98" customFormat="1" x14ac:dyDescent="0.25">
      <c r="A1028" s="99">
        <v>10101457</v>
      </c>
      <c r="B1028" s="99"/>
      <c r="C1028" s="772">
        <v>3777</v>
      </c>
      <c r="D1028" s="807">
        <v>0.05</v>
      </c>
      <c r="E1028" s="772">
        <f t="shared" si="48"/>
        <v>3966</v>
      </c>
      <c r="F1028" s="778">
        <v>1.1000000000000001</v>
      </c>
      <c r="G1028" s="774">
        <f t="shared" si="49"/>
        <v>4363</v>
      </c>
      <c r="H1028" s="776"/>
      <c r="I1028" s="758"/>
      <c r="J1028" s="776"/>
      <c r="K1028" s="786"/>
      <c r="L1028" s="9" t="s">
        <v>308</v>
      </c>
      <c r="M1028" s="9" t="s">
        <v>4041</v>
      </c>
      <c r="N1028" s="9" t="s">
        <v>397</v>
      </c>
      <c r="O1028" s="9" t="s">
        <v>310</v>
      </c>
      <c r="P1028" s="9" t="s">
        <v>311</v>
      </c>
      <c r="Q1028" s="9" t="s">
        <v>1495</v>
      </c>
      <c r="R1028" s="9" t="s">
        <v>1496</v>
      </c>
      <c r="S1028" s="9" t="s">
        <v>314</v>
      </c>
      <c r="T1028" s="98" t="s">
        <v>210</v>
      </c>
      <c r="U1028" s="99" t="s">
        <v>1433</v>
      </c>
      <c r="V1028" s="99" t="s">
        <v>207</v>
      </c>
      <c r="W1028" s="99" t="s">
        <v>580</v>
      </c>
      <c r="X1028" s="99" t="s">
        <v>207</v>
      </c>
      <c r="Y1028" s="99">
        <v>201</v>
      </c>
      <c r="Z1028" s="99" t="s">
        <v>207</v>
      </c>
      <c r="AA1028" s="631" t="s">
        <v>646</v>
      </c>
      <c r="AB1028" s="99" t="s">
        <v>207</v>
      </c>
      <c r="AC1028" s="9">
        <v>390</v>
      </c>
      <c r="AD1028" s="9" t="s">
        <v>207</v>
      </c>
      <c r="AE1028" s="9">
        <v>154</v>
      </c>
      <c r="AF1028" s="9" t="s">
        <v>315</v>
      </c>
      <c r="AG1028" s="14" t="s">
        <v>1434</v>
      </c>
      <c r="AH1028" s="14" t="s">
        <v>207</v>
      </c>
      <c r="AI1028" s="14" t="s">
        <v>1435</v>
      </c>
      <c r="AJ1028" s="14" t="s">
        <v>207</v>
      </c>
      <c r="AK1028" s="9">
        <v>5</v>
      </c>
      <c r="AL1028" s="14" t="s">
        <v>207</v>
      </c>
      <c r="AM1028" s="9">
        <v>5</v>
      </c>
      <c r="AN1028" s="14" t="s">
        <v>207</v>
      </c>
      <c r="AO1028" s="9">
        <v>5</v>
      </c>
      <c r="AP1028" s="14" t="s">
        <v>207</v>
      </c>
      <c r="AQ1028" s="9">
        <v>5</v>
      </c>
      <c r="AR1028" s="14" t="s">
        <v>207</v>
      </c>
      <c r="AS1028" s="9" t="s">
        <v>0</v>
      </c>
      <c r="AT1028" s="9" t="s">
        <v>318</v>
      </c>
      <c r="AU1028" s="9" t="s">
        <v>376</v>
      </c>
      <c r="AV1028" s="9" t="s">
        <v>320</v>
      </c>
      <c r="AW1028" s="9" t="s">
        <v>1511</v>
      </c>
      <c r="AX1028" s="9">
        <v>9010600000</v>
      </c>
      <c r="AY1028" s="99">
        <v>448</v>
      </c>
      <c r="AZ1028" s="12" t="s">
        <v>207</v>
      </c>
      <c r="BA1028" s="99">
        <v>37</v>
      </c>
      <c r="BB1028" s="12" t="s">
        <v>207</v>
      </c>
      <c r="BC1028" s="99">
        <v>50</v>
      </c>
      <c r="BD1028" s="12" t="s">
        <v>207</v>
      </c>
      <c r="BE1028" s="99">
        <v>212</v>
      </c>
      <c r="BF1028" s="12" t="s">
        <v>321</v>
      </c>
      <c r="BG1028" s="654">
        <v>211.07</v>
      </c>
      <c r="BH1028" s="12" t="s">
        <v>321</v>
      </c>
      <c r="BI1028" s="99">
        <v>130</v>
      </c>
      <c r="BJ1028" s="12" t="s">
        <v>321</v>
      </c>
      <c r="BK1028" s="754">
        <v>0</v>
      </c>
      <c r="BL1028" s="12" t="s">
        <v>321</v>
      </c>
      <c r="BM1028" s="754">
        <v>1.0489999999999999</v>
      </c>
      <c r="BN1028" s="12" t="s">
        <v>321</v>
      </c>
      <c r="BO1028" s="754">
        <v>0</v>
      </c>
      <c r="BP1028" s="12" t="s">
        <v>321</v>
      </c>
      <c r="BQ1028" s="754">
        <v>3.2000000000000001E-2</v>
      </c>
      <c r="BR1028" s="12" t="s">
        <v>321</v>
      </c>
      <c r="BS1028" s="654">
        <v>79.989000000000004</v>
      </c>
      <c r="BT1028" s="12" t="s">
        <v>321</v>
      </c>
      <c r="BU1028" s="654">
        <v>81.069999999999993</v>
      </c>
      <c r="BV1028" s="12" t="s">
        <v>321</v>
      </c>
      <c r="BW1028" s="9">
        <v>0.83</v>
      </c>
      <c r="BX1028" s="9" t="s">
        <v>322</v>
      </c>
      <c r="BY1028" s="755">
        <v>176.4</v>
      </c>
      <c r="BZ1028" s="9" t="s">
        <v>315</v>
      </c>
      <c r="CA1028" s="755">
        <v>14.6</v>
      </c>
      <c r="CB1028" s="9" t="s">
        <v>315</v>
      </c>
      <c r="CC1028" s="755">
        <v>19.7</v>
      </c>
      <c r="CD1028" s="9" t="s">
        <v>315</v>
      </c>
      <c r="CE1028" s="755">
        <v>363.8</v>
      </c>
      <c r="CF1028" s="9" t="s">
        <v>323</v>
      </c>
      <c r="CG1028" s="755">
        <v>286.60000000000002</v>
      </c>
      <c r="CH1028" s="9" t="s">
        <v>323</v>
      </c>
      <c r="CI1028" s="9"/>
      <c r="CJ1028" s="9"/>
      <c r="CK1028" s="9"/>
    </row>
    <row r="1029" spans="1:89" s="98" customFormat="1" x14ac:dyDescent="0.25">
      <c r="A1029" s="99">
        <v>10101458</v>
      </c>
      <c r="B1029" s="99"/>
      <c r="C1029" s="772">
        <v>4603</v>
      </c>
      <c r="D1029" s="807">
        <v>0.05</v>
      </c>
      <c r="E1029" s="772">
        <f t="shared" si="48"/>
        <v>4833</v>
      </c>
      <c r="F1029" s="778">
        <v>1.1000000000000001</v>
      </c>
      <c r="G1029" s="774">
        <f t="shared" si="49"/>
        <v>5316</v>
      </c>
      <c r="H1029" s="776"/>
      <c r="I1029" s="758"/>
      <c r="J1029" s="776"/>
      <c r="K1029" s="786"/>
      <c r="L1029" s="9" t="s">
        <v>308</v>
      </c>
      <c r="M1029" s="9" t="s">
        <v>4042</v>
      </c>
      <c r="N1029" s="9" t="s">
        <v>397</v>
      </c>
      <c r="O1029" s="9" t="s">
        <v>310</v>
      </c>
      <c r="P1029" s="9" t="s">
        <v>311</v>
      </c>
      <c r="Q1029" s="9" t="s">
        <v>1495</v>
      </c>
      <c r="R1029" s="9" t="s">
        <v>1496</v>
      </c>
      <c r="S1029" s="9" t="s">
        <v>314</v>
      </c>
      <c r="T1029" s="98" t="s">
        <v>210</v>
      </c>
      <c r="U1029" s="99" t="s">
        <v>956</v>
      </c>
      <c r="V1029" s="99" t="s">
        <v>207</v>
      </c>
      <c r="W1029" s="99" t="s">
        <v>888</v>
      </c>
      <c r="X1029" s="99" t="s">
        <v>207</v>
      </c>
      <c r="Y1029" s="99">
        <v>229</v>
      </c>
      <c r="Z1029" s="99" t="s">
        <v>207</v>
      </c>
      <c r="AA1029" s="631" t="s">
        <v>583</v>
      </c>
      <c r="AB1029" s="99" t="s">
        <v>207</v>
      </c>
      <c r="AC1029" s="9">
        <v>447</v>
      </c>
      <c r="AD1029" s="9" t="s">
        <v>207</v>
      </c>
      <c r="AE1029" s="9">
        <v>176</v>
      </c>
      <c r="AF1029" s="9" t="s">
        <v>315</v>
      </c>
      <c r="AG1029" s="14" t="s">
        <v>342</v>
      </c>
      <c r="AH1029" s="14" t="s">
        <v>207</v>
      </c>
      <c r="AI1029" s="14" t="s">
        <v>343</v>
      </c>
      <c r="AJ1029" s="14" t="s">
        <v>207</v>
      </c>
      <c r="AK1029" s="9">
        <v>5</v>
      </c>
      <c r="AL1029" s="14" t="s">
        <v>207</v>
      </c>
      <c r="AM1029" s="9">
        <v>5</v>
      </c>
      <c r="AN1029" s="14" t="s">
        <v>207</v>
      </c>
      <c r="AO1029" s="9">
        <v>5</v>
      </c>
      <c r="AP1029" s="14" t="s">
        <v>207</v>
      </c>
      <c r="AQ1029" s="9">
        <v>5</v>
      </c>
      <c r="AR1029" s="14" t="s">
        <v>207</v>
      </c>
      <c r="AS1029" s="9" t="s">
        <v>0</v>
      </c>
      <c r="AT1029" s="9" t="s">
        <v>318</v>
      </c>
      <c r="AU1029" s="9" t="s">
        <v>376</v>
      </c>
      <c r="AV1029" s="9" t="s">
        <v>320</v>
      </c>
      <c r="AW1029" s="9" t="s">
        <v>1512</v>
      </c>
      <c r="AX1029" s="9">
        <v>9010600000</v>
      </c>
      <c r="AY1029" s="99">
        <v>508</v>
      </c>
      <c r="AZ1029" s="12" t="s">
        <v>207</v>
      </c>
      <c r="BA1029" s="99">
        <v>37</v>
      </c>
      <c r="BB1029" s="12" t="s">
        <v>207</v>
      </c>
      <c r="BC1029" s="99">
        <v>50</v>
      </c>
      <c r="BD1029" s="12" t="s">
        <v>207</v>
      </c>
      <c r="BE1029" s="99">
        <v>227</v>
      </c>
      <c r="BF1029" s="12" t="s">
        <v>321</v>
      </c>
      <c r="BG1029" s="654">
        <v>226.80799999999999</v>
      </c>
      <c r="BH1029" s="12" t="s">
        <v>321</v>
      </c>
      <c r="BI1029" s="99">
        <v>138</v>
      </c>
      <c r="BJ1029" s="12" t="s">
        <v>321</v>
      </c>
      <c r="BK1029" s="754">
        <v>0</v>
      </c>
      <c r="BL1029" s="12" t="s">
        <v>321</v>
      </c>
      <c r="BM1029" s="754">
        <v>1.1279999999999999</v>
      </c>
      <c r="BN1029" s="12" t="s">
        <v>321</v>
      </c>
      <c r="BO1029" s="754">
        <v>0</v>
      </c>
      <c r="BP1029" s="12" t="s">
        <v>321</v>
      </c>
      <c r="BQ1029" s="754">
        <v>3.2000000000000001E-2</v>
      </c>
      <c r="BR1029" s="12" t="s">
        <v>321</v>
      </c>
      <c r="BS1029" s="654">
        <v>87.647999999999996</v>
      </c>
      <c r="BT1029" s="12" t="s">
        <v>321</v>
      </c>
      <c r="BU1029" s="654">
        <v>88.808000000000007</v>
      </c>
      <c r="BV1029" s="12" t="s">
        <v>321</v>
      </c>
      <c r="BW1029" s="9">
        <v>0.94</v>
      </c>
      <c r="BX1029" s="9" t="s">
        <v>322</v>
      </c>
      <c r="BY1029" s="755">
        <v>200</v>
      </c>
      <c r="BZ1029" s="9" t="s">
        <v>315</v>
      </c>
      <c r="CA1029" s="755">
        <v>14.6</v>
      </c>
      <c r="CB1029" s="9" t="s">
        <v>315</v>
      </c>
      <c r="CC1029" s="755">
        <v>19.7</v>
      </c>
      <c r="CD1029" s="9" t="s">
        <v>315</v>
      </c>
      <c r="CE1029" s="755">
        <v>392.4</v>
      </c>
      <c r="CF1029" s="9" t="s">
        <v>323</v>
      </c>
      <c r="CG1029" s="755">
        <v>304.2</v>
      </c>
      <c r="CH1029" s="9" t="s">
        <v>323</v>
      </c>
      <c r="CI1029" s="9"/>
      <c r="CJ1029" s="9"/>
      <c r="CK1029" s="9"/>
    </row>
    <row r="1030" spans="1:89" s="98" customFormat="1" x14ac:dyDescent="0.25">
      <c r="A1030" s="99">
        <v>10101459</v>
      </c>
      <c r="B1030" s="99"/>
      <c r="C1030" s="772">
        <v>5548</v>
      </c>
      <c r="D1030" s="807">
        <v>0.05</v>
      </c>
      <c r="E1030" s="772">
        <f t="shared" si="48"/>
        <v>5825</v>
      </c>
      <c r="F1030" s="778">
        <v>1.1000000000000001</v>
      </c>
      <c r="G1030" s="774">
        <f t="shared" si="49"/>
        <v>6408</v>
      </c>
      <c r="H1030" s="776"/>
      <c r="I1030" s="758"/>
      <c r="J1030" s="776"/>
      <c r="K1030" s="786"/>
      <c r="L1030" s="9" t="s">
        <v>308</v>
      </c>
      <c r="M1030" s="9" t="s">
        <v>4043</v>
      </c>
      <c r="N1030" s="9" t="s">
        <v>397</v>
      </c>
      <c r="O1030" s="9" t="s">
        <v>310</v>
      </c>
      <c r="P1030" s="9" t="s">
        <v>311</v>
      </c>
      <c r="Q1030" s="9" t="s">
        <v>1495</v>
      </c>
      <c r="R1030" s="9" t="s">
        <v>1496</v>
      </c>
      <c r="S1030" s="9" t="s">
        <v>314</v>
      </c>
      <c r="T1030" s="98" t="s">
        <v>210</v>
      </c>
      <c r="U1030" s="99" t="s">
        <v>873</v>
      </c>
      <c r="V1030" s="99" t="s">
        <v>207</v>
      </c>
      <c r="W1030" s="99" t="s">
        <v>1353</v>
      </c>
      <c r="X1030" s="99" t="s">
        <v>207</v>
      </c>
      <c r="Y1030" s="99">
        <v>258</v>
      </c>
      <c r="Z1030" s="99" t="s">
        <v>207</v>
      </c>
      <c r="AA1030" s="631" t="s">
        <v>1499</v>
      </c>
      <c r="AB1030" s="99" t="s">
        <v>207</v>
      </c>
      <c r="AC1030" s="9">
        <v>505</v>
      </c>
      <c r="AD1030" s="9" t="s">
        <v>207</v>
      </c>
      <c r="AE1030" s="9">
        <v>199</v>
      </c>
      <c r="AF1030" s="9" t="s">
        <v>315</v>
      </c>
      <c r="AG1030" s="14" t="s">
        <v>1388</v>
      </c>
      <c r="AH1030" s="14" t="s">
        <v>207</v>
      </c>
      <c r="AI1030" s="14" t="s">
        <v>1389</v>
      </c>
      <c r="AJ1030" s="14" t="s">
        <v>207</v>
      </c>
      <c r="AK1030" s="9">
        <v>5</v>
      </c>
      <c r="AL1030" s="14" t="s">
        <v>207</v>
      </c>
      <c r="AM1030" s="9">
        <v>5</v>
      </c>
      <c r="AN1030" s="14" t="s">
        <v>207</v>
      </c>
      <c r="AO1030" s="9">
        <v>5</v>
      </c>
      <c r="AP1030" s="14" t="s">
        <v>207</v>
      </c>
      <c r="AQ1030" s="9">
        <v>5</v>
      </c>
      <c r="AR1030" s="14" t="s">
        <v>207</v>
      </c>
      <c r="AS1030" s="9" t="s">
        <v>0</v>
      </c>
      <c r="AT1030" s="9" t="s">
        <v>318</v>
      </c>
      <c r="AU1030" s="9" t="s">
        <v>376</v>
      </c>
      <c r="AV1030" s="9" t="s">
        <v>320</v>
      </c>
      <c r="AW1030" s="9" t="s">
        <v>1513</v>
      </c>
      <c r="AX1030" s="9">
        <v>9010600000</v>
      </c>
      <c r="AY1030" s="99">
        <v>558</v>
      </c>
      <c r="AZ1030" s="12" t="s">
        <v>207</v>
      </c>
      <c r="BA1030" s="99">
        <v>37</v>
      </c>
      <c r="BB1030" s="12" t="s">
        <v>207</v>
      </c>
      <c r="BC1030" s="99">
        <v>50</v>
      </c>
      <c r="BD1030" s="12" t="s">
        <v>207</v>
      </c>
      <c r="BE1030" s="99">
        <v>243</v>
      </c>
      <c r="BF1030" s="12" t="s">
        <v>321</v>
      </c>
      <c r="BG1030" s="654">
        <v>242.27600000000001</v>
      </c>
      <c r="BH1030" s="12" t="s">
        <v>321</v>
      </c>
      <c r="BI1030" s="99">
        <v>147</v>
      </c>
      <c r="BJ1030" s="12" t="s">
        <v>321</v>
      </c>
      <c r="BK1030" s="754">
        <v>0</v>
      </c>
      <c r="BL1030" s="12" t="s">
        <v>321</v>
      </c>
      <c r="BM1030" s="754">
        <v>1.206</v>
      </c>
      <c r="BN1030" s="12" t="s">
        <v>321</v>
      </c>
      <c r="BO1030" s="754">
        <v>0</v>
      </c>
      <c r="BP1030" s="12" t="s">
        <v>321</v>
      </c>
      <c r="BQ1030" s="754">
        <v>3.2000000000000001E-2</v>
      </c>
      <c r="BR1030" s="12" t="s">
        <v>321</v>
      </c>
      <c r="BS1030" s="654">
        <v>94.037999999999997</v>
      </c>
      <c r="BT1030" s="12" t="s">
        <v>321</v>
      </c>
      <c r="BU1030" s="654">
        <v>95.275999999999996</v>
      </c>
      <c r="BV1030" s="12" t="s">
        <v>321</v>
      </c>
      <c r="BW1030" s="9">
        <v>1.03</v>
      </c>
      <c r="BX1030" s="9" t="s">
        <v>322</v>
      </c>
      <c r="BY1030" s="755">
        <v>219.7</v>
      </c>
      <c r="BZ1030" s="9" t="s">
        <v>315</v>
      </c>
      <c r="CA1030" s="755">
        <v>14.6</v>
      </c>
      <c r="CB1030" s="9" t="s">
        <v>315</v>
      </c>
      <c r="CC1030" s="755">
        <v>19.7</v>
      </c>
      <c r="CD1030" s="9" t="s">
        <v>315</v>
      </c>
      <c r="CE1030" s="755">
        <v>423.3</v>
      </c>
      <c r="CF1030" s="9" t="s">
        <v>323</v>
      </c>
      <c r="CG1030" s="755">
        <v>324.10000000000002</v>
      </c>
      <c r="CH1030" s="9" t="s">
        <v>323</v>
      </c>
      <c r="CI1030" s="9"/>
      <c r="CJ1030" s="9"/>
      <c r="CK1030" s="9"/>
    </row>
    <row r="1031" spans="1:89" s="98" customFormat="1" x14ac:dyDescent="0.25">
      <c r="A1031" s="99">
        <v>10101460</v>
      </c>
      <c r="B1031" s="99"/>
      <c r="C1031" s="772">
        <v>6610</v>
      </c>
      <c r="D1031" s="807">
        <v>0.05</v>
      </c>
      <c r="E1031" s="772">
        <f t="shared" si="48"/>
        <v>6941</v>
      </c>
      <c r="F1031" s="778">
        <v>1.1000000000000001</v>
      </c>
      <c r="G1031" s="774">
        <f t="shared" si="49"/>
        <v>7635</v>
      </c>
      <c r="H1031" s="776"/>
      <c r="I1031" s="758"/>
      <c r="J1031" s="776"/>
      <c r="K1031" s="786"/>
      <c r="L1031" s="9" t="s">
        <v>308</v>
      </c>
      <c r="M1031" s="9" t="s">
        <v>4044</v>
      </c>
      <c r="N1031" s="9" t="s">
        <v>397</v>
      </c>
      <c r="O1031" s="9" t="s">
        <v>310</v>
      </c>
      <c r="P1031" s="9" t="s">
        <v>311</v>
      </c>
      <c r="Q1031" s="9" t="s">
        <v>1495</v>
      </c>
      <c r="R1031" s="9" t="s">
        <v>1496</v>
      </c>
      <c r="S1031" s="9" t="s">
        <v>314</v>
      </c>
      <c r="T1031" s="98" t="s">
        <v>210</v>
      </c>
      <c r="U1031" s="99" t="s">
        <v>1390</v>
      </c>
      <c r="V1031" s="99" t="s">
        <v>207</v>
      </c>
      <c r="W1031" s="99" t="s">
        <v>1357</v>
      </c>
      <c r="X1031" s="99" t="s">
        <v>207</v>
      </c>
      <c r="Y1031" s="99">
        <v>286</v>
      </c>
      <c r="Z1031" s="99" t="s">
        <v>207</v>
      </c>
      <c r="AA1031" s="631" t="s">
        <v>1501</v>
      </c>
      <c r="AB1031" s="99" t="s">
        <v>207</v>
      </c>
      <c r="AC1031" s="9">
        <v>562</v>
      </c>
      <c r="AD1031" s="9" t="s">
        <v>207</v>
      </c>
      <c r="AE1031" s="9">
        <v>221</v>
      </c>
      <c r="AF1031" s="9" t="s">
        <v>315</v>
      </c>
      <c r="AG1031" s="14" t="s">
        <v>1391</v>
      </c>
      <c r="AH1031" s="14" t="s">
        <v>207</v>
      </c>
      <c r="AI1031" s="14" t="s">
        <v>1392</v>
      </c>
      <c r="AJ1031" s="14" t="s">
        <v>207</v>
      </c>
      <c r="AK1031" s="9">
        <v>5</v>
      </c>
      <c r="AL1031" s="14" t="s">
        <v>207</v>
      </c>
      <c r="AM1031" s="9">
        <v>5</v>
      </c>
      <c r="AN1031" s="14" t="s">
        <v>207</v>
      </c>
      <c r="AO1031" s="9">
        <v>5</v>
      </c>
      <c r="AP1031" s="14" t="s">
        <v>207</v>
      </c>
      <c r="AQ1031" s="9">
        <v>5</v>
      </c>
      <c r="AR1031" s="14" t="s">
        <v>207</v>
      </c>
      <c r="AS1031" s="9" t="s">
        <v>0</v>
      </c>
      <c r="AT1031" s="9" t="s">
        <v>318</v>
      </c>
      <c r="AU1031" s="9" t="s">
        <v>376</v>
      </c>
      <c r="AV1031" s="9" t="s">
        <v>320</v>
      </c>
      <c r="AW1031" s="9" t="s">
        <v>1514</v>
      </c>
      <c r="AX1031" s="9">
        <v>9010600000</v>
      </c>
      <c r="AY1031" s="99">
        <v>578</v>
      </c>
      <c r="AZ1031" s="12" t="s">
        <v>207</v>
      </c>
      <c r="BA1031" s="99">
        <v>37</v>
      </c>
      <c r="BB1031" s="12" t="s">
        <v>207</v>
      </c>
      <c r="BC1031" s="99">
        <v>50</v>
      </c>
      <c r="BD1031" s="12" t="s">
        <v>207</v>
      </c>
      <c r="BE1031" s="99">
        <v>252</v>
      </c>
      <c r="BF1031" s="12" t="s">
        <v>321</v>
      </c>
      <c r="BG1031" s="654">
        <v>251.91200000000001</v>
      </c>
      <c r="BH1031" s="12" t="s">
        <v>321</v>
      </c>
      <c r="BI1031" s="99">
        <v>154</v>
      </c>
      <c r="BJ1031" s="12" t="s">
        <v>321</v>
      </c>
      <c r="BK1031" s="754">
        <v>0</v>
      </c>
      <c r="BL1031" s="12" t="s">
        <v>321</v>
      </c>
      <c r="BM1031" s="754">
        <v>1.2849999999999999</v>
      </c>
      <c r="BN1031" s="12" t="s">
        <v>321</v>
      </c>
      <c r="BO1031" s="754">
        <v>0</v>
      </c>
      <c r="BP1031" s="12" t="s">
        <v>321</v>
      </c>
      <c r="BQ1031" s="754">
        <v>3.2000000000000001E-2</v>
      </c>
      <c r="BR1031" s="12" t="s">
        <v>321</v>
      </c>
      <c r="BS1031" s="654">
        <v>96.594999999999999</v>
      </c>
      <c r="BT1031" s="12" t="s">
        <v>321</v>
      </c>
      <c r="BU1031" s="654">
        <v>97.912000000000006</v>
      </c>
      <c r="BV1031" s="12" t="s">
        <v>321</v>
      </c>
      <c r="BW1031" s="9">
        <v>1.07</v>
      </c>
      <c r="BX1031" s="9" t="s">
        <v>322</v>
      </c>
      <c r="BY1031" s="755">
        <v>227.6</v>
      </c>
      <c r="BZ1031" s="9" t="s">
        <v>315</v>
      </c>
      <c r="CA1031" s="755">
        <v>14.6</v>
      </c>
      <c r="CB1031" s="9" t="s">
        <v>315</v>
      </c>
      <c r="CC1031" s="755">
        <v>19.7</v>
      </c>
      <c r="CD1031" s="9" t="s">
        <v>315</v>
      </c>
      <c r="CE1031" s="755">
        <v>449.7</v>
      </c>
      <c r="CF1031" s="9" t="s">
        <v>323</v>
      </c>
      <c r="CG1031" s="755">
        <v>339.5</v>
      </c>
      <c r="CH1031" s="9" t="s">
        <v>323</v>
      </c>
      <c r="CI1031" s="9"/>
      <c r="CJ1031" s="9"/>
      <c r="CK1031" s="9"/>
    </row>
    <row r="1032" spans="1:89" s="98" customFormat="1" x14ac:dyDescent="0.25">
      <c r="A1032" s="99">
        <v>10141457</v>
      </c>
      <c r="B1032" s="99"/>
      <c r="C1032" s="772">
        <v>3777</v>
      </c>
      <c r="D1032" s="807">
        <v>0.05</v>
      </c>
      <c r="E1032" s="772">
        <f t="shared" si="48"/>
        <v>3966</v>
      </c>
      <c r="F1032" s="778">
        <v>1.1000000000000001</v>
      </c>
      <c r="G1032" s="774">
        <f t="shared" si="49"/>
        <v>4363</v>
      </c>
      <c r="H1032" s="776"/>
      <c r="I1032" s="758"/>
      <c r="J1032" s="776"/>
      <c r="K1032" s="786"/>
      <c r="L1032" s="9" t="s">
        <v>308</v>
      </c>
      <c r="M1032" s="9" t="s">
        <v>1515</v>
      </c>
      <c r="N1032" s="9" t="s">
        <v>397</v>
      </c>
      <c r="O1032" s="9" t="s">
        <v>310</v>
      </c>
      <c r="P1032" s="9" t="s">
        <v>311</v>
      </c>
      <c r="Q1032" s="9" t="s">
        <v>1495</v>
      </c>
      <c r="R1032" s="9" t="s">
        <v>1496</v>
      </c>
      <c r="S1032" s="9" t="s">
        <v>373</v>
      </c>
      <c r="T1032" s="98" t="s">
        <v>234</v>
      </c>
      <c r="U1032" s="99" t="s">
        <v>1433</v>
      </c>
      <c r="V1032" s="99" t="s">
        <v>207</v>
      </c>
      <c r="W1032" s="99" t="s">
        <v>580</v>
      </c>
      <c r="X1032" s="99" t="s">
        <v>207</v>
      </c>
      <c r="Y1032" s="99">
        <v>201</v>
      </c>
      <c r="Z1032" s="99" t="s">
        <v>207</v>
      </c>
      <c r="AA1032" s="631" t="s">
        <v>646</v>
      </c>
      <c r="AB1032" s="99" t="s">
        <v>207</v>
      </c>
      <c r="AC1032" s="9">
        <v>390</v>
      </c>
      <c r="AD1032" s="9" t="s">
        <v>207</v>
      </c>
      <c r="AE1032" s="9">
        <v>154</v>
      </c>
      <c r="AF1032" s="9" t="s">
        <v>315</v>
      </c>
      <c r="AG1032" s="14" t="s">
        <v>1434</v>
      </c>
      <c r="AH1032" s="14" t="s">
        <v>207</v>
      </c>
      <c r="AI1032" s="14" t="s">
        <v>1435</v>
      </c>
      <c r="AJ1032" s="14" t="s">
        <v>207</v>
      </c>
      <c r="AK1032" s="9">
        <v>5</v>
      </c>
      <c r="AL1032" s="14" t="s">
        <v>207</v>
      </c>
      <c r="AM1032" s="9">
        <v>5</v>
      </c>
      <c r="AN1032" s="14" t="s">
        <v>207</v>
      </c>
      <c r="AO1032" s="9">
        <v>5</v>
      </c>
      <c r="AP1032" s="14" t="s">
        <v>207</v>
      </c>
      <c r="AQ1032" s="9">
        <v>5</v>
      </c>
      <c r="AR1032" s="14" t="s">
        <v>207</v>
      </c>
      <c r="AS1032" s="9" t="s">
        <v>0</v>
      </c>
      <c r="AT1032" s="9" t="s">
        <v>318</v>
      </c>
      <c r="AU1032" s="9" t="s">
        <v>376</v>
      </c>
      <c r="AV1032" s="9" t="s">
        <v>320</v>
      </c>
      <c r="AW1032" s="9" t="s">
        <v>1516</v>
      </c>
      <c r="AX1032" s="9">
        <v>9010600000</v>
      </c>
      <c r="AY1032" s="99">
        <v>448</v>
      </c>
      <c r="AZ1032" s="12" t="s">
        <v>207</v>
      </c>
      <c r="BA1032" s="99">
        <v>37</v>
      </c>
      <c r="BB1032" s="12" t="s">
        <v>207</v>
      </c>
      <c r="BC1032" s="99">
        <v>50</v>
      </c>
      <c r="BD1032" s="12" t="s">
        <v>207</v>
      </c>
      <c r="BE1032" s="99">
        <v>242</v>
      </c>
      <c r="BF1032" s="12" t="s">
        <v>321</v>
      </c>
      <c r="BG1032" s="654">
        <v>241.07</v>
      </c>
      <c r="BH1032" s="12" t="s">
        <v>321</v>
      </c>
      <c r="BI1032" s="99">
        <v>160</v>
      </c>
      <c r="BJ1032" s="12" t="s">
        <v>321</v>
      </c>
      <c r="BK1032" s="754">
        <v>0</v>
      </c>
      <c r="BL1032" s="12" t="s">
        <v>321</v>
      </c>
      <c r="BM1032" s="754">
        <v>1.0489999999999999</v>
      </c>
      <c r="BN1032" s="12" t="s">
        <v>321</v>
      </c>
      <c r="BO1032" s="754">
        <v>0</v>
      </c>
      <c r="BP1032" s="12" t="s">
        <v>321</v>
      </c>
      <c r="BQ1032" s="754">
        <v>3.2000000000000001E-2</v>
      </c>
      <c r="BR1032" s="12" t="s">
        <v>321</v>
      </c>
      <c r="BS1032" s="654">
        <v>79.989000000000004</v>
      </c>
      <c r="BT1032" s="12" t="s">
        <v>321</v>
      </c>
      <c r="BU1032" s="654">
        <v>81.069999999999993</v>
      </c>
      <c r="BV1032" s="12" t="s">
        <v>321</v>
      </c>
      <c r="BW1032" s="9">
        <v>0.83</v>
      </c>
      <c r="BX1032" s="9" t="s">
        <v>322</v>
      </c>
      <c r="BY1032" s="755">
        <v>176.4</v>
      </c>
      <c r="BZ1032" s="9" t="s">
        <v>315</v>
      </c>
      <c r="CA1032" s="755">
        <v>14.6</v>
      </c>
      <c r="CB1032" s="9" t="s">
        <v>315</v>
      </c>
      <c r="CC1032" s="755">
        <v>19.7</v>
      </c>
      <c r="CD1032" s="9" t="s">
        <v>315</v>
      </c>
      <c r="CE1032" s="755">
        <v>429.9</v>
      </c>
      <c r="CF1032" s="9" t="s">
        <v>323</v>
      </c>
      <c r="CG1032" s="755">
        <v>352.7</v>
      </c>
      <c r="CH1032" s="9" t="s">
        <v>323</v>
      </c>
      <c r="CI1032" s="9"/>
      <c r="CJ1032" s="9"/>
      <c r="CK1032" s="9"/>
    </row>
    <row r="1033" spans="1:89" s="98" customFormat="1" x14ac:dyDescent="0.25">
      <c r="A1033" s="99">
        <v>10141458</v>
      </c>
      <c r="B1033" s="99"/>
      <c r="C1033" s="772">
        <v>4603</v>
      </c>
      <c r="D1033" s="807">
        <v>0.05</v>
      </c>
      <c r="E1033" s="772">
        <f t="shared" si="48"/>
        <v>4833</v>
      </c>
      <c r="F1033" s="778">
        <v>1.1000000000000001</v>
      </c>
      <c r="G1033" s="774">
        <f t="shared" si="49"/>
        <v>5316</v>
      </c>
      <c r="H1033" s="776"/>
      <c r="I1033" s="758"/>
      <c r="J1033" s="776"/>
      <c r="K1033" s="786"/>
      <c r="L1033" s="9" t="s">
        <v>308</v>
      </c>
      <c r="M1033" s="9" t="s">
        <v>1517</v>
      </c>
      <c r="N1033" s="9" t="s">
        <v>397</v>
      </c>
      <c r="O1033" s="9" t="s">
        <v>310</v>
      </c>
      <c r="P1033" s="9" t="s">
        <v>311</v>
      </c>
      <c r="Q1033" s="9" t="s">
        <v>1495</v>
      </c>
      <c r="R1033" s="9" t="s">
        <v>1496</v>
      </c>
      <c r="S1033" s="9" t="s">
        <v>314</v>
      </c>
      <c r="T1033" s="98" t="s">
        <v>210</v>
      </c>
      <c r="U1033" s="99" t="s">
        <v>956</v>
      </c>
      <c r="V1033" s="99" t="s">
        <v>207</v>
      </c>
      <c r="W1033" s="99" t="s">
        <v>888</v>
      </c>
      <c r="X1033" s="99" t="s">
        <v>207</v>
      </c>
      <c r="Y1033" s="99">
        <v>229</v>
      </c>
      <c r="Z1033" s="99" t="s">
        <v>207</v>
      </c>
      <c r="AA1033" s="631" t="s">
        <v>583</v>
      </c>
      <c r="AB1033" s="99" t="s">
        <v>207</v>
      </c>
      <c r="AC1033" s="9">
        <v>447</v>
      </c>
      <c r="AD1033" s="9" t="s">
        <v>207</v>
      </c>
      <c r="AE1033" s="9">
        <v>176</v>
      </c>
      <c r="AF1033" s="9" t="s">
        <v>315</v>
      </c>
      <c r="AG1033" s="14" t="s">
        <v>342</v>
      </c>
      <c r="AH1033" s="14" t="s">
        <v>207</v>
      </c>
      <c r="AI1033" s="14" t="s">
        <v>343</v>
      </c>
      <c r="AJ1033" s="14" t="s">
        <v>207</v>
      </c>
      <c r="AK1033" s="9">
        <v>5</v>
      </c>
      <c r="AL1033" s="14" t="s">
        <v>207</v>
      </c>
      <c r="AM1033" s="9">
        <v>5</v>
      </c>
      <c r="AN1033" s="14" t="s">
        <v>207</v>
      </c>
      <c r="AO1033" s="9">
        <v>5</v>
      </c>
      <c r="AP1033" s="14" t="s">
        <v>207</v>
      </c>
      <c r="AQ1033" s="9">
        <v>5</v>
      </c>
      <c r="AR1033" s="14" t="s">
        <v>207</v>
      </c>
      <c r="AS1033" s="9" t="s">
        <v>0</v>
      </c>
      <c r="AT1033" s="9" t="s">
        <v>318</v>
      </c>
      <c r="AU1033" s="9" t="s">
        <v>376</v>
      </c>
      <c r="AV1033" s="9" t="s">
        <v>320</v>
      </c>
      <c r="AW1033" s="9" t="s">
        <v>1518</v>
      </c>
      <c r="AX1033" s="9">
        <v>9010600000</v>
      </c>
      <c r="AY1033" s="99">
        <v>508</v>
      </c>
      <c r="AZ1033" s="12" t="s">
        <v>207</v>
      </c>
      <c r="BA1033" s="99">
        <v>37</v>
      </c>
      <c r="BB1033" s="12" t="s">
        <v>207</v>
      </c>
      <c r="BC1033" s="99">
        <v>50</v>
      </c>
      <c r="BD1033" s="12" t="s">
        <v>207</v>
      </c>
      <c r="BE1033" s="99">
        <v>227</v>
      </c>
      <c r="BF1033" s="12" t="s">
        <v>321</v>
      </c>
      <c r="BG1033" s="654">
        <v>226.80799999999999</v>
      </c>
      <c r="BH1033" s="12" t="s">
        <v>321</v>
      </c>
      <c r="BI1033" s="99">
        <v>138</v>
      </c>
      <c r="BJ1033" s="12" t="s">
        <v>321</v>
      </c>
      <c r="BK1033" s="754">
        <v>0</v>
      </c>
      <c r="BL1033" s="12" t="s">
        <v>321</v>
      </c>
      <c r="BM1033" s="754">
        <v>1.1279999999999999</v>
      </c>
      <c r="BN1033" s="12" t="s">
        <v>321</v>
      </c>
      <c r="BO1033" s="754">
        <v>0</v>
      </c>
      <c r="BP1033" s="12" t="s">
        <v>321</v>
      </c>
      <c r="BQ1033" s="754">
        <v>3.2000000000000001E-2</v>
      </c>
      <c r="BR1033" s="12" t="s">
        <v>321</v>
      </c>
      <c r="BS1033" s="654">
        <v>87.647999999999996</v>
      </c>
      <c r="BT1033" s="12" t="s">
        <v>321</v>
      </c>
      <c r="BU1033" s="654">
        <v>88.808000000000007</v>
      </c>
      <c r="BV1033" s="12" t="s">
        <v>321</v>
      </c>
      <c r="BW1033" s="9">
        <v>0.94</v>
      </c>
      <c r="BX1033" s="9" t="s">
        <v>322</v>
      </c>
      <c r="BY1033" s="755">
        <v>200</v>
      </c>
      <c r="BZ1033" s="9" t="s">
        <v>315</v>
      </c>
      <c r="CA1033" s="755">
        <v>14.6</v>
      </c>
      <c r="CB1033" s="9" t="s">
        <v>315</v>
      </c>
      <c r="CC1033" s="755">
        <v>19.7</v>
      </c>
      <c r="CD1033" s="9" t="s">
        <v>315</v>
      </c>
      <c r="CE1033" s="755">
        <v>392.4</v>
      </c>
      <c r="CF1033" s="9" t="s">
        <v>323</v>
      </c>
      <c r="CG1033" s="755">
        <v>304.2</v>
      </c>
      <c r="CH1033" s="9" t="s">
        <v>323</v>
      </c>
      <c r="CI1033" s="9"/>
      <c r="CJ1033" s="9"/>
      <c r="CK1033" s="9"/>
    </row>
    <row r="1034" spans="1:89" s="98" customFormat="1" x14ac:dyDescent="0.25">
      <c r="A1034" s="99">
        <v>10141459</v>
      </c>
      <c r="B1034" s="99"/>
      <c r="C1034" s="772">
        <v>5548</v>
      </c>
      <c r="D1034" s="807">
        <v>0.05</v>
      </c>
      <c r="E1034" s="772">
        <f t="shared" si="48"/>
        <v>5825</v>
      </c>
      <c r="F1034" s="778">
        <v>1.1000000000000001</v>
      </c>
      <c r="G1034" s="774">
        <f t="shared" si="49"/>
        <v>6408</v>
      </c>
      <c r="H1034" s="776"/>
      <c r="I1034" s="758"/>
      <c r="J1034" s="776"/>
      <c r="K1034" s="786"/>
      <c r="L1034" s="9" t="s">
        <v>308</v>
      </c>
      <c r="M1034" s="9" t="s">
        <v>1519</v>
      </c>
      <c r="N1034" s="9" t="s">
        <v>397</v>
      </c>
      <c r="O1034" s="9" t="s">
        <v>310</v>
      </c>
      <c r="P1034" s="9" t="s">
        <v>311</v>
      </c>
      <c r="Q1034" s="9" t="s">
        <v>1495</v>
      </c>
      <c r="R1034" s="9" t="s">
        <v>1496</v>
      </c>
      <c r="S1034" s="9" t="s">
        <v>314</v>
      </c>
      <c r="T1034" s="98" t="s">
        <v>210</v>
      </c>
      <c r="U1034" s="99" t="s">
        <v>873</v>
      </c>
      <c r="V1034" s="99" t="s">
        <v>207</v>
      </c>
      <c r="W1034" s="99" t="s">
        <v>1353</v>
      </c>
      <c r="X1034" s="99" t="s">
        <v>207</v>
      </c>
      <c r="Y1034" s="99">
        <v>258</v>
      </c>
      <c r="Z1034" s="99" t="s">
        <v>207</v>
      </c>
      <c r="AA1034" s="631" t="s">
        <v>1499</v>
      </c>
      <c r="AB1034" s="99" t="s">
        <v>207</v>
      </c>
      <c r="AC1034" s="9">
        <v>505</v>
      </c>
      <c r="AD1034" s="9" t="s">
        <v>207</v>
      </c>
      <c r="AE1034" s="9">
        <v>199</v>
      </c>
      <c r="AF1034" s="9" t="s">
        <v>315</v>
      </c>
      <c r="AG1034" s="14" t="s">
        <v>1388</v>
      </c>
      <c r="AH1034" s="14" t="s">
        <v>207</v>
      </c>
      <c r="AI1034" s="14" t="s">
        <v>1389</v>
      </c>
      <c r="AJ1034" s="14" t="s">
        <v>207</v>
      </c>
      <c r="AK1034" s="9">
        <v>5</v>
      </c>
      <c r="AL1034" s="14" t="s">
        <v>207</v>
      </c>
      <c r="AM1034" s="9">
        <v>5</v>
      </c>
      <c r="AN1034" s="14" t="s">
        <v>207</v>
      </c>
      <c r="AO1034" s="9">
        <v>5</v>
      </c>
      <c r="AP1034" s="14" t="s">
        <v>207</v>
      </c>
      <c r="AQ1034" s="9">
        <v>5</v>
      </c>
      <c r="AR1034" s="14" t="s">
        <v>207</v>
      </c>
      <c r="AS1034" s="9" t="s">
        <v>0</v>
      </c>
      <c r="AT1034" s="9" t="s">
        <v>318</v>
      </c>
      <c r="AU1034" s="9" t="s">
        <v>376</v>
      </c>
      <c r="AV1034" s="9" t="s">
        <v>320</v>
      </c>
      <c r="AW1034" s="9" t="s">
        <v>1520</v>
      </c>
      <c r="AX1034" s="9">
        <v>9010600000</v>
      </c>
      <c r="AY1034" s="99">
        <v>558</v>
      </c>
      <c r="AZ1034" s="12" t="s">
        <v>207</v>
      </c>
      <c r="BA1034" s="99">
        <v>37</v>
      </c>
      <c r="BB1034" s="12" t="s">
        <v>207</v>
      </c>
      <c r="BC1034" s="99">
        <v>50</v>
      </c>
      <c r="BD1034" s="12" t="s">
        <v>207</v>
      </c>
      <c r="BE1034" s="99">
        <v>243</v>
      </c>
      <c r="BF1034" s="12" t="s">
        <v>321</v>
      </c>
      <c r="BG1034" s="654">
        <v>242.27600000000001</v>
      </c>
      <c r="BH1034" s="12" t="s">
        <v>321</v>
      </c>
      <c r="BI1034" s="99">
        <v>147</v>
      </c>
      <c r="BJ1034" s="12" t="s">
        <v>321</v>
      </c>
      <c r="BK1034" s="754">
        <v>0</v>
      </c>
      <c r="BL1034" s="12" t="s">
        <v>321</v>
      </c>
      <c r="BM1034" s="754">
        <v>1.206</v>
      </c>
      <c r="BN1034" s="12" t="s">
        <v>321</v>
      </c>
      <c r="BO1034" s="754">
        <v>0</v>
      </c>
      <c r="BP1034" s="12" t="s">
        <v>321</v>
      </c>
      <c r="BQ1034" s="754">
        <v>3.2000000000000001E-2</v>
      </c>
      <c r="BR1034" s="12" t="s">
        <v>321</v>
      </c>
      <c r="BS1034" s="654">
        <v>94.037999999999997</v>
      </c>
      <c r="BT1034" s="12" t="s">
        <v>321</v>
      </c>
      <c r="BU1034" s="654">
        <v>95.275999999999996</v>
      </c>
      <c r="BV1034" s="12" t="s">
        <v>321</v>
      </c>
      <c r="BW1034" s="9">
        <v>1.03</v>
      </c>
      <c r="BX1034" s="9" t="s">
        <v>322</v>
      </c>
      <c r="BY1034" s="755">
        <v>219.7</v>
      </c>
      <c r="BZ1034" s="9" t="s">
        <v>315</v>
      </c>
      <c r="CA1034" s="755">
        <v>14.6</v>
      </c>
      <c r="CB1034" s="9" t="s">
        <v>315</v>
      </c>
      <c r="CC1034" s="755">
        <v>19.7</v>
      </c>
      <c r="CD1034" s="9" t="s">
        <v>315</v>
      </c>
      <c r="CE1034" s="755">
        <v>423.3</v>
      </c>
      <c r="CF1034" s="9" t="s">
        <v>323</v>
      </c>
      <c r="CG1034" s="755">
        <v>324.10000000000002</v>
      </c>
      <c r="CH1034" s="9" t="s">
        <v>323</v>
      </c>
      <c r="CI1034" s="9"/>
      <c r="CJ1034" s="9"/>
      <c r="CK1034" s="9"/>
    </row>
    <row r="1035" spans="1:89" s="98" customFormat="1" x14ac:dyDescent="0.25">
      <c r="A1035" s="99">
        <v>10141460</v>
      </c>
      <c r="B1035" s="99"/>
      <c r="C1035" s="772">
        <v>6610</v>
      </c>
      <c r="D1035" s="807">
        <v>0.05</v>
      </c>
      <c r="E1035" s="772">
        <f t="shared" si="48"/>
        <v>6941</v>
      </c>
      <c r="F1035" s="778">
        <v>1.1000000000000001</v>
      </c>
      <c r="G1035" s="774">
        <f t="shared" si="49"/>
        <v>7635</v>
      </c>
      <c r="H1035" s="776"/>
      <c r="I1035" s="758"/>
      <c r="J1035" s="776"/>
      <c r="K1035" s="786"/>
      <c r="L1035" s="9" t="s">
        <v>308</v>
      </c>
      <c r="M1035" s="9" t="s">
        <v>1521</v>
      </c>
      <c r="N1035" s="9" t="s">
        <v>397</v>
      </c>
      <c r="O1035" s="9" t="s">
        <v>310</v>
      </c>
      <c r="P1035" s="9" t="s">
        <v>311</v>
      </c>
      <c r="Q1035" s="9" t="s">
        <v>1495</v>
      </c>
      <c r="R1035" s="9" t="s">
        <v>1496</v>
      </c>
      <c r="S1035" s="9" t="s">
        <v>314</v>
      </c>
      <c r="T1035" s="98" t="s">
        <v>210</v>
      </c>
      <c r="U1035" s="99" t="s">
        <v>1390</v>
      </c>
      <c r="V1035" s="99" t="s">
        <v>207</v>
      </c>
      <c r="W1035" s="99" t="s">
        <v>1357</v>
      </c>
      <c r="X1035" s="99" t="s">
        <v>207</v>
      </c>
      <c r="Y1035" s="99">
        <v>286</v>
      </c>
      <c r="Z1035" s="99" t="s">
        <v>207</v>
      </c>
      <c r="AA1035" s="631" t="s">
        <v>1501</v>
      </c>
      <c r="AB1035" s="99" t="s">
        <v>207</v>
      </c>
      <c r="AC1035" s="9">
        <v>562</v>
      </c>
      <c r="AD1035" s="9" t="s">
        <v>207</v>
      </c>
      <c r="AE1035" s="9">
        <v>221</v>
      </c>
      <c r="AF1035" s="9" t="s">
        <v>315</v>
      </c>
      <c r="AG1035" s="14" t="s">
        <v>1391</v>
      </c>
      <c r="AH1035" s="14" t="s">
        <v>207</v>
      </c>
      <c r="AI1035" s="14" t="s">
        <v>1392</v>
      </c>
      <c r="AJ1035" s="14" t="s">
        <v>207</v>
      </c>
      <c r="AK1035" s="9">
        <v>5</v>
      </c>
      <c r="AL1035" s="14" t="s">
        <v>207</v>
      </c>
      <c r="AM1035" s="9">
        <v>5</v>
      </c>
      <c r="AN1035" s="14" t="s">
        <v>207</v>
      </c>
      <c r="AO1035" s="9">
        <v>5</v>
      </c>
      <c r="AP1035" s="14" t="s">
        <v>207</v>
      </c>
      <c r="AQ1035" s="9">
        <v>5</v>
      </c>
      <c r="AR1035" s="14" t="s">
        <v>207</v>
      </c>
      <c r="AS1035" s="9" t="s">
        <v>0</v>
      </c>
      <c r="AT1035" s="9" t="s">
        <v>318</v>
      </c>
      <c r="AU1035" s="9" t="s">
        <v>376</v>
      </c>
      <c r="AV1035" s="9" t="s">
        <v>320</v>
      </c>
      <c r="AW1035" s="9" t="s">
        <v>1522</v>
      </c>
      <c r="AX1035" s="9">
        <v>9010600000</v>
      </c>
      <c r="AY1035" s="99">
        <v>578</v>
      </c>
      <c r="AZ1035" s="12" t="s">
        <v>207</v>
      </c>
      <c r="BA1035" s="99">
        <v>37</v>
      </c>
      <c r="BB1035" s="12" t="s">
        <v>207</v>
      </c>
      <c r="BC1035" s="99">
        <v>50</v>
      </c>
      <c r="BD1035" s="12" t="s">
        <v>207</v>
      </c>
      <c r="BE1035" s="99">
        <v>252</v>
      </c>
      <c r="BF1035" s="12" t="s">
        <v>321</v>
      </c>
      <c r="BG1035" s="654">
        <v>251.91200000000001</v>
      </c>
      <c r="BH1035" s="12" t="s">
        <v>321</v>
      </c>
      <c r="BI1035" s="99">
        <v>154</v>
      </c>
      <c r="BJ1035" s="12" t="s">
        <v>321</v>
      </c>
      <c r="BK1035" s="754">
        <v>0</v>
      </c>
      <c r="BL1035" s="12" t="s">
        <v>321</v>
      </c>
      <c r="BM1035" s="754">
        <v>1.2849999999999999</v>
      </c>
      <c r="BN1035" s="12" t="s">
        <v>321</v>
      </c>
      <c r="BO1035" s="754">
        <v>0</v>
      </c>
      <c r="BP1035" s="12" t="s">
        <v>321</v>
      </c>
      <c r="BQ1035" s="754">
        <v>3.2000000000000001E-2</v>
      </c>
      <c r="BR1035" s="12" t="s">
        <v>321</v>
      </c>
      <c r="BS1035" s="654">
        <v>96.594999999999999</v>
      </c>
      <c r="BT1035" s="12" t="s">
        <v>321</v>
      </c>
      <c r="BU1035" s="654">
        <v>97.912000000000006</v>
      </c>
      <c r="BV1035" s="12" t="s">
        <v>321</v>
      </c>
      <c r="BW1035" s="9">
        <v>1.07</v>
      </c>
      <c r="BX1035" s="9" t="s">
        <v>322</v>
      </c>
      <c r="BY1035" s="755">
        <v>227.6</v>
      </c>
      <c r="BZ1035" s="9" t="s">
        <v>315</v>
      </c>
      <c r="CA1035" s="755">
        <v>14.6</v>
      </c>
      <c r="CB1035" s="9" t="s">
        <v>315</v>
      </c>
      <c r="CC1035" s="755">
        <v>19.7</v>
      </c>
      <c r="CD1035" s="9" t="s">
        <v>315</v>
      </c>
      <c r="CE1035" s="755">
        <v>449.7</v>
      </c>
      <c r="CF1035" s="9" t="s">
        <v>323</v>
      </c>
      <c r="CG1035" s="755">
        <v>339.5</v>
      </c>
      <c r="CH1035" s="9" t="s">
        <v>323</v>
      </c>
      <c r="CI1035" s="9"/>
      <c r="CJ1035" s="9"/>
      <c r="CK1035" s="9"/>
    </row>
    <row r="1036" spans="1:89" s="98" customFormat="1" x14ac:dyDescent="0.25">
      <c r="A1036" s="99">
        <v>10101453</v>
      </c>
      <c r="B1036" s="99"/>
      <c r="C1036" s="772">
        <v>3777</v>
      </c>
      <c r="D1036" s="807">
        <v>0.05</v>
      </c>
      <c r="E1036" s="772">
        <f t="shared" si="48"/>
        <v>3966</v>
      </c>
      <c r="F1036" s="778">
        <v>1.1000000000000001</v>
      </c>
      <c r="G1036" s="774">
        <f t="shared" si="49"/>
        <v>4363</v>
      </c>
      <c r="H1036" s="776"/>
      <c r="I1036" s="758"/>
      <c r="J1036" s="776"/>
      <c r="K1036" s="786"/>
      <c r="L1036" s="9" t="s">
        <v>308</v>
      </c>
      <c r="M1036" s="9" t="s">
        <v>4045</v>
      </c>
      <c r="N1036" s="9" t="s">
        <v>397</v>
      </c>
      <c r="O1036" s="9" t="s">
        <v>310</v>
      </c>
      <c r="P1036" s="9" t="s">
        <v>311</v>
      </c>
      <c r="Q1036" s="9" t="s">
        <v>1495</v>
      </c>
      <c r="R1036" s="9" t="s">
        <v>1496</v>
      </c>
      <c r="S1036" s="9" t="s">
        <v>373</v>
      </c>
      <c r="T1036" s="98" t="s">
        <v>234</v>
      </c>
      <c r="U1036" s="99" t="s">
        <v>1523</v>
      </c>
      <c r="V1036" s="99" t="s">
        <v>207</v>
      </c>
      <c r="W1036" s="99" t="s">
        <v>580</v>
      </c>
      <c r="X1036" s="99" t="s">
        <v>207</v>
      </c>
      <c r="Y1036" s="99">
        <v>265</v>
      </c>
      <c r="Z1036" s="99" t="s">
        <v>207</v>
      </c>
      <c r="AA1036" s="631" t="s">
        <v>646</v>
      </c>
      <c r="AB1036" s="99" t="s">
        <v>207</v>
      </c>
      <c r="AC1036" s="9">
        <v>425</v>
      </c>
      <c r="AD1036" s="9" t="s">
        <v>207</v>
      </c>
      <c r="AE1036" s="9">
        <v>167</v>
      </c>
      <c r="AF1036" s="9" t="s">
        <v>315</v>
      </c>
      <c r="AG1036" s="14" t="s">
        <v>1524</v>
      </c>
      <c r="AH1036" s="14" t="s">
        <v>207</v>
      </c>
      <c r="AI1036" s="14" t="s">
        <v>1525</v>
      </c>
      <c r="AJ1036" s="14" t="s">
        <v>207</v>
      </c>
      <c r="AK1036" s="9">
        <v>5</v>
      </c>
      <c r="AL1036" s="14" t="s">
        <v>207</v>
      </c>
      <c r="AM1036" s="9">
        <v>5</v>
      </c>
      <c r="AN1036" s="14" t="s">
        <v>207</v>
      </c>
      <c r="AO1036" s="9">
        <v>5</v>
      </c>
      <c r="AP1036" s="14" t="s">
        <v>207</v>
      </c>
      <c r="AQ1036" s="9">
        <v>5</v>
      </c>
      <c r="AR1036" s="14" t="s">
        <v>207</v>
      </c>
      <c r="AS1036" s="9" t="s">
        <v>0</v>
      </c>
      <c r="AT1036" s="9" t="s">
        <v>318</v>
      </c>
      <c r="AU1036" s="9" t="s">
        <v>376</v>
      </c>
      <c r="AV1036" s="9" t="s">
        <v>320</v>
      </c>
      <c r="AW1036" s="9" t="s">
        <v>1526</v>
      </c>
      <c r="AX1036" s="9">
        <v>9010600000</v>
      </c>
      <c r="AY1036" s="99">
        <v>448</v>
      </c>
      <c r="AZ1036" s="12" t="s">
        <v>207</v>
      </c>
      <c r="BA1036" s="99">
        <v>37</v>
      </c>
      <c r="BB1036" s="12" t="s">
        <v>207</v>
      </c>
      <c r="BC1036" s="99">
        <v>50</v>
      </c>
      <c r="BD1036" s="12" t="s">
        <v>207</v>
      </c>
      <c r="BE1036" s="99">
        <v>214</v>
      </c>
      <c r="BF1036" s="12" t="s">
        <v>321</v>
      </c>
      <c r="BG1036" s="654">
        <v>213.07</v>
      </c>
      <c r="BH1036" s="12" t="s">
        <v>321</v>
      </c>
      <c r="BI1036" s="99">
        <v>132</v>
      </c>
      <c r="BJ1036" s="12" t="s">
        <v>321</v>
      </c>
      <c r="BK1036" s="754">
        <v>0</v>
      </c>
      <c r="BL1036" s="12" t="s">
        <v>321</v>
      </c>
      <c r="BM1036" s="754">
        <v>1.0489999999999999</v>
      </c>
      <c r="BN1036" s="12" t="s">
        <v>321</v>
      </c>
      <c r="BO1036" s="754">
        <v>0</v>
      </c>
      <c r="BP1036" s="12" t="s">
        <v>321</v>
      </c>
      <c r="BQ1036" s="754">
        <v>3.2000000000000001E-2</v>
      </c>
      <c r="BR1036" s="12" t="s">
        <v>321</v>
      </c>
      <c r="BS1036" s="654">
        <v>79.989000000000004</v>
      </c>
      <c r="BT1036" s="12" t="s">
        <v>321</v>
      </c>
      <c r="BU1036" s="654">
        <v>81.069999999999993</v>
      </c>
      <c r="BV1036" s="12" t="s">
        <v>321</v>
      </c>
      <c r="BW1036" s="9">
        <v>0.83</v>
      </c>
      <c r="BX1036" s="9" t="s">
        <v>322</v>
      </c>
      <c r="BY1036" s="755">
        <v>176.4</v>
      </c>
      <c r="BZ1036" s="9" t="s">
        <v>315</v>
      </c>
      <c r="CA1036" s="755">
        <v>14.6</v>
      </c>
      <c r="CB1036" s="9" t="s">
        <v>315</v>
      </c>
      <c r="CC1036" s="755">
        <v>19.7</v>
      </c>
      <c r="CD1036" s="9" t="s">
        <v>315</v>
      </c>
      <c r="CE1036" s="755">
        <v>368.2</v>
      </c>
      <c r="CF1036" s="9" t="s">
        <v>323</v>
      </c>
      <c r="CG1036" s="755">
        <v>291</v>
      </c>
      <c r="CH1036" s="9" t="s">
        <v>323</v>
      </c>
      <c r="CI1036" s="9"/>
      <c r="CJ1036" s="9"/>
      <c r="CK1036" s="9"/>
    </row>
    <row r="1037" spans="1:89" s="98" customFormat="1" x14ac:dyDescent="0.25">
      <c r="A1037" s="99">
        <v>10101454</v>
      </c>
      <c r="B1037" s="99"/>
      <c r="C1037" s="772">
        <v>4603</v>
      </c>
      <c r="D1037" s="807">
        <v>0.05</v>
      </c>
      <c r="E1037" s="772">
        <f t="shared" si="48"/>
        <v>4833</v>
      </c>
      <c r="F1037" s="778">
        <v>1.1000000000000001</v>
      </c>
      <c r="G1037" s="774">
        <f t="shared" si="49"/>
        <v>5316</v>
      </c>
      <c r="H1037" s="776"/>
      <c r="I1037" s="758"/>
      <c r="J1037" s="776"/>
      <c r="K1037" s="786"/>
      <c r="L1037" s="9" t="s">
        <v>308</v>
      </c>
      <c r="M1037" s="9" t="s">
        <v>4046</v>
      </c>
      <c r="N1037" s="9" t="s">
        <v>397</v>
      </c>
      <c r="O1037" s="9" t="s">
        <v>310</v>
      </c>
      <c r="P1037" s="9" t="s">
        <v>311</v>
      </c>
      <c r="Q1037" s="9" t="s">
        <v>1495</v>
      </c>
      <c r="R1037" s="9" t="s">
        <v>1496</v>
      </c>
      <c r="S1037" s="9" t="s">
        <v>373</v>
      </c>
      <c r="T1037" s="98" t="s">
        <v>234</v>
      </c>
      <c r="U1037" s="99" t="s">
        <v>640</v>
      </c>
      <c r="V1037" s="99" t="s">
        <v>207</v>
      </c>
      <c r="W1037" s="99" t="s">
        <v>888</v>
      </c>
      <c r="X1037" s="99" t="s">
        <v>207</v>
      </c>
      <c r="Y1037" s="99">
        <v>300</v>
      </c>
      <c r="Z1037" s="99" t="s">
        <v>207</v>
      </c>
      <c r="AA1037" s="631" t="s">
        <v>583</v>
      </c>
      <c r="AB1037" s="99" t="s">
        <v>207</v>
      </c>
      <c r="AC1037" s="9">
        <v>486</v>
      </c>
      <c r="AD1037" s="9" t="s">
        <v>207</v>
      </c>
      <c r="AE1037" s="9">
        <v>191</v>
      </c>
      <c r="AF1037" s="9" t="s">
        <v>315</v>
      </c>
      <c r="AG1037" s="14" t="s">
        <v>1527</v>
      </c>
      <c r="AH1037" s="14" t="s">
        <v>207</v>
      </c>
      <c r="AI1037" s="14" t="s">
        <v>1528</v>
      </c>
      <c r="AJ1037" s="14" t="s">
        <v>207</v>
      </c>
      <c r="AK1037" s="9">
        <v>5</v>
      </c>
      <c r="AL1037" s="14" t="s">
        <v>207</v>
      </c>
      <c r="AM1037" s="9">
        <v>5</v>
      </c>
      <c r="AN1037" s="14" t="s">
        <v>207</v>
      </c>
      <c r="AO1037" s="9">
        <v>5</v>
      </c>
      <c r="AP1037" s="14" t="s">
        <v>207</v>
      </c>
      <c r="AQ1037" s="9">
        <v>5</v>
      </c>
      <c r="AR1037" s="14" t="s">
        <v>207</v>
      </c>
      <c r="AS1037" s="9" t="s">
        <v>0</v>
      </c>
      <c r="AT1037" s="9" t="s">
        <v>318</v>
      </c>
      <c r="AU1037" s="9" t="s">
        <v>376</v>
      </c>
      <c r="AV1037" s="9" t="s">
        <v>320</v>
      </c>
      <c r="AW1037" s="9" t="s">
        <v>1529</v>
      </c>
      <c r="AX1037" s="9">
        <v>9010600000</v>
      </c>
      <c r="AY1037" s="99">
        <v>508</v>
      </c>
      <c r="AZ1037" s="12" t="s">
        <v>207</v>
      </c>
      <c r="BA1037" s="99">
        <v>37</v>
      </c>
      <c r="BB1037" s="12" t="s">
        <v>207</v>
      </c>
      <c r="BC1037" s="99">
        <v>50</v>
      </c>
      <c r="BD1037" s="12" t="s">
        <v>207</v>
      </c>
      <c r="BE1037" s="99">
        <v>230</v>
      </c>
      <c r="BF1037" s="12" t="s">
        <v>321</v>
      </c>
      <c r="BG1037" s="654">
        <v>229.80799999999999</v>
      </c>
      <c r="BH1037" s="12" t="s">
        <v>321</v>
      </c>
      <c r="BI1037" s="99">
        <v>141</v>
      </c>
      <c r="BJ1037" s="12" t="s">
        <v>321</v>
      </c>
      <c r="BK1037" s="754">
        <v>0</v>
      </c>
      <c r="BL1037" s="12" t="s">
        <v>321</v>
      </c>
      <c r="BM1037" s="754">
        <v>1.1279999999999999</v>
      </c>
      <c r="BN1037" s="12" t="s">
        <v>321</v>
      </c>
      <c r="BO1037" s="754">
        <v>0</v>
      </c>
      <c r="BP1037" s="12" t="s">
        <v>321</v>
      </c>
      <c r="BQ1037" s="754">
        <v>3.2000000000000001E-2</v>
      </c>
      <c r="BR1037" s="12" t="s">
        <v>321</v>
      </c>
      <c r="BS1037" s="654">
        <v>87.647999999999996</v>
      </c>
      <c r="BT1037" s="12" t="s">
        <v>321</v>
      </c>
      <c r="BU1037" s="654">
        <v>88.808000000000007</v>
      </c>
      <c r="BV1037" s="12" t="s">
        <v>321</v>
      </c>
      <c r="BW1037" s="9">
        <v>0.94</v>
      </c>
      <c r="BX1037" s="9" t="s">
        <v>322</v>
      </c>
      <c r="BY1037" s="755">
        <v>200</v>
      </c>
      <c r="BZ1037" s="9" t="s">
        <v>315</v>
      </c>
      <c r="CA1037" s="755">
        <v>14.6</v>
      </c>
      <c r="CB1037" s="9" t="s">
        <v>315</v>
      </c>
      <c r="CC1037" s="755">
        <v>19.7</v>
      </c>
      <c r="CD1037" s="9" t="s">
        <v>315</v>
      </c>
      <c r="CE1037" s="755">
        <v>399</v>
      </c>
      <c r="CF1037" s="9" t="s">
        <v>323</v>
      </c>
      <c r="CG1037" s="755">
        <v>310.89999999999998</v>
      </c>
      <c r="CH1037" s="9" t="s">
        <v>323</v>
      </c>
      <c r="CI1037" s="9"/>
      <c r="CJ1037" s="9"/>
      <c r="CK1037" s="9"/>
    </row>
    <row r="1038" spans="1:89" s="98" customFormat="1" x14ac:dyDescent="0.25">
      <c r="A1038" s="99">
        <v>10101455</v>
      </c>
      <c r="B1038" s="99"/>
      <c r="C1038" s="772">
        <v>5548</v>
      </c>
      <c r="D1038" s="807">
        <v>0.05</v>
      </c>
      <c r="E1038" s="772">
        <f t="shared" si="48"/>
        <v>5825</v>
      </c>
      <c r="F1038" s="778">
        <v>1.1000000000000001</v>
      </c>
      <c r="G1038" s="774">
        <f t="shared" si="49"/>
        <v>6408</v>
      </c>
      <c r="H1038" s="776"/>
      <c r="I1038" s="758"/>
      <c r="J1038" s="776"/>
      <c r="K1038" s="786"/>
      <c r="L1038" s="9" t="s">
        <v>308</v>
      </c>
      <c r="M1038" s="9" t="s">
        <v>4047</v>
      </c>
      <c r="N1038" s="9" t="s">
        <v>397</v>
      </c>
      <c r="O1038" s="9" t="s">
        <v>310</v>
      </c>
      <c r="P1038" s="9" t="s">
        <v>311</v>
      </c>
      <c r="Q1038" s="9" t="s">
        <v>1495</v>
      </c>
      <c r="R1038" s="9" t="s">
        <v>1496</v>
      </c>
      <c r="S1038" s="9" t="s">
        <v>373</v>
      </c>
      <c r="T1038" s="98" t="s">
        <v>234</v>
      </c>
      <c r="U1038" s="99" t="s">
        <v>644</v>
      </c>
      <c r="V1038" s="99" t="s">
        <v>207</v>
      </c>
      <c r="W1038" s="99" t="s">
        <v>1353</v>
      </c>
      <c r="X1038" s="99" t="s">
        <v>207</v>
      </c>
      <c r="Y1038" s="99">
        <v>340</v>
      </c>
      <c r="Z1038" s="99" t="s">
        <v>207</v>
      </c>
      <c r="AA1038" s="631" t="s">
        <v>1499</v>
      </c>
      <c r="AB1038" s="99" t="s">
        <v>207</v>
      </c>
      <c r="AC1038" s="9">
        <v>550</v>
      </c>
      <c r="AD1038" s="9" t="s">
        <v>207</v>
      </c>
      <c r="AE1038" s="9">
        <v>217</v>
      </c>
      <c r="AF1038" s="9" t="s">
        <v>315</v>
      </c>
      <c r="AG1038" s="14" t="s">
        <v>1530</v>
      </c>
      <c r="AH1038" s="14" t="s">
        <v>207</v>
      </c>
      <c r="AI1038" s="14" t="s">
        <v>1531</v>
      </c>
      <c r="AJ1038" s="14" t="s">
        <v>207</v>
      </c>
      <c r="AK1038" s="9">
        <v>5</v>
      </c>
      <c r="AL1038" s="14" t="s">
        <v>207</v>
      </c>
      <c r="AM1038" s="9">
        <v>5</v>
      </c>
      <c r="AN1038" s="14" t="s">
        <v>207</v>
      </c>
      <c r="AO1038" s="9">
        <v>5</v>
      </c>
      <c r="AP1038" s="14" t="s">
        <v>207</v>
      </c>
      <c r="AQ1038" s="9">
        <v>5</v>
      </c>
      <c r="AR1038" s="14" t="s">
        <v>207</v>
      </c>
      <c r="AS1038" s="9" t="s">
        <v>0</v>
      </c>
      <c r="AT1038" s="9" t="s">
        <v>318</v>
      </c>
      <c r="AU1038" s="9" t="s">
        <v>376</v>
      </c>
      <c r="AV1038" s="9" t="s">
        <v>320</v>
      </c>
      <c r="AW1038" s="9" t="s">
        <v>1532</v>
      </c>
      <c r="AX1038" s="9">
        <v>9010600000</v>
      </c>
      <c r="AY1038" s="99">
        <v>578</v>
      </c>
      <c r="AZ1038" s="12" t="s">
        <v>207</v>
      </c>
      <c r="BA1038" s="99">
        <v>37</v>
      </c>
      <c r="BB1038" s="12" t="s">
        <v>207</v>
      </c>
      <c r="BC1038" s="99">
        <v>50</v>
      </c>
      <c r="BD1038" s="12" t="s">
        <v>207</v>
      </c>
      <c r="BE1038" s="99">
        <v>246</v>
      </c>
      <c r="BF1038" s="12" t="s">
        <v>321</v>
      </c>
      <c r="BG1038" s="654">
        <v>245.27600000000001</v>
      </c>
      <c r="BH1038" s="12" t="s">
        <v>321</v>
      </c>
      <c r="BI1038" s="99">
        <v>150</v>
      </c>
      <c r="BJ1038" s="12" t="s">
        <v>321</v>
      </c>
      <c r="BK1038" s="754">
        <v>0</v>
      </c>
      <c r="BL1038" s="12" t="s">
        <v>321</v>
      </c>
      <c r="BM1038" s="754">
        <v>1.206</v>
      </c>
      <c r="BN1038" s="12" t="s">
        <v>321</v>
      </c>
      <c r="BO1038" s="754">
        <v>0</v>
      </c>
      <c r="BP1038" s="12" t="s">
        <v>321</v>
      </c>
      <c r="BQ1038" s="754">
        <v>3.2000000000000001E-2</v>
      </c>
      <c r="BR1038" s="12" t="s">
        <v>321</v>
      </c>
      <c r="BS1038" s="654">
        <v>94.037999999999997</v>
      </c>
      <c r="BT1038" s="12" t="s">
        <v>321</v>
      </c>
      <c r="BU1038" s="654">
        <v>95.275999999999996</v>
      </c>
      <c r="BV1038" s="12" t="s">
        <v>321</v>
      </c>
      <c r="BW1038" s="9">
        <v>1.07</v>
      </c>
      <c r="BX1038" s="9" t="s">
        <v>322</v>
      </c>
      <c r="BY1038" s="755">
        <v>227.6</v>
      </c>
      <c r="BZ1038" s="9" t="s">
        <v>315</v>
      </c>
      <c r="CA1038" s="755">
        <v>14.6</v>
      </c>
      <c r="CB1038" s="9" t="s">
        <v>315</v>
      </c>
      <c r="CC1038" s="755">
        <v>19.7</v>
      </c>
      <c r="CD1038" s="9" t="s">
        <v>315</v>
      </c>
      <c r="CE1038" s="755">
        <v>429.9</v>
      </c>
      <c r="CF1038" s="9" t="s">
        <v>323</v>
      </c>
      <c r="CG1038" s="755">
        <v>330.7</v>
      </c>
      <c r="CH1038" s="9" t="s">
        <v>323</v>
      </c>
      <c r="CI1038" s="9"/>
      <c r="CJ1038" s="9"/>
      <c r="CK1038" s="9"/>
    </row>
    <row r="1039" spans="1:89" s="98" customFormat="1" x14ac:dyDescent="0.25">
      <c r="A1039" s="99">
        <v>10101456</v>
      </c>
      <c r="B1039" s="99"/>
      <c r="C1039" s="772">
        <v>6610</v>
      </c>
      <c r="D1039" s="807">
        <v>0.05</v>
      </c>
      <c r="E1039" s="772">
        <f t="shared" si="48"/>
        <v>6941</v>
      </c>
      <c r="F1039" s="778">
        <v>1.1000000000000001</v>
      </c>
      <c r="G1039" s="774">
        <f t="shared" si="49"/>
        <v>7635</v>
      </c>
      <c r="H1039" s="776"/>
      <c r="I1039" s="758"/>
      <c r="J1039" s="776"/>
      <c r="K1039" s="786"/>
      <c r="L1039" s="9" t="s">
        <v>308</v>
      </c>
      <c r="M1039" s="9" t="s">
        <v>4048</v>
      </c>
      <c r="N1039" s="9" t="s">
        <v>397</v>
      </c>
      <c r="O1039" s="9" t="s">
        <v>310</v>
      </c>
      <c r="P1039" s="9" t="s">
        <v>311</v>
      </c>
      <c r="Q1039" s="9" t="s">
        <v>1495</v>
      </c>
      <c r="R1039" s="9" t="s">
        <v>1496</v>
      </c>
      <c r="S1039" s="9" t="s">
        <v>373</v>
      </c>
      <c r="T1039" s="98" t="s">
        <v>234</v>
      </c>
      <c r="U1039" s="99" t="s">
        <v>1533</v>
      </c>
      <c r="V1039" s="99" t="s">
        <v>207</v>
      </c>
      <c r="W1039" s="99" t="s">
        <v>1357</v>
      </c>
      <c r="X1039" s="99" t="s">
        <v>207</v>
      </c>
      <c r="Y1039" s="99">
        <v>378</v>
      </c>
      <c r="Z1039" s="99" t="s">
        <v>207</v>
      </c>
      <c r="AA1039" s="631" t="s">
        <v>1501</v>
      </c>
      <c r="AB1039" s="99" t="s">
        <v>207</v>
      </c>
      <c r="AC1039" s="9">
        <v>613</v>
      </c>
      <c r="AD1039" s="9" t="s">
        <v>207</v>
      </c>
      <c r="AE1039" s="9">
        <v>241</v>
      </c>
      <c r="AF1039" s="9" t="s">
        <v>315</v>
      </c>
      <c r="AG1039" s="14" t="s">
        <v>1534</v>
      </c>
      <c r="AH1039" s="14" t="s">
        <v>207</v>
      </c>
      <c r="AI1039" s="14" t="s">
        <v>1535</v>
      </c>
      <c r="AJ1039" s="14" t="s">
        <v>207</v>
      </c>
      <c r="AK1039" s="9">
        <v>5</v>
      </c>
      <c r="AL1039" s="14" t="s">
        <v>207</v>
      </c>
      <c r="AM1039" s="9">
        <v>5</v>
      </c>
      <c r="AN1039" s="14" t="s">
        <v>207</v>
      </c>
      <c r="AO1039" s="9">
        <v>5</v>
      </c>
      <c r="AP1039" s="14" t="s">
        <v>207</v>
      </c>
      <c r="AQ1039" s="9">
        <v>5</v>
      </c>
      <c r="AR1039" s="14" t="s">
        <v>207</v>
      </c>
      <c r="AS1039" s="9" t="s">
        <v>0</v>
      </c>
      <c r="AT1039" s="9" t="s">
        <v>318</v>
      </c>
      <c r="AU1039" s="9" t="s">
        <v>376</v>
      </c>
      <c r="AV1039" s="9" t="s">
        <v>320</v>
      </c>
      <c r="AW1039" s="9" t="s">
        <v>1536</v>
      </c>
      <c r="AX1039" s="9">
        <v>9010600000</v>
      </c>
      <c r="AY1039" s="99">
        <v>578</v>
      </c>
      <c r="AZ1039" s="12" t="s">
        <v>207</v>
      </c>
      <c r="BA1039" s="99">
        <v>37</v>
      </c>
      <c r="BB1039" s="12" t="s">
        <v>207</v>
      </c>
      <c r="BC1039" s="99">
        <v>50</v>
      </c>
      <c r="BD1039" s="12" t="s">
        <v>207</v>
      </c>
      <c r="BE1039" s="99">
        <v>255</v>
      </c>
      <c r="BF1039" s="12" t="s">
        <v>321</v>
      </c>
      <c r="BG1039" s="654">
        <v>254.91200000000001</v>
      </c>
      <c r="BH1039" s="12" t="s">
        <v>321</v>
      </c>
      <c r="BI1039" s="99">
        <v>157</v>
      </c>
      <c r="BJ1039" s="12" t="s">
        <v>321</v>
      </c>
      <c r="BK1039" s="754">
        <v>0</v>
      </c>
      <c r="BL1039" s="12" t="s">
        <v>321</v>
      </c>
      <c r="BM1039" s="754">
        <v>1.2849999999999999</v>
      </c>
      <c r="BN1039" s="12" t="s">
        <v>321</v>
      </c>
      <c r="BO1039" s="754">
        <v>0</v>
      </c>
      <c r="BP1039" s="12" t="s">
        <v>321</v>
      </c>
      <c r="BQ1039" s="754">
        <v>3.2000000000000001E-2</v>
      </c>
      <c r="BR1039" s="12" t="s">
        <v>321</v>
      </c>
      <c r="BS1039" s="654">
        <v>96.594999999999999</v>
      </c>
      <c r="BT1039" s="12" t="s">
        <v>321</v>
      </c>
      <c r="BU1039" s="654">
        <v>97.912000000000006</v>
      </c>
      <c r="BV1039" s="12" t="s">
        <v>321</v>
      </c>
      <c r="BW1039" s="9">
        <v>1.07</v>
      </c>
      <c r="BX1039" s="9" t="s">
        <v>322</v>
      </c>
      <c r="BY1039" s="755">
        <v>227.6</v>
      </c>
      <c r="BZ1039" s="9" t="s">
        <v>315</v>
      </c>
      <c r="CA1039" s="755">
        <v>14.6</v>
      </c>
      <c r="CB1039" s="9" t="s">
        <v>315</v>
      </c>
      <c r="CC1039" s="755">
        <v>19.7</v>
      </c>
      <c r="CD1039" s="9" t="s">
        <v>315</v>
      </c>
      <c r="CE1039" s="755">
        <v>456.4</v>
      </c>
      <c r="CF1039" s="9" t="s">
        <v>323</v>
      </c>
      <c r="CG1039" s="755">
        <v>346.1</v>
      </c>
      <c r="CH1039" s="9" t="s">
        <v>323</v>
      </c>
      <c r="CI1039" s="9"/>
      <c r="CJ1039" s="9"/>
      <c r="CK1039" s="9"/>
    </row>
    <row r="1040" spans="1:89" s="98" customFormat="1" x14ac:dyDescent="0.25">
      <c r="A1040" s="99">
        <v>10141453</v>
      </c>
      <c r="B1040" s="99"/>
      <c r="C1040" s="772">
        <v>3777</v>
      </c>
      <c r="D1040" s="807">
        <v>0.05</v>
      </c>
      <c r="E1040" s="772">
        <f t="shared" si="48"/>
        <v>3966</v>
      </c>
      <c r="F1040" s="778">
        <v>1.1000000000000001</v>
      </c>
      <c r="G1040" s="774">
        <f t="shared" si="49"/>
        <v>4363</v>
      </c>
      <c r="H1040" s="776"/>
      <c r="I1040" s="758"/>
      <c r="J1040" s="776"/>
      <c r="K1040" s="786"/>
      <c r="L1040" s="9" t="s">
        <v>308</v>
      </c>
      <c r="M1040" s="9" t="s">
        <v>1537</v>
      </c>
      <c r="N1040" s="9" t="s">
        <v>397</v>
      </c>
      <c r="O1040" s="9" t="s">
        <v>310</v>
      </c>
      <c r="P1040" s="9" t="s">
        <v>311</v>
      </c>
      <c r="Q1040" s="9" t="s">
        <v>1495</v>
      </c>
      <c r="R1040" s="9" t="s">
        <v>1496</v>
      </c>
      <c r="S1040" s="9" t="s">
        <v>373</v>
      </c>
      <c r="T1040" s="98" t="s">
        <v>234</v>
      </c>
      <c r="U1040" s="99" t="s">
        <v>1523</v>
      </c>
      <c r="V1040" s="99" t="s">
        <v>207</v>
      </c>
      <c r="W1040" s="99" t="s">
        <v>580</v>
      </c>
      <c r="X1040" s="99" t="s">
        <v>207</v>
      </c>
      <c r="Y1040" s="99">
        <v>265</v>
      </c>
      <c r="Z1040" s="99" t="s">
        <v>207</v>
      </c>
      <c r="AA1040" s="631" t="s">
        <v>646</v>
      </c>
      <c r="AB1040" s="99" t="s">
        <v>207</v>
      </c>
      <c r="AC1040" s="9">
        <v>425</v>
      </c>
      <c r="AD1040" s="9" t="s">
        <v>207</v>
      </c>
      <c r="AE1040" s="9">
        <v>167</v>
      </c>
      <c r="AF1040" s="9" t="s">
        <v>315</v>
      </c>
      <c r="AG1040" s="14" t="s">
        <v>1524</v>
      </c>
      <c r="AH1040" s="14" t="s">
        <v>207</v>
      </c>
      <c r="AI1040" s="14" t="s">
        <v>1525</v>
      </c>
      <c r="AJ1040" s="14" t="s">
        <v>207</v>
      </c>
      <c r="AK1040" s="9">
        <v>5</v>
      </c>
      <c r="AL1040" s="14" t="s">
        <v>207</v>
      </c>
      <c r="AM1040" s="9">
        <v>5</v>
      </c>
      <c r="AN1040" s="14" t="s">
        <v>207</v>
      </c>
      <c r="AO1040" s="9">
        <v>5</v>
      </c>
      <c r="AP1040" s="14" t="s">
        <v>207</v>
      </c>
      <c r="AQ1040" s="9">
        <v>5</v>
      </c>
      <c r="AR1040" s="14" t="s">
        <v>207</v>
      </c>
      <c r="AS1040" s="9" t="s">
        <v>0</v>
      </c>
      <c r="AT1040" s="9" t="s">
        <v>318</v>
      </c>
      <c r="AU1040" s="9" t="s">
        <v>376</v>
      </c>
      <c r="AV1040" s="9" t="s">
        <v>320</v>
      </c>
      <c r="AW1040" s="9" t="s">
        <v>1538</v>
      </c>
      <c r="AX1040" s="9">
        <v>9010600000</v>
      </c>
      <c r="AY1040" s="99">
        <v>448</v>
      </c>
      <c r="AZ1040" s="12" t="s">
        <v>207</v>
      </c>
      <c r="BA1040" s="99">
        <v>37</v>
      </c>
      <c r="BB1040" s="12" t="s">
        <v>207</v>
      </c>
      <c r="BC1040" s="99">
        <v>50</v>
      </c>
      <c r="BD1040" s="12" t="s">
        <v>207</v>
      </c>
      <c r="BE1040" s="99">
        <v>214</v>
      </c>
      <c r="BF1040" s="12" t="s">
        <v>321</v>
      </c>
      <c r="BG1040" s="654">
        <v>213.07</v>
      </c>
      <c r="BH1040" s="12" t="s">
        <v>321</v>
      </c>
      <c r="BI1040" s="99">
        <v>132</v>
      </c>
      <c r="BJ1040" s="12" t="s">
        <v>321</v>
      </c>
      <c r="BK1040" s="754">
        <v>0</v>
      </c>
      <c r="BL1040" s="12" t="s">
        <v>321</v>
      </c>
      <c r="BM1040" s="754">
        <v>1.0489999999999999</v>
      </c>
      <c r="BN1040" s="12" t="s">
        <v>321</v>
      </c>
      <c r="BO1040" s="754">
        <v>0</v>
      </c>
      <c r="BP1040" s="12" t="s">
        <v>321</v>
      </c>
      <c r="BQ1040" s="754">
        <v>3.2000000000000001E-2</v>
      </c>
      <c r="BR1040" s="12" t="s">
        <v>321</v>
      </c>
      <c r="BS1040" s="654">
        <v>79.989000000000004</v>
      </c>
      <c r="BT1040" s="12" t="s">
        <v>321</v>
      </c>
      <c r="BU1040" s="654">
        <v>81.069999999999993</v>
      </c>
      <c r="BV1040" s="12" t="s">
        <v>321</v>
      </c>
      <c r="BW1040" s="9">
        <v>0.83</v>
      </c>
      <c r="BX1040" s="9" t="s">
        <v>322</v>
      </c>
      <c r="BY1040" s="755">
        <v>176.4</v>
      </c>
      <c r="BZ1040" s="9" t="s">
        <v>315</v>
      </c>
      <c r="CA1040" s="755">
        <v>14.6</v>
      </c>
      <c r="CB1040" s="9" t="s">
        <v>315</v>
      </c>
      <c r="CC1040" s="755">
        <v>19.7</v>
      </c>
      <c r="CD1040" s="9" t="s">
        <v>315</v>
      </c>
      <c r="CE1040" s="755">
        <v>368.2</v>
      </c>
      <c r="CF1040" s="9" t="s">
        <v>323</v>
      </c>
      <c r="CG1040" s="755">
        <v>291</v>
      </c>
      <c r="CH1040" s="9" t="s">
        <v>323</v>
      </c>
      <c r="CI1040" s="9"/>
      <c r="CJ1040" s="9"/>
      <c r="CK1040" s="9"/>
    </row>
    <row r="1041" spans="1:89" s="98" customFormat="1" x14ac:dyDescent="0.25">
      <c r="A1041" s="99">
        <v>10141454</v>
      </c>
      <c r="B1041" s="99"/>
      <c r="C1041" s="772">
        <v>4603</v>
      </c>
      <c r="D1041" s="807">
        <v>0.05</v>
      </c>
      <c r="E1041" s="772">
        <f t="shared" si="48"/>
        <v>4833</v>
      </c>
      <c r="F1041" s="778">
        <v>1.1000000000000001</v>
      </c>
      <c r="G1041" s="774">
        <f t="shared" si="49"/>
        <v>5316</v>
      </c>
      <c r="H1041" s="776"/>
      <c r="I1041" s="758"/>
      <c r="J1041" s="776"/>
      <c r="K1041" s="786"/>
      <c r="L1041" s="9" t="s">
        <v>308</v>
      </c>
      <c r="M1041" s="9" t="s">
        <v>1539</v>
      </c>
      <c r="N1041" s="9" t="s">
        <v>397</v>
      </c>
      <c r="O1041" s="9" t="s">
        <v>310</v>
      </c>
      <c r="P1041" s="9" t="s">
        <v>311</v>
      </c>
      <c r="Q1041" s="9" t="s">
        <v>1495</v>
      </c>
      <c r="R1041" s="9" t="s">
        <v>1496</v>
      </c>
      <c r="S1041" s="9" t="s">
        <v>373</v>
      </c>
      <c r="T1041" s="98" t="s">
        <v>234</v>
      </c>
      <c r="U1041" s="99" t="s">
        <v>640</v>
      </c>
      <c r="V1041" s="99" t="s">
        <v>207</v>
      </c>
      <c r="W1041" s="99" t="s">
        <v>888</v>
      </c>
      <c r="X1041" s="99" t="s">
        <v>207</v>
      </c>
      <c r="Y1041" s="99">
        <v>300</v>
      </c>
      <c r="Z1041" s="99" t="s">
        <v>207</v>
      </c>
      <c r="AA1041" s="631" t="s">
        <v>583</v>
      </c>
      <c r="AB1041" s="99" t="s">
        <v>207</v>
      </c>
      <c r="AC1041" s="9">
        <v>486</v>
      </c>
      <c r="AD1041" s="9" t="s">
        <v>207</v>
      </c>
      <c r="AE1041" s="9">
        <v>191</v>
      </c>
      <c r="AF1041" s="9" t="s">
        <v>315</v>
      </c>
      <c r="AG1041" s="14" t="s">
        <v>1527</v>
      </c>
      <c r="AH1041" s="14" t="s">
        <v>207</v>
      </c>
      <c r="AI1041" s="14" t="s">
        <v>1528</v>
      </c>
      <c r="AJ1041" s="14" t="s">
        <v>207</v>
      </c>
      <c r="AK1041" s="9">
        <v>5</v>
      </c>
      <c r="AL1041" s="14" t="s">
        <v>207</v>
      </c>
      <c r="AM1041" s="9">
        <v>5</v>
      </c>
      <c r="AN1041" s="14" t="s">
        <v>207</v>
      </c>
      <c r="AO1041" s="9">
        <v>5</v>
      </c>
      <c r="AP1041" s="14" t="s">
        <v>207</v>
      </c>
      <c r="AQ1041" s="9">
        <v>5</v>
      </c>
      <c r="AR1041" s="14" t="s">
        <v>207</v>
      </c>
      <c r="AS1041" s="9" t="s">
        <v>0</v>
      </c>
      <c r="AT1041" s="9" t="s">
        <v>318</v>
      </c>
      <c r="AU1041" s="9" t="s">
        <v>376</v>
      </c>
      <c r="AV1041" s="9" t="s">
        <v>320</v>
      </c>
      <c r="AW1041" s="9" t="s">
        <v>1540</v>
      </c>
      <c r="AX1041" s="9">
        <v>9010600000</v>
      </c>
      <c r="AY1041" s="99">
        <v>508</v>
      </c>
      <c r="AZ1041" s="12" t="s">
        <v>207</v>
      </c>
      <c r="BA1041" s="99">
        <v>37</v>
      </c>
      <c r="BB1041" s="12" t="s">
        <v>207</v>
      </c>
      <c r="BC1041" s="99">
        <v>50</v>
      </c>
      <c r="BD1041" s="12" t="s">
        <v>207</v>
      </c>
      <c r="BE1041" s="99">
        <v>230</v>
      </c>
      <c r="BF1041" s="12" t="s">
        <v>321</v>
      </c>
      <c r="BG1041" s="654">
        <v>229.80799999999999</v>
      </c>
      <c r="BH1041" s="12" t="s">
        <v>321</v>
      </c>
      <c r="BI1041" s="99">
        <v>141</v>
      </c>
      <c r="BJ1041" s="12" t="s">
        <v>321</v>
      </c>
      <c r="BK1041" s="754">
        <v>0</v>
      </c>
      <c r="BL1041" s="12" t="s">
        <v>321</v>
      </c>
      <c r="BM1041" s="754">
        <v>1.1279999999999999</v>
      </c>
      <c r="BN1041" s="12" t="s">
        <v>321</v>
      </c>
      <c r="BO1041" s="754">
        <v>0</v>
      </c>
      <c r="BP1041" s="12" t="s">
        <v>321</v>
      </c>
      <c r="BQ1041" s="754">
        <v>3.2000000000000001E-2</v>
      </c>
      <c r="BR1041" s="12" t="s">
        <v>321</v>
      </c>
      <c r="BS1041" s="654">
        <v>87.647999999999996</v>
      </c>
      <c r="BT1041" s="12" t="s">
        <v>321</v>
      </c>
      <c r="BU1041" s="654">
        <v>88.808000000000007</v>
      </c>
      <c r="BV1041" s="12" t="s">
        <v>321</v>
      </c>
      <c r="BW1041" s="9">
        <v>0.94</v>
      </c>
      <c r="BX1041" s="9" t="s">
        <v>322</v>
      </c>
      <c r="BY1041" s="755">
        <v>200</v>
      </c>
      <c r="BZ1041" s="9" t="s">
        <v>315</v>
      </c>
      <c r="CA1041" s="755">
        <v>14.6</v>
      </c>
      <c r="CB1041" s="9" t="s">
        <v>315</v>
      </c>
      <c r="CC1041" s="755">
        <v>19.7</v>
      </c>
      <c r="CD1041" s="9" t="s">
        <v>315</v>
      </c>
      <c r="CE1041" s="755">
        <v>399</v>
      </c>
      <c r="CF1041" s="9" t="s">
        <v>323</v>
      </c>
      <c r="CG1041" s="755">
        <v>310.89999999999998</v>
      </c>
      <c r="CH1041" s="9" t="s">
        <v>323</v>
      </c>
      <c r="CI1041" s="9"/>
      <c r="CJ1041" s="9"/>
      <c r="CK1041" s="9"/>
    </row>
    <row r="1042" spans="1:89" s="98" customFormat="1" x14ac:dyDescent="0.25">
      <c r="A1042" s="99">
        <v>10141455</v>
      </c>
      <c r="B1042" s="99"/>
      <c r="C1042" s="772">
        <v>5548</v>
      </c>
      <c r="D1042" s="807">
        <v>0.05</v>
      </c>
      <c r="E1042" s="772">
        <f t="shared" si="48"/>
        <v>5825</v>
      </c>
      <c r="F1042" s="778">
        <v>1.1000000000000001</v>
      </c>
      <c r="G1042" s="774">
        <f t="shared" si="49"/>
        <v>6408</v>
      </c>
      <c r="H1042" s="776"/>
      <c r="I1042" s="758"/>
      <c r="J1042" s="776"/>
      <c r="K1042" s="786"/>
      <c r="L1042" s="9" t="s">
        <v>308</v>
      </c>
      <c r="M1042" s="9" t="s">
        <v>1541</v>
      </c>
      <c r="N1042" s="9" t="s">
        <v>397</v>
      </c>
      <c r="O1042" s="9" t="s">
        <v>310</v>
      </c>
      <c r="P1042" s="9" t="s">
        <v>311</v>
      </c>
      <c r="Q1042" s="9" t="s">
        <v>1495</v>
      </c>
      <c r="R1042" s="9" t="s">
        <v>1496</v>
      </c>
      <c r="S1042" s="9" t="s">
        <v>373</v>
      </c>
      <c r="T1042" s="98" t="s">
        <v>234</v>
      </c>
      <c r="U1042" s="99" t="s">
        <v>644</v>
      </c>
      <c r="V1042" s="99" t="s">
        <v>207</v>
      </c>
      <c r="W1042" s="99" t="s">
        <v>1353</v>
      </c>
      <c r="X1042" s="99" t="s">
        <v>207</v>
      </c>
      <c r="Y1042" s="99">
        <v>340</v>
      </c>
      <c r="Z1042" s="99" t="s">
        <v>207</v>
      </c>
      <c r="AA1042" s="631" t="s">
        <v>1499</v>
      </c>
      <c r="AB1042" s="99" t="s">
        <v>207</v>
      </c>
      <c r="AC1042" s="9">
        <v>550</v>
      </c>
      <c r="AD1042" s="9" t="s">
        <v>207</v>
      </c>
      <c r="AE1042" s="9">
        <v>217</v>
      </c>
      <c r="AF1042" s="9" t="s">
        <v>315</v>
      </c>
      <c r="AG1042" s="14" t="s">
        <v>1530</v>
      </c>
      <c r="AH1042" s="14" t="s">
        <v>207</v>
      </c>
      <c r="AI1042" s="14" t="s">
        <v>1531</v>
      </c>
      <c r="AJ1042" s="14" t="s">
        <v>207</v>
      </c>
      <c r="AK1042" s="9">
        <v>5</v>
      </c>
      <c r="AL1042" s="14" t="s">
        <v>207</v>
      </c>
      <c r="AM1042" s="9">
        <v>5</v>
      </c>
      <c r="AN1042" s="14" t="s">
        <v>207</v>
      </c>
      <c r="AO1042" s="9">
        <v>5</v>
      </c>
      <c r="AP1042" s="14" t="s">
        <v>207</v>
      </c>
      <c r="AQ1042" s="9">
        <v>5</v>
      </c>
      <c r="AR1042" s="14" t="s">
        <v>207</v>
      </c>
      <c r="AS1042" s="9" t="s">
        <v>0</v>
      </c>
      <c r="AT1042" s="9" t="s">
        <v>318</v>
      </c>
      <c r="AU1042" s="9" t="s">
        <v>376</v>
      </c>
      <c r="AV1042" s="9" t="s">
        <v>320</v>
      </c>
      <c r="AW1042" s="9" t="s">
        <v>1542</v>
      </c>
      <c r="AX1042" s="9">
        <v>9010600000</v>
      </c>
      <c r="AY1042" s="99">
        <v>578</v>
      </c>
      <c r="AZ1042" s="12" t="s">
        <v>207</v>
      </c>
      <c r="BA1042" s="99">
        <v>37</v>
      </c>
      <c r="BB1042" s="12" t="s">
        <v>207</v>
      </c>
      <c r="BC1042" s="99">
        <v>50</v>
      </c>
      <c r="BD1042" s="12" t="s">
        <v>207</v>
      </c>
      <c r="BE1042" s="99">
        <v>246</v>
      </c>
      <c r="BF1042" s="12" t="s">
        <v>321</v>
      </c>
      <c r="BG1042" s="654">
        <v>245.27600000000001</v>
      </c>
      <c r="BH1042" s="12" t="s">
        <v>321</v>
      </c>
      <c r="BI1042" s="99">
        <v>150</v>
      </c>
      <c r="BJ1042" s="12" t="s">
        <v>321</v>
      </c>
      <c r="BK1042" s="754">
        <v>0</v>
      </c>
      <c r="BL1042" s="12" t="s">
        <v>321</v>
      </c>
      <c r="BM1042" s="754">
        <v>1.206</v>
      </c>
      <c r="BN1042" s="12" t="s">
        <v>321</v>
      </c>
      <c r="BO1042" s="754">
        <v>0</v>
      </c>
      <c r="BP1042" s="12" t="s">
        <v>321</v>
      </c>
      <c r="BQ1042" s="754">
        <v>3.2000000000000001E-2</v>
      </c>
      <c r="BR1042" s="12" t="s">
        <v>321</v>
      </c>
      <c r="BS1042" s="654">
        <v>94.037999999999997</v>
      </c>
      <c r="BT1042" s="12" t="s">
        <v>321</v>
      </c>
      <c r="BU1042" s="654">
        <v>95.275999999999996</v>
      </c>
      <c r="BV1042" s="12" t="s">
        <v>321</v>
      </c>
      <c r="BW1042" s="9">
        <v>1.07</v>
      </c>
      <c r="BX1042" s="9" t="s">
        <v>322</v>
      </c>
      <c r="BY1042" s="755">
        <v>227.6</v>
      </c>
      <c r="BZ1042" s="9" t="s">
        <v>315</v>
      </c>
      <c r="CA1042" s="755">
        <v>14.6</v>
      </c>
      <c r="CB1042" s="9" t="s">
        <v>315</v>
      </c>
      <c r="CC1042" s="755">
        <v>19.7</v>
      </c>
      <c r="CD1042" s="9" t="s">
        <v>315</v>
      </c>
      <c r="CE1042" s="755">
        <v>429.9</v>
      </c>
      <c r="CF1042" s="9" t="s">
        <v>323</v>
      </c>
      <c r="CG1042" s="755">
        <v>330.7</v>
      </c>
      <c r="CH1042" s="9" t="s">
        <v>323</v>
      </c>
      <c r="CI1042" s="9"/>
      <c r="CJ1042" s="9"/>
      <c r="CK1042" s="9"/>
    </row>
    <row r="1043" spans="1:89" s="98" customFormat="1" x14ac:dyDescent="0.25">
      <c r="A1043" s="99">
        <v>10141456</v>
      </c>
      <c r="B1043" s="99"/>
      <c r="C1043" s="772">
        <v>6610</v>
      </c>
      <c r="D1043" s="807">
        <v>0.05</v>
      </c>
      <c r="E1043" s="772">
        <f t="shared" si="48"/>
        <v>6941</v>
      </c>
      <c r="F1043" s="778">
        <v>1.1000000000000001</v>
      </c>
      <c r="G1043" s="774">
        <f t="shared" si="49"/>
        <v>7635</v>
      </c>
      <c r="H1043" s="776"/>
      <c r="I1043" s="758"/>
      <c r="J1043" s="776"/>
      <c r="K1043" s="786"/>
      <c r="L1043" s="9" t="s">
        <v>308</v>
      </c>
      <c r="M1043" s="9" t="s">
        <v>1543</v>
      </c>
      <c r="N1043" s="9" t="s">
        <v>397</v>
      </c>
      <c r="O1043" s="9" t="s">
        <v>310</v>
      </c>
      <c r="P1043" s="9" t="s">
        <v>311</v>
      </c>
      <c r="Q1043" s="9" t="s">
        <v>1495</v>
      </c>
      <c r="R1043" s="9" t="s">
        <v>1496</v>
      </c>
      <c r="S1043" s="9" t="s">
        <v>373</v>
      </c>
      <c r="T1043" s="98" t="s">
        <v>234</v>
      </c>
      <c r="U1043" s="99" t="s">
        <v>1533</v>
      </c>
      <c r="V1043" s="99" t="s">
        <v>207</v>
      </c>
      <c r="W1043" s="99" t="s">
        <v>1357</v>
      </c>
      <c r="X1043" s="99" t="s">
        <v>207</v>
      </c>
      <c r="Y1043" s="99">
        <v>378</v>
      </c>
      <c r="Z1043" s="99" t="s">
        <v>207</v>
      </c>
      <c r="AA1043" s="631" t="s">
        <v>1501</v>
      </c>
      <c r="AB1043" s="99" t="s">
        <v>207</v>
      </c>
      <c r="AC1043" s="9">
        <v>613</v>
      </c>
      <c r="AD1043" s="9" t="s">
        <v>207</v>
      </c>
      <c r="AE1043" s="9">
        <v>241</v>
      </c>
      <c r="AF1043" s="9" t="s">
        <v>315</v>
      </c>
      <c r="AG1043" s="14" t="s">
        <v>1534</v>
      </c>
      <c r="AH1043" s="14" t="s">
        <v>207</v>
      </c>
      <c r="AI1043" s="14" t="s">
        <v>1535</v>
      </c>
      <c r="AJ1043" s="14" t="s">
        <v>207</v>
      </c>
      <c r="AK1043" s="9">
        <v>5</v>
      </c>
      <c r="AL1043" s="14" t="s">
        <v>207</v>
      </c>
      <c r="AM1043" s="9">
        <v>5</v>
      </c>
      <c r="AN1043" s="14" t="s">
        <v>207</v>
      </c>
      <c r="AO1043" s="9">
        <v>5</v>
      </c>
      <c r="AP1043" s="14" t="s">
        <v>207</v>
      </c>
      <c r="AQ1043" s="9">
        <v>5</v>
      </c>
      <c r="AR1043" s="14" t="s">
        <v>207</v>
      </c>
      <c r="AS1043" s="9" t="s">
        <v>0</v>
      </c>
      <c r="AT1043" s="9" t="s">
        <v>318</v>
      </c>
      <c r="AU1043" s="9" t="s">
        <v>376</v>
      </c>
      <c r="AV1043" s="9" t="s">
        <v>320</v>
      </c>
      <c r="AW1043" s="9" t="s">
        <v>1544</v>
      </c>
      <c r="AX1043" s="9">
        <v>9010600000</v>
      </c>
      <c r="AY1043" s="99">
        <v>578</v>
      </c>
      <c r="AZ1043" s="12" t="s">
        <v>207</v>
      </c>
      <c r="BA1043" s="99">
        <v>37</v>
      </c>
      <c r="BB1043" s="12" t="s">
        <v>207</v>
      </c>
      <c r="BC1043" s="99">
        <v>50</v>
      </c>
      <c r="BD1043" s="12" t="s">
        <v>207</v>
      </c>
      <c r="BE1043" s="99">
        <v>255</v>
      </c>
      <c r="BF1043" s="12" t="s">
        <v>321</v>
      </c>
      <c r="BG1043" s="654">
        <v>254.91200000000001</v>
      </c>
      <c r="BH1043" s="12" t="s">
        <v>321</v>
      </c>
      <c r="BI1043" s="99">
        <v>157</v>
      </c>
      <c r="BJ1043" s="12" t="s">
        <v>321</v>
      </c>
      <c r="BK1043" s="754">
        <v>0</v>
      </c>
      <c r="BL1043" s="12" t="s">
        <v>321</v>
      </c>
      <c r="BM1043" s="754">
        <v>1.2849999999999999</v>
      </c>
      <c r="BN1043" s="12" t="s">
        <v>321</v>
      </c>
      <c r="BO1043" s="754">
        <v>0</v>
      </c>
      <c r="BP1043" s="12" t="s">
        <v>321</v>
      </c>
      <c r="BQ1043" s="754">
        <v>3.2000000000000001E-2</v>
      </c>
      <c r="BR1043" s="12" t="s">
        <v>321</v>
      </c>
      <c r="BS1043" s="654">
        <v>96.594999999999999</v>
      </c>
      <c r="BT1043" s="12" t="s">
        <v>321</v>
      </c>
      <c r="BU1043" s="654">
        <v>97.912000000000006</v>
      </c>
      <c r="BV1043" s="12" t="s">
        <v>321</v>
      </c>
      <c r="BW1043" s="9">
        <v>1.07</v>
      </c>
      <c r="BX1043" s="9" t="s">
        <v>322</v>
      </c>
      <c r="BY1043" s="755">
        <v>227.6</v>
      </c>
      <c r="BZ1043" s="9" t="s">
        <v>315</v>
      </c>
      <c r="CA1043" s="755">
        <v>14.6</v>
      </c>
      <c r="CB1043" s="9" t="s">
        <v>315</v>
      </c>
      <c r="CC1043" s="755">
        <v>19.7</v>
      </c>
      <c r="CD1043" s="9" t="s">
        <v>315</v>
      </c>
      <c r="CE1043" s="755">
        <v>456.4</v>
      </c>
      <c r="CF1043" s="9" t="s">
        <v>323</v>
      </c>
      <c r="CG1043" s="755">
        <v>346.1</v>
      </c>
      <c r="CH1043" s="9" t="s">
        <v>323</v>
      </c>
      <c r="CI1043" s="9"/>
      <c r="CJ1043" s="9"/>
      <c r="CK1043" s="9"/>
    </row>
    <row r="1044" spans="1:89" s="98" customFormat="1" x14ac:dyDescent="0.25">
      <c r="A1044" s="99">
        <v>10800129</v>
      </c>
      <c r="B1044" s="99"/>
      <c r="C1044" s="772">
        <v>1470</v>
      </c>
      <c r="D1044" s="807">
        <v>0.05</v>
      </c>
      <c r="E1044" s="772">
        <f t="shared" si="48"/>
        <v>1544</v>
      </c>
      <c r="F1044" s="778">
        <v>1.1000000000000001</v>
      </c>
      <c r="G1044" s="774">
        <f t="shared" si="49"/>
        <v>1698</v>
      </c>
      <c r="H1044" s="776"/>
      <c r="I1044" s="758"/>
      <c r="J1044" s="776"/>
      <c r="K1044" s="786"/>
      <c r="L1044" s="9" t="s">
        <v>308</v>
      </c>
      <c r="M1044" s="9" t="s">
        <v>1545</v>
      </c>
      <c r="N1044" s="9" t="s">
        <v>142</v>
      </c>
      <c r="O1044" s="9" t="s">
        <v>310</v>
      </c>
      <c r="P1044" s="9" t="s">
        <v>311</v>
      </c>
      <c r="Q1044" s="9" t="s">
        <v>1495</v>
      </c>
      <c r="R1044" s="9" t="s">
        <v>1496</v>
      </c>
      <c r="S1044" s="12" t="s">
        <v>200</v>
      </c>
      <c r="T1044" s="12" t="s">
        <v>200</v>
      </c>
      <c r="U1044" s="99" t="s">
        <v>200</v>
      </c>
      <c r="V1044" s="99" t="s">
        <v>207</v>
      </c>
      <c r="W1044" s="99" t="s">
        <v>142</v>
      </c>
      <c r="X1044" s="99" t="s">
        <v>207</v>
      </c>
      <c r="Y1044" s="99" t="s">
        <v>142</v>
      </c>
      <c r="Z1044" s="99" t="s">
        <v>207</v>
      </c>
      <c r="AA1044" s="99" t="s">
        <v>142</v>
      </c>
      <c r="AB1044" s="99" t="s">
        <v>207</v>
      </c>
      <c r="AC1044" s="99" t="s">
        <v>142</v>
      </c>
      <c r="AD1044" s="9" t="s">
        <v>207</v>
      </c>
      <c r="AE1044" s="99" t="s">
        <v>142</v>
      </c>
      <c r="AF1044" s="9" t="s">
        <v>315</v>
      </c>
      <c r="AG1044" s="14" t="s">
        <v>142</v>
      </c>
      <c r="AH1044" s="14" t="s">
        <v>207</v>
      </c>
      <c r="AI1044" s="14" t="s">
        <v>142</v>
      </c>
      <c r="AJ1044" s="14" t="s">
        <v>207</v>
      </c>
      <c r="AK1044" s="99" t="s">
        <v>142</v>
      </c>
      <c r="AL1044" s="14" t="s">
        <v>207</v>
      </c>
      <c r="AM1044" s="99" t="s">
        <v>142</v>
      </c>
      <c r="AN1044" s="14" t="s">
        <v>207</v>
      </c>
      <c r="AO1044" s="99" t="s">
        <v>142</v>
      </c>
      <c r="AP1044" s="14" t="s">
        <v>207</v>
      </c>
      <c r="AQ1044" s="99" t="s">
        <v>142</v>
      </c>
      <c r="AR1044" s="14" t="s">
        <v>207</v>
      </c>
      <c r="AS1044" s="9" t="s">
        <v>142</v>
      </c>
      <c r="AT1044" s="12" t="s">
        <v>200</v>
      </c>
      <c r="AU1044" s="9" t="s">
        <v>376</v>
      </c>
      <c r="AV1044" s="9" t="s">
        <v>320</v>
      </c>
      <c r="AW1044" s="9" t="s">
        <v>1546</v>
      </c>
      <c r="AX1044" s="9">
        <v>9010600000</v>
      </c>
      <c r="AY1044" s="99">
        <v>448</v>
      </c>
      <c r="AZ1044" s="12" t="s">
        <v>207</v>
      </c>
      <c r="BA1044" s="99">
        <v>37</v>
      </c>
      <c r="BB1044" s="12" t="s">
        <v>207</v>
      </c>
      <c r="BC1044" s="99">
        <v>49</v>
      </c>
      <c r="BD1044" s="12" t="s">
        <v>207</v>
      </c>
      <c r="BE1044" s="99">
        <v>176</v>
      </c>
      <c r="BF1044" s="12" t="s">
        <v>321</v>
      </c>
      <c r="BG1044" s="654">
        <v>175.07</v>
      </c>
      <c r="BH1044" s="12" t="s">
        <v>321</v>
      </c>
      <c r="BI1044" s="99">
        <v>94</v>
      </c>
      <c r="BJ1044" s="12" t="s">
        <v>321</v>
      </c>
      <c r="BK1044" s="754">
        <v>0</v>
      </c>
      <c r="BL1044" s="12" t="s">
        <v>321</v>
      </c>
      <c r="BM1044" s="754">
        <v>1.0489999999999999</v>
      </c>
      <c r="BN1044" s="12" t="s">
        <v>321</v>
      </c>
      <c r="BO1044" s="754">
        <v>0</v>
      </c>
      <c r="BP1044" s="12" t="s">
        <v>321</v>
      </c>
      <c r="BQ1044" s="754">
        <v>3.2000000000000001E-2</v>
      </c>
      <c r="BR1044" s="12" t="s">
        <v>321</v>
      </c>
      <c r="BS1044" s="654">
        <v>79.989000000000004</v>
      </c>
      <c r="BT1044" s="12" t="s">
        <v>321</v>
      </c>
      <c r="BU1044" s="654">
        <v>81.069999999999993</v>
      </c>
      <c r="BV1044" s="12" t="s">
        <v>321</v>
      </c>
      <c r="BW1044" s="9">
        <v>0.81</v>
      </c>
      <c r="BX1044" s="9" t="s">
        <v>322</v>
      </c>
      <c r="BY1044" s="755">
        <v>176.4</v>
      </c>
      <c r="BZ1044" s="9" t="s">
        <v>315</v>
      </c>
      <c r="CA1044" s="755">
        <v>14.6</v>
      </c>
      <c r="CB1044" s="9" t="s">
        <v>315</v>
      </c>
      <c r="CC1044" s="755">
        <v>19.3</v>
      </c>
      <c r="CD1044" s="9" t="s">
        <v>315</v>
      </c>
      <c r="CE1044" s="755">
        <v>257.89999999999998</v>
      </c>
      <c r="CF1044" s="9" t="s">
        <v>323</v>
      </c>
      <c r="CG1044" s="755">
        <v>207.2</v>
      </c>
      <c r="CH1044" s="9" t="s">
        <v>323</v>
      </c>
      <c r="CI1044" s="9"/>
      <c r="CJ1044" s="9"/>
      <c r="CK1044" s="9"/>
    </row>
    <row r="1045" spans="1:89" s="98" customFormat="1" x14ac:dyDescent="0.25">
      <c r="A1045" s="99">
        <v>10800130</v>
      </c>
      <c r="B1045" s="99"/>
      <c r="C1045" s="772">
        <v>1470</v>
      </c>
      <c r="D1045" s="807">
        <v>0.05</v>
      </c>
      <c r="E1045" s="772">
        <f t="shared" si="48"/>
        <v>1544</v>
      </c>
      <c r="F1045" s="778">
        <v>1.1000000000000001</v>
      </c>
      <c r="G1045" s="774">
        <f t="shared" si="49"/>
        <v>1698</v>
      </c>
      <c r="H1045" s="776"/>
      <c r="I1045" s="758"/>
      <c r="J1045" s="776"/>
      <c r="K1045" s="786"/>
      <c r="L1045" s="9" t="s">
        <v>308</v>
      </c>
      <c r="M1045" s="9" t="s">
        <v>1547</v>
      </c>
      <c r="N1045" s="9" t="s">
        <v>142</v>
      </c>
      <c r="O1045" s="9" t="s">
        <v>310</v>
      </c>
      <c r="P1045" s="9" t="s">
        <v>311</v>
      </c>
      <c r="Q1045" s="9" t="s">
        <v>1495</v>
      </c>
      <c r="R1045" s="9" t="s">
        <v>1496</v>
      </c>
      <c r="S1045" s="12" t="s">
        <v>200</v>
      </c>
      <c r="T1045" s="12" t="s">
        <v>200</v>
      </c>
      <c r="U1045" s="99" t="s">
        <v>200</v>
      </c>
      <c r="V1045" s="99" t="s">
        <v>207</v>
      </c>
      <c r="W1045" s="99" t="s">
        <v>142</v>
      </c>
      <c r="X1045" s="99" t="s">
        <v>207</v>
      </c>
      <c r="Y1045" s="99" t="s">
        <v>142</v>
      </c>
      <c r="Z1045" s="99" t="s">
        <v>207</v>
      </c>
      <c r="AA1045" s="99" t="s">
        <v>142</v>
      </c>
      <c r="AB1045" s="99" t="s">
        <v>207</v>
      </c>
      <c r="AC1045" s="99" t="s">
        <v>142</v>
      </c>
      <c r="AD1045" s="9" t="s">
        <v>207</v>
      </c>
      <c r="AE1045" s="99" t="s">
        <v>142</v>
      </c>
      <c r="AF1045" s="9" t="s">
        <v>315</v>
      </c>
      <c r="AG1045" s="14" t="s">
        <v>142</v>
      </c>
      <c r="AH1045" s="14" t="s">
        <v>207</v>
      </c>
      <c r="AI1045" s="14" t="s">
        <v>142</v>
      </c>
      <c r="AJ1045" s="14" t="s">
        <v>207</v>
      </c>
      <c r="AK1045" s="99" t="s">
        <v>142</v>
      </c>
      <c r="AL1045" s="14" t="s">
        <v>207</v>
      </c>
      <c r="AM1045" s="99" t="s">
        <v>142</v>
      </c>
      <c r="AN1045" s="14" t="s">
        <v>207</v>
      </c>
      <c r="AO1045" s="99" t="s">
        <v>142</v>
      </c>
      <c r="AP1045" s="14" t="s">
        <v>207</v>
      </c>
      <c r="AQ1045" s="99" t="s">
        <v>142</v>
      </c>
      <c r="AR1045" s="14" t="s">
        <v>207</v>
      </c>
      <c r="AS1045" s="9" t="s">
        <v>142</v>
      </c>
      <c r="AT1045" s="12" t="s">
        <v>200</v>
      </c>
      <c r="AU1045" s="9" t="s">
        <v>376</v>
      </c>
      <c r="AV1045" s="9" t="s">
        <v>320</v>
      </c>
      <c r="AW1045" s="9" t="s">
        <v>1548</v>
      </c>
      <c r="AX1045" s="9">
        <v>9010600000</v>
      </c>
      <c r="AY1045" s="99">
        <v>508</v>
      </c>
      <c r="AZ1045" s="12" t="s">
        <v>207</v>
      </c>
      <c r="BA1045" s="99">
        <v>37</v>
      </c>
      <c r="BB1045" s="12" t="s">
        <v>207</v>
      </c>
      <c r="BC1045" s="99">
        <v>49</v>
      </c>
      <c r="BD1045" s="12" t="s">
        <v>207</v>
      </c>
      <c r="BE1045" s="99">
        <v>193</v>
      </c>
      <c r="BF1045" s="12" t="s">
        <v>321</v>
      </c>
      <c r="BG1045" s="654">
        <v>192.80799999999999</v>
      </c>
      <c r="BH1045" s="12" t="s">
        <v>321</v>
      </c>
      <c r="BI1045" s="99">
        <v>104</v>
      </c>
      <c r="BJ1045" s="12" t="s">
        <v>321</v>
      </c>
      <c r="BK1045" s="754">
        <v>0</v>
      </c>
      <c r="BL1045" s="12" t="s">
        <v>321</v>
      </c>
      <c r="BM1045" s="754">
        <v>1.1279999999999999</v>
      </c>
      <c r="BN1045" s="12" t="s">
        <v>321</v>
      </c>
      <c r="BO1045" s="754">
        <v>0</v>
      </c>
      <c r="BP1045" s="12" t="s">
        <v>321</v>
      </c>
      <c r="BQ1045" s="754">
        <v>3.2000000000000001E-2</v>
      </c>
      <c r="BR1045" s="12" t="s">
        <v>321</v>
      </c>
      <c r="BS1045" s="654">
        <v>87.647999999999996</v>
      </c>
      <c r="BT1045" s="12" t="s">
        <v>321</v>
      </c>
      <c r="BU1045" s="654">
        <v>88.808000000000007</v>
      </c>
      <c r="BV1045" s="12" t="s">
        <v>321</v>
      </c>
      <c r="BW1045" s="9">
        <v>0.92</v>
      </c>
      <c r="BX1045" s="9" t="s">
        <v>322</v>
      </c>
      <c r="BY1045" s="755">
        <v>200</v>
      </c>
      <c r="BZ1045" s="9" t="s">
        <v>315</v>
      </c>
      <c r="CA1045" s="755">
        <v>14.6</v>
      </c>
      <c r="CB1045" s="9" t="s">
        <v>315</v>
      </c>
      <c r="CC1045" s="755">
        <v>19.3</v>
      </c>
      <c r="CD1045" s="9" t="s">
        <v>315</v>
      </c>
      <c r="CE1045" s="755">
        <v>286.60000000000002</v>
      </c>
      <c r="CF1045" s="9" t="s">
        <v>323</v>
      </c>
      <c r="CG1045" s="755">
        <v>229.3</v>
      </c>
      <c r="CH1045" s="9" t="s">
        <v>323</v>
      </c>
      <c r="CI1045" s="9"/>
      <c r="CJ1045" s="9"/>
      <c r="CK1045" s="9"/>
    </row>
    <row r="1046" spans="1:89" s="98" customFormat="1" x14ac:dyDescent="0.25">
      <c r="A1046" s="99">
        <v>10800131</v>
      </c>
      <c r="B1046" s="99"/>
      <c r="C1046" s="772">
        <v>1470</v>
      </c>
      <c r="D1046" s="807">
        <v>0.05</v>
      </c>
      <c r="E1046" s="772">
        <f t="shared" si="48"/>
        <v>1544</v>
      </c>
      <c r="F1046" s="778">
        <v>1.1000000000000001</v>
      </c>
      <c r="G1046" s="774">
        <f t="shared" si="49"/>
        <v>1698</v>
      </c>
      <c r="H1046" s="776"/>
      <c r="I1046" s="758"/>
      <c r="J1046" s="776"/>
      <c r="K1046" s="786"/>
      <c r="L1046" s="9" t="s">
        <v>308</v>
      </c>
      <c r="M1046" s="9" t="s">
        <v>1549</v>
      </c>
      <c r="N1046" s="9" t="s">
        <v>142</v>
      </c>
      <c r="O1046" s="9" t="s">
        <v>310</v>
      </c>
      <c r="P1046" s="9" t="s">
        <v>311</v>
      </c>
      <c r="Q1046" s="9" t="s">
        <v>1495</v>
      </c>
      <c r="R1046" s="9" t="s">
        <v>1496</v>
      </c>
      <c r="S1046" s="12" t="s">
        <v>200</v>
      </c>
      <c r="T1046" s="12" t="s">
        <v>200</v>
      </c>
      <c r="U1046" s="99" t="s">
        <v>200</v>
      </c>
      <c r="V1046" s="99" t="s">
        <v>207</v>
      </c>
      <c r="W1046" s="99" t="s">
        <v>142</v>
      </c>
      <c r="X1046" s="99" t="s">
        <v>207</v>
      </c>
      <c r="Y1046" s="99" t="s">
        <v>142</v>
      </c>
      <c r="Z1046" s="99" t="s">
        <v>207</v>
      </c>
      <c r="AA1046" s="99" t="s">
        <v>142</v>
      </c>
      <c r="AB1046" s="99" t="s">
        <v>207</v>
      </c>
      <c r="AC1046" s="99" t="s">
        <v>142</v>
      </c>
      <c r="AD1046" s="9" t="s">
        <v>207</v>
      </c>
      <c r="AE1046" s="99" t="s">
        <v>142</v>
      </c>
      <c r="AF1046" s="9" t="s">
        <v>315</v>
      </c>
      <c r="AG1046" s="14" t="s">
        <v>142</v>
      </c>
      <c r="AH1046" s="14" t="s">
        <v>207</v>
      </c>
      <c r="AI1046" s="14" t="s">
        <v>142</v>
      </c>
      <c r="AJ1046" s="14" t="s">
        <v>207</v>
      </c>
      <c r="AK1046" s="99" t="s">
        <v>142</v>
      </c>
      <c r="AL1046" s="14" t="s">
        <v>207</v>
      </c>
      <c r="AM1046" s="99" t="s">
        <v>142</v>
      </c>
      <c r="AN1046" s="14" t="s">
        <v>207</v>
      </c>
      <c r="AO1046" s="99" t="s">
        <v>142</v>
      </c>
      <c r="AP1046" s="14" t="s">
        <v>207</v>
      </c>
      <c r="AQ1046" s="99" t="s">
        <v>142</v>
      </c>
      <c r="AR1046" s="14" t="s">
        <v>207</v>
      </c>
      <c r="AS1046" s="9" t="s">
        <v>142</v>
      </c>
      <c r="AT1046" s="12" t="s">
        <v>200</v>
      </c>
      <c r="AU1046" s="9" t="s">
        <v>376</v>
      </c>
      <c r="AV1046" s="9" t="s">
        <v>320</v>
      </c>
      <c r="AW1046" s="9" t="s">
        <v>1550</v>
      </c>
      <c r="AX1046" s="9">
        <v>9010600000</v>
      </c>
      <c r="AY1046" s="99">
        <v>558</v>
      </c>
      <c r="AZ1046" s="12" t="s">
        <v>207</v>
      </c>
      <c r="BA1046" s="99">
        <v>37</v>
      </c>
      <c r="BB1046" s="12" t="s">
        <v>207</v>
      </c>
      <c r="BC1046" s="99">
        <v>49</v>
      </c>
      <c r="BD1046" s="12" t="s">
        <v>207</v>
      </c>
      <c r="BE1046" s="99">
        <v>206</v>
      </c>
      <c r="BF1046" s="12" t="s">
        <v>321</v>
      </c>
      <c r="BG1046" s="654">
        <v>205.27600000000001</v>
      </c>
      <c r="BH1046" s="12" t="s">
        <v>321</v>
      </c>
      <c r="BI1046" s="99">
        <v>110</v>
      </c>
      <c r="BJ1046" s="12" t="s">
        <v>321</v>
      </c>
      <c r="BK1046" s="754">
        <v>0</v>
      </c>
      <c r="BL1046" s="12" t="s">
        <v>321</v>
      </c>
      <c r="BM1046" s="754">
        <v>1.206</v>
      </c>
      <c r="BN1046" s="12" t="s">
        <v>321</v>
      </c>
      <c r="BO1046" s="754">
        <v>0</v>
      </c>
      <c r="BP1046" s="12" t="s">
        <v>321</v>
      </c>
      <c r="BQ1046" s="754">
        <v>3.2000000000000001E-2</v>
      </c>
      <c r="BR1046" s="12" t="s">
        <v>321</v>
      </c>
      <c r="BS1046" s="654">
        <v>94.037999999999997</v>
      </c>
      <c r="BT1046" s="12" t="s">
        <v>321</v>
      </c>
      <c r="BU1046" s="654">
        <v>95.275999999999996</v>
      </c>
      <c r="BV1046" s="12" t="s">
        <v>321</v>
      </c>
      <c r="BW1046" s="9">
        <v>1.01</v>
      </c>
      <c r="BX1046" s="9" t="s">
        <v>322</v>
      </c>
      <c r="BY1046" s="755">
        <v>219.7</v>
      </c>
      <c r="BZ1046" s="9" t="s">
        <v>315</v>
      </c>
      <c r="CA1046" s="755">
        <v>14.6</v>
      </c>
      <c r="CB1046" s="9" t="s">
        <v>315</v>
      </c>
      <c r="CC1046" s="755">
        <v>19.3</v>
      </c>
      <c r="CD1046" s="9" t="s">
        <v>315</v>
      </c>
      <c r="CE1046" s="755">
        <v>304.2</v>
      </c>
      <c r="CF1046" s="9" t="s">
        <v>323</v>
      </c>
      <c r="CG1046" s="755">
        <v>242.5</v>
      </c>
      <c r="CH1046" s="9" t="s">
        <v>323</v>
      </c>
      <c r="CI1046" s="9"/>
      <c r="CJ1046" s="9"/>
      <c r="CK1046" s="9"/>
    </row>
    <row r="1047" spans="1:89" s="98" customFormat="1" x14ac:dyDescent="0.25">
      <c r="A1047" s="99">
        <v>10800132</v>
      </c>
      <c r="B1047" s="99"/>
      <c r="C1047" s="772">
        <v>1470</v>
      </c>
      <c r="D1047" s="807">
        <v>0.05</v>
      </c>
      <c r="E1047" s="772">
        <f t="shared" si="48"/>
        <v>1544</v>
      </c>
      <c r="F1047" s="778">
        <v>1.1000000000000001</v>
      </c>
      <c r="G1047" s="774">
        <f t="shared" si="49"/>
        <v>1698</v>
      </c>
      <c r="H1047" s="776"/>
      <c r="I1047" s="758"/>
      <c r="J1047" s="776"/>
      <c r="K1047" s="786"/>
      <c r="L1047" s="9" t="s">
        <v>308</v>
      </c>
      <c r="M1047" s="9" t="s">
        <v>1551</v>
      </c>
      <c r="N1047" s="9" t="s">
        <v>142</v>
      </c>
      <c r="O1047" s="9" t="s">
        <v>310</v>
      </c>
      <c r="P1047" s="9" t="s">
        <v>311</v>
      </c>
      <c r="Q1047" s="9" t="s">
        <v>1495</v>
      </c>
      <c r="R1047" s="9" t="s">
        <v>1496</v>
      </c>
      <c r="S1047" s="12" t="s">
        <v>200</v>
      </c>
      <c r="T1047" s="12" t="s">
        <v>200</v>
      </c>
      <c r="U1047" s="99" t="s">
        <v>200</v>
      </c>
      <c r="V1047" s="99" t="s">
        <v>207</v>
      </c>
      <c r="W1047" s="99" t="s">
        <v>142</v>
      </c>
      <c r="X1047" s="99" t="s">
        <v>207</v>
      </c>
      <c r="Y1047" s="99" t="s">
        <v>142</v>
      </c>
      <c r="Z1047" s="99" t="s">
        <v>207</v>
      </c>
      <c r="AA1047" s="99" t="s">
        <v>142</v>
      </c>
      <c r="AB1047" s="99" t="s">
        <v>207</v>
      </c>
      <c r="AC1047" s="99" t="s">
        <v>142</v>
      </c>
      <c r="AD1047" s="9" t="s">
        <v>207</v>
      </c>
      <c r="AE1047" s="99" t="s">
        <v>142</v>
      </c>
      <c r="AF1047" s="9" t="s">
        <v>315</v>
      </c>
      <c r="AG1047" s="14" t="s">
        <v>142</v>
      </c>
      <c r="AH1047" s="14" t="s">
        <v>207</v>
      </c>
      <c r="AI1047" s="14" t="s">
        <v>142</v>
      </c>
      <c r="AJ1047" s="14" t="s">
        <v>207</v>
      </c>
      <c r="AK1047" s="99" t="s">
        <v>142</v>
      </c>
      <c r="AL1047" s="14" t="s">
        <v>207</v>
      </c>
      <c r="AM1047" s="99" t="s">
        <v>142</v>
      </c>
      <c r="AN1047" s="14" t="s">
        <v>207</v>
      </c>
      <c r="AO1047" s="99" t="s">
        <v>142</v>
      </c>
      <c r="AP1047" s="14" t="s">
        <v>207</v>
      </c>
      <c r="AQ1047" s="99" t="s">
        <v>142</v>
      </c>
      <c r="AR1047" s="14" t="s">
        <v>207</v>
      </c>
      <c r="AS1047" s="9" t="s">
        <v>142</v>
      </c>
      <c r="AT1047" s="12" t="s">
        <v>200</v>
      </c>
      <c r="AU1047" s="9" t="s">
        <v>376</v>
      </c>
      <c r="AV1047" s="9" t="s">
        <v>320</v>
      </c>
      <c r="AW1047" s="9" t="s">
        <v>1552</v>
      </c>
      <c r="AX1047" s="9">
        <v>9010600000</v>
      </c>
      <c r="AY1047" s="99">
        <v>578</v>
      </c>
      <c r="AZ1047" s="12" t="s">
        <v>207</v>
      </c>
      <c r="BA1047" s="99">
        <v>39</v>
      </c>
      <c r="BB1047" s="12" t="s">
        <v>207</v>
      </c>
      <c r="BC1047" s="99">
        <v>49</v>
      </c>
      <c r="BD1047" s="12" t="s">
        <v>207</v>
      </c>
      <c r="BE1047" s="99">
        <v>245</v>
      </c>
      <c r="BF1047" s="12" t="s">
        <v>321</v>
      </c>
      <c r="BG1047" s="654">
        <v>244.91200000000001</v>
      </c>
      <c r="BH1047" s="12" t="s">
        <v>321</v>
      </c>
      <c r="BI1047" s="99">
        <v>147</v>
      </c>
      <c r="BJ1047" s="12" t="s">
        <v>321</v>
      </c>
      <c r="BK1047" s="754">
        <v>0</v>
      </c>
      <c r="BL1047" s="12" t="s">
        <v>321</v>
      </c>
      <c r="BM1047" s="754">
        <v>1.2849999999999999</v>
      </c>
      <c r="BN1047" s="12" t="s">
        <v>321</v>
      </c>
      <c r="BO1047" s="754">
        <v>0</v>
      </c>
      <c r="BP1047" s="12" t="s">
        <v>321</v>
      </c>
      <c r="BQ1047" s="754">
        <v>3.2000000000000001E-2</v>
      </c>
      <c r="BR1047" s="12" t="s">
        <v>321</v>
      </c>
      <c r="BS1047" s="654">
        <v>96.594999999999999</v>
      </c>
      <c r="BT1047" s="12" t="s">
        <v>321</v>
      </c>
      <c r="BU1047" s="654">
        <v>97.912000000000006</v>
      </c>
      <c r="BV1047" s="12" t="s">
        <v>321</v>
      </c>
      <c r="BW1047" s="9">
        <v>1.1100000000000001</v>
      </c>
      <c r="BX1047" s="9" t="s">
        <v>322</v>
      </c>
      <c r="BY1047" s="755">
        <v>227.6</v>
      </c>
      <c r="BZ1047" s="9" t="s">
        <v>315</v>
      </c>
      <c r="CA1047" s="755">
        <v>15.4</v>
      </c>
      <c r="CB1047" s="9" t="s">
        <v>315</v>
      </c>
      <c r="CC1047" s="755">
        <v>19.3</v>
      </c>
      <c r="CD1047" s="9" t="s">
        <v>315</v>
      </c>
      <c r="CE1047" s="755">
        <v>324.10000000000002</v>
      </c>
      <c r="CF1047" s="9" t="s">
        <v>323</v>
      </c>
      <c r="CG1047" s="755">
        <v>324.10000000000002</v>
      </c>
      <c r="CH1047" s="9" t="s">
        <v>323</v>
      </c>
      <c r="CI1047" s="9"/>
      <c r="CJ1047" s="9"/>
      <c r="CK1047" s="9"/>
    </row>
    <row r="1048" spans="1:89" s="98" customFormat="1" x14ac:dyDescent="0.25">
      <c r="A1048" s="99">
        <v>10105461</v>
      </c>
      <c r="B1048" s="99"/>
      <c r="C1048" s="772">
        <v>2833</v>
      </c>
      <c r="D1048" s="807">
        <v>0.05</v>
      </c>
      <c r="E1048" s="772">
        <f t="shared" si="48"/>
        <v>2975</v>
      </c>
      <c r="F1048" s="778">
        <v>1.1000000000000001</v>
      </c>
      <c r="G1048" s="774">
        <f t="shared" si="49"/>
        <v>3273</v>
      </c>
      <c r="H1048" s="776"/>
      <c r="I1048" s="758"/>
      <c r="J1048" s="776"/>
      <c r="K1048" s="786"/>
      <c r="L1048" s="9" t="s">
        <v>308</v>
      </c>
      <c r="M1048" s="9" t="s">
        <v>4049</v>
      </c>
      <c r="N1048" s="9" t="s">
        <v>397</v>
      </c>
      <c r="O1048" s="9" t="s">
        <v>310</v>
      </c>
      <c r="P1048" s="9" t="s">
        <v>311</v>
      </c>
      <c r="Q1048" s="9" t="s">
        <v>1495</v>
      </c>
      <c r="R1048" s="9" t="s">
        <v>1496</v>
      </c>
      <c r="S1048" s="9" t="s">
        <v>348</v>
      </c>
      <c r="T1048" s="98" t="s">
        <v>204</v>
      </c>
      <c r="U1048" s="99" t="s">
        <v>1421</v>
      </c>
      <c r="V1048" s="99" t="s">
        <v>207</v>
      </c>
      <c r="W1048" s="99" t="s">
        <v>580</v>
      </c>
      <c r="X1048" s="99" t="s">
        <v>207</v>
      </c>
      <c r="Y1048" s="99">
        <v>223</v>
      </c>
      <c r="Z1048" s="99" t="s">
        <v>207</v>
      </c>
      <c r="AA1048" s="631" t="s">
        <v>646</v>
      </c>
      <c r="AB1048" s="99" t="s">
        <v>207</v>
      </c>
      <c r="AC1048" s="9">
        <v>401</v>
      </c>
      <c r="AD1048" s="9" t="s">
        <v>207</v>
      </c>
      <c r="AE1048" s="9">
        <v>158</v>
      </c>
      <c r="AF1048" s="9" t="s">
        <v>315</v>
      </c>
      <c r="AG1048" s="14" t="s">
        <v>1422</v>
      </c>
      <c r="AH1048" s="14" t="s">
        <v>207</v>
      </c>
      <c r="AI1048" s="14" t="s">
        <v>1423</v>
      </c>
      <c r="AJ1048" s="14" t="s">
        <v>207</v>
      </c>
      <c r="AK1048" s="9">
        <v>5</v>
      </c>
      <c r="AL1048" s="14" t="s">
        <v>207</v>
      </c>
      <c r="AM1048" s="9">
        <v>5</v>
      </c>
      <c r="AN1048" s="14" t="s">
        <v>207</v>
      </c>
      <c r="AO1048" s="9">
        <v>5</v>
      </c>
      <c r="AP1048" s="14" t="s">
        <v>207</v>
      </c>
      <c r="AQ1048" s="9">
        <v>5</v>
      </c>
      <c r="AR1048" s="14" t="s">
        <v>207</v>
      </c>
      <c r="AS1048" s="9" t="s">
        <v>0</v>
      </c>
      <c r="AT1048" s="9" t="s">
        <v>318</v>
      </c>
      <c r="AU1048" s="9" t="s">
        <v>376</v>
      </c>
      <c r="AV1048" s="9" t="s">
        <v>320</v>
      </c>
      <c r="AW1048" s="9" t="s">
        <v>1553</v>
      </c>
      <c r="AX1048" s="9">
        <v>9010600000</v>
      </c>
      <c r="AY1048" s="99">
        <v>448</v>
      </c>
      <c r="AZ1048" s="12" t="s">
        <v>207</v>
      </c>
      <c r="BA1048" s="99">
        <v>37</v>
      </c>
      <c r="BB1048" s="12" t="s">
        <v>207</v>
      </c>
      <c r="BC1048" s="99">
        <v>49</v>
      </c>
      <c r="BD1048" s="12" t="s">
        <v>207</v>
      </c>
      <c r="BE1048" s="99">
        <v>181</v>
      </c>
      <c r="BF1048" s="12" t="s">
        <v>321</v>
      </c>
      <c r="BG1048" s="654">
        <v>180.07</v>
      </c>
      <c r="BH1048" s="12" t="s">
        <v>321</v>
      </c>
      <c r="BI1048" s="99">
        <v>99</v>
      </c>
      <c r="BJ1048" s="12" t="s">
        <v>321</v>
      </c>
      <c r="BK1048" s="754">
        <v>0</v>
      </c>
      <c r="BL1048" s="12" t="s">
        <v>321</v>
      </c>
      <c r="BM1048" s="754">
        <v>1.0489999999999999</v>
      </c>
      <c r="BN1048" s="12" t="s">
        <v>321</v>
      </c>
      <c r="BO1048" s="754">
        <v>0</v>
      </c>
      <c r="BP1048" s="12" t="s">
        <v>321</v>
      </c>
      <c r="BQ1048" s="754">
        <v>3.2000000000000001E-2</v>
      </c>
      <c r="BR1048" s="12" t="s">
        <v>321</v>
      </c>
      <c r="BS1048" s="654">
        <v>79.989000000000004</v>
      </c>
      <c r="BT1048" s="12" t="s">
        <v>321</v>
      </c>
      <c r="BU1048" s="654">
        <v>81.069999999999993</v>
      </c>
      <c r="BV1048" s="12" t="s">
        <v>321</v>
      </c>
      <c r="BW1048" s="9">
        <v>0.81</v>
      </c>
      <c r="BX1048" s="9" t="s">
        <v>322</v>
      </c>
      <c r="BY1048" s="755">
        <v>176.4</v>
      </c>
      <c r="BZ1048" s="9" t="s">
        <v>315</v>
      </c>
      <c r="CA1048" s="755">
        <v>14.6</v>
      </c>
      <c r="CB1048" s="9" t="s">
        <v>315</v>
      </c>
      <c r="CC1048" s="755">
        <v>19.3</v>
      </c>
      <c r="CD1048" s="9" t="s">
        <v>315</v>
      </c>
      <c r="CE1048" s="755">
        <v>295.39999999999998</v>
      </c>
      <c r="CF1048" s="9" t="s">
        <v>323</v>
      </c>
      <c r="CG1048" s="755">
        <v>218.3</v>
      </c>
      <c r="CH1048" s="9" t="s">
        <v>323</v>
      </c>
      <c r="CI1048" s="9"/>
      <c r="CJ1048" s="9"/>
      <c r="CK1048" s="9"/>
    </row>
    <row r="1049" spans="1:89" s="98" customFormat="1" x14ac:dyDescent="0.25">
      <c r="A1049" s="99">
        <v>10105462</v>
      </c>
      <c r="B1049" s="99"/>
      <c r="C1049" s="772">
        <v>3658</v>
      </c>
      <c r="D1049" s="807">
        <v>0.05</v>
      </c>
      <c r="E1049" s="772">
        <f t="shared" si="48"/>
        <v>3841</v>
      </c>
      <c r="F1049" s="778">
        <v>1.1000000000000001</v>
      </c>
      <c r="G1049" s="774">
        <f t="shared" si="49"/>
        <v>4225</v>
      </c>
      <c r="H1049" s="776"/>
      <c r="I1049" s="758"/>
      <c r="J1049" s="776"/>
      <c r="K1049" s="786"/>
      <c r="L1049" s="9" t="s">
        <v>308</v>
      </c>
      <c r="M1049" s="9" t="s">
        <v>4050</v>
      </c>
      <c r="N1049" s="9" t="s">
        <v>397</v>
      </c>
      <c r="O1049" s="9" t="s">
        <v>310</v>
      </c>
      <c r="P1049" s="9" t="s">
        <v>311</v>
      </c>
      <c r="Q1049" s="9" t="s">
        <v>1495</v>
      </c>
      <c r="R1049" s="9" t="s">
        <v>1496</v>
      </c>
      <c r="S1049" s="9" t="s">
        <v>348</v>
      </c>
      <c r="T1049" s="98" t="s">
        <v>204</v>
      </c>
      <c r="U1049" s="99" t="s">
        <v>887</v>
      </c>
      <c r="V1049" s="99" t="s">
        <v>207</v>
      </c>
      <c r="W1049" s="99" t="s">
        <v>888</v>
      </c>
      <c r="X1049" s="99" t="s">
        <v>207</v>
      </c>
      <c r="Y1049" s="99">
        <v>254</v>
      </c>
      <c r="Z1049" s="99" t="s">
        <v>207</v>
      </c>
      <c r="AA1049" s="631" t="s">
        <v>583</v>
      </c>
      <c r="AB1049" s="99" t="s">
        <v>207</v>
      </c>
      <c r="AC1049" s="9">
        <v>460</v>
      </c>
      <c r="AD1049" s="9" t="s">
        <v>207</v>
      </c>
      <c r="AE1049" s="9">
        <v>181</v>
      </c>
      <c r="AF1049" s="9" t="s">
        <v>315</v>
      </c>
      <c r="AG1049" s="14" t="s">
        <v>369</v>
      </c>
      <c r="AH1049" s="14" t="s">
        <v>207</v>
      </c>
      <c r="AI1049" s="14" t="s">
        <v>370</v>
      </c>
      <c r="AJ1049" s="14" t="s">
        <v>207</v>
      </c>
      <c r="AK1049" s="9">
        <v>5</v>
      </c>
      <c r="AL1049" s="14" t="s">
        <v>207</v>
      </c>
      <c r="AM1049" s="9">
        <v>5</v>
      </c>
      <c r="AN1049" s="14" t="s">
        <v>207</v>
      </c>
      <c r="AO1049" s="9">
        <v>5</v>
      </c>
      <c r="AP1049" s="14" t="s">
        <v>207</v>
      </c>
      <c r="AQ1049" s="9">
        <v>5</v>
      </c>
      <c r="AR1049" s="14" t="s">
        <v>207</v>
      </c>
      <c r="AS1049" s="9" t="s">
        <v>0</v>
      </c>
      <c r="AT1049" s="9" t="s">
        <v>318</v>
      </c>
      <c r="AU1049" s="9" t="s">
        <v>376</v>
      </c>
      <c r="AV1049" s="9" t="s">
        <v>320</v>
      </c>
      <c r="AW1049" s="9" t="s">
        <v>1554</v>
      </c>
      <c r="AX1049" s="9">
        <v>9010600000</v>
      </c>
      <c r="AY1049" s="99">
        <v>508</v>
      </c>
      <c r="AZ1049" s="12" t="s">
        <v>207</v>
      </c>
      <c r="BA1049" s="99">
        <v>37</v>
      </c>
      <c r="BB1049" s="12" t="s">
        <v>207</v>
      </c>
      <c r="BC1049" s="99">
        <v>49</v>
      </c>
      <c r="BD1049" s="12" t="s">
        <v>207</v>
      </c>
      <c r="BE1049" s="99">
        <v>191</v>
      </c>
      <c r="BF1049" s="12" t="s">
        <v>321</v>
      </c>
      <c r="BG1049" s="654">
        <v>190.80799999999999</v>
      </c>
      <c r="BH1049" s="12" t="s">
        <v>321</v>
      </c>
      <c r="BI1049" s="99">
        <v>102</v>
      </c>
      <c r="BJ1049" s="12" t="s">
        <v>321</v>
      </c>
      <c r="BK1049" s="754">
        <v>0</v>
      </c>
      <c r="BL1049" s="12" t="s">
        <v>321</v>
      </c>
      <c r="BM1049" s="754">
        <v>1.1279999999999999</v>
      </c>
      <c r="BN1049" s="12" t="s">
        <v>321</v>
      </c>
      <c r="BO1049" s="754">
        <v>0</v>
      </c>
      <c r="BP1049" s="12" t="s">
        <v>321</v>
      </c>
      <c r="BQ1049" s="754">
        <v>3.2000000000000001E-2</v>
      </c>
      <c r="BR1049" s="12" t="s">
        <v>321</v>
      </c>
      <c r="BS1049" s="654">
        <v>87.647999999999996</v>
      </c>
      <c r="BT1049" s="12" t="s">
        <v>321</v>
      </c>
      <c r="BU1049" s="654">
        <v>88.808000000000007</v>
      </c>
      <c r="BV1049" s="12" t="s">
        <v>321</v>
      </c>
      <c r="BW1049" s="9">
        <v>0.92</v>
      </c>
      <c r="BX1049" s="9" t="s">
        <v>322</v>
      </c>
      <c r="BY1049" s="755">
        <v>200</v>
      </c>
      <c r="BZ1049" s="9" t="s">
        <v>315</v>
      </c>
      <c r="CA1049" s="755">
        <v>14.6</v>
      </c>
      <c r="CB1049" s="9" t="s">
        <v>315</v>
      </c>
      <c r="CC1049" s="755">
        <v>19.3</v>
      </c>
      <c r="CD1049" s="9" t="s">
        <v>315</v>
      </c>
      <c r="CE1049" s="755">
        <v>313.10000000000002</v>
      </c>
      <c r="CF1049" s="9" t="s">
        <v>323</v>
      </c>
      <c r="CG1049" s="755">
        <v>224.9</v>
      </c>
      <c r="CH1049" s="9" t="s">
        <v>323</v>
      </c>
      <c r="CI1049" s="9"/>
      <c r="CJ1049" s="9"/>
      <c r="CK1049" s="9"/>
    </row>
    <row r="1050" spans="1:89" s="98" customFormat="1" x14ac:dyDescent="0.25">
      <c r="A1050" s="99">
        <v>10105463</v>
      </c>
      <c r="B1050" s="99"/>
      <c r="C1050" s="772">
        <v>4603</v>
      </c>
      <c r="D1050" s="807">
        <v>0.05</v>
      </c>
      <c r="E1050" s="772">
        <f t="shared" si="48"/>
        <v>4833</v>
      </c>
      <c r="F1050" s="778">
        <v>1.1000000000000001</v>
      </c>
      <c r="G1050" s="774">
        <f t="shared" si="49"/>
        <v>5316</v>
      </c>
      <c r="H1050" s="776"/>
      <c r="I1050" s="758"/>
      <c r="J1050" s="776"/>
      <c r="K1050" s="786"/>
      <c r="L1050" s="9" t="s">
        <v>308</v>
      </c>
      <c r="M1050" s="9" t="s">
        <v>4051</v>
      </c>
      <c r="N1050" s="9" t="s">
        <v>397</v>
      </c>
      <c r="O1050" s="9" t="s">
        <v>310</v>
      </c>
      <c r="P1050" s="9" t="s">
        <v>311</v>
      </c>
      <c r="Q1050" s="9" t="s">
        <v>1495</v>
      </c>
      <c r="R1050" s="9" t="s">
        <v>1496</v>
      </c>
      <c r="S1050" s="9" t="s">
        <v>348</v>
      </c>
      <c r="T1050" s="98" t="s">
        <v>204</v>
      </c>
      <c r="U1050" s="99" t="s">
        <v>1352</v>
      </c>
      <c r="V1050" s="99" t="s">
        <v>207</v>
      </c>
      <c r="W1050" s="99" t="s">
        <v>1353</v>
      </c>
      <c r="X1050" s="99" t="s">
        <v>207</v>
      </c>
      <c r="Y1050" s="99">
        <v>285</v>
      </c>
      <c r="Z1050" s="99" t="s">
        <v>207</v>
      </c>
      <c r="AA1050" s="631" t="s">
        <v>1499</v>
      </c>
      <c r="AB1050" s="99" t="s">
        <v>207</v>
      </c>
      <c r="AC1050" s="9">
        <v>519</v>
      </c>
      <c r="AD1050" s="9" t="s">
        <v>207</v>
      </c>
      <c r="AE1050" s="9">
        <v>204</v>
      </c>
      <c r="AF1050" s="9" t="s">
        <v>315</v>
      </c>
      <c r="AG1050" s="14" t="s">
        <v>1354</v>
      </c>
      <c r="AH1050" s="14" t="s">
        <v>207</v>
      </c>
      <c r="AI1050" s="14" t="s">
        <v>1355</v>
      </c>
      <c r="AJ1050" s="14" t="s">
        <v>207</v>
      </c>
      <c r="AK1050" s="9">
        <v>5</v>
      </c>
      <c r="AL1050" s="14" t="s">
        <v>207</v>
      </c>
      <c r="AM1050" s="9">
        <v>5</v>
      </c>
      <c r="AN1050" s="14" t="s">
        <v>207</v>
      </c>
      <c r="AO1050" s="9">
        <v>5</v>
      </c>
      <c r="AP1050" s="14" t="s">
        <v>207</v>
      </c>
      <c r="AQ1050" s="9">
        <v>5</v>
      </c>
      <c r="AR1050" s="14" t="s">
        <v>207</v>
      </c>
      <c r="AS1050" s="9" t="s">
        <v>0</v>
      </c>
      <c r="AT1050" s="9" t="s">
        <v>318</v>
      </c>
      <c r="AU1050" s="9" t="s">
        <v>376</v>
      </c>
      <c r="AV1050" s="9" t="s">
        <v>320</v>
      </c>
      <c r="AW1050" s="9" t="s">
        <v>1555</v>
      </c>
      <c r="AX1050" s="9">
        <v>9010600000</v>
      </c>
      <c r="AY1050" s="99">
        <v>558</v>
      </c>
      <c r="AZ1050" s="12" t="s">
        <v>207</v>
      </c>
      <c r="BA1050" s="99">
        <v>37</v>
      </c>
      <c r="BB1050" s="12" t="s">
        <v>207</v>
      </c>
      <c r="BC1050" s="99">
        <v>49</v>
      </c>
      <c r="BD1050" s="12" t="s">
        <v>207</v>
      </c>
      <c r="BE1050" s="99">
        <v>206</v>
      </c>
      <c r="BF1050" s="12" t="s">
        <v>321</v>
      </c>
      <c r="BG1050" s="654">
        <v>205.27600000000001</v>
      </c>
      <c r="BH1050" s="12" t="s">
        <v>321</v>
      </c>
      <c r="BI1050" s="99">
        <v>110</v>
      </c>
      <c r="BJ1050" s="12" t="s">
        <v>321</v>
      </c>
      <c r="BK1050" s="754">
        <v>0</v>
      </c>
      <c r="BL1050" s="12" t="s">
        <v>321</v>
      </c>
      <c r="BM1050" s="754">
        <v>1.206</v>
      </c>
      <c r="BN1050" s="12" t="s">
        <v>321</v>
      </c>
      <c r="BO1050" s="754">
        <v>0</v>
      </c>
      <c r="BP1050" s="12" t="s">
        <v>321</v>
      </c>
      <c r="BQ1050" s="754">
        <v>3.2000000000000001E-2</v>
      </c>
      <c r="BR1050" s="12" t="s">
        <v>321</v>
      </c>
      <c r="BS1050" s="654">
        <v>94.037999999999997</v>
      </c>
      <c r="BT1050" s="12" t="s">
        <v>321</v>
      </c>
      <c r="BU1050" s="654">
        <v>95.275999999999996</v>
      </c>
      <c r="BV1050" s="12" t="s">
        <v>321</v>
      </c>
      <c r="BW1050" s="9">
        <v>1.01</v>
      </c>
      <c r="BX1050" s="9" t="s">
        <v>322</v>
      </c>
      <c r="BY1050" s="755">
        <v>219.7</v>
      </c>
      <c r="BZ1050" s="9" t="s">
        <v>315</v>
      </c>
      <c r="CA1050" s="755">
        <v>14.6</v>
      </c>
      <c r="CB1050" s="9" t="s">
        <v>315</v>
      </c>
      <c r="CC1050" s="755">
        <v>19.3</v>
      </c>
      <c r="CD1050" s="9" t="s">
        <v>315</v>
      </c>
      <c r="CE1050" s="755">
        <v>341.7</v>
      </c>
      <c r="CF1050" s="9" t="s">
        <v>323</v>
      </c>
      <c r="CG1050" s="755">
        <v>242.5</v>
      </c>
      <c r="CH1050" s="9" t="s">
        <v>323</v>
      </c>
      <c r="CI1050" s="9"/>
      <c r="CJ1050" s="9"/>
      <c r="CK1050" s="9"/>
    </row>
    <row r="1051" spans="1:89" s="98" customFormat="1" x14ac:dyDescent="0.25">
      <c r="A1051" s="99">
        <v>10105464</v>
      </c>
      <c r="B1051" s="99"/>
      <c r="C1051" s="772">
        <v>5666</v>
      </c>
      <c r="D1051" s="807">
        <v>0.05</v>
      </c>
      <c r="E1051" s="772">
        <f t="shared" si="48"/>
        <v>5949</v>
      </c>
      <c r="F1051" s="778">
        <v>1.1000000000000001</v>
      </c>
      <c r="G1051" s="774">
        <f t="shared" si="49"/>
        <v>6544</v>
      </c>
      <c r="H1051" s="776"/>
      <c r="I1051" s="758"/>
      <c r="J1051" s="776"/>
      <c r="K1051" s="786"/>
      <c r="L1051" s="9" t="s">
        <v>308</v>
      </c>
      <c r="M1051" s="9" t="s">
        <v>4052</v>
      </c>
      <c r="N1051" s="9" t="s">
        <v>397</v>
      </c>
      <c r="O1051" s="9" t="s">
        <v>310</v>
      </c>
      <c r="P1051" s="9" t="s">
        <v>311</v>
      </c>
      <c r="Q1051" s="9" t="s">
        <v>1495</v>
      </c>
      <c r="R1051" s="9" t="s">
        <v>1496</v>
      </c>
      <c r="S1051" s="9" t="s">
        <v>348</v>
      </c>
      <c r="T1051" s="98" t="s">
        <v>204</v>
      </c>
      <c r="U1051" s="99" t="s">
        <v>1356</v>
      </c>
      <c r="V1051" s="99" t="s">
        <v>207</v>
      </c>
      <c r="W1051" s="99" t="s">
        <v>1357</v>
      </c>
      <c r="X1051" s="99" t="s">
        <v>207</v>
      </c>
      <c r="Y1051" s="99">
        <v>316</v>
      </c>
      <c r="Z1051" s="99" t="s">
        <v>207</v>
      </c>
      <c r="AA1051" s="631" t="s">
        <v>1501</v>
      </c>
      <c r="AB1051" s="99" t="s">
        <v>207</v>
      </c>
      <c r="AC1051" s="9">
        <v>578</v>
      </c>
      <c r="AD1051" s="9" t="s">
        <v>207</v>
      </c>
      <c r="AE1051" s="9">
        <v>228</v>
      </c>
      <c r="AF1051" s="9" t="s">
        <v>315</v>
      </c>
      <c r="AG1051" s="14" t="s">
        <v>1358</v>
      </c>
      <c r="AH1051" s="14" t="s">
        <v>207</v>
      </c>
      <c r="AI1051" s="14" t="s">
        <v>1359</v>
      </c>
      <c r="AJ1051" s="14" t="s">
        <v>207</v>
      </c>
      <c r="AK1051" s="9">
        <v>5</v>
      </c>
      <c r="AL1051" s="14" t="s">
        <v>207</v>
      </c>
      <c r="AM1051" s="9">
        <v>5</v>
      </c>
      <c r="AN1051" s="14" t="s">
        <v>207</v>
      </c>
      <c r="AO1051" s="9">
        <v>5</v>
      </c>
      <c r="AP1051" s="14" t="s">
        <v>207</v>
      </c>
      <c r="AQ1051" s="9">
        <v>5</v>
      </c>
      <c r="AR1051" s="14" t="s">
        <v>207</v>
      </c>
      <c r="AS1051" s="9" t="s">
        <v>0</v>
      </c>
      <c r="AT1051" s="9" t="s">
        <v>318</v>
      </c>
      <c r="AU1051" s="9" t="s">
        <v>376</v>
      </c>
      <c r="AV1051" s="9" t="s">
        <v>320</v>
      </c>
      <c r="AW1051" s="9" t="s">
        <v>1556</v>
      </c>
      <c r="AX1051" s="9">
        <v>9010600000</v>
      </c>
      <c r="AY1051" s="99">
        <v>578</v>
      </c>
      <c r="AZ1051" s="12" t="s">
        <v>207</v>
      </c>
      <c r="BA1051" s="99">
        <v>37</v>
      </c>
      <c r="BB1051" s="12" t="s">
        <v>207</v>
      </c>
      <c r="BC1051" s="99">
        <v>49</v>
      </c>
      <c r="BD1051" s="12" t="s">
        <v>207</v>
      </c>
      <c r="BE1051" s="99">
        <v>210</v>
      </c>
      <c r="BF1051" s="12" t="s">
        <v>321</v>
      </c>
      <c r="BG1051" s="654">
        <v>209.91200000000001</v>
      </c>
      <c r="BH1051" s="12" t="s">
        <v>321</v>
      </c>
      <c r="BI1051" s="99">
        <v>112</v>
      </c>
      <c r="BJ1051" s="12" t="s">
        <v>321</v>
      </c>
      <c r="BK1051" s="754">
        <v>0</v>
      </c>
      <c r="BL1051" s="12" t="s">
        <v>321</v>
      </c>
      <c r="BM1051" s="754">
        <v>1.2849999999999999</v>
      </c>
      <c r="BN1051" s="12" t="s">
        <v>321</v>
      </c>
      <c r="BO1051" s="754">
        <v>0</v>
      </c>
      <c r="BP1051" s="12" t="s">
        <v>321</v>
      </c>
      <c r="BQ1051" s="754">
        <v>3.2000000000000001E-2</v>
      </c>
      <c r="BR1051" s="12" t="s">
        <v>321</v>
      </c>
      <c r="BS1051" s="654">
        <v>96.594999999999999</v>
      </c>
      <c r="BT1051" s="12" t="s">
        <v>321</v>
      </c>
      <c r="BU1051" s="654">
        <v>97.912000000000006</v>
      </c>
      <c r="BV1051" s="12" t="s">
        <v>321</v>
      </c>
      <c r="BW1051" s="9">
        <v>1.05</v>
      </c>
      <c r="BX1051" s="9" t="s">
        <v>322</v>
      </c>
      <c r="BY1051" s="755">
        <v>227.6</v>
      </c>
      <c r="BZ1051" s="9" t="s">
        <v>315</v>
      </c>
      <c r="CA1051" s="755">
        <v>14.6</v>
      </c>
      <c r="CB1051" s="9" t="s">
        <v>315</v>
      </c>
      <c r="CC1051" s="755">
        <v>19.3</v>
      </c>
      <c r="CD1051" s="9" t="s">
        <v>315</v>
      </c>
      <c r="CE1051" s="755">
        <v>357.1</v>
      </c>
      <c r="CF1051" s="9" t="s">
        <v>323</v>
      </c>
      <c r="CG1051" s="755">
        <v>246.9</v>
      </c>
      <c r="CH1051" s="9" t="s">
        <v>323</v>
      </c>
      <c r="CI1051" s="9"/>
      <c r="CJ1051" s="9"/>
      <c r="CK1051" s="9"/>
    </row>
    <row r="1052" spans="1:89" s="98" customFormat="1" x14ac:dyDescent="0.25">
      <c r="A1052" s="99">
        <v>10145461</v>
      </c>
      <c r="B1052" s="99"/>
      <c r="C1052" s="772">
        <v>2833</v>
      </c>
      <c r="D1052" s="807">
        <v>0.05</v>
      </c>
      <c r="E1052" s="772">
        <f t="shared" si="48"/>
        <v>2975</v>
      </c>
      <c r="F1052" s="778">
        <v>1.1000000000000001</v>
      </c>
      <c r="G1052" s="774">
        <f t="shared" si="49"/>
        <v>3273</v>
      </c>
      <c r="H1052" s="776"/>
      <c r="I1052" s="758"/>
      <c r="J1052" s="776"/>
      <c r="K1052" s="786"/>
      <c r="L1052" s="9" t="s">
        <v>308</v>
      </c>
      <c r="M1052" s="9" t="s">
        <v>1557</v>
      </c>
      <c r="N1052" s="9" t="s">
        <v>397</v>
      </c>
      <c r="O1052" s="9" t="s">
        <v>310</v>
      </c>
      <c r="P1052" s="9" t="s">
        <v>311</v>
      </c>
      <c r="Q1052" s="9" t="s">
        <v>1495</v>
      </c>
      <c r="R1052" s="9" t="s">
        <v>1496</v>
      </c>
      <c r="S1052" s="9" t="s">
        <v>348</v>
      </c>
      <c r="T1052" s="98" t="s">
        <v>204</v>
      </c>
      <c r="U1052" s="99" t="s">
        <v>1421</v>
      </c>
      <c r="V1052" s="99" t="s">
        <v>207</v>
      </c>
      <c r="W1052" s="99" t="s">
        <v>580</v>
      </c>
      <c r="X1052" s="99" t="s">
        <v>207</v>
      </c>
      <c r="Y1052" s="99">
        <v>223</v>
      </c>
      <c r="Z1052" s="99" t="s">
        <v>207</v>
      </c>
      <c r="AA1052" s="631" t="s">
        <v>646</v>
      </c>
      <c r="AB1052" s="99" t="s">
        <v>207</v>
      </c>
      <c r="AC1052" s="9">
        <v>401</v>
      </c>
      <c r="AD1052" s="9" t="s">
        <v>207</v>
      </c>
      <c r="AE1052" s="9">
        <v>158</v>
      </c>
      <c r="AF1052" s="9" t="s">
        <v>315</v>
      </c>
      <c r="AG1052" s="14" t="s">
        <v>1422</v>
      </c>
      <c r="AH1052" s="14" t="s">
        <v>207</v>
      </c>
      <c r="AI1052" s="14" t="s">
        <v>1423</v>
      </c>
      <c r="AJ1052" s="14" t="s">
        <v>207</v>
      </c>
      <c r="AK1052" s="9">
        <v>5</v>
      </c>
      <c r="AL1052" s="14" t="s">
        <v>207</v>
      </c>
      <c r="AM1052" s="9">
        <v>5</v>
      </c>
      <c r="AN1052" s="14" t="s">
        <v>207</v>
      </c>
      <c r="AO1052" s="9">
        <v>5</v>
      </c>
      <c r="AP1052" s="14" t="s">
        <v>207</v>
      </c>
      <c r="AQ1052" s="9">
        <v>5</v>
      </c>
      <c r="AR1052" s="14" t="s">
        <v>207</v>
      </c>
      <c r="AS1052" s="9" t="s">
        <v>0</v>
      </c>
      <c r="AT1052" s="9" t="s">
        <v>318</v>
      </c>
      <c r="AU1052" s="9" t="s">
        <v>376</v>
      </c>
      <c r="AV1052" s="9" t="s">
        <v>320</v>
      </c>
      <c r="AW1052" s="9" t="s">
        <v>1558</v>
      </c>
      <c r="AX1052" s="9">
        <v>9010600000</v>
      </c>
      <c r="AY1052" s="99">
        <v>448</v>
      </c>
      <c r="AZ1052" s="12" t="s">
        <v>207</v>
      </c>
      <c r="BA1052" s="99">
        <v>37</v>
      </c>
      <c r="BB1052" s="12" t="s">
        <v>207</v>
      </c>
      <c r="BC1052" s="99">
        <v>49</v>
      </c>
      <c r="BD1052" s="12" t="s">
        <v>207</v>
      </c>
      <c r="BE1052" s="99">
        <v>181</v>
      </c>
      <c r="BF1052" s="12" t="s">
        <v>321</v>
      </c>
      <c r="BG1052" s="654">
        <v>180.07</v>
      </c>
      <c r="BH1052" s="12" t="s">
        <v>321</v>
      </c>
      <c r="BI1052" s="99">
        <v>99</v>
      </c>
      <c r="BJ1052" s="12" t="s">
        <v>321</v>
      </c>
      <c r="BK1052" s="754">
        <v>0</v>
      </c>
      <c r="BL1052" s="12" t="s">
        <v>321</v>
      </c>
      <c r="BM1052" s="754">
        <v>1.0489999999999999</v>
      </c>
      <c r="BN1052" s="12" t="s">
        <v>321</v>
      </c>
      <c r="BO1052" s="754">
        <v>0</v>
      </c>
      <c r="BP1052" s="12" t="s">
        <v>321</v>
      </c>
      <c r="BQ1052" s="754">
        <v>3.2000000000000001E-2</v>
      </c>
      <c r="BR1052" s="12" t="s">
        <v>321</v>
      </c>
      <c r="BS1052" s="654">
        <v>79.989000000000004</v>
      </c>
      <c r="BT1052" s="12" t="s">
        <v>321</v>
      </c>
      <c r="BU1052" s="654">
        <v>81.069999999999993</v>
      </c>
      <c r="BV1052" s="12" t="s">
        <v>321</v>
      </c>
      <c r="BW1052" s="9">
        <v>0.81</v>
      </c>
      <c r="BX1052" s="9" t="s">
        <v>322</v>
      </c>
      <c r="BY1052" s="755">
        <v>176.4</v>
      </c>
      <c r="BZ1052" s="9" t="s">
        <v>315</v>
      </c>
      <c r="CA1052" s="755">
        <v>14.6</v>
      </c>
      <c r="CB1052" s="9" t="s">
        <v>315</v>
      </c>
      <c r="CC1052" s="755">
        <v>19.3</v>
      </c>
      <c r="CD1052" s="9" t="s">
        <v>315</v>
      </c>
      <c r="CE1052" s="755">
        <v>295.39999999999998</v>
      </c>
      <c r="CF1052" s="9" t="s">
        <v>323</v>
      </c>
      <c r="CG1052" s="755">
        <v>218.3</v>
      </c>
      <c r="CH1052" s="9" t="s">
        <v>323</v>
      </c>
      <c r="CI1052" s="9"/>
      <c r="CJ1052" s="9"/>
      <c r="CK1052" s="9"/>
    </row>
    <row r="1053" spans="1:89" s="98" customFormat="1" x14ac:dyDescent="0.25">
      <c r="A1053" s="99">
        <v>10145462</v>
      </c>
      <c r="B1053" s="99"/>
      <c r="C1053" s="772">
        <v>3658</v>
      </c>
      <c r="D1053" s="807">
        <v>0.05</v>
      </c>
      <c r="E1053" s="772">
        <f t="shared" si="48"/>
        <v>3841</v>
      </c>
      <c r="F1053" s="778">
        <v>1.1000000000000001</v>
      </c>
      <c r="G1053" s="774">
        <f t="shared" si="49"/>
        <v>4225</v>
      </c>
      <c r="H1053" s="776"/>
      <c r="I1053" s="758"/>
      <c r="J1053" s="776"/>
      <c r="K1053" s="786"/>
      <c r="L1053" s="9" t="s">
        <v>308</v>
      </c>
      <c r="M1053" s="9" t="s">
        <v>1559</v>
      </c>
      <c r="N1053" s="9" t="s">
        <v>397</v>
      </c>
      <c r="O1053" s="9" t="s">
        <v>310</v>
      </c>
      <c r="P1053" s="9" t="s">
        <v>311</v>
      </c>
      <c r="Q1053" s="9" t="s">
        <v>1495</v>
      </c>
      <c r="R1053" s="9" t="s">
        <v>1496</v>
      </c>
      <c r="S1053" s="9" t="s">
        <v>348</v>
      </c>
      <c r="T1053" s="98" t="s">
        <v>204</v>
      </c>
      <c r="U1053" s="99" t="s">
        <v>887</v>
      </c>
      <c r="V1053" s="99" t="s">
        <v>207</v>
      </c>
      <c r="W1053" s="99" t="s">
        <v>888</v>
      </c>
      <c r="X1053" s="99" t="s">
        <v>207</v>
      </c>
      <c r="Y1053" s="99">
        <v>254</v>
      </c>
      <c r="Z1053" s="99" t="s">
        <v>207</v>
      </c>
      <c r="AA1053" s="631" t="s">
        <v>583</v>
      </c>
      <c r="AB1053" s="99" t="s">
        <v>207</v>
      </c>
      <c r="AC1053" s="9">
        <v>460</v>
      </c>
      <c r="AD1053" s="9" t="s">
        <v>207</v>
      </c>
      <c r="AE1053" s="9">
        <v>181</v>
      </c>
      <c r="AF1053" s="9" t="s">
        <v>315</v>
      </c>
      <c r="AG1053" s="14" t="s">
        <v>369</v>
      </c>
      <c r="AH1053" s="14" t="s">
        <v>207</v>
      </c>
      <c r="AI1053" s="14" t="s">
        <v>370</v>
      </c>
      <c r="AJ1053" s="14" t="s">
        <v>207</v>
      </c>
      <c r="AK1053" s="9">
        <v>5</v>
      </c>
      <c r="AL1053" s="14" t="s">
        <v>207</v>
      </c>
      <c r="AM1053" s="9">
        <v>5</v>
      </c>
      <c r="AN1053" s="14" t="s">
        <v>207</v>
      </c>
      <c r="AO1053" s="9">
        <v>5</v>
      </c>
      <c r="AP1053" s="14" t="s">
        <v>207</v>
      </c>
      <c r="AQ1053" s="9">
        <v>5</v>
      </c>
      <c r="AR1053" s="14" t="s">
        <v>207</v>
      </c>
      <c r="AS1053" s="9" t="s">
        <v>0</v>
      </c>
      <c r="AT1053" s="9" t="s">
        <v>318</v>
      </c>
      <c r="AU1053" s="9" t="s">
        <v>376</v>
      </c>
      <c r="AV1053" s="9" t="s">
        <v>320</v>
      </c>
      <c r="AW1053" s="9" t="s">
        <v>1560</v>
      </c>
      <c r="AX1053" s="9">
        <v>9010600000</v>
      </c>
      <c r="AY1053" s="99">
        <v>508</v>
      </c>
      <c r="AZ1053" s="12" t="s">
        <v>207</v>
      </c>
      <c r="BA1053" s="99">
        <v>37</v>
      </c>
      <c r="BB1053" s="12" t="s">
        <v>207</v>
      </c>
      <c r="BC1053" s="99">
        <v>49</v>
      </c>
      <c r="BD1053" s="12" t="s">
        <v>207</v>
      </c>
      <c r="BE1053" s="99">
        <v>189</v>
      </c>
      <c r="BF1053" s="12" t="s">
        <v>321</v>
      </c>
      <c r="BG1053" s="654">
        <v>188.80799999999999</v>
      </c>
      <c r="BH1053" s="12" t="s">
        <v>321</v>
      </c>
      <c r="BI1053" s="99">
        <v>100</v>
      </c>
      <c r="BJ1053" s="12" t="s">
        <v>321</v>
      </c>
      <c r="BK1053" s="754">
        <v>0</v>
      </c>
      <c r="BL1053" s="12" t="s">
        <v>321</v>
      </c>
      <c r="BM1053" s="754">
        <v>1.1279999999999999</v>
      </c>
      <c r="BN1053" s="12" t="s">
        <v>321</v>
      </c>
      <c r="BO1053" s="754">
        <v>0</v>
      </c>
      <c r="BP1053" s="12" t="s">
        <v>321</v>
      </c>
      <c r="BQ1053" s="754">
        <v>3.2000000000000001E-2</v>
      </c>
      <c r="BR1053" s="12" t="s">
        <v>321</v>
      </c>
      <c r="BS1053" s="654">
        <v>87.647999999999996</v>
      </c>
      <c r="BT1053" s="12" t="s">
        <v>321</v>
      </c>
      <c r="BU1053" s="654">
        <v>88.808000000000007</v>
      </c>
      <c r="BV1053" s="12" t="s">
        <v>321</v>
      </c>
      <c r="BW1053" s="9">
        <v>0.92</v>
      </c>
      <c r="BX1053" s="9" t="s">
        <v>322</v>
      </c>
      <c r="BY1053" s="755">
        <v>200</v>
      </c>
      <c r="BZ1053" s="9" t="s">
        <v>315</v>
      </c>
      <c r="CA1053" s="755">
        <v>14.6</v>
      </c>
      <c r="CB1053" s="9" t="s">
        <v>315</v>
      </c>
      <c r="CC1053" s="755">
        <v>19.3</v>
      </c>
      <c r="CD1053" s="9" t="s">
        <v>315</v>
      </c>
      <c r="CE1053" s="755">
        <v>308.60000000000002</v>
      </c>
      <c r="CF1053" s="9" t="s">
        <v>323</v>
      </c>
      <c r="CG1053" s="755">
        <v>220.5</v>
      </c>
      <c r="CH1053" s="9" t="s">
        <v>323</v>
      </c>
      <c r="CI1053" s="9"/>
      <c r="CJ1053" s="9"/>
      <c r="CK1053" s="9"/>
    </row>
    <row r="1054" spans="1:89" s="98" customFormat="1" x14ac:dyDescent="0.25">
      <c r="A1054" s="99">
        <v>10145463</v>
      </c>
      <c r="B1054" s="99"/>
      <c r="C1054" s="772">
        <v>4603</v>
      </c>
      <c r="D1054" s="807">
        <v>0.05</v>
      </c>
      <c r="E1054" s="772">
        <f t="shared" si="48"/>
        <v>4833</v>
      </c>
      <c r="F1054" s="778">
        <v>1.1000000000000001</v>
      </c>
      <c r="G1054" s="774">
        <f t="shared" si="49"/>
        <v>5316</v>
      </c>
      <c r="H1054" s="776"/>
      <c r="I1054" s="758"/>
      <c r="J1054" s="776"/>
      <c r="K1054" s="786"/>
      <c r="L1054" s="9" t="s">
        <v>308</v>
      </c>
      <c r="M1054" s="9" t="s">
        <v>1561</v>
      </c>
      <c r="N1054" s="9" t="s">
        <v>397</v>
      </c>
      <c r="O1054" s="9" t="s">
        <v>310</v>
      </c>
      <c r="P1054" s="9" t="s">
        <v>311</v>
      </c>
      <c r="Q1054" s="9" t="s">
        <v>1495</v>
      </c>
      <c r="R1054" s="9" t="s">
        <v>1496</v>
      </c>
      <c r="S1054" s="9" t="s">
        <v>348</v>
      </c>
      <c r="T1054" s="98" t="s">
        <v>204</v>
      </c>
      <c r="U1054" s="99" t="s">
        <v>1352</v>
      </c>
      <c r="V1054" s="99" t="s">
        <v>207</v>
      </c>
      <c r="W1054" s="99" t="s">
        <v>1353</v>
      </c>
      <c r="X1054" s="99" t="s">
        <v>207</v>
      </c>
      <c r="Y1054" s="99">
        <v>285</v>
      </c>
      <c r="Z1054" s="99" t="s">
        <v>207</v>
      </c>
      <c r="AA1054" s="631" t="s">
        <v>1499</v>
      </c>
      <c r="AB1054" s="99" t="s">
        <v>207</v>
      </c>
      <c r="AC1054" s="9">
        <v>519</v>
      </c>
      <c r="AD1054" s="9" t="s">
        <v>207</v>
      </c>
      <c r="AE1054" s="9">
        <v>204</v>
      </c>
      <c r="AF1054" s="9" t="s">
        <v>315</v>
      </c>
      <c r="AG1054" s="14" t="s">
        <v>1354</v>
      </c>
      <c r="AH1054" s="14" t="s">
        <v>207</v>
      </c>
      <c r="AI1054" s="14" t="s">
        <v>1355</v>
      </c>
      <c r="AJ1054" s="14" t="s">
        <v>207</v>
      </c>
      <c r="AK1054" s="9">
        <v>5</v>
      </c>
      <c r="AL1054" s="14" t="s">
        <v>207</v>
      </c>
      <c r="AM1054" s="9">
        <v>5</v>
      </c>
      <c r="AN1054" s="14" t="s">
        <v>207</v>
      </c>
      <c r="AO1054" s="9">
        <v>5</v>
      </c>
      <c r="AP1054" s="14" t="s">
        <v>207</v>
      </c>
      <c r="AQ1054" s="9">
        <v>5</v>
      </c>
      <c r="AR1054" s="14" t="s">
        <v>207</v>
      </c>
      <c r="AS1054" s="9" t="s">
        <v>0</v>
      </c>
      <c r="AT1054" s="9" t="s">
        <v>318</v>
      </c>
      <c r="AU1054" s="9" t="s">
        <v>376</v>
      </c>
      <c r="AV1054" s="9" t="s">
        <v>320</v>
      </c>
      <c r="AW1054" s="9" t="s">
        <v>1562</v>
      </c>
      <c r="AX1054" s="9">
        <v>9010600000</v>
      </c>
      <c r="AY1054" s="99">
        <v>558</v>
      </c>
      <c r="AZ1054" s="12" t="s">
        <v>207</v>
      </c>
      <c r="BA1054" s="99">
        <v>37</v>
      </c>
      <c r="BB1054" s="12" t="s">
        <v>207</v>
      </c>
      <c r="BC1054" s="99">
        <v>49</v>
      </c>
      <c r="BD1054" s="12" t="s">
        <v>207</v>
      </c>
      <c r="BE1054" s="99">
        <v>208</v>
      </c>
      <c r="BF1054" s="12" t="s">
        <v>321</v>
      </c>
      <c r="BG1054" s="654">
        <v>207.27600000000001</v>
      </c>
      <c r="BH1054" s="12" t="s">
        <v>321</v>
      </c>
      <c r="BI1054" s="99">
        <v>112</v>
      </c>
      <c r="BJ1054" s="12" t="s">
        <v>321</v>
      </c>
      <c r="BK1054" s="754">
        <v>0</v>
      </c>
      <c r="BL1054" s="12" t="s">
        <v>321</v>
      </c>
      <c r="BM1054" s="754">
        <v>1.206</v>
      </c>
      <c r="BN1054" s="12" t="s">
        <v>321</v>
      </c>
      <c r="BO1054" s="754">
        <v>0</v>
      </c>
      <c r="BP1054" s="12" t="s">
        <v>321</v>
      </c>
      <c r="BQ1054" s="754">
        <v>3.2000000000000001E-2</v>
      </c>
      <c r="BR1054" s="12" t="s">
        <v>321</v>
      </c>
      <c r="BS1054" s="654">
        <v>94.037999999999997</v>
      </c>
      <c r="BT1054" s="12" t="s">
        <v>321</v>
      </c>
      <c r="BU1054" s="654">
        <v>95.275999999999996</v>
      </c>
      <c r="BV1054" s="12" t="s">
        <v>321</v>
      </c>
      <c r="BW1054" s="9">
        <v>1.01</v>
      </c>
      <c r="BX1054" s="9" t="s">
        <v>322</v>
      </c>
      <c r="BY1054" s="755">
        <v>219.7</v>
      </c>
      <c r="BZ1054" s="9" t="s">
        <v>315</v>
      </c>
      <c r="CA1054" s="755">
        <v>14.6</v>
      </c>
      <c r="CB1054" s="9" t="s">
        <v>315</v>
      </c>
      <c r="CC1054" s="755">
        <v>19.3</v>
      </c>
      <c r="CD1054" s="9" t="s">
        <v>315</v>
      </c>
      <c r="CE1054" s="755">
        <v>346.1</v>
      </c>
      <c r="CF1054" s="9" t="s">
        <v>323</v>
      </c>
      <c r="CG1054" s="755">
        <v>246.9</v>
      </c>
      <c r="CH1054" s="9" t="s">
        <v>323</v>
      </c>
      <c r="CI1054" s="9"/>
      <c r="CJ1054" s="9"/>
      <c r="CK1054" s="9"/>
    </row>
    <row r="1055" spans="1:89" s="98" customFormat="1" x14ac:dyDescent="0.25">
      <c r="A1055" s="99">
        <v>10145464</v>
      </c>
      <c r="B1055" s="99"/>
      <c r="C1055" s="772">
        <v>5666</v>
      </c>
      <c r="D1055" s="807">
        <v>0.05</v>
      </c>
      <c r="E1055" s="772">
        <f t="shared" si="48"/>
        <v>5949</v>
      </c>
      <c r="F1055" s="778">
        <v>1.1000000000000001</v>
      </c>
      <c r="G1055" s="774">
        <f t="shared" si="49"/>
        <v>6544</v>
      </c>
      <c r="H1055" s="776"/>
      <c r="I1055" s="758"/>
      <c r="J1055" s="776"/>
      <c r="K1055" s="786"/>
      <c r="L1055" s="9" t="s">
        <v>308</v>
      </c>
      <c r="M1055" s="9" t="s">
        <v>1563</v>
      </c>
      <c r="N1055" s="9" t="s">
        <v>397</v>
      </c>
      <c r="O1055" s="9" t="s">
        <v>310</v>
      </c>
      <c r="P1055" s="9" t="s">
        <v>311</v>
      </c>
      <c r="Q1055" s="9" t="s">
        <v>1495</v>
      </c>
      <c r="R1055" s="9" t="s">
        <v>1496</v>
      </c>
      <c r="S1055" s="9" t="s">
        <v>348</v>
      </c>
      <c r="T1055" s="98" t="s">
        <v>204</v>
      </c>
      <c r="U1055" s="99" t="s">
        <v>1356</v>
      </c>
      <c r="V1055" s="99" t="s">
        <v>207</v>
      </c>
      <c r="W1055" s="99" t="s">
        <v>1357</v>
      </c>
      <c r="X1055" s="99" t="s">
        <v>207</v>
      </c>
      <c r="Y1055" s="99">
        <v>316</v>
      </c>
      <c r="Z1055" s="99" t="s">
        <v>207</v>
      </c>
      <c r="AA1055" s="631" t="s">
        <v>1501</v>
      </c>
      <c r="AB1055" s="99" t="s">
        <v>207</v>
      </c>
      <c r="AC1055" s="9">
        <v>578</v>
      </c>
      <c r="AD1055" s="9" t="s">
        <v>207</v>
      </c>
      <c r="AE1055" s="9">
        <v>228</v>
      </c>
      <c r="AF1055" s="9" t="s">
        <v>315</v>
      </c>
      <c r="AG1055" s="14" t="s">
        <v>1358</v>
      </c>
      <c r="AH1055" s="14" t="s">
        <v>207</v>
      </c>
      <c r="AI1055" s="14" t="s">
        <v>1359</v>
      </c>
      <c r="AJ1055" s="14" t="s">
        <v>207</v>
      </c>
      <c r="AK1055" s="9">
        <v>5</v>
      </c>
      <c r="AL1055" s="14" t="s">
        <v>207</v>
      </c>
      <c r="AM1055" s="9">
        <v>5</v>
      </c>
      <c r="AN1055" s="14" t="s">
        <v>207</v>
      </c>
      <c r="AO1055" s="9">
        <v>5</v>
      </c>
      <c r="AP1055" s="14" t="s">
        <v>207</v>
      </c>
      <c r="AQ1055" s="9">
        <v>5</v>
      </c>
      <c r="AR1055" s="14" t="s">
        <v>207</v>
      </c>
      <c r="AS1055" s="9" t="s">
        <v>0</v>
      </c>
      <c r="AT1055" s="9" t="s">
        <v>318</v>
      </c>
      <c r="AU1055" s="9" t="s">
        <v>376</v>
      </c>
      <c r="AV1055" s="9" t="s">
        <v>320</v>
      </c>
      <c r="AW1055" s="9" t="s">
        <v>1564</v>
      </c>
      <c r="AX1055" s="9">
        <v>9010600000</v>
      </c>
      <c r="AY1055" s="99">
        <v>578</v>
      </c>
      <c r="AZ1055" s="12" t="s">
        <v>207</v>
      </c>
      <c r="BA1055" s="99">
        <v>37</v>
      </c>
      <c r="BB1055" s="12" t="s">
        <v>207</v>
      </c>
      <c r="BC1055" s="99">
        <v>49</v>
      </c>
      <c r="BD1055" s="12" t="s">
        <v>207</v>
      </c>
      <c r="BE1055" s="99">
        <v>210</v>
      </c>
      <c r="BF1055" s="12" t="s">
        <v>321</v>
      </c>
      <c r="BG1055" s="654">
        <v>209.91200000000001</v>
      </c>
      <c r="BH1055" s="12" t="s">
        <v>321</v>
      </c>
      <c r="BI1055" s="99">
        <v>112</v>
      </c>
      <c r="BJ1055" s="12" t="s">
        <v>321</v>
      </c>
      <c r="BK1055" s="754">
        <v>0</v>
      </c>
      <c r="BL1055" s="12" t="s">
        <v>321</v>
      </c>
      <c r="BM1055" s="754">
        <v>1.2849999999999999</v>
      </c>
      <c r="BN1055" s="12" t="s">
        <v>321</v>
      </c>
      <c r="BO1055" s="754">
        <v>0</v>
      </c>
      <c r="BP1055" s="12" t="s">
        <v>321</v>
      </c>
      <c r="BQ1055" s="754">
        <v>3.2000000000000001E-2</v>
      </c>
      <c r="BR1055" s="12" t="s">
        <v>321</v>
      </c>
      <c r="BS1055" s="654">
        <v>96.594999999999999</v>
      </c>
      <c r="BT1055" s="12" t="s">
        <v>321</v>
      </c>
      <c r="BU1055" s="654">
        <v>97.912000000000006</v>
      </c>
      <c r="BV1055" s="12" t="s">
        <v>321</v>
      </c>
      <c r="BW1055" s="9">
        <v>1.05</v>
      </c>
      <c r="BX1055" s="9" t="s">
        <v>322</v>
      </c>
      <c r="BY1055" s="755">
        <v>227.6</v>
      </c>
      <c r="BZ1055" s="9" t="s">
        <v>315</v>
      </c>
      <c r="CA1055" s="755">
        <v>14.6</v>
      </c>
      <c r="CB1055" s="9" t="s">
        <v>315</v>
      </c>
      <c r="CC1055" s="755">
        <v>19.3</v>
      </c>
      <c r="CD1055" s="9" t="s">
        <v>315</v>
      </c>
      <c r="CE1055" s="755">
        <v>357.1</v>
      </c>
      <c r="CF1055" s="9" t="s">
        <v>323</v>
      </c>
      <c r="CG1055" s="755">
        <v>246.9</v>
      </c>
      <c r="CH1055" s="9" t="s">
        <v>323</v>
      </c>
      <c r="CI1055" s="9"/>
      <c r="CJ1055" s="9"/>
      <c r="CK1055" s="9"/>
    </row>
    <row r="1056" spans="1:89" s="98" customFormat="1" x14ac:dyDescent="0.25">
      <c r="A1056" s="99">
        <v>10105457</v>
      </c>
      <c r="B1056" s="99"/>
      <c r="C1056" s="772">
        <v>2833</v>
      </c>
      <c r="D1056" s="807">
        <v>0.05</v>
      </c>
      <c r="E1056" s="772">
        <f t="shared" ref="E1056:E1110" si="50">ROUND(C1056*(1+D1056),0)</f>
        <v>2975</v>
      </c>
      <c r="F1056" s="778">
        <v>1.1000000000000001</v>
      </c>
      <c r="G1056" s="774">
        <f t="shared" ref="G1056:G1103" si="51">ROUND(E1056*F1056,0)</f>
        <v>3273</v>
      </c>
      <c r="H1056" s="776"/>
      <c r="I1056" s="758"/>
      <c r="J1056" s="776"/>
      <c r="K1056" s="786"/>
      <c r="L1056" s="9" t="s">
        <v>308</v>
      </c>
      <c r="M1056" s="9" t="s">
        <v>4053</v>
      </c>
      <c r="N1056" s="9" t="s">
        <v>397</v>
      </c>
      <c r="O1056" s="9" t="s">
        <v>310</v>
      </c>
      <c r="P1056" s="9" t="s">
        <v>311</v>
      </c>
      <c r="Q1056" s="9" t="s">
        <v>1495</v>
      </c>
      <c r="R1056" s="9" t="s">
        <v>1496</v>
      </c>
      <c r="S1056" s="9" t="s">
        <v>314</v>
      </c>
      <c r="T1056" s="98" t="s">
        <v>210</v>
      </c>
      <c r="U1056" s="99" t="s">
        <v>1433</v>
      </c>
      <c r="V1056" s="99" t="s">
        <v>207</v>
      </c>
      <c r="W1056" s="99" t="s">
        <v>580</v>
      </c>
      <c r="X1056" s="99" t="s">
        <v>207</v>
      </c>
      <c r="Y1056" s="99">
        <v>201</v>
      </c>
      <c r="Z1056" s="99" t="s">
        <v>207</v>
      </c>
      <c r="AA1056" s="631" t="s">
        <v>646</v>
      </c>
      <c r="AB1056" s="99" t="s">
        <v>207</v>
      </c>
      <c r="AC1056" s="9">
        <v>390</v>
      </c>
      <c r="AD1056" s="9" t="s">
        <v>207</v>
      </c>
      <c r="AE1056" s="9">
        <v>154</v>
      </c>
      <c r="AF1056" s="9" t="s">
        <v>315</v>
      </c>
      <c r="AG1056" s="14" t="s">
        <v>1434</v>
      </c>
      <c r="AH1056" s="14" t="s">
        <v>207</v>
      </c>
      <c r="AI1056" s="14" t="s">
        <v>1435</v>
      </c>
      <c r="AJ1056" s="14" t="s">
        <v>207</v>
      </c>
      <c r="AK1056" s="9">
        <v>5</v>
      </c>
      <c r="AL1056" s="14" t="s">
        <v>207</v>
      </c>
      <c r="AM1056" s="9">
        <v>5</v>
      </c>
      <c r="AN1056" s="14" t="s">
        <v>207</v>
      </c>
      <c r="AO1056" s="9">
        <v>5</v>
      </c>
      <c r="AP1056" s="14" t="s">
        <v>207</v>
      </c>
      <c r="AQ1056" s="9">
        <v>5</v>
      </c>
      <c r="AR1056" s="14" t="s">
        <v>207</v>
      </c>
      <c r="AS1056" s="9" t="s">
        <v>0</v>
      </c>
      <c r="AT1056" s="9" t="s">
        <v>318</v>
      </c>
      <c r="AU1056" s="9" t="s">
        <v>376</v>
      </c>
      <c r="AV1056" s="9" t="s">
        <v>320</v>
      </c>
      <c r="AW1056" s="9" t="s">
        <v>1565</v>
      </c>
      <c r="AX1056" s="9">
        <v>9010600000</v>
      </c>
      <c r="AY1056" s="99">
        <v>448</v>
      </c>
      <c r="AZ1056" s="12" t="s">
        <v>207</v>
      </c>
      <c r="BA1056" s="99">
        <v>37</v>
      </c>
      <c r="BB1056" s="12" t="s">
        <v>207</v>
      </c>
      <c r="BC1056" s="99">
        <v>49</v>
      </c>
      <c r="BD1056" s="12" t="s">
        <v>207</v>
      </c>
      <c r="BE1056" s="99">
        <v>180</v>
      </c>
      <c r="BF1056" s="12" t="s">
        <v>321</v>
      </c>
      <c r="BG1056" s="654">
        <v>179.07</v>
      </c>
      <c r="BH1056" s="12" t="s">
        <v>321</v>
      </c>
      <c r="BI1056" s="99">
        <v>98</v>
      </c>
      <c r="BJ1056" s="12" t="s">
        <v>321</v>
      </c>
      <c r="BK1056" s="754">
        <v>0</v>
      </c>
      <c r="BL1056" s="12" t="s">
        <v>321</v>
      </c>
      <c r="BM1056" s="754">
        <v>1.0489999999999999</v>
      </c>
      <c r="BN1056" s="12" t="s">
        <v>321</v>
      </c>
      <c r="BO1056" s="754">
        <v>0</v>
      </c>
      <c r="BP1056" s="12" t="s">
        <v>321</v>
      </c>
      <c r="BQ1056" s="754">
        <v>3.2000000000000001E-2</v>
      </c>
      <c r="BR1056" s="12" t="s">
        <v>321</v>
      </c>
      <c r="BS1056" s="654">
        <v>79.989000000000004</v>
      </c>
      <c r="BT1056" s="12" t="s">
        <v>321</v>
      </c>
      <c r="BU1056" s="654">
        <v>81.069999999999993</v>
      </c>
      <c r="BV1056" s="12" t="s">
        <v>321</v>
      </c>
      <c r="BW1056" s="9">
        <v>0.81</v>
      </c>
      <c r="BX1056" s="9" t="s">
        <v>322</v>
      </c>
      <c r="BY1056" s="755">
        <v>176.4</v>
      </c>
      <c r="BZ1056" s="9" t="s">
        <v>315</v>
      </c>
      <c r="CA1056" s="755">
        <v>14.6</v>
      </c>
      <c r="CB1056" s="9" t="s">
        <v>315</v>
      </c>
      <c r="CC1056" s="755">
        <v>19.3</v>
      </c>
      <c r="CD1056" s="9" t="s">
        <v>315</v>
      </c>
      <c r="CE1056" s="755">
        <v>293.2</v>
      </c>
      <c r="CF1056" s="9" t="s">
        <v>323</v>
      </c>
      <c r="CG1056" s="755">
        <v>216.1</v>
      </c>
      <c r="CH1056" s="9" t="s">
        <v>323</v>
      </c>
      <c r="CI1056" s="9"/>
      <c r="CJ1056" s="9"/>
      <c r="CK1056" s="9"/>
    </row>
    <row r="1057" spans="1:89" s="98" customFormat="1" x14ac:dyDescent="0.25">
      <c r="A1057" s="99">
        <v>10105458</v>
      </c>
      <c r="B1057" s="99"/>
      <c r="C1057" s="772">
        <v>3658</v>
      </c>
      <c r="D1057" s="807">
        <v>0.05</v>
      </c>
      <c r="E1057" s="772">
        <f t="shared" si="50"/>
        <v>3841</v>
      </c>
      <c r="F1057" s="778">
        <v>1.1000000000000001</v>
      </c>
      <c r="G1057" s="774">
        <f t="shared" si="51"/>
        <v>4225</v>
      </c>
      <c r="H1057" s="776"/>
      <c r="I1057" s="758"/>
      <c r="J1057" s="776"/>
      <c r="K1057" s="786"/>
      <c r="L1057" s="9" t="s">
        <v>308</v>
      </c>
      <c r="M1057" s="9" t="s">
        <v>4054</v>
      </c>
      <c r="N1057" s="9" t="s">
        <v>397</v>
      </c>
      <c r="O1057" s="9" t="s">
        <v>310</v>
      </c>
      <c r="P1057" s="9" t="s">
        <v>311</v>
      </c>
      <c r="Q1057" s="9" t="s">
        <v>1495</v>
      </c>
      <c r="R1057" s="9" t="s">
        <v>1496</v>
      </c>
      <c r="S1057" s="9" t="s">
        <v>314</v>
      </c>
      <c r="T1057" s="98" t="s">
        <v>210</v>
      </c>
      <c r="U1057" s="99" t="s">
        <v>956</v>
      </c>
      <c r="V1057" s="99" t="s">
        <v>207</v>
      </c>
      <c r="W1057" s="99" t="s">
        <v>888</v>
      </c>
      <c r="X1057" s="99" t="s">
        <v>207</v>
      </c>
      <c r="Y1057" s="99">
        <v>229</v>
      </c>
      <c r="Z1057" s="99" t="s">
        <v>207</v>
      </c>
      <c r="AA1057" s="631" t="s">
        <v>583</v>
      </c>
      <c r="AB1057" s="99" t="s">
        <v>207</v>
      </c>
      <c r="AC1057" s="9">
        <v>447</v>
      </c>
      <c r="AD1057" s="9" t="s">
        <v>207</v>
      </c>
      <c r="AE1057" s="9">
        <v>176</v>
      </c>
      <c r="AF1057" s="9" t="s">
        <v>315</v>
      </c>
      <c r="AG1057" s="14" t="s">
        <v>342</v>
      </c>
      <c r="AH1057" s="14" t="s">
        <v>207</v>
      </c>
      <c r="AI1057" s="14" t="s">
        <v>343</v>
      </c>
      <c r="AJ1057" s="14" t="s">
        <v>207</v>
      </c>
      <c r="AK1057" s="9">
        <v>5</v>
      </c>
      <c r="AL1057" s="14" t="s">
        <v>207</v>
      </c>
      <c r="AM1057" s="9">
        <v>5</v>
      </c>
      <c r="AN1057" s="14" t="s">
        <v>207</v>
      </c>
      <c r="AO1057" s="9">
        <v>5</v>
      </c>
      <c r="AP1057" s="14" t="s">
        <v>207</v>
      </c>
      <c r="AQ1057" s="9">
        <v>5</v>
      </c>
      <c r="AR1057" s="14" t="s">
        <v>207</v>
      </c>
      <c r="AS1057" s="9" t="s">
        <v>0</v>
      </c>
      <c r="AT1057" s="9" t="s">
        <v>318</v>
      </c>
      <c r="AU1057" s="9" t="s">
        <v>376</v>
      </c>
      <c r="AV1057" s="9" t="s">
        <v>320</v>
      </c>
      <c r="AW1057" s="9" t="s">
        <v>1566</v>
      </c>
      <c r="AX1057" s="9">
        <v>9010600000</v>
      </c>
      <c r="AY1057" s="99">
        <v>508</v>
      </c>
      <c r="AZ1057" s="12" t="s">
        <v>207</v>
      </c>
      <c r="BA1057" s="99">
        <v>37</v>
      </c>
      <c r="BB1057" s="12" t="s">
        <v>207</v>
      </c>
      <c r="BC1057" s="99">
        <v>49</v>
      </c>
      <c r="BD1057" s="12" t="s">
        <v>207</v>
      </c>
      <c r="BE1057" s="99">
        <v>190</v>
      </c>
      <c r="BF1057" s="12" t="s">
        <v>321</v>
      </c>
      <c r="BG1057" s="654">
        <v>189.80799999999999</v>
      </c>
      <c r="BH1057" s="12" t="s">
        <v>321</v>
      </c>
      <c r="BI1057" s="99">
        <v>101</v>
      </c>
      <c r="BJ1057" s="12" t="s">
        <v>321</v>
      </c>
      <c r="BK1057" s="754">
        <v>0</v>
      </c>
      <c r="BL1057" s="12" t="s">
        <v>321</v>
      </c>
      <c r="BM1057" s="754">
        <v>1.1279999999999999</v>
      </c>
      <c r="BN1057" s="12" t="s">
        <v>321</v>
      </c>
      <c r="BO1057" s="754">
        <v>0</v>
      </c>
      <c r="BP1057" s="12" t="s">
        <v>321</v>
      </c>
      <c r="BQ1057" s="754">
        <v>3.2000000000000001E-2</v>
      </c>
      <c r="BR1057" s="12" t="s">
        <v>321</v>
      </c>
      <c r="BS1057" s="654">
        <v>87.647999999999996</v>
      </c>
      <c r="BT1057" s="12" t="s">
        <v>321</v>
      </c>
      <c r="BU1057" s="654">
        <v>88.808000000000007</v>
      </c>
      <c r="BV1057" s="12" t="s">
        <v>321</v>
      </c>
      <c r="BW1057" s="9">
        <v>0.92</v>
      </c>
      <c r="BX1057" s="9" t="s">
        <v>322</v>
      </c>
      <c r="BY1057" s="755">
        <v>200</v>
      </c>
      <c r="BZ1057" s="9" t="s">
        <v>315</v>
      </c>
      <c r="CA1057" s="755">
        <v>14.6</v>
      </c>
      <c r="CB1057" s="9" t="s">
        <v>315</v>
      </c>
      <c r="CC1057" s="755">
        <v>19.3</v>
      </c>
      <c r="CD1057" s="9" t="s">
        <v>315</v>
      </c>
      <c r="CE1057" s="755">
        <v>310.89999999999998</v>
      </c>
      <c r="CF1057" s="9" t="s">
        <v>323</v>
      </c>
      <c r="CG1057" s="755">
        <v>222.7</v>
      </c>
      <c r="CH1057" s="9" t="s">
        <v>323</v>
      </c>
      <c r="CI1057" s="9"/>
      <c r="CJ1057" s="9"/>
      <c r="CK1057" s="9"/>
    </row>
    <row r="1058" spans="1:89" s="98" customFormat="1" x14ac:dyDescent="0.25">
      <c r="A1058" s="99">
        <v>10105459</v>
      </c>
      <c r="B1058" s="99"/>
      <c r="C1058" s="772">
        <v>4603</v>
      </c>
      <c r="D1058" s="807">
        <v>0.05</v>
      </c>
      <c r="E1058" s="772">
        <f t="shared" si="50"/>
        <v>4833</v>
      </c>
      <c r="F1058" s="778">
        <v>1.1000000000000001</v>
      </c>
      <c r="G1058" s="774">
        <f t="shared" si="51"/>
        <v>5316</v>
      </c>
      <c r="H1058" s="776"/>
      <c r="I1058" s="758"/>
      <c r="J1058" s="776"/>
      <c r="K1058" s="786"/>
      <c r="L1058" s="9" t="s">
        <v>308</v>
      </c>
      <c r="M1058" s="9" t="s">
        <v>4055</v>
      </c>
      <c r="N1058" s="9" t="s">
        <v>397</v>
      </c>
      <c r="O1058" s="9" t="s">
        <v>310</v>
      </c>
      <c r="P1058" s="9" t="s">
        <v>311</v>
      </c>
      <c r="Q1058" s="9" t="s">
        <v>1495</v>
      </c>
      <c r="R1058" s="9" t="s">
        <v>1496</v>
      </c>
      <c r="S1058" s="9" t="s">
        <v>314</v>
      </c>
      <c r="T1058" s="98" t="s">
        <v>210</v>
      </c>
      <c r="U1058" s="99" t="s">
        <v>873</v>
      </c>
      <c r="V1058" s="99" t="s">
        <v>207</v>
      </c>
      <c r="W1058" s="99" t="s">
        <v>1353</v>
      </c>
      <c r="X1058" s="99" t="s">
        <v>207</v>
      </c>
      <c r="Y1058" s="99">
        <v>258</v>
      </c>
      <c r="Z1058" s="99" t="s">
        <v>207</v>
      </c>
      <c r="AA1058" s="631" t="s">
        <v>1499</v>
      </c>
      <c r="AB1058" s="99" t="s">
        <v>207</v>
      </c>
      <c r="AC1058" s="9">
        <v>505</v>
      </c>
      <c r="AD1058" s="9" t="s">
        <v>207</v>
      </c>
      <c r="AE1058" s="9">
        <v>199</v>
      </c>
      <c r="AF1058" s="9" t="s">
        <v>315</v>
      </c>
      <c r="AG1058" s="14" t="s">
        <v>1388</v>
      </c>
      <c r="AH1058" s="14" t="s">
        <v>207</v>
      </c>
      <c r="AI1058" s="14" t="s">
        <v>1389</v>
      </c>
      <c r="AJ1058" s="14" t="s">
        <v>207</v>
      </c>
      <c r="AK1058" s="9">
        <v>5</v>
      </c>
      <c r="AL1058" s="14" t="s">
        <v>207</v>
      </c>
      <c r="AM1058" s="9">
        <v>5</v>
      </c>
      <c r="AN1058" s="14" t="s">
        <v>207</v>
      </c>
      <c r="AO1058" s="9">
        <v>5</v>
      </c>
      <c r="AP1058" s="14" t="s">
        <v>207</v>
      </c>
      <c r="AQ1058" s="9">
        <v>5</v>
      </c>
      <c r="AR1058" s="14" t="s">
        <v>207</v>
      </c>
      <c r="AS1058" s="9" t="s">
        <v>0</v>
      </c>
      <c r="AT1058" s="9" t="s">
        <v>318</v>
      </c>
      <c r="AU1058" s="9" t="s">
        <v>376</v>
      </c>
      <c r="AV1058" s="9" t="s">
        <v>320</v>
      </c>
      <c r="AW1058" s="9" t="s">
        <v>1567</v>
      </c>
      <c r="AX1058" s="9">
        <v>9010600000</v>
      </c>
      <c r="AY1058" s="99">
        <v>558</v>
      </c>
      <c r="AZ1058" s="12" t="s">
        <v>207</v>
      </c>
      <c r="BA1058" s="99">
        <v>37</v>
      </c>
      <c r="BB1058" s="12" t="s">
        <v>207</v>
      </c>
      <c r="BC1058" s="99">
        <v>49</v>
      </c>
      <c r="BD1058" s="12" t="s">
        <v>207</v>
      </c>
      <c r="BE1058" s="99">
        <v>205</v>
      </c>
      <c r="BF1058" s="12" t="s">
        <v>321</v>
      </c>
      <c r="BG1058" s="654">
        <v>204.27600000000001</v>
      </c>
      <c r="BH1058" s="12" t="s">
        <v>321</v>
      </c>
      <c r="BI1058" s="99">
        <v>109</v>
      </c>
      <c r="BJ1058" s="12" t="s">
        <v>321</v>
      </c>
      <c r="BK1058" s="754">
        <v>0</v>
      </c>
      <c r="BL1058" s="12" t="s">
        <v>321</v>
      </c>
      <c r="BM1058" s="754">
        <v>1.206</v>
      </c>
      <c r="BN1058" s="12" t="s">
        <v>321</v>
      </c>
      <c r="BO1058" s="754">
        <v>0</v>
      </c>
      <c r="BP1058" s="12" t="s">
        <v>321</v>
      </c>
      <c r="BQ1058" s="754">
        <v>3.2000000000000001E-2</v>
      </c>
      <c r="BR1058" s="12" t="s">
        <v>321</v>
      </c>
      <c r="BS1058" s="654">
        <v>94.037999999999997</v>
      </c>
      <c r="BT1058" s="12" t="s">
        <v>321</v>
      </c>
      <c r="BU1058" s="654">
        <v>95.275999999999996</v>
      </c>
      <c r="BV1058" s="12" t="s">
        <v>321</v>
      </c>
      <c r="BW1058" s="9">
        <v>1.01</v>
      </c>
      <c r="BX1058" s="9" t="s">
        <v>322</v>
      </c>
      <c r="BY1058" s="755">
        <v>219.7</v>
      </c>
      <c r="BZ1058" s="9" t="s">
        <v>315</v>
      </c>
      <c r="CA1058" s="755">
        <v>14.6</v>
      </c>
      <c r="CB1058" s="9" t="s">
        <v>315</v>
      </c>
      <c r="CC1058" s="755">
        <v>19.3</v>
      </c>
      <c r="CD1058" s="9" t="s">
        <v>315</v>
      </c>
      <c r="CE1058" s="755">
        <v>339.5</v>
      </c>
      <c r="CF1058" s="9" t="s">
        <v>323</v>
      </c>
      <c r="CG1058" s="755">
        <v>240.3</v>
      </c>
      <c r="CH1058" s="9" t="s">
        <v>323</v>
      </c>
      <c r="CI1058" s="9"/>
      <c r="CJ1058" s="9"/>
      <c r="CK1058" s="9"/>
    </row>
    <row r="1059" spans="1:89" s="98" customFormat="1" x14ac:dyDescent="0.25">
      <c r="A1059" s="99">
        <v>10105460</v>
      </c>
      <c r="B1059" s="99"/>
      <c r="C1059" s="772">
        <v>5666</v>
      </c>
      <c r="D1059" s="807">
        <v>0.05</v>
      </c>
      <c r="E1059" s="772">
        <f t="shared" si="50"/>
        <v>5949</v>
      </c>
      <c r="F1059" s="778">
        <v>1.1000000000000001</v>
      </c>
      <c r="G1059" s="774">
        <f t="shared" si="51"/>
        <v>6544</v>
      </c>
      <c r="H1059" s="776"/>
      <c r="I1059" s="758"/>
      <c r="J1059" s="776"/>
      <c r="K1059" s="786"/>
      <c r="L1059" s="9" t="s">
        <v>308</v>
      </c>
      <c r="M1059" s="9" t="s">
        <v>4056</v>
      </c>
      <c r="N1059" s="9" t="s">
        <v>397</v>
      </c>
      <c r="O1059" s="9" t="s">
        <v>310</v>
      </c>
      <c r="P1059" s="9" t="s">
        <v>311</v>
      </c>
      <c r="Q1059" s="9" t="s">
        <v>1495</v>
      </c>
      <c r="R1059" s="9" t="s">
        <v>1496</v>
      </c>
      <c r="S1059" s="9" t="s">
        <v>314</v>
      </c>
      <c r="T1059" s="98" t="s">
        <v>210</v>
      </c>
      <c r="U1059" s="99" t="s">
        <v>1390</v>
      </c>
      <c r="V1059" s="99" t="s">
        <v>207</v>
      </c>
      <c r="W1059" s="99" t="s">
        <v>1357</v>
      </c>
      <c r="X1059" s="99" t="s">
        <v>207</v>
      </c>
      <c r="Y1059" s="99">
        <v>286</v>
      </c>
      <c r="Z1059" s="99" t="s">
        <v>207</v>
      </c>
      <c r="AA1059" s="631" t="s">
        <v>1501</v>
      </c>
      <c r="AB1059" s="99" t="s">
        <v>207</v>
      </c>
      <c r="AC1059" s="9">
        <v>562</v>
      </c>
      <c r="AD1059" s="9" t="s">
        <v>207</v>
      </c>
      <c r="AE1059" s="9">
        <v>221</v>
      </c>
      <c r="AF1059" s="9" t="s">
        <v>315</v>
      </c>
      <c r="AG1059" s="14" t="s">
        <v>1391</v>
      </c>
      <c r="AH1059" s="14" t="s">
        <v>207</v>
      </c>
      <c r="AI1059" s="14" t="s">
        <v>1392</v>
      </c>
      <c r="AJ1059" s="14" t="s">
        <v>207</v>
      </c>
      <c r="AK1059" s="9">
        <v>5</v>
      </c>
      <c r="AL1059" s="14" t="s">
        <v>207</v>
      </c>
      <c r="AM1059" s="9">
        <v>5</v>
      </c>
      <c r="AN1059" s="14" t="s">
        <v>207</v>
      </c>
      <c r="AO1059" s="9">
        <v>5</v>
      </c>
      <c r="AP1059" s="14" t="s">
        <v>207</v>
      </c>
      <c r="AQ1059" s="9">
        <v>5</v>
      </c>
      <c r="AR1059" s="14" t="s">
        <v>207</v>
      </c>
      <c r="AS1059" s="9" t="s">
        <v>0</v>
      </c>
      <c r="AT1059" s="9" t="s">
        <v>318</v>
      </c>
      <c r="AU1059" s="9" t="s">
        <v>376</v>
      </c>
      <c r="AV1059" s="9" t="s">
        <v>320</v>
      </c>
      <c r="AW1059" s="9" t="s">
        <v>1568</v>
      </c>
      <c r="AX1059" s="9">
        <v>9010600000</v>
      </c>
      <c r="AY1059" s="99">
        <v>578</v>
      </c>
      <c r="AZ1059" s="12" t="s">
        <v>207</v>
      </c>
      <c r="BA1059" s="99">
        <v>37</v>
      </c>
      <c r="BB1059" s="12" t="s">
        <v>207</v>
      </c>
      <c r="BC1059" s="99">
        <v>49</v>
      </c>
      <c r="BD1059" s="12" t="s">
        <v>207</v>
      </c>
      <c r="BE1059" s="99">
        <v>208</v>
      </c>
      <c r="BF1059" s="12" t="s">
        <v>321</v>
      </c>
      <c r="BG1059" s="654">
        <v>207.91200000000001</v>
      </c>
      <c r="BH1059" s="12" t="s">
        <v>321</v>
      </c>
      <c r="BI1059" s="99">
        <v>110</v>
      </c>
      <c r="BJ1059" s="12" t="s">
        <v>321</v>
      </c>
      <c r="BK1059" s="754">
        <v>0</v>
      </c>
      <c r="BL1059" s="12" t="s">
        <v>321</v>
      </c>
      <c r="BM1059" s="754">
        <v>1.2849999999999999</v>
      </c>
      <c r="BN1059" s="12" t="s">
        <v>321</v>
      </c>
      <c r="BO1059" s="754">
        <v>0</v>
      </c>
      <c r="BP1059" s="12" t="s">
        <v>321</v>
      </c>
      <c r="BQ1059" s="754">
        <v>3.2000000000000001E-2</v>
      </c>
      <c r="BR1059" s="12" t="s">
        <v>321</v>
      </c>
      <c r="BS1059" s="654">
        <v>96.594999999999999</v>
      </c>
      <c r="BT1059" s="12" t="s">
        <v>321</v>
      </c>
      <c r="BU1059" s="654">
        <v>97.912000000000006</v>
      </c>
      <c r="BV1059" s="12" t="s">
        <v>321</v>
      </c>
      <c r="BW1059" s="9">
        <v>1.05</v>
      </c>
      <c r="BX1059" s="9" t="s">
        <v>322</v>
      </c>
      <c r="BY1059" s="755">
        <v>227.6</v>
      </c>
      <c r="BZ1059" s="9" t="s">
        <v>315</v>
      </c>
      <c r="CA1059" s="755">
        <v>14.6</v>
      </c>
      <c r="CB1059" s="9" t="s">
        <v>315</v>
      </c>
      <c r="CC1059" s="755">
        <v>19.3</v>
      </c>
      <c r="CD1059" s="9" t="s">
        <v>315</v>
      </c>
      <c r="CE1059" s="755">
        <v>352.7</v>
      </c>
      <c r="CF1059" s="9" t="s">
        <v>323</v>
      </c>
      <c r="CG1059" s="755">
        <v>242.5</v>
      </c>
      <c r="CH1059" s="9" t="s">
        <v>323</v>
      </c>
      <c r="CI1059" s="9"/>
      <c r="CJ1059" s="9"/>
      <c r="CK1059" s="9"/>
    </row>
    <row r="1060" spans="1:89" s="98" customFormat="1" x14ac:dyDescent="0.25">
      <c r="A1060" s="99">
        <v>10145457</v>
      </c>
      <c r="B1060" s="99"/>
      <c r="C1060" s="772">
        <v>2833</v>
      </c>
      <c r="D1060" s="807">
        <v>0.05</v>
      </c>
      <c r="E1060" s="772">
        <f t="shared" si="50"/>
        <v>2975</v>
      </c>
      <c r="F1060" s="778">
        <v>1.1000000000000001</v>
      </c>
      <c r="G1060" s="774">
        <f t="shared" si="51"/>
        <v>3273</v>
      </c>
      <c r="H1060" s="776"/>
      <c r="I1060" s="758"/>
      <c r="J1060" s="776"/>
      <c r="K1060" s="786"/>
      <c r="L1060" s="9" t="s">
        <v>308</v>
      </c>
      <c r="M1060" s="9" t="s">
        <v>1569</v>
      </c>
      <c r="N1060" s="9" t="s">
        <v>397</v>
      </c>
      <c r="O1060" s="9" t="s">
        <v>310</v>
      </c>
      <c r="P1060" s="9" t="s">
        <v>311</v>
      </c>
      <c r="Q1060" s="9" t="s">
        <v>1495</v>
      </c>
      <c r="R1060" s="9" t="s">
        <v>1496</v>
      </c>
      <c r="S1060" s="9" t="s">
        <v>314</v>
      </c>
      <c r="T1060" s="98" t="s">
        <v>210</v>
      </c>
      <c r="U1060" s="99" t="s">
        <v>1433</v>
      </c>
      <c r="V1060" s="99" t="s">
        <v>207</v>
      </c>
      <c r="W1060" s="99" t="s">
        <v>580</v>
      </c>
      <c r="X1060" s="99" t="s">
        <v>207</v>
      </c>
      <c r="Y1060" s="99">
        <v>201</v>
      </c>
      <c r="Z1060" s="99" t="s">
        <v>207</v>
      </c>
      <c r="AA1060" s="631" t="s">
        <v>646</v>
      </c>
      <c r="AB1060" s="99" t="s">
        <v>207</v>
      </c>
      <c r="AC1060" s="9">
        <v>390</v>
      </c>
      <c r="AD1060" s="9" t="s">
        <v>207</v>
      </c>
      <c r="AE1060" s="9">
        <v>154</v>
      </c>
      <c r="AF1060" s="9" t="s">
        <v>315</v>
      </c>
      <c r="AG1060" s="14" t="s">
        <v>1434</v>
      </c>
      <c r="AH1060" s="14" t="s">
        <v>207</v>
      </c>
      <c r="AI1060" s="14" t="s">
        <v>1435</v>
      </c>
      <c r="AJ1060" s="14" t="s">
        <v>207</v>
      </c>
      <c r="AK1060" s="9">
        <v>5</v>
      </c>
      <c r="AL1060" s="14" t="s">
        <v>207</v>
      </c>
      <c r="AM1060" s="9">
        <v>5</v>
      </c>
      <c r="AN1060" s="14" t="s">
        <v>207</v>
      </c>
      <c r="AO1060" s="9">
        <v>5</v>
      </c>
      <c r="AP1060" s="14" t="s">
        <v>207</v>
      </c>
      <c r="AQ1060" s="9">
        <v>5</v>
      </c>
      <c r="AR1060" s="14" t="s">
        <v>207</v>
      </c>
      <c r="AS1060" s="9" t="s">
        <v>0</v>
      </c>
      <c r="AT1060" s="9" t="s">
        <v>318</v>
      </c>
      <c r="AU1060" s="9" t="s">
        <v>376</v>
      </c>
      <c r="AV1060" s="9" t="s">
        <v>320</v>
      </c>
      <c r="AW1060" s="9" t="s">
        <v>1570</v>
      </c>
      <c r="AX1060" s="9">
        <v>9010600000</v>
      </c>
      <c r="AY1060" s="99">
        <v>448</v>
      </c>
      <c r="AZ1060" s="12" t="s">
        <v>207</v>
      </c>
      <c r="BA1060" s="99">
        <v>37</v>
      </c>
      <c r="BB1060" s="12" t="s">
        <v>207</v>
      </c>
      <c r="BC1060" s="99">
        <v>49</v>
      </c>
      <c r="BD1060" s="12" t="s">
        <v>207</v>
      </c>
      <c r="BE1060" s="99">
        <v>180</v>
      </c>
      <c r="BF1060" s="12" t="s">
        <v>321</v>
      </c>
      <c r="BG1060" s="654">
        <v>179.07</v>
      </c>
      <c r="BH1060" s="12" t="s">
        <v>321</v>
      </c>
      <c r="BI1060" s="99">
        <v>98</v>
      </c>
      <c r="BJ1060" s="12" t="s">
        <v>321</v>
      </c>
      <c r="BK1060" s="754">
        <v>0</v>
      </c>
      <c r="BL1060" s="12" t="s">
        <v>321</v>
      </c>
      <c r="BM1060" s="754">
        <v>1.0489999999999999</v>
      </c>
      <c r="BN1060" s="12" t="s">
        <v>321</v>
      </c>
      <c r="BO1060" s="754">
        <v>0</v>
      </c>
      <c r="BP1060" s="12" t="s">
        <v>321</v>
      </c>
      <c r="BQ1060" s="754">
        <v>3.2000000000000001E-2</v>
      </c>
      <c r="BR1060" s="12" t="s">
        <v>321</v>
      </c>
      <c r="BS1060" s="654">
        <v>79.989000000000004</v>
      </c>
      <c r="BT1060" s="12" t="s">
        <v>321</v>
      </c>
      <c r="BU1060" s="654">
        <v>81.069999999999993</v>
      </c>
      <c r="BV1060" s="12" t="s">
        <v>321</v>
      </c>
      <c r="BW1060" s="9">
        <v>0.81</v>
      </c>
      <c r="BX1060" s="9" t="s">
        <v>322</v>
      </c>
      <c r="BY1060" s="755">
        <v>176.4</v>
      </c>
      <c r="BZ1060" s="9" t="s">
        <v>315</v>
      </c>
      <c r="CA1060" s="755">
        <v>14.6</v>
      </c>
      <c r="CB1060" s="9" t="s">
        <v>315</v>
      </c>
      <c r="CC1060" s="755">
        <v>19.3</v>
      </c>
      <c r="CD1060" s="9" t="s">
        <v>315</v>
      </c>
      <c r="CE1060" s="755">
        <v>293.2</v>
      </c>
      <c r="CF1060" s="9" t="s">
        <v>323</v>
      </c>
      <c r="CG1060" s="755">
        <v>216.1</v>
      </c>
      <c r="CH1060" s="9" t="s">
        <v>323</v>
      </c>
      <c r="CI1060" s="9"/>
      <c r="CJ1060" s="9"/>
      <c r="CK1060" s="9"/>
    </row>
    <row r="1061" spans="1:89" s="98" customFormat="1" x14ac:dyDescent="0.25">
      <c r="A1061" s="99">
        <v>10145458</v>
      </c>
      <c r="B1061" s="99"/>
      <c r="C1061" s="772">
        <v>3658</v>
      </c>
      <c r="D1061" s="807">
        <v>0.05</v>
      </c>
      <c r="E1061" s="772">
        <f t="shared" si="50"/>
        <v>3841</v>
      </c>
      <c r="F1061" s="778">
        <v>1.1000000000000001</v>
      </c>
      <c r="G1061" s="774">
        <f t="shared" si="51"/>
        <v>4225</v>
      </c>
      <c r="H1061" s="776"/>
      <c r="I1061" s="758"/>
      <c r="J1061" s="776"/>
      <c r="K1061" s="786"/>
      <c r="L1061" s="9" t="s">
        <v>308</v>
      </c>
      <c r="M1061" s="9" t="s">
        <v>1571</v>
      </c>
      <c r="N1061" s="9" t="s">
        <v>397</v>
      </c>
      <c r="O1061" s="9" t="s">
        <v>310</v>
      </c>
      <c r="P1061" s="9" t="s">
        <v>311</v>
      </c>
      <c r="Q1061" s="9" t="s">
        <v>1495</v>
      </c>
      <c r="R1061" s="9" t="s">
        <v>1496</v>
      </c>
      <c r="S1061" s="9" t="s">
        <v>314</v>
      </c>
      <c r="T1061" s="98" t="s">
        <v>210</v>
      </c>
      <c r="U1061" s="99" t="s">
        <v>956</v>
      </c>
      <c r="V1061" s="99" t="s">
        <v>207</v>
      </c>
      <c r="W1061" s="99" t="s">
        <v>888</v>
      </c>
      <c r="X1061" s="99" t="s">
        <v>207</v>
      </c>
      <c r="Y1061" s="99">
        <v>229</v>
      </c>
      <c r="Z1061" s="99" t="s">
        <v>207</v>
      </c>
      <c r="AA1061" s="631" t="s">
        <v>583</v>
      </c>
      <c r="AB1061" s="99" t="s">
        <v>207</v>
      </c>
      <c r="AC1061" s="9">
        <v>447</v>
      </c>
      <c r="AD1061" s="9" t="s">
        <v>207</v>
      </c>
      <c r="AE1061" s="9">
        <v>176</v>
      </c>
      <c r="AF1061" s="9" t="s">
        <v>315</v>
      </c>
      <c r="AG1061" s="14" t="s">
        <v>342</v>
      </c>
      <c r="AH1061" s="14" t="s">
        <v>207</v>
      </c>
      <c r="AI1061" s="14" t="s">
        <v>343</v>
      </c>
      <c r="AJ1061" s="14" t="s">
        <v>207</v>
      </c>
      <c r="AK1061" s="9">
        <v>5</v>
      </c>
      <c r="AL1061" s="14" t="s">
        <v>207</v>
      </c>
      <c r="AM1061" s="9">
        <v>5</v>
      </c>
      <c r="AN1061" s="14" t="s">
        <v>207</v>
      </c>
      <c r="AO1061" s="9">
        <v>5</v>
      </c>
      <c r="AP1061" s="14" t="s">
        <v>207</v>
      </c>
      <c r="AQ1061" s="9">
        <v>5</v>
      </c>
      <c r="AR1061" s="14" t="s">
        <v>207</v>
      </c>
      <c r="AS1061" s="9" t="s">
        <v>0</v>
      </c>
      <c r="AT1061" s="9" t="s">
        <v>318</v>
      </c>
      <c r="AU1061" s="9" t="s">
        <v>376</v>
      </c>
      <c r="AV1061" s="9" t="s">
        <v>320</v>
      </c>
      <c r="AW1061" s="9" t="s">
        <v>1572</v>
      </c>
      <c r="AX1061" s="9">
        <v>9010600000</v>
      </c>
      <c r="AY1061" s="99">
        <v>508</v>
      </c>
      <c r="AZ1061" s="12" t="s">
        <v>207</v>
      </c>
      <c r="BA1061" s="99">
        <v>37</v>
      </c>
      <c r="BB1061" s="12" t="s">
        <v>207</v>
      </c>
      <c r="BC1061" s="99">
        <v>49</v>
      </c>
      <c r="BD1061" s="12" t="s">
        <v>207</v>
      </c>
      <c r="BE1061" s="99">
        <v>188</v>
      </c>
      <c r="BF1061" s="12" t="s">
        <v>321</v>
      </c>
      <c r="BG1061" s="654">
        <v>187.80799999999999</v>
      </c>
      <c r="BH1061" s="12" t="s">
        <v>321</v>
      </c>
      <c r="BI1061" s="99">
        <v>99</v>
      </c>
      <c r="BJ1061" s="12" t="s">
        <v>321</v>
      </c>
      <c r="BK1061" s="754">
        <v>0</v>
      </c>
      <c r="BL1061" s="12" t="s">
        <v>321</v>
      </c>
      <c r="BM1061" s="754">
        <v>1.1279999999999999</v>
      </c>
      <c r="BN1061" s="12" t="s">
        <v>321</v>
      </c>
      <c r="BO1061" s="754">
        <v>0</v>
      </c>
      <c r="BP1061" s="12" t="s">
        <v>321</v>
      </c>
      <c r="BQ1061" s="754">
        <v>3.2000000000000001E-2</v>
      </c>
      <c r="BR1061" s="12" t="s">
        <v>321</v>
      </c>
      <c r="BS1061" s="654">
        <v>87.647999999999996</v>
      </c>
      <c r="BT1061" s="12" t="s">
        <v>321</v>
      </c>
      <c r="BU1061" s="654">
        <v>88.808000000000007</v>
      </c>
      <c r="BV1061" s="12" t="s">
        <v>321</v>
      </c>
      <c r="BW1061" s="9">
        <v>0.92</v>
      </c>
      <c r="BX1061" s="9" t="s">
        <v>322</v>
      </c>
      <c r="BY1061" s="755">
        <v>200</v>
      </c>
      <c r="BZ1061" s="9" t="s">
        <v>315</v>
      </c>
      <c r="CA1061" s="755">
        <v>14.6</v>
      </c>
      <c r="CB1061" s="9" t="s">
        <v>315</v>
      </c>
      <c r="CC1061" s="755">
        <v>19.3</v>
      </c>
      <c r="CD1061" s="9" t="s">
        <v>315</v>
      </c>
      <c r="CE1061" s="755">
        <v>306.39999999999998</v>
      </c>
      <c r="CF1061" s="9" t="s">
        <v>323</v>
      </c>
      <c r="CG1061" s="755">
        <v>218.3</v>
      </c>
      <c r="CH1061" s="9" t="s">
        <v>323</v>
      </c>
      <c r="CI1061" s="9"/>
      <c r="CJ1061" s="9"/>
      <c r="CK1061" s="9"/>
    </row>
    <row r="1062" spans="1:89" s="98" customFormat="1" x14ac:dyDescent="0.25">
      <c r="A1062" s="99">
        <v>10145459</v>
      </c>
      <c r="B1062" s="99"/>
      <c r="C1062" s="772">
        <v>4603</v>
      </c>
      <c r="D1062" s="807">
        <v>0.05</v>
      </c>
      <c r="E1062" s="772">
        <f t="shared" si="50"/>
        <v>4833</v>
      </c>
      <c r="F1062" s="778">
        <v>1.1000000000000001</v>
      </c>
      <c r="G1062" s="774">
        <f t="shared" si="51"/>
        <v>5316</v>
      </c>
      <c r="H1062" s="776"/>
      <c r="I1062" s="758"/>
      <c r="J1062" s="776"/>
      <c r="K1062" s="786"/>
      <c r="L1062" s="9" t="s">
        <v>308</v>
      </c>
      <c r="M1062" s="9" t="s">
        <v>1573</v>
      </c>
      <c r="N1062" s="9" t="s">
        <v>397</v>
      </c>
      <c r="O1062" s="9" t="s">
        <v>310</v>
      </c>
      <c r="P1062" s="9" t="s">
        <v>311</v>
      </c>
      <c r="Q1062" s="9" t="s">
        <v>1495</v>
      </c>
      <c r="R1062" s="9" t="s">
        <v>1496</v>
      </c>
      <c r="S1062" s="9" t="s">
        <v>314</v>
      </c>
      <c r="T1062" s="98" t="s">
        <v>210</v>
      </c>
      <c r="U1062" s="99" t="s">
        <v>873</v>
      </c>
      <c r="V1062" s="99" t="s">
        <v>207</v>
      </c>
      <c r="W1062" s="99" t="s">
        <v>1353</v>
      </c>
      <c r="X1062" s="99" t="s">
        <v>207</v>
      </c>
      <c r="Y1062" s="99">
        <v>258</v>
      </c>
      <c r="Z1062" s="99" t="s">
        <v>207</v>
      </c>
      <c r="AA1062" s="631" t="s">
        <v>1499</v>
      </c>
      <c r="AB1062" s="99" t="s">
        <v>207</v>
      </c>
      <c r="AC1062" s="9">
        <v>505</v>
      </c>
      <c r="AD1062" s="9" t="s">
        <v>207</v>
      </c>
      <c r="AE1062" s="9">
        <v>199</v>
      </c>
      <c r="AF1062" s="9" t="s">
        <v>315</v>
      </c>
      <c r="AG1062" s="14" t="s">
        <v>1388</v>
      </c>
      <c r="AH1062" s="14" t="s">
        <v>207</v>
      </c>
      <c r="AI1062" s="14" t="s">
        <v>1389</v>
      </c>
      <c r="AJ1062" s="14" t="s">
        <v>207</v>
      </c>
      <c r="AK1062" s="9">
        <v>5</v>
      </c>
      <c r="AL1062" s="14" t="s">
        <v>207</v>
      </c>
      <c r="AM1062" s="9">
        <v>5</v>
      </c>
      <c r="AN1062" s="14" t="s">
        <v>207</v>
      </c>
      <c r="AO1062" s="9">
        <v>5</v>
      </c>
      <c r="AP1062" s="14" t="s">
        <v>207</v>
      </c>
      <c r="AQ1062" s="9">
        <v>5</v>
      </c>
      <c r="AR1062" s="14" t="s">
        <v>207</v>
      </c>
      <c r="AS1062" s="9" t="s">
        <v>0</v>
      </c>
      <c r="AT1062" s="9" t="s">
        <v>318</v>
      </c>
      <c r="AU1062" s="9" t="s">
        <v>376</v>
      </c>
      <c r="AV1062" s="9" t="s">
        <v>320</v>
      </c>
      <c r="AW1062" s="9" t="s">
        <v>1574</v>
      </c>
      <c r="AX1062" s="9">
        <v>9010600000</v>
      </c>
      <c r="AY1062" s="99">
        <v>558</v>
      </c>
      <c r="AZ1062" s="12" t="s">
        <v>207</v>
      </c>
      <c r="BA1062" s="99">
        <v>37</v>
      </c>
      <c r="BB1062" s="12" t="s">
        <v>207</v>
      </c>
      <c r="BC1062" s="99">
        <v>49</v>
      </c>
      <c r="BD1062" s="12" t="s">
        <v>207</v>
      </c>
      <c r="BE1062" s="99">
        <v>206</v>
      </c>
      <c r="BF1062" s="12" t="s">
        <v>321</v>
      </c>
      <c r="BG1062" s="654">
        <v>205.27600000000001</v>
      </c>
      <c r="BH1062" s="12" t="s">
        <v>321</v>
      </c>
      <c r="BI1062" s="99">
        <v>110</v>
      </c>
      <c r="BJ1062" s="12" t="s">
        <v>321</v>
      </c>
      <c r="BK1062" s="754">
        <v>0</v>
      </c>
      <c r="BL1062" s="12" t="s">
        <v>321</v>
      </c>
      <c r="BM1062" s="754">
        <v>1.206</v>
      </c>
      <c r="BN1062" s="12" t="s">
        <v>321</v>
      </c>
      <c r="BO1062" s="754">
        <v>0</v>
      </c>
      <c r="BP1062" s="12" t="s">
        <v>321</v>
      </c>
      <c r="BQ1062" s="754">
        <v>3.2000000000000001E-2</v>
      </c>
      <c r="BR1062" s="12" t="s">
        <v>321</v>
      </c>
      <c r="BS1062" s="654">
        <v>94.037999999999997</v>
      </c>
      <c r="BT1062" s="12" t="s">
        <v>321</v>
      </c>
      <c r="BU1062" s="654">
        <v>95.275999999999996</v>
      </c>
      <c r="BV1062" s="12" t="s">
        <v>321</v>
      </c>
      <c r="BW1062" s="9">
        <v>1.01</v>
      </c>
      <c r="BX1062" s="9" t="s">
        <v>322</v>
      </c>
      <c r="BY1062" s="755">
        <v>219.7</v>
      </c>
      <c r="BZ1062" s="9" t="s">
        <v>315</v>
      </c>
      <c r="CA1062" s="755">
        <v>14.6</v>
      </c>
      <c r="CB1062" s="9" t="s">
        <v>315</v>
      </c>
      <c r="CC1062" s="755">
        <v>19.3</v>
      </c>
      <c r="CD1062" s="9" t="s">
        <v>315</v>
      </c>
      <c r="CE1062" s="755">
        <v>341.7</v>
      </c>
      <c r="CF1062" s="9" t="s">
        <v>323</v>
      </c>
      <c r="CG1062" s="755">
        <v>242.5</v>
      </c>
      <c r="CH1062" s="9" t="s">
        <v>323</v>
      </c>
      <c r="CI1062" s="9"/>
      <c r="CJ1062" s="9"/>
      <c r="CK1062" s="9"/>
    </row>
    <row r="1063" spans="1:89" s="98" customFormat="1" x14ac:dyDescent="0.25">
      <c r="A1063" s="99">
        <v>10145460</v>
      </c>
      <c r="B1063" s="99"/>
      <c r="C1063" s="772">
        <v>5666</v>
      </c>
      <c r="D1063" s="807">
        <v>0.05</v>
      </c>
      <c r="E1063" s="772">
        <f t="shared" si="50"/>
        <v>5949</v>
      </c>
      <c r="F1063" s="778">
        <v>1.1000000000000001</v>
      </c>
      <c r="G1063" s="774">
        <f t="shared" si="51"/>
        <v>6544</v>
      </c>
      <c r="H1063" s="776"/>
      <c r="I1063" s="758"/>
      <c r="J1063" s="776"/>
      <c r="K1063" s="786"/>
      <c r="L1063" s="9" t="s">
        <v>308</v>
      </c>
      <c r="M1063" s="9" t="s">
        <v>1575</v>
      </c>
      <c r="N1063" s="9" t="s">
        <v>397</v>
      </c>
      <c r="O1063" s="9" t="s">
        <v>310</v>
      </c>
      <c r="P1063" s="9" t="s">
        <v>311</v>
      </c>
      <c r="Q1063" s="9" t="s">
        <v>1495</v>
      </c>
      <c r="R1063" s="9" t="s">
        <v>1496</v>
      </c>
      <c r="S1063" s="9" t="s">
        <v>314</v>
      </c>
      <c r="T1063" s="98" t="s">
        <v>210</v>
      </c>
      <c r="U1063" s="99" t="s">
        <v>1390</v>
      </c>
      <c r="V1063" s="99" t="s">
        <v>207</v>
      </c>
      <c r="W1063" s="99" t="s">
        <v>1357</v>
      </c>
      <c r="X1063" s="99" t="s">
        <v>207</v>
      </c>
      <c r="Y1063" s="99">
        <v>286</v>
      </c>
      <c r="Z1063" s="99" t="s">
        <v>207</v>
      </c>
      <c r="AA1063" s="631" t="s">
        <v>1501</v>
      </c>
      <c r="AB1063" s="99" t="s">
        <v>207</v>
      </c>
      <c r="AC1063" s="9">
        <v>562</v>
      </c>
      <c r="AD1063" s="9" t="s">
        <v>207</v>
      </c>
      <c r="AE1063" s="9">
        <v>221</v>
      </c>
      <c r="AF1063" s="9" t="s">
        <v>315</v>
      </c>
      <c r="AG1063" s="14" t="s">
        <v>1391</v>
      </c>
      <c r="AH1063" s="14" t="s">
        <v>207</v>
      </c>
      <c r="AI1063" s="14" t="s">
        <v>1392</v>
      </c>
      <c r="AJ1063" s="14" t="s">
        <v>207</v>
      </c>
      <c r="AK1063" s="9">
        <v>5</v>
      </c>
      <c r="AL1063" s="14" t="s">
        <v>207</v>
      </c>
      <c r="AM1063" s="9">
        <v>5</v>
      </c>
      <c r="AN1063" s="14" t="s">
        <v>207</v>
      </c>
      <c r="AO1063" s="9">
        <v>5</v>
      </c>
      <c r="AP1063" s="14" t="s">
        <v>207</v>
      </c>
      <c r="AQ1063" s="9">
        <v>5</v>
      </c>
      <c r="AR1063" s="14" t="s">
        <v>207</v>
      </c>
      <c r="AS1063" s="9" t="s">
        <v>0</v>
      </c>
      <c r="AT1063" s="9" t="s">
        <v>318</v>
      </c>
      <c r="AU1063" s="9" t="s">
        <v>376</v>
      </c>
      <c r="AV1063" s="9" t="s">
        <v>320</v>
      </c>
      <c r="AW1063" s="9" t="s">
        <v>1576</v>
      </c>
      <c r="AX1063" s="9">
        <v>9010600000</v>
      </c>
      <c r="AY1063" s="99">
        <v>578</v>
      </c>
      <c r="AZ1063" s="12" t="s">
        <v>207</v>
      </c>
      <c r="BA1063" s="99">
        <v>37</v>
      </c>
      <c r="BB1063" s="12" t="s">
        <v>207</v>
      </c>
      <c r="BC1063" s="99">
        <v>49</v>
      </c>
      <c r="BD1063" s="12" t="s">
        <v>207</v>
      </c>
      <c r="BE1063" s="99">
        <v>208</v>
      </c>
      <c r="BF1063" s="12" t="s">
        <v>321</v>
      </c>
      <c r="BG1063" s="654">
        <v>207.91200000000001</v>
      </c>
      <c r="BH1063" s="12" t="s">
        <v>321</v>
      </c>
      <c r="BI1063" s="99">
        <v>110</v>
      </c>
      <c r="BJ1063" s="12" t="s">
        <v>321</v>
      </c>
      <c r="BK1063" s="754">
        <v>0</v>
      </c>
      <c r="BL1063" s="12" t="s">
        <v>321</v>
      </c>
      <c r="BM1063" s="754">
        <v>1.2849999999999999</v>
      </c>
      <c r="BN1063" s="12" t="s">
        <v>321</v>
      </c>
      <c r="BO1063" s="754">
        <v>0</v>
      </c>
      <c r="BP1063" s="12" t="s">
        <v>321</v>
      </c>
      <c r="BQ1063" s="754">
        <v>3.2000000000000001E-2</v>
      </c>
      <c r="BR1063" s="12" t="s">
        <v>321</v>
      </c>
      <c r="BS1063" s="654">
        <v>96.594999999999999</v>
      </c>
      <c r="BT1063" s="12" t="s">
        <v>321</v>
      </c>
      <c r="BU1063" s="654">
        <v>97.912000000000006</v>
      </c>
      <c r="BV1063" s="12" t="s">
        <v>321</v>
      </c>
      <c r="BW1063" s="9">
        <v>1.05</v>
      </c>
      <c r="BX1063" s="9" t="s">
        <v>322</v>
      </c>
      <c r="BY1063" s="755">
        <v>227.6</v>
      </c>
      <c r="BZ1063" s="9" t="s">
        <v>315</v>
      </c>
      <c r="CA1063" s="755">
        <v>14.6</v>
      </c>
      <c r="CB1063" s="9" t="s">
        <v>315</v>
      </c>
      <c r="CC1063" s="755">
        <v>19.3</v>
      </c>
      <c r="CD1063" s="9" t="s">
        <v>315</v>
      </c>
      <c r="CE1063" s="755">
        <v>352.7</v>
      </c>
      <c r="CF1063" s="9" t="s">
        <v>323</v>
      </c>
      <c r="CG1063" s="755">
        <v>242.5</v>
      </c>
      <c r="CH1063" s="9" t="s">
        <v>323</v>
      </c>
      <c r="CI1063" s="9"/>
      <c r="CJ1063" s="9"/>
      <c r="CK1063" s="9"/>
    </row>
    <row r="1064" spans="1:89" s="98" customFormat="1" x14ac:dyDescent="0.25">
      <c r="A1064" s="99">
        <v>10105453</v>
      </c>
      <c r="B1064" s="99"/>
      <c r="C1064" s="772">
        <v>2833</v>
      </c>
      <c r="D1064" s="807">
        <v>0.05</v>
      </c>
      <c r="E1064" s="772">
        <f t="shared" si="50"/>
        <v>2975</v>
      </c>
      <c r="F1064" s="778">
        <v>1.1000000000000001</v>
      </c>
      <c r="G1064" s="774">
        <f t="shared" si="51"/>
        <v>3273</v>
      </c>
      <c r="H1064" s="776"/>
      <c r="I1064" s="758"/>
      <c r="J1064" s="776"/>
      <c r="K1064" s="786"/>
      <c r="L1064" s="9" t="s">
        <v>308</v>
      </c>
      <c r="M1064" s="9" t="s">
        <v>4057</v>
      </c>
      <c r="N1064" s="9" t="s">
        <v>397</v>
      </c>
      <c r="O1064" s="9" t="s">
        <v>310</v>
      </c>
      <c r="P1064" s="9" t="s">
        <v>311</v>
      </c>
      <c r="Q1064" s="9" t="s">
        <v>1495</v>
      </c>
      <c r="R1064" s="9" t="s">
        <v>1496</v>
      </c>
      <c r="S1064" s="9" t="s">
        <v>373</v>
      </c>
      <c r="T1064" s="98" t="s">
        <v>234</v>
      </c>
      <c r="U1064" s="99" t="s">
        <v>1523</v>
      </c>
      <c r="V1064" s="99" t="s">
        <v>207</v>
      </c>
      <c r="W1064" s="99" t="s">
        <v>580</v>
      </c>
      <c r="X1064" s="99" t="s">
        <v>207</v>
      </c>
      <c r="Y1064" s="99">
        <v>265</v>
      </c>
      <c r="Z1064" s="99" t="s">
        <v>207</v>
      </c>
      <c r="AA1064" s="631" t="s">
        <v>646</v>
      </c>
      <c r="AB1064" s="99" t="s">
        <v>207</v>
      </c>
      <c r="AC1064" s="9">
        <v>425</v>
      </c>
      <c r="AD1064" s="9" t="s">
        <v>207</v>
      </c>
      <c r="AE1064" s="9">
        <v>167</v>
      </c>
      <c r="AF1064" s="9" t="s">
        <v>315</v>
      </c>
      <c r="AG1064" s="14" t="s">
        <v>1524</v>
      </c>
      <c r="AH1064" s="14" t="s">
        <v>207</v>
      </c>
      <c r="AI1064" s="14" t="s">
        <v>1525</v>
      </c>
      <c r="AJ1064" s="14" t="s">
        <v>207</v>
      </c>
      <c r="AK1064" s="9">
        <v>5</v>
      </c>
      <c r="AL1064" s="14" t="s">
        <v>207</v>
      </c>
      <c r="AM1064" s="9">
        <v>5</v>
      </c>
      <c r="AN1064" s="14" t="s">
        <v>207</v>
      </c>
      <c r="AO1064" s="9">
        <v>5</v>
      </c>
      <c r="AP1064" s="14" t="s">
        <v>207</v>
      </c>
      <c r="AQ1064" s="9">
        <v>5</v>
      </c>
      <c r="AR1064" s="14" t="s">
        <v>207</v>
      </c>
      <c r="AS1064" s="9" t="s">
        <v>0</v>
      </c>
      <c r="AT1064" s="9" t="s">
        <v>318</v>
      </c>
      <c r="AU1064" s="9" t="s">
        <v>376</v>
      </c>
      <c r="AV1064" s="9" t="s">
        <v>320</v>
      </c>
      <c r="AW1064" s="9" t="s">
        <v>1577</v>
      </c>
      <c r="AX1064" s="9">
        <v>9010600000</v>
      </c>
      <c r="AY1064" s="99">
        <v>448</v>
      </c>
      <c r="AZ1064" s="12" t="s">
        <v>207</v>
      </c>
      <c r="BA1064" s="99">
        <v>37</v>
      </c>
      <c r="BB1064" s="12" t="s">
        <v>207</v>
      </c>
      <c r="BC1064" s="99">
        <v>49</v>
      </c>
      <c r="BD1064" s="12" t="s">
        <v>207</v>
      </c>
      <c r="BE1064" s="99">
        <v>182</v>
      </c>
      <c r="BF1064" s="12" t="s">
        <v>321</v>
      </c>
      <c r="BG1064" s="654">
        <v>181.07</v>
      </c>
      <c r="BH1064" s="12" t="s">
        <v>321</v>
      </c>
      <c r="BI1064" s="99">
        <v>100</v>
      </c>
      <c r="BJ1064" s="12" t="s">
        <v>321</v>
      </c>
      <c r="BK1064" s="754">
        <v>0</v>
      </c>
      <c r="BL1064" s="12" t="s">
        <v>321</v>
      </c>
      <c r="BM1064" s="754">
        <v>1.0489999999999999</v>
      </c>
      <c r="BN1064" s="12" t="s">
        <v>321</v>
      </c>
      <c r="BO1064" s="754">
        <v>0</v>
      </c>
      <c r="BP1064" s="12" t="s">
        <v>321</v>
      </c>
      <c r="BQ1064" s="754">
        <v>3.2000000000000001E-2</v>
      </c>
      <c r="BR1064" s="12" t="s">
        <v>321</v>
      </c>
      <c r="BS1064" s="654">
        <v>79.989000000000004</v>
      </c>
      <c r="BT1064" s="12" t="s">
        <v>321</v>
      </c>
      <c r="BU1064" s="654">
        <v>81.069999999999993</v>
      </c>
      <c r="BV1064" s="12" t="s">
        <v>321</v>
      </c>
      <c r="BW1064" s="9">
        <v>0.81</v>
      </c>
      <c r="BX1064" s="9" t="s">
        <v>322</v>
      </c>
      <c r="BY1064" s="755">
        <v>176.4</v>
      </c>
      <c r="BZ1064" s="9" t="s">
        <v>315</v>
      </c>
      <c r="CA1064" s="755">
        <v>14.6</v>
      </c>
      <c r="CB1064" s="9" t="s">
        <v>315</v>
      </c>
      <c r="CC1064" s="755">
        <v>19.3</v>
      </c>
      <c r="CD1064" s="9" t="s">
        <v>315</v>
      </c>
      <c r="CE1064" s="755">
        <v>297.60000000000002</v>
      </c>
      <c r="CF1064" s="9" t="s">
        <v>323</v>
      </c>
      <c r="CG1064" s="755">
        <v>220.5</v>
      </c>
      <c r="CH1064" s="9" t="s">
        <v>323</v>
      </c>
      <c r="CI1064" s="9"/>
      <c r="CJ1064" s="9"/>
      <c r="CK1064" s="9"/>
    </row>
    <row r="1065" spans="1:89" s="98" customFormat="1" x14ac:dyDescent="0.25">
      <c r="A1065" s="99">
        <v>10105454</v>
      </c>
      <c r="B1065" s="99"/>
      <c r="C1065" s="772">
        <v>3658</v>
      </c>
      <c r="D1065" s="807">
        <v>0.05</v>
      </c>
      <c r="E1065" s="772">
        <f t="shared" si="50"/>
        <v>3841</v>
      </c>
      <c r="F1065" s="778">
        <v>1.1000000000000001</v>
      </c>
      <c r="G1065" s="774">
        <f t="shared" si="51"/>
        <v>4225</v>
      </c>
      <c r="H1065" s="776"/>
      <c r="I1065" s="758"/>
      <c r="J1065" s="776"/>
      <c r="K1065" s="786"/>
      <c r="L1065" s="9" t="s">
        <v>308</v>
      </c>
      <c r="M1065" s="9" t="s">
        <v>4058</v>
      </c>
      <c r="N1065" s="9" t="s">
        <v>397</v>
      </c>
      <c r="O1065" s="9" t="s">
        <v>310</v>
      </c>
      <c r="P1065" s="9" t="s">
        <v>311</v>
      </c>
      <c r="Q1065" s="9" t="s">
        <v>1495</v>
      </c>
      <c r="R1065" s="9" t="s">
        <v>1496</v>
      </c>
      <c r="S1065" s="9" t="s">
        <v>373</v>
      </c>
      <c r="T1065" s="98" t="s">
        <v>234</v>
      </c>
      <c r="U1065" s="99" t="s">
        <v>640</v>
      </c>
      <c r="V1065" s="99" t="s">
        <v>207</v>
      </c>
      <c r="W1065" s="99" t="s">
        <v>888</v>
      </c>
      <c r="X1065" s="99" t="s">
        <v>207</v>
      </c>
      <c r="Y1065" s="99">
        <v>300</v>
      </c>
      <c r="Z1065" s="99" t="s">
        <v>207</v>
      </c>
      <c r="AA1065" s="631" t="s">
        <v>583</v>
      </c>
      <c r="AB1065" s="99" t="s">
        <v>207</v>
      </c>
      <c r="AC1065" s="9">
        <v>486</v>
      </c>
      <c r="AD1065" s="9" t="s">
        <v>207</v>
      </c>
      <c r="AE1065" s="9">
        <v>191</v>
      </c>
      <c r="AF1065" s="9" t="s">
        <v>315</v>
      </c>
      <c r="AG1065" s="14" t="s">
        <v>1527</v>
      </c>
      <c r="AH1065" s="14" t="s">
        <v>207</v>
      </c>
      <c r="AI1065" s="14" t="s">
        <v>1528</v>
      </c>
      <c r="AJ1065" s="14" t="s">
        <v>207</v>
      </c>
      <c r="AK1065" s="9">
        <v>5</v>
      </c>
      <c r="AL1065" s="14" t="s">
        <v>207</v>
      </c>
      <c r="AM1065" s="9">
        <v>5</v>
      </c>
      <c r="AN1065" s="14" t="s">
        <v>207</v>
      </c>
      <c r="AO1065" s="9">
        <v>5</v>
      </c>
      <c r="AP1065" s="14" t="s">
        <v>207</v>
      </c>
      <c r="AQ1065" s="9">
        <v>5</v>
      </c>
      <c r="AR1065" s="14" t="s">
        <v>207</v>
      </c>
      <c r="AS1065" s="9" t="s">
        <v>0</v>
      </c>
      <c r="AT1065" s="9" t="s">
        <v>318</v>
      </c>
      <c r="AU1065" s="9" t="s">
        <v>376</v>
      </c>
      <c r="AV1065" s="9" t="s">
        <v>320</v>
      </c>
      <c r="AW1065" s="9" t="s">
        <v>1578</v>
      </c>
      <c r="AX1065" s="9">
        <v>9010600000</v>
      </c>
      <c r="AY1065" s="99">
        <v>508</v>
      </c>
      <c r="AZ1065" s="12" t="s">
        <v>207</v>
      </c>
      <c r="BA1065" s="99">
        <v>37</v>
      </c>
      <c r="BB1065" s="12" t="s">
        <v>207</v>
      </c>
      <c r="BC1065" s="99">
        <v>49</v>
      </c>
      <c r="BD1065" s="12" t="s">
        <v>207</v>
      </c>
      <c r="BE1065" s="99">
        <v>193</v>
      </c>
      <c r="BF1065" s="12" t="s">
        <v>321</v>
      </c>
      <c r="BG1065" s="654">
        <v>192.80799999999999</v>
      </c>
      <c r="BH1065" s="12" t="s">
        <v>321</v>
      </c>
      <c r="BI1065" s="99">
        <v>104</v>
      </c>
      <c r="BJ1065" s="12" t="s">
        <v>321</v>
      </c>
      <c r="BK1065" s="754">
        <v>0</v>
      </c>
      <c r="BL1065" s="12" t="s">
        <v>321</v>
      </c>
      <c r="BM1065" s="754">
        <v>1.1279999999999999</v>
      </c>
      <c r="BN1065" s="12" t="s">
        <v>321</v>
      </c>
      <c r="BO1065" s="754">
        <v>0</v>
      </c>
      <c r="BP1065" s="12" t="s">
        <v>321</v>
      </c>
      <c r="BQ1065" s="754">
        <v>3.2000000000000001E-2</v>
      </c>
      <c r="BR1065" s="12" t="s">
        <v>321</v>
      </c>
      <c r="BS1065" s="654">
        <v>87.647999999999996</v>
      </c>
      <c r="BT1065" s="12" t="s">
        <v>321</v>
      </c>
      <c r="BU1065" s="654">
        <v>88.808000000000007</v>
      </c>
      <c r="BV1065" s="12" t="s">
        <v>321</v>
      </c>
      <c r="BW1065" s="9">
        <v>0.92</v>
      </c>
      <c r="BX1065" s="9" t="s">
        <v>322</v>
      </c>
      <c r="BY1065" s="755">
        <v>200</v>
      </c>
      <c r="BZ1065" s="9" t="s">
        <v>315</v>
      </c>
      <c r="CA1065" s="755">
        <v>14.6</v>
      </c>
      <c r="CB1065" s="9" t="s">
        <v>315</v>
      </c>
      <c r="CC1065" s="755">
        <v>19.3</v>
      </c>
      <c r="CD1065" s="9" t="s">
        <v>315</v>
      </c>
      <c r="CE1065" s="755">
        <v>317.5</v>
      </c>
      <c r="CF1065" s="9" t="s">
        <v>323</v>
      </c>
      <c r="CG1065" s="755">
        <v>229.3</v>
      </c>
      <c r="CH1065" s="9" t="s">
        <v>323</v>
      </c>
      <c r="CI1065" s="9"/>
      <c r="CJ1065" s="9"/>
      <c r="CK1065" s="9"/>
    </row>
    <row r="1066" spans="1:89" s="98" customFormat="1" x14ac:dyDescent="0.25">
      <c r="A1066" s="99">
        <v>10105455</v>
      </c>
      <c r="B1066" s="99"/>
      <c r="C1066" s="772">
        <v>4603</v>
      </c>
      <c r="D1066" s="807">
        <v>0.05</v>
      </c>
      <c r="E1066" s="772">
        <f t="shared" si="50"/>
        <v>4833</v>
      </c>
      <c r="F1066" s="778">
        <v>1.1000000000000001</v>
      </c>
      <c r="G1066" s="774">
        <f t="shared" si="51"/>
        <v>5316</v>
      </c>
      <c r="H1066" s="776"/>
      <c r="I1066" s="758"/>
      <c r="J1066" s="776"/>
      <c r="K1066" s="786"/>
      <c r="L1066" s="9" t="s">
        <v>308</v>
      </c>
      <c r="M1066" s="9" t="s">
        <v>4059</v>
      </c>
      <c r="N1066" s="9" t="s">
        <v>397</v>
      </c>
      <c r="O1066" s="9" t="s">
        <v>310</v>
      </c>
      <c r="P1066" s="9" t="s">
        <v>311</v>
      </c>
      <c r="Q1066" s="9" t="s">
        <v>1495</v>
      </c>
      <c r="R1066" s="9" t="s">
        <v>1496</v>
      </c>
      <c r="S1066" s="9" t="s">
        <v>373</v>
      </c>
      <c r="T1066" s="98" t="s">
        <v>234</v>
      </c>
      <c r="U1066" s="99" t="s">
        <v>644</v>
      </c>
      <c r="V1066" s="99" t="s">
        <v>207</v>
      </c>
      <c r="W1066" s="99" t="s">
        <v>1353</v>
      </c>
      <c r="X1066" s="99" t="s">
        <v>207</v>
      </c>
      <c r="Y1066" s="99">
        <v>340</v>
      </c>
      <c r="Z1066" s="99" t="s">
        <v>207</v>
      </c>
      <c r="AA1066" s="631" t="s">
        <v>1499</v>
      </c>
      <c r="AB1066" s="99" t="s">
        <v>207</v>
      </c>
      <c r="AC1066" s="9">
        <v>550</v>
      </c>
      <c r="AD1066" s="9" t="s">
        <v>207</v>
      </c>
      <c r="AE1066" s="9">
        <v>217</v>
      </c>
      <c r="AF1066" s="9" t="s">
        <v>315</v>
      </c>
      <c r="AG1066" s="14" t="s">
        <v>1530</v>
      </c>
      <c r="AH1066" s="14" t="s">
        <v>207</v>
      </c>
      <c r="AI1066" s="14" t="s">
        <v>1531</v>
      </c>
      <c r="AJ1066" s="14" t="s">
        <v>207</v>
      </c>
      <c r="AK1066" s="9">
        <v>5</v>
      </c>
      <c r="AL1066" s="14" t="s">
        <v>207</v>
      </c>
      <c r="AM1066" s="9">
        <v>5</v>
      </c>
      <c r="AN1066" s="14" t="s">
        <v>207</v>
      </c>
      <c r="AO1066" s="9">
        <v>5</v>
      </c>
      <c r="AP1066" s="14" t="s">
        <v>207</v>
      </c>
      <c r="AQ1066" s="9">
        <v>5</v>
      </c>
      <c r="AR1066" s="14" t="s">
        <v>207</v>
      </c>
      <c r="AS1066" s="9" t="s">
        <v>0</v>
      </c>
      <c r="AT1066" s="9" t="s">
        <v>318</v>
      </c>
      <c r="AU1066" s="9" t="s">
        <v>376</v>
      </c>
      <c r="AV1066" s="9" t="s">
        <v>320</v>
      </c>
      <c r="AW1066" s="9" t="s">
        <v>1579</v>
      </c>
      <c r="AX1066" s="9">
        <v>9010600000</v>
      </c>
      <c r="AY1066" s="99">
        <v>558</v>
      </c>
      <c r="AZ1066" s="12" t="s">
        <v>207</v>
      </c>
      <c r="BA1066" s="99">
        <v>37</v>
      </c>
      <c r="BB1066" s="12" t="s">
        <v>207</v>
      </c>
      <c r="BC1066" s="99">
        <v>49</v>
      </c>
      <c r="BD1066" s="12" t="s">
        <v>207</v>
      </c>
      <c r="BE1066" s="99">
        <v>208</v>
      </c>
      <c r="BF1066" s="12" t="s">
        <v>321</v>
      </c>
      <c r="BG1066" s="654">
        <v>207.27600000000001</v>
      </c>
      <c r="BH1066" s="12" t="s">
        <v>321</v>
      </c>
      <c r="BI1066" s="99">
        <v>112</v>
      </c>
      <c r="BJ1066" s="12" t="s">
        <v>321</v>
      </c>
      <c r="BK1066" s="754">
        <v>0</v>
      </c>
      <c r="BL1066" s="12" t="s">
        <v>321</v>
      </c>
      <c r="BM1066" s="754">
        <v>1.206</v>
      </c>
      <c r="BN1066" s="12" t="s">
        <v>321</v>
      </c>
      <c r="BO1066" s="754">
        <v>0</v>
      </c>
      <c r="BP1066" s="12" t="s">
        <v>321</v>
      </c>
      <c r="BQ1066" s="754">
        <v>3.2000000000000001E-2</v>
      </c>
      <c r="BR1066" s="12" t="s">
        <v>321</v>
      </c>
      <c r="BS1066" s="654">
        <v>94.037999999999997</v>
      </c>
      <c r="BT1066" s="12" t="s">
        <v>321</v>
      </c>
      <c r="BU1066" s="654">
        <v>95.275999999999996</v>
      </c>
      <c r="BV1066" s="12" t="s">
        <v>321</v>
      </c>
      <c r="BW1066" s="9">
        <v>1.01</v>
      </c>
      <c r="BX1066" s="9" t="s">
        <v>322</v>
      </c>
      <c r="BY1066" s="755">
        <v>219.7</v>
      </c>
      <c r="BZ1066" s="9" t="s">
        <v>315</v>
      </c>
      <c r="CA1066" s="755">
        <v>14.6</v>
      </c>
      <c r="CB1066" s="9" t="s">
        <v>315</v>
      </c>
      <c r="CC1066" s="755">
        <v>19.3</v>
      </c>
      <c r="CD1066" s="9" t="s">
        <v>315</v>
      </c>
      <c r="CE1066" s="755">
        <v>346.1</v>
      </c>
      <c r="CF1066" s="9" t="s">
        <v>323</v>
      </c>
      <c r="CG1066" s="755">
        <v>246.9</v>
      </c>
      <c r="CH1066" s="9" t="s">
        <v>323</v>
      </c>
      <c r="CI1066" s="9"/>
      <c r="CJ1066" s="9"/>
      <c r="CK1066" s="9"/>
    </row>
    <row r="1067" spans="1:89" s="98" customFormat="1" x14ac:dyDescent="0.25">
      <c r="A1067" s="99">
        <v>10105456</v>
      </c>
      <c r="B1067" s="99"/>
      <c r="C1067" s="772">
        <v>5666</v>
      </c>
      <c r="D1067" s="807">
        <v>0.05</v>
      </c>
      <c r="E1067" s="772">
        <f t="shared" si="50"/>
        <v>5949</v>
      </c>
      <c r="F1067" s="778">
        <v>1.1000000000000001</v>
      </c>
      <c r="G1067" s="774">
        <f t="shared" si="51"/>
        <v>6544</v>
      </c>
      <c r="H1067" s="776"/>
      <c r="I1067" s="758"/>
      <c r="J1067" s="776"/>
      <c r="K1067" s="786"/>
      <c r="L1067" s="9" t="s">
        <v>308</v>
      </c>
      <c r="M1067" s="9" t="s">
        <v>4060</v>
      </c>
      <c r="N1067" s="9" t="s">
        <v>397</v>
      </c>
      <c r="O1067" s="9" t="s">
        <v>310</v>
      </c>
      <c r="P1067" s="9" t="s">
        <v>311</v>
      </c>
      <c r="Q1067" s="9" t="s">
        <v>1495</v>
      </c>
      <c r="R1067" s="9" t="s">
        <v>1496</v>
      </c>
      <c r="S1067" s="9" t="s">
        <v>373</v>
      </c>
      <c r="T1067" s="98" t="s">
        <v>234</v>
      </c>
      <c r="U1067" s="99" t="s">
        <v>1533</v>
      </c>
      <c r="V1067" s="99" t="s">
        <v>207</v>
      </c>
      <c r="W1067" s="99" t="s">
        <v>1357</v>
      </c>
      <c r="X1067" s="99" t="s">
        <v>207</v>
      </c>
      <c r="Y1067" s="99">
        <v>378</v>
      </c>
      <c r="Z1067" s="99" t="s">
        <v>207</v>
      </c>
      <c r="AA1067" s="631" t="s">
        <v>1501</v>
      </c>
      <c r="AB1067" s="99" t="s">
        <v>207</v>
      </c>
      <c r="AC1067" s="9">
        <v>613</v>
      </c>
      <c r="AD1067" s="9" t="s">
        <v>207</v>
      </c>
      <c r="AE1067" s="9">
        <v>241</v>
      </c>
      <c r="AF1067" s="9" t="s">
        <v>315</v>
      </c>
      <c r="AG1067" s="14" t="s">
        <v>1534</v>
      </c>
      <c r="AH1067" s="14" t="s">
        <v>207</v>
      </c>
      <c r="AI1067" s="14" t="s">
        <v>1535</v>
      </c>
      <c r="AJ1067" s="14" t="s">
        <v>207</v>
      </c>
      <c r="AK1067" s="9">
        <v>5</v>
      </c>
      <c r="AL1067" s="14" t="s">
        <v>207</v>
      </c>
      <c r="AM1067" s="9">
        <v>5</v>
      </c>
      <c r="AN1067" s="14" t="s">
        <v>207</v>
      </c>
      <c r="AO1067" s="9">
        <v>5</v>
      </c>
      <c r="AP1067" s="14" t="s">
        <v>207</v>
      </c>
      <c r="AQ1067" s="9">
        <v>5</v>
      </c>
      <c r="AR1067" s="14" t="s">
        <v>207</v>
      </c>
      <c r="AS1067" s="9" t="s">
        <v>0</v>
      </c>
      <c r="AT1067" s="9" t="s">
        <v>318</v>
      </c>
      <c r="AU1067" s="9" t="s">
        <v>376</v>
      </c>
      <c r="AV1067" s="9" t="s">
        <v>320</v>
      </c>
      <c r="AW1067" s="9" t="s">
        <v>1580</v>
      </c>
      <c r="AX1067" s="9">
        <v>9010600000</v>
      </c>
      <c r="AY1067" s="99">
        <v>578</v>
      </c>
      <c r="AZ1067" s="12" t="s">
        <v>207</v>
      </c>
      <c r="BA1067" s="99">
        <v>37</v>
      </c>
      <c r="BB1067" s="12" t="s">
        <v>207</v>
      </c>
      <c r="BC1067" s="99">
        <v>49</v>
      </c>
      <c r="BD1067" s="12" t="s">
        <v>207</v>
      </c>
      <c r="BE1067" s="99">
        <v>211</v>
      </c>
      <c r="BF1067" s="12" t="s">
        <v>321</v>
      </c>
      <c r="BG1067" s="654">
        <v>210.91200000000001</v>
      </c>
      <c r="BH1067" s="12" t="s">
        <v>321</v>
      </c>
      <c r="BI1067" s="99">
        <v>113</v>
      </c>
      <c r="BJ1067" s="12" t="s">
        <v>321</v>
      </c>
      <c r="BK1067" s="754">
        <v>0</v>
      </c>
      <c r="BL1067" s="12" t="s">
        <v>321</v>
      </c>
      <c r="BM1067" s="754">
        <v>1.2849999999999999</v>
      </c>
      <c r="BN1067" s="12" t="s">
        <v>321</v>
      </c>
      <c r="BO1067" s="754">
        <v>0</v>
      </c>
      <c r="BP1067" s="12" t="s">
        <v>321</v>
      </c>
      <c r="BQ1067" s="754">
        <v>3.2000000000000001E-2</v>
      </c>
      <c r="BR1067" s="12" t="s">
        <v>321</v>
      </c>
      <c r="BS1067" s="654">
        <v>96.594999999999999</v>
      </c>
      <c r="BT1067" s="12" t="s">
        <v>321</v>
      </c>
      <c r="BU1067" s="654">
        <v>97.912000000000006</v>
      </c>
      <c r="BV1067" s="12" t="s">
        <v>321</v>
      </c>
      <c r="BW1067" s="9">
        <v>1.05</v>
      </c>
      <c r="BX1067" s="9" t="s">
        <v>322</v>
      </c>
      <c r="BY1067" s="755">
        <v>227.6</v>
      </c>
      <c r="BZ1067" s="9" t="s">
        <v>315</v>
      </c>
      <c r="CA1067" s="755">
        <v>14.6</v>
      </c>
      <c r="CB1067" s="9" t="s">
        <v>315</v>
      </c>
      <c r="CC1067" s="755">
        <v>19.3</v>
      </c>
      <c r="CD1067" s="9" t="s">
        <v>315</v>
      </c>
      <c r="CE1067" s="755">
        <v>359.4</v>
      </c>
      <c r="CF1067" s="9" t="s">
        <v>323</v>
      </c>
      <c r="CG1067" s="755">
        <v>249.1</v>
      </c>
      <c r="CH1067" s="9" t="s">
        <v>323</v>
      </c>
      <c r="CI1067" s="9"/>
      <c r="CJ1067" s="9"/>
      <c r="CK1067" s="9"/>
    </row>
    <row r="1068" spans="1:89" s="98" customFormat="1" x14ac:dyDescent="0.25">
      <c r="A1068" s="99">
        <v>10145453</v>
      </c>
      <c r="B1068" s="99"/>
      <c r="C1068" s="772">
        <v>2833</v>
      </c>
      <c r="D1068" s="807">
        <v>0.05</v>
      </c>
      <c r="E1068" s="772">
        <f t="shared" si="50"/>
        <v>2975</v>
      </c>
      <c r="F1068" s="778">
        <v>1.1000000000000001</v>
      </c>
      <c r="G1068" s="774">
        <f t="shared" si="51"/>
        <v>3273</v>
      </c>
      <c r="H1068" s="776"/>
      <c r="I1068" s="758"/>
      <c r="J1068" s="776"/>
      <c r="K1068" s="786"/>
      <c r="L1068" s="9" t="s">
        <v>308</v>
      </c>
      <c r="M1068" s="9" t="s">
        <v>1581</v>
      </c>
      <c r="N1068" s="9" t="s">
        <v>397</v>
      </c>
      <c r="O1068" s="9" t="s">
        <v>310</v>
      </c>
      <c r="P1068" s="9" t="s">
        <v>311</v>
      </c>
      <c r="Q1068" s="9" t="s">
        <v>1495</v>
      </c>
      <c r="R1068" s="9" t="s">
        <v>1496</v>
      </c>
      <c r="S1068" s="9" t="s">
        <v>373</v>
      </c>
      <c r="T1068" s="98" t="s">
        <v>234</v>
      </c>
      <c r="U1068" s="99" t="s">
        <v>1523</v>
      </c>
      <c r="V1068" s="99" t="s">
        <v>207</v>
      </c>
      <c r="W1068" s="99" t="s">
        <v>580</v>
      </c>
      <c r="X1068" s="99" t="s">
        <v>207</v>
      </c>
      <c r="Y1068" s="99">
        <v>265</v>
      </c>
      <c r="Z1068" s="99" t="s">
        <v>207</v>
      </c>
      <c r="AA1068" s="631" t="s">
        <v>646</v>
      </c>
      <c r="AB1068" s="99" t="s">
        <v>207</v>
      </c>
      <c r="AC1068" s="9">
        <v>425</v>
      </c>
      <c r="AD1068" s="9" t="s">
        <v>207</v>
      </c>
      <c r="AE1068" s="9">
        <v>167</v>
      </c>
      <c r="AF1068" s="9" t="s">
        <v>315</v>
      </c>
      <c r="AG1068" s="14" t="s">
        <v>1524</v>
      </c>
      <c r="AH1068" s="14" t="s">
        <v>207</v>
      </c>
      <c r="AI1068" s="14" t="s">
        <v>1525</v>
      </c>
      <c r="AJ1068" s="14" t="s">
        <v>207</v>
      </c>
      <c r="AK1068" s="9">
        <v>5</v>
      </c>
      <c r="AL1068" s="14" t="s">
        <v>207</v>
      </c>
      <c r="AM1068" s="9">
        <v>5</v>
      </c>
      <c r="AN1068" s="14" t="s">
        <v>207</v>
      </c>
      <c r="AO1068" s="9">
        <v>5</v>
      </c>
      <c r="AP1068" s="14" t="s">
        <v>207</v>
      </c>
      <c r="AQ1068" s="9">
        <v>5</v>
      </c>
      <c r="AR1068" s="14" t="s">
        <v>207</v>
      </c>
      <c r="AS1068" s="9" t="s">
        <v>0</v>
      </c>
      <c r="AT1068" s="9" t="s">
        <v>318</v>
      </c>
      <c r="AU1068" s="9" t="s">
        <v>376</v>
      </c>
      <c r="AV1068" s="9" t="s">
        <v>320</v>
      </c>
      <c r="AW1068" s="9" t="s">
        <v>1582</v>
      </c>
      <c r="AX1068" s="9">
        <v>9010600000</v>
      </c>
      <c r="AY1068" s="99">
        <v>448</v>
      </c>
      <c r="AZ1068" s="12" t="s">
        <v>207</v>
      </c>
      <c r="BA1068" s="99">
        <v>37</v>
      </c>
      <c r="BB1068" s="12" t="s">
        <v>207</v>
      </c>
      <c r="BC1068" s="99">
        <v>49</v>
      </c>
      <c r="BD1068" s="12" t="s">
        <v>207</v>
      </c>
      <c r="BE1068" s="99">
        <v>182</v>
      </c>
      <c r="BF1068" s="12" t="s">
        <v>321</v>
      </c>
      <c r="BG1068" s="654">
        <v>181.07</v>
      </c>
      <c r="BH1068" s="12" t="s">
        <v>321</v>
      </c>
      <c r="BI1068" s="99">
        <v>100</v>
      </c>
      <c r="BJ1068" s="12" t="s">
        <v>321</v>
      </c>
      <c r="BK1068" s="754">
        <v>0</v>
      </c>
      <c r="BL1068" s="12" t="s">
        <v>321</v>
      </c>
      <c r="BM1068" s="754">
        <v>1.0489999999999999</v>
      </c>
      <c r="BN1068" s="12" t="s">
        <v>321</v>
      </c>
      <c r="BO1068" s="754">
        <v>0</v>
      </c>
      <c r="BP1068" s="12" t="s">
        <v>321</v>
      </c>
      <c r="BQ1068" s="754">
        <v>3.2000000000000001E-2</v>
      </c>
      <c r="BR1068" s="12" t="s">
        <v>321</v>
      </c>
      <c r="BS1068" s="654">
        <v>79.989000000000004</v>
      </c>
      <c r="BT1068" s="12" t="s">
        <v>321</v>
      </c>
      <c r="BU1068" s="654">
        <v>81.069999999999993</v>
      </c>
      <c r="BV1068" s="12" t="s">
        <v>321</v>
      </c>
      <c r="BW1068" s="9">
        <v>0.81</v>
      </c>
      <c r="BX1068" s="9" t="s">
        <v>322</v>
      </c>
      <c r="BY1068" s="755">
        <v>176.4</v>
      </c>
      <c r="BZ1068" s="9" t="s">
        <v>315</v>
      </c>
      <c r="CA1068" s="755">
        <v>14.6</v>
      </c>
      <c r="CB1068" s="9" t="s">
        <v>315</v>
      </c>
      <c r="CC1068" s="755">
        <v>19.3</v>
      </c>
      <c r="CD1068" s="9" t="s">
        <v>315</v>
      </c>
      <c r="CE1068" s="755">
        <v>297.60000000000002</v>
      </c>
      <c r="CF1068" s="9" t="s">
        <v>323</v>
      </c>
      <c r="CG1068" s="755">
        <v>220.5</v>
      </c>
      <c r="CH1068" s="9" t="s">
        <v>323</v>
      </c>
      <c r="CI1068" s="9"/>
      <c r="CJ1068" s="9"/>
      <c r="CK1068" s="9"/>
    </row>
    <row r="1069" spans="1:89" s="98" customFormat="1" x14ac:dyDescent="0.25">
      <c r="A1069" s="99">
        <v>10145454</v>
      </c>
      <c r="B1069" s="99"/>
      <c r="C1069" s="772">
        <v>3658</v>
      </c>
      <c r="D1069" s="807">
        <v>0.05</v>
      </c>
      <c r="E1069" s="772">
        <f t="shared" si="50"/>
        <v>3841</v>
      </c>
      <c r="F1069" s="778">
        <v>1.1000000000000001</v>
      </c>
      <c r="G1069" s="774">
        <f t="shared" si="51"/>
        <v>4225</v>
      </c>
      <c r="H1069" s="776"/>
      <c r="I1069" s="758"/>
      <c r="J1069" s="776"/>
      <c r="K1069" s="786"/>
      <c r="L1069" s="9" t="s">
        <v>308</v>
      </c>
      <c r="M1069" s="9" t="s">
        <v>1583</v>
      </c>
      <c r="N1069" s="9" t="s">
        <v>397</v>
      </c>
      <c r="O1069" s="9" t="s">
        <v>310</v>
      </c>
      <c r="P1069" s="9" t="s">
        <v>311</v>
      </c>
      <c r="Q1069" s="9" t="s">
        <v>1495</v>
      </c>
      <c r="R1069" s="9" t="s">
        <v>1496</v>
      </c>
      <c r="S1069" s="9" t="s">
        <v>373</v>
      </c>
      <c r="T1069" s="98" t="s">
        <v>234</v>
      </c>
      <c r="U1069" s="99" t="s">
        <v>640</v>
      </c>
      <c r="V1069" s="99" t="s">
        <v>207</v>
      </c>
      <c r="W1069" s="99" t="s">
        <v>888</v>
      </c>
      <c r="X1069" s="99" t="s">
        <v>207</v>
      </c>
      <c r="Y1069" s="99">
        <v>300</v>
      </c>
      <c r="Z1069" s="99" t="s">
        <v>207</v>
      </c>
      <c r="AA1069" s="631" t="s">
        <v>583</v>
      </c>
      <c r="AB1069" s="99" t="s">
        <v>207</v>
      </c>
      <c r="AC1069" s="9">
        <v>486</v>
      </c>
      <c r="AD1069" s="9" t="s">
        <v>207</v>
      </c>
      <c r="AE1069" s="9">
        <v>191</v>
      </c>
      <c r="AF1069" s="9" t="s">
        <v>315</v>
      </c>
      <c r="AG1069" s="14" t="s">
        <v>1527</v>
      </c>
      <c r="AH1069" s="14" t="s">
        <v>207</v>
      </c>
      <c r="AI1069" s="14" t="s">
        <v>1528</v>
      </c>
      <c r="AJ1069" s="14" t="s">
        <v>207</v>
      </c>
      <c r="AK1069" s="9">
        <v>5</v>
      </c>
      <c r="AL1069" s="14" t="s">
        <v>207</v>
      </c>
      <c r="AM1069" s="9">
        <v>5</v>
      </c>
      <c r="AN1069" s="14" t="s">
        <v>207</v>
      </c>
      <c r="AO1069" s="9">
        <v>5</v>
      </c>
      <c r="AP1069" s="14" t="s">
        <v>207</v>
      </c>
      <c r="AQ1069" s="9">
        <v>5</v>
      </c>
      <c r="AR1069" s="14" t="s">
        <v>207</v>
      </c>
      <c r="AS1069" s="9" t="s">
        <v>0</v>
      </c>
      <c r="AT1069" s="9" t="s">
        <v>318</v>
      </c>
      <c r="AU1069" s="9" t="s">
        <v>376</v>
      </c>
      <c r="AV1069" s="9" t="s">
        <v>320</v>
      </c>
      <c r="AW1069" s="9" t="s">
        <v>1584</v>
      </c>
      <c r="AX1069" s="9">
        <v>9010600000</v>
      </c>
      <c r="AY1069" s="99">
        <v>508</v>
      </c>
      <c r="AZ1069" s="12" t="s">
        <v>207</v>
      </c>
      <c r="BA1069" s="99">
        <v>37</v>
      </c>
      <c r="BB1069" s="12" t="s">
        <v>207</v>
      </c>
      <c r="BC1069" s="99">
        <v>49</v>
      </c>
      <c r="BD1069" s="12" t="s">
        <v>207</v>
      </c>
      <c r="BE1069" s="99">
        <v>191</v>
      </c>
      <c r="BF1069" s="12" t="s">
        <v>321</v>
      </c>
      <c r="BG1069" s="654">
        <v>190.80799999999999</v>
      </c>
      <c r="BH1069" s="12" t="s">
        <v>321</v>
      </c>
      <c r="BI1069" s="99">
        <v>102</v>
      </c>
      <c r="BJ1069" s="12" t="s">
        <v>321</v>
      </c>
      <c r="BK1069" s="754">
        <v>0</v>
      </c>
      <c r="BL1069" s="12" t="s">
        <v>321</v>
      </c>
      <c r="BM1069" s="754">
        <v>1.1279999999999999</v>
      </c>
      <c r="BN1069" s="12" t="s">
        <v>321</v>
      </c>
      <c r="BO1069" s="754">
        <v>0</v>
      </c>
      <c r="BP1069" s="12" t="s">
        <v>321</v>
      </c>
      <c r="BQ1069" s="754">
        <v>3.2000000000000001E-2</v>
      </c>
      <c r="BR1069" s="12" t="s">
        <v>321</v>
      </c>
      <c r="BS1069" s="654">
        <v>87.647999999999996</v>
      </c>
      <c r="BT1069" s="12" t="s">
        <v>321</v>
      </c>
      <c r="BU1069" s="654">
        <v>88.808000000000007</v>
      </c>
      <c r="BV1069" s="12" t="s">
        <v>321</v>
      </c>
      <c r="BW1069" s="9">
        <v>0.92</v>
      </c>
      <c r="BX1069" s="9" t="s">
        <v>322</v>
      </c>
      <c r="BY1069" s="755">
        <v>200</v>
      </c>
      <c r="BZ1069" s="9" t="s">
        <v>315</v>
      </c>
      <c r="CA1069" s="755">
        <v>14.6</v>
      </c>
      <c r="CB1069" s="9" t="s">
        <v>315</v>
      </c>
      <c r="CC1069" s="755">
        <v>19.3</v>
      </c>
      <c r="CD1069" s="9" t="s">
        <v>315</v>
      </c>
      <c r="CE1069" s="755">
        <v>313.10000000000002</v>
      </c>
      <c r="CF1069" s="9" t="s">
        <v>323</v>
      </c>
      <c r="CG1069" s="755">
        <v>224.9</v>
      </c>
      <c r="CH1069" s="9" t="s">
        <v>323</v>
      </c>
      <c r="CI1069" s="9"/>
      <c r="CJ1069" s="9"/>
      <c r="CK1069" s="9"/>
    </row>
    <row r="1070" spans="1:89" s="98" customFormat="1" x14ac:dyDescent="0.25">
      <c r="A1070" s="99">
        <v>10145455</v>
      </c>
      <c r="B1070" s="99"/>
      <c r="C1070" s="772">
        <v>4603</v>
      </c>
      <c r="D1070" s="807">
        <v>0.05</v>
      </c>
      <c r="E1070" s="772">
        <f t="shared" si="50"/>
        <v>4833</v>
      </c>
      <c r="F1070" s="778">
        <v>1.1000000000000001</v>
      </c>
      <c r="G1070" s="774">
        <f t="shared" si="51"/>
        <v>5316</v>
      </c>
      <c r="H1070" s="776"/>
      <c r="I1070" s="758"/>
      <c r="J1070" s="776"/>
      <c r="K1070" s="786"/>
      <c r="L1070" s="9" t="s">
        <v>308</v>
      </c>
      <c r="M1070" s="9" t="s">
        <v>1585</v>
      </c>
      <c r="N1070" s="9" t="s">
        <v>397</v>
      </c>
      <c r="O1070" s="9" t="s">
        <v>310</v>
      </c>
      <c r="P1070" s="9" t="s">
        <v>311</v>
      </c>
      <c r="Q1070" s="9" t="s">
        <v>1495</v>
      </c>
      <c r="R1070" s="9" t="s">
        <v>1496</v>
      </c>
      <c r="S1070" s="9" t="s">
        <v>373</v>
      </c>
      <c r="T1070" s="98" t="s">
        <v>234</v>
      </c>
      <c r="U1070" s="99" t="s">
        <v>644</v>
      </c>
      <c r="V1070" s="99" t="s">
        <v>207</v>
      </c>
      <c r="W1070" s="99" t="s">
        <v>1353</v>
      </c>
      <c r="X1070" s="99" t="s">
        <v>207</v>
      </c>
      <c r="Y1070" s="99">
        <v>340</v>
      </c>
      <c r="Z1070" s="99" t="s">
        <v>207</v>
      </c>
      <c r="AA1070" s="631" t="s">
        <v>1499</v>
      </c>
      <c r="AB1070" s="99" t="s">
        <v>207</v>
      </c>
      <c r="AC1070" s="9">
        <v>550</v>
      </c>
      <c r="AD1070" s="9" t="s">
        <v>207</v>
      </c>
      <c r="AE1070" s="9">
        <v>217</v>
      </c>
      <c r="AF1070" s="9" t="s">
        <v>315</v>
      </c>
      <c r="AG1070" s="14" t="s">
        <v>1530</v>
      </c>
      <c r="AH1070" s="14" t="s">
        <v>207</v>
      </c>
      <c r="AI1070" s="14" t="s">
        <v>1531</v>
      </c>
      <c r="AJ1070" s="14" t="s">
        <v>207</v>
      </c>
      <c r="AK1070" s="9">
        <v>5</v>
      </c>
      <c r="AL1070" s="14" t="s">
        <v>207</v>
      </c>
      <c r="AM1070" s="9">
        <v>5</v>
      </c>
      <c r="AN1070" s="14" t="s">
        <v>207</v>
      </c>
      <c r="AO1070" s="9">
        <v>5</v>
      </c>
      <c r="AP1070" s="14" t="s">
        <v>207</v>
      </c>
      <c r="AQ1070" s="9">
        <v>5</v>
      </c>
      <c r="AR1070" s="14" t="s">
        <v>207</v>
      </c>
      <c r="AS1070" s="9" t="s">
        <v>0</v>
      </c>
      <c r="AT1070" s="9" t="s">
        <v>318</v>
      </c>
      <c r="AU1070" s="9" t="s">
        <v>376</v>
      </c>
      <c r="AV1070" s="9" t="s">
        <v>320</v>
      </c>
      <c r="AW1070" s="9" t="s">
        <v>1586</v>
      </c>
      <c r="AX1070" s="9">
        <v>9010600000</v>
      </c>
      <c r="AY1070" s="99">
        <v>558</v>
      </c>
      <c r="AZ1070" s="12" t="s">
        <v>207</v>
      </c>
      <c r="BA1070" s="99">
        <v>37</v>
      </c>
      <c r="BB1070" s="12" t="s">
        <v>207</v>
      </c>
      <c r="BC1070" s="99">
        <v>49</v>
      </c>
      <c r="BD1070" s="12" t="s">
        <v>207</v>
      </c>
      <c r="BE1070" s="99">
        <v>211</v>
      </c>
      <c r="BF1070" s="12" t="s">
        <v>321</v>
      </c>
      <c r="BG1070" s="654">
        <v>210.27600000000001</v>
      </c>
      <c r="BH1070" s="12" t="s">
        <v>321</v>
      </c>
      <c r="BI1070" s="99">
        <v>115</v>
      </c>
      <c r="BJ1070" s="12" t="s">
        <v>321</v>
      </c>
      <c r="BK1070" s="754">
        <v>0</v>
      </c>
      <c r="BL1070" s="12" t="s">
        <v>321</v>
      </c>
      <c r="BM1070" s="754">
        <v>1.206</v>
      </c>
      <c r="BN1070" s="12" t="s">
        <v>321</v>
      </c>
      <c r="BO1070" s="754">
        <v>0</v>
      </c>
      <c r="BP1070" s="12" t="s">
        <v>321</v>
      </c>
      <c r="BQ1070" s="754">
        <v>3.2000000000000001E-2</v>
      </c>
      <c r="BR1070" s="12" t="s">
        <v>321</v>
      </c>
      <c r="BS1070" s="654">
        <v>94.037999999999997</v>
      </c>
      <c r="BT1070" s="12" t="s">
        <v>321</v>
      </c>
      <c r="BU1070" s="654">
        <v>95.275999999999996</v>
      </c>
      <c r="BV1070" s="12" t="s">
        <v>321</v>
      </c>
      <c r="BW1070" s="9">
        <v>1.01</v>
      </c>
      <c r="BX1070" s="9" t="s">
        <v>322</v>
      </c>
      <c r="BY1070" s="755">
        <v>219.7</v>
      </c>
      <c r="BZ1070" s="9" t="s">
        <v>315</v>
      </c>
      <c r="CA1070" s="755">
        <v>14.6</v>
      </c>
      <c r="CB1070" s="9" t="s">
        <v>315</v>
      </c>
      <c r="CC1070" s="755">
        <v>19.3</v>
      </c>
      <c r="CD1070" s="9" t="s">
        <v>315</v>
      </c>
      <c r="CE1070" s="755">
        <v>352.7</v>
      </c>
      <c r="CF1070" s="9" t="s">
        <v>323</v>
      </c>
      <c r="CG1070" s="755">
        <v>253.5</v>
      </c>
      <c r="CH1070" s="9" t="s">
        <v>323</v>
      </c>
      <c r="CI1070" s="9"/>
      <c r="CJ1070" s="9"/>
      <c r="CK1070" s="9"/>
    </row>
    <row r="1071" spans="1:89" s="98" customFormat="1" x14ac:dyDescent="0.25">
      <c r="A1071" s="99">
        <v>10145456</v>
      </c>
      <c r="B1071" s="99"/>
      <c r="C1071" s="772">
        <v>5666</v>
      </c>
      <c r="D1071" s="807">
        <v>0.05</v>
      </c>
      <c r="E1071" s="772">
        <f t="shared" si="50"/>
        <v>5949</v>
      </c>
      <c r="F1071" s="778">
        <v>1.1000000000000001</v>
      </c>
      <c r="G1071" s="774">
        <f t="shared" si="51"/>
        <v>6544</v>
      </c>
      <c r="H1071" s="776"/>
      <c r="I1071" s="758"/>
      <c r="J1071" s="776"/>
      <c r="K1071" s="786"/>
      <c r="L1071" s="9" t="s">
        <v>308</v>
      </c>
      <c r="M1071" s="9" t="s">
        <v>1587</v>
      </c>
      <c r="N1071" s="9" t="s">
        <v>397</v>
      </c>
      <c r="O1071" s="9" t="s">
        <v>310</v>
      </c>
      <c r="P1071" s="9" t="s">
        <v>311</v>
      </c>
      <c r="Q1071" s="9" t="s">
        <v>1495</v>
      </c>
      <c r="R1071" s="9" t="s">
        <v>1496</v>
      </c>
      <c r="S1071" s="9" t="s">
        <v>373</v>
      </c>
      <c r="T1071" s="98" t="s">
        <v>234</v>
      </c>
      <c r="U1071" s="99" t="s">
        <v>1533</v>
      </c>
      <c r="V1071" s="99" t="s">
        <v>207</v>
      </c>
      <c r="W1071" s="99" t="s">
        <v>1357</v>
      </c>
      <c r="X1071" s="99" t="s">
        <v>207</v>
      </c>
      <c r="Y1071" s="99">
        <v>378</v>
      </c>
      <c r="Z1071" s="99" t="s">
        <v>207</v>
      </c>
      <c r="AA1071" s="631" t="s">
        <v>1501</v>
      </c>
      <c r="AB1071" s="99" t="s">
        <v>207</v>
      </c>
      <c r="AC1071" s="9">
        <v>613</v>
      </c>
      <c r="AD1071" s="9" t="s">
        <v>207</v>
      </c>
      <c r="AE1071" s="9">
        <v>241</v>
      </c>
      <c r="AF1071" s="9" t="s">
        <v>315</v>
      </c>
      <c r="AG1071" s="14" t="s">
        <v>1534</v>
      </c>
      <c r="AH1071" s="14" t="s">
        <v>207</v>
      </c>
      <c r="AI1071" s="14" t="s">
        <v>1535</v>
      </c>
      <c r="AJ1071" s="14" t="s">
        <v>207</v>
      </c>
      <c r="AK1071" s="9">
        <v>5</v>
      </c>
      <c r="AL1071" s="14" t="s">
        <v>207</v>
      </c>
      <c r="AM1071" s="9">
        <v>5</v>
      </c>
      <c r="AN1071" s="14" t="s">
        <v>207</v>
      </c>
      <c r="AO1071" s="9">
        <v>5</v>
      </c>
      <c r="AP1071" s="14" t="s">
        <v>207</v>
      </c>
      <c r="AQ1071" s="9">
        <v>5</v>
      </c>
      <c r="AR1071" s="14" t="s">
        <v>207</v>
      </c>
      <c r="AS1071" s="9" t="s">
        <v>0</v>
      </c>
      <c r="AT1071" s="9" t="s">
        <v>318</v>
      </c>
      <c r="AU1071" s="9" t="s">
        <v>376</v>
      </c>
      <c r="AV1071" s="9" t="s">
        <v>320</v>
      </c>
      <c r="AW1071" s="9" t="s">
        <v>1588</v>
      </c>
      <c r="AX1071" s="9">
        <v>9010600000</v>
      </c>
      <c r="AY1071" s="99">
        <v>578</v>
      </c>
      <c r="AZ1071" s="12" t="s">
        <v>207</v>
      </c>
      <c r="BA1071" s="99">
        <v>37</v>
      </c>
      <c r="BB1071" s="12" t="s">
        <v>207</v>
      </c>
      <c r="BC1071" s="99">
        <v>49</v>
      </c>
      <c r="BD1071" s="12" t="s">
        <v>207</v>
      </c>
      <c r="BE1071" s="99">
        <v>211</v>
      </c>
      <c r="BF1071" s="12" t="s">
        <v>321</v>
      </c>
      <c r="BG1071" s="654">
        <v>210.91200000000001</v>
      </c>
      <c r="BH1071" s="12" t="s">
        <v>321</v>
      </c>
      <c r="BI1071" s="99">
        <v>113</v>
      </c>
      <c r="BJ1071" s="12" t="s">
        <v>321</v>
      </c>
      <c r="BK1071" s="754">
        <v>0</v>
      </c>
      <c r="BL1071" s="12" t="s">
        <v>321</v>
      </c>
      <c r="BM1071" s="754">
        <v>1.2849999999999999</v>
      </c>
      <c r="BN1071" s="12" t="s">
        <v>321</v>
      </c>
      <c r="BO1071" s="754">
        <v>0</v>
      </c>
      <c r="BP1071" s="12" t="s">
        <v>321</v>
      </c>
      <c r="BQ1071" s="754">
        <v>3.2000000000000001E-2</v>
      </c>
      <c r="BR1071" s="12" t="s">
        <v>321</v>
      </c>
      <c r="BS1071" s="654">
        <v>96.594999999999999</v>
      </c>
      <c r="BT1071" s="12" t="s">
        <v>321</v>
      </c>
      <c r="BU1071" s="654">
        <v>97.912000000000006</v>
      </c>
      <c r="BV1071" s="12" t="s">
        <v>321</v>
      </c>
      <c r="BW1071" s="9">
        <v>1.05</v>
      </c>
      <c r="BX1071" s="9" t="s">
        <v>322</v>
      </c>
      <c r="BY1071" s="755">
        <v>227.6</v>
      </c>
      <c r="BZ1071" s="9" t="s">
        <v>315</v>
      </c>
      <c r="CA1071" s="755">
        <v>14.6</v>
      </c>
      <c r="CB1071" s="9" t="s">
        <v>315</v>
      </c>
      <c r="CC1071" s="755">
        <v>19.3</v>
      </c>
      <c r="CD1071" s="9" t="s">
        <v>315</v>
      </c>
      <c r="CE1071" s="755">
        <v>359.4</v>
      </c>
      <c r="CF1071" s="9" t="s">
        <v>323</v>
      </c>
      <c r="CG1071" s="755">
        <v>249.1</v>
      </c>
      <c r="CH1071" s="9" t="s">
        <v>323</v>
      </c>
      <c r="CI1071" s="9"/>
      <c r="CJ1071" s="9"/>
      <c r="CK1071" s="9"/>
    </row>
    <row r="1072" spans="1:89" s="98" customFormat="1" x14ac:dyDescent="0.25">
      <c r="A1072" s="99">
        <v>10104117</v>
      </c>
      <c r="B1072" s="99"/>
      <c r="C1072" s="772">
        <v>5623</v>
      </c>
      <c r="D1072" s="807">
        <v>0.05</v>
      </c>
      <c r="E1072" s="772">
        <f t="shared" si="50"/>
        <v>5904</v>
      </c>
      <c r="F1072" s="778">
        <v>1.1000000000000001</v>
      </c>
      <c r="G1072" s="774">
        <f t="shared" si="51"/>
        <v>6494</v>
      </c>
      <c r="H1072" s="776"/>
      <c r="I1072" s="758"/>
      <c r="J1072" s="776"/>
      <c r="K1072" s="786"/>
      <c r="L1072" s="9" t="s">
        <v>308</v>
      </c>
      <c r="M1072" s="9" t="s">
        <v>4061</v>
      </c>
      <c r="N1072" s="9" t="s">
        <v>397</v>
      </c>
      <c r="O1072" s="9" t="s">
        <v>310</v>
      </c>
      <c r="P1072" s="9" t="s">
        <v>624</v>
      </c>
      <c r="Q1072" s="9" t="s">
        <v>1466</v>
      </c>
      <c r="R1072" s="9" t="s">
        <v>1467</v>
      </c>
      <c r="S1072" s="9" t="s">
        <v>314</v>
      </c>
      <c r="T1072" s="98" t="s">
        <v>210</v>
      </c>
      <c r="U1072" s="99" t="s">
        <v>956</v>
      </c>
      <c r="V1072" s="99" t="s">
        <v>207</v>
      </c>
      <c r="W1072" s="99" t="s">
        <v>888</v>
      </c>
      <c r="X1072" s="99" t="s">
        <v>207</v>
      </c>
      <c r="Y1072" s="99">
        <v>254</v>
      </c>
      <c r="Z1072" s="99" t="s">
        <v>207</v>
      </c>
      <c r="AA1072" s="9">
        <v>400</v>
      </c>
      <c r="AB1072" s="99" t="s">
        <v>207</v>
      </c>
      <c r="AC1072" s="9">
        <v>447</v>
      </c>
      <c r="AD1072" s="9" t="s">
        <v>207</v>
      </c>
      <c r="AE1072" s="9">
        <v>176</v>
      </c>
      <c r="AF1072" s="9" t="s">
        <v>315</v>
      </c>
      <c r="AG1072" s="14" t="s">
        <v>342</v>
      </c>
      <c r="AH1072" s="14" t="s">
        <v>207</v>
      </c>
      <c r="AI1072" s="14" t="s">
        <v>343</v>
      </c>
      <c r="AJ1072" s="14" t="s">
        <v>207</v>
      </c>
      <c r="AK1072" s="9">
        <v>5</v>
      </c>
      <c r="AL1072" s="14" t="s">
        <v>207</v>
      </c>
      <c r="AM1072" s="9">
        <v>5</v>
      </c>
      <c r="AN1072" s="14" t="s">
        <v>207</v>
      </c>
      <c r="AO1072" s="9">
        <v>5</v>
      </c>
      <c r="AP1072" s="14" t="s">
        <v>207</v>
      </c>
      <c r="AQ1072" s="9">
        <v>30</v>
      </c>
      <c r="AR1072" s="14" t="s">
        <v>207</v>
      </c>
      <c r="AS1072" s="9" t="s">
        <v>43</v>
      </c>
      <c r="AT1072" s="9" t="s">
        <v>346</v>
      </c>
      <c r="AU1072" s="9" t="s">
        <v>319</v>
      </c>
      <c r="AV1072" s="9" t="s">
        <v>320</v>
      </c>
      <c r="AW1072" s="9" t="s">
        <v>1478</v>
      </c>
      <c r="AX1072" s="9">
        <v>9010600000</v>
      </c>
      <c r="AY1072" s="99">
        <v>515</v>
      </c>
      <c r="AZ1072" s="12" t="s">
        <v>207</v>
      </c>
      <c r="BA1072" s="99">
        <v>33</v>
      </c>
      <c r="BB1072" s="12" t="s">
        <v>207</v>
      </c>
      <c r="BC1072" s="99">
        <v>44</v>
      </c>
      <c r="BD1072" s="12" t="s">
        <v>207</v>
      </c>
      <c r="BE1072" s="99">
        <v>200</v>
      </c>
      <c r="BF1072" s="12" t="s">
        <v>321</v>
      </c>
      <c r="BG1072" s="654">
        <v>199.864</v>
      </c>
      <c r="BH1072" s="12" t="s">
        <v>321</v>
      </c>
      <c r="BI1072" s="99">
        <v>138</v>
      </c>
      <c r="BJ1072" s="12" t="s">
        <v>321</v>
      </c>
      <c r="BK1072" s="754">
        <v>0</v>
      </c>
      <c r="BL1072" s="12" t="s">
        <v>321</v>
      </c>
      <c r="BM1072" s="754">
        <v>0.47099999999999997</v>
      </c>
      <c r="BN1072" s="12" t="s">
        <v>321</v>
      </c>
      <c r="BO1072" s="754">
        <v>0</v>
      </c>
      <c r="BP1072" s="12" t="s">
        <v>321</v>
      </c>
      <c r="BQ1072" s="754">
        <v>0.02</v>
      </c>
      <c r="BR1072" s="12" t="s">
        <v>321</v>
      </c>
      <c r="BS1072" s="654">
        <v>61.372999999999998</v>
      </c>
      <c r="BT1072" s="12" t="s">
        <v>321</v>
      </c>
      <c r="BU1072" s="654">
        <v>61.863999999999997</v>
      </c>
      <c r="BV1072" s="12" t="s">
        <v>321</v>
      </c>
      <c r="BW1072" s="9">
        <v>0.75</v>
      </c>
      <c r="BX1072" s="9" t="s">
        <v>322</v>
      </c>
      <c r="BY1072" s="755">
        <v>202.8</v>
      </c>
      <c r="BZ1072" s="9" t="s">
        <v>315</v>
      </c>
      <c r="CA1072" s="755">
        <v>13</v>
      </c>
      <c r="CB1072" s="9" t="s">
        <v>315</v>
      </c>
      <c r="CC1072" s="755">
        <v>17.3</v>
      </c>
      <c r="CD1072" s="9" t="s">
        <v>315</v>
      </c>
      <c r="CE1072" s="755">
        <v>392.4</v>
      </c>
      <c r="CF1072" s="9" t="s">
        <v>323</v>
      </c>
      <c r="CG1072" s="755">
        <v>304.2</v>
      </c>
      <c r="CH1072" s="9" t="s">
        <v>323</v>
      </c>
      <c r="CI1072" s="9"/>
      <c r="CJ1072" s="9"/>
      <c r="CK1072" s="9"/>
    </row>
    <row r="1073" spans="1:89" s="98" customFormat="1" x14ac:dyDescent="0.25">
      <c r="A1073" s="99">
        <v>10104118</v>
      </c>
      <c r="B1073" s="99"/>
      <c r="C1073" s="772">
        <v>6684</v>
      </c>
      <c r="D1073" s="807">
        <v>0.05</v>
      </c>
      <c r="E1073" s="772">
        <f t="shared" si="50"/>
        <v>7018</v>
      </c>
      <c r="F1073" s="778">
        <v>1.1000000000000001</v>
      </c>
      <c r="G1073" s="774">
        <f t="shared" si="51"/>
        <v>7720</v>
      </c>
      <c r="H1073" s="776"/>
      <c r="I1073" s="758"/>
      <c r="J1073" s="776"/>
      <c r="K1073" s="786"/>
      <c r="L1073" s="9" t="s">
        <v>308</v>
      </c>
      <c r="M1073" s="9" t="s">
        <v>4062</v>
      </c>
      <c r="N1073" s="9" t="s">
        <v>397</v>
      </c>
      <c r="O1073" s="9" t="s">
        <v>310</v>
      </c>
      <c r="P1073" s="9" t="s">
        <v>624</v>
      </c>
      <c r="Q1073" s="9" t="s">
        <v>1466</v>
      </c>
      <c r="R1073" s="9" t="s">
        <v>1467</v>
      </c>
      <c r="S1073" s="9" t="s">
        <v>314</v>
      </c>
      <c r="T1073" s="98" t="s">
        <v>210</v>
      </c>
      <c r="U1073" s="99" t="s">
        <v>873</v>
      </c>
      <c r="V1073" s="99" t="s">
        <v>207</v>
      </c>
      <c r="W1073" s="99" t="s">
        <v>1353</v>
      </c>
      <c r="X1073" s="99" t="s">
        <v>207</v>
      </c>
      <c r="Y1073" s="99">
        <v>283</v>
      </c>
      <c r="Z1073" s="99" t="s">
        <v>207</v>
      </c>
      <c r="AA1073" s="9">
        <v>450</v>
      </c>
      <c r="AB1073" s="99" t="s">
        <v>207</v>
      </c>
      <c r="AC1073" s="9">
        <v>505</v>
      </c>
      <c r="AD1073" s="9" t="s">
        <v>207</v>
      </c>
      <c r="AE1073" s="9">
        <v>199</v>
      </c>
      <c r="AF1073" s="9" t="s">
        <v>315</v>
      </c>
      <c r="AG1073" s="14" t="s">
        <v>1388</v>
      </c>
      <c r="AH1073" s="14" t="s">
        <v>207</v>
      </c>
      <c r="AI1073" s="14" t="s">
        <v>1389</v>
      </c>
      <c r="AJ1073" s="14" t="s">
        <v>207</v>
      </c>
      <c r="AK1073" s="9">
        <v>5</v>
      </c>
      <c r="AL1073" s="14" t="s">
        <v>207</v>
      </c>
      <c r="AM1073" s="9">
        <v>5</v>
      </c>
      <c r="AN1073" s="14" t="s">
        <v>207</v>
      </c>
      <c r="AO1073" s="9">
        <v>5</v>
      </c>
      <c r="AP1073" s="14" t="s">
        <v>207</v>
      </c>
      <c r="AQ1073" s="9">
        <v>30</v>
      </c>
      <c r="AR1073" s="14" t="s">
        <v>207</v>
      </c>
      <c r="AS1073" s="9" t="s">
        <v>43</v>
      </c>
      <c r="AT1073" s="9" t="s">
        <v>346</v>
      </c>
      <c r="AU1073" s="9" t="s">
        <v>319</v>
      </c>
      <c r="AV1073" s="9" t="s">
        <v>320</v>
      </c>
      <c r="AW1073" s="9" t="s">
        <v>1479</v>
      </c>
      <c r="AX1073" s="9">
        <v>9010600000</v>
      </c>
      <c r="AY1073" s="99">
        <v>514</v>
      </c>
      <c r="AZ1073" s="12" t="s">
        <v>207</v>
      </c>
      <c r="BA1073" s="99">
        <v>33</v>
      </c>
      <c r="BB1073" s="12" t="s">
        <v>207</v>
      </c>
      <c r="BC1073" s="99">
        <v>44</v>
      </c>
      <c r="BD1073" s="12" t="s">
        <v>207</v>
      </c>
      <c r="BE1073" s="99">
        <v>223</v>
      </c>
      <c r="BF1073" s="12" t="s">
        <v>321</v>
      </c>
      <c r="BG1073" s="654">
        <v>222.62</v>
      </c>
      <c r="BH1073" s="12" t="s">
        <v>321</v>
      </c>
      <c r="BI1073" s="99">
        <v>156</v>
      </c>
      <c r="BJ1073" s="12" t="s">
        <v>321</v>
      </c>
      <c r="BK1073" s="754">
        <v>0</v>
      </c>
      <c r="BL1073" s="12" t="s">
        <v>321</v>
      </c>
      <c r="BM1073" s="754">
        <v>0.49099999999999999</v>
      </c>
      <c r="BN1073" s="12" t="s">
        <v>321</v>
      </c>
      <c r="BO1073" s="754">
        <v>0</v>
      </c>
      <c r="BP1073" s="12" t="s">
        <v>321</v>
      </c>
      <c r="BQ1073" s="754">
        <v>0.02</v>
      </c>
      <c r="BR1073" s="12" t="s">
        <v>321</v>
      </c>
      <c r="BS1073" s="654">
        <v>66.108999999999995</v>
      </c>
      <c r="BT1073" s="12" t="s">
        <v>321</v>
      </c>
      <c r="BU1073" s="654">
        <v>66.62</v>
      </c>
      <c r="BV1073" s="12" t="s">
        <v>321</v>
      </c>
      <c r="BW1073" s="9">
        <v>0.75</v>
      </c>
      <c r="BX1073" s="9" t="s">
        <v>322</v>
      </c>
      <c r="BY1073" s="755">
        <v>202.4</v>
      </c>
      <c r="BZ1073" s="9" t="s">
        <v>315</v>
      </c>
      <c r="CA1073" s="755">
        <v>13</v>
      </c>
      <c r="CB1073" s="9" t="s">
        <v>315</v>
      </c>
      <c r="CC1073" s="755">
        <v>17.3</v>
      </c>
      <c r="CD1073" s="9" t="s">
        <v>315</v>
      </c>
      <c r="CE1073" s="755">
        <v>443.1</v>
      </c>
      <c r="CF1073" s="9" t="s">
        <v>323</v>
      </c>
      <c r="CG1073" s="755">
        <v>343.9</v>
      </c>
      <c r="CH1073" s="9" t="s">
        <v>323</v>
      </c>
      <c r="CI1073" s="9"/>
      <c r="CJ1073" s="9"/>
      <c r="CK1073" s="9"/>
    </row>
    <row r="1074" spans="1:89" s="98" customFormat="1" x14ac:dyDescent="0.25">
      <c r="A1074" s="99">
        <v>10102686</v>
      </c>
      <c r="B1074" s="99"/>
      <c r="C1074" s="772">
        <v>4685</v>
      </c>
      <c r="D1074" s="807">
        <v>0.05</v>
      </c>
      <c r="E1074" s="772">
        <f t="shared" si="50"/>
        <v>4919</v>
      </c>
      <c r="F1074" s="778">
        <v>1.1000000000000001</v>
      </c>
      <c r="G1074" s="774">
        <f t="shared" si="51"/>
        <v>5411</v>
      </c>
      <c r="H1074" s="776"/>
      <c r="I1074" s="758"/>
      <c r="J1074" s="776"/>
      <c r="K1074" s="786"/>
      <c r="L1074" s="9" t="s">
        <v>308</v>
      </c>
      <c r="M1074" s="9" t="s">
        <v>4063</v>
      </c>
      <c r="N1074" s="9" t="s">
        <v>397</v>
      </c>
      <c r="O1074" s="9" t="s">
        <v>310</v>
      </c>
      <c r="P1074" s="9" t="s">
        <v>624</v>
      </c>
      <c r="Q1074" s="9" t="s">
        <v>1466</v>
      </c>
      <c r="R1074" s="9" t="s">
        <v>1467</v>
      </c>
      <c r="S1074" s="9" t="s">
        <v>314</v>
      </c>
      <c r="T1074" s="98" t="s">
        <v>210</v>
      </c>
      <c r="U1074" s="99" t="s">
        <v>956</v>
      </c>
      <c r="V1074" s="99" t="s">
        <v>207</v>
      </c>
      <c r="W1074" s="99" t="s">
        <v>888</v>
      </c>
      <c r="X1074" s="99" t="s">
        <v>207</v>
      </c>
      <c r="Y1074" s="99">
        <v>254</v>
      </c>
      <c r="Z1074" s="99" t="s">
        <v>207</v>
      </c>
      <c r="AA1074" s="9">
        <v>400</v>
      </c>
      <c r="AB1074" s="99" t="s">
        <v>207</v>
      </c>
      <c r="AC1074" s="9">
        <v>447</v>
      </c>
      <c r="AD1074" s="9" t="s">
        <v>207</v>
      </c>
      <c r="AE1074" s="9">
        <v>176</v>
      </c>
      <c r="AF1074" s="9" t="s">
        <v>315</v>
      </c>
      <c r="AG1074" s="14" t="s">
        <v>342</v>
      </c>
      <c r="AH1074" s="14" t="s">
        <v>207</v>
      </c>
      <c r="AI1074" s="14" t="s">
        <v>343</v>
      </c>
      <c r="AJ1074" s="14" t="s">
        <v>207</v>
      </c>
      <c r="AK1074" s="9">
        <v>5</v>
      </c>
      <c r="AL1074" s="14" t="s">
        <v>207</v>
      </c>
      <c r="AM1074" s="9">
        <v>5</v>
      </c>
      <c r="AN1074" s="14" t="s">
        <v>207</v>
      </c>
      <c r="AO1074" s="9">
        <v>5</v>
      </c>
      <c r="AP1074" s="14" t="s">
        <v>207</v>
      </c>
      <c r="AQ1074" s="9">
        <v>30</v>
      </c>
      <c r="AR1074" s="14" t="s">
        <v>207</v>
      </c>
      <c r="AS1074" s="9" t="s">
        <v>0</v>
      </c>
      <c r="AT1074" s="9" t="s">
        <v>318</v>
      </c>
      <c r="AU1074" s="9" t="s">
        <v>319</v>
      </c>
      <c r="AV1074" s="9" t="s">
        <v>320</v>
      </c>
      <c r="AW1074" s="9" t="s">
        <v>1591</v>
      </c>
      <c r="AX1074" s="9">
        <v>9010600000</v>
      </c>
      <c r="AY1074" s="99">
        <v>515</v>
      </c>
      <c r="AZ1074" s="12" t="s">
        <v>207</v>
      </c>
      <c r="BA1074" s="99">
        <v>33</v>
      </c>
      <c r="BB1074" s="12" t="s">
        <v>207</v>
      </c>
      <c r="BC1074" s="99">
        <v>44</v>
      </c>
      <c r="BD1074" s="12" t="s">
        <v>207</v>
      </c>
      <c r="BE1074" s="99">
        <v>200</v>
      </c>
      <c r="BF1074" s="12" t="s">
        <v>321</v>
      </c>
      <c r="BG1074" s="654">
        <v>199.864</v>
      </c>
      <c r="BH1074" s="12" t="s">
        <v>321</v>
      </c>
      <c r="BI1074" s="99">
        <v>138</v>
      </c>
      <c r="BJ1074" s="12" t="s">
        <v>321</v>
      </c>
      <c r="BK1074" s="754">
        <v>0</v>
      </c>
      <c r="BL1074" s="12" t="s">
        <v>321</v>
      </c>
      <c r="BM1074" s="754">
        <v>0.47099999999999997</v>
      </c>
      <c r="BN1074" s="12" t="s">
        <v>321</v>
      </c>
      <c r="BO1074" s="754">
        <v>0</v>
      </c>
      <c r="BP1074" s="12" t="s">
        <v>321</v>
      </c>
      <c r="BQ1074" s="754">
        <v>0.02</v>
      </c>
      <c r="BR1074" s="12" t="s">
        <v>321</v>
      </c>
      <c r="BS1074" s="654">
        <v>61.372999999999998</v>
      </c>
      <c r="BT1074" s="12" t="s">
        <v>321</v>
      </c>
      <c r="BU1074" s="654">
        <v>61.863999999999997</v>
      </c>
      <c r="BV1074" s="12" t="s">
        <v>321</v>
      </c>
      <c r="BW1074" s="9">
        <v>0.75</v>
      </c>
      <c r="BX1074" s="9" t="s">
        <v>322</v>
      </c>
      <c r="BY1074" s="755">
        <v>202.8</v>
      </c>
      <c r="BZ1074" s="9" t="s">
        <v>315</v>
      </c>
      <c r="CA1074" s="755">
        <v>13</v>
      </c>
      <c r="CB1074" s="9" t="s">
        <v>315</v>
      </c>
      <c r="CC1074" s="755">
        <v>17.3</v>
      </c>
      <c r="CD1074" s="9" t="s">
        <v>315</v>
      </c>
      <c r="CE1074" s="755">
        <v>392.4</v>
      </c>
      <c r="CF1074" s="9" t="s">
        <v>323</v>
      </c>
      <c r="CG1074" s="755">
        <v>304.2</v>
      </c>
      <c r="CH1074" s="9" t="s">
        <v>323</v>
      </c>
      <c r="CI1074" s="9"/>
      <c r="CJ1074" s="9"/>
      <c r="CK1074" s="9"/>
    </row>
    <row r="1075" spans="1:89" s="98" customFormat="1" x14ac:dyDescent="0.25">
      <c r="A1075" s="99">
        <v>10102687</v>
      </c>
      <c r="B1075" s="99"/>
      <c r="C1075" s="772">
        <v>5571</v>
      </c>
      <c r="D1075" s="807">
        <v>0.05</v>
      </c>
      <c r="E1075" s="772">
        <f t="shared" si="50"/>
        <v>5850</v>
      </c>
      <c r="F1075" s="778">
        <v>1.1000000000000001</v>
      </c>
      <c r="G1075" s="774">
        <f t="shared" si="51"/>
        <v>6435</v>
      </c>
      <c r="H1075" s="776"/>
      <c r="I1075" s="758"/>
      <c r="J1075" s="776"/>
      <c r="K1075" s="786"/>
      <c r="L1075" s="9" t="s">
        <v>308</v>
      </c>
      <c r="M1075" s="9" t="s">
        <v>4064</v>
      </c>
      <c r="N1075" s="9" t="s">
        <v>397</v>
      </c>
      <c r="O1075" s="9" t="s">
        <v>310</v>
      </c>
      <c r="P1075" s="9" t="s">
        <v>624</v>
      </c>
      <c r="Q1075" s="9" t="s">
        <v>1466</v>
      </c>
      <c r="R1075" s="9" t="s">
        <v>1467</v>
      </c>
      <c r="S1075" s="9" t="s">
        <v>314</v>
      </c>
      <c r="T1075" s="98" t="s">
        <v>210</v>
      </c>
      <c r="U1075" s="99" t="s">
        <v>873</v>
      </c>
      <c r="V1075" s="99" t="s">
        <v>207</v>
      </c>
      <c r="W1075" s="99" t="s">
        <v>1353</v>
      </c>
      <c r="X1075" s="99" t="s">
        <v>207</v>
      </c>
      <c r="Y1075" s="99">
        <v>283</v>
      </c>
      <c r="Z1075" s="99" t="s">
        <v>207</v>
      </c>
      <c r="AA1075" s="9">
        <v>450</v>
      </c>
      <c r="AB1075" s="99" t="s">
        <v>207</v>
      </c>
      <c r="AC1075" s="9">
        <v>505</v>
      </c>
      <c r="AD1075" s="9" t="s">
        <v>207</v>
      </c>
      <c r="AE1075" s="9">
        <v>199</v>
      </c>
      <c r="AF1075" s="9" t="s">
        <v>315</v>
      </c>
      <c r="AG1075" s="14" t="s">
        <v>1388</v>
      </c>
      <c r="AH1075" s="14" t="s">
        <v>207</v>
      </c>
      <c r="AI1075" s="14" t="s">
        <v>1389</v>
      </c>
      <c r="AJ1075" s="14" t="s">
        <v>207</v>
      </c>
      <c r="AK1075" s="9">
        <v>5</v>
      </c>
      <c r="AL1075" s="14" t="s">
        <v>207</v>
      </c>
      <c r="AM1075" s="9">
        <v>5</v>
      </c>
      <c r="AN1075" s="14" t="s">
        <v>207</v>
      </c>
      <c r="AO1075" s="9">
        <v>5</v>
      </c>
      <c r="AP1075" s="14" t="s">
        <v>207</v>
      </c>
      <c r="AQ1075" s="9">
        <v>30</v>
      </c>
      <c r="AR1075" s="14" t="s">
        <v>207</v>
      </c>
      <c r="AS1075" s="9" t="s">
        <v>0</v>
      </c>
      <c r="AT1075" s="9" t="s">
        <v>318</v>
      </c>
      <c r="AU1075" s="9" t="s">
        <v>319</v>
      </c>
      <c r="AV1075" s="9" t="s">
        <v>320</v>
      </c>
      <c r="AW1075" s="9" t="s">
        <v>1592</v>
      </c>
      <c r="AX1075" s="9">
        <v>9010600000</v>
      </c>
      <c r="AY1075" s="99">
        <v>514</v>
      </c>
      <c r="AZ1075" s="12" t="s">
        <v>207</v>
      </c>
      <c r="BA1075" s="99">
        <v>33</v>
      </c>
      <c r="BB1075" s="12" t="s">
        <v>207</v>
      </c>
      <c r="BC1075" s="99">
        <v>44</v>
      </c>
      <c r="BD1075" s="12" t="s">
        <v>207</v>
      </c>
      <c r="BE1075" s="99">
        <v>223</v>
      </c>
      <c r="BF1075" s="12" t="s">
        <v>321</v>
      </c>
      <c r="BG1075" s="654">
        <v>222.62</v>
      </c>
      <c r="BH1075" s="12" t="s">
        <v>321</v>
      </c>
      <c r="BI1075" s="99">
        <v>156</v>
      </c>
      <c r="BJ1075" s="12" t="s">
        <v>321</v>
      </c>
      <c r="BK1075" s="754">
        <v>0</v>
      </c>
      <c r="BL1075" s="12" t="s">
        <v>321</v>
      </c>
      <c r="BM1075" s="754">
        <v>0.49099999999999999</v>
      </c>
      <c r="BN1075" s="12" t="s">
        <v>321</v>
      </c>
      <c r="BO1075" s="754">
        <v>0</v>
      </c>
      <c r="BP1075" s="12" t="s">
        <v>321</v>
      </c>
      <c r="BQ1075" s="754">
        <v>0.02</v>
      </c>
      <c r="BR1075" s="12" t="s">
        <v>321</v>
      </c>
      <c r="BS1075" s="654">
        <v>66.108999999999995</v>
      </c>
      <c r="BT1075" s="12" t="s">
        <v>321</v>
      </c>
      <c r="BU1075" s="654">
        <v>66.62</v>
      </c>
      <c r="BV1075" s="12" t="s">
        <v>321</v>
      </c>
      <c r="BW1075" s="9">
        <v>0.75</v>
      </c>
      <c r="BX1075" s="9" t="s">
        <v>322</v>
      </c>
      <c r="BY1075" s="755">
        <v>202.4</v>
      </c>
      <c r="BZ1075" s="9" t="s">
        <v>315</v>
      </c>
      <c r="CA1075" s="755">
        <v>13</v>
      </c>
      <c r="CB1075" s="9" t="s">
        <v>315</v>
      </c>
      <c r="CC1075" s="755">
        <v>17.3</v>
      </c>
      <c r="CD1075" s="9" t="s">
        <v>315</v>
      </c>
      <c r="CE1075" s="755">
        <v>443.1</v>
      </c>
      <c r="CF1075" s="9" t="s">
        <v>323</v>
      </c>
      <c r="CG1075" s="755">
        <v>343.9</v>
      </c>
      <c r="CH1075" s="9" t="s">
        <v>323</v>
      </c>
      <c r="CI1075" s="9"/>
      <c r="CJ1075" s="9"/>
      <c r="CK1075" s="9"/>
    </row>
    <row r="1076" spans="1:89" s="98" customFormat="1" x14ac:dyDescent="0.25">
      <c r="A1076" s="99">
        <v>10100336</v>
      </c>
      <c r="B1076" s="99"/>
      <c r="C1076" s="772">
        <v>3624</v>
      </c>
      <c r="D1076" s="807">
        <v>0.05</v>
      </c>
      <c r="E1076" s="772">
        <f t="shared" si="50"/>
        <v>3805</v>
      </c>
      <c r="F1076" s="778">
        <v>1.1000000000000001</v>
      </c>
      <c r="G1076" s="774">
        <f t="shared" si="51"/>
        <v>4186</v>
      </c>
      <c r="H1076" s="776"/>
      <c r="I1076" s="758"/>
      <c r="J1076" s="776"/>
      <c r="K1076" s="786"/>
      <c r="L1076" s="9" t="s">
        <v>308</v>
      </c>
      <c r="M1076" s="9" t="s">
        <v>4065</v>
      </c>
      <c r="N1076" s="9" t="s">
        <v>397</v>
      </c>
      <c r="O1076" s="9" t="s">
        <v>310</v>
      </c>
      <c r="P1076" s="9" t="s">
        <v>624</v>
      </c>
      <c r="Q1076" s="9" t="s">
        <v>1593</v>
      </c>
      <c r="R1076" s="9" t="s">
        <v>1595</v>
      </c>
      <c r="S1076" s="9" t="s">
        <v>348</v>
      </c>
      <c r="T1076" s="98" t="s">
        <v>204</v>
      </c>
      <c r="U1076" s="99" t="s">
        <v>887</v>
      </c>
      <c r="V1076" s="99" t="s">
        <v>207</v>
      </c>
      <c r="W1076" s="99">
        <v>390</v>
      </c>
      <c r="X1076" s="99" t="s">
        <v>207</v>
      </c>
      <c r="Y1076" s="99">
        <v>254</v>
      </c>
      <c r="Z1076" s="99" t="s">
        <v>207</v>
      </c>
      <c r="AA1076" s="631" t="s">
        <v>583</v>
      </c>
      <c r="AB1076" s="99" t="s">
        <v>207</v>
      </c>
      <c r="AC1076" s="9">
        <v>460</v>
      </c>
      <c r="AD1076" s="9" t="s">
        <v>207</v>
      </c>
      <c r="AE1076" s="9">
        <v>181</v>
      </c>
      <c r="AF1076" s="9" t="s">
        <v>315</v>
      </c>
      <c r="AG1076" s="14" t="s">
        <v>369</v>
      </c>
      <c r="AH1076" s="14" t="s">
        <v>207</v>
      </c>
      <c r="AI1076" s="14" t="s">
        <v>370</v>
      </c>
      <c r="AJ1076" s="14" t="s">
        <v>207</v>
      </c>
      <c r="AK1076" s="9">
        <v>5</v>
      </c>
      <c r="AL1076" s="14" t="s">
        <v>207</v>
      </c>
      <c r="AM1076" s="9">
        <v>5</v>
      </c>
      <c r="AN1076" s="14" t="s">
        <v>207</v>
      </c>
      <c r="AO1076" s="9">
        <v>5</v>
      </c>
      <c r="AP1076" s="14" t="s">
        <v>207</v>
      </c>
      <c r="AQ1076" s="9">
        <v>5</v>
      </c>
      <c r="AR1076" s="14" t="s">
        <v>207</v>
      </c>
      <c r="AS1076" s="9" t="s">
        <v>0</v>
      </c>
      <c r="AT1076" s="9" t="s">
        <v>318</v>
      </c>
      <c r="AU1076" s="9" t="s">
        <v>376</v>
      </c>
      <c r="AV1076" s="9" t="s">
        <v>320</v>
      </c>
      <c r="AW1076" s="9" t="s">
        <v>1596</v>
      </c>
      <c r="AX1076" s="9">
        <v>9010600000</v>
      </c>
      <c r="AY1076" s="99">
        <v>464</v>
      </c>
      <c r="AZ1076" s="12" t="s">
        <v>207</v>
      </c>
      <c r="BA1076" s="99">
        <v>33</v>
      </c>
      <c r="BB1076" s="12" t="s">
        <v>207</v>
      </c>
      <c r="BC1076" s="99">
        <v>44</v>
      </c>
      <c r="BD1076" s="12" t="s">
        <v>207</v>
      </c>
      <c r="BE1076" s="99">
        <v>185</v>
      </c>
      <c r="BF1076" s="12" t="s">
        <v>321</v>
      </c>
      <c r="BG1076" s="654">
        <v>184.053</v>
      </c>
      <c r="BH1076" s="12" t="s">
        <v>321</v>
      </c>
      <c r="BI1076" s="99">
        <v>127</v>
      </c>
      <c r="BJ1076" s="12" t="s">
        <v>321</v>
      </c>
      <c r="BK1076" s="754">
        <v>0</v>
      </c>
      <c r="BL1076" s="12" t="s">
        <v>321</v>
      </c>
      <c r="BM1076" s="754">
        <v>0.39500000000000002</v>
      </c>
      <c r="BN1076" s="12" t="s">
        <v>321</v>
      </c>
      <c r="BO1076" s="754">
        <v>0</v>
      </c>
      <c r="BP1076" s="12" t="s">
        <v>321</v>
      </c>
      <c r="BQ1076" s="754">
        <v>0.02</v>
      </c>
      <c r="BR1076" s="12" t="s">
        <v>321</v>
      </c>
      <c r="BS1076" s="654">
        <v>56.637999999999998</v>
      </c>
      <c r="BT1076" s="12" t="s">
        <v>321</v>
      </c>
      <c r="BU1076" s="654">
        <v>57.052999999999997</v>
      </c>
      <c r="BV1076" s="12" t="s">
        <v>321</v>
      </c>
      <c r="BW1076" s="9">
        <v>0.67</v>
      </c>
      <c r="BX1076" s="9" t="s">
        <v>322</v>
      </c>
      <c r="BY1076" s="755">
        <v>182.7</v>
      </c>
      <c r="BZ1076" s="9" t="s">
        <v>315</v>
      </c>
      <c r="CA1076" s="755">
        <v>13</v>
      </c>
      <c r="CB1076" s="9" t="s">
        <v>315</v>
      </c>
      <c r="CC1076" s="755">
        <v>17.3</v>
      </c>
      <c r="CD1076" s="9" t="s">
        <v>315</v>
      </c>
      <c r="CE1076" s="755">
        <v>368.2</v>
      </c>
      <c r="CF1076" s="9" t="s">
        <v>323</v>
      </c>
      <c r="CG1076" s="755">
        <v>280</v>
      </c>
      <c r="CH1076" s="9" t="s">
        <v>323</v>
      </c>
      <c r="CI1076" s="9"/>
      <c r="CJ1076" s="9"/>
      <c r="CK1076" s="9"/>
    </row>
    <row r="1077" spans="1:89" s="98" customFormat="1" x14ac:dyDescent="0.25">
      <c r="A1077" s="99">
        <v>10100337</v>
      </c>
      <c r="B1077" s="99"/>
      <c r="C1077" s="772">
        <v>4804</v>
      </c>
      <c r="D1077" s="807">
        <v>0.05</v>
      </c>
      <c r="E1077" s="772">
        <f t="shared" si="50"/>
        <v>5044</v>
      </c>
      <c r="F1077" s="778">
        <v>1.1000000000000001</v>
      </c>
      <c r="G1077" s="774">
        <f t="shared" si="51"/>
        <v>5548</v>
      </c>
      <c r="H1077" s="776"/>
      <c r="I1077" s="758"/>
      <c r="J1077" s="776"/>
      <c r="K1077" s="786"/>
      <c r="L1077" s="9" t="s">
        <v>308</v>
      </c>
      <c r="M1077" s="9" t="s">
        <v>4066</v>
      </c>
      <c r="N1077" s="9" t="s">
        <v>397</v>
      </c>
      <c r="O1077" s="9" t="s">
        <v>310</v>
      </c>
      <c r="P1077" s="9" t="s">
        <v>624</v>
      </c>
      <c r="Q1077" s="9" t="s">
        <v>1593</v>
      </c>
      <c r="R1077" s="9" t="s">
        <v>1595</v>
      </c>
      <c r="S1077" s="9" t="s">
        <v>348</v>
      </c>
      <c r="T1077" s="98" t="s">
        <v>204</v>
      </c>
      <c r="U1077" s="99" t="s">
        <v>1352</v>
      </c>
      <c r="V1077" s="99" t="s">
        <v>207</v>
      </c>
      <c r="W1077" s="99" t="s">
        <v>1353</v>
      </c>
      <c r="X1077" s="99" t="s">
        <v>207</v>
      </c>
      <c r="Y1077" s="99">
        <v>285</v>
      </c>
      <c r="Z1077" s="99" t="s">
        <v>207</v>
      </c>
      <c r="AA1077" s="631" t="s">
        <v>1499</v>
      </c>
      <c r="AB1077" s="99" t="s">
        <v>207</v>
      </c>
      <c r="AC1077" s="9">
        <v>519</v>
      </c>
      <c r="AD1077" s="9" t="s">
        <v>207</v>
      </c>
      <c r="AE1077" s="9">
        <v>204</v>
      </c>
      <c r="AF1077" s="9" t="s">
        <v>315</v>
      </c>
      <c r="AG1077" s="14" t="s">
        <v>1354</v>
      </c>
      <c r="AH1077" s="14" t="s">
        <v>207</v>
      </c>
      <c r="AI1077" s="14" t="s">
        <v>1355</v>
      </c>
      <c r="AJ1077" s="14" t="s">
        <v>207</v>
      </c>
      <c r="AK1077" s="9">
        <v>5</v>
      </c>
      <c r="AL1077" s="14" t="s">
        <v>207</v>
      </c>
      <c r="AM1077" s="9">
        <v>5</v>
      </c>
      <c r="AN1077" s="14" t="s">
        <v>207</v>
      </c>
      <c r="AO1077" s="9">
        <v>5</v>
      </c>
      <c r="AP1077" s="14" t="s">
        <v>207</v>
      </c>
      <c r="AQ1077" s="9">
        <v>5</v>
      </c>
      <c r="AR1077" s="14" t="s">
        <v>207</v>
      </c>
      <c r="AS1077" s="9" t="s">
        <v>0</v>
      </c>
      <c r="AT1077" s="9" t="s">
        <v>318</v>
      </c>
      <c r="AU1077" s="9" t="s">
        <v>376</v>
      </c>
      <c r="AV1077" s="9" t="s">
        <v>320</v>
      </c>
      <c r="AW1077" s="9" t="s">
        <v>1597</v>
      </c>
      <c r="AX1077" s="9">
        <v>9010600000</v>
      </c>
      <c r="AY1077" s="99">
        <v>514</v>
      </c>
      <c r="AZ1077" s="12" t="s">
        <v>207</v>
      </c>
      <c r="BA1077" s="99">
        <v>33</v>
      </c>
      <c r="BB1077" s="12" t="s">
        <v>207</v>
      </c>
      <c r="BC1077" s="99">
        <v>44</v>
      </c>
      <c r="BD1077" s="12" t="s">
        <v>207</v>
      </c>
      <c r="BE1077" s="99">
        <v>202</v>
      </c>
      <c r="BF1077" s="12" t="s">
        <v>321</v>
      </c>
      <c r="BG1077" s="654">
        <v>201.80699999999999</v>
      </c>
      <c r="BH1077" s="12" t="s">
        <v>321</v>
      </c>
      <c r="BI1077" s="99">
        <v>140</v>
      </c>
      <c r="BJ1077" s="12" t="s">
        <v>321</v>
      </c>
      <c r="BK1077" s="754">
        <v>0</v>
      </c>
      <c r="BL1077" s="12" t="s">
        <v>321</v>
      </c>
      <c r="BM1077" s="754">
        <v>0.41399999999999998</v>
      </c>
      <c r="BN1077" s="12" t="s">
        <v>321</v>
      </c>
      <c r="BO1077" s="754">
        <v>0</v>
      </c>
      <c r="BP1077" s="12" t="s">
        <v>321</v>
      </c>
      <c r="BQ1077" s="754">
        <v>0.02</v>
      </c>
      <c r="BR1077" s="12" t="s">
        <v>321</v>
      </c>
      <c r="BS1077" s="654">
        <v>61.372999999999998</v>
      </c>
      <c r="BT1077" s="12" t="s">
        <v>321</v>
      </c>
      <c r="BU1077" s="654">
        <v>61.807000000000002</v>
      </c>
      <c r="BV1077" s="12" t="s">
        <v>321</v>
      </c>
      <c r="BW1077" s="9">
        <v>0.75</v>
      </c>
      <c r="BX1077" s="9" t="s">
        <v>322</v>
      </c>
      <c r="BY1077" s="755">
        <v>202.4</v>
      </c>
      <c r="BZ1077" s="9" t="s">
        <v>315</v>
      </c>
      <c r="CA1077" s="755">
        <v>13</v>
      </c>
      <c r="CB1077" s="9" t="s">
        <v>315</v>
      </c>
      <c r="CC1077" s="755">
        <v>17.3</v>
      </c>
      <c r="CD1077" s="9" t="s">
        <v>315</v>
      </c>
      <c r="CE1077" s="755">
        <v>407.9</v>
      </c>
      <c r="CF1077" s="9" t="s">
        <v>323</v>
      </c>
      <c r="CG1077" s="755">
        <v>308.60000000000002</v>
      </c>
      <c r="CH1077" s="9" t="s">
        <v>323</v>
      </c>
      <c r="CI1077" s="9"/>
      <c r="CJ1077" s="9"/>
      <c r="CK1077" s="9"/>
    </row>
    <row r="1078" spans="1:89" s="98" customFormat="1" x14ac:dyDescent="0.25">
      <c r="A1078" s="99">
        <v>10100338</v>
      </c>
      <c r="B1078" s="99"/>
      <c r="C1078" s="772">
        <v>6014</v>
      </c>
      <c r="D1078" s="807">
        <v>0.05</v>
      </c>
      <c r="E1078" s="772">
        <f t="shared" si="50"/>
        <v>6315</v>
      </c>
      <c r="F1078" s="778">
        <v>1.1000000000000001</v>
      </c>
      <c r="G1078" s="774">
        <f t="shared" si="51"/>
        <v>6947</v>
      </c>
      <c r="H1078" s="776"/>
      <c r="I1078" s="758"/>
      <c r="J1078" s="776"/>
      <c r="K1078" s="786"/>
      <c r="L1078" s="9" t="s">
        <v>308</v>
      </c>
      <c r="M1078" s="9" t="s">
        <v>4067</v>
      </c>
      <c r="N1078" s="9" t="s">
        <v>397</v>
      </c>
      <c r="O1078" s="9" t="s">
        <v>310</v>
      </c>
      <c r="P1078" s="9" t="s">
        <v>624</v>
      </c>
      <c r="Q1078" s="9" t="s">
        <v>1593</v>
      </c>
      <c r="R1078" s="9" t="s">
        <v>1595</v>
      </c>
      <c r="S1078" s="9" t="s">
        <v>348</v>
      </c>
      <c r="T1078" s="98" t="s">
        <v>204</v>
      </c>
      <c r="U1078" s="99" t="s">
        <v>1356</v>
      </c>
      <c r="V1078" s="99" t="s">
        <v>207</v>
      </c>
      <c r="W1078" s="99" t="s">
        <v>1357</v>
      </c>
      <c r="X1078" s="99" t="s">
        <v>207</v>
      </c>
      <c r="Y1078" s="99">
        <v>316</v>
      </c>
      <c r="Z1078" s="99" t="s">
        <v>207</v>
      </c>
      <c r="AA1078" s="631" t="s">
        <v>1501</v>
      </c>
      <c r="AB1078" s="99" t="s">
        <v>207</v>
      </c>
      <c r="AC1078" s="9">
        <v>578</v>
      </c>
      <c r="AD1078" s="9" t="s">
        <v>207</v>
      </c>
      <c r="AE1078" s="9">
        <v>228</v>
      </c>
      <c r="AF1078" s="9" t="s">
        <v>315</v>
      </c>
      <c r="AG1078" s="14" t="s">
        <v>1358</v>
      </c>
      <c r="AH1078" s="14" t="s">
        <v>207</v>
      </c>
      <c r="AI1078" s="14" t="s">
        <v>1359</v>
      </c>
      <c r="AJ1078" s="14" t="s">
        <v>207</v>
      </c>
      <c r="AK1078" s="9">
        <v>5</v>
      </c>
      <c r="AL1078" s="14" t="s">
        <v>207</v>
      </c>
      <c r="AM1078" s="9">
        <v>5</v>
      </c>
      <c r="AN1078" s="14" t="s">
        <v>207</v>
      </c>
      <c r="AO1078" s="9">
        <v>5</v>
      </c>
      <c r="AP1078" s="14" t="s">
        <v>207</v>
      </c>
      <c r="AQ1078" s="9">
        <v>5</v>
      </c>
      <c r="AR1078" s="14" t="s">
        <v>207</v>
      </c>
      <c r="AS1078" s="9" t="s">
        <v>0</v>
      </c>
      <c r="AT1078" s="9" t="s">
        <v>318</v>
      </c>
      <c r="AU1078" s="9" t="s">
        <v>376</v>
      </c>
      <c r="AV1078" s="9" t="s">
        <v>320</v>
      </c>
      <c r="AW1078" s="9" t="s">
        <v>1598</v>
      </c>
      <c r="AX1078" s="9">
        <v>9010600000</v>
      </c>
      <c r="AY1078" s="99">
        <v>564</v>
      </c>
      <c r="AZ1078" s="12" t="s">
        <v>207</v>
      </c>
      <c r="BA1078" s="99">
        <v>33</v>
      </c>
      <c r="BB1078" s="12" t="s">
        <v>207</v>
      </c>
      <c r="BC1078" s="99">
        <v>44</v>
      </c>
      <c r="BD1078" s="12" t="s">
        <v>207</v>
      </c>
      <c r="BE1078" s="99">
        <v>222</v>
      </c>
      <c r="BF1078" s="12" t="s">
        <v>321</v>
      </c>
      <c r="BG1078" s="654">
        <v>221.56299999999999</v>
      </c>
      <c r="BH1078" s="12" t="s">
        <v>321</v>
      </c>
      <c r="BI1078" s="99">
        <v>155</v>
      </c>
      <c r="BJ1078" s="12" t="s">
        <v>321</v>
      </c>
      <c r="BK1078" s="754">
        <v>0</v>
      </c>
      <c r="BL1078" s="12" t="s">
        <v>321</v>
      </c>
      <c r="BM1078" s="754">
        <v>0.434</v>
      </c>
      <c r="BN1078" s="12" t="s">
        <v>321</v>
      </c>
      <c r="BO1078" s="754">
        <v>0</v>
      </c>
      <c r="BP1078" s="12" t="s">
        <v>321</v>
      </c>
      <c r="BQ1078" s="754">
        <v>0.02</v>
      </c>
      <c r="BR1078" s="12" t="s">
        <v>321</v>
      </c>
      <c r="BS1078" s="654">
        <v>66.108999999999995</v>
      </c>
      <c r="BT1078" s="12" t="s">
        <v>321</v>
      </c>
      <c r="BU1078" s="654">
        <v>66.563000000000002</v>
      </c>
      <c r="BV1078" s="12" t="s">
        <v>321</v>
      </c>
      <c r="BW1078" s="9">
        <v>0.82</v>
      </c>
      <c r="BX1078" s="9" t="s">
        <v>322</v>
      </c>
      <c r="BY1078" s="755">
        <v>222</v>
      </c>
      <c r="BZ1078" s="9" t="s">
        <v>315</v>
      </c>
      <c r="CA1078" s="755">
        <v>13</v>
      </c>
      <c r="CB1078" s="9" t="s">
        <v>315</v>
      </c>
      <c r="CC1078" s="755">
        <v>17.3</v>
      </c>
      <c r="CD1078" s="9" t="s">
        <v>315</v>
      </c>
      <c r="CE1078" s="755">
        <v>451.9</v>
      </c>
      <c r="CF1078" s="9" t="s">
        <v>323</v>
      </c>
      <c r="CG1078" s="755">
        <v>341.7</v>
      </c>
      <c r="CH1078" s="9" t="s">
        <v>323</v>
      </c>
      <c r="CI1078" s="9"/>
      <c r="CJ1078" s="9"/>
      <c r="CK1078" s="9"/>
    </row>
    <row r="1079" spans="1:89" s="98" customFormat="1" x14ac:dyDescent="0.25">
      <c r="A1079" s="99">
        <v>10140336</v>
      </c>
      <c r="B1079" s="99"/>
      <c r="C1079" s="772">
        <v>3624</v>
      </c>
      <c r="D1079" s="807">
        <v>0.05</v>
      </c>
      <c r="E1079" s="772">
        <f t="shared" si="50"/>
        <v>3805</v>
      </c>
      <c r="F1079" s="778">
        <v>1.1000000000000001</v>
      </c>
      <c r="G1079" s="774">
        <f t="shared" si="51"/>
        <v>4186</v>
      </c>
      <c r="H1079" s="776"/>
      <c r="I1079" s="758"/>
      <c r="J1079" s="776"/>
      <c r="K1079" s="786"/>
      <c r="L1079" s="9" t="s">
        <v>308</v>
      </c>
      <c r="M1079" s="9" t="s">
        <v>1599</v>
      </c>
      <c r="N1079" s="9" t="s">
        <v>397</v>
      </c>
      <c r="O1079" s="9" t="s">
        <v>310</v>
      </c>
      <c r="P1079" s="9" t="s">
        <v>624</v>
      </c>
      <c r="Q1079" s="9" t="s">
        <v>1593</v>
      </c>
      <c r="R1079" s="9" t="s">
        <v>1595</v>
      </c>
      <c r="S1079" s="9" t="s">
        <v>348</v>
      </c>
      <c r="T1079" s="98" t="s">
        <v>204</v>
      </c>
      <c r="U1079" s="99" t="s">
        <v>887</v>
      </c>
      <c r="V1079" s="99" t="s">
        <v>207</v>
      </c>
      <c r="W1079" s="99">
        <v>390</v>
      </c>
      <c r="X1079" s="99" t="s">
        <v>207</v>
      </c>
      <c r="Y1079" s="99">
        <v>254</v>
      </c>
      <c r="Z1079" s="99" t="s">
        <v>207</v>
      </c>
      <c r="AA1079" s="631" t="s">
        <v>583</v>
      </c>
      <c r="AB1079" s="99" t="s">
        <v>207</v>
      </c>
      <c r="AC1079" s="9">
        <v>460</v>
      </c>
      <c r="AD1079" s="9" t="s">
        <v>207</v>
      </c>
      <c r="AE1079" s="9">
        <v>181</v>
      </c>
      <c r="AF1079" s="9" t="s">
        <v>315</v>
      </c>
      <c r="AG1079" s="14" t="s">
        <v>369</v>
      </c>
      <c r="AH1079" s="14" t="s">
        <v>207</v>
      </c>
      <c r="AI1079" s="14" t="s">
        <v>370</v>
      </c>
      <c r="AJ1079" s="14" t="s">
        <v>207</v>
      </c>
      <c r="AK1079" s="9">
        <v>5</v>
      </c>
      <c r="AL1079" s="14" t="s">
        <v>207</v>
      </c>
      <c r="AM1079" s="9">
        <v>5</v>
      </c>
      <c r="AN1079" s="14" t="s">
        <v>207</v>
      </c>
      <c r="AO1079" s="9">
        <v>5</v>
      </c>
      <c r="AP1079" s="14" t="s">
        <v>207</v>
      </c>
      <c r="AQ1079" s="9">
        <v>5</v>
      </c>
      <c r="AR1079" s="14" t="s">
        <v>207</v>
      </c>
      <c r="AS1079" s="9" t="s">
        <v>0</v>
      </c>
      <c r="AT1079" s="9" t="s">
        <v>318</v>
      </c>
      <c r="AU1079" s="9" t="s">
        <v>376</v>
      </c>
      <c r="AV1079" s="9" t="s">
        <v>320</v>
      </c>
      <c r="AW1079" s="9" t="s">
        <v>1600</v>
      </c>
      <c r="AX1079" s="9">
        <v>9010600000</v>
      </c>
      <c r="AY1079" s="99">
        <v>465</v>
      </c>
      <c r="AZ1079" s="12" t="s">
        <v>207</v>
      </c>
      <c r="BA1079" s="99">
        <v>33</v>
      </c>
      <c r="BB1079" s="12" t="s">
        <v>207</v>
      </c>
      <c r="BC1079" s="99">
        <v>44</v>
      </c>
      <c r="BD1079" s="12" t="s">
        <v>207</v>
      </c>
      <c r="BE1079" s="99">
        <v>185</v>
      </c>
      <c r="BF1079" s="12" t="s">
        <v>321</v>
      </c>
      <c r="BG1079" s="654">
        <v>184.053</v>
      </c>
      <c r="BH1079" s="12" t="s">
        <v>321</v>
      </c>
      <c r="BI1079" s="99">
        <v>127</v>
      </c>
      <c r="BJ1079" s="12" t="s">
        <v>321</v>
      </c>
      <c r="BK1079" s="754">
        <v>0</v>
      </c>
      <c r="BL1079" s="12" t="s">
        <v>321</v>
      </c>
      <c r="BM1079" s="754">
        <v>0.39500000000000002</v>
      </c>
      <c r="BN1079" s="12" t="s">
        <v>321</v>
      </c>
      <c r="BO1079" s="754">
        <v>0</v>
      </c>
      <c r="BP1079" s="12" t="s">
        <v>321</v>
      </c>
      <c r="BQ1079" s="754">
        <v>0.02</v>
      </c>
      <c r="BR1079" s="12" t="s">
        <v>321</v>
      </c>
      <c r="BS1079" s="654">
        <v>56.637999999999998</v>
      </c>
      <c r="BT1079" s="12" t="s">
        <v>321</v>
      </c>
      <c r="BU1079" s="654">
        <v>57.052999999999997</v>
      </c>
      <c r="BV1079" s="12" t="s">
        <v>321</v>
      </c>
      <c r="BW1079" s="9">
        <v>0.68</v>
      </c>
      <c r="BX1079" s="9" t="s">
        <v>322</v>
      </c>
      <c r="BY1079" s="755">
        <v>183.1</v>
      </c>
      <c r="BZ1079" s="9" t="s">
        <v>315</v>
      </c>
      <c r="CA1079" s="755">
        <v>13</v>
      </c>
      <c r="CB1079" s="9" t="s">
        <v>315</v>
      </c>
      <c r="CC1079" s="755">
        <v>17.3</v>
      </c>
      <c r="CD1079" s="9" t="s">
        <v>315</v>
      </c>
      <c r="CE1079" s="755">
        <v>368.2</v>
      </c>
      <c r="CF1079" s="9" t="s">
        <v>323</v>
      </c>
      <c r="CG1079" s="755">
        <v>280</v>
      </c>
      <c r="CH1079" s="9" t="s">
        <v>323</v>
      </c>
      <c r="CI1079" s="9"/>
      <c r="CJ1079" s="9"/>
      <c r="CK1079" s="9"/>
    </row>
    <row r="1080" spans="1:89" s="98" customFormat="1" x14ac:dyDescent="0.25">
      <c r="A1080" s="99">
        <v>10140337</v>
      </c>
      <c r="B1080" s="99"/>
      <c r="C1080" s="772">
        <v>4804</v>
      </c>
      <c r="D1080" s="807">
        <v>0.05</v>
      </c>
      <c r="E1080" s="772">
        <f t="shared" si="50"/>
        <v>5044</v>
      </c>
      <c r="F1080" s="778">
        <v>1.1000000000000001</v>
      </c>
      <c r="G1080" s="774">
        <f t="shared" si="51"/>
        <v>5548</v>
      </c>
      <c r="H1080" s="776"/>
      <c r="I1080" s="758"/>
      <c r="J1080" s="776"/>
      <c r="K1080" s="786"/>
      <c r="L1080" s="9" t="s">
        <v>308</v>
      </c>
      <c r="M1080" s="9" t="s">
        <v>1601</v>
      </c>
      <c r="N1080" s="9" t="s">
        <v>397</v>
      </c>
      <c r="O1080" s="9" t="s">
        <v>310</v>
      </c>
      <c r="P1080" s="9" t="s">
        <v>624</v>
      </c>
      <c r="Q1080" s="9" t="s">
        <v>1593</v>
      </c>
      <c r="R1080" s="9" t="s">
        <v>1595</v>
      </c>
      <c r="S1080" s="9" t="s">
        <v>348</v>
      </c>
      <c r="T1080" s="98" t="s">
        <v>204</v>
      </c>
      <c r="U1080" s="99" t="s">
        <v>1352</v>
      </c>
      <c r="V1080" s="99" t="s">
        <v>207</v>
      </c>
      <c r="W1080" s="99" t="s">
        <v>1353</v>
      </c>
      <c r="X1080" s="99" t="s">
        <v>207</v>
      </c>
      <c r="Y1080" s="99">
        <v>285</v>
      </c>
      <c r="Z1080" s="99" t="s">
        <v>207</v>
      </c>
      <c r="AA1080" s="631" t="s">
        <v>1499</v>
      </c>
      <c r="AB1080" s="99" t="s">
        <v>207</v>
      </c>
      <c r="AC1080" s="9">
        <v>519</v>
      </c>
      <c r="AD1080" s="9" t="s">
        <v>207</v>
      </c>
      <c r="AE1080" s="9">
        <v>204</v>
      </c>
      <c r="AF1080" s="9" t="s">
        <v>315</v>
      </c>
      <c r="AG1080" s="14" t="s">
        <v>1354</v>
      </c>
      <c r="AH1080" s="14" t="s">
        <v>207</v>
      </c>
      <c r="AI1080" s="14" t="s">
        <v>1355</v>
      </c>
      <c r="AJ1080" s="14" t="s">
        <v>207</v>
      </c>
      <c r="AK1080" s="9">
        <v>5</v>
      </c>
      <c r="AL1080" s="14" t="s">
        <v>207</v>
      </c>
      <c r="AM1080" s="9">
        <v>5</v>
      </c>
      <c r="AN1080" s="14" t="s">
        <v>207</v>
      </c>
      <c r="AO1080" s="9">
        <v>5</v>
      </c>
      <c r="AP1080" s="14" t="s">
        <v>207</v>
      </c>
      <c r="AQ1080" s="9">
        <v>5</v>
      </c>
      <c r="AR1080" s="14" t="s">
        <v>207</v>
      </c>
      <c r="AS1080" s="9" t="s">
        <v>0</v>
      </c>
      <c r="AT1080" s="9" t="s">
        <v>318</v>
      </c>
      <c r="AU1080" s="9" t="s">
        <v>376</v>
      </c>
      <c r="AV1080" s="9" t="s">
        <v>320</v>
      </c>
      <c r="AW1080" s="9" t="s">
        <v>1602</v>
      </c>
      <c r="AX1080" s="9">
        <v>9010600000</v>
      </c>
      <c r="AY1080" s="99">
        <v>515</v>
      </c>
      <c r="AZ1080" s="12" t="s">
        <v>207</v>
      </c>
      <c r="BA1080" s="99">
        <v>33</v>
      </c>
      <c r="BB1080" s="12" t="s">
        <v>207</v>
      </c>
      <c r="BC1080" s="99">
        <v>44</v>
      </c>
      <c r="BD1080" s="12" t="s">
        <v>207</v>
      </c>
      <c r="BE1080" s="99">
        <v>202</v>
      </c>
      <c r="BF1080" s="12" t="s">
        <v>321</v>
      </c>
      <c r="BG1080" s="654">
        <v>201.80699999999999</v>
      </c>
      <c r="BH1080" s="12" t="s">
        <v>321</v>
      </c>
      <c r="BI1080" s="99">
        <v>140</v>
      </c>
      <c r="BJ1080" s="12" t="s">
        <v>321</v>
      </c>
      <c r="BK1080" s="754">
        <v>0</v>
      </c>
      <c r="BL1080" s="12" t="s">
        <v>321</v>
      </c>
      <c r="BM1080" s="754">
        <v>0.41399999999999998</v>
      </c>
      <c r="BN1080" s="12" t="s">
        <v>321</v>
      </c>
      <c r="BO1080" s="754">
        <v>0</v>
      </c>
      <c r="BP1080" s="12" t="s">
        <v>321</v>
      </c>
      <c r="BQ1080" s="754">
        <v>0.02</v>
      </c>
      <c r="BR1080" s="12" t="s">
        <v>321</v>
      </c>
      <c r="BS1080" s="654">
        <v>61.372999999999998</v>
      </c>
      <c r="BT1080" s="12" t="s">
        <v>321</v>
      </c>
      <c r="BU1080" s="654">
        <v>61.807000000000002</v>
      </c>
      <c r="BV1080" s="12" t="s">
        <v>321</v>
      </c>
      <c r="BW1080" s="9">
        <v>0.75</v>
      </c>
      <c r="BX1080" s="9" t="s">
        <v>322</v>
      </c>
      <c r="BY1080" s="755">
        <v>202.8</v>
      </c>
      <c r="BZ1080" s="9" t="s">
        <v>315</v>
      </c>
      <c r="CA1080" s="755">
        <v>13</v>
      </c>
      <c r="CB1080" s="9" t="s">
        <v>315</v>
      </c>
      <c r="CC1080" s="755">
        <v>17.3</v>
      </c>
      <c r="CD1080" s="9" t="s">
        <v>315</v>
      </c>
      <c r="CE1080" s="755">
        <v>407.9</v>
      </c>
      <c r="CF1080" s="9" t="s">
        <v>323</v>
      </c>
      <c r="CG1080" s="755">
        <v>308.60000000000002</v>
      </c>
      <c r="CH1080" s="9" t="s">
        <v>323</v>
      </c>
      <c r="CI1080" s="9"/>
      <c r="CJ1080" s="9"/>
      <c r="CK1080" s="9"/>
    </row>
    <row r="1081" spans="1:89" s="98" customFormat="1" x14ac:dyDescent="0.25">
      <c r="A1081" s="99">
        <v>10140338</v>
      </c>
      <c r="B1081" s="99"/>
      <c r="C1081" s="772">
        <v>6014</v>
      </c>
      <c r="D1081" s="807">
        <v>0.05</v>
      </c>
      <c r="E1081" s="772">
        <f t="shared" si="50"/>
        <v>6315</v>
      </c>
      <c r="F1081" s="778">
        <v>1.1000000000000001</v>
      </c>
      <c r="G1081" s="774">
        <f t="shared" si="51"/>
        <v>6947</v>
      </c>
      <c r="H1081" s="776"/>
      <c r="I1081" s="758"/>
      <c r="J1081" s="776"/>
      <c r="K1081" s="786"/>
      <c r="L1081" s="9" t="s">
        <v>308</v>
      </c>
      <c r="M1081" s="9" t="s">
        <v>1603</v>
      </c>
      <c r="N1081" s="9" t="s">
        <v>397</v>
      </c>
      <c r="O1081" s="9" t="s">
        <v>310</v>
      </c>
      <c r="P1081" s="9" t="s">
        <v>624</v>
      </c>
      <c r="Q1081" s="9" t="s">
        <v>1593</v>
      </c>
      <c r="R1081" s="9" t="s">
        <v>1595</v>
      </c>
      <c r="S1081" s="9" t="s">
        <v>348</v>
      </c>
      <c r="T1081" s="98" t="s">
        <v>204</v>
      </c>
      <c r="U1081" s="99" t="s">
        <v>1356</v>
      </c>
      <c r="V1081" s="99" t="s">
        <v>207</v>
      </c>
      <c r="W1081" s="99" t="s">
        <v>1357</v>
      </c>
      <c r="X1081" s="99" t="s">
        <v>207</v>
      </c>
      <c r="Y1081" s="99">
        <v>316</v>
      </c>
      <c r="Z1081" s="99" t="s">
        <v>207</v>
      </c>
      <c r="AA1081" s="631" t="s">
        <v>1501</v>
      </c>
      <c r="AB1081" s="99" t="s">
        <v>207</v>
      </c>
      <c r="AC1081" s="9">
        <v>578</v>
      </c>
      <c r="AD1081" s="9" t="s">
        <v>207</v>
      </c>
      <c r="AE1081" s="9">
        <v>228</v>
      </c>
      <c r="AF1081" s="9" t="s">
        <v>315</v>
      </c>
      <c r="AG1081" s="14" t="s">
        <v>1358</v>
      </c>
      <c r="AH1081" s="14" t="s">
        <v>207</v>
      </c>
      <c r="AI1081" s="14" t="s">
        <v>1359</v>
      </c>
      <c r="AJ1081" s="14" t="s">
        <v>207</v>
      </c>
      <c r="AK1081" s="9">
        <v>5</v>
      </c>
      <c r="AL1081" s="14" t="s">
        <v>207</v>
      </c>
      <c r="AM1081" s="9">
        <v>5</v>
      </c>
      <c r="AN1081" s="14" t="s">
        <v>207</v>
      </c>
      <c r="AO1081" s="9">
        <v>5</v>
      </c>
      <c r="AP1081" s="14" t="s">
        <v>207</v>
      </c>
      <c r="AQ1081" s="9">
        <v>5</v>
      </c>
      <c r="AR1081" s="14" t="s">
        <v>207</v>
      </c>
      <c r="AS1081" s="9" t="s">
        <v>0</v>
      </c>
      <c r="AT1081" s="9" t="s">
        <v>318</v>
      </c>
      <c r="AU1081" s="9" t="s">
        <v>376</v>
      </c>
      <c r="AV1081" s="9" t="s">
        <v>320</v>
      </c>
      <c r="AW1081" s="9" t="s">
        <v>1604</v>
      </c>
      <c r="AX1081" s="9">
        <v>9010600000</v>
      </c>
      <c r="AY1081" s="99">
        <v>565</v>
      </c>
      <c r="AZ1081" s="12" t="s">
        <v>207</v>
      </c>
      <c r="BA1081" s="99">
        <v>33</v>
      </c>
      <c r="BB1081" s="12" t="s">
        <v>207</v>
      </c>
      <c r="BC1081" s="99">
        <v>44</v>
      </c>
      <c r="BD1081" s="12" t="s">
        <v>207</v>
      </c>
      <c r="BE1081" s="99">
        <v>234</v>
      </c>
      <c r="BF1081" s="12" t="s">
        <v>321</v>
      </c>
      <c r="BG1081" s="654">
        <v>233.56299999999999</v>
      </c>
      <c r="BH1081" s="12" t="s">
        <v>321</v>
      </c>
      <c r="BI1081" s="99">
        <v>167</v>
      </c>
      <c r="BJ1081" s="12" t="s">
        <v>321</v>
      </c>
      <c r="BK1081" s="754">
        <v>0</v>
      </c>
      <c r="BL1081" s="12" t="s">
        <v>321</v>
      </c>
      <c r="BM1081" s="754">
        <v>0.434</v>
      </c>
      <c r="BN1081" s="12" t="s">
        <v>321</v>
      </c>
      <c r="BO1081" s="754">
        <v>0</v>
      </c>
      <c r="BP1081" s="12" t="s">
        <v>321</v>
      </c>
      <c r="BQ1081" s="754">
        <v>0.02</v>
      </c>
      <c r="BR1081" s="12" t="s">
        <v>321</v>
      </c>
      <c r="BS1081" s="654">
        <v>66.108999999999995</v>
      </c>
      <c r="BT1081" s="12" t="s">
        <v>321</v>
      </c>
      <c r="BU1081" s="654">
        <v>66.563000000000002</v>
      </c>
      <c r="BV1081" s="12" t="s">
        <v>321</v>
      </c>
      <c r="BW1081" s="9">
        <v>0.82</v>
      </c>
      <c r="BX1081" s="9" t="s">
        <v>322</v>
      </c>
      <c r="BY1081" s="755">
        <v>222.4</v>
      </c>
      <c r="BZ1081" s="9" t="s">
        <v>315</v>
      </c>
      <c r="CA1081" s="755">
        <v>13</v>
      </c>
      <c r="CB1081" s="9" t="s">
        <v>315</v>
      </c>
      <c r="CC1081" s="755">
        <v>17.3</v>
      </c>
      <c r="CD1081" s="9" t="s">
        <v>315</v>
      </c>
      <c r="CE1081" s="755">
        <v>478.4</v>
      </c>
      <c r="CF1081" s="9" t="s">
        <v>323</v>
      </c>
      <c r="CG1081" s="755">
        <v>368.2</v>
      </c>
      <c r="CH1081" s="9" t="s">
        <v>323</v>
      </c>
      <c r="CI1081" s="9"/>
      <c r="CJ1081" s="9"/>
      <c r="CK1081" s="9"/>
    </row>
    <row r="1082" spans="1:89" s="98" customFormat="1" x14ac:dyDescent="0.25">
      <c r="A1082" s="99">
        <v>10100332</v>
      </c>
      <c r="B1082" s="99"/>
      <c r="C1082" s="772">
        <v>3624</v>
      </c>
      <c r="D1082" s="807">
        <v>0.05</v>
      </c>
      <c r="E1082" s="772">
        <f t="shared" si="50"/>
        <v>3805</v>
      </c>
      <c r="F1082" s="778">
        <v>1.1000000000000001</v>
      </c>
      <c r="G1082" s="774">
        <f t="shared" si="51"/>
        <v>4186</v>
      </c>
      <c r="H1082" s="776"/>
      <c r="I1082" s="758"/>
      <c r="J1082" s="776"/>
      <c r="K1082" s="786"/>
      <c r="L1082" s="9" t="s">
        <v>308</v>
      </c>
      <c r="M1082" s="9" t="s">
        <v>4068</v>
      </c>
      <c r="N1082" s="9" t="s">
        <v>397</v>
      </c>
      <c r="O1082" s="9" t="s">
        <v>310</v>
      </c>
      <c r="P1082" s="9" t="s">
        <v>624</v>
      </c>
      <c r="Q1082" s="9" t="s">
        <v>1593</v>
      </c>
      <c r="R1082" s="9" t="s">
        <v>1595</v>
      </c>
      <c r="S1082" s="9" t="s">
        <v>314</v>
      </c>
      <c r="T1082" s="98" t="s">
        <v>210</v>
      </c>
      <c r="U1082" s="99" t="s">
        <v>956</v>
      </c>
      <c r="V1082" s="99" t="s">
        <v>207</v>
      </c>
      <c r="W1082" s="99" t="s">
        <v>888</v>
      </c>
      <c r="X1082" s="99" t="s">
        <v>207</v>
      </c>
      <c r="Y1082" s="99">
        <v>229</v>
      </c>
      <c r="Z1082" s="99" t="s">
        <v>207</v>
      </c>
      <c r="AA1082" s="631" t="s">
        <v>583</v>
      </c>
      <c r="AB1082" s="99" t="s">
        <v>207</v>
      </c>
      <c r="AC1082" s="9">
        <v>447</v>
      </c>
      <c r="AD1082" s="9" t="s">
        <v>207</v>
      </c>
      <c r="AE1082" s="9">
        <v>176</v>
      </c>
      <c r="AF1082" s="9" t="s">
        <v>315</v>
      </c>
      <c r="AG1082" s="14" t="s">
        <v>342</v>
      </c>
      <c r="AH1082" s="14" t="s">
        <v>207</v>
      </c>
      <c r="AI1082" s="14" t="s">
        <v>343</v>
      </c>
      <c r="AJ1082" s="14" t="s">
        <v>207</v>
      </c>
      <c r="AK1082" s="9">
        <v>5</v>
      </c>
      <c r="AL1082" s="14" t="s">
        <v>207</v>
      </c>
      <c r="AM1082" s="9">
        <v>5</v>
      </c>
      <c r="AN1082" s="14" t="s">
        <v>207</v>
      </c>
      <c r="AO1082" s="9">
        <v>5</v>
      </c>
      <c r="AP1082" s="14" t="s">
        <v>207</v>
      </c>
      <c r="AQ1082" s="9">
        <v>5</v>
      </c>
      <c r="AR1082" s="14" t="s">
        <v>207</v>
      </c>
      <c r="AS1082" s="9" t="s">
        <v>0</v>
      </c>
      <c r="AT1082" s="9" t="s">
        <v>318</v>
      </c>
      <c r="AU1082" s="9" t="s">
        <v>376</v>
      </c>
      <c r="AV1082" s="9" t="s">
        <v>320</v>
      </c>
      <c r="AW1082" s="9" t="s">
        <v>1605</v>
      </c>
      <c r="AX1082" s="9">
        <v>9010600000</v>
      </c>
      <c r="AY1082" s="99">
        <v>464</v>
      </c>
      <c r="AZ1082" s="12" t="s">
        <v>207</v>
      </c>
      <c r="BA1082" s="99">
        <v>33</v>
      </c>
      <c r="BB1082" s="12" t="s">
        <v>207</v>
      </c>
      <c r="BC1082" s="99">
        <v>44</v>
      </c>
      <c r="BD1082" s="12" t="s">
        <v>207</v>
      </c>
      <c r="BE1082" s="99">
        <v>175</v>
      </c>
      <c r="BF1082" s="12" t="s">
        <v>321</v>
      </c>
      <c r="BG1082" s="654">
        <v>174.053</v>
      </c>
      <c r="BH1082" s="12" t="s">
        <v>321</v>
      </c>
      <c r="BI1082" s="99">
        <v>117</v>
      </c>
      <c r="BJ1082" s="12" t="s">
        <v>321</v>
      </c>
      <c r="BK1082" s="754">
        <v>0</v>
      </c>
      <c r="BL1082" s="12" t="s">
        <v>321</v>
      </c>
      <c r="BM1082" s="754">
        <v>0.39500000000000002</v>
      </c>
      <c r="BN1082" s="12" t="s">
        <v>321</v>
      </c>
      <c r="BO1082" s="754">
        <v>0</v>
      </c>
      <c r="BP1082" s="12" t="s">
        <v>321</v>
      </c>
      <c r="BQ1082" s="754">
        <v>0.02</v>
      </c>
      <c r="BR1082" s="12" t="s">
        <v>321</v>
      </c>
      <c r="BS1082" s="654">
        <v>56.637999999999998</v>
      </c>
      <c r="BT1082" s="12" t="s">
        <v>321</v>
      </c>
      <c r="BU1082" s="654">
        <v>57.052999999999997</v>
      </c>
      <c r="BV1082" s="12" t="s">
        <v>321</v>
      </c>
      <c r="BW1082" s="9">
        <v>0.67</v>
      </c>
      <c r="BX1082" s="9" t="s">
        <v>322</v>
      </c>
      <c r="BY1082" s="755">
        <v>182.7</v>
      </c>
      <c r="BZ1082" s="9" t="s">
        <v>315</v>
      </c>
      <c r="CA1082" s="755">
        <v>13</v>
      </c>
      <c r="CB1082" s="9" t="s">
        <v>315</v>
      </c>
      <c r="CC1082" s="755">
        <v>17.3</v>
      </c>
      <c r="CD1082" s="9" t="s">
        <v>315</v>
      </c>
      <c r="CE1082" s="755">
        <v>346.1</v>
      </c>
      <c r="CF1082" s="9" t="s">
        <v>323</v>
      </c>
      <c r="CG1082" s="755">
        <v>257.89999999999998</v>
      </c>
      <c r="CH1082" s="9" t="s">
        <v>323</v>
      </c>
      <c r="CI1082" s="9"/>
      <c r="CJ1082" s="9"/>
      <c r="CK1082" s="9"/>
    </row>
    <row r="1083" spans="1:89" s="98" customFormat="1" x14ac:dyDescent="0.25">
      <c r="A1083" s="99">
        <v>10100333</v>
      </c>
      <c r="B1083" s="99"/>
      <c r="C1083" s="772">
        <v>4804</v>
      </c>
      <c r="D1083" s="807">
        <v>0.05</v>
      </c>
      <c r="E1083" s="772">
        <f t="shared" si="50"/>
        <v>5044</v>
      </c>
      <c r="F1083" s="778">
        <v>1.1000000000000001</v>
      </c>
      <c r="G1083" s="774">
        <f t="shared" si="51"/>
        <v>5548</v>
      </c>
      <c r="H1083" s="776"/>
      <c r="I1083" s="758"/>
      <c r="J1083" s="776"/>
      <c r="K1083" s="786"/>
      <c r="L1083" s="9" t="s">
        <v>308</v>
      </c>
      <c r="M1083" s="9" t="s">
        <v>4069</v>
      </c>
      <c r="N1083" s="9" t="s">
        <v>397</v>
      </c>
      <c r="O1083" s="9" t="s">
        <v>310</v>
      </c>
      <c r="P1083" s="9" t="s">
        <v>624</v>
      </c>
      <c r="Q1083" s="9" t="s">
        <v>1593</v>
      </c>
      <c r="R1083" s="9" t="s">
        <v>1595</v>
      </c>
      <c r="S1083" s="9" t="s">
        <v>314</v>
      </c>
      <c r="T1083" s="98" t="s">
        <v>210</v>
      </c>
      <c r="U1083" s="99" t="s">
        <v>873</v>
      </c>
      <c r="V1083" s="99" t="s">
        <v>207</v>
      </c>
      <c r="W1083" s="99" t="s">
        <v>1353</v>
      </c>
      <c r="X1083" s="99" t="s">
        <v>207</v>
      </c>
      <c r="Y1083" s="99">
        <v>258</v>
      </c>
      <c r="Z1083" s="99" t="s">
        <v>207</v>
      </c>
      <c r="AA1083" s="631" t="s">
        <v>1499</v>
      </c>
      <c r="AB1083" s="99" t="s">
        <v>207</v>
      </c>
      <c r="AC1083" s="9">
        <v>505</v>
      </c>
      <c r="AD1083" s="9" t="s">
        <v>207</v>
      </c>
      <c r="AE1083" s="9">
        <v>199</v>
      </c>
      <c r="AF1083" s="9" t="s">
        <v>315</v>
      </c>
      <c r="AG1083" s="14" t="s">
        <v>1388</v>
      </c>
      <c r="AH1083" s="14" t="s">
        <v>207</v>
      </c>
      <c r="AI1083" s="14" t="s">
        <v>1389</v>
      </c>
      <c r="AJ1083" s="14" t="s">
        <v>207</v>
      </c>
      <c r="AK1083" s="9">
        <v>5</v>
      </c>
      <c r="AL1083" s="14" t="s">
        <v>207</v>
      </c>
      <c r="AM1083" s="9">
        <v>5</v>
      </c>
      <c r="AN1083" s="14" t="s">
        <v>207</v>
      </c>
      <c r="AO1083" s="9">
        <v>5</v>
      </c>
      <c r="AP1083" s="14" t="s">
        <v>207</v>
      </c>
      <c r="AQ1083" s="9">
        <v>5</v>
      </c>
      <c r="AR1083" s="14" t="s">
        <v>207</v>
      </c>
      <c r="AS1083" s="9" t="s">
        <v>0</v>
      </c>
      <c r="AT1083" s="9" t="s">
        <v>318</v>
      </c>
      <c r="AU1083" s="9" t="s">
        <v>376</v>
      </c>
      <c r="AV1083" s="9" t="s">
        <v>320</v>
      </c>
      <c r="AW1083" s="9" t="s">
        <v>1606</v>
      </c>
      <c r="AX1083" s="9">
        <v>9010600000</v>
      </c>
      <c r="AY1083" s="99">
        <v>514</v>
      </c>
      <c r="AZ1083" s="12" t="s">
        <v>207</v>
      </c>
      <c r="BA1083" s="99">
        <v>33</v>
      </c>
      <c r="BB1083" s="12" t="s">
        <v>207</v>
      </c>
      <c r="BC1083" s="99">
        <v>44</v>
      </c>
      <c r="BD1083" s="12" t="s">
        <v>207</v>
      </c>
      <c r="BE1083" s="99">
        <v>197</v>
      </c>
      <c r="BF1083" s="12" t="s">
        <v>321</v>
      </c>
      <c r="BG1083" s="654">
        <v>196.80699999999999</v>
      </c>
      <c r="BH1083" s="12" t="s">
        <v>321</v>
      </c>
      <c r="BI1083" s="99">
        <v>135</v>
      </c>
      <c r="BJ1083" s="12" t="s">
        <v>321</v>
      </c>
      <c r="BK1083" s="754">
        <v>0</v>
      </c>
      <c r="BL1083" s="12" t="s">
        <v>321</v>
      </c>
      <c r="BM1083" s="754">
        <v>0.41399999999999998</v>
      </c>
      <c r="BN1083" s="12" t="s">
        <v>321</v>
      </c>
      <c r="BO1083" s="754">
        <v>0</v>
      </c>
      <c r="BP1083" s="12" t="s">
        <v>321</v>
      </c>
      <c r="BQ1083" s="754">
        <v>0.02</v>
      </c>
      <c r="BR1083" s="12" t="s">
        <v>321</v>
      </c>
      <c r="BS1083" s="654">
        <v>61.372999999999998</v>
      </c>
      <c r="BT1083" s="12" t="s">
        <v>321</v>
      </c>
      <c r="BU1083" s="654">
        <v>61.807000000000002</v>
      </c>
      <c r="BV1083" s="12" t="s">
        <v>321</v>
      </c>
      <c r="BW1083" s="9">
        <v>0.75</v>
      </c>
      <c r="BX1083" s="9" t="s">
        <v>322</v>
      </c>
      <c r="BY1083" s="755">
        <v>202.4</v>
      </c>
      <c r="BZ1083" s="9" t="s">
        <v>315</v>
      </c>
      <c r="CA1083" s="755">
        <v>13</v>
      </c>
      <c r="CB1083" s="9" t="s">
        <v>315</v>
      </c>
      <c r="CC1083" s="755">
        <v>17.3</v>
      </c>
      <c r="CD1083" s="9" t="s">
        <v>315</v>
      </c>
      <c r="CE1083" s="755">
        <v>396.8</v>
      </c>
      <c r="CF1083" s="9" t="s">
        <v>323</v>
      </c>
      <c r="CG1083" s="755">
        <v>297.60000000000002</v>
      </c>
      <c r="CH1083" s="9" t="s">
        <v>323</v>
      </c>
      <c r="CI1083" s="9"/>
      <c r="CJ1083" s="9"/>
      <c r="CK1083" s="9"/>
    </row>
    <row r="1084" spans="1:89" s="98" customFormat="1" x14ac:dyDescent="0.25">
      <c r="A1084" s="99">
        <v>10100334</v>
      </c>
      <c r="B1084" s="99"/>
      <c r="C1084" s="772">
        <v>6014</v>
      </c>
      <c r="D1084" s="807">
        <v>0.05</v>
      </c>
      <c r="E1084" s="772">
        <f t="shared" si="50"/>
        <v>6315</v>
      </c>
      <c r="F1084" s="778">
        <v>1.1000000000000001</v>
      </c>
      <c r="G1084" s="774">
        <f t="shared" si="51"/>
        <v>6947</v>
      </c>
      <c r="H1084" s="776"/>
      <c r="I1084" s="758"/>
      <c r="J1084" s="776"/>
      <c r="K1084" s="786"/>
      <c r="L1084" s="9" t="s">
        <v>308</v>
      </c>
      <c r="M1084" s="9" t="s">
        <v>4070</v>
      </c>
      <c r="N1084" s="9" t="s">
        <v>397</v>
      </c>
      <c r="O1084" s="9" t="s">
        <v>310</v>
      </c>
      <c r="P1084" s="9" t="s">
        <v>624</v>
      </c>
      <c r="Q1084" s="9" t="s">
        <v>1593</v>
      </c>
      <c r="R1084" s="9" t="s">
        <v>1595</v>
      </c>
      <c r="S1084" s="9" t="s">
        <v>314</v>
      </c>
      <c r="T1084" s="98" t="s">
        <v>210</v>
      </c>
      <c r="U1084" s="99" t="s">
        <v>1390</v>
      </c>
      <c r="V1084" s="99" t="s">
        <v>207</v>
      </c>
      <c r="W1084" s="99" t="s">
        <v>1357</v>
      </c>
      <c r="X1084" s="99" t="s">
        <v>207</v>
      </c>
      <c r="Y1084" s="99">
        <v>286</v>
      </c>
      <c r="Z1084" s="99" t="s">
        <v>207</v>
      </c>
      <c r="AA1084" s="631" t="s">
        <v>1501</v>
      </c>
      <c r="AB1084" s="99" t="s">
        <v>207</v>
      </c>
      <c r="AC1084" s="9">
        <v>562</v>
      </c>
      <c r="AD1084" s="9" t="s">
        <v>207</v>
      </c>
      <c r="AE1084" s="9">
        <v>221</v>
      </c>
      <c r="AF1084" s="9" t="s">
        <v>315</v>
      </c>
      <c r="AG1084" s="14" t="s">
        <v>1391</v>
      </c>
      <c r="AH1084" s="14" t="s">
        <v>207</v>
      </c>
      <c r="AI1084" s="14" t="s">
        <v>1392</v>
      </c>
      <c r="AJ1084" s="14" t="s">
        <v>207</v>
      </c>
      <c r="AK1084" s="9">
        <v>5</v>
      </c>
      <c r="AL1084" s="14" t="s">
        <v>207</v>
      </c>
      <c r="AM1084" s="9">
        <v>5</v>
      </c>
      <c r="AN1084" s="14" t="s">
        <v>207</v>
      </c>
      <c r="AO1084" s="9">
        <v>5</v>
      </c>
      <c r="AP1084" s="14" t="s">
        <v>207</v>
      </c>
      <c r="AQ1084" s="9">
        <v>5</v>
      </c>
      <c r="AR1084" s="14" t="s">
        <v>207</v>
      </c>
      <c r="AS1084" s="9" t="s">
        <v>0</v>
      </c>
      <c r="AT1084" s="9" t="s">
        <v>318</v>
      </c>
      <c r="AU1084" s="9" t="s">
        <v>376</v>
      </c>
      <c r="AV1084" s="9" t="s">
        <v>320</v>
      </c>
      <c r="AW1084" s="9" t="s">
        <v>1607</v>
      </c>
      <c r="AX1084" s="9">
        <v>9010600000</v>
      </c>
      <c r="AY1084" s="99">
        <v>564</v>
      </c>
      <c r="AZ1084" s="12" t="s">
        <v>207</v>
      </c>
      <c r="BA1084" s="99">
        <v>33</v>
      </c>
      <c r="BB1084" s="12" t="s">
        <v>207</v>
      </c>
      <c r="BC1084" s="99">
        <v>44</v>
      </c>
      <c r="BD1084" s="12" t="s">
        <v>207</v>
      </c>
      <c r="BE1084" s="99">
        <v>218</v>
      </c>
      <c r="BF1084" s="12" t="s">
        <v>321</v>
      </c>
      <c r="BG1084" s="654">
        <v>217.56299999999999</v>
      </c>
      <c r="BH1084" s="12" t="s">
        <v>321</v>
      </c>
      <c r="BI1084" s="99">
        <v>151</v>
      </c>
      <c r="BJ1084" s="12" t="s">
        <v>321</v>
      </c>
      <c r="BK1084" s="754">
        <v>0</v>
      </c>
      <c r="BL1084" s="12" t="s">
        <v>321</v>
      </c>
      <c r="BM1084" s="754">
        <v>0.434</v>
      </c>
      <c r="BN1084" s="12" t="s">
        <v>321</v>
      </c>
      <c r="BO1084" s="754">
        <v>0</v>
      </c>
      <c r="BP1084" s="12" t="s">
        <v>321</v>
      </c>
      <c r="BQ1084" s="754">
        <v>0.02</v>
      </c>
      <c r="BR1084" s="12" t="s">
        <v>321</v>
      </c>
      <c r="BS1084" s="654">
        <v>66.108999999999995</v>
      </c>
      <c r="BT1084" s="12" t="s">
        <v>321</v>
      </c>
      <c r="BU1084" s="654">
        <v>66.563000000000002</v>
      </c>
      <c r="BV1084" s="12" t="s">
        <v>321</v>
      </c>
      <c r="BW1084" s="9">
        <v>0.82</v>
      </c>
      <c r="BX1084" s="9" t="s">
        <v>322</v>
      </c>
      <c r="BY1084" s="755">
        <v>222</v>
      </c>
      <c r="BZ1084" s="9" t="s">
        <v>315</v>
      </c>
      <c r="CA1084" s="755">
        <v>13</v>
      </c>
      <c r="CB1084" s="9" t="s">
        <v>315</v>
      </c>
      <c r="CC1084" s="755">
        <v>17.3</v>
      </c>
      <c r="CD1084" s="9" t="s">
        <v>315</v>
      </c>
      <c r="CE1084" s="755">
        <v>443.1</v>
      </c>
      <c r="CF1084" s="9" t="s">
        <v>323</v>
      </c>
      <c r="CG1084" s="755">
        <v>332.9</v>
      </c>
      <c r="CH1084" s="9" t="s">
        <v>323</v>
      </c>
      <c r="CI1084" s="9"/>
      <c r="CJ1084" s="9"/>
      <c r="CK1084" s="9"/>
    </row>
    <row r="1085" spans="1:89" s="98" customFormat="1" x14ac:dyDescent="0.25">
      <c r="A1085" s="99">
        <v>10140332</v>
      </c>
      <c r="B1085" s="99"/>
      <c r="C1085" s="772">
        <v>3624</v>
      </c>
      <c r="D1085" s="807">
        <v>0.05</v>
      </c>
      <c r="E1085" s="772">
        <f t="shared" si="50"/>
        <v>3805</v>
      </c>
      <c r="F1085" s="778">
        <v>1.1000000000000001</v>
      </c>
      <c r="G1085" s="774">
        <f t="shared" si="51"/>
        <v>4186</v>
      </c>
      <c r="H1085" s="776"/>
      <c r="I1085" s="758"/>
      <c r="J1085" s="776"/>
      <c r="K1085" s="786"/>
      <c r="L1085" s="9" t="s">
        <v>308</v>
      </c>
      <c r="M1085" s="9" t="s">
        <v>1608</v>
      </c>
      <c r="N1085" s="9" t="s">
        <v>397</v>
      </c>
      <c r="O1085" s="9" t="s">
        <v>310</v>
      </c>
      <c r="P1085" s="9" t="s">
        <v>624</v>
      </c>
      <c r="Q1085" s="9" t="s">
        <v>1593</v>
      </c>
      <c r="R1085" s="9" t="s">
        <v>1595</v>
      </c>
      <c r="S1085" s="9" t="s">
        <v>314</v>
      </c>
      <c r="T1085" s="98" t="s">
        <v>210</v>
      </c>
      <c r="U1085" s="99" t="s">
        <v>956</v>
      </c>
      <c r="V1085" s="99" t="s">
        <v>207</v>
      </c>
      <c r="W1085" s="99" t="s">
        <v>888</v>
      </c>
      <c r="X1085" s="99" t="s">
        <v>207</v>
      </c>
      <c r="Y1085" s="99">
        <v>229</v>
      </c>
      <c r="Z1085" s="99" t="s">
        <v>207</v>
      </c>
      <c r="AA1085" s="631" t="s">
        <v>583</v>
      </c>
      <c r="AB1085" s="99" t="s">
        <v>207</v>
      </c>
      <c r="AC1085" s="9">
        <v>447</v>
      </c>
      <c r="AD1085" s="9" t="s">
        <v>207</v>
      </c>
      <c r="AE1085" s="9">
        <v>176</v>
      </c>
      <c r="AF1085" s="9" t="s">
        <v>315</v>
      </c>
      <c r="AG1085" s="14" t="s">
        <v>342</v>
      </c>
      <c r="AH1085" s="14" t="s">
        <v>207</v>
      </c>
      <c r="AI1085" s="14" t="s">
        <v>343</v>
      </c>
      <c r="AJ1085" s="14" t="s">
        <v>207</v>
      </c>
      <c r="AK1085" s="9">
        <v>5</v>
      </c>
      <c r="AL1085" s="14" t="s">
        <v>207</v>
      </c>
      <c r="AM1085" s="9">
        <v>5</v>
      </c>
      <c r="AN1085" s="14" t="s">
        <v>207</v>
      </c>
      <c r="AO1085" s="9">
        <v>5</v>
      </c>
      <c r="AP1085" s="14" t="s">
        <v>207</v>
      </c>
      <c r="AQ1085" s="9">
        <v>5</v>
      </c>
      <c r="AR1085" s="14" t="s">
        <v>207</v>
      </c>
      <c r="AS1085" s="9" t="s">
        <v>0</v>
      </c>
      <c r="AT1085" s="9" t="s">
        <v>318</v>
      </c>
      <c r="AU1085" s="9" t="s">
        <v>376</v>
      </c>
      <c r="AV1085" s="9" t="s">
        <v>320</v>
      </c>
      <c r="AW1085" s="9" t="s">
        <v>1609</v>
      </c>
      <c r="AX1085" s="9">
        <v>9010600000</v>
      </c>
      <c r="AY1085" s="99">
        <v>465</v>
      </c>
      <c r="AZ1085" s="12" t="s">
        <v>207</v>
      </c>
      <c r="BA1085" s="99">
        <v>33</v>
      </c>
      <c r="BB1085" s="12" t="s">
        <v>207</v>
      </c>
      <c r="BC1085" s="99">
        <v>44</v>
      </c>
      <c r="BD1085" s="12" t="s">
        <v>207</v>
      </c>
      <c r="BE1085" s="99">
        <v>175</v>
      </c>
      <c r="BF1085" s="12" t="s">
        <v>321</v>
      </c>
      <c r="BG1085" s="654">
        <v>174.053</v>
      </c>
      <c r="BH1085" s="12" t="s">
        <v>321</v>
      </c>
      <c r="BI1085" s="99">
        <v>117</v>
      </c>
      <c r="BJ1085" s="12" t="s">
        <v>321</v>
      </c>
      <c r="BK1085" s="754">
        <v>0</v>
      </c>
      <c r="BL1085" s="12" t="s">
        <v>321</v>
      </c>
      <c r="BM1085" s="754">
        <v>0.39500000000000002</v>
      </c>
      <c r="BN1085" s="12" t="s">
        <v>321</v>
      </c>
      <c r="BO1085" s="754">
        <v>0</v>
      </c>
      <c r="BP1085" s="12" t="s">
        <v>321</v>
      </c>
      <c r="BQ1085" s="754">
        <v>0.02</v>
      </c>
      <c r="BR1085" s="12" t="s">
        <v>321</v>
      </c>
      <c r="BS1085" s="654">
        <v>56.637999999999998</v>
      </c>
      <c r="BT1085" s="12" t="s">
        <v>321</v>
      </c>
      <c r="BU1085" s="654">
        <v>57.052999999999997</v>
      </c>
      <c r="BV1085" s="12" t="s">
        <v>321</v>
      </c>
      <c r="BW1085" s="9">
        <v>0.68</v>
      </c>
      <c r="BX1085" s="9" t="s">
        <v>322</v>
      </c>
      <c r="BY1085" s="755">
        <v>183.1</v>
      </c>
      <c r="BZ1085" s="9" t="s">
        <v>315</v>
      </c>
      <c r="CA1085" s="755">
        <v>13</v>
      </c>
      <c r="CB1085" s="9" t="s">
        <v>315</v>
      </c>
      <c r="CC1085" s="755">
        <v>17.3</v>
      </c>
      <c r="CD1085" s="9" t="s">
        <v>315</v>
      </c>
      <c r="CE1085" s="755">
        <v>346.1</v>
      </c>
      <c r="CF1085" s="9" t="s">
        <v>323</v>
      </c>
      <c r="CG1085" s="755">
        <v>257.89999999999998</v>
      </c>
      <c r="CH1085" s="9" t="s">
        <v>323</v>
      </c>
      <c r="CI1085" s="9"/>
      <c r="CJ1085" s="9"/>
      <c r="CK1085" s="9"/>
    </row>
    <row r="1086" spans="1:89" s="98" customFormat="1" x14ac:dyDescent="0.25">
      <c r="A1086" s="99">
        <v>10140333</v>
      </c>
      <c r="B1086" s="99"/>
      <c r="C1086" s="772">
        <v>4804</v>
      </c>
      <c r="D1086" s="807">
        <v>0.05</v>
      </c>
      <c r="E1086" s="772">
        <f t="shared" si="50"/>
        <v>5044</v>
      </c>
      <c r="F1086" s="778">
        <v>1.1000000000000001</v>
      </c>
      <c r="G1086" s="774">
        <f t="shared" si="51"/>
        <v>5548</v>
      </c>
      <c r="H1086" s="776"/>
      <c r="I1086" s="758"/>
      <c r="J1086" s="776"/>
      <c r="K1086" s="786"/>
      <c r="L1086" s="9" t="s">
        <v>308</v>
      </c>
      <c r="M1086" s="9" t="s">
        <v>1610</v>
      </c>
      <c r="N1086" s="9" t="s">
        <v>397</v>
      </c>
      <c r="O1086" s="9" t="s">
        <v>310</v>
      </c>
      <c r="P1086" s="9" t="s">
        <v>624</v>
      </c>
      <c r="Q1086" s="9" t="s">
        <v>1593</v>
      </c>
      <c r="R1086" s="9" t="s">
        <v>1595</v>
      </c>
      <c r="S1086" s="9" t="s">
        <v>314</v>
      </c>
      <c r="T1086" s="98" t="s">
        <v>210</v>
      </c>
      <c r="U1086" s="99" t="s">
        <v>873</v>
      </c>
      <c r="V1086" s="99" t="s">
        <v>207</v>
      </c>
      <c r="W1086" s="99" t="s">
        <v>1353</v>
      </c>
      <c r="X1086" s="99" t="s">
        <v>207</v>
      </c>
      <c r="Y1086" s="99">
        <v>258</v>
      </c>
      <c r="Z1086" s="99" t="s">
        <v>207</v>
      </c>
      <c r="AA1086" s="631" t="s">
        <v>1499</v>
      </c>
      <c r="AB1086" s="99" t="s">
        <v>207</v>
      </c>
      <c r="AC1086" s="9">
        <v>505</v>
      </c>
      <c r="AD1086" s="9" t="s">
        <v>207</v>
      </c>
      <c r="AE1086" s="9">
        <v>199</v>
      </c>
      <c r="AF1086" s="9" t="s">
        <v>315</v>
      </c>
      <c r="AG1086" s="14" t="s">
        <v>1388</v>
      </c>
      <c r="AH1086" s="14" t="s">
        <v>207</v>
      </c>
      <c r="AI1086" s="14" t="s">
        <v>1389</v>
      </c>
      <c r="AJ1086" s="14" t="s">
        <v>207</v>
      </c>
      <c r="AK1086" s="9">
        <v>5</v>
      </c>
      <c r="AL1086" s="14" t="s">
        <v>207</v>
      </c>
      <c r="AM1086" s="9">
        <v>5</v>
      </c>
      <c r="AN1086" s="14" t="s">
        <v>207</v>
      </c>
      <c r="AO1086" s="9">
        <v>5</v>
      </c>
      <c r="AP1086" s="14" t="s">
        <v>207</v>
      </c>
      <c r="AQ1086" s="9">
        <v>5</v>
      </c>
      <c r="AR1086" s="14" t="s">
        <v>207</v>
      </c>
      <c r="AS1086" s="9" t="s">
        <v>0</v>
      </c>
      <c r="AT1086" s="9" t="s">
        <v>318</v>
      </c>
      <c r="AU1086" s="9" t="s">
        <v>376</v>
      </c>
      <c r="AV1086" s="9" t="s">
        <v>320</v>
      </c>
      <c r="AW1086" s="9" t="s">
        <v>1611</v>
      </c>
      <c r="AX1086" s="9">
        <v>9010600000</v>
      </c>
      <c r="AY1086" s="99">
        <v>515</v>
      </c>
      <c r="AZ1086" s="12" t="s">
        <v>207</v>
      </c>
      <c r="BA1086" s="99">
        <v>33</v>
      </c>
      <c r="BB1086" s="12" t="s">
        <v>207</v>
      </c>
      <c r="BC1086" s="99">
        <v>44</v>
      </c>
      <c r="BD1086" s="12" t="s">
        <v>207</v>
      </c>
      <c r="BE1086" s="99">
        <v>197</v>
      </c>
      <c r="BF1086" s="12" t="s">
        <v>321</v>
      </c>
      <c r="BG1086" s="654">
        <v>196.80699999999999</v>
      </c>
      <c r="BH1086" s="12" t="s">
        <v>321</v>
      </c>
      <c r="BI1086" s="99">
        <v>135</v>
      </c>
      <c r="BJ1086" s="12" t="s">
        <v>321</v>
      </c>
      <c r="BK1086" s="754">
        <v>0</v>
      </c>
      <c r="BL1086" s="12" t="s">
        <v>321</v>
      </c>
      <c r="BM1086" s="754">
        <v>0.41399999999999998</v>
      </c>
      <c r="BN1086" s="12" t="s">
        <v>321</v>
      </c>
      <c r="BO1086" s="754">
        <v>0</v>
      </c>
      <c r="BP1086" s="12" t="s">
        <v>321</v>
      </c>
      <c r="BQ1086" s="754">
        <v>0.02</v>
      </c>
      <c r="BR1086" s="12" t="s">
        <v>321</v>
      </c>
      <c r="BS1086" s="654">
        <v>61.372999999999998</v>
      </c>
      <c r="BT1086" s="12" t="s">
        <v>321</v>
      </c>
      <c r="BU1086" s="654">
        <v>61.807000000000002</v>
      </c>
      <c r="BV1086" s="12" t="s">
        <v>321</v>
      </c>
      <c r="BW1086" s="9">
        <v>0.75</v>
      </c>
      <c r="BX1086" s="9" t="s">
        <v>322</v>
      </c>
      <c r="BY1086" s="755">
        <v>202.8</v>
      </c>
      <c r="BZ1086" s="9" t="s">
        <v>315</v>
      </c>
      <c r="CA1086" s="755">
        <v>13</v>
      </c>
      <c r="CB1086" s="9" t="s">
        <v>315</v>
      </c>
      <c r="CC1086" s="755">
        <v>17.3</v>
      </c>
      <c r="CD1086" s="9" t="s">
        <v>315</v>
      </c>
      <c r="CE1086" s="755">
        <v>396.8</v>
      </c>
      <c r="CF1086" s="9" t="s">
        <v>323</v>
      </c>
      <c r="CG1086" s="755">
        <v>297.60000000000002</v>
      </c>
      <c r="CH1086" s="9" t="s">
        <v>323</v>
      </c>
      <c r="CI1086" s="9"/>
      <c r="CJ1086" s="9"/>
      <c r="CK1086" s="9"/>
    </row>
    <row r="1087" spans="1:89" s="98" customFormat="1" x14ac:dyDescent="0.25">
      <c r="A1087" s="99">
        <v>10140334</v>
      </c>
      <c r="B1087" s="99"/>
      <c r="C1087" s="772">
        <v>6014</v>
      </c>
      <c r="D1087" s="807">
        <v>0.05</v>
      </c>
      <c r="E1087" s="772">
        <f t="shared" si="50"/>
        <v>6315</v>
      </c>
      <c r="F1087" s="778">
        <v>1.1000000000000001</v>
      </c>
      <c r="G1087" s="774">
        <f t="shared" si="51"/>
        <v>6947</v>
      </c>
      <c r="H1087" s="776"/>
      <c r="I1087" s="758"/>
      <c r="J1087" s="776"/>
      <c r="K1087" s="786"/>
      <c r="L1087" s="9" t="s">
        <v>308</v>
      </c>
      <c r="M1087" s="9" t="s">
        <v>1612</v>
      </c>
      <c r="N1087" s="9" t="s">
        <v>397</v>
      </c>
      <c r="O1087" s="9" t="s">
        <v>310</v>
      </c>
      <c r="P1087" s="9" t="s">
        <v>624</v>
      </c>
      <c r="Q1087" s="9" t="s">
        <v>1593</v>
      </c>
      <c r="R1087" s="9" t="s">
        <v>1595</v>
      </c>
      <c r="S1087" s="9" t="s">
        <v>314</v>
      </c>
      <c r="T1087" s="98" t="s">
        <v>210</v>
      </c>
      <c r="U1087" s="99" t="s">
        <v>1390</v>
      </c>
      <c r="V1087" s="99" t="s">
        <v>207</v>
      </c>
      <c r="W1087" s="99" t="s">
        <v>1357</v>
      </c>
      <c r="X1087" s="99" t="s">
        <v>207</v>
      </c>
      <c r="Y1087" s="99">
        <v>286</v>
      </c>
      <c r="Z1087" s="99" t="s">
        <v>207</v>
      </c>
      <c r="AA1087" s="631" t="s">
        <v>1501</v>
      </c>
      <c r="AB1087" s="99" t="s">
        <v>207</v>
      </c>
      <c r="AC1087" s="9">
        <v>562</v>
      </c>
      <c r="AD1087" s="9" t="s">
        <v>207</v>
      </c>
      <c r="AE1087" s="9">
        <v>221</v>
      </c>
      <c r="AF1087" s="9" t="s">
        <v>315</v>
      </c>
      <c r="AG1087" s="14" t="s">
        <v>1391</v>
      </c>
      <c r="AH1087" s="14" t="s">
        <v>207</v>
      </c>
      <c r="AI1087" s="14" t="s">
        <v>1392</v>
      </c>
      <c r="AJ1087" s="14" t="s">
        <v>207</v>
      </c>
      <c r="AK1087" s="9">
        <v>5</v>
      </c>
      <c r="AL1087" s="14" t="s">
        <v>207</v>
      </c>
      <c r="AM1087" s="9">
        <v>5</v>
      </c>
      <c r="AN1087" s="14" t="s">
        <v>207</v>
      </c>
      <c r="AO1087" s="9">
        <v>5</v>
      </c>
      <c r="AP1087" s="14" t="s">
        <v>207</v>
      </c>
      <c r="AQ1087" s="9">
        <v>5</v>
      </c>
      <c r="AR1087" s="14" t="s">
        <v>207</v>
      </c>
      <c r="AS1087" s="9" t="s">
        <v>0</v>
      </c>
      <c r="AT1087" s="9" t="s">
        <v>318</v>
      </c>
      <c r="AU1087" s="9" t="s">
        <v>376</v>
      </c>
      <c r="AV1087" s="9" t="s">
        <v>320</v>
      </c>
      <c r="AW1087" s="9" t="s">
        <v>1613</v>
      </c>
      <c r="AX1087" s="9">
        <v>9010600000</v>
      </c>
      <c r="AY1087" s="99">
        <v>565</v>
      </c>
      <c r="AZ1087" s="12" t="s">
        <v>207</v>
      </c>
      <c r="BA1087" s="99">
        <v>33</v>
      </c>
      <c r="BB1087" s="12" t="s">
        <v>207</v>
      </c>
      <c r="BC1087" s="99">
        <v>44</v>
      </c>
      <c r="BD1087" s="12" t="s">
        <v>207</v>
      </c>
      <c r="BE1087" s="99">
        <v>218</v>
      </c>
      <c r="BF1087" s="12" t="s">
        <v>321</v>
      </c>
      <c r="BG1087" s="654">
        <v>217.56299999999999</v>
      </c>
      <c r="BH1087" s="12" t="s">
        <v>321</v>
      </c>
      <c r="BI1087" s="99">
        <v>151</v>
      </c>
      <c r="BJ1087" s="12" t="s">
        <v>321</v>
      </c>
      <c r="BK1087" s="754">
        <v>0</v>
      </c>
      <c r="BL1087" s="12" t="s">
        <v>321</v>
      </c>
      <c r="BM1087" s="754">
        <v>0.434</v>
      </c>
      <c r="BN1087" s="12" t="s">
        <v>321</v>
      </c>
      <c r="BO1087" s="754">
        <v>0</v>
      </c>
      <c r="BP1087" s="12" t="s">
        <v>321</v>
      </c>
      <c r="BQ1087" s="754">
        <v>0.02</v>
      </c>
      <c r="BR1087" s="12" t="s">
        <v>321</v>
      </c>
      <c r="BS1087" s="654">
        <v>66.108999999999995</v>
      </c>
      <c r="BT1087" s="12" t="s">
        <v>321</v>
      </c>
      <c r="BU1087" s="654">
        <v>66.563000000000002</v>
      </c>
      <c r="BV1087" s="12" t="s">
        <v>321</v>
      </c>
      <c r="BW1087" s="9">
        <v>0.82</v>
      </c>
      <c r="BX1087" s="9" t="s">
        <v>322</v>
      </c>
      <c r="BY1087" s="755">
        <v>222.4</v>
      </c>
      <c r="BZ1087" s="9" t="s">
        <v>315</v>
      </c>
      <c r="CA1087" s="755">
        <v>13</v>
      </c>
      <c r="CB1087" s="9" t="s">
        <v>315</v>
      </c>
      <c r="CC1087" s="755">
        <v>17.3</v>
      </c>
      <c r="CD1087" s="9" t="s">
        <v>315</v>
      </c>
      <c r="CE1087" s="755">
        <v>443.1</v>
      </c>
      <c r="CF1087" s="9" t="s">
        <v>323</v>
      </c>
      <c r="CG1087" s="755">
        <v>332.9</v>
      </c>
      <c r="CH1087" s="9" t="s">
        <v>323</v>
      </c>
      <c r="CI1087" s="9"/>
      <c r="CJ1087" s="9"/>
      <c r="CK1087" s="9"/>
    </row>
    <row r="1088" spans="1:89" s="98" customFormat="1" x14ac:dyDescent="0.25">
      <c r="A1088" s="99">
        <v>10100312</v>
      </c>
      <c r="B1088" s="99"/>
      <c r="C1088" s="772">
        <v>3624</v>
      </c>
      <c r="D1088" s="807">
        <v>0.05</v>
      </c>
      <c r="E1088" s="772">
        <f t="shared" si="50"/>
        <v>3805</v>
      </c>
      <c r="F1088" s="778">
        <v>1.1000000000000001</v>
      </c>
      <c r="G1088" s="774">
        <f t="shared" si="51"/>
        <v>4186</v>
      </c>
      <c r="H1088" s="776"/>
      <c r="I1088" s="758"/>
      <c r="J1088" s="776"/>
      <c r="K1088" s="786"/>
      <c r="L1088" s="9" t="s">
        <v>308</v>
      </c>
      <c r="M1088" s="9" t="s">
        <v>4071</v>
      </c>
      <c r="N1088" s="9" t="s">
        <v>397</v>
      </c>
      <c r="O1088" s="9" t="s">
        <v>310</v>
      </c>
      <c r="P1088" s="9" t="s">
        <v>624</v>
      </c>
      <c r="Q1088" s="9" t="s">
        <v>1593</v>
      </c>
      <c r="R1088" s="9" t="s">
        <v>1595</v>
      </c>
      <c r="S1088" s="9" t="s">
        <v>373</v>
      </c>
      <c r="T1088" s="98" t="s">
        <v>234</v>
      </c>
      <c r="U1088" s="99" t="s">
        <v>640</v>
      </c>
      <c r="V1088" s="99" t="s">
        <v>207</v>
      </c>
      <c r="W1088" s="99" t="s">
        <v>888</v>
      </c>
      <c r="X1088" s="99" t="s">
        <v>207</v>
      </c>
      <c r="Y1088" s="99">
        <v>300</v>
      </c>
      <c r="Z1088" s="99" t="s">
        <v>207</v>
      </c>
      <c r="AA1088" s="631" t="s">
        <v>583</v>
      </c>
      <c r="AB1088" s="99" t="s">
        <v>207</v>
      </c>
      <c r="AC1088" s="9">
        <v>486</v>
      </c>
      <c r="AD1088" s="9" t="s">
        <v>207</v>
      </c>
      <c r="AE1088" s="9">
        <v>191</v>
      </c>
      <c r="AF1088" s="9" t="s">
        <v>315</v>
      </c>
      <c r="AG1088" s="14" t="s">
        <v>1527</v>
      </c>
      <c r="AH1088" s="14" t="s">
        <v>207</v>
      </c>
      <c r="AI1088" s="14" t="s">
        <v>1528</v>
      </c>
      <c r="AJ1088" s="14" t="s">
        <v>207</v>
      </c>
      <c r="AK1088" s="9">
        <v>5</v>
      </c>
      <c r="AL1088" s="14" t="s">
        <v>207</v>
      </c>
      <c r="AM1088" s="9">
        <v>5</v>
      </c>
      <c r="AN1088" s="14" t="s">
        <v>207</v>
      </c>
      <c r="AO1088" s="9">
        <v>5</v>
      </c>
      <c r="AP1088" s="14" t="s">
        <v>207</v>
      </c>
      <c r="AQ1088" s="9">
        <v>5</v>
      </c>
      <c r="AR1088" s="14" t="s">
        <v>207</v>
      </c>
      <c r="AS1088" s="9" t="s">
        <v>0</v>
      </c>
      <c r="AT1088" s="9" t="s">
        <v>318</v>
      </c>
      <c r="AU1088" s="9" t="s">
        <v>376</v>
      </c>
      <c r="AV1088" s="9" t="s">
        <v>320</v>
      </c>
      <c r="AW1088" s="9" t="s">
        <v>1614</v>
      </c>
      <c r="AX1088" s="9">
        <v>9010600000</v>
      </c>
      <c r="AY1088" s="99">
        <v>464</v>
      </c>
      <c r="AZ1088" s="12" t="s">
        <v>207</v>
      </c>
      <c r="BA1088" s="99">
        <v>33</v>
      </c>
      <c r="BB1088" s="12" t="s">
        <v>207</v>
      </c>
      <c r="BC1088" s="99">
        <v>44</v>
      </c>
      <c r="BD1088" s="12" t="s">
        <v>207</v>
      </c>
      <c r="BE1088" s="99">
        <v>189</v>
      </c>
      <c r="BF1088" s="12" t="s">
        <v>321</v>
      </c>
      <c r="BG1088" s="654">
        <v>188.053</v>
      </c>
      <c r="BH1088" s="12" t="s">
        <v>321</v>
      </c>
      <c r="BI1088" s="99">
        <v>131</v>
      </c>
      <c r="BJ1088" s="12" t="s">
        <v>321</v>
      </c>
      <c r="BK1088" s="754">
        <v>0</v>
      </c>
      <c r="BL1088" s="12" t="s">
        <v>321</v>
      </c>
      <c r="BM1088" s="754">
        <v>0.39500000000000002</v>
      </c>
      <c r="BN1088" s="12" t="s">
        <v>321</v>
      </c>
      <c r="BO1088" s="754">
        <v>0</v>
      </c>
      <c r="BP1088" s="12" t="s">
        <v>321</v>
      </c>
      <c r="BQ1088" s="754">
        <v>0.02</v>
      </c>
      <c r="BR1088" s="12" t="s">
        <v>321</v>
      </c>
      <c r="BS1088" s="654">
        <v>56.637999999999998</v>
      </c>
      <c r="BT1088" s="12" t="s">
        <v>321</v>
      </c>
      <c r="BU1088" s="654">
        <v>57.052999999999997</v>
      </c>
      <c r="BV1088" s="12" t="s">
        <v>321</v>
      </c>
      <c r="BW1088" s="9">
        <v>0.67</v>
      </c>
      <c r="BX1088" s="9" t="s">
        <v>322</v>
      </c>
      <c r="BY1088" s="755">
        <v>182.7</v>
      </c>
      <c r="BZ1088" s="9" t="s">
        <v>315</v>
      </c>
      <c r="CA1088" s="755">
        <v>13</v>
      </c>
      <c r="CB1088" s="9" t="s">
        <v>315</v>
      </c>
      <c r="CC1088" s="755">
        <v>17.3</v>
      </c>
      <c r="CD1088" s="9" t="s">
        <v>315</v>
      </c>
      <c r="CE1088" s="755">
        <v>377</v>
      </c>
      <c r="CF1088" s="9" t="s">
        <v>323</v>
      </c>
      <c r="CG1088" s="755">
        <v>288.8</v>
      </c>
      <c r="CH1088" s="9" t="s">
        <v>323</v>
      </c>
      <c r="CI1088" s="9"/>
      <c r="CJ1088" s="9"/>
      <c r="CK1088" s="9"/>
    </row>
    <row r="1089" spans="1:89" s="98" customFormat="1" x14ac:dyDescent="0.25">
      <c r="A1089" s="99">
        <v>10100329</v>
      </c>
      <c r="B1089" s="99"/>
      <c r="C1089" s="772">
        <v>4804</v>
      </c>
      <c r="D1089" s="807">
        <v>0.05</v>
      </c>
      <c r="E1089" s="772">
        <f t="shared" si="50"/>
        <v>5044</v>
      </c>
      <c r="F1089" s="778">
        <v>1.1000000000000001</v>
      </c>
      <c r="G1089" s="774">
        <f t="shared" si="51"/>
        <v>5548</v>
      </c>
      <c r="H1089" s="776"/>
      <c r="I1089" s="758"/>
      <c r="J1089" s="776"/>
      <c r="K1089" s="786"/>
      <c r="L1089" s="9" t="s">
        <v>308</v>
      </c>
      <c r="M1089" s="9" t="s">
        <v>4072</v>
      </c>
      <c r="N1089" s="9" t="s">
        <v>397</v>
      </c>
      <c r="O1089" s="9" t="s">
        <v>310</v>
      </c>
      <c r="P1089" s="9" t="s">
        <v>624</v>
      </c>
      <c r="Q1089" s="9" t="s">
        <v>1593</v>
      </c>
      <c r="R1089" s="9" t="s">
        <v>1595</v>
      </c>
      <c r="S1089" s="9" t="s">
        <v>373</v>
      </c>
      <c r="T1089" s="98" t="s">
        <v>234</v>
      </c>
      <c r="U1089" s="99" t="s">
        <v>644</v>
      </c>
      <c r="V1089" s="99" t="s">
        <v>207</v>
      </c>
      <c r="W1089" s="99" t="s">
        <v>1353</v>
      </c>
      <c r="X1089" s="99" t="s">
        <v>207</v>
      </c>
      <c r="Y1089" s="99">
        <v>340</v>
      </c>
      <c r="Z1089" s="99" t="s">
        <v>207</v>
      </c>
      <c r="AA1089" s="631" t="s">
        <v>1499</v>
      </c>
      <c r="AB1089" s="99" t="s">
        <v>207</v>
      </c>
      <c r="AC1089" s="9">
        <v>550</v>
      </c>
      <c r="AD1089" s="9" t="s">
        <v>207</v>
      </c>
      <c r="AE1089" s="9">
        <v>217</v>
      </c>
      <c r="AF1089" s="9" t="s">
        <v>315</v>
      </c>
      <c r="AG1089" s="14" t="s">
        <v>1530</v>
      </c>
      <c r="AH1089" s="14" t="s">
        <v>207</v>
      </c>
      <c r="AI1089" s="14" t="s">
        <v>1531</v>
      </c>
      <c r="AJ1089" s="14" t="s">
        <v>207</v>
      </c>
      <c r="AK1089" s="9">
        <v>5</v>
      </c>
      <c r="AL1089" s="14" t="s">
        <v>207</v>
      </c>
      <c r="AM1089" s="9">
        <v>5</v>
      </c>
      <c r="AN1089" s="14" t="s">
        <v>207</v>
      </c>
      <c r="AO1089" s="9">
        <v>5</v>
      </c>
      <c r="AP1089" s="14" t="s">
        <v>207</v>
      </c>
      <c r="AQ1089" s="9">
        <v>5</v>
      </c>
      <c r="AR1089" s="14" t="s">
        <v>207</v>
      </c>
      <c r="AS1089" s="9" t="s">
        <v>0</v>
      </c>
      <c r="AT1089" s="9" t="s">
        <v>318</v>
      </c>
      <c r="AU1089" s="9" t="s">
        <v>376</v>
      </c>
      <c r="AV1089" s="9" t="s">
        <v>320</v>
      </c>
      <c r="AW1089" s="9" t="s">
        <v>1615</v>
      </c>
      <c r="AX1089" s="9">
        <v>9010600000</v>
      </c>
      <c r="AY1089" s="99">
        <v>514</v>
      </c>
      <c r="AZ1089" s="12" t="s">
        <v>207</v>
      </c>
      <c r="BA1089" s="99">
        <v>33</v>
      </c>
      <c r="BB1089" s="12" t="s">
        <v>207</v>
      </c>
      <c r="BC1089" s="99">
        <v>44</v>
      </c>
      <c r="BD1089" s="12" t="s">
        <v>207</v>
      </c>
      <c r="BE1089" s="99">
        <v>205</v>
      </c>
      <c r="BF1089" s="12" t="s">
        <v>321</v>
      </c>
      <c r="BG1089" s="654">
        <v>204.80699999999999</v>
      </c>
      <c r="BH1089" s="12" t="s">
        <v>321</v>
      </c>
      <c r="BI1089" s="99">
        <v>143</v>
      </c>
      <c r="BJ1089" s="12" t="s">
        <v>321</v>
      </c>
      <c r="BK1089" s="754">
        <v>0</v>
      </c>
      <c r="BL1089" s="12" t="s">
        <v>321</v>
      </c>
      <c r="BM1089" s="754">
        <v>0.41399999999999998</v>
      </c>
      <c r="BN1089" s="12" t="s">
        <v>321</v>
      </c>
      <c r="BO1089" s="754">
        <v>0</v>
      </c>
      <c r="BP1089" s="12" t="s">
        <v>321</v>
      </c>
      <c r="BQ1089" s="754">
        <v>0.02</v>
      </c>
      <c r="BR1089" s="12" t="s">
        <v>321</v>
      </c>
      <c r="BS1089" s="654">
        <v>61.372999999999998</v>
      </c>
      <c r="BT1089" s="12" t="s">
        <v>321</v>
      </c>
      <c r="BU1089" s="654">
        <v>61.807000000000002</v>
      </c>
      <c r="BV1089" s="12" t="s">
        <v>321</v>
      </c>
      <c r="BW1089" s="9">
        <v>0.75</v>
      </c>
      <c r="BX1089" s="9" t="s">
        <v>322</v>
      </c>
      <c r="BY1089" s="755">
        <v>202.4</v>
      </c>
      <c r="BZ1089" s="9" t="s">
        <v>315</v>
      </c>
      <c r="CA1089" s="755">
        <v>13</v>
      </c>
      <c r="CB1089" s="9" t="s">
        <v>315</v>
      </c>
      <c r="CC1089" s="755">
        <v>17.3</v>
      </c>
      <c r="CD1089" s="9" t="s">
        <v>315</v>
      </c>
      <c r="CE1089" s="755">
        <v>414.5</v>
      </c>
      <c r="CF1089" s="9" t="s">
        <v>323</v>
      </c>
      <c r="CG1089" s="755">
        <v>315.3</v>
      </c>
      <c r="CH1089" s="9" t="s">
        <v>323</v>
      </c>
      <c r="CI1089" s="9"/>
      <c r="CJ1089" s="9"/>
      <c r="CK1089" s="9"/>
    </row>
    <row r="1090" spans="1:89" s="98" customFormat="1" x14ac:dyDescent="0.25">
      <c r="A1090" s="99">
        <v>10100330</v>
      </c>
      <c r="B1090" s="99"/>
      <c r="C1090" s="772">
        <v>6014</v>
      </c>
      <c r="D1090" s="807">
        <v>0.05</v>
      </c>
      <c r="E1090" s="772">
        <f t="shared" si="50"/>
        <v>6315</v>
      </c>
      <c r="F1090" s="778">
        <v>1.1000000000000001</v>
      </c>
      <c r="G1090" s="774">
        <f t="shared" si="51"/>
        <v>6947</v>
      </c>
      <c r="H1090" s="776"/>
      <c r="I1090" s="758"/>
      <c r="J1090" s="776"/>
      <c r="K1090" s="786"/>
      <c r="L1090" s="9" t="s">
        <v>308</v>
      </c>
      <c r="M1090" s="9" t="s">
        <v>4073</v>
      </c>
      <c r="N1090" s="9" t="s">
        <v>397</v>
      </c>
      <c r="O1090" s="9" t="s">
        <v>310</v>
      </c>
      <c r="P1090" s="9" t="s">
        <v>624</v>
      </c>
      <c r="Q1090" s="9" t="s">
        <v>1593</v>
      </c>
      <c r="R1090" s="9" t="s">
        <v>1595</v>
      </c>
      <c r="S1090" s="9" t="s">
        <v>373</v>
      </c>
      <c r="T1090" s="98" t="s">
        <v>234</v>
      </c>
      <c r="U1090" s="99" t="s">
        <v>1533</v>
      </c>
      <c r="V1090" s="99" t="s">
        <v>207</v>
      </c>
      <c r="W1090" s="99" t="s">
        <v>1357</v>
      </c>
      <c r="X1090" s="99" t="s">
        <v>207</v>
      </c>
      <c r="Y1090" s="99">
        <v>378</v>
      </c>
      <c r="Z1090" s="99" t="s">
        <v>207</v>
      </c>
      <c r="AA1090" s="631" t="s">
        <v>1501</v>
      </c>
      <c r="AB1090" s="99" t="s">
        <v>207</v>
      </c>
      <c r="AC1090" s="9">
        <v>613</v>
      </c>
      <c r="AD1090" s="9" t="s">
        <v>207</v>
      </c>
      <c r="AE1090" s="9">
        <v>241</v>
      </c>
      <c r="AF1090" s="9" t="s">
        <v>315</v>
      </c>
      <c r="AG1090" s="14" t="s">
        <v>1534</v>
      </c>
      <c r="AH1090" s="14" t="s">
        <v>207</v>
      </c>
      <c r="AI1090" s="14" t="s">
        <v>1535</v>
      </c>
      <c r="AJ1090" s="14" t="s">
        <v>207</v>
      </c>
      <c r="AK1090" s="9">
        <v>5</v>
      </c>
      <c r="AL1090" s="14" t="s">
        <v>207</v>
      </c>
      <c r="AM1090" s="9">
        <v>5</v>
      </c>
      <c r="AN1090" s="14" t="s">
        <v>207</v>
      </c>
      <c r="AO1090" s="9">
        <v>5</v>
      </c>
      <c r="AP1090" s="14" t="s">
        <v>207</v>
      </c>
      <c r="AQ1090" s="9">
        <v>5</v>
      </c>
      <c r="AR1090" s="14" t="s">
        <v>207</v>
      </c>
      <c r="AS1090" s="9" t="s">
        <v>0</v>
      </c>
      <c r="AT1090" s="9" t="s">
        <v>318</v>
      </c>
      <c r="AU1090" s="9" t="s">
        <v>376</v>
      </c>
      <c r="AV1090" s="9" t="s">
        <v>320</v>
      </c>
      <c r="AW1090" s="9" t="s">
        <v>1616</v>
      </c>
      <c r="AX1090" s="9">
        <v>9010600000</v>
      </c>
      <c r="AY1090" s="99">
        <v>564</v>
      </c>
      <c r="AZ1090" s="12" t="s">
        <v>207</v>
      </c>
      <c r="BA1090" s="99">
        <v>33</v>
      </c>
      <c r="BB1090" s="12" t="s">
        <v>207</v>
      </c>
      <c r="BC1090" s="99">
        <v>44</v>
      </c>
      <c r="BD1090" s="12" t="s">
        <v>207</v>
      </c>
      <c r="BE1090" s="99">
        <v>223</v>
      </c>
      <c r="BF1090" s="12" t="s">
        <v>321</v>
      </c>
      <c r="BG1090" s="654">
        <v>222.56299999999999</v>
      </c>
      <c r="BH1090" s="12" t="s">
        <v>321</v>
      </c>
      <c r="BI1090" s="99">
        <v>156</v>
      </c>
      <c r="BJ1090" s="12" t="s">
        <v>321</v>
      </c>
      <c r="BK1090" s="754">
        <v>0</v>
      </c>
      <c r="BL1090" s="12" t="s">
        <v>321</v>
      </c>
      <c r="BM1090" s="754">
        <v>0.434</v>
      </c>
      <c r="BN1090" s="12" t="s">
        <v>321</v>
      </c>
      <c r="BO1090" s="754">
        <v>0</v>
      </c>
      <c r="BP1090" s="12" t="s">
        <v>321</v>
      </c>
      <c r="BQ1090" s="754">
        <v>0.02</v>
      </c>
      <c r="BR1090" s="12" t="s">
        <v>321</v>
      </c>
      <c r="BS1090" s="654">
        <v>66.108999999999995</v>
      </c>
      <c r="BT1090" s="12" t="s">
        <v>321</v>
      </c>
      <c r="BU1090" s="654">
        <v>66.563000000000002</v>
      </c>
      <c r="BV1090" s="12" t="s">
        <v>321</v>
      </c>
      <c r="BW1090" s="9">
        <v>0.82</v>
      </c>
      <c r="BX1090" s="9" t="s">
        <v>322</v>
      </c>
      <c r="BY1090" s="755">
        <v>222</v>
      </c>
      <c r="BZ1090" s="9" t="s">
        <v>315</v>
      </c>
      <c r="CA1090" s="755">
        <v>13</v>
      </c>
      <c r="CB1090" s="9" t="s">
        <v>315</v>
      </c>
      <c r="CC1090" s="755">
        <v>17.3</v>
      </c>
      <c r="CD1090" s="9" t="s">
        <v>315</v>
      </c>
      <c r="CE1090" s="755">
        <v>454.2</v>
      </c>
      <c r="CF1090" s="9" t="s">
        <v>323</v>
      </c>
      <c r="CG1090" s="755">
        <v>343.9</v>
      </c>
      <c r="CH1090" s="9" t="s">
        <v>323</v>
      </c>
      <c r="CI1090" s="9"/>
      <c r="CJ1090" s="9"/>
      <c r="CK1090" s="9"/>
    </row>
    <row r="1091" spans="1:89" s="98" customFormat="1" x14ac:dyDescent="0.25">
      <c r="A1091" s="99">
        <v>10140312</v>
      </c>
      <c r="B1091" s="99"/>
      <c r="C1091" s="772">
        <v>3624</v>
      </c>
      <c r="D1091" s="807">
        <v>0.05</v>
      </c>
      <c r="E1091" s="772">
        <f t="shared" si="50"/>
        <v>3805</v>
      </c>
      <c r="F1091" s="778">
        <v>1.1000000000000001</v>
      </c>
      <c r="G1091" s="774">
        <f t="shared" si="51"/>
        <v>4186</v>
      </c>
      <c r="H1091" s="776"/>
      <c r="I1091" s="758"/>
      <c r="J1091" s="776"/>
      <c r="K1091" s="786"/>
      <c r="L1091" s="9" t="s">
        <v>308</v>
      </c>
      <c r="M1091" s="9" t="s">
        <v>1617</v>
      </c>
      <c r="N1091" s="9" t="s">
        <v>397</v>
      </c>
      <c r="O1091" s="9" t="s">
        <v>310</v>
      </c>
      <c r="P1091" s="9" t="s">
        <v>624</v>
      </c>
      <c r="Q1091" s="9" t="s">
        <v>1593</v>
      </c>
      <c r="R1091" s="9" t="s">
        <v>1595</v>
      </c>
      <c r="S1091" s="9" t="s">
        <v>373</v>
      </c>
      <c r="T1091" s="98" t="s">
        <v>234</v>
      </c>
      <c r="U1091" s="99" t="s">
        <v>640</v>
      </c>
      <c r="V1091" s="99" t="s">
        <v>207</v>
      </c>
      <c r="W1091" s="99" t="s">
        <v>888</v>
      </c>
      <c r="X1091" s="99" t="s">
        <v>207</v>
      </c>
      <c r="Y1091" s="99">
        <v>300</v>
      </c>
      <c r="Z1091" s="99" t="s">
        <v>207</v>
      </c>
      <c r="AA1091" s="631" t="s">
        <v>583</v>
      </c>
      <c r="AB1091" s="99" t="s">
        <v>207</v>
      </c>
      <c r="AC1091" s="9">
        <v>486</v>
      </c>
      <c r="AD1091" s="9" t="s">
        <v>207</v>
      </c>
      <c r="AE1091" s="9">
        <v>191</v>
      </c>
      <c r="AF1091" s="9" t="s">
        <v>315</v>
      </c>
      <c r="AG1091" s="14" t="s">
        <v>1527</v>
      </c>
      <c r="AH1091" s="14" t="s">
        <v>207</v>
      </c>
      <c r="AI1091" s="14" t="s">
        <v>1528</v>
      </c>
      <c r="AJ1091" s="14" t="s">
        <v>207</v>
      </c>
      <c r="AK1091" s="9">
        <v>5</v>
      </c>
      <c r="AL1091" s="14" t="s">
        <v>207</v>
      </c>
      <c r="AM1091" s="9">
        <v>5</v>
      </c>
      <c r="AN1091" s="14" t="s">
        <v>207</v>
      </c>
      <c r="AO1091" s="9">
        <v>5</v>
      </c>
      <c r="AP1091" s="14" t="s">
        <v>207</v>
      </c>
      <c r="AQ1091" s="9">
        <v>5</v>
      </c>
      <c r="AR1091" s="14" t="s">
        <v>207</v>
      </c>
      <c r="AS1091" s="9" t="s">
        <v>0</v>
      </c>
      <c r="AT1091" s="9" t="s">
        <v>318</v>
      </c>
      <c r="AU1091" s="9" t="s">
        <v>376</v>
      </c>
      <c r="AV1091" s="9" t="s">
        <v>320</v>
      </c>
      <c r="AW1091" s="9" t="s">
        <v>1618</v>
      </c>
      <c r="AX1091" s="9">
        <v>9010600000</v>
      </c>
      <c r="AY1091" s="99">
        <v>465</v>
      </c>
      <c r="AZ1091" s="12" t="s">
        <v>207</v>
      </c>
      <c r="BA1091" s="99">
        <v>33</v>
      </c>
      <c r="BB1091" s="12" t="s">
        <v>207</v>
      </c>
      <c r="BC1091" s="99">
        <v>44</v>
      </c>
      <c r="BD1091" s="12" t="s">
        <v>207</v>
      </c>
      <c r="BE1091" s="99">
        <v>189</v>
      </c>
      <c r="BF1091" s="12" t="s">
        <v>321</v>
      </c>
      <c r="BG1091" s="654">
        <v>188.053</v>
      </c>
      <c r="BH1091" s="12" t="s">
        <v>321</v>
      </c>
      <c r="BI1091" s="99">
        <v>131</v>
      </c>
      <c r="BJ1091" s="12" t="s">
        <v>321</v>
      </c>
      <c r="BK1091" s="754">
        <v>0</v>
      </c>
      <c r="BL1091" s="12" t="s">
        <v>321</v>
      </c>
      <c r="BM1091" s="754">
        <v>0.39500000000000002</v>
      </c>
      <c r="BN1091" s="12" t="s">
        <v>321</v>
      </c>
      <c r="BO1091" s="754">
        <v>0</v>
      </c>
      <c r="BP1091" s="12" t="s">
        <v>321</v>
      </c>
      <c r="BQ1091" s="754">
        <v>0.02</v>
      </c>
      <c r="BR1091" s="12" t="s">
        <v>321</v>
      </c>
      <c r="BS1091" s="654">
        <v>56.637999999999998</v>
      </c>
      <c r="BT1091" s="12" t="s">
        <v>321</v>
      </c>
      <c r="BU1091" s="654">
        <v>57.052999999999997</v>
      </c>
      <c r="BV1091" s="12" t="s">
        <v>321</v>
      </c>
      <c r="BW1091" s="9">
        <v>0.68</v>
      </c>
      <c r="BX1091" s="9" t="s">
        <v>322</v>
      </c>
      <c r="BY1091" s="755">
        <v>183.1</v>
      </c>
      <c r="BZ1091" s="9" t="s">
        <v>315</v>
      </c>
      <c r="CA1091" s="755">
        <v>13</v>
      </c>
      <c r="CB1091" s="9" t="s">
        <v>315</v>
      </c>
      <c r="CC1091" s="755">
        <v>17.3</v>
      </c>
      <c r="CD1091" s="9" t="s">
        <v>315</v>
      </c>
      <c r="CE1091" s="755">
        <v>377</v>
      </c>
      <c r="CF1091" s="9" t="s">
        <v>323</v>
      </c>
      <c r="CG1091" s="755">
        <v>288.8</v>
      </c>
      <c r="CH1091" s="9" t="s">
        <v>323</v>
      </c>
      <c r="CI1091" s="9"/>
      <c r="CJ1091" s="9"/>
      <c r="CK1091" s="9"/>
    </row>
    <row r="1092" spans="1:89" s="98" customFormat="1" x14ac:dyDescent="0.25">
      <c r="A1092" s="99">
        <v>10140329</v>
      </c>
      <c r="B1092" s="99"/>
      <c r="C1092" s="772">
        <v>4804</v>
      </c>
      <c r="D1092" s="807">
        <v>0.05</v>
      </c>
      <c r="E1092" s="772">
        <f t="shared" si="50"/>
        <v>5044</v>
      </c>
      <c r="F1092" s="778">
        <v>1.1000000000000001</v>
      </c>
      <c r="G1092" s="774">
        <f t="shared" si="51"/>
        <v>5548</v>
      </c>
      <c r="H1092" s="776"/>
      <c r="I1092" s="758"/>
      <c r="J1092" s="776"/>
      <c r="K1092" s="786"/>
      <c r="L1092" s="9" t="s">
        <v>308</v>
      </c>
      <c r="M1092" s="9" t="s">
        <v>1619</v>
      </c>
      <c r="N1092" s="9" t="s">
        <v>397</v>
      </c>
      <c r="O1092" s="9" t="s">
        <v>310</v>
      </c>
      <c r="P1092" s="9" t="s">
        <v>624</v>
      </c>
      <c r="Q1092" s="9" t="s">
        <v>1593</v>
      </c>
      <c r="R1092" s="9" t="s">
        <v>1595</v>
      </c>
      <c r="S1092" s="9" t="s">
        <v>373</v>
      </c>
      <c r="T1092" s="98" t="s">
        <v>234</v>
      </c>
      <c r="U1092" s="99" t="s">
        <v>644</v>
      </c>
      <c r="V1092" s="99" t="s">
        <v>207</v>
      </c>
      <c r="W1092" s="99" t="s">
        <v>1353</v>
      </c>
      <c r="X1092" s="99" t="s">
        <v>207</v>
      </c>
      <c r="Y1092" s="99">
        <v>340</v>
      </c>
      <c r="Z1092" s="99" t="s">
        <v>207</v>
      </c>
      <c r="AA1092" s="631" t="s">
        <v>1499</v>
      </c>
      <c r="AB1092" s="99" t="s">
        <v>207</v>
      </c>
      <c r="AC1092" s="9">
        <v>550</v>
      </c>
      <c r="AD1092" s="9" t="s">
        <v>207</v>
      </c>
      <c r="AE1092" s="9">
        <v>217</v>
      </c>
      <c r="AF1092" s="9" t="s">
        <v>315</v>
      </c>
      <c r="AG1092" s="14" t="s">
        <v>1530</v>
      </c>
      <c r="AH1092" s="14" t="s">
        <v>207</v>
      </c>
      <c r="AI1092" s="14" t="s">
        <v>1531</v>
      </c>
      <c r="AJ1092" s="14" t="s">
        <v>207</v>
      </c>
      <c r="AK1092" s="9">
        <v>5</v>
      </c>
      <c r="AL1092" s="14" t="s">
        <v>207</v>
      </c>
      <c r="AM1092" s="9">
        <v>5</v>
      </c>
      <c r="AN1092" s="14" t="s">
        <v>207</v>
      </c>
      <c r="AO1092" s="9">
        <v>5</v>
      </c>
      <c r="AP1092" s="14" t="s">
        <v>207</v>
      </c>
      <c r="AQ1092" s="9">
        <v>5</v>
      </c>
      <c r="AR1092" s="14" t="s">
        <v>207</v>
      </c>
      <c r="AS1092" s="9" t="s">
        <v>0</v>
      </c>
      <c r="AT1092" s="9" t="s">
        <v>318</v>
      </c>
      <c r="AU1092" s="9" t="s">
        <v>376</v>
      </c>
      <c r="AV1092" s="9" t="s">
        <v>320</v>
      </c>
      <c r="AW1092" s="9" t="s">
        <v>1620</v>
      </c>
      <c r="AX1092" s="9">
        <v>9010600000</v>
      </c>
      <c r="AY1092" s="99">
        <v>515</v>
      </c>
      <c r="AZ1092" s="12" t="s">
        <v>207</v>
      </c>
      <c r="BA1092" s="99">
        <v>33</v>
      </c>
      <c r="BB1092" s="12" t="s">
        <v>207</v>
      </c>
      <c r="BC1092" s="99">
        <v>44</v>
      </c>
      <c r="BD1092" s="12" t="s">
        <v>207</v>
      </c>
      <c r="BE1092" s="99">
        <v>201</v>
      </c>
      <c r="BF1092" s="12" t="s">
        <v>321</v>
      </c>
      <c r="BG1092" s="654">
        <v>200.80699999999999</v>
      </c>
      <c r="BH1092" s="12" t="s">
        <v>321</v>
      </c>
      <c r="BI1092" s="99">
        <v>139</v>
      </c>
      <c r="BJ1092" s="12" t="s">
        <v>321</v>
      </c>
      <c r="BK1092" s="754">
        <v>0</v>
      </c>
      <c r="BL1092" s="12" t="s">
        <v>321</v>
      </c>
      <c r="BM1092" s="754">
        <v>0.41399999999999998</v>
      </c>
      <c r="BN1092" s="12" t="s">
        <v>321</v>
      </c>
      <c r="BO1092" s="754">
        <v>0</v>
      </c>
      <c r="BP1092" s="12" t="s">
        <v>321</v>
      </c>
      <c r="BQ1092" s="754">
        <v>0.02</v>
      </c>
      <c r="BR1092" s="12" t="s">
        <v>321</v>
      </c>
      <c r="BS1092" s="654">
        <v>61.372999999999998</v>
      </c>
      <c r="BT1092" s="12" t="s">
        <v>321</v>
      </c>
      <c r="BU1092" s="654">
        <v>61.807000000000002</v>
      </c>
      <c r="BV1092" s="12" t="s">
        <v>321</v>
      </c>
      <c r="BW1092" s="9">
        <v>0.75</v>
      </c>
      <c r="BX1092" s="9" t="s">
        <v>322</v>
      </c>
      <c r="BY1092" s="755">
        <v>202.8</v>
      </c>
      <c r="BZ1092" s="9" t="s">
        <v>315</v>
      </c>
      <c r="CA1092" s="755">
        <v>13</v>
      </c>
      <c r="CB1092" s="9" t="s">
        <v>315</v>
      </c>
      <c r="CC1092" s="755">
        <v>17.3</v>
      </c>
      <c r="CD1092" s="9" t="s">
        <v>315</v>
      </c>
      <c r="CE1092" s="755">
        <v>405.7</v>
      </c>
      <c r="CF1092" s="9" t="s">
        <v>323</v>
      </c>
      <c r="CG1092" s="755">
        <v>306.39999999999998</v>
      </c>
      <c r="CH1092" s="9" t="s">
        <v>323</v>
      </c>
      <c r="CI1092" s="9"/>
      <c r="CJ1092" s="9"/>
      <c r="CK1092" s="9"/>
    </row>
    <row r="1093" spans="1:89" s="98" customFormat="1" x14ac:dyDescent="0.25">
      <c r="A1093" s="99">
        <v>10140330</v>
      </c>
      <c r="B1093" s="99"/>
      <c r="C1093" s="772">
        <v>6014</v>
      </c>
      <c r="D1093" s="807">
        <v>0.05</v>
      </c>
      <c r="E1093" s="772">
        <f t="shared" si="50"/>
        <v>6315</v>
      </c>
      <c r="F1093" s="778">
        <v>1.1000000000000001</v>
      </c>
      <c r="G1093" s="774">
        <f t="shared" si="51"/>
        <v>6947</v>
      </c>
      <c r="H1093" s="776"/>
      <c r="I1093" s="758"/>
      <c r="J1093" s="776"/>
      <c r="K1093" s="786"/>
      <c r="L1093" s="9" t="s">
        <v>308</v>
      </c>
      <c r="M1093" s="9" t="s">
        <v>1621</v>
      </c>
      <c r="N1093" s="9" t="s">
        <v>397</v>
      </c>
      <c r="O1093" s="9" t="s">
        <v>310</v>
      </c>
      <c r="P1093" s="9" t="s">
        <v>624</v>
      </c>
      <c r="Q1093" s="9" t="s">
        <v>1593</v>
      </c>
      <c r="R1093" s="9" t="s">
        <v>1595</v>
      </c>
      <c r="S1093" s="9" t="s">
        <v>373</v>
      </c>
      <c r="T1093" s="98" t="s">
        <v>234</v>
      </c>
      <c r="U1093" s="99" t="s">
        <v>1533</v>
      </c>
      <c r="V1093" s="99" t="s">
        <v>207</v>
      </c>
      <c r="W1093" s="99" t="s">
        <v>1357</v>
      </c>
      <c r="X1093" s="99" t="s">
        <v>207</v>
      </c>
      <c r="Y1093" s="99">
        <v>378</v>
      </c>
      <c r="Z1093" s="99" t="s">
        <v>207</v>
      </c>
      <c r="AA1093" s="631" t="s">
        <v>1501</v>
      </c>
      <c r="AB1093" s="99" t="s">
        <v>207</v>
      </c>
      <c r="AC1093" s="9">
        <v>613</v>
      </c>
      <c r="AD1093" s="9" t="s">
        <v>207</v>
      </c>
      <c r="AE1093" s="9">
        <v>241</v>
      </c>
      <c r="AF1093" s="9" t="s">
        <v>315</v>
      </c>
      <c r="AG1093" s="14" t="s">
        <v>1534</v>
      </c>
      <c r="AH1093" s="14" t="s">
        <v>207</v>
      </c>
      <c r="AI1093" s="14" t="s">
        <v>1535</v>
      </c>
      <c r="AJ1093" s="14" t="s">
        <v>207</v>
      </c>
      <c r="AK1093" s="9">
        <v>5</v>
      </c>
      <c r="AL1093" s="14" t="s">
        <v>207</v>
      </c>
      <c r="AM1093" s="9">
        <v>5</v>
      </c>
      <c r="AN1093" s="14" t="s">
        <v>207</v>
      </c>
      <c r="AO1093" s="9">
        <v>5</v>
      </c>
      <c r="AP1093" s="14" t="s">
        <v>207</v>
      </c>
      <c r="AQ1093" s="9">
        <v>5</v>
      </c>
      <c r="AR1093" s="14" t="s">
        <v>207</v>
      </c>
      <c r="AS1093" s="9" t="s">
        <v>0</v>
      </c>
      <c r="AT1093" s="9" t="s">
        <v>318</v>
      </c>
      <c r="AU1093" s="9" t="s">
        <v>376</v>
      </c>
      <c r="AV1093" s="9" t="s">
        <v>320</v>
      </c>
      <c r="AW1093" s="9">
        <v>8700101403305</v>
      </c>
      <c r="AX1093" s="9">
        <v>9010600000</v>
      </c>
      <c r="AY1093" s="99">
        <v>565</v>
      </c>
      <c r="AZ1093" s="12" t="s">
        <v>207</v>
      </c>
      <c r="BA1093" s="99">
        <v>33</v>
      </c>
      <c r="BB1093" s="12" t="s">
        <v>207</v>
      </c>
      <c r="BC1093" s="99">
        <v>44</v>
      </c>
      <c r="BD1093" s="12" t="s">
        <v>207</v>
      </c>
      <c r="BE1093" s="99">
        <v>223</v>
      </c>
      <c r="BF1093" s="12" t="s">
        <v>321</v>
      </c>
      <c r="BG1093" s="654">
        <v>222.56299999999999</v>
      </c>
      <c r="BH1093" s="12" t="s">
        <v>321</v>
      </c>
      <c r="BI1093" s="99">
        <v>156</v>
      </c>
      <c r="BJ1093" s="12" t="s">
        <v>321</v>
      </c>
      <c r="BK1093" s="754">
        <v>0</v>
      </c>
      <c r="BL1093" s="12" t="s">
        <v>321</v>
      </c>
      <c r="BM1093" s="754">
        <v>0.434</v>
      </c>
      <c r="BN1093" s="12" t="s">
        <v>321</v>
      </c>
      <c r="BO1093" s="754">
        <v>0</v>
      </c>
      <c r="BP1093" s="12" t="s">
        <v>321</v>
      </c>
      <c r="BQ1093" s="754">
        <v>0.02</v>
      </c>
      <c r="BR1093" s="12" t="s">
        <v>321</v>
      </c>
      <c r="BS1093" s="654">
        <v>66.108999999999995</v>
      </c>
      <c r="BT1093" s="12" t="s">
        <v>321</v>
      </c>
      <c r="BU1093" s="654">
        <v>66.563000000000002</v>
      </c>
      <c r="BV1093" s="12" t="s">
        <v>321</v>
      </c>
      <c r="BW1093" s="9">
        <v>0.82</v>
      </c>
      <c r="BX1093" s="9" t="s">
        <v>322</v>
      </c>
      <c r="BY1093" s="755">
        <v>222.4</v>
      </c>
      <c r="BZ1093" s="9" t="s">
        <v>315</v>
      </c>
      <c r="CA1093" s="755">
        <v>13</v>
      </c>
      <c r="CB1093" s="9" t="s">
        <v>315</v>
      </c>
      <c r="CC1093" s="755">
        <v>17.3</v>
      </c>
      <c r="CD1093" s="9" t="s">
        <v>315</v>
      </c>
      <c r="CE1093" s="755">
        <v>454.2</v>
      </c>
      <c r="CF1093" s="9" t="s">
        <v>323</v>
      </c>
      <c r="CG1093" s="755">
        <v>343.9</v>
      </c>
      <c r="CH1093" s="9" t="s">
        <v>323</v>
      </c>
      <c r="CI1093" s="9"/>
      <c r="CJ1093" s="9"/>
      <c r="CK1093" s="9"/>
    </row>
    <row r="1094" spans="1:89" s="98" customFormat="1" x14ac:dyDescent="0.25">
      <c r="A1094" s="99">
        <v>10100314</v>
      </c>
      <c r="B1094" s="99"/>
      <c r="C1094" s="772">
        <v>3624</v>
      </c>
      <c r="D1094" s="807">
        <v>0.05</v>
      </c>
      <c r="E1094" s="772">
        <f t="shared" si="50"/>
        <v>3805</v>
      </c>
      <c r="F1094" s="778">
        <v>1.1000000000000001</v>
      </c>
      <c r="G1094" s="774">
        <f t="shared" si="51"/>
        <v>4186</v>
      </c>
      <c r="H1094" s="776"/>
      <c r="I1094" s="758"/>
      <c r="J1094" s="776"/>
      <c r="K1094" s="786"/>
      <c r="L1094" s="9" t="s">
        <v>308</v>
      </c>
      <c r="M1094" s="9" t="s">
        <v>4074</v>
      </c>
      <c r="N1094" s="9" t="s">
        <v>397</v>
      </c>
      <c r="O1094" s="9" t="s">
        <v>310</v>
      </c>
      <c r="P1094" s="9" t="s">
        <v>624</v>
      </c>
      <c r="Q1094" s="9" t="s">
        <v>1593</v>
      </c>
      <c r="R1094" s="9" t="s">
        <v>1595</v>
      </c>
      <c r="S1094" s="9" t="s">
        <v>1055</v>
      </c>
      <c r="T1094" s="98" t="s">
        <v>242</v>
      </c>
      <c r="U1094" s="99" t="s">
        <v>888</v>
      </c>
      <c r="V1094" s="99" t="s">
        <v>207</v>
      </c>
      <c r="W1094" s="99" t="s">
        <v>888</v>
      </c>
      <c r="X1094" s="99" t="s">
        <v>207</v>
      </c>
      <c r="Y1094" s="99" t="s">
        <v>888</v>
      </c>
      <c r="Z1094" s="99" t="s">
        <v>207</v>
      </c>
      <c r="AA1094" s="631" t="s">
        <v>583</v>
      </c>
      <c r="AB1094" s="99" t="s">
        <v>207</v>
      </c>
      <c r="AC1094" s="9">
        <v>552</v>
      </c>
      <c r="AD1094" s="9" t="s">
        <v>207</v>
      </c>
      <c r="AE1094" s="9">
        <v>217</v>
      </c>
      <c r="AF1094" s="9" t="s">
        <v>315</v>
      </c>
      <c r="AG1094" s="14" t="s">
        <v>1622</v>
      </c>
      <c r="AH1094" s="14" t="s">
        <v>207</v>
      </c>
      <c r="AI1094" s="14" t="s">
        <v>1622</v>
      </c>
      <c r="AJ1094" s="14" t="s">
        <v>207</v>
      </c>
      <c r="AK1094" s="9">
        <v>5</v>
      </c>
      <c r="AL1094" s="14" t="s">
        <v>207</v>
      </c>
      <c r="AM1094" s="9">
        <v>5</v>
      </c>
      <c r="AN1094" s="14" t="s">
        <v>207</v>
      </c>
      <c r="AO1094" s="9">
        <v>0</v>
      </c>
      <c r="AP1094" s="14" t="s">
        <v>207</v>
      </c>
      <c r="AQ1094" s="9">
        <v>0</v>
      </c>
      <c r="AR1094" s="14" t="s">
        <v>207</v>
      </c>
      <c r="AS1094" s="9" t="s">
        <v>0</v>
      </c>
      <c r="AT1094" s="9" t="s">
        <v>318</v>
      </c>
      <c r="AU1094" s="9" t="s">
        <v>376</v>
      </c>
      <c r="AV1094" s="9" t="s">
        <v>320</v>
      </c>
      <c r="AW1094" s="9" t="s">
        <v>1623</v>
      </c>
      <c r="AX1094" s="9">
        <v>9010600000</v>
      </c>
      <c r="AY1094" s="99">
        <v>464</v>
      </c>
      <c r="AZ1094" s="12" t="s">
        <v>207</v>
      </c>
      <c r="BA1094" s="99">
        <v>33</v>
      </c>
      <c r="BB1094" s="12" t="s">
        <v>207</v>
      </c>
      <c r="BC1094" s="99">
        <v>44</v>
      </c>
      <c r="BD1094" s="12" t="s">
        <v>207</v>
      </c>
      <c r="BE1094" s="99">
        <v>192</v>
      </c>
      <c r="BF1094" s="12" t="s">
        <v>321</v>
      </c>
      <c r="BG1094" s="654">
        <v>191.053</v>
      </c>
      <c r="BH1094" s="12" t="s">
        <v>321</v>
      </c>
      <c r="BI1094" s="99">
        <v>134</v>
      </c>
      <c r="BJ1094" s="12" t="s">
        <v>321</v>
      </c>
      <c r="BK1094" s="754">
        <v>0</v>
      </c>
      <c r="BL1094" s="12" t="s">
        <v>321</v>
      </c>
      <c r="BM1094" s="754">
        <v>0.39500000000000002</v>
      </c>
      <c r="BN1094" s="12" t="s">
        <v>321</v>
      </c>
      <c r="BO1094" s="754">
        <v>0</v>
      </c>
      <c r="BP1094" s="12" t="s">
        <v>321</v>
      </c>
      <c r="BQ1094" s="754">
        <v>0.02</v>
      </c>
      <c r="BR1094" s="12" t="s">
        <v>321</v>
      </c>
      <c r="BS1094" s="654">
        <v>56.637999999999998</v>
      </c>
      <c r="BT1094" s="12" t="s">
        <v>321</v>
      </c>
      <c r="BU1094" s="654">
        <v>57.052999999999997</v>
      </c>
      <c r="BV1094" s="12" t="s">
        <v>321</v>
      </c>
      <c r="BW1094" s="9">
        <v>0.67</v>
      </c>
      <c r="BX1094" s="9" t="s">
        <v>322</v>
      </c>
      <c r="BY1094" s="755">
        <v>182.7</v>
      </c>
      <c r="BZ1094" s="9" t="s">
        <v>315</v>
      </c>
      <c r="CA1094" s="755">
        <v>13</v>
      </c>
      <c r="CB1094" s="9" t="s">
        <v>315</v>
      </c>
      <c r="CC1094" s="755">
        <v>17.3</v>
      </c>
      <c r="CD1094" s="9" t="s">
        <v>315</v>
      </c>
      <c r="CE1094" s="755">
        <v>383.6</v>
      </c>
      <c r="CF1094" s="9" t="s">
        <v>323</v>
      </c>
      <c r="CG1094" s="755">
        <v>295.39999999999998</v>
      </c>
      <c r="CH1094" s="9" t="s">
        <v>323</v>
      </c>
      <c r="CI1094" s="9"/>
      <c r="CJ1094" s="9"/>
      <c r="CK1094" s="9"/>
    </row>
    <row r="1095" spans="1:89" s="98" customFormat="1" x14ac:dyDescent="0.25">
      <c r="A1095" s="99">
        <v>10100339</v>
      </c>
      <c r="B1095" s="99"/>
      <c r="C1095" s="772">
        <v>4804</v>
      </c>
      <c r="D1095" s="807">
        <v>0.05</v>
      </c>
      <c r="E1095" s="772">
        <f t="shared" si="50"/>
        <v>5044</v>
      </c>
      <c r="F1095" s="778">
        <v>1.1000000000000001</v>
      </c>
      <c r="G1095" s="774">
        <f t="shared" si="51"/>
        <v>5548</v>
      </c>
      <c r="H1095" s="776"/>
      <c r="I1095" s="758"/>
      <c r="J1095" s="776"/>
      <c r="K1095" s="786"/>
      <c r="L1095" s="9" t="s">
        <v>308</v>
      </c>
      <c r="M1095" s="9" t="s">
        <v>4075</v>
      </c>
      <c r="N1095" s="9" t="s">
        <v>397</v>
      </c>
      <c r="O1095" s="9" t="s">
        <v>310</v>
      </c>
      <c r="P1095" s="9" t="s">
        <v>624</v>
      </c>
      <c r="Q1095" s="9" t="s">
        <v>1593</v>
      </c>
      <c r="R1095" s="9" t="s">
        <v>1595</v>
      </c>
      <c r="S1095" s="9" t="s">
        <v>1055</v>
      </c>
      <c r="T1095" s="98" t="s">
        <v>242</v>
      </c>
      <c r="U1095" s="99" t="s">
        <v>1353</v>
      </c>
      <c r="V1095" s="99" t="s">
        <v>207</v>
      </c>
      <c r="W1095" s="99" t="s">
        <v>1353</v>
      </c>
      <c r="X1095" s="99" t="s">
        <v>207</v>
      </c>
      <c r="Y1095" s="99" t="s">
        <v>1353</v>
      </c>
      <c r="Z1095" s="99" t="s">
        <v>207</v>
      </c>
      <c r="AA1095" s="631" t="s">
        <v>1499</v>
      </c>
      <c r="AB1095" s="99" t="s">
        <v>207</v>
      </c>
      <c r="AC1095" s="9">
        <v>622</v>
      </c>
      <c r="AD1095" s="9" t="s">
        <v>207</v>
      </c>
      <c r="AE1095" s="9">
        <v>245</v>
      </c>
      <c r="AF1095" s="9" t="s">
        <v>315</v>
      </c>
      <c r="AG1095" s="14" t="s">
        <v>1624</v>
      </c>
      <c r="AH1095" s="14" t="s">
        <v>207</v>
      </c>
      <c r="AI1095" s="14" t="s">
        <v>1624</v>
      </c>
      <c r="AJ1095" s="14" t="s">
        <v>207</v>
      </c>
      <c r="AK1095" s="9">
        <v>5</v>
      </c>
      <c r="AL1095" s="14" t="s">
        <v>207</v>
      </c>
      <c r="AM1095" s="9">
        <v>5</v>
      </c>
      <c r="AN1095" s="14" t="s">
        <v>207</v>
      </c>
      <c r="AO1095" s="9">
        <v>0</v>
      </c>
      <c r="AP1095" s="14" t="s">
        <v>207</v>
      </c>
      <c r="AQ1095" s="9">
        <v>0</v>
      </c>
      <c r="AR1095" s="14" t="s">
        <v>207</v>
      </c>
      <c r="AS1095" s="9" t="s">
        <v>0</v>
      </c>
      <c r="AT1095" s="9" t="s">
        <v>318</v>
      </c>
      <c r="AU1095" s="9" t="s">
        <v>376</v>
      </c>
      <c r="AV1095" s="9" t="s">
        <v>320</v>
      </c>
      <c r="AW1095" s="9" t="s">
        <v>1625</v>
      </c>
      <c r="AX1095" s="9">
        <v>9010600000</v>
      </c>
      <c r="AY1095" s="99">
        <v>514</v>
      </c>
      <c r="AZ1095" s="12" t="s">
        <v>207</v>
      </c>
      <c r="BA1095" s="99">
        <v>33</v>
      </c>
      <c r="BB1095" s="12" t="s">
        <v>207</v>
      </c>
      <c r="BC1095" s="99">
        <v>44</v>
      </c>
      <c r="BD1095" s="12" t="s">
        <v>207</v>
      </c>
      <c r="BE1095" s="99">
        <v>209</v>
      </c>
      <c r="BF1095" s="12" t="s">
        <v>321</v>
      </c>
      <c r="BG1095" s="654">
        <v>208.80699999999999</v>
      </c>
      <c r="BH1095" s="12" t="s">
        <v>321</v>
      </c>
      <c r="BI1095" s="99">
        <v>147</v>
      </c>
      <c r="BJ1095" s="12" t="s">
        <v>321</v>
      </c>
      <c r="BK1095" s="754">
        <v>0</v>
      </c>
      <c r="BL1095" s="12" t="s">
        <v>321</v>
      </c>
      <c r="BM1095" s="754">
        <v>0.41399999999999998</v>
      </c>
      <c r="BN1095" s="12" t="s">
        <v>321</v>
      </c>
      <c r="BO1095" s="754">
        <v>0</v>
      </c>
      <c r="BP1095" s="12" t="s">
        <v>321</v>
      </c>
      <c r="BQ1095" s="754">
        <v>0.02</v>
      </c>
      <c r="BR1095" s="12" t="s">
        <v>321</v>
      </c>
      <c r="BS1095" s="654">
        <v>61.372999999999998</v>
      </c>
      <c r="BT1095" s="12" t="s">
        <v>321</v>
      </c>
      <c r="BU1095" s="654">
        <v>61.807000000000002</v>
      </c>
      <c r="BV1095" s="12" t="s">
        <v>321</v>
      </c>
      <c r="BW1095" s="9">
        <v>0.75</v>
      </c>
      <c r="BX1095" s="9" t="s">
        <v>322</v>
      </c>
      <c r="BY1095" s="755">
        <v>202.4</v>
      </c>
      <c r="BZ1095" s="9" t="s">
        <v>315</v>
      </c>
      <c r="CA1095" s="755">
        <v>13</v>
      </c>
      <c r="CB1095" s="9" t="s">
        <v>315</v>
      </c>
      <c r="CC1095" s="755">
        <v>17.3</v>
      </c>
      <c r="CD1095" s="9" t="s">
        <v>315</v>
      </c>
      <c r="CE1095" s="755">
        <v>423.3</v>
      </c>
      <c r="CF1095" s="9" t="s">
        <v>323</v>
      </c>
      <c r="CG1095" s="755">
        <v>324.10000000000002</v>
      </c>
      <c r="CH1095" s="9" t="s">
        <v>323</v>
      </c>
      <c r="CI1095" s="9"/>
      <c r="CJ1095" s="9"/>
      <c r="CK1095" s="9"/>
    </row>
    <row r="1096" spans="1:89" s="98" customFormat="1" x14ac:dyDescent="0.25">
      <c r="A1096" s="99">
        <v>10100340</v>
      </c>
      <c r="B1096" s="99"/>
      <c r="C1096" s="772">
        <v>6014</v>
      </c>
      <c r="D1096" s="807">
        <v>0.05</v>
      </c>
      <c r="E1096" s="772">
        <f t="shared" si="50"/>
        <v>6315</v>
      </c>
      <c r="F1096" s="778">
        <v>1.1000000000000001</v>
      </c>
      <c r="G1096" s="774">
        <f t="shared" si="51"/>
        <v>6947</v>
      </c>
      <c r="H1096" s="776"/>
      <c r="I1096" s="758"/>
      <c r="J1096" s="776"/>
      <c r="K1096" s="786"/>
      <c r="L1096" s="9" t="s">
        <v>308</v>
      </c>
      <c r="M1096" s="9" t="s">
        <v>4076</v>
      </c>
      <c r="N1096" s="9" t="s">
        <v>397</v>
      </c>
      <c r="O1096" s="9" t="s">
        <v>310</v>
      </c>
      <c r="P1096" s="9" t="s">
        <v>624</v>
      </c>
      <c r="Q1096" s="9" t="s">
        <v>1593</v>
      </c>
      <c r="R1096" s="9" t="s">
        <v>1595</v>
      </c>
      <c r="S1096" s="9" t="s">
        <v>1055</v>
      </c>
      <c r="T1096" s="98" t="s">
        <v>242</v>
      </c>
      <c r="U1096" s="99" t="s">
        <v>1357</v>
      </c>
      <c r="V1096" s="99" t="s">
        <v>207</v>
      </c>
      <c r="W1096" s="99" t="s">
        <v>1357</v>
      </c>
      <c r="X1096" s="99" t="s">
        <v>207</v>
      </c>
      <c r="Y1096" s="99" t="s">
        <v>1357</v>
      </c>
      <c r="Z1096" s="99" t="s">
        <v>207</v>
      </c>
      <c r="AA1096" s="631" t="s">
        <v>1501</v>
      </c>
      <c r="AB1096" s="99" t="s">
        <v>207</v>
      </c>
      <c r="AC1096" s="9">
        <v>693</v>
      </c>
      <c r="AD1096" s="9" t="s">
        <v>207</v>
      </c>
      <c r="AE1096" s="9">
        <v>273</v>
      </c>
      <c r="AF1096" s="9" t="s">
        <v>315</v>
      </c>
      <c r="AG1096" s="14" t="s">
        <v>1626</v>
      </c>
      <c r="AH1096" s="14" t="s">
        <v>207</v>
      </c>
      <c r="AI1096" s="14" t="s">
        <v>1626</v>
      </c>
      <c r="AJ1096" s="14" t="s">
        <v>207</v>
      </c>
      <c r="AK1096" s="9">
        <v>5</v>
      </c>
      <c r="AL1096" s="14" t="s">
        <v>207</v>
      </c>
      <c r="AM1096" s="9">
        <v>5</v>
      </c>
      <c r="AN1096" s="14" t="s">
        <v>207</v>
      </c>
      <c r="AO1096" s="9">
        <v>0</v>
      </c>
      <c r="AP1096" s="14" t="s">
        <v>207</v>
      </c>
      <c r="AQ1096" s="9">
        <v>0</v>
      </c>
      <c r="AR1096" s="14" t="s">
        <v>207</v>
      </c>
      <c r="AS1096" s="9" t="s">
        <v>0</v>
      </c>
      <c r="AT1096" s="9" t="s">
        <v>318</v>
      </c>
      <c r="AU1096" s="9" t="s">
        <v>376</v>
      </c>
      <c r="AV1096" s="9" t="s">
        <v>320</v>
      </c>
      <c r="AW1096" s="9" t="s">
        <v>1627</v>
      </c>
      <c r="AX1096" s="9">
        <v>9010600000</v>
      </c>
      <c r="AY1096" s="99">
        <v>564</v>
      </c>
      <c r="AZ1096" s="12" t="s">
        <v>207</v>
      </c>
      <c r="BA1096" s="99">
        <v>33</v>
      </c>
      <c r="BB1096" s="12" t="s">
        <v>207</v>
      </c>
      <c r="BC1096" s="99">
        <v>44</v>
      </c>
      <c r="BD1096" s="12" t="s">
        <v>207</v>
      </c>
      <c r="BE1096" s="99">
        <v>227</v>
      </c>
      <c r="BF1096" s="12" t="s">
        <v>321</v>
      </c>
      <c r="BG1096" s="654">
        <v>226.56299999999999</v>
      </c>
      <c r="BH1096" s="12" t="s">
        <v>321</v>
      </c>
      <c r="BI1096" s="99">
        <v>160</v>
      </c>
      <c r="BJ1096" s="12" t="s">
        <v>321</v>
      </c>
      <c r="BK1096" s="754">
        <v>0</v>
      </c>
      <c r="BL1096" s="12" t="s">
        <v>321</v>
      </c>
      <c r="BM1096" s="754">
        <v>0.434</v>
      </c>
      <c r="BN1096" s="12" t="s">
        <v>321</v>
      </c>
      <c r="BO1096" s="754">
        <v>0</v>
      </c>
      <c r="BP1096" s="12" t="s">
        <v>321</v>
      </c>
      <c r="BQ1096" s="754">
        <v>0.02</v>
      </c>
      <c r="BR1096" s="12" t="s">
        <v>321</v>
      </c>
      <c r="BS1096" s="654">
        <v>66.108999999999995</v>
      </c>
      <c r="BT1096" s="12" t="s">
        <v>321</v>
      </c>
      <c r="BU1096" s="654">
        <v>66.563000000000002</v>
      </c>
      <c r="BV1096" s="12" t="s">
        <v>321</v>
      </c>
      <c r="BW1096" s="9">
        <v>0.82</v>
      </c>
      <c r="BX1096" s="9" t="s">
        <v>322</v>
      </c>
      <c r="BY1096" s="755">
        <v>222</v>
      </c>
      <c r="BZ1096" s="9" t="s">
        <v>315</v>
      </c>
      <c r="CA1096" s="755">
        <v>13</v>
      </c>
      <c r="CB1096" s="9" t="s">
        <v>315</v>
      </c>
      <c r="CC1096" s="755">
        <v>17.3</v>
      </c>
      <c r="CD1096" s="9" t="s">
        <v>315</v>
      </c>
      <c r="CE1096" s="755">
        <v>463</v>
      </c>
      <c r="CF1096" s="9" t="s">
        <v>323</v>
      </c>
      <c r="CG1096" s="755">
        <v>352.7</v>
      </c>
      <c r="CH1096" s="9" t="s">
        <v>323</v>
      </c>
      <c r="CI1096" s="9"/>
      <c r="CJ1096" s="9"/>
      <c r="CK1096" s="9"/>
    </row>
    <row r="1097" spans="1:89" s="98" customFormat="1" x14ac:dyDescent="0.25">
      <c r="A1097" s="99">
        <v>10140314</v>
      </c>
      <c r="B1097" s="99"/>
      <c r="C1097" s="772">
        <v>3624</v>
      </c>
      <c r="D1097" s="807">
        <v>0.05</v>
      </c>
      <c r="E1097" s="772">
        <f t="shared" si="50"/>
        <v>3805</v>
      </c>
      <c r="F1097" s="778">
        <v>1.1000000000000001</v>
      </c>
      <c r="G1097" s="774">
        <f t="shared" si="51"/>
        <v>4186</v>
      </c>
      <c r="H1097" s="776"/>
      <c r="I1097" s="758"/>
      <c r="J1097" s="776"/>
      <c r="K1097" s="786"/>
      <c r="L1097" s="9" t="s">
        <v>308</v>
      </c>
      <c r="M1097" s="9" t="s">
        <v>1628</v>
      </c>
      <c r="N1097" s="9" t="s">
        <v>397</v>
      </c>
      <c r="O1097" s="9" t="s">
        <v>310</v>
      </c>
      <c r="P1097" s="9" t="s">
        <v>624</v>
      </c>
      <c r="Q1097" s="9" t="s">
        <v>1593</v>
      </c>
      <c r="R1097" s="9" t="s">
        <v>1595</v>
      </c>
      <c r="S1097" s="9" t="s">
        <v>1055</v>
      </c>
      <c r="T1097" s="98" t="s">
        <v>242</v>
      </c>
      <c r="U1097" s="99" t="s">
        <v>888</v>
      </c>
      <c r="V1097" s="99" t="s">
        <v>207</v>
      </c>
      <c r="W1097" s="99" t="s">
        <v>888</v>
      </c>
      <c r="X1097" s="99" t="s">
        <v>207</v>
      </c>
      <c r="Y1097" s="99">
        <v>400</v>
      </c>
      <c r="Z1097" s="99" t="s">
        <v>207</v>
      </c>
      <c r="AA1097" s="631" t="s">
        <v>583</v>
      </c>
      <c r="AB1097" s="99" t="s">
        <v>207</v>
      </c>
      <c r="AC1097" s="9">
        <v>552</v>
      </c>
      <c r="AD1097" s="9" t="s">
        <v>207</v>
      </c>
      <c r="AE1097" s="9">
        <v>217</v>
      </c>
      <c r="AF1097" s="9" t="s">
        <v>315</v>
      </c>
      <c r="AG1097" s="14" t="s">
        <v>1622</v>
      </c>
      <c r="AH1097" s="14" t="s">
        <v>207</v>
      </c>
      <c r="AI1097" s="14" t="s">
        <v>1622</v>
      </c>
      <c r="AJ1097" s="14" t="s">
        <v>207</v>
      </c>
      <c r="AK1097" s="9">
        <v>5</v>
      </c>
      <c r="AL1097" s="14" t="s">
        <v>207</v>
      </c>
      <c r="AM1097" s="9">
        <v>5</v>
      </c>
      <c r="AN1097" s="14" t="s">
        <v>207</v>
      </c>
      <c r="AO1097" s="9">
        <v>5</v>
      </c>
      <c r="AP1097" s="14" t="s">
        <v>207</v>
      </c>
      <c r="AQ1097" s="9">
        <v>5</v>
      </c>
      <c r="AR1097" s="14" t="s">
        <v>207</v>
      </c>
      <c r="AS1097" s="9" t="s">
        <v>0</v>
      </c>
      <c r="AT1097" s="9" t="s">
        <v>318</v>
      </c>
      <c r="AU1097" s="9" t="s">
        <v>376</v>
      </c>
      <c r="AV1097" s="9" t="s">
        <v>320</v>
      </c>
      <c r="AW1097" s="9" t="s">
        <v>1629</v>
      </c>
      <c r="AX1097" s="9">
        <v>9010600000</v>
      </c>
      <c r="AY1097" s="99">
        <v>465</v>
      </c>
      <c r="AZ1097" s="12" t="s">
        <v>207</v>
      </c>
      <c r="BA1097" s="99">
        <v>33</v>
      </c>
      <c r="BB1097" s="12" t="s">
        <v>207</v>
      </c>
      <c r="BC1097" s="99">
        <v>44</v>
      </c>
      <c r="BD1097" s="12" t="s">
        <v>207</v>
      </c>
      <c r="BE1097" s="99">
        <v>189</v>
      </c>
      <c r="BF1097" s="12" t="s">
        <v>321</v>
      </c>
      <c r="BG1097" s="654">
        <v>188.053</v>
      </c>
      <c r="BH1097" s="12" t="s">
        <v>321</v>
      </c>
      <c r="BI1097" s="99">
        <v>131</v>
      </c>
      <c r="BJ1097" s="12" t="s">
        <v>321</v>
      </c>
      <c r="BK1097" s="754">
        <v>0</v>
      </c>
      <c r="BL1097" s="12" t="s">
        <v>321</v>
      </c>
      <c r="BM1097" s="754">
        <v>0.39500000000000002</v>
      </c>
      <c r="BN1097" s="12" t="s">
        <v>321</v>
      </c>
      <c r="BO1097" s="754">
        <v>0</v>
      </c>
      <c r="BP1097" s="12" t="s">
        <v>321</v>
      </c>
      <c r="BQ1097" s="754">
        <v>0.02</v>
      </c>
      <c r="BR1097" s="12" t="s">
        <v>321</v>
      </c>
      <c r="BS1097" s="654">
        <v>56.637999999999998</v>
      </c>
      <c r="BT1097" s="12" t="s">
        <v>321</v>
      </c>
      <c r="BU1097" s="654">
        <v>57.052999999999997</v>
      </c>
      <c r="BV1097" s="12" t="s">
        <v>321</v>
      </c>
      <c r="BW1097" s="9">
        <v>0.68</v>
      </c>
      <c r="BX1097" s="9" t="s">
        <v>322</v>
      </c>
      <c r="BY1097" s="755">
        <v>183.1</v>
      </c>
      <c r="BZ1097" s="9" t="s">
        <v>315</v>
      </c>
      <c r="CA1097" s="755">
        <v>13</v>
      </c>
      <c r="CB1097" s="9" t="s">
        <v>315</v>
      </c>
      <c r="CC1097" s="755">
        <v>17.3</v>
      </c>
      <c r="CD1097" s="9" t="s">
        <v>315</v>
      </c>
      <c r="CE1097" s="755">
        <v>377</v>
      </c>
      <c r="CF1097" s="9" t="s">
        <v>323</v>
      </c>
      <c r="CG1097" s="755">
        <v>288.8</v>
      </c>
      <c r="CH1097" s="9" t="s">
        <v>323</v>
      </c>
      <c r="CI1097" s="9"/>
      <c r="CJ1097" s="9"/>
      <c r="CK1097" s="9"/>
    </row>
    <row r="1098" spans="1:89" s="98" customFormat="1" x14ac:dyDescent="0.25">
      <c r="A1098" s="99">
        <v>10140339</v>
      </c>
      <c r="B1098" s="99"/>
      <c r="C1098" s="772">
        <v>4804</v>
      </c>
      <c r="D1098" s="807">
        <v>0.05</v>
      </c>
      <c r="E1098" s="772">
        <f t="shared" si="50"/>
        <v>5044</v>
      </c>
      <c r="F1098" s="778">
        <v>1.1000000000000001</v>
      </c>
      <c r="G1098" s="774">
        <f t="shared" si="51"/>
        <v>5548</v>
      </c>
      <c r="H1098" s="776"/>
      <c r="I1098" s="758"/>
      <c r="J1098" s="776"/>
      <c r="K1098" s="786"/>
      <c r="L1098" s="9" t="s">
        <v>308</v>
      </c>
      <c r="M1098" s="9" t="s">
        <v>1630</v>
      </c>
      <c r="N1098" s="9" t="s">
        <v>397</v>
      </c>
      <c r="O1098" s="9" t="s">
        <v>310</v>
      </c>
      <c r="P1098" s="9" t="s">
        <v>624</v>
      </c>
      <c r="Q1098" s="9" t="s">
        <v>1593</v>
      </c>
      <c r="R1098" s="9" t="s">
        <v>1595</v>
      </c>
      <c r="S1098" s="9" t="s">
        <v>1055</v>
      </c>
      <c r="T1098" s="98" t="s">
        <v>242</v>
      </c>
      <c r="U1098" s="99" t="s">
        <v>1353</v>
      </c>
      <c r="V1098" s="99" t="s">
        <v>207</v>
      </c>
      <c r="W1098" s="99" t="s">
        <v>1353</v>
      </c>
      <c r="X1098" s="99" t="s">
        <v>207</v>
      </c>
      <c r="Y1098" s="99">
        <v>450</v>
      </c>
      <c r="Z1098" s="99" t="s">
        <v>207</v>
      </c>
      <c r="AA1098" s="631" t="s">
        <v>1499</v>
      </c>
      <c r="AB1098" s="99" t="s">
        <v>207</v>
      </c>
      <c r="AC1098" s="9">
        <v>622</v>
      </c>
      <c r="AD1098" s="9" t="s">
        <v>207</v>
      </c>
      <c r="AE1098" s="9">
        <v>245</v>
      </c>
      <c r="AF1098" s="9" t="s">
        <v>315</v>
      </c>
      <c r="AG1098" s="14" t="s">
        <v>1624</v>
      </c>
      <c r="AH1098" s="14" t="s">
        <v>207</v>
      </c>
      <c r="AI1098" s="14" t="s">
        <v>1624</v>
      </c>
      <c r="AJ1098" s="14" t="s">
        <v>207</v>
      </c>
      <c r="AK1098" s="9">
        <v>5</v>
      </c>
      <c r="AL1098" s="14" t="s">
        <v>207</v>
      </c>
      <c r="AM1098" s="9">
        <v>5</v>
      </c>
      <c r="AN1098" s="14" t="s">
        <v>207</v>
      </c>
      <c r="AO1098" s="9">
        <v>5</v>
      </c>
      <c r="AP1098" s="14" t="s">
        <v>207</v>
      </c>
      <c r="AQ1098" s="9">
        <v>5</v>
      </c>
      <c r="AR1098" s="14" t="s">
        <v>207</v>
      </c>
      <c r="AS1098" s="9" t="s">
        <v>0</v>
      </c>
      <c r="AT1098" s="9" t="s">
        <v>318</v>
      </c>
      <c r="AU1098" s="9" t="s">
        <v>376</v>
      </c>
      <c r="AV1098" s="9" t="s">
        <v>320</v>
      </c>
      <c r="AW1098" s="9" t="s">
        <v>1631</v>
      </c>
      <c r="AX1098" s="9">
        <v>9010600000</v>
      </c>
      <c r="AY1098" s="99">
        <v>515</v>
      </c>
      <c r="AZ1098" s="12" t="s">
        <v>207</v>
      </c>
      <c r="BA1098" s="99">
        <v>33</v>
      </c>
      <c r="BB1098" s="12" t="s">
        <v>207</v>
      </c>
      <c r="BC1098" s="99">
        <v>44</v>
      </c>
      <c r="BD1098" s="12" t="s">
        <v>207</v>
      </c>
      <c r="BE1098" s="99">
        <v>209</v>
      </c>
      <c r="BF1098" s="12" t="s">
        <v>321</v>
      </c>
      <c r="BG1098" s="654">
        <v>208.80699999999999</v>
      </c>
      <c r="BH1098" s="12" t="s">
        <v>321</v>
      </c>
      <c r="BI1098" s="99">
        <v>147</v>
      </c>
      <c r="BJ1098" s="12" t="s">
        <v>321</v>
      </c>
      <c r="BK1098" s="754">
        <v>0</v>
      </c>
      <c r="BL1098" s="12" t="s">
        <v>321</v>
      </c>
      <c r="BM1098" s="754">
        <v>0.41399999999999998</v>
      </c>
      <c r="BN1098" s="12" t="s">
        <v>321</v>
      </c>
      <c r="BO1098" s="754">
        <v>0</v>
      </c>
      <c r="BP1098" s="12" t="s">
        <v>321</v>
      </c>
      <c r="BQ1098" s="754">
        <v>0.02</v>
      </c>
      <c r="BR1098" s="12" t="s">
        <v>321</v>
      </c>
      <c r="BS1098" s="654">
        <v>61.372999999999998</v>
      </c>
      <c r="BT1098" s="12" t="s">
        <v>321</v>
      </c>
      <c r="BU1098" s="654">
        <v>61.807000000000002</v>
      </c>
      <c r="BV1098" s="12" t="s">
        <v>321</v>
      </c>
      <c r="BW1098" s="9">
        <v>0.75</v>
      </c>
      <c r="BX1098" s="9" t="s">
        <v>322</v>
      </c>
      <c r="BY1098" s="755">
        <v>202.8</v>
      </c>
      <c r="BZ1098" s="9" t="s">
        <v>315</v>
      </c>
      <c r="CA1098" s="755">
        <v>13</v>
      </c>
      <c r="CB1098" s="9" t="s">
        <v>315</v>
      </c>
      <c r="CC1098" s="755">
        <v>17.3</v>
      </c>
      <c r="CD1098" s="9" t="s">
        <v>315</v>
      </c>
      <c r="CE1098" s="755">
        <v>423.3</v>
      </c>
      <c r="CF1098" s="9" t="s">
        <v>323</v>
      </c>
      <c r="CG1098" s="755">
        <v>324.10000000000002</v>
      </c>
      <c r="CH1098" s="9" t="s">
        <v>323</v>
      </c>
      <c r="CI1098" s="9"/>
      <c r="CJ1098" s="9"/>
      <c r="CK1098" s="9"/>
    </row>
    <row r="1099" spans="1:89" s="98" customFormat="1" x14ac:dyDescent="0.25">
      <c r="A1099" s="99">
        <v>10140340</v>
      </c>
      <c r="B1099" s="99"/>
      <c r="C1099" s="772">
        <v>6014</v>
      </c>
      <c r="D1099" s="807">
        <v>0.05</v>
      </c>
      <c r="E1099" s="772">
        <f t="shared" si="50"/>
        <v>6315</v>
      </c>
      <c r="F1099" s="778">
        <v>1.1000000000000001</v>
      </c>
      <c r="G1099" s="774">
        <f t="shared" si="51"/>
        <v>6947</v>
      </c>
      <c r="H1099" s="776"/>
      <c r="I1099" s="758"/>
      <c r="J1099" s="776"/>
      <c r="K1099" s="786"/>
      <c r="L1099" s="9" t="s">
        <v>308</v>
      </c>
      <c r="M1099" s="9" t="s">
        <v>1632</v>
      </c>
      <c r="N1099" s="9" t="s">
        <v>397</v>
      </c>
      <c r="O1099" s="9" t="s">
        <v>310</v>
      </c>
      <c r="P1099" s="9" t="s">
        <v>624</v>
      </c>
      <c r="Q1099" s="9" t="s">
        <v>1593</v>
      </c>
      <c r="R1099" s="9" t="s">
        <v>1595</v>
      </c>
      <c r="S1099" s="9" t="s">
        <v>1055</v>
      </c>
      <c r="T1099" s="98" t="s">
        <v>242</v>
      </c>
      <c r="U1099" s="99" t="s">
        <v>1357</v>
      </c>
      <c r="V1099" s="99" t="s">
        <v>207</v>
      </c>
      <c r="W1099" s="99" t="s">
        <v>1357</v>
      </c>
      <c r="X1099" s="99" t="s">
        <v>207</v>
      </c>
      <c r="Y1099" s="99">
        <v>500</v>
      </c>
      <c r="Z1099" s="99" t="s">
        <v>207</v>
      </c>
      <c r="AA1099" s="631" t="s">
        <v>1501</v>
      </c>
      <c r="AB1099" s="99" t="s">
        <v>207</v>
      </c>
      <c r="AC1099" s="9">
        <v>693</v>
      </c>
      <c r="AD1099" s="9" t="s">
        <v>207</v>
      </c>
      <c r="AE1099" s="9">
        <v>273</v>
      </c>
      <c r="AF1099" s="9" t="s">
        <v>315</v>
      </c>
      <c r="AG1099" s="14" t="s">
        <v>1626</v>
      </c>
      <c r="AH1099" s="14" t="s">
        <v>207</v>
      </c>
      <c r="AI1099" s="14" t="s">
        <v>1626</v>
      </c>
      <c r="AJ1099" s="14" t="s">
        <v>207</v>
      </c>
      <c r="AK1099" s="9">
        <v>5</v>
      </c>
      <c r="AL1099" s="14" t="s">
        <v>207</v>
      </c>
      <c r="AM1099" s="9">
        <v>5</v>
      </c>
      <c r="AN1099" s="14" t="s">
        <v>207</v>
      </c>
      <c r="AO1099" s="9">
        <v>5</v>
      </c>
      <c r="AP1099" s="14" t="s">
        <v>207</v>
      </c>
      <c r="AQ1099" s="9">
        <v>5</v>
      </c>
      <c r="AR1099" s="14" t="s">
        <v>207</v>
      </c>
      <c r="AS1099" s="9" t="s">
        <v>0</v>
      </c>
      <c r="AT1099" s="9" t="s">
        <v>318</v>
      </c>
      <c r="AU1099" s="9" t="s">
        <v>376</v>
      </c>
      <c r="AV1099" s="9" t="s">
        <v>320</v>
      </c>
      <c r="AW1099" s="9" t="s">
        <v>1633</v>
      </c>
      <c r="AX1099" s="9">
        <v>9010600000</v>
      </c>
      <c r="AY1099" s="99">
        <v>565</v>
      </c>
      <c r="AZ1099" s="12" t="s">
        <v>207</v>
      </c>
      <c r="BA1099" s="99">
        <v>33</v>
      </c>
      <c r="BB1099" s="12" t="s">
        <v>207</v>
      </c>
      <c r="BC1099" s="99">
        <v>44</v>
      </c>
      <c r="BD1099" s="12" t="s">
        <v>207</v>
      </c>
      <c r="BE1099" s="99">
        <v>227</v>
      </c>
      <c r="BF1099" s="12" t="s">
        <v>321</v>
      </c>
      <c r="BG1099" s="654">
        <v>226.56299999999999</v>
      </c>
      <c r="BH1099" s="12" t="s">
        <v>321</v>
      </c>
      <c r="BI1099" s="99">
        <v>160</v>
      </c>
      <c r="BJ1099" s="12" t="s">
        <v>321</v>
      </c>
      <c r="BK1099" s="754">
        <v>0</v>
      </c>
      <c r="BL1099" s="12" t="s">
        <v>321</v>
      </c>
      <c r="BM1099" s="754">
        <v>0.434</v>
      </c>
      <c r="BN1099" s="12" t="s">
        <v>321</v>
      </c>
      <c r="BO1099" s="754">
        <v>0</v>
      </c>
      <c r="BP1099" s="12" t="s">
        <v>321</v>
      </c>
      <c r="BQ1099" s="754">
        <v>0.02</v>
      </c>
      <c r="BR1099" s="12" t="s">
        <v>321</v>
      </c>
      <c r="BS1099" s="654">
        <v>66.108999999999995</v>
      </c>
      <c r="BT1099" s="12" t="s">
        <v>321</v>
      </c>
      <c r="BU1099" s="654">
        <v>66.563000000000002</v>
      </c>
      <c r="BV1099" s="12" t="s">
        <v>321</v>
      </c>
      <c r="BW1099" s="9">
        <v>0.82</v>
      </c>
      <c r="BX1099" s="9" t="s">
        <v>322</v>
      </c>
      <c r="BY1099" s="755">
        <v>222.4</v>
      </c>
      <c r="BZ1099" s="9" t="s">
        <v>315</v>
      </c>
      <c r="CA1099" s="755">
        <v>13</v>
      </c>
      <c r="CB1099" s="9" t="s">
        <v>315</v>
      </c>
      <c r="CC1099" s="755">
        <v>17.3</v>
      </c>
      <c r="CD1099" s="9" t="s">
        <v>315</v>
      </c>
      <c r="CE1099" s="755">
        <v>463</v>
      </c>
      <c r="CF1099" s="9" t="s">
        <v>323</v>
      </c>
      <c r="CG1099" s="755">
        <v>352.7</v>
      </c>
      <c r="CH1099" s="9" t="s">
        <v>323</v>
      </c>
      <c r="CI1099" s="9"/>
      <c r="CJ1099" s="9"/>
      <c r="CK1099" s="9"/>
    </row>
    <row r="1100" spans="1:89" s="98" customFormat="1" x14ac:dyDescent="0.25">
      <c r="A1100" s="99">
        <v>10106650</v>
      </c>
      <c r="B1100" s="99"/>
      <c r="C1100" s="772">
        <v>2839</v>
      </c>
      <c r="D1100" s="807">
        <v>0.05</v>
      </c>
      <c r="E1100" s="772">
        <f t="shared" si="50"/>
        <v>2981</v>
      </c>
      <c r="F1100" s="778">
        <v>1.1000000000000001</v>
      </c>
      <c r="G1100" s="774">
        <f t="shared" si="51"/>
        <v>3279</v>
      </c>
      <c r="H1100" s="776"/>
      <c r="I1100" s="758"/>
      <c r="J1100" s="776"/>
      <c r="K1100" s="786"/>
      <c r="L1100" s="9" t="s">
        <v>308</v>
      </c>
      <c r="M1100" s="9" t="s">
        <v>4077</v>
      </c>
      <c r="N1100" s="9" t="s">
        <v>397</v>
      </c>
      <c r="O1100" s="9" t="s">
        <v>310</v>
      </c>
      <c r="P1100" s="9" t="s">
        <v>311</v>
      </c>
      <c r="Q1100" s="9" t="s">
        <v>312</v>
      </c>
      <c r="R1100" s="9" t="s">
        <v>313</v>
      </c>
      <c r="S1100" s="9" t="s">
        <v>314</v>
      </c>
      <c r="T1100" s="98" t="s">
        <v>210</v>
      </c>
      <c r="U1100" s="99">
        <v>107</v>
      </c>
      <c r="V1100" s="99" t="s">
        <v>207</v>
      </c>
      <c r="W1100" s="99">
        <v>190</v>
      </c>
      <c r="X1100" s="99" t="s">
        <v>207</v>
      </c>
      <c r="Y1100" s="99">
        <v>142</v>
      </c>
      <c r="Z1100" s="99" t="s">
        <v>207</v>
      </c>
      <c r="AA1100" s="9">
        <v>200</v>
      </c>
      <c r="AB1100" s="99" t="s">
        <v>207</v>
      </c>
      <c r="AC1100" s="9">
        <v>218</v>
      </c>
      <c r="AD1100" s="9" t="s">
        <v>207</v>
      </c>
      <c r="AE1100" s="9">
        <v>86</v>
      </c>
      <c r="AF1100" s="9" t="s">
        <v>315</v>
      </c>
      <c r="AG1100" s="14" t="s">
        <v>316</v>
      </c>
      <c r="AH1100" s="14" t="s">
        <v>207</v>
      </c>
      <c r="AI1100" s="14" t="s">
        <v>317</v>
      </c>
      <c r="AJ1100" s="14" t="s">
        <v>207</v>
      </c>
      <c r="AK1100" s="9">
        <v>5</v>
      </c>
      <c r="AL1100" s="14" t="s">
        <v>207</v>
      </c>
      <c r="AM1100" s="9">
        <v>5</v>
      </c>
      <c r="AN1100" s="14" t="s">
        <v>207</v>
      </c>
      <c r="AO1100" s="9">
        <v>5</v>
      </c>
      <c r="AP1100" s="14" t="s">
        <v>207</v>
      </c>
      <c r="AQ1100" s="9">
        <v>30</v>
      </c>
      <c r="AR1100" s="14" t="s">
        <v>207</v>
      </c>
      <c r="AS1100" s="9" t="s">
        <v>43</v>
      </c>
      <c r="AT1100" s="9" t="s">
        <v>346</v>
      </c>
      <c r="AU1100" s="9" t="s">
        <v>319</v>
      </c>
      <c r="AV1100" s="9" t="s">
        <v>320</v>
      </c>
      <c r="AW1100" s="9" t="s">
        <v>530</v>
      </c>
      <c r="AX1100" s="9">
        <v>9010600000</v>
      </c>
      <c r="AY1100" s="99">
        <v>251</v>
      </c>
      <c r="AZ1100" s="12" t="s">
        <v>207</v>
      </c>
      <c r="BA1100" s="99">
        <v>25</v>
      </c>
      <c r="BB1100" s="12" t="s">
        <v>207</v>
      </c>
      <c r="BC1100" s="99">
        <v>23</v>
      </c>
      <c r="BD1100" s="12" t="s">
        <v>207</v>
      </c>
      <c r="BE1100" s="99">
        <v>27</v>
      </c>
      <c r="BF1100" s="12" t="s">
        <v>321</v>
      </c>
      <c r="BG1100" s="654">
        <v>26.24</v>
      </c>
      <c r="BH1100" s="12" t="s">
        <v>321</v>
      </c>
      <c r="BI1100" s="99">
        <v>18</v>
      </c>
      <c r="BJ1100" s="12" t="s">
        <v>321</v>
      </c>
      <c r="BK1100" s="754">
        <v>0</v>
      </c>
      <c r="BL1100" s="12" t="s">
        <v>321</v>
      </c>
      <c r="BM1100" s="754">
        <v>5.0999999999999997E-2</v>
      </c>
      <c r="BN1100" s="12" t="s">
        <v>321</v>
      </c>
      <c r="BO1100" s="754">
        <v>8.1890000000000001</v>
      </c>
      <c r="BP1100" s="12" t="s">
        <v>321</v>
      </c>
      <c r="BQ1100" s="754">
        <v>0</v>
      </c>
      <c r="BR1100" s="12" t="s">
        <v>321</v>
      </c>
      <c r="BS1100" s="654">
        <v>0</v>
      </c>
      <c r="BT1100" s="12" t="s">
        <v>321</v>
      </c>
      <c r="BU1100" s="654">
        <v>8.24</v>
      </c>
      <c r="BV1100" s="12" t="s">
        <v>321</v>
      </c>
      <c r="BW1100" s="9">
        <v>0.15</v>
      </c>
      <c r="BX1100" s="9" t="s">
        <v>322</v>
      </c>
      <c r="BY1100" s="755">
        <v>98.8</v>
      </c>
      <c r="BZ1100" s="9" t="s">
        <v>315</v>
      </c>
      <c r="CA1100" s="755">
        <v>9.8000000000000007</v>
      </c>
      <c r="CB1100" s="9" t="s">
        <v>315</v>
      </c>
      <c r="CC1100" s="755">
        <v>9.1</v>
      </c>
      <c r="CD1100" s="9" t="s">
        <v>315</v>
      </c>
      <c r="CE1100" s="755">
        <v>57.3</v>
      </c>
      <c r="CF1100" s="9" t="s">
        <v>323</v>
      </c>
      <c r="CG1100" s="755">
        <v>39.700000000000003</v>
      </c>
      <c r="CH1100" s="9" t="s">
        <v>323</v>
      </c>
      <c r="CI1100" s="9"/>
      <c r="CJ1100" s="9"/>
      <c r="CK1100" s="9"/>
    </row>
    <row r="1101" spans="1:89" s="98" customFormat="1" x14ac:dyDescent="0.25">
      <c r="A1101" s="99">
        <v>10106651</v>
      </c>
      <c r="B1101" s="99"/>
      <c r="C1101" s="772">
        <v>3065</v>
      </c>
      <c r="D1101" s="807">
        <v>0.05</v>
      </c>
      <c r="E1101" s="772">
        <f t="shared" si="50"/>
        <v>3218</v>
      </c>
      <c r="F1101" s="778">
        <v>1.1000000000000001</v>
      </c>
      <c r="G1101" s="774">
        <f t="shared" si="51"/>
        <v>3540</v>
      </c>
      <c r="H1101" s="776"/>
      <c r="I1101" s="758"/>
      <c r="J1101" s="776"/>
      <c r="K1101" s="786"/>
      <c r="L1101" s="9" t="s">
        <v>308</v>
      </c>
      <c r="M1101" s="9" t="s">
        <v>4078</v>
      </c>
      <c r="N1101" s="9" t="s">
        <v>397</v>
      </c>
      <c r="O1101" s="9" t="s">
        <v>310</v>
      </c>
      <c r="P1101" s="9" t="s">
        <v>311</v>
      </c>
      <c r="Q1101" s="9" t="s">
        <v>312</v>
      </c>
      <c r="R1101" s="9" t="s">
        <v>313</v>
      </c>
      <c r="S1101" s="9" t="s">
        <v>314</v>
      </c>
      <c r="T1101" s="98" t="s">
        <v>210</v>
      </c>
      <c r="U1101" s="99">
        <v>118</v>
      </c>
      <c r="V1101" s="99" t="s">
        <v>207</v>
      </c>
      <c r="W1101" s="99">
        <v>210</v>
      </c>
      <c r="X1101" s="99" t="s">
        <v>207</v>
      </c>
      <c r="Y1101" s="99">
        <v>153</v>
      </c>
      <c r="Z1101" s="99" t="s">
        <v>207</v>
      </c>
      <c r="AA1101" s="9">
        <v>220</v>
      </c>
      <c r="AB1101" s="99" t="s">
        <v>207</v>
      </c>
      <c r="AC1101" s="9">
        <v>241</v>
      </c>
      <c r="AD1101" s="9" t="s">
        <v>207</v>
      </c>
      <c r="AE1101" s="9">
        <v>95</v>
      </c>
      <c r="AF1101" s="9" t="s">
        <v>315</v>
      </c>
      <c r="AG1101" s="14" t="s">
        <v>324</v>
      </c>
      <c r="AH1101" s="14" t="s">
        <v>207</v>
      </c>
      <c r="AI1101" s="14" t="s">
        <v>325</v>
      </c>
      <c r="AJ1101" s="14" t="s">
        <v>207</v>
      </c>
      <c r="AK1101" s="9">
        <v>5</v>
      </c>
      <c r="AL1101" s="14" t="s">
        <v>207</v>
      </c>
      <c r="AM1101" s="9">
        <v>5</v>
      </c>
      <c r="AN1101" s="14" t="s">
        <v>207</v>
      </c>
      <c r="AO1101" s="9">
        <v>5</v>
      </c>
      <c r="AP1101" s="14" t="s">
        <v>207</v>
      </c>
      <c r="AQ1101" s="9">
        <v>30</v>
      </c>
      <c r="AR1101" s="14" t="s">
        <v>207</v>
      </c>
      <c r="AS1101" s="9" t="s">
        <v>43</v>
      </c>
      <c r="AT1101" s="9" t="s">
        <v>346</v>
      </c>
      <c r="AU1101" s="9" t="s">
        <v>319</v>
      </c>
      <c r="AV1101" s="9" t="s">
        <v>320</v>
      </c>
      <c r="AW1101" s="9" t="s">
        <v>531</v>
      </c>
      <c r="AX1101" s="9">
        <v>9010600000</v>
      </c>
      <c r="AY1101" s="99">
        <v>272</v>
      </c>
      <c r="AZ1101" s="12" t="s">
        <v>207</v>
      </c>
      <c r="BA1101" s="99">
        <v>25</v>
      </c>
      <c r="BB1101" s="12" t="s">
        <v>207</v>
      </c>
      <c r="BC1101" s="99">
        <v>23</v>
      </c>
      <c r="BD1101" s="12" t="s">
        <v>207</v>
      </c>
      <c r="BE1101" s="99">
        <v>30</v>
      </c>
      <c r="BF1101" s="12" t="s">
        <v>321</v>
      </c>
      <c r="BG1101" s="654">
        <v>29.712</v>
      </c>
      <c r="BH1101" s="12" t="s">
        <v>321</v>
      </c>
      <c r="BI1101" s="99">
        <v>20</v>
      </c>
      <c r="BJ1101" s="12" t="s">
        <v>321</v>
      </c>
      <c r="BK1101" s="754">
        <v>0</v>
      </c>
      <c r="BL1101" s="12" t="s">
        <v>321</v>
      </c>
      <c r="BM1101" s="754">
        <v>5.0999999999999997E-2</v>
      </c>
      <c r="BN1101" s="12" t="s">
        <v>321</v>
      </c>
      <c r="BO1101" s="754">
        <v>9.6609999999999996</v>
      </c>
      <c r="BP1101" s="12" t="s">
        <v>321</v>
      </c>
      <c r="BQ1101" s="754">
        <v>0</v>
      </c>
      <c r="BR1101" s="12" t="s">
        <v>321</v>
      </c>
      <c r="BS1101" s="654">
        <v>0</v>
      </c>
      <c r="BT1101" s="12" t="s">
        <v>321</v>
      </c>
      <c r="BU1101" s="654">
        <v>9.7119999999999997</v>
      </c>
      <c r="BV1101" s="12" t="s">
        <v>321</v>
      </c>
      <c r="BW1101" s="9">
        <v>0.16</v>
      </c>
      <c r="BX1101" s="9" t="s">
        <v>322</v>
      </c>
      <c r="BY1101" s="755">
        <v>107.1</v>
      </c>
      <c r="BZ1101" s="9" t="s">
        <v>315</v>
      </c>
      <c r="CA1101" s="755">
        <v>9.8000000000000007</v>
      </c>
      <c r="CB1101" s="9" t="s">
        <v>315</v>
      </c>
      <c r="CC1101" s="755">
        <v>9.1</v>
      </c>
      <c r="CD1101" s="9" t="s">
        <v>315</v>
      </c>
      <c r="CE1101" s="755">
        <v>63.9</v>
      </c>
      <c r="CF1101" s="9" t="s">
        <v>323</v>
      </c>
      <c r="CG1101" s="755">
        <v>44.1</v>
      </c>
      <c r="CH1101" s="9" t="s">
        <v>323</v>
      </c>
      <c r="CI1101" s="9"/>
      <c r="CJ1101" s="9"/>
      <c r="CK1101" s="9"/>
    </row>
    <row r="1102" spans="1:89" s="98" customFormat="1" x14ac:dyDescent="0.25">
      <c r="A1102" s="99">
        <v>10106652</v>
      </c>
      <c r="B1102" s="99"/>
      <c r="C1102" s="772">
        <v>3306</v>
      </c>
      <c r="D1102" s="807">
        <v>0.05</v>
      </c>
      <c r="E1102" s="772">
        <f t="shared" si="50"/>
        <v>3471</v>
      </c>
      <c r="F1102" s="778">
        <v>1.1000000000000001</v>
      </c>
      <c r="G1102" s="774">
        <f t="shared" si="51"/>
        <v>3818</v>
      </c>
      <c r="H1102" s="776"/>
      <c r="I1102" s="758"/>
      <c r="J1102" s="776"/>
      <c r="K1102" s="786"/>
      <c r="L1102" s="9" t="s">
        <v>308</v>
      </c>
      <c r="M1102" s="9" t="s">
        <v>4079</v>
      </c>
      <c r="N1102" s="9" t="s">
        <v>397</v>
      </c>
      <c r="O1102" s="9" t="s">
        <v>310</v>
      </c>
      <c r="P1102" s="9" t="s">
        <v>311</v>
      </c>
      <c r="Q1102" s="9" t="s">
        <v>312</v>
      </c>
      <c r="R1102" s="9" t="s">
        <v>313</v>
      </c>
      <c r="S1102" s="9" t="s">
        <v>314</v>
      </c>
      <c r="T1102" s="98" t="s">
        <v>210</v>
      </c>
      <c r="U1102" s="99">
        <v>129</v>
      </c>
      <c r="V1102" s="99" t="s">
        <v>207</v>
      </c>
      <c r="W1102" s="99">
        <v>230</v>
      </c>
      <c r="X1102" s="99" t="s">
        <v>207</v>
      </c>
      <c r="Y1102" s="99">
        <v>164</v>
      </c>
      <c r="Z1102" s="99" t="s">
        <v>207</v>
      </c>
      <c r="AA1102" s="9">
        <v>240</v>
      </c>
      <c r="AB1102" s="99" t="s">
        <v>207</v>
      </c>
      <c r="AC1102" s="9">
        <v>264</v>
      </c>
      <c r="AD1102" s="9" t="s">
        <v>207</v>
      </c>
      <c r="AE1102" s="9">
        <v>104</v>
      </c>
      <c r="AF1102" s="9" t="s">
        <v>315</v>
      </c>
      <c r="AG1102" s="14" t="s">
        <v>326</v>
      </c>
      <c r="AH1102" s="14" t="s">
        <v>207</v>
      </c>
      <c r="AI1102" s="14" t="s">
        <v>327</v>
      </c>
      <c r="AJ1102" s="14" t="s">
        <v>207</v>
      </c>
      <c r="AK1102" s="9">
        <v>5</v>
      </c>
      <c r="AL1102" s="14" t="s">
        <v>207</v>
      </c>
      <c r="AM1102" s="9">
        <v>5</v>
      </c>
      <c r="AN1102" s="14" t="s">
        <v>207</v>
      </c>
      <c r="AO1102" s="9">
        <v>5</v>
      </c>
      <c r="AP1102" s="14" t="s">
        <v>207</v>
      </c>
      <c r="AQ1102" s="9">
        <v>30</v>
      </c>
      <c r="AR1102" s="14" t="s">
        <v>207</v>
      </c>
      <c r="AS1102" s="9" t="s">
        <v>43</v>
      </c>
      <c r="AT1102" s="9" t="s">
        <v>346</v>
      </c>
      <c r="AU1102" s="9" t="s">
        <v>319</v>
      </c>
      <c r="AV1102" s="9" t="s">
        <v>320</v>
      </c>
      <c r="AW1102" s="9" t="s">
        <v>532</v>
      </c>
      <c r="AX1102" s="9">
        <v>9010600000</v>
      </c>
      <c r="AY1102" s="99">
        <v>292</v>
      </c>
      <c r="AZ1102" s="12" t="s">
        <v>207</v>
      </c>
      <c r="BA1102" s="99">
        <v>25</v>
      </c>
      <c r="BB1102" s="12" t="s">
        <v>207</v>
      </c>
      <c r="BC1102" s="99">
        <v>23</v>
      </c>
      <c r="BD1102" s="12" t="s">
        <v>207</v>
      </c>
      <c r="BE1102" s="99">
        <v>33</v>
      </c>
      <c r="BF1102" s="12" t="s">
        <v>321</v>
      </c>
      <c r="BG1102" s="654">
        <v>32.064</v>
      </c>
      <c r="BH1102" s="12" t="s">
        <v>321</v>
      </c>
      <c r="BI1102" s="99">
        <v>21</v>
      </c>
      <c r="BJ1102" s="12" t="s">
        <v>321</v>
      </c>
      <c r="BK1102" s="754">
        <v>0</v>
      </c>
      <c r="BL1102" s="12" t="s">
        <v>321</v>
      </c>
      <c r="BM1102" s="754">
        <v>5.0999999999999997E-2</v>
      </c>
      <c r="BN1102" s="12" t="s">
        <v>321</v>
      </c>
      <c r="BO1102" s="754">
        <v>11.012</v>
      </c>
      <c r="BP1102" s="12" t="s">
        <v>321</v>
      </c>
      <c r="BQ1102" s="754">
        <v>0</v>
      </c>
      <c r="BR1102" s="12" t="s">
        <v>321</v>
      </c>
      <c r="BS1102" s="654">
        <v>0</v>
      </c>
      <c r="BT1102" s="12" t="s">
        <v>321</v>
      </c>
      <c r="BU1102" s="654">
        <v>11.064</v>
      </c>
      <c r="BV1102" s="12" t="s">
        <v>321</v>
      </c>
      <c r="BW1102" s="9">
        <v>0.17</v>
      </c>
      <c r="BX1102" s="9" t="s">
        <v>322</v>
      </c>
      <c r="BY1102" s="755">
        <v>115</v>
      </c>
      <c r="BZ1102" s="9" t="s">
        <v>315</v>
      </c>
      <c r="CA1102" s="755">
        <v>9.8000000000000007</v>
      </c>
      <c r="CB1102" s="9" t="s">
        <v>315</v>
      </c>
      <c r="CC1102" s="755">
        <v>9.1</v>
      </c>
      <c r="CD1102" s="9" t="s">
        <v>315</v>
      </c>
      <c r="CE1102" s="755">
        <v>70.5</v>
      </c>
      <c r="CF1102" s="9" t="s">
        <v>323</v>
      </c>
      <c r="CG1102" s="755">
        <v>46.3</v>
      </c>
      <c r="CH1102" s="9" t="s">
        <v>323</v>
      </c>
      <c r="CI1102" s="9"/>
      <c r="CJ1102" s="9"/>
      <c r="CK1102" s="9"/>
    </row>
    <row r="1103" spans="1:89" s="98" customFormat="1" x14ac:dyDescent="0.25">
      <c r="A1103" s="99">
        <v>10106653</v>
      </c>
      <c r="B1103" s="99"/>
      <c r="C1103" s="772">
        <v>3561</v>
      </c>
      <c r="D1103" s="807">
        <v>0.05</v>
      </c>
      <c r="E1103" s="772">
        <f t="shared" si="50"/>
        <v>3739</v>
      </c>
      <c r="F1103" s="778">
        <v>1.1000000000000001</v>
      </c>
      <c r="G1103" s="774">
        <f t="shared" si="51"/>
        <v>4113</v>
      </c>
      <c r="H1103" s="776"/>
      <c r="I1103" s="758"/>
      <c r="J1103" s="776"/>
      <c r="K1103" s="786"/>
      <c r="L1103" s="9" t="s">
        <v>308</v>
      </c>
      <c r="M1103" s="9" t="s">
        <v>4080</v>
      </c>
      <c r="N1103" s="9" t="s">
        <v>397</v>
      </c>
      <c r="O1103" s="9" t="s">
        <v>310</v>
      </c>
      <c r="P1103" s="9" t="s">
        <v>311</v>
      </c>
      <c r="Q1103" s="9" t="s">
        <v>312</v>
      </c>
      <c r="R1103" s="9" t="s">
        <v>313</v>
      </c>
      <c r="S1103" s="9" t="s">
        <v>314</v>
      </c>
      <c r="T1103" s="98" t="s">
        <v>210</v>
      </c>
      <c r="U1103" s="99">
        <v>141</v>
      </c>
      <c r="V1103" s="99" t="s">
        <v>207</v>
      </c>
      <c r="W1103" s="99">
        <v>250</v>
      </c>
      <c r="X1103" s="99" t="s">
        <v>207</v>
      </c>
      <c r="Y1103" s="99">
        <v>176</v>
      </c>
      <c r="Z1103" s="99" t="s">
        <v>207</v>
      </c>
      <c r="AA1103" s="9">
        <v>260</v>
      </c>
      <c r="AB1103" s="99" t="s">
        <v>207</v>
      </c>
      <c r="AC1103" s="9">
        <v>287</v>
      </c>
      <c r="AD1103" s="9" t="s">
        <v>207</v>
      </c>
      <c r="AE1103" s="9">
        <v>113</v>
      </c>
      <c r="AF1103" s="9" t="s">
        <v>315</v>
      </c>
      <c r="AG1103" s="14" t="s">
        <v>328</v>
      </c>
      <c r="AH1103" s="14" t="s">
        <v>207</v>
      </c>
      <c r="AI1103" s="14" t="s">
        <v>329</v>
      </c>
      <c r="AJ1103" s="14" t="s">
        <v>207</v>
      </c>
      <c r="AK1103" s="9">
        <v>5</v>
      </c>
      <c r="AL1103" s="14" t="s">
        <v>207</v>
      </c>
      <c r="AM1103" s="9">
        <v>5</v>
      </c>
      <c r="AN1103" s="14" t="s">
        <v>207</v>
      </c>
      <c r="AO1103" s="9">
        <v>5</v>
      </c>
      <c r="AP1103" s="14" t="s">
        <v>207</v>
      </c>
      <c r="AQ1103" s="9">
        <v>30</v>
      </c>
      <c r="AR1103" s="14" t="s">
        <v>207</v>
      </c>
      <c r="AS1103" s="9" t="s">
        <v>43</v>
      </c>
      <c r="AT1103" s="9" t="s">
        <v>346</v>
      </c>
      <c r="AU1103" s="9" t="s">
        <v>319</v>
      </c>
      <c r="AV1103" s="9" t="s">
        <v>320</v>
      </c>
      <c r="AW1103" s="9" t="s">
        <v>533</v>
      </c>
      <c r="AX1103" s="9">
        <v>9010600000</v>
      </c>
      <c r="AY1103" s="99">
        <v>312</v>
      </c>
      <c r="AZ1103" s="12" t="s">
        <v>207</v>
      </c>
      <c r="BA1103" s="99">
        <v>25</v>
      </c>
      <c r="BB1103" s="12" t="s">
        <v>207</v>
      </c>
      <c r="BC1103" s="99">
        <v>23</v>
      </c>
      <c r="BD1103" s="12" t="s">
        <v>207</v>
      </c>
      <c r="BE1103" s="99">
        <v>35</v>
      </c>
      <c r="BF1103" s="12" t="s">
        <v>321</v>
      </c>
      <c r="BG1103" s="654">
        <v>34.816000000000003</v>
      </c>
      <c r="BH1103" s="12" t="s">
        <v>321</v>
      </c>
      <c r="BI1103" s="99">
        <v>23</v>
      </c>
      <c r="BJ1103" s="12" t="s">
        <v>321</v>
      </c>
      <c r="BK1103" s="754">
        <v>0</v>
      </c>
      <c r="BL1103" s="12" t="s">
        <v>321</v>
      </c>
      <c r="BM1103" s="754">
        <v>5.0999999999999997E-2</v>
      </c>
      <c r="BN1103" s="12" t="s">
        <v>321</v>
      </c>
      <c r="BO1103" s="754">
        <v>11.763999999999999</v>
      </c>
      <c r="BP1103" s="12" t="s">
        <v>321</v>
      </c>
      <c r="BQ1103" s="754">
        <v>0</v>
      </c>
      <c r="BR1103" s="12" t="s">
        <v>321</v>
      </c>
      <c r="BS1103" s="654">
        <v>0</v>
      </c>
      <c r="BT1103" s="12" t="s">
        <v>321</v>
      </c>
      <c r="BU1103" s="654">
        <v>11.816000000000001</v>
      </c>
      <c r="BV1103" s="12" t="s">
        <v>321</v>
      </c>
      <c r="BW1103" s="9">
        <v>0.18</v>
      </c>
      <c r="BX1103" s="9" t="s">
        <v>322</v>
      </c>
      <c r="BY1103" s="755">
        <v>122.8</v>
      </c>
      <c r="BZ1103" s="9" t="s">
        <v>315</v>
      </c>
      <c r="CA1103" s="755">
        <v>9.8000000000000007</v>
      </c>
      <c r="CB1103" s="9" t="s">
        <v>315</v>
      </c>
      <c r="CC1103" s="755">
        <v>9.1</v>
      </c>
      <c r="CD1103" s="9" t="s">
        <v>315</v>
      </c>
      <c r="CE1103" s="755">
        <v>75</v>
      </c>
      <c r="CF1103" s="9" t="s">
        <v>323</v>
      </c>
      <c r="CG1103" s="755">
        <v>50.7</v>
      </c>
      <c r="CH1103" s="9" t="s">
        <v>323</v>
      </c>
      <c r="CI1103" s="9"/>
      <c r="CJ1103" s="9"/>
      <c r="CK1103" s="9"/>
    </row>
    <row r="1104" spans="1:89" s="98" customFormat="1" x14ac:dyDescent="0.25">
      <c r="A1104" s="99">
        <v>10106654</v>
      </c>
      <c r="B1104" s="99"/>
      <c r="C1104" s="772">
        <v>3830</v>
      </c>
      <c r="D1104" s="807">
        <v>0.05</v>
      </c>
      <c r="E1104" s="772">
        <f t="shared" si="50"/>
        <v>4022</v>
      </c>
      <c r="F1104" s="778">
        <v>1.1000000000000001</v>
      </c>
      <c r="G1104" s="774">
        <f t="shared" ref="G1104:G1144" si="52">ROUND(E1104*F1104,0)</f>
        <v>4424</v>
      </c>
      <c r="H1104" s="776"/>
      <c r="I1104" s="758"/>
      <c r="J1104" s="776"/>
      <c r="K1104" s="786"/>
      <c r="L1104" s="9" t="s">
        <v>308</v>
      </c>
      <c r="M1104" s="9" t="s">
        <v>4081</v>
      </c>
      <c r="N1104" s="9" t="s">
        <v>397</v>
      </c>
      <c r="O1104" s="9" t="s">
        <v>310</v>
      </c>
      <c r="P1104" s="9" t="s">
        <v>311</v>
      </c>
      <c r="Q1104" s="9" t="s">
        <v>312</v>
      </c>
      <c r="R1104" s="9" t="s">
        <v>313</v>
      </c>
      <c r="S1104" s="9" t="s">
        <v>314</v>
      </c>
      <c r="T1104" s="98" t="s">
        <v>210</v>
      </c>
      <c r="U1104" s="99">
        <v>152</v>
      </c>
      <c r="V1104" s="99" t="s">
        <v>207</v>
      </c>
      <c r="W1104" s="99">
        <v>270</v>
      </c>
      <c r="X1104" s="99" t="s">
        <v>207</v>
      </c>
      <c r="Y1104" s="99">
        <v>187</v>
      </c>
      <c r="Z1104" s="99" t="s">
        <v>207</v>
      </c>
      <c r="AA1104" s="9">
        <v>280</v>
      </c>
      <c r="AB1104" s="99" t="s">
        <v>207</v>
      </c>
      <c r="AC1104" s="9">
        <v>310</v>
      </c>
      <c r="AD1104" s="9" t="s">
        <v>207</v>
      </c>
      <c r="AE1104" s="9">
        <v>122</v>
      </c>
      <c r="AF1104" s="9" t="s">
        <v>315</v>
      </c>
      <c r="AG1104" s="14" t="s">
        <v>330</v>
      </c>
      <c r="AH1104" s="14" t="s">
        <v>207</v>
      </c>
      <c r="AI1104" s="14" t="s">
        <v>331</v>
      </c>
      <c r="AJ1104" s="14" t="s">
        <v>207</v>
      </c>
      <c r="AK1104" s="9">
        <v>5</v>
      </c>
      <c r="AL1104" s="14" t="s">
        <v>207</v>
      </c>
      <c r="AM1104" s="9">
        <v>5</v>
      </c>
      <c r="AN1104" s="14" t="s">
        <v>207</v>
      </c>
      <c r="AO1104" s="9">
        <v>5</v>
      </c>
      <c r="AP1104" s="14" t="s">
        <v>207</v>
      </c>
      <c r="AQ1104" s="9">
        <v>30</v>
      </c>
      <c r="AR1104" s="14" t="s">
        <v>207</v>
      </c>
      <c r="AS1104" s="9" t="s">
        <v>43</v>
      </c>
      <c r="AT1104" s="9" t="s">
        <v>346</v>
      </c>
      <c r="AU1104" s="9" t="s">
        <v>319</v>
      </c>
      <c r="AV1104" s="9" t="s">
        <v>320</v>
      </c>
      <c r="AW1104" s="9" t="s">
        <v>534</v>
      </c>
      <c r="AX1104" s="9">
        <v>9010600000</v>
      </c>
      <c r="AY1104" s="99">
        <v>330</v>
      </c>
      <c r="AZ1104" s="12" t="s">
        <v>207</v>
      </c>
      <c r="BA1104" s="99">
        <v>25</v>
      </c>
      <c r="BB1104" s="12" t="s">
        <v>207</v>
      </c>
      <c r="BC1104" s="99">
        <v>23</v>
      </c>
      <c r="BD1104" s="12" t="s">
        <v>207</v>
      </c>
      <c r="BE1104" s="99">
        <v>38</v>
      </c>
      <c r="BF1104" s="12" t="s">
        <v>321</v>
      </c>
      <c r="BG1104" s="654">
        <v>37.048000000000002</v>
      </c>
      <c r="BH1104" s="12" t="s">
        <v>321</v>
      </c>
      <c r="BI1104" s="99">
        <v>25</v>
      </c>
      <c r="BJ1104" s="12" t="s">
        <v>321</v>
      </c>
      <c r="BK1104" s="754">
        <v>0</v>
      </c>
      <c r="BL1104" s="12" t="s">
        <v>321</v>
      </c>
      <c r="BM1104" s="754">
        <v>5.0999999999999997E-2</v>
      </c>
      <c r="BN1104" s="12" t="s">
        <v>321</v>
      </c>
      <c r="BO1104" s="754">
        <v>11.996</v>
      </c>
      <c r="BP1104" s="12" t="s">
        <v>321</v>
      </c>
      <c r="BQ1104" s="754">
        <v>0</v>
      </c>
      <c r="BR1104" s="12" t="s">
        <v>321</v>
      </c>
      <c r="BS1104" s="654">
        <v>0</v>
      </c>
      <c r="BT1104" s="12" t="s">
        <v>321</v>
      </c>
      <c r="BU1104" s="654">
        <v>12.048</v>
      </c>
      <c r="BV1104" s="12" t="s">
        <v>321</v>
      </c>
      <c r="BW1104" s="9">
        <v>0.19</v>
      </c>
      <c r="BX1104" s="9" t="s">
        <v>322</v>
      </c>
      <c r="BY1104" s="755">
        <v>129.9</v>
      </c>
      <c r="BZ1104" s="9" t="s">
        <v>315</v>
      </c>
      <c r="CA1104" s="755">
        <v>9.8000000000000007</v>
      </c>
      <c r="CB1104" s="9" t="s">
        <v>315</v>
      </c>
      <c r="CC1104" s="755">
        <v>9.1</v>
      </c>
      <c r="CD1104" s="9" t="s">
        <v>315</v>
      </c>
      <c r="CE1104" s="755">
        <v>79.400000000000006</v>
      </c>
      <c r="CF1104" s="9" t="s">
        <v>323</v>
      </c>
      <c r="CG1104" s="755">
        <v>55.1</v>
      </c>
      <c r="CH1104" s="9" t="s">
        <v>323</v>
      </c>
      <c r="CI1104" s="9"/>
      <c r="CJ1104" s="9"/>
      <c r="CK1104" s="9"/>
    </row>
    <row r="1105" spans="1:89" s="98" customFormat="1" x14ac:dyDescent="0.25">
      <c r="A1105" s="99">
        <v>10106655</v>
      </c>
      <c r="B1105" s="99"/>
      <c r="C1105" s="772">
        <v>4114</v>
      </c>
      <c r="D1105" s="807">
        <v>0.05</v>
      </c>
      <c r="E1105" s="772">
        <f t="shared" si="50"/>
        <v>4320</v>
      </c>
      <c r="F1105" s="778">
        <v>1.1000000000000001</v>
      </c>
      <c r="G1105" s="774">
        <f t="shared" si="52"/>
        <v>4752</v>
      </c>
      <c r="H1105" s="776"/>
      <c r="I1105" s="758"/>
      <c r="J1105" s="776"/>
      <c r="K1105" s="786"/>
      <c r="L1105" s="9" t="s">
        <v>308</v>
      </c>
      <c r="M1105" s="9" t="s">
        <v>4082</v>
      </c>
      <c r="N1105" s="9" t="s">
        <v>397</v>
      </c>
      <c r="O1105" s="9" t="s">
        <v>310</v>
      </c>
      <c r="P1105" s="9" t="s">
        <v>311</v>
      </c>
      <c r="Q1105" s="9" t="s">
        <v>312</v>
      </c>
      <c r="R1105" s="9" t="s">
        <v>313</v>
      </c>
      <c r="S1105" s="9" t="s">
        <v>314</v>
      </c>
      <c r="T1105" s="98" t="s">
        <v>210</v>
      </c>
      <c r="U1105" s="99">
        <v>163</v>
      </c>
      <c r="V1105" s="99" t="s">
        <v>207</v>
      </c>
      <c r="W1105" s="99">
        <v>290</v>
      </c>
      <c r="X1105" s="99" t="s">
        <v>207</v>
      </c>
      <c r="Y1105" s="99">
        <v>198</v>
      </c>
      <c r="Z1105" s="99" t="s">
        <v>207</v>
      </c>
      <c r="AA1105" s="9">
        <v>300</v>
      </c>
      <c r="AB1105" s="99" t="s">
        <v>207</v>
      </c>
      <c r="AC1105" s="9">
        <v>333</v>
      </c>
      <c r="AD1105" s="9" t="s">
        <v>207</v>
      </c>
      <c r="AE1105" s="9">
        <v>131</v>
      </c>
      <c r="AF1105" s="9" t="s">
        <v>315</v>
      </c>
      <c r="AG1105" s="14" t="s">
        <v>332</v>
      </c>
      <c r="AH1105" s="14" t="s">
        <v>207</v>
      </c>
      <c r="AI1105" s="14" t="s">
        <v>333</v>
      </c>
      <c r="AJ1105" s="14" t="s">
        <v>207</v>
      </c>
      <c r="AK1105" s="9">
        <v>5</v>
      </c>
      <c r="AL1105" s="14" t="s">
        <v>207</v>
      </c>
      <c r="AM1105" s="9">
        <v>5</v>
      </c>
      <c r="AN1105" s="14" t="s">
        <v>207</v>
      </c>
      <c r="AO1105" s="9">
        <v>5</v>
      </c>
      <c r="AP1105" s="14" t="s">
        <v>207</v>
      </c>
      <c r="AQ1105" s="9">
        <v>30</v>
      </c>
      <c r="AR1105" s="14" t="s">
        <v>207</v>
      </c>
      <c r="AS1105" s="9" t="s">
        <v>43</v>
      </c>
      <c r="AT1105" s="9" t="s">
        <v>346</v>
      </c>
      <c r="AU1105" s="9" t="s">
        <v>319</v>
      </c>
      <c r="AV1105" s="9" t="s">
        <v>320</v>
      </c>
      <c r="AW1105" s="9" t="s">
        <v>535</v>
      </c>
      <c r="AX1105" s="9">
        <v>9010600000</v>
      </c>
      <c r="AY1105" s="99">
        <v>351</v>
      </c>
      <c r="AZ1105" s="12" t="s">
        <v>207</v>
      </c>
      <c r="BA1105" s="99">
        <v>25</v>
      </c>
      <c r="BB1105" s="12" t="s">
        <v>207</v>
      </c>
      <c r="BC1105" s="99">
        <v>23</v>
      </c>
      <c r="BD1105" s="12" t="s">
        <v>207</v>
      </c>
      <c r="BE1105" s="99">
        <v>38</v>
      </c>
      <c r="BF1105" s="12" t="s">
        <v>321</v>
      </c>
      <c r="BG1105" s="654">
        <v>37.558999999999997</v>
      </c>
      <c r="BH1105" s="12" t="s">
        <v>321</v>
      </c>
      <c r="BI1105" s="99">
        <v>26</v>
      </c>
      <c r="BJ1105" s="12" t="s">
        <v>321</v>
      </c>
      <c r="BK1105" s="754">
        <v>0</v>
      </c>
      <c r="BL1105" s="12" t="s">
        <v>321</v>
      </c>
      <c r="BM1105" s="754">
        <v>5.0999999999999997E-2</v>
      </c>
      <c r="BN1105" s="12" t="s">
        <v>321</v>
      </c>
      <c r="BO1105" s="754">
        <v>11.507999999999999</v>
      </c>
      <c r="BP1105" s="12" t="s">
        <v>321</v>
      </c>
      <c r="BQ1105" s="754">
        <v>0</v>
      </c>
      <c r="BR1105" s="12" t="s">
        <v>321</v>
      </c>
      <c r="BS1105" s="654">
        <v>0</v>
      </c>
      <c r="BT1105" s="12" t="s">
        <v>321</v>
      </c>
      <c r="BU1105" s="654">
        <v>11.558999999999999</v>
      </c>
      <c r="BV1105" s="12" t="s">
        <v>321</v>
      </c>
      <c r="BW1105" s="9">
        <v>0.2</v>
      </c>
      <c r="BX1105" s="9" t="s">
        <v>322</v>
      </c>
      <c r="BY1105" s="755">
        <v>138.19999999999999</v>
      </c>
      <c r="BZ1105" s="9" t="s">
        <v>315</v>
      </c>
      <c r="CA1105" s="755">
        <v>9.8000000000000007</v>
      </c>
      <c r="CB1105" s="9" t="s">
        <v>315</v>
      </c>
      <c r="CC1105" s="755">
        <v>9.1</v>
      </c>
      <c r="CD1105" s="9" t="s">
        <v>315</v>
      </c>
      <c r="CE1105" s="755">
        <v>81.599999999999994</v>
      </c>
      <c r="CF1105" s="9" t="s">
        <v>323</v>
      </c>
      <c r="CG1105" s="755">
        <v>57.3</v>
      </c>
      <c r="CH1105" s="9" t="s">
        <v>323</v>
      </c>
      <c r="CI1105" s="9"/>
      <c r="CJ1105" s="9"/>
      <c r="CK1105" s="9"/>
    </row>
    <row r="1106" spans="1:89" s="98" customFormat="1" x14ac:dyDescent="0.25">
      <c r="A1106" s="99">
        <v>10106656</v>
      </c>
      <c r="B1106" s="99"/>
      <c r="C1106" s="772">
        <v>4411</v>
      </c>
      <c r="D1106" s="807">
        <v>0.05</v>
      </c>
      <c r="E1106" s="772">
        <f t="shared" si="50"/>
        <v>4632</v>
      </c>
      <c r="F1106" s="778">
        <v>1.1000000000000001</v>
      </c>
      <c r="G1106" s="774">
        <f t="shared" si="52"/>
        <v>5095</v>
      </c>
      <c r="H1106" s="776"/>
      <c r="I1106" s="758"/>
      <c r="J1106" s="776"/>
      <c r="K1106" s="786"/>
      <c r="L1106" s="9" t="s">
        <v>308</v>
      </c>
      <c r="M1106" s="9" t="s">
        <v>4083</v>
      </c>
      <c r="N1106" s="9" t="s">
        <v>397</v>
      </c>
      <c r="O1106" s="9" t="s">
        <v>310</v>
      </c>
      <c r="P1106" s="9" t="s">
        <v>311</v>
      </c>
      <c r="Q1106" s="9" t="s">
        <v>312</v>
      </c>
      <c r="R1106" s="9" t="s">
        <v>313</v>
      </c>
      <c r="S1106" s="9" t="s">
        <v>314</v>
      </c>
      <c r="T1106" s="98" t="s">
        <v>210</v>
      </c>
      <c r="U1106" s="99">
        <v>174</v>
      </c>
      <c r="V1106" s="99" t="s">
        <v>207</v>
      </c>
      <c r="W1106" s="99">
        <v>310</v>
      </c>
      <c r="X1106" s="99" t="s">
        <v>207</v>
      </c>
      <c r="Y1106" s="99">
        <v>209</v>
      </c>
      <c r="Z1106" s="99" t="s">
        <v>207</v>
      </c>
      <c r="AA1106" s="9">
        <v>320</v>
      </c>
      <c r="AB1106" s="99" t="s">
        <v>207</v>
      </c>
      <c r="AC1106" s="9">
        <v>355</v>
      </c>
      <c r="AD1106" s="9" t="s">
        <v>207</v>
      </c>
      <c r="AE1106" s="9">
        <v>140</v>
      </c>
      <c r="AF1106" s="9" t="s">
        <v>315</v>
      </c>
      <c r="AG1106" s="14" t="s">
        <v>334</v>
      </c>
      <c r="AH1106" s="14" t="s">
        <v>207</v>
      </c>
      <c r="AI1106" s="14" t="s">
        <v>335</v>
      </c>
      <c r="AJ1106" s="14" t="s">
        <v>207</v>
      </c>
      <c r="AK1106" s="9">
        <v>5</v>
      </c>
      <c r="AL1106" s="14" t="s">
        <v>207</v>
      </c>
      <c r="AM1106" s="9">
        <v>5</v>
      </c>
      <c r="AN1106" s="14" t="s">
        <v>207</v>
      </c>
      <c r="AO1106" s="9">
        <v>5</v>
      </c>
      <c r="AP1106" s="14" t="s">
        <v>207</v>
      </c>
      <c r="AQ1106" s="9">
        <v>30</v>
      </c>
      <c r="AR1106" s="14" t="s">
        <v>207</v>
      </c>
      <c r="AS1106" s="9" t="s">
        <v>43</v>
      </c>
      <c r="AT1106" s="9" t="s">
        <v>346</v>
      </c>
      <c r="AU1106" s="9" t="s">
        <v>319</v>
      </c>
      <c r="AV1106" s="9" t="s">
        <v>320</v>
      </c>
      <c r="AW1106" s="9" t="s">
        <v>536</v>
      </c>
      <c r="AX1106" s="9">
        <v>9010600000</v>
      </c>
      <c r="AY1106" s="99">
        <v>373</v>
      </c>
      <c r="AZ1106" s="12" t="s">
        <v>207</v>
      </c>
      <c r="BA1106" s="99">
        <v>25</v>
      </c>
      <c r="BB1106" s="12" t="s">
        <v>207</v>
      </c>
      <c r="BC1106" s="99">
        <v>23</v>
      </c>
      <c r="BD1106" s="12" t="s">
        <v>207</v>
      </c>
      <c r="BE1106" s="99">
        <v>41</v>
      </c>
      <c r="BF1106" s="12" t="s">
        <v>321</v>
      </c>
      <c r="BG1106" s="654">
        <v>40.933999999999997</v>
      </c>
      <c r="BH1106" s="12" t="s">
        <v>321</v>
      </c>
      <c r="BI1106" s="99">
        <v>29</v>
      </c>
      <c r="BJ1106" s="12" t="s">
        <v>321</v>
      </c>
      <c r="BK1106" s="754">
        <v>0</v>
      </c>
      <c r="BL1106" s="12" t="s">
        <v>321</v>
      </c>
      <c r="BM1106" s="754">
        <v>5.0999999999999997E-2</v>
      </c>
      <c r="BN1106" s="12" t="s">
        <v>321</v>
      </c>
      <c r="BO1106" s="754">
        <v>11.882999999999999</v>
      </c>
      <c r="BP1106" s="12" t="s">
        <v>321</v>
      </c>
      <c r="BQ1106" s="754">
        <v>0</v>
      </c>
      <c r="BR1106" s="12" t="s">
        <v>321</v>
      </c>
      <c r="BS1106" s="654">
        <v>0</v>
      </c>
      <c r="BT1106" s="12" t="s">
        <v>321</v>
      </c>
      <c r="BU1106" s="654">
        <v>11.933999999999999</v>
      </c>
      <c r="BV1106" s="12" t="s">
        <v>321</v>
      </c>
      <c r="BW1106" s="9">
        <v>0.22</v>
      </c>
      <c r="BX1106" s="9" t="s">
        <v>322</v>
      </c>
      <c r="BY1106" s="755">
        <v>146.9</v>
      </c>
      <c r="BZ1106" s="9" t="s">
        <v>315</v>
      </c>
      <c r="CA1106" s="755">
        <v>9.8000000000000007</v>
      </c>
      <c r="CB1106" s="9" t="s">
        <v>315</v>
      </c>
      <c r="CC1106" s="755">
        <v>9.1</v>
      </c>
      <c r="CD1106" s="9" t="s">
        <v>315</v>
      </c>
      <c r="CE1106" s="755">
        <v>88.2</v>
      </c>
      <c r="CF1106" s="9" t="s">
        <v>323</v>
      </c>
      <c r="CG1106" s="755">
        <v>63.9</v>
      </c>
      <c r="CH1106" s="9" t="s">
        <v>323</v>
      </c>
      <c r="CI1106" s="9"/>
      <c r="CJ1106" s="9"/>
      <c r="CK1106" s="9"/>
    </row>
    <row r="1107" spans="1:89" s="98" customFormat="1" x14ac:dyDescent="0.25">
      <c r="A1107" s="99">
        <v>10106657</v>
      </c>
      <c r="B1107" s="99"/>
      <c r="C1107" s="772">
        <v>4723</v>
      </c>
      <c r="D1107" s="807">
        <v>0.05</v>
      </c>
      <c r="E1107" s="772">
        <f t="shared" si="50"/>
        <v>4959</v>
      </c>
      <c r="F1107" s="778">
        <v>1.1000000000000001</v>
      </c>
      <c r="G1107" s="774">
        <f t="shared" si="52"/>
        <v>5455</v>
      </c>
      <c r="H1107" s="776"/>
      <c r="I1107" s="758"/>
      <c r="J1107" s="776"/>
      <c r="K1107" s="786"/>
      <c r="L1107" s="9" t="s">
        <v>308</v>
      </c>
      <c r="M1107" s="9" t="s">
        <v>4084</v>
      </c>
      <c r="N1107" s="9" t="s">
        <v>397</v>
      </c>
      <c r="O1107" s="9" t="s">
        <v>310</v>
      </c>
      <c r="P1107" s="9" t="s">
        <v>311</v>
      </c>
      <c r="Q1107" s="9" t="s">
        <v>312</v>
      </c>
      <c r="R1107" s="9" t="s">
        <v>313</v>
      </c>
      <c r="S1107" s="9" t="s">
        <v>314</v>
      </c>
      <c r="T1107" s="98" t="s">
        <v>210</v>
      </c>
      <c r="U1107" s="99">
        <v>186</v>
      </c>
      <c r="V1107" s="99" t="s">
        <v>207</v>
      </c>
      <c r="W1107" s="99">
        <v>330</v>
      </c>
      <c r="X1107" s="99" t="s">
        <v>207</v>
      </c>
      <c r="Y1107" s="99">
        <v>221</v>
      </c>
      <c r="Z1107" s="99" t="s">
        <v>207</v>
      </c>
      <c r="AA1107" s="9">
        <v>340</v>
      </c>
      <c r="AB1107" s="99" t="s">
        <v>207</v>
      </c>
      <c r="AC1107" s="9">
        <v>379</v>
      </c>
      <c r="AD1107" s="9" t="s">
        <v>207</v>
      </c>
      <c r="AE1107" s="9">
        <v>149</v>
      </c>
      <c r="AF1107" s="9" t="s">
        <v>315</v>
      </c>
      <c r="AG1107" s="14" t="s">
        <v>336</v>
      </c>
      <c r="AH1107" s="14" t="s">
        <v>207</v>
      </c>
      <c r="AI1107" s="14" t="s">
        <v>337</v>
      </c>
      <c r="AJ1107" s="14" t="s">
        <v>207</v>
      </c>
      <c r="AK1107" s="9">
        <v>5</v>
      </c>
      <c r="AL1107" s="14" t="s">
        <v>207</v>
      </c>
      <c r="AM1107" s="9">
        <v>5</v>
      </c>
      <c r="AN1107" s="14" t="s">
        <v>207</v>
      </c>
      <c r="AO1107" s="9">
        <v>5</v>
      </c>
      <c r="AP1107" s="14" t="s">
        <v>207</v>
      </c>
      <c r="AQ1107" s="9">
        <v>30</v>
      </c>
      <c r="AR1107" s="14" t="s">
        <v>207</v>
      </c>
      <c r="AS1107" s="9" t="s">
        <v>43</v>
      </c>
      <c r="AT1107" s="9" t="s">
        <v>346</v>
      </c>
      <c r="AU1107" s="9" t="s">
        <v>319</v>
      </c>
      <c r="AV1107" s="9" t="s">
        <v>320</v>
      </c>
      <c r="AW1107" s="9" t="s">
        <v>537</v>
      </c>
      <c r="AX1107" s="9">
        <v>9010600000</v>
      </c>
      <c r="AY1107" s="99">
        <v>396</v>
      </c>
      <c r="AZ1107" s="12" t="s">
        <v>207</v>
      </c>
      <c r="BA1107" s="99">
        <v>25</v>
      </c>
      <c r="BB1107" s="12" t="s">
        <v>207</v>
      </c>
      <c r="BC1107" s="99">
        <v>23</v>
      </c>
      <c r="BD1107" s="12" t="s">
        <v>207</v>
      </c>
      <c r="BE1107" s="99">
        <v>43</v>
      </c>
      <c r="BF1107" s="12" t="s">
        <v>321</v>
      </c>
      <c r="BG1107" s="654">
        <v>42.548999999999999</v>
      </c>
      <c r="BH1107" s="12" t="s">
        <v>321</v>
      </c>
      <c r="BI1107" s="99">
        <v>30</v>
      </c>
      <c r="BJ1107" s="12" t="s">
        <v>321</v>
      </c>
      <c r="BK1107" s="754">
        <v>0</v>
      </c>
      <c r="BL1107" s="12" t="s">
        <v>321</v>
      </c>
      <c r="BM1107" s="754">
        <v>5.0999999999999997E-2</v>
      </c>
      <c r="BN1107" s="12" t="s">
        <v>321</v>
      </c>
      <c r="BO1107" s="754">
        <v>12.497999999999999</v>
      </c>
      <c r="BP1107" s="12" t="s">
        <v>321</v>
      </c>
      <c r="BQ1107" s="754">
        <v>0</v>
      </c>
      <c r="BR1107" s="12" t="s">
        <v>321</v>
      </c>
      <c r="BS1107" s="654">
        <v>0</v>
      </c>
      <c r="BT1107" s="12" t="s">
        <v>321</v>
      </c>
      <c r="BU1107" s="654">
        <v>12.548999999999999</v>
      </c>
      <c r="BV1107" s="12" t="s">
        <v>321</v>
      </c>
      <c r="BW1107" s="9">
        <v>0.23</v>
      </c>
      <c r="BX1107" s="9" t="s">
        <v>322</v>
      </c>
      <c r="BY1107" s="755">
        <v>155.9</v>
      </c>
      <c r="BZ1107" s="9" t="s">
        <v>315</v>
      </c>
      <c r="CA1107" s="755">
        <v>9.8000000000000007</v>
      </c>
      <c r="CB1107" s="9" t="s">
        <v>315</v>
      </c>
      <c r="CC1107" s="755">
        <v>9.1</v>
      </c>
      <c r="CD1107" s="9" t="s">
        <v>315</v>
      </c>
      <c r="CE1107" s="755">
        <v>92.6</v>
      </c>
      <c r="CF1107" s="9" t="s">
        <v>323</v>
      </c>
      <c r="CG1107" s="755">
        <v>66.099999999999994</v>
      </c>
      <c r="CH1107" s="9" t="s">
        <v>323</v>
      </c>
      <c r="CI1107" s="9"/>
      <c r="CJ1107" s="9"/>
      <c r="CK1107" s="9"/>
    </row>
    <row r="1108" spans="1:89" s="98" customFormat="1" x14ac:dyDescent="0.25">
      <c r="A1108" s="99">
        <v>10106658</v>
      </c>
      <c r="B1108" s="99"/>
      <c r="C1108" s="772">
        <v>5048</v>
      </c>
      <c r="D1108" s="807">
        <v>0.05</v>
      </c>
      <c r="E1108" s="772">
        <f t="shared" si="50"/>
        <v>5300</v>
      </c>
      <c r="F1108" s="778">
        <v>1.1000000000000001</v>
      </c>
      <c r="G1108" s="774">
        <f t="shared" si="52"/>
        <v>5830</v>
      </c>
      <c r="H1108" s="776"/>
      <c r="I1108" s="758"/>
      <c r="J1108" s="776"/>
      <c r="K1108" s="786"/>
      <c r="L1108" s="9" t="s">
        <v>308</v>
      </c>
      <c r="M1108" s="9" t="s">
        <v>4085</v>
      </c>
      <c r="N1108" s="9" t="s">
        <v>397</v>
      </c>
      <c r="O1108" s="9" t="s">
        <v>310</v>
      </c>
      <c r="P1108" s="9" t="s">
        <v>311</v>
      </c>
      <c r="Q1108" s="9" t="s">
        <v>312</v>
      </c>
      <c r="R1108" s="9" t="s">
        <v>313</v>
      </c>
      <c r="S1108" s="9" t="s">
        <v>314</v>
      </c>
      <c r="T1108" s="98" t="s">
        <v>210</v>
      </c>
      <c r="U1108" s="99">
        <v>197</v>
      </c>
      <c r="V1108" s="99" t="s">
        <v>207</v>
      </c>
      <c r="W1108" s="99">
        <v>350</v>
      </c>
      <c r="X1108" s="99" t="s">
        <v>207</v>
      </c>
      <c r="Y1108" s="99">
        <v>232</v>
      </c>
      <c r="Z1108" s="99" t="s">
        <v>207</v>
      </c>
      <c r="AA1108" s="9">
        <v>360</v>
      </c>
      <c r="AB1108" s="99" t="s">
        <v>207</v>
      </c>
      <c r="AC1108" s="9">
        <v>402</v>
      </c>
      <c r="AD1108" s="9" t="s">
        <v>207</v>
      </c>
      <c r="AE1108" s="9">
        <v>158</v>
      </c>
      <c r="AF1108" s="9" t="s">
        <v>315</v>
      </c>
      <c r="AG1108" s="14" t="s">
        <v>338</v>
      </c>
      <c r="AH1108" s="14" t="s">
        <v>207</v>
      </c>
      <c r="AI1108" s="14" t="s">
        <v>339</v>
      </c>
      <c r="AJ1108" s="14" t="s">
        <v>207</v>
      </c>
      <c r="AK1108" s="9">
        <v>5</v>
      </c>
      <c r="AL1108" s="14" t="s">
        <v>207</v>
      </c>
      <c r="AM1108" s="9">
        <v>5</v>
      </c>
      <c r="AN1108" s="14" t="s">
        <v>207</v>
      </c>
      <c r="AO1108" s="9">
        <v>5</v>
      </c>
      <c r="AP1108" s="14" t="s">
        <v>207</v>
      </c>
      <c r="AQ1108" s="9">
        <v>30</v>
      </c>
      <c r="AR1108" s="14" t="s">
        <v>207</v>
      </c>
      <c r="AS1108" s="9" t="s">
        <v>43</v>
      </c>
      <c r="AT1108" s="9" t="s">
        <v>346</v>
      </c>
      <c r="AU1108" s="9" t="s">
        <v>319</v>
      </c>
      <c r="AV1108" s="9" t="s">
        <v>320</v>
      </c>
      <c r="AW1108" s="9" t="s">
        <v>538</v>
      </c>
      <c r="AX1108" s="9">
        <v>9010600000</v>
      </c>
      <c r="AY1108" s="99">
        <v>419</v>
      </c>
      <c r="AZ1108" s="12" t="s">
        <v>207</v>
      </c>
      <c r="BA1108" s="99">
        <v>30</v>
      </c>
      <c r="BB1108" s="12" t="s">
        <v>207</v>
      </c>
      <c r="BC1108" s="99">
        <v>33</v>
      </c>
      <c r="BD1108" s="12" t="s">
        <v>207</v>
      </c>
      <c r="BE1108" s="99">
        <v>76</v>
      </c>
      <c r="BF1108" s="12" t="s">
        <v>321</v>
      </c>
      <c r="BG1108" s="654">
        <v>75.210999999999999</v>
      </c>
      <c r="BH1108" s="12" t="s">
        <v>321</v>
      </c>
      <c r="BI1108" s="99">
        <v>32</v>
      </c>
      <c r="BJ1108" s="12" t="s">
        <v>321</v>
      </c>
      <c r="BK1108" s="754">
        <v>0</v>
      </c>
      <c r="BL1108" s="12" t="s">
        <v>321</v>
      </c>
      <c r="BM1108" s="754">
        <v>5.0999999999999997E-2</v>
      </c>
      <c r="BN1108" s="12" t="s">
        <v>321</v>
      </c>
      <c r="BO1108" s="754">
        <v>4.8079999999999998</v>
      </c>
      <c r="BP1108" s="12" t="s">
        <v>321</v>
      </c>
      <c r="BQ1108" s="754">
        <v>0.02</v>
      </c>
      <c r="BR1108" s="12" t="s">
        <v>321</v>
      </c>
      <c r="BS1108" s="654">
        <v>38.331000000000003</v>
      </c>
      <c r="BT1108" s="12" t="s">
        <v>321</v>
      </c>
      <c r="BU1108" s="654">
        <v>43.210999999999999</v>
      </c>
      <c r="BV1108" s="12" t="s">
        <v>321</v>
      </c>
      <c r="BW1108" s="9">
        <v>0.42</v>
      </c>
      <c r="BX1108" s="9" t="s">
        <v>322</v>
      </c>
      <c r="BY1108" s="755">
        <v>165</v>
      </c>
      <c r="BZ1108" s="9" t="s">
        <v>315</v>
      </c>
      <c r="CA1108" s="755">
        <v>11.8</v>
      </c>
      <c r="CB1108" s="9" t="s">
        <v>315</v>
      </c>
      <c r="CC1108" s="755">
        <v>13</v>
      </c>
      <c r="CD1108" s="9" t="s">
        <v>315</v>
      </c>
      <c r="CE1108" s="755">
        <v>163.1</v>
      </c>
      <c r="CF1108" s="9" t="s">
        <v>323</v>
      </c>
      <c r="CG1108" s="755">
        <v>70.5</v>
      </c>
      <c r="CH1108" s="9" t="s">
        <v>323</v>
      </c>
      <c r="CI1108" s="9"/>
      <c r="CJ1108" s="9"/>
      <c r="CK1108" s="9"/>
    </row>
    <row r="1109" spans="1:89" s="98" customFormat="1" x14ac:dyDescent="0.25">
      <c r="A1109" s="99">
        <v>10106659</v>
      </c>
      <c r="B1109" s="99"/>
      <c r="C1109" s="772">
        <v>5388</v>
      </c>
      <c r="D1109" s="807">
        <v>0.05</v>
      </c>
      <c r="E1109" s="772">
        <f t="shared" si="50"/>
        <v>5657</v>
      </c>
      <c r="F1109" s="778">
        <v>1.1000000000000001</v>
      </c>
      <c r="G1109" s="774">
        <f t="shared" si="52"/>
        <v>6223</v>
      </c>
      <c r="H1109" s="776"/>
      <c r="I1109" s="758"/>
      <c r="J1109" s="776"/>
      <c r="K1109" s="786"/>
      <c r="L1109" s="9" t="s">
        <v>308</v>
      </c>
      <c r="M1109" s="9" t="s">
        <v>4086</v>
      </c>
      <c r="N1109" s="9" t="s">
        <v>397</v>
      </c>
      <c r="O1109" s="9" t="s">
        <v>310</v>
      </c>
      <c r="P1109" s="9" t="s">
        <v>311</v>
      </c>
      <c r="Q1109" s="9" t="s">
        <v>312</v>
      </c>
      <c r="R1109" s="9" t="s">
        <v>313</v>
      </c>
      <c r="S1109" s="9" t="s">
        <v>314</v>
      </c>
      <c r="T1109" s="98" t="s">
        <v>210</v>
      </c>
      <c r="U1109" s="99">
        <v>208</v>
      </c>
      <c r="V1109" s="99" t="s">
        <v>207</v>
      </c>
      <c r="W1109" s="99">
        <v>370</v>
      </c>
      <c r="X1109" s="99" t="s">
        <v>207</v>
      </c>
      <c r="Y1109" s="99">
        <v>243</v>
      </c>
      <c r="Z1109" s="99" t="s">
        <v>207</v>
      </c>
      <c r="AA1109" s="9">
        <v>380</v>
      </c>
      <c r="AB1109" s="99" t="s">
        <v>207</v>
      </c>
      <c r="AC1109" s="9">
        <v>424</v>
      </c>
      <c r="AD1109" s="9" t="s">
        <v>207</v>
      </c>
      <c r="AE1109" s="9">
        <v>167</v>
      </c>
      <c r="AF1109" s="9" t="s">
        <v>315</v>
      </c>
      <c r="AG1109" s="14" t="s">
        <v>340</v>
      </c>
      <c r="AH1109" s="14" t="s">
        <v>207</v>
      </c>
      <c r="AI1109" s="14" t="s">
        <v>341</v>
      </c>
      <c r="AJ1109" s="14" t="s">
        <v>207</v>
      </c>
      <c r="AK1109" s="9">
        <v>5</v>
      </c>
      <c r="AL1109" s="14" t="s">
        <v>207</v>
      </c>
      <c r="AM1109" s="9">
        <v>5</v>
      </c>
      <c r="AN1109" s="14" t="s">
        <v>207</v>
      </c>
      <c r="AO1109" s="9">
        <v>5</v>
      </c>
      <c r="AP1109" s="14" t="s">
        <v>207</v>
      </c>
      <c r="AQ1109" s="9">
        <v>30</v>
      </c>
      <c r="AR1109" s="14" t="s">
        <v>207</v>
      </c>
      <c r="AS1109" s="9" t="s">
        <v>43</v>
      </c>
      <c r="AT1109" s="9" t="s">
        <v>346</v>
      </c>
      <c r="AU1109" s="9" t="s">
        <v>319</v>
      </c>
      <c r="AV1109" s="9" t="s">
        <v>320</v>
      </c>
      <c r="AW1109" s="9" t="s">
        <v>539</v>
      </c>
      <c r="AX1109" s="9">
        <v>9010600000</v>
      </c>
      <c r="AY1109" s="99">
        <v>434</v>
      </c>
      <c r="AZ1109" s="12" t="s">
        <v>207</v>
      </c>
      <c r="BA1109" s="99">
        <v>30</v>
      </c>
      <c r="BB1109" s="12" t="s">
        <v>207</v>
      </c>
      <c r="BC1109" s="99">
        <v>33</v>
      </c>
      <c r="BD1109" s="12" t="s">
        <v>207</v>
      </c>
      <c r="BE1109" s="99">
        <v>80</v>
      </c>
      <c r="BF1109" s="12" t="s">
        <v>321</v>
      </c>
      <c r="BG1109" s="654">
        <v>79.393000000000001</v>
      </c>
      <c r="BH1109" s="12" t="s">
        <v>321</v>
      </c>
      <c r="BI1109" s="99">
        <v>34</v>
      </c>
      <c r="BJ1109" s="12" t="s">
        <v>321</v>
      </c>
      <c r="BK1109" s="754">
        <v>0</v>
      </c>
      <c r="BL1109" s="12" t="s">
        <v>321</v>
      </c>
      <c r="BM1109" s="754">
        <v>5.0999999999999997E-2</v>
      </c>
      <c r="BN1109" s="12" t="s">
        <v>321</v>
      </c>
      <c r="BO1109" s="754">
        <v>5.9080000000000004</v>
      </c>
      <c r="BP1109" s="12" t="s">
        <v>321</v>
      </c>
      <c r="BQ1109" s="754">
        <v>0.02</v>
      </c>
      <c r="BR1109" s="12" t="s">
        <v>321</v>
      </c>
      <c r="BS1109" s="654">
        <v>39.412999999999997</v>
      </c>
      <c r="BT1109" s="12" t="s">
        <v>321</v>
      </c>
      <c r="BU1109" s="654">
        <v>45.393000000000001</v>
      </c>
      <c r="BV1109" s="12" t="s">
        <v>321</v>
      </c>
      <c r="BW1109" s="9">
        <v>0.44</v>
      </c>
      <c r="BX1109" s="9" t="s">
        <v>322</v>
      </c>
      <c r="BY1109" s="755">
        <v>170.9</v>
      </c>
      <c r="BZ1109" s="9" t="s">
        <v>315</v>
      </c>
      <c r="CA1109" s="755">
        <v>11.8</v>
      </c>
      <c r="CB1109" s="9" t="s">
        <v>315</v>
      </c>
      <c r="CC1109" s="755">
        <v>13</v>
      </c>
      <c r="CD1109" s="9" t="s">
        <v>315</v>
      </c>
      <c r="CE1109" s="755">
        <v>172</v>
      </c>
      <c r="CF1109" s="9" t="s">
        <v>323</v>
      </c>
      <c r="CG1109" s="755">
        <v>75</v>
      </c>
      <c r="CH1109" s="9" t="s">
        <v>323</v>
      </c>
      <c r="CI1109" s="9"/>
      <c r="CJ1109" s="9"/>
      <c r="CK1109" s="9"/>
    </row>
    <row r="1110" spans="1:89" s="98" customFormat="1" x14ac:dyDescent="0.25">
      <c r="A1110" s="99">
        <v>10106660</v>
      </c>
      <c r="B1110" s="99"/>
      <c r="C1110" s="772">
        <v>5741</v>
      </c>
      <c r="D1110" s="807">
        <v>0.05</v>
      </c>
      <c r="E1110" s="772">
        <f t="shared" si="50"/>
        <v>6028</v>
      </c>
      <c r="F1110" s="778">
        <v>1.1000000000000001</v>
      </c>
      <c r="G1110" s="774">
        <f t="shared" si="52"/>
        <v>6631</v>
      </c>
      <c r="H1110" s="776"/>
      <c r="I1110" s="758"/>
      <c r="J1110" s="776"/>
      <c r="K1110" s="786"/>
      <c r="L1110" s="9" t="s">
        <v>308</v>
      </c>
      <c r="M1110" s="9" t="s">
        <v>4087</v>
      </c>
      <c r="N1110" s="9" t="s">
        <v>397</v>
      </c>
      <c r="O1110" s="9" t="s">
        <v>310</v>
      </c>
      <c r="P1110" s="9" t="s">
        <v>311</v>
      </c>
      <c r="Q1110" s="9" t="s">
        <v>312</v>
      </c>
      <c r="R1110" s="9" t="s">
        <v>313</v>
      </c>
      <c r="S1110" s="9" t="s">
        <v>314</v>
      </c>
      <c r="T1110" s="98" t="s">
        <v>210</v>
      </c>
      <c r="U1110" s="99">
        <v>219</v>
      </c>
      <c r="V1110" s="99" t="s">
        <v>207</v>
      </c>
      <c r="W1110" s="99">
        <v>390</v>
      </c>
      <c r="X1110" s="99" t="s">
        <v>207</v>
      </c>
      <c r="Y1110" s="99">
        <v>254</v>
      </c>
      <c r="Z1110" s="99" t="s">
        <v>207</v>
      </c>
      <c r="AA1110" s="9">
        <v>400</v>
      </c>
      <c r="AB1110" s="99" t="s">
        <v>207</v>
      </c>
      <c r="AC1110" s="9">
        <v>447</v>
      </c>
      <c r="AD1110" s="9" t="s">
        <v>207</v>
      </c>
      <c r="AE1110" s="9">
        <v>176</v>
      </c>
      <c r="AF1110" s="9" t="s">
        <v>315</v>
      </c>
      <c r="AG1110" s="14" t="s">
        <v>342</v>
      </c>
      <c r="AH1110" s="14" t="s">
        <v>207</v>
      </c>
      <c r="AI1110" s="14" t="s">
        <v>343</v>
      </c>
      <c r="AJ1110" s="14" t="s">
        <v>207</v>
      </c>
      <c r="AK1110" s="9">
        <v>5</v>
      </c>
      <c r="AL1110" s="14" t="s">
        <v>207</v>
      </c>
      <c r="AM1110" s="9">
        <v>5</v>
      </c>
      <c r="AN1110" s="14" t="s">
        <v>207</v>
      </c>
      <c r="AO1110" s="9">
        <v>5</v>
      </c>
      <c r="AP1110" s="14" t="s">
        <v>207</v>
      </c>
      <c r="AQ1110" s="9">
        <v>30</v>
      </c>
      <c r="AR1110" s="14" t="s">
        <v>207</v>
      </c>
      <c r="AS1110" s="9" t="s">
        <v>43</v>
      </c>
      <c r="AT1110" s="9" t="s">
        <v>346</v>
      </c>
      <c r="AU1110" s="9" t="s">
        <v>319</v>
      </c>
      <c r="AV1110" s="9" t="s">
        <v>320</v>
      </c>
      <c r="AW1110" s="9" t="s">
        <v>540</v>
      </c>
      <c r="AX1110" s="9">
        <v>9010600000</v>
      </c>
      <c r="AY1110" s="99">
        <v>452</v>
      </c>
      <c r="AZ1110" s="12" t="s">
        <v>207</v>
      </c>
      <c r="BA1110" s="99">
        <v>30</v>
      </c>
      <c r="BB1110" s="12" t="s">
        <v>207</v>
      </c>
      <c r="BC1110" s="99">
        <v>33</v>
      </c>
      <c r="BD1110" s="12" t="s">
        <v>207</v>
      </c>
      <c r="BE1110" s="99">
        <v>82</v>
      </c>
      <c r="BF1110" s="12" t="s">
        <v>321</v>
      </c>
      <c r="BG1110" s="654">
        <v>81.834999999999994</v>
      </c>
      <c r="BH1110" s="12" t="s">
        <v>321</v>
      </c>
      <c r="BI1110" s="99">
        <v>35</v>
      </c>
      <c r="BJ1110" s="12" t="s">
        <v>321</v>
      </c>
      <c r="BK1110" s="754">
        <v>0</v>
      </c>
      <c r="BL1110" s="12" t="s">
        <v>321</v>
      </c>
      <c r="BM1110" s="754">
        <v>5.0999999999999997E-2</v>
      </c>
      <c r="BN1110" s="12" t="s">
        <v>321</v>
      </c>
      <c r="BO1110" s="754">
        <v>5.9080000000000004</v>
      </c>
      <c r="BP1110" s="12" t="s">
        <v>321</v>
      </c>
      <c r="BQ1110" s="754">
        <v>0.02</v>
      </c>
      <c r="BR1110" s="12" t="s">
        <v>321</v>
      </c>
      <c r="BS1110" s="654">
        <v>40.854999999999997</v>
      </c>
      <c r="BT1110" s="12" t="s">
        <v>321</v>
      </c>
      <c r="BU1110" s="654">
        <v>46.835000000000001</v>
      </c>
      <c r="BV1110" s="12" t="s">
        <v>321</v>
      </c>
      <c r="BW1110" s="9">
        <v>0.46</v>
      </c>
      <c r="BX1110" s="9" t="s">
        <v>322</v>
      </c>
      <c r="BY1110" s="755">
        <v>178</v>
      </c>
      <c r="BZ1110" s="9" t="s">
        <v>315</v>
      </c>
      <c r="CA1110" s="755">
        <v>11.8</v>
      </c>
      <c r="CB1110" s="9" t="s">
        <v>315</v>
      </c>
      <c r="CC1110" s="755">
        <v>13</v>
      </c>
      <c r="CD1110" s="9" t="s">
        <v>315</v>
      </c>
      <c r="CE1110" s="755">
        <v>180.8</v>
      </c>
      <c r="CF1110" s="9" t="s">
        <v>323</v>
      </c>
      <c r="CG1110" s="755">
        <v>77.2</v>
      </c>
      <c r="CH1110" s="9" t="s">
        <v>323</v>
      </c>
      <c r="CI1110" s="9"/>
      <c r="CJ1110" s="9"/>
      <c r="CK1110" s="9"/>
    </row>
    <row r="1111" spans="1:89" s="98" customFormat="1" x14ac:dyDescent="0.25">
      <c r="A1111" s="99">
        <v>10106606</v>
      </c>
      <c r="B1111" s="99"/>
      <c r="C1111" s="772">
        <v>2296</v>
      </c>
      <c r="D1111" s="807">
        <v>0.05</v>
      </c>
      <c r="E1111" s="772">
        <f t="shared" ref="E1111:E1148" si="53">ROUND(C1111*(1+D1111),0)</f>
        <v>2411</v>
      </c>
      <c r="F1111" s="778">
        <v>1.1000000000000001</v>
      </c>
      <c r="G1111" s="774">
        <f t="shared" si="52"/>
        <v>2652</v>
      </c>
      <c r="H1111" s="776"/>
      <c r="I1111" s="758"/>
      <c r="J1111" s="776"/>
      <c r="K1111" s="786"/>
      <c r="L1111" s="9" t="s">
        <v>308</v>
      </c>
      <c r="M1111" s="9" t="s">
        <v>4088</v>
      </c>
      <c r="N1111" s="9" t="s">
        <v>397</v>
      </c>
      <c r="O1111" s="9" t="s">
        <v>310</v>
      </c>
      <c r="P1111" s="9" t="s">
        <v>311</v>
      </c>
      <c r="Q1111" s="9" t="s">
        <v>312</v>
      </c>
      <c r="R1111" s="9" t="s">
        <v>313</v>
      </c>
      <c r="S1111" s="9" t="s">
        <v>314</v>
      </c>
      <c r="T1111" s="98" t="s">
        <v>210</v>
      </c>
      <c r="U1111" s="99">
        <v>107</v>
      </c>
      <c r="V1111" s="99" t="s">
        <v>207</v>
      </c>
      <c r="W1111" s="99">
        <v>190</v>
      </c>
      <c r="X1111" s="99" t="s">
        <v>207</v>
      </c>
      <c r="Y1111" s="99">
        <v>142</v>
      </c>
      <c r="Z1111" s="99" t="s">
        <v>207</v>
      </c>
      <c r="AA1111" s="9">
        <v>200</v>
      </c>
      <c r="AB1111" s="99" t="s">
        <v>207</v>
      </c>
      <c r="AC1111" s="9">
        <v>218</v>
      </c>
      <c r="AD1111" s="9" t="s">
        <v>207</v>
      </c>
      <c r="AE1111" s="9">
        <v>86</v>
      </c>
      <c r="AF1111" s="9" t="s">
        <v>315</v>
      </c>
      <c r="AG1111" s="14" t="s">
        <v>316</v>
      </c>
      <c r="AH1111" s="14" t="s">
        <v>207</v>
      </c>
      <c r="AI1111" s="14" t="s">
        <v>317</v>
      </c>
      <c r="AJ1111" s="14" t="s">
        <v>207</v>
      </c>
      <c r="AK1111" s="9">
        <v>5</v>
      </c>
      <c r="AL1111" s="14" t="s">
        <v>207</v>
      </c>
      <c r="AM1111" s="9">
        <v>5</v>
      </c>
      <c r="AN1111" s="14" t="s">
        <v>207</v>
      </c>
      <c r="AO1111" s="9">
        <v>5</v>
      </c>
      <c r="AP1111" s="14" t="s">
        <v>207</v>
      </c>
      <c r="AQ1111" s="9">
        <v>30</v>
      </c>
      <c r="AR1111" s="14" t="s">
        <v>207</v>
      </c>
      <c r="AS1111" s="9" t="s">
        <v>0</v>
      </c>
      <c r="AT1111" s="9" t="s">
        <v>318</v>
      </c>
      <c r="AU1111" s="9" t="s">
        <v>319</v>
      </c>
      <c r="AV1111" s="9" t="s">
        <v>320</v>
      </c>
      <c r="AW1111" s="9" t="s">
        <v>541</v>
      </c>
      <c r="AX1111" s="9">
        <v>9010600000</v>
      </c>
      <c r="AY1111" s="99">
        <v>251</v>
      </c>
      <c r="AZ1111" s="12" t="s">
        <v>207</v>
      </c>
      <c r="BA1111" s="99">
        <v>25</v>
      </c>
      <c r="BB1111" s="12" t="s">
        <v>207</v>
      </c>
      <c r="BC1111" s="99">
        <v>23</v>
      </c>
      <c r="BD1111" s="12" t="s">
        <v>207</v>
      </c>
      <c r="BE1111" s="99">
        <v>27</v>
      </c>
      <c r="BF1111" s="12" t="s">
        <v>321</v>
      </c>
      <c r="BG1111" s="654">
        <v>26.24</v>
      </c>
      <c r="BH1111" s="12" t="s">
        <v>321</v>
      </c>
      <c r="BI1111" s="99">
        <v>18</v>
      </c>
      <c r="BJ1111" s="12" t="s">
        <v>321</v>
      </c>
      <c r="BK1111" s="754">
        <v>0</v>
      </c>
      <c r="BL1111" s="12" t="s">
        <v>321</v>
      </c>
      <c r="BM1111" s="754">
        <v>5.0999999999999997E-2</v>
      </c>
      <c r="BN1111" s="12" t="s">
        <v>321</v>
      </c>
      <c r="BO1111" s="754">
        <v>8.1890000000000001</v>
      </c>
      <c r="BP1111" s="12" t="s">
        <v>321</v>
      </c>
      <c r="BQ1111" s="754">
        <v>0</v>
      </c>
      <c r="BR1111" s="12" t="s">
        <v>321</v>
      </c>
      <c r="BS1111" s="654">
        <v>0</v>
      </c>
      <c r="BT1111" s="12" t="s">
        <v>321</v>
      </c>
      <c r="BU1111" s="654">
        <v>8.24</v>
      </c>
      <c r="BV1111" s="12" t="s">
        <v>321</v>
      </c>
      <c r="BW1111" s="9">
        <v>0.15</v>
      </c>
      <c r="BX1111" s="9" t="s">
        <v>322</v>
      </c>
      <c r="BY1111" s="755">
        <v>98.8</v>
      </c>
      <c r="BZ1111" s="9" t="s">
        <v>315</v>
      </c>
      <c r="CA1111" s="755">
        <v>9.8000000000000007</v>
      </c>
      <c r="CB1111" s="9" t="s">
        <v>315</v>
      </c>
      <c r="CC1111" s="755">
        <v>9.1</v>
      </c>
      <c r="CD1111" s="9" t="s">
        <v>315</v>
      </c>
      <c r="CE1111" s="755">
        <v>57.3</v>
      </c>
      <c r="CF1111" s="9" t="s">
        <v>323</v>
      </c>
      <c r="CG1111" s="755">
        <v>39.700000000000003</v>
      </c>
      <c r="CH1111" s="9" t="s">
        <v>323</v>
      </c>
      <c r="CI1111" s="9"/>
      <c r="CJ1111" s="9"/>
      <c r="CK1111" s="9"/>
    </row>
    <row r="1112" spans="1:89" s="98" customFormat="1" x14ac:dyDescent="0.25">
      <c r="A1112" s="99">
        <v>10106607</v>
      </c>
      <c r="B1112" s="99"/>
      <c r="C1112" s="772">
        <v>2484</v>
      </c>
      <c r="D1112" s="807">
        <v>0.05</v>
      </c>
      <c r="E1112" s="772">
        <f t="shared" si="53"/>
        <v>2608</v>
      </c>
      <c r="F1112" s="778">
        <v>1.1000000000000001</v>
      </c>
      <c r="G1112" s="774">
        <f t="shared" si="52"/>
        <v>2869</v>
      </c>
      <c r="H1112" s="776"/>
      <c r="I1112" s="758"/>
      <c r="J1112" s="776"/>
      <c r="K1112" s="786"/>
      <c r="L1112" s="9" t="s">
        <v>308</v>
      </c>
      <c r="M1112" s="9" t="s">
        <v>4089</v>
      </c>
      <c r="N1112" s="9" t="s">
        <v>397</v>
      </c>
      <c r="O1112" s="9" t="s">
        <v>310</v>
      </c>
      <c r="P1112" s="9" t="s">
        <v>311</v>
      </c>
      <c r="Q1112" s="9" t="s">
        <v>312</v>
      </c>
      <c r="R1112" s="9" t="s">
        <v>313</v>
      </c>
      <c r="S1112" s="9" t="s">
        <v>314</v>
      </c>
      <c r="T1112" s="98" t="s">
        <v>210</v>
      </c>
      <c r="U1112" s="99">
        <v>118</v>
      </c>
      <c r="V1112" s="99" t="s">
        <v>207</v>
      </c>
      <c r="W1112" s="99">
        <v>210</v>
      </c>
      <c r="X1112" s="99" t="s">
        <v>207</v>
      </c>
      <c r="Y1112" s="99">
        <v>153</v>
      </c>
      <c r="Z1112" s="99" t="s">
        <v>207</v>
      </c>
      <c r="AA1112" s="9">
        <v>220</v>
      </c>
      <c r="AB1112" s="99" t="s">
        <v>207</v>
      </c>
      <c r="AC1112" s="9">
        <v>241</v>
      </c>
      <c r="AD1112" s="9" t="s">
        <v>207</v>
      </c>
      <c r="AE1112" s="9">
        <v>95</v>
      </c>
      <c r="AF1112" s="9" t="s">
        <v>315</v>
      </c>
      <c r="AG1112" s="14" t="s">
        <v>324</v>
      </c>
      <c r="AH1112" s="14" t="s">
        <v>207</v>
      </c>
      <c r="AI1112" s="14" t="s">
        <v>325</v>
      </c>
      <c r="AJ1112" s="14" t="s">
        <v>207</v>
      </c>
      <c r="AK1112" s="9">
        <v>5</v>
      </c>
      <c r="AL1112" s="14" t="s">
        <v>207</v>
      </c>
      <c r="AM1112" s="9">
        <v>5</v>
      </c>
      <c r="AN1112" s="14" t="s">
        <v>207</v>
      </c>
      <c r="AO1112" s="9">
        <v>5</v>
      </c>
      <c r="AP1112" s="14" t="s">
        <v>207</v>
      </c>
      <c r="AQ1112" s="9">
        <v>30</v>
      </c>
      <c r="AR1112" s="14" t="s">
        <v>207</v>
      </c>
      <c r="AS1112" s="9" t="s">
        <v>0</v>
      </c>
      <c r="AT1112" s="9" t="s">
        <v>318</v>
      </c>
      <c r="AU1112" s="9" t="s">
        <v>319</v>
      </c>
      <c r="AV1112" s="9" t="s">
        <v>320</v>
      </c>
      <c r="AW1112" s="9" t="s">
        <v>542</v>
      </c>
      <c r="AX1112" s="9">
        <v>9010600000</v>
      </c>
      <c r="AY1112" s="99">
        <v>272</v>
      </c>
      <c r="AZ1112" s="12" t="s">
        <v>207</v>
      </c>
      <c r="BA1112" s="99">
        <v>25</v>
      </c>
      <c r="BB1112" s="12" t="s">
        <v>207</v>
      </c>
      <c r="BC1112" s="99">
        <v>23</v>
      </c>
      <c r="BD1112" s="12" t="s">
        <v>207</v>
      </c>
      <c r="BE1112" s="99">
        <v>30</v>
      </c>
      <c r="BF1112" s="12" t="s">
        <v>321</v>
      </c>
      <c r="BG1112" s="654">
        <v>29.712</v>
      </c>
      <c r="BH1112" s="12" t="s">
        <v>321</v>
      </c>
      <c r="BI1112" s="99">
        <v>20</v>
      </c>
      <c r="BJ1112" s="12" t="s">
        <v>321</v>
      </c>
      <c r="BK1112" s="754">
        <v>0</v>
      </c>
      <c r="BL1112" s="12" t="s">
        <v>321</v>
      </c>
      <c r="BM1112" s="754">
        <v>5.0999999999999997E-2</v>
      </c>
      <c r="BN1112" s="12" t="s">
        <v>321</v>
      </c>
      <c r="BO1112" s="754">
        <v>9.6609999999999996</v>
      </c>
      <c r="BP1112" s="12" t="s">
        <v>321</v>
      </c>
      <c r="BQ1112" s="754">
        <v>0</v>
      </c>
      <c r="BR1112" s="12" t="s">
        <v>321</v>
      </c>
      <c r="BS1112" s="654">
        <v>0</v>
      </c>
      <c r="BT1112" s="12" t="s">
        <v>321</v>
      </c>
      <c r="BU1112" s="654">
        <v>9.7119999999999997</v>
      </c>
      <c r="BV1112" s="12" t="s">
        <v>321</v>
      </c>
      <c r="BW1112" s="9">
        <v>0.16</v>
      </c>
      <c r="BX1112" s="9" t="s">
        <v>322</v>
      </c>
      <c r="BY1112" s="755">
        <v>107.1</v>
      </c>
      <c r="BZ1112" s="9" t="s">
        <v>315</v>
      </c>
      <c r="CA1112" s="755">
        <v>9.8000000000000007</v>
      </c>
      <c r="CB1112" s="9" t="s">
        <v>315</v>
      </c>
      <c r="CC1112" s="755">
        <v>9.1</v>
      </c>
      <c r="CD1112" s="9" t="s">
        <v>315</v>
      </c>
      <c r="CE1112" s="755">
        <v>63.9</v>
      </c>
      <c r="CF1112" s="9" t="s">
        <v>323</v>
      </c>
      <c r="CG1112" s="755">
        <v>44.1</v>
      </c>
      <c r="CH1112" s="9" t="s">
        <v>323</v>
      </c>
      <c r="CI1112" s="9"/>
      <c r="CJ1112" s="9"/>
      <c r="CK1112" s="9"/>
    </row>
    <row r="1113" spans="1:89" s="98" customFormat="1" x14ac:dyDescent="0.25">
      <c r="A1113" s="99">
        <v>10106608</v>
      </c>
      <c r="B1113" s="99"/>
      <c r="C1113" s="772">
        <v>2685</v>
      </c>
      <c r="D1113" s="807">
        <v>0.05</v>
      </c>
      <c r="E1113" s="772">
        <f t="shared" si="53"/>
        <v>2819</v>
      </c>
      <c r="F1113" s="778">
        <v>1.1000000000000001</v>
      </c>
      <c r="G1113" s="774">
        <f t="shared" si="52"/>
        <v>3101</v>
      </c>
      <c r="H1113" s="776"/>
      <c r="I1113" s="758"/>
      <c r="J1113" s="776"/>
      <c r="K1113" s="786"/>
      <c r="L1113" s="9" t="s">
        <v>308</v>
      </c>
      <c r="M1113" s="9" t="s">
        <v>4090</v>
      </c>
      <c r="N1113" s="9" t="s">
        <v>397</v>
      </c>
      <c r="O1113" s="9" t="s">
        <v>310</v>
      </c>
      <c r="P1113" s="9" t="s">
        <v>311</v>
      </c>
      <c r="Q1113" s="9" t="s">
        <v>312</v>
      </c>
      <c r="R1113" s="9" t="s">
        <v>313</v>
      </c>
      <c r="S1113" s="9" t="s">
        <v>314</v>
      </c>
      <c r="T1113" s="98" t="s">
        <v>210</v>
      </c>
      <c r="U1113" s="99">
        <v>129</v>
      </c>
      <c r="V1113" s="99" t="s">
        <v>207</v>
      </c>
      <c r="W1113" s="99">
        <v>230</v>
      </c>
      <c r="X1113" s="99" t="s">
        <v>207</v>
      </c>
      <c r="Y1113" s="99">
        <v>164</v>
      </c>
      <c r="Z1113" s="99" t="s">
        <v>207</v>
      </c>
      <c r="AA1113" s="9">
        <v>240</v>
      </c>
      <c r="AB1113" s="99" t="s">
        <v>207</v>
      </c>
      <c r="AC1113" s="9">
        <v>264</v>
      </c>
      <c r="AD1113" s="9" t="s">
        <v>207</v>
      </c>
      <c r="AE1113" s="9">
        <v>104</v>
      </c>
      <c r="AF1113" s="9" t="s">
        <v>315</v>
      </c>
      <c r="AG1113" s="14" t="s">
        <v>326</v>
      </c>
      <c r="AH1113" s="14" t="s">
        <v>207</v>
      </c>
      <c r="AI1113" s="14" t="s">
        <v>327</v>
      </c>
      <c r="AJ1113" s="14" t="s">
        <v>207</v>
      </c>
      <c r="AK1113" s="9">
        <v>5</v>
      </c>
      <c r="AL1113" s="14" t="s">
        <v>207</v>
      </c>
      <c r="AM1113" s="9">
        <v>5</v>
      </c>
      <c r="AN1113" s="14" t="s">
        <v>207</v>
      </c>
      <c r="AO1113" s="9">
        <v>5</v>
      </c>
      <c r="AP1113" s="14" t="s">
        <v>207</v>
      </c>
      <c r="AQ1113" s="9">
        <v>30</v>
      </c>
      <c r="AR1113" s="14" t="s">
        <v>207</v>
      </c>
      <c r="AS1113" s="9" t="s">
        <v>0</v>
      </c>
      <c r="AT1113" s="9" t="s">
        <v>318</v>
      </c>
      <c r="AU1113" s="9" t="s">
        <v>319</v>
      </c>
      <c r="AV1113" s="9" t="s">
        <v>320</v>
      </c>
      <c r="AW1113" s="9" t="s">
        <v>543</v>
      </c>
      <c r="AX1113" s="9">
        <v>9010600000</v>
      </c>
      <c r="AY1113" s="99">
        <v>292</v>
      </c>
      <c r="AZ1113" s="12" t="s">
        <v>207</v>
      </c>
      <c r="BA1113" s="99">
        <v>25</v>
      </c>
      <c r="BB1113" s="12" t="s">
        <v>207</v>
      </c>
      <c r="BC1113" s="99">
        <v>23</v>
      </c>
      <c r="BD1113" s="12" t="s">
        <v>207</v>
      </c>
      <c r="BE1113" s="99">
        <v>33</v>
      </c>
      <c r="BF1113" s="12" t="s">
        <v>321</v>
      </c>
      <c r="BG1113" s="654">
        <v>32.064</v>
      </c>
      <c r="BH1113" s="12" t="s">
        <v>321</v>
      </c>
      <c r="BI1113" s="99">
        <v>21</v>
      </c>
      <c r="BJ1113" s="12" t="s">
        <v>321</v>
      </c>
      <c r="BK1113" s="754">
        <v>0</v>
      </c>
      <c r="BL1113" s="12" t="s">
        <v>321</v>
      </c>
      <c r="BM1113" s="754">
        <v>5.0999999999999997E-2</v>
      </c>
      <c r="BN1113" s="12" t="s">
        <v>321</v>
      </c>
      <c r="BO1113" s="754">
        <v>11.012</v>
      </c>
      <c r="BP1113" s="12" t="s">
        <v>321</v>
      </c>
      <c r="BQ1113" s="754">
        <v>0</v>
      </c>
      <c r="BR1113" s="12" t="s">
        <v>321</v>
      </c>
      <c r="BS1113" s="654">
        <v>0</v>
      </c>
      <c r="BT1113" s="12" t="s">
        <v>321</v>
      </c>
      <c r="BU1113" s="654">
        <v>11.064</v>
      </c>
      <c r="BV1113" s="12" t="s">
        <v>321</v>
      </c>
      <c r="BW1113" s="9">
        <v>0.17</v>
      </c>
      <c r="BX1113" s="9" t="s">
        <v>322</v>
      </c>
      <c r="BY1113" s="755">
        <v>115</v>
      </c>
      <c r="BZ1113" s="9" t="s">
        <v>315</v>
      </c>
      <c r="CA1113" s="755">
        <v>9.8000000000000007</v>
      </c>
      <c r="CB1113" s="9" t="s">
        <v>315</v>
      </c>
      <c r="CC1113" s="755">
        <v>9.1</v>
      </c>
      <c r="CD1113" s="9" t="s">
        <v>315</v>
      </c>
      <c r="CE1113" s="755">
        <v>70.5</v>
      </c>
      <c r="CF1113" s="9" t="s">
        <v>323</v>
      </c>
      <c r="CG1113" s="755">
        <v>46.3</v>
      </c>
      <c r="CH1113" s="9" t="s">
        <v>323</v>
      </c>
      <c r="CI1113" s="9"/>
      <c r="CJ1113" s="9"/>
      <c r="CK1113" s="9"/>
    </row>
    <row r="1114" spans="1:89" s="98" customFormat="1" x14ac:dyDescent="0.25">
      <c r="A1114" s="99">
        <v>10106609</v>
      </c>
      <c r="B1114" s="99"/>
      <c r="C1114" s="772">
        <v>2897</v>
      </c>
      <c r="D1114" s="807">
        <v>0.05</v>
      </c>
      <c r="E1114" s="772">
        <f t="shared" si="53"/>
        <v>3042</v>
      </c>
      <c r="F1114" s="778">
        <v>1.1000000000000001</v>
      </c>
      <c r="G1114" s="774">
        <f t="shared" si="52"/>
        <v>3346</v>
      </c>
      <c r="H1114" s="776"/>
      <c r="I1114" s="758"/>
      <c r="J1114" s="776"/>
      <c r="K1114" s="786"/>
      <c r="L1114" s="9" t="s">
        <v>308</v>
      </c>
      <c r="M1114" s="9" t="s">
        <v>4091</v>
      </c>
      <c r="N1114" s="9" t="s">
        <v>397</v>
      </c>
      <c r="O1114" s="9" t="s">
        <v>310</v>
      </c>
      <c r="P1114" s="9" t="s">
        <v>311</v>
      </c>
      <c r="Q1114" s="9" t="s">
        <v>312</v>
      </c>
      <c r="R1114" s="9" t="s">
        <v>313</v>
      </c>
      <c r="S1114" s="9" t="s">
        <v>314</v>
      </c>
      <c r="T1114" s="98" t="s">
        <v>210</v>
      </c>
      <c r="U1114" s="99">
        <v>141</v>
      </c>
      <c r="V1114" s="99" t="s">
        <v>207</v>
      </c>
      <c r="W1114" s="99">
        <v>250</v>
      </c>
      <c r="X1114" s="99" t="s">
        <v>207</v>
      </c>
      <c r="Y1114" s="99">
        <v>176</v>
      </c>
      <c r="Z1114" s="99" t="s">
        <v>207</v>
      </c>
      <c r="AA1114" s="9">
        <v>260</v>
      </c>
      <c r="AB1114" s="99" t="s">
        <v>207</v>
      </c>
      <c r="AC1114" s="9">
        <v>287</v>
      </c>
      <c r="AD1114" s="9" t="s">
        <v>207</v>
      </c>
      <c r="AE1114" s="9">
        <v>113</v>
      </c>
      <c r="AF1114" s="9" t="s">
        <v>315</v>
      </c>
      <c r="AG1114" s="14" t="s">
        <v>328</v>
      </c>
      <c r="AH1114" s="14" t="s">
        <v>207</v>
      </c>
      <c r="AI1114" s="14" t="s">
        <v>329</v>
      </c>
      <c r="AJ1114" s="14" t="s">
        <v>207</v>
      </c>
      <c r="AK1114" s="9">
        <v>5</v>
      </c>
      <c r="AL1114" s="14" t="s">
        <v>207</v>
      </c>
      <c r="AM1114" s="9">
        <v>5</v>
      </c>
      <c r="AN1114" s="14" t="s">
        <v>207</v>
      </c>
      <c r="AO1114" s="9">
        <v>5</v>
      </c>
      <c r="AP1114" s="14" t="s">
        <v>207</v>
      </c>
      <c r="AQ1114" s="9">
        <v>30</v>
      </c>
      <c r="AR1114" s="14" t="s">
        <v>207</v>
      </c>
      <c r="AS1114" s="9" t="s">
        <v>0</v>
      </c>
      <c r="AT1114" s="9" t="s">
        <v>318</v>
      </c>
      <c r="AU1114" s="9" t="s">
        <v>319</v>
      </c>
      <c r="AV1114" s="9" t="s">
        <v>320</v>
      </c>
      <c r="AW1114" s="9" t="s">
        <v>544</v>
      </c>
      <c r="AX1114" s="9">
        <v>9010600000</v>
      </c>
      <c r="AY1114" s="99">
        <v>312</v>
      </c>
      <c r="AZ1114" s="12" t="s">
        <v>207</v>
      </c>
      <c r="BA1114" s="99">
        <v>25</v>
      </c>
      <c r="BB1114" s="12" t="s">
        <v>207</v>
      </c>
      <c r="BC1114" s="99">
        <v>23</v>
      </c>
      <c r="BD1114" s="12" t="s">
        <v>207</v>
      </c>
      <c r="BE1114" s="99">
        <v>35</v>
      </c>
      <c r="BF1114" s="12" t="s">
        <v>321</v>
      </c>
      <c r="BG1114" s="654">
        <v>34.816000000000003</v>
      </c>
      <c r="BH1114" s="12" t="s">
        <v>321</v>
      </c>
      <c r="BI1114" s="99">
        <v>23</v>
      </c>
      <c r="BJ1114" s="12" t="s">
        <v>321</v>
      </c>
      <c r="BK1114" s="754">
        <v>0</v>
      </c>
      <c r="BL1114" s="12" t="s">
        <v>321</v>
      </c>
      <c r="BM1114" s="754">
        <v>5.0999999999999997E-2</v>
      </c>
      <c r="BN1114" s="12" t="s">
        <v>321</v>
      </c>
      <c r="BO1114" s="754">
        <v>11.763999999999999</v>
      </c>
      <c r="BP1114" s="12" t="s">
        <v>321</v>
      </c>
      <c r="BQ1114" s="754">
        <v>0</v>
      </c>
      <c r="BR1114" s="12" t="s">
        <v>321</v>
      </c>
      <c r="BS1114" s="654">
        <v>0</v>
      </c>
      <c r="BT1114" s="12" t="s">
        <v>321</v>
      </c>
      <c r="BU1114" s="654">
        <v>11.816000000000001</v>
      </c>
      <c r="BV1114" s="12" t="s">
        <v>321</v>
      </c>
      <c r="BW1114" s="9">
        <v>0.18</v>
      </c>
      <c r="BX1114" s="9" t="s">
        <v>322</v>
      </c>
      <c r="BY1114" s="755">
        <v>122.8</v>
      </c>
      <c r="BZ1114" s="9" t="s">
        <v>315</v>
      </c>
      <c r="CA1114" s="755">
        <v>9.8000000000000007</v>
      </c>
      <c r="CB1114" s="9" t="s">
        <v>315</v>
      </c>
      <c r="CC1114" s="755">
        <v>9.1</v>
      </c>
      <c r="CD1114" s="9" t="s">
        <v>315</v>
      </c>
      <c r="CE1114" s="755">
        <v>75</v>
      </c>
      <c r="CF1114" s="9" t="s">
        <v>323</v>
      </c>
      <c r="CG1114" s="755">
        <v>50.7</v>
      </c>
      <c r="CH1114" s="9" t="s">
        <v>323</v>
      </c>
      <c r="CI1114" s="9"/>
      <c r="CJ1114" s="9"/>
      <c r="CK1114" s="9"/>
    </row>
    <row r="1115" spans="1:89" s="98" customFormat="1" x14ac:dyDescent="0.25">
      <c r="A1115" s="99">
        <v>10106610</v>
      </c>
      <c r="B1115" s="99"/>
      <c r="C1115" s="772">
        <v>3123</v>
      </c>
      <c r="D1115" s="807">
        <v>0.05</v>
      </c>
      <c r="E1115" s="772">
        <f t="shared" si="53"/>
        <v>3279</v>
      </c>
      <c r="F1115" s="778">
        <v>1.1000000000000001</v>
      </c>
      <c r="G1115" s="774">
        <f t="shared" si="52"/>
        <v>3607</v>
      </c>
      <c r="H1115" s="776"/>
      <c r="I1115" s="758"/>
      <c r="J1115" s="776"/>
      <c r="K1115" s="786"/>
      <c r="L1115" s="9" t="s">
        <v>308</v>
      </c>
      <c r="M1115" s="9" t="s">
        <v>4092</v>
      </c>
      <c r="N1115" s="9" t="s">
        <v>397</v>
      </c>
      <c r="O1115" s="9" t="s">
        <v>310</v>
      </c>
      <c r="P1115" s="9" t="s">
        <v>311</v>
      </c>
      <c r="Q1115" s="9" t="s">
        <v>312</v>
      </c>
      <c r="R1115" s="9" t="s">
        <v>313</v>
      </c>
      <c r="S1115" s="9" t="s">
        <v>314</v>
      </c>
      <c r="T1115" s="98" t="s">
        <v>210</v>
      </c>
      <c r="U1115" s="99">
        <v>152</v>
      </c>
      <c r="V1115" s="99" t="s">
        <v>207</v>
      </c>
      <c r="W1115" s="99">
        <v>270</v>
      </c>
      <c r="X1115" s="99" t="s">
        <v>207</v>
      </c>
      <c r="Y1115" s="99">
        <v>187</v>
      </c>
      <c r="Z1115" s="99" t="s">
        <v>207</v>
      </c>
      <c r="AA1115" s="9">
        <v>280</v>
      </c>
      <c r="AB1115" s="99" t="s">
        <v>207</v>
      </c>
      <c r="AC1115" s="9">
        <v>310</v>
      </c>
      <c r="AD1115" s="9" t="s">
        <v>207</v>
      </c>
      <c r="AE1115" s="9">
        <v>122</v>
      </c>
      <c r="AF1115" s="9" t="s">
        <v>315</v>
      </c>
      <c r="AG1115" s="14" t="s">
        <v>330</v>
      </c>
      <c r="AH1115" s="14" t="s">
        <v>207</v>
      </c>
      <c r="AI1115" s="14" t="s">
        <v>331</v>
      </c>
      <c r="AJ1115" s="14" t="s">
        <v>207</v>
      </c>
      <c r="AK1115" s="9">
        <v>5</v>
      </c>
      <c r="AL1115" s="14" t="s">
        <v>207</v>
      </c>
      <c r="AM1115" s="9">
        <v>5</v>
      </c>
      <c r="AN1115" s="14" t="s">
        <v>207</v>
      </c>
      <c r="AO1115" s="9">
        <v>5</v>
      </c>
      <c r="AP1115" s="14" t="s">
        <v>207</v>
      </c>
      <c r="AQ1115" s="9">
        <v>30</v>
      </c>
      <c r="AR1115" s="14" t="s">
        <v>207</v>
      </c>
      <c r="AS1115" s="9" t="s">
        <v>0</v>
      </c>
      <c r="AT1115" s="9" t="s">
        <v>318</v>
      </c>
      <c r="AU1115" s="9" t="s">
        <v>319</v>
      </c>
      <c r="AV1115" s="9" t="s">
        <v>320</v>
      </c>
      <c r="AW1115" s="9" t="s">
        <v>545</v>
      </c>
      <c r="AX1115" s="9">
        <v>9010600000</v>
      </c>
      <c r="AY1115" s="99">
        <v>330</v>
      </c>
      <c r="AZ1115" s="12" t="s">
        <v>207</v>
      </c>
      <c r="BA1115" s="99">
        <v>25</v>
      </c>
      <c r="BB1115" s="12" t="s">
        <v>207</v>
      </c>
      <c r="BC1115" s="99">
        <v>23</v>
      </c>
      <c r="BD1115" s="12" t="s">
        <v>207</v>
      </c>
      <c r="BE1115" s="99">
        <v>38</v>
      </c>
      <c r="BF1115" s="12" t="s">
        <v>321</v>
      </c>
      <c r="BG1115" s="654">
        <v>37.048000000000002</v>
      </c>
      <c r="BH1115" s="12" t="s">
        <v>321</v>
      </c>
      <c r="BI1115" s="99">
        <v>25</v>
      </c>
      <c r="BJ1115" s="12" t="s">
        <v>321</v>
      </c>
      <c r="BK1115" s="754">
        <v>0</v>
      </c>
      <c r="BL1115" s="12" t="s">
        <v>321</v>
      </c>
      <c r="BM1115" s="754">
        <v>5.0999999999999997E-2</v>
      </c>
      <c r="BN1115" s="12" t="s">
        <v>321</v>
      </c>
      <c r="BO1115" s="754">
        <v>11.996</v>
      </c>
      <c r="BP1115" s="12" t="s">
        <v>321</v>
      </c>
      <c r="BQ1115" s="754">
        <v>0</v>
      </c>
      <c r="BR1115" s="12" t="s">
        <v>321</v>
      </c>
      <c r="BS1115" s="654">
        <v>0</v>
      </c>
      <c r="BT1115" s="12" t="s">
        <v>321</v>
      </c>
      <c r="BU1115" s="654">
        <v>12.048</v>
      </c>
      <c r="BV1115" s="12" t="s">
        <v>321</v>
      </c>
      <c r="BW1115" s="9">
        <v>0.19</v>
      </c>
      <c r="BX1115" s="9" t="s">
        <v>322</v>
      </c>
      <c r="BY1115" s="755">
        <v>129.9</v>
      </c>
      <c r="BZ1115" s="9" t="s">
        <v>315</v>
      </c>
      <c r="CA1115" s="755">
        <v>9.8000000000000007</v>
      </c>
      <c r="CB1115" s="9" t="s">
        <v>315</v>
      </c>
      <c r="CC1115" s="755">
        <v>9.1</v>
      </c>
      <c r="CD1115" s="9" t="s">
        <v>315</v>
      </c>
      <c r="CE1115" s="755">
        <v>79.400000000000006</v>
      </c>
      <c r="CF1115" s="9" t="s">
        <v>323</v>
      </c>
      <c r="CG1115" s="755">
        <v>55.1</v>
      </c>
      <c r="CH1115" s="9" t="s">
        <v>323</v>
      </c>
      <c r="CI1115" s="9"/>
      <c r="CJ1115" s="9"/>
      <c r="CK1115" s="9"/>
    </row>
    <row r="1116" spans="1:89" s="98" customFormat="1" x14ac:dyDescent="0.25">
      <c r="A1116" s="99">
        <v>10106611</v>
      </c>
      <c r="B1116" s="99"/>
      <c r="C1116" s="772">
        <v>3358</v>
      </c>
      <c r="D1116" s="807">
        <v>0.05</v>
      </c>
      <c r="E1116" s="772">
        <f t="shared" si="53"/>
        <v>3526</v>
      </c>
      <c r="F1116" s="778">
        <v>1.1000000000000001</v>
      </c>
      <c r="G1116" s="774">
        <f t="shared" si="52"/>
        <v>3879</v>
      </c>
      <c r="H1116" s="776"/>
      <c r="I1116" s="758"/>
      <c r="J1116" s="776"/>
      <c r="K1116" s="786"/>
      <c r="L1116" s="9" t="s">
        <v>308</v>
      </c>
      <c r="M1116" s="9" t="s">
        <v>4093</v>
      </c>
      <c r="N1116" s="9" t="s">
        <v>397</v>
      </c>
      <c r="O1116" s="9" t="s">
        <v>310</v>
      </c>
      <c r="P1116" s="9" t="s">
        <v>311</v>
      </c>
      <c r="Q1116" s="9" t="s">
        <v>312</v>
      </c>
      <c r="R1116" s="9" t="s">
        <v>313</v>
      </c>
      <c r="S1116" s="9" t="s">
        <v>314</v>
      </c>
      <c r="T1116" s="98" t="s">
        <v>210</v>
      </c>
      <c r="U1116" s="99">
        <v>163</v>
      </c>
      <c r="V1116" s="99" t="s">
        <v>207</v>
      </c>
      <c r="W1116" s="99">
        <v>290</v>
      </c>
      <c r="X1116" s="99" t="s">
        <v>207</v>
      </c>
      <c r="Y1116" s="99">
        <v>198</v>
      </c>
      <c r="Z1116" s="99" t="s">
        <v>207</v>
      </c>
      <c r="AA1116" s="9">
        <v>300</v>
      </c>
      <c r="AB1116" s="99" t="s">
        <v>207</v>
      </c>
      <c r="AC1116" s="9">
        <v>333</v>
      </c>
      <c r="AD1116" s="9" t="s">
        <v>207</v>
      </c>
      <c r="AE1116" s="9">
        <v>131</v>
      </c>
      <c r="AF1116" s="9" t="s">
        <v>315</v>
      </c>
      <c r="AG1116" s="14" t="s">
        <v>332</v>
      </c>
      <c r="AH1116" s="14" t="s">
        <v>207</v>
      </c>
      <c r="AI1116" s="14" t="s">
        <v>333</v>
      </c>
      <c r="AJ1116" s="14" t="s">
        <v>207</v>
      </c>
      <c r="AK1116" s="9">
        <v>5</v>
      </c>
      <c r="AL1116" s="14" t="s">
        <v>207</v>
      </c>
      <c r="AM1116" s="9">
        <v>5</v>
      </c>
      <c r="AN1116" s="14" t="s">
        <v>207</v>
      </c>
      <c r="AO1116" s="9">
        <v>5</v>
      </c>
      <c r="AP1116" s="14" t="s">
        <v>207</v>
      </c>
      <c r="AQ1116" s="9">
        <v>30</v>
      </c>
      <c r="AR1116" s="14" t="s">
        <v>207</v>
      </c>
      <c r="AS1116" s="9" t="s">
        <v>0</v>
      </c>
      <c r="AT1116" s="9" t="s">
        <v>318</v>
      </c>
      <c r="AU1116" s="9" t="s">
        <v>319</v>
      </c>
      <c r="AV1116" s="9" t="s">
        <v>320</v>
      </c>
      <c r="AW1116" s="9" t="s">
        <v>546</v>
      </c>
      <c r="AX1116" s="9">
        <v>9010600000</v>
      </c>
      <c r="AY1116" s="99">
        <v>351</v>
      </c>
      <c r="AZ1116" s="12" t="s">
        <v>207</v>
      </c>
      <c r="BA1116" s="99">
        <v>25</v>
      </c>
      <c r="BB1116" s="12" t="s">
        <v>207</v>
      </c>
      <c r="BC1116" s="99">
        <v>23</v>
      </c>
      <c r="BD1116" s="12" t="s">
        <v>207</v>
      </c>
      <c r="BE1116" s="99">
        <v>38</v>
      </c>
      <c r="BF1116" s="12" t="s">
        <v>321</v>
      </c>
      <c r="BG1116" s="654">
        <v>37.558999999999997</v>
      </c>
      <c r="BH1116" s="12" t="s">
        <v>321</v>
      </c>
      <c r="BI1116" s="99">
        <v>26</v>
      </c>
      <c r="BJ1116" s="12" t="s">
        <v>321</v>
      </c>
      <c r="BK1116" s="754">
        <v>0</v>
      </c>
      <c r="BL1116" s="12" t="s">
        <v>321</v>
      </c>
      <c r="BM1116" s="754">
        <v>5.0999999999999997E-2</v>
      </c>
      <c r="BN1116" s="12" t="s">
        <v>321</v>
      </c>
      <c r="BO1116" s="754">
        <v>11.507999999999999</v>
      </c>
      <c r="BP1116" s="12" t="s">
        <v>321</v>
      </c>
      <c r="BQ1116" s="754">
        <v>0</v>
      </c>
      <c r="BR1116" s="12" t="s">
        <v>321</v>
      </c>
      <c r="BS1116" s="654">
        <v>0</v>
      </c>
      <c r="BT1116" s="12" t="s">
        <v>321</v>
      </c>
      <c r="BU1116" s="654">
        <v>11.558999999999999</v>
      </c>
      <c r="BV1116" s="12" t="s">
        <v>321</v>
      </c>
      <c r="BW1116" s="9">
        <v>0.2</v>
      </c>
      <c r="BX1116" s="9" t="s">
        <v>322</v>
      </c>
      <c r="BY1116" s="755">
        <v>138.19999999999999</v>
      </c>
      <c r="BZ1116" s="9" t="s">
        <v>315</v>
      </c>
      <c r="CA1116" s="755">
        <v>9.8000000000000007</v>
      </c>
      <c r="CB1116" s="9" t="s">
        <v>315</v>
      </c>
      <c r="CC1116" s="755">
        <v>9.1</v>
      </c>
      <c r="CD1116" s="9" t="s">
        <v>315</v>
      </c>
      <c r="CE1116" s="755">
        <v>81.599999999999994</v>
      </c>
      <c r="CF1116" s="9" t="s">
        <v>323</v>
      </c>
      <c r="CG1116" s="755">
        <v>57.3</v>
      </c>
      <c r="CH1116" s="9" t="s">
        <v>323</v>
      </c>
      <c r="CI1116" s="9"/>
      <c r="CJ1116" s="9"/>
      <c r="CK1116" s="9"/>
    </row>
    <row r="1117" spans="1:89" s="98" customFormat="1" x14ac:dyDescent="0.25">
      <c r="A1117" s="99">
        <v>10106612</v>
      </c>
      <c r="B1117" s="99"/>
      <c r="C1117" s="772">
        <v>3606</v>
      </c>
      <c r="D1117" s="807">
        <v>0.05</v>
      </c>
      <c r="E1117" s="772">
        <f t="shared" si="53"/>
        <v>3786</v>
      </c>
      <c r="F1117" s="778">
        <v>1.1000000000000001</v>
      </c>
      <c r="G1117" s="774">
        <f t="shared" si="52"/>
        <v>4165</v>
      </c>
      <c r="H1117" s="776"/>
      <c r="I1117" s="758"/>
      <c r="J1117" s="776"/>
      <c r="K1117" s="786"/>
      <c r="L1117" s="9" t="s">
        <v>308</v>
      </c>
      <c r="M1117" s="9" t="s">
        <v>4094</v>
      </c>
      <c r="N1117" s="9" t="s">
        <v>397</v>
      </c>
      <c r="O1117" s="9" t="s">
        <v>310</v>
      </c>
      <c r="P1117" s="9" t="s">
        <v>311</v>
      </c>
      <c r="Q1117" s="9" t="s">
        <v>312</v>
      </c>
      <c r="R1117" s="9" t="s">
        <v>313</v>
      </c>
      <c r="S1117" s="9" t="s">
        <v>314</v>
      </c>
      <c r="T1117" s="98" t="s">
        <v>210</v>
      </c>
      <c r="U1117" s="99">
        <v>174</v>
      </c>
      <c r="V1117" s="99" t="s">
        <v>207</v>
      </c>
      <c r="W1117" s="99">
        <v>310</v>
      </c>
      <c r="X1117" s="99" t="s">
        <v>207</v>
      </c>
      <c r="Y1117" s="99">
        <v>209</v>
      </c>
      <c r="Z1117" s="99" t="s">
        <v>207</v>
      </c>
      <c r="AA1117" s="9">
        <v>320</v>
      </c>
      <c r="AB1117" s="99" t="s">
        <v>207</v>
      </c>
      <c r="AC1117" s="9">
        <v>355</v>
      </c>
      <c r="AD1117" s="9" t="s">
        <v>207</v>
      </c>
      <c r="AE1117" s="9">
        <v>140</v>
      </c>
      <c r="AF1117" s="9" t="s">
        <v>315</v>
      </c>
      <c r="AG1117" s="14" t="s">
        <v>334</v>
      </c>
      <c r="AH1117" s="14" t="s">
        <v>207</v>
      </c>
      <c r="AI1117" s="14" t="s">
        <v>335</v>
      </c>
      <c r="AJ1117" s="14" t="s">
        <v>207</v>
      </c>
      <c r="AK1117" s="9">
        <v>5</v>
      </c>
      <c r="AL1117" s="14" t="s">
        <v>207</v>
      </c>
      <c r="AM1117" s="9">
        <v>5</v>
      </c>
      <c r="AN1117" s="14" t="s">
        <v>207</v>
      </c>
      <c r="AO1117" s="9">
        <v>5</v>
      </c>
      <c r="AP1117" s="14" t="s">
        <v>207</v>
      </c>
      <c r="AQ1117" s="9">
        <v>30</v>
      </c>
      <c r="AR1117" s="14" t="s">
        <v>207</v>
      </c>
      <c r="AS1117" s="9" t="s">
        <v>0</v>
      </c>
      <c r="AT1117" s="9" t="s">
        <v>318</v>
      </c>
      <c r="AU1117" s="9" t="s">
        <v>319</v>
      </c>
      <c r="AV1117" s="9" t="s">
        <v>320</v>
      </c>
      <c r="AW1117" s="9" t="s">
        <v>547</v>
      </c>
      <c r="AX1117" s="9">
        <v>9010600000</v>
      </c>
      <c r="AY1117" s="99">
        <v>373</v>
      </c>
      <c r="AZ1117" s="12" t="s">
        <v>207</v>
      </c>
      <c r="BA1117" s="99">
        <v>25</v>
      </c>
      <c r="BB1117" s="12" t="s">
        <v>207</v>
      </c>
      <c r="BC1117" s="99">
        <v>23</v>
      </c>
      <c r="BD1117" s="12" t="s">
        <v>207</v>
      </c>
      <c r="BE1117" s="99">
        <v>41</v>
      </c>
      <c r="BF1117" s="12" t="s">
        <v>321</v>
      </c>
      <c r="BG1117" s="654">
        <v>40.933999999999997</v>
      </c>
      <c r="BH1117" s="12" t="s">
        <v>321</v>
      </c>
      <c r="BI1117" s="99">
        <v>29</v>
      </c>
      <c r="BJ1117" s="12" t="s">
        <v>321</v>
      </c>
      <c r="BK1117" s="754">
        <v>0</v>
      </c>
      <c r="BL1117" s="12" t="s">
        <v>321</v>
      </c>
      <c r="BM1117" s="754">
        <v>5.0999999999999997E-2</v>
      </c>
      <c r="BN1117" s="12" t="s">
        <v>321</v>
      </c>
      <c r="BO1117" s="754">
        <v>11.882999999999999</v>
      </c>
      <c r="BP1117" s="12" t="s">
        <v>321</v>
      </c>
      <c r="BQ1117" s="754">
        <v>0</v>
      </c>
      <c r="BR1117" s="12" t="s">
        <v>321</v>
      </c>
      <c r="BS1117" s="654">
        <v>0</v>
      </c>
      <c r="BT1117" s="12" t="s">
        <v>321</v>
      </c>
      <c r="BU1117" s="654">
        <v>11.933999999999999</v>
      </c>
      <c r="BV1117" s="12" t="s">
        <v>321</v>
      </c>
      <c r="BW1117" s="9">
        <v>0.22</v>
      </c>
      <c r="BX1117" s="9" t="s">
        <v>322</v>
      </c>
      <c r="BY1117" s="755">
        <v>146.9</v>
      </c>
      <c r="BZ1117" s="9" t="s">
        <v>315</v>
      </c>
      <c r="CA1117" s="755">
        <v>9.8000000000000007</v>
      </c>
      <c r="CB1117" s="9" t="s">
        <v>315</v>
      </c>
      <c r="CC1117" s="755">
        <v>9.1</v>
      </c>
      <c r="CD1117" s="9" t="s">
        <v>315</v>
      </c>
      <c r="CE1117" s="755">
        <v>88.2</v>
      </c>
      <c r="CF1117" s="9" t="s">
        <v>323</v>
      </c>
      <c r="CG1117" s="755">
        <v>63.9</v>
      </c>
      <c r="CH1117" s="9" t="s">
        <v>323</v>
      </c>
      <c r="CI1117" s="9"/>
      <c r="CJ1117" s="9"/>
      <c r="CK1117" s="9"/>
    </row>
    <row r="1118" spans="1:89" s="98" customFormat="1" x14ac:dyDescent="0.25">
      <c r="A1118" s="99">
        <v>10106613</v>
      </c>
      <c r="B1118" s="99"/>
      <c r="C1118" s="772">
        <v>3866</v>
      </c>
      <c r="D1118" s="807">
        <v>0.05</v>
      </c>
      <c r="E1118" s="772">
        <f t="shared" si="53"/>
        <v>4059</v>
      </c>
      <c r="F1118" s="778">
        <v>1.1000000000000001</v>
      </c>
      <c r="G1118" s="774">
        <f t="shared" si="52"/>
        <v>4465</v>
      </c>
      <c r="H1118" s="776"/>
      <c r="I1118" s="758"/>
      <c r="J1118" s="776"/>
      <c r="K1118" s="786"/>
      <c r="L1118" s="9" t="s">
        <v>308</v>
      </c>
      <c r="M1118" s="9" t="s">
        <v>4095</v>
      </c>
      <c r="N1118" s="9" t="s">
        <v>397</v>
      </c>
      <c r="O1118" s="9" t="s">
        <v>310</v>
      </c>
      <c r="P1118" s="9" t="s">
        <v>311</v>
      </c>
      <c r="Q1118" s="9" t="s">
        <v>312</v>
      </c>
      <c r="R1118" s="9" t="s">
        <v>313</v>
      </c>
      <c r="S1118" s="9" t="s">
        <v>314</v>
      </c>
      <c r="T1118" s="98" t="s">
        <v>210</v>
      </c>
      <c r="U1118" s="99">
        <v>186</v>
      </c>
      <c r="V1118" s="99" t="s">
        <v>207</v>
      </c>
      <c r="W1118" s="99">
        <v>330</v>
      </c>
      <c r="X1118" s="99" t="s">
        <v>207</v>
      </c>
      <c r="Y1118" s="99">
        <v>221</v>
      </c>
      <c r="Z1118" s="99" t="s">
        <v>207</v>
      </c>
      <c r="AA1118" s="9">
        <v>340</v>
      </c>
      <c r="AB1118" s="99" t="s">
        <v>207</v>
      </c>
      <c r="AC1118" s="9">
        <v>379</v>
      </c>
      <c r="AD1118" s="9" t="s">
        <v>207</v>
      </c>
      <c r="AE1118" s="9">
        <v>149</v>
      </c>
      <c r="AF1118" s="9" t="s">
        <v>315</v>
      </c>
      <c r="AG1118" s="14" t="s">
        <v>336</v>
      </c>
      <c r="AH1118" s="14" t="s">
        <v>207</v>
      </c>
      <c r="AI1118" s="14" t="s">
        <v>337</v>
      </c>
      <c r="AJ1118" s="14" t="s">
        <v>207</v>
      </c>
      <c r="AK1118" s="9">
        <v>5</v>
      </c>
      <c r="AL1118" s="14" t="s">
        <v>207</v>
      </c>
      <c r="AM1118" s="9">
        <v>5</v>
      </c>
      <c r="AN1118" s="14" t="s">
        <v>207</v>
      </c>
      <c r="AO1118" s="9">
        <v>5</v>
      </c>
      <c r="AP1118" s="14" t="s">
        <v>207</v>
      </c>
      <c r="AQ1118" s="9">
        <v>30</v>
      </c>
      <c r="AR1118" s="14" t="s">
        <v>207</v>
      </c>
      <c r="AS1118" s="9" t="s">
        <v>0</v>
      </c>
      <c r="AT1118" s="9" t="s">
        <v>318</v>
      </c>
      <c r="AU1118" s="9" t="s">
        <v>319</v>
      </c>
      <c r="AV1118" s="9" t="s">
        <v>320</v>
      </c>
      <c r="AW1118" s="9" t="s">
        <v>548</v>
      </c>
      <c r="AX1118" s="9">
        <v>9010600000</v>
      </c>
      <c r="AY1118" s="99">
        <v>396</v>
      </c>
      <c r="AZ1118" s="12" t="s">
        <v>207</v>
      </c>
      <c r="BA1118" s="99">
        <v>25</v>
      </c>
      <c r="BB1118" s="12" t="s">
        <v>207</v>
      </c>
      <c r="BC1118" s="99">
        <v>23</v>
      </c>
      <c r="BD1118" s="12" t="s">
        <v>207</v>
      </c>
      <c r="BE1118" s="99">
        <v>43</v>
      </c>
      <c r="BF1118" s="12" t="s">
        <v>321</v>
      </c>
      <c r="BG1118" s="654">
        <v>42.548999999999999</v>
      </c>
      <c r="BH1118" s="12" t="s">
        <v>321</v>
      </c>
      <c r="BI1118" s="99">
        <v>30</v>
      </c>
      <c r="BJ1118" s="12" t="s">
        <v>321</v>
      </c>
      <c r="BK1118" s="754">
        <v>0</v>
      </c>
      <c r="BL1118" s="12" t="s">
        <v>321</v>
      </c>
      <c r="BM1118" s="754">
        <v>5.0999999999999997E-2</v>
      </c>
      <c r="BN1118" s="12" t="s">
        <v>321</v>
      </c>
      <c r="BO1118" s="754">
        <v>12.497999999999999</v>
      </c>
      <c r="BP1118" s="12" t="s">
        <v>321</v>
      </c>
      <c r="BQ1118" s="754">
        <v>0</v>
      </c>
      <c r="BR1118" s="12" t="s">
        <v>321</v>
      </c>
      <c r="BS1118" s="654">
        <v>0</v>
      </c>
      <c r="BT1118" s="12" t="s">
        <v>321</v>
      </c>
      <c r="BU1118" s="654">
        <v>12.548999999999999</v>
      </c>
      <c r="BV1118" s="12" t="s">
        <v>321</v>
      </c>
      <c r="BW1118" s="9">
        <v>0.23</v>
      </c>
      <c r="BX1118" s="9" t="s">
        <v>322</v>
      </c>
      <c r="BY1118" s="755">
        <v>155.9</v>
      </c>
      <c r="BZ1118" s="9" t="s">
        <v>315</v>
      </c>
      <c r="CA1118" s="755">
        <v>9.8000000000000007</v>
      </c>
      <c r="CB1118" s="9" t="s">
        <v>315</v>
      </c>
      <c r="CC1118" s="755">
        <v>9.1</v>
      </c>
      <c r="CD1118" s="9" t="s">
        <v>315</v>
      </c>
      <c r="CE1118" s="755">
        <v>92.6</v>
      </c>
      <c r="CF1118" s="9" t="s">
        <v>323</v>
      </c>
      <c r="CG1118" s="755">
        <v>66.099999999999994</v>
      </c>
      <c r="CH1118" s="9" t="s">
        <v>323</v>
      </c>
      <c r="CI1118" s="9"/>
      <c r="CJ1118" s="9"/>
      <c r="CK1118" s="9"/>
    </row>
    <row r="1119" spans="1:89" s="98" customFormat="1" x14ac:dyDescent="0.25">
      <c r="A1119" s="99">
        <v>10106614</v>
      </c>
      <c r="B1119" s="99"/>
      <c r="C1119" s="772">
        <v>4137</v>
      </c>
      <c r="D1119" s="807">
        <v>0.05</v>
      </c>
      <c r="E1119" s="772">
        <f t="shared" si="53"/>
        <v>4344</v>
      </c>
      <c r="F1119" s="778">
        <v>1.1000000000000001</v>
      </c>
      <c r="G1119" s="774">
        <f t="shared" si="52"/>
        <v>4778</v>
      </c>
      <c r="H1119" s="776"/>
      <c r="I1119" s="758"/>
      <c r="J1119" s="776"/>
      <c r="K1119" s="786"/>
      <c r="L1119" s="9" t="s">
        <v>308</v>
      </c>
      <c r="M1119" s="9" t="s">
        <v>4096</v>
      </c>
      <c r="N1119" s="9" t="s">
        <v>397</v>
      </c>
      <c r="O1119" s="9" t="s">
        <v>310</v>
      </c>
      <c r="P1119" s="9" t="s">
        <v>311</v>
      </c>
      <c r="Q1119" s="9" t="s">
        <v>312</v>
      </c>
      <c r="R1119" s="9" t="s">
        <v>313</v>
      </c>
      <c r="S1119" s="9" t="s">
        <v>314</v>
      </c>
      <c r="T1119" s="98" t="s">
        <v>210</v>
      </c>
      <c r="U1119" s="99">
        <v>197</v>
      </c>
      <c r="V1119" s="99" t="s">
        <v>207</v>
      </c>
      <c r="W1119" s="99">
        <v>350</v>
      </c>
      <c r="X1119" s="99" t="s">
        <v>207</v>
      </c>
      <c r="Y1119" s="99">
        <v>232</v>
      </c>
      <c r="Z1119" s="99" t="s">
        <v>207</v>
      </c>
      <c r="AA1119" s="9">
        <v>360</v>
      </c>
      <c r="AB1119" s="99" t="s">
        <v>207</v>
      </c>
      <c r="AC1119" s="9">
        <v>402</v>
      </c>
      <c r="AD1119" s="9" t="s">
        <v>207</v>
      </c>
      <c r="AE1119" s="9">
        <v>158</v>
      </c>
      <c r="AF1119" s="9" t="s">
        <v>315</v>
      </c>
      <c r="AG1119" s="14" t="s">
        <v>338</v>
      </c>
      <c r="AH1119" s="14" t="s">
        <v>207</v>
      </c>
      <c r="AI1119" s="14" t="s">
        <v>339</v>
      </c>
      <c r="AJ1119" s="14" t="s">
        <v>207</v>
      </c>
      <c r="AK1119" s="9">
        <v>5</v>
      </c>
      <c r="AL1119" s="14" t="s">
        <v>207</v>
      </c>
      <c r="AM1119" s="9">
        <v>5</v>
      </c>
      <c r="AN1119" s="14" t="s">
        <v>207</v>
      </c>
      <c r="AO1119" s="9">
        <v>5</v>
      </c>
      <c r="AP1119" s="14" t="s">
        <v>207</v>
      </c>
      <c r="AQ1119" s="9">
        <v>30</v>
      </c>
      <c r="AR1119" s="14" t="s">
        <v>207</v>
      </c>
      <c r="AS1119" s="9" t="s">
        <v>0</v>
      </c>
      <c r="AT1119" s="9" t="s">
        <v>318</v>
      </c>
      <c r="AU1119" s="9" t="s">
        <v>319</v>
      </c>
      <c r="AV1119" s="9" t="s">
        <v>320</v>
      </c>
      <c r="AW1119" s="9" t="s">
        <v>549</v>
      </c>
      <c r="AX1119" s="9">
        <v>9010600000</v>
      </c>
      <c r="AY1119" s="99">
        <v>419</v>
      </c>
      <c r="AZ1119" s="12" t="s">
        <v>207</v>
      </c>
      <c r="BA1119" s="99">
        <v>30</v>
      </c>
      <c r="BB1119" s="12" t="s">
        <v>207</v>
      </c>
      <c r="BC1119" s="99">
        <v>33</v>
      </c>
      <c r="BD1119" s="12" t="s">
        <v>207</v>
      </c>
      <c r="BE1119" s="99">
        <v>76</v>
      </c>
      <c r="BF1119" s="12" t="s">
        <v>321</v>
      </c>
      <c r="BG1119" s="654">
        <v>75.210999999999999</v>
      </c>
      <c r="BH1119" s="12" t="s">
        <v>321</v>
      </c>
      <c r="BI1119" s="99">
        <v>32</v>
      </c>
      <c r="BJ1119" s="12" t="s">
        <v>321</v>
      </c>
      <c r="BK1119" s="754">
        <v>0</v>
      </c>
      <c r="BL1119" s="12" t="s">
        <v>321</v>
      </c>
      <c r="BM1119" s="754">
        <v>5.0999999999999997E-2</v>
      </c>
      <c r="BN1119" s="12" t="s">
        <v>321</v>
      </c>
      <c r="BO1119" s="754">
        <v>4.8079999999999998</v>
      </c>
      <c r="BP1119" s="12" t="s">
        <v>321</v>
      </c>
      <c r="BQ1119" s="754">
        <v>0.02</v>
      </c>
      <c r="BR1119" s="12" t="s">
        <v>321</v>
      </c>
      <c r="BS1119" s="654">
        <v>38.331000000000003</v>
      </c>
      <c r="BT1119" s="12" t="s">
        <v>321</v>
      </c>
      <c r="BU1119" s="654">
        <v>43.210999999999999</v>
      </c>
      <c r="BV1119" s="12" t="s">
        <v>321</v>
      </c>
      <c r="BW1119" s="9">
        <v>0.42</v>
      </c>
      <c r="BX1119" s="9" t="s">
        <v>322</v>
      </c>
      <c r="BY1119" s="755">
        <v>165</v>
      </c>
      <c r="BZ1119" s="9" t="s">
        <v>315</v>
      </c>
      <c r="CA1119" s="755">
        <v>11.8</v>
      </c>
      <c r="CB1119" s="9" t="s">
        <v>315</v>
      </c>
      <c r="CC1119" s="755">
        <v>13</v>
      </c>
      <c r="CD1119" s="9" t="s">
        <v>315</v>
      </c>
      <c r="CE1119" s="755">
        <v>163.1</v>
      </c>
      <c r="CF1119" s="9" t="s">
        <v>323</v>
      </c>
      <c r="CG1119" s="755">
        <v>70.5</v>
      </c>
      <c r="CH1119" s="9" t="s">
        <v>323</v>
      </c>
      <c r="CI1119" s="9"/>
      <c r="CJ1119" s="9"/>
      <c r="CK1119" s="9"/>
    </row>
    <row r="1120" spans="1:89" s="98" customFormat="1" x14ac:dyDescent="0.25">
      <c r="A1120" s="99">
        <v>10106615</v>
      </c>
      <c r="B1120" s="99"/>
      <c r="C1120" s="772">
        <v>4421</v>
      </c>
      <c r="D1120" s="807">
        <v>0.05</v>
      </c>
      <c r="E1120" s="772">
        <f t="shared" si="53"/>
        <v>4642</v>
      </c>
      <c r="F1120" s="778">
        <v>1.1000000000000001</v>
      </c>
      <c r="G1120" s="774">
        <f t="shared" si="52"/>
        <v>5106</v>
      </c>
      <c r="H1120" s="776"/>
      <c r="I1120" s="758"/>
      <c r="J1120" s="776"/>
      <c r="K1120" s="786"/>
      <c r="L1120" s="9" t="s">
        <v>308</v>
      </c>
      <c r="M1120" s="9" t="s">
        <v>4097</v>
      </c>
      <c r="N1120" s="9" t="s">
        <v>397</v>
      </c>
      <c r="O1120" s="9" t="s">
        <v>310</v>
      </c>
      <c r="P1120" s="9" t="s">
        <v>311</v>
      </c>
      <c r="Q1120" s="9" t="s">
        <v>312</v>
      </c>
      <c r="R1120" s="9" t="s">
        <v>313</v>
      </c>
      <c r="S1120" s="9" t="s">
        <v>314</v>
      </c>
      <c r="T1120" s="98" t="s">
        <v>210</v>
      </c>
      <c r="U1120" s="99">
        <v>208</v>
      </c>
      <c r="V1120" s="99" t="s">
        <v>207</v>
      </c>
      <c r="W1120" s="99">
        <v>370</v>
      </c>
      <c r="X1120" s="99" t="s">
        <v>207</v>
      </c>
      <c r="Y1120" s="99">
        <v>243</v>
      </c>
      <c r="Z1120" s="99" t="s">
        <v>207</v>
      </c>
      <c r="AA1120" s="9">
        <v>380</v>
      </c>
      <c r="AB1120" s="99" t="s">
        <v>207</v>
      </c>
      <c r="AC1120" s="9">
        <v>424</v>
      </c>
      <c r="AD1120" s="9" t="s">
        <v>207</v>
      </c>
      <c r="AE1120" s="9">
        <v>167</v>
      </c>
      <c r="AF1120" s="9" t="s">
        <v>315</v>
      </c>
      <c r="AG1120" s="14" t="s">
        <v>340</v>
      </c>
      <c r="AH1120" s="14" t="s">
        <v>207</v>
      </c>
      <c r="AI1120" s="14" t="s">
        <v>341</v>
      </c>
      <c r="AJ1120" s="14" t="s">
        <v>207</v>
      </c>
      <c r="AK1120" s="9">
        <v>5</v>
      </c>
      <c r="AL1120" s="14" t="s">
        <v>207</v>
      </c>
      <c r="AM1120" s="9">
        <v>5</v>
      </c>
      <c r="AN1120" s="14" t="s">
        <v>207</v>
      </c>
      <c r="AO1120" s="9">
        <v>5</v>
      </c>
      <c r="AP1120" s="14" t="s">
        <v>207</v>
      </c>
      <c r="AQ1120" s="9">
        <v>30</v>
      </c>
      <c r="AR1120" s="14" t="s">
        <v>207</v>
      </c>
      <c r="AS1120" s="9" t="s">
        <v>0</v>
      </c>
      <c r="AT1120" s="9" t="s">
        <v>318</v>
      </c>
      <c r="AU1120" s="9" t="s">
        <v>319</v>
      </c>
      <c r="AV1120" s="9" t="s">
        <v>320</v>
      </c>
      <c r="AW1120" s="9" t="s">
        <v>550</v>
      </c>
      <c r="AX1120" s="9">
        <v>9010600000</v>
      </c>
      <c r="AY1120" s="99">
        <v>434</v>
      </c>
      <c r="AZ1120" s="12" t="s">
        <v>207</v>
      </c>
      <c r="BA1120" s="99">
        <v>30</v>
      </c>
      <c r="BB1120" s="12" t="s">
        <v>207</v>
      </c>
      <c r="BC1120" s="99">
        <v>33</v>
      </c>
      <c r="BD1120" s="12" t="s">
        <v>207</v>
      </c>
      <c r="BE1120" s="99">
        <v>80</v>
      </c>
      <c r="BF1120" s="12" t="s">
        <v>321</v>
      </c>
      <c r="BG1120" s="654">
        <v>79.393000000000001</v>
      </c>
      <c r="BH1120" s="12" t="s">
        <v>321</v>
      </c>
      <c r="BI1120" s="99">
        <v>34</v>
      </c>
      <c r="BJ1120" s="12" t="s">
        <v>321</v>
      </c>
      <c r="BK1120" s="754">
        <v>0</v>
      </c>
      <c r="BL1120" s="12" t="s">
        <v>321</v>
      </c>
      <c r="BM1120" s="754">
        <v>5.0999999999999997E-2</v>
      </c>
      <c r="BN1120" s="12" t="s">
        <v>321</v>
      </c>
      <c r="BO1120" s="754">
        <v>5.9080000000000004</v>
      </c>
      <c r="BP1120" s="12" t="s">
        <v>321</v>
      </c>
      <c r="BQ1120" s="754">
        <v>0.02</v>
      </c>
      <c r="BR1120" s="12" t="s">
        <v>321</v>
      </c>
      <c r="BS1120" s="654">
        <v>39.412999999999997</v>
      </c>
      <c r="BT1120" s="12" t="s">
        <v>321</v>
      </c>
      <c r="BU1120" s="654">
        <v>45.393000000000001</v>
      </c>
      <c r="BV1120" s="12" t="s">
        <v>321</v>
      </c>
      <c r="BW1120" s="9">
        <v>0.44</v>
      </c>
      <c r="BX1120" s="9" t="s">
        <v>322</v>
      </c>
      <c r="BY1120" s="755">
        <v>170.9</v>
      </c>
      <c r="BZ1120" s="9" t="s">
        <v>315</v>
      </c>
      <c r="CA1120" s="755">
        <v>11.8</v>
      </c>
      <c r="CB1120" s="9" t="s">
        <v>315</v>
      </c>
      <c r="CC1120" s="755">
        <v>13</v>
      </c>
      <c r="CD1120" s="9" t="s">
        <v>315</v>
      </c>
      <c r="CE1120" s="755">
        <v>172</v>
      </c>
      <c r="CF1120" s="9" t="s">
        <v>323</v>
      </c>
      <c r="CG1120" s="755">
        <v>75</v>
      </c>
      <c r="CH1120" s="9" t="s">
        <v>323</v>
      </c>
      <c r="CI1120" s="9"/>
      <c r="CJ1120" s="9"/>
      <c r="CK1120" s="9"/>
    </row>
    <row r="1121" spans="1:89" s="98" customFormat="1" x14ac:dyDescent="0.25">
      <c r="A1121" s="99">
        <v>10106616</v>
      </c>
      <c r="B1121" s="99"/>
      <c r="C1121" s="772">
        <v>4716</v>
      </c>
      <c r="D1121" s="807">
        <v>0.05</v>
      </c>
      <c r="E1121" s="772">
        <f t="shared" si="53"/>
        <v>4952</v>
      </c>
      <c r="F1121" s="778">
        <v>1.1000000000000001</v>
      </c>
      <c r="G1121" s="774">
        <f t="shared" si="52"/>
        <v>5447</v>
      </c>
      <c r="H1121" s="776"/>
      <c r="I1121" s="758"/>
      <c r="J1121" s="776"/>
      <c r="K1121" s="786"/>
      <c r="L1121" s="9" t="s">
        <v>308</v>
      </c>
      <c r="M1121" s="9" t="s">
        <v>4098</v>
      </c>
      <c r="N1121" s="9" t="s">
        <v>397</v>
      </c>
      <c r="O1121" s="9" t="s">
        <v>310</v>
      </c>
      <c r="P1121" s="9" t="s">
        <v>311</v>
      </c>
      <c r="Q1121" s="9" t="s">
        <v>312</v>
      </c>
      <c r="R1121" s="9" t="s">
        <v>313</v>
      </c>
      <c r="S1121" s="9" t="s">
        <v>314</v>
      </c>
      <c r="T1121" s="98" t="s">
        <v>210</v>
      </c>
      <c r="U1121" s="99">
        <v>219</v>
      </c>
      <c r="V1121" s="99" t="s">
        <v>207</v>
      </c>
      <c r="W1121" s="99">
        <v>390</v>
      </c>
      <c r="X1121" s="99" t="s">
        <v>207</v>
      </c>
      <c r="Y1121" s="99">
        <v>254</v>
      </c>
      <c r="Z1121" s="99" t="s">
        <v>207</v>
      </c>
      <c r="AA1121" s="9">
        <v>400</v>
      </c>
      <c r="AB1121" s="99" t="s">
        <v>207</v>
      </c>
      <c r="AC1121" s="9">
        <v>447</v>
      </c>
      <c r="AD1121" s="9" t="s">
        <v>207</v>
      </c>
      <c r="AE1121" s="9">
        <v>176</v>
      </c>
      <c r="AF1121" s="9" t="s">
        <v>315</v>
      </c>
      <c r="AG1121" s="14" t="s">
        <v>342</v>
      </c>
      <c r="AH1121" s="14" t="s">
        <v>207</v>
      </c>
      <c r="AI1121" s="14" t="s">
        <v>343</v>
      </c>
      <c r="AJ1121" s="14" t="s">
        <v>207</v>
      </c>
      <c r="AK1121" s="9">
        <v>5</v>
      </c>
      <c r="AL1121" s="14" t="s">
        <v>207</v>
      </c>
      <c r="AM1121" s="9">
        <v>5</v>
      </c>
      <c r="AN1121" s="14" t="s">
        <v>207</v>
      </c>
      <c r="AO1121" s="9">
        <v>5</v>
      </c>
      <c r="AP1121" s="14" t="s">
        <v>207</v>
      </c>
      <c r="AQ1121" s="9">
        <v>30</v>
      </c>
      <c r="AR1121" s="14" t="s">
        <v>207</v>
      </c>
      <c r="AS1121" s="9" t="s">
        <v>0</v>
      </c>
      <c r="AT1121" s="9" t="s">
        <v>318</v>
      </c>
      <c r="AU1121" s="9" t="s">
        <v>319</v>
      </c>
      <c r="AV1121" s="9" t="s">
        <v>320</v>
      </c>
      <c r="AW1121" s="9" t="s">
        <v>551</v>
      </c>
      <c r="AX1121" s="9">
        <v>9010600000</v>
      </c>
      <c r="AY1121" s="99">
        <v>452</v>
      </c>
      <c r="AZ1121" s="12" t="s">
        <v>207</v>
      </c>
      <c r="BA1121" s="99">
        <v>30</v>
      </c>
      <c r="BB1121" s="12" t="s">
        <v>207</v>
      </c>
      <c r="BC1121" s="99">
        <v>33</v>
      </c>
      <c r="BD1121" s="12" t="s">
        <v>207</v>
      </c>
      <c r="BE1121" s="99">
        <v>82</v>
      </c>
      <c r="BF1121" s="12" t="s">
        <v>321</v>
      </c>
      <c r="BG1121" s="654">
        <v>81.834999999999994</v>
      </c>
      <c r="BH1121" s="12" t="s">
        <v>321</v>
      </c>
      <c r="BI1121" s="99">
        <v>35</v>
      </c>
      <c r="BJ1121" s="12" t="s">
        <v>321</v>
      </c>
      <c r="BK1121" s="754">
        <v>0</v>
      </c>
      <c r="BL1121" s="12" t="s">
        <v>321</v>
      </c>
      <c r="BM1121" s="754">
        <v>5.0999999999999997E-2</v>
      </c>
      <c r="BN1121" s="12" t="s">
        <v>321</v>
      </c>
      <c r="BO1121" s="754">
        <v>5.9080000000000004</v>
      </c>
      <c r="BP1121" s="12" t="s">
        <v>321</v>
      </c>
      <c r="BQ1121" s="754">
        <v>0.02</v>
      </c>
      <c r="BR1121" s="12" t="s">
        <v>321</v>
      </c>
      <c r="BS1121" s="654">
        <v>40.854999999999997</v>
      </c>
      <c r="BT1121" s="12" t="s">
        <v>321</v>
      </c>
      <c r="BU1121" s="654">
        <v>46.835000000000001</v>
      </c>
      <c r="BV1121" s="12" t="s">
        <v>321</v>
      </c>
      <c r="BW1121" s="9">
        <v>0.46</v>
      </c>
      <c r="BX1121" s="9" t="s">
        <v>322</v>
      </c>
      <c r="BY1121" s="755">
        <v>178</v>
      </c>
      <c r="BZ1121" s="9" t="s">
        <v>315</v>
      </c>
      <c r="CA1121" s="755">
        <v>11.8</v>
      </c>
      <c r="CB1121" s="9" t="s">
        <v>315</v>
      </c>
      <c r="CC1121" s="755">
        <v>13</v>
      </c>
      <c r="CD1121" s="9" t="s">
        <v>315</v>
      </c>
      <c r="CE1121" s="755">
        <v>180.8</v>
      </c>
      <c r="CF1121" s="9" t="s">
        <v>323</v>
      </c>
      <c r="CG1121" s="755">
        <v>77.2</v>
      </c>
      <c r="CH1121" s="9" t="s">
        <v>323</v>
      </c>
      <c r="CI1121" s="9"/>
      <c r="CJ1121" s="9"/>
      <c r="CK1121" s="9"/>
    </row>
    <row r="1122" spans="1:89" s="98" customFormat="1" x14ac:dyDescent="0.25">
      <c r="A1122" s="99">
        <v>10600744</v>
      </c>
      <c r="B1122" s="99"/>
      <c r="C1122" s="772">
        <v>1203</v>
      </c>
      <c r="D1122" s="807">
        <v>0.03</v>
      </c>
      <c r="E1122" s="772">
        <f t="shared" si="53"/>
        <v>1239</v>
      </c>
      <c r="F1122" s="778">
        <v>1.1000000000000001</v>
      </c>
      <c r="G1122" s="774">
        <f t="shared" si="52"/>
        <v>1363</v>
      </c>
      <c r="H1122" s="776"/>
      <c r="I1122" s="758"/>
      <c r="J1122" s="776"/>
      <c r="K1122" s="786"/>
      <c r="L1122" s="9" t="s">
        <v>308</v>
      </c>
      <c r="M1122" s="9" t="s">
        <v>4099</v>
      </c>
      <c r="N1122" s="9" t="s">
        <v>142</v>
      </c>
      <c r="O1122" s="9" t="s">
        <v>164</v>
      </c>
      <c r="P1122" s="9" t="s">
        <v>1658</v>
      </c>
      <c r="Q1122" s="9" t="s">
        <v>1659</v>
      </c>
      <c r="R1122" s="9" t="s">
        <v>1660</v>
      </c>
      <c r="S1122" s="9" t="s">
        <v>348</v>
      </c>
      <c r="T1122" s="98" t="s">
        <v>204</v>
      </c>
      <c r="U1122" s="99" t="s">
        <v>1661</v>
      </c>
      <c r="V1122" s="99" t="s">
        <v>207</v>
      </c>
      <c r="W1122" s="99" t="s">
        <v>202</v>
      </c>
      <c r="X1122" s="99" t="s">
        <v>207</v>
      </c>
      <c r="Y1122" s="99" t="s">
        <v>1661</v>
      </c>
      <c r="Z1122" s="99" t="s">
        <v>207</v>
      </c>
      <c r="AA1122" s="99" t="s">
        <v>202</v>
      </c>
      <c r="AB1122" s="99" t="s">
        <v>207</v>
      </c>
      <c r="AC1122" s="9">
        <v>236</v>
      </c>
      <c r="AD1122" s="9" t="s">
        <v>207</v>
      </c>
      <c r="AE1122" s="9">
        <v>93</v>
      </c>
      <c r="AF1122" s="9" t="s">
        <v>315</v>
      </c>
      <c r="AG1122" s="14" t="s">
        <v>1662</v>
      </c>
      <c r="AH1122" s="14" t="s">
        <v>207</v>
      </c>
      <c r="AI1122" s="14" t="s">
        <v>1663</v>
      </c>
      <c r="AJ1122" s="14" t="s">
        <v>207</v>
      </c>
      <c r="AK1122" s="9">
        <v>0</v>
      </c>
      <c r="AL1122" s="14" t="s">
        <v>207</v>
      </c>
      <c r="AM1122" s="9">
        <v>0</v>
      </c>
      <c r="AN1122" s="14" t="s">
        <v>207</v>
      </c>
      <c r="AO1122" s="9">
        <v>0</v>
      </c>
      <c r="AP1122" s="14" t="s">
        <v>207</v>
      </c>
      <c r="AQ1122" s="9">
        <v>0</v>
      </c>
      <c r="AR1122" s="14" t="s">
        <v>207</v>
      </c>
      <c r="AS1122" s="9" t="s">
        <v>41</v>
      </c>
      <c r="AT1122" s="9" t="s">
        <v>344</v>
      </c>
      <c r="AU1122" s="9" t="s">
        <v>164</v>
      </c>
      <c r="AV1122" s="9" t="s">
        <v>320</v>
      </c>
      <c r="AW1122" s="9" t="s">
        <v>1683</v>
      </c>
      <c r="AX1122" s="9">
        <v>9010600000</v>
      </c>
      <c r="AY1122" s="99">
        <v>235</v>
      </c>
      <c r="AZ1122" s="12" t="s">
        <v>207</v>
      </c>
      <c r="BA1122" s="99">
        <v>32</v>
      </c>
      <c r="BB1122" s="12" t="s">
        <v>207</v>
      </c>
      <c r="BC1122" s="99">
        <v>14</v>
      </c>
      <c r="BD1122" s="12" t="s">
        <v>207</v>
      </c>
      <c r="BE1122" s="99">
        <v>18</v>
      </c>
      <c r="BF1122" s="12" t="s">
        <v>321</v>
      </c>
      <c r="BG1122" s="654">
        <v>17.875</v>
      </c>
      <c r="BH1122" s="12" t="s">
        <v>321</v>
      </c>
      <c r="BI1122" s="99">
        <v>13.1</v>
      </c>
      <c r="BJ1122" s="12" t="s">
        <v>321</v>
      </c>
      <c r="BK1122" s="754">
        <v>0</v>
      </c>
      <c r="BL1122" s="12" t="s">
        <v>321</v>
      </c>
      <c r="BM1122" s="754">
        <v>7.2999999999999995E-2</v>
      </c>
      <c r="BN1122" s="12" t="s">
        <v>321</v>
      </c>
      <c r="BO1122" s="754">
        <v>4.7030000000000003</v>
      </c>
      <c r="BP1122" s="12" t="s">
        <v>321</v>
      </c>
      <c r="BQ1122" s="754">
        <v>0</v>
      </c>
      <c r="BR1122" s="12" t="s">
        <v>321</v>
      </c>
      <c r="BS1122" s="654">
        <v>0</v>
      </c>
      <c r="BT1122" s="12" t="s">
        <v>321</v>
      </c>
      <c r="BU1122" s="654">
        <v>4.7750000000000004</v>
      </c>
      <c r="BV1122" s="12" t="s">
        <v>321</v>
      </c>
      <c r="BW1122" s="9">
        <v>0.11</v>
      </c>
      <c r="BX1122" s="9" t="s">
        <v>322</v>
      </c>
      <c r="BY1122" s="755">
        <v>92.5</v>
      </c>
      <c r="BZ1122" s="9" t="s">
        <v>315</v>
      </c>
      <c r="CA1122" s="755">
        <v>12.6</v>
      </c>
      <c r="CB1122" s="9" t="s">
        <v>315</v>
      </c>
      <c r="CC1122" s="755">
        <v>5.5</v>
      </c>
      <c r="CD1122" s="9" t="s">
        <v>315</v>
      </c>
      <c r="CE1122" s="755">
        <v>35.5</v>
      </c>
      <c r="CF1122" s="9" t="s">
        <v>323</v>
      </c>
      <c r="CG1122" s="755">
        <v>28.9</v>
      </c>
      <c r="CH1122" s="9" t="s">
        <v>323</v>
      </c>
      <c r="CI1122" s="9"/>
      <c r="CJ1122" s="9"/>
      <c r="CK1122" s="9"/>
    </row>
    <row r="1123" spans="1:89" s="98" customFormat="1" x14ac:dyDescent="0.25">
      <c r="A1123" s="99">
        <v>10600745</v>
      </c>
      <c r="B1123" s="99"/>
      <c r="C1123" s="772">
        <v>1318</v>
      </c>
      <c r="D1123" s="807">
        <v>0.03</v>
      </c>
      <c r="E1123" s="772">
        <f t="shared" si="53"/>
        <v>1358</v>
      </c>
      <c r="F1123" s="778">
        <v>1.1000000000000001</v>
      </c>
      <c r="G1123" s="774">
        <f t="shared" si="52"/>
        <v>1494</v>
      </c>
      <c r="H1123" s="776"/>
      <c r="I1123" s="758"/>
      <c r="J1123" s="776"/>
      <c r="K1123" s="786"/>
      <c r="L1123" s="9" t="s">
        <v>308</v>
      </c>
      <c r="M1123" s="9" t="s">
        <v>4100</v>
      </c>
      <c r="N1123" s="9" t="s">
        <v>142</v>
      </c>
      <c r="O1123" s="9" t="s">
        <v>164</v>
      </c>
      <c r="P1123" s="9" t="s">
        <v>1658</v>
      </c>
      <c r="Q1123" s="9" t="s">
        <v>1659</v>
      </c>
      <c r="R1123" s="9" t="s">
        <v>1660</v>
      </c>
      <c r="S1123" s="9" t="s">
        <v>348</v>
      </c>
      <c r="T1123" s="98" t="s">
        <v>204</v>
      </c>
      <c r="U1123" s="99" t="s">
        <v>1664</v>
      </c>
      <c r="V1123" s="99" t="s">
        <v>207</v>
      </c>
      <c r="W1123" s="99" t="s">
        <v>574</v>
      </c>
      <c r="X1123" s="99" t="s">
        <v>207</v>
      </c>
      <c r="Y1123" s="99" t="s">
        <v>1664</v>
      </c>
      <c r="Z1123" s="99" t="s">
        <v>207</v>
      </c>
      <c r="AA1123" s="99" t="s">
        <v>574</v>
      </c>
      <c r="AB1123" s="99" t="s">
        <v>207</v>
      </c>
      <c r="AC1123" s="9">
        <v>260</v>
      </c>
      <c r="AD1123" s="9" t="s">
        <v>207</v>
      </c>
      <c r="AE1123" s="9">
        <v>102</v>
      </c>
      <c r="AF1123" s="9" t="s">
        <v>315</v>
      </c>
      <c r="AG1123" s="14" t="s">
        <v>1665</v>
      </c>
      <c r="AH1123" s="14" t="s">
        <v>207</v>
      </c>
      <c r="AI1123" s="14" t="s">
        <v>1666</v>
      </c>
      <c r="AJ1123" s="14" t="s">
        <v>207</v>
      </c>
      <c r="AK1123" s="9">
        <v>0</v>
      </c>
      <c r="AL1123" s="14" t="s">
        <v>207</v>
      </c>
      <c r="AM1123" s="9">
        <v>0</v>
      </c>
      <c r="AN1123" s="14" t="s">
        <v>207</v>
      </c>
      <c r="AO1123" s="9">
        <v>0</v>
      </c>
      <c r="AP1123" s="14" t="s">
        <v>207</v>
      </c>
      <c r="AQ1123" s="9">
        <v>0</v>
      </c>
      <c r="AR1123" s="14" t="s">
        <v>207</v>
      </c>
      <c r="AS1123" s="9" t="s">
        <v>41</v>
      </c>
      <c r="AT1123" s="9" t="s">
        <v>344</v>
      </c>
      <c r="AU1123" s="9" t="s">
        <v>164</v>
      </c>
      <c r="AV1123" s="9" t="s">
        <v>320</v>
      </c>
      <c r="AW1123" s="9" t="s">
        <v>1684</v>
      </c>
      <c r="AX1123" s="9">
        <v>9010600000</v>
      </c>
      <c r="AY1123" s="99">
        <v>254</v>
      </c>
      <c r="AZ1123" s="12" t="s">
        <v>207</v>
      </c>
      <c r="BA1123" s="99">
        <v>32</v>
      </c>
      <c r="BB1123" s="12" t="s">
        <v>207</v>
      </c>
      <c r="BC1123" s="99">
        <v>14</v>
      </c>
      <c r="BD1123" s="12" t="s">
        <v>207</v>
      </c>
      <c r="BE1123" s="99">
        <v>20</v>
      </c>
      <c r="BF1123" s="12" t="s">
        <v>321</v>
      </c>
      <c r="BG1123" s="654">
        <v>19.817</v>
      </c>
      <c r="BH1123" s="12" t="s">
        <v>321</v>
      </c>
      <c r="BI1123" s="99">
        <v>14.7</v>
      </c>
      <c r="BJ1123" s="12" t="s">
        <v>321</v>
      </c>
      <c r="BK1123" s="754">
        <v>0</v>
      </c>
      <c r="BL1123" s="12" t="s">
        <v>321</v>
      </c>
      <c r="BM1123" s="754">
        <v>7.2999999999999995E-2</v>
      </c>
      <c r="BN1123" s="12" t="s">
        <v>321</v>
      </c>
      <c r="BO1123" s="754">
        <v>5.0439999999999996</v>
      </c>
      <c r="BP1123" s="12" t="s">
        <v>321</v>
      </c>
      <c r="BQ1123" s="754">
        <v>0</v>
      </c>
      <c r="BR1123" s="12" t="s">
        <v>321</v>
      </c>
      <c r="BS1123" s="654">
        <v>0</v>
      </c>
      <c r="BT1123" s="12" t="s">
        <v>321</v>
      </c>
      <c r="BU1123" s="654">
        <v>5.117</v>
      </c>
      <c r="BV1123" s="12" t="s">
        <v>321</v>
      </c>
      <c r="BW1123" s="9">
        <v>0.11</v>
      </c>
      <c r="BX1123" s="9" t="s">
        <v>322</v>
      </c>
      <c r="BY1123" s="755">
        <v>100</v>
      </c>
      <c r="BZ1123" s="9" t="s">
        <v>315</v>
      </c>
      <c r="CA1123" s="755">
        <v>12.6</v>
      </c>
      <c r="CB1123" s="9" t="s">
        <v>315</v>
      </c>
      <c r="CC1123" s="755">
        <v>5.5</v>
      </c>
      <c r="CD1123" s="9" t="s">
        <v>315</v>
      </c>
      <c r="CE1123" s="755">
        <v>39.700000000000003</v>
      </c>
      <c r="CF1123" s="9" t="s">
        <v>323</v>
      </c>
      <c r="CG1123" s="755">
        <v>32.4</v>
      </c>
      <c r="CH1123" s="9" t="s">
        <v>323</v>
      </c>
      <c r="CI1123" s="9"/>
      <c r="CJ1123" s="9"/>
      <c r="CK1123" s="9"/>
    </row>
    <row r="1124" spans="1:89" s="98" customFormat="1" x14ac:dyDescent="0.25">
      <c r="A1124" s="99">
        <v>10600746</v>
      </c>
      <c r="B1124" s="99"/>
      <c r="C1124" s="772">
        <v>1467</v>
      </c>
      <c r="D1124" s="807">
        <v>0.03</v>
      </c>
      <c r="E1124" s="772">
        <f t="shared" si="53"/>
        <v>1511</v>
      </c>
      <c r="F1124" s="778">
        <v>1.1000000000000001</v>
      </c>
      <c r="G1124" s="774">
        <f t="shared" si="52"/>
        <v>1662</v>
      </c>
      <c r="H1124" s="776"/>
      <c r="I1124" s="758"/>
      <c r="J1124" s="776"/>
      <c r="K1124" s="786"/>
      <c r="L1124" s="9" t="s">
        <v>308</v>
      </c>
      <c r="M1124" s="9" t="s">
        <v>4101</v>
      </c>
      <c r="N1124" s="9" t="s">
        <v>142</v>
      </c>
      <c r="O1124" s="9" t="s">
        <v>164</v>
      </c>
      <c r="P1124" s="9" t="s">
        <v>1658</v>
      </c>
      <c r="Q1124" s="9" t="s">
        <v>1659</v>
      </c>
      <c r="R1124" s="9" t="s">
        <v>1660</v>
      </c>
      <c r="S1124" s="9" t="s">
        <v>348</v>
      </c>
      <c r="T1124" s="98" t="s">
        <v>204</v>
      </c>
      <c r="U1124" s="99" t="s">
        <v>1653</v>
      </c>
      <c r="V1124" s="99" t="s">
        <v>207</v>
      </c>
      <c r="W1124" s="99" t="s">
        <v>575</v>
      </c>
      <c r="X1124" s="99" t="s">
        <v>207</v>
      </c>
      <c r="Y1124" s="99" t="s">
        <v>1653</v>
      </c>
      <c r="Z1124" s="99" t="s">
        <v>207</v>
      </c>
      <c r="AA1124" s="99" t="s">
        <v>575</v>
      </c>
      <c r="AB1124" s="99" t="s">
        <v>207</v>
      </c>
      <c r="AC1124" s="9">
        <v>283</v>
      </c>
      <c r="AD1124" s="9" t="s">
        <v>207</v>
      </c>
      <c r="AE1124" s="9">
        <v>111</v>
      </c>
      <c r="AF1124" s="9" t="s">
        <v>315</v>
      </c>
      <c r="AG1124" s="14" t="s">
        <v>629</v>
      </c>
      <c r="AH1124" s="14" t="s">
        <v>207</v>
      </c>
      <c r="AI1124" s="14" t="s">
        <v>630</v>
      </c>
      <c r="AJ1124" s="14" t="s">
        <v>207</v>
      </c>
      <c r="AK1124" s="9">
        <v>0</v>
      </c>
      <c r="AL1124" s="14" t="s">
        <v>207</v>
      </c>
      <c r="AM1124" s="9">
        <v>0</v>
      </c>
      <c r="AN1124" s="14" t="s">
        <v>207</v>
      </c>
      <c r="AO1124" s="9">
        <v>0</v>
      </c>
      <c r="AP1124" s="14" t="s">
        <v>207</v>
      </c>
      <c r="AQ1124" s="9">
        <v>0</v>
      </c>
      <c r="AR1124" s="14" t="s">
        <v>207</v>
      </c>
      <c r="AS1124" s="9" t="s">
        <v>41</v>
      </c>
      <c r="AT1124" s="9" t="s">
        <v>344</v>
      </c>
      <c r="AU1124" s="9" t="s">
        <v>164</v>
      </c>
      <c r="AV1124" s="9" t="s">
        <v>320</v>
      </c>
      <c r="AW1124" s="9" t="s">
        <v>1685</v>
      </c>
      <c r="AX1124" s="9">
        <v>9010600000</v>
      </c>
      <c r="AY1124" s="99">
        <v>274</v>
      </c>
      <c r="AZ1124" s="12" t="s">
        <v>207</v>
      </c>
      <c r="BA1124" s="99">
        <v>32</v>
      </c>
      <c r="BB1124" s="12" t="s">
        <v>207</v>
      </c>
      <c r="BC1124" s="99">
        <v>14</v>
      </c>
      <c r="BD1124" s="12" t="s">
        <v>207</v>
      </c>
      <c r="BE1124" s="99">
        <v>22</v>
      </c>
      <c r="BF1124" s="12" t="s">
        <v>321</v>
      </c>
      <c r="BG1124" s="654">
        <v>21.859000000000002</v>
      </c>
      <c r="BH1124" s="12" t="s">
        <v>321</v>
      </c>
      <c r="BI1124" s="99">
        <v>16.399999999999999</v>
      </c>
      <c r="BJ1124" s="12" t="s">
        <v>321</v>
      </c>
      <c r="BK1124" s="754">
        <v>0</v>
      </c>
      <c r="BL1124" s="12" t="s">
        <v>321</v>
      </c>
      <c r="BM1124" s="754">
        <v>7.2999999999999995E-2</v>
      </c>
      <c r="BN1124" s="12" t="s">
        <v>321</v>
      </c>
      <c r="BO1124" s="754">
        <v>5.3860000000000001</v>
      </c>
      <c r="BP1124" s="12" t="s">
        <v>321</v>
      </c>
      <c r="BQ1124" s="754">
        <v>0</v>
      </c>
      <c r="BR1124" s="12" t="s">
        <v>321</v>
      </c>
      <c r="BS1124" s="654">
        <v>0</v>
      </c>
      <c r="BT1124" s="12" t="s">
        <v>321</v>
      </c>
      <c r="BU1124" s="654">
        <v>5.4589999999999996</v>
      </c>
      <c r="BV1124" s="12" t="s">
        <v>321</v>
      </c>
      <c r="BW1124" s="9">
        <v>0.12</v>
      </c>
      <c r="BX1124" s="9" t="s">
        <v>322</v>
      </c>
      <c r="BY1124" s="755">
        <v>107.9</v>
      </c>
      <c r="BZ1124" s="9" t="s">
        <v>315</v>
      </c>
      <c r="CA1124" s="755">
        <v>12.6</v>
      </c>
      <c r="CB1124" s="9" t="s">
        <v>315</v>
      </c>
      <c r="CC1124" s="755">
        <v>5.5</v>
      </c>
      <c r="CD1124" s="9" t="s">
        <v>315</v>
      </c>
      <c r="CE1124" s="755">
        <v>43.9</v>
      </c>
      <c r="CF1124" s="9" t="s">
        <v>323</v>
      </c>
      <c r="CG1124" s="755">
        <v>36.200000000000003</v>
      </c>
      <c r="CH1124" s="9" t="s">
        <v>323</v>
      </c>
      <c r="CI1124" s="9"/>
      <c r="CJ1124" s="9"/>
      <c r="CK1124" s="9"/>
    </row>
    <row r="1125" spans="1:89" s="98" customFormat="1" x14ac:dyDescent="0.25">
      <c r="A1125" s="99">
        <v>10600794</v>
      </c>
      <c r="B1125" s="99"/>
      <c r="C1125" s="772">
        <v>1615</v>
      </c>
      <c r="D1125" s="807">
        <v>0.03</v>
      </c>
      <c r="E1125" s="772">
        <f t="shared" si="53"/>
        <v>1663</v>
      </c>
      <c r="F1125" s="778">
        <v>1.1000000000000001</v>
      </c>
      <c r="G1125" s="774">
        <f t="shared" si="52"/>
        <v>1829</v>
      </c>
      <c r="H1125" s="776"/>
      <c r="I1125" s="758"/>
      <c r="J1125" s="776"/>
      <c r="K1125" s="786"/>
      <c r="L1125" s="9" t="s">
        <v>308</v>
      </c>
      <c r="M1125" s="9" t="s">
        <v>4102</v>
      </c>
      <c r="N1125" s="9" t="s">
        <v>142</v>
      </c>
      <c r="O1125" s="9" t="s">
        <v>164</v>
      </c>
      <c r="P1125" s="9" t="s">
        <v>1658</v>
      </c>
      <c r="Q1125" s="9" t="s">
        <v>1659</v>
      </c>
      <c r="R1125" s="9" t="s">
        <v>1660</v>
      </c>
      <c r="S1125" s="9" t="s">
        <v>348</v>
      </c>
      <c r="T1125" s="98" t="s">
        <v>204</v>
      </c>
      <c r="U1125" s="99">
        <v>163</v>
      </c>
      <c r="V1125" s="99" t="s">
        <v>207</v>
      </c>
      <c r="W1125" s="99">
        <v>260</v>
      </c>
      <c r="X1125" s="99" t="s">
        <v>207</v>
      </c>
      <c r="Y1125" s="99">
        <v>163</v>
      </c>
      <c r="Z1125" s="99" t="s">
        <v>207</v>
      </c>
      <c r="AA1125" s="99">
        <v>260</v>
      </c>
      <c r="AB1125" s="99" t="s">
        <v>207</v>
      </c>
      <c r="AC1125" s="9">
        <v>307</v>
      </c>
      <c r="AD1125" s="9" t="s">
        <v>207</v>
      </c>
      <c r="AE1125" s="9">
        <v>121</v>
      </c>
      <c r="AF1125" s="9" t="s">
        <v>315</v>
      </c>
      <c r="AG1125" s="14" t="s">
        <v>1667</v>
      </c>
      <c r="AH1125" s="14" t="s">
        <v>207</v>
      </c>
      <c r="AI1125" s="14" t="s">
        <v>1668</v>
      </c>
      <c r="AJ1125" s="14" t="s">
        <v>207</v>
      </c>
      <c r="AK1125" s="9">
        <v>0</v>
      </c>
      <c r="AL1125" s="14" t="s">
        <v>207</v>
      </c>
      <c r="AM1125" s="9">
        <v>0</v>
      </c>
      <c r="AN1125" s="14" t="s">
        <v>207</v>
      </c>
      <c r="AO1125" s="9">
        <v>0</v>
      </c>
      <c r="AP1125" s="14" t="s">
        <v>207</v>
      </c>
      <c r="AQ1125" s="9">
        <v>0</v>
      </c>
      <c r="AR1125" s="14" t="s">
        <v>207</v>
      </c>
      <c r="AS1125" s="9" t="s">
        <v>41</v>
      </c>
      <c r="AT1125" s="9" t="s">
        <v>344</v>
      </c>
      <c r="AU1125" s="9" t="s">
        <v>164</v>
      </c>
      <c r="AV1125" s="9" t="s">
        <v>320</v>
      </c>
      <c r="AW1125" s="9" t="s">
        <v>1686</v>
      </c>
      <c r="AX1125" s="9">
        <v>9010600000</v>
      </c>
      <c r="AY1125" s="99">
        <v>294</v>
      </c>
      <c r="AZ1125" s="12" t="s">
        <v>207</v>
      </c>
      <c r="BA1125" s="99">
        <v>32</v>
      </c>
      <c r="BB1125" s="12" t="s">
        <v>207</v>
      </c>
      <c r="BC1125" s="99">
        <v>14</v>
      </c>
      <c r="BD1125" s="12" t="s">
        <v>207</v>
      </c>
      <c r="BE1125" s="99">
        <v>19</v>
      </c>
      <c r="BF1125" s="12" t="s">
        <v>321</v>
      </c>
      <c r="BG1125" s="654">
        <v>18.8</v>
      </c>
      <c r="BH1125" s="12" t="s">
        <v>321</v>
      </c>
      <c r="BI1125" s="99">
        <v>13</v>
      </c>
      <c r="BJ1125" s="12" t="s">
        <v>321</v>
      </c>
      <c r="BK1125" s="754">
        <v>0</v>
      </c>
      <c r="BL1125" s="12" t="s">
        <v>321</v>
      </c>
      <c r="BM1125" s="754">
        <v>7.2999999999999995E-2</v>
      </c>
      <c r="BN1125" s="12" t="s">
        <v>321</v>
      </c>
      <c r="BO1125" s="754">
        <v>5.7270000000000003</v>
      </c>
      <c r="BP1125" s="12" t="s">
        <v>321</v>
      </c>
      <c r="BQ1125" s="754">
        <v>0</v>
      </c>
      <c r="BR1125" s="12" t="s">
        <v>321</v>
      </c>
      <c r="BS1125" s="654">
        <v>0</v>
      </c>
      <c r="BT1125" s="12" t="s">
        <v>321</v>
      </c>
      <c r="BU1125" s="654">
        <v>5.8</v>
      </c>
      <c r="BV1125" s="12" t="s">
        <v>321</v>
      </c>
      <c r="BW1125" s="9">
        <v>0.13</v>
      </c>
      <c r="BX1125" s="9" t="s">
        <v>322</v>
      </c>
      <c r="BY1125" s="755">
        <v>115.7</v>
      </c>
      <c r="BZ1125" s="9" t="s">
        <v>315</v>
      </c>
      <c r="CA1125" s="755">
        <v>12.6</v>
      </c>
      <c r="CB1125" s="9" t="s">
        <v>315</v>
      </c>
      <c r="CC1125" s="755">
        <v>5.5</v>
      </c>
      <c r="CD1125" s="9" t="s">
        <v>315</v>
      </c>
      <c r="CE1125" s="755">
        <v>37.5</v>
      </c>
      <c r="CF1125" s="9" t="s">
        <v>323</v>
      </c>
      <c r="CG1125" s="755">
        <v>28.7</v>
      </c>
      <c r="CH1125" s="9" t="s">
        <v>323</v>
      </c>
      <c r="CI1125" s="9"/>
      <c r="CJ1125" s="9"/>
      <c r="CK1125" s="9"/>
    </row>
    <row r="1126" spans="1:89" s="98" customFormat="1" x14ac:dyDescent="0.25">
      <c r="A1126" s="99">
        <v>10600747</v>
      </c>
      <c r="B1126" s="99"/>
      <c r="C1126" s="772">
        <v>1764</v>
      </c>
      <c r="D1126" s="807">
        <v>0.03</v>
      </c>
      <c r="E1126" s="772">
        <f t="shared" si="53"/>
        <v>1817</v>
      </c>
      <c r="F1126" s="778">
        <v>1.1000000000000001</v>
      </c>
      <c r="G1126" s="774">
        <f t="shared" si="52"/>
        <v>1999</v>
      </c>
      <c r="H1126" s="776"/>
      <c r="I1126" s="758"/>
      <c r="J1126" s="776"/>
      <c r="K1126" s="786"/>
      <c r="L1126" s="9" t="s">
        <v>308</v>
      </c>
      <c r="M1126" s="9" t="s">
        <v>4103</v>
      </c>
      <c r="N1126" s="9" t="s">
        <v>142</v>
      </c>
      <c r="O1126" s="9" t="s">
        <v>164</v>
      </c>
      <c r="P1126" s="9" t="s">
        <v>1658</v>
      </c>
      <c r="Q1126" s="9" t="s">
        <v>1659</v>
      </c>
      <c r="R1126" s="9" t="s">
        <v>1660</v>
      </c>
      <c r="S1126" s="9" t="s">
        <v>348</v>
      </c>
      <c r="T1126" s="98" t="s">
        <v>204</v>
      </c>
      <c r="U1126" s="99" t="s">
        <v>1669</v>
      </c>
      <c r="V1126" s="99" t="s">
        <v>207</v>
      </c>
      <c r="W1126" s="99" t="s">
        <v>577</v>
      </c>
      <c r="X1126" s="99" t="s">
        <v>207</v>
      </c>
      <c r="Y1126" s="99" t="s">
        <v>1669</v>
      </c>
      <c r="Z1126" s="99" t="s">
        <v>207</v>
      </c>
      <c r="AA1126" s="99" t="s">
        <v>577</v>
      </c>
      <c r="AB1126" s="99" t="s">
        <v>207</v>
      </c>
      <c r="AC1126" s="9">
        <v>330</v>
      </c>
      <c r="AD1126" s="9" t="s">
        <v>207</v>
      </c>
      <c r="AE1126" s="9">
        <v>130</v>
      </c>
      <c r="AF1126" s="9" t="s">
        <v>315</v>
      </c>
      <c r="AG1126" s="14" t="s">
        <v>1670</v>
      </c>
      <c r="AH1126" s="14" t="s">
        <v>207</v>
      </c>
      <c r="AI1126" s="14" t="s">
        <v>1671</v>
      </c>
      <c r="AJ1126" s="14" t="s">
        <v>207</v>
      </c>
      <c r="AK1126" s="9">
        <v>0</v>
      </c>
      <c r="AL1126" s="14" t="s">
        <v>207</v>
      </c>
      <c r="AM1126" s="9">
        <v>0</v>
      </c>
      <c r="AN1126" s="14" t="s">
        <v>207</v>
      </c>
      <c r="AO1126" s="9">
        <v>0</v>
      </c>
      <c r="AP1126" s="14" t="s">
        <v>207</v>
      </c>
      <c r="AQ1126" s="9">
        <v>0</v>
      </c>
      <c r="AR1126" s="14" t="s">
        <v>207</v>
      </c>
      <c r="AS1126" s="9" t="s">
        <v>41</v>
      </c>
      <c r="AT1126" s="9" t="s">
        <v>344</v>
      </c>
      <c r="AU1126" s="9" t="s">
        <v>164</v>
      </c>
      <c r="AV1126" s="9" t="s">
        <v>320</v>
      </c>
      <c r="AW1126" s="9" t="s">
        <v>1687</v>
      </c>
      <c r="AX1126" s="9">
        <v>9010600000</v>
      </c>
      <c r="AY1126" s="99">
        <v>314</v>
      </c>
      <c r="AZ1126" s="12" t="s">
        <v>207</v>
      </c>
      <c r="BA1126" s="99">
        <v>32</v>
      </c>
      <c r="BB1126" s="12" t="s">
        <v>207</v>
      </c>
      <c r="BC1126" s="99">
        <v>14</v>
      </c>
      <c r="BD1126" s="12" t="s">
        <v>207</v>
      </c>
      <c r="BE1126" s="99">
        <v>26</v>
      </c>
      <c r="BF1126" s="12" t="s">
        <v>321</v>
      </c>
      <c r="BG1126" s="654">
        <v>25.942</v>
      </c>
      <c r="BH1126" s="12" t="s">
        <v>321</v>
      </c>
      <c r="BI1126" s="99">
        <v>19.8</v>
      </c>
      <c r="BJ1126" s="12" t="s">
        <v>321</v>
      </c>
      <c r="BK1126" s="754">
        <v>0</v>
      </c>
      <c r="BL1126" s="12" t="s">
        <v>321</v>
      </c>
      <c r="BM1126" s="754">
        <v>7.2999999999999995E-2</v>
      </c>
      <c r="BN1126" s="12" t="s">
        <v>321</v>
      </c>
      <c r="BO1126" s="754">
        <v>6.069</v>
      </c>
      <c r="BP1126" s="12" t="s">
        <v>321</v>
      </c>
      <c r="BQ1126" s="754">
        <v>0</v>
      </c>
      <c r="BR1126" s="12" t="s">
        <v>321</v>
      </c>
      <c r="BS1126" s="654">
        <v>0</v>
      </c>
      <c r="BT1126" s="12" t="s">
        <v>321</v>
      </c>
      <c r="BU1126" s="654">
        <v>6.1420000000000003</v>
      </c>
      <c r="BV1126" s="12" t="s">
        <v>321</v>
      </c>
      <c r="BW1126" s="9">
        <v>0.14000000000000001</v>
      </c>
      <c r="BX1126" s="9" t="s">
        <v>322</v>
      </c>
      <c r="BY1126" s="755">
        <v>123.6</v>
      </c>
      <c r="BZ1126" s="9" t="s">
        <v>315</v>
      </c>
      <c r="CA1126" s="755">
        <v>12.6</v>
      </c>
      <c r="CB1126" s="9" t="s">
        <v>315</v>
      </c>
      <c r="CC1126" s="755">
        <v>5.5</v>
      </c>
      <c r="CD1126" s="9" t="s">
        <v>315</v>
      </c>
      <c r="CE1126" s="755">
        <v>52.7</v>
      </c>
      <c r="CF1126" s="9" t="s">
        <v>323</v>
      </c>
      <c r="CG1126" s="755">
        <v>43.7</v>
      </c>
      <c r="CH1126" s="9" t="s">
        <v>323</v>
      </c>
      <c r="CI1126" s="9"/>
      <c r="CJ1126" s="9"/>
      <c r="CK1126" s="9"/>
    </row>
    <row r="1127" spans="1:89" s="98" customFormat="1" x14ac:dyDescent="0.25">
      <c r="A1127" s="99">
        <v>10600748</v>
      </c>
      <c r="B1127" s="99"/>
      <c r="C1127" s="772">
        <v>1912</v>
      </c>
      <c r="D1127" s="807">
        <v>0.03</v>
      </c>
      <c r="E1127" s="772">
        <f t="shared" si="53"/>
        <v>1969</v>
      </c>
      <c r="F1127" s="778">
        <v>1.1000000000000001</v>
      </c>
      <c r="G1127" s="774">
        <f t="shared" si="52"/>
        <v>2166</v>
      </c>
      <c r="H1127" s="776"/>
      <c r="I1127" s="758"/>
      <c r="J1127" s="776"/>
      <c r="K1127" s="786"/>
      <c r="L1127" s="9" t="s">
        <v>308</v>
      </c>
      <c r="M1127" s="9" t="s">
        <v>4104</v>
      </c>
      <c r="N1127" s="9" t="s">
        <v>142</v>
      </c>
      <c r="O1127" s="9" t="s">
        <v>164</v>
      </c>
      <c r="P1127" s="9" t="s">
        <v>1658</v>
      </c>
      <c r="Q1127" s="9" t="s">
        <v>1659</v>
      </c>
      <c r="R1127" s="9" t="s">
        <v>1660</v>
      </c>
      <c r="S1127" s="9" t="s">
        <v>348</v>
      </c>
      <c r="T1127" s="98" t="s">
        <v>204</v>
      </c>
      <c r="U1127" s="99" t="s">
        <v>1672</v>
      </c>
      <c r="V1127" s="99" t="s">
        <v>207</v>
      </c>
      <c r="W1127" s="99" t="s">
        <v>578</v>
      </c>
      <c r="X1127" s="99" t="s">
        <v>207</v>
      </c>
      <c r="Y1127" s="99" t="s">
        <v>1672</v>
      </c>
      <c r="Z1127" s="99" t="s">
        <v>207</v>
      </c>
      <c r="AA1127" s="99" t="s">
        <v>578</v>
      </c>
      <c r="AB1127" s="99" t="s">
        <v>207</v>
      </c>
      <c r="AC1127" s="9">
        <v>354</v>
      </c>
      <c r="AD1127" s="9" t="s">
        <v>207</v>
      </c>
      <c r="AE1127" s="9">
        <v>139</v>
      </c>
      <c r="AF1127" s="9" t="s">
        <v>315</v>
      </c>
      <c r="AG1127" s="14" t="s">
        <v>1673</v>
      </c>
      <c r="AH1127" s="14" t="s">
        <v>207</v>
      </c>
      <c r="AI1127" s="14" t="s">
        <v>1674</v>
      </c>
      <c r="AJ1127" s="14" t="s">
        <v>207</v>
      </c>
      <c r="AK1127" s="9">
        <v>0</v>
      </c>
      <c r="AL1127" s="14" t="s">
        <v>207</v>
      </c>
      <c r="AM1127" s="9">
        <v>0</v>
      </c>
      <c r="AN1127" s="14" t="s">
        <v>207</v>
      </c>
      <c r="AO1127" s="9">
        <v>0</v>
      </c>
      <c r="AP1127" s="14" t="s">
        <v>207</v>
      </c>
      <c r="AQ1127" s="9">
        <v>0</v>
      </c>
      <c r="AR1127" s="14" t="s">
        <v>207</v>
      </c>
      <c r="AS1127" s="9" t="s">
        <v>41</v>
      </c>
      <c r="AT1127" s="9" t="s">
        <v>344</v>
      </c>
      <c r="AU1127" s="9" t="s">
        <v>164</v>
      </c>
      <c r="AV1127" s="9" t="s">
        <v>320</v>
      </c>
      <c r="AW1127" s="9" t="s">
        <v>1688</v>
      </c>
      <c r="AX1127" s="9">
        <v>9010600000</v>
      </c>
      <c r="AY1127" s="99">
        <v>334</v>
      </c>
      <c r="AZ1127" s="12" t="s">
        <v>207</v>
      </c>
      <c r="BA1127" s="99">
        <v>32</v>
      </c>
      <c r="BB1127" s="12" t="s">
        <v>207</v>
      </c>
      <c r="BC1127" s="99">
        <v>14</v>
      </c>
      <c r="BD1127" s="12" t="s">
        <v>207</v>
      </c>
      <c r="BE1127" s="99">
        <v>29</v>
      </c>
      <c r="BF1127" s="12" t="s">
        <v>321</v>
      </c>
      <c r="BG1127" s="654">
        <v>28.082999999999998</v>
      </c>
      <c r="BH1127" s="12" t="s">
        <v>321</v>
      </c>
      <c r="BI1127" s="99">
        <v>21.6</v>
      </c>
      <c r="BJ1127" s="12" t="s">
        <v>321</v>
      </c>
      <c r="BK1127" s="754">
        <v>0</v>
      </c>
      <c r="BL1127" s="12" t="s">
        <v>321</v>
      </c>
      <c r="BM1127" s="754">
        <v>7.2999999999999995E-2</v>
      </c>
      <c r="BN1127" s="12" t="s">
        <v>321</v>
      </c>
      <c r="BO1127" s="754">
        <v>6.4109999999999996</v>
      </c>
      <c r="BP1127" s="12" t="s">
        <v>321</v>
      </c>
      <c r="BQ1127" s="754">
        <v>0</v>
      </c>
      <c r="BR1127" s="12" t="s">
        <v>321</v>
      </c>
      <c r="BS1127" s="654">
        <v>0</v>
      </c>
      <c r="BT1127" s="12" t="s">
        <v>321</v>
      </c>
      <c r="BU1127" s="654">
        <v>6.4829999999999997</v>
      </c>
      <c r="BV1127" s="12" t="s">
        <v>321</v>
      </c>
      <c r="BW1127" s="9">
        <v>0.15</v>
      </c>
      <c r="BX1127" s="9" t="s">
        <v>322</v>
      </c>
      <c r="BY1127" s="755">
        <v>131.5</v>
      </c>
      <c r="BZ1127" s="9" t="s">
        <v>315</v>
      </c>
      <c r="CA1127" s="755">
        <v>12.6</v>
      </c>
      <c r="CB1127" s="9" t="s">
        <v>315</v>
      </c>
      <c r="CC1127" s="755">
        <v>5.5</v>
      </c>
      <c r="CD1127" s="9" t="s">
        <v>315</v>
      </c>
      <c r="CE1127" s="755">
        <v>57.3</v>
      </c>
      <c r="CF1127" s="9" t="s">
        <v>323</v>
      </c>
      <c r="CG1127" s="755">
        <v>47.6</v>
      </c>
      <c r="CH1127" s="9" t="s">
        <v>323</v>
      </c>
      <c r="CI1127" s="9"/>
      <c r="CJ1127" s="9"/>
      <c r="CK1127" s="9"/>
    </row>
    <row r="1128" spans="1:89" s="98" customFormat="1" x14ac:dyDescent="0.25">
      <c r="A1128" s="99">
        <v>10600749</v>
      </c>
      <c r="B1128" s="99"/>
      <c r="C1128" s="772">
        <v>2337</v>
      </c>
      <c r="D1128" s="807">
        <v>0.03</v>
      </c>
      <c r="E1128" s="772">
        <f t="shared" si="53"/>
        <v>2407</v>
      </c>
      <c r="F1128" s="778">
        <v>1.1000000000000001</v>
      </c>
      <c r="G1128" s="774">
        <f t="shared" si="52"/>
        <v>2648</v>
      </c>
      <c r="H1128" s="776"/>
      <c r="I1128" s="758"/>
      <c r="J1128" s="776"/>
      <c r="K1128" s="786"/>
      <c r="L1128" s="9" t="s">
        <v>308</v>
      </c>
      <c r="M1128" s="9" t="s">
        <v>4105</v>
      </c>
      <c r="N1128" s="9" t="s">
        <v>142</v>
      </c>
      <c r="O1128" s="9" t="s">
        <v>164</v>
      </c>
      <c r="P1128" s="9" t="s">
        <v>1658</v>
      </c>
      <c r="Q1128" s="9" t="s">
        <v>1659</v>
      </c>
      <c r="R1128" s="9" t="s">
        <v>1660</v>
      </c>
      <c r="S1128" s="9" t="s">
        <v>348</v>
      </c>
      <c r="T1128" s="98" t="s">
        <v>204</v>
      </c>
      <c r="U1128" s="99" t="s">
        <v>956</v>
      </c>
      <c r="V1128" s="99" t="s">
        <v>207</v>
      </c>
      <c r="W1128" s="99" t="s">
        <v>646</v>
      </c>
      <c r="X1128" s="99" t="s">
        <v>207</v>
      </c>
      <c r="Y1128" s="99" t="s">
        <v>956</v>
      </c>
      <c r="Z1128" s="99" t="s">
        <v>207</v>
      </c>
      <c r="AA1128" s="99" t="s">
        <v>646</v>
      </c>
      <c r="AB1128" s="99" t="s">
        <v>207</v>
      </c>
      <c r="AC1128" s="9">
        <v>413</v>
      </c>
      <c r="AD1128" s="9" t="s">
        <v>207</v>
      </c>
      <c r="AE1128" s="9">
        <v>163</v>
      </c>
      <c r="AF1128" s="9" t="s">
        <v>315</v>
      </c>
      <c r="AG1128" s="14" t="s">
        <v>365</v>
      </c>
      <c r="AH1128" s="14" t="s">
        <v>207</v>
      </c>
      <c r="AI1128" s="14" t="s">
        <v>366</v>
      </c>
      <c r="AJ1128" s="14" t="s">
        <v>207</v>
      </c>
      <c r="AK1128" s="9">
        <v>0</v>
      </c>
      <c r="AL1128" s="14" t="s">
        <v>207</v>
      </c>
      <c r="AM1128" s="9">
        <v>0</v>
      </c>
      <c r="AN1128" s="14" t="s">
        <v>207</v>
      </c>
      <c r="AO1128" s="9">
        <v>0</v>
      </c>
      <c r="AP1128" s="14" t="s">
        <v>207</v>
      </c>
      <c r="AQ1128" s="9">
        <v>0</v>
      </c>
      <c r="AR1128" s="14" t="s">
        <v>207</v>
      </c>
      <c r="AS1128" s="9" t="s">
        <v>41</v>
      </c>
      <c r="AT1128" s="9" t="s">
        <v>344</v>
      </c>
      <c r="AU1128" s="9" t="s">
        <v>164</v>
      </c>
      <c r="AV1128" s="9" t="s">
        <v>320</v>
      </c>
      <c r="AW1128" s="9" t="s">
        <v>1689</v>
      </c>
      <c r="AX1128" s="9">
        <v>9010600000</v>
      </c>
      <c r="AY1128" s="99">
        <v>384</v>
      </c>
      <c r="AZ1128" s="12" t="s">
        <v>207</v>
      </c>
      <c r="BA1128" s="99">
        <v>32</v>
      </c>
      <c r="BB1128" s="12" t="s">
        <v>207</v>
      </c>
      <c r="BC1128" s="99">
        <v>14</v>
      </c>
      <c r="BD1128" s="12" t="s">
        <v>207</v>
      </c>
      <c r="BE1128" s="99">
        <v>34</v>
      </c>
      <c r="BF1128" s="12" t="s">
        <v>321</v>
      </c>
      <c r="BG1128" s="654">
        <v>33.637</v>
      </c>
      <c r="BH1128" s="12" t="s">
        <v>321</v>
      </c>
      <c r="BI1128" s="99">
        <v>26.3</v>
      </c>
      <c r="BJ1128" s="12" t="s">
        <v>321</v>
      </c>
      <c r="BK1128" s="754">
        <v>0</v>
      </c>
      <c r="BL1128" s="12" t="s">
        <v>321</v>
      </c>
      <c r="BM1128" s="754">
        <v>7.2999999999999995E-2</v>
      </c>
      <c r="BN1128" s="12" t="s">
        <v>321</v>
      </c>
      <c r="BO1128" s="754">
        <v>7.2649999999999997</v>
      </c>
      <c r="BP1128" s="12" t="s">
        <v>321</v>
      </c>
      <c r="BQ1128" s="754">
        <v>0</v>
      </c>
      <c r="BR1128" s="12" t="s">
        <v>321</v>
      </c>
      <c r="BS1128" s="654">
        <v>0</v>
      </c>
      <c r="BT1128" s="12" t="s">
        <v>321</v>
      </c>
      <c r="BU1128" s="654">
        <v>7.3369999999999997</v>
      </c>
      <c r="BV1128" s="12" t="s">
        <v>321</v>
      </c>
      <c r="BW1128" s="9">
        <v>0.17</v>
      </c>
      <c r="BX1128" s="9" t="s">
        <v>322</v>
      </c>
      <c r="BY1128" s="755">
        <v>151.19999999999999</v>
      </c>
      <c r="BZ1128" s="9" t="s">
        <v>315</v>
      </c>
      <c r="CA1128" s="755">
        <v>12.6</v>
      </c>
      <c r="CB1128" s="9" t="s">
        <v>315</v>
      </c>
      <c r="CC1128" s="755">
        <v>5.5</v>
      </c>
      <c r="CD1128" s="9" t="s">
        <v>315</v>
      </c>
      <c r="CE1128" s="755">
        <v>69.2</v>
      </c>
      <c r="CF1128" s="9" t="s">
        <v>323</v>
      </c>
      <c r="CG1128" s="755">
        <v>58</v>
      </c>
      <c r="CH1128" s="9" t="s">
        <v>323</v>
      </c>
      <c r="CI1128" s="9"/>
      <c r="CJ1128" s="9"/>
      <c r="CK1128" s="9"/>
    </row>
    <row r="1129" spans="1:89" s="98" customFormat="1" x14ac:dyDescent="0.25">
      <c r="A1129" s="99">
        <v>10600750</v>
      </c>
      <c r="B1129" s="99"/>
      <c r="C1129" s="772">
        <v>2776</v>
      </c>
      <c r="D1129" s="807">
        <v>0.03</v>
      </c>
      <c r="E1129" s="772">
        <f t="shared" si="53"/>
        <v>2859</v>
      </c>
      <c r="F1129" s="778">
        <v>1.1000000000000001</v>
      </c>
      <c r="G1129" s="774">
        <f t="shared" si="52"/>
        <v>3145</v>
      </c>
      <c r="H1129" s="776"/>
      <c r="I1129" s="758"/>
      <c r="J1129" s="776"/>
      <c r="K1129" s="786"/>
      <c r="L1129" s="9" t="s">
        <v>308</v>
      </c>
      <c r="M1129" s="9" t="s">
        <v>4106</v>
      </c>
      <c r="N1129" s="9" t="s">
        <v>142</v>
      </c>
      <c r="O1129" s="9" t="s">
        <v>164</v>
      </c>
      <c r="P1129" s="9" t="s">
        <v>1658</v>
      </c>
      <c r="Q1129" s="9" t="s">
        <v>1659</v>
      </c>
      <c r="R1129" s="9" t="s">
        <v>1660</v>
      </c>
      <c r="S1129" s="9" t="s">
        <v>348</v>
      </c>
      <c r="T1129" s="98" t="s">
        <v>204</v>
      </c>
      <c r="U1129" s="99" t="s">
        <v>628</v>
      </c>
      <c r="V1129" s="99" t="s">
        <v>207</v>
      </c>
      <c r="W1129" s="99" t="s">
        <v>583</v>
      </c>
      <c r="X1129" s="99" t="s">
        <v>207</v>
      </c>
      <c r="Y1129" s="99" t="s">
        <v>628</v>
      </c>
      <c r="Z1129" s="99" t="s">
        <v>207</v>
      </c>
      <c r="AA1129" s="99" t="s">
        <v>583</v>
      </c>
      <c r="AB1129" s="99" t="s">
        <v>207</v>
      </c>
      <c r="AC1129" s="9">
        <v>472</v>
      </c>
      <c r="AD1129" s="9" t="s">
        <v>207</v>
      </c>
      <c r="AE1129" s="9">
        <v>186</v>
      </c>
      <c r="AF1129" s="9" t="s">
        <v>315</v>
      </c>
      <c r="AG1129" s="14" t="s">
        <v>1634</v>
      </c>
      <c r="AH1129" s="14" t="s">
        <v>207</v>
      </c>
      <c r="AI1129" s="14" t="s">
        <v>1635</v>
      </c>
      <c r="AJ1129" s="14" t="s">
        <v>207</v>
      </c>
      <c r="AK1129" s="9">
        <v>0</v>
      </c>
      <c r="AL1129" s="14" t="s">
        <v>207</v>
      </c>
      <c r="AM1129" s="9">
        <v>0</v>
      </c>
      <c r="AN1129" s="14" t="s">
        <v>207</v>
      </c>
      <c r="AO1129" s="9">
        <v>0</v>
      </c>
      <c r="AP1129" s="14" t="s">
        <v>207</v>
      </c>
      <c r="AQ1129" s="9">
        <v>0</v>
      </c>
      <c r="AR1129" s="14" t="s">
        <v>207</v>
      </c>
      <c r="AS1129" s="9" t="s">
        <v>41</v>
      </c>
      <c r="AT1129" s="9" t="s">
        <v>344</v>
      </c>
      <c r="AU1129" s="9" t="s">
        <v>164</v>
      </c>
      <c r="AV1129" s="9" t="s">
        <v>320</v>
      </c>
      <c r="AW1129" s="9" t="s">
        <v>1690</v>
      </c>
      <c r="AX1129" s="9">
        <v>9010600000</v>
      </c>
      <c r="AY1129" s="99">
        <v>310</v>
      </c>
      <c r="AZ1129" s="12" t="s">
        <v>207</v>
      </c>
      <c r="BA1129" s="99">
        <v>30</v>
      </c>
      <c r="BB1129" s="12" t="s">
        <v>207</v>
      </c>
      <c r="BC1129" s="99">
        <v>20</v>
      </c>
      <c r="BD1129" s="12" t="s">
        <v>207</v>
      </c>
      <c r="BE1129" s="99">
        <v>37</v>
      </c>
      <c r="BF1129" s="12" t="s">
        <v>321</v>
      </c>
      <c r="BG1129" s="654">
        <v>36.801000000000002</v>
      </c>
      <c r="BH1129" s="12" t="s">
        <v>321</v>
      </c>
      <c r="BI1129" s="99">
        <v>31.3</v>
      </c>
      <c r="BJ1129" s="12" t="s">
        <v>321</v>
      </c>
      <c r="BK1129" s="754">
        <v>0</v>
      </c>
      <c r="BL1129" s="12" t="s">
        <v>321</v>
      </c>
      <c r="BM1129" s="754">
        <v>0.16500000000000001</v>
      </c>
      <c r="BN1129" s="12" t="s">
        <v>321</v>
      </c>
      <c r="BO1129" s="754">
        <v>5.3360000000000003</v>
      </c>
      <c r="BP1129" s="12" t="s">
        <v>321</v>
      </c>
      <c r="BQ1129" s="754">
        <v>0</v>
      </c>
      <c r="BR1129" s="12" t="s">
        <v>321</v>
      </c>
      <c r="BS1129" s="654">
        <v>0</v>
      </c>
      <c r="BT1129" s="12" t="s">
        <v>321</v>
      </c>
      <c r="BU1129" s="654">
        <v>5.5010000000000003</v>
      </c>
      <c r="BV1129" s="12" t="s">
        <v>321</v>
      </c>
      <c r="BW1129" s="9">
        <v>0.19</v>
      </c>
      <c r="BX1129" s="9" t="s">
        <v>322</v>
      </c>
      <c r="BY1129" s="755">
        <v>122</v>
      </c>
      <c r="BZ1129" s="9" t="s">
        <v>315</v>
      </c>
      <c r="CA1129" s="755">
        <v>11.8</v>
      </c>
      <c r="CB1129" s="9" t="s">
        <v>315</v>
      </c>
      <c r="CC1129" s="755">
        <v>7.9</v>
      </c>
      <c r="CD1129" s="9" t="s">
        <v>315</v>
      </c>
      <c r="CE1129" s="755">
        <v>82</v>
      </c>
      <c r="CF1129" s="9" t="s">
        <v>323</v>
      </c>
      <c r="CG1129" s="755">
        <v>69</v>
      </c>
      <c r="CH1129" s="9" t="s">
        <v>323</v>
      </c>
      <c r="CI1129" s="9"/>
      <c r="CJ1129" s="9"/>
      <c r="CK1129" s="9"/>
    </row>
    <row r="1130" spans="1:89" s="98" customFormat="1" x14ac:dyDescent="0.25">
      <c r="A1130" s="99">
        <v>10600751</v>
      </c>
      <c r="B1130" s="99"/>
      <c r="C1130" s="772">
        <v>3230</v>
      </c>
      <c r="D1130" s="807">
        <v>0.03</v>
      </c>
      <c r="E1130" s="772">
        <f t="shared" si="53"/>
        <v>3327</v>
      </c>
      <c r="F1130" s="778">
        <v>1.1000000000000001</v>
      </c>
      <c r="G1130" s="774">
        <f t="shared" si="52"/>
        <v>3660</v>
      </c>
      <c r="H1130" s="776"/>
      <c r="I1130" s="758"/>
      <c r="J1130" s="776"/>
      <c r="K1130" s="786"/>
      <c r="L1130" s="9" t="s">
        <v>308</v>
      </c>
      <c r="M1130" s="9" t="s">
        <v>4107</v>
      </c>
      <c r="N1130" s="9" t="s">
        <v>142</v>
      </c>
      <c r="O1130" s="9" t="s">
        <v>164</v>
      </c>
      <c r="P1130" s="9" t="s">
        <v>1658</v>
      </c>
      <c r="Q1130" s="9" t="s">
        <v>1659</v>
      </c>
      <c r="R1130" s="9" t="s">
        <v>1660</v>
      </c>
      <c r="S1130" s="9" t="s">
        <v>348</v>
      </c>
      <c r="T1130" s="98" t="s">
        <v>204</v>
      </c>
      <c r="U1130" s="99" t="s">
        <v>1655</v>
      </c>
      <c r="V1130" s="99" t="s">
        <v>207</v>
      </c>
      <c r="W1130" s="99" t="s">
        <v>1499</v>
      </c>
      <c r="X1130" s="99" t="s">
        <v>207</v>
      </c>
      <c r="Y1130" s="99" t="s">
        <v>1655</v>
      </c>
      <c r="Z1130" s="99" t="s">
        <v>207</v>
      </c>
      <c r="AA1130" s="99" t="s">
        <v>1499</v>
      </c>
      <c r="AB1130" s="99" t="s">
        <v>207</v>
      </c>
      <c r="AC1130" s="9">
        <v>531</v>
      </c>
      <c r="AD1130" s="9" t="s">
        <v>207</v>
      </c>
      <c r="AE1130" s="9">
        <v>209</v>
      </c>
      <c r="AF1130" s="9" t="s">
        <v>315</v>
      </c>
      <c r="AG1130" s="14" t="s">
        <v>1675</v>
      </c>
      <c r="AH1130" s="14" t="s">
        <v>207</v>
      </c>
      <c r="AI1130" s="14" t="s">
        <v>1676</v>
      </c>
      <c r="AJ1130" s="14" t="s">
        <v>207</v>
      </c>
      <c r="AK1130" s="9">
        <v>0</v>
      </c>
      <c r="AL1130" s="14" t="s">
        <v>207</v>
      </c>
      <c r="AM1130" s="9">
        <v>0</v>
      </c>
      <c r="AN1130" s="14" t="s">
        <v>207</v>
      </c>
      <c r="AO1130" s="9">
        <v>0</v>
      </c>
      <c r="AP1130" s="14" t="s">
        <v>207</v>
      </c>
      <c r="AQ1130" s="9">
        <v>0</v>
      </c>
      <c r="AR1130" s="14" t="s">
        <v>207</v>
      </c>
      <c r="AS1130" s="9" t="s">
        <v>41</v>
      </c>
      <c r="AT1130" s="9" t="s">
        <v>344</v>
      </c>
      <c r="AU1130" s="9" t="s">
        <v>164</v>
      </c>
      <c r="AV1130" s="9" t="s">
        <v>320</v>
      </c>
      <c r="AW1130" s="9" t="s">
        <v>1691</v>
      </c>
      <c r="AX1130" s="9">
        <v>9010600000</v>
      </c>
      <c r="AY1130" s="99">
        <v>342</v>
      </c>
      <c r="AZ1130" s="12" t="s">
        <v>207</v>
      </c>
      <c r="BA1130" s="99">
        <v>30</v>
      </c>
      <c r="BB1130" s="12" t="s">
        <v>207</v>
      </c>
      <c r="BC1130" s="99">
        <v>20</v>
      </c>
      <c r="BD1130" s="12" t="s">
        <v>207</v>
      </c>
      <c r="BE1130" s="99">
        <v>43</v>
      </c>
      <c r="BF1130" s="12" t="s">
        <v>321</v>
      </c>
      <c r="BG1130" s="654">
        <v>42.648000000000003</v>
      </c>
      <c r="BH1130" s="12" t="s">
        <v>321</v>
      </c>
      <c r="BI1130" s="99">
        <v>36.6</v>
      </c>
      <c r="BJ1130" s="12" t="s">
        <v>321</v>
      </c>
      <c r="BK1130" s="754">
        <v>0</v>
      </c>
      <c r="BL1130" s="12" t="s">
        <v>321</v>
      </c>
      <c r="BM1130" s="754">
        <v>0.16500000000000001</v>
      </c>
      <c r="BN1130" s="12" t="s">
        <v>321</v>
      </c>
      <c r="BO1130" s="754">
        <v>5.883</v>
      </c>
      <c r="BP1130" s="12" t="s">
        <v>321</v>
      </c>
      <c r="BQ1130" s="754">
        <v>0</v>
      </c>
      <c r="BR1130" s="12" t="s">
        <v>321</v>
      </c>
      <c r="BS1130" s="654">
        <v>0</v>
      </c>
      <c r="BT1130" s="12" t="s">
        <v>321</v>
      </c>
      <c r="BU1130" s="654">
        <v>6.048</v>
      </c>
      <c r="BV1130" s="12" t="s">
        <v>321</v>
      </c>
      <c r="BW1130" s="9">
        <v>0.21</v>
      </c>
      <c r="BX1130" s="9" t="s">
        <v>322</v>
      </c>
      <c r="BY1130" s="755">
        <v>134.6</v>
      </c>
      <c r="BZ1130" s="9" t="s">
        <v>315</v>
      </c>
      <c r="CA1130" s="755">
        <v>11.8</v>
      </c>
      <c r="CB1130" s="9" t="s">
        <v>315</v>
      </c>
      <c r="CC1130" s="755">
        <v>7.9</v>
      </c>
      <c r="CD1130" s="9" t="s">
        <v>315</v>
      </c>
      <c r="CE1130" s="755">
        <v>95.2</v>
      </c>
      <c r="CF1130" s="9" t="s">
        <v>323</v>
      </c>
      <c r="CG1130" s="755">
        <v>80.7</v>
      </c>
      <c r="CH1130" s="9" t="s">
        <v>323</v>
      </c>
      <c r="CI1130" s="9"/>
      <c r="CJ1130" s="9"/>
      <c r="CK1130" s="9"/>
    </row>
    <row r="1131" spans="1:89" s="98" customFormat="1" x14ac:dyDescent="0.25">
      <c r="A1131" s="99">
        <v>10600752</v>
      </c>
      <c r="B1131" s="99"/>
      <c r="C1131" s="772">
        <v>3698</v>
      </c>
      <c r="D1131" s="807">
        <v>0.03</v>
      </c>
      <c r="E1131" s="772">
        <f t="shared" si="53"/>
        <v>3809</v>
      </c>
      <c r="F1131" s="778">
        <v>1.1000000000000001</v>
      </c>
      <c r="G1131" s="774">
        <f t="shared" si="52"/>
        <v>4190</v>
      </c>
      <c r="H1131" s="776"/>
      <c r="I1131" s="758"/>
      <c r="J1131" s="776"/>
      <c r="K1131" s="786"/>
      <c r="L1131" s="9" t="s">
        <v>308</v>
      </c>
      <c r="M1131" s="9" t="s">
        <v>4108</v>
      </c>
      <c r="N1131" s="9" t="s">
        <v>142</v>
      </c>
      <c r="O1131" s="9" t="s">
        <v>164</v>
      </c>
      <c r="P1131" s="9" t="s">
        <v>1658</v>
      </c>
      <c r="Q1131" s="9" t="s">
        <v>1659</v>
      </c>
      <c r="R1131" s="9" t="s">
        <v>1660</v>
      </c>
      <c r="S1131" s="9" t="s">
        <v>348</v>
      </c>
      <c r="T1131" s="98" t="s">
        <v>204</v>
      </c>
      <c r="U1131" s="99" t="s">
        <v>1636</v>
      </c>
      <c r="V1131" s="99" t="s">
        <v>207</v>
      </c>
      <c r="W1131" s="99" t="s">
        <v>1501</v>
      </c>
      <c r="X1131" s="99" t="s">
        <v>207</v>
      </c>
      <c r="Y1131" s="99" t="s">
        <v>1636</v>
      </c>
      <c r="Z1131" s="99" t="s">
        <v>207</v>
      </c>
      <c r="AA1131" s="99" t="s">
        <v>1501</v>
      </c>
      <c r="AB1131" s="99" t="s">
        <v>207</v>
      </c>
      <c r="AC1131" s="9">
        <v>590</v>
      </c>
      <c r="AD1131" s="9" t="s">
        <v>207</v>
      </c>
      <c r="AE1131" s="9">
        <v>232</v>
      </c>
      <c r="AF1131" s="9" t="s">
        <v>315</v>
      </c>
      <c r="AG1131" s="14" t="s">
        <v>1637</v>
      </c>
      <c r="AH1131" s="14" t="s">
        <v>207</v>
      </c>
      <c r="AI1131" s="14" t="s">
        <v>1638</v>
      </c>
      <c r="AJ1131" s="14" t="s">
        <v>207</v>
      </c>
      <c r="AK1131" s="9">
        <v>0</v>
      </c>
      <c r="AL1131" s="14" t="s">
        <v>207</v>
      </c>
      <c r="AM1131" s="9">
        <v>0</v>
      </c>
      <c r="AN1131" s="14" t="s">
        <v>207</v>
      </c>
      <c r="AO1131" s="9">
        <v>0</v>
      </c>
      <c r="AP1131" s="14" t="s">
        <v>207</v>
      </c>
      <c r="AQ1131" s="9">
        <v>0</v>
      </c>
      <c r="AR1131" s="14" t="s">
        <v>207</v>
      </c>
      <c r="AS1131" s="9" t="s">
        <v>41</v>
      </c>
      <c r="AT1131" s="9" t="s">
        <v>344</v>
      </c>
      <c r="AU1131" s="9" t="s">
        <v>164</v>
      </c>
      <c r="AV1131" s="9" t="s">
        <v>320</v>
      </c>
      <c r="AW1131" s="9" t="s">
        <v>1692</v>
      </c>
      <c r="AX1131" s="9">
        <v>9010600000</v>
      </c>
      <c r="AY1131" s="99">
        <v>373</v>
      </c>
      <c r="AZ1131" s="12" t="s">
        <v>207</v>
      </c>
      <c r="BA1131" s="99">
        <v>30</v>
      </c>
      <c r="BB1131" s="12" t="s">
        <v>207</v>
      </c>
      <c r="BC1131" s="99">
        <v>20</v>
      </c>
      <c r="BD1131" s="12" t="s">
        <v>207</v>
      </c>
      <c r="BE1131" s="99">
        <v>49</v>
      </c>
      <c r="BF1131" s="12" t="s">
        <v>321</v>
      </c>
      <c r="BG1131" s="654">
        <v>48.777000000000001</v>
      </c>
      <c r="BH1131" s="12" t="s">
        <v>321</v>
      </c>
      <c r="BI1131" s="99">
        <v>42.2</v>
      </c>
      <c r="BJ1131" s="12" t="s">
        <v>321</v>
      </c>
      <c r="BK1131" s="754">
        <v>0</v>
      </c>
      <c r="BL1131" s="12" t="s">
        <v>321</v>
      </c>
      <c r="BM1131" s="754">
        <v>0.16500000000000001</v>
      </c>
      <c r="BN1131" s="12" t="s">
        <v>321</v>
      </c>
      <c r="BO1131" s="754">
        <v>6.4119999999999999</v>
      </c>
      <c r="BP1131" s="12" t="s">
        <v>321</v>
      </c>
      <c r="BQ1131" s="754">
        <v>0</v>
      </c>
      <c r="BR1131" s="12" t="s">
        <v>321</v>
      </c>
      <c r="BS1131" s="654">
        <v>0</v>
      </c>
      <c r="BT1131" s="12" t="s">
        <v>321</v>
      </c>
      <c r="BU1131" s="654">
        <v>6.577</v>
      </c>
      <c r="BV1131" s="12" t="s">
        <v>321</v>
      </c>
      <c r="BW1131" s="9">
        <v>0.22</v>
      </c>
      <c r="BX1131" s="9" t="s">
        <v>322</v>
      </c>
      <c r="BY1131" s="755">
        <v>146.9</v>
      </c>
      <c r="BZ1131" s="9" t="s">
        <v>315</v>
      </c>
      <c r="CA1131" s="755">
        <v>11.8</v>
      </c>
      <c r="CB1131" s="9" t="s">
        <v>315</v>
      </c>
      <c r="CC1131" s="755">
        <v>7.9</v>
      </c>
      <c r="CD1131" s="9" t="s">
        <v>315</v>
      </c>
      <c r="CE1131" s="755">
        <v>109.3</v>
      </c>
      <c r="CF1131" s="9" t="s">
        <v>323</v>
      </c>
      <c r="CG1131" s="755">
        <v>93</v>
      </c>
      <c r="CH1131" s="9" t="s">
        <v>323</v>
      </c>
      <c r="CI1131" s="9"/>
      <c r="CJ1131" s="9"/>
      <c r="CK1131" s="9"/>
    </row>
    <row r="1132" spans="1:89" s="98" customFormat="1" x14ac:dyDescent="0.25">
      <c r="A1132" s="99">
        <v>10600753</v>
      </c>
      <c r="B1132" s="99"/>
      <c r="C1132" s="772">
        <v>4179</v>
      </c>
      <c r="D1132" s="807">
        <v>0.03</v>
      </c>
      <c r="E1132" s="772">
        <f t="shared" si="53"/>
        <v>4304</v>
      </c>
      <c r="F1132" s="778">
        <v>1.1000000000000001</v>
      </c>
      <c r="G1132" s="774">
        <f t="shared" si="52"/>
        <v>4734</v>
      </c>
      <c r="H1132" s="776"/>
      <c r="I1132" s="758"/>
      <c r="J1132" s="776"/>
      <c r="K1132" s="786"/>
      <c r="L1132" s="9" t="s">
        <v>308</v>
      </c>
      <c r="M1132" s="9" t="s">
        <v>4109</v>
      </c>
      <c r="N1132" s="9" t="s">
        <v>142</v>
      </c>
      <c r="O1132" s="9" t="s">
        <v>164</v>
      </c>
      <c r="P1132" s="9" t="s">
        <v>1658</v>
      </c>
      <c r="Q1132" s="9" t="s">
        <v>1659</v>
      </c>
      <c r="R1132" s="9" t="s">
        <v>1660</v>
      </c>
      <c r="S1132" s="9" t="s">
        <v>348</v>
      </c>
      <c r="T1132" s="98" t="s">
        <v>204</v>
      </c>
      <c r="U1132" s="99" t="s">
        <v>1677</v>
      </c>
      <c r="V1132" s="99" t="s">
        <v>207</v>
      </c>
      <c r="W1132" s="99" t="s">
        <v>1678</v>
      </c>
      <c r="X1132" s="99" t="s">
        <v>207</v>
      </c>
      <c r="Y1132" s="99" t="s">
        <v>1677</v>
      </c>
      <c r="Z1132" s="99" t="s">
        <v>207</v>
      </c>
      <c r="AA1132" s="99" t="s">
        <v>1678</v>
      </c>
      <c r="AB1132" s="99" t="s">
        <v>207</v>
      </c>
      <c r="AC1132" s="9">
        <v>649</v>
      </c>
      <c r="AD1132" s="9" t="s">
        <v>207</v>
      </c>
      <c r="AE1132" s="9">
        <v>256</v>
      </c>
      <c r="AF1132" s="9" t="s">
        <v>315</v>
      </c>
      <c r="AG1132" s="14" t="s">
        <v>1679</v>
      </c>
      <c r="AH1132" s="14" t="s">
        <v>207</v>
      </c>
      <c r="AI1132" s="14" t="s">
        <v>1680</v>
      </c>
      <c r="AJ1132" s="14" t="s">
        <v>207</v>
      </c>
      <c r="AK1132" s="9">
        <v>0</v>
      </c>
      <c r="AL1132" s="14" t="s">
        <v>207</v>
      </c>
      <c r="AM1132" s="9">
        <v>0</v>
      </c>
      <c r="AN1132" s="14" t="s">
        <v>207</v>
      </c>
      <c r="AO1132" s="9">
        <v>0</v>
      </c>
      <c r="AP1132" s="14" t="s">
        <v>207</v>
      </c>
      <c r="AQ1132" s="9">
        <v>0</v>
      </c>
      <c r="AR1132" s="14" t="s">
        <v>207</v>
      </c>
      <c r="AS1132" s="9" t="s">
        <v>41</v>
      </c>
      <c r="AT1132" s="9" t="s">
        <v>344</v>
      </c>
      <c r="AU1132" s="9" t="s">
        <v>164</v>
      </c>
      <c r="AV1132" s="9" t="s">
        <v>320</v>
      </c>
      <c r="AW1132" s="9" t="s">
        <v>1693</v>
      </c>
      <c r="AX1132" s="9">
        <v>9010600000</v>
      </c>
      <c r="AY1132" s="99">
        <v>404</v>
      </c>
      <c r="AZ1132" s="12" t="s">
        <v>207</v>
      </c>
      <c r="BA1132" s="99">
        <v>30</v>
      </c>
      <c r="BB1132" s="12" t="s">
        <v>207</v>
      </c>
      <c r="BC1132" s="99">
        <v>20</v>
      </c>
      <c r="BD1132" s="12" t="s">
        <v>207</v>
      </c>
      <c r="BE1132" s="99">
        <v>56</v>
      </c>
      <c r="BF1132" s="12" t="s">
        <v>321</v>
      </c>
      <c r="BG1132" s="654">
        <v>55.307000000000002</v>
      </c>
      <c r="BH1132" s="12" t="s">
        <v>321</v>
      </c>
      <c r="BI1132" s="99">
        <v>48.2</v>
      </c>
      <c r="BJ1132" s="12" t="s">
        <v>321</v>
      </c>
      <c r="BK1132" s="754">
        <v>0</v>
      </c>
      <c r="BL1132" s="12" t="s">
        <v>321</v>
      </c>
      <c r="BM1132" s="754">
        <v>0.16500000000000001</v>
      </c>
      <c r="BN1132" s="12" t="s">
        <v>321</v>
      </c>
      <c r="BO1132" s="754">
        <v>6.9420000000000002</v>
      </c>
      <c r="BP1132" s="12" t="s">
        <v>321</v>
      </c>
      <c r="BQ1132" s="754">
        <v>0</v>
      </c>
      <c r="BR1132" s="12" t="s">
        <v>321</v>
      </c>
      <c r="BS1132" s="654">
        <v>0</v>
      </c>
      <c r="BT1132" s="12" t="s">
        <v>321</v>
      </c>
      <c r="BU1132" s="654">
        <v>7.1070000000000002</v>
      </c>
      <c r="BV1132" s="12" t="s">
        <v>321</v>
      </c>
      <c r="BW1132" s="9">
        <v>0.24</v>
      </c>
      <c r="BX1132" s="9" t="s">
        <v>322</v>
      </c>
      <c r="BY1132" s="755">
        <v>159.1</v>
      </c>
      <c r="BZ1132" s="9" t="s">
        <v>315</v>
      </c>
      <c r="CA1132" s="755">
        <v>11.8</v>
      </c>
      <c r="CB1132" s="9" t="s">
        <v>315</v>
      </c>
      <c r="CC1132" s="755">
        <v>7.9</v>
      </c>
      <c r="CD1132" s="9" t="s">
        <v>315</v>
      </c>
      <c r="CE1132" s="755">
        <v>124.1</v>
      </c>
      <c r="CF1132" s="9" t="s">
        <v>323</v>
      </c>
      <c r="CG1132" s="755">
        <v>106.3</v>
      </c>
      <c r="CH1132" s="9" t="s">
        <v>323</v>
      </c>
      <c r="CI1132" s="9"/>
      <c r="CJ1132" s="9"/>
      <c r="CK1132" s="9"/>
    </row>
    <row r="1133" spans="1:89" s="98" customFormat="1" x14ac:dyDescent="0.25">
      <c r="A1133" s="99">
        <v>10600754</v>
      </c>
      <c r="B1133" s="99"/>
      <c r="C1133" s="772">
        <v>4675</v>
      </c>
      <c r="D1133" s="807">
        <v>0.03</v>
      </c>
      <c r="E1133" s="772">
        <f t="shared" si="53"/>
        <v>4815</v>
      </c>
      <c r="F1133" s="778">
        <v>1.1000000000000001</v>
      </c>
      <c r="G1133" s="774">
        <f t="shared" si="52"/>
        <v>5297</v>
      </c>
      <c r="H1133" s="776"/>
      <c r="I1133" s="758"/>
      <c r="J1133" s="776"/>
      <c r="K1133" s="786"/>
      <c r="L1133" s="9" t="s">
        <v>308</v>
      </c>
      <c r="M1133" s="9" t="s">
        <v>4110</v>
      </c>
      <c r="N1133" s="9" t="s">
        <v>142</v>
      </c>
      <c r="O1133" s="9" t="s">
        <v>164</v>
      </c>
      <c r="P1133" s="9" t="s">
        <v>1658</v>
      </c>
      <c r="Q1133" s="9" t="s">
        <v>1659</v>
      </c>
      <c r="R1133" s="9" t="s">
        <v>1660</v>
      </c>
      <c r="S1133" s="9" t="s">
        <v>348</v>
      </c>
      <c r="T1133" s="98" t="s">
        <v>204</v>
      </c>
      <c r="U1133" s="99" t="s">
        <v>1641</v>
      </c>
      <c r="V1133" s="99" t="s">
        <v>207</v>
      </c>
      <c r="W1133" s="99" t="s">
        <v>1681</v>
      </c>
      <c r="X1133" s="99" t="s">
        <v>207</v>
      </c>
      <c r="Y1133" s="99" t="s">
        <v>1641</v>
      </c>
      <c r="Z1133" s="99" t="s">
        <v>207</v>
      </c>
      <c r="AA1133" s="99" t="s">
        <v>1681</v>
      </c>
      <c r="AB1133" s="99" t="s">
        <v>207</v>
      </c>
      <c r="AC1133" s="9">
        <v>708</v>
      </c>
      <c r="AD1133" s="9" t="s">
        <v>207</v>
      </c>
      <c r="AE1133" s="9">
        <v>279</v>
      </c>
      <c r="AF1133" s="9" t="s">
        <v>315</v>
      </c>
      <c r="AG1133" s="14" t="s">
        <v>58</v>
      </c>
      <c r="AH1133" s="14" t="s">
        <v>207</v>
      </c>
      <c r="AI1133" s="14" t="s">
        <v>1682</v>
      </c>
      <c r="AJ1133" s="14" t="s">
        <v>207</v>
      </c>
      <c r="AK1133" s="9">
        <v>0</v>
      </c>
      <c r="AL1133" s="14" t="s">
        <v>207</v>
      </c>
      <c r="AM1133" s="9">
        <v>0</v>
      </c>
      <c r="AN1133" s="14" t="s">
        <v>207</v>
      </c>
      <c r="AO1133" s="9">
        <v>0</v>
      </c>
      <c r="AP1133" s="14" t="s">
        <v>207</v>
      </c>
      <c r="AQ1133" s="9">
        <v>0</v>
      </c>
      <c r="AR1133" s="14" t="s">
        <v>207</v>
      </c>
      <c r="AS1133" s="9" t="s">
        <v>41</v>
      </c>
      <c r="AT1133" s="9" t="s">
        <v>344</v>
      </c>
      <c r="AU1133" s="9" t="s">
        <v>164</v>
      </c>
      <c r="AV1133" s="9" t="s">
        <v>320</v>
      </c>
      <c r="AW1133" s="9" t="s">
        <v>1694</v>
      </c>
      <c r="AX1133" s="9">
        <v>9010600000</v>
      </c>
      <c r="AY1133" s="99">
        <v>435</v>
      </c>
      <c r="AZ1133" s="12" t="s">
        <v>207</v>
      </c>
      <c r="BA1133" s="99">
        <v>30</v>
      </c>
      <c r="BB1133" s="12" t="s">
        <v>207</v>
      </c>
      <c r="BC1133" s="99">
        <v>20</v>
      </c>
      <c r="BD1133" s="12" t="s">
        <v>207</v>
      </c>
      <c r="BE1133" s="99">
        <v>63</v>
      </c>
      <c r="BF1133" s="12" t="s">
        <v>321</v>
      </c>
      <c r="BG1133" s="654">
        <v>62.036000000000001</v>
      </c>
      <c r="BH1133" s="12" t="s">
        <v>321</v>
      </c>
      <c r="BI1133" s="99">
        <v>54.4</v>
      </c>
      <c r="BJ1133" s="12" t="s">
        <v>321</v>
      </c>
      <c r="BK1133" s="754">
        <v>0</v>
      </c>
      <c r="BL1133" s="12" t="s">
        <v>321</v>
      </c>
      <c r="BM1133" s="754">
        <v>0.16500000000000001</v>
      </c>
      <c r="BN1133" s="12" t="s">
        <v>321</v>
      </c>
      <c r="BO1133" s="754">
        <v>7.4710000000000001</v>
      </c>
      <c r="BP1133" s="12" t="s">
        <v>321</v>
      </c>
      <c r="BQ1133" s="754">
        <v>0</v>
      </c>
      <c r="BR1133" s="12" t="s">
        <v>321</v>
      </c>
      <c r="BS1133" s="654">
        <v>0</v>
      </c>
      <c r="BT1133" s="12" t="s">
        <v>321</v>
      </c>
      <c r="BU1133" s="654">
        <v>7.6360000000000001</v>
      </c>
      <c r="BV1133" s="12" t="s">
        <v>321</v>
      </c>
      <c r="BW1133" s="9">
        <v>0.26</v>
      </c>
      <c r="BX1133" s="9" t="s">
        <v>322</v>
      </c>
      <c r="BY1133" s="755">
        <v>171.3</v>
      </c>
      <c r="BZ1133" s="9" t="s">
        <v>315</v>
      </c>
      <c r="CA1133" s="755">
        <v>11.8</v>
      </c>
      <c r="CB1133" s="9" t="s">
        <v>315</v>
      </c>
      <c r="CC1133" s="755">
        <v>7.9</v>
      </c>
      <c r="CD1133" s="9" t="s">
        <v>315</v>
      </c>
      <c r="CE1133" s="755">
        <v>139.6</v>
      </c>
      <c r="CF1133" s="9" t="s">
        <v>323</v>
      </c>
      <c r="CG1133" s="755">
        <v>119.9</v>
      </c>
      <c r="CH1133" s="9" t="s">
        <v>323</v>
      </c>
      <c r="CI1133" s="9"/>
      <c r="CJ1133" s="9"/>
      <c r="CK1133" s="9"/>
    </row>
    <row r="1134" spans="1:89" s="98" customFormat="1" x14ac:dyDescent="0.25">
      <c r="A1134" s="99">
        <v>10600755</v>
      </c>
      <c r="B1134" s="99"/>
      <c r="C1134" s="772">
        <v>1203</v>
      </c>
      <c r="D1134" s="807">
        <v>0.03</v>
      </c>
      <c r="E1134" s="772">
        <f t="shared" si="53"/>
        <v>1239</v>
      </c>
      <c r="F1134" s="778">
        <v>1.1000000000000001</v>
      </c>
      <c r="G1134" s="774">
        <f t="shared" si="52"/>
        <v>1363</v>
      </c>
      <c r="H1134" s="776"/>
      <c r="I1134" s="758"/>
      <c r="J1134" s="776"/>
      <c r="K1134" s="786"/>
      <c r="L1134" s="9" t="s">
        <v>308</v>
      </c>
      <c r="M1134" s="9" t="s">
        <v>4111</v>
      </c>
      <c r="N1134" s="9" t="s">
        <v>142</v>
      </c>
      <c r="O1134" s="9" t="s">
        <v>164</v>
      </c>
      <c r="P1134" s="9" t="s">
        <v>1658</v>
      </c>
      <c r="Q1134" s="9" t="s">
        <v>1659</v>
      </c>
      <c r="R1134" s="9" t="s">
        <v>1660</v>
      </c>
      <c r="S1134" s="9" t="s">
        <v>348</v>
      </c>
      <c r="T1134" s="98" t="s">
        <v>204</v>
      </c>
      <c r="U1134" s="99" t="s">
        <v>1661</v>
      </c>
      <c r="V1134" s="99" t="s">
        <v>207</v>
      </c>
      <c r="W1134" s="99" t="s">
        <v>202</v>
      </c>
      <c r="X1134" s="99" t="s">
        <v>207</v>
      </c>
      <c r="Y1134" s="99" t="s">
        <v>1661</v>
      </c>
      <c r="Z1134" s="99" t="s">
        <v>207</v>
      </c>
      <c r="AA1134" s="99" t="s">
        <v>202</v>
      </c>
      <c r="AB1134" s="99" t="s">
        <v>207</v>
      </c>
      <c r="AC1134" s="9">
        <v>236</v>
      </c>
      <c r="AD1134" s="9" t="s">
        <v>207</v>
      </c>
      <c r="AE1134" s="9">
        <v>93</v>
      </c>
      <c r="AF1134" s="9" t="s">
        <v>315</v>
      </c>
      <c r="AG1134" s="14" t="s">
        <v>1662</v>
      </c>
      <c r="AH1134" s="14" t="s">
        <v>207</v>
      </c>
      <c r="AI1134" s="14" t="s">
        <v>1663</v>
      </c>
      <c r="AJ1134" s="14" t="s">
        <v>207</v>
      </c>
      <c r="AK1134" s="9">
        <v>0</v>
      </c>
      <c r="AL1134" s="14" t="s">
        <v>207</v>
      </c>
      <c r="AM1134" s="9">
        <v>0</v>
      </c>
      <c r="AN1134" s="14" t="s">
        <v>207</v>
      </c>
      <c r="AO1134" s="9">
        <v>0</v>
      </c>
      <c r="AP1134" s="14" t="s">
        <v>207</v>
      </c>
      <c r="AQ1134" s="9">
        <v>0</v>
      </c>
      <c r="AR1134" s="14" t="s">
        <v>207</v>
      </c>
      <c r="AS1134" s="9" t="s">
        <v>42</v>
      </c>
      <c r="AT1134" s="9" t="s">
        <v>345</v>
      </c>
      <c r="AU1134" s="9" t="s">
        <v>164</v>
      </c>
      <c r="AV1134" s="9" t="s">
        <v>320</v>
      </c>
      <c r="AW1134" s="9" t="s">
        <v>1695</v>
      </c>
      <c r="AX1134" s="9">
        <v>9010600000</v>
      </c>
      <c r="AY1134" s="99">
        <v>235</v>
      </c>
      <c r="AZ1134" s="12" t="s">
        <v>207</v>
      </c>
      <c r="BA1134" s="99">
        <v>32</v>
      </c>
      <c r="BB1134" s="12" t="s">
        <v>207</v>
      </c>
      <c r="BC1134" s="99">
        <v>14</v>
      </c>
      <c r="BD1134" s="12" t="s">
        <v>207</v>
      </c>
      <c r="BE1134" s="99">
        <v>18</v>
      </c>
      <c r="BF1134" s="12" t="s">
        <v>321</v>
      </c>
      <c r="BG1134" s="654">
        <v>17.875</v>
      </c>
      <c r="BH1134" s="12" t="s">
        <v>321</v>
      </c>
      <c r="BI1134" s="99">
        <v>13.1</v>
      </c>
      <c r="BJ1134" s="12" t="s">
        <v>321</v>
      </c>
      <c r="BK1134" s="754">
        <v>0</v>
      </c>
      <c r="BL1134" s="12" t="s">
        <v>321</v>
      </c>
      <c r="BM1134" s="754">
        <v>7.2999999999999995E-2</v>
      </c>
      <c r="BN1134" s="12" t="s">
        <v>321</v>
      </c>
      <c r="BO1134" s="754">
        <v>4.7030000000000003</v>
      </c>
      <c r="BP1134" s="12" t="s">
        <v>321</v>
      </c>
      <c r="BQ1134" s="754">
        <v>0</v>
      </c>
      <c r="BR1134" s="12" t="s">
        <v>321</v>
      </c>
      <c r="BS1134" s="654">
        <v>0</v>
      </c>
      <c r="BT1134" s="12" t="s">
        <v>321</v>
      </c>
      <c r="BU1134" s="654">
        <v>4.7750000000000004</v>
      </c>
      <c r="BV1134" s="12" t="s">
        <v>321</v>
      </c>
      <c r="BW1134" s="9">
        <v>0.11</v>
      </c>
      <c r="BX1134" s="9" t="s">
        <v>322</v>
      </c>
      <c r="BY1134" s="755">
        <v>92.5</v>
      </c>
      <c r="BZ1134" s="9" t="s">
        <v>315</v>
      </c>
      <c r="CA1134" s="755">
        <v>12.6</v>
      </c>
      <c r="CB1134" s="9" t="s">
        <v>315</v>
      </c>
      <c r="CC1134" s="755">
        <v>5.5</v>
      </c>
      <c r="CD1134" s="9" t="s">
        <v>315</v>
      </c>
      <c r="CE1134" s="755">
        <v>35.5</v>
      </c>
      <c r="CF1134" s="9" t="s">
        <v>323</v>
      </c>
      <c r="CG1134" s="755">
        <v>28.9</v>
      </c>
      <c r="CH1134" s="9" t="s">
        <v>323</v>
      </c>
      <c r="CI1134" s="9"/>
      <c r="CJ1134" s="9"/>
      <c r="CK1134" s="9"/>
    </row>
    <row r="1135" spans="1:89" s="98" customFormat="1" x14ac:dyDescent="0.25">
      <c r="A1135" s="99">
        <v>10600756</v>
      </c>
      <c r="B1135" s="99"/>
      <c r="C1135" s="772">
        <v>1318</v>
      </c>
      <c r="D1135" s="807">
        <v>0.03</v>
      </c>
      <c r="E1135" s="772">
        <f t="shared" si="53"/>
        <v>1358</v>
      </c>
      <c r="F1135" s="778">
        <v>1.1000000000000001</v>
      </c>
      <c r="G1135" s="774">
        <f t="shared" si="52"/>
        <v>1494</v>
      </c>
      <c r="H1135" s="776"/>
      <c r="I1135" s="758"/>
      <c r="J1135" s="776"/>
      <c r="K1135" s="786"/>
      <c r="L1135" s="9" t="s">
        <v>308</v>
      </c>
      <c r="M1135" s="9" t="s">
        <v>4112</v>
      </c>
      <c r="N1135" s="9" t="s">
        <v>142</v>
      </c>
      <c r="O1135" s="9" t="s">
        <v>164</v>
      </c>
      <c r="P1135" s="9" t="s">
        <v>1658</v>
      </c>
      <c r="Q1135" s="9" t="s">
        <v>1659</v>
      </c>
      <c r="R1135" s="9" t="s">
        <v>1660</v>
      </c>
      <c r="S1135" s="9" t="s">
        <v>348</v>
      </c>
      <c r="T1135" s="98" t="s">
        <v>204</v>
      </c>
      <c r="U1135" s="99" t="s">
        <v>1664</v>
      </c>
      <c r="V1135" s="99" t="s">
        <v>207</v>
      </c>
      <c r="W1135" s="99" t="s">
        <v>574</v>
      </c>
      <c r="X1135" s="99" t="s">
        <v>207</v>
      </c>
      <c r="Y1135" s="99" t="s">
        <v>1664</v>
      </c>
      <c r="Z1135" s="99" t="s">
        <v>207</v>
      </c>
      <c r="AA1135" s="99" t="s">
        <v>574</v>
      </c>
      <c r="AB1135" s="99" t="s">
        <v>207</v>
      </c>
      <c r="AC1135" s="9">
        <v>260</v>
      </c>
      <c r="AD1135" s="9" t="s">
        <v>207</v>
      </c>
      <c r="AE1135" s="9">
        <v>102</v>
      </c>
      <c r="AF1135" s="9" t="s">
        <v>315</v>
      </c>
      <c r="AG1135" s="14" t="s">
        <v>1665</v>
      </c>
      <c r="AH1135" s="14" t="s">
        <v>207</v>
      </c>
      <c r="AI1135" s="14" t="s">
        <v>1666</v>
      </c>
      <c r="AJ1135" s="14" t="s">
        <v>207</v>
      </c>
      <c r="AK1135" s="9">
        <v>0</v>
      </c>
      <c r="AL1135" s="14" t="s">
        <v>207</v>
      </c>
      <c r="AM1135" s="9">
        <v>0</v>
      </c>
      <c r="AN1135" s="14" t="s">
        <v>207</v>
      </c>
      <c r="AO1135" s="9">
        <v>0</v>
      </c>
      <c r="AP1135" s="14" t="s">
        <v>207</v>
      </c>
      <c r="AQ1135" s="9">
        <v>0</v>
      </c>
      <c r="AR1135" s="14" t="s">
        <v>207</v>
      </c>
      <c r="AS1135" s="9" t="s">
        <v>42</v>
      </c>
      <c r="AT1135" s="9" t="s">
        <v>345</v>
      </c>
      <c r="AU1135" s="9" t="s">
        <v>164</v>
      </c>
      <c r="AV1135" s="9" t="s">
        <v>320</v>
      </c>
      <c r="AW1135" s="9" t="s">
        <v>1696</v>
      </c>
      <c r="AX1135" s="9">
        <v>9010600000</v>
      </c>
      <c r="AY1135" s="99">
        <v>254</v>
      </c>
      <c r="AZ1135" s="12" t="s">
        <v>207</v>
      </c>
      <c r="BA1135" s="99">
        <v>32</v>
      </c>
      <c r="BB1135" s="12" t="s">
        <v>207</v>
      </c>
      <c r="BC1135" s="99">
        <v>14</v>
      </c>
      <c r="BD1135" s="12" t="s">
        <v>207</v>
      </c>
      <c r="BE1135" s="99">
        <v>20</v>
      </c>
      <c r="BF1135" s="12" t="s">
        <v>321</v>
      </c>
      <c r="BG1135" s="654">
        <v>19.817</v>
      </c>
      <c r="BH1135" s="12" t="s">
        <v>321</v>
      </c>
      <c r="BI1135" s="99">
        <v>14.7</v>
      </c>
      <c r="BJ1135" s="12" t="s">
        <v>321</v>
      </c>
      <c r="BK1135" s="754">
        <v>0</v>
      </c>
      <c r="BL1135" s="12" t="s">
        <v>321</v>
      </c>
      <c r="BM1135" s="754">
        <v>7.2999999999999995E-2</v>
      </c>
      <c r="BN1135" s="12" t="s">
        <v>321</v>
      </c>
      <c r="BO1135" s="754">
        <v>5.0439999999999996</v>
      </c>
      <c r="BP1135" s="12" t="s">
        <v>321</v>
      </c>
      <c r="BQ1135" s="754">
        <v>0</v>
      </c>
      <c r="BR1135" s="12" t="s">
        <v>321</v>
      </c>
      <c r="BS1135" s="654">
        <v>0</v>
      </c>
      <c r="BT1135" s="12" t="s">
        <v>321</v>
      </c>
      <c r="BU1135" s="654">
        <v>5.117</v>
      </c>
      <c r="BV1135" s="12" t="s">
        <v>321</v>
      </c>
      <c r="BW1135" s="9">
        <v>0.11</v>
      </c>
      <c r="BX1135" s="9" t="s">
        <v>322</v>
      </c>
      <c r="BY1135" s="755">
        <v>100</v>
      </c>
      <c r="BZ1135" s="9" t="s">
        <v>315</v>
      </c>
      <c r="CA1135" s="755">
        <v>12.6</v>
      </c>
      <c r="CB1135" s="9" t="s">
        <v>315</v>
      </c>
      <c r="CC1135" s="755">
        <v>5.5</v>
      </c>
      <c r="CD1135" s="9" t="s">
        <v>315</v>
      </c>
      <c r="CE1135" s="755">
        <v>39.700000000000003</v>
      </c>
      <c r="CF1135" s="9" t="s">
        <v>323</v>
      </c>
      <c r="CG1135" s="755">
        <v>32.4</v>
      </c>
      <c r="CH1135" s="9" t="s">
        <v>323</v>
      </c>
      <c r="CI1135" s="9"/>
      <c r="CJ1135" s="9"/>
      <c r="CK1135" s="9"/>
    </row>
    <row r="1136" spans="1:89" s="98" customFormat="1" x14ac:dyDescent="0.25">
      <c r="A1136" s="99">
        <v>10600757</v>
      </c>
      <c r="B1136" s="99"/>
      <c r="C1136" s="772">
        <v>1467</v>
      </c>
      <c r="D1136" s="807">
        <v>0.03</v>
      </c>
      <c r="E1136" s="772">
        <f t="shared" si="53"/>
        <v>1511</v>
      </c>
      <c r="F1136" s="778">
        <v>1.1000000000000001</v>
      </c>
      <c r="G1136" s="774">
        <f t="shared" si="52"/>
        <v>1662</v>
      </c>
      <c r="H1136" s="776"/>
      <c r="I1136" s="758"/>
      <c r="J1136" s="776"/>
      <c r="K1136" s="786"/>
      <c r="L1136" s="9" t="s">
        <v>308</v>
      </c>
      <c r="M1136" s="9" t="s">
        <v>4113</v>
      </c>
      <c r="N1136" s="9" t="s">
        <v>142</v>
      </c>
      <c r="O1136" s="9" t="s">
        <v>164</v>
      </c>
      <c r="P1136" s="9" t="s">
        <v>1658</v>
      </c>
      <c r="Q1136" s="9" t="s">
        <v>1659</v>
      </c>
      <c r="R1136" s="9" t="s">
        <v>1660</v>
      </c>
      <c r="S1136" s="9" t="s">
        <v>348</v>
      </c>
      <c r="T1136" s="98" t="s">
        <v>204</v>
      </c>
      <c r="U1136" s="99" t="s">
        <v>1653</v>
      </c>
      <c r="V1136" s="99" t="s">
        <v>207</v>
      </c>
      <c r="W1136" s="99" t="s">
        <v>575</v>
      </c>
      <c r="X1136" s="99" t="s">
        <v>207</v>
      </c>
      <c r="Y1136" s="99" t="s">
        <v>1653</v>
      </c>
      <c r="Z1136" s="99" t="s">
        <v>207</v>
      </c>
      <c r="AA1136" s="99" t="s">
        <v>575</v>
      </c>
      <c r="AB1136" s="99" t="s">
        <v>207</v>
      </c>
      <c r="AC1136" s="9">
        <v>283</v>
      </c>
      <c r="AD1136" s="9" t="s">
        <v>207</v>
      </c>
      <c r="AE1136" s="9">
        <v>111</v>
      </c>
      <c r="AF1136" s="9" t="s">
        <v>315</v>
      </c>
      <c r="AG1136" s="14" t="s">
        <v>629</v>
      </c>
      <c r="AH1136" s="14" t="s">
        <v>207</v>
      </c>
      <c r="AI1136" s="14" t="s">
        <v>630</v>
      </c>
      <c r="AJ1136" s="14" t="s">
        <v>207</v>
      </c>
      <c r="AK1136" s="9">
        <v>0</v>
      </c>
      <c r="AL1136" s="14" t="s">
        <v>207</v>
      </c>
      <c r="AM1136" s="9">
        <v>0</v>
      </c>
      <c r="AN1136" s="14" t="s">
        <v>207</v>
      </c>
      <c r="AO1136" s="9">
        <v>0</v>
      </c>
      <c r="AP1136" s="14" t="s">
        <v>207</v>
      </c>
      <c r="AQ1136" s="9">
        <v>0</v>
      </c>
      <c r="AR1136" s="14" t="s">
        <v>207</v>
      </c>
      <c r="AS1136" s="9" t="s">
        <v>42</v>
      </c>
      <c r="AT1136" s="9" t="s">
        <v>345</v>
      </c>
      <c r="AU1136" s="9" t="s">
        <v>164</v>
      </c>
      <c r="AV1136" s="9" t="s">
        <v>320</v>
      </c>
      <c r="AW1136" s="9" t="s">
        <v>1697</v>
      </c>
      <c r="AX1136" s="9">
        <v>9010600000</v>
      </c>
      <c r="AY1136" s="99">
        <v>274</v>
      </c>
      <c r="AZ1136" s="12" t="s">
        <v>207</v>
      </c>
      <c r="BA1136" s="99">
        <v>32</v>
      </c>
      <c r="BB1136" s="12" t="s">
        <v>207</v>
      </c>
      <c r="BC1136" s="99">
        <v>14</v>
      </c>
      <c r="BD1136" s="12" t="s">
        <v>207</v>
      </c>
      <c r="BE1136" s="99">
        <v>22</v>
      </c>
      <c r="BF1136" s="12" t="s">
        <v>321</v>
      </c>
      <c r="BG1136" s="654">
        <v>21.859000000000002</v>
      </c>
      <c r="BH1136" s="12" t="s">
        <v>321</v>
      </c>
      <c r="BI1136" s="99">
        <v>16.399999999999999</v>
      </c>
      <c r="BJ1136" s="12" t="s">
        <v>321</v>
      </c>
      <c r="BK1136" s="754">
        <v>0</v>
      </c>
      <c r="BL1136" s="12" t="s">
        <v>321</v>
      </c>
      <c r="BM1136" s="754">
        <v>7.2999999999999995E-2</v>
      </c>
      <c r="BN1136" s="12" t="s">
        <v>321</v>
      </c>
      <c r="BO1136" s="754">
        <v>5.3860000000000001</v>
      </c>
      <c r="BP1136" s="12" t="s">
        <v>321</v>
      </c>
      <c r="BQ1136" s="754">
        <v>0</v>
      </c>
      <c r="BR1136" s="12" t="s">
        <v>321</v>
      </c>
      <c r="BS1136" s="654">
        <v>0</v>
      </c>
      <c r="BT1136" s="12" t="s">
        <v>321</v>
      </c>
      <c r="BU1136" s="654">
        <v>5.4589999999999996</v>
      </c>
      <c r="BV1136" s="12" t="s">
        <v>321</v>
      </c>
      <c r="BW1136" s="9">
        <v>0.12</v>
      </c>
      <c r="BX1136" s="9" t="s">
        <v>322</v>
      </c>
      <c r="BY1136" s="755">
        <v>107.9</v>
      </c>
      <c r="BZ1136" s="9" t="s">
        <v>315</v>
      </c>
      <c r="CA1136" s="755">
        <v>12.6</v>
      </c>
      <c r="CB1136" s="9" t="s">
        <v>315</v>
      </c>
      <c r="CC1136" s="755">
        <v>5.5</v>
      </c>
      <c r="CD1136" s="9" t="s">
        <v>315</v>
      </c>
      <c r="CE1136" s="755">
        <v>43.9</v>
      </c>
      <c r="CF1136" s="9" t="s">
        <v>323</v>
      </c>
      <c r="CG1136" s="755">
        <v>36.200000000000003</v>
      </c>
      <c r="CH1136" s="9" t="s">
        <v>323</v>
      </c>
      <c r="CI1136" s="9"/>
      <c r="CJ1136" s="9"/>
      <c r="CK1136" s="9"/>
    </row>
    <row r="1137" spans="1:89" s="98" customFormat="1" x14ac:dyDescent="0.25">
      <c r="A1137" s="99">
        <v>10600795</v>
      </c>
      <c r="B1137" s="99"/>
      <c r="C1137" s="772">
        <v>1615</v>
      </c>
      <c r="D1137" s="807">
        <v>0.03</v>
      </c>
      <c r="E1137" s="772">
        <f t="shared" si="53"/>
        <v>1663</v>
      </c>
      <c r="F1137" s="778">
        <v>1.1000000000000001</v>
      </c>
      <c r="G1137" s="774">
        <f t="shared" si="52"/>
        <v>1829</v>
      </c>
      <c r="H1137" s="776"/>
      <c r="I1137" s="758"/>
      <c r="J1137" s="776"/>
      <c r="K1137" s="786"/>
      <c r="L1137" s="9" t="s">
        <v>308</v>
      </c>
      <c r="M1137" s="9" t="s">
        <v>4114</v>
      </c>
      <c r="N1137" s="9" t="s">
        <v>142</v>
      </c>
      <c r="O1137" s="9" t="s">
        <v>164</v>
      </c>
      <c r="P1137" s="9" t="s">
        <v>1658</v>
      </c>
      <c r="Q1137" s="9" t="s">
        <v>1659</v>
      </c>
      <c r="R1137" s="9" t="s">
        <v>1660</v>
      </c>
      <c r="S1137" s="9" t="s">
        <v>348</v>
      </c>
      <c r="T1137" s="98" t="s">
        <v>204</v>
      </c>
      <c r="U1137" s="99">
        <v>163</v>
      </c>
      <c r="V1137" s="99" t="s">
        <v>207</v>
      </c>
      <c r="W1137" s="99">
        <v>260</v>
      </c>
      <c r="X1137" s="99" t="s">
        <v>207</v>
      </c>
      <c r="Y1137" s="99">
        <v>163</v>
      </c>
      <c r="Z1137" s="99" t="s">
        <v>207</v>
      </c>
      <c r="AA1137" s="99">
        <v>260</v>
      </c>
      <c r="AB1137" s="99" t="s">
        <v>207</v>
      </c>
      <c r="AC1137" s="9">
        <v>307</v>
      </c>
      <c r="AD1137" s="9" t="s">
        <v>207</v>
      </c>
      <c r="AE1137" s="9">
        <v>121</v>
      </c>
      <c r="AF1137" s="9" t="s">
        <v>315</v>
      </c>
      <c r="AG1137" s="14" t="s">
        <v>1667</v>
      </c>
      <c r="AH1137" s="14" t="s">
        <v>207</v>
      </c>
      <c r="AI1137" s="14" t="s">
        <v>1668</v>
      </c>
      <c r="AJ1137" s="14" t="s">
        <v>207</v>
      </c>
      <c r="AK1137" s="9">
        <v>0</v>
      </c>
      <c r="AL1137" s="14" t="s">
        <v>207</v>
      </c>
      <c r="AM1137" s="9">
        <v>0</v>
      </c>
      <c r="AN1137" s="14" t="s">
        <v>207</v>
      </c>
      <c r="AO1137" s="9">
        <v>0</v>
      </c>
      <c r="AP1137" s="14" t="s">
        <v>207</v>
      </c>
      <c r="AQ1137" s="9">
        <v>0</v>
      </c>
      <c r="AR1137" s="14" t="s">
        <v>207</v>
      </c>
      <c r="AS1137" s="9" t="s">
        <v>42</v>
      </c>
      <c r="AT1137" s="9" t="s">
        <v>345</v>
      </c>
      <c r="AU1137" s="9" t="s">
        <v>164</v>
      </c>
      <c r="AV1137" s="9" t="s">
        <v>320</v>
      </c>
      <c r="AW1137" s="9" t="s">
        <v>1698</v>
      </c>
      <c r="AX1137" s="9">
        <v>9010600000</v>
      </c>
      <c r="AY1137" s="99">
        <v>294</v>
      </c>
      <c r="AZ1137" s="12" t="s">
        <v>207</v>
      </c>
      <c r="BA1137" s="99">
        <v>32</v>
      </c>
      <c r="BB1137" s="12" t="s">
        <v>207</v>
      </c>
      <c r="BC1137" s="99">
        <v>14</v>
      </c>
      <c r="BD1137" s="12" t="s">
        <v>207</v>
      </c>
      <c r="BE1137" s="99">
        <v>19</v>
      </c>
      <c r="BF1137" s="12" t="s">
        <v>321</v>
      </c>
      <c r="BG1137" s="654">
        <v>18.8</v>
      </c>
      <c r="BH1137" s="12" t="s">
        <v>321</v>
      </c>
      <c r="BI1137" s="99">
        <v>13</v>
      </c>
      <c r="BJ1137" s="12" t="s">
        <v>321</v>
      </c>
      <c r="BK1137" s="754">
        <v>0</v>
      </c>
      <c r="BL1137" s="12" t="s">
        <v>321</v>
      </c>
      <c r="BM1137" s="754">
        <v>7.2999999999999995E-2</v>
      </c>
      <c r="BN1137" s="12" t="s">
        <v>321</v>
      </c>
      <c r="BO1137" s="754">
        <v>5.7270000000000003</v>
      </c>
      <c r="BP1137" s="12" t="s">
        <v>321</v>
      </c>
      <c r="BQ1137" s="754">
        <v>0</v>
      </c>
      <c r="BR1137" s="12" t="s">
        <v>321</v>
      </c>
      <c r="BS1137" s="654">
        <v>0</v>
      </c>
      <c r="BT1137" s="12" t="s">
        <v>321</v>
      </c>
      <c r="BU1137" s="654">
        <v>5.8</v>
      </c>
      <c r="BV1137" s="12" t="s">
        <v>321</v>
      </c>
      <c r="BW1137" s="9">
        <v>0.13</v>
      </c>
      <c r="BX1137" s="9" t="s">
        <v>322</v>
      </c>
      <c r="BY1137" s="755">
        <v>115.7</v>
      </c>
      <c r="BZ1137" s="9" t="s">
        <v>315</v>
      </c>
      <c r="CA1137" s="755">
        <v>12.6</v>
      </c>
      <c r="CB1137" s="9" t="s">
        <v>315</v>
      </c>
      <c r="CC1137" s="755">
        <v>5.5</v>
      </c>
      <c r="CD1137" s="9" t="s">
        <v>315</v>
      </c>
      <c r="CE1137" s="755">
        <v>37.5</v>
      </c>
      <c r="CF1137" s="9" t="s">
        <v>323</v>
      </c>
      <c r="CG1137" s="755">
        <v>28.7</v>
      </c>
      <c r="CH1137" s="9" t="s">
        <v>323</v>
      </c>
      <c r="CI1137" s="9"/>
      <c r="CJ1137" s="9"/>
      <c r="CK1137" s="9"/>
    </row>
    <row r="1138" spans="1:89" s="98" customFormat="1" x14ac:dyDescent="0.25">
      <c r="A1138" s="99">
        <v>10600758</v>
      </c>
      <c r="B1138" s="99"/>
      <c r="C1138" s="772">
        <v>1764</v>
      </c>
      <c r="D1138" s="807">
        <v>0.03</v>
      </c>
      <c r="E1138" s="772">
        <f t="shared" si="53"/>
        <v>1817</v>
      </c>
      <c r="F1138" s="778">
        <v>1.1000000000000001</v>
      </c>
      <c r="G1138" s="774">
        <f t="shared" si="52"/>
        <v>1999</v>
      </c>
      <c r="H1138" s="776"/>
      <c r="I1138" s="758"/>
      <c r="J1138" s="776"/>
      <c r="K1138" s="786"/>
      <c r="L1138" s="9" t="s">
        <v>308</v>
      </c>
      <c r="M1138" s="9" t="s">
        <v>4115</v>
      </c>
      <c r="N1138" s="9" t="s">
        <v>142</v>
      </c>
      <c r="O1138" s="9" t="s">
        <v>164</v>
      </c>
      <c r="P1138" s="9" t="s">
        <v>1658</v>
      </c>
      <c r="Q1138" s="9" t="s">
        <v>1659</v>
      </c>
      <c r="R1138" s="9" t="s">
        <v>1660</v>
      </c>
      <c r="S1138" s="9" t="s">
        <v>348</v>
      </c>
      <c r="T1138" s="98" t="s">
        <v>204</v>
      </c>
      <c r="U1138" s="99" t="s">
        <v>1669</v>
      </c>
      <c r="V1138" s="99" t="s">
        <v>207</v>
      </c>
      <c r="W1138" s="99" t="s">
        <v>577</v>
      </c>
      <c r="X1138" s="99" t="s">
        <v>207</v>
      </c>
      <c r="Y1138" s="99" t="s">
        <v>1669</v>
      </c>
      <c r="Z1138" s="99" t="s">
        <v>207</v>
      </c>
      <c r="AA1138" s="99" t="s">
        <v>577</v>
      </c>
      <c r="AB1138" s="99" t="s">
        <v>207</v>
      </c>
      <c r="AC1138" s="9">
        <v>330</v>
      </c>
      <c r="AD1138" s="9" t="s">
        <v>207</v>
      </c>
      <c r="AE1138" s="9">
        <v>130</v>
      </c>
      <c r="AF1138" s="9" t="s">
        <v>315</v>
      </c>
      <c r="AG1138" s="14" t="s">
        <v>1670</v>
      </c>
      <c r="AH1138" s="14" t="s">
        <v>207</v>
      </c>
      <c r="AI1138" s="14" t="s">
        <v>1671</v>
      </c>
      <c r="AJ1138" s="14" t="s">
        <v>207</v>
      </c>
      <c r="AK1138" s="9">
        <v>0</v>
      </c>
      <c r="AL1138" s="14" t="s">
        <v>207</v>
      </c>
      <c r="AM1138" s="9">
        <v>0</v>
      </c>
      <c r="AN1138" s="14" t="s">
        <v>207</v>
      </c>
      <c r="AO1138" s="9">
        <v>0</v>
      </c>
      <c r="AP1138" s="14" t="s">
        <v>207</v>
      </c>
      <c r="AQ1138" s="9">
        <v>0</v>
      </c>
      <c r="AR1138" s="14" t="s">
        <v>207</v>
      </c>
      <c r="AS1138" s="9" t="s">
        <v>42</v>
      </c>
      <c r="AT1138" s="9" t="s">
        <v>345</v>
      </c>
      <c r="AU1138" s="9" t="s">
        <v>164</v>
      </c>
      <c r="AV1138" s="9" t="s">
        <v>320</v>
      </c>
      <c r="AW1138" s="9" t="s">
        <v>1699</v>
      </c>
      <c r="AX1138" s="9">
        <v>9010600000</v>
      </c>
      <c r="AY1138" s="99">
        <v>314</v>
      </c>
      <c r="AZ1138" s="12" t="s">
        <v>207</v>
      </c>
      <c r="BA1138" s="99">
        <v>32</v>
      </c>
      <c r="BB1138" s="12" t="s">
        <v>207</v>
      </c>
      <c r="BC1138" s="99">
        <v>14</v>
      </c>
      <c r="BD1138" s="12" t="s">
        <v>207</v>
      </c>
      <c r="BE1138" s="99">
        <v>26</v>
      </c>
      <c r="BF1138" s="12" t="s">
        <v>321</v>
      </c>
      <c r="BG1138" s="654">
        <v>25.942</v>
      </c>
      <c r="BH1138" s="12" t="s">
        <v>321</v>
      </c>
      <c r="BI1138" s="99">
        <v>19.8</v>
      </c>
      <c r="BJ1138" s="12" t="s">
        <v>321</v>
      </c>
      <c r="BK1138" s="754">
        <v>0</v>
      </c>
      <c r="BL1138" s="12" t="s">
        <v>321</v>
      </c>
      <c r="BM1138" s="754">
        <v>7.2999999999999995E-2</v>
      </c>
      <c r="BN1138" s="12" t="s">
        <v>321</v>
      </c>
      <c r="BO1138" s="754">
        <v>6.069</v>
      </c>
      <c r="BP1138" s="12" t="s">
        <v>321</v>
      </c>
      <c r="BQ1138" s="754">
        <v>0</v>
      </c>
      <c r="BR1138" s="12" t="s">
        <v>321</v>
      </c>
      <c r="BS1138" s="654">
        <v>0</v>
      </c>
      <c r="BT1138" s="12" t="s">
        <v>321</v>
      </c>
      <c r="BU1138" s="654">
        <v>6.1420000000000003</v>
      </c>
      <c r="BV1138" s="12" t="s">
        <v>321</v>
      </c>
      <c r="BW1138" s="9">
        <v>0.14000000000000001</v>
      </c>
      <c r="BX1138" s="9" t="s">
        <v>322</v>
      </c>
      <c r="BY1138" s="755">
        <v>123.6</v>
      </c>
      <c r="BZ1138" s="9" t="s">
        <v>315</v>
      </c>
      <c r="CA1138" s="755">
        <v>12.6</v>
      </c>
      <c r="CB1138" s="9" t="s">
        <v>315</v>
      </c>
      <c r="CC1138" s="755">
        <v>5.5</v>
      </c>
      <c r="CD1138" s="9" t="s">
        <v>315</v>
      </c>
      <c r="CE1138" s="755">
        <v>52.7</v>
      </c>
      <c r="CF1138" s="9" t="s">
        <v>323</v>
      </c>
      <c r="CG1138" s="755">
        <v>43.7</v>
      </c>
      <c r="CH1138" s="9" t="s">
        <v>323</v>
      </c>
      <c r="CI1138" s="9"/>
      <c r="CJ1138" s="9"/>
      <c r="CK1138" s="9"/>
    </row>
    <row r="1139" spans="1:89" s="98" customFormat="1" x14ac:dyDescent="0.25">
      <c r="A1139" s="99">
        <v>10600759</v>
      </c>
      <c r="B1139" s="99"/>
      <c r="C1139" s="772">
        <v>1912</v>
      </c>
      <c r="D1139" s="807">
        <v>0.03</v>
      </c>
      <c r="E1139" s="772">
        <f t="shared" si="53"/>
        <v>1969</v>
      </c>
      <c r="F1139" s="778">
        <v>1.1000000000000001</v>
      </c>
      <c r="G1139" s="774">
        <f t="shared" si="52"/>
        <v>2166</v>
      </c>
      <c r="H1139" s="776"/>
      <c r="I1139" s="758"/>
      <c r="J1139" s="776"/>
      <c r="K1139" s="786"/>
      <c r="L1139" s="9" t="s">
        <v>308</v>
      </c>
      <c r="M1139" s="9" t="s">
        <v>4116</v>
      </c>
      <c r="N1139" s="9" t="s">
        <v>142</v>
      </c>
      <c r="O1139" s="9" t="s">
        <v>164</v>
      </c>
      <c r="P1139" s="9" t="s">
        <v>1658</v>
      </c>
      <c r="Q1139" s="9" t="s">
        <v>1659</v>
      </c>
      <c r="R1139" s="9" t="s">
        <v>1660</v>
      </c>
      <c r="S1139" s="9" t="s">
        <v>348</v>
      </c>
      <c r="T1139" s="98" t="s">
        <v>204</v>
      </c>
      <c r="U1139" s="99" t="s">
        <v>1672</v>
      </c>
      <c r="V1139" s="99" t="s">
        <v>207</v>
      </c>
      <c r="W1139" s="99" t="s">
        <v>578</v>
      </c>
      <c r="X1139" s="99" t="s">
        <v>207</v>
      </c>
      <c r="Y1139" s="99" t="s">
        <v>1672</v>
      </c>
      <c r="Z1139" s="99" t="s">
        <v>207</v>
      </c>
      <c r="AA1139" s="99" t="s">
        <v>578</v>
      </c>
      <c r="AB1139" s="99" t="s">
        <v>207</v>
      </c>
      <c r="AC1139" s="9">
        <v>354</v>
      </c>
      <c r="AD1139" s="9" t="s">
        <v>207</v>
      </c>
      <c r="AE1139" s="9">
        <v>139</v>
      </c>
      <c r="AF1139" s="9" t="s">
        <v>315</v>
      </c>
      <c r="AG1139" s="14" t="s">
        <v>1673</v>
      </c>
      <c r="AH1139" s="14" t="s">
        <v>207</v>
      </c>
      <c r="AI1139" s="14" t="s">
        <v>1674</v>
      </c>
      <c r="AJ1139" s="14" t="s">
        <v>207</v>
      </c>
      <c r="AK1139" s="9">
        <v>0</v>
      </c>
      <c r="AL1139" s="14" t="s">
        <v>207</v>
      </c>
      <c r="AM1139" s="9">
        <v>0</v>
      </c>
      <c r="AN1139" s="14" t="s">
        <v>207</v>
      </c>
      <c r="AO1139" s="9">
        <v>0</v>
      </c>
      <c r="AP1139" s="14" t="s">
        <v>207</v>
      </c>
      <c r="AQ1139" s="9">
        <v>0</v>
      </c>
      <c r="AR1139" s="14" t="s">
        <v>207</v>
      </c>
      <c r="AS1139" s="9" t="s">
        <v>42</v>
      </c>
      <c r="AT1139" s="9" t="s">
        <v>345</v>
      </c>
      <c r="AU1139" s="9" t="s">
        <v>164</v>
      </c>
      <c r="AV1139" s="9" t="s">
        <v>320</v>
      </c>
      <c r="AW1139" s="9" t="s">
        <v>1700</v>
      </c>
      <c r="AX1139" s="9">
        <v>9010600000</v>
      </c>
      <c r="AY1139" s="99">
        <v>334</v>
      </c>
      <c r="AZ1139" s="12" t="s">
        <v>207</v>
      </c>
      <c r="BA1139" s="99">
        <v>32</v>
      </c>
      <c r="BB1139" s="12" t="s">
        <v>207</v>
      </c>
      <c r="BC1139" s="99">
        <v>14</v>
      </c>
      <c r="BD1139" s="12" t="s">
        <v>207</v>
      </c>
      <c r="BE1139" s="99">
        <v>29</v>
      </c>
      <c r="BF1139" s="12" t="s">
        <v>321</v>
      </c>
      <c r="BG1139" s="654">
        <v>28.082999999999998</v>
      </c>
      <c r="BH1139" s="12" t="s">
        <v>321</v>
      </c>
      <c r="BI1139" s="99">
        <v>21.6</v>
      </c>
      <c r="BJ1139" s="12" t="s">
        <v>321</v>
      </c>
      <c r="BK1139" s="754">
        <v>0</v>
      </c>
      <c r="BL1139" s="12" t="s">
        <v>321</v>
      </c>
      <c r="BM1139" s="754">
        <v>7.2999999999999995E-2</v>
      </c>
      <c r="BN1139" s="12" t="s">
        <v>321</v>
      </c>
      <c r="BO1139" s="754">
        <v>6.4109999999999996</v>
      </c>
      <c r="BP1139" s="12" t="s">
        <v>321</v>
      </c>
      <c r="BQ1139" s="754">
        <v>0</v>
      </c>
      <c r="BR1139" s="12" t="s">
        <v>321</v>
      </c>
      <c r="BS1139" s="654">
        <v>0</v>
      </c>
      <c r="BT1139" s="12" t="s">
        <v>321</v>
      </c>
      <c r="BU1139" s="654">
        <v>6.4829999999999997</v>
      </c>
      <c r="BV1139" s="12" t="s">
        <v>321</v>
      </c>
      <c r="BW1139" s="9">
        <v>0.15</v>
      </c>
      <c r="BX1139" s="9" t="s">
        <v>322</v>
      </c>
      <c r="BY1139" s="755">
        <v>131.5</v>
      </c>
      <c r="BZ1139" s="9" t="s">
        <v>315</v>
      </c>
      <c r="CA1139" s="755">
        <v>12.6</v>
      </c>
      <c r="CB1139" s="9" t="s">
        <v>315</v>
      </c>
      <c r="CC1139" s="755">
        <v>5.5</v>
      </c>
      <c r="CD1139" s="9" t="s">
        <v>315</v>
      </c>
      <c r="CE1139" s="755">
        <v>57.3</v>
      </c>
      <c r="CF1139" s="9" t="s">
        <v>323</v>
      </c>
      <c r="CG1139" s="755">
        <v>47.6</v>
      </c>
      <c r="CH1139" s="9" t="s">
        <v>323</v>
      </c>
      <c r="CI1139" s="9"/>
      <c r="CJ1139" s="9"/>
      <c r="CK1139" s="9"/>
    </row>
    <row r="1140" spans="1:89" s="98" customFormat="1" x14ac:dyDescent="0.25">
      <c r="A1140" s="99">
        <v>10600760</v>
      </c>
      <c r="B1140" s="99"/>
      <c r="C1140" s="772">
        <v>2337</v>
      </c>
      <c r="D1140" s="807">
        <v>0.03</v>
      </c>
      <c r="E1140" s="772">
        <f t="shared" si="53"/>
        <v>2407</v>
      </c>
      <c r="F1140" s="778">
        <v>1.1000000000000001</v>
      </c>
      <c r="G1140" s="774">
        <f t="shared" si="52"/>
        <v>2648</v>
      </c>
      <c r="H1140" s="776"/>
      <c r="I1140" s="758"/>
      <c r="J1140" s="776"/>
      <c r="K1140" s="786"/>
      <c r="L1140" s="9" t="s">
        <v>308</v>
      </c>
      <c r="M1140" s="9" t="s">
        <v>4117</v>
      </c>
      <c r="N1140" s="9" t="s">
        <v>142</v>
      </c>
      <c r="O1140" s="9" t="s">
        <v>164</v>
      </c>
      <c r="P1140" s="9" t="s">
        <v>1658</v>
      </c>
      <c r="Q1140" s="9" t="s">
        <v>1659</v>
      </c>
      <c r="R1140" s="9" t="s">
        <v>1660</v>
      </c>
      <c r="S1140" s="9" t="s">
        <v>348</v>
      </c>
      <c r="T1140" s="98" t="s">
        <v>204</v>
      </c>
      <c r="U1140" s="99" t="s">
        <v>956</v>
      </c>
      <c r="V1140" s="99" t="s">
        <v>207</v>
      </c>
      <c r="W1140" s="99" t="s">
        <v>646</v>
      </c>
      <c r="X1140" s="99" t="s">
        <v>207</v>
      </c>
      <c r="Y1140" s="99" t="s">
        <v>956</v>
      </c>
      <c r="Z1140" s="99" t="s">
        <v>207</v>
      </c>
      <c r="AA1140" s="99" t="s">
        <v>646</v>
      </c>
      <c r="AB1140" s="99" t="s">
        <v>207</v>
      </c>
      <c r="AC1140" s="9">
        <v>413</v>
      </c>
      <c r="AD1140" s="9" t="s">
        <v>207</v>
      </c>
      <c r="AE1140" s="9">
        <v>163</v>
      </c>
      <c r="AF1140" s="9" t="s">
        <v>315</v>
      </c>
      <c r="AG1140" s="14" t="s">
        <v>365</v>
      </c>
      <c r="AH1140" s="14" t="s">
        <v>207</v>
      </c>
      <c r="AI1140" s="14" t="s">
        <v>366</v>
      </c>
      <c r="AJ1140" s="14" t="s">
        <v>207</v>
      </c>
      <c r="AK1140" s="9">
        <v>0</v>
      </c>
      <c r="AL1140" s="14" t="s">
        <v>207</v>
      </c>
      <c r="AM1140" s="9">
        <v>0</v>
      </c>
      <c r="AN1140" s="14" t="s">
        <v>207</v>
      </c>
      <c r="AO1140" s="9">
        <v>0</v>
      </c>
      <c r="AP1140" s="14" t="s">
        <v>207</v>
      </c>
      <c r="AQ1140" s="9">
        <v>0</v>
      </c>
      <c r="AR1140" s="14" t="s">
        <v>207</v>
      </c>
      <c r="AS1140" s="9" t="s">
        <v>42</v>
      </c>
      <c r="AT1140" s="9" t="s">
        <v>345</v>
      </c>
      <c r="AU1140" s="9" t="s">
        <v>164</v>
      </c>
      <c r="AV1140" s="9" t="s">
        <v>320</v>
      </c>
      <c r="AW1140" s="9" t="s">
        <v>1701</v>
      </c>
      <c r="AX1140" s="9">
        <v>9010600000</v>
      </c>
      <c r="AY1140" s="99">
        <v>384</v>
      </c>
      <c r="AZ1140" s="12" t="s">
        <v>207</v>
      </c>
      <c r="BA1140" s="99">
        <v>32</v>
      </c>
      <c r="BB1140" s="12" t="s">
        <v>207</v>
      </c>
      <c r="BC1140" s="99">
        <v>14</v>
      </c>
      <c r="BD1140" s="12" t="s">
        <v>207</v>
      </c>
      <c r="BE1140" s="99">
        <v>34</v>
      </c>
      <c r="BF1140" s="12" t="s">
        <v>321</v>
      </c>
      <c r="BG1140" s="654">
        <v>33.637</v>
      </c>
      <c r="BH1140" s="12" t="s">
        <v>321</v>
      </c>
      <c r="BI1140" s="99">
        <v>26.3</v>
      </c>
      <c r="BJ1140" s="12" t="s">
        <v>321</v>
      </c>
      <c r="BK1140" s="754">
        <v>0</v>
      </c>
      <c r="BL1140" s="12" t="s">
        <v>321</v>
      </c>
      <c r="BM1140" s="754">
        <v>7.2999999999999995E-2</v>
      </c>
      <c r="BN1140" s="12" t="s">
        <v>321</v>
      </c>
      <c r="BO1140" s="754">
        <v>7.2649999999999997</v>
      </c>
      <c r="BP1140" s="12" t="s">
        <v>321</v>
      </c>
      <c r="BQ1140" s="754">
        <v>0</v>
      </c>
      <c r="BR1140" s="12" t="s">
        <v>321</v>
      </c>
      <c r="BS1140" s="654">
        <v>0</v>
      </c>
      <c r="BT1140" s="12" t="s">
        <v>321</v>
      </c>
      <c r="BU1140" s="654">
        <v>7.3369999999999997</v>
      </c>
      <c r="BV1140" s="12" t="s">
        <v>321</v>
      </c>
      <c r="BW1140" s="9">
        <v>0.17</v>
      </c>
      <c r="BX1140" s="9" t="s">
        <v>322</v>
      </c>
      <c r="BY1140" s="755">
        <v>151.19999999999999</v>
      </c>
      <c r="BZ1140" s="9" t="s">
        <v>315</v>
      </c>
      <c r="CA1140" s="755">
        <v>12.6</v>
      </c>
      <c r="CB1140" s="9" t="s">
        <v>315</v>
      </c>
      <c r="CC1140" s="755">
        <v>5.5</v>
      </c>
      <c r="CD1140" s="9" t="s">
        <v>315</v>
      </c>
      <c r="CE1140" s="755">
        <v>69.2</v>
      </c>
      <c r="CF1140" s="9" t="s">
        <v>323</v>
      </c>
      <c r="CG1140" s="755">
        <v>58</v>
      </c>
      <c r="CH1140" s="9" t="s">
        <v>323</v>
      </c>
      <c r="CI1140" s="9"/>
      <c r="CJ1140" s="9"/>
      <c r="CK1140" s="9"/>
    </row>
    <row r="1141" spans="1:89" s="98" customFormat="1" x14ac:dyDescent="0.25">
      <c r="A1141" s="99">
        <v>10600761</v>
      </c>
      <c r="B1141" s="99"/>
      <c r="C1141" s="772">
        <v>2776</v>
      </c>
      <c r="D1141" s="807">
        <v>0.03</v>
      </c>
      <c r="E1141" s="772">
        <f t="shared" si="53"/>
        <v>2859</v>
      </c>
      <c r="F1141" s="778">
        <v>1.1000000000000001</v>
      </c>
      <c r="G1141" s="774">
        <f t="shared" si="52"/>
        <v>3145</v>
      </c>
      <c r="H1141" s="776"/>
      <c r="I1141" s="758"/>
      <c r="J1141" s="776"/>
      <c r="K1141" s="786"/>
      <c r="L1141" s="9" t="s">
        <v>308</v>
      </c>
      <c r="M1141" s="9" t="s">
        <v>4118</v>
      </c>
      <c r="N1141" s="9" t="s">
        <v>142</v>
      </c>
      <c r="O1141" s="9" t="s">
        <v>164</v>
      </c>
      <c r="P1141" s="9" t="s">
        <v>1658</v>
      </c>
      <c r="Q1141" s="9" t="s">
        <v>1659</v>
      </c>
      <c r="R1141" s="9" t="s">
        <v>1660</v>
      </c>
      <c r="S1141" s="9" t="s">
        <v>348</v>
      </c>
      <c r="T1141" s="98" t="s">
        <v>204</v>
      </c>
      <c r="U1141" s="99" t="s">
        <v>628</v>
      </c>
      <c r="V1141" s="99" t="s">
        <v>207</v>
      </c>
      <c r="W1141" s="99" t="s">
        <v>583</v>
      </c>
      <c r="X1141" s="99" t="s">
        <v>207</v>
      </c>
      <c r="Y1141" s="99" t="s">
        <v>628</v>
      </c>
      <c r="Z1141" s="99" t="s">
        <v>207</v>
      </c>
      <c r="AA1141" s="99" t="s">
        <v>583</v>
      </c>
      <c r="AB1141" s="99" t="s">
        <v>207</v>
      </c>
      <c r="AC1141" s="9">
        <v>472</v>
      </c>
      <c r="AD1141" s="9" t="s">
        <v>207</v>
      </c>
      <c r="AE1141" s="9">
        <v>186</v>
      </c>
      <c r="AF1141" s="9" t="s">
        <v>315</v>
      </c>
      <c r="AG1141" s="14" t="s">
        <v>1634</v>
      </c>
      <c r="AH1141" s="14" t="s">
        <v>207</v>
      </c>
      <c r="AI1141" s="14" t="s">
        <v>1635</v>
      </c>
      <c r="AJ1141" s="14" t="s">
        <v>207</v>
      </c>
      <c r="AK1141" s="9">
        <v>0</v>
      </c>
      <c r="AL1141" s="14" t="s">
        <v>207</v>
      </c>
      <c r="AM1141" s="9">
        <v>0</v>
      </c>
      <c r="AN1141" s="14" t="s">
        <v>207</v>
      </c>
      <c r="AO1141" s="9">
        <v>0</v>
      </c>
      <c r="AP1141" s="14" t="s">
        <v>207</v>
      </c>
      <c r="AQ1141" s="9">
        <v>0</v>
      </c>
      <c r="AR1141" s="14" t="s">
        <v>207</v>
      </c>
      <c r="AS1141" s="9" t="s">
        <v>42</v>
      </c>
      <c r="AT1141" s="9" t="s">
        <v>345</v>
      </c>
      <c r="AU1141" s="9" t="s">
        <v>164</v>
      </c>
      <c r="AV1141" s="9" t="s">
        <v>320</v>
      </c>
      <c r="AW1141" s="9" t="s">
        <v>1702</v>
      </c>
      <c r="AX1141" s="9">
        <v>9010600000</v>
      </c>
      <c r="AY1141" s="99">
        <v>310</v>
      </c>
      <c r="AZ1141" s="12" t="s">
        <v>207</v>
      </c>
      <c r="BA1141" s="99">
        <v>30</v>
      </c>
      <c r="BB1141" s="12" t="s">
        <v>207</v>
      </c>
      <c r="BC1141" s="99">
        <v>20</v>
      </c>
      <c r="BD1141" s="12" t="s">
        <v>207</v>
      </c>
      <c r="BE1141" s="99">
        <v>37</v>
      </c>
      <c r="BF1141" s="12" t="s">
        <v>321</v>
      </c>
      <c r="BG1141" s="654">
        <v>36.801000000000002</v>
      </c>
      <c r="BH1141" s="12" t="s">
        <v>321</v>
      </c>
      <c r="BI1141" s="99">
        <v>31.3</v>
      </c>
      <c r="BJ1141" s="12" t="s">
        <v>321</v>
      </c>
      <c r="BK1141" s="754">
        <v>0</v>
      </c>
      <c r="BL1141" s="12" t="s">
        <v>321</v>
      </c>
      <c r="BM1141" s="754">
        <v>0.16500000000000001</v>
      </c>
      <c r="BN1141" s="12" t="s">
        <v>321</v>
      </c>
      <c r="BO1141" s="754">
        <v>5.3360000000000003</v>
      </c>
      <c r="BP1141" s="12" t="s">
        <v>321</v>
      </c>
      <c r="BQ1141" s="754">
        <v>0</v>
      </c>
      <c r="BR1141" s="12" t="s">
        <v>321</v>
      </c>
      <c r="BS1141" s="654">
        <v>0</v>
      </c>
      <c r="BT1141" s="12" t="s">
        <v>321</v>
      </c>
      <c r="BU1141" s="654">
        <v>5.5010000000000003</v>
      </c>
      <c r="BV1141" s="12" t="s">
        <v>321</v>
      </c>
      <c r="BW1141" s="9">
        <v>0.19</v>
      </c>
      <c r="BX1141" s="9" t="s">
        <v>322</v>
      </c>
      <c r="BY1141" s="755">
        <v>122</v>
      </c>
      <c r="BZ1141" s="9" t="s">
        <v>315</v>
      </c>
      <c r="CA1141" s="755">
        <v>11.8</v>
      </c>
      <c r="CB1141" s="9" t="s">
        <v>315</v>
      </c>
      <c r="CC1141" s="755">
        <v>7.9</v>
      </c>
      <c r="CD1141" s="9" t="s">
        <v>315</v>
      </c>
      <c r="CE1141" s="755">
        <v>82</v>
      </c>
      <c r="CF1141" s="9" t="s">
        <v>323</v>
      </c>
      <c r="CG1141" s="755">
        <v>69</v>
      </c>
      <c r="CH1141" s="9" t="s">
        <v>323</v>
      </c>
      <c r="CI1141" s="9"/>
      <c r="CJ1141" s="9"/>
      <c r="CK1141" s="9"/>
    </row>
    <row r="1142" spans="1:89" s="98" customFormat="1" x14ac:dyDescent="0.25">
      <c r="A1142" s="99">
        <v>10600762</v>
      </c>
      <c r="B1142" s="99"/>
      <c r="C1142" s="772">
        <v>3230</v>
      </c>
      <c r="D1142" s="807">
        <v>0.03</v>
      </c>
      <c r="E1142" s="772">
        <f t="shared" si="53"/>
        <v>3327</v>
      </c>
      <c r="F1142" s="778">
        <v>1.1000000000000001</v>
      </c>
      <c r="G1142" s="774">
        <f t="shared" si="52"/>
        <v>3660</v>
      </c>
      <c r="H1142" s="776"/>
      <c r="I1142" s="758"/>
      <c r="J1142" s="776"/>
      <c r="K1142" s="786"/>
      <c r="L1142" s="9" t="s">
        <v>308</v>
      </c>
      <c r="M1142" s="9" t="s">
        <v>4119</v>
      </c>
      <c r="N1142" s="9" t="s">
        <v>142</v>
      </c>
      <c r="O1142" s="9" t="s">
        <v>164</v>
      </c>
      <c r="P1142" s="9" t="s">
        <v>1658</v>
      </c>
      <c r="Q1142" s="9" t="s">
        <v>1659</v>
      </c>
      <c r="R1142" s="9" t="s">
        <v>1660</v>
      </c>
      <c r="S1142" s="9" t="s">
        <v>348</v>
      </c>
      <c r="T1142" s="98" t="s">
        <v>204</v>
      </c>
      <c r="U1142" s="99" t="s">
        <v>1655</v>
      </c>
      <c r="V1142" s="99" t="s">
        <v>207</v>
      </c>
      <c r="W1142" s="99" t="s">
        <v>1499</v>
      </c>
      <c r="X1142" s="99" t="s">
        <v>207</v>
      </c>
      <c r="Y1142" s="99" t="s">
        <v>1655</v>
      </c>
      <c r="Z1142" s="99" t="s">
        <v>207</v>
      </c>
      <c r="AA1142" s="99" t="s">
        <v>1499</v>
      </c>
      <c r="AB1142" s="99" t="s">
        <v>207</v>
      </c>
      <c r="AC1142" s="9">
        <v>531</v>
      </c>
      <c r="AD1142" s="9" t="s">
        <v>207</v>
      </c>
      <c r="AE1142" s="9">
        <v>209</v>
      </c>
      <c r="AF1142" s="9" t="s">
        <v>315</v>
      </c>
      <c r="AG1142" s="14" t="s">
        <v>1675</v>
      </c>
      <c r="AH1142" s="14" t="s">
        <v>207</v>
      </c>
      <c r="AI1142" s="14" t="s">
        <v>1676</v>
      </c>
      <c r="AJ1142" s="14" t="s">
        <v>207</v>
      </c>
      <c r="AK1142" s="9">
        <v>0</v>
      </c>
      <c r="AL1142" s="14" t="s">
        <v>207</v>
      </c>
      <c r="AM1142" s="9">
        <v>0</v>
      </c>
      <c r="AN1142" s="14" t="s">
        <v>207</v>
      </c>
      <c r="AO1142" s="9">
        <v>0</v>
      </c>
      <c r="AP1142" s="14" t="s">
        <v>207</v>
      </c>
      <c r="AQ1142" s="9">
        <v>0</v>
      </c>
      <c r="AR1142" s="14" t="s">
        <v>207</v>
      </c>
      <c r="AS1142" s="9" t="s">
        <v>42</v>
      </c>
      <c r="AT1142" s="9" t="s">
        <v>345</v>
      </c>
      <c r="AU1142" s="9" t="s">
        <v>164</v>
      </c>
      <c r="AV1142" s="9" t="s">
        <v>320</v>
      </c>
      <c r="AW1142" s="9" t="s">
        <v>1703</v>
      </c>
      <c r="AX1142" s="9">
        <v>9010600000</v>
      </c>
      <c r="AY1142" s="99">
        <v>342</v>
      </c>
      <c r="AZ1142" s="12" t="s">
        <v>207</v>
      </c>
      <c r="BA1142" s="99">
        <v>30</v>
      </c>
      <c r="BB1142" s="12" t="s">
        <v>207</v>
      </c>
      <c r="BC1142" s="99">
        <v>20</v>
      </c>
      <c r="BD1142" s="12" t="s">
        <v>207</v>
      </c>
      <c r="BE1142" s="99">
        <v>43</v>
      </c>
      <c r="BF1142" s="12" t="s">
        <v>321</v>
      </c>
      <c r="BG1142" s="654">
        <v>42.648000000000003</v>
      </c>
      <c r="BH1142" s="12" t="s">
        <v>321</v>
      </c>
      <c r="BI1142" s="99">
        <v>36.6</v>
      </c>
      <c r="BJ1142" s="12" t="s">
        <v>321</v>
      </c>
      <c r="BK1142" s="754">
        <v>0</v>
      </c>
      <c r="BL1142" s="12" t="s">
        <v>321</v>
      </c>
      <c r="BM1142" s="754">
        <v>0.16500000000000001</v>
      </c>
      <c r="BN1142" s="12" t="s">
        <v>321</v>
      </c>
      <c r="BO1142" s="754">
        <v>5.883</v>
      </c>
      <c r="BP1142" s="12" t="s">
        <v>321</v>
      </c>
      <c r="BQ1142" s="754">
        <v>0</v>
      </c>
      <c r="BR1142" s="12" t="s">
        <v>321</v>
      </c>
      <c r="BS1142" s="654">
        <v>0</v>
      </c>
      <c r="BT1142" s="12" t="s">
        <v>321</v>
      </c>
      <c r="BU1142" s="654">
        <v>6.048</v>
      </c>
      <c r="BV1142" s="12" t="s">
        <v>321</v>
      </c>
      <c r="BW1142" s="9">
        <v>0.21</v>
      </c>
      <c r="BX1142" s="9" t="s">
        <v>322</v>
      </c>
      <c r="BY1142" s="755">
        <v>134.6</v>
      </c>
      <c r="BZ1142" s="9" t="s">
        <v>315</v>
      </c>
      <c r="CA1142" s="755">
        <v>11.8</v>
      </c>
      <c r="CB1142" s="9" t="s">
        <v>315</v>
      </c>
      <c r="CC1142" s="755">
        <v>7.9</v>
      </c>
      <c r="CD1142" s="9" t="s">
        <v>315</v>
      </c>
      <c r="CE1142" s="755">
        <v>95.2</v>
      </c>
      <c r="CF1142" s="9" t="s">
        <v>323</v>
      </c>
      <c r="CG1142" s="755">
        <v>80.7</v>
      </c>
      <c r="CH1142" s="9" t="s">
        <v>323</v>
      </c>
      <c r="CI1142" s="9"/>
      <c r="CJ1142" s="9"/>
      <c r="CK1142" s="9"/>
    </row>
    <row r="1143" spans="1:89" s="98" customFormat="1" x14ac:dyDescent="0.25">
      <c r="A1143" s="99">
        <v>10600763</v>
      </c>
      <c r="B1143" s="99"/>
      <c r="C1143" s="772">
        <v>3698</v>
      </c>
      <c r="D1143" s="807">
        <v>0.03</v>
      </c>
      <c r="E1143" s="772">
        <f t="shared" si="53"/>
        <v>3809</v>
      </c>
      <c r="F1143" s="778">
        <v>1.1000000000000001</v>
      </c>
      <c r="G1143" s="774">
        <f t="shared" si="52"/>
        <v>4190</v>
      </c>
      <c r="H1143" s="776"/>
      <c r="I1143" s="758"/>
      <c r="J1143" s="776"/>
      <c r="K1143" s="786"/>
      <c r="L1143" s="9" t="s">
        <v>308</v>
      </c>
      <c r="M1143" s="9" t="s">
        <v>4120</v>
      </c>
      <c r="N1143" s="9" t="s">
        <v>142</v>
      </c>
      <c r="O1143" s="9" t="s">
        <v>164</v>
      </c>
      <c r="P1143" s="9" t="s">
        <v>1658</v>
      </c>
      <c r="Q1143" s="9" t="s">
        <v>1659</v>
      </c>
      <c r="R1143" s="9" t="s">
        <v>1660</v>
      </c>
      <c r="S1143" s="9" t="s">
        <v>348</v>
      </c>
      <c r="T1143" s="98" t="s">
        <v>204</v>
      </c>
      <c r="U1143" s="99" t="s">
        <v>1636</v>
      </c>
      <c r="V1143" s="99" t="s">
        <v>207</v>
      </c>
      <c r="W1143" s="99" t="s">
        <v>1501</v>
      </c>
      <c r="X1143" s="99" t="s">
        <v>207</v>
      </c>
      <c r="Y1143" s="99" t="s">
        <v>1636</v>
      </c>
      <c r="Z1143" s="99" t="s">
        <v>207</v>
      </c>
      <c r="AA1143" s="99" t="s">
        <v>1501</v>
      </c>
      <c r="AB1143" s="99" t="s">
        <v>207</v>
      </c>
      <c r="AC1143" s="9">
        <v>590</v>
      </c>
      <c r="AD1143" s="9" t="s">
        <v>207</v>
      </c>
      <c r="AE1143" s="9">
        <v>232</v>
      </c>
      <c r="AF1143" s="9" t="s">
        <v>315</v>
      </c>
      <c r="AG1143" s="14" t="s">
        <v>1637</v>
      </c>
      <c r="AH1143" s="14" t="s">
        <v>207</v>
      </c>
      <c r="AI1143" s="14" t="s">
        <v>1638</v>
      </c>
      <c r="AJ1143" s="14" t="s">
        <v>207</v>
      </c>
      <c r="AK1143" s="9">
        <v>0</v>
      </c>
      <c r="AL1143" s="14" t="s">
        <v>207</v>
      </c>
      <c r="AM1143" s="9">
        <v>0</v>
      </c>
      <c r="AN1143" s="14" t="s">
        <v>207</v>
      </c>
      <c r="AO1143" s="9">
        <v>0</v>
      </c>
      <c r="AP1143" s="14" t="s">
        <v>207</v>
      </c>
      <c r="AQ1143" s="9">
        <v>0</v>
      </c>
      <c r="AR1143" s="14" t="s">
        <v>207</v>
      </c>
      <c r="AS1143" s="9" t="s">
        <v>42</v>
      </c>
      <c r="AT1143" s="9" t="s">
        <v>345</v>
      </c>
      <c r="AU1143" s="9" t="s">
        <v>164</v>
      </c>
      <c r="AV1143" s="9" t="s">
        <v>320</v>
      </c>
      <c r="AW1143" s="9" t="s">
        <v>1704</v>
      </c>
      <c r="AX1143" s="9">
        <v>9010600000</v>
      </c>
      <c r="AY1143" s="99">
        <v>373</v>
      </c>
      <c r="AZ1143" s="12" t="s">
        <v>207</v>
      </c>
      <c r="BA1143" s="99">
        <v>30</v>
      </c>
      <c r="BB1143" s="12" t="s">
        <v>207</v>
      </c>
      <c r="BC1143" s="99">
        <v>20</v>
      </c>
      <c r="BD1143" s="12" t="s">
        <v>207</v>
      </c>
      <c r="BE1143" s="99">
        <v>49</v>
      </c>
      <c r="BF1143" s="12" t="s">
        <v>321</v>
      </c>
      <c r="BG1143" s="654">
        <v>48.777000000000001</v>
      </c>
      <c r="BH1143" s="12" t="s">
        <v>321</v>
      </c>
      <c r="BI1143" s="99">
        <v>42.2</v>
      </c>
      <c r="BJ1143" s="12" t="s">
        <v>321</v>
      </c>
      <c r="BK1143" s="754">
        <v>0</v>
      </c>
      <c r="BL1143" s="12" t="s">
        <v>321</v>
      </c>
      <c r="BM1143" s="754">
        <v>0.16500000000000001</v>
      </c>
      <c r="BN1143" s="12" t="s">
        <v>321</v>
      </c>
      <c r="BO1143" s="754">
        <v>6.4119999999999999</v>
      </c>
      <c r="BP1143" s="12" t="s">
        <v>321</v>
      </c>
      <c r="BQ1143" s="754">
        <v>0</v>
      </c>
      <c r="BR1143" s="12" t="s">
        <v>321</v>
      </c>
      <c r="BS1143" s="654">
        <v>0</v>
      </c>
      <c r="BT1143" s="12" t="s">
        <v>321</v>
      </c>
      <c r="BU1143" s="654">
        <v>6.577</v>
      </c>
      <c r="BV1143" s="12" t="s">
        <v>321</v>
      </c>
      <c r="BW1143" s="9">
        <v>0.22</v>
      </c>
      <c r="BX1143" s="9" t="s">
        <v>322</v>
      </c>
      <c r="BY1143" s="755">
        <v>146.9</v>
      </c>
      <c r="BZ1143" s="9" t="s">
        <v>315</v>
      </c>
      <c r="CA1143" s="755">
        <v>11.8</v>
      </c>
      <c r="CB1143" s="9" t="s">
        <v>315</v>
      </c>
      <c r="CC1143" s="755">
        <v>7.9</v>
      </c>
      <c r="CD1143" s="9" t="s">
        <v>315</v>
      </c>
      <c r="CE1143" s="755">
        <v>109.3</v>
      </c>
      <c r="CF1143" s="9" t="s">
        <v>323</v>
      </c>
      <c r="CG1143" s="755">
        <v>93</v>
      </c>
      <c r="CH1143" s="9" t="s">
        <v>323</v>
      </c>
      <c r="CI1143" s="9"/>
      <c r="CJ1143" s="9"/>
      <c r="CK1143" s="9"/>
    </row>
    <row r="1144" spans="1:89" s="98" customFormat="1" x14ac:dyDescent="0.25">
      <c r="A1144" s="99">
        <v>10600764</v>
      </c>
      <c r="B1144" s="99"/>
      <c r="C1144" s="772">
        <v>4179</v>
      </c>
      <c r="D1144" s="807">
        <v>0.03</v>
      </c>
      <c r="E1144" s="772">
        <f t="shared" si="53"/>
        <v>4304</v>
      </c>
      <c r="F1144" s="778">
        <v>1.1000000000000001</v>
      </c>
      <c r="G1144" s="774">
        <f t="shared" si="52"/>
        <v>4734</v>
      </c>
      <c r="H1144" s="776"/>
      <c r="I1144" s="758"/>
      <c r="J1144" s="776"/>
      <c r="K1144" s="786"/>
      <c r="L1144" s="9" t="s">
        <v>308</v>
      </c>
      <c r="M1144" s="9" t="s">
        <v>4121</v>
      </c>
      <c r="N1144" s="9" t="s">
        <v>142</v>
      </c>
      <c r="O1144" s="9" t="s">
        <v>164</v>
      </c>
      <c r="P1144" s="9" t="s">
        <v>1658</v>
      </c>
      <c r="Q1144" s="9" t="s">
        <v>1659</v>
      </c>
      <c r="R1144" s="9" t="s">
        <v>1660</v>
      </c>
      <c r="S1144" s="9" t="s">
        <v>348</v>
      </c>
      <c r="T1144" s="98" t="s">
        <v>204</v>
      </c>
      <c r="U1144" s="99" t="s">
        <v>1677</v>
      </c>
      <c r="V1144" s="99" t="s">
        <v>207</v>
      </c>
      <c r="W1144" s="99" t="s">
        <v>1678</v>
      </c>
      <c r="X1144" s="99" t="s">
        <v>207</v>
      </c>
      <c r="Y1144" s="99" t="s">
        <v>1677</v>
      </c>
      <c r="Z1144" s="99" t="s">
        <v>207</v>
      </c>
      <c r="AA1144" s="99" t="s">
        <v>1678</v>
      </c>
      <c r="AB1144" s="99" t="s">
        <v>207</v>
      </c>
      <c r="AC1144" s="9">
        <v>649</v>
      </c>
      <c r="AD1144" s="9" t="s">
        <v>207</v>
      </c>
      <c r="AE1144" s="9">
        <v>256</v>
      </c>
      <c r="AF1144" s="9" t="s">
        <v>315</v>
      </c>
      <c r="AG1144" s="14" t="s">
        <v>1679</v>
      </c>
      <c r="AH1144" s="14" t="s">
        <v>207</v>
      </c>
      <c r="AI1144" s="14" t="s">
        <v>1680</v>
      </c>
      <c r="AJ1144" s="14" t="s">
        <v>207</v>
      </c>
      <c r="AK1144" s="9">
        <v>0</v>
      </c>
      <c r="AL1144" s="14" t="s">
        <v>207</v>
      </c>
      <c r="AM1144" s="9">
        <v>0</v>
      </c>
      <c r="AN1144" s="14" t="s">
        <v>207</v>
      </c>
      <c r="AO1144" s="9">
        <v>0</v>
      </c>
      <c r="AP1144" s="14" t="s">
        <v>207</v>
      </c>
      <c r="AQ1144" s="9">
        <v>0</v>
      </c>
      <c r="AR1144" s="14" t="s">
        <v>207</v>
      </c>
      <c r="AS1144" s="9" t="s">
        <v>42</v>
      </c>
      <c r="AT1144" s="9" t="s">
        <v>345</v>
      </c>
      <c r="AU1144" s="9" t="s">
        <v>164</v>
      </c>
      <c r="AV1144" s="9" t="s">
        <v>320</v>
      </c>
      <c r="AW1144" s="9" t="s">
        <v>1705</v>
      </c>
      <c r="AX1144" s="9">
        <v>9010600000</v>
      </c>
      <c r="AY1144" s="99">
        <v>404</v>
      </c>
      <c r="AZ1144" s="12" t="s">
        <v>207</v>
      </c>
      <c r="BA1144" s="99">
        <v>30</v>
      </c>
      <c r="BB1144" s="12" t="s">
        <v>207</v>
      </c>
      <c r="BC1144" s="99">
        <v>20</v>
      </c>
      <c r="BD1144" s="12" t="s">
        <v>207</v>
      </c>
      <c r="BE1144" s="99">
        <v>56</v>
      </c>
      <c r="BF1144" s="12" t="s">
        <v>321</v>
      </c>
      <c r="BG1144" s="654">
        <v>55.307000000000002</v>
      </c>
      <c r="BH1144" s="12" t="s">
        <v>321</v>
      </c>
      <c r="BI1144" s="99">
        <v>48.2</v>
      </c>
      <c r="BJ1144" s="12" t="s">
        <v>321</v>
      </c>
      <c r="BK1144" s="754">
        <v>0</v>
      </c>
      <c r="BL1144" s="12" t="s">
        <v>321</v>
      </c>
      <c r="BM1144" s="754">
        <v>0.16500000000000001</v>
      </c>
      <c r="BN1144" s="12" t="s">
        <v>321</v>
      </c>
      <c r="BO1144" s="754">
        <v>6.9420000000000002</v>
      </c>
      <c r="BP1144" s="12" t="s">
        <v>321</v>
      </c>
      <c r="BQ1144" s="754">
        <v>0</v>
      </c>
      <c r="BR1144" s="12" t="s">
        <v>321</v>
      </c>
      <c r="BS1144" s="654">
        <v>0</v>
      </c>
      <c r="BT1144" s="12" t="s">
        <v>321</v>
      </c>
      <c r="BU1144" s="654">
        <v>7.1070000000000002</v>
      </c>
      <c r="BV1144" s="12" t="s">
        <v>321</v>
      </c>
      <c r="BW1144" s="9">
        <v>0.24</v>
      </c>
      <c r="BX1144" s="9" t="s">
        <v>322</v>
      </c>
      <c r="BY1144" s="755">
        <v>159.1</v>
      </c>
      <c r="BZ1144" s="9" t="s">
        <v>315</v>
      </c>
      <c r="CA1144" s="755">
        <v>11.8</v>
      </c>
      <c r="CB1144" s="9" t="s">
        <v>315</v>
      </c>
      <c r="CC1144" s="755">
        <v>7.9</v>
      </c>
      <c r="CD1144" s="9" t="s">
        <v>315</v>
      </c>
      <c r="CE1144" s="755">
        <v>124.1</v>
      </c>
      <c r="CF1144" s="9" t="s">
        <v>323</v>
      </c>
      <c r="CG1144" s="755">
        <v>106.3</v>
      </c>
      <c r="CH1144" s="9" t="s">
        <v>323</v>
      </c>
      <c r="CI1144" s="9"/>
      <c r="CJ1144" s="9"/>
      <c r="CK1144" s="9"/>
    </row>
    <row r="1145" spans="1:89" s="98" customFormat="1" x14ac:dyDescent="0.25">
      <c r="A1145" s="99">
        <v>10600765</v>
      </c>
      <c r="B1145" s="99"/>
      <c r="C1145" s="772">
        <v>4675</v>
      </c>
      <c r="D1145" s="807">
        <v>0.03</v>
      </c>
      <c r="E1145" s="772">
        <f t="shared" si="53"/>
        <v>4815</v>
      </c>
      <c r="F1145" s="778">
        <v>1.1000000000000001</v>
      </c>
      <c r="G1145" s="774">
        <f t="shared" ref="G1145:G1196" si="54">ROUND(E1145*F1145,0)</f>
        <v>5297</v>
      </c>
      <c r="H1145" s="776"/>
      <c r="I1145" s="758"/>
      <c r="J1145" s="776"/>
      <c r="K1145" s="786"/>
      <c r="L1145" s="9" t="s">
        <v>308</v>
      </c>
      <c r="M1145" s="9" t="s">
        <v>4122</v>
      </c>
      <c r="N1145" s="9" t="s">
        <v>142</v>
      </c>
      <c r="O1145" s="9" t="s">
        <v>164</v>
      </c>
      <c r="P1145" s="9" t="s">
        <v>1658</v>
      </c>
      <c r="Q1145" s="9" t="s">
        <v>1659</v>
      </c>
      <c r="R1145" s="9" t="s">
        <v>1660</v>
      </c>
      <c r="S1145" s="9" t="s">
        <v>348</v>
      </c>
      <c r="T1145" s="98" t="s">
        <v>204</v>
      </c>
      <c r="U1145" s="99" t="s">
        <v>1641</v>
      </c>
      <c r="V1145" s="99" t="s">
        <v>207</v>
      </c>
      <c r="W1145" s="99" t="s">
        <v>1681</v>
      </c>
      <c r="X1145" s="99" t="s">
        <v>207</v>
      </c>
      <c r="Y1145" s="99" t="s">
        <v>1641</v>
      </c>
      <c r="Z1145" s="99" t="s">
        <v>207</v>
      </c>
      <c r="AA1145" s="99" t="s">
        <v>1681</v>
      </c>
      <c r="AB1145" s="99" t="s">
        <v>207</v>
      </c>
      <c r="AC1145" s="9">
        <v>708</v>
      </c>
      <c r="AD1145" s="9" t="s">
        <v>207</v>
      </c>
      <c r="AE1145" s="9">
        <v>279</v>
      </c>
      <c r="AF1145" s="9" t="s">
        <v>315</v>
      </c>
      <c r="AG1145" s="14" t="s">
        <v>58</v>
      </c>
      <c r="AH1145" s="14" t="s">
        <v>207</v>
      </c>
      <c r="AI1145" s="14" t="s">
        <v>1682</v>
      </c>
      <c r="AJ1145" s="14" t="s">
        <v>207</v>
      </c>
      <c r="AK1145" s="9">
        <v>0</v>
      </c>
      <c r="AL1145" s="14" t="s">
        <v>207</v>
      </c>
      <c r="AM1145" s="9">
        <v>0</v>
      </c>
      <c r="AN1145" s="14" t="s">
        <v>207</v>
      </c>
      <c r="AO1145" s="9">
        <v>0</v>
      </c>
      <c r="AP1145" s="14" t="s">
        <v>207</v>
      </c>
      <c r="AQ1145" s="9">
        <v>0</v>
      </c>
      <c r="AR1145" s="14" t="s">
        <v>207</v>
      </c>
      <c r="AS1145" s="9" t="s">
        <v>42</v>
      </c>
      <c r="AT1145" s="9" t="s">
        <v>345</v>
      </c>
      <c r="AU1145" s="9" t="s">
        <v>164</v>
      </c>
      <c r="AV1145" s="9" t="s">
        <v>320</v>
      </c>
      <c r="AW1145" s="9" t="s">
        <v>1706</v>
      </c>
      <c r="AX1145" s="9">
        <v>9010600000</v>
      </c>
      <c r="AY1145" s="99">
        <v>435</v>
      </c>
      <c r="AZ1145" s="12" t="s">
        <v>207</v>
      </c>
      <c r="BA1145" s="99">
        <v>30</v>
      </c>
      <c r="BB1145" s="12" t="s">
        <v>207</v>
      </c>
      <c r="BC1145" s="99">
        <v>20</v>
      </c>
      <c r="BD1145" s="12" t="s">
        <v>207</v>
      </c>
      <c r="BE1145" s="99">
        <v>63</v>
      </c>
      <c r="BF1145" s="12" t="s">
        <v>321</v>
      </c>
      <c r="BG1145" s="654">
        <v>62.036000000000001</v>
      </c>
      <c r="BH1145" s="12" t="s">
        <v>321</v>
      </c>
      <c r="BI1145" s="99">
        <v>54.4</v>
      </c>
      <c r="BJ1145" s="12" t="s">
        <v>321</v>
      </c>
      <c r="BK1145" s="754">
        <v>0</v>
      </c>
      <c r="BL1145" s="12" t="s">
        <v>321</v>
      </c>
      <c r="BM1145" s="754">
        <v>0.16500000000000001</v>
      </c>
      <c r="BN1145" s="12" t="s">
        <v>321</v>
      </c>
      <c r="BO1145" s="754">
        <v>7.4710000000000001</v>
      </c>
      <c r="BP1145" s="12" t="s">
        <v>321</v>
      </c>
      <c r="BQ1145" s="754">
        <v>0</v>
      </c>
      <c r="BR1145" s="12" t="s">
        <v>321</v>
      </c>
      <c r="BS1145" s="654">
        <v>0</v>
      </c>
      <c r="BT1145" s="12" t="s">
        <v>321</v>
      </c>
      <c r="BU1145" s="654">
        <v>7.6360000000000001</v>
      </c>
      <c r="BV1145" s="12" t="s">
        <v>321</v>
      </c>
      <c r="BW1145" s="9">
        <v>0.26</v>
      </c>
      <c r="BX1145" s="9" t="s">
        <v>322</v>
      </c>
      <c r="BY1145" s="755">
        <v>171.3</v>
      </c>
      <c r="BZ1145" s="9" t="s">
        <v>315</v>
      </c>
      <c r="CA1145" s="755">
        <v>11.8</v>
      </c>
      <c r="CB1145" s="9" t="s">
        <v>315</v>
      </c>
      <c r="CC1145" s="755">
        <v>7.9</v>
      </c>
      <c r="CD1145" s="9" t="s">
        <v>315</v>
      </c>
      <c r="CE1145" s="755">
        <v>139.6</v>
      </c>
      <c r="CF1145" s="9" t="s">
        <v>323</v>
      </c>
      <c r="CG1145" s="755">
        <v>119.9</v>
      </c>
      <c r="CH1145" s="9" t="s">
        <v>323</v>
      </c>
      <c r="CI1145" s="9"/>
      <c r="CJ1145" s="9"/>
      <c r="CK1145" s="9"/>
    </row>
    <row r="1146" spans="1:89" s="98" customFormat="1" x14ac:dyDescent="0.25">
      <c r="A1146" s="99">
        <v>10600841</v>
      </c>
      <c r="B1146" s="99"/>
      <c r="C1146" s="772">
        <v>1203</v>
      </c>
      <c r="D1146" s="807">
        <v>0.03</v>
      </c>
      <c r="E1146" s="772">
        <f t="shared" si="53"/>
        <v>1239</v>
      </c>
      <c r="F1146" s="778">
        <v>1.1000000000000001</v>
      </c>
      <c r="G1146" s="774">
        <f t="shared" si="54"/>
        <v>1363</v>
      </c>
      <c r="H1146" s="776"/>
      <c r="I1146" s="758"/>
      <c r="J1146" s="776"/>
      <c r="K1146" s="786"/>
      <c r="L1146" s="9" t="s">
        <v>308</v>
      </c>
      <c r="M1146" s="9" t="s">
        <v>4123</v>
      </c>
      <c r="N1146" s="9" t="s">
        <v>142</v>
      </c>
      <c r="O1146" s="9" t="s">
        <v>164</v>
      </c>
      <c r="P1146" s="9" t="s">
        <v>1658</v>
      </c>
      <c r="Q1146" s="9" t="s">
        <v>1659</v>
      </c>
      <c r="R1146" s="9" t="s">
        <v>1660</v>
      </c>
      <c r="S1146" s="9" t="s">
        <v>348</v>
      </c>
      <c r="T1146" s="98" t="s">
        <v>204</v>
      </c>
      <c r="U1146" s="99" t="s">
        <v>1661</v>
      </c>
      <c r="V1146" s="99" t="s">
        <v>207</v>
      </c>
      <c r="W1146" s="99" t="s">
        <v>202</v>
      </c>
      <c r="X1146" s="99" t="s">
        <v>207</v>
      </c>
      <c r="Y1146" s="99" t="s">
        <v>1661</v>
      </c>
      <c r="Z1146" s="99" t="s">
        <v>207</v>
      </c>
      <c r="AA1146" s="99" t="s">
        <v>202</v>
      </c>
      <c r="AB1146" s="99" t="s">
        <v>207</v>
      </c>
      <c r="AC1146" s="9">
        <v>236</v>
      </c>
      <c r="AD1146" s="9" t="s">
        <v>207</v>
      </c>
      <c r="AE1146" s="9">
        <v>93</v>
      </c>
      <c r="AF1146" s="9" t="s">
        <v>315</v>
      </c>
      <c r="AG1146" s="14" t="s">
        <v>1662</v>
      </c>
      <c r="AH1146" s="14" t="s">
        <v>207</v>
      </c>
      <c r="AI1146" s="14" t="s">
        <v>1663</v>
      </c>
      <c r="AJ1146" s="14" t="s">
        <v>207</v>
      </c>
      <c r="AK1146" s="9">
        <v>0</v>
      </c>
      <c r="AL1146" s="14" t="s">
        <v>207</v>
      </c>
      <c r="AM1146" s="9">
        <v>0</v>
      </c>
      <c r="AN1146" s="14" t="s">
        <v>207</v>
      </c>
      <c r="AO1146" s="9">
        <v>0</v>
      </c>
      <c r="AP1146" s="14" t="s">
        <v>207</v>
      </c>
      <c r="AQ1146" s="9">
        <v>0</v>
      </c>
      <c r="AR1146" s="14" t="s">
        <v>207</v>
      </c>
      <c r="AS1146" s="9" t="s">
        <v>184</v>
      </c>
      <c r="AT1146" s="9" t="s">
        <v>347</v>
      </c>
      <c r="AU1146" s="9" t="s">
        <v>164</v>
      </c>
      <c r="AV1146" s="9" t="s">
        <v>320</v>
      </c>
      <c r="AW1146" s="9" t="s">
        <v>1707</v>
      </c>
      <c r="AX1146" s="9">
        <v>9010600000</v>
      </c>
      <c r="AY1146" s="99">
        <v>235</v>
      </c>
      <c r="AZ1146" s="12" t="s">
        <v>207</v>
      </c>
      <c r="BA1146" s="99">
        <v>32</v>
      </c>
      <c r="BB1146" s="12" t="s">
        <v>207</v>
      </c>
      <c r="BC1146" s="99">
        <v>14</v>
      </c>
      <c r="BD1146" s="12" t="s">
        <v>207</v>
      </c>
      <c r="BE1146" s="99">
        <v>18</v>
      </c>
      <c r="BF1146" s="12" t="s">
        <v>321</v>
      </c>
      <c r="BG1146" s="654">
        <v>17.875</v>
      </c>
      <c r="BH1146" s="12" t="s">
        <v>321</v>
      </c>
      <c r="BI1146" s="99">
        <v>13.1</v>
      </c>
      <c r="BJ1146" s="12" t="s">
        <v>321</v>
      </c>
      <c r="BK1146" s="754">
        <v>0</v>
      </c>
      <c r="BL1146" s="12" t="s">
        <v>321</v>
      </c>
      <c r="BM1146" s="754">
        <v>7.2999999999999995E-2</v>
      </c>
      <c r="BN1146" s="12" t="s">
        <v>321</v>
      </c>
      <c r="BO1146" s="754">
        <v>4.7030000000000003</v>
      </c>
      <c r="BP1146" s="12" t="s">
        <v>321</v>
      </c>
      <c r="BQ1146" s="754">
        <v>0</v>
      </c>
      <c r="BR1146" s="12" t="s">
        <v>321</v>
      </c>
      <c r="BS1146" s="654">
        <v>0</v>
      </c>
      <c r="BT1146" s="12" t="s">
        <v>321</v>
      </c>
      <c r="BU1146" s="654">
        <v>4.7750000000000004</v>
      </c>
      <c r="BV1146" s="12" t="s">
        <v>321</v>
      </c>
      <c r="BW1146" s="9">
        <v>0.11</v>
      </c>
      <c r="BX1146" s="9" t="s">
        <v>322</v>
      </c>
      <c r="BY1146" s="755">
        <v>92.5</v>
      </c>
      <c r="BZ1146" s="9" t="s">
        <v>315</v>
      </c>
      <c r="CA1146" s="755">
        <v>12.6</v>
      </c>
      <c r="CB1146" s="9" t="s">
        <v>315</v>
      </c>
      <c r="CC1146" s="755">
        <v>5.5</v>
      </c>
      <c r="CD1146" s="9" t="s">
        <v>315</v>
      </c>
      <c r="CE1146" s="755">
        <v>35.5</v>
      </c>
      <c r="CF1146" s="9" t="s">
        <v>323</v>
      </c>
      <c r="CG1146" s="755">
        <v>28.9</v>
      </c>
      <c r="CH1146" s="9" t="s">
        <v>323</v>
      </c>
      <c r="CI1146" s="9"/>
      <c r="CJ1146" s="9"/>
      <c r="CK1146" s="9"/>
    </row>
    <row r="1147" spans="1:89" s="98" customFormat="1" x14ac:dyDescent="0.25">
      <c r="A1147" s="99">
        <v>10600842</v>
      </c>
      <c r="B1147" s="99"/>
      <c r="C1147" s="772">
        <v>1318</v>
      </c>
      <c r="D1147" s="807">
        <v>0.03</v>
      </c>
      <c r="E1147" s="772">
        <f t="shared" si="53"/>
        <v>1358</v>
      </c>
      <c r="F1147" s="778">
        <v>1.1000000000000001</v>
      </c>
      <c r="G1147" s="774">
        <f t="shared" si="54"/>
        <v>1494</v>
      </c>
      <c r="H1147" s="776"/>
      <c r="I1147" s="758"/>
      <c r="J1147" s="776"/>
      <c r="K1147" s="786"/>
      <c r="L1147" s="9" t="s">
        <v>308</v>
      </c>
      <c r="M1147" s="9" t="s">
        <v>4124</v>
      </c>
      <c r="N1147" s="9" t="s">
        <v>142</v>
      </c>
      <c r="O1147" s="9" t="s">
        <v>164</v>
      </c>
      <c r="P1147" s="9" t="s">
        <v>1658</v>
      </c>
      <c r="Q1147" s="9" t="s">
        <v>1659</v>
      </c>
      <c r="R1147" s="9" t="s">
        <v>1660</v>
      </c>
      <c r="S1147" s="9" t="s">
        <v>348</v>
      </c>
      <c r="T1147" s="98" t="s">
        <v>204</v>
      </c>
      <c r="U1147" s="99" t="s">
        <v>1664</v>
      </c>
      <c r="V1147" s="99" t="s">
        <v>207</v>
      </c>
      <c r="W1147" s="99" t="s">
        <v>574</v>
      </c>
      <c r="X1147" s="99" t="s">
        <v>207</v>
      </c>
      <c r="Y1147" s="99" t="s">
        <v>1664</v>
      </c>
      <c r="Z1147" s="99" t="s">
        <v>207</v>
      </c>
      <c r="AA1147" s="99" t="s">
        <v>574</v>
      </c>
      <c r="AB1147" s="99" t="s">
        <v>207</v>
      </c>
      <c r="AC1147" s="9">
        <v>260</v>
      </c>
      <c r="AD1147" s="9" t="s">
        <v>207</v>
      </c>
      <c r="AE1147" s="9">
        <v>102</v>
      </c>
      <c r="AF1147" s="9" t="s">
        <v>315</v>
      </c>
      <c r="AG1147" s="14" t="s">
        <v>1665</v>
      </c>
      <c r="AH1147" s="14" t="s">
        <v>207</v>
      </c>
      <c r="AI1147" s="14" t="s">
        <v>1666</v>
      </c>
      <c r="AJ1147" s="14" t="s">
        <v>207</v>
      </c>
      <c r="AK1147" s="9">
        <v>0</v>
      </c>
      <c r="AL1147" s="14" t="s">
        <v>207</v>
      </c>
      <c r="AM1147" s="9">
        <v>0</v>
      </c>
      <c r="AN1147" s="14" t="s">
        <v>207</v>
      </c>
      <c r="AO1147" s="9">
        <v>0</v>
      </c>
      <c r="AP1147" s="14" t="s">
        <v>207</v>
      </c>
      <c r="AQ1147" s="9">
        <v>0</v>
      </c>
      <c r="AR1147" s="14" t="s">
        <v>207</v>
      </c>
      <c r="AS1147" s="9" t="s">
        <v>184</v>
      </c>
      <c r="AT1147" s="9" t="s">
        <v>347</v>
      </c>
      <c r="AU1147" s="9" t="s">
        <v>164</v>
      </c>
      <c r="AV1147" s="9" t="s">
        <v>320</v>
      </c>
      <c r="AW1147" s="9" t="s">
        <v>1708</v>
      </c>
      <c r="AX1147" s="9">
        <v>9010600000</v>
      </c>
      <c r="AY1147" s="99">
        <v>254</v>
      </c>
      <c r="AZ1147" s="12" t="s">
        <v>207</v>
      </c>
      <c r="BA1147" s="99">
        <v>32</v>
      </c>
      <c r="BB1147" s="12" t="s">
        <v>207</v>
      </c>
      <c r="BC1147" s="99">
        <v>14</v>
      </c>
      <c r="BD1147" s="12" t="s">
        <v>207</v>
      </c>
      <c r="BE1147" s="99">
        <v>20</v>
      </c>
      <c r="BF1147" s="12" t="s">
        <v>321</v>
      </c>
      <c r="BG1147" s="654">
        <v>19.817</v>
      </c>
      <c r="BH1147" s="12" t="s">
        <v>321</v>
      </c>
      <c r="BI1147" s="99">
        <v>14.7</v>
      </c>
      <c r="BJ1147" s="12" t="s">
        <v>321</v>
      </c>
      <c r="BK1147" s="754">
        <v>0</v>
      </c>
      <c r="BL1147" s="12" t="s">
        <v>321</v>
      </c>
      <c r="BM1147" s="754">
        <v>7.2999999999999995E-2</v>
      </c>
      <c r="BN1147" s="12" t="s">
        <v>321</v>
      </c>
      <c r="BO1147" s="754">
        <v>5.0439999999999996</v>
      </c>
      <c r="BP1147" s="12" t="s">
        <v>321</v>
      </c>
      <c r="BQ1147" s="754">
        <v>0</v>
      </c>
      <c r="BR1147" s="12" t="s">
        <v>321</v>
      </c>
      <c r="BS1147" s="654">
        <v>0</v>
      </c>
      <c r="BT1147" s="12" t="s">
        <v>321</v>
      </c>
      <c r="BU1147" s="654">
        <v>5.117</v>
      </c>
      <c r="BV1147" s="12" t="s">
        <v>321</v>
      </c>
      <c r="BW1147" s="9">
        <v>0.11</v>
      </c>
      <c r="BX1147" s="9" t="s">
        <v>322</v>
      </c>
      <c r="BY1147" s="755">
        <v>100</v>
      </c>
      <c r="BZ1147" s="9" t="s">
        <v>315</v>
      </c>
      <c r="CA1147" s="755">
        <v>12.6</v>
      </c>
      <c r="CB1147" s="9" t="s">
        <v>315</v>
      </c>
      <c r="CC1147" s="755">
        <v>5.5</v>
      </c>
      <c r="CD1147" s="9" t="s">
        <v>315</v>
      </c>
      <c r="CE1147" s="755">
        <v>39.700000000000003</v>
      </c>
      <c r="CF1147" s="9" t="s">
        <v>323</v>
      </c>
      <c r="CG1147" s="755">
        <v>32.4</v>
      </c>
      <c r="CH1147" s="9" t="s">
        <v>323</v>
      </c>
      <c r="CI1147" s="9"/>
      <c r="CJ1147" s="9"/>
      <c r="CK1147" s="9"/>
    </row>
    <row r="1148" spans="1:89" s="98" customFormat="1" x14ac:dyDescent="0.25">
      <c r="A1148" s="99">
        <v>10600843</v>
      </c>
      <c r="B1148" s="99"/>
      <c r="C1148" s="772">
        <v>1467</v>
      </c>
      <c r="D1148" s="807">
        <v>0.03</v>
      </c>
      <c r="E1148" s="772">
        <f t="shared" si="53"/>
        <v>1511</v>
      </c>
      <c r="F1148" s="778">
        <v>1.1000000000000001</v>
      </c>
      <c r="G1148" s="774">
        <f t="shared" si="54"/>
        <v>1662</v>
      </c>
      <c r="H1148" s="776"/>
      <c r="I1148" s="758"/>
      <c r="J1148" s="776"/>
      <c r="K1148" s="786"/>
      <c r="L1148" s="9" t="s">
        <v>308</v>
      </c>
      <c r="M1148" s="9" t="s">
        <v>4125</v>
      </c>
      <c r="N1148" s="9" t="s">
        <v>142</v>
      </c>
      <c r="O1148" s="9" t="s">
        <v>164</v>
      </c>
      <c r="P1148" s="9" t="s">
        <v>1658</v>
      </c>
      <c r="Q1148" s="9" t="s">
        <v>1659</v>
      </c>
      <c r="R1148" s="9" t="s">
        <v>1660</v>
      </c>
      <c r="S1148" s="9" t="s">
        <v>348</v>
      </c>
      <c r="T1148" s="98" t="s">
        <v>204</v>
      </c>
      <c r="U1148" s="99" t="s">
        <v>1653</v>
      </c>
      <c r="V1148" s="99" t="s">
        <v>207</v>
      </c>
      <c r="W1148" s="99" t="s">
        <v>575</v>
      </c>
      <c r="X1148" s="99" t="s">
        <v>207</v>
      </c>
      <c r="Y1148" s="99" t="s">
        <v>1653</v>
      </c>
      <c r="Z1148" s="99" t="s">
        <v>207</v>
      </c>
      <c r="AA1148" s="99" t="s">
        <v>575</v>
      </c>
      <c r="AB1148" s="99" t="s">
        <v>207</v>
      </c>
      <c r="AC1148" s="9">
        <v>283</v>
      </c>
      <c r="AD1148" s="9" t="s">
        <v>207</v>
      </c>
      <c r="AE1148" s="9">
        <v>111</v>
      </c>
      <c r="AF1148" s="9" t="s">
        <v>315</v>
      </c>
      <c r="AG1148" s="14" t="s">
        <v>629</v>
      </c>
      <c r="AH1148" s="14" t="s">
        <v>207</v>
      </c>
      <c r="AI1148" s="14" t="s">
        <v>630</v>
      </c>
      <c r="AJ1148" s="14" t="s">
        <v>207</v>
      </c>
      <c r="AK1148" s="9">
        <v>0</v>
      </c>
      <c r="AL1148" s="14" t="s">
        <v>207</v>
      </c>
      <c r="AM1148" s="9">
        <v>0</v>
      </c>
      <c r="AN1148" s="14" t="s">
        <v>207</v>
      </c>
      <c r="AO1148" s="9">
        <v>0</v>
      </c>
      <c r="AP1148" s="14" t="s">
        <v>207</v>
      </c>
      <c r="AQ1148" s="9">
        <v>0</v>
      </c>
      <c r="AR1148" s="14" t="s">
        <v>207</v>
      </c>
      <c r="AS1148" s="9" t="s">
        <v>184</v>
      </c>
      <c r="AT1148" s="9" t="s">
        <v>347</v>
      </c>
      <c r="AU1148" s="9" t="s">
        <v>164</v>
      </c>
      <c r="AV1148" s="9" t="s">
        <v>320</v>
      </c>
      <c r="AW1148" s="9" t="s">
        <v>1709</v>
      </c>
      <c r="AX1148" s="9">
        <v>9010600000</v>
      </c>
      <c r="AY1148" s="99">
        <v>274</v>
      </c>
      <c r="AZ1148" s="12" t="s">
        <v>207</v>
      </c>
      <c r="BA1148" s="99">
        <v>32</v>
      </c>
      <c r="BB1148" s="12" t="s">
        <v>207</v>
      </c>
      <c r="BC1148" s="99">
        <v>14</v>
      </c>
      <c r="BD1148" s="12" t="s">
        <v>207</v>
      </c>
      <c r="BE1148" s="99">
        <v>22</v>
      </c>
      <c r="BF1148" s="12" t="s">
        <v>321</v>
      </c>
      <c r="BG1148" s="654">
        <v>21.859000000000002</v>
      </c>
      <c r="BH1148" s="12" t="s">
        <v>321</v>
      </c>
      <c r="BI1148" s="99">
        <v>16.399999999999999</v>
      </c>
      <c r="BJ1148" s="12" t="s">
        <v>321</v>
      </c>
      <c r="BK1148" s="754">
        <v>0</v>
      </c>
      <c r="BL1148" s="12" t="s">
        <v>321</v>
      </c>
      <c r="BM1148" s="754">
        <v>7.2999999999999995E-2</v>
      </c>
      <c r="BN1148" s="12" t="s">
        <v>321</v>
      </c>
      <c r="BO1148" s="754">
        <v>5.3860000000000001</v>
      </c>
      <c r="BP1148" s="12" t="s">
        <v>321</v>
      </c>
      <c r="BQ1148" s="754">
        <v>0</v>
      </c>
      <c r="BR1148" s="12" t="s">
        <v>321</v>
      </c>
      <c r="BS1148" s="654">
        <v>0</v>
      </c>
      <c r="BT1148" s="12" t="s">
        <v>321</v>
      </c>
      <c r="BU1148" s="654">
        <v>5.4589999999999996</v>
      </c>
      <c r="BV1148" s="12" t="s">
        <v>321</v>
      </c>
      <c r="BW1148" s="9">
        <v>0.12</v>
      </c>
      <c r="BX1148" s="9" t="s">
        <v>322</v>
      </c>
      <c r="BY1148" s="755">
        <v>107.9</v>
      </c>
      <c r="BZ1148" s="9" t="s">
        <v>315</v>
      </c>
      <c r="CA1148" s="755">
        <v>12.6</v>
      </c>
      <c r="CB1148" s="9" t="s">
        <v>315</v>
      </c>
      <c r="CC1148" s="755">
        <v>5.5</v>
      </c>
      <c r="CD1148" s="9" t="s">
        <v>315</v>
      </c>
      <c r="CE1148" s="755">
        <v>43.9</v>
      </c>
      <c r="CF1148" s="9" t="s">
        <v>323</v>
      </c>
      <c r="CG1148" s="755">
        <v>36.200000000000003</v>
      </c>
      <c r="CH1148" s="9" t="s">
        <v>323</v>
      </c>
      <c r="CI1148" s="9"/>
      <c r="CJ1148" s="9"/>
      <c r="CK1148" s="9"/>
    </row>
    <row r="1149" spans="1:89" s="98" customFormat="1" x14ac:dyDescent="0.25">
      <c r="A1149" s="99">
        <v>10600844</v>
      </c>
      <c r="B1149" s="99"/>
      <c r="C1149" s="772">
        <v>1615</v>
      </c>
      <c r="D1149" s="807">
        <v>0.03</v>
      </c>
      <c r="E1149" s="772">
        <f t="shared" ref="E1149:E1200" si="55">ROUND(C1149*(1+D1149),0)</f>
        <v>1663</v>
      </c>
      <c r="F1149" s="778">
        <v>1.1000000000000001</v>
      </c>
      <c r="G1149" s="774">
        <f t="shared" si="54"/>
        <v>1829</v>
      </c>
      <c r="H1149" s="776"/>
      <c r="I1149" s="758"/>
      <c r="J1149" s="776"/>
      <c r="K1149" s="786"/>
      <c r="L1149" s="9" t="s">
        <v>308</v>
      </c>
      <c r="M1149" s="9" t="s">
        <v>4126</v>
      </c>
      <c r="N1149" s="9" t="s">
        <v>142</v>
      </c>
      <c r="O1149" s="9" t="s">
        <v>164</v>
      </c>
      <c r="P1149" s="9" t="s">
        <v>1658</v>
      </c>
      <c r="Q1149" s="9" t="s">
        <v>1659</v>
      </c>
      <c r="R1149" s="9" t="s">
        <v>1660</v>
      </c>
      <c r="S1149" s="9" t="s">
        <v>348</v>
      </c>
      <c r="T1149" s="98" t="s">
        <v>204</v>
      </c>
      <c r="U1149" s="99">
        <v>163</v>
      </c>
      <c r="V1149" s="99" t="s">
        <v>207</v>
      </c>
      <c r="W1149" s="99">
        <v>260</v>
      </c>
      <c r="X1149" s="99" t="s">
        <v>207</v>
      </c>
      <c r="Y1149" s="99">
        <v>163</v>
      </c>
      <c r="Z1149" s="99" t="s">
        <v>207</v>
      </c>
      <c r="AA1149" s="99">
        <v>260</v>
      </c>
      <c r="AB1149" s="99" t="s">
        <v>207</v>
      </c>
      <c r="AC1149" s="9">
        <v>307</v>
      </c>
      <c r="AD1149" s="9" t="s">
        <v>207</v>
      </c>
      <c r="AE1149" s="9">
        <v>121</v>
      </c>
      <c r="AF1149" s="9" t="s">
        <v>315</v>
      </c>
      <c r="AG1149" s="14" t="s">
        <v>1667</v>
      </c>
      <c r="AH1149" s="14" t="s">
        <v>207</v>
      </c>
      <c r="AI1149" s="14" t="s">
        <v>1668</v>
      </c>
      <c r="AJ1149" s="14" t="s">
        <v>207</v>
      </c>
      <c r="AK1149" s="9">
        <v>0</v>
      </c>
      <c r="AL1149" s="14" t="s">
        <v>207</v>
      </c>
      <c r="AM1149" s="9">
        <v>0</v>
      </c>
      <c r="AN1149" s="14" t="s">
        <v>207</v>
      </c>
      <c r="AO1149" s="9">
        <v>0</v>
      </c>
      <c r="AP1149" s="14" t="s">
        <v>207</v>
      </c>
      <c r="AQ1149" s="9">
        <v>0</v>
      </c>
      <c r="AR1149" s="14" t="s">
        <v>207</v>
      </c>
      <c r="AS1149" s="9" t="s">
        <v>184</v>
      </c>
      <c r="AT1149" s="9" t="s">
        <v>347</v>
      </c>
      <c r="AU1149" s="9" t="s">
        <v>164</v>
      </c>
      <c r="AV1149" s="9" t="s">
        <v>320</v>
      </c>
      <c r="AW1149" s="9" t="s">
        <v>1710</v>
      </c>
      <c r="AX1149" s="9">
        <v>9010600000</v>
      </c>
      <c r="AY1149" s="99">
        <v>294</v>
      </c>
      <c r="AZ1149" s="12" t="s">
        <v>207</v>
      </c>
      <c r="BA1149" s="99">
        <v>32</v>
      </c>
      <c r="BB1149" s="12" t="s">
        <v>207</v>
      </c>
      <c r="BC1149" s="99">
        <v>14</v>
      </c>
      <c r="BD1149" s="12" t="s">
        <v>207</v>
      </c>
      <c r="BE1149" s="99">
        <v>19</v>
      </c>
      <c r="BF1149" s="12" t="s">
        <v>321</v>
      </c>
      <c r="BG1149" s="654">
        <v>18.8</v>
      </c>
      <c r="BH1149" s="12" t="s">
        <v>321</v>
      </c>
      <c r="BI1149" s="99">
        <v>13</v>
      </c>
      <c r="BJ1149" s="12" t="s">
        <v>321</v>
      </c>
      <c r="BK1149" s="754">
        <v>0</v>
      </c>
      <c r="BL1149" s="12" t="s">
        <v>321</v>
      </c>
      <c r="BM1149" s="754">
        <v>7.2999999999999995E-2</v>
      </c>
      <c r="BN1149" s="12" t="s">
        <v>321</v>
      </c>
      <c r="BO1149" s="754">
        <v>5.7270000000000003</v>
      </c>
      <c r="BP1149" s="12" t="s">
        <v>321</v>
      </c>
      <c r="BQ1149" s="754">
        <v>0</v>
      </c>
      <c r="BR1149" s="12" t="s">
        <v>321</v>
      </c>
      <c r="BS1149" s="654">
        <v>0</v>
      </c>
      <c r="BT1149" s="12" t="s">
        <v>321</v>
      </c>
      <c r="BU1149" s="654">
        <v>5.8</v>
      </c>
      <c r="BV1149" s="12" t="s">
        <v>321</v>
      </c>
      <c r="BW1149" s="9">
        <v>0.13</v>
      </c>
      <c r="BX1149" s="9" t="s">
        <v>322</v>
      </c>
      <c r="BY1149" s="755">
        <v>115.7</v>
      </c>
      <c r="BZ1149" s="9" t="s">
        <v>315</v>
      </c>
      <c r="CA1149" s="755">
        <v>12.6</v>
      </c>
      <c r="CB1149" s="9" t="s">
        <v>315</v>
      </c>
      <c r="CC1149" s="755">
        <v>5.5</v>
      </c>
      <c r="CD1149" s="9" t="s">
        <v>315</v>
      </c>
      <c r="CE1149" s="755">
        <v>37.5</v>
      </c>
      <c r="CF1149" s="9" t="s">
        <v>323</v>
      </c>
      <c r="CG1149" s="755">
        <v>28.7</v>
      </c>
      <c r="CH1149" s="9" t="s">
        <v>323</v>
      </c>
      <c r="CI1149" s="9"/>
      <c r="CJ1149" s="9"/>
      <c r="CK1149" s="9"/>
    </row>
    <row r="1150" spans="1:89" s="98" customFormat="1" x14ac:dyDescent="0.25">
      <c r="A1150" s="99">
        <v>10600845</v>
      </c>
      <c r="B1150" s="99"/>
      <c r="C1150" s="772">
        <v>1764</v>
      </c>
      <c r="D1150" s="807">
        <v>0.03</v>
      </c>
      <c r="E1150" s="772">
        <f t="shared" si="55"/>
        <v>1817</v>
      </c>
      <c r="F1150" s="778">
        <v>1.1000000000000001</v>
      </c>
      <c r="G1150" s="774">
        <f t="shared" si="54"/>
        <v>1999</v>
      </c>
      <c r="H1150" s="776"/>
      <c r="I1150" s="758"/>
      <c r="J1150" s="776"/>
      <c r="K1150" s="786"/>
      <c r="L1150" s="9" t="s">
        <v>308</v>
      </c>
      <c r="M1150" s="9" t="s">
        <v>4127</v>
      </c>
      <c r="N1150" s="9" t="s">
        <v>142</v>
      </c>
      <c r="O1150" s="9" t="s">
        <v>164</v>
      </c>
      <c r="P1150" s="9" t="s">
        <v>1658</v>
      </c>
      <c r="Q1150" s="9" t="s">
        <v>1659</v>
      </c>
      <c r="R1150" s="9" t="s">
        <v>1660</v>
      </c>
      <c r="S1150" s="9" t="s">
        <v>348</v>
      </c>
      <c r="T1150" s="98" t="s">
        <v>204</v>
      </c>
      <c r="U1150" s="99" t="s">
        <v>1669</v>
      </c>
      <c r="V1150" s="99" t="s">
        <v>207</v>
      </c>
      <c r="W1150" s="99" t="s">
        <v>577</v>
      </c>
      <c r="X1150" s="99" t="s">
        <v>207</v>
      </c>
      <c r="Y1150" s="99" t="s">
        <v>1669</v>
      </c>
      <c r="Z1150" s="99" t="s">
        <v>207</v>
      </c>
      <c r="AA1150" s="99" t="s">
        <v>577</v>
      </c>
      <c r="AB1150" s="99" t="s">
        <v>207</v>
      </c>
      <c r="AC1150" s="9">
        <v>330</v>
      </c>
      <c r="AD1150" s="9" t="s">
        <v>207</v>
      </c>
      <c r="AE1150" s="9">
        <v>130</v>
      </c>
      <c r="AF1150" s="9" t="s">
        <v>315</v>
      </c>
      <c r="AG1150" s="14" t="s">
        <v>1670</v>
      </c>
      <c r="AH1150" s="14" t="s">
        <v>207</v>
      </c>
      <c r="AI1150" s="14" t="s">
        <v>1671</v>
      </c>
      <c r="AJ1150" s="14" t="s">
        <v>207</v>
      </c>
      <c r="AK1150" s="9">
        <v>0</v>
      </c>
      <c r="AL1150" s="14" t="s">
        <v>207</v>
      </c>
      <c r="AM1150" s="9">
        <v>0</v>
      </c>
      <c r="AN1150" s="14" t="s">
        <v>207</v>
      </c>
      <c r="AO1150" s="9">
        <v>0</v>
      </c>
      <c r="AP1150" s="14" t="s">
        <v>207</v>
      </c>
      <c r="AQ1150" s="9">
        <v>0</v>
      </c>
      <c r="AR1150" s="14" t="s">
        <v>207</v>
      </c>
      <c r="AS1150" s="9" t="s">
        <v>184</v>
      </c>
      <c r="AT1150" s="9" t="s">
        <v>347</v>
      </c>
      <c r="AU1150" s="9" t="s">
        <v>164</v>
      </c>
      <c r="AV1150" s="9" t="s">
        <v>320</v>
      </c>
      <c r="AW1150" s="9" t="s">
        <v>1711</v>
      </c>
      <c r="AX1150" s="9">
        <v>9010600000</v>
      </c>
      <c r="AY1150" s="99">
        <v>314</v>
      </c>
      <c r="AZ1150" s="12" t="s">
        <v>207</v>
      </c>
      <c r="BA1150" s="99">
        <v>32</v>
      </c>
      <c r="BB1150" s="12" t="s">
        <v>207</v>
      </c>
      <c r="BC1150" s="99">
        <v>14</v>
      </c>
      <c r="BD1150" s="12" t="s">
        <v>207</v>
      </c>
      <c r="BE1150" s="99">
        <v>26</v>
      </c>
      <c r="BF1150" s="12" t="s">
        <v>321</v>
      </c>
      <c r="BG1150" s="654">
        <v>25.942</v>
      </c>
      <c r="BH1150" s="12" t="s">
        <v>321</v>
      </c>
      <c r="BI1150" s="99">
        <v>19.8</v>
      </c>
      <c r="BJ1150" s="12" t="s">
        <v>321</v>
      </c>
      <c r="BK1150" s="754">
        <v>0</v>
      </c>
      <c r="BL1150" s="12" t="s">
        <v>321</v>
      </c>
      <c r="BM1150" s="754">
        <v>7.2999999999999995E-2</v>
      </c>
      <c r="BN1150" s="12" t="s">
        <v>321</v>
      </c>
      <c r="BO1150" s="754">
        <v>6.069</v>
      </c>
      <c r="BP1150" s="12" t="s">
        <v>321</v>
      </c>
      <c r="BQ1150" s="754">
        <v>0</v>
      </c>
      <c r="BR1150" s="12" t="s">
        <v>321</v>
      </c>
      <c r="BS1150" s="654">
        <v>0</v>
      </c>
      <c r="BT1150" s="12" t="s">
        <v>321</v>
      </c>
      <c r="BU1150" s="654">
        <v>6.1420000000000003</v>
      </c>
      <c r="BV1150" s="12" t="s">
        <v>321</v>
      </c>
      <c r="BW1150" s="9">
        <v>0.14000000000000001</v>
      </c>
      <c r="BX1150" s="9" t="s">
        <v>322</v>
      </c>
      <c r="BY1150" s="755">
        <v>123.6</v>
      </c>
      <c r="BZ1150" s="9" t="s">
        <v>315</v>
      </c>
      <c r="CA1150" s="755">
        <v>12.6</v>
      </c>
      <c r="CB1150" s="9" t="s">
        <v>315</v>
      </c>
      <c r="CC1150" s="755">
        <v>5.5</v>
      </c>
      <c r="CD1150" s="9" t="s">
        <v>315</v>
      </c>
      <c r="CE1150" s="755">
        <v>52.7</v>
      </c>
      <c r="CF1150" s="9" t="s">
        <v>323</v>
      </c>
      <c r="CG1150" s="755">
        <v>43.7</v>
      </c>
      <c r="CH1150" s="9" t="s">
        <v>323</v>
      </c>
      <c r="CI1150" s="9"/>
      <c r="CJ1150" s="9"/>
      <c r="CK1150" s="9"/>
    </row>
    <row r="1151" spans="1:89" s="98" customFormat="1" x14ac:dyDescent="0.25">
      <c r="A1151" s="99">
        <v>10600846</v>
      </c>
      <c r="B1151" s="99"/>
      <c r="C1151" s="772">
        <v>1912</v>
      </c>
      <c r="D1151" s="807">
        <v>0.03</v>
      </c>
      <c r="E1151" s="772">
        <f t="shared" si="55"/>
        <v>1969</v>
      </c>
      <c r="F1151" s="778">
        <v>1.1000000000000001</v>
      </c>
      <c r="G1151" s="774">
        <f t="shared" si="54"/>
        <v>2166</v>
      </c>
      <c r="H1151" s="776"/>
      <c r="I1151" s="758"/>
      <c r="J1151" s="776"/>
      <c r="K1151" s="786"/>
      <c r="L1151" s="9" t="s">
        <v>308</v>
      </c>
      <c r="M1151" s="9" t="s">
        <v>4128</v>
      </c>
      <c r="N1151" s="9" t="s">
        <v>142</v>
      </c>
      <c r="O1151" s="9" t="s">
        <v>164</v>
      </c>
      <c r="P1151" s="9" t="s">
        <v>1658</v>
      </c>
      <c r="Q1151" s="9" t="s">
        <v>1659</v>
      </c>
      <c r="R1151" s="9" t="s">
        <v>1660</v>
      </c>
      <c r="S1151" s="9" t="s">
        <v>348</v>
      </c>
      <c r="T1151" s="98" t="s">
        <v>204</v>
      </c>
      <c r="U1151" s="99" t="s">
        <v>1672</v>
      </c>
      <c r="V1151" s="99" t="s">
        <v>207</v>
      </c>
      <c r="W1151" s="99" t="s">
        <v>578</v>
      </c>
      <c r="X1151" s="99" t="s">
        <v>207</v>
      </c>
      <c r="Y1151" s="99" t="s">
        <v>1672</v>
      </c>
      <c r="Z1151" s="99" t="s">
        <v>207</v>
      </c>
      <c r="AA1151" s="99" t="s">
        <v>578</v>
      </c>
      <c r="AB1151" s="99" t="s">
        <v>207</v>
      </c>
      <c r="AC1151" s="9">
        <v>354</v>
      </c>
      <c r="AD1151" s="9" t="s">
        <v>207</v>
      </c>
      <c r="AE1151" s="9">
        <v>139</v>
      </c>
      <c r="AF1151" s="9" t="s">
        <v>315</v>
      </c>
      <c r="AG1151" s="14" t="s">
        <v>1673</v>
      </c>
      <c r="AH1151" s="14" t="s">
        <v>207</v>
      </c>
      <c r="AI1151" s="14" t="s">
        <v>1674</v>
      </c>
      <c r="AJ1151" s="14" t="s">
        <v>207</v>
      </c>
      <c r="AK1151" s="9">
        <v>0</v>
      </c>
      <c r="AL1151" s="14" t="s">
        <v>207</v>
      </c>
      <c r="AM1151" s="9">
        <v>0</v>
      </c>
      <c r="AN1151" s="14" t="s">
        <v>207</v>
      </c>
      <c r="AO1151" s="9">
        <v>0</v>
      </c>
      <c r="AP1151" s="14" t="s">
        <v>207</v>
      </c>
      <c r="AQ1151" s="9">
        <v>0</v>
      </c>
      <c r="AR1151" s="14" t="s">
        <v>207</v>
      </c>
      <c r="AS1151" s="9" t="s">
        <v>184</v>
      </c>
      <c r="AT1151" s="9" t="s">
        <v>347</v>
      </c>
      <c r="AU1151" s="9" t="s">
        <v>164</v>
      </c>
      <c r="AV1151" s="9" t="s">
        <v>320</v>
      </c>
      <c r="AW1151" s="9" t="s">
        <v>1712</v>
      </c>
      <c r="AX1151" s="9">
        <v>9010600000</v>
      </c>
      <c r="AY1151" s="99">
        <v>334</v>
      </c>
      <c r="AZ1151" s="12" t="s">
        <v>207</v>
      </c>
      <c r="BA1151" s="99">
        <v>32</v>
      </c>
      <c r="BB1151" s="12" t="s">
        <v>207</v>
      </c>
      <c r="BC1151" s="99">
        <v>14</v>
      </c>
      <c r="BD1151" s="12" t="s">
        <v>207</v>
      </c>
      <c r="BE1151" s="99">
        <v>29</v>
      </c>
      <c r="BF1151" s="12" t="s">
        <v>321</v>
      </c>
      <c r="BG1151" s="654">
        <v>28.082999999999998</v>
      </c>
      <c r="BH1151" s="12" t="s">
        <v>321</v>
      </c>
      <c r="BI1151" s="99">
        <v>21.6</v>
      </c>
      <c r="BJ1151" s="12" t="s">
        <v>321</v>
      </c>
      <c r="BK1151" s="754">
        <v>0</v>
      </c>
      <c r="BL1151" s="12" t="s">
        <v>321</v>
      </c>
      <c r="BM1151" s="754">
        <v>7.2999999999999995E-2</v>
      </c>
      <c r="BN1151" s="12" t="s">
        <v>321</v>
      </c>
      <c r="BO1151" s="754">
        <v>6.4109999999999996</v>
      </c>
      <c r="BP1151" s="12" t="s">
        <v>321</v>
      </c>
      <c r="BQ1151" s="754">
        <v>0</v>
      </c>
      <c r="BR1151" s="12" t="s">
        <v>321</v>
      </c>
      <c r="BS1151" s="654">
        <v>0</v>
      </c>
      <c r="BT1151" s="12" t="s">
        <v>321</v>
      </c>
      <c r="BU1151" s="654">
        <v>6.4829999999999997</v>
      </c>
      <c r="BV1151" s="12" t="s">
        <v>321</v>
      </c>
      <c r="BW1151" s="9">
        <v>0.15</v>
      </c>
      <c r="BX1151" s="9" t="s">
        <v>322</v>
      </c>
      <c r="BY1151" s="755">
        <v>131.5</v>
      </c>
      <c r="BZ1151" s="9" t="s">
        <v>315</v>
      </c>
      <c r="CA1151" s="755">
        <v>12.6</v>
      </c>
      <c r="CB1151" s="9" t="s">
        <v>315</v>
      </c>
      <c r="CC1151" s="755">
        <v>5.5</v>
      </c>
      <c r="CD1151" s="9" t="s">
        <v>315</v>
      </c>
      <c r="CE1151" s="755">
        <v>57.3</v>
      </c>
      <c r="CF1151" s="9" t="s">
        <v>323</v>
      </c>
      <c r="CG1151" s="755">
        <v>47.6</v>
      </c>
      <c r="CH1151" s="9" t="s">
        <v>323</v>
      </c>
      <c r="CI1151" s="9"/>
      <c r="CJ1151" s="9"/>
      <c r="CK1151" s="9"/>
    </row>
    <row r="1152" spans="1:89" s="98" customFormat="1" x14ac:dyDescent="0.25">
      <c r="A1152" s="99">
        <v>10600847</v>
      </c>
      <c r="B1152" s="99"/>
      <c r="C1152" s="772">
        <v>2337</v>
      </c>
      <c r="D1152" s="807">
        <v>0.03</v>
      </c>
      <c r="E1152" s="772">
        <f t="shared" si="55"/>
        <v>2407</v>
      </c>
      <c r="F1152" s="778">
        <v>1.1000000000000001</v>
      </c>
      <c r="G1152" s="774">
        <f t="shared" si="54"/>
        <v>2648</v>
      </c>
      <c r="H1152" s="776"/>
      <c r="I1152" s="758"/>
      <c r="J1152" s="776"/>
      <c r="K1152" s="786"/>
      <c r="L1152" s="9" t="s">
        <v>308</v>
      </c>
      <c r="M1152" s="9" t="s">
        <v>4129</v>
      </c>
      <c r="N1152" s="9" t="s">
        <v>142</v>
      </c>
      <c r="O1152" s="9" t="s">
        <v>164</v>
      </c>
      <c r="P1152" s="9" t="s">
        <v>1658</v>
      </c>
      <c r="Q1152" s="9" t="s">
        <v>1659</v>
      </c>
      <c r="R1152" s="9" t="s">
        <v>1660</v>
      </c>
      <c r="S1152" s="9" t="s">
        <v>348</v>
      </c>
      <c r="T1152" s="98" t="s">
        <v>204</v>
      </c>
      <c r="U1152" s="99" t="s">
        <v>956</v>
      </c>
      <c r="V1152" s="99" t="s">
        <v>207</v>
      </c>
      <c r="W1152" s="99" t="s">
        <v>646</v>
      </c>
      <c r="X1152" s="99" t="s">
        <v>207</v>
      </c>
      <c r="Y1152" s="99" t="s">
        <v>956</v>
      </c>
      <c r="Z1152" s="99" t="s">
        <v>207</v>
      </c>
      <c r="AA1152" s="99" t="s">
        <v>646</v>
      </c>
      <c r="AB1152" s="99" t="s">
        <v>207</v>
      </c>
      <c r="AC1152" s="9">
        <v>413</v>
      </c>
      <c r="AD1152" s="9" t="s">
        <v>207</v>
      </c>
      <c r="AE1152" s="9">
        <v>163</v>
      </c>
      <c r="AF1152" s="9" t="s">
        <v>315</v>
      </c>
      <c r="AG1152" s="14" t="s">
        <v>365</v>
      </c>
      <c r="AH1152" s="14" t="s">
        <v>207</v>
      </c>
      <c r="AI1152" s="14" t="s">
        <v>366</v>
      </c>
      <c r="AJ1152" s="14" t="s">
        <v>207</v>
      </c>
      <c r="AK1152" s="9">
        <v>0</v>
      </c>
      <c r="AL1152" s="14" t="s">
        <v>207</v>
      </c>
      <c r="AM1152" s="9">
        <v>0</v>
      </c>
      <c r="AN1152" s="14" t="s">
        <v>207</v>
      </c>
      <c r="AO1152" s="9">
        <v>0</v>
      </c>
      <c r="AP1152" s="14" t="s">
        <v>207</v>
      </c>
      <c r="AQ1152" s="9">
        <v>0</v>
      </c>
      <c r="AR1152" s="14" t="s">
        <v>207</v>
      </c>
      <c r="AS1152" s="9" t="s">
        <v>184</v>
      </c>
      <c r="AT1152" s="9" t="s">
        <v>347</v>
      </c>
      <c r="AU1152" s="9" t="s">
        <v>164</v>
      </c>
      <c r="AV1152" s="9" t="s">
        <v>320</v>
      </c>
      <c r="AW1152" s="9" t="s">
        <v>1713</v>
      </c>
      <c r="AX1152" s="9">
        <v>9010600000</v>
      </c>
      <c r="AY1152" s="99">
        <v>384</v>
      </c>
      <c r="AZ1152" s="12" t="s">
        <v>207</v>
      </c>
      <c r="BA1152" s="99">
        <v>32</v>
      </c>
      <c r="BB1152" s="12" t="s">
        <v>207</v>
      </c>
      <c r="BC1152" s="99">
        <v>14</v>
      </c>
      <c r="BD1152" s="12" t="s">
        <v>207</v>
      </c>
      <c r="BE1152" s="99">
        <v>34</v>
      </c>
      <c r="BF1152" s="12" t="s">
        <v>321</v>
      </c>
      <c r="BG1152" s="654">
        <v>33.637</v>
      </c>
      <c r="BH1152" s="12" t="s">
        <v>321</v>
      </c>
      <c r="BI1152" s="99">
        <v>26.3</v>
      </c>
      <c r="BJ1152" s="12" t="s">
        <v>321</v>
      </c>
      <c r="BK1152" s="856">
        <v>0</v>
      </c>
      <c r="BL1152" s="857" t="s">
        <v>321</v>
      </c>
      <c r="BM1152" s="856">
        <v>7.2999999999999995E-2</v>
      </c>
      <c r="BN1152" s="857" t="s">
        <v>321</v>
      </c>
      <c r="BO1152" s="856">
        <v>7.2649999999999997</v>
      </c>
      <c r="BP1152" s="857" t="s">
        <v>321</v>
      </c>
      <c r="BQ1152" s="856">
        <v>0</v>
      </c>
      <c r="BR1152" s="857" t="s">
        <v>321</v>
      </c>
      <c r="BS1152" s="858">
        <v>0</v>
      </c>
      <c r="BT1152" s="857" t="s">
        <v>321</v>
      </c>
      <c r="BU1152" s="858">
        <v>7.3369999999999997</v>
      </c>
      <c r="BV1152" s="857" t="s">
        <v>321</v>
      </c>
      <c r="BW1152" s="9">
        <v>0.17</v>
      </c>
      <c r="BX1152" s="9" t="s">
        <v>322</v>
      </c>
      <c r="BY1152" s="755">
        <v>151.19999999999999</v>
      </c>
      <c r="BZ1152" s="9" t="s">
        <v>315</v>
      </c>
      <c r="CA1152" s="755">
        <v>12.6</v>
      </c>
      <c r="CB1152" s="9" t="s">
        <v>315</v>
      </c>
      <c r="CC1152" s="755">
        <v>5.5</v>
      </c>
      <c r="CD1152" s="9" t="s">
        <v>315</v>
      </c>
      <c r="CE1152" s="755">
        <v>69.2</v>
      </c>
      <c r="CF1152" s="9" t="s">
        <v>323</v>
      </c>
      <c r="CG1152" s="755">
        <v>58</v>
      </c>
      <c r="CH1152" s="9" t="s">
        <v>323</v>
      </c>
      <c r="CI1152" s="9"/>
      <c r="CJ1152" s="9"/>
      <c r="CK1152" s="9"/>
    </row>
    <row r="1153" spans="1:89" s="98" customFormat="1" x14ac:dyDescent="0.25">
      <c r="A1153" s="99">
        <v>10600848</v>
      </c>
      <c r="B1153" s="99"/>
      <c r="C1153" s="772">
        <v>2776</v>
      </c>
      <c r="D1153" s="807">
        <v>0.03</v>
      </c>
      <c r="E1153" s="772">
        <f t="shared" si="55"/>
        <v>2859</v>
      </c>
      <c r="F1153" s="778">
        <v>1.1000000000000001</v>
      </c>
      <c r="G1153" s="774">
        <f t="shared" si="54"/>
        <v>3145</v>
      </c>
      <c r="H1153" s="776"/>
      <c r="I1153" s="758"/>
      <c r="J1153" s="776"/>
      <c r="K1153" s="786"/>
      <c r="L1153" s="9" t="s">
        <v>308</v>
      </c>
      <c r="M1153" s="9" t="s">
        <v>4130</v>
      </c>
      <c r="N1153" s="9" t="s">
        <v>142</v>
      </c>
      <c r="O1153" s="9" t="s">
        <v>164</v>
      </c>
      <c r="P1153" s="9" t="s">
        <v>1658</v>
      </c>
      <c r="Q1153" s="9" t="s">
        <v>1659</v>
      </c>
      <c r="R1153" s="9" t="s">
        <v>1660</v>
      </c>
      <c r="S1153" s="9" t="s">
        <v>348</v>
      </c>
      <c r="T1153" s="98" t="s">
        <v>204</v>
      </c>
      <c r="U1153" s="99" t="s">
        <v>628</v>
      </c>
      <c r="V1153" s="99" t="s">
        <v>207</v>
      </c>
      <c r="W1153" s="99" t="s">
        <v>583</v>
      </c>
      <c r="X1153" s="99" t="s">
        <v>207</v>
      </c>
      <c r="Y1153" s="99" t="s">
        <v>628</v>
      </c>
      <c r="Z1153" s="99" t="s">
        <v>207</v>
      </c>
      <c r="AA1153" s="99" t="s">
        <v>583</v>
      </c>
      <c r="AB1153" s="99" t="s">
        <v>207</v>
      </c>
      <c r="AC1153" s="9">
        <v>472</v>
      </c>
      <c r="AD1153" s="9" t="s">
        <v>207</v>
      </c>
      <c r="AE1153" s="9">
        <v>186</v>
      </c>
      <c r="AF1153" s="9" t="s">
        <v>315</v>
      </c>
      <c r="AG1153" s="14" t="s">
        <v>1634</v>
      </c>
      <c r="AH1153" s="14" t="s">
        <v>207</v>
      </c>
      <c r="AI1153" s="14" t="s">
        <v>1635</v>
      </c>
      <c r="AJ1153" s="14" t="s">
        <v>207</v>
      </c>
      <c r="AK1153" s="9">
        <v>0</v>
      </c>
      <c r="AL1153" s="14" t="s">
        <v>207</v>
      </c>
      <c r="AM1153" s="9">
        <v>0</v>
      </c>
      <c r="AN1153" s="14" t="s">
        <v>207</v>
      </c>
      <c r="AO1153" s="9">
        <v>0</v>
      </c>
      <c r="AP1153" s="14" t="s">
        <v>207</v>
      </c>
      <c r="AQ1153" s="9">
        <v>0</v>
      </c>
      <c r="AR1153" s="14" t="s">
        <v>207</v>
      </c>
      <c r="AS1153" s="9" t="s">
        <v>184</v>
      </c>
      <c r="AT1153" s="9" t="s">
        <v>347</v>
      </c>
      <c r="AU1153" s="9" t="s">
        <v>164</v>
      </c>
      <c r="AV1153" s="9" t="s">
        <v>320</v>
      </c>
      <c r="AW1153" s="98" t="s">
        <v>2937</v>
      </c>
      <c r="AX1153" s="9">
        <v>9010600000</v>
      </c>
      <c r="AY1153" s="99">
        <v>310</v>
      </c>
      <c r="AZ1153" s="12" t="s">
        <v>207</v>
      </c>
      <c r="BA1153" s="99">
        <v>30</v>
      </c>
      <c r="BB1153" s="12" t="s">
        <v>207</v>
      </c>
      <c r="BC1153" s="99">
        <v>20</v>
      </c>
      <c r="BD1153" s="12" t="s">
        <v>207</v>
      </c>
      <c r="BE1153" s="99">
        <v>37</v>
      </c>
      <c r="BF1153" s="12" t="s">
        <v>321</v>
      </c>
      <c r="BG1153" s="654">
        <v>36.801000000000002</v>
      </c>
      <c r="BH1153" s="12" t="s">
        <v>321</v>
      </c>
      <c r="BI1153" s="99">
        <v>31.3</v>
      </c>
      <c r="BJ1153" s="12" t="s">
        <v>321</v>
      </c>
      <c r="BK1153" s="754">
        <v>0</v>
      </c>
      <c r="BL1153" s="12" t="s">
        <v>321</v>
      </c>
      <c r="BM1153" s="754">
        <v>0.16500000000000001</v>
      </c>
      <c r="BN1153" s="12" t="s">
        <v>321</v>
      </c>
      <c r="BO1153" s="754">
        <v>5.3360000000000003</v>
      </c>
      <c r="BP1153" s="12" t="s">
        <v>321</v>
      </c>
      <c r="BQ1153" s="754">
        <v>0</v>
      </c>
      <c r="BR1153" s="12" t="s">
        <v>321</v>
      </c>
      <c r="BS1153" s="654">
        <v>0</v>
      </c>
      <c r="BT1153" s="12" t="s">
        <v>321</v>
      </c>
      <c r="BU1153" s="654">
        <v>5.5010000000000003</v>
      </c>
      <c r="BV1153" s="12" t="s">
        <v>321</v>
      </c>
      <c r="BW1153" s="9">
        <v>0.19</v>
      </c>
      <c r="BX1153" s="9" t="s">
        <v>322</v>
      </c>
      <c r="BY1153" s="755">
        <v>122</v>
      </c>
      <c r="BZ1153" s="9" t="s">
        <v>315</v>
      </c>
      <c r="CA1153" s="755">
        <v>11.8</v>
      </c>
      <c r="CB1153" s="9" t="s">
        <v>315</v>
      </c>
      <c r="CC1153" s="755">
        <v>7.9</v>
      </c>
      <c r="CD1153" s="9" t="s">
        <v>315</v>
      </c>
      <c r="CE1153" s="755">
        <v>82</v>
      </c>
      <c r="CF1153" s="9" t="s">
        <v>323</v>
      </c>
      <c r="CG1153" s="755">
        <v>69</v>
      </c>
      <c r="CH1153" s="9" t="s">
        <v>323</v>
      </c>
      <c r="CI1153" s="9"/>
      <c r="CJ1153" s="9"/>
      <c r="CK1153" s="9"/>
    </row>
    <row r="1154" spans="1:89" s="98" customFormat="1" x14ac:dyDescent="0.25">
      <c r="A1154" s="99">
        <v>10600849</v>
      </c>
      <c r="B1154" s="99"/>
      <c r="C1154" s="772">
        <v>3230</v>
      </c>
      <c r="D1154" s="807">
        <v>0.03</v>
      </c>
      <c r="E1154" s="772">
        <f t="shared" si="55"/>
        <v>3327</v>
      </c>
      <c r="F1154" s="778">
        <v>1.1000000000000001</v>
      </c>
      <c r="G1154" s="774">
        <f t="shared" si="54"/>
        <v>3660</v>
      </c>
      <c r="H1154" s="776"/>
      <c r="I1154" s="758"/>
      <c r="J1154" s="776"/>
      <c r="K1154" s="786"/>
      <c r="L1154" s="9" t="s">
        <v>308</v>
      </c>
      <c r="M1154" s="9" t="s">
        <v>4131</v>
      </c>
      <c r="N1154" s="9" t="s">
        <v>142</v>
      </c>
      <c r="O1154" s="9" t="s">
        <v>164</v>
      </c>
      <c r="P1154" s="9" t="s">
        <v>1658</v>
      </c>
      <c r="Q1154" s="9" t="s">
        <v>1659</v>
      </c>
      <c r="R1154" s="9" t="s">
        <v>1660</v>
      </c>
      <c r="S1154" s="9" t="s">
        <v>348</v>
      </c>
      <c r="T1154" s="98" t="s">
        <v>204</v>
      </c>
      <c r="U1154" s="99" t="s">
        <v>1655</v>
      </c>
      <c r="V1154" s="99" t="s">
        <v>207</v>
      </c>
      <c r="W1154" s="99" t="s">
        <v>1499</v>
      </c>
      <c r="X1154" s="99" t="s">
        <v>207</v>
      </c>
      <c r="Y1154" s="99" t="s">
        <v>1655</v>
      </c>
      <c r="Z1154" s="99" t="s">
        <v>207</v>
      </c>
      <c r="AA1154" s="99" t="s">
        <v>1499</v>
      </c>
      <c r="AB1154" s="99" t="s">
        <v>207</v>
      </c>
      <c r="AC1154" s="9">
        <v>531</v>
      </c>
      <c r="AD1154" s="9" t="s">
        <v>207</v>
      </c>
      <c r="AE1154" s="9">
        <v>209</v>
      </c>
      <c r="AF1154" s="9" t="s">
        <v>315</v>
      </c>
      <c r="AG1154" s="14" t="s">
        <v>1675</v>
      </c>
      <c r="AH1154" s="14" t="s">
        <v>207</v>
      </c>
      <c r="AI1154" s="14" t="s">
        <v>1676</v>
      </c>
      <c r="AJ1154" s="14" t="s">
        <v>207</v>
      </c>
      <c r="AK1154" s="9">
        <v>0</v>
      </c>
      <c r="AL1154" s="14" t="s">
        <v>207</v>
      </c>
      <c r="AM1154" s="9">
        <v>0</v>
      </c>
      <c r="AN1154" s="14" t="s">
        <v>207</v>
      </c>
      <c r="AO1154" s="9">
        <v>0</v>
      </c>
      <c r="AP1154" s="14" t="s">
        <v>207</v>
      </c>
      <c r="AQ1154" s="9">
        <v>0</v>
      </c>
      <c r="AR1154" s="14" t="s">
        <v>207</v>
      </c>
      <c r="AS1154" s="9" t="s">
        <v>184</v>
      </c>
      <c r="AT1154" s="9" t="s">
        <v>347</v>
      </c>
      <c r="AU1154" s="9" t="s">
        <v>164</v>
      </c>
      <c r="AV1154" s="9" t="s">
        <v>320</v>
      </c>
      <c r="AW1154" s="9" t="s">
        <v>1714</v>
      </c>
      <c r="AX1154" s="9">
        <v>9010600000</v>
      </c>
      <c r="AY1154" s="99">
        <v>342</v>
      </c>
      <c r="AZ1154" s="12" t="s">
        <v>207</v>
      </c>
      <c r="BA1154" s="99">
        <v>30</v>
      </c>
      <c r="BB1154" s="12" t="s">
        <v>207</v>
      </c>
      <c r="BC1154" s="99">
        <v>20</v>
      </c>
      <c r="BD1154" s="12" t="s">
        <v>207</v>
      </c>
      <c r="BE1154" s="99">
        <v>43</v>
      </c>
      <c r="BF1154" s="12" t="s">
        <v>321</v>
      </c>
      <c r="BG1154" s="654">
        <v>42.648000000000003</v>
      </c>
      <c r="BH1154" s="12" t="s">
        <v>321</v>
      </c>
      <c r="BI1154" s="99">
        <v>36.6</v>
      </c>
      <c r="BJ1154" s="12" t="s">
        <v>321</v>
      </c>
      <c r="BK1154" s="754">
        <v>0</v>
      </c>
      <c r="BL1154" s="12" t="s">
        <v>321</v>
      </c>
      <c r="BM1154" s="754">
        <v>0.16500000000000001</v>
      </c>
      <c r="BN1154" s="12" t="s">
        <v>321</v>
      </c>
      <c r="BO1154" s="754">
        <v>5.883</v>
      </c>
      <c r="BP1154" s="12" t="s">
        <v>321</v>
      </c>
      <c r="BQ1154" s="754">
        <v>0</v>
      </c>
      <c r="BR1154" s="12" t="s">
        <v>321</v>
      </c>
      <c r="BS1154" s="654">
        <v>0</v>
      </c>
      <c r="BT1154" s="12" t="s">
        <v>321</v>
      </c>
      <c r="BU1154" s="654">
        <v>6.048</v>
      </c>
      <c r="BV1154" s="12" t="s">
        <v>321</v>
      </c>
      <c r="BW1154" s="9">
        <v>0.21</v>
      </c>
      <c r="BX1154" s="9" t="s">
        <v>322</v>
      </c>
      <c r="BY1154" s="755">
        <v>134.6</v>
      </c>
      <c r="BZ1154" s="9" t="s">
        <v>315</v>
      </c>
      <c r="CA1154" s="755">
        <v>11.8</v>
      </c>
      <c r="CB1154" s="9" t="s">
        <v>315</v>
      </c>
      <c r="CC1154" s="755">
        <v>7.9</v>
      </c>
      <c r="CD1154" s="9" t="s">
        <v>315</v>
      </c>
      <c r="CE1154" s="755">
        <v>95.2</v>
      </c>
      <c r="CF1154" s="9" t="s">
        <v>323</v>
      </c>
      <c r="CG1154" s="755">
        <v>80.7</v>
      </c>
      <c r="CH1154" s="9" t="s">
        <v>323</v>
      </c>
      <c r="CI1154" s="9"/>
      <c r="CJ1154" s="9"/>
      <c r="CK1154" s="9"/>
    </row>
    <row r="1155" spans="1:89" s="98" customFormat="1" x14ac:dyDescent="0.25">
      <c r="A1155" s="99">
        <v>10600850</v>
      </c>
      <c r="B1155" s="99"/>
      <c r="C1155" s="772">
        <v>3698</v>
      </c>
      <c r="D1155" s="807">
        <v>0.03</v>
      </c>
      <c r="E1155" s="772">
        <f t="shared" si="55"/>
        <v>3809</v>
      </c>
      <c r="F1155" s="778">
        <v>1.1000000000000001</v>
      </c>
      <c r="G1155" s="774">
        <f t="shared" si="54"/>
        <v>4190</v>
      </c>
      <c r="H1155" s="776"/>
      <c r="I1155" s="758"/>
      <c r="J1155" s="776"/>
      <c r="K1155" s="786"/>
      <c r="L1155" s="9" t="s">
        <v>308</v>
      </c>
      <c r="M1155" s="9" t="s">
        <v>4132</v>
      </c>
      <c r="N1155" s="9" t="s">
        <v>142</v>
      </c>
      <c r="O1155" s="9" t="s">
        <v>164</v>
      </c>
      <c r="P1155" s="9" t="s">
        <v>1658</v>
      </c>
      <c r="Q1155" s="9" t="s">
        <v>1659</v>
      </c>
      <c r="R1155" s="9" t="s">
        <v>1660</v>
      </c>
      <c r="S1155" s="9" t="s">
        <v>348</v>
      </c>
      <c r="T1155" s="98" t="s">
        <v>204</v>
      </c>
      <c r="U1155" s="99" t="s">
        <v>1636</v>
      </c>
      <c r="V1155" s="99" t="s">
        <v>207</v>
      </c>
      <c r="W1155" s="99" t="s">
        <v>1501</v>
      </c>
      <c r="X1155" s="99" t="s">
        <v>207</v>
      </c>
      <c r="Y1155" s="99" t="s">
        <v>1636</v>
      </c>
      <c r="Z1155" s="99" t="s">
        <v>207</v>
      </c>
      <c r="AA1155" s="99" t="s">
        <v>1501</v>
      </c>
      <c r="AB1155" s="99" t="s">
        <v>207</v>
      </c>
      <c r="AC1155" s="9">
        <v>590</v>
      </c>
      <c r="AD1155" s="9" t="s">
        <v>207</v>
      </c>
      <c r="AE1155" s="9">
        <v>232</v>
      </c>
      <c r="AF1155" s="9" t="s">
        <v>315</v>
      </c>
      <c r="AG1155" s="14" t="s">
        <v>1637</v>
      </c>
      <c r="AH1155" s="14" t="s">
        <v>207</v>
      </c>
      <c r="AI1155" s="14" t="s">
        <v>1638</v>
      </c>
      <c r="AJ1155" s="14" t="s">
        <v>207</v>
      </c>
      <c r="AK1155" s="9">
        <v>0</v>
      </c>
      <c r="AL1155" s="14" t="s">
        <v>207</v>
      </c>
      <c r="AM1155" s="9">
        <v>0</v>
      </c>
      <c r="AN1155" s="14" t="s">
        <v>207</v>
      </c>
      <c r="AO1155" s="9">
        <v>0</v>
      </c>
      <c r="AP1155" s="14" t="s">
        <v>207</v>
      </c>
      <c r="AQ1155" s="9">
        <v>0</v>
      </c>
      <c r="AR1155" s="14" t="s">
        <v>207</v>
      </c>
      <c r="AS1155" s="9" t="s">
        <v>184</v>
      </c>
      <c r="AT1155" s="9" t="s">
        <v>347</v>
      </c>
      <c r="AU1155" s="9" t="s">
        <v>164</v>
      </c>
      <c r="AV1155" s="9" t="s">
        <v>320</v>
      </c>
      <c r="AW1155" s="9" t="s">
        <v>1715</v>
      </c>
      <c r="AX1155" s="9">
        <v>9010600000</v>
      </c>
      <c r="AY1155" s="99">
        <v>373</v>
      </c>
      <c r="AZ1155" s="12" t="s">
        <v>207</v>
      </c>
      <c r="BA1155" s="99">
        <v>30</v>
      </c>
      <c r="BB1155" s="12" t="s">
        <v>207</v>
      </c>
      <c r="BC1155" s="99">
        <v>20</v>
      </c>
      <c r="BD1155" s="12" t="s">
        <v>207</v>
      </c>
      <c r="BE1155" s="99">
        <v>49</v>
      </c>
      <c r="BF1155" s="12" t="s">
        <v>321</v>
      </c>
      <c r="BG1155" s="654">
        <v>48.777000000000001</v>
      </c>
      <c r="BH1155" s="12" t="s">
        <v>321</v>
      </c>
      <c r="BI1155" s="99">
        <v>42.2</v>
      </c>
      <c r="BJ1155" s="12" t="s">
        <v>321</v>
      </c>
      <c r="BK1155" s="754">
        <v>0</v>
      </c>
      <c r="BL1155" s="12" t="s">
        <v>321</v>
      </c>
      <c r="BM1155" s="754">
        <v>0.16500000000000001</v>
      </c>
      <c r="BN1155" s="12" t="s">
        <v>321</v>
      </c>
      <c r="BO1155" s="754">
        <v>6.4119999999999999</v>
      </c>
      <c r="BP1155" s="12" t="s">
        <v>321</v>
      </c>
      <c r="BQ1155" s="754">
        <v>0</v>
      </c>
      <c r="BR1155" s="12" t="s">
        <v>321</v>
      </c>
      <c r="BS1155" s="654">
        <v>0</v>
      </c>
      <c r="BT1155" s="12" t="s">
        <v>321</v>
      </c>
      <c r="BU1155" s="654">
        <v>6.577</v>
      </c>
      <c r="BV1155" s="12" t="s">
        <v>321</v>
      </c>
      <c r="BW1155" s="9">
        <v>0.22</v>
      </c>
      <c r="BX1155" s="9" t="s">
        <v>322</v>
      </c>
      <c r="BY1155" s="755">
        <v>146.9</v>
      </c>
      <c r="BZ1155" s="9" t="s">
        <v>315</v>
      </c>
      <c r="CA1155" s="755">
        <v>11.8</v>
      </c>
      <c r="CB1155" s="9" t="s">
        <v>315</v>
      </c>
      <c r="CC1155" s="755">
        <v>7.9</v>
      </c>
      <c r="CD1155" s="9" t="s">
        <v>315</v>
      </c>
      <c r="CE1155" s="755">
        <v>109.3</v>
      </c>
      <c r="CF1155" s="9" t="s">
        <v>323</v>
      </c>
      <c r="CG1155" s="755">
        <v>93</v>
      </c>
      <c r="CH1155" s="9" t="s">
        <v>323</v>
      </c>
      <c r="CI1155" s="9"/>
      <c r="CJ1155" s="9"/>
      <c r="CK1155" s="9"/>
    </row>
    <row r="1156" spans="1:89" s="98" customFormat="1" x14ac:dyDescent="0.25">
      <c r="A1156" s="99">
        <v>10600851</v>
      </c>
      <c r="B1156" s="99"/>
      <c r="C1156" s="772">
        <v>4179</v>
      </c>
      <c r="D1156" s="807">
        <v>0.03</v>
      </c>
      <c r="E1156" s="772">
        <f t="shared" si="55"/>
        <v>4304</v>
      </c>
      <c r="F1156" s="778">
        <v>1.1000000000000001</v>
      </c>
      <c r="G1156" s="774">
        <f t="shared" si="54"/>
        <v>4734</v>
      </c>
      <c r="H1156" s="776"/>
      <c r="I1156" s="758"/>
      <c r="J1156" s="776"/>
      <c r="K1156" s="786"/>
      <c r="L1156" s="9" t="s">
        <v>308</v>
      </c>
      <c r="M1156" s="9" t="s">
        <v>4133</v>
      </c>
      <c r="N1156" s="9" t="s">
        <v>142</v>
      </c>
      <c r="O1156" s="9" t="s">
        <v>164</v>
      </c>
      <c r="P1156" s="9" t="s">
        <v>1658</v>
      </c>
      <c r="Q1156" s="9" t="s">
        <v>1659</v>
      </c>
      <c r="R1156" s="9" t="s">
        <v>1660</v>
      </c>
      <c r="S1156" s="9" t="s">
        <v>348</v>
      </c>
      <c r="T1156" s="98" t="s">
        <v>204</v>
      </c>
      <c r="U1156" s="99" t="s">
        <v>1677</v>
      </c>
      <c r="V1156" s="99" t="s">
        <v>207</v>
      </c>
      <c r="W1156" s="99" t="s">
        <v>1678</v>
      </c>
      <c r="X1156" s="99" t="s">
        <v>207</v>
      </c>
      <c r="Y1156" s="99" t="s">
        <v>1677</v>
      </c>
      <c r="Z1156" s="99" t="s">
        <v>207</v>
      </c>
      <c r="AA1156" s="99" t="s">
        <v>1678</v>
      </c>
      <c r="AB1156" s="99" t="s">
        <v>207</v>
      </c>
      <c r="AC1156" s="9">
        <v>649</v>
      </c>
      <c r="AD1156" s="9" t="s">
        <v>207</v>
      </c>
      <c r="AE1156" s="9">
        <v>256</v>
      </c>
      <c r="AF1156" s="9" t="s">
        <v>315</v>
      </c>
      <c r="AG1156" s="14" t="s">
        <v>1679</v>
      </c>
      <c r="AH1156" s="14" t="s">
        <v>207</v>
      </c>
      <c r="AI1156" s="14" t="s">
        <v>1680</v>
      </c>
      <c r="AJ1156" s="14" t="s">
        <v>207</v>
      </c>
      <c r="AK1156" s="9">
        <v>0</v>
      </c>
      <c r="AL1156" s="14" t="s">
        <v>207</v>
      </c>
      <c r="AM1156" s="9">
        <v>0</v>
      </c>
      <c r="AN1156" s="14" t="s">
        <v>207</v>
      </c>
      <c r="AO1156" s="9">
        <v>0</v>
      </c>
      <c r="AP1156" s="14" t="s">
        <v>207</v>
      </c>
      <c r="AQ1156" s="9">
        <v>0</v>
      </c>
      <c r="AR1156" s="14" t="s">
        <v>207</v>
      </c>
      <c r="AS1156" s="9" t="s">
        <v>184</v>
      </c>
      <c r="AT1156" s="9" t="s">
        <v>347</v>
      </c>
      <c r="AU1156" s="9" t="s">
        <v>164</v>
      </c>
      <c r="AV1156" s="9" t="s">
        <v>320</v>
      </c>
      <c r="AW1156" s="9" t="s">
        <v>1716</v>
      </c>
      <c r="AX1156" s="9">
        <v>9010600000</v>
      </c>
      <c r="AY1156" s="99">
        <v>404</v>
      </c>
      <c r="AZ1156" s="12" t="s">
        <v>207</v>
      </c>
      <c r="BA1156" s="99">
        <v>30</v>
      </c>
      <c r="BB1156" s="12" t="s">
        <v>207</v>
      </c>
      <c r="BC1156" s="99">
        <v>20</v>
      </c>
      <c r="BD1156" s="12" t="s">
        <v>207</v>
      </c>
      <c r="BE1156" s="99">
        <v>56</v>
      </c>
      <c r="BF1156" s="12" t="s">
        <v>321</v>
      </c>
      <c r="BG1156" s="654">
        <v>55.307000000000002</v>
      </c>
      <c r="BH1156" s="12" t="s">
        <v>321</v>
      </c>
      <c r="BI1156" s="99">
        <v>48.2</v>
      </c>
      <c r="BJ1156" s="12" t="s">
        <v>321</v>
      </c>
      <c r="BK1156" s="754">
        <v>0</v>
      </c>
      <c r="BL1156" s="12" t="s">
        <v>321</v>
      </c>
      <c r="BM1156" s="754">
        <v>0.16500000000000001</v>
      </c>
      <c r="BN1156" s="12" t="s">
        <v>321</v>
      </c>
      <c r="BO1156" s="754">
        <v>6.9420000000000002</v>
      </c>
      <c r="BP1156" s="12" t="s">
        <v>321</v>
      </c>
      <c r="BQ1156" s="754">
        <v>0</v>
      </c>
      <c r="BR1156" s="12" t="s">
        <v>321</v>
      </c>
      <c r="BS1156" s="654">
        <v>0</v>
      </c>
      <c r="BT1156" s="12" t="s">
        <v>321</v>
      </c>
      <c r="BU1156" s="654">
        <v>7.1070000000000002</v>
      </c>
      <c r="BV1156" s="12" t="s">
        <v>321</v>
      </c>
      <c r="BW1156" s="9">
        <v>0.24</v>
      </c>
      <c r="BX1156" s="9" t="s">
        <v>322</v>
      </c>
      <c r="BY1156" s="755">
        <v>159.1</v>
      </c>
      <c r="BZ1156" s="9" t="s">
        <v>315</v>
      </c>
      <c r="CA1156" s="755">
        <v>11.8</v>
      </c>
      <c r="CB1156" s="9" t="s">
        <v>315</v>
      </c>
      <c r="CC1156" s="755">
        <v>7.9</v>
      </c>
      <c r="CD1156" s="9" t="s">
        <v>315</v>
      </c>
      <c r="CE1156" s="755">
        <v>124.1</v>
      </c>
      <c r="CF1156" s="9" t="s">
        <v>323</v>
      </c>
      <c r="CG1156" s="755">
        <v>106.3</v>
      </c>
      <c r="CH1156" s="9" t="s">
        <v>323</v>
      </c>
      <c r="CI1156" s="9"/>
      <c r="CJ1156" s="9"/>
      <c r="CK1156" s="9"/>
    </row>
    <row r="1157" spans="1:89" s="98" customFormat="1" x14ac:dyDescent="0.25">
      <c r="A1157" s="99">
        <v>10600852</v>
      </c>
      <c r="B1157" s="99"/>
      <c r="C1157" s="772">
        <v>4675</v>
      </c>
      <c r="D1157" s="807">
        <v>0.03</v>
      </c>
      <c r="E1157" s="772">
        <f t="shared" si="55"/>
        <v>4815</v>
      </c>
      <c r="F1157" s="778">
        <v>1.1000000000000001</v>
      </c>
      <c r="G1157" s="774">
        <f t="shared" si="54"/>
        <v>5297</v>
      </c>
      <c r="H1157" s="776"/>
      <c r="I1157" s="758"/>
      <c r="J1157" s="776"/>
      <c r="K1157" s="786"/>
      <c r="L1157" s="9" t="s">
        <v>308</v>
      </c>
      <c r="M1157" s="9" t="s">
        <v>4134</v>
      </c>
      <c r="N1157" s="9" t="s">
        <v>142</v>
      </c>
      <c r="O1157" s="9" t="s">
        <v>164</v>
      </c>
      <c r="P1157" s="9" t="s">
        <v>1658</v>
      </c>
      <c r="Q1157" s="9" t="s">
        <v>1659</v>
      </c>
      <c r="R1157" s="9" t="s">
        <v>1660</v>
      </c>
      <c r="S1157" s="9" t="s">
        <v>348</v>
      </c>
      <c r="T1157" s="98" t="s">
        <v>204</v>
      </c>
      <c r="U1157" s="99" t="s">
        <v>1641</v>
      </c>
      <c r="V1157" s="99" t="s">
        <v>207</v>
      </c>
      <c r="W1157" s="99" t="s">
        <v>1681</v>
      </c>
      <c r="X1157" s="99" t="s">
        <v>207</v>
      </c>
      <c r="Y1157" s="99" t="s">
        <v>1641</v>
      </c>
      <c r="Z1157" s="99" t="s">
        <v>207</v>
      </c>
      <c r="AA1157" s="99" t="s">
        <v>1681</v>
      </c>
      <c r="AB1157" s="99" t="s">
        <v>207</v>
      </c>
      <c r="AC1157" s="9">
        <v>708</v>
      </c>
      <c r="AD1157" s="9" t="s">
        <v>207</v>
      </c>
      <c r="AE1157" s="9">
        <v>279</v>
      </c>
      <c r="AF1157" s="9" t="s">
        <v>315</v>
      </c>
      <c r="AG1157" s="14" t="s">
        <v>58</v>
      </c>
      <c r="AH1157" s="14" t="s">
        <v>207</v>
      </c>
      <c r="AI1157" s="14" t="s">
        <v>1682</v>
      </c>
      <c r="AJ1157" s="14" t="s">
        <v>207</v>
      </c>
      <c r="AK1157" s="9">
        <v>0</v>
      </c>
      <c r="AL1157" s="14" t="s">
        <v>207</v>
      </c>
      <c r="AM1157" s="9">
        <v>0</v>
      </c>
      <c r="AN1157" s="14" t="s">
        <v>207</v>
      </c>
      <c r="AO1157" s="9">
        <v>0</v>
      </c>
      <c r="AP1157" s="14" t="s">
        <v>207</v>
      </c>
      <c r="AQ1157" s="9">
        <v>0</v>
      </c>
      <c r="AR1157" s="14" t="s">
        <v>207</v>
      </c>
      <c r="AS1157" s="9" t="s">
        <v>184</v>
      </c>
      <c r="AT1157" s="9" t="s">
        <v>347</v>
      </c>
      <c r="AU1157" s="9" t="s">
        <v>164</v>
      </c>
      <c r="AV1157" s="9" t="s">
        <v>320</v>
      </c>
      <c r="AW1157" s="9" t="s">
        <v>1717</v>
      </c>
      <c r="AX1157" s="9">
        <v>9010600000</v>
      </c>
      <c r="AY1157" s="99">
        <v>435</v>
      </c>
      <c r="AZ1157" s="12" t="s">
        <v>207</v>
      </c>
      <c r="BA1157" s="99">
        <v>30</v>
      </c>
      <c r="BB1157" s="12" t="s">
        <v>207</v>
      </c>
      <c r="BC1157" s="99">
        <v>20</v>
      </c>
      <c r="BD1157" s="12" t="s">
        <v>207</v>
      </c>
      <c r="BE1157" s="99">
        <v>63</v>
      </c>
      <c r="BF1157" s="12" t="s">
        <v>321</v>
      </c>
      <c r="BG1157" s="654">
        <v>62.036000000000001</v>
      </c>
      <c r="BH1157" s="12" t="s">
        <v>321</v>
      </c>
      <c r="BI1157" s="99">
        <v>54.4</v>
      </c>
      <c r="BJ1157" s="12" t="s">
        <v>321</v>
      </c>
      <c r="BK1157" s="754">
        <v>0</v>
      </c>
      <c r="BL1157" s="12" t="s">
        <v>321</v>
      </c>
      <c r="BM1157" s="754">
        <v>0.16500000000000001</v>
      </c>
      <c r="BN1157" s="12" t="s">
        <v>321</v>
      </c>
      <c r="BO1157" s="754">
        <v>7.4710000000000001</v>
      </c>
      <c r="BP1157" s="12" t="s">
        <v>321</v>
      </c>
      <c r="BQ1157" s="754">
        <v>0</v>
      </c>
      <c r="BR1157" s="12" t="s">
        <v>321</v>
      </c>
      <c r="BS1157" s="654">
        <v>0</v>
      </c>
      <c r="BT1157" s="12" t="s">
        <v>321</v>
      </c>
      <c r="BU1157" s="654">
        <v>7.6360000000000001</v>
      </c>
      <c r="BV1157" s="12" t="s">
        <v>321</v>
      </c>
      <c r="BW1157" s="9">
        <v>0.26</v>
      </c>
      <c r="BX1157" s="9" t="s">
        <v>322</v>
      </c>
      <c r="BY1157" s="755">
        <v>171.3</v>
      </c>
      <c r="BZ1157" s="9" t="s">
        <v>315</v>
      </c>
      <c r="CA1157" s="755">
        <v>11.8</v>
      </c>
      <c r="CB1157" s="9" t="s">
        <v>315</v>
      </c>
      <c r="CC1157" s="755">
        <v>7.9</v>
      </c>
      <c r="CD1157" s="9" t="s">
        <v>315</v>
      </c>
      <c r="CE1157" s="755">
        <v>139.6</v>
      </c>
      <c r="CF1157" s="9" t="s">
        <v>323</v>
      </c>
      <c r="CG1157" s="755">
        <v>119.9</v>
      </c>
      <c r="CH1157" s="9" t="s">
        <v>323</v>
      </c>
      <c r="CI1157" s="9"/>
      <c r="CJ1157" s="9"/>
      <c r="CK1157" s="9"/>
    </row>
    <row r="1158" spans="1:89" s="98" customFormat="1" x14ac:dyDescent="0.25">
      <c r="A1158" s="99">
        <v>10600766</v>
      </c>
      <c r="B1158" s="99"/>
      <c r="C1158" s="772">
        <v>1203</v>
      </c>
      <c r="D1158" s="807">
        <v>0.03</v>
      </c>
      <c r="E1158" s="772">
        <f t="shared" si="55"/>
        <v>1239</v>
      </c>
      <c r="F1158" s="778">
        <v>1.1000000000000001</v>
      </c>
      <c r="G1158" s="774">
        <f t="shared" si="54"/>
        <v>1363</v>
      </c>
      <c r="H1158" s="776"/>
      <c r="I1158" s="758"/>
      <c r="J1158" s="776"/>
      <c r="K1158" s="786"/>
      <c r="L1158" s="9" t="s">
        <v>308</v>
      </c>
      <c r="M1158" s="9" t="s">
        <v>4135</v>
      </c>
      <c r="N1158" s="9" t="s">
        <v>142</v>
      </c>
      <c r="O1158" s="9" t="s">
        <v>164</v>
      </c>
      <c r="P1158" s="9" t="s">
        <v>1658</v>
      </c>
      <c r="Q1158" s="9" t="s">
        <v>1659</v>
      </c>
      <c r="R1158" s="9" t="s">
        <v>1660</v>
      </c>
      <c r="S1158" s="9" t="s">
        <v>348</v>
      </c>
      <c r="T1158" s="98" t="s">
        <v>204</v>
      </c>
      <c r="U1158" s="99" t="s">
        <v>1661</v>
      </c>
      <c r="V1158" s="99" t="s">
        <v>207</v>
      </c>
      <c r="W1158" s="99" t="s">
        <v>202</v>
      </c>
      <c r="X1158" s="99" t="s">
        <v>207</v>
      </c>
      <c r="Y1158" s="99" t="s">
        <v>1661</v>
      </c>
      <c r="Z1158" s="99" t="s">
        <v>207</v>
      </c>
      <c r="AA1158" s="99" t="s">
        <v>202</v>
      </c>
      <c r="AB1158" s="99" t="s">
        <v>207</v>
      </c>
      <c r="AC1158" s="9">
        <v>236</v>
      </c>
      <c r="AD1158" s="9" t="s">
        <v>207</v>
      </c>
      <c r="AE1158" s="9">
        <v>93</v>
      </c>
      <c r="AF1158" s="9" t="s">
        <v>315</v>
      </c>
      <c r="AG1158" s="14" t="s">
        <v>1662</v>
      </c>
      <c r="AH1158" s="14" t="s">
        <v>207</v>
      </c>
      <c r="AI1158" s="14" t="s">
        <v>1663</v>
      </c>
      <c r="AJ1158" s="14" t="s">
        <v>207</v>
      </c>
      <c r="AK1158" s="9">
        <v>0</v>
      </c>
      <c r="AL1158" s="14" t="s">
        <v>207</v>
      </c>
      <c r="AM1158" s="9">
        <v>0</v>
      </c>
      <c r="AN1158" s="14" t="s">
        <v>207</v>
      </c>
      <c r="AO1158" s="9">
        <v>0</v>
      </c>
      <c r="AP1158" s="14" t="s">
        <v>207</v>
      </c>
      <c r="AQ1158" s="9">
        <v>0</v>
      </c>
      <c r="AR1158" s="14" t="s">
        <v>207</v>
      </c>
      <c r="AS1158" s="9" t="s">
        <v>43</v>
      </c>
      <c r="AT1158" s="9" t="s">
        <v>346</v>
      </c>
      <c r="AU1158" s="9" t="s">
        <v>164</v>
      </c>
      <c r="AV1158" s="9" t="s">
        <v>320</v>
      </c>
      <c r="AW1158" s="9" t="s">
        <v>1718</v>
      </c>
      <c r="AX1158" s="9">
        <v>9010600000</v>
      </c>
      <c r="AY1158" s="99">
        <v>235</v>
      </c>
      <c r="AZ1158" s="12" t="s">
        <v>207</v>
      </c>
      <c r="BA1158" s="99">
        <v>32</v>
      </c>
      <c r="BB1158" s="12" t="s">
        <v>207</v>
      </c>
      <c r="BC1158" s="99">
        <v>14</v>
      </c>
      <c r="BD1158" s="12" t="s">
        <v>207</v>
      </c>
      <c r="BE1158" s="99">
        <v>18</v>
      </c>
      <c r="BF1158" s="12" t="s">
        <v>321</v>
      </c>
      <c r="BG1158" s="654">
        <v>17.875</v>
      </c>
      <c r="BH1158" s="12" t="s">
        <v>321</v>
      </c>
      <c r="BI1158" s="99">
        <v>13.1</v>
      </c>
      <c r="BJ1158" s="12" t="s">
        <v>321</v>
      </c>
      <c r="BK1158" s="754">
        <v>0</v>
      </c>
      <c r="BL1158" s="12" t="s">
        <v>321</v>
      </c>
      <c r="BM1158" s="754">
        <v>7.2999999999999995E-2</v>
      </c>
      <c r="BN1158" s="12" t="s">
        <v>321</v>
      </c>
      <c r="BO1158" s="754">
        <v>4.7030000000000003</v>
      </c>
      <c r="BP1158" s="12" t="s">
        <v>321</v>
      </c>
      <c r="BQ1158" s="754">
        <v>0</v>
      </c>
      <c r="BR1158" s="12" t="s">
        <v>321</v>
      </c>
      <c r="BS1158" s="654">
        <v>0</v>
      </c>
      <c r="BT1158" s="12" t="s">
        <v>321</v>
      </c>
      <c r="BU1158" s="654">
        <v>4.7750000000000004</v>
      </c>
      <c r="BV1158" s="12" t="s">
        <v>321</v>
      </c>
      <c r="BW1158" s="9">
        <v>0.11</v>
      </c>
      <c r="BX1158" s="9" t="s">
        <v>322</v>
      </c>
      <c r="BY1158" s="755">
        <v>92.5</v>
      </c>
      <c r="BZ1158" s="9" t="s">
        <v>315</v>
      </c>
      <c r="CA1158" s="755">
        <v>12.6</v>
      </c>
      <c r="CB1158" s="9" t="s">
        <v>315</v>
      </c>
      <c r="CC1158" s="755">
        <v>5.5</v>
      </c>
      <c r="CD1158" s="9" t="s">
        <v>315</v>
      </c>
      <c r="CE1158" s="755">
        <v>35.5</v>
      </c>
      <c r="CF1158" s="9" t="s">
        <v>323</v>
      </c>
      <c r="CG1158" s="755">
        <v>28.9</v>
      </c>
      <c r="CH1158" s="9" t="s">
        <v>323</v>
      </c>
      <c r="CI1158" s="9"/>
      <c r="CJ1158" s="9"/>
      <c r="CK1158" s="9"/>
    </row>
    <row r="1159" spans="1:89" s="98" customFormat="1" x14ac:dyDescent="0.25">
      <c r="A1159" s="99">
        <v>10600767</v>
      </c>
      <c r="B1159" s="99"/>
      <c r="C1159" s="772">
        <v>1318</v>
      </c>
      <c r="D1159" s="807">
        <v>0.03</v>
      </c>
      <c r="E1159" s="772">
        <f t="shared" si="55"/>
        <v>1358</v>
      </c>
      <c r="F1159" s="778">
        <v>1.1000000000000001</v>
      </c>
      <c r="G1159" s="774">
        <f t="shared" si="54"/>
        <v>1494</v>
      </c>
      <c r="H1159" s="776"/>
      <c r="I1159" s="758"/>
      <c r="J1159" s="776"/>
      <c r="K1159" s="786"/>
      <c r="L1159" s="9" t="s">
        <v>308</v>
      </c>
      <c r="M1159" s="9" t="s">
        <v>4136</v>
      </c>
      <c r="N1159" s="9" t="s">
        <v>142</v>
      </c>
      <c r="O1159" s="9" t="s">
        <v>164</v>
      </c>
      <c r="P1159" s="9" t="s">
        <v>1658</v>
      </c>
      <c r="Q1159" s="9" t="s">
        <v>1659</v>
      </c>
      <c r="R1159" s="9" t="s">
        <v>1660</v>
      </c>
      <c r="S1159" s="9" t="s">
        <v>348</v>
      </c>
      <c r="T1159" s="98" t="s">
        <v>204</v>
      </c>
      <c r="U1159" s="99" t="s">
        <v>1664</v>
      </c>
      <c r="V1159" s="99" t="s">
        <v>207</v>
      </c>
      <c r="W1159" s="99" t="s">
        <v>574</v>
      </c>
      <c r="X1159" s="99" t="s">
        <v>207</v>
      </c>
      <c r="Y1159" s="99" t="s">
        <v>1664</v>
      </c>
      <c r="Z1159" s="99" t="s">
        <v>207</v>
      </c>
      <c r="AA1159" s="99" t="s">
        <v>574</v>
      </c>
      <c r="AB1159" s="99" t="s">
        <v>207</v>
      </c>
      <c r="AC1159" s="9">
        <v>260</v>
      </c>
      <c r="AD1159" s="9" t="s">
        <v>207</v>
      </c>
      <c r="AE1159" s="9">
        <v>102</v>
      </c>
      <c r="AF1159" s="9" t="s">
        <v>315</v>
      </c>
      <c r="AG1159" s="14" t="s">
        <v>1665</v>
      </c>
      <c r="AH1159" s="14" t="s">
        <v>207</v>
      </c>
      <c r="AI1159" s="14" t="s">
        <v>1666</v>
      </c>
      <c r="AJ1159" s="14" t="s">
        <v>207</v>
      </c>
      <c r="AK1159" s="9">
        <v>0</v>
      </c>
      <c r="AL1159" s="14" t="s">
        <v>207</v>
      </c>
      <c r="AM1159" s="9">
        <v>0</v>
      </c>
      <c r="AN1159" s="14" t="s">
        <v>207</v>
      </c>
      <c r="AO1159" s="9">
        <v>0</v>
      </c>
      <c r="AP1159" s="14" t="s">
        <v>207</v>
      </c>
      <c r="AQ1159" s="9">
        <v>0</v>
      </c>
      <c r="AR1159" s="14" t="s">
        <v>207</v>
      </c>
      <c r="AS1159" s="9" t="s">
        <v>43</v>
      </c>
      <c r="AT1159" s="9" t="s">
        <v>346</v>
      </c>
      <c r="AU1159" s="9" t="s">
        <v>164</v>
      </c>
      <c r="AV1159" s="9" t="s">
        <v>320</v>
      </c>
      <c r="AW1159" s="9" t="s">
        <v>1719</v>
      </c>
      <c r="AX1159" s="9">
        <v>9010600000</v>
      </c>
      <c r="AY1159" s="99">
        <v>254</v>
      </c>
      <c r="AZ1159" s="12" t="s">
        <v>207</v>
      </c>
      <c r="BA1159" s="99">
        <v>32</v>
      </c>
      <c r="BB1159" s="12" t="s">
        <v>207</v>
      </c>
      <c r="BC1159" s="99">
        <v>14</v>
      </c>
      <c r="BD1159" s="12" t="s">
        <v>207</v>
      </c>
      <c r="BE1159" s="99">
        <v>20</v>
      </c>
      <c r="BF1159" s="12" t="s">
        <v>321</v>
      </c>
      <c r="BG1159" s="654">
        <v>19.817</v>
      </c>
      <c r="BH1159" s="12" t="s">
        <v>321</v>
      </c>
      <c r="BI1159" s="99">
        <v>14.7</v>
      </c>
      <c r="BJ1159" s="12" t="s">
        <v>321</v>
      </c>
      <c r="BK1159" s="754">
        <v>0</v>
      </c>
      <c r="BL1159" s="12" t="s">
        <v>321</v>
      </c>
      <c r="BM1159" s="754">
        <v>7.2999999999999995E-2</v>
      </c>
      <c r="BN1159" s="12" t="s">
        <v>321</v>
      </c>
      <c r="BO1159" s="754">
        <v>5.0439999999999996</v>
      </c>
      <c r="BP1159" s="12" t="s">
        <v>321</v>
      </c>
      <c r="BQ1159" s="754">
        <v>0</v>
      </c>
      <c r="BR1159" s="12" t="s">
        <v>321</v>
      </c>
      <c r="BS1159" s="654">
        <v>0</v>
      </c>
      <c r="BT1159" s="12" t="s">
        <v>321</v>
      </c>
      <c r="BU1159" s="654">
        <v>5.117</v>
      </c>
      <c r="BV1159" s="12" t="s">
        <v>321</v>
      </c>
      <c r="BW1159" s="9">
        <v>0.11</v>
      </c>
      <c r="BX1159" s="9" t="s">
        <v>322</v>
      </c>
      <c r="BY1159" s="755">
        <v>100</v>
      </c>
      <c r="BZ1159" s="9" t="s">
        <v>315</v>
      </c>
      <c r="CA1159" s="755">
        <v>12.6</v>
      </c>
      <c r="CB1159" s="9" t="s">
        <v>315</v>
      </c>
      <c r="CC1159" s="755">
        <v>5.5</v>
      </c>
      <c r="CD1159" s="9" t="s">
        <v>315</v>
      </c>
      <c r="CE1159" s="755">
        <v>39.700000000000003</v>
      </c>
      <c r="CF1159" s="9" t="s">
        <v>323</v>
      </c>
      <c r="CG1159" s="755">
        <v>32.4</v>
      </c>
      <c r="CH1159" s="9" t="s">
        <v>323</v>
      </c>
      <c r="CI1159" s="9"/>
      <c r="CJ1159" s="9"/>
      <c r="CK1159" s="9"/>
    </row>
    <row r="1160" spans="1:89" s="98" customFormat="1" x14ac:dyDescent="0.25">
      <c r="A1160" s="99">
        <v>10600768</v>
      </c>
      <c r="B1160" s="99"/>
      <c r="C1160" s="772">
        <v>1467</v>
      </c>
      <c r="D1160" s="807">
        <v>0.03</v>
      </c>
      <c r="E1160" s="772">
        <f t="shared" si="55"/>
        <v>1511</v>
      </c>
      <c r="F1160" s="778">
        <v>1.1000000000000001</v>
      </c>
      <c r="G1160" s="774">
        <f t="shared" si="54"/>
        <v>1662</v>
      </c>
      <c r="H1160" s="776"/>
      <c r="I1160" s="758"/>
      <c r="J1160" s="776"/>
      <c r="K1160" s="786"/>
      <c r="L1160" s="9" t="s">
        <v>308</v>
      </c>
      <c r="M1160" s="9" t="s">
        <v>4137</v>
      </c>
      <c r="N1160" s="9" t="s">
        <v>142</v>
      </c>
      <c r="O1160" s="9" t="s">
        <v>164</v>
      </c>
      <c r="P1160" s="9" t="s">
        <v>1658</v>
      </c>
      <c r="Q1160" s="9" t="s">
        <v>1659</v>
      </c>
      <c r="R1160" s="9" t="s">
        <v>1660</v>
      </c>
      <c r="S1160" s="9" t="s">
        <v>348</v>
      </c>
      <c r="T1160" s="98" t="s">
        <v>204</v>
      </c>
      <c r="U1160" s="99" t="s">
        <v>1653</v>
      </c>
      <c r="V1160" s="99" t="s">
        <v>207</v>
      </c>
      <c r="W1160" s="99" t="s">
        <v>575</v>
      </c>
      <c r="X1160" s="99" t="s">
        <v>207</v>
      </c>
      <c r="Y1160" s="99" t="s">
        <v>1653</v>
      </c>
      <c r="Z1160" s="99" t="s">
        <v>207</v>
      </c>
      <c r="AA1160" s="99" t="s">
        <v>575</v>
      </c>
      <c r="AB1160" s="99" t="s">
        <v>207</v>
      </c>
      <c r="AC1160" s="9">
        <v>283</v>
      </c>
      <c r="AD1160" s="9" t="s">
        <v>207</v>
      </c>
      <c r="AE1160" s="9">
        <v>111</v>
      </c>
      <c r="AF1160" s="9" t="s">
        <v>315</v>
      </c>
      <c r="AG1160" s="14" t="s">
        <v>629</v>
      </c>
      <c r="AH1160" s="14" t="s">
        <v>207</v>
      </c>
      <c r="AI1160" s="14" t="s">
        <v>630</v>
      </c>
      <c r="AJ1160" s="14" t="s">
        <v>207</v>
      </c>
      <c r="AK1160" s="9">
        <v>0</v>
      </c>
      <c r="AL1160" s="14" t="s">
        <v>207</v>
      </c>
      <c r="AM1160" s="9">
        <v>0</v>
      </c>
      <c r="AN1160" s="14" t="s">
        <v>207</v>
      </c>
      <c r="AO1160" s="9">
        <v>0</v>
      </c>
      <c r="AP1160" s="14" t="s">
        <v>207</v>
      </c>
      <c r="AQ1160" s="9">
        <v>0</v>
      </c>
      <c r="AR1160" s="14" t="s">
        <v>207</v>
      </c>
      <c r="AS1160" s="9" t="s">
        <v>43</v>
      </c>
      <c r="AT1160" s="9" t="s">
        <v>346</v>
      </c>
      <c r="AU1160" s="9" t="s">
        <v>164</v>
      </c>
      <c r="AV1160" s="9" t="s">
        <v>320</v>
      </c>
      <c r="AW1160" s="9" t="s">
        <v>1720</v>
      </c>
      <c r="AX1160" s="9">
        <v>9010600000</v>
      </c>
      <c r="AY1160" s="99">
        <v>274</v>
      </c>
      <c r="AZ1160" s="12" t="s">
        <v>207</v>
      </c>
      <c r="BA1160" s="99">
        <v>32</v>
      </c>
      <c r="BB1160" s="12" t="s">
        <v>207</v>
      </c>
      <c r="BC1160" s="99">
        <v>14</v>
      </c>
      <c r="BD1160" s="12" t="s">
        <v>207</v>
      </c>
      <c r="BE1160" s="99">
        <v>22</v>
      </c>
      <c r="BF1160" s="12" t="s">
        <v>321</v>
      </c>
      <c r="BG1160" s="654">
        <v>21.859000000000002</v>
      </c>
      <c r="BH1160" s="12" t="s">
        <v>321</v>
      </c>
      <c r="BI1160" s="99">
        <v>16.399999999999999</v>
      </c>
      <c r="BJ1160" s="12" t="s">
        <v>321</v>
      </c>
      <c r="BK1160" s="754">
        <v>0</v>
      </c>
      <c r="BL1160" s="12" t="s">
        <v>321</v>
      </c>
      <c r="BM1160" s="754">
        <v>7.2999999999999995E-2</v>
      </c>
      <c r="BN1160" s="12" t="s">
        <v>321</v>
      </c>
      <c r="BO1160" s="754">
        <v>5.3860000000000001</v>
      </c>
      <c r="BP1160" s="12" t="s">
        <v>321</v>
      </c>
      <c r="BQ1160" s="754">
        <v>0</v>
      </c>
      <c r="BR1160" s="12" t="s">
        <v>321</v>
      </c>
      <c r="BS1160" s="654">
        <v>0</v>
      </c>
      <c r="BT1160" s="12" t="s">
        <v>321</v>
      </c>
      <c r="BU1160" s="654">
        <v>5.4589999999999996</v>
      </c>
      <c r="BV1160" s="12" t="s">
        <v>321</v>
      </c>
      <c r="BW1160" s="9">
        <v>0.12</v>
      </c>
      <c r="BX1160" s="9" t="s">
        <v>322</v>
      </c>
      <c r="BY1160" s="755">
        <v>107.9</v>
      </c>
      <c r="BZ1160" s="9" t="s">
        <v>315</v>
      </c>
      <c r="CA1160" s="755">
        <v>12.6</v>
      </c>
      <c r="CB1160" s="9" t="s">
        <v>315</v>
      </c>
      <c r="CC1160" s="755">
        <v>5.5</v>
      </c>
      <c r="CD1160" s="9" t="s">
        <v>315</v>
      </c>
      <c r="CE1160" s="755">
        <v>43.9</v>
      </c>
      <c r="CF1160" s="9" t="s">
        <v>323</v>
      </c>
      <c r="CG1160" s="755">
        <v>36.200000000000003</v>
      </c>
      <c r="CH1160" s="9" t="s">
        <v>323</v>
      </c>
      <c r="CI1160" s="9"/>
      <c r="CJ1160" s="9"/>
      <c r="CK1160" s="9"/>
    </row>
    <row r="1161" spans="1:89" s="98" customFormat="1" x14ac:dyDescent="0.25">
      <c r="A1161" s="99">
        <v>10600796</v>
      </c>
      <c r="B1161" s="99"/>
      <c r="C1161" s="772">
        <v>1615</v>
      </c>
      <c r="D1161" s="807">
        <v>0.03</v>
      </c>
      <c r="E1161" s="772">
        <f t="shared" si="55"/>
        <v>1663</v>
      </c>
      <c r="F1161" s="778">
        <v>1.1000000000000001</v>
      </c>
      <c r="G1161" s="774">
        <f t="shared" si="54"/>
        <v>1829</v>
      </c>
      <c r="H1161" s="776"/>
      <c r="I1161" s="758"/>
      <c r="J1161" s="776"/>
      <c r="K1161" s="786"/>
      <c r="L1161" s="9" t="s">
        <v>308</v>
      </c>
      <c r="M1161" s="9" t="s">
        <v>4138</v>
      </c>
      <c r="N1161" s="9" t="s">
        <v>142</v>
      </c>
      <c r="O1161" s="9" t="s">
        <v>164</v>
      </c>
      <c r="P1161" s="9" t="s">
        <v>1658</v>
      </c>
      <c r="Q1161" s="9" t="s">
        <v>1659</v>
      </c>
      <c r="R1161" s="9" t="s">
        <v>1660</v>
      </c>
      <c r="S1161" s="9" t="s">
        <v>348</v>
      </c>
      <c r="T1161" s="98" t="s">
        <v>204</v>
      </c>
      <c r="U1161" s="99">
        <v>163</v>
      </c>
      <c r="V1161" s="99" t="s">
        <v>207</v>
      </c>
      <c r="W1161" s="99">
        <v>260</v>
      </c>
      <c r="X1161" s="99" t="s">
        <v>207</v>
      </c>
      <c r="Y1161" s="99">
        <v>163</v>
      </c>
      <c r="Z1161" s="99" t="s">
        <v>207</v>
      </c>
      <c r="AA1161" s="99">
        <v>260</v>
      </c>
      <c r="AB1161" s="99" t="s">
        <v>207</v>
      </c>
      <c r="AC1161" s="9">
        <v>307</v>
      </c>
      <c r="AD1161" s="9" t="s">
        <v>207</v>
      </c>
      <c r="AE1161" s="9">
        <v>121</v>
      </c>
      <c r="AF1161" s="9" t="s">
        <v>315</v>
      </c>
      <c r="AG1161" s="14" t="s">
        <v>1667</v>
      </c>
      <c r="AH1161" s="14" t="s">
        <v>207</v>
      </c>
      <c r="AI1161" s="14" t="s">
        <v>1668</v>
      </c>
      <c r="AJ1161" s="14" t="s">
        <v>207</v>
      </c>
      <c r="AK1161" s="9">
        <v>0</v>
      </c>
      <c r="AL1161" s="14" t="s">
        <v>207</v>
      </c>
      <c r="AM1161" s="9">
        <v>0</v>
      </c>
      <c r="AN1161" s="14" t="s">
        <v>207</v>
      </c>
      <c r="AO1161" s="9">
        <v>0</v>
      </c>
      <c r="AP1161" s="14" t="s">
        <v>207</v>
      </c>
      <c r="AQ1161" s="9">
        <v>0</v>
      </c>
      <c r="AR1161" s="14" t="s">
        <v>207</v>
      </c>
      <c r="AS1161" s="9" t="s">
        <v>43</v>
      </c>
      <c r="AT1161" s="9" t="s">
        <v>346</v>
      </c>
      <c r="AU1161" s="9" t="s">
        <v>164</v>
      </c>
      <c r="AV1161" s="9" t="s">
        <v>320</v>
      </c>
      <c r="AW1161" s="9" t="s">
        <v>1721</v>
      </c>
      <c r="AX1161" s="9">
        <v>9010600000</v>
      </c>
      <c r="AY1161" s="99">
        <v>294</v>
      </c>
      <c r="AZ1161" s="12" t="s">
        <v>207</v>
      </c>
      <c r="BA1161" s="99">
        <v>32</v>
      </c>
      <c r="BB1161" s="12" t="s">
        <v>207</v>
      </c>
      <c r="BC1161" s="99">
        <v>14</v>
      </c>
      <c r="BD1161" s="12" t="s">
        <v>207</v>
      </c>
      <c r="BE1161" s="99">
        <v>19</v>
      </c>
      <c r="BF1161" s="12" t="s">
        <v>321</v>
      </c>
      <c r="BG1161" s="654">
        <v>18.8</v>
      </c>
      <c r="BH1161" s="12" t="s">
        <v>321</v>
      </c>
      <c r="BI1161" s="99">
        <v>13</v>
      </c>
      <c r="BJ1161" s="12" t="s">
        <v>321</v>
      </c>
      <c r="BK1161" s="754">
        <v>0</v>
      </c>
      <c r="BL1161" s="12" t="s">
        <v>321</v>
      </c>
      <c r="BM1161" s="754">
        <v>7.2999999999999995E-2</v>
      </c>
      <c r="BN1161" s="12" t="s">
        <v>321</v>
      </c>
      <c r="BO1161" s="754">
        <v>5.7270000000000003</v>
      </c>
      <c r="BP1161" s="12" t="s">
        <v>321</v>
      </c>
      <c r="BQ1161" s="754">
        <v>0</v>
      </c>
      <c r="BR1161" s="12" t="s">
        <v>321</v>
      </c>
      <c r="BS1161" s="654">
        <v>0</v>
      </c>
      <c r="BT1161" s="12" t="s">
        <v>321</v>
      </c>
      <c r="BU1161" s="654">
        <v>5.8</v>
      </c>
      <c r="BV1161" s="12" t="s">
        <v>321</v>
      </c>
      <c r="BW1161" s="9">
        <v>0.13</v>
      </c>
      <c r="BX1161" s="9" t="s">
        <v>322</v>
      </c>
      <c r="BY1161" s="755">
        <v>115.7</v>
      </c>
      <c r="BZ1161" s="9" t="s">
        <v>315</v>
      </c>
      <c r="CA1161" s="755">
        <v>12.6</v>
      </c>
      <c r="CB1161" s="9" t="s">
        <v>315</v>
      </c>
      <c r="CC1161" s="755">
        <v>5.5</v>
      </c>
      <c r="CD1161" s="9" t="s">
        <v>315</v>
      </c>
      <c r="CE1161" s="755">
        <v>37.5</v>
      </c>
      <c r="CF1161" s="9" t="s">
        <v>323</v>
      </c>
      <c r="CG1161" s="755">
        <v>28.7</v>
      </c>
      <c r="CH1161" s="9" t="s">
        <v>323</v>
      </c>
      <c r="CI1161" s="9"/>
      <c r="CJ1161" s="9"/>
      <c r="CK1161" s="9"/>
    </row>
    <row r="1162" spans="1:89" s="98" customFormat="1" x14ac:dyDescent="0.25">
      <c r="A1162" s="99">
        <v>10600769</v>
      </c>
      <c r="B1162" s="99"/>
      <c r="C1162" s="772">
        <v>1764</v>
      </c>
      <c r="D1162" s="807">
        <v>0.03</v>
      </c>
      <c r="E1162" s="772">
        <f t="shared" si="55"/>
        <v>1817</v>
      </c>
      <c r="F1162" s="778">
        <v>1.1000000000000001</v>
      </c>
      <c r="G1162" s="774">
        <f t="shared" si="54"/>
        <v>1999</v>
      </c>
      <c r="H1162" s="776"/>
      <c r="I1162" s="758"/>
      <c r="J1162" s="776"/>
      <c r="K1162" s="786"/>
      <c r="L1162" s="9" t="s">
        <v>308</v>
      </c>
      <c r="M1162" s="9" t="s">
        <v>4139</v>
      </c>
      <c r="N1162" s="9" t="s">
        <v>142</v>
      </c>
      <c r="O1162" s="9" t="s">
        <v>164</v>
      </c>
      <c r="P1162" s="9" t="s">
        <v>1658</v>
      </c>
      <c r="Q1162" s="9" t="s">
        <v>1659</v>
      </c>
      <c r="R1162" s="9" t="s">
        <v>1660</v>
      </c>
      <c r="S1162" s="9" t="s">
        <v>348</v>
      </c>
      <c r="T1162" s="98" t="s">
        <v>204</v>
      </c>
      <c r="U1162" s="99" t="s">
        <v>1669</v>
      </c>
      <c r="V1162" s="99" t="s">
        <v>207</v>
      </c>
      <c r="W1162" s="99" t="s">
        <v>577</v>
      </c>
      <c r="X1162" s="99" t="s">
        <v>207</v>
      </c>
      <c r="Y1162" s="99" t="s">
        <v>1669</v>
      </c>
      <c r="Z1162" s="99" t="s">
        <v>207</v>
      </c>
      <c r="AA1162" s="99" t="s">
        <v>577</v>
      </c>
      <c r="AB1162" s="99" t="s">
        <v>207</v>
      </c>
      <c r="AC1162" s="9">
        <v>330</v>
      </c>
      <c r="AD1162" s="9" t="s">
        <v>207</v>
      </c>
      <c r="AE1162" s="9">
        <v>130</v>
      </c>
      <c r="AF1162" s="9" t="s">
        <v>315</v>
      </c>
      <c r="AG1162" s="14" t="s">
        <v>1670</v>
      </c>
      <c r="AH1162" s="14" t="s">
        <v>207</v>
      </c>
      <c r="AI1162" s="14" t="s">
        <v>1671</v>
      </c>
      <c r="AJ1162" s="14" t="s">
        <v>207</v>
      </c>
      <c r="AK1162" s="9">
        <v>0</v>
      </c>
      <c r="AL1162" s="14" t="s">
        <v>207</v>
      </c>
      <c r="AM1162" s="9">
        <v>0</v>
      </c>
      <c r="AN1162" s="14" t="s">
        <v>207</v>
      </c>
      <c r="AO1162" s="9">
        <v>0</v>
      </c>
      <c r="AP1162" s="14" t="s">
        <v>207</v>
      </c>
      <c r="AQ1162" s="9">
        <v>0</v>
      </c>
      <c r="AR1162" s="14" t="s">
        <v>207</v>
      </c>
      <c r="AS1162" s="9" t="s">
        <v>43</v>
      </c>
      <c r="AT1162" s="9" t="s">
        <v>346</v>
      </c>
      <c r="AU1162" s="9" t="s">
        <v>164</v>
      </c>
      <c r="AV1162" s="9" t="s">
        <v>320</v>
      </c>
      <c r="AW1162" s="9" t="s">
        <v>1722</v>
      </c>
      <c r="AX1162" s="9">
        <v>9010600000</v>
      </c>
      <c r="AY1162" s="99">
        <v>314</v>
      </c>
      <c r="AZ1162" s="12" t="s">
        <v>207</v>
      </c>
      <c r="BA1162" s="99">
        <v>32</v>
      </c>
      <c r="BB1162" s="12" t="s">
        <v>207</v>
      </c>
      <c r="BC1162" s="99">
        <v>14</v>
      </c>
      <c r="BD1162" s="12" t="s">
        <v>207</v>
      </c>
      <c r="BE1162" s="99">
        <v>26</v>
      </c>
      <c r="BF1162" s="12" t="s">
        <v>321</v>
      </c>
      <c r="BG1162" s="654">
        <v>25.942</v>
      </c>
      <c r="BH1162" s="12" t="s">
        <v>321</v>
      </c>
      <c r="BI1162" s="99">
        <v>19.8</v>
      </c>
      <c r="BJ1162" s="12" t="s">
        <v>321</v>
      </c>
      <c r="BK1162" s="754">
        <v>0</v>
      </c>
      <c r="BL1162" s="12" t="s">
        <v>321</v>
      </c>
      <c r="BM1162" s="754">
        <v>7.2999999999999995E-2</v>
      </c>
      <c r="BN1162" s="12" t="s">
        <v>321</v>
      </c>
      <c r="BO1162" s="754">
        <v>6.069</v>
      </c>
      <c r="BP1162" s="12" t="s">
        <v>321</v>
      </c>
      <c r="BQ1162" s="754">
        <v>0</v>
      </c>
      <c r="BR1162" s="12" t="s">
        <v>321</v>
      </c>
      <c r="BS1162" s="654">
        <v>0</v>
      </c>
      <c r="BT1162" s="12" t="s">
        <v>321</v>
      </c>
      <c r="BU1162" s="654">
        <v>6.1420000000000003</v>
      </c>
      <c r="BV1162" s="12" t="s">
        <v>321</v>
      </c>
      <c r="BW1162" s="9">
        <v>0.14000000000000001</v>
      </c>
      <c r="BX1162" s="9" t="s">
        <v>322</v>
      </c>
      <c r="BY1162" s="755">
        <v>123.6</v>
      </c>
      <c r="BZ1162" s="9" t="s">
        <v>315</v>
      </c>
      <c r="CA1162" s="755">
        <v>12.6</v>
      </c>
      <c r="CB1162" s="9" t="s">
        <v>315</v>
      </c>
      <c r="CC1162" s="755">
        <v>5.5</v>
      </c>
      <c r="CD1162" s="9" t="s">
        <v>315</v>
      </c>
      <c r="CE1162" s="755">
        <v>52.7</v>
      </c>
      <c r="CF1162" s="9" t="s">
        <v>323</v>
      </c>
      <c r="CG1162" s="755">
        <v>43.7</v>
      </c>
      <c r="CH1162" s="9" t="s">
        <v>323</v>
      </c>
      <c r="CI1162" s="9"/>
      <c r="CJ1162" s="9"/>
      <c r="CK1162" s="9"/>
    </row>
    <row r="1163" spans="1:89" s="98" customFormat="1" x14ac:dyDescent="0.25">
      <c r="A1163" s="99">
        <v>10600770</v>
      </c>
      <c r="B1163" s="99"/>
      <c r="C1163" s="772">
        <v>1912</v>
      </c>
      <c r="D1163" s="807">
        <v>0.03</v>
      </c>
      <c r="E1163" s="772">
        <f t="shared" si="55"/>
        <v>1969</v>
      </c>
      <c r="F1163" s="778">
        <v>1.1000000000000001</v>
      </c>
      <c r="G1163" s="774">
        <f t="shared" si="54"/>
        <v>2166</v>
      </c>
      <c r="H1163" s="776"/>
      <c r="I1163" s="758"/>
      <c r="J1163" s="776"/>
      <c r="K1163" s="786"/>
      <c r="L1163" s="9" t="s">
        <v>308</v>
      </c>
      <c r="M1163" s="9" t="s">
        <v>4140</v>
      </c>
      <c r="N1163" s="9" t="s">
        <v>142</v>
      </c>
      <c r="O1163" s="9" t="s">
        <v>164</v>
      </c>
      <c r="P1163" s="9" t="s">
        <v>1658</v>
      </c>
      <c r="Q1163" s="9" t="s">
        <v>1659</v>
      </c>
      <c r="R1163" s="9" t="s">
        <v>1660</v>
      </c>
      <c r="S1163" s="9" t="s">
        <v>348</v>
      </c>
      <c r="T1163" s="98" t="s">
        <v>204</v>
      </c>
      <c r="U1163" s="99" t="s">
        <v>1672</v>
      </c>
      <c r="V1163" s="99" t="s">
        <v>207</v>
      </c>
      <c r="W1163" s="99" t="s">
        <v>578</v>
      </c>
      <c r="X1163" s="99" t="s">
        <v>207</v>
      </c>
      <c r="Y1163" s="99" t="s">
        <v>1672</v>
      </c>
      <c r="Z1163" s="99" t="s">
        <v>207</v>
      </c>
      <c r="AA1163" s="99" t="s">
        <v>578</v>
      </c>
      <c r="AB1163" s="99" t="s">
        <v>207</v>
      </c>
      <c r="AC1163" s="9">
        <v>354</v>
      </c>
      <c r="AD1163" s="9" t="s">
        <v>207</v>
      </c>
      <c r="AE1163" s="9">
        <v>139</v>
      </c>
      <c r="AF1163" s="9" t="s">
        <v>315</v>
      </c>
      <c r="AG1163" s="14" t="s">
        <v>1673</v>
      </c>
      <c r="AH1163" s="14" t="s">
        <v>207</v>
      </c>
      <c r="AI1163" s="14" t="s">
        <v>1674</v>
      </c>
      <c r="AJ1163" s="14" t="s">
        <v>207</v>
      </c>
      <c r="AK1163" s="9">
        <v>0</v>
      </c>
      <c r="AL1163" s="14" t="s">
        <v>207</v>
      </c>
      <c r="AM1163" s="9">
        <v>0</v>
      </c>
      <c r="AN1163" s="14" t="s">
        <v>207</v>
      </c>
      <c r="AO1163" s="9">
        <v>0</v>
      </c>
      <c r="AP1163" s="14" t="s">
        <v>207</v>
      </c>
      <c r="AQ1163" s="9">
        <v>0</v>
      </c>
      <c r="AR1163" s="14" t="s">
        <v>207</v>
      </c>
      <c r="AS1163" s="9" t="s">
        <v>43</v>
      </c>
      <c r="AT1163" s="9" t="s">
        <v>346</v>
      </c>
      <c r="AU1163" s="9" t="s">
        <v>164</v>
      </c>
      <c r="AV1163" s="9" t="s">
        <v>320</v>
      </c>
      <c r="AW1163" s="9" t="s">
        <v>1723</v>
      </c>
      <c r="AX1163" s="9">
        <v>9010600000</v>
      </c>
      <c r="AY1163" s="99">
        <v>334</v>
      </c>
      <c r="AZ1163" s="12" t="s">
        <v>207</v>
      </c>
      <c r="BA1163" s="99">
        <v>32</v>
      </c>
      <c r="BB1163" s="12" t="s">
        <v>207</v>
      </c>
      <c r="BC1163" s="99">
        <v>14</v>
      </c>
      <c r="BD1163" s="12" t="s">
        <v>207</v>
      </c>
      <c r="BE1163" s="99">
        <v>29</v>
      </c>
      <c r="BF1163" s="12" t="s">
        <v>321</v>
      </c>
      <c r="BG1163" s="654">
        <v>28.082999999999998</v>
      </c>
      <c r="BH1163" s="12" t="s">
        <v>321</v>
      </c>
      <c r="BI1163" s="99">
        <v>21.6</v>
      </c>
      <c r="BJ1163" s="12" t="s">
        <v>321</v>
      </c>
      <c r="BK1163" s="754">
        <v>0</v>
      </c>
      <c r="BL1163" s="12" t="s">
        <v>321</v>
      </c>
      <c r="BM1163" s="754">
        <v>7.2999999999999995E-2</v>
      </c>
      <c r="BN1163" s="12" t="s">
        <v>321</v>
      </c>
      <c r="BO1163" s="754">
        <v>6.4109999999999996</v>
      </c>
      <c r="BP1163" s="12" t="s">
        <v>321</v>
      </c>
      <c r="BQ1163" s="754">
        <v>0</v>
      </c>
      <c r="BR1163" s="12" t="s">
        <v>321</v>
      </c>
      <c r="BS1163" s="654">
        <v>0</v>
      </c>
      <c r="BT1163" s="12" t="s">
        <v>321</v>
      </c>
      <c r="BU1163" s="654">
        <v>6.4829999999999997</v>
      </c>
      <c r="BV1163" s="12" t="s">
        <v>321</v>
      </c>
      <c r="BW1163" s="9">
        <v>0.15</v>
      </c>
      <c r="BX1163" s="9" t="s">
        <v>322</v>
      </c>
      <c r="BY1163" s="755">
        <v>131.5</v>
      </c>
      <c r="BZ1163" s="9" t="s">
        <v>315</v>
      </c>
      <c r="CA1163" s="755">
        <v>12.6</v>
      </c>
      <c r="CB1163" s="9" t="s">
        <v>315</v>
      </c>
      <c r="CC1163" s="755">
        <v>5.5</v>
      </c>
      <c r="CD1163" s="9" t="s">
        <v>315</v>
      </c>
      <c r="CE1163" s="755">
        <v>57.3</v>
      </c>
      <c r="CF1163" s="9" t="s">
        <v>323</v>
      </c>
      <c r="CG1163" s="755">
        <v>47.6</v>
      </c>
      <c r="CH1163" s="9" t="s">
        <v>323</v>
      </c>
      <c r="CI1163" s="9"/>
      <c r="CJ1163" s="9"/>
      <c r="CK1163" s="9"/>
    </row>
    <row r="1164" spans="1:89" s="98" customFormat="1" x14ac:dyDescent="0.25">
      <c r="A1164" s="99">
        <v>10600771</v>
      </c>
      <c r="B1164" s="99"/>
      <c r="C1164" s="772">
        <v>2337</v>
      </c>
      <c r="D1164" s="807">
        <v>0.03</v>
      </c>
      <c r="E1164" s="772">
        <f t="shared" si="55"/>
        <v>2407</v>
      </c>
      <c r="F1164" s="778">
        <v>1.1000000000000001</v>
      </c>
      <c r="G1164" s="774">
        <f t="shared" si="54"/>
        <v>2648</v>
      </c>
      <c r="H1164" s="776"/>
      <c r="I1164" s="758"/>
      <c r="J1164" s="776"/>
      <c r="K1164" s="786"/>
      <c r="L1164" s="9" t="s">
        <v>308</v>
      </c>
      <c r="M1164" s="9" t="s">
        <v>4141</v>
      </c>
      <c r="N1164" s="9" t="s">
        <v>142</v>
      </c>
      <c r="O1164" s="9" t="s">
        <v>164</v>
      </c>
      <c r="P1164" s="9" t="s">
        <v>1658</v>
      </c>
      <c r="Q1164" s="9" t="s">
        <v>1659</v>
      </c>
      <c r="R1164" s="9" t="s">
        <v>1660</v>
      </c>
      <c r="S1164" s="9" t="s">
        <v>348</v>
      </c>
      <c r="T1164" s="98" t="s">
        <v>204</v>
      </c>
      <c r="U1164" s="99" t="s">
        <v>956</v>
      </c>
      <c r="V1164" s="99" t="s">
        <v>207</v>
      </c>
      <c r="W1164" s="99" t="s">
        <v>646</v>
      </c>
      <c r="X1164" s="99" t="s">
        <v>207</v>
      </c>
      <c r="Y1164" s="99" t="s">
        <v>956</v>
      </c>
      <c r="Z1164" s="99" t="s">
        <v>207</v>
      </c>
      <c r="AA1164" s="99" t="s">
        <v>646</v>
      </c>
      <c r="AB1164" s="99" t="s">
        <v>207</v>
      </c>
      <c r="AC1164" s="9">
        <v>413</v>
      </c>
      <c r="AD1164" s="9" t="s">
        <v>207</v>
      </c>
      <c r="AE1164" s="9">
        <v>163</v>
      </c>
      <c r="AF1164" s="9" t="s">
        <v>315</v>
      </c>
      <c r="AG1164" s="14" t="s">
        <v>365</v>
      </c>
      <c r="AH1164" s="14" t="s">
        <v>207</v>
      </c>
      <c r="AI1164" s="14" t="s">
        <v>366</v>
      </c>
      <c r="AJ1164" s="14" t="s">
        <v>207</v>
      </c>
      <c r="AK1164" s="9">
        <v>0</v>
      </c>
      <c r="AL1164" s="14" t="s">
        <v>207</v>
      </c>
      <c r="AM1164" s="9">
        <v>0</v>
      </c>
      <c r="AN1164" s="14" t="s">
        <v>207</v>
      </c>
      <c r="AO1164" s="9">
        <v>0</v>
      </c>
      <c r="AP1164" s="14" t="s">
        <v>207</v>
      </c>
      <c r="AQ1164" s="9">
        <v>0</v>
      </c>
      <c r="AR1164" s="14" t="s">
        <v>207</v>
      </c>
      <c r="AS1164" s="9" t="s">
        <v>43</v>
      </c>
      <c r="AT1164" s="9" t="s">
        <v>346</v>
      </c>
      <c r="AU1164" s="9" t="s">
        <v>164</v>
      </c>
      <c r="AV1164" s="9" t="s">
        <v>320</v>
      </c>
      <c r="AW1164" s="9" t="s">
        <v>1724</v>
      </c>
      <c r="AX1164" s="9">
        <v>9010600000</v>
      </c>
      <c r="AY1164" s="99">
        <v>384</v>
      </c>
      <c r="AZ1164" s="12" t="s">
        <v>207</v>
      </c>
      <c r="BA1164" s="99">
        <v>32</v>
      </c>
      <c r="BB1164" s="12" t="s">
        <v>207</v>
      </c>
      <c r="BC1164" s="99">
        <v>14</v>
      </c>
      <c r="BD1164" s="12" t="s">
        <v>207</v>
      </c>
      <c r="BE1164" s="99">
        <v>34</v>
      </c>
      <c r="BF1164" s="12" t="s">
        <v>321</v>
      </c>
      <c r="BG1164" s="654">
        <v>33.637</v>
      </c>
      <c r="BH1164" s="12" t="s">
        <v>321</v>
      </c>
      <c r="BI1164" s="99">
        <v>26.3</v>
      </c>
      <c r="BJ1164" s="12" t="s">
        <v>321</v>
      </c>
      <c r="BK1164" s="754">
        <v>0</v>
      </c>
      <c r="BL1164" s="12" t="s">
        <v>321</v>
      </c>
      <c r="BM1164" s="754">
        <v>7.2999999999999995E-2</v>
      </c>
      <c r="BN1164" s="12" t="s">
        <v>321</v>
      </c>
      <c r="BO1164" s="754">
        <v>7.2649999999999997</v>
      </c>
      <c r="BP1164" s="12" t="s">
        <v>321</v>
      </c>
      <c r="BQ1164" s="754">
        <v>0</v>
      </c>
      <c r="BR1164" s="12" t="s">
        <v>321</v>
      </c>
      <c r="BS1164" s="654">
        <v>0</v>
      </c>
      <c r="BT1164" s="12" t="s">
        <v>321</v>
      </c>
      <c r="BU1164" s="654">
        <v>7.3369999999999997</v>
      </c>
      <c r="BV1164" s="12" t="s">
        <v>321</v>
      </c>
      <c r="BW1164" s="9">
        <v>0.17</v>
      </c>
      <c r="BX1164" s="9" t="s">
        <v>322</v>
      </c>
      <c r="BY1164" s="755">
        <v>151.19999999999999</v>
      </c>
      <c r="BZ1164" s="9" t="s">
        <v>315</v>
      </c>
      <c r="CA1164" s="755">
        <v>12.6</v>
      </c>
      <c r="CB1164" s="9" t="s">
        <v>315</v>
      </c>
      <c r="CC1164" s="755">
        <v>5.5</v>
      </c>
      <c r="CD1164" s="9" t="s">
        <v>315</v>
      </c>
      <c r="CE1164" s="755">
        <v>69.2</v>
      </c>
      <c r="CF1164" s="9" t="s">
        <v>323</v>
      </c>
      <c r="CG1164" s="755">
        <v>58</v>
      </c>
      <c r="CH1164" s="9" t="s">
        <v>323</v>
      </c>
      <c r="CI1164" s="9"/>
      <c r="CJ1164" s="9"/>
      <c r="CK1164" s="9"/>
    </row>
    <row r="1165" spans="1:89" s="98" customFormat="1" x14ac:dyDescent="0.25">
      <c r="A1165" s="99">
        <v>10600772</v>
      </c>
      <c r="B1165" s="99"/>
      <c r="C1165" s="772">
        <v>2776</v>
      </c>
      <c r="D1165" s="807">
        <v>0.03</v>
      </c>
      <c r="E1165" s="772">
        <f t="shared" si="55"/>
        <v>2859</v>
      </c>
      <c r="F1165" s="778">
        <v>1.1000000000000001</v>
      </c>
      <c r="G1165" s="774">
        <f t="shared" si="54"/>
        <v>3145</v>
      </c>
      <c r="H1165" s="776"/>
      <c r="I1165" s="758"/>
      <c r="J1165" s="776"/>
      <c r="K1165" s="786"/>
      <c r="L1165" s="9" t="s">
        <v>308</v>
      </c>
      <c r="M1165" s="9" t="s">
        <v>4142</v>
      </c>
      <c r="N1165" s="9" t="s">
        <v>142</v>
      </c>
      <c r="O1165" s="9" t="s">
        <v>164</v>
      </c>
      <c r="P1165" s="9" t="s">
        <v>1658</v>
      </c>
      <c r="Q1165" s="9" t="s">
        <v>1659</v>
      </c>
      <c r="R1165" s="9" t="s">
        <v>1660</v>
      </c>
      <c r="S1165" s="9" t="s">
        <v>348</v>
      </c>
      <c r="T1165" s="98" t="s">
        <v>204</v>
      </c>
      <c r="U1165" s="99" t="s">
        <v>628</v>
      </c>
      <c r="V1165" s="99" t="s">
        <v>207</v>
      </c>
      <c r="W1165" s="99" t="s">
        <v>583</v>
      </c>
      <c r="X1165" s="99" t="s">
        <v>207</v>
      </c>
      <c r="Y1165" s="99" t="s">
        <v>628</v>
      </c>
      <c r="Z1165" s="99" t="s">
        <v>207</v>
      </c>
      <c r="AA1165" s="99" t="s">
        <v>583</v>
      </c>
      <c r="AB1165" s="99" t="s">
        <v>207</v>
      </c>
      <c r="AC1165" s="9">
        <v>472</v>
      </c>
      <c r="AD1165" s="9" t="s">
        <v>207</v>
      </c>
      <c r="AE1165" s="9">
        <v>186</v>
      </c>
      <c r="AF1165" s="9" t="s">
        <v>315</v>
      </c>
      <c r="AG1165" s="14" t="s">
        <v>1634</v>
      </c>
      <c r="AH1165" s="14" t="s">
        <v>207</v>
      </c>
      <c r="AI1165" s="14" t="s">
        <v>1635</v>
      </c>
      <c r="AJ1165" s="14" t="s">
        <v>207</v>
      </c>
      <c r="AK1165" s="9">
        <v>0</v>
      </c>
      <c r="AL1165" s="14" t="s">
        <v>207</v>
      </c>
      <c r="AM1165" s="9">
        <v>0</v>
      </c>
      <c r="AN1165" s="14" t="s">
        <v>207</v>
      </c>
      <c r="AO1165" s="9">
        <v>0</v>
      </c>
      <c r="AP1165" s="14" t="s">
        <v>207</v>
      </c>
      <c r="AQ1165" s="9">
        <v>0</v>
      </c>
      <c r="AR1165" s="14" t="s">
        <v>207</v>
      </c>
      <c r="AS1165" s="9" t="s">
        <v>43</v>
      </c>
      <c r="AT1165" s="9" t="s">
        <v>346</v>
      </c>
      <c r="AU1165" s="9" t="s">
        <v>164</v>
      </c>
      <c r="AV1165" s="9" t="s">
        <v>320</v>
      </c>
      <c r="AW1165" s="9" t="s">
        <v>1725</v>
      </c>
      <c r="AX1165" s="9">
        <v>9010600000</v>
      </c>
      <c r="AY1165" s="99">
        <v>310</v>
      </c>
      <c r="AZ1165" s="12" t="s">
        <v>207</v>
      </c>
      <c r="BA1165" s="99">
        <v>30</v>
      </c>
      <c r="BB1165" s="12" t="s">
        <v>207</v>
      </c>
      <c r="BC1165" s="99">
        <v>20</v>
      </c>
      <c r="BD1165" s="12" t="s">
        <v>207</v>
      </c>
      <c r="BE1165" s="99">
        <v>37</v>
      </c>
      <c r="BF1165" s="12" t="s">
        <v>321</v>
      </c>
      <c r="BG1165" s="654">
        <v>36.801000000000002</v>
      </c>
      <c r="BH1165" s="12" t="s">
        <v>321</v>
      </c>
      <c r="BI1165" s="99">
        <v>31.3</v>
      </c>
      <c r="BJ1165" s="12" t="s">
        <v>321</v>
      </c>
      <c r="BK1165" s="754">
        <v>0</v>
      </c>
      <c r="BL1165" s="12" t="s">
        <v>321</v>
      </c>
      <c r="BM1165" s="754">
        <v>0.16500000000000001</v>
      </c>
      <c r="BN1165" s="12" t="s">
        <v>321</v>
      </c>
      <c r="BO1165" s="754">
        <v>5.3360000000000003</v>
      </c>
      <c r="BP1165" s="12" t="s">
        <v>321</v>
      </c>
      <c r="BQ1165" s="754">
        <v>0</v>
      </c>
      <c r="BR1165" s="12" t="s">
        <v>321</v>
      </c>
      <c r="BS1165" s="654">
        <v>0</v>
      </c>
      <c r="BT1165" s="12" t="s">
        <v>321</v>
      </c>
      <c r="BU1165" s="654">
        <v>5.5010000000000003</v>
      </c>
      <c r="BV1165" s="12" t="s">
        <v>321</v>
      </c>
      <c r="BW1165" s="9">
        <v>0.19</v>
      </c>
      <c r="BX1165" s="9" t="s">
        <v>322</v>
      </c>
      <c r="BY1165" s="755">
        <v>122</v>
      </c>
      <c r="BZ1165" s="9" t="s">
        <v>315</v>
      </c>
      <c r="CA1165" s="755">
        <v>11.8</v>
      </c>
      <c r="CB1165" s="9" t="s">
        <v>315</v>
      </c>
      <c r="CC1165" s="755">
        <v>7.9</v>
      </c>
      <c r="CD1165" s="9" t="s">
        <v>315</v>
      </c>
      <c r="CE1165" s="755">
        <v>82</v>
      </c>
      <c r="CF1165" s="9" t="s">
        <v>323</v>
      </c>
      <c r="CG1165" s="755">
        <v>69</v>
      </c>
      <c r="CH1165" s="9" t="s">
        <v>323</v>
      </c>
      <c r="CI1165" s="9"/>
      <c r="CJ1165" s="9"/>
      <c r="CK1165" s="9"/>
    </row>
    <row r="1166" spans="1:89" s="98" customFormat="1" x14ac:dyDescent="0.25">
      <c r="A1166" s="99">
        <v>10600773</v>
      </c>
      <c r="B1166" s="99"/>
      <c r="C1166" s="772">
        <v>3230</v>
      </c>
      <c r="D1166" s="807">
        <v>0.03</v>
      </c>
      <c r="E1166" s="772">
        <f t="shared" si="55"/>
        <v>3327</v>
      </c>
      <c r="F1166" s="778">
        <v>1.1000000000000001</v>
      </c>
      <c r="G1166" s="774">
        <f t="shared" si="54"/>
        <v>3660</v>
      </c>
      <c r="H1166" s="776"/>
      <c r="I1166" s="758"/>
      <c r="J1166" s="776"/>
      <c r="K1166" s="786"/>
      <c r="L1166" s="9" t="s">
        <v>308</v>
      </c>
      <c r="M1166" s="9" t="s">
        <v>4143</v>
      </c>
      <c r="N1166" s="9" t="s">
        <v>142</v>
      </c>
      <c r="O1166" s="9" t="s">
        <v>164</v>
      </c>
      <c r="P1166" s="9" t="s">
        <v>1658</v>
      </c>
      <c r="Q1166" s="9" t="s">
        <v>1659</v>
      </c>
      <c r="R1166" s="9" t="s">
        <v>1660</v>
      </c>
      <c r="S1166" s="9" t="s">
        <v>348</v>
      </c>
      <c r="T1166" s="98" t="s">
        <v>204</v>
      </c>
      <c r="U1166" s="99" t="s">
        <v>1655</v>
      </c>
      <c r="V1166" s="99" t="s">
        <v>207</v>
      </c>
      <c r="W1166" s="99" t="s">
        <v>1499</v>
      </c>
      <c r="X1166" s="99" t="s">
        <v>207</v>
      </c>
      <c r="Y1166" s="99" t="s">
        <v>1655</v>
      </c>
      <c r="Z1166" s="99" t="s">
        <v>207</v>
      </c>
      <c r="AA1166" s="99" t="s">
        <v>1499</v>
      </c>
      <c r="AB1166" s="99" t="s">
        <v>207</v>
      </c>
      <c r="AC1166" s="9">
        <v>531</v>
      </c>
      <c r="AD1166" s="9" t="s">
        <v>207</v>
      </c>
      <c r="AE1166" s="9">
        <v>209</v>
      </c>
      <c r="AF1166" s="9" t="s">
        <v>315</v>
      </c>
      <c r="AG1166" s="14" t="s">
        <v>1675</v>
      </c>
      <c r="AH1166" s="14" t="s">
        <v>207</v>
      </c>
      <c r="AI1166" s="14" t="s">
        <v>1676</v>
      </c>
      <c r="AJ1166" s="14" t="s">
        <v>207</v>
      </c>
      <c r="AK1166" s="9">
        <v>0</v>
      </c>
      <c r="AL1166" s="14" t="s">
        <v>207</v>
      </c>
      <c r="AM1166" s="9">
        <v>0</v>
      </c>
      <c r="AN1166" s="14" t="s">
        <v>207</v>
      </c>
      <c r="AO1166" s="9">
        <v>0</v>
      </c>
      <c r="AP1166" s="14" t="s">
        <v>207</v>
      </c>
      <c r="AQ1166" s="9">
        <v>0</v>
      </c>
      <c r="AR1166" s="14" t="s">
        <v>207</v>
      </c>
      <c r="AS1166" s="9" t="s">
        <v>43</v>
      </c>
      <c r="AT1166" s="9" t="s">
        <v>346</v>
      </c>
      <c r="AU1166" s="9" t="s">
        <v>164</v>
      </c>
      <c r="AV1166" s="9" t="s">
        <v>320</v>
      </c>
      <c r="AW1166" s="9" t="s">
        <v>1726</v>
      </c>
      <c r="AX1166" s="9">
        <v>9010600000</v>
      </c>
      <c r="AY1166" s="99">
        <v>342</v>
      </c>
      <c r="AZ1166" s="12" t="s">
        <v>207</v>
      </c>
      <c r="BA1166" s="99">
        <v>30</v>
      </c>
      <c r="BB1166" s="12" t="s">
        <v>207</v>
      </c>
      <c r="BC1166" s="99">
        <v>20</v>
      </c>
      <c r="BD1166" s="12" t="s">
        <v>207</v>
      </c>
      <c r="BE1166" s="99">
        <v>43</v>
      </c>
      <c r="BF1166" s="12" t="s">
        <v>321</v>
      </c>
      <c r="BG1166" s="654">
        <v>42.648000000000003</v>
      </c>
      <c r="BH1166" s="12" t="s">
        <v>321</v>
      </c>
      <c r="BI1166" s="99">
        <v>36.6</v>
      </c>
      <c r="BJ1166" s="12" t="s">
        <v>321</v>
      </c>
      <c r="BK1166" s="754">
        <v>0</v>
      </c>
      <c r="BL1166" s="12" t="s">
        <v>321</v>
      </c>
      <c r="BM1166" s="754">
        <v>0.16500000000000001</v>
      </c>
      <c r="BN1166" s="12" t="s">
        <v>321</v>
      </c>
      <c r="BO1166" s="754">
        <v>5.883</v>
      </c>
      <c r="BP1166" s="12" t="s">
        <v>321</v>
      </c>
      <c r="BQ1166" s="754">
        <v>0</v>
      </c>
      <c r="BR1166" s="12" t="s">
        <v>321</v>
      </c>
      <c r="BS1166" s="654">
        <v>0</v>
      </c>
      <c r="BT1166" s="12" t="s">
        <v>321</v>
      </c>
      <c r="BU1166" s="654">
        <v>6.048</v>
      </c>
      <c r="BV1166" s="12" t="s">
        <v>321</v>
      </c>
      <c r="BW1166" s="9">
        <v>0.21</v>
      </c>
      <c r="BX1166" s="9" t="s">
        <v>322</v>
      </c>
      <c r="BY1166" s="755">
        <v>134.6</v>
      </c>
      <c r="BZ1166" s="9" t="s">
        <v>315</v>
      </c>
      <c r="CA1166" s="755">
        <v>11.8</v>
      </c>
      <c r="CB1166" s="9" t="s">
        <v>315</v>
      </c>
      <c r="CC1166" s="755">
        <v>7.9</v>
      </c>
      <c r="CD1166" s="9" t="s">
        <v>315</v>
      </c>
      <c r="CE1166" s="755">
        <v>95.2</v>
      </c>
      <c r="CF1166" s="9" t="s">
        <v>323</v>
      </c>
      <c r="CG1166" s="755">
        <v>80.7</v>
      </c>
      <c r="CH1166" s="9" t="s">
        <v>323</v>
      </c>
      <c r="CI1166" s="9"/>
      <c r="CJ1166" s="9"/>
      <c r="CK1166" s="9"/>
    </row>
    <row r="1167" spans="1:89" s="98" customFormat="1" x14ac:dyDescent="0.25">
      <c r="A1167" s="99">
        <v>10600774</v>
      </c>
      <c r="B1167" s="99"/>
      <c r="C1167" s="772">
        <v>3698</v>
      </c>
      <c r="D1167" s="807">
        <v>0.03</v>
      </c>
      <c r="E1167" s="772">
        <f t="shared" si="55"/>
        <v>3809</v>
      </c>
      <c r="F1167" s="778">
        <v>1.1000000000000001</v>
      </c>
      <c r="G1167" s="774">
        <f t="shared" si="54"/>
        <v>4190</v>
      </c>
      <c r="H1167" s="776"/>
      <c r="I1167" s="758"/>
      <c r="J1167" s="776"/>
      <c r="K1167" s="786"/>
      <c r="L1167" s="9" t="s">
        <v>308</v>
      </c>
      <c r="M1167" s="9" t="s">
        <v>4144</v>
      </c>
      <c r="N1167" s="9" t="s">
        <v>142</v>
      </c>
      <c r="O1167" s="9" t="s">
        <v>164</v>
      </c>
      <c r="P1167" s="9" t="s">
        <v>1658</v>
      </c>
      <c r="Q1167" s="9" t="s">
        <v>1659</v>
      </c>
      <c r="R1167" s="9" t="s">
        <v>1660</v>
      </c>
      <c r="S1167" s="9" t="s">
        <v>348</v>
      </c>
      <c r="T1167" s="98" t="s">
        <v>204</v>
      </c>
      <c r="U1167" s="99" t="s">
        <v>1636</v>
      </c>
      <c r="V1167" s="99" t="s">
        <v>207</v>
      </c>
      <c r="W1167" s="99" t="s">
        <v>1501</v>
      </c>
      <c r="X1167" s="99" t="s">
        <v>207</v>
      </c>
      <c r="Y1167" s="99" t="s">
        <v>1636</v>
      </c>
      <c r="Z1167" s="99" t="s">
        <v>207</v>
      </c>
      <c r="AA1167" s="99" t="s">
        <v>1501</v>
      </c>
      <c r="AB1167" s="99" t="s">
        <v>207</v>
      </c>
      <c r="AC1167" s="9">
        <v>590</v>
      </c>
      <c r="AD1167" s="9" t="s">
        <v>207</v>
      </c>
      <c r="AE1167" s="9">
        <v>232</v>
      </c>
      <c r="AF1167" s="9" t="s">
        <v>315</v>
      </c>
      <c r="AG1167" s="14" t="s">
        <v>1637</v>
      </c>
      <c r="AH1167" s="14" t="s">
        <v>207</v>
      </c>
      <c r="AI1167" s="14" t="s">
        <v>1638</v>
      </c>
      <c r="AJ1167" s="14" t="s">
        <v>207</v>
      </c>
      <c r="AK1167" s="9">
        <v>0</v>
      </c>
      <c r="AL1167" s="14" t="s">
        <v>207</v>
      </c>
      <c r="AM1167" s="9">
        <v>0</v>
      </c>
      <c r="AN1167" s="14" t="s">
        <v>207</v>
      </c>
      <c r="AO1167" s="9">
        <v>0</v>
      </c>
      <c r="AP1167" s="14" t="s">
        <v>207</v>
      </c>
      <c r="AQ1167" s="9">
        <v>0</v>
      </c>
      <c r="AR1167" s="14" t="s">
        <v>207</v>
      </c>
      <c r="AS1167" s="9" t="s">
        <v>43</v>
      </c>
      <c r="AT1167" s="9" t="s">
        <v>346</v>
      </c>
      <c r="AU1167" s="9" t="s">
        <v>164</v>
      </c>
      <c r="AV1167" s="9" t="s">
        <v>320</v>
      </c>
      <c r="AW1167" s="9" t="s">
        <v>1727</v>
      </c>
      <c r="AX1167" s="9">
        <v>9010600000</v>
      </c>
      <c r="AY1167" s="99">
        <v>373</v>
      </c>
      <c r="AZ1167" s="12" t="s">
        <v>207</v>
      </c>
      <c r="BA1167" s="99">
        <v>30</v>
      </c>
      <c r="BB1167" s="12" t="s">
        <v>207</v>
      </c>
      <c r="BC1167" s="99">
        <v>20</v>
      </c>
      <c r="BD1167" s="12" t="s">
        <v>207</v>
      </c>
      <c r="BE1167" s="99">
        <v>49</v>
      </c>
      <c r="BF1167" s="12" t="s">
        <v>321</v>
      </c>
      <c r="BG1167" s="654">
        <v>48.777000000000001</v>
      </c>
      <c r="BH1167" s="12" t="s">
        <v>321</v>
      </c>
      <c r="BI1167" s="99">
        <v>42.2</v>
      </c>
      <c r="BJ1167" s="12" t="s">
        <v>321</v>
      </c>
      <c r="BK1167" s="754">
        <v>0</v>
      </c>
      <c r="BL1167" s="12" t="s">
        <v>321</v>
      </c>
      <c r="BM1167" s="754">
        <v>0.16500000000000001</v>
      </c>
      <c r="BN1167" s="12" t="s">
        <v>321</v>
      </c>
      <c r="BO1167" s="754">
        <v>6.4119999999999999</v>
      </c>
      <c r="BP1167" s="12" t="s">
        <v>321</v>
      </c>
      <c r="BQ1167" s="754">
        <v>0</v>
      </c>
      <c r="BR1167" s="12" t="s">
        <v>321</v>
      </c>
      <c r="BS1167" s="654">
        <v>0</v>
      </c>
      <c r="BT1167" s="12" t="s">
        <v>321</v>
      </c>
      <c r="BU1167" s="654">
        <v>6.577</v>
      </c>
      <c r="BV1167" s="12" t="s">
        <v>321</v>
      </c>
      <c r="BW1167" s="9">
        <v>0.22</v>
      </c>
      <c r="BX1167" s="9" t="s">
        <v>322</v>
      </c>
      <c r="BY1167" s="755">
        <v>146.9</v>
      </c>
      <c r="BZ1167" s="9" t="s">
        <v>315</v>
      </c>
      <c r="CA1167" s="755">
        <v>11.8</v>
      </c>
      <c r="CB1167" s="9" t="s">
        <v>315</v>
      </c>
      <c r="CC1167" s="755">
        <v>7.9</v>
      </c>
      <c r="CD1167" s="9" t="s">
        <v>315</v>
      </c>
      <c r="CE1167" s="755">
        <v>109.3</v>
      </c>
      <c r="CF1167" s="9" t="s">
        <v>323</v>
      </c>
      <c r="CG1167" s="755">
        <v>93</v>
      </c>
      <c r="CH1167" s="9" t="s">
        <v>323</v>
      </c>
      <c r="CI1167" s="9"/>
      <c r="CJ1167" s="9"/>
      <c r="CK1167" s="9"/>
    </row>
    <row r="1168" spans="1:89" s="98" customFormat="1" x14ac:dyDescent="0.25">
      <c r="A1168" s="99">
        <v>10600775</v>
      </c>
      <c r="B1168" s="99"/>
      <c r="C1168" s="772">
        <v>4179</v>
      </c>
      <c r="D1168" s="807">
        <v>0.03</v>
      </c>
      <c r="E1168" s="772">
        <f t="shared" si="55"/>
        <v>4304</v>
      </c>
      <c r="F1168" s="778">
        <v>1.1000000000000001</v>
      </c>
      <c r="G1168" s="774">
        <f t="shared" si="54"/>
        <v>4734</v>
      </c>
      <c r="H1168" s="776"/>
      <c r="I1168" s="758"/>
      <c r="J1168" s="776"/>
      <c r="K1168" s="786"/>
      <c r="L1168" s="9" t="s">
        <v>308</v>
      </c>
      <c r="M1168" s="9" t="s">
        <v>4145</v>
      </c>
      <c r="N1168" s="9" t="s">
        <v>142</v>
      </c>
      <c r="O1168" s="9" t="s">
        <v>164</v>
      </c>
      <c r="P1168" s="9" t="s">
        <v>1658</v>
      </c>
      <c r="Q1168" s="9" t="s">
        <v>1659</v>
      </c>
      <c r="R1168" s="9" t="s">
        <v>1660</v>
      </c>
      <c r="S1168" s="9" t="s">
        <v>348</v>
      </c>
      <c r="T1168" s="98" t="s">
        <v>204</v>
      </c>
      <c r="U1168" s="99" t="s">
        <v>1677</v>
      </c>
      <c r="V1168" s="99" t="s">
        <v>207</v>
      </c>
      <c r="W1168" s="99" t="s">
        <v>1678</v>
      </c>
      <c r="X1168" s="99" t="s">
        <v>207</v>
      </c>
      <c r="Y1168" s="99" t="s">
        <v>1677</v>
      </c>
      <c r="Z1168" s="99" t="s">
        <v>207</v>
      </c>
      <c r="AA1168" s="99" t="s">
        <v>1678</v>
      </c>
      <c r="AB1168" s="99" t="s">
        <v>207</v>
      </c>
      <c r="AC1168" s="9">
        <v>649</v>
      </c>
      <c r="AD1168" s="9" t="s">
        <v>207</v>
      </c>
      <c r="AE1168" s="9">
        <v>256</v>
      </c>
      <c r="AF1168" s="9" t="s">
        <v>315</v>
      </c>
      <c r="AG1168" s="14" t="s">
        <v>1679</v>
      </c>
      <c r="AH1168" s="14" t="s">
        <v>207</v>
      </c>
      <c r="AI1168" s="14" t="s">
        <v>1680</v>
      </c>
      <c r="AJ1168" s="14" t="s">
        <v>207</v>
      </c>
      <c r="AK1168" s="9">
        <v>0</v>
      </c>
      <c r="AL1168" s="14" t="s">
        <v>207</v>
      </c>
      <c r="AM1168" s="9">
        <v>0</v>
      </c>
      <c r="AN1168" s="14" t="s">
        <v>207</v>
      </c>
      <c r="AO1168" s="9">
        <v>0</v>
      </c>
      <c r="AP1168" s="14" t="s">
        <v>207</v>
      </c>
      <c r="AQ1168" s="9">
        <v>0</v>
      </c>
      <c r="AR1168" s="14" t="s">
        <v>207</v>
      </c>
      <c r="AS1168" s="9" t="s">
        <v>43</v>
      </c>
      <c r="AT1168" s="9" t="s">
        <v>346</v>
      </c>
      <c r="AU1168" s="9" t="s">
        <v>164</v>
      </c>
      <c r="AV1168" s="9" t="s">
        <v>320</v>
      </c>
      <c r="AW1168" s="9" t="s">
        <v>1728</v>
      </c>
      <c r="AX1168" s="9">
        <v>9010600000</v>
      </c>
      <c r="AY1168" s="99">
        <v>404</v>
      </c>
      <c r="AZ1168" s="12" t="s">
        <v>207</v>
      </c>
      <c r="BA1168" s="99">
        <v>30</v>
      </c>
      <c r="BB1168" s="12" t="s">
        <v>207</v>
      </c>
      <c r="BC1168" s="99">
        <v>20</v>
      </c>
      <c r="BD1168" s="12" t="s">
        <v>207</v>
      </c>
      <c r="BE1168" s="99">
        <v>56</v>
      </c>
      <c r="BF1168" s="12" t="s">
        <v>321</v>
      </c>
      <c r="BG1168" s="654">
        <v>55.307000000000002</v>
      </c>
      <c r="BH1168" s="12" t="s">
        <v>321</v>
      </c>
      <c r="BI1168" s="99">
        <v>48.2</v>
      </c>
      <c r="BJ1168" s="12" t="s">
        <v>321</v>
      </c>
      <c r="BK1168" s="754">
        <v>0</v>
      </c>
      <c r="BL1168" s="12" t="s">
        <v>321</v>
      </c>
      <c r="BM1168" s="754">
        <v>0.16500000000000001</v>
      </c>
      <c r="BN1168" s="12" t="s">
        <v>321</v>
      </c>
      <c r="BO1168" s="754">
        <v>6.9420000000000002</v>
      </c>
      <c r="BP1168" s="12" t="s">
        <v>321</v>
      </c>
      <c r="BQ1168" s="754">
        <v>0</v>
      </c>
      <c r="BR1168" s="12" t="s">
        <v>321</v>
      </c>
      <c r="BS1168" s="654">
        <v>0</v>
      </c>
      <c r="BT1168" s="12" t="s">
        <v>321</v>
      </c>
      <c r="BU1168" s="654">
        <v>7.1070000000000002</v>
      </c>
      <c r="BV1168" s="12" t="s">
        <v>321</v>
      </c>
      <c r="BW1168" s="9">
        <v>0.24</v>
      </c>
      <c r="BX1168" s="9" t="s">
        <v>322</v>
      </c>
      <c r="BY1168" s="755">
        <v>159.1</v>
      </c>
      <c r="BZ1168" s="9" t="s">
        <v>315</v>
      </c>
      <c r="CA1168" s="755">
        <v>11.8</v>
      </c>
      <c r="CB1168" s="9" t="s">
        <v>315</v>
      </c>
      <c r="CC1168" s="755">
        <v>7.9</v>
      </c>
      <c r="CD1168" s="9" t="s">
        <v>315</v>
      </c>
      <c r="CE1168" s="755">
        <v>124.1</v>
      </c>
      <c r="CF1168" s="9" t="s">
        <v>323</v>
      </c>
      <c r="CG1168" s="755">
        <v>106.3</v>
      </c>
      <c r="CH1168" s="9" t="s">
        <v>323</v>
      </c>
      <c r="CI1168" s="9"/>
      <c r="CJ1168" s="9"/>
      <c r="CK1168" s="9"/>
    </row>
    <row r="1169" spans="1:89" s="98" customFormat="1" x14ac:dyDescent="0.25">
      <c r="A1169" s="99">
        <v>10600776</v>
      </c>
      <c r="B1169" s="99"/>
      <c r="C1169" s="772">
        <v>4675</v>
      </c>
      <c r="D1169" s="807">
        <v>0.03</v>
      </c>
      <c r="E1169" s="772">
        <f t="shared" si="55"/>
        <v>4815</v>
      </c>
      <c r="F1169" s="778">
        <v>1.1000000000000001</v>
      </c>
      <c r="G1169" s="774">
        <f t="shared" si="54"/>
        <v>5297</v>
      </c>
      <c r="H1169" s="776"/>
      <c r="I1169" s="758"/>
      <c r="J1169" s="776"/>
      <c r="K1169" s="786"/>
      <c r="L1169" s="9" t="s">
        <v>308</v>
      </c>
      <c r="M1169" s="9" t="s">
        <v>4146</v>
      </c>
      <c r="N1169" s="9" t="s">
        <v>142</v>
      </c>
      <c r="O1169" s="9" t="s">
        <v>164</v>
      </c>
      <c r="P1169" s="9" t="s">
        <v>1658</v>
      </c>
      <c r="Q1169" s="9" t="s">
        <v>1659</v>
      </c>
      <c r="R1169" s="9" t="s">
        <v>1660</v>
      </c>
      <c r="S1169" s="9" t="s">
        <v>348</v>
      </c>
      <c r="T1169" s="98" t="s">
        <v>204</v>
      </c>
      <c r="U1169" s="99" t="s">
        <v>1641</v>
      </c>
      <c r="V1169" s="99" t="s">
        <v>207</v>
      </c>
      <c r="W1169" s="99" t="s">
        <v>1681</v>
      </c>
      <c r="X1169" s="99" t="s">
        <v>207</v>
      </c>
      <c r="Y1169" s="99" t="s">
        <v>1641</v>
      </c>
      <c r="Z1169" s="99" t="s">
        <v>207</v>
      </c>
      <c r="AA1169" s="99" t="s">
        <v>1681</v>
      </c>
      <c r="AB1169" s="99" t="s">
        <v>207</v>
      </c>
      <c r="AC1169" s="9">
        <v>708</v>
      </c>
      <c r="AD1169" s="9" t="s">
        <v>207</v>
      </c>
      <c r="AE1169" s="9">
        <v>279</v>
      </c>
      <c r="AF1169" s="9" t="s">
        <v>315</v>
      </c>
      <c r="AG1169" s="14" t="s">
        <v>58</v>
      </c>
      <c r="AH1169" s="14" t="s">
        <v>207</v>
      </c>
      <c r="AI1169" s="14" t="s">
        <v>1682</v>
      </c>
      <c r="AJ1169" s="14" t="s">
        <v>207</v>
      </c>
      <c r="AK1169" s="9">
        <v>0</v>
      </c>
      <c r="AL1169" s="14" t="s">
        <v>207</v>
      </c>
      <c r="AM1169" s="9">
        <v>0</v>
      </c>
      <c r="AN1169" s="14" t="s">
        <v>207</v>
      </c>
      <c r="AO1169" s="9">
        <v>0</v>
      </c>
      <c r="AP1169" s="14" t="s">
        <v>207</v>
      </c>
      <c r="AQ1169" s="9">
        <v>0</v>
      </c>
      <c r="AR1169" s="14" t="s">
        <v>207</v>
      </c>
      <c r="AS1169" s="9" t="s">
        <v>43</v>
      </c>
      <c r="AT1169" s="9" t="s">
        <v>346</v>
      </c>
      <c r="AU1169" s="9" t="s">
        <v>164</v>
      </c>
      <c r="AV1169" s="9" t="s">
        <v>320</v>
      </c>
      <c r="AW1169" s="9" t="s">
        <v>1729</v>
      </c>
      <c r="AX1169" s="9">
        <v>9010600000</v>
      </c>
      <c r="AY1169" s="99">
        <v>435</v>
      </c>
      <c r="AZ1169" s="12" t="s">
        <v>207</v>
      </c>
      <c r="BA1169" s="99">
        <v>30</v>
      </c>
      <c r="BB1169" s="12" t="s">
        <v>207</v>
      </c>
      <c r="BC1169" s="99">
        <v>20</v>
      </c>
      <c r="BD1169" s="12" t="s">
        <v>207</v>
      </c>
      <c r="BE1169" s="99">
        <v>63</v>
      </c>
      <c r="BF1169" s="12" t="s">
        <v>321</v>
      </c>
      <c r="BG1169" s="654">
        <v>62.036000000000001</v>
      </c>
      <c r="BH1169" s="12" t="s">
        <v>321</v>
      </c>
      <c r="BI1169" s="99">
        <v>54.4</v>
      </c>
      <c r="BJ1169" s="12" t="s">
        <v>321</v>
      </c>
      <c r="BK1169" s="754">
        <v>0</v>
      </c>
      <c r="BL1169" s="12" t="s">
        <v>321</v>
      </c>
      <c r="BM1169" s="754">
        <v>0.16500000000000001</v>
      </c>
      <c r="BN1169" s="12" t="s">
        <v>321</v>
      </c>
      <c r="BO1169" s="754">
        <v>7.4710000000000001</v>
      </c>
      <c r="BP1169" s="12" t="s">
        <v>321</v>
      </c>
      <c r="BQ1169" s="754">
        <v>0</v>
      </c>
      <c r="BR1169" s="12" t="s">
        <v>321</v>
      </c>
      <c r="BS1169" s="654">
        <v>0</v>
      </c>
      <c r="BT1169" s="12" t="s">
        <v>321</v>
      </c>
      <c r="BU1169" s="654">
        <v>7.6360000000000001</v>
      </c>
      <c r="BV1169" s="12" t="s">
        <v>321</v>
      </c>
      <c r="BW1169" s="9">
        <v>0.26</v>
      </c>
      <c r="BX1169" s="9" t="s">
        <v>322</v>
      </c>
      <c r="BY1169" s="755">
        <v>171.3</v>
      </c>
      <c r="BZ1169" s="9" t="s">
        <v>315</v>
      </c>
      <c r="CA1169" s="755">
        <v>11.8</v>
      </c>
      <c r="CB1169" s="9" t="s">
        <v>315</v>
      </c>
      <c r="CC1169" s="755">
        <v>7.9</v>
      </c>
      <c r="CD1169" s="9" t="s">
        <v>315</v>
      </c>
      <c r="CE1169" s="755">
        <v>139.6</v>
      </c>
      <c r="CF1169" s="9" t="s">
        <v>323</v>
      </c>
      <c r="CG1169" s="755">
        <v>119.9</v>
      </c>
      <c r="CH1169" s="9" t="s">
        <v>323</v>
      </c>
      <c r="CI1169" s="9"/>
      <c r="CJ1169" s="9"/>
      <c r="CK1169" s="9"/>
    </row>
    <row r="1170" spans="1:89" s="98" customFormat="1" x14ac:dyDescent="0.25">
      <c r="A1170" s="99">
        <v>10600722</v>
      </c>
      <c r="B1170" s="99"/>
      <c r="C1170" s="772">
        <v>1004</v>
      </c>
      <c r="D1170" s="807">
        <v>0.03</v>
      </c>
      <c r="E1170" s="772">
        <f t="shared" si="55"/>
        <v>1034</v>
      </c>
      <c r="F1170" s="778">
        <v>1.1000000000000001</v>
      </c>
      <c r="G1170" s="774">
        <f t="shared" si="54"/>
        <v>1137</v>
      </c>
      <c r="H1170" s="776"/>
      <c r="I1170" s="758"/>
      <c r="J1170" s="776"/>
      <c r="K1170" s="786"/>
      <c r="L1170" s="9" t="s">
        <v>308</v>
      </c>
      <c r="M1170" s="9" t="s">
        <v>4147</v>
      </c>
      <c r="N1170" s="9" t="s">
        <v>142</v>
      </c>
      <c r="O1170" s="9" t="s">
        <v>164</v>
      </c>
      <c r="P1170" s="9" t="s">
        <v>1658</v>
      </c>
      <c r="Q1170" s="9" t="s">
        <v>1659</v>
      </c>
      <c r="R1170" s="9" t="s">
        <v>1660</v>
      </c>
      <c r="S1170" s="9" t="s">
        <v>348</v>
      </c>
      <c r="T1170" s="98" t="s">
        <v>204</v>
      </c>
      <c r="U1170" s="99" t="s">
        <v>1661</v>
      </c>
      <c r="V1170" s="99" t="s">
        <v>207</v>
      </c>
      <c r="W1170" s="99" t="s">
        <v>202</v>
      </c>
      <c r="X1170" s="99" t="s">
        <v>207</v>
      </c>
      <c r="Y1170" s="99" t="s">
        <v>1661</v>
      </c>
      <c r="Z1170" s="99" t="s">
        <v>207</v>
      </c>
      <c r="AA1170" s="99" t="s">
        <v>202</v>
      </c>
      <c r="AB1170" s="99" t="s">
        <v>207</v>
      </c>
      <c r="AC1170" s="9">
        <v>236</v>
      </c>
      <c r="AD1170" s="9" t="s">
        <v>207</v>
      </c>
      <c r="AE1170" s="9">
        <v>93</v>
      </c>
      <c r="AF1170" s="9" t="s">
        <v>315</v>
      </c>
      <c r="AG1170" s="14" t="s">
        <v>1662</v>
      </c>
      <c r="AH1170" s="14" t="s">
        <v>207</v>
      </c>
      <c r="AI1170" s="14" t="s">
        <v>1663</v>
      </c>
      <c r="AJ1170" s="14" t="s">
        <v>207</v>
      </c>
      <c r="AK1170" s="9">
        <v>0</v>
      </c>
      <c r="AL1170" s="14" t="s">
        <v>207</v>
      </c>
      <c r="AM1170" s="9">
        <v>0</v>
      </c>
      <c r="AN1170" s="14" t="s">
        <v>207</v>
      </c>
      <c r="AO1170" s="9">
        <v>0</v>
      </c>
      <c r="AP1170" s="14" t="s">
        <v>207</v>
      </c>
      <c r="AQ1170" s="9">
        <v>0</v>
      </c>
      <c r="AR1170" s="14" t="s">
        <v>207</v>
      </c>
      <c r="AS1170" s="9" t="s">
        <v>0</v>
      </c>
      <c r="AT1170" s="9" t="s">
        <v>318</v>
      </c>
      <c r="AU1170" s="9" t="s">
        <v>164</v>
      </c>
      <c r="AV1170" s="9" t="s">
        <v>320</v>
      </c>
      <c r="AW1170" s="9" t="s">
        <v>1730</v>
      </c>
      <c r="AX1170" s="9">
        <v>9010600000</v>
      </c>
      <c r="AY1170" s="99">
        <v>235</v>
      </c>
      <c r="AZ1170" s="12" t="s">
        <v>207</v>
      </c>
      <c r="BA1170" s="99">
        <v>32</v>
      </c>
      <c r="BB1170" s="12" t="s">
        <v>207</v>
      </c>
      <c r="BC1170" s="99">
        <v>14</v>
      </c>
      <c r="BD1170" s="12" t="s">
        <v>207</v>
      </c>
      <c r="BE1170" s="99">
        <v>18</v>
      </c>
      <c r="BF1170" s="12" t="s">
        <v>321</v>
      </c>
      <c r="BG1170" s="654">
        <v>17.875</v>
      </c>
      <c r="BH1170" s="12" t="s">
        <v>321</v>
      </c>
      <c r="BI1170" s="99">
        <v>13.1</v>
      </c>
      <c r="BJ1170" s="12" t="s">
        <v>321</v>
      </c>
      <c r="BK1170" s="754">
        <v>0</v>
      </c>
      <c r="BL1170" s="12" t="s">
        <v>321</v>
      </c>
      <c r="BM1170" s="754">
        <v>7.2999999999999995E-2</v>
      </c>
      <c r="BN1170" s="12" t="s">
        <v>321</v>
      </c>
      <c r="BO1170" s="754">
        <v>4.7030000000000003</v>
      </c>
      <c r="BP1170" s="12" t="s">
        <v>321</v>
      </c>
      <c r="BQ1170" s="754">
        <v>0</v>
      </c>
      <c r="BR1170" s="12" t="s">
        <v>321</v>
      </c>
      <c r="BS1170" s="654">
        <v>0</v>
      </c>
      <c r="BT1170" s="12" t="s">
        <v>321</v>
      </c>
      <c r="BU1170" s="654">
        <v>4.7750000000000004</v>
      </c>
      <c r="BV1170" s="12" t="s">
        <v>321</v>
      </c>
      <c r="BW1170" s="9">
        <v>0.11</v>
      </c>
      <c r="BX1170" s="9" t="s">
        <v>322</v>
      </c>
      <c r="BY1170" s="755">
        <v>92.5</v>
      </c>
      <c r="BZ1170" s="9" t="s">
        <v>315</v>
      </c>
      <c r="CA1170" s="755">
        <v>12.6</v>
      </c>
      <c r="CB1170" s="9" t="s">
        <v>315</v>
      </c>
      <c r="CC1170" s="755">
        <v>5.5</v>
      </c>
      <c r="CD1170" s="9" t="s">
        <v>315</v>
      </c>
      <c r="CE1170" s="755">
        <v>35.5</v>
      </c>
      <c r="CF1170" s="9" t="s">
        <v>323</v>
      </c>
      <c r="CG1170" s="755">
        <v>28.9</v>
      </c>
      <c r="CH1170" s="9" t="s">
        <v>323</v>
      </c>
      <c r="CI1170" s="9"/>
      <c r="CJ1170" s="9"/>
      <c r="CK1170" s="9"/>
    </row>
    <row r="1171" spans="1:89" s="98" customFormat="1" x14ac:dyDescent="0.25">
      <c r="A1171" s="99">
        <v>10600723</v>
      </c>
      <c r="B1171" s="99"/>
      <c r="C1171" s="772">
        <v>1097</v>
      </c>
      <c r="D1171" s="807">
        <v>0.03</v>
      </c>
      <c r="E1171" s="772">
        <f t="shared" si="55"/>
        <v>1130</v>
      </c>
      <c r="F1171" s="778">
        <v>1.1000000000000001</v>
      </c>
      <c r="G1171" s="774">
        <f t="shared" si="54"/>
        <v>1243</v>
      </c>
      <c r="H1171" s="776"/>
      <c r="I1171" s="758"/>
      <c r="J1171" s="776"/>
      <c r="K1171" s="786"/>
      <c r="L1171" s="9" t="s">
        <v>308</v>
      </c>
      <c r="M1171" s="9" t="s">
        <v>4148</v>
      </c>
      <c r="N1171" s="9" t="s">
        <v>142</v>
      </c>
      <c r="O1171" s="9" t="s">
        <v>164</v>
      </c>
      <c r="P1171" s="9" t="s">
        <v>1658</v>
      </c>
      <c r="Q1171" s="9" t="s">
        <v>1659</v>
      </c>
      <c r="R1171" s="9" t="s">
        <v>1660</v>
      </c>
      <c r="S1171" s="9" t="s">
        <v>348</v>
      </c>
      <c r="T1171" s="98" t="s">
        <v>204</v>
      </c>
      <c r="U1171" s="99" t="s">
        <v>1664</v>
      </c>
      <c r="V1171" s="99" t="s">
        <v>207</v>
      </c>
      <c r="W1171" s="99" t="s">
        <v>574</v>
      </c>
      <c r="X1171" s="99" t="s">
        <v>207</v>
      </c>
      <c r="Y1171" s="99" t="s">
        <v>1664</v>
      </c>
      <c r="Z1171" s="99" t="s">
        <v>207</v>
      </c>
      <c r="AA1171" s="99" t="s">
        <v>574</v>
      </c>
      <c r="AB1171" s="99" t="s">
        <v>207</v>
      </c>
      <c r="AC1171" s="9">
        <v>260</v>
      </c>
      <c r="AD1171" s="9" t="s">
        <v>207</v>
      </c>
      <c r="AE1171" s="9">
        <v>102</v>
      </c>
      <c r="AF1171" s="9" t="s">
        <v>315</v>
      </c>
      <c r="AG1171" s="14" t="s">
        <v>1665</v>
      </c>
      <c r="AH1171" s="14" t="s">
        <v>207</v>
      </c>
      <c r="AI1171" s="14" t="s">
        <v>1666</v>
      </c>
      <c r="AJ1171" s="14" t="s">
        <v>207</v>
      </c>
      <c r="AK1171" s="9">
        <v>0</v>
      </c>
      <c r="AL1171" s="14" t="s">
        <v>207</v>
      </c>
      <c r="AM1171" s="9">
        <v>0</v>
      </c>
      <c r="AN1171" s="14" t="s">
        <v>207</v>
      </c>
      <c r="AO1171" s="9">
        <v>0</v>
      </c>
      <c r="AP1171" s="14" t="s">
        <v>207</v>
      </c>
      <c r="AQ1171" s="9">
        <v>0</v>
      </c>
      <c r="AR1171" s="14" t="s">
        <v>207</v>
      </c>
      <c r="AS1171" s="9" t="s">
        <v>0</v>
      </c>
      <c r="AT1171" s="9" t="s">
        <v>318</v>
      </c>
      <c r="AU1171" s="9" t="s">
        <v>164</v>
      </c>
      <c r="AV1171" s="9" t="s">
        <v>320</v>
      </c>
      <c r="AW1171" s="9" t="s">
        <v>1731</v>
      </c>
      <c r="AX1171" s="9">
        <v>9010600000</v>
      </c>
      <c r="AY1171" s="99">
        <v>254</v>
      </c>
      <c r="AZ1171" s="12" t="s">
        <v>207</v>
      </c>
      <c r="BA1171" s="99">
        <v>32</v>
      </c>
      <c r="BB1171" s="12" t="s">
        <v>207</v>
      </c>
      <c r="BC1171" s="99">
        <v>14</v>
      </c>
      <c r="BD1171" s="12" t="s">
        <v>207</v>
      </c>
      <c r="BE1171" s="99">
        <v>20</v>
      </c>
      <c r="BF1171" s="12" t="s">
        <v>321</v>
      </c>
      <c r="BG1171" s="654">
        <v>19.817</v>
      </c>
      <c r="BH1171" s="12" t="s">
        <v>321</v>
      </c>
      <c r="BI1171" s="99">
        <v>14.7</v>
      </c>
      <c r="BJ1171" s="12" t="s">
        <v>321</v>
      </c>
      <c r="BK1171" s="754">
        <v>0</v>
      </c>
      <c r="BL1171" s="12" t="s">
        <v>321</v>
      </c>
      <c r="BM1171" s="754">
        <v>7.2999999999999995E-2</v>
      </c>
      <c r="BN1171" s="12" t="s">
        <v>321</v>
      </c>
      <c r="BO1171" s="754">
        <v>5.0439999999999996</v>
      </c>
      <c r="BP1171" s="12" t="s">
        <v>321</v>
      </c>
      <c r="BQ1171" s="754">
        <v>0</v>
      </c>
      <c r="BR1171" s="12" t="s">
        <v>321</v>
      </c>
      <c r="BS1171" s="654">
        <v>0</v>
      </c>
      <c r="BT1171" s="12" t="s">
        <v>321</v>
      </c>
      <c r="BU1171" s="654">
        <v>5.117</v>
      </c>
      <c r="BV1171" s="12" t="s">
        <v>321</v>
      </c>
      <c r="BW1171" s="9">
        <v>0.11</v>
      </c>
      <c r="BX1171" s="9" t="s">
        <v>322</v>
      </c>
      <c r="BY1171" s="755">
        <v>100</v>
      </c>
      <c r="BZ1171" s="9" t="s">
        <v>315</v>
      </c>
      <c r="CA1171" s="755">
        <v>12.6</v>
      </c>
      <c r="CB1171" s="9" t="s">
        <v>315</v>
      </c>
      <c r="CC1171" s="755">
        <v>5.5</v>
      </c>
      <c r="CD1171" s="9" t="s">
        <v>315</v>
      </c>
      <c r="CE1171" s="755">
        <v>39.700000000000003</v>
      </c>
      <c r="CF1171" s="9" t="s">
        <v>323</v>
      </c>
      <c r="CG1171" s="755">
        <v>32.4</v>
      </c>
      <c r="CH1171" s="9" t="s">
        <v>323</v>
      </c>
      <c r="CI1171" s="9"/>
      <c r="CJ1171" s="9"/>
      <c r="CK1171" s="9"/>
    </row>
    <row r="1172" spans="1:89" s="98" customFormat="1" x14ac:dyDescent="0.25">
      <c r="A1172" s="99">
        <v>10600724</v>
      </c>
      <c r="B1172" s="99"/>
      <c r="C1172" s="772">
        <v>1222</v>
      </c>
      <c r="D1172" s="807">
        <v>0.03</v>
      </c>
      <c r="E1172" s="772">
        <f t="shared" si="55"/>
        <v>1259</v>
      </c>
      <c r="F1172" s="778">
        <v>1.1000000000000001</v>
      </c>
      <c r="G1172" s="774">
        <f t="shared" si="54"/>
        <v>1385</v>
      </c>
      <c r="H1172" s="776"/>
      <c r="I1172" s="758"/>
      <c r="J1172" s="776"/>
      <c r="K1172" s="786"/>
      <c r="L1172" s="9" t="s">
        <v>308</v>
      </c>
      <c r="M1172" s="9" t="s">
        <v>4149</v>
      </c>
      <c r="N1172" s="9" t="s">
        <v>142</v>
      </c>
      <c r="O1172" s="9" t="s">
        <v>164</v>
      </c>
      <c r="P1172" s="9" t="s">
        <v>1658</v>
      </c>
      <c r="Q1172" s="9" t="s">
        <v>1659</v>
      </c>
      <c r="R1172" s="9" t="s">
        <v>1660</v>
      </c>
      <c r="S1172" s="9" t="s">
        <v>348</v>
      </c>
      <c r="T1172" s="98" t="s">
        <v>204</v>
      </c>
      <c r="U1172" s="99" t="s">
        <v>1653</v>
      </c>
      <c r="V1172" s="99" t="s">
        <v>207</v>
      </c>
      <c r="W1172" s="99" t="s">
        <v>575</v>
      </c>
      <c r="X1172" s="99" t="s">
        <v>207</v>
      </c>
      <c r="Y1172" s="99" t="s">
        <v>1653</v>
      </c>
      <c r="Z1172" s="99" t="s">
        <v>207</v>
      </c>
      <c r="AA1172" s="99" t="s">
        <v>575</v>
      </c>
      <c r="AB1172" s="99" t="s">
        <v>207</v>
      </c>
      <c r="AC1172" s="9">
        <v>283</v>
      </c>
      <c r="AD1172" s="9" t="s">
        <v>207</v>
      </c>
      <c r="AE1172" s="9">
        <v>111</v>
      </c>
      <c r="AF1172" s="9" t="s">
        <v>315</v>
      </c>
      <c r="AG1172" s="14" t="s">
        <v>629</v>
      </c>
      <c r="AH1172" s="14" t="s">
        <v>207</v>
      </c>
      <c r="AI1172" s="14" t="s">
        <v>630</v>
      </c>
      <c r="AJ1172" s="14" t="s">
        <v>207</v>
      </c>
      <c r="AK1172" s="9">
        <v>0</v>
      </c>
      <c r="AL1172" s="14" t="s">
        <v>207</v>
      </c>
      <c r="AM1172" s="9">
        <v>0</v>
      </c>
      <c r="AN1172" s="14" t="s">
        <v>207</v>
      </c>
      <c r="AO1172" s="9">
        <v>0</v>
      </c>
      <c r="AP1172" s="14" t="s">
        <v>207</v>
      </c>
      <c r="AQ1172" s="9">
        <v>0</v>
      </c>
      <c r="AR1172" s="14" t="s">
        <v>207</v>
      </c>
      <c r="AS1172" s="9" t="s">
        <v>0</v>
      </c>
      <c r="AT1172" s="9" t="s">
        <v>318</v>
      </c>
      <c r="AU1172" s="9" t="s">
        <v>164</v>
      </c>
      <c r="AV1172" s="9" t="s">
        <v>320</v>
      </c>
      <c r="AW1172" s="9" t="s">
        <v>1732</v>
      </c>
      <c r="AX1172" s="9">
        <v>9010600000</v>
      </c>
      <c r="AY1172" s="99">
        <v>274</v>
      </c>
      <c r="AZ1172" s="12" t="s">
        <v>207</v>
      </c>
      <c r="BA1172" s="99">
        <v>32</v>
      </c>
      <c r="BB1172" s="12" t="s">
        <v>207</v>
      </c>
      <c r="BC1172" s="99">
        <v>14</v>
      </c>
      <c r="BD1172" s="12" t="s">
        <v>207</v>
      </c>
      <c r="BE1172" s="99">
        <v>22</v>
      </c>
      <c r="BF1172" s="12" t="s">
        <v>321</v>
      </c>
      <c r="BG1172" s="654">
        <v>21.859000000000002</v>
      </c>
      <c r="BH1172" s="12" t="s">
        <v>321</v>
      </c>
      <c r="BI1172" s="99">
        <v>16.399999999999999</v>
      </c>
      <c r="BJ1172" s="12" t="s">
        <v>321</v>
      </c>
      <c r="BK1172" s="754">
        <v>0</v>
      </c>
      <c r="BL1172" s="12" t="s">
        <v>321</v>
      </c>
      <c r="BM1172" s="754">
        <v>7.2999999999999995E-2</v>
      </c>
      <c r="BN1172" s="12" t="s">
        <v>321</v>
      </c>
      <c r="BO1172" s="754">
        <v>5.3860000000000001</v>
      </c>
      <c r="BP1172" s="12" t="s">
        <v>321</v>
      </c>
      <c r="BQ1172" s="754">
        <v>0</v>
      </c>
      <c r="BR1172" s="12" t="s">
        <v>321</v>
      </c>
      <c r="BS1172" s="654">
        <v>0</v>
      </c>
      <c r="BT1172" s="12" t="s">
        <v>321</v>
      </c>
      <c r="BU1172" s="654">
        <v>5.4589999999999996</v>
      </c>
      <c r="BV1172" s="12" t="s">
        <v>321</v>
      </c>
      <c r="BW1172" s="9">
        <v>0.12</v>
      </c>
      <c r="BX1172" s="9" t="s">
        <v>322</v>
      </c>
      <c r="BY1172" s="755">
        <v>107.9</v>
      </c>
      <c r="BZ1172" s="9" t="s">
        <v>315</v>
      </c>
      <c r="CA1172" s="755">
        <v>12.6</v>
      </c>
      <c r="CB1172" s="9" t="s">
        <v>315</v>
      </c>
      <c r="CC1172" s="755">
        <v>5.5</v>
      </c>
      <c r="CD1172" s="9" t="s">
        <v>315</v>
      </c>
      <c r="CE1172" s="755">
        <v>43.9</v>
      </c>
      <c r="CF1172" s="9" t="s">
        <v>323</v>
      </c>
      <c r="CG1172" s="755">
        <v>36.200000000000003</v>
      </c>
      <c r="CH1172" s="9" t="s">
        <v>323</v>
      </c>
      <c r="CI1172" s="9"/>
      <c r="CJ1172" s="9"/>
      <c r="CK1172" s="9"/>
    </row>
    <row r="1173" spans="1:89" s="98" customFormat="1" x14ac:dyDescent="0.25">
      <c r="A1173" s="99">
        <v>10600792</v>
      </c>
      <c r="B1173" s="99"/>
      <c r="C1173" s="772">
        <v>1345</v>
      </c>
      <c r="D1173" s="807">
        <v>0.03</v>
      </c>
      <c r="E1173" s="772">
        <f t="shared" si="55"/>
        <v>1385</v>
      </c>
      <c r="F1173" s="778">
        <v>1.1000000000000001</v>
      </c>
      <c r="G1173" s="774">
        <f t="shared" si="54"/>
        <v>1524</v>
      </c>
      <c r="H1173" s="776"/>
      <c r="I1173" s="758"/>
      <c r="J1173" s="776"/>
      <c r="K1173" s="786"/>
      <c r="L1173" s="9" t="s">
        <v>308</v>
      </c>
      <c r="M1173" s="9" t="s">
        <v>4150</v>
      </c>
      <c r="N1173" s="9" t="s">
        <v>142</v>
      </c>
      <c r="O1173" s="9" t="s">
        <v>164</v>
      </c>
      <c r="P1173" s="9" t="s">
        <v>1658</v>
      </c>
      <c r="Q1173" s="9" t="s">
        <v>1659</v>
      </c>
      <c r="R1173" s="9" t="s">
        <v>1660</v>
      </c>
      <c r="S1173" s="9" t="s">
        <v>348</v>
      </c>
      <c r="T1173" s="98" t="s">
        <v>204</v>
      </c>
      <c r="U1173" s="99">
        <v>163</v>
      </c>
      <c r="V1173" s="99" t="s">
        <v>207</v>
      </c>
      <c r="W1173" s="99">
        <v>260</v>
      </c>
      <c r="X1173" s="99" t="s">
        <v>207</v>
      </c>
      <c r="Y1173" s="99">
        <v>163</v>
      </c>
      <c r="Z1173" s="99" t="s">
        <v>207</v>
      </c>
      <c r="AA1173" s="99">
        <v>260</v>
      </c>
      <c r="AB1173" s="99" t="s">
        <v>207</v>
      </c>
      <c r="AC1173" s="9">
        <v>307</v>
      </c>
      <c r="AD1173" s="9" t="s">
        <v>207</v>
      </c>
      <c r="AE1173" s="9">
        <v>121</v>
      </c>
      <c r="AF1173" s="9" t="s">
        <v>315</v>
      </c>
      <c r="AG1173" s="14" t="s">
        <v>1667</v>
      </c>
      <c r="AH1173" s="14" t="s">
        <v>207</v>
      </c>
      <c r="AI1173" s="14" t="s">
        <v>1668</v>
      </c>
      <c r="AJ1173" s="14" t="s">
        <v>207</v>
      </c>
      <c r="AK1173" s="9">
        <v>0</v>
      </c>
      <c r="AL1173" s="14" t="s">
        <v>207</v>
      </c>
      <c r="AM1173" s="9">
        <v>0</v>
      </c>
      <c r="AN1173" s="14" t="s">
        <v>207</v>
      </c>
      <c r="AO1173" s="9">
        <v>0</v>
      </c>
      <c r="AP1173" s="14" t="s">
        <v>207</v>
      </c>
      <c r="AQ1173" s="9">
        <v>0</v>
      </c>
      <c r="AR1173" s="14" t="s">
        <v>207</v>
      </c>
      <c r="AS1173" s="9" t="s">
        <v>0</v>
      </c>
      <c r="AT1173" s="9" t="s">
        <v>318</v>
      </c>
      <c r="AU1173" s="9" t="s">
        <v>164</v>
      </c>
      <c r="AV1173" s="9" t="s">
        <v>320</v>
      </c>
      <c r="AW1173" s="9" t="s">
        <v>1733</v>
      </c>
      <c r="AX1173" s="9">
        <v>9010600000</v>
      </c>
      <c r="AY1173" s="99">
        <v>294</v>
      </c>
      <c r="AZ1173" s="12" t="s">
        <v>207</v>
      </c>
      <c r="BA1173" s="99">
        <v>32</v>
      </c>
      <c r="BB1173" s="12" t="s">
        <v>207</v>
      </c>
      <c r="BC1173" s="99">
        <v>14</v>
      </c>
      <c r="BD1173" s="12" t="s">
        <v>207</v>
      </c>
      <c r="BE1173" s="99">
        <v>19</v>
      </c>
      <c r="BF1173" s="12" t="s">
        <v>321</v>
      </c>
      <c r="BG1173" s="654">
        <v>18.8</v>
      </c>
      <c r="BH1173" s="12" t="s">
        <v>321</v>
      </c>
      <c r="BI1173" s="99">
        <v>13</v>
      </c>
      <c r="BJ1173" s="12" t="s">
        <v>321</v>
      </c>
      <c r="BK1173" s="754">
        <v>0</v>
      </c>
      <c r="BL1173" s="12" t="s">
        <v>321</v>
      </c>
      <c r="BM1173" s="754">
        <v>7.2999999999999995E-2</v>
      </c>
      <c r="BN1173" s="12" t="s">
        <v>321</v>
      </c>
      <c r="BO1173" s="754">
        <v>5.7270000000000003</v>
      </c>
      <c r="BP1173" s="12" t="s">
        <v>321</v>
      </c>
      <c r="BQ1173" s="754">
        <v>0</v>
      </c>
      <c r="BR1173" s="12" t="s">
        <v>321</v>
      </c>
      <c r="BS1173" s="654">
        <v>0</v>
      </c>
      <c r="BT1173" s="12" t="s">
        <v>321</v>
      </c>
      <c r="BU1173" s="654">
        <v>5.8</v>
      </c>
      <c r="BV1173" s="12" t="s">
        <v>321</v>
      </c>
      <c r="BW1173" s="9">
        <v>0.13</v>
      </c>
      <c r="BX1173" s="9" t="s">
        <v>322</v>
      </c>
      <c r="BY1173" s="755">
        <v>115.7</v>
      </c>
      <c r="BZ1173" s="9" t="s">
        <v>315</v>
      </c>
      <c r="CA1173" s="755">
        <v>12.6</v>
      </c>
      <c r="CB1173" s="9" t="s">
        <v>315</v>
      </c>
      <c r="CC1173" s="755">
        <v>5.5</v>
      </c>
      <c r="CD1173" s="9" t="s">
        <v>315</v>
      </c>
      <c r="CE1173" s="755">
        <v>37.5</v>
      </c>
      <c r="CF1173" s="9" t="s">
        <v>323</v>
      </c>
      <c r="CG1173" s="755">
        <v>28.7</v>
      </c>
      <c r="CH1173" s="9" t="s">
        <v>323</v>
      </c>
      <c r="CI1173" s="9"/>
      <c r="CJ1173" s="9"/>
      <c r="CK1173" s="9"/>
    </row>
    <row r="1174" spans="1:89" s="98" customFormat="1" x14ac:dyDescent="0.25">
      <c r="A1174" s="99">
        <v>10600725</v>
      </c>
      <c r="B1174" s="99"/>
      <c r="C1174" s="772">
        <v>1470</v>
      </c>
      <c r="D1174" s="807">
        <v>0.03</v>
      </c>
      <c r="E1174" s="772">
        <f t="shared" si="55"/>
        <v>1514</v>
      </c>
      <c r="F1174" s="778">
        <v>1.1000000000000001</v>
      </c>
      <c r="G1174" s="774">
        <f t="shared" si="54"/>
        <v>1665</v>
      </c>
      <c r="H1174" s="776"/>
      <c r="I1174" s="758"/>
      <c r="J1174" s="776"/>
      <c r="K1174" s="786"/>
      <c r="L1174" s="9" t="s">
        <v>308</v>
      </c>
      <c r="M1174" s="9" t="s">
        <v>4151</v>
      </c>
      <c r="N1174" s="9" t="s">
        <v>142</v>
      </c>
      <c r="O1174" s="9" t="s">
        <v>164</v>
      </c>
      <c r="P1174" s="9" t="s">
        <v>1658</v>
      </c>
      <c r="Q1174" s="9" t="s">
        <v>1659</v>
      </c>
      <c r="R1174" s="9" t="s">
        <v>1660</v>
      </c>
      <c r="S1174" s="9" t="s">
        <v>348</v>
      </c>
      <c r="T1174" s="98" t="s">
        <v>204</v>
      </c>
      <c r="U1174" s="99" t="s">
        <v>1669</v>
      </c>
      <c r="V1174" s="99" t="s">
        <v>207</v>
      </c>
      <c r="W1174" s="99" t="s">
        <v>577</v>
      </c>
      <c r="X1174" s="99" t="s">
        <v>207</v>
      </c>
      <c r="Y1174" s="99" t="s">
        <v>1669</v>
      </c>
      <c r="Z1174" s="99" t="s">
        <v>207</v>
      </c>
      <c r="AA1174" s="99" t="s">
        <v>577</v>
      </c>
      <c r="AB1174" s="99" t="s">
        <v>207</v>
      </c>
      <c r="AC1174" s="9">
        <v>330</v>
      </c>
      <c r="AD1174" s="9" t="s">
        <v>207</v>
      </c>
      <c r="AE1174" s="9">
        <v>130</v>
      </c>
      <c r="AF1174" s="9" t="s">
        <v>315</v>
      </c>
      <c r="AG1174" s="14" t="s">
        <v>1670</v>
      </c>
      <c r="AH1174" s="14" t="s">
        <v>207</v>
      </c>
      <c r="AI1174" s="14" t="s">
        <v>1671</v>
      </c>
      <c r="AJ1174" s="14" t="s">
        <v>207</v>
      </c>
      <c r="AK1174" s="9">
        <v>0</v>
      </c>
      <c r="AL1174" s="14" t="s">
        <v>207</v>
      </c>
      <c r="AM1174" s="9">
        <v>0</v>
      </c>
      <c r="AN1174" s="14" t="s">
        <v>207</v>
      </c>
      <c r="AO1174" s="9">
        <v>0</v>
      </c>
      <c r="AP1174" s="14" t="s">
        <v>207</v>
      </c>
      <c r="AQ1174" s="9">
        <v>0</v>
      </c>
      <c r="AR1174" s="14" t="s">
        <v>207</v>
      </c>
      <c r="AS1174" s="9" t="s">
        <v>0</v>
      </c>
      <c r="AT1174" s="9" t="s">
        <v>318</v>
      </c>
      <c r="AU1174" s="9" t="s">
        <v>164</v>
      </c>
      <c r="AV1174" s="9" t="s">
        <v>320</v>
      </c>
      <c r="AW1174" s="9" t="s">
        <v>1734</v>
      </c>
      <c r="AX1174" s="9">
        <v>9010600000</v>
      </c>
      <c r="AY1174" s="99">
        <v>314</v>
      </c>
      <c r="AZ1174" s="12" t="s">
        <v>207</v>
      </c>
      <c r="BA1174" s="99">
        <v>32</v>
      </c>
      <c r="BB1174" s="12" t="s">
        <v>207</v>
      </c>
      <c r="BC1174" s="99">
        <v>14</v>
      </c>
      <c r="BD1174" s="12" t="s">
        <v>207</v>
      </c>
      <c r="BE1174" s="99">
        <v>26</v>
      </c>
      <c r="BF1174" s="12" t="s">
        <v>321</v>
      </c>
      <c r="BG1174" s="654">
        <v>25.942</v>
      </c>
      <c r="BH1174" s="12" t="s">
        <v>321</v>
      </c>
      <c r="BI1174" s="99">
        <v>19.8</v>
      </c>
      <c r="BJ1174" s="12" t="s">
        <v>321</v>
      </c>
      <c r="BK1174" s="754">
        <v>0</v>
      </c>
      <c r="BL1174" s="12" t="s">
        <v>321</v>
      </c>
      <c r="BM1174" s="754">
        <v>7.2999999999999995E-2</v>
      </c>
      <c r="BN1174" s="12" t="s">
        <v>321</v>
      </c>
      <c r="BO1174" s="754">
        <v>6.069</v>
      </c>
      <c r="BP1174" s="12" t="s">
        <v>321</v>
      </c>
      <c r="BQ1174" s="754">
        <v>0</v>
      </c>
      <c r="BR1174" s="12" t="s">
        <v>321</v>
      </c>
      <c r="BS1174" s="654">
        <v>0</v>
      </c>
      <c r="BT1174" s="12" t="s">
        <v>321</v>
      </c>
      <c r="BU1174" s="654">
        <v>6.1420000000000003</v>
      </c>
      <c r="BV1174" s="12" t="s">
        <v>321</v>
      </c>
      <c r="BW1174" s="9">
        <v>0.14000000000000001</v>
      </c>
      <c r="BX1174" s="9" t="s">
        <v>322</v>
      </c>
      <c r="BY1174" s="755">
        <v>123.6</v>
      </c>
      <c r="BZ1174" s="9" t="s">
        <v>315</v>
      </c>
      <c r="CA1174" s="755">
        <v>12.6</v>
      </c>
      <c r="CB1174" s="9" t="s">
        <v>315</v>
      </c>
      <c r="CC1174" s="755">
        <v>5.5</v>
      </c>
      <c r="CD1174" s="9" t="s">
        <v>315</v>
      </c>
      <c r="CE1174" s="755">
        <v>52.7</v>
      </c>
      <c r="CF1174" s="9" t="s">
        <v>323</v>
      </c>
      <c r="CG1174" s="755">
        <v>43.7</v>
      </c>
      <c r="CH1174" s="9" t="s">
        <v>323</v>
      </c>
      <c r="CI1174" s="9"/>
      <c r="CJ1174" s="9"/>
      <c r="CK1174" s="9"/>
    </row>
    <row r="1175" spans="1:89" s="98" customFormat="1" x14ac:dyDescent="0.25">
      <c r="A1175" s="99">
        <v>10600726</v>
      </c>
      <c r="B1175" s="99"/>
      <c r="C1175" s="772">
        <v>1593</v>
      </c>
      <c r="D1175" s="807">
        <v>0.03</v>
      </c>
      <c r="E1175" s="772">
        <f t="shared" si="55"/>
        <v>1641</v>
      </c>
      <c r="F1175" s="778">
        <v>1.1000000000000001</v>
      </c>
      <c r="G1175" s="774">
        <f t="shared" si="54"/>
        <v>1805</v>
      </c>
      <c r="H1175" s="776"/>
      <c r="I1175" s="758"/>
      <c r="J1175" s="776"/>
      <c r="K1175" s="786"/>
      <c r="L1175" s="9" t="s">
        <v>308</v>
      </c>
      <c r="M1175" s="9" t="s">
        <v>4152</v>
      </c>
      <c r="N1175" s="9" t="s">
        <v>142</v>
      </c>
      <c r="O1175" s="9" t="s">
        <v>164</v>
      </c>
      <c r="P1175" s="9" t="s">
        <v>1658</v>
      </c>
      <c r="Q1175" s="9" t="s">
        <v>1659</v>
      </c>
      <c r="R1175" s="9" t="s">
        <v>1660</v>
      </c>
      <c r="S1175" s="9" t="s">
        <v>348</v>
      </c>
      <c r="T1175" s="98" t="s">
        <v>204</v>
      </c>
      <c r="U1175" s="99" t="s">
        <v>1672</v>
      </c>
      <c r="V1175" s="99" t="s">
        <v>207</v>
      </c>
      <c r="W1175" s="99" t="s">
        <v>578</v>
      </c>
      <c r="X1175" s="99" t="s">
        <v>207</v>
      </c>
      <c r="Y1175" s="99" t="s">
        <v>1672</v>
      </c>
      <c r="Z1175" s="99" t="s">
        <v>207</v>
      </c>
      <c r="AA1175" s="99" t="s">
        <v>578</v>
      </c>
      <c r="AB1175" s="99" t="s">
        <v>207</v>
      </c>
      <c r="AC1175" s="9">
        <v>354</v>
      </c>
      <c r="AD1175" s="9" t="s">
        <v>207</v>
      </c>
      <c r="AE1175" s="9">
        <v>139</v>
      </c>
      <c r="AF1175" s="9" t="s">
        <v>315</v>
      </c>
      <c r="AG1175" s="14" t="s">
        <v>1673</v>
      </c>
      <c r="AH1175" s="14" t="s">
        <v>207</v>
      </c>
      <c r="AI1175" s="14" t="s">
        <v>1674</v>
      </c>
      <c r="AJ1175" s="14" t="s">
        <v>207</v>
      </c>
      <c r="AK1175" s="9">
        <v>0</v>
      </c>
      <c r="AL1175" s="14" t="s">
        <v>207</v>
      </c>
      <c r="AM1175" s="9">
        <v>0</v>
      </c>
      <c r="AN1175" s="14" t="s">
        <v>207</v>
      </c>
      <c r="AO1175" s="9">
        <v>0</v>
      </c>
      <c r="AP1175" s="14" t="s">
        <v>207</v>
      </c>
      <c r="AQ1175" s="9">
        <v>0</v>
      </c>
      <c r="AR1175" s="14" t="s">
        <v>207</v>
      </c>
      <c r="AS1175" s="9" t="s">
        <v>0</v>
      </c>
      <c r="AT1175" s="9" t="s">
        <v>318</v>
      </c>
      <c r="AU1175" s="9" t="s">
        <v>164</v>
      </c>
      <c r="AV1175" s="9" t="s">
        <v>320</v>
      </c>
      <c r="AW1175" s="9" t="s">
        <v>1735</v>
      </c>
      <c r="AX1175" s="9">
        <v>9010600000</v>
      </c>
      <c r="AY1175" s="99">
        <v>334</v>
      </c>
      <c r="AZ1175" s="12" t="s">
        <v>207</v>
      </c>
      <c r="BA1175" s="99">
        <v>32</v>
      </c>
      <c r="BB1175" s="12" t="s">
        <v>207</v>
      </c>
      <c r="BC1175" s="99">
        <v>14</v>
      </c>
      <c r="BD1175" s="12" t="s">
        <v>207</v>
      </c>
      <c r="BE1175" s="99">
        <v>29</v>
      </c>
      <c r="BF1175" s="12" t="s">
        <v>321</v>
      </c>
      <c r="BG1175" s="654">
        <v>28.082999999999998</v>
      </c>
      <c r="BH1175" s="12" t="s">
        <v>321</v>
      </c>
      <c r="BI1175" s="99">
        <v>21.6</v>
      </c>
      <c r="BJ1175" s="12" t="s">
        <v>321</v>
      </c>
      <c r="BK1175" s="754">
        <v>0</v>
      </c>
      <c r="BL1175" s="12" t="s">
        <v>321</v>
      </c>
      <c r="BM1175" s="754">
        <v>7.2999999999999995E-2</v>
      </c>
      <c r="BN1175" s="12" t="s">
        <v>321</v>
      </c>
      <c r="BO1175" s="754">
        <v>6.4109999999999996</v>
      </c>
      <c r="BP1175" s="12" t="s">
        <v>321</v>
      </c>
      <c r="BQ1175" s="754">
        <v>0</v>
      </c>
      <c r="BR1175" s="12" t="s">
        <v>321</v>
      </c>
      <c r="BS1175" s="654">
        <v>0</v>
      </c>
      <c r="BT1175" s="12" t="s">
        <v>321</v>
      </c>
      <c r="BU1175" s="654">
        <v>6.4829999999999997</v>
      </c>
      <c r="BV1175" s="12" t="s">
        <v>321</v>
      </c>
      <c r="BW1175" s="9">
        <v>0.15</v>
      </c>
      <c r="BX1175" s="9" t="s">
        <v>322</v>
      </c>
      <c r="BY1175" s="755">
        <v>131.5</v>
      </c>
      <c r="BZ1175" s="9" t="s">
        <v>315</v>
      </c>
      <c r="CA1175" s="755">
        <v>12.6</v>
      </c>
      <c r="CB1175" s="9" t="s">
        <v>315</v>
      </c>
      <c r="CC1175" s="755">
        <v>5.5</v>
      </c>
      <c r="CD1175" s="9" t="s">
        <v>315</v>
      </c>
      <c r="CE1175" s="755">
        <v>57.3</v>
      </c>
      <c r="CF1175" s="9" t="s">
        <v>323</v>
      </c>
      <c r="CG1175" s="755">
        <v>47.6</v>
      </c>
      <c r="CH1175" s="9" t="s">
        <v>323</v>
      </c>
      <c r="CI1175" s="9"/>
      <c r="CJ1175" s="9"/>
      <c r="CK1175" s="9"/>
    </row>
    <row r="1176" spans="1:89" s="98" customFormat="1" x14ac:dyDescent="0.25">
      <c r="A1176" s="99">
        <v>10600727</v>
      </c>
      <c r="B1176" s="99"/>
      <c r="C1176" s="772">
        <v>1948</v>
      </c>
      <c r="D1176" s="807">
        <v>0.03</v>
      </c>
      <c r="E1176" s="772">
        <f t="shared" si="55"/>
        <v>2006</v>
      </c>
      <c r="F1176" s="778">
        <v>1.1000000000000001</v>
      </c>
      <c r="G1176" s="774">
        <f t="shared" si="54"/>
        <v>2207</v>
      </c>
      <c r="H1176" s="776"/>
      <c r="I1176" s="758"/>
      <c r="J1176" s="776"/>
      <c r="K1176" s="786"/>
      <c r="L1176" s="9" t="s">
        <v>308</v>
      </c>
      <c r="M1176" s="9" t="s">
        <v>4153</v>
      </c>
      <c r="N1176" s="9" t="s">
        <v>142</v>
      </c>
      <c r="O1176" s="9" t="s">
        <v>164</v>
      </c>
      <c r="P1176" s="9" t="s">
        <v>1658</v>
      </c>
      <c r="Q1176" s="9" t="s">
        <v>1659</v>
      </c>
      <c r="R1176" s="9" t="s">
        <v>1660</v>
      </c>
      <c r="S1176" s="9" t="s">
        <v>348</v>
      </c>
      <c r="T1176" s="98" t="s">
        <v>204</v>
      </c>
      <c r="U1176" s="99" t="s">
        <v>956</v>
      </c>
      <c r="V1176" s="99" t="s">
        <v>207</v>
      </c>
      <c r="W1176" s="99" t="s">
        <v>646</v>
      </c>
      <c r="X1176" s="99" t="s">
        <v>207</v>
      </c>
      <c r="Y1176" s="99" t="s">
        <v>956</v>
      </c>
      <c r="Z1176" s="99" t="s">
        <v>207</v>
      </c>
      <c r="AA1176" s="99" t="s">
        <v>646</v>
      </c>
      <c r="AB1176" s="99" t="s">
        <v>207</v>
      </c>
      <c r="AC1176" s="9">
        <v>413</v>
      </c>
      <c r="AD1176" s="9" t="s">
        <v>207</v>
      </c>
      <c r="AE1176" s="9">
        <v>163</v>
      </c>
      <c r="AF1176" s="9" t="s">
        <v>315</v>
      </c>
      <c r="AG1176" s="14" t="s">
        <v>365</v>
      </c>
      <c r="AH1176" s="14" t="s">
        <v>207</v>
      </c>
      <c r="AI1176" s="14" t="s">
        <v>366</v>
      </c>
      <c r="AJ1176" s="14" t="s">
        <v>207</v>
      </c>
      <c r="AK1176" s="9">
        <v>0</v>
      </c>
      <c r="AL1176" s="14" t="s">
        <v>207</v>
      </c>
      <c r="AM1176" s="9">
        <v>0</v>
      </c>
      <c r="AN1176" s="14" t="s">
        <v>207</v>
      </c>
      <c r="AO1176" s="9">
        <v>0</v>
      </c>
      <c r="AP1176" s="14" t="s">
        <v>207</v>
      </c>
      <c r="AQ1176" s="9">
        <v>0</v>
      </c>
      <c r="AR1176" s="14" t="s">
        <v>207</v>
      </c>
      <c r="AS1176" s="9" t="s">
        <v>0</v>
      </c>
      <c r="AT1176" s="9" t="s">
        <v>318</v>
      </c>
      <c r="AU1176" s="9" t="s">
        <v>164</v>
      </c>
      <c r="AV1176" s="9" t="s">
        <v>320</v>
      </c>
      <c r="AW1176" s="9" t="s">
        <v>1736</v>
      </c>
      <c r="AX1176" s="9">
        <v>9010600000</v>
      </c>
      <c r="AY1176" s="99">
        <v>384</v>
      </c>
      <c r="AZ1176" s="12" t="s">
        <v>207</v>
      </c>
      <c r="BA1176" s="99">
        <v>32</v>
      </c>
      <c r="BB1176" s="12" t="s">
        <v>207</v>
      </c>
      <c r="BC1176" s="99">
        <v>14</v>
      </c>
      <c r="BD1176" s="12" t="s">
        <v>207</v>
      </c>
      <c r="BE1176" s="99">
        <v>34</v>
      </c>
      <c r="BF1176" s="12" t="s">
        <v>321</v>
      </c>
      <c r="BG1176" s="654">
        <v>33.637</v>
      </c>
      <c r="BH1176" s="12" t="s">
        <v>321</v>
      </c>
      <c r="BI1176" s="99">
        <v>26.3</v>
      </c>
      <c r="BJ1176" s="12" t="s">
        <v>321</v>
      </c>
      <c r="BK1176" s="754">
        <v>0</v>
      </c>
      <c r="BL1176" s="12" t="s">
        <v>321</v>
      </c>
      <c r="BM1176" s="754">
        <v>7.2999999999999995E-2</v>
      </c>
      <c r="BN1176" s="12" t="s">
        <v>321</v>
      </c>
      <c r="BO1176" s="754">
        <v>7.2649999999999997</v>
      </c>
      <c r="BP1176" s="12" t="s">
        <v>321</v>
      </c>
      <c r="BQ1176" s="754">
        <v>0</v>
      </c>
      <c r="BR1176" s="12" t="s">
        <v>321</v>
      </c>
      <c r="BS1176" s="654">
        <v>0</v>
      </c>
      <c r="BT1176" s="12" t="s">
        <v>321</v>
      </c>
      <c r="BU1176" s="654">
        <v>7.3369999999999997</v>
      </c>
      <c r="BV1176" s="12" t="s">
        <v>321</v>
      </c>
      <c r="BW1176" s="9">
        <v>0.17</v>
      </c>
      <c r="BX1176" s="9" t="s">
        <v>322</v>
      </c>
      <c r="BY1176" s="755">
        <v>151.19999999999999</v>
      </c>
      <c r="BZ1176" s="9" t="s">
        <v>315</v>
      </c>
      <c r="CA1176" s="755">
        <v>12.6</v>
      </c>
      <c r="CB1176" s="9" t="s">
        <v>315</v>
      </c>
      <c r="CC1176" s="755">
        <v>5.5</v>
      </c>
      <c r="CD1176" s="9" t="s">
        <v>315</v>
      </c>
      <c r="CE1176" s="755">
        <v>69.2</v>
      </c>
      <c r="CF1176" s="9" t="s">
        <v>323</v>
      </c>
      <c r="CG1176" s="755">
        <v>58</v>
      </c>
      <c r="CH1176" s="9" t="s">
        <v>323</v>
      </c>
      <c r="CI1176" s="9"/>
      <c r="CJ1176" s="9"/>
      <c r="CK1176" s="9"/>
    </row>
    <row r="1177" spans="1:89" s="98" customFormat="1" x14ac:dyDescent="0.25">
      <c r="A1177" s="99">
        <v>10600728</v>
      </c>
      <c r="B1177" s="99"/>
      <c r="C1177" s="772">
        <v>2313</v>
      </c>
      <c r="D1177" s="807">
        <v>0.03</v>
      </c>
      <c r="E1177" s="772">
        <f t="shared" si="55"/>
        <v>2382</v>
      </c>
      <c r="F1177" s="778">
        <v>1.1000000000000001</v>
      </c>
      <c r="G1177" s="774">
        <f t="shared" si="54"/>
        <v>2620</v>
      </c>
      <c r="H1177" s="776"/>
      <c r="I1177" s="758"/>
      <c r="J1177" s="776"/>
      <c r="K1177" s="786"/>
      <c r="L1177" s="9" t="s">
        <v>308</v>
      </c>
      <c r="M1177" s="9" t="s">
        <v>4154</v>
      </c>
      <c r="N1177" s="9" t="s">
        <v>142</v>
      </c>
      <c r="O1177" s="9" t="s">
        <v>164</v>
      </c>
      <c r="P1177" s="9" t="s">
        <v>1658</v>
      </c>
      <c r="Q1177" s="9" t="s">
        <v>1659</v>
      </c>
      <c r="R1177" s="9" t="s">
        <v>1660</v>
      </c>
      <c r="S1177" s="9" t="s">
        <v>348</v>
      </c>
      <c r="T1177" s="98" t="s">
        <v>204</v>
      </c>
      <c r="U1177" s="99" t="s">
        <v>628</v>
      </c>
      <c r="V1177" s="99" t="s">
        <v>207</v>
      </c>
      <c r="W1177" s="99" t="s">
        <v>583</v>
      </c>
      <c r="X1177" s="99" t="s">
        <v>207</v>
      </c>
      <c r="Y1177" s="99" t="s">
        <v>628</v>
      </c>
      <c r="Z1177" s="99" t="s">
        <v>207</v>
      </c>
      <c r="AA1177" s="99" t="s">
        <v>583</v>
      </c>
      <c r="AB1177" s="99" t="s">
        <v>207</v>
      </c>
      <c r="AC1177" s="9">
        <v>472</v>
      </c>
      <c r="AD1177" s="9" t="s">
        <v>207</v>
      </c>
      <c r="AE1177" s="9">
        <v>186</v>
      </c>
      <c r="AF1177" s="9" t="s">
        <v>315</v>
      </c>
      <c r="AG1177" s="14" t="s">
        <v>1634</v>
      </c>
      <c r="AH1177" s="14" t="s">
        <v>207</v>
      </c>
      <c r="AI1177" s="14" t="s">
        <v>1635</v>
      </c>
      <c r="AJ1177" s="14" t="s">
        <v>207</v>
      </c>
      <c r="AK1177" s="9">
        <v>0</v>
      </c>
      <c r="AL1177" s="14" t="s">
        <v>207</v>
      </c>
      <c r="AM1177" s="9">
        <v>0</v>
      </c>
      <c r="AN1177" s="14" t="s">
        <v>207</v>
      </c>
      <c r="AO1177" s="9">
        <v>0</v>
      </c>
      <c r="AP1177" s="14" t="s">
        <v>207</v>
      </c>
      <c r="AQ1177" s="9">
        <v>0</v>
      </c>
      <c r="AR1177" s="14" t="s">
        <v>207</v>
      </c>
      <c r="AS1177" s="9" t="s">
        <v>0</v>
      </c>
      <c r="AT1177" s="9" t="s">
        <v>318</v>
      </c>
      <c r="AU1177" s="9" t="s">
        <v>164</v>
      </c>
      <c r="AV1177" s="9" t="s">
        <v>320</v>
      </c>
      <c r="AW1177" s="9" t="s">
        <v>1737</v>
      </c>
      <c r="AX1177" s="9">
        <v>9010600000</v>
      </c>
      <c r="AY1177" s="99">
        <v>310</v>
      </c>
      <c r="AZ1177" s="12" t="s">
        <v>207</v>
      </c>
      <c r="BA1177" s="99">
        <v>30</v>
      </c>
      <c r="BB1177" s="12" t="s">
        <v>207</v>
      </c>
      <c r="BC1177" s="99">
        <v>20</v>
      </c>
      <c r="BD1177" s="12" t="s">
        <v>207</v>
      </c>
      <c r="BE1177" s="99">
        <v>37</v>
      </c>
      <c r="BF1177" s="12" t="s">
        <v>321</v>
      </c>
      <c r="BG1177" s="654">
        <v>36.801000000000002</v>
      </c>
      <c r="BH1177" s="12" t="s">
        <v>321</v>
      </c>
      <c r="BI1177" s="99">
        <v>31.3</v>
      </c>
      <c r="BJ1177" s="12" t="s">
        <v>321</v>
      </c>
      <c r="BK1177" s="754">
        <v>0</v>
      </c>
      <c r="BL1177" s="12" t="s">
        <v>321</v>
      </c>
      <c r="BM1177" s="754">
        <v>0.16500000000000001</v>
      </c>
      <c r="BN1177" s="12" t="s">
        <v>321</v>
      </c>
      <c r="BO1177" s="754">
        <v>5.3360000000000003</v>
      </c>
      <c r="BP1177" s="12" t="s">
        <v>321</v>
      </c>
      <c r="BQ1177" s="754">
        <v>0</v>
      </c>
      <c r="BR1177" s="12" t="s">
        <v>321</v>
      </c>
      <c r="BS1177" s="654">
        <v>0</v>
      </c>
      <c r="BT1177" s="12" t="s">
        <v>321</v>
      </c>
      <c r="BU1177" s="654">
        <v>5.5010000000000003</v>
      </c>
      <c r="BV1177" s="12" t="s">
        <v>321</v>
      </c>
      <c r="BW1177" s="9">
        <v>0.19</v>
      </c>
      <c r="BX1177" s="9" t="s">
        <v>322</v>
      </c>
      <c r="BY1177" s="755">
        <v>122</v>
      </c>
      <c r="BZ1177" s="9" t="s">
        <v>315</v>
      </c>
      <c r="CA1177" s="755">
        <v>11.8</v>
      </c>
      <c r="CB1177" s="9" t="s">
        <v>315</v>
      </c>
      <c r="CC1177" s="755">
        <v>7.9</v>
      </c>
      <c r="CD1177" s="9" t="s">
        <v>315</v>
      </c>
      <c r="CE1177" s="755">
        <v>82</v>
      </c>
      <c r="CF1177" s="9" t="s">
        <v>323</v>
      </c>
      <c r="CG1177" s="755">
        <v>69</v>
      </c>
      <c r="CH1177" s="9" t="s">
        <v>323</v>
      </c>
      <c r="CI1177" s="9"/>
      <c r="CJ1177" s="9"/>
      <c r="CK1177" s="9"/>
    </row>
    <row r="1178" spans="1:89" s="98" customFormat="1" x14ac:dyDescent="0.25">
      <c r="A1178" s="99">
        <v>10600729</v>
      </c>
      <c r="B1178" s="99"/>
      <c r="C1178" s="772">
        <v>2692</v>
      </c>
      <c r="D1178" s="807">
        <v>0.03</v>
      </c>
      <c r="E1178" s="772">
        <f t="shared" si="55"/>
        <v>2773</v>
      </c>
      <c r="F1178" s="778">
        <v>1.1000000000000001</v>
      </c>
      <c r="G1178" s="774">
        <f t="shared" si="54"/>
        <v>3050</v>
      </c>
      <c r="H1178" s="776"/>
      <c r="I1178" s="758"/>
      <c r="J1178" s="776"/>
      <c r="K1178" s="786"/>
      <c r="L1178" s="9" t="s">
        <v>308</v>
      </c>
      <c r="M1178" s="9" t="s">
        <v>4155</v>
      </c>
      <c r="N1178" s="9" t="s">
        <v>142</v>
      </c>
      <c r="O1178" s="9" t="s">
        <v>164</v>
      </c>
      <c r="P1178" s="9" t="s">
        <v>1658</v>
      </c>
      <c r="Q1178" s="9" t="s">
        <v>1659</v>
      </c>
      <c r="R1178" s="9" t="s">
        <v>1660</v>
      </c>
      <c r="S1178" s="9" t="s">
        <v>348</v>
      </c>
      <c r="T1178" s="98" t="s">
        <v>204</v>
      </c>
      <c r="U1178" s="99" t="s">
        <v>1655</v>
      </c>
      <c r="V1178" s="99" t="s">
        <v>207</v>
      </c>
      <c r="W1178" s="99" t="s">
        <v>1499</v>
      </c>
      <c r="X1178" s="99" t="s">
        <v>207</v>
      </c>
      <c r="Y1178" s="99" t="s">
        <v>1655</v>
      </c>
      <c r="Z1178" s="99" t="s">
        <v>207</v>
      </c>
      <c r="AA1178" s="99" t="s">
        <v>1499</v>
      </c>
      <c r="AB1178" s="99" t="s">
        <v>207</v>
      </c>
      <c r="AC1178" s="9">
        <v>531</v>
      </c>
      <c r="AD1178" s="9" t="s">
        <v>207</v>
      </c>
      <c r="AE1178" s="9">
        <v>209</v>
      </c>
      <c r="AF1178" s="9" t="s">
        <v>315</v>
      </c>
      <c r="AG1178" s="14" t="s">
        <v>1675</v>
      </c>
      <c r="AH1178" s="14" t="s">
        <v>207</v>
      </c>
      <c r="AI1178" s="14" t="s">
        <v>1676</v>
      </c>
      <c r="AJ1178" s="14" t="s">
        <v>207</v>
      </c>
      <c r="AK1178" s="9">
        <v>0</v>
      </c>
      <c r="AL1178" s="14" t="s">
        <v>207</v>
      </c>
      <c r="AM1178" s="9">
        <v>0</v>
      </c>
      <c r="AN1178" s="14" t="s">
        <v>207</v>
      </c>
      <c r="AO1178" s="9">
        <v>0</v>
      </c>
      <c r="AP1178" s="14" t="s">
        <v>207</v>
      </c>
      <c r="AQ1178" s="9">
        <v>0</v>
      </c>
      <c r="AR1178" s="14" t="s">
        <v>207</v>
      </c>
      <c r="AS1178" s="9" t="s">
        <v>0</v>
      </c>
      <c r="AT1178" s="9" t="s">
        <v>318</v>
      </c>
      <c r="AU1178" s="9" t="s">
        <v>164</v>
      </c>
      <c r="AV1178" s="9" t="s">
        <v>320</v>
      </c>
      <c r="AW1178" s="9" t="s">
        <v>1738</v>
      </c>
      <c r="AX1178" s="9">
        <v>9010600000</v>
      </c>
      <c r="AY1178" s="99">
        <v>342</v>
      </c>
      <c r="AZ1178" s="12" t="s">
        <v>207</v>
      </c>
      <c r="BA1178" s="99">
        <v>30</v>
      </c>
      <c r="BB1178" s="12" t="s">
        <v>207</v>
      </c>
      <c r="BC1178" s="99">
        <v>20</v>
      </c>
      <c r="BD1178" s="12" t="s">
        <v>207</v>
      </c>
      <c r="BE1178" s="99">
        <v>43</v>
      </c>
      <c r="BF1178" s="12" t="s">
        <v>321</v>
      </c>
      <c r="BG1178" s="654">
        <v>42.648000000000003</v>
      </c>
      <c r="BH1178" s="12" t="s">
        <v>321</v>
      </c>
      <c r="BI1178" s="99">
        <v>36.6</v>
      </c>
      <c r="BJ1178" s="12" t="s">
        <v>321</v>
      </c>
      <c r="BK1178" s="754">
        <v>0</v>
      </c>
      <c r="BL1178" s="12" t="s">
        <v>321</v>
      </c>
      <c r="BM1178" s="754">
        <v>0.16500000000000001</v>
      </c>
      <c r="BN1178" s="12" t="s">
        <v>321</v>
      </c>
      <c r="BO1178" s="754">
        <v>5.883</v>
      </c>
      <c r="BP1178" s="12" t="s">
        <v>321</v>
      </c>
      <c r="BQ1178" s="754">
        <v>0</v>
      </c>
      <c r="BR1178" s="12" t="s">
        <v>321</v>
      </c>
      <c r="BS1178" s="654">
        <v>0</v>
      </c>
      <c r="BT1178" s="12" t="s">
        <v>321</v>
      </c>
      <c r="BU1178" s="654">
        <v>6.048</v>
      </c>
      <c r="BV1178" s="12" t="s">
        <v>321</v>
      </c>
      <c r="BW1178" s="9">
        <v>0.21</v>
      </c>
      <c r="BX1178" s="9" t="s">
        <v>322</v>
      </c>
      <c r="BY1178" s="755">
        <v>134.6</v>
      </c>
      <c r="BZ1178" s="9" t="s">
        <v>315</v>
      </c>
      <c r="CA1178" s="755">
        <v>11.8</v>
      </c>
      <c r="CB1178" s="9" t="s">
        <v>315</v>
      </c>
      <c r="CC1178" s="755">
        <v>7.9</v>
      </c>
      <c r="CD1178" s="9" t="s">
        <v>315</v>
      </c>
      <c r="CE1178" s="755">
        <v>95.2</v>
      </c>
      <c r="CF1178" s="9" t="s">
        <v>323</v>
      </c>
      <c r="CG1178" s="755">
        <v>80.7</v>
      </c>
      <c r="CH1178" s="9" t="s">
        <v>323</v>
      </c>
      <c r="CI1178" s="9"/>
      <c r="CJ1178" s="9"/>
      <c r="CK1178" s="9"/>
    </row>
    <row r="1179" spans="1:89" s="98" customFormat="1" x14ac:dyDescent="0.25">
      <c r="A1179" s="99">
        <v>10600730</v>
      </c>
      <c r="B1179" s="99"/>
      <c r="C1179" s="772">
        <v>3080</v>
      </c>
      <c r="D1179" s="807">
        <v>0.03</v>
      </c>
      <c r="E1179" s="772">
        <f t="shared" si="55"/>
        <v>3172</v>
      </c>
      <c r="F1179" s="778">
        <v>1.1000000000000001</v>
      </c>
      <c r="G1179" s="774">
        <f t="shared" si="54"/>
        <v>3489</v>
      </c>
      <c r="H1179" s="776"/>
      <c r="I1179" s="758"/>
      <c r="J1179" s="776"/>
      <c r="K1179" s="786"/>
      <c r="L1179" s="9" t="s">
        <v>308</v>
      </c>
      <c r="M1179" s="9" t="s">
        <v>4156</v>
      </c>
      <c r="N1179" s="9" t="s">
        <v>142</v>
      </c>
      <c r="O1179" s="9" t="s">
        <v>164</v>
      </c>
      <c r="P1179" s="9" t="s">
        <v>1658</v>
      </c>
      <c r="Q1179" s="9" t="s">
        <v>1659</v>
      </c>
      <c r="R1179" s="9" t="s">
        <v>1660</v>
      </c>
      <c r="S1179" s="9" t="s">
        <v>348</v>
      </c>
      <c r="T1179" s="98" t="s">
        <v>204</v>
      </c>
      <c r="U1179" s="99" t="s">
        <v>1636</v>
      </c>
      <c r="V1179" s="99" t="s">
        <v>207</v>
      </c>
      <c r="W1179" s="99" t="s">
        <v>1501</v>
      </c>
      <c r="X1179" s="99" t="s">
        <v>207</v>
      </c>
      <c r="Y1179" s="99" t="s">
        <v>1636</v>
      </c>
      <c r="Z1179" s="99" t="s">
        <v>207</v>
      </c>
      <c r="AA1179" s="99" t="s">
        <v>1501</v>
      </c>
      <c r="AB1179" s="99" t="s">
        <v>207</v>
      </c>
      <c r="AC1179" s="9">
        <v>590</v>
      </c>
      <c r="AD1179" s="9" t="s">
        <v>207</v>
      </c>
      <c r="AE1179" s="9">
        <v>232</v>
      </c>
      <c r="AF1179" s="9" t="s">
        <v>315</v>
      </c>
      <c r="AG1179" s="14" t="s">
        <v>1637</v>
      </c>
      <c r="AH1179" s="14" t="s">
        <v>207</v>
      </c>
      <c r="AI1179" s="14" t="s">
        <v>1638</v>
      </c>
      <c r="AJ1179" s="14" t="s">
        <v>207</v>
      </c>
      <c r="AK1179" s="9">
        <v>0</v>
      </c>
      <c r="AL1179" s="14" t="s">
        <v>207</v>
      </c>
      <c r="AM1179" s="9">
        <v>0</v>
      </c>
      <c r="AN1179" s="14" t="s">
        <v>207</v>
      </c>
      <c r="AO1179" s="9">
        <v>0</v>
      </c>
      <c r="AP1179" s="14" t="s">
        <v>207</v>
      </c>
      <c r="AQ1179" s="9">
        <v>0</v>
      </c>
      <c r="AR1179" s="14" t="s">
        <v>207</v>
      </c>
      <c r="AS1179" s="9" t="s">
        <v>0</v>
      </c>
      <c r="AT1179" s="9" t="s">
        <v>318</v>
      </c>
      <c r="AU1179" s="9" t="s">
        <v>164</v>
      </c>
      <c r="AV1179" s="9" t="s">
        <v>320</v>
      </c>
      <c r="AW1179" s="9" t="s">
        <v>1739</v>
      </c>
      <c r="AX1179" s="9">
        <v>9010600000</v>
      </c>
      <c r="AY1179" s="99">
        <v>373</v>
      </c>
      <c r="AZ1179" s="12" t="s">
        <v>207</v>
      </c>
      <c r="BA1179" s="99">
        <v>30</v>
      </c>
      <c r="BB1179" s="12" t="s">
        <v>207</v>
      </c>
      <c r="BC1179" s="99">
        <v>20</v>
      </c>
      <c r="BD1179" s="12" t="s">
        <v>207</v>
      </c>
      <c r="BE1179" s="99">
        <v>49</v>
      </c>
      <c r="BF1179" s="12" t="s">
        <v>321</v>
      </c>
      <c r="BG1179" s="654">
        <v>48.777000000000001</v>
      </c>
      <c r="BH1179" s="12" t="s">
        <v>321</v>
      </c>
      <c r="BI1179" s="99">
        <v>42.2</v>
      </c>
      <c r="BJ1179" s="12" t="s">
        <v>321</v>
      </c>
      <c r="BK1179" s="754">
        <v>0</v>
      </c>
      <c r="BL1179" s="12" t="s">
        <v>321</v>
      </c>
      <c r="BM1179" s="754">
        <v>0.16500000000000001</v>
      </c>
      <c r="BN1179" s="12" t="s">
        <v>321</v>
      </c>
      <c r="BO1179" s="754">
        <v>6.4119999999999999</v>
      </c>
      <c r="BP1179" s="12" t="s">
        <v>321</v>
      </c>
      <c r="BQ1179" s="754">
        <v>0</v>
      </c>
      <c r="BR1179" s="12" t="s">
        <v>321</v>
      </c>
      <c r="BS1179" s="654">
        <v>0</v>
      </c>
      <c r="BT1179" s="12" t="s">
        <v>321</v>
      </c>
      <c r="BU1179" s="654">
        <v>6.577</v>
      </c>
      <c r="BV1179" s="12" t="s">
        <v>321</v>
      </c>
      <c r="BW1179" s="9">
        <v>0.22</v>
      </c>
      <c r="BX1179" s="9" t="s">
        <v>322</v>
      </c>
      <c r="BY1179" s="755">
        <v>146.9</v>
      </c>
      <c r="BZ1179" s="9" t="s">
        <v>315</v>
      </c>
      <c r="CA1179" s="755">
        <v>11.8</v>
      </c>
      <c r="CB1179" s="9" t="s">
        <v>315</v>
      </c>
      <c r="CC1179" s="755">
        <v>7.9</v>
      </c>
      <c r="CD1179" s="9" t="s">
        <v>315</v>
      </c>
      <c r="CE1179" s="755">
        <v>109.3</v>
      </c>
      <c r="CF1179" s="9" t="s">
        <v>323</v>
      </c>
      <c r="CG1179" s="755">
        <v>93</v>
      </c>
      <c r="CH1179" s="9" t="s">
        <v>323</v>
      </c>
      <c r="CI1179" s="9"/>
      <c r="CJ1179" s="9"/>
      <c r="CK1179" s="9"/>
    </row>
    <row r="1180" spans="1:89" s="98" customFormat="1" x14ac:dyDescent="0.25">
      <c r="A1180" s="99">
        <v>10600731</v>
      </c>
      <c r="B1180" s="99"/>
      <c r="C1180" s="772">
        <v>3483</v>
      </c>
      <c r="D1180" s="807">
        <v>0.03</v>
      </c>
      <c r="E1180" s="772">
        <f t="shared" si="55"/>
        <v>3587</v>
      </c>
      <c r="F1180" s="778">
        <v>1.1000000000000001</v>
      </c>
      <c r="G1180" s="774">
        <f t="shared" si="54"/>
        <v>3946</v>
      </c>
      <c r="H1180" s="776"/>
      <c r="I1180" s="758"/>
      <c r="J1180" s="776"/>
      <c r="K1180" s="786"/>
      <c r="L1180" s="9" t="s">
        <v>308</v>
      </c>
      <c r="M1180" s="9" t="s">
        <v>4157</v>
      </c>
      <c r="N1180" s="9" t="s">
        <v>142</v>
      </c>
      <c r="O1180" s="9" t="s">
        <v>164</v>
      </c>
      <c r="P1180" s="9" t="s">
        <v>1658</v>
      </c>
      <c r="Q1180" s="9" t="s">
        <v>1659</v>
      </c>
      <c r="R1180" s="9" t="s">
        <v>1660</v>
      </c>
      <c r="S1180" s="9" t="s">
        <v>348</v>
      </c>
      <c r="T1180" s="98" t="s">
        <v>204</v>
      </c>
      <c r="U1180" s="99" t="s">
        <v>1677</v>
      </c>
      <c r="V1180" s="99" t="s">
        <v>207</v>
      </c>
      <c r="W1180" s="99" t="s">
        <v>1678</v>
      </c>
      <c r="X1180" s="99" t="s">
        <v>207</v>
      </c>
      <c r="Y1180" s="99" t="s">
        <v>1677</v>
      </c>
      <c r="Z1180" s="99" t="s">
        <v>207</v>
      </c>
      <c r="AA1180" s="99" t="s">
        <v>1678</v>
      </c>
      <c r="AB1180" s="99" t="s">
        <v>207</v>
      </c>
      <c r="AC1180" s="9">
        <v>649</v>
      </c>
      <c r="AD1180" s="9" t="s">
        <v>207</v>
      </c>
      <c r="AE1180" s="9">
        <v>256</v>
      </c>
      <c r="AF1180" s="9" t="s">
        <v>315</v>
      </c>
      <c r="AG1180" s="14" t="s">
        <v>1679</v>
      </c>
      <c r="AH1180" s="14" t="s">
        <v>207</v>
      </c>
      <c r="AI1180" s="14" t="s">
        <v>1680</v>
      </c>
      <c r="AJ1180" s="14" t="s">
        <v>207</v>
      </c>
      <c r="AK1180" s="9">
        <v>0</v>
      </c>
      <c r="AL1180" s="14" t="s">
        <v>207</v>
      </c>
      <c r="AM1180" s="9">
        <v>0</v>
      </c>
      <c r="AN1180" s="14" t="s">
        <v>207</v>
      </c>
      <c r="AO1180" s="9">
        <v>0</v>
      </c>
      <c r="AP1180" s="14" t="s">
        <v>207</v>
      </c>
      <c r="AQ1180" s="9">
        <v>0</v>
      </c>
      <c r="AR1180" s="14" t="s">
        <v>207</v>
      </c>
      <c r="AS1180" s="9" t="s">
        <v>0</v>
      </c>
      <c r="AT1180" s="9" t="s">
        <v>318</v>
      </c>
      <c r="AU1180" s="9" t="s">
        <v>164</v>
      </c>
      <c r="AV1180" s="9" t="s">
        <v>320</v>
      </c>
      <c r="AW1180" s="9" t="s">
        <v>1740</v>
      </c>
      <c r="AX1180" s="9">
        <v>9010600000</v>
      </c>
      <c r="AY1180" s="99">
        <v>404</v>
      </c>
      <c r="AZ1180" s="12" t="s">
        <v>207</v>
      </c>
      <c r="BA1180" s="99">
        <v>30</v>
      </c>
      <c r="BB1180" s="12" t="s">
        <v>207</v>
      </c>
      <c r="BC1180" s="99">
        <v>20</v>
      </c>
      <c r="BD1180" s="12" t="s">
        <v>207</v>
      </c>
      <c r="BE1180" s="99">
        <v>56</v>
      </c>
      <c r="BF1180" s="12" t="s">
        <v>321</v>
      </c>
      <c r="BG1180" s="654">
        <v>55.307000000000002</v>
      </c>
      <c r="BH1180" s="12" t="s">
        <v>321</v>
      </c>
      <c r="BI1180" s="99">
        <v>48.2</v>
      </c>
      <c r="BJ1180" s="12" t="s">
        <v>321</v>
      </c>
      <c r="BK1180" s="754">
        <v>0</v>
      </c>
      <c r="BL1180" s="12" t="s">
        <v>321</v>
      </c>
      <c r="BM1180" s="754">
        <v>0.16500000000000001</v>
      </c>
      <c r="BN1180" s="12" t="s">
        <v>321</v>
      </c>
      <c r="BO1180" s="754">
        <v>6.9420000000000002</v>
      </c>
      <c r="BP1180" s="12" t="s">
        <v>321</v>
      </c>
      <c r="BQ1180" s="754">
        <v>0</v>
      </c>
      <c r="BR1180" s="12" t="s">
        <v>321</v>
      </c>
      <c r="BS1180" s="654">
        <v>0</v>
      </c>
      <c r="BT1180" s="12" t="s">
        <v>321</v>
      </c>
      <c r="BU1180" s="654">
        <v>7.1070000000000002</v>
      </c>
      <c r="BV1180" s="12" t="s">
        <v>321</v>
      </c>
      <c r="BW1180" s="9">
        <v>0.24</v>
      </c>
      <c r="BX1180" s="9" t="s">
        <v>322</v>
      </c>
      <c r="BY1180" s="755">
        <v>159.1</v>
      </c>
      <c r="BZ1180" s="9" t="s">
        <v>315</v>
      </c>
      <c r="CA1180" s="755">
        <v>11.8</v>
      </c>
      <c r="CB1180" s="9" t="s">
        <v>315</v>
      </c>
      <c r="CC1180" s="755">
        <v>7.9</v>
      </c>
      <c r="CD1180" s="9" t="s">
        <v>315</v>
      </c>
      <c r="CE1180" s="755">
        <v>124.1</v>
      </c>
      <c r="CF1180" s="9" t="s">
        <v>323</v>
      </c>
      <c r="CG1180" s="755">
        <v>106.3</v>
      </c>
      <c r="CH1180" s="9" t="s">
        <v>323</v>
      </c>
      <c r="CI1180" s="9"/>
      <c r="CJ1180" s="9"/>
      <c r="CK1180" s="9"/>
    </row>
    <row r="1181" spans="1:89" s="98" customFormat="1" x14ac:dyDescent="0.25">
      <c r="A1181" s="99">
        <v>10600732</v>
      </c>
      <c r="B1181" s="99"/>
      <c r="C1181" s="772">
        <v>3896</v>
      </c>
      <c r="D1181" s="807">
        <v>0.03</v>
      </c>
      <c r="E1181" s="772">
        <f t="shared" si="55"/>
        <v>4013</v>
      </c>
      <c r="F1181" s="778">
        <v>1.1000000000000001</v>
      </c>
      <c r="G1181" s="774">
        <f t="shared" si="54"/>
        <v>4414</v>
      </c>
      <c r="H1181" s="776"/>
      <c r="I1181" s="758"/>
      <c r="J1181" s="776"/>
      <c r="K1181" s="786"/>
      <c r="L1181" s="9" t="s">
        <v>308</v>
      </c>
      <c r="M1181" s="9" t="s">
        <v>4158</v>
      </c>
      <c r="N1181" s="9" t="s">
        <v>142</v>
      </c>
      <c r="O1181" s="9" t="s">
        <v>164</v>
      </c>
      <c r="P1181" s="9" t="s">
        <v>1658</v>
      </c>
      <c r="Q1181" s="9" t="s">
        <v>1659</v>
      </c>
      <c r="R1181" s="9" t="s">
        <v>1660</v>
      </c>
      <c r="S1181" s="9" t="s">
        <v>348</v>
      </c>
      <c r="T1181" s="98" t="s">
        <v>204</v>
      </c>
      <c r="U1181" s="99" t="s">
        <v>1641</v>
      </c>
      <c r="V1181" s="99" t="s">
        <v>207</v>
      </c>
      <c r="W1181" s="99" t="s">
        <v>1681</v>
      </c>
      <c r="X1181" s="99" t="s">
        <v>207</v>
      </c>
      <c r="Y1181" s="99" t="s">
        <v>1641</v>
      </c>
      <c r="Z1181" s="99" t="s">
        <v>207</v>
      </c>
      <c r="AA1181" s="99" t="s">
        <v>1681</v>
      </c>
      <c r="AB1181" s="99" t="s">
        <v>207</v>
      </c>
      <c r="AC1181" s="9">
        <v>708</v>
      </c>
      <c r="AD1181" s="9" t="s">
        <v>207</v>
      </c>
      <c r="AE1181" s="9">
        <v>279</v>
      </c>
      <c r="AF1181" s="9" t="s">
        <v>315</v>
      </c>
      <c r="AG1181" s="14" t="s">
        <v>58</v>
      </c>
      <c r="AH1181" s="14" t="s">
        <v>207</v>
      </c>
      <c r="AI1181" s="14" t="s">
        <v>1682</v>
      </c>
      <c r="AJ1181" s="14" t="s">
        <v>207</v>
      </c>
      <c r="AK1181" s="9">
        <v>0</v>
      </c>
      <c r="AL1181" s="14" t="s">
        <v>207</v>
      </c>
      <c r="AM1181" s="9">
        <v>0</v>
      </c>
      <c r="AN1181" s="14" t="s">
        <v>207</v>
      </c>
      <c r="AO1181" s="9">
        <v>0</v>
      </c>
      <c r="AP1181" s="14" t="s">
        <v>207</v>
      </c>
      <c r="AQ1181" s="9">
        <v>0</v>
      </c>
      <c r="AR1181" s="14" t="s">
        <v>207</v>
      </c>
      <c r="AS1181" s="9" t="s">
        <v>0</v>
      </c>
      <c r="AT1181" s="9" t="s">
        <v>318</v>
      </c>
      <c r="AU1181" s="9" t="s">
        <v>164</v>
      </c>
      <c r="AV1181" s="9" t="s">
        <v>320</v>
      </c>
      <c r="AW1181" s="9" t="s">
        <v>1741</v>
      </c>
      <c r="AX1181" s="9">
        <v>9010600000</v>
      </c>
      <c r="AY1181" s="99">
        <v>435</v>
      </c>
      <c r="AZ1181" s="12" t="s">
        <v>207</v>
      </c>
      <c r="BA1181" s="99">
        <v>30</v>
      </c>
      <c r="BB1181" s="12" t="s">
        <v>207</v>
      </c>
      <c r="BC1181" s="99">
        <v>20</v>
      </c>
      <c r="BD1181" s="12" t="s">
        <v>207</v>
      </c>
      <c r="BE1181" s="99">
        <v>63</v>
      </c>
      <c r="BF1181" s="12" t="s">
        <v>321</v>
      </c>
      <c r="BG1181" s="654">
        <v>62.036000000000001</v>
      </c>
      <c r="BH1181" s="12" t="s">
        <v>321</v>
      </c>
      <c r="BI1181" s="99">
        <v>54.4</v>
      </c>
      <c r="BJ1181" s="12" t="s">
        <v>321</v>
      </c>
      <c r="BK1181" s="754">
        <v>0</v>
      </c>
      <c r="BL1181" s="12" t="s">
        <v>321</v>
      </c>
      <c r="BM1181" s="754">
        <v>0.16500000000000001</v>
      </c>
      <c r="BN1181" s="12" t="s">
        <v>321</v>
      </c>
      <c r="BO1181" s="754">
        <v>7.4710000000000001</v>
      </c>
      <c r="BP1181" s="12" t="s">
        <v>321</v>
      </c>
      <c r="BQ1181" s="754">
        <v>0</v>
      </c>
      <c r="BR1181" s="12" t="s">
        <v>321</v>
      </c>
      <c r="BS1181" s="654">
        <v>0</v>
      </c>
      <c r="BT1181" s="12" t="s">
        <v>321</v>
      </c>
      <c r="BU1181" s="654">
        <v>7.6360000000000001</v>
      </c>
      <c r="BV1181" s="12" t="s">
        <v>321</v>
      </c>
      <c r="BW1181" s="9">
        <v>0.26</v>
      </c>
      <c r="BX1181" s="9" t="s">
        <v>322</v>
      </c>
      <c r="BY1181" s="755">
        <v>171.3</v>
      </c>
      <c r="BZ1181" s="9" t="s">
        <v>315</v>
      </c>
      <c r="CA1181" s="755">
        <v>11.8</v>
      </c>
      <c r="CB1181" s="9" t="s">
        <v>315</v>
      </c>
      <c r="CC1181" s="755">
        <v>7.9</v>
      </c>
      <c r="CD1181" s="9" t="s">
        <v>315</v>
      </c>
      <c r="CE1181" s="755">
        <v>139.6</v>
      </c>
      <c r="CF1181" s="9" t="s">
        <v>323</v>
      </c>
      <c r="CG1181" s="755">
        <v>119.9</v>
      </c>
      <c r="CH1181" s="9" t="s">
        <v>323</v>
      </c>
      <c r="CI1181" s="9"/>
      <c r="CJ1181" s="9"/>
      <c r="CK1181" s="9"/>
    </row>
    <row r="1182" spans="1:89" s="98" customFormat="1" x14ac:dyDescent="0.25">
      <c r="A1182" s="99">
        <v>10600689</v>
      </c>
      <c r="B1182" s="99"/>
      <c r="C1182" s="772">
        <v>1203</v>
      </c>
      <c r="D1182" s="807">
        <v>0.03</v>
      </c>
      <c r="E1182" s="772">
        <f t="shared" si="55"/>
        <v>1239</v>
      </c>
      <c r="F1182" s="778">
        <v>1.1000000000000001</v>
      </c>
      <c r="G1182" s="774">
        <f t="shared" si="54"/>
        <v>1363</v>
      </c>
      <c r="H1182" s="776"/>
      <c r="I1182" s="758"/>
      <c r="J1182" s="776"/>
      <c r="K1182" s="786"/>
      <c r="L1182" s="9" t="s">
        <v>308</v>
      </c>
      <c r="M1182" s="9" t="s">
        <v>4159</v>
      </c>
      <c r="N1182" s="9" t="s">
        <v>142</v>
      </c>
      <c r="O1182" s="9" t="s">
        <v>164</v>
      </c>
      <c r="P1182" s="9" t="s">
        <v>1658</v>
      </c>
      <c r="Q1182" s="9" t="s">
        <v>1659</v>
      </c>
      <c r="R1182" s="9" t="s">
        <v>1660</v>
      </c>
      <c r="S1182" s="9" t="s">
        <v>314</v>
      </c>
      <c r="T1182" s="98" t="s">
        <v>210</v>
      </c>
      <c r="U1182" s="99" t="s">
        <v>1646</v>
      </c>
      <c r="V1182" s="99" t="s">
        <v>207</v>
      </c>
      <c r="W1182" s="99" t="s">
        <v>202</v>
      </c>
      <c r="X1182" s="99" t="s">
        <v>207</v>
      </c>
      <c r="Y1182" s="99" t="s">
        <v>1646</v>
      </c>
      <c r="Z1182" s="99" t="s">
        <v>207</v>
      </c>
      <c r="AA1182" s="99" t="s">
        <v>202</v>
      </c>
      <c r="AB1182" s="99" t="s">
        <v>207</v>
      </c>
      <c r="AC1182" s="9">
        <v>230</v>
      </c>
      <c r="AD1182" s="9" t="s">
        <v>207</v>
      </c>
      <c r="AE1182" s="9">
        <v>91</v>
      </c>
      <c r="AF1182" s="9" t="s">
        <v>315</v>
      </c>
      <c r="AG1182" s="14" t="s">
        <v>1742</v>
      </c>
      <c r="AH1182" s="14" t="s">
        <v>207</v>
      </c>
      <c r="AI1182" s="14" t="s">
        <v>1743</v>
      </c>
      <c r="AJ1182" s="14" t="s">
        <v>207</v>
      </c>
      <c r="AK1182" s="9">
        <v>0</v>
      </c>
      <c r="AL1182" s="14" t="s">
        <v>207</v>
      </c>
      <c r="AM1182" s="9">
        <v>0</v>
      </c>
      <c r="AN1182" s="14" t="s">
        <v>207</v>
      </c>
      <c r="AO1182" s="9">
        <v>0</v>
      </c>
      <c r="AP1182" s="14" t="s">
        <v>207</v>
      </c>
      <c r="AQ1182" s="9">
        <v>0</v>
      </c>
      <c r="AR1182" s="14" t="s">
        <v>207</v>
      </c>
      <c r="AS1182" s="9" t="s">
        <v>41</v>
      </c>
      <c r="AT1182" s="9" t="s">
        <v>344</v>
      </c>
      <c r="AU1182" s="9" t="s">
        <v>164</v>
      </c>
      <c r="AV1182" s="9" t="s">
        <v>320</v>
      </c>
      <c r="AW1182" s="9" t="s">
        <v>1768</v>
      </c>
      <c r="AX1182" s="9">
        <v>9010600000</v>
      </c>
      <c r="AY1182" s="99">
        <v>235</v>
      </c>
      <c r="AZ1182" s="12" t="s">
        <v>207</v>
      </c>
      <c r="BA1182" s="99">
        <v>32</v>
      </c>
      <c r="BB1182" s="12" t="s">
        <v>207</v>
      </c>
      <c r="BC1182" s="99">
        <v>14</v>
      </c>
      <c r="BD1182" s="12" t="s">
        <v>207</v>
      </c>
      <c r="BE1182" s="99">
        <v>18</v>
      </c>
      <c r="BF1182" s="12" t="s">
        <v>321</v>
      </c>
      <c r="BG1182" s="654">
        <v>17.375</v>
      </c>
      <c r="BH1182" s="12" t="s">
        <v>321</v>
      </c>
      <c r="BI1182" s="99">
        <v>12.6</v>
      </c>
      <c r="BJ1182" s="12" t="s">
        <v>321</v>
      </c>
      <c r="BK1182" s="754">
        <v>0</v>
      </c>
      <c r="BL1182" s="12" t="s">
        <v>321</v>
      </c>
      <c r="BM1182" s="754">
        <v>7.2999999999999995E-2</v>
      </c>
      <c r="BN1182" s="12" t="s">
        <v>321</v>
      </c>
      <c r="BO1182" s="754">
        <v>4.7030000000000003</v>
      </c>
      <c r="BP1182" s="12" t="s">
        <v>321</v>
      </c>
      <c r="BQ1182" s="754">
        <v>0</v>
      </c>
      <c r="BR1182" s="12" t="s">
        <v>321</v>
      </c>
      <c r="BS1182" s="654">
        <v>0</v>
      </c>
      <c r="BT1182" s="12" t="s">
        <v>321</v>
      </c>
      <c r="BU1182" s="654">
        <v>4.7750000000000004</v>
      </c>
      <c r="BV1182" s="12" t="s">
        <v>321</v>
      </c>
      <c r="BW1182" s="9">
        <v>0.11</v>
      </c>
      <c r="BX1182" s="9" t="s">
        <v>322</v>
      </c>
      <c r="BY1182" s="755">
        <v>92.5</v>
      </c>
      <c r="BZ1182" s="9" t="s">
        <v>315</v>
      </c>
      <c r="CA1182" s="755">
        <v>12.6</v>
      </c>
      <c r="CB1182" s="9" t="s">
        <v>315</v>
      </c>
      <c r="CC1182" s="755">
        <v>5.5</v>
      </c>
      <c r="CD1182" s="9" t="s">
        <v>315</v>
      </c>
      <c r="CE1182" s="755">
        <v>34.200000000000003</v>
      </c>
      <c r="CF1182" s="9" t="s">
        <v>323</v>
      </c>
      <c r="CG1182" s="755">
        <v>27.8</v>
      </c>
      <c r="CH1182" s="9" t="s">
        <v>323</v>
      </c>
      <c r="CI1182" s="9"/>
      <c r="CJ1182" s="9"/>
      <c r="CK1182" s="9"/>
    </row>
    <row r="1183" spans="1:89" s="98" customFormat="1" x14ac:dyDescent="0.25">
      <c r="A1183" s="99">
        <v>10600690</v>
      </c>
      <c r="B1183" s="99"/>
      <c r="C1183" s="772">
        <v>1318</v>
      </c>
      <c r="D1183" s="807">
        <v>0.03</v>
      </c>
      <c r="E1183" s="772">
        <f t="shared" si="55"/>
        <v>1358</v>
      </c>
      <c r="F1183" s="778">
        <v>1.1000000000000001</v>
      </c>
      <c r="G1183" s="774">
        <f t="shared" si="54"/>
        <v>1494</v>
      </c>
      <c r="H1183" s="776"/>
      <c r="I1183" s="758"/>
      <c r="J1183" s="776"/>
      <c r="K1183" s="786"/>
      <c r="L1183" s="9" t="s">
        <v>308</v>
      </c>
      <c r="M1183" s="9" t="s">
        <v>4160</v>
      </c>
      <c r="N1183" s="9" t="s">
        <v>142</v>
      </c>
      <c r="O1183" s="9" t="s">
        <v>164</v>
      </c>
      <c r="P1183" s="9" t="s">
        <v>1658</v>
      </c>
      <c r="Q1183" s="9" t="s">
        <v>1659</v>
      </c>
      <c r="R1183" s="9" t="s">
        <v>1660</v>
      </c>
      <c r="S1183" s="9" t="s">
        <v>314</v>
      </c>
      <c r="T1183" s="98" t="s">
        <v>210</v>
      </c>
      <c r="U1183" s="99" t="s">
        <v>1650</v>
      </c>
      <c r="V1183" s="99" t="s">
        <v>207</v>
      </c>
      <c r="W1183" s="99" t="s">
        <v>574</v>
      </c>
      <c r="X1183" s="99" t="s">
        <v>207</v>
      </c>
      <c r="Y1183" s="99" t="s">
        <v>1650</v>
      </c>
      <c r="Z1183" s="99" t="s">
        <v>207</v>
      </c>
      <c r="AA1183" s="99" t="s">
        <v>574</v>
      </c>
      <c r="AB1183" s="99" t="s">
        <v>207</v>
      </c>
      <c r="AC1183" s="9">
        <v>253</v>
      </c>
      <c r="AD1183" s="9" t="s">
        <v>207</v>
      </c>
      <c r="AE1183" s="9">
        <v>100</v>
      </c>
      <c r="AF1183" s="9" t="s">
        <v>315</v>
      </c>
      <c r="AG1183" s="14" t="s">
        <v>1744</v>
      </c>
      <c r="AH1183" s="14" t="s">
        <v>207</v>
      </c>
      <c r="AI1183" s="14" t="s">
        <v>1745</v>
      </c>
      <c r="AJ1183" s="14" t="s">
        <v>207</v>
      </c>
      <c r="AK1183" s="9">
        <v>0</v>
      </c>
      <c r="AL1183" s="14" t="s">
        <v>207</v>
      </c>
      <c r="AM1183" s="9">
        <v>0</v>
      </c>
      <c r="AN1183" s="14" t="s">
        <v>207</v>
      </c>
      <c r="AO1183" s="9">
        <v>0</v>
      </c>
      <c r="AP1183" s="14" t="s">
        <v>207</v>
      </c>
      <c r="AQ1183" s="9">
        <v>0</v>
      </c>
      <c r="AR1183" s="14" t="s">
        <v>207</v>
      </c>
      <c r="AS1183" s="9" t="s">
        <v>41</v>
      </c>
      <c r="AT1183" s="9" t="s">
        <v>344</v>
      </c>
      <c r="AU1183" s="9" t="s">
        <v>164</v>
      </c>
      <c r="AV1183" s="9" t="s">
        <v>320</v>
      </c>
      <c r="AW1183" s="9" t="s">
        <v>1769</v>
      </c>
      <c r="AX1183" s="9">
        <v>9010600000</v>
      </c>
      <c r="AY1183" s="99">
        <v>254</v>
      </c>
      <c r="AZ1183" s="12" t="s">
        <v>207</v>
      </c>
      <c r="BA1183" s="99">
        <v>32</v>
      </c>
      <c r="BB1183" s="12" t="s">
        <v>207</v>
      </c>
      <c r="BC1183" s="99">
        <v>14</v>
      </c>
      <c r="BD1183" s="12" t="s">
        <v>207</v>
      </c>
      <c r="BE1183" s="99">
        <v>20</v>
      </c>
      <c r="BF1183" s="12" t="s">
        <v>321</v>
      </c>
      <c r="BG1183" s="654">
        <v>19.216999999999999</v>
      </c>
      <c r="BH1183" s="12" t="s">
        <v>321</v>
      </c>
      <c r="BI1183" s="99">
        <v>14.1</v>
      </c>
      <c r="BJ1183" s="12" t="s">
        <v>321</v>
      </c>
      <c r="BK1183" s="754">
        <v>0</v>
      </c>
      <c r="BL1183" s="12" t="s">
        <v>321</v>
      </c>
      <c r="BM1183" s="754">
        <v>7.2999999999999995E-2</v>
      </c>
      <c r="BN1183" s="12" t="s">
        <v>321</v>
      </c>
      <c r="BO1183" s="754">
        <v>5.0439999999999996</v>
      </c>
      <c r="BP1183" s="12" t="s">
        <v>321</v>
      </c>
      <c r="BQ1183" s="754">
        <v>0</v>
      </c>
      <c r="BR1183" s="12" t="s">
        <v>321</v>
      </c>
      <c r="BS1183" s="654">
        <v>0</v>
      </c>
      <c r="BT1183" s="12" t="s">
        <v>321</v>
      </c>
      <c r="BU1183" s="654">
        <v>5.117</v>
      </c>
      <c r="BV1183" s="12" t="s">
        <v>321</v>
      </c>
      <c r="BW1183" s="9">
        <v>0.11</v>
      </c>
      <c r="BX1183" s="9" t="s">
        <v>322</v>
      </c>
      <c r="BY1183" s="755">
        <v>100</v>
      </c>
      <c r="BZ1183" s="9" t="s">
        <v>315</v>
      </c>
      <c r="CA1183" s="755">
        <v>12.6</v>
      </c>
      <c r="CB1183" s="9" t="s">
        <v>315</v>
      </c>
      <c r="CC1183" s="755">
        <v>5.5</v>
      </c>
      <c r="CD1183" s="9" t="s">
        <v>315</v>
      </c>
      <c r="CE1183" s="755">
        <v>38.1</v>
      </c>
      <c r="CF1183" s="9" t="s">
        <v>323</v>
      </c>
      <c r="CG1183" s="755">
        <v>31.1</v>
      </c>
      <c r="CH1183" s="9" t="s">
        <v>323</v>
      </c>
      <c r="CI1183" s="9"/>
      <c r="CJ1183" s="9"/>
      <c r="CK1183" s="9"/>
    </row>
    <row r="1184" spans="1:89" s="98" customFormat="1" x14ac:dyDescent="0.25">
      <c r="A1184" s="99">
        <v>10600691</v>
      </c>
      <c r="B1184" s="99"/>
      <c r="C1184" s="772">
        <v>1467</v>
      </c>
      <c r="D1184" s="807">
        <v>0.03</v>
      </c>
      <c r="E1184" s="772">
        <f t="shared" si="55"/>
        <v>1511</v>
      </c>
      <c r="F1184" s="778">
        <v>1.1000000000000001</v>
      </c>
      <c r="G1184" s="774">
        <f t="shared" si="54"/>
        <v>1662</v>
      </c>
      <c r="H1184" s="776"/>
      <c r="I1184" s="758"/>
      <c r="J1184" s="776"/>
      <c r="K1184" s="786"/>
      <c r="L1184" s="9" t="s">
        <v>308</v>
      </c>
      <c r="M1184" s="9" t="s">
        <v>4161</v>
      </c>
      <c r="N1184" s="9" t="s">
        <v>142</v>
      </c>
      <c r="O1184" s="9" t="s">
        <v>164</v>
      </c>
      <c r="P1184" s="9" t="s">
        <v>1658</v>
      </c>
      <c r="Q1184" s="9" t="s">
        <v>1659</v>
      </c>
      <c r="R1184" s="9" t="s">
        <v>1660</v>
      </c>
      <c r="S1184" s="9" t="s">
        <v>314</v>
      </c>
      <c r="T1184" s="98" t="s">
        <v>210</v>
      </c>
      <c r="U1184" s="99" t="s">
        <v>1746</v>
      </c>
      <c r="V1184" s="99" t="s">
        <v>207</v>
      </c>
      <c r="W1184" s="99" t="s">
        <v>575</v>
      </c>
      <c r="X1184" s="99" t="s">
        <v>207</v>
      </c>
      <c r="Y1184" s="99" t="s">
        <v>1746</v>
      </c>
      <c r="Z1184" s="99" t="s">
        <v>207</v>
      </c>
      <c r="AA1184" s="99" t="s">
        <v>575</v>
      </c>
      <c r="AB1184" s="99" t="s">
        <v>207</v>
      </c>
      <c r="AC1184" s="9">
        <v>275</v>
      </c>
      <c r="AD1184" s="9" t="s">
        <v>207</v>
      </c>
      <c r="AE1184" s="9">
        <v>108</v>
      </c>
      <c r="AF1184" s="9" t="s">
        <v>315</v>
      </c>
      <c r="AG1184" s="14" t="s">
        <v>1747</v>
      </c>
      <c r="AH1184" s="14" t="s">
        <v>207</v>
      </c>
      <c r="AI1184" s="14" t="s">
        <v>1748</v>
      </c>
      <c r="AJ1184" s="14" t="s">
        <v>207</v>
      </c>
      <c r="AK1184" s="9">
        <v>0</v>
      </c>
      <c r="AL1184" s="14" t="s">
        <v>207</v>
      </c>
      <c r="AM1184" s="9">
        <v>0</v>
      </c>
      <c r="AN1184" s="14" t="s">
        <v>207</v>
      </c>
      <c r="AO1184" s="9">
        <v>0</v>
      </c>
      <c r="AP1184" s="14" t="s">
        <v>207</v>
      </c>
      <c r="AQ1184" s="9">
        <v>0</v>
      </c>
      <c r="AR1184" s="14" t="s">
        <v>207</v>
      </c>
      <c r="AS1184" s="9" t="s">
        <v>41</v>
      </c>
      <c r="AT1184" s="9" t="s">
        <v>344</v>
      </c>
      <c r="AU1184" s="9" t="s">
        <v>164</v>
      </c>
      <c r="AV1184" s="9" t="s">
        <v>320</v>
      </c>
      <c r="AW1184" s="9" t="s">
        <v>1770</v>
      </c>
      <c r="AX1184" s="9">
        <v>9010600000</v>
      </c>
      <c r="AY1184" s="99">
        <v>274</v>
      </c>
      <c r="AZ1184" s="12" t="s">
        <v>207</v>
      </c>
      <c r="BA1184" s="99">
        <v>32</v>
      </c>
      <c r="BB1184" s="12" t="s">
        <v>207</v>
      </c>
      <c r="BC1184" s="99">
        <v>14</v>
      </c>
      <c r="BD1184" s="12" t="s">
        <v>207</v>
      </c>
      <c r="BE1184" s="99">
        <v>22</v>
      </c>
      <c r="BF1184" s="12" t="s">
        <v>321</v>
      </c>
      <c r="BG1184" s="654">
        <v>21.059000000000001</v>
      </c>
      <c r="BH1184" s="12" t="s">
        <v>321</v>
      </c>
      <c r="BI1184" s="99">
        <v>15.6</v>
      </c>
      <c r="BJ1184" s="12" t="s">
        <v>321</v>
      </c>
      <c r="BK1184" s="754">
        <v>0</v>
      </c>
      <c r="BL1184" s="12" t="s">
        <v>321</v>
      </c>
      <c r="BM1184" s="754">
        <v>7.2999999999999995E-2</v>
      </c>
      <c r="BN1184" s="12" t="s">
        <v>321</v>
      </c>
      <c r="BO1184" s="754">
        <v>5.3860000000000001</v>
      </c>
      <c r="BP1184" s="12" t="s">
        <v>321</v>
      </c>
      <c r="BQ1184" s="754">
        <v>0</v>
      </c>
      <c r="BR1184" s="12" t="s">
        <v>321</v>
      </c>
      <c r="BS1184" s="654">
        <v>0</v>
      </c>
      <c r="BT1184" s="12" t="s">
        <v>321</v>
      </c>
      <c r="BU1184" s="654">
        <v>5.4589999999999996</v>
      </c>
      <c r="BV1184" s="12" t="s">
        <v>321</v>
      </c>
      <c r="BW1184" s="9">
        <v>0.12</v>
      </c>
      <c r="BX1184" s="9" t="s">
        <v>322</v>
      </c>
      <c r="BY1184" s="755">
        <v>107.9</v>
      </c>
      <c r="BZ1184" s="9" t="s">
        <v>315</v>
      </c>
      <c r="CA1184" s="755">
        <v>12.6</v>
      </c>
      <c r="CB1184" s="9" t="s">
        <v>315</v>
      </c>
      <c r="CC1184" s="755">
        <v>5.5</v>
      </c>
      <c r="CD1184" s="9" t="s">
        <v>315</v>
      </c>
      <c r="CE1184" s="755">
        <v>42.3</v>
      </c>
      <c r="CF1184" s="9" t="s">
        <v>323</v>
      </c>
      <c r="CG1184" s="755">
        <v>34.4</v>
      </c>
      <c r="CH1184" s="9" t="s">
        <v>323</v>
      </c>
      <c r="CI1184" s="9"/>
      <c r="CJ1184" s="9"/>
      <c r="CK1184" s="9"/>
    </row>
    <row r="1185" spans="1:89" s="98" customFormat="1" x14ac:dyDescent="0.25">
      <c r="A1185" s="99">
        <v>10600789</v>
      </c>
      <c r="B1185" s="99"/>
      <c r="C1185" s="772">
        <v>1615</v>
      </c>
      <c r="D1185" s="807">
        <v>0.03</v>
      </c>
      <c r="E1185" s="772">
        <f t="shared" si="55"/>
        <v>1663</v>
      </c>
      <c r="F1185" s="778">
        <v>1.1000000000000001</v>
      </c>
      <c r="G1185" s="774">
        <f t="shared" si="54"/>
        <v>1829</v>
      </c>
      <c r="H1185" s="776"/>
      <c r="I1185" s="758"/>
      <c r="J1185" s="776"/>
      <c r="K1185" s="786"/>
      <c r="L1185" s="9" t="s">
        <v>308</v>
      </c>
      <c r="M1185" s="9" t="s">
        <v>4162</v>
      </c>
      <c r="N1185" s="9" t="s">
        <v>142</v>
      </c>
      <c r="O1185" s="9" t="s">
        <v>164</v>
      </c>
      <c r="P1185" s="9" t="s">
        <v>1658</v>
      </c>
      <c r="Q1185" s="9" t="s">
        <v>1659</v>
      </c>
      <c r="R1185" s="9" t="s">
        <v>1660</v>
      </c>
      <c r="S1185" s="9" t="s">
        <v>314</v>
      </c>
      <c r="T1185" s="98" t="s">
        <v>210</v>
      </c>
      <c r="U1185" s="99">
        <v>146</v>
      </c>
      <c r="V1185" s="99" t="s">
        <v>207</v>
      </c>
      <c r="W1185" s="99">
        <v>260</v>
      </c>
      <c r="X1185" s="99" t="s">
        <v>207</v>
      </c>
      <c r="Y1185" s="99">
        <v>146</v>
      </c>
      <c r="Z1185" s="99" t="s">
        <v>207</v>
      </c>
      <c r="AA1185" s="99">
        <v>260</v>
      </c>
      <c r="AB1185" s="99" t="s">
        <v>207</v>
      </c>
      <c r="AC1185" s="9">
        <v>298</v>
      </c>
      <c r="AD1185" s="9" t="s">
        <v>207</v>
      </c>
      <c r="AE1185" s="9">
        <v>117</v>
      </c>
      <c r="AF1185" s="9" t="s">
        <v>315</v>
      </c>
      <c r="AG1185" s="14" t="s">
        <v>1749</v>
      </c>
      <c r="AH1185" s="14" t="s">
        <v>207</v>
      </c>
      <c r="AI1185" s="14" t="s">
        <v>1750</v>
      </c>
      <c r="AJ1185" s="14" t="s">
        <v>207</v>
      </c>
      <c r="AK1185" s="9">
        <v>0</v>
      </c>
      <c r="AL1185" s="14" t="s">
        <v>207</v>
      </c>
      <c r="AM1185" s="9">
        <v>0</v>
      </c>
      <c r="AN1185" s="14" t="s">
        <v>207</v>
      </c>
      <c r="AO1185" s="9">
        <v>0</v>
      </c>
      <c r="AP1185" s="14" t="s">
        <v>207</v>
      </c>
      <c r="AQ1185" s="9">
        <v>0</v>
      </c>
      <c r="AR1185" s="14" t="s">
        <v>207</v>
      </c>
      <c r="AS1185" s="9" t="s">
        <v>41</v>
      </c>
      <c r="AT1185" s="9" t="s">
        <v>344</v>
      </c>
      <c r="AU1185" s="9" t="s">
        <v>164</v>
      </c>
      <c r="AV1185" s="9" t="s">
        <v>320</v>
      </c>
      <c r="AW1185" s="9" t="s">
        <v>1771</v>
      </c>
      <c r="AX1185" s="9">
        <v>9010600000</v>
      </c>
      <c r="AY1185" s="99">
        <v>294</v>
      </c>
      <c r="AZ1185" s="12" t="s">
        <v>207</v>
      </c>
      <c r="BA1185" s="99">
        <v>32</v>
      </c>
      <c r="BB1185" s="12" t="s">
        <v>207</v>
      </c>
      <c r="BC1185" s="99">
        <v>14</v>
      </c>
      <c r="BD1185" s="12" t="s">
        <v>207</v>
      </c>
      <c r="BE1185" s="99">
        <v>19</v>
      </c>
      <c r="BF1185" s="12" t="s">
        <v>321</v>
      </c>
      <c r="BG1185" s="654">
        <v>18.8</v>
      </c>
      <c r="BH1185" s="12" t="s">
        <v>321</v>
      </c>
      <c r="BI1185" s="99">
        <v>13</v>
      </c>
      <c r="BJ1185" s="12" t="s">
        <v>321</v>
      </c>
      <c r="BK1185" s="754">
        <v>0</v>
      </c>
      <c r="BL1185" s="12" t="s">
        <v>321</v>
      </c>
      <c r="BM1185" s="754">
        <v>7.2999999999999995E-2</v>
      </c>
      <c r="BN1185" s="12" t="s">
        <v>321</v>
      </c>
      <c r="BO1185" s="754">
        <v>5.7270000000000003</v>
      </c>
      <c r="BP1185" s="12" t="s">
        <v>321</v>
      </c>
      <c r="BQ1185" s="754">
        <v>0</v>
      </c>
      <c r="BR1185" s="12" t="s">
        <v>321</v>
      </c>
      <c r="BS1185" s="654">
        <v>0</v>
      </c>
      <c r="BT1185" s="12" t="s">
        <v>321</v>
      </c>
      <c r="BU1185" s="654">
        <v>5.8</v>
      </c>
      <c r="BV1185" s="12" t="s">
        <v>321</v>
      </c>
      <c r="BW1185" s="9">
        <v>0.13</v>
      </c>
      <c r="BX1185" s="9" t="s">
        <v>322</v>
      </c>
      <c r="BY1185" s="755">
        <v>115.7</v>
      </c>
      <c r="BZ1185" s="9" t="s">
        <v>315</v>
      </c>
      <c r="CA1185" s="755">
        <v>12.6</v>
      </c>
      <c r="CB1185" s="9" t="s">
        <v>315</v>
      </c>
      <c r="CC1185" s="755">
        <v>5.5</v>
      </c>
      <c r="CD1185" s="9" t="s">
        <v>315</v>
      </c>
      <c r="CE1185" s="755">
        <v>37.5</v>
      </c>
      <c r="CF1185" s="9" t="s">
        <v>323</v>
      </c>
      <c r="CG1185" s="755">
        <v>28.7</v>
      </c>
      <c r="CH1185" s="9" t="s">
        <v>323</v>
      </c>
      <c r="CI1185" s="9"/>
      <c r="CJ1185" s="9"/>
      <c r="CK1185" s="9"/>
    </row>
    <row r="1186" spans="1:89" s="98" customFormat="1" x14ac:dyDescent="0.25">
      <c r="A1186" s="99">
        <v>10600692</v>
      </c>
      <c r="B1186" s="99"/>
      <c r="C1186" s="772">
        <v>1764</v>
      </c>
      <c r="D1186" s="807">
        <v>0.03</v>
      </c>
      <c r="E1186" s="772">
        <f t="shared" si="55"/>
        <v>1817</v>
      </c>
      <c r="F1186" s="778">
        <v>1.1000000000000001</v>
      </c>
      <c r="G1186" s="774">
        <f t="shared" si="54"/>
        <v>1999</v>
      </c>
      <c r="H1186" s="776"/>
      <c r="I1186" s="758"/>
      <c r="J1186" s="776"/>
      <c r="K1186" s="786"/>
      <c r="L1186" s="9" t="s">
        <v>308</v>
      </c>
      <c r="M1186" s="9" t="s">
        <v>4163</v>
      </c>
      <c r="N1186" s="9" t="s">
        <v>142</v>
      </c>
      <c r="O1186" s="9" t="s">
        <v>164</v>
      </c>
      <c r="P1186" s="9" t="s">
        <v>1658</v>
      </c>
      <c r="Q1186" s="9" t="s">
        <v>1659</v>
      </c>
      <c r="R1186" s="9" t="s">
        <v>1660</v>
      </c>
      <c r="S1186" s="9" t="s">
        <v>314</v>
      </c>
      <c r="T1186" s="98" t="s">
        <v>210</v>
      </c>
      <c r="U1186" s="99" t="s">
        <v>869</v>
      </c>
      <c r="V1186" s="99" t="s">
        <v>207</v>
      </c>
      <c r="W1186" s="99" t="s">
        <v>577</v>
      </c>
      <c r="X1186" s="99" t="s">
        <v>207</v>
      </c>
      <c r="Y1186" s="99" t="s">
        <v>869</v>
      </c>
      <c r="Z1186" s="99" t="s">
        <v>207</v>
      </c>
      <c r="AA1186" s="99" t="s">
        <v>577</v>
      </c>
      <c r="AB1186" s="99" t="s">
        <v>207</v>
      </c>
      <c r="AC1186" s="9">
        <v>322</v>
      </c>
      <c r="AD1186" s="9" t="s">
        <v>207</v>
      </c>
      <c r="AE1186" s="9">
        <v>127</v>
      </c>
      <c r="AF1186" s="9" t="s">
        <v>315</v>
      </c>
      <c r="AG1186" s="14" t="s">
        <v>1751</v>
      </c>
      <c r="AH1186" s="14" t="s">
        <v>207</v>
      </c>
      <c r="AI1186" s="14" t="s">
        <v>1752</v>
      </c>
      <c r="AJ1186" s="14" t="s">
        <v>207</v>
      </c>
      <c r="AK1186" s="9">
        <v>0</v>
      </c>
      <c r="AL1186" s="14" t="s">
        <v>207</v>
      </c>
      <c r="AM1186" s="9">
        <v>0</v>
      </c>
      <c r="AN1186" s="14" t="s">
        <v>207</v>
      </c>
      <c r="AO1186" s="9">
        <v>0</v>
      </c>
      <c r="AP1186" s="14" t="s">
        <v>207</v>
      </c>
      <c r="AQ1186" s="9">
        <v>0</v>
      </c>
      <c r="AR1186" s="14" t="s">
        <v>207</v>
      </c>
      <c r="AS1186" s="9" t="s">
        <v>41</v>
      </c>
      <c r="AT1186" s="9" t="s">
        <v>344</v>
      </c>
      <c r="AU1186" s="9" t="s">
        <v>164</v>
      </c>
      <c r="AV1186" s="9" t="s">
        <v>320</v>
      </c>
      <c r="AW1186" s="9" t="s">
        <v>1772</v>
      </c>
      <c r="AX1186" s="9">
        <v>9010600000</v>
      </c>
      <c r="AY1186" s="99">
        <v>314</v>
      </c>
      <c r="AZ1186" s="12" t="s">
        <v>207</v>
      </c>
      <c r="BA1186" s="99">
        <v>32</v>
      </c>
      <c r="BB1186" s="12" t="s">
        <v>207</v>
      </c>
      <c r="BC1186" s="99">
        <v>14</v>
      </c>
      <c r="BD1186" s="12" t="s">
        <v>207</v>
      </c>
      <c r="BE1186" s="99">
        <v>26</v>
      </c>
      <c r="BF1186" s="12" t="s">
        <v>321</v>
      </c>
      <c r="BG1186" s="654">
        <v>25.042000000000002</v>
      </c>
      <c r="BH1186" s="12" t="s">
        <v>321</v>
      </c>
      <c r="BI1186" s="99">
        <v>18.899999999999999</v>
      </c>
      <c r="BJ1186" s="12" t="s">
        <v>321</v>
      </c>
      <c r="BK1186" s="754">
        <v>0</v>
      </c>
      <c r="BL1186" s="12" t="s">
        <v>321</v>
      </c>
      <c r="BM1186" s="754">
        <v>7.2999999999999995E-2</v>
      </c>
      <c r="BN1186" s="12" t="s">
        <v>321</v>
      </c>
      <c r="BO1186" s="754">
        <v>6.069</v>
      </c>
      <c r="BP1186" s="12" t="s">
        <v>321</v>
      </c>
      <c r="BQ1186" s="754">
        <v>0</v>
      </c>
      <c r="BR1186" s="12" t="s">
        <v>321</v>
      </c>
      <c r="BS1186" s="654">
        <v>0</v>
      </c>
      <c r="BT1186" s="12" t="s">
        <v>321</v>
      </c>
      <c r="BU1186" s="654">
        <v>6.1420000000000003</v>
      </c>
      <c r="BV1186" s="12" t="s">
        <v>321</v>
      </c>
      <c r="BW1186" s="9">
        <v>0.14000000000000001</v>
      </c>
      <c r="BX1186" s="9" t="s">
        <v>322</v>
      </c>
      <c r="BY1186" s="755">
        <v>123.6</v>
      </c>
      <c r="BZ1186" s="9" t="s">
        <v>315</v>
      </c>
      <c r="CA1186" s="755">
        <v>12.6</v>
      </c>
      <c r="CB1186" s="9" t="s">
        <v>315</v>
      </c>
      <c r="CC1186" s="755">
        <v>5.5</v>
      </c>
      <c r="CD1186" s="9" t="s">
        <v>315</v>
      </c>
      <c r="CE1186" s="755">
        <v>50.7</v>
      </c>
      <c r="CF1186" s="9" t="s">
        <v>323</v>
      </c>
      <c r="CG1186" s="755">
        <v>41.7</v>
      </c>
      <c r="CH1186" s="9" t="s">
        <v>323</v>
      </c>
      <c r="CI1186" s="9"/>
      <c r="CJ1186" s="9"/>
      <c r="CK1186" s="9"/>
    </row>
    <row r="1187" spans="1:89" s="98" customFormat="1" x14ac:dyDescent="0.25">
      <c r="A1187" s="99">
        <v>10600693</v>
      </c>
      <c r="B1187" s="99"/>
      <c r="C1187" s="772">
        <v>1912</v>
      </c>
      <c r="D1187" s="807">
        <v>0.03</v>
      </c>
      <c r="E1187" s="772">
        <f t="shared" si="55"/>
        <v>1969</v>
      </c>
      <c r="F1187" s="778">
        <v>1.1000000000000001</v>
      </c>
      <c r="G1187" s="774">
        <f t="shared" si="54"/>
        <v>2166</v>
      </c>
      <c r="H1187" s="776"/>
      <c r="I1187" s="758"/>
      <c r="J1187" s="776"/>
      <c r="K1187" s="786"/>
      <c r="L1187" s="9" t="s">
        <v>308</v>
      </c>
      <c r="M1187" s="9" t="s">
        <v>4164</v>
      </c>
      <c r="N1187" s="9" t="s">
        <v>142</v>
      </c>
      <c r="O1187" s="9" t="s">
        <v>164</v>
      </c>
      <c r="P1187" s="9" t="s">
        <v>1658</v>
      </c>
      <c r="Q1187" s="9" t="s">
        <v>1659</v>
      </c>
      <c r="R1187" s="9" t="s">
        <v>1660</v>
      </c>
      <c r="S1187" s="9" t="s">
        <v>314</v>
      </c>
      <c r="T1187" s="98" t="s">
        <v>210</v>
      </c>
      <c r="U1187" s="99" t="s">
        <v>637</v>
      </c>
      <c r="V1187" s="99" t="s">
        <v>207</v>
      </c>
      <c r="W1187" s="99" t="s">
        <v>578</v>
      </c>
      <c r="X1187" s="99" t="s">
        <v>207</v>
      </c>
      <c r="Y1187" s="99" t="s">
        <v>637</v>
      </c>
      <c r="Z1187" s="99" t="s">
        <v>207</v>
      </c>
      <c r="AA1187" s="99" t="s">
        <v>578</v>
      </c>
      <c r="AB1187" s="99" t="s">
        <v>207</v>
      </c>
      <c r="AC1187" s="9">
        <v>344</v>
      </c>
      <c r="AD1187" s="9" t="s">
        <v>207</v>
      </c>
      <c r="AE1187" s="9">
        <v>135</v>
      </c>
      <c r="AF1187" s="9" t="s">
        <v>315</v>
      </c>
      <c r="AG1187" s="14" t="s">
        <v>1753</v>
      </c>
      <c r="AH1187" s="14" t="s">
        <v>207</v>
      </c>
      <c r="AI1187" s="14" t="s">
        <v>1754</v>
      </c>
      <c r="AJ1187" s="14" t="s">
        <v>207</v>
      </c>
      <c r="AK1187" s="9">
        <v>0</v>
      </c>
      <c r="AL1187" s="14" t="s">
        <v>207</v>
      </c>
      <c r="AM1187" s="9">
        <v>0</v>
      </c>
      <c r="AN1187" s="14" t="s">
        <v>207</v>
      </c>
      <c r="AO1187" s="9">
        <v>0</v>
      </c>
      <c r="AP1187" s="14" t="s">
        <v>207</v>
      </c>
      <c r="AQ1187" s="9">
        <v>0</v>
      </c>
      <c r="AR1187" s="14" t="s">
        <v>207</v>
      </c>
      <c r="AS1187" s="9" t="s">
        <v>41</v>
      </c>
      <c r="AT1187" s="9" t="s">
        <v>344</v>
      </c>
      <c r="AU1187" s="9" t="s">
        <v>164</v>
      </c>
      <c r="AV1187" s="9" t="s">
        <v>320</v>
      </c>
      <c r="AW1187" s="9" t="s">
        <v>1773</v>
      </c>
      <c r="AX1187" s="9">
        <v>9010600000</v>
      </c>
      <c r="AY1187" s="99">
        <v>334</v>
      </c>
      <c r="AZ1187" s="12" t="s">
        <v>207</v>
      </c>
      <c r="BA1187" s="99">
        <v>32</v>
      </c>
      <c r="BB1187" s="12" t="s">
        <v>207</v>
      </c>
      <c r="BC1187" s="99">
        <v>14</v>
      </c>
      <c r="BD1187" s="12" t="s">
        <v>207</v>
      </c>
      <c r="BE1187" s="99">
        <v>28</v>
      </c>
      <c r="BF1187" s="12" t="s">
        <v>321</v>
      </c>
      <c r="BG1187" s="654">
        <v>27.082999999999998</v>
      </c>
      <c r="BH1187" s="12" t="s">
        <v>321</v>
      </c>
      <c r="BI1187" s="99">
        <v>20.6</v>
      </c>
      <c r="BJ1187" s="12" t="s">
        <v>321</v>
      </c>
      <c r="BK1187" s="754">
        <v>0</v>
      </c>
      <c r="BL1187" s="12" t="s">
        <v>321</v>
      </c>
      <c r="BM1187" s="754">
        <v>7.2999999999999995E-2</v>
      </c>
      <c r="BN1187" s="12" t="s">
        <v>321</v>
      </c>
      <c r="BO1187" s="754">
        <v>6.4109999999999996</v>
      </c>
      <c r="BP1187" s="12" t="s">
        <v>321</v>
      </c>
      <c r="BQ1187" s="754">
        <v>0</v>
      </c>
      <c r="BR1187" s="12" t="s">
        <v>321</v>
      </c>
      <c r="BS1187" s="654">
        <v>0</v>
      </c>
      <c r="BT1187" s="12" t="s">
        <v>321</v>
      </c>
      <c r="BU1187" s="654">
        <v>6.4829999999999997</v>
      </c>
      <c r="BV1187" s="12" t="s">
        <v>321</v>
      </c>
      <c r="BW1187" s="9">
        <v>0.15</v>
      </c>
      <c r="BX1187" s="9" t="s">
        <v>322</v>
      </c>
      <c r="BY1187" s="755">
        <v>131.5</v>
      </c>
      <c r="BZ1187" s="9" t="s">
        <v>315</v>
      </c>
      <c r="CA1187" s="755">
        <v>12.6</v>
      </c>
      <c r="CB1187" s="9" t="s">
        <v>315</v>
      </c>
      <c r="CC1187" s="755">
        <v>5.5</v>
      </c>
      <c r="CD1187" s="9" t="s">
        <v>315</v>
      </c>
      <c r="CE1187" s="755">
        <v>55.1</v>
      </c>
      <c r="CF1187" s="9" t="s">
        <v>323</v>
      </c>
      <c r="CG1187" s="755">
        <v>45.4</v>
      </c>
      <c r="CH1187" s="9" t="s">
        <v>323</v>
      </c>
      <c r="CI1187" s="9"/>
      <c r="CJ1187" s="9"/>
      <c r="CK1187" s="9"/>
    </row>
    <row r="1188" spans="1:89" s="98" customFormat="1" x14ac:dyDescent="0.25">
      <c r="A1188" s="99">
        <v>10600694</v>
      </c>
      <c r="B1188" s="99"/>
      <c r="C1188" s="772">
        <v>2337</v>
      </c>
      <c r="D1188" s="807">
        <v>0.03</v>
      </c>
      <c r="E1188" s="772">
        <f t="shared" si="55"/>
        <v>2407</v>
      </c>
      <c r="F1188" s="778">
        <v>1.1000000000000001</v>
      </c>
      <c r="G1188" s="774">
        <f t="shared" si="54"/>
        <v>2648</v>
      </c>
      <c r="H1188" s="776"/>
      <c r="I1188" s="758"/>
      <c r="J1188" s="776"/>
      <c r="K1188" s="786"/>
      <c r="L1188" s="9" t="s">
        <v>308</v>
      </c>
      <c r="M1188" s="9" t="s">
        <v>4165</v>
      </c>
      <c r="N1188" s="9" t="s">
        <v>142</v>
      </c>
      <c r="O1188" s="9" t="s">
        <v>164</v>
      </c>
      <c r="P1188" s="9" t="s">
        <v>1658</v>
      </c>
      <c r="Q1188" s="9" t="s">
        <v>1659</v>
      </c>
      <c r="R1188" s="9" t="s">
        <v>1660</v>
      </c>
      <c r="S1188" s="9" t="s">
        <v>314</v>
      </c>
      <c r="T1188" s="98" t="s">
        <v>210</v>
      </c>
      <c r="U1188" s="99" t="s">
        <v>742</v>
      </c>
      <c r="V1188" s="99" t="s">
        <v>207</v>
      </c>
      <c r="W1188" s="99" t="s">
        <v>646</v>
      </c>
      <c r="X1188" s="99" t="s">
        <v>207</v>
      </c>
      <c r="Y1188" s="99" t="s">
        <v>742</v>
      </c>
      <c r="Z1188" s="99" t="s">
        <v>207</v>
      </c>
      <c r="AA1188" s="99" t="s">
        <v>646</v>
      </c>
      <c r="AB1188" s="99" t="s">
        <v>207</v>
      </c>
      <c r="AC1188" s="9">
        <v>402</v>
      </c>
      <c r="AD1188" s="9" t="s">
        <v>207</v>
      </c>
      <c r="AE1188" s="9">
        <v>158</v>
      </c>
      <c r="AF1188" s="9" t="s">
        <v>315</v>
      </c>
      <c r="AG1188" s="14" t="s">
        <v>338</v>
      </c>
      <c r="AH1188" s="14" t="s">
        <v>207</v>
      </c>
      <c r="AI1188" s="14" t="s">
        <v>339</v>
      </c>
      <c r="AJ1188" s="14" t="s">
        <v>207</v>
      </c>
      <c r="AK1188" s="9">
        <v>0</v>
      </c>
      <c r="AL1188" s="14" t="s">
        <v>207</v>
      </c>
      <c r="AM1188" s="9">
        <v>0</v>
      </c>
      <c r="AN1188" s="14" t="s">
        <v>207</v>
      </c>
      <c r="AO1188" s="9">
        <v>0</v>
      </c>
      <c r="AP1188" s="14" t="s">
        <v>207</v>
      </c>
      <c r="AQ1188" s="9">
        <v>0</v>
      </c>
      <c r="AR1188" s="14" t="s">
        <v>207</v>
      </c>
      <c r="AS1188" s="9" t="s">
        <v>41</v>
      </c>
      <c r="AT1188" s="9" t="s">
        <v>344</v>
      </c>
      <c r="AU1188" s="9" t="s">
        <v>164</v>
      </c>
      <c r="AV1188" s="9" t="s">
        <v>320</v>
      </c>
      <c r="AW1188" s="9" t="s">
        <v>1774</v>
      </c>
      <c r="AX1188" s="9">
        <v>9010600000</v>
      </c>
      <c r="AY1188" s="99">
        <v>384</v>
      </c>
      <c r="AZ1188" s="12" t="s">
        <v>207</v>
      </c>
      <c r="BA1188" s="99">
        <v>32</v>
      </c>
      <c r="BB1188" s="12" t="s">
        <v>207</v>
      </c>
      <c r="BC1188" s="99">
        <v>14</v>
      </c>
      <c r="BD1188" s="12" t="s">
        <v>207</v>
      </c>
      <c r="BE1188" s="99">
        <v>33</v>
      </c>
      <c r="BF1188" s="12" t="s">
        <v>321</v>
      </c>
      <c r="BG1188" s="654">
        <v>32.337000000000003</v>
      </c>
      <c r="BH1188" s="12" t="s">
        <v>321</v>
      </c>
      <c r="BI1188" s="99">
        <v>25</v>
      </c>
      <c r="BJ1188" s="12" t="s">
        <v>321</v>
      </c>
      <c r="BK1188" s="754">
        <v>0</v>
      </c>
      <c r="BL1188" s="12" t="s">
        <v>321</v>
      </c>
      <c r="BM1188" s="754">
        <v>7.2999999999999995E-2</v>
      </c>
      <c r="BN1188" s="12" t="s">
        <v>321</v>
      </c>
      <c r="BO1188" s="754">
        <v>7.2649999999999997</v>
      </c>
      <c r="BP1188" s="12" t="s">
        <v>321</v>
      </c>
      <c r="BQ1188" s="754">
        <v>0</v>
      </c>
      <c r="BR1188" s="12" t="s">
        <v>321</v>
      </c>
      <c r="BS1188" s="654">
        <v>0</v>
      </c>
      <c r="BT1188" s="12" t="s">
        <v>321</v>
      </c>
      <c r="BU1188" s="654">
        <v>7.3369999999999997</v>
      </c>
      <c r="BV1188" s="12" t="s">
        <v>321</v>
      </c>
      <c r="BW1188" s="9">
        <v>0.17</v>
      </c>
      <c r="BX1188" s="9" t="s">
        <v>322</v>
      </c>
      <c r="BY1188" s="755">
        <v>151.19999999999999</v>
      </c>
      <c r="BZ1188" s="9" t="s">
        <v>315</v>
      </c>
      <c r="CA1188" s="755">
        <v>12.6</v>
      </c>
      <c r="CB1188" s="9" t="s">
        <v>315</v>
      </c>
      <c r="CC1188" s="755">
        <v>5.5</v>
      </c>
      <c r="CD1188" s="9" t="s">
        <v>315</v>
      </c>
      <c r="CE1188" s="755">
        <v>66.599999999999994</v>
      </c>
      <c r="CF1188" s="9" t="s">
        <v>323</v>
      </c>
      <c r="CG1188" s="755">
        <v>55.1</v>
      </c>
      <c r="CH1188" s="9" t="s">
        <v>323</v>
      </c>
      <c r="CI1188" s="9"/>
      <c r="CJ1188" s="9"/>
      <c r="CK1188" s="9"/>
    </row>
    <row r="1189" spans="1:89" s="98" customFormat="1" x14ac:dyDescent="0.25">
      <c r="A1189" s="99">
        <v>10600695</v>
      </c>
      <c r="B1189" s="99"/>
      <c r="C1189" s="772">
        <v>2776</v>
      </c>
      <c r="D1189" s="807">
        <v>0.03</v>
      </c>
      <c r="E1189" s="772">
        <f t="shared" si="55"/>
        <v>2859</v>
      </c>
      <c r="F1189" s="778">
        <v>1.1000000000000001</v>
      </c>
      <c r="G1189" s="774">
        <f t="shared" si="54"/>
        <v>3145</v>
      </c>
      <c r="H1189" s="776"/>
      <c r="I1189" s="758"/>
      <c r="J1189" s="776"/>
      <c r="K1189" s="786"/>
      <c r="L1189" s="9" t="s">
        <v>308</v>
      </c>
      <c r="M1189" s="9" t="s">
        <v>4166</v>
      </c>
      <c r="N1189" s="9" t="s">
        <v>142</v>
      </c>
      <c r="O1189" s="9" t="s">
        <v>164</v>
      </c>
      <c r="P1189" s="9" t="s">
        <v>1658</v>
      </c>
      <c r="Q1189" s="9" t="s">
        <v>1659</v>
      </c>
      <c r="R1189" s="9" t="s">
        <v>1660</v>
      </c>
      <c r="S1189" s="9" t="s">
        <v>314</v>
      </c>
      <c r="T1189" s="98" t="s">
        <v>210</v>
      </c>
      <c r="U1189" s="99" t="s">
        <v>1755</v>
      </c>
      <c r="V1189" s="99" t="s">
        <v>207</v>
      </c>
      <c r="W1189" s="99" t="s">
        <v>583</v>
      </c>
      <c r="X1189" s="99" t="s">
        <v>207</v>
      </c>
      <c r="Y1189" s="99" t="s">
        <v>1755</v>
      </c>
      <c r="Z1189" s="99" t="s">
        <v>207</v>
      </c>
      <c r="AA1189" s="99" t="s">
        <v>583</v>
      </c>
      <c r="AB1189" s="99" t="s">
        <v>207</v>
      </c>
      <c r="AC1189" s="9">
        <v>459</v>
      </c>
      <c r="AD1189" s="9" t="s">
        <v>207</v>
      </c>
      <c r="AE1189" s="9">
        <v>181</v>
      </c>
      <c r="AF1189" s="9" t="s">
        <v>315</v>
      </c>
      <c r="AG1189" s="14" t="s">
        <v>1756</v>
      </c>
      <c r="AH1189" s="14" t="s">
        <v>207</v>
      </c>
      <c r="AI1189" s="14" t="s">
        <v>1757</v>
      </c>
      <c r="AJ1189" s="14" t="s">
        <v>207</v>
      </c>
      <c r="AK1189" s="9">
        <v>0</v>
      </c>
      <c r="AL1189" s="14" t="s">
        <v>207</v>
      </c>
      <c r="AM1189" s="9">
        <v>0</v>
      </c>
      <c r="AN1189" s="14" t="s">
        <v>207</v>
      </c>
      <c r="AO1189" s="9">
        <v>0</v>
      </c>
      <c r="AP1189" s="14" t="s">
        <v>207</v>
      </c>
      <c r="AQ1189" s="9">
        <v>0</v>
      </c>
      <c r="AR1189" s="14" t="s">
        <v>207</v>
      </c>
      <c r="AS1189" s="9" t="s">
        <v>41</v>
      </c>
      <c r="AT1189" s="9" t="s">
        <v>344</v>
      </c>
      <c r="AU1189" s="9" t="s">
        <v>164</v>
      </c>
      <c r="AV1189" s="9" t="s">
        <v>320</v>
      </c>
      <c r="AW1189" s="9" t="s">
        <v>1775</v>
      </c>
      <c r="AX1189" s="9">
        <v>9010600000</v>
      </c>
      <c r="AY1189" s="99">
        <v>310</v>
      </c>
      <c r="AZ1189" s="12" t="s">
        <v>207</v>
      </c>
      <c r="BA1189" s="99">
        <v>30</v>
      </c>
      <c r="BB1189" s="12" t="s">
        <v>207</v>
      </c>
      <c r="BC1189" s="99">
        <v>20</v>
      </c>
      <c r="BD1189" s="12" t="s">
        <v>207</v>
      </c>
      <c r="BE1189" s="99">
        <v>36</v>
      </c>
      <c r="BF1189" s="12" t="s">
        <v>321</v>
      </c>
      <c r="BG1189" s="654">
        <v>35.201000000000001</v>
      </c>
      <c r="BH1189" s="12" t="s">
        <v>321</v>
      </c>
      <c r="BI1189" s="99">
        <v>29.7</v>
      </c>
      <c r="BJ1189" s="12" t="s">
        <v>321</v>
      </c>
      <c r="BK1189" s="754">
        <v>0</v>
      </c>
      <c r="BL1189" s="12" t="s">
        <v>321</v>
      </c>
      <c r="BM1189" s="754">
        <v>0.16500000000000001</v>
      </c>
      <c r="BN1189" s="12" t="s">
        <v>321</v>
      </c>
      <c r="BO1189" s="754">
        <v>5.3360000000000003</v>
      </c>
      <c r="BP1189" s="12" t="s">
        <v>321</v>
      </c>
      <c r="BQ1189" s="754">
        <v>0</v>
      </c>
      <c r="BR1189" s="12" t="s">
        <v>321</v>
      </c>
      <c r="BS1189" s="654">
        <v>0</v>
      </c>
      <c r="BT1189" s="12" t="s">
        <v>321</v>
      </c>
      <c r="BU1189" s="654">
        <v>5.5010000000000003</v>
      </c>
      <c r="BV1189" s="12" t="s">
        <v>321</v>
      </c>
      <c r="BW1189" s="9">
        <v>0.19</v>
      </c>
      <c r="BX1189" s="9" t="s">
        <v>322</v>
      </c>
      <c r="BY1189" s="755">
        <v>122</v>
      </c>
      <c r="BZ1189" s="9" t="s">
        <v>315</v>
      </c>
      <c r="CA1189" s="755">
        <v>11.8</v>
      </c>
      <c r="CB1189" s="9" t="s">
        <v>315</v>
      </c>
      <c r="CC1189" s="755">
        <v>7.9</v>
      </c>
      <c r="CD1189" s="9" t="s">
        <v>315</v>
      </c>
      <c r="CE1189" s="755">
        <v>78.5</v>
      </c>
      <c r="CF1189" s="9" t="s">
        <v>323</v>
      </c>
      <c r="CG1189" s="755">
        <v>65.5</v>
      </c>
      <c r="CH1189" s="9" t="s">
        <v>323</v>
      </c>
      <c r="CI1189" s="9"/>
      <c r="CJ1189" s="9"/>
      <c r="CK1189" s="9"/>
    </row>
    <row r="1190" spans="1:89" s="98" customFormat="1" x14ac:dyDescent="0.25">
      <c r="A1190" s="99">
        <v>10600696</v>
      </c>
      <c r="B1190" s="99"/>
      <c r="C1190" s="772">
        <v>3230</v>
      </c>
      <c r="D1190" s="807">
        <v>0.03</v>
      </c>
      <c r="E1190" s="772">
        <f t="shared" si="55"/>
        <v>3327</v>
      </c>
      <c r="F1190" s="778">
        <v>1.1000000000000001</v>
      </c>
      <c r="G1190" s="774">
        <f t="shared" si="54"/>
        <v>3660</v>
      </c>
      <c r="H1190" s="776"/>
      <c r="I1190" s="758"/>
      <c r="J1190" s="776"/>
      <c r="K1190" s="786"/>
      <c r="L1190" s="9" t="s">
        <v>308</v>
      </c>
      <c r="M1190" s="9" t="s">
        <v>4167</v>
      </c>
      <c r="N1190" s="9" t="s">
        <v>142</v>
      </c>
      <c r="O1190" s="9" t="s">
        <v>164</v>
      </c>
      <c r="P1190" s="9" t="s">
        <v>1658</v>
      </c>
      <c r="Q1190" s="9" t="s">
        <v>1659</v>
      </c>
      <c r="R1190" s="9" t="s">
        <v>1660</v>
      </c>
      <c r="S1190" s="9" t="s">
        <v>314</v>
      </c>
      <c r="T1190" s="98" t="s">
        <v>210</v>
      </c>
      <c r="U1190" s="99" t="s">
        <v>1758</v>
      </c>
      <c r="V1190" s="99" t="s">
        <v>207</v>
      </c>
      <c r="W1190" s="99" t="s">
        <v>1499</v>
      </c>
      <c r="X1190" s="99" t="s">
        <v>207</v>
      </c>
      <c r="Y1190" s="99" t="s">
        <v>1758</v>
      </c>
      <c r="Z1190" s="99" t="s">
        <v>207</v>
      </c>
      <c r="AA1190" s="99" t="s">
        <v>1499</v>
      </c>
      <c r="AB1190" s="99" t="s">
        <v>207</v>
      </c>
      <c r="AC1190" s="9">
        <v>516</v>
      </c>
      <c r="AD1190" s="9" t="s">
        <v>207</v>
      </c>
      <c r="AE1190" s="9">
        <v>203</v>
      </c>
      <c r="AF1190" s="9" t="s">
        <v>315</v>
      </c>
      <c r="AG1190" s="14" t="s">
        <v>1759</v>
      </c>
      <c r="AH1190" s="14" t="s">
        <v>207</v>
      </c>
      <c r="AI1190" s="14" t="s">
        <v>1760</v>
      </c>
      <c r="AJ1190" s="14" t="s">
        <v>207</v>
      </c>
      <c r="AK1190" s="9">
        <v>0</v>
      </c>
      <c r="AL1190" s="14" t="s">
        <v>207</v>
      </c>
      <c r="AM1190" s="9">
        <v>0</v>
      </c>
      <c r="AN1190" s="14" t="s">
        <v>207</v>
      </c>
      <c r="AO1190" s="9">
        <v>0</v>
      </c>
      <c r="AP1190" s="14" t="s">
        <v>207</v>
      </c>
      <c r="AQ1190" s="9">
        <v>0</v>
      </c>
      <c r="AR1190" s="14" t="s">
        <v>207</v>
      </c>
      <c r="AS1190" s="9" t="s">
        <v>41</v>
      </c>
      <c r="AT1190" s="9" t="s">
        <v>344</v>
      </c>
      <c r="AU1190" s="9" t="s">
        <v>164</v>
      </c>
      <c r="AV1190" s="9" t="s">
        <v>320</v>
      </c>
      <c r="AW1190" s="9" t="s">
        <v>1776</v>
      </c>
      <c r="AX1190" s="9">
        <v>9010600000</v>
      </c>
      <c r="AY1190" s="99">
        <v>342</v>
      </c>
      <c r="AZ1190" s="12" t="s">
        <v>207</v>
      </c>
      <c r="BA1190" s="99">
        <v>30</v>
      </c>
      <c r="BB1190" s="12" t="s">
        <v>207</v>
      </c>
      <c r="BC1190" s="99">
        <v>20</v>
      </c>
      <c r="BD1190" s="12" t="s">
        <v>207</v>
      </c>
      <c r="BE1190" s="99">
        <v>41</v>
      </c>
      <c r="BF1190" s="12" t="s">
        <v>321</v>
      </c>
      <c r="BG1190" s="654">
        <v>40.648000000000003</v>
      </c>
      <c r="BH1190" s="12" t="s">
        <v>321</v>
      </c>
      <c r="BI1190" s="99">
        <v>34.6</v>
      </c>
      <c r="BJ1190" s="12" t="s">
        <v>321</v>
      </c>
      <c r="BK1190" s="754">
        <v>0</v>
      </c>
      <c r="BL1190" s="12" t="s">
        <v>321</v>
      </c>
      <c r="BM1190" s="754">
        <v>0.16500000000000001</v>
      </c>
      <c r="BN1190" s="12" t="s">
        <v>321</v>
      </c>
      <c r="BO1190" s="754">
        <v>5.883</v>
      </c>
      <c r="BP1190" s="12" t="s">
        <v>321</v>
      </c>
      <c r="BQ1190" s="754">
        <v>0</v>
      </c>
      <c r="BR1190" s="12" t="s">
        <v>321</v>
      </c>
      <c r="BS1190" s="654">
        <v>0</v>
      </c>
      <c r="BT1190" s="12" t="s">
        <v>321</v>
      </c>
      <c r="BU1190" s="654">
        <v>6.048</v>
      </c>
      <c r="BV1190" s="12" t="s">
        <v>321</v>
      </c>
      <c r="BW1190" s="9">
        <v>0.21</v>
      </c>
      <c r="BX1190" s="9" t="s">
        <v>322</v>
      </c>
      <c r="BY1190" s="755">
        <v>134.6</v>
      </c>
      <c r="BZ1190" s="9" t="s">
        <v>315</v>
      </c>
      <c r="CA1190" s="755">
        <v>11.8</v>
      </c>
      <c r="CB1190" s="9" t="s">
        <v>315</v>
      </c>
      <c r="CC1190" s="755">
        <v>7.9</v>
      </c>
      <c r="CD1190" s="9" t="s">
        <v>315</v>
      </c>
      <c r="CE1190" s="755">
        <v>91.1</v>
      </c>
      <c r="CF1190" s="9" t="s">
        <v>323</v>
      </c>
      <c r="CG1190" s="755">
        <v>76.3</v>
      </c>
      <c r="CH1190" s="9" t="s">
        <v>323</v>
      </c>
      <c r="CI1190" s="9"/>
      <c r="CJ1190" s="9"/>
      <c r="CK1190" s="9"/>
    </row>
    <row r="1191" spans="1:89" s="98" customFormat="1" x14ac:dyDescent="0.25">
      <c r="A1191" s="99">
        <v>10600697</v>
      </c>
      <c r="B1191" s="99"/>
      <c r="C1191" s="772">
        <v>3698</v>
      </c>
      <c r="D1191" s="807">
        <v>0.03</v>
      </c>
      <c r="E1191" s="772">
        <f t="shared" si="55"/>
        <v>3809</v>
      </c>
      <c r="F1191" s="778">
        <v>1.1000000000000001</v>
      </c>
      <c r="G1191" s="774">
        <f t="shared" si="54"/>
        <v>4190</v>
      </c>
      <c r="H1191" s="776"/>
      <c r="I1191" s="758"/>
      <c r="J1191" s="776"/>
      <c r="K1191" s="786"/>
      <c r="L1191" s="9" t="s">
        <v>308</v>
      </c>
      <c r="M1191" s="9" t="s">
        <v>4168</v>
      </c>
      <c r="N1191" s="9" t="s">
        <v>142</v>
      </c>
      <c r="O1191" s="9" t="s">
        <v>164</v>
      </c>
      <c r="P1191" s="9" t="s">
        <v>1658</v>
      </c>
      <c r="Q1191" s="9" t="s">
        <v>1659</v>
      </c>
      <c r="R1191" s="9" t="s">
        <v>1660</v>
      </c>
      <c r="S1191" s="9" t="s">
        <v>314</v>
      </c>
      <c r="T1191" s="98" t="s">
        <v>210</v>
      </c>
      <c r="U1191" s="99" t="s">
        <v>1655</v>
      </c>
      <c r="V1191" s="99" t="s">
        <v>207</v>
      </c>
      <c r="W1191" s="99" t="s">
        <v>1501</v>
      </c>
      <c r="X1191" s="99" t="s">
        <v>207</v>
      </c>
      <c r="Y1191" s="99" t="s">
        <v>1655</v>
      </c>
      <c r="Z1191" s="99" t="s">
        <v>207</v>
      </c>
      <c r="AA1191" s="99" t="s">
        <v>1501</v>
      </c>
      <c r="AB1191" s="99" t="s">
        <v>207</v>
      </c>
      <c r="AC1191" s="9">
        <v>574</v>
      </c>
      <c r="AD1191" s="9" t="s">
        <v>207</v>
      </c>
      <c r="AE1191" s="9">
        <v>226</v>
      </c>
      <c r="AF1191" s="9" t="s">
        <v>315</v>
      </c>
      <c r="AG1191" s="14" t="s">
        <v>1761</v>
      </c>
      <c r="AH1191" s="14" t="s">
        <v>207</v>
      </c>
      <c r="AI1191" s="14" t="s">
        <v>1762</v>
      </c>
      <c r="AJ1191" s="14" t="s">
        <v>207</v>
      </c>
      <c r="AK1191" s="9">
        <v>0</v>
      </c>
      <c r="AL1191" s="14" t="s">
        <v>207</v>
      </c>
      <c r="AM1191" s="9">
        <v>0</v>
      </c>
      <c r="AN1191" s="14" t="s">
        <v>207</v>
      </c>
      <c r="AO1191" s="9">
        <v>0</v>
      </c>
      <c r="AP1191" s="14" t="s">
        <v>207</v>
      </c>
      <c r="AQ1191" s="9">
        <v>0</v>
      </c>
      <c r="AR1191" s="14" t="s">
        <v>207</v>
      </c>
      <c r="AS1191" s="9" t="s">
        <v>41</v>
      </c>
      <c r="AT1191" s="9" t="s">
        <v>344</v>
      </c>
      <c r="AU1191" s="9" t="s">
        <v>164</v>
      </c>
      <c r="AV1191" s="9" t="s">
        <v>320</v>
      </c>
      <c r="AW1191" s="9" t="s">
        <v>1777</v>
      </c>
      <c r="AX1191" s="9">
        <v>9010600000</v>
      </c>
      <c r="AY1191" s="99">
        <v>373</v>
      </c>
      <c r="AZ1191" s="12" t="s">
        <v>207</v>
      </c>
      <c r="BA1191" s="99">
        <v>30</v>
      </c>
      <c r="BB1191" s="12" t="s">
        <v>207</v>
      </c>
      <c r="BC1191" s="99">
        <v>20</v>
      </c>
      <c r="BD1191" s="12" t="s">
        <v>207</v>
      </c>
      <c r="BE1191" s="99">
        <v>47</v>
      </c>
      <c r="BF1191" s="12" t="s">
        <v>321</v>
      </c>
      <c r="BG1191" s="654">
        <v>46.476999999999997</v>
      </c>
      <c r="BH1191" s="12" t="s">
        <v>321</v>
      </c>
      <c r="BI1191" s="99">
        <v>39.9</v>
      </c>
      <c r="BJ1191" s="12" t="s">
        <v>321</v>
      </c>
      <c r="BK1191" s="754">
        <v>0</v>
      </c>
      <c r="BL1191" s="12" t="s">
        <v>321</v>
      </c>
      <c r="BM1191" s="754">
        <v>0.16500000000000001</v>
      </c>
      <c r="BN1191" s="12" t="s">
        <v>321</v>
      </c>
      <c r="BO1191" s="754">
        <v>6.4119999999999999</v>
      </c>
      <c r="BP1191" s="12" t="s">
        <v>321</v>
      </c>
      <c r="BQ1191" s="754">
        <v>0</v>
      </c>
      <c r="BR1191" s="12" t="s">
        <v>321</v>
      </c>
      <c r="BS1191" s="654">
        <v>0</v>
      </c>
      <c r="BT1191" s="12" t="s">
        <v>321</v>
      </c>
      <c r="BU1191" s="654">
        <v>6.577</v>
      </c>
      <c r="BV1191" s="12" t="s">
        <v>321</v>
      </c>
      <c r="BW1191" s="9">
        <v>0.22</v>
      </c>
      <c r="BX1191" s="9" t="s">
        <v>322</v>
      </c>
      <c r="BY1191" s="755">
        <v>146.9</v>
      </c>
      <c r="BZ1191" s="9" t="s">
        <v>315</v>
      </c>
      <c r="CA1191" s="755">
        <v>11.8</v>
      </c>
      <c r="CB1191" s="9" t="s">
        <v>315</v>
      </c>
      <c r="CC1191" s="755">
        <v>7.9</v>
      </c>
      <c r="CD1191" s="9" t="s">
        <v>315</v>
      </c>
      <c r="CE1191" s="755">
        <v>104.3</v>
      </c>
      <c r="CF1191" s="9" t="s">
        <v>323</v>
      </c>
      <c r="CG1191" s="755">
        <v>88</v>
      </c>
      <c r="CH1191" s="9" t="s">
        <v>323</v>
      </c>
      <c r="CI1191" s="9"/>
      <c r="CJ1191" s="9"/>
      <c r="CK1191" s="9"/>
    </row>
    <row r="1192" spans="1:89" s="98" customFormat="1" x14ac:dyDescent="0.25">
      <c r="A1192" s="99">
        <v>10600698</v>
      </c>
      <c r="B1192" s="99"/>
      <c r="C1192" s="772">
        <v>4179</v>
      </c>
      <c r="D1192" s="807">
        <v>0.03</v>
      </c>
      <c r="E1192" s="772">
        <f t="shared" si="55"/>
        <v>4304</v>
      </c>
      <c r="F1192" s="778">
        <v>1.1000000000000001</v>
      </c>
      <c r="G1192" s="774">
        <f t="shared" si="54"/>
        <v>4734</v>
      </c>
      <c r="H1192" s="776"/>
      <c r="I1192" s="758"/>
      <c r="J1192" s="776"/>
      <c r="K1192" s="786"/>
      <c r="L1192" s="9" t="s">
        <v>308</v>
      </c>
      <c r="M1192" s="9" t="s">
        <v>4169</v>
      </c>
      <c r="N1192" s="9" t="s">
        <v>142</v>
      </c>
      <c r="O1192" s="9" t="s">
        <v>164</v>
      </c>
      <c r="P1192" s="9" t="s">
        <v>1658</v>
      </c>
      <c r="Q1192" s="9" t="s">
        <v>1659</v>
      </c>
      <c r="R1192" s="9" t="s">
        <v>1660</v>
      </c>
      <c r="S1192" s="9" t="s">
        <v>314</v>
      </c>
      <c r="T1192" s="98" t="s">
        <v>210</v>
      </c>
      <c r="U1192" s="99" t="s">
        <v>1763</v>
      </c>
      <c r="V1192" s="99" t="s">
        <v>207</v>
      </c>
      <c r="W1192" s="99" t="s">
        <v>1678</v>
      </c>
      <c r="X1192" s="99" t="s">
        <v>207</v>
      </c>
      <c r="Y1192" s="99" t="s">
        <v>1763</v>
      </c>
      <c r="Z1192" s="99" t="s">
        <v>207</v>
      </c>
      <c r="AA1192" s="99" t="s">
        <v>1678</v>
      </c>
      <c r="AB1192" s="99" t="s">
        <v>207</v>
      </c>
      <c r="AC1192" s="9">
        <v>631</v>
      </c>
      <c r="AD1192" s="9" t="s">
        <v>207</v>
      </c>
      <c r="AE1192" s="9">
        <v>248</v>
      </c>
      <c r="AF1192" s="9" t="s">
        <v>315</v>
      </c>
      <c r="AG1192" s="14" t="s">
        <v>1764</v>
      </c>
      <c r="AH1192" s="14" t="s">
        <v>207</v>
      </c>
      <c r="AI1192" s="14" t="s">
        <v>1765</v>
      </c>
      <c r="AJ1192" s="14" t="s">
        <v>207</v>
      </c>
      <c r="AK1192" s="9">
        <v>0</v>
      </c>
      <c r="AL1192" s="14" t="s">
        <v>207</v>
      </c>
      <c r="AM1192" s="9">
        <v>0</v>
      </c>
      <c r="AN1192" s="14" t="s">
        <v>207</v>
      </c>
      <c r="AO1192" s="9">
        <v>0</v>
      </c>
      <c r="AP1192" s="14" t="s">
        <v>207</v>
      </c>
      <c r="AQ1192" s="9">
        <v>0</v>
      </c>
      <c r="AR1192" s="14" t="s">
        <v>207</v>
      </c>
      <c r="AS1192" s="9" t="s">
        <v>41</v>
      </c>
      <c r="AT1192" s="9" t="s">
        <v>344</v>
      </c>
      <c r="AU1192" s="9" t="s">
        <v>164</v>
      </c>
      <c r="AV1192" s="9" t="s">
        <v>320</v>
      </c>
      <c r="AW1192" s="9" t="s">
        <v>1778</v>
      </c>
      <c r="AX1192" s="9">
        <v>9010600000</v>
      </c>
      <c r="AY1192" s="99">
        <v>404</v>
      </c>
      <c r="AZ1192" s="12" t="s">
        <v>207</v>
      </c>
      <c r="BA1192" s="99">
        <v>30</v>
      </c>
      <c r="BB1192" s="12" t="s">
        <v>207</v>
      </c>
      <c r="BC1192" s="99">
        <v>20</v>
      </c>
      <c r="BD1192" s="12" t="s">
        <v>207</v>
      </c>
      <c r="BE1192" s="99">
        <v>53</v>
      </c>
      <c r="BF1192" s="12" t="s">
        <v>321</v>
      </c>
      <c r="BG1192" s="654">
        <v>52.506999999999998</v>
      </c>
      <c r="BH1192" s="12" t="s">
        <v>321</v>
      </c>
      <c r="BI1192" s="99">
        <v>45.4</v>
      </c>
      <c r="BJ1192" s="12" t="s">
        <v>321</v>
      </c>
      <c r="BK1192" s="754">
        <v>0</v>
      </c>
      <c r="BL1192" s="12" t="s">
        <v>321</v>
      </c>
      <c r="BM1192" s="754">
        <v>0.16500000000000001</v>
      </c>
      <c r="BN1192" s="12" t="s">
        <v>321</v>
      </c>
      <c r="BO1192" s="754">
        <v>6.9420000000000002</v>
      </c>
      <c r="BP1192" s="12" t="s">
        <v>321</v>
      </c>
      <c r="BQ1192" s="754">
        <v>0</v>
      </c>
      <c r="BR1192" s="12" t="s">
        <v>321</v>
      </c>
      <c r="BS1192" s="654">
        <v>0</v>
      </c>
      <c r="BT1192" s="12" t="s">
        <v>321</v>
      </c>
      <c r="BU1192" s="654">
        <v>7.1070000000000002</v>
      </c>
      <c r="BV1192" s="12" t="s">
        <v>321</v>
      </c>
      <c r="BW1192" s="9">
        <v>0.24</v>
      </c>
      <c r="BX1192" s="9" t="s">
        <v>322</v>
      </c>
      <c r="BY1192" s="755">
        <v>159.1</v>
      </c>
      <c r="BZ1192" s="9" t="s">
        <v>315</v>
      </c>
      <c r="CA1192" s="755">
        <v>11.8</v>
      </c>
      <c r="CB1192" s="9" t="s">
        <v>315</v>
      </c>
      <c r="CC1192" s="755">
        <v>7.9</v>
      </c>
      <c r="CD1192" s="9" t="s">
        <v>315</v>
      </c>
      <c r="CE1192" s="755">
        <v>118.2</v>
      </c>
      <c r="CF1192" s="9" t="s">
        <v>323</v>
      </c>
      <c r="CG1192" s="755">
        <v>100.1</v>
      </c>
      <c r="CH1192" s="9" t="s">
        <v>323</v>
      </c>
      <c r="CI1192" s="9"/>
      <c r="CJ1192" s="9"/>
      <c r="CK1192" s="9"/>
    </row>
    <row r="1193" spans="1:89" s="98" customFormat="1" x14ac:dyDescent="0.25">
      <c r="A1193" s="99">
        <v>10600699</v>
      </c>
      <c r="B1193" s="99"/>
      <c r="C1193" s="772">
        <v>4675</v>
      </c>
      <c r="D1193" s="807">
        <v>0.03</v>
      </c>
      <c r="E1193" s="772">
        <f t="shared" si="55"/>
        <v>4815</v>
      </c>
      <c r="F1193" s="778">
        <v>1.1000000000000001</v>
      </c>
      <c r="G1193" s="774">
        <f t="shared" si="54"/>
        <v>5297</v>
      </c>
      <c r="H1193" s="776"/>
      <c r="I1193" s="758"/>
      <c r="J1193" s="776"/>
      <c r="K1193" s="786"/>
      <c r="L1193" s="9" t="s">
        <v>308</v>
      </c>
      <c r="M1193" s="9" t="s">
        <v>4170</v>
      </c>
      <c r="N1193" s="9" t="s">
        <v>142</v>
      </c>
      <c r="O1193" s="9" t="s">
        <v>164</v>
      </c>
      <c r="P1193" s="9" t="s">
        <v>1658</v>
      </c>
      <c r="Q1193" s="9" t="s">
        <v>1659</v>
      </c>
      <c r="R1193" s="9" t="s">
        <v>1660</v>
      </c>
      <c r="S1193" s="9" t="s">
        <v>314</v>
      </c>
      <c r="T1193" s="98" t="s">
        <v>210</v>
      </c>
      <c r="U1193" s="99" t="s">
        <v>1360</v>
      </c>
      <c r="V1193" s="99" t="s">
        <v>207</v>
      </c>
      <c r="W1193" s="99" t="s">
        <v>1681</v>
      </c>
      <c r="X1193" s="99" t="s">
        <v>207</v>
      </c>
      <c r="Y1193" s="99" t="s">
        <v>1360</v>
      </c>
      <c r="Z1193" s="99" t="s">
        <v>207</v>
      </c>
      <c r="AA1193" s="99" t="s">
        <v>1681</v>
      </c>
      <c r="AB1193" s="99" t="s">
        <v>207</v>
      </c>
      <c r="AC1193" s="9">
        <v>689</v>
      </c>
      <c r="AD1193" s="9" t="s">
        <v>207</v>
      </c>
      <c r="AE1193" s="9">
        <v>271</v>
      </c>
      <c r="AF1193" s="9" t="s">
        <v>315</v>
      </c>
      <c r="AG1193" s="14" t="s">
        <v>1766</v>
      </c>
      <c r="AH1193" s="14" t="s">
        <v>207</v>
      </c>
      <c r="AI1193" s="14" t="s">
        <v>1767</v>
      </c>
      <c r="AJ1193" s="14" t="s">
        <v>207</v>
      </c>
      <c r="AK1193" s="9">
        <v>0</v>
      </c>
      <c r="AL1193" s="14" t="s">
        <v>207</v>
      </c>
      <c r="AM1193" s="9">
        <v>0</v>
      </c>
      <c r="AN1193" s="14" t="s">
        <v>207</v>
      </c>
      <c r="AO1193" s="9">
        <v>0</v>
      </c>
      <c r="AP1193" s="14" t="s">
        <v>207</v>
      </c>
      <c r="AQ1193" s="9">
        <v>0</v>
      </c>
      <c r="AR1193" s="14" t="s">
        <v>207</v>
      </c>
      <c r="AS1193" s="9" t="s">
        <v>41</v>
      </c>
      <c r="AT1193" s="9" t="s">
        <v>344</v>
      </c>
      <c r="AU1193" s="9" t="s">
        <v>164</v>
      </c>
      <c r="AV1193" s="9" t="s">
        <v>320</v>
      </c>
      <c r="AW1193" s="9" t="s">
        <v>1779</v>
      </c>
      <c r="AX1193" s="9">
        <v>9010600000</v>
      </c>
      <c r="AY1193" s="99">
        <v>435</v>
      </c>
      <c r="AZ1193" s="12" t="s">
        <v>207</v>
      </c>
      <c r="BA1193" s="99">
        <v>30</v>
      </c>
      <c r="BB1193" s="12" t="s">
        <v>207</v>
      </c>
      <c r="BC1193" s="99">
        <v>20</v>
      </c>
      <c r="BD1193" s="12" t="s">
        <v>207</v>
      </c>
      <c r="BE1193" s="99">
        <v>59</v>
      </c>
      <c r="BF1193" s="12" t="s">
        <v>321</v>
      </c>
      <c r="BG1193" s="654">
        <v>58.936</v>
      </c>
      <c r="BH1193" s="12" t="s">
        <v>321</v>
      </c>
      <c r="BI1193" s="99">
        <v>51.3</v>
      </c>
      <c r="BJ1193" s="12" t="s">
        <v>321</v>
      </c>
      <c r="BK1193" s="754">
        <v>0</v>
      </c>
      <c r="BL1193" s="12" t="s">
        <v>321</v>
      </c>
      <c r="BM1193" s="754">
        <v>0.16500000000000001</v>
      </c>
      <c r="BN1193" s="12" t="s">
        <v>321</v>
      </c>
      <c r="BO1193" s="754">
        <v>7.4710000000000001</v>
      </c>
      <c r="BP1193" s="12" t="s">
        <v>321</v>
      </c>
      <c r="BQ1193" s="754">
        <v>0</v>
      </c>
      <c r="BR1193" s="12" t="s">
        <v>321</v>
      </c>
      <c r="BS1193" s="654">
        <v>0</v>
      </c>
      <c r="BT1193" s="12" t="s">
        <v>321</v>
      </c>
      <c r="BU1193" s="654">
        <v>7.6360000000000001</v>
      </c>
      <c r="BV1193" s="12" t="s">
        <v>321</v>
      </c>
      <c r="BW1193" s="9">
        <v>0.26</v>
      </c>
      <c r="BX1193" s="9" t="s">
        <v>322</v>
      </c>
      <c r="BY1193" s="755">
        <v>171.3</v>
      </c>
      <c r="BZ1193" s="9" t="s">
        <v>315</v>
      </c>
      <c r="CA1193" s="755">
        <v>11.8</v>
      </c>
      <c r="CB1193" s="9" t="s">
        <v>315</v>
      </c>
      <c r="CC1193" s="755">
        <v>7.9</v>
      </c>
      <c r="CD1193" s="9" t="s">
        <v>315</v>
      </c>
      <c r="CE1193" s="755">
        <v>132.5</v>
      </c>
      <c r="CF1193" s="9" t="s">
        <v>323</v>
      </c>
      <c r="CG1193" s="755">
        <v>113.1</v>
      </c>
      <c r="CH1193" s="9" t="s">
        <v>323</v>
      </c>
      <c r="CI1193" s="9"/>
      <c r="CJ1193" s="9"/>
      <c r="CK1193" s="9"/>
    </row>
    <row r="1194" spans="1:89" s="98" customFormat="1" x14ac:dyDescent="0.25">
      <c r="A1194" s="99">
        <v>10600700</v>
      </c>
      <c r="B1194" s="99"/>
      <c r="C1194" s="772">
        <v>1203</v>
      </c>
      <c r="D1194" s="807">
        <v>0.03</v>
      </c>
      <c r="E1194" s="772">
        <f t="shared" si="55"/>
        <v>1239</v>
      </c>
      <c r="F1194" s="778">
        <v>1.1000000000000001</v>
      </c>
      <c r="G1194" s="774">
        <f t="shared" si="54"/>
        <v>1363</v>
      </c>
      <c r="H1194" s="776"/>
      <c r="I1194" s="758"/>
      <c r="J1194" s="776"/>
      <c r="K1194" s="786"/>
      <c r="L1194" s="9" t="s">
        <v>308</v>
      </c>
      <c r="M1194" s="9" t="s">
        <v>4171</v>
      </c>
      <c r="N1194" s="9" t="s">
        <v>142</v>
      </c>
      <c r="O1194" s="9" t="s">
        <v>164</v>
      </c>
      <c r="P1194" s="9" t="s">
        <v>1658</v>
      </c>
      <c r="Q1194" s="9" t="s">
        <v>1659</v>
      </c>
      <c r="R1194" s="9" t="s">
        <v>1660</v>
      </c>
      <c r="S1194" s="9" t="s">
        <v>314</v>
      </c>
      <c r="T1194" s="98" t="s">
        <v>210</v>
      </c>
      <c r="U1194" s="99" t="s">
        <v>1646</v>
      </c>
      <c r="V1194" s="99" t="s">
        <v>207</v>
      </c>
      <c r="W1194" s="99" t="s">
        <v>202</v>
      </c>
      <c r="X1194" s="99" t="s">
        <v>207</v>
      </c>
      <c r="Y1194" s="99" t="s">
        <v>1646</v>
      </c>
      <c r="Z1194" s="99" t="s">
        <v>207</v>
      </c>
      <c r="AA1194" s="99" t="s">
        <v>202</v>
      </c>
      <c r="AB1194" s="99" t="s">
        <v>207</v>
      </c>
      <c r="AC1194" s="9">
        <v>230</v>
      </c>
      <c r="AD1194" s="9" t="s">
        <v>207</v>
      </c>
      <c r="AE1194" s="9">
        <v>91</v>
      </c>
      <c r="AF1194" s="9" t="s">
        <v>315</v>
      </c>
      <c r="AG1194" s="14" t="s">
        <v>1742</v>
      </c>
      <c r="AH1194" s="14" t="s">
        <v>207</v>
      </c>
      <c r="AI1194" s="14" t="s">
        <v>1743</v>
      </c>
      <c r="AJ1194" s="14" t="s">
        <v>207</v>
      </c>
      <c r="AK1194" s="9">
        <v>0</v>
      </c>
      <c r="AL1194" s="14" t="s">
        <v>207</v>
      </c>
      <c r="AM1194" s="9">
        <v>0</v>
      </c>
      <c r="AN1194" s="14" t="s">
        <v>207</v>
      </c>
      <c r="AO1194" s="9">
        <v>0</v>
      </c>
      <c r="AP1194" s="14" t="s">
        <v>207</v>
      </c>
      <c r="AQ1194" s="9">
        <v>0</v>
      </c>
      <c r="AR1194" s="14" t="s">
        <v>207</v>
      </c>
      <c r="AS1194" s="9" t="s">
        <v>42</v>
      </c>
      <c r="AT1194" s="9" t="s">
        <v>345</v>
      </c>
      <c r="AU1194" s="9" t="s">
        <v>164</v>
      </c>
      <c r="AV1194" s="9" t="s">
        <v>320</v>
      </c>
      <c r="AW1194" s="9" t="s">
        <v>1780</v>
      </c>
      <c r="AX1194" s="9">
        <v>9010600000</v>
      </c>
      <c r="AY1194" s="99">
        <v>235</v>
      </c>
      <c r="AZ1194" s="12" t="s">
        <v>207</v>
      </c>
      <c r="BA1194" s="99">
        <v>32</v>
      </c>
      <c r="BB1194" s="12" t="s">
        <v>207</v>
      </c>
      <c r="BC1194" s="99">
        <v>14</v>
      </c>
      <c r="BD1194" s="12" t="s">
        <v>207</v>
      </c>
      <c r="BE1194" s="99">
        <v>18</v>
      </c>
      <c r="BF1194" s="12" t="s">
        <v>321</v>
      </c>
      <c r="BG1194" s="654">
        <v>17.375</v>
      </c>
      <c r="BH1194" s="12" t="s">
        <v>321</v>
      </c>
      <c r="BI1194" s="99">
        <v>12.6</v>
      </c>
      <c r="BJ1194" s="12" t="s">
        <v>321</v>
      </c>
      <c r="BK1194" s="754">
        <v>0</v>
      </c>
      <c r="BL1194" s="12" t="s">
        <v>321</v>
      </c>
      <c r="BM1194" s="754">
        <v>7.2999999999999995E-2</v>
      </c>
      <c r="BN1194" s="12" t="s">
        <v>321</v>
      </c>
      <c r="BO1194" s="754">
        <v>4.7030000000000003</v>
      </c>
      <c r="BP1194" s="12" t="s">
        <v>321</v>
      </c>
      <c r="BQ1194" s="754">
        <v>0</v>
      </c>
      <c r="BR1194" s="12" t="s">
        <v>321</v>
      </c>
      <c r="BS1194" s="654">
        <v>0</v>
      </c>
      <c r="BT1194" s="12" t="s">
        <v>321</v>
      </c>
      <c r="BU1194" s="654">
        <v>4.7750000000000004</v>
      </c>
      <c r="BV1194" s="12" t="s">
        <v>321</v>
      </c>
      <c r="BW1194" s="9">
        <v>0.11</v>
      </c>
      <c r="BX1194" s="9" t="s">
        <v>322</v>
      </c>
      <c r="BY1194" s="755">
        <v>92.5</v>
      </c>
      <c r="BZ1194" s="9" t="s">
        <v>315</v>
      </c>
      <c r="CA1194" s="755">
        <v>12.6</v>
      </c>
      <c r="CB1194" s="9" t="s">
        <v>315</v>
      </c>
      <c r="CC1194" s="755">
        <v>5.5</v>
      </c>
      <c r="CD1194" s="9" t="s">
        <v>315</v>
      </c>
      <c r="CE1194" s="755">
        <v>34.200000000000003</v>
      </c>
      <c r="CF1194" s="9" t="s">
        <v>323</v>
      </c>
      <c r="CG1194" s="755">
        <v>27.8</v>
      </c>
      <c r="CH1194" s="9" t="s">
        <v>323</v>
      </c>
      <c r="CI1194" s="9"/>
      <c r="CJ1194" s="9"/>
      <c r="CK1194" s="9"/>
    </row>
    <row r="1195" spans="1:89" s="98" customFormat="1" x14ac:dyDescent="0.25">
      <c r="A1195" s="99">
        <v>10600701</v>
      </c>
      <c r="B1195" s="99"/>
      <c r="C1195" s="772">
        <v>1318</v>
      </c>
      <c r="D1195" s="807">
        <v>0.03</v>
      </c>
      <c r="E1195" s="772">
        <f t="shared" si="55"/>
        <v>1358</v>
      </c>
      <c r="F1195" s="778">
        <v>1.1000000000000001</v>
      </c>
      <c r="G1195" s="774">
        <f t="shared" si="54"/>
        <v>1494</v>
      </c>
      <c r="H1195" s="776"/>
      <c r="I1195" s="758"/>
      <c r="J1195" s="776"/>
      <c r="K1195" s="786"/>
      <c r="L1195" s="9" t="s">
        <v>308</v>
      </c>
      <c r="M1195" s="9" t="s">
        <v>4172</v>
      </c>
      <c r="N1195" s="9" t="s">
        <v>142</v>
      </c>
      <c r="O1195" s="9" t="s">
        <v>164</v>
      </c>
      <c r="P1195" s="9" t="s">
        <v>1658</v>
      </c>
      <c r="Q1195" s="9" t="s">
        <v>1659</v>
      </c>
      <c r="R1195" s="9" t="s">
        <v>1660</v>
      </c>
      <c r="S1195" s="9" t="s">
        <v>314</v>
      </c>
      <c r="T1195" s="98" t="s">
        <v>210</v>
      </c>
      <c r="U1195" s="99" t="s">
        <v>1650</v>
      </c>
      <c r="V1195" s="99" t="s">
        <v>207</v>
      </c>
      <c r="W1195" s="99" t="s">
        <v>574</v>
      </c>
      <c r="X1195" s="99" t="s">
        <v>207</v>
      </c>
      <c r="Y1195" s="99" t="s">
        <v>1650</v>
      </c>
      <c r="Z1195" s="99" t="s">
        <v>207</v>
      </c>
      <c r="AA1195" s="99" t="s">
        <v>574</v>
      </c>
      <c r="AB1195" s="99" t="s">
        <v>207</v>
      </c>
      <c r="AC1195" s="9">
        <v>253</v>
      </c>
      <c r="AD1195" s="9" t="s">
        <v>207</v>
      </c>
      <c r="AE1195" s="9">
        <v>100</v>
      </c>
      <c r="AF1195" s="9" t="s">
        <v>315</v>
      </c>
      <c r="AG1195" s="14" t="s">
        <v>1744</v>
      </c>
      <c r="AH1195" s="14" t="s">
        <v>207</v>
      </c>
      <c r="AI1195" s="14" t="s">
        <v>1745</v>
      </c>
      <c r="AJ1195" s="14" t="s">
        <v>207</v>
      </c>
      <c r="AK1195" s="9">
        <v>0</v>
      </c>
      <c r="AL1195" s="14" t="s">
        <v>207</v>
      </c>
      <c r="AM1195" s="9">
        <v>0</v>
      </c>
      <c r="AN1195" s="14" t="s">
        <v>207</v>
      </c>
      <c r="AO1195" s="9">
        <v>0</v>
      </c>
      <c r="AP1195" s="14" t="s">
        <v>207</v>
      </c>
      <c r="AQ1195" s="9">
        <v>0</v>
      </c>
      <c r="AR1195" s="14" t="s">
        <v>207</v>
      </c>
      <c r="AS1195" s="9" t="s">
        <v>42</v>
      </c>
      <c r="AT1195" s="9" t="s">
        <v>345</v>
      </c>
      <c r="AU1195" s="9" t="s">
        <v>164</v>
      </c>
      <c r="AV1195" s="9" t="s">
        <v>320</v>
      </c>
      <c r="AW1195" s="9" t="s">
        <v>1781</v>
      </c>
      <c r="AX1195" s="9">
        <v>9010600000</v>
      </c>
      <c r="AY1195" s="99">
        <v>254</v>
      </c>
      <c r="AZ1195" s="12" t="s">
        <v>207</v>
      </c>
      <c r="BA1195" s="99">
        <v>32</v>
      </c>
      <c r="BB1195" s="12" t="s">
        <v>207</v>
      </c>
      <c r="BC1195" s="99">
        <v>14</v>
      </c>
      <c r="BD1195" s="12" t="s">
        <v>207</v>
      </c>
      <c r="BE1195" s="99">
        <v>20</v>
      </c>
      <c r="BF1195" s="12" t="s">
        <v>321</v>
      </c>
      <c r="BG1195" s="654">
        <v>19.216999999999999</v>
      </c>
      <c r="BH1195" s="12" t="s">
        <v>321</v>
      </c>
      <c r="BI1195" s="99">
        <v>14.1</v>
      </c>
      <c r="BJ1195" s="12" t="s">
        <v>321</v>
      </c>
      <c r="BK1195" s="754">
        <v>0</v>
      </c>
      <c r="BL1195" s="12" t="s">
        <v>321</v>
      </c>
      <c r="BM1195" s="754">
        <v>7.2999999999999995E-2</v>
      </c>
      <c r="BN1195" s="12" t="s">
        <v>321</v>
      </c>
      <c r="BO1195" s="754">
        <v>5.0439999999999996</v>
      </c>
      <c r="BP1195" s="12" t="s">
        <v>321</v>
      </c>
      <c r="BQ1195" s="754">
        <v>0</v>
      </c>
      <c r="BR1195" s="12" t="s">
        <v>321</v>
      </c>
      <c r="BS1195" s="654">
        <v>0</v>
      </c>
      <c r="BT1195" s="12" t="s">
        <v>321</v>
      </c>
      <c r="BU1195" s="654">
        <v>5.117</v>
      </c>
      <c r="BV1195" s="12" t="s">
        <v>321</v>
      </c>
      <c r="BW1195" s="9">
        <v>0.11</v>
      </c>
      <c r="BX1195" s="9" t="s">
        <v>322</v>
      </c>
      <c r="BY1195" s="755">
        <v>100</v>
      </c>
      <c r="BZ1195" s="9" t="s">
        <v>315</v>
      </c>
      <c r="CA1195" s="755">
        <v>12.6</v>
      </c>
      <c r="CB1195" s="9" t="s">
        <v>315</v>
      </c>
      <c r="CC1195" s="755">
        <v>5.5</v>
      </c>
      <c r="CD1195" s="9" t="s">
        <v>315</v>
      </c>
      <c r="CE1195" s="755">
        <v>38.1</v>
      </c>
      <c r="CF1195" s="9" t="s">
        <v>323</v>
      </c>
      <c r="CG1195" s="755">
        <v>31.1</v>
      </c>
      <c r="CH1195" s="9" t="s">
        <v>323</v>
      </c>
      <c r="CI1195" s="9"/>
      <c r="CJ1195" s="9"/>
      <c r="CK1195" s="9"/>
    </row>
    <row r="1196" spans="1:89" s="98" customFormat="1" x14ac:dyDescent="0.25">
      <c r="A1196" s="99">
        <v>10600702</v>
      </c>
      <c r="B1196" s="99"/>
      <c r="C1196" s="772">
        <v>1467</v>
      </c>
      <c r="D1196" s="807">
        <v>0.03</v>
      </c>
      <c r="E1196" s="772">
        <f t="shared" si="55"/>
        <v>1511</v>
      </c>
      <c r="F1196" s="778">
        <v>1.1000000000000001</v>
      </c>
      <c r="G1196" s="774">
        <f t="shared" si="54"/>
        <v>1662</v>
      </c>
      <c r="H1196" s="776"/>
      <c r="I1196" s="758"/>
      <c r="J1196" s="776"/>
      <c r="K1196" s="786"/>
      <c r="L1196" s="9" t="s">
        <v>308</v>
      </c>
      <c r="M1196" s="9" t="s">
        <v>4173</v>
      </c>
      <c r="N1196" s="9" t="s">
        <v>142</v>
      </c>
      <c r="O1196" s="9" t="s">
        <v>164</v>
      </c>
      <c r="P1196" s="9" t="s">
        <v>1658</v>
      </c>
      <c r="Q1196" s="9" t="s">
        <v>1659</v>
      </c>
      <c r="R1196" s="9" t="s">
        <v>1660</v>
      </c>
      <c r="S1196" s="9" t="s">
        <v>314</v>
      </c>
      <c r="T1196" s="98" t="s">
        <v>210</v>
      </c>
      <c r="U1196" s="99" t="s">
        <v>1746</v>
      </c>
      <c r="V1196" s="99" t="s">
        <v>207</v>
      </c>
      <c r="W1196" s="99" t="s">
        <v>575</v>
      </c>
      <c r="X1196" s="99" t="s">
        <v>207</v>
      </c>
      <c r="Y1196" s="99" t="s">
        <v>1746</v>
      </c>
      <c r="Z1196" s="99" t="s">
        <v>207</v>
      </c>
      <c r="AA1196" s="99" t="s">
        <v>575</v>
      </c>
      <c r="AB1196" s="99" t="s">
        <v>207</v>
      </c>
      <c r="AC1196" s="9">
        <v>275</v>
      </c>
      <c r="AD1196" s="9" t="s">
        <v>207</v>
      </c>
      <c r="AE1196" s="9">
        <v>108</v>
      </c>
      <c r="AF1196" s="9" t="s">
        <v>315</v>
      </c>
      <c r="AG1196" s="14" t="s">
        <v>1747</v>
      </c>
      <c r="AH1196" s="14" t="s">
        <v>207</v>
      </c>
      <c r="AI1196" s="14" t="s">
        <v>1748</v>
      </c>
      <c r="AJ1196" s="14" t="s">
        <v>207</v>
      </c>
      <c r="AK1196" s="9">
        <v>0</v>
      </c>
      <c r="AL1196" s="14" t="s">
        <v>207</v>
      </c>
      <c r="AM1196" s="9">
        <v>0</v>
      </c>
      <c r="AN1196" s="14" t="s">
        <v>207</v>
      </c>
      <c r="AO1196" s="9">
        <v>0</v>
      </c>
      <c r="AP1196" s="14" t="s">
        <v>207</v>
      </c>
      <c r="AQ1196" s="9">
        <v>0</v>
      </c>
      <c r="AR1196" s="14" t="s">
        <v>207</v>
      </c>
      <c r="AS1196" s="9" t="s">
        <v>42</v>
      </c>
      <c r="AT1196" s="9" t="s">
        <v>345</v>
      </c>
      <c r="AU1196" s="9" t="s">
        <v>164</v>
      </c>
      <c r="AV1196" s="9" t="s">
        <v>320</v>
      </c>
      <c r="AW1196" s="9" t="s">
        <v>1782</v>
      </c>
      <c r="AX1196" s="9">
        <v>9010600000</v>
      </c>
      <c r="AY1196" s="99">
        <v>274</v>
      </c>
      <c r="AZ1196" s="12" t="s">
        <v>207</v>
      </c>
      <c r="BA1196" s="99">
        <v>32</v>
      </c>
      <c r="BB1196" s="12" t="s">
        <v>207</v>
      </c>
      <c r="BC1196" s="99">
        <v>14</v>
      </c>
      <c r="BD1196" s="12" t="s">
        <v>207</v>
      </c>
      <c r="BE1196" s="99">
        <v>22</v>
      </c>
      <c r="BF1196" s="12" t="s">
        <v>321</v>
      </c>
      <c r="BG1196" s="654">
        <v>21.059000000000001</v>
      </c>
      <c r="BH1196" s="12" t="s">
        <v>321</v>
      </c>
      <c r="BI1196" s="99">
        <v>15.6</v>
      </c>
      <c r="BJ1196" s="12" t="s">
        <v>321</v>
      </c>
      <c r="BK1196" s="754">
        <v>0</v>
      </c>
      <c r="BL1196" s="12" t="s">
        <v>321</v>
      </c>
      <c r="BM1196" s="754">
        <v>7.2999999999999995E-2</v>
      </c>
      <c r="BN1196" s="12" t="s">
        <v>321</v>
      </c>
      <c r="BO1196" s="754">
        <v>5.3860000000000001</v>
      </c>
      <c r="BP1196" s="12" t="s">
        <v>321</v>
      </c>
      <c r="BQ1196" s="754">
        <v>0</v>
      </c>
      <c r="BR1196" s="12" t="s">
        <v>321</v>
      </c>
      <c r="BS1196" s="654">
        <v>0</v>
      </c>
      <c r="BT1196" s="12" t="s">
        <v>321</v>
      </c>
      <c r="BU1196" s="654">
        <v>5.4589999999999996</v>
      </c>
      <c r="BV1196" s="12" t="s">
        <v>321</v>
      </c>
      <c r="BW1196" s="9">
        <v>0.12</v>
      </c>
      <c r="BX1196" s="9" t="s">
        <v>322</v>
      </c>
      <c r="BY1196" s="755">
        <v>107.9</v>
      </c>
      <c r="BZ1196" s="9" t="s">
        <v>315</v>
      </c>
      <c r="CA1196" s="755">
        <v>12.6</v>
      </c>
      <c r="CB1196" s="9" t="s">
        <v>315</v>
      </c>
      <c r="CC1196" s="755">
        <v>5.5</v>
      </c>
      <c r="CD1196" s="9" t="s">
        <v>315</v>
      </c>
      <c r="CE1196" s="755">
        <v>42.3</v>
      </c>
      <c r="CF1196" s="9" t="s">
        <v>323</v>
      </c>
      <c r="CG1196" s="755">
        <v>34.4</v>
      </c>
      <c r="CH1196" s="9" t="s">
        <v>323</v>
      </c>
      <c r="CI1196" s="9"/>
      <c r="CJ1196" s="9"/>
      <c r="CK1196" s="9"/>
    </row>
    <row r="1197" spans="1:89" s="98" customFormat="1" x14ac:dyDescent="0.25">
      <c r="A1197" s="99">
        <v>10600790</v>
      </c>
      <c r="B1197" s="99"/>
      <c r="C1197" s="772">
        <v>1615</v>
      </c>
      <c r="D1197" s="807">
        <v>0.03</v>
      </c>
      <c r="E1197" s="772">
        <f t="shared" si="55"/>
        <v>1663</v>
      </c>
      <c r="F1197" s="778">
        <v>1.1000000000000001</v>
      </c>
      <c r="G1197" s="774">
        <f t="shared" ref="G1197:G1248" si="56">ROUND(E1197*F1197,0)</f>
        <v>1829</v>
      </c>
      <c r="H1197" s="776"/>
      <c r="I1197" s="758"/>
      <c r="J1197" s="776"/>
      <c r="K1197" s="786"/>
      <c r="L1197" s="9" t="s">
        <v>308</v>
      </c>
      <c r="M1197" s="9" t="s">
        <v>4174</v>
      </c>
      <c r="N1197" s="9" t="s">
        <v>142</v>
      </c>
      <c r="O1197" s="9" t="s">
        <v>164</v>
      </c>
      <c r="P1197" s="9" t="s">
        <v>1658</v>
      </c>
      <c r="Q1197" s="9" t="s">
        <v>1659</v>
      </c>
      <c r="R1197" s="9" t="s">
        <v>1660</v>
      </c>
      <c r="S1197" s="9" t="s">
        <v>314</v>
      </c>
      <c r="T1197" s="98" t="s">
        <v>210</v>
      </c>
      <c r="U1197" s="99">
        <v>146</v>
      </c>
      <c r="V1197" s="99" t="s">
        <v>207</v>
      </c>
      <c r="W1197" s="99">
        <v>260</v>
      </c>
      <c r="X1197" s="99" t="s">
        <v>207</v>
      </c>
      <c r="Y1197" s="99">
        <v>146</v>
      </c>
      <c r="Z1197" s="99" t="s">
        <v>207</v>
      </c>
      <c r="AA1197" s="99">
        <v>260</v>
      </c>
      <c r="AB1197" s="99" t="s">
        <v>207</v>
      </c>
      <c r="AC1197" s="9">
        <v>298</v>
      </c>
      <c r="AD1197" s="9" t="s">
        <v>207</v>
      </c>
      <c r="AE1197" s="9">
        <v>117</v>
      </c>
      <c r="AF1197" s="9" t="s">
        <v>315</v>
      </c>
      <c r="AG1197" s="14" t="s">
        <v>1749</v>
      </c>
      <c r="AH1197" s="14" t="s">
        <v>207</v>
      </c>
      <c r="AI1197" s="14" t="s">
        <v>1750</v>
      </c>
      <c r="AJ1197" s="14" t="s">
        <v>207</v>
      </c>
      <c r="AK1197" s="9">
        <v>0</v>
      </c>
      <c r="AL1197" s="14" t="s">
        <v>207</v>
      </c>
      <c r="AM1197" s="9">
        <v>0</v>
      </c>
      <c r="AN1197" s="14" t="s">
        <v>207</v>
      </c>
      <c r="AO1197" s="9">
        <v>0</v>
      </c>
      <c r="AP1197" s="14" t="s">
        <v>207</v>
      </c>
      <c r="AQ1197" s="9">
        <v>0</v>
      </c>
      <c r="AR1197" s="14" t="s">
        <v>207</v>
      </c>
      <c r="AS1197" s="9" t="s">
        <v>42</v>
      </c>
      <c r="AT1197" s="9" t="s">
        <v>345</v>
      </c>
      <c r="AU1197" s="9" t="s">
        <v>164</v>
      </c>
      <c r="AV1197" s="9" t="s">
        <v>320</v>
      </c>
      <c r="AW1197" s="9" t="s">
        <v>1783</v>
      </c>
      <c r="AX1197" s="9">
        <v>9010600000</v>
      </c>
      <c r="AY1197" s="99">
        <v>294</v>
      </c>
      <c r="AZ1197" s="12" t="s">
        <v>207</v>
      </c>
      <c r="BA1197" s="99">
        <v>32</v>
      </c>
      <c r="BB1197" s="12" t="s">
        <v>207</v>
      </c>
      <c r="BC1197" s="99">
        <v>14</v>
      </c>
      <c r="BD1197" s="12" t="s">
        <v>207</v>
      </c>
      <c r="BE1197" s="99">
        <v>19</v>
      </c>
      <c r="BF1197" s="12" t="s">
        <v>321</v>
      </c>
      <c r="BG1197" s="654">
        <v>18.8</v>
      </c>
      <c r="BH1197" s="12" t="s">
        <v>321</v>
      </c>
      <c r="BI1197" s="99">
        <v>13</v>
      </c>
      <c r="BJ1197" s="12" t="s">
        <v>321</v>
      </c>
      <c r="BK1197" s="754">
        <v>0</v>
      </c>
      <c r="BL1197" s="12" t="s">
        <v>321</v>
      </c>
      <c r="BM1197" s="754">
        <v>7.2999999999999995E-2</v>
      </c>
      <c r="BN1197" s="12" t="s">
        <v>321</v>
      </c>
      <c r="BO1197" s="754">
        <v>5.7270000000000003</v>
      </c>
      <c r="BP1197" s="12" t="s">
        <v>321</v>
      </c>
      <c r="BQ1197" s="754">
        <v>0</v>
      </c>
      <c r="BR1197" s="12" t="s">
        <v>321</v>
      </c>
      <c r="BS1197" s="654">
        <v>0</v>
      </c>
      <c r="BT1197" s="12" t="s">
        <v>321</v>
      </c>
      <c r="BU1197" s="654">
        <v>5.8</v>
      </c>
      <c r="BV1197" s="12" t="s">
        <v>321</v>
      </c>
      <c r="BW1197" s="9">
        <v>0.13</v>
      </c>
      <c r="BX1197" s="9" t="s">
        <v>322</v>
      </c>
      <c r="BY1197" s="755">
        <v>115.7</v>
      </c>
      <c r="BZ1197" s="9" t="s">
        <v>315</v>
      </c>
      <c r="CA1197" s="755">
        <v>12.6</v>
      </c>
      <c r="CB1197" s="9" t="s">
        <v>315</v>
      </c>
      <c r="CC1197" s="755">
        <v>5.5</v>
      </c>
      <c r="CD1197" s="9" t="s">
        <v>315</v>
      </c>
      <c r="CE1197" s="755">
        <v>37.5</v>
      </c>
      <c r="CF1197" s="9" t="s">
        <v>323</v>
      </c>
      <c r="CG1197" s="755">
        <v>28.7</v>
      </c>
      <c r="CH1197" s="9" t="s">
        <v>323</v>
      </c>
      <c r="CI1197" s="9"/>
      <c r="CJ1197" s="9"/>
      <c r="CK1197" s="9"/>
    </row>
    <row r="1198" spans="1:89" s="98" customFormat="1" x14ac:dyDescent="0.25">
      <c r="A1198" s="99">
        <v>10600703</v>
      </c>
      <c r="B1198" s="99"/>
      <c r="C1198" s="772">
        <v>1764</v>
      </c>
      <c r="D1198" s="807">
        <v>0.03</v>
      </c>
      <c r="E1198" s="772">
        <f t="shared" si="55"/>
        <v>1817</v>
      </c>
      <c r="F1198" s="778">
        <v>1.1000000000000001</v>
      </c>
      <c r="G1198" s="774">
        <f t="shared" si="56"/>
        <v>1999</v>
      </c>
      <c r="H1198" s="776"/>
      <c r="I1198" s="758"/>
      <c r="J1198" s="776"/>
      <c r="K1198" s="786"/>
      <c r="L1198" s="9" t="s">
        <v>308</v>
      </c>
      <c r="M1198" s="9" t="s">
        <v>4175</v>
      </c>
      <c r="N1198" s="9" t="s">
        <v>142</v>
      </c>
      <c r="O1198" s="9" t="s">
        <v>164</v>
      </c>
      <c r="P1198" s="9" t="s">
        <v>1658</v>
      </c>
      <c r="Q1198" s="9" t="s">
        <v>1659</v>
      </c>
      <c r="R1198" s="9" t="s">
        <v>1660</v>
      </c>
      <c r="S1198" s="9" t="s">
        <v>314</v>
      </c>
      <c r="T1198" s="98" t="s">
        <v>210</v>
      </c>
      <c r="U1198" s="99" t="s">
        <v>869</v>
      </c>
      <c r="V1198" s="99" t="s">
        <v>207</v>
      </c>
      <c r="W1198" s="99" t="s">
        <v>577</v>
      </c>
      <c r="X1198" s="99" t="s">
        <v>207</v>
      </c>
      <c r="Y1198" s="99" t="s">
        <v>869</v>
      </c>
      <c r="Z1198" s="99" t="s">
        <v>207</v>
      </c>
      <c r="AA1198" s="99" t="s">
        <v>577</v>
      </c>
      <c r="AB1198" s="99" t="s">
        <v>207</v>
      </c>
      <c r="AC1198" s="9">
        <v>322</v>
      </c>
      <c r="AD1198" s="9" t="s">
        <v>207</v>
      </c>
      <c r="AE1198" s="9">
        <v>127</v>
      </c>
      <c r="AF1198" s="9" t="s">
        <v>315</v>
      </c>
      <c r="AG1198" s="14" t="s">
        <v>1751</v>
      </c>
      <c r="AH1198" s="14" t="s">
        <v>207</v>
      </c>
      <c r="AI1198" s="14" t="s">
        <v>1752</v>
      </c>
      <c r="AJ1198" s="14" t="s">
        <v>207</v>
      </c>
      <c r="AK1198" s="9">
        <v>0</v>
      </c>
      <c r="AL1198" s="14" t="s">
        <v>207</v>
      </c>
      <c r="AM1198" s="9">
        <v>0</v>
      </c>
      <c r="AN1198" s="14" t="s">
        <v>207</v>
      </c>
      <c r="AO1198" s="9">
        <v>0</v>
      </c>
      <c r="AP1198" s="14" t="s">
        <v>207</v>
      </c>
      <c r="AQ1198" s="9">
        <v>0</v>
      </c>
      <c r="AR1198" s="14" t="s">
        <v>207</v>
      </c>
      <c r="AS1198" s="9" t="s">
        <v>42</v>
      </c>
      <c r="AT1198" s="9" t="s">
        <v>345</v>
      </c>
      <c r="AU1198" s="9" t="s">
        <v>164</v>
      </c>
      <c r="AV1198" s="9" t="s">
        <v>320</v>
      </c>
      <c r="AW1198" s="9" t="s">
        <v>1784</v>
      </c>
      <c r="AX1198" s="9">
        <v>9010600000</v>
      </c>
      <c r="AY1198" s="99">
        <v>314</v>
      </c>
      <c r="AZ1198" s="12" t="s">
        <v>207</v>
      </c>
      <c r="BA1198" s="99">
        <v>32</v>
      </c>
      <c r="BB1198" s="12" t="s">
        <v>207</v>
      </c>
      <c r="BC1198" s="99">
        <v>14</v>
      </c>
      <c r="BD1198" s="12" t="s">
        <v>207</v>
      </c>
      <c r="BE1198" s="99">
        <v>26</v>
      </c>
      <c r="BF1198" s="12" t="s">
        <v>321</v>
      </c>
      <c r="BG1198" s="654">
        <v>25.042000000000002</v>
      </c>
      <c r="BH1198" s="12" t="s">
        <v>321</v>
      </c>
      <c r="BI1198" s="99">
        <v>18.899999999999999</v>
      </c>
      <c r="BJ1198" s="12" t="s">
        <v>321</v>
      </c>
      <c r="BK1198" s="754">
        <v>0</v>
      </c>
      <c r="BL1198" s="12" t="s">
        <v>321</v>
      </c>
      <c r="BM1198" s="754">
        <v>7.2999999999999995E-2</v>
      </c>
      <c r="BN1198" s="12" t="s">
        <v>321</v>
      </c>
      <c r="BO1198" s="754">
        <v>6.069</v>
      </c>
      <c r="BP1198" s="12" t="s">
        <v>321</v>
      </c>
      <c r="BQ1198" s="754">
        <v>0</v>
      </c>
      <c r="BR1198" s="12" t="s">
        <v>321</v>
      </c>
      <c r="BS1198" s="654">
        <v>0</v>
      </c>
      <c r="BT1198" s="12" t="s">
        <v>321</v>
      </c>
      <c r="BU1198" s="654">
        <v>6.1420000000000003</v>
      </c>
      <c r="BV1198" s="12" t="s">
        <v>321</v>
      </c>
      <c r="BW1198" s="9">
        <v>0.14000000000000001</v>
      </c>
      <c r="BX1198" s="9" t="s">
        <v>322</v>
      </c>
      <c r="BY1198" s="755">
        <v>123.6</v>
      </c>
      <c r="BZ1198" s="9" t="s">
        <v>315</v>
      </c>
      <c r="CA1198" s="755">
        <v>12.6</v>
      </c>
      <c r="CB1198" s="9" t="s">
        <v>315</v>
      </c>
      <c r="CC1198" s="755">
        <v>5.5</v>
      </c>
      <c r="CD1198" s="9" t="s">
        <v>315</v>
      </c>
      <c r="CE1198" s="755">
        <v>50.7</v>
      </c>
      <c r="CF1198" s="9" t="s">
        <v>323</v>
      </c>
      <c r="CG1198" s="755">
        <v>41.7</v>
      </c>
      <c r="CH1198" s="9" t="s">
        <v>323</v>
      </c>
      <c r="CI1198" s="9"/>
      <c r="CJ1198" s="9"/>
      <c r="CK1198" s="9"/>
    </row>
    <row r="1199" spans="1:89" s="98" customFormat="1" x14ac:dyDescent="0.25">
      <c r="A1199" s="99">
        <v>10600704</v>
      </c>
      <c r="B1199" s="99"/>
      <c r="C1199" s="772">
        <v>1912</v>
      </c>
      <c r="D1199" s="807">
        <v>0.03</v>
      </c>
      <c r="E1199" s="772">
        <f t="shared" si="55"/>
        <v>1969</v>
      </c>
      <c r="F1199" s="778">
        <v>1.1000000000000001</v>
      </c>
      <c r="G1199" s="774">
        <f t="shared" si="56"/>
        <v>2166</v>
      </c>
      <c r="H1199" s="776"/>
      <c r="I1199" s="758"/>
      <c r="J1199" s="776"/>
      <c r="K1199" s="786"/>
      <c r="L1199" s="9" t="s">
        <v>308</v>
      </c>
      <c r="M1199" s="9" t="s">
        <v>4176</v>
      </c>
      <c r="N1199" s="9" t="s">
        <v>142</v>
      </c>
      <c r="O1199" s="9" t="s">
        <v>164</v>
      </c>
      <c r="P1199" s="9" t="s">
        <v>1658</v>
      </c>
      <c r="Q1199" s="9" t="s">
        <v>1659</v>
      </c>
      <c r="R1199" s="9" t="s">
        <v>1660</v>
      </c>
      <c r="S1199" s="9" t="s">
        <v>314</v>
      </c>
      <c r="T1199" s="98" t="s">
        <v>210</v>
      </c>
      <c r="U1199" s="99" t="s">
        <v>637</v>
      </c>
      <c r="V1199" s="99" t="s">
        <v>207</v>
      </c>
      <c r="W1199" s="99" t="s">
        <v>578</v>
      </c>
      <c r="X1199" s="99" t="s">
        <v>207</v>
      </c>
      <c r="Y1199" s="99" t="s">
        <v>637</v>
      </c>
      <c r="Z1199" s="99" t="s">
        <v>207</v>
      </c>
      <c r="AA1199" s="99" t="s">
        <v>578</v>
      </c>
      <c r="AB1199" s="99" t="s">
        <v>207</v>
      </c>
      <c r="AC1199" s="9">
        <v>344</v>
      </c>
      <c r="AD1199" s="9" t="s">
        <v>207</v>
      </c>
      <c r="AE1199" s="9">
        <v>135</v>
      </c>
      <c r="AF1199" s="9" t="s">
        <v>315</v>
      </c>
      <c r="AG1199" s="14" t="s">
        <v>1753</v>
      </c>
      <c r="AH1199" s="14" t="s">
        <v>207</v>
      </c>
      <c r="AI1199" s="14" t="s">
        <v>1754</v>
      </c>
      <c r="AJ1199" s="14" t="s">
        <v>207</v>
      </c>
      <c r="AK1199" s="9">
        <v>0</v>
      </c>
      <c r="AL1199" s="14" t="s">
        <v>207</v>
      </c>
      <c r="AM1199" s="9">
        <v>0</v>
      </c>
      <c r="AN1199" s="14" t="s">
        <v>207</v>
      </c>
      <c r="AO1199" s="9">
        <v>0</v>
      </c>
      <c r="AP1199" s="14" t="s">
        <v>207</v>
      </c>
      <c r="AQ1199" s="9">
        <v>0</v>
      </c>
      <c r="AR1199" s="14" t="s">
        <v>207</v>
      </c>
      <c r="AS1199" s="9" t="s">
        <v>42</v>
      </c>
      <c r="AT1199" s="9" t="s">
        <v>345</v>
      </c>
      <c r="AU1199" s="9" t="s">
        <v>164</v>
      </c>
      <c r="AV1199" s="9" t="s">
        <v>320</v>
      </c>
      <c r="AW1199" s="9" t="s">
        <v>1785</v>
      </c>
      <c r="AX1199" s="9">
        <v>9010600000</v>
      </c>
      <c r="AY1199" s="99">
        <v>334</v>
      </c>
      <c r="AZ1199" s="12" t="s">
        <v>207</v>
      </c>
      <c r="BA1199" s="99">
        <v>32</v>
      </c>
      <c r="BB1199" s="12" t="s">
        <v>207</v>
      </c>
      <c r="BC1199" s="99">
        <v>14</v>
      </c>
      <c r="BD1199" s="12" t="s">
        <v>207</v>
      </c>
      <c r="BE1199" s="99">
        <v>28</v>
      </c>
      <c r="BF1199" s="12" t="s">
        <v>321</v>
      </c>
      <c r="BG1199" s="654">
        <v>27.082999999999998</v>
      </c>
      <c r="BH1199" s="12" t="s">
        <v>321</v>
      </c>
      <c r="BI1199" s="99">
        <v>20.6</v>
      </c>
      <c r="BJ1199" s="12" t="s">
        <v>321</v>
      </c>
      <c r="BK1199" s="754">
        <v>0</v>
      </c>
      <c r="BL1199" s="12" t="s">
        <v>321</v>
      </c>
      <c r="BM1199" s="754">
        <v>7.2999999999999995E-2</v>
      </c>
      <c r="BN1199" s="12" t="s">
        <v>321</v>
      </c>
      <c r="BO1199" s="754">
        <v>6.4109999999999996</v>
      </c>
      <c r="BP1199" s="12" t="s">
        <v>321</v>
      </c>
      <c r="BQ1199" s="754">
        <v>0</v>
      </c>
      <c r="BR1199" s="12" t="s">
        <v>321</v>
      </c>
      <c r="BS1199" s="654">
        <v>0</v>
      </c>
      <c r="BT1199" s="12" t="s">
        <v>321</v>
      </c>
      <c r="BU1199" s="654">
        <v>6.4829999999999997</v>
      </c>
      <c r="BV1199" s="12" t="s">
        <v>321</v>
      </c>
      <c r="BW1199" s="9">
        <v>0.15</v>
      </c>
      <c r="BX1199" s="9" t="s">
        <v>322</v>
      </c>
      <c r="BY1199" s="755">
        <v>131.5</v>
      </c>
      <c r="BZ1199" s="9" t="s">
        <v>315</v>
      </c>
      <c r="CA1199" s="755">
        <v>12.6</v>
      </c>
      <c r="CB1199" s="9" t="s">
        <v>315</v>
      </c>
      <c r="CC1199" s="755">
        <v>5.5</v>
      </c>
      <c r="CD1199" s="9" t="s">
        <v>315</v>
      </c>
      <c r="CE1199" s="755">
        <v>55.1</v>
      </c>
      <c r="CF1199" s="9" t="s">
        <v>323</v>
      </c>
      <c r="CG1199" s="755">
        <v>45.4</v>
      </c>
      <c r="CH1199" s="9" t="s">
        <v>323</v>
      </c>
      <c r="CI1199" s="9"/>
      <c r="CJ1199" s="9"/>
      <c r="CK1199" s="9"/>
    </row>
    <row r="1200" spans="1:89" s="98" customFormat="1" x14ac:dyDescent="0.25">
      <c r="A1200" s="99">
        <v>10600705</v>
      </c>
      <c r="B1200" s="99"/>
      <c r="C1200" s="772">
        <v>2337</v>
      </c>
      <c r="D1200" s="807">
        <v>0.03</v>
      </c>
      <c r="E1200" s="772">
        <f t="shared" si="55"/>
        <v>2407</v>
      </c>
      <c r="F1200" s="778">
        <v>1.1000000000000001</v>
      </c>
      <c r="G1200" s="774">
        <f t="shared" si="56"/>
        <v>2648</v>
      </c>
      <c r="H1200" s="776"/>
      <c r="I1200" s="758"/>
      <c r="J1200" s="776"/>
      <c r="K1200" s="786"/>
      <c r="L1200" s="9" t="s">
        <v>308</v>
      </c>
      <c r="M1200" s="9" t="s">
        <v>4177</v>
      </c>
      <c r="N1200" s="9" t="s">
        <v>142</v>
      </c>
      <c r="O1200" s="9" t="s">
        <v>164</v>
      </c>
      <c r="P1200" s="9" t="s">
        <v>1658</v>
      </c>
      <c r="Q1200" s="9" t="s">
        <v>1659</v>
      </c>
      <c r="R1200" s="9" t="s">
        <v>1660</v>
      </c>
      <c r="S1200" s="9" t="s">
        <v>314</v>
      </c>
      <c r="T1200" s="98" t="s">
        <v>210</v>
      </c>
      <c r="U1200" s="99" t="s">
        <v>742</v>
      </c>
      <c r="V1200" s="99" t="s">
        <v>207</v>
      </c>
      <c r="W1200" s="99" t="s">
        <v>646</v>
      </c>
      <c r="X1200" s="99" t="s">
        <v>207</v>
      </c>
      <c r="Y1200" s="99" t="s">
        <v>742</v>
      </c>
      <c r="Z1200" s="99" t="s">
        <v>207</v>
      </c>
      <c r="AA1200" s="99" t="s">
        <v>646</v>
      </c>
      <c r="AB1200" s="99" t="s">
        <v>207</v>
      </c>
      <c r="AC1200" s="9">
        <v>402</v>
      </c>
      <c r="AD1200" s="9" t="s">
        <v>207</v>
      </c>
      <c r="AE1200" s="9">
        <v>158</v>
      </c>
      <c r="AF1200" s="9" t="s">
        <v>315</v>
      </c>
      <c r="AG1200" s="14" t="s">
        <v>338</v>
      </c>
      <c r="AH1200" s="14" t="s">
        <v>207</v>
      </c>
      <c r="AI1200" s="14" t="s">
        <v>339</v>
      </c>
      <c r="AJ1200" s="14" t="s">
        <v>207</v>
      </c>
      <c r="AK1200" s="9">
        <v>0</v>
      </c>
      <c r="AL1200" s="14" t="s">
        <v>207</v>
      </c>
      <c r="AM1200" s="9">
        <v>0</v>
      </c>
      <c r="AN1200" s="14" t="s">
        <v>207</v>
      </c>
      <c r="AO1200" s="9">
        <v>0</v>
      </c>
      <c r="AP1200" s="14" t="s">
        <v>207</v>
      </c>
      <c r="AQ1200" s="9">
        <v>0</v>
      </c>
      <c r="AR1200" s="14" t="s">
        <v>207</v>
      </c>
      <c r="AS1200" s="9" t="s">
        <v>42</v>
      </c>
      <c r="AT1200" s="9" t="s">
        <v>345</v>
      </c>
      <c r="AU1200" s="9" t="s">
        <v>164</v>
      </c>
      <c r="AV1200" s="9" t="s">
        <v>320</v>
      </c>
      <c r="AW1200" s="9" t="s">
        <v>1786</v>
      </c>
      <c r="AX1200" s="9">
        <v>9010600000</v>
      </c>
      <c r="AY1200" s="99">
        <v>384</v>
      </c>
      <c r="AZ1200" s="12" t="s">
        <v>207</v>
      </c>
      <c r="BA1200" s="99">
        <v>32</v>
      </c>
      <c r="BB1200" s="12" t="s">
        <v>207</v>
      </c>
      <c r="BC1200" s="99">
        <v>14</v>
      </c>
      <c r="BD1200" s="12" t="s">
        <v>207</v>
      </c>
      <c r="BE1200" s="99">
        <v>33</v>
      </c>
      <c r="BF1200" s="12" t="s">
        <v>321</v>
      </c>
      <c r="BG1200" s="654">
        <v>32.337000000000003</v>
      </c>
      <c r="BH1200" s="12" t="s">
        <v>321</v>
      </c>
      <c r="BI1200" s="99">
        <v>25</v>
      </c>
      <c r="BJ1200" s="12" t="s">
        <v>321</v>
      </c>
      <c r="BK1200" s="754">
        <v>0</v>
      </c>
      <c r="BL1200" s="12" t="s">
        <v>321</v>
      </c>
      <c r="BM1200" s="754">
        <v>7.2999999999999995E-2</v>
      </c>
      <c r="BN1200" s="12" t="s">
        <v>321</v>
      </c>
      <c r="BO1200" s="754">
        <v>7.2649999999999997</v>
      </c>
      <c r="BP1200" s="12" t="s">
        <v>321</v>
      </c>
      <c r="BQ1200" s="754">
        <v>0</v>
      </c>
      <c r="BR1200" s="12" t="s">
        <v>321</v>
      </c>
      <c r="BS1200" s="654">
        <v>0</v>
      </c>
      <c r="BT1200" s="12" t="s">
        <v>321</v>
      </c>
      <c r="BU1200" s="654">
        <v>7.3369999999999997</v>
      </c>
      <c r="BV1200" s="12" t="s">
        <v>321</v>
      </c>
      <c r="BW1200" s="9">
        <v>0.17</v>
      </c>
      <c r="BX1200" s="9" t="s">
        <v>322</v>
      </c>
      <c r="BY1200" s="755">
        <v>151.19999999999999</v>
      </c>
      <c r="BZ1200" s="9" t="s">
        <v>315</v>
      </c>
      <c r="CA1200" s="755">
        <v>12.6</v>
      </c>
      <c r="CB1200" s="9" t="s">
        <v>315</v>
      </c>
      <c r="CC1200" s="755">
        <v>5.5</v>
      </c>
      <c r="CD1200" s="9" t="s">
        <v>315</v>
      </c>
      <c r="CE1200" s="755">
        <v>66.599999999999994</v>
      </c>
      <c r="CF1200" s="9" t="s">
        <v>323</v>
      </c>
      <c r="CG1200" s="755">
        <v>55.1</v>
      </c>
      <c r="CH1200" s="9" t="s">
        <v>323</v>
      </c>
      <c r="CI1200" s="9"/>
      <c r="CJ1200" s="9"/>
      <c r="CK1200" s="9"/>
    </row>
    <row r="1201" spans="1:89" s="98" customFormat="1" x14ac:dyDescent="0.25">
      <c r="A1201" s="99">
        <v>10600706</v>
      </c>
      <c r="B1201" s="99"/>
      <c r="C1201" s="772">
        <v>2776</v>
      </c>
      <c r="D1201" s="807">
        <v>0.03</v>
      </c>
      <c r="E1201" s="772">
        <f t="shared" ref="E1201:E1252" si="57">ROUND(C1201*(1+D1201),0)</f>
        <v>2859</v>
      </c>
      <c r="F1201" s="778">
        <v>1.1000000000000001</v>
      </c>
      <c r="G1201" s="774">
        <f t="shared" si="56"/>
        <v>3145</v>
      </c>
      <c r="H1201" s="776"/>
      <c r="I1201" s="758"/>
      <c r="J1201" s="776"/>
      <c r="K1201" s="786"/>
      <c r="L1201" s="9" t="s">
        <v>308</v>
      </c>
      <c r="M1201" s="9" t="s">
        <v>4178</v>
      </c>
      <c r="N1201" s="9" t="s">
        <v>142</v>
      </c>
      <c r="O1201" s="9" t="s">
        <v>164</v>
      </c>
      <c r="P1201" s="9" t="s">
        <v>1658</v>
      </c>
      <c r="Q1201" s="9" t="s">
        <v>1659</v>
      </c>
      <c r="R1201" s="9" t="s">
        <v>1660</v>
      </c>
      <c r="S1201" s="9" t="s">
        <v>314</v>
      </c>
      <c r="T1201" s="98" t="s">
        <v>210</v>
      </c>
      <c r="U1201" s="99" t="s">
        <v>1755</v>
      </c>
      <c r="V1201" s="99" t="s">
        <v>207</v>
      </c>
      <c r="W1201" s="99" t="s">
        <v>583</v>
      </c>
      <c r="X1201" s="99" t="s">
        <v>207</v>
      </c>
      <c r="Y1201" s="99" t="s">
        <v>1755</v>
      </c>
      <c r="Z1201" s="99" t="s">
        <v>207</v>
      </c>
      <c r="AA1201" s="99" t="s">
        <v>583</v>
      </c>
      <c r="AB1201" s="99" t="s">
        <v>207</v>
      </c>
      <c r="AC1201" s="9">
        <v>459</v>
      </c>
      <c r="AD1201" s="9" t="s">
        <v>207</v>
      </c>
      <c r="AE1201" s="9">
        <v>181</v>
      </c>
      <c r="AF1201" s="9" t="s">
        <v>315</v>
      </c>
      <c r="AG1201" s="14" t="s">
        <v>1756</v>
      </c>
      <c r="AH1201" s="14" t="s">
        <v>207</v>
      </c>
      <c r="AI1201" s="14" t="s">
        <v>1757</v>
      </c>
      <c r="AJ1201" s="14" t="s">
        <v>207</v>
      </c>
      <c r="AK1201" s="9">
        <v>0</v>
      </c>
      <c r="AL1201" s="14" t="s">
        <v>207</v>
      </c>
      <c r="AM1201" s="9">
        <v>0</v>
      </c>
      <c r="AN1201" s="14" t="s">
        <v>207</v>
      </c>
      <c r="AO1201" s="9">
        <v>0</v>
      </c>
      <c r="AP1201" s="14" t="s">
        <v>207</v>
      </c>
      <c r="AQ1201" s="9">
        <v>0</v>
      </c>
      <c r="AR1201" s="14" t="s">
        <v>207</v>
      </c>
      <c r="AS1201" s="9" t="s">
        <v>42</v>
      </c>
      <c r="AT1201" s="9" t="s">
        <v>345</v>
      </c>
      <c r="AU1201" s="9" t="s">
        <v>164</v>
      </c>
      <c r="AV1201" s="9" t="s">
        <v>320</v>
      </c>
      <c r="AW1201" s="9" t="s">
        <v>1787</v>
      </c>
      <c r="AX1201" s="9">
        <v>9010600000</v>
      </c>
      <c r="AY1201" s="99">
        <v>310</v>
      </c>
      <c r="AZ1201" s="12" t="s">
        <v>207</v>
      </c>
      <c r="BA1201" s="99">
        <v>30</v>
      </c>
      <c r="BB1201" s="12" t="s">
        <v>207</v>
      </c>
      <c r="BC1201" s="99">
        <v>20</v>
      </c>
      <c r="BD1201" s="12" t="s">
        <v>207</v>
      </c>
      <c r="BE1201" s="99">
        <v>36</v>
      </c>
      <c r="BF1201" s="12" t="s">
        <v>321</v>
      </c>
      <c r="BG1201" s="654">
        <v>35.201000000000001</v>
      </c>
      <c r="BH1201" s="12" t="s">
        <v>321</v>
      </c>
      <c r="BI1201" s="99">
        <v>29.7</v>
      </c>
      <c r="BJ1201" s="12" t="s">
        <v>321</v>
      </c>
      <c r="BK1201" s="754">
        <v>0</v>
      </c>
      <c r="BL1201" s="12" t="s">
        <v>321</v>
      </c>
      <c r="BM1201" s="754">
        <v>0.16500000000000001</v>
      </c>
      <c r="BN1201" s="12" t="s">
        <v>321</v>
      </c>
      <c r="BO1201" s="754">
        <v>5.3360000000000003</v>
      </c>
      <c r="BP1201" s="12" t="s">
        <v>321</v>
      </c>
      <c r="BQ1201" s="754">
        <v>0</v>
      </c>
      <c r="BR1201" s="12" t="s">
        <v>321</v>
      </c>
      <c r="BS1201" s="654">
        <v>0</v>
      </c>
      <c r="BT1201" s="12" t="s">
        <v>321</v>
      </c>
      <c r="BU1201" s="654">
        <v>5.5010000000000003</v>
      </c>
      <c r="BV1201" s="12" t="s">
        <v>321</v>
      </c>
      <c r="BW1201" s="9">
        <v>0.19</v>
      </c>
      <c r="BX1201" s="9" t="s">
        <v>322</v>
      </c>
      <c r="BY1201" s="755">
        <v>122</v>
      </c>
      <c r="BZ1201" s="9" t="s">
        <v>315</v>
      </c>
      <c r="CA1201" s="755">
        <v>11.8</v>
      </c>
      <c r="CB1201" s="9" t="s">
        <v>315</v>
      </c>
      <c r="CC1201" s="755">
        <v>7.9</v>
      </c>
      <c r="CD1201" s="9" t="s">
        <v>315</v>
      </c>
      <c r="CE1201" s="755">
        <v>78.5</v>
      </c>
      <c r="CF1201" s="9" t="s">
        <v>323</v>
      </c>
      <c r="CG1201" s="755">
        <v>65.5</v>
      </c>
      <c r="CH1201" s="9" t="s">
        <v>323</v>
      </c>
      <c r="CI1201" s="9"/>
      <c r="CJ1201" s="9"/>
      <c r="CK1201" s="9"/>
    </row>
    <row r="1202" spans="1:89" s="98" customFormat="1" x14ac:dyDescent="0.25">
      <c r="A1202" s="99">
        <v>10600707</v>
      </c>
      <c r="B1202" s="99"/>
      <c r="C1202" s="772">
        <v>3230</v>
      </c>
      <c r="D1202" s="807">
        <v>0.03</v>
      </c>
      <c r="E1202" s="772">
        <f t="shared" si="57"/>
        <v>3327</v>
      </c>
      <c r="F1202" s="778">
        <v>1.1000000000000001</v>
      </c>
      <c r="G1202" s="774">
        <f t="shared" si="56"/>
        <v>3660</v>
      </c>
      <c r="H1202" s="776"/>
      <c r="I1202" s="758"/>
      <c r="J1202" s="776"/>
      <c r="K1202" s="786"/>
      <c r="L1202" s="9" t="s">
        <v>308</v>
      </c>
      <c r="M1202" s="9" t="s">
        <v>4179</v>
      </c>
      <c r="N1202" s="9" t="s">
        <v>142</v>
      </c>
      <c r="O1202" s="9" t="s">
        <v>164</v>
      </c>
      <c r="P1202" s="9" t="s">
        <v>1658</v>
      </c>
      <c r="Q1202" s="9" t="s">
        <v>1659</v>
      </c>
      <c r="R1202" s="9" t="s">
        <v>1660</v>
      </c>
      <c r="S1202" s="9" t="s">
        <v>314</v>
      </c>
      <c r="T1202" s="98" t="s">
        <v>210</v>
      </c>
      <c r="U1202" s="99" t="s">
        <v>1758</v>
      </c>
      <c r="V1202" s="99" t="s">
        <v>207</v>
      </c>
      <c r="W1202" s="99" t="s">
        <v>1499</v>
      </c>
      <c r="X1202" s="99" t="s">
        <v>207</v>
      </c>
      <c r="Y1202" s="99" t="s">
        <v>1758</v>
      </c>
      <c r="Z1202" s="99" t="s">
        <v>207</v>
      </c>
      <c r="AA1202" s="99" t="s">
        <v>1499</v>
      </c>
      <c r="AB1202" s="99" t="s">
        <v>207</v>
      </c>
      <c r="AC1202" s="9">
        <v>516</v>
      </c>
      <c r="AD1202" s="9" t="s">
        <v>207</v>
      </c>
      <c r="AE1202" s="9">
        <v>203</v>
      </c>
      <c r="AF1202" s="9" t="s">
        <v>315</v>
      </c>
      <c r="AG1202" s="14" t="s">
        <v>1759</v>
      </c>
      <c r="AH1202" s="14" t="s">
        <v>207</v>
      </c>
      <c r="AI1202" s="14" t="s">
        <v>1760</v>
      </c>
      <c r="AJ1202" s="14" t="s">
        <v>207</v>
      </c>
      <c r="AK1202" s="9">
        <v>0</v>
      </c>
      <c r="AL1202" s="14" t="s">
        <v>207</v>
      </c>
      <c r="AM1202" s="9">
        <v>0</v>
      </c>
      <c r="AN1202" s="14" t="s">
        <v>207</v>
      </c>
      <c r="AO1202" s="9">
        <v>0</v>
      </c>
      <c r="AP1202" s="14" t="s">
        <v>207</v>
      </c>
      <c r="AQ1202" s="9">
        <v>0</v>
      </c>
      <c r="AR1202" s="14" t="s">
        <v>207</v>
      </c>
      <c r="AS1202" s="9" t="s">
        <v>42</v>
      </c>
      <c r="AT1202" s="9" t="s">
        <v>345</v>
      </c>
      <c r="AU1202" s="9" t="s">
        <v>164</v>
      </c>
      <c r="AV1202" s="9" t="s">
        <v>320</v>
      </c>
      <c r="AW1202" s="9" t="s">
        <v>1788</v>
      </c>
      <c r="AX1202" s="9">
        <v>9010600000</v>
      </c>
      <c r="AY1202" s="99">
        <v>342</v>
      </c>
      <c r="AZ1202" s="12" t="s">
        <v>207</v>
      </c>
      <c r="BA1202" s="99">
        <v>30</v>
      </c>
      <c r="BB1202" s="12" t="s">
        <v>207</v>
      </c>
      <c r="BC1202" s="99">
        <v>20</v>
      </c>
      <c r="BD1202" s="12" t="s">
        <v>207</v>
      </c>
      <c r="BE1202" s="99">
        <v>41</v>
      </c>
      <c r="BF1202" s="12" t="s">
        <v>321</v>
      </c>
      <c r="BG1202" s="654">
        <v>40.648000000000003</v>
      </c>
      <c r="BH1202" s="12" t="s">
        <v>321</v>
      </c>
      <c r="BI1202" s="99">
        <v>34.6</v>
      </c>
      <c r="BJ1202" s="12" t="s">
        <v>321</v>
      </c>
      <c r="BK1202" s="754">
        <v>0</v>
      </c>
      <c r="BL1202" s="12" t="s">
        <v>321</v>
      </c>
      <c r="BM1202" s="754">
        <v>0.16500000000000001</v>
      </c>
      <c r="BN1202" s="12" t="s">
        <v>321</v>
      </c>
      <c r="BO1202" s="754">
        <v>5.883</v>
      </c>
      <c r="BP1202" s="12" t="s">
        <v>321</v>
      </c>
      <c r="BQ1202" s="754">
        <v>0</v>
      </c>
      <c r="BR1202" s="12" t="s">
        <v>321</v>
      </c>
      <c r="BS1202" s="654">
        <v>0</v>
      </c>
      <c r="BT1202" s="12" t="s">
        <v>321</v>
      </c>
      <c r="BU1202" s="654">
        <v>6.048</v>
      </c>
      <c r="BV1202" s="12" t="s">
        <v>321</v>
      </c>
      <c r="BW1202" s="9">
        <v>0.21</v>
      </c>
      <c r="BX1202" s="9" t="s">
        <v>322</v>
      </c>
      <c r="BY1202" s="755">
        <v>134.6</v>
      </c>
      <c r="BZ1202" s="9" t="s">
        <v>315</v>
      </c>
      <c r="CA1202" s="755">
        <v>11.8</v>
      </c>
      <c r="CB1202" s="9" t="s">
        <v>315</v>
      </c>
      <c r="CC1202" s="755">
        <v>7.9</v>
      </c>
      <c r="CD1202" s="9" t="s">
        <v>315</v>
      </c>
      <c r="CE1202" s="755">
        <v>91.1</v>
      </c>
      <c r="CF1202" s="9" t="s">
        <v>323</v>
      </c>
      <c r="CG1202" s="755">
        <v>76.3</v>
      </c>
      <c r="CH1202" s="9" t="s">
        <v>323</v>
      </c>
      <c r="CI1202" s="9"/>
      <c r="CJ1202" s="9"/>
      <c r="CK1202" s="9"/>
    </row>
    <row r="1203" spans="1:89" s="98" customFormat="1" x14ac:dyDescent="0.25">
      <c r="A1203" s="99">
        <v>10600708</v>
      </c>
      <c r="B1203" s="99"/>
      <c r="C1203" s="772">
        <v>3698</v>
      </c>
      <c r="D1203" s="807">
        <v>0.03</v>
      </c>
      <c r="E1203" s="772">
        <f t="shared" si="57"/>
        <v>3809</v>
      </c>
      <c r="F1203" s="778">
        <v>1.1000000000000001</v>
      </c>
      <c r="G1203" s="774">
        <f t="shared" si="56"/>
        <v>4190</v>
      </c>
      <c r="H1203" s="776"/>
      <c r="I1203" s="758"/>
      <c r="J1203" s="776"/>
      <c r="K1203" s="786"/>
      <c r="L1203" s="9" t="s">
        <v>308</v>
      </c>
      <c r="M1203" s="9" t="s">
        <v>4180</v>
      </c>
      <c r="N1203" s="9" t="s">
        <v>142</v>
      </c>
      <c r="O1203" s="9" t="s">
        <v>164</v>
      </c>
      <c r="P1203" s="9" t="s">
        <v>1658</v>
      </c>
      <c r="Q1203" s="9" t="s">
        <v>1659</v>
      </c>
      <c r="R1203" s="9" t="s">
        <v>1660</v>
      </c>
      <c r="S1203" s="9" t="s">
        <v>314</v>
      </c>
      <c r="T1203" s="98" t="s">
        <v>210</v>
      </c>
      <c r="U1203" s="99" t="s">
        <v>1655</v>
      </c>
      <c r="V1203" s="99" t="s">
        <v>207</v>
      </c>
      <c r="W1203" s="99" t="s">
        <v>1501</v>
      </c>
      <c r="X1203" s="99" t="s">
        <v>207</v>
      </c>
      <c r="Y1203" s="99" t="s">
        <v>1655</v>
      </c>
      <c r="Z1203" s="99" t="s">
        <v>207</v>
      </c>
      <c r="AA1203" s="99" t="s">
        <v>1501</v>
      </c>
      <c r="AB1203" s="99" t="s">
        <v>207</v>
      </c>
      <c r="AC1203" s="9">
        <v>574</v>
      </c>
      <c r="AD1203" s="9" t="s">
        <v>207</v>
      </c>
      <c r="AE1203" s="9">
        <v>226</v>
      </c>
      <c r="AF1203" s="9" t="s">
        <v>315</v>
      </c>
      <c r="AG1203" s="14" t="s">
        <v>1761</v>
      </c>
      <c r="AH1203" s="14" t="s">
        <v>207</v>
      </c>
      <c r="AI1203" s="14" t="s">
        <v>1762</v>
      </c>
      <c r="AJ1203" s="14" t="s">
        <v>207</v>
      </c>
      <c r="AK1203" s="9">
        <v>0</v>
      </c>
      <c r="AL1203" s="14" t="s">
        <v>207</v>
      </c>
      <c r="AM1203" s="9">
        <v>0</v>
      </c>
      <c r="AN1203" s="14" t="s">
        <v>207</v>
      </c>
      <c r="AO1203" s="9">
        <v>0</v>
      </c>
      <c r="AP1203" s="14" t="s">
        <v>207</v>
      </c>
      <c r="AQ1203" s="9">
        <v>0</v>
      </c>
      <c r="AR1203" s="14" t="s">
        <v>207</v>
      </c>
      <c r="AS1203" s="9" t="s">
        <v>42</v>
      </c>
      <c r="AT1203" s="9" t="s">
        <v>345</v>
      </c>
      <c r="AU1203" s="9" t="s">
        <v>164</v>
      </c>
      <c r="AV1203" s="9" t="s">
        <v>320</v>
      </c>
      <c r="AW1203" s="9" t="s">
        <v>1789</v>
      </c>
      <c r="AX1203" s="9">
        <v>9010600000</v>
      </c>
      <c r="AY1203" s="99">
        <v>373</v>
      </c>
      <c r="AZ1203" s="12" t="s">
        <v>207</v>
      </c>
      <c r="BA1203" s="99">
        <v>30</v>
      </c>
      <c r="BB1203" s="12" t="s">
        <v>207</v>
      </c>
      <c r="BC1203" s="99">
        <v>20</v>
      </c>
      <c r="BD1203" s="12" t="s">
        <v>207</v>
      </c>
      <c r="BE1203" s="99">
        <v>47</v>
      </c>
      <c r="BF1203" s="12" t="s">
        <v>321</v>
      </c>
      <c r="BG1203" s="654">
        <v>46.476999999999997</v>
      </c>
      <c r="BH1203" s="12" t="s">
        <v>321</v>
      </c>
      <c r="BI1203" s="99">
        <v>39.9</v>
      </c>
      <c r="BJ1203" s="12" t="s">
        <v>321</v>
      </c>
      <c r="BK1203" s="754">
        <v>0</v>
      </c>
      <c r="BL1203" s="12" t="s">
        <v>321</v>
      </c>
      <c r="BM1203" s="754">
        <v>0.16500000000000001</v>
      </c>
      <c r="BN1203" s="12" t="s">
        <v>321</v>
      </c>
      <c r="BO1203" s="754">
        <v>6.4119999999999999</v>
      </c>
      <c r="BP1203" s="12" t="s">
        <v>321</v>
      </c>
      <c r="BQ1203" s="754">
        <v>0</v>
      </c>
      <c r="BR1203" s="12" t="s">
        <v>321</v>
      </c>
      <c r="BS1203" s="654">
        <v>0</v>
      </c>
      <c r="BT1203" s="12" t="s">
        <v>321</v>
      </c>
      <c r="BU1203" s="654">
        <v>6.577</v>
      </c>
      <c r="BV1203" s="12" t="s">
        <v>321</v>
      </c>
      <c r="BW1203" s="9">
        <v>0.22</v>
      </c>
      <c r="BX1203" s="9" t="s">
        <v>322</v>
      </c>
      <c r="BY1203" s="755">
        <v>146.9</v>
      </c>
      <c r="BZ1203" s="9" t="s">
        <v>315</v>
      </c>
      <c r="CA1203" s="755">
        <v>11.8</v>
      </c>
      <c r="CB1203" s="9" t="s">
        <v>315</v>
      </c>
      <c r="CC1203" s="755">
        <v>7.9</v>
      </c>
      <c r="CD1203" s="9" t="s">
        <v>315</v>
      </c>
      <c r="CE1203" s="755">
        <v>104.3</v>
      </c>
      <c r="CF1203" s="9" t="s">
        <v>323</v>
      </c>
      <c r="CG1203" s="755">
        <v>88</v>
      </c>
      <c r="CH1203" s="9" t="s">
        <v>323</v>
      </c>
      <c r="CI1203" s="9"/>
      <c r="CJ1203" s="9"/>
      <c r="CK1203" s="9"/>
    </row>
    <row r="1204" spans="1:89" s="98" customFormat="1" x14ac:dyDescent="0.25">
      <c r="A1204" s="99">
        <v>10600709</v>
      </c>
      <c r="B1204" s="99"/>
      <c r="C1204" s="772">
        <v>4179</v>
      </c>
      <c r="D1204" s="807">
        <v>0.03</v>
      </c>
      <c r="E1204" s="772">
        <f t="shared" si="57"/>
        <v>4304</v>
      </c>
      <c r="F1204" s="778">
        <v>1.1000000000000001</v>
      </c>
      <c r="G1204" s="774">
        <f t="shared" si="56"/>
        <v>4734</v>
      </c>
      <c r="H1204" s="776"/>
      <c r="I1204" s="758"/>
      <c r="J1204" s="776"/>
      <c r="K1204" s="786"/>
      <c r="L1204" s="9" t="s">
        <v>308</v>
      </c>
      <c r="M1204" s="9" t="s">
        <v>4181</v>
      </c>
      <c r="N1204" s="9" t="s">
        <v>142</v>
      </c>
      <c r="O1204" s="9" t="s">
        <v>164</v>
      </c>
      <c r="P1204" s="9" t="s">
        <v>1658</v>
      </c>
      <c r="Q1204" s="9" t="s">
        <v>1659</v>
      </c>
      <c r="R1204" s="9" t="s">
        <v>1660</v>
      </c>
      <c r="S1204" s="9" t="s">
        <v>314</v>
      </c>
      <c r="T1204" s="98" t="s">
        <v>210</v>
      </c>
      <c r="U1204" s="99" t="s">
        <v>1763</v>
      </c>
      <c r="V1204" s="99" t="s">
        <v>207</v>
      </c>
      <c r="W1204" s="99" t="s">
        <v>1678</v>
      </c>
      <c r="X1204" s="99" t="s">
        <v>207</v>
      </c>
      <c r="Y1204" s="99" t="s">
        <v>1763</v>
      </c>
      <c r="Z1204" s="99" t="s">
        <v>207</v>
      </c>
      <c r="AA1204" s="99" t="s">
        <v>1678</v>
      </c>
      <c r="AB1204" s="99" t="s">
        <v>207</v>
      </c>
      <c r="AC1204" s="9">
        <v>631</v>
      </c>
      <c r="AD1204" s="9" t="s">
        <v>207</v>
      </c>
      <c r="AE1204" s="9">
        <v>248</v>
      </c>
      <c r="AF1204" s="9" t="s">
        <v>315</v>
      </c>
      <c r="AG1204" s="14" t="s">
        <v>1764</v>
      </c>
      <c r="AH1204" s="14" t="s">
        <v>207</v>
      </c>
      <c r="AI1204" s="14" t="s">
        <v>1765</v>
      </c>
      <c r="AJ1204" s="14" t="s">
        <v>207</v>
      </c>
      <c r="AK1204" s="9">
        <v>0</v>
      </c>
      <c r="AL1204" s="14" t="s">
        <v>207</v>
      </c>
      <c r="AM1204" s="9">
        <v>0</v>
      </c>
      <c r="AN1204" s="14" t="s">
        <v>207</v>
      </c>
      <c r="AO1204" s="9">
        <v>0</v>
      </c>
      <c r="AP1204" s="14" t="s">
        <v>207</v>
      </c>
      <c r="AQ1204" s="9">
        <v>0</v>
      </c>
      <c r="AR1204" s="14" t="s">
        <v>207</v>
      </c>
      <c r="AS1204" s="9" t="s">
        <v>42</v>
      </c>
      <c r="AT1204" s="9" t="s">
        <v>345</v>
      </c>
      <c r="AU1204" s="9" t="s">
        <v>164</v>
      </c>
      <c r="AV1204" s="9" t="s">
        <v>320</v>
      </c>
      <c r="AW1204" s="9" t="s">
        <v>1790</v>
      </c>
      <c r="AX1204" s="9">
        <v>9010600000</v>
      </c>
      <c r="AY1204" s="99">
        <v>404</v>
      </c>
      <c r="AZ1204" s="12" t="s">
        <v>207</v>
      </c>
      <c r="BA1204" s="99">
        <v>30</v>
      </c>
      <c r="BB1204" s="12" t="s">
        <v>207</v>
      </c>
      <c r="BC1204" s="99">
        <v>20</v>
      </c>
      <c r="BD1204" s="12" t="s">
        <v>207</v>
      </c>
      <c r="BE1204" s="99">
        <v>53</v>
      </c>
      <c r="BF1204" s="12" t="s">
        <v>321</v>
      </c>
      <c r="BG1204" s="654">
        <v>52.506999999999998</v>
      </c>
      <c r="BH1204" s="12" t="s">
        <v>321</v>
      </c>
      <c r="BI1204" s="99">
        <v>45.4</v>
      </c>
      <c r="BJ1204" s="12" t="s">
        <v>321</v>
      </c>
      <c r="BK1204" s="754">
        <v>0</v>
      </c>
      <c r="BL1204" s="12" t="s">
        <v>321</v>
      </c>
      <c r="BM1204" s="754">
        <v>0.16500000000000001</v>
      </c>
      <c r="BN1204" s="12" t="s">
        <v>321</v>
      </c>
      <c r="BO1204" s="754">
        <v>6.9420000000000002</v>
      </c>
      <c r="BP1204" s="12" t="s">
        <v>321</v>
      </c>
      <c r="BQ1204" s="754">
        <v>0</v>
      </c>
      <c r="BR1204" s="12" t="s">
        <v>321</v>
      </c>
      <c r="BS1204" s="654">
        <v>0</v>
      </c>
      <c r="BT1204" s="12" t="s">
        <v>321</v>
      </c>
      <c r="BU1204" s="654">
        <v>7.1070000000000002</v>
      </c>
      <c r="BV1204" s="12" t="s">
        <v>321</v>
      </c>
      <c r="BW1204" s="9">
        <v>0.24</v>
      </c>
      <c r="BX1204" s="9" t="s">
        <v>322</v>
      </c>
      <c r="BY1204" s="755">
        <v>159.1</v>
      </c>
      <c r="BZ1204" s="9" t="s">
        <v>315</v>
      </c>
      <c r="CA1204" s="755">
        <v>11.8</v>
      </c>
      <c r="CB1204" s="9" t="s">
        <v>315</v>
      </c>
      <c r="CC1204" s="755">
        <v>7.9</v>
      </c>
      <c r="CD1204" s="9" t="s">
        <v>315</v>
      </c>
      <c r="CE1204" s="755">
        <v>118.2</v>
      </c>
      <c r="CF1204" s="9" t="s">
        <v>323</v>
      </c>
      <c r="CG1204" s="755">
        <v>100.1</v>
      </c>
      <c r="CH1204" s="9" t="s">
        <v>323</v>
      </c>
      <c r="CI1204" s="9"/>
      <c r="CJ1204" s="9"/>
      <c r="CK1204" s="9"/>
    </row>
    <row r="1205" spans="1:89" s="98" customFormat="1" x14ac:dyDescent="0.25">
      <c r="A1205" s="99">
        <v>10600710</v>
      </c>
      <c r="B1205" s="99"/>
      <c r="C1205" s="772">
        <v>4675</v>
      </c>
      <c r="D1205" s="807">
        <v>0.03</v>
      </c>
      <c r="E1205" s="772">
        <f t="shared" si="57"/>
        <v>4815</v>
      </c>
      <c r="F1205" s="778">
        <v>1.1000000000000001</v>
      </c>
      <c r="G1205" s="774">
        <f t="shared" si="56"/>
        <v>5297</v>
      </c>
      <c r="H1205" s="776"/>
      <c r="I1205" s="758"/>
      <c r="J1205" s="776"/>
      <c r="K1205" s="786"/>
      <c r="L1205" s="9" t="s">
        <v>308</v>
      </c>
      <c r="M1205" s="9" t="s">
        <v>4182</v>
      </c>
      <c r="N1205" s="9" t="s">
        <v>142</v>
      </c>
      <c r="O1205" s="9" t="s">
        <v>164</v>
      </c>
      <c r="P1205" s="9" t="s">
        <v>1658</v>
      </c>
      <c r="Q1205" s="9" t="s">
        <v>1659</v>
      </c>
      <c r="R1205" s="9" t="s">
        <v>1660</v>
      </c>
      <c r="S1205" s="9" t="s">
        <v>314</v>
      </c>
      <c r="T1205" s="98" t="s">
        <v>210</v>
      </c>
      <c r="U1205" s="99" t="s">
        <v>1360</v>
      </c>
      <c r="V1205" s="99" t="s">
        <v>207</v>
      </c>
      <c r="W1205" s="99" t="s">
        <v>1681</v>
      </c>
      <c r="X1205" s="99" t="s">
        <v>207</v>
      </c>
      <c r="Y1205" s="99" t="s">
        <v>1360</v>
      </c>
      <c r="Z1205" s="99" t="s">
        <v>207</v>
      </c>
      <c r="AA1205" s="99" t="s">
        <v>1681</v>
      </c>
      <c r="AB1205" s="99" t="s">
        <v>207</v>
      </c>
      <c r="AC1205" s="9">
        <v>689</v>
      </c>
      <c r="AD1205" s="9" t="s">
        <v>207</v>
      </c>
      <c r="AE1205" s="9">
        <v>271</v>
      </c>
      <c r="AF1205" s="9" t="s">
        <v>315</v>
      </c>
      <c r="AG1205" s="14" t="s">
        <v>1766</v>
      </c>
      <c r="AH1205" s="14" t="s">
        <v>207</v>
      </c>
      <c r="AI1205" s="14" t="s">
        <v>1767</v>
      </c>
      <c r="AJ1205" s="14" t="s">
        <v>207</v>
      </c>
      <c r="AK1205" s="9">
        <v>0</v>
      </c>
      <c r="AL1205" s="14" t="s">
        <v>207</v>
      </c>
      <c r="AM1205" s="9">
        <v>0</v>
      </c>
      <c r="AN1205" s="14" t="s">
        <v>207</v>
      </c>
      <c r="AO1205" s="9">
        <v>0</v>
      </c>
      <c r="AP1205" s="14" t="s">
        <v>207</v>
      </c>
      <c r="AQ1205" s="9">
        <v>0</v>
      </c>
      <c r="AR1205" s="14" t="s">
        <v>207</v>
      </c>
      <c r="AS1205" s="9" t="s">
        <v>42</v>
      </c>
      <c r="AT1205" s="9" t="s">
        <v>345</v>
      </c>
      <c r="AU1205" s="9" t="s">
        <v>164</v>
      </c>
      <c r="AV1205" s="9" t="s">
        <v>320</v>
      </c>
      <c r="AW1205" s="9" t="s">
        <v>1791</v>
      </c>
      <c r="AX1205" s="9">
        <v>9010600000</v>
      </c>
      <c r="AY1205" s="99">
        <v>435</v>
      </c>
      <c r="AZ1205" s="12" t="s">
        <v>207</v>
      </c>
      <c r="BA1205" s="99">
        <v>30</v>
      </c>
      <c r="BB1205" s="12" t="s">
        <v>207</v>
      </c>
      <c r="BC1205" s="99">
        <v>20</v>
      </c>
      <c r="BD1205" s="12" t="s">
        <v>207</v>
      </c>
      <c r="BE1205" s="99">
        <v>59</v>
      </c>
      <c r="BF1205" s="12" t="s">
        <v>321</v>
      </c>
      <c r="BG1205" s="654">
        <v>58.936</v>
      </c>
      <c r="BH1205" s="12" t="s">
        <v>321</v>
      </c>
      <c r="BI1205" s="99">
        <v>51.3</v>
      </c>
      <c r="BJ1205" s="12" t="s">
        <v>321</v>
      </c>
      <c r="BK1205" s="754">
        <v>0</v>
      </c>
      <c r="BL1205" s="12" t="s">
        <v>321</v>
      </c>
      <c r="BM1205" s="754">
        <v>0.16500000000000001</v>
      </c>
      <c r="BN1205" s="12" t="s">
        <v>321</v>
      </c>
      <c r="BO1205" s="754">
        <v>7.4710000000000001</v>
      </c>
      <c r="BP1205" s="12" t="s">
        <v>321</v>
      </c>
      <c r="BQ1205" s="754">
        <v>0</v>
      </c>
      <c r="BR1205" s="12" t="s">
        <v>321</v>
      </c>
      <c r="BS1205" s="654">
        <v>0</v>
      </c>
      <c r="BT1205" s="12" t="s">
        <v>321</v>
      </c>
      <c r="BU1205" s="654">
        <v>7.6360000000000001</v>
      </c>
      <c r="BV1205" s="12" t="s">
        <v>321</v>
      </c>
      <c r="BW1205" s="9">
        <v>0.26</v>
      </c>
      <c r="BX1205" s="9" t="s">
        <v>322</v>
      </c>
      <c r="BY1205" s="755">
        <v>171.3</v>
      </c>
      <c r="BZ1205" s="9" t="s">
        <v>315</v>
      </c>
      <c r="CA1205" s="755">
        <v>11.8</v>
      </c>
      <c r="CB1205" s="9" t="s">
        <v>315</v>
      </c>
      <c r="CC1205" s="755">
        <v>7.9</v>
      </c>
      <c r="CD1205" s="9" t="s">
        <v>315</v>
      </c>
      <c r="CE1205" s="755">
        <v>132.5</v>
      </c>
      <c r="CF1205" s="9" t="s">
        <v>323</v>
      </c>
      <c r="CG1205" s="755">
        <v>113.1</v>
      </c>
      <c r="CH1205" s="9" t="s">
        <v>323</v>
      </c>
      <c r="CI1205" s="9"/>
      <c r="CJ1205" s="9"/>
      <c r="CK1205" s="9"/>
    </row>
    <row r="1206" spans="1:89" s="98" customFormat="1" x14ac:dyDescent="0.25">
      <c r="A1206" s="99">
        <v>10600829</v>
      </c>
      <c r="B1206" s="99"/>
      <c r="C1206" s="772">
        <v>1203</v>
      </c>
      <c r="D1206" s="807">
        <v>0.03</v>
      </c>
      <c r="E1206" s="772">
        <f t="shared" si="57"/>
        <v>1239</v>
      </c>
      <c r="F1206" s="778">
        <v>1.1000000000000001</v>
      </c>
      <c r="G1206" s="774">
        <f t="shared" si="56"/>
        <v>1363</v>
      </c>
      <c r="H1206" s="776"/>
      <c r="I1206" s="758"/>
      <c r="J1206" s="776"/>
      <c r="K1206" s="786"/>
      <c r="L1206" s="9" t="s">
        <v>308</v>
      </c>
      <c r="M1206" s="9" t="s">
        <v>4183</v>
      </c>
      <c r="N1206" s="9" t="s">
        <v>142</v>
      </c>
      <c r="O1206" s="9" t="s">
        <v>164</v>
      </c>
      <c r="P1206" s="9" t="s">
        <v>1658</v>
      </c>
      <c r="Q1206" s="9" t="s">
        <v>1659</v>
      </c>
      <c r="R1206" s="9" t="s">
        <v>1660</v>
      </c>
      <c r="S1206" s="9" t="s">
        <v>314</v>
      </c>
      <c r="T1206" s="98" t="s">
        <v>210</v>
      </c>
      <c r="U1206" s="99" t="s">
        <v>1646</v>
      </c>
      <c r="V1206" s="99" t="s">
        <v>207</v>
      </c>
      <c r="W1206" s="99" t="s">
        <v>202</v>
      </c>
      <c r="X1206" s="99" t="s">
        <v>207</v>
      </c>
      <c r="Y1206" s="99" t="s">
        <v>1646</v>
      </c>
      <c r="Z1206" s="99" t="s">
        <v>207</v>
      </c>
      <c r="AA1206" s="99" t="s">
        <v>202</v>
      </c>
      <c r="AB1206" s="99" t="s">
        <v>207</v>
      </c>
      <c r="AC1206" s="9">
        <v>230</v>
      </c>
      <c r="AD1206" s="9" t="s">
        <v>207</v>
      </c>
      <c r="AE1206" s="9">
        <v>91</v>
      </c>
      <c r="AF1206" s="9" t="s">
        <v>315</v>
      </c>
      <c r="AG1206" s="14" t="s">
        <v>1742</v>
      </c>
      <c r="AH1206" s="14" t="s">
        <v>207</v>
      </c>
      <c r="AI1206" s="14" t="s">
        <v>1743</v>
      </c>
      <c r="AJ1206" s="14" t="s">
        <v>207</v>
      </c>
      <c r="AK1206" s="9">
        <v>0</v>
      </c>
      <c r="AL1206" s="14" t="s">
        <v>207</v>
      </c>
      <c r="AM1206" s="9">
        <v>0</v>
      </c>
      <c r="AN1206" s="14" t="s">
        <v>207</v>
      </c>
      <c r="AO1206" s="9">
        <v>0</v>
      </c>
      <c r="AP1206" s="14" t="s">
        <v>207</v>
      </c>
      <c r="AQ1206" s="9">
        <v>0</v>
      </c>
      <c r="AR1206" s="14" t="s">
        <v>207</v>
      </c>
      <c r="AS1206" s="9" t="s">
        <v>184</v>
      </c>
      <c r="AT1206" s="9" t="s">
        <v>347</v>
      </c>
      <c r="AU1206" s="9" t="s">
        <v>164</v>
      </c>
      <c r="AV1206" s="9" t="s">
        <v>320</v>
      </c>
      <c r="AW1206" s="9" t="s">
        <v>1792</v>
      </c>
      <c r="AX1206" s="9">
        <v>9010600000</v>
      </c>
      <c r="AY1206" s="99">
        <v>235</v>
      </c>
      <c r="AZ1206" s="12" t="s">
        <v>207</v>
      </c>
      <c r="BA1206" s="99">
        <v>32</v>
      </c>
      <c r="BB1206" s="12" t="s">
        <v>207</v>
      </c>
      <c r="BC1206" s="99">
        <v>14</v>
      </c>
      <c r="BD1206" s="12" t="s">
        <v>207</v>
      </c>
      <c r="BE1206" s="99">
        <v>18</v>
      </c>
      <c r="BF1206" s="12" t="s">
        <v>321</v>
      </c>
      <c r="BG1206" s="654">
        <v>17.375</v>
      </c>
      <c r="BH1206" s="12" t="s">
        <v>321</v>
      </c>
      <c r="BI1206" s="99">
        <v>12.6</v>
      </c>
      <c r="BJ1206" s="12" t="s">
        <v>321</v>
      </c>
      <c r="BK1206" s="754">
        <v>0</v>
      </c>
      <c r="BL1206" s="12" t="s">
        <v>321</v>
      </c>
      <c r="BM1206" s="754">
        <v>7.2999999999999995E-2</v>
      </c>
      <c r="BN1206" s="12" t="s">
        <v>321</v>
      </c>
      <c r="BO1206" s="754">
        <v>4.7030000000000003</v>
      </c>
      <c r="BP1206" s="12" t="s">
        <v>321</v>
      </c>
      <c r="BQ1206" s="754">
        <v>0</v>
      </c>
      <c r="BR1206" s="12" t="s">
        <v>321</v>
      </c>
      <c r="BS1206" s="654">
        <v>0</v>
      </c>
      <c r="BT1206" s="12" t="s">
        <v>321</v>
      </c>
      <c r="BU1206" s="654">
        <v>4.7750000000000004</v>
      </c>
      <c r="BV1206" s="12" t="s">
        <v>321</v>
      </c>
      <c r="BW1206" s="9">
        <v>0.11</v>
      </c>
      <c r="BX1206" s="9" t="s">
        <v>322</v>
      </c>
      <c r="BY1206" s="755">
        <v>92.5</v>
      </c>
      <c r="BZ1206" s="9" t="s">
        <v>315</v>
      </c>
      <c r="CA1206" s="755">
        <v>12.6</v>
      </c>
      <c r="CB1206" s="9" t="s">
        <v>315</v>
      </c>
      <c r="CC1206" s="755">
        <v>5.5</v>
      </c>
      <c r="CD1206" s="9" t="s">
        <v>315</v>
      </c>
      <c r="CE1206" s="755">
        <v>34.200000000000003</v>
      </c>
      <c r="CF1206" s="9" t="s">
        <v>323</v>
      </c>
      <c r="CG1206" s="755">
        <v>27.8</v>
      </c>
      <c r="CH1206" s="9" t="s">
        <v>323</v>
      </c>
      <c r="CI1206" s="9"/>
      <c r="CJ1206" s="9"/>
      <c r="CK1206" s="9"/>
    </row>
    <row r="1207" spans="1:89" s="98" customFormat="1" x14ac:dyDescent="0.25">
      <c r="A1207" s="99">
        <v>10600830</v>
      </c>
      <c r="B1207" s="99"/>
      <c r="C1207" s="772">
        <v>1318</v>
      </c>
      <c r="D1207" s="807">
        <v>0.03</v>
      </c>
      <c r="E1207" s="772">
        <f t="shared" si="57"/>
        <v>1358</v>
      </c>
      <c r="F1207" s="778">
        <v>1.1000000000000001</v>
      </c>
      <c r="G1207" s="774">
        <f t="shared" si="56"/>
        <v>1494</v>
      </c>
      <c r="H1207" s="776"/>
      <c r="I1207" s="758"/>
      <c r="J1207" s="776"/>
      <c r="K1207" s="786"/>
      <c r="L1207" s="9" t="s">
        <v>308</v>
      </c>
      <c r="M1207" s="9" t="s">
        <v>4184</v>
      </c>
      <c r="N1207" s="9" t="s">
        <v>142</v>
      </c>
      <c r="O1207" s="9" t="s">
        <v>164</v>
      </c>
      <c r="P1207" s="9" t="s">
        <v>1658</v>
      </c>
      <c r="Q1207" s="9" t="s">
        <v>1659</v>
      </c>
      <c r="R1207" s="9" t="s">
        <v>1660</v>
      </c>
      <c r="S1207" s="9" t="s">
        <v>314</v>
      </c>
      <c r="T1207" s="98" t="s">
        <v>210</v>
      </c>
      <c r="U1207" s="99" t="s">
        <v>1650</v>
      </c>
      <c r="V1207" s="99" t="s">
        <v>207</v>
      </c>
      <c r="W1207" s="99" t="s">
        <v>574</v>
      </c>
      <c r="X1207" s="99" t="s">
        <v>207</v>
      </c>
      <c r="Y1207" s="99" t="s">
        <v>1650</v>
      </c>
      <c r="Z1207" s="99" t="s">
        <v>207</v>
      </c>
      <c r="AA1207" s="99" t="s">
        <v>574</v>
      </c>
      <c r="AB1207" s="99" t="s">
        <v>207</v>
      </c>
      <c r="AC1207" s="9">
        <v>253</v>
      </c>
      <c r="AD1207" s="9" t="s">
        <v>207</v>
      </c>
      <c r="AE1207" s="9">
        <v>100</v>
      </c>
      <c r="AF1207" s="9" t="s">
        <v>315</v>
      </c>
      <c r="AG1207" s="14" t="s">
        <v>1744</v>
      </c>
      <c r="AH1207" s="14" t="s">
        <v>207</v>
      </c>
      <c r="AI1207" s="14" t="s">
        <v>1745</v>
      </c>
      <c r="AJ1207" s="14" t="s">
        <v>207</v>
      </c>
      <c r="AK1207" s="9">
        <v>0</v>
      </c>
      <c r="AL1207" s="14" t="s">
        <v>207</v>
      </c>
      <c r="AM1207" s="9">
        <v>0</v>
      </c>
      <c r="AN1207" s="14" t="s">
        <v>207</v>
      </c>
      <c r="AO1207" s="9">
        <v>0</v>
      </c>
      <c r="AP1207" s="14" t="s">
        <v>207</v>
      </c>
      <c r="AQ1207" s="9">
        <v>0</v>
      </c>
      <c r="AR1207" s="14" t="s">
        <v>207</v>
      </c>
      <c r="AS1207" s="9" t="s">
        <v>184</v>
      </c>
      <c r="AT1207" s="9" t="s">
        <v>347</v>
      </c>
      <c r="AU1207" s="9" t="s">
        <v>164</v>
      </c>
      <c r="AV1207" s="9" t="s">
        <v>320</v>
      </c>
      <c r="AW1207" s="9" t="s">
        <v>1793</v>
      </c>
      <c r="AX1207" s="9">
        <v>9010600000</v>
      </c>
      <c r="AY1207" s="99">
        <v>254</v>
      </c>
      <c r="AZ1207" s="12" t="s">
        <v>207</v>
      </c>
      <c r="BA1207" s="99">
        <v>32</v>
      </c>
      <c r="BB1207" s="12" t="s">
        <v>207</v>
      </c>
      <c r="BC1207" s="99">
        <v>14</v>
      </c>
      <c r="BD1207" s="12" t="s">
        <v>207</v>
      </c>
      <c r="BE1207" s="99">
        <v>20</v>
      </c>
      <c r="BF1207" s="12" t="s">
        <v>321</v>
      </c>
      <c r="BG1207" s="654">
        <v>19.216999999999999</v>
      </c>
      <c r="BH1207" s="12" t="s">
        <v>321</v>
      </c>
      <c r="BI1207" s="99">
        <v>14.1</v>
      </c>
      <c r="BJ1207" s="12" t="s">
        <v>321</v>
      </c>
      <c r="BK1207" s="754">
        <v>0</v>
      </c>
      <c r="BL1207" s="12" t="s">
        <v>321</v>
      </c>
      <c r="BM1207" s="754">
        <v>7.2999999999999995E-2</v>
      </c>
      <c r="BN1207" s="12" t="s">
        <v>321</v>
      </c>
      <c r="BO1207" s="754">
        <v>5.0439999999999996</v>
      </c>
      <c r="BP1207" s="12" t="s">
        <v>321</v>
      </c>
      <c r="BQ1207" s="754">
        <v>0</v>
      </c>
      <c r="BR1207" s="12" t="s">
        <v>321</v>
      </c>
      <c r="BS1207" s="654">
        <v>0</v>
      </c>
      <c r="BT1207" s="12" t="s">
        <v>321</v>
      </c>
      <c r="BU1207" s="654">
        <v>5.117</v>
      </c>
      <c r="BV1207" s="12" t="s">
        <v>321</v>
      </c>
      <c r="BW1207" s="9">
        <v>0.11</v>
      </c>
      <c r="BX1207" s="9" t="s">
        <v>322</v>
      </c>
      <c r="BY1207" s="755">
        <v>100</v>
      </c>
      <c r="BZ1207" s="9" t="s">
        <v>315</v>
      </c>
      <c r="CA1207" s="755">
        <v>12.6</v>
      </c>
      <c r="CB1207" s="9" t="s">
        <v>315</v>
      </c>
      <c r="CC1207" s="755">
        <v>5.5</v>
      </c>
      <c r="CD1207" s="9" t="s">
        <v>315</v>
      </c>
      <c r="CE1207" s="755">
        <v>38.1</v>
      </c>
      <c r="CF1207" s="9" t="s">
        <v>323</v>
      </c>
      <c r="CG1207" s="755">
        <v>31.1</v>
      </c>
      <c r="CH1207" s="9" t="s">
        <v>323</v>
      </c>
      <c r="CI1207" s="9"/>
      <c r="CJ1207" s="9"/>
      <c r="CK1207" s="9"/>
    </row>
    <row r="1208" spans="1:89" s="98" customFormat="1" x14ac:dyDescent="0.25">
      <c r="A1208" s="99">
        <v>10600831</v>
      </c>
      <c r="B1208" s="99"/>
      <c r="C1208" s="772">
        <v>1467</v>
      </c>
      <c r="D1208" s="807">
        <v>0.03</v>
      </c>
      <c r="E1208" s="772">
        <f t="shared" si="57"/>
        <v>1511</v>
      </c>
      <c r="F1208" s="778">
        <v>1.1000000000000001</v>
      </c>
      <c r="G1208" s="774">
        <f t="shared" si="56"/>
        <v>1662</v>
      </c>
      <c r="H1208" s="776"/>
      <c r="I1208" s="758"/>
      <c r="J1208" s="776"/>
      <c r="K1208" s="786"/>
      <c r="L1208" s="9" t="s">
        <v>308</v>
      </c>
      <c r="M1208" s="9" t="s">
        <v>4185</v>
      </c>
      <c r="N1208" s="9" t="s">
        <v>142</v>
      </c>
      <c r="O1208" s="9" t="s">
        <v>164</v>
      </c>
      <c r="P1208" s="9" t="s">
        <v>1658</v>
      </c>
      <c r="Q1208" s="9" t="s">
        <v>1659</v>
      </c>
      <c r="R1208" s="9" t="s">
        <v>1660</v>
      </c>
      <c r="S1208" s="9" t="s">
        <v>314</v>
      </c>
      <c r="T1208" s="98" t="s">
        <v>210</v>
      </c>
      <c r="U1208" s="99" t="s">
        <v>1746</v>
      </c>
      <c r="V1208" s="99" t="s">
        <v>207</v>
      </c>
      <c r="W1208" s="99" t="s">
        <v>575</v>
      </c>
      <c r="X1208" s="99" t="s">
        <v>207</v>
      </c>
      <c r="Y1208" s="99" t="s">
        <v>1746</v>
      </c>
      <c r="Z1208" s="99" t="s">
        <v>207</v>
      </c>
      <c r="AA1208" s="99" t="s">
        <v>575</v>
      </c>
      <c r="AB1208" s="99" t="s">
        <v>207</v>
      </c>
      <c r="AC1208" s="9">
        <v>275</v>
      </c>
      <c r="AD1208" s="9" t="s">
        <v>207</v>
      </c>
      <c r="AE1208" s="9">
        <v>108</v>
      </c>
      <c r="AF1208" s="9" t="s">
        <v>315</v>
      </c>
      <c r="AG1208" s="14" t="s">
        <v>1747</v>
      </c>
      <c r="AH1208" s="14" t="s">
        <v>207</v>
      </c>
      <c r="AI1208" s="14" t="s">
        <v>1748</v>
      </c>
      <c r="AJ1208" s="14" t="s">
        <v>207</v>
      </c>
      <c r="AK1208" s="9">
        <v>0</v>
      </c>
      <c r="AL1208" s="14" t="s">
        <v>207</v>
      </c>
      <c r="AM1208" s="9">
        <v>0</v>
      </c>
      <c r="AN1208" s="14" t="s">
        <v>207</v>
      </c>
      <c r="AO1208" s="9">
        <v>0</v>
      </c>
      <c r="AP1208" s="14" t="s">
        <v>207</v>
      </c>
      <c r="AQ1208" s="9">
        <v>0</v>
      </c>
      <c r="AR1208" s="14" t="s">
        <v>207</v>
      </c>
      <c r="AS1208" s="9" t="s">
        <v>184</v>
      </c>
      <c r="AT1208" s="9" t="s">
        <v>347</v>
      </c>
      <c r="AU1208" s="9" t="s">
        <v>164</v>
      </c>
      <c r="AV1208" s="9" t="s">
        <v>320</v>
      </c>
      <c r="AW1208" s="9" t="s">
        <v>1794</v>
      </c>
      <c r="AX1208" s="9">
        <v>9010600000</v>
      </c>
      <c r="AY1208" s="99">
        <v>274</v>
      </c>
      <c r="AZ1208" s="12" t="s">
        <v>207</v>
      </c>
      <c r="BA1208" s="99">
        <v>32</v>
      </c>
      <c r="BB1208" s="12" t="s">
        <v>207</v>
      </c>
      <c r="BC1208" s="99">
        <v>14</v>
      </c>
      <c r="BD1208" s="12" t="s">
        <v>207</v>
      </c>
      <c r="BE1208" s="99">
        <v>22</v>
      </c>
      <c r="BF1208" s="12" t="s">
        <v>321</v>
      </c>
      <c r="BG1208" s="654">
        <v>21.059000000000001</v>
      </c>
      <c r="BH1208" s="12" t="s">
        <v>321</v>
      </c>
      <c r="BI1208" s="99">
        <v>15.6</v>
      </c>
      <c r="BJ1208" s="12" t="s">
        <v>321</v>
      </c>
      <c r="BK1208" s="754">
        <v>0</v>
      </c>
      <c r="BL1208" s="12" t="s">
        <v>321</v>
      </c>
      <c r="BM1208" s="754">
        <v>7.2999999999999995E-2</v>
      </c>
      <c r="BN1208" s="12" t="s">
        <v>321</v>
      </c>
      <c r="BO1208" s="754">
        <v>5.3860000000000001</v>
      </c>
      <c r="BP1208" s="12" t="s">
        <v>321</v>
      </c>
      <c r="BQ1208" s="754">
        <v>0</v>
      </c>
      <c r="BR1208" s="12" t="s">
        <v>321</v>
      </c>
      <c r="BS1208" s="654">
        <v>0</v>
      </c>
      <c r="BT1208" s="12" t="s">
        <v>321</v>
      </c>
      <c r="BU1208" s="654">
        <v>5.4589999999999996</v>
      </c>
      <c r="BV1208" s="12" t="s">
        <v>321</v>
      </c>
      <c r="BW1208" s="9">
        <v>0.12</v>
      </c>
      <c r="BX1208" s="9" t="s">
        <v>322</v>
      </c>
      <c r="BY1208" s="755">
        <v>107.9</v>
      </c>
      <c r="BZ1208" s="9" t="s">
        <v>315</v>
      </c>
      <c r="CA1208" s="755">
        <v>12.6</v>
      </c>
      <c r="CB1208" s="9" t="s">
        <v>315</v>
      </c>
      <c r="CC1208" s="755">
        <v>5.5</v>
      </c>
      <c r="CD1208" s="9" t="s">
        <v>315</v>
      </c>
      <c r="CE1208" s="755">
        <v>42.3</v>
      </c>
      <c r="CF1208" s="9" t="s">
        <v>323</v>
      </c>
      <c r="CG1208" s="755">
        <v>34.4</v>
      </c>
      <c r="CH1208" s="9" t="s">
        <v>323</v>
      </c>
      <c r="CI1208" s="9"/>
      <c r="CJ1208" s="9"/>
      <c r="CK1208" s="9"/>
    </row>
    <row r="1209" spans="1:89" s="98" customFormat="1" x14ac:dyDescent="0.25">
      <c r="A1209" s="99">
        <v>10600832</v>
      </c>
      <c r="B1209" s="99"/>
      <c r="C1209" s="772">
        <v>1615</v>
      </c>
      <c r="D1209" s="807">
        <v>0.03</v>
      </c>
      <c r="E1209" s="772">
        <f t="shared" si="57"/>
        <v>1663</v>
      </c>
      <c r="F1209" s="778">
        <v>1.1000000000000001</v>
      </c>
      <c r="G1209" s="774">
        <f t="shared" si="56"/>
        <v>1829</v>
      </c>
      <c r="H1209" s="776"/>
      <c r="I1209" s="758"/>
      <c r="J1209" s="776"/>
      <c r="K1209" s="786"/>
      <c r="L1209" s="9" t="s">
        <v>308</v>
      </c>
      <c r="M1209" s="9" t="s">
        <v>4186</v>
      </c>
      <c r="N1209" s="9" t="s">
        <v>142</v>
      </c>
      <c r="O1209" s="9" t="s">
        <v>164</v>
      </c>
      <c r="P1209" s="9" t="s">
        <v>1658</v>
      </c>
      <c r="Q1209" s="9" t="s">
        <v>1659</v>
      </c>
      <c r="R1209" s="9" t="s">
        <v>1660</v>
      </c>
      <c r="S1209" s="9" t="s">
        <v>314</v>
      </c>
      <c r="T1209" s="98" t="s">
        <v>210</v>
      </c>
      <c r="U1209" s="99">
        <v>146</v>
      </c>
      <c r="V1209" s="99" t="s">
        <v>207</v>
      </c>
      <c r="W1209" s="99">
        <v>260</v>
      </c>
      <c r="X1209" s="99" t="s">
        <v>207</v>
      </c>
      <c r="Y1209" s="99">
        <v>146</v>
      </c>
      <c r="Z1209" s="99" t="s">
        <v>207</v>
      </c>
      <c r="AA1209" s="99">
        <v>260</v>
      </c>
      <c r="AB1209" s="99" t="s">
        <v>207</v>
      </c>
      <c r="AC1209" s="9">
        <v>298</v>
      </c>
      <c r="AD1209" s="9" t="s">
        <v>207</v>
      </c>
      <c r="AE1209" s="9">
        <v>117</v>
      </c>
      <c r="AF1209" s="9" t="s">
        <v>315</v>
      </c>
      <c r="AG1209" s="14" t="s">
        <v>1749</v>
      </c>
      <c r="AH1209" s="14" t="s">
        <v>207</v>
      </c>
      <c r="AI1209" s="14" t="s">
        <v>1750</v>
      </c>
      <c r="AJ1209" s="14" t="s">
        <v>207</v>
      </c>
      <c r="AK1209" s="9">
        <v>0</v>
      </c>
      <c r="AL1209" s="14" t="s">
        <v>207</v>
      </c>
      <c r="AM1209" s="9">
        <v>0</v>
      </c>
      <c r="AN1209" s="14" t="s">
        <v>207</v>
      </c>
      <c r="AO1209" s="9">
        <v>0</v>
      </c>
      <c r="AP1209" s="14" t="s">
        <v>207</v>
      </c>
      <c r="AQ1209" s="9">
        <v>0</v>
      </c>
      <c r="AR1209" s="14" t="s">
        <v>207</v>
      </c>
      <c r="AS1209" s="9" t="s">
        <v>184</v>
      </c>
      <c r="AT1209" s="9" t="s">
        <v>347</v>
      </c>
      <c r="AU1209" s="9" t="s">
        <v>164</v>
      </c>
      <c r="AV1209" s="9" t="s">
        <v>320</v>
      </c>
      <c r="AW1209" s="9" t="s">
        <v>1795</v>
      </c>
      <c r="AX1209" s="9">
        <v>9010600000</v>
      </c>
      <c r="AY1209" s="99">
        <v>294</v>
      </c>
      <c r="AZ1209" s="12" t="s">
        <v>207</v>
      </c>
      <c r="BA1209" s="99">
        <v>32</v>
      </c>
      <c r="BB1209" s="12" t="s">
        <v>207</v>
      </c>
      <c r="BC1209" s="99">
        <v>14</v>
      </c>
      <c r="BD1209" s="12" t="s">
        <v>207</v>
      </c>
      <c r="BE1209" s="99">
        <v>19</v>
      </c>
      <c r="BF1209" s="12" t="s">
        <v>321</v>
      </c>
      <c r="BG1209" s="654">
        <v>18.8</v>
      </c>
      <c r="BH1209" s="12" t="s">
        <v>321</v>
      </c>
      <c r="BI1209" s="99">
        <v>13</v>
      </c>
      <c r="BJ1209" s="12" t="s">
        <v>321</v>
      </c>
      <c r="BK1209" s="754">
        <v>0</v>
      </c>
      <c r="BL1209" s="12" t="s">
        <v>321</v>
      </c>
      <c r="BM1209" s="754">
        <v>7.2999999999999995E-2</v>
      </c>
      <c r="BN1209" s="12" t="s">
        <v>321</v>
      </c>
      <c r="BO1209" s="754">
        <v>5.7270000000000003</v>
      </c>
      <c r="BP1209" s="12" t="s">
        <v>321</v>
      </c>
      <c r="BQ1209" s="754">
        <v>0</v>
      </c>
      <c r="BR1209" s="12" t="s">
        <v>321</v>
      </c>
      <c r="BS1209" s="654">
        <v>0</v>
      </c>
      <c r="BT1209" s="12" t="s">
        <v>321</v>
      </c>
      <c r="BU1209" s="654">
        <v>5.8</v>
      </c>
      <c r="BV1209" s="12" t="s">
        <v>321</v>
      </c>
      <c r="BW1209" s="9">
        <v>0.13</v>
      </c>
      <c r="BX1209" s="9" t="s">
        <v>322</v>
      </c>
      <c r="BY1209" s="755">
        <v>115.7</v>
      </c>
      <c r="BZ1209" s="9" t="s">
        <v>315</v>
      </c>
      <c r="CA1209" s="755">
        <v>12.6</v>
      </c>
      <c r="CB1209" s="9" t="s">
        <v>315</v>
      </c>
      <c r="CC1209" s="755">
        <v>5.5</v>
      </c>
      <c r="CD1209" s="9" t="s">
        <v>315</v>
      </c>
      <c r="CE1209" s="755">
        <v>37.5</v>
      </c>
      <c r="CF1209" s="9" t="s">
        <v>323</v>
      </c>
      <c r="CG1209" s="755">
        <v>28.7</v>
      </c>
      <c r="CH1209" s="9" t="s">
        <v>323</v>
      </c>
      <c r="CI1209" s="9"/>
      <c r="CJ1209" s="9"/>
      <c r="CK1209" s="9"/>
    </row>
    <row r="1210" spans="1:89" s="98" customFormat="1" x14ac:dyDescent="0.25">
      <c r="A1210" s="99">
        <v>10600833</v>
      </c>
      <c r="B1210" s="99"/>
      <c r="C1210" s="772">
        <v>1764</v>
      </c>
      <c r="D1210" s="807">
        <v>0.03</v>
      </c>
      <c r="E1210" s="772">
        <f t="shared" si="57"/>
        <v>1817</v>
      </c>
      <c r="F1210" s="778">
        <v>1.1000000000000001</v>
      </c>
      <c r="G1210" s="774">
        <f t="shared" si="56"/>
        <v>1999</v>
      </c>
      <c r="H1210" s="776"/>
      <c r="I1210" s="758"/>
      <c r="J1210" s="776"/>
      <c r="K1210" s="786"/>
      <c r="L1210" s="9" t="s">
        <v>308</v>
      </c>
      <c r="M1210" s="9" t="s">
        <v>4187</v>
      </c>
      <c r="N1210" s="9" t="s">
        <v>142</v>
      </c>
      <c r="O1210" s="9" t="s">
        <v>164</v>
      </c>
      <c r="P1210" s="9" t="s">
        <v>1658</v>
      </c>
      <c r="Q1210" s="9" t="s">
        <v>1659</v>
      </c>
      <c r="R1210" s="9" t="s">
        <v>1660</v>
      </c>
      <c r="S1210" s="9" t="s">
        <v>314</v>
      </c>
      <c r="T1210" s="98" t="s">
        <v>210</v>
      </c>
      <c r="U1210" s="99" t="s">
        <v>869</v>
      </c>
      <c r="V1210" s="99" t="s">
        <v>207</v>
      </c>
      <c r="W1210" s="99" t="s">
        <v>577</v>
      </c>
      <c r="X1210" s="99" t="s">
        <v>207</v>
      </c>
      <c r="Y1210" s="99" t="s">
        <v>869</v>
      </c>
      <c r="Z1210" s="99" t="s">
        <v>207</v>
      </c>
      <c r="AA1210" s="99" t="s">
        <v>577</v>
      </c>
      <c r="AB1210" s="99" t="s">
        <v>207</v>
      </c>
      <c r="AC1210" s="9">
        <v>322</v>
      </c>
      <c r="AD1210" s="9" t="s">
        <v>207</v>
      </c>
      <c r="AE1210" s="9">
        <v>127</v>
      </c>
      <c r="AF1210" s="9" t="s">
        <v>315</v>
      </c>
      <c r="AG1210" s="14" t="s">
        <v>1751</v>
      </c>
      <c r="AH1210" s="14" t="s">
        <v>207</v>
      </c>
      <c r="AI1210" s="14" t="s">
        <v>1752</v>
      </c>
      <c r="AJ1210" s="14" t="s">
        <v>207</v>
      </c>
      <c r="AK1210" s="9">
        <v>0</v>
      </c>
      <c r="AL1210" s="14" t="s">
        <v>207</v>
      </c>
      <c r="AM1210" s="9">
        <v>0</v>
      </c>
      <c r="AN1210" s="14" t="s">
        <v>207</v>
      </c>
      <c r="AO1210" s="9">
        <v>0</v>
      </c>
      <c r="AP1210" s="14" t="s">
        <v>207</v>
      </c>
      <c r="AQ1210" s="9">
        <v>0</v>
      </c>
      <c r="AR1210" s="14" t="s">
        <v>207</v>
      </c>
      <c r="AS1210" s="9" t="s">
        <v>184</v>
      </c>
      <c r="AT1210" s="9" t="s">
        <v>347</v>
      </c>
      <c r="AU1210" s="9" t="s">
        <v>164</v>
      </c>
      <c r="AV1210" s="9" t="s">
        <v>320</v>
      </c>
      <c r="AW1210" s="9" t="s">
        <v>1796</v>
      </c>
      <c r="AX1210" s="9">
        <v>9010600000</v>
      </c>
      <c r="AY1210" s="99">
        <v>314</v>
      </c>
      <c r="AZ1210" s="12" t="s">
        <v>207</v>
      </c>
      <c r="BA1210" s="99">
        <v>32</v>
      </c>
      <c r="BB1210" s="12" t="s">
        <v>207</v>
      </c>
      <c r="BC1210" s="99">
        <v>14</v>
      </c>
      <c r="BD1210" s="12" t="s">
        <v>207</v>
      </c>
      <c r="BE1210" s="99">
        <v>26</v>
      </c>
      <c r="BF1210" s="12" t="s">
        <v>321</v>
      </c>
      <c r="BG1210" s="654">
        <v>25.042000000000002</v>
      </c>
      <c r="BH1210" s="12" t="s">
        <v>321</v>
      </c>
      <c r="BI1210" s="99">
        <v>18.899999999999999</v>
      </c>
      <c r="BJ1210" s="12" t="s">
        <v>321</v>
      </c>
      <c r="BK1210" s="754">
        <v>0</v>
      </c>
      <c r="BL1210" s="12" t="s">
        <v>321</v>
      </c>
      <c r="BM1210" s="754">
        <v>7.2999999999999995E-2</v>
      </c>
      <c r="BN1210" s="12" t="s">
        <v>321</v>
      </c>
      <c r="BO1210" s="754">
        <v>6.069</v>
      </c>
      <c r="BP1210" s="12" t="s">
        <v>321</v>
      </c>
      <c r="BQ1210" s="754">
        <v>0</v>
      </c>
      <c r="BR1210" s="12" t="s">
        <v>321</v>
      </c>
      <c r="BS1210" s="654">
        <v>0</v>
      </c>
      <c r="BT1210" s="12" t="s">
        <v>321</v>
      </c>
      <c r="BU1210" s="654">
        <v>6.1420000000000003</v>
      </c>
      <c r="BV1210" s="12" t="s">
        <v>321</v>
      </c>
      <c r="BW1210" s="9">
        <v>0.14000000000000001</v>
      </c>
      <c r="BX1210" s="9" t="s">
        <v>322</v>
      </c>
      <c r="BY1210" s="755">
        <v>123.6</v>
      </c>
      <c r="BZ1210" s="9" t="s">
        <v>315</v>
      </c>
      <c r="CA1210" s="755">
        <v>12.6</v>
      </c>
      <c r="CB1210" s="9" t="s">
        <v>315</v>
      </c>
      <c r="CC1210" s="755">
        <v>5.5</v>
      </c>
      <c r="CD1210" s="9" t="s">
        <v>315</v>
      </c>
      <c r="CE1210" s="755">
        <v>50.7</v>
      </c>
      <c r="CF1210" s="9" t="s">
        <v>323</v>
      </c>
      <c r="CG1210" s="755">
        <v>41.7</v>
      </c>
      <c r="CH1210" s="9" t="s">
        <v>323</v>
      </c>
      <c r="CI1210" s="9"/>
      <c r="CJ1210" s="9"/>
      <c r="CK1210" s="9"/>
    </row>
    <row r="1211" spans="1:89" s="98" customFormat="1" x14ac:dyDescent="0.25">
      <c r="A1211" s="99">
        <v>10600834</v>
      </c>
      <c r="B1211" s="99"/>
      <c r="C1211" s="772">
        <v>1912</v>
      </c>
      <c r="D1211" s="807">
        <v>0.03</v>
      </c>
      <c r="E1211" s="772">
        <f t="shared" si="57"/>
        <v>1969</v>
      </c>
      <c r="F1211" s="778">
        <v>1.1000000000000001</v>
      </c>
      <c r="G1211" s="774">
        <f t="shared" si="56"/>
        <v>2166</v>
      </c>
      <c r="H1211" s="776"/>
      <c r="I1211" s="758"/>
      <c r="J1211" s="776"/>
      <c r="K1211" s="786"/>
      <c r="L1211" s="9" t="s">
        <v>308</v>
      </c>
      <c r="M1211" s="9" t="s">
        <v>4188</v>
      </c>
      <c r="N1211" s="9" t="s">
        <v>142</v>
      </c>
      <c r="O1211" s="9" t="s">
        <v>164</v>
      </c>
      <c r="P1211" s="9" t="s">
        <v>1658</v>
      </c>
      <c r="Q1211" s="9" t="s">
        <v>1659</v>
      </c>
      <c r="R1211" s="9" t="s">
        <v>1660</v>
      </c>
      <c r="S1211" s="9" t="s">
        <v>314</v>
      </c>
      <c r="T1211" s="98" t="s">
        <v>210</v>
      </c>
      <c r="U1211" s="99" t="s">
        <v>637</v>
      </c>
      <c r="V1211" s="99" t="s">
        <v>207</v>
      </c>
      <c r="W1211" s="99" t="s">
        <v>578</v>
      </c>
      <c r="X1211" s="99" t="s">
        <v>207</v>
      </c>
      <c r="Y1211" s="99" t="s">
        <v>637</v>
      </c>
      <c r="Z1211" s="99" t="s">
        <v>207</v>
      </c>
      <c r="AA1211" s="99" t="s">
        <v>578</v>
      </c>
      <c r="AB1211" s="99" t="s">
        <v>207</v>
      </c>
      <c r="AC1211" s="9">
        <v>344</v>
      </c>
      <c r="AD1211" s="9" t="s">
        <v>207</v>
      </c>
      <c r="AE1211" s="9">
        <v>135</v>
      </c>
      <c r="AF1211" s="9" t="s">
        <v>315</v>
      </c>
      <c r="AG1211" s="14" t="s">
        <v>1753</v>
      </c>
      <c r="AH1211" s="14" t="s">
        <v>207</v>
      </c>
      <c r="AI1211" s="14" t="s">
        <v>1754</v>
      </c>
      <c r="AJ1211" s="14" t="s">
        <v>207</v>
      </c>
      <c r="AK1211" s="9">
        <v>0</v>
      </c>
      <c r="AL1211" s="14" t="s">
        <v>207</v>
      </c>
      <c r="AM1211" s="9">
        <v>0</v>
      </c>
      <c r="AN1211" s="14" t="s">
        <v>207</v>
      </c>
      <c r="AO1211" s="9">
        <v>0</v>
      </c>
      <c r="AP1211" s="14" t="s">
        <v>207</v>
      </c>
      <c r="AQ1211" s="9">
        <v>0</v>
      </c>
      <c r="AR1211" s="14" t="s">
        <v>207</v>
      </c>
      <c r="AS1211" s="9" t="s">
        <v>184</v>
      </c>
      <c r="AT1211" s="9" t="s">
        <v>347</v>
      </c>
      <c r="AU1211" s="9" t="s">
        <v>164</v>
      </c>
      <c r="AV1211" s="9" t="s">
        <v>320</v>
      </c>
      <c r="AW1211" s="9" t="s">
        <v>1797</v>
      </c>
      <c r="AX1211" s="9">
        <v>9010600000</v>
      </c>
      <c r="AY1211" s="99">
        <v>334</v>
      </c>
      <c r="AZ1211" s="12" t="s">
        <v>207</v>
      </c>
      <c r="BA1211" s="99">
        <v>32</v>
      </c>
      <c r="BB1211" s="12" t="s">
        <v>207</v>
      </c>
      <c r="BC1211" s="99">
        <v>14</v>
      </c>
      <c r="BD1211" s="12" t="s">
        <v>207</v>
      </c>
      <c r="BE1211" s="99">
        <v>28</v>
      </c>
      <c r="BF1211" s="12" t="s">
        <v>321</v>
      </c>
      <c r="BG1211" s="654">
        <v>27.082999999999998</v>
      </c>
      <c r="BH1211" s="12" t="s">
        <v>321</v>
      </c>
      <c r="BI1211" s="99">
        <v>20.6</v>
      </c>
      <c r="BJ1211" s="12" t="s">
        <v>321</v>
      </c>
      <c r="BK1211" s="754">
        <v>0</v>
      </c>
      <c r="BL1211" s="12" t="s">
        <v>321</v>
      </c>
      <c r="BM1211" s="754">
        <v>7.2999999999999995E-2</v>
      </c>
      <c r="BN1211" s="12" t="s">
        <v>321</v>
      </c>
      <c r="BO1211" s="754">
        <v>6.4109999999999996</v>
      </c>
      <c r="BP1211" s="12" t="s">
        <v>321</v>
      </c>
      <c r="BQ1211" s="754">
        <v>0</v>
      </c>
      <c r="BR1211" s="12" t="s">
        <v>321</v>
      </c>
      <c r="BS1211" s="654">
        <v>0</v>
      </c>
      <c r="BT1211" s="12" t="s">
        <v>321</v>
      </c>
      <c r="BU1211" s="654">
        <v>6.4829999999999997</v>
      </c>
      <c r="BV1211" s="12" t="s">
        <v>321</v>
      </c>
      <c r="BW1211" s="9">
        <v>0.15</v>
      </c>
      <c r="BX1211" s="9" t="s">
        <v>322</v>
      </c>
      <c r="BY1211" s="755">
        <v>131.5</v>
      </c>
      <c r="BZ1211" s="9" t="s">
        <v>315</v>
      </c>
      <c r="CA1211" s="755">
        <v>12.6</v>
      </c>
      <c r="CB1211" s="9" t="s">
        <v>315</v>
      </c>
      <c r="CC1211" s="755">
        <v>5.5</v>
      </c>
      <c r="CD1211" s="9" t="s">
        <v>315</v>
      </c>
      <c r="CE1211" s="755">
        <v>55.1</v>
      </c>
      <c r="CF1211" s="9" t="s">
        <v>323</v>
      </c>
      <c r="CG1211" s="755">
        <v>45.4</v>
      </c>
      <c r="CH1211" s="9" t="s">
        <v>323</v>
      </c>
      <c r="CI1211" s="9"/>
      <c r="CJ1211" s="9"/>
      <c r="CK1211" s="9"/>
    </row>
    <row r="1212" spans="1:89" s="98" customFormat="1" x14ac:dyDescent="0.25">
      <c r="A1212" s="99">
        <v>10600835</v>
      </c>
      <c r="B1212" s="99"/>
      <c r="C1212" s="772">
        <v>2337</v>
      </c>
      <c r="D1212" s="807">
        <v>0.03</v>
      </c>
      <c r="E1212" s="772">
        <f t="shared" si="57"/>
        <v>2407</v>
      </c>
      <c r="F1212" s="778">
        <v>1.1000000000000001</v>
      </c>
      <c r="G1212" s="774">
        <f t="shared" si="56"/>
        <v>2648</v>
      </c>
      <c r="H1212" s="776"/>
      <c r="I1212" s="758"/>
      <c r="J1212" s="776"/>
      <c r="K1212" s="786"/>
      <c r="L1212" s="9" t="s">
        <v>308</v>
      </c>
      <c r="M1212" s="9" t="s">
        <v>4189</v>
      </c>
      <c r="N1212" s="9" t="s">
        <v>142</v>
      </c>
      <c r="O1212" s="9" t="s">
        <v>164</v>
      </c>
      <c r="P1212" s="9" t="s">
        <v>1658</v>
      </c>
      <c r="Q1212" s="9" t="s">
        <v>1659</v>
      </c>
      <c r="R1212" s="9" t="s">
        <v>1660</v>
      </c>
      <c r="S1212" s="9" t="s">
        <v>314</v>
      </c>
      <c r="T1212" s="98" t="s">
        <v>210</v>
      </c>
      <c r="U1212" s="99" t="s">
        <v>742</v>
      </c>
      <c r="V1212" s="99" t="s">
        <v>207</v>
      </c>
      <c r="W1212" s="99" t="s">
        <v>646</v>
      </c>
      <c r="X1212" s="99" t="s">
        <v>207</v>
      </c>
      <c r="Y1212" s="99" t="s">
        <v>742</v>
      </c>
      <c r="Z1212" s="99" t="s">
        <v>207</v>
      </c>
      <c r="AA1212" s="99" t="s">
        <v>646</v>
      </c>
      <c r="AB1212" s="99" t="s">
        <v>207</v>
      </c>
      <c r="AC1212" s="9">
        <v>402</v>
      </c>
      <c r="AD1212" s="9" t="s">
        <v>207</v>
      </c>
      <c r="AE1212" s="9">
        <v>158</v>
      </c>
      <c r="AF1212" s="9" t="s">
        <v>315</v>
      </c>
      <c r="AG1212" s="14" t="s">
        <v>338</v>
      </c>
      <c r="AH1212" s="14" t="s">
        <v>207</v>
      </c>
      <c r="AI1212" s="14" t="s">
        <v>339</v>
      </c>
      <c r="AJ1212" s="14" t="s">
        <v>207</v>
      </c>
      <c r="AK1212" s="9">
        <v>0</v>
      </c>
      <c r="AL1212" s="14" t="s">
        <v>207</v>
      </c>
      <c r="AM1212" s="9">
        <v>0</v>
      </c>
      <c r="AN1212" s="14" t="s">
        <v>207</v>
      </c>
      <c r="AO1212" s="9">
        <v>0</v>
      </c>
      <c r="AP1212" s="14" t="s">
        <v>207</v>
      </c>
      <c r="AQ1212" s="9">
        <v>0</v>
      </c>
      <c r="AR1212" s="14" t="s">
        <v>207</v>
      </c>
      <c r="AS1212" s="9" t="s">
        <v>184</v>
      </c>
      <c r="AT1212" s="9" t="s">
        <v>347</v>
      </c>
      <c r="AU1212" s="9" t="s">
        <v>164</v>
      </c>
      <c r="AV1212" s="9" t="s">
        <v>320</v>
      </c>
      <c r="AW1212" s="9" t="s">
        <v>1798</v>
      </c>
      <c r="AX1212" s="9">
        <v>9010600000</v>
      </c>
      <c r="AY1212" s="99">
        <v>384</v>
      </c>
      <c r="AZ1212" s="12" t="s">
        <v>207</v>
      </c>
      <c r="BA1212" s="99">
        <v>32</v>
      </c>
      <c r="BB1212" s="12" t="s">
        <v>207</v>
      </c>
      <c r="BC1212" s="99">
        <v>14</v>
      </c>
      <c r="BD1212" s="12" t="s">
        <v>207</v>
      </c>
      <c r="BE1212" s="99">
        <v>33</v>
      </c>
      <c r="BF1212" s="12" t="s">
        <v>321</v>
      </c>
      <c r="BG1212" s="654">
        <v>32.337000000000003</v>
      </c>
      <c r="BH1212" s="12" t="s">
        <v>321</v>
      </c>
      <c r="BI1212" s="99">
        <v>25</v>
      </c>
      <c r="BJ1212" s="12" t="s">
        <v>321</v>
      </c>
      <c r="BK1212" s="754">
        <v>0</v>
      </c>
      <c r="BL1212" s="12" t="s">
        <v>321</v>
      </c>
      <c r="BM1212" s="754">
        <v>7.2999999999999995E-2</v>
      </c>
      <c r="BN1212" s="12" t="s">
        <v>321</v>
      </c>
      <c r="BO1212" s="754">
        <v>7.2649999999999997</v>
      </c>
      <c r="BP1212" s="12" t="s">
        <v>321</v>
      </c>
      <c r="BQ1212" s="754">
        <v>0</v>
      </c>
      <c r="BR1212" s="12" t="s">
        <v>321</v>
      </c>
      <c r="BS1212" s="654">
        <v>0</v>
      </c>
      <c r="BT1212" s="12" t="s">
        <v>321</v>
      </c>
      <c r="BU1212" s="654">
        <v>7.3369999999999997</v>
      </c>
      <c r="BV1212" s="12" t="s">
        <v>321</v>
      </c>
      <c r="BW1212" s="9">
        <v>0.17</v>
      </c>
      <c r="BX1212" s="9" t="s">
        <v>322</v>
      </c>
      <c r="BY1212" s="755">
        <v>151.19999999999999</v>
      </c>
      <c r="BZ1212" s="9" t="s">
        <v>315</v>
      </c>
      <c r="CA1212" s="755">
        <v>12.6</v>
      </c>
      <c r="CB1212" s="9" t="s">
        <v>315</v>
      </c>
      <c r="CC1212" s="755">
        <v>5.5</v>
      </c>
      <c r="CD1212" s="9" t="s">
        <v>315</v>
      </c>
      <c r="CE1212" s="755">
        <v>66.599999999999994</v>
      </c>
      <c r="CF1212" s="9" t="s">
        <v>323</v>
      </c>
      <c r="CG1212" s="755">
        <v>55.1</v>
      </c>
      <c r="CH1212" s="9" t="s">
        <v>323</v>
      </c>
      <c r="CI1212" s="9"/>
      <c r="CJ1212" s="9"/>
      <c r="CK1212" s="9"/>
    </row>
    <row r="1213" spans="1:89" s="98" customFormat="1" x14ac:dyDescent="0.25">
      <c r="A1213" s="99">
        <v>10600836</v>
      </c>
      <c r="B1213" s="99"/>
      <c r="C1213" s="772">
        <v>2776</v>
      </c>
      <c r="D1213" s="807">
        <v>0.03</v>
      </c>
      <c r="E1213" s="772">
        <f t="shared" si="57"/>
        <v>2859</v>
      </c>
      <c r="F1213" s="778">
        <v>1.1000000000000001</v>
      </c>
      <c r="G1213" s="774">
        <f t="shared" si="56"/>
        <v>3145</v>
      </c>
      <c r="H1213" s="776"/>
      <c r="I1213" s="758"/>
      <c r="J1213" s="776"/>
      <c r="K1213" s="786"/>
      <c r="L1213" s="9" t="s">
        <v>308</v>
      </c>
      <c r="M1213" s="9" t="s">
        <v>4190</v>
      </c>
      <c r="N1213" s="9" t="s">
        <v>142</v>
      </c>
      <c r="O1213" s="9" t="s">
        <v>164</v>
      </c>
      <c r="P1213" s="9" t="s">
        <v>1658</v>
      </c>
      <c r="Q1213" s="9" t="s">
        <v>1659</v>
      </c>
      <c r="R1213" s="9" t="s">
        <v>1660</v>
      </c>
      <c r="S1213" s="9" t="s">
        <v>314</v>
      </c>
      <c r="T1213" s="98" t="s">
        <v>210</v>
      </c>
      <c r="U1213" s="99" t="s">
        <v>1755</v>
      </c>
      <c r="V1213" s="99" t="s">
        <v>207</v>
      </c>
      <c r="W1213" s="99" t="s">
        <v>583</v>
      </c>
      <c r="X1213" s="99" t="s">
        <v>207</v>
      </c>
      <c r="Y1213" s="99" t="s">
        <v>1755</v>
      </c>
      <c r="Z1213" s="99" t="s">
        <v>207</v>
      </c>
      <c r="AA1213" s="99" t="s">
        <v>583</v>
      </c>
      <c r="AB1213" s="99" t="s">
        <v>207</v>
      </c>
      <c r="AC1213" s="9">
        <v>459</v>
      </c>
      <c r="AD1213" s="9" t="s">
        <v>207</v>
      </c>
      <c r="AE1213" s="9">
        <v>181</v>
      </c>
      <c r="AF1213" s="9" t="s">
        <v>315</v>
      </c>
      <c r="AG1213" s="14" t="s">
        <v>1756</v>
      </c>
      <c r="AH1213" s="14" t="s">
        <v>207</v>
      </c>
      <c r="AI1213" s="14" t="s">
        <v>1757</v>
      </c>
      <c r="AJ1213" s="14" t="s">
        <v>207</v>
      </c>
      <c r="AK1213" s="9">
        <v>0</v>
      </c>
      <c r="AL1213" s="14" t="s">
        <v>207</v>
      </c>
      <c r="AM1213" s="9">
        <v>0</v>
      </c>
      <c r="AN1213" s="14" t="s">
        <v>207</v>
      </c>
      <c r="AO1213" s="9">
        <v>0</v>
      </c>
      <c r="AP1213" s="14" t="s">
        <v>207</v>
      </c>
      <c r="AQ1213" s="9">
        <v>0</v>
      </c>
      <c r="AR1213" s="14" t="s">
        <v>207</v>
      </c>
      <c r="AS1213" s="9" t="s">
        <v>184</v>
      </c>
      <c r="AT1213" s="9" t="s">
        <v>347</v>
      </c>
      <c r="AU1213" s="9" t="s">
        <v>164</v>
      </c>
      <c r="AV1213" s="9" t="s">
        <v>320</v>
      </c>
      <c r="AW1213" s="9" t="s">
        <v>1799</v>
      </c>
      <c r="AX1213" s="9">
        <v>9010600000</v>
      </c>
      <c r="AY1213" s="99">
        <v>310</v>
      </c>
      <c r="AZ1213" s="12" t="s">
        <v>207</v>
      </c>
      <c r="BA1213" s="99">
        <v>30</v>
      </c>
      <c r="BB1213" s="12" t="s">
        <v>207</v>
      </c>
      <c r="BC1213" s="99">
        <v>20</v>
      </c>
      <c r="BD1213" s="12" t="s">
        <v>207</v>
      </c>
      <c r="BE1213" s="99">
        <v>36</v>
      </c>
      <c r="BF1213" s="12" t="s">
        <v>321</v>
      </c>
      <c r="BG1213" s="654">
        <v>35.201000000000001</v>
      </c>
      <c r="BH1213" s="12" t="s">
        <v>321</v>
      </c>
      <c r="BI1213" s="99">
        <v>29.7</v>
      </c>
      <c r="BJ1213" s="12" t="s">
        <v>321</v>
      </c>
      <c r="BK1213" s="754">
        <v>0</v>
      </c>
      <c r="BL1213" s="12" t="s">
        <v>321</v>
      </c>
      <c r="BM1213" s="754">
        <v>0.16500000000000001</v>
      </c>
      <c r="BN1213" s="12" t="s">
        <v>321</v>
      </c>
      <c r="BO1213" s="754">
        <v>5.3360000000000003</v>
      </c>
      <c r="BP1213" s="12" t="s">
        <v>321</v>
      </c>
      <c r="BQ1213" s="754">
        <v>0</v>
      </c>
      <c r="BR1213" s="12" t="s">
        <v>321</v>
      </c>
      <c r="BS1213" s="654">
        <v>0</v>
      </c>
      <c r="BT1213" s="12" t="s">
        <v>321</v>
      </c>
      <c r="BU1213" s="654">
        <v>5.5010000000000003</v>
      </c>
      <c r="BV1213" s="12" t="s">
        <v>321</v>
      </c>
      <c r="BW1213" s="9">
        <v>0.19</v>
      </c>
      <c r="BX1213" s="9" t="s">
        <v>322</v>
      </c>
      <c r="BY1213" s="755">
        <v>122</v>
      </c>
      <c r="BZ1213" s="9" t="s">
        <v>315</v>
      </c>
      <c r="CA1213" s="755">
        <v>11.8</v>
      </c>
      <c r="CB1213" s="9" t="s">
        <v>315</v>
      </c>
      <c r="CC1213" s="755">
        <v>7.9</v>
      </c>
      <c r="CD1213" s="9" t="s">
        <v>315</v>
      </c>
      <c r="CE1213" s="755">
        <v>78.5</v>
      </c>
      <c r="CF1213" s="9" t="s">
        <v>323</v>
      </c>
      <c r="CG1213" s="755">
        <v>65.5</v>
      </c>
      <c r="CH1213" s="9" t="s">
        <v>323</v>
      </c>
      <c r="CI1213" s="9"/>
      <c r="CJ1213" s="9"/>
      <c r="CK1213" s="9"/>
    </row>
    <row r="1214" spans="1:89" s="98" customFormat="1" x14ac:dyDescent="0.25">
      <c r="A1214" s="99">
        <v>10600837</v>
      </c>
      <c r="B1214" s="99"/>
      <c r="C1214" s="772">
        <v>3230</v>
      </c>
      <c r="D1214" s="807">
        <v>0.03</v>
      </c>
      <c r="E1214" s="772">
        <f t="shared" si="57"/>
        <v>3327</v>
      </c>
      <c r="F1214" s="778">
        <v>1.1000000000000001</v>
      </c>
      <c r="G1214" s="774">
        <f t="shared" si="56"/>
        <v>3660</v>
      </c>
      <c r="H1214" s="776"/>
      <c r="I1214" s="758"/>
      <c r="J1214" s="776"/>
      <c r="K1214" s="786"/>
      <c r="L1214" s="9" t="s">
        <v>308</v>
      </c>
      <c r="M1214" s="9" t="s">
        <v>4191</v>
      </c>
      <c r="N1214" s="9" t="s">
        <v>142</v>
      </c>
      <c r="O1214" s="9" t="s">
        <v>164</v>
      </c>
      <c r="P1214" s="9" t="s">
        <v>1658</v>
      </c>
      <c r="Q1214" s="9" t="s">
        <v>1659</v>
      </c>
      <c r="R1214" s="9" t="s">
        <v>1660</v>
      </c>
      <c r="S1214" s="9" t="s">
        <v>314</v>
      </c>
      <c r="T1214" s="98" t="s">
        <v>210</v>
      </c>
      <c r="U1214" s="99" t="s">
        <v>1758</v>
      </c>
      <c r="V1214" s="99" t="s">
        <v>207</v>
      </c>
      <c r="W1214" s="99" t="s">
        <v>1499</v>
      </c>
      <c r="X1214" s="99" t="s">
        <v>207</v>
      </c>
      <c r="Y1214" s="99" t="s">
        <v>1758</v>
      </c>
      <c r="Z1214" s="99" t="s">
        <v>207</v>
      </c>
      <c r="AA1214" s="99" t="s">
        <v>1499</v>
      </c>
      <c r="AB1214" s="99" t="s">
        <v>207</v>
      </c>
      <c r="AC1214" s="9">
        <v>516</v>
      </c>
      <c r="AD1214" s="9" t="s">
        <v>207</v>
      </c>
      <c r="AE1214" s="9">
        <v>203</v>
      </c>
      <c r="AF1214" s="9" t="s">
        <v>315</v>
      </c>
      <c r="AG1214" s="14" t="s">
        <v>1759</v>
      </c>
      <c r="AH1214" s="14" t="s">
        <v>207</v>
      </c>
      <c r="AI1214" s="14" t="s">
        <v>1760</v>
      </c>
      <c r="AJ1214" s="14" t="s">
        <v>207</v>
      </c>
      <c r="AK1214" s="9">
        <v>0</v>
      </c>
      <c r="AL1214" s="14" t="s">
        <v>207</v>
      </c>
      <c r="AM1214" s="9">
        <v>0</v>
      </c>
      <c r="AN1214" s="14" t="s">
        <v>207</v>
      </c>
      <c r="AO1214" s="9">
        <v>0</v>
      </c>
      <c r="AP1214" s="14" t="s">
        <v>207</v>
      </c>
      <c r="AQ1214" s="9">
        <v>0</v>
      </c>
      <c r="AR1214" s="14" t="s">
        <v>207</v>
      </c>
      <c r="AS1214" s="9" t="s">
        <v>184</v>
      </c>
      <c r="AT1214" s="9" t="s">
        <v>347</v>
      </c>
      <c r="AU1214" s="9" t="s">
        <v>164</v>
      </c>
      <c r="AV1214" s="9" t="s">
        <v>320</v>
      </c>
      <c r="AW1214" s="9" t="s">
        <v>1800</v>
      </c>
      <c r="AX1214" s="9">
        <v>9010600000</v>
      </c>
      <c r="AY1214" s="99">
        <v>342</v>
      </c>
      <c r="AZ1214" s="12" t="s">
        <v>207</v>
      </c>
      <c r="BA1214" s="99">
        <v>30</v>
      </c>
      <c r="BB1214" s="12" t="s">
        <v>207</v>
      </c>
      <c r="BC1214" s="99">
        <v>20</v>
      </c>
      <c r="BD1214" s="12" t="s">
        <v>207</v>
      </c>
      <c r="BE1214" s="99">
        <v>41</v>
      </c>
      <c r="BF1214" s="12" t="s">
        <v>321</v>
      </c>
      <c r="BG1214" s="654">
        <v>40.648000000000003</v>
      </c>
      <c r="BH1214" s="12" t="s">
        <v>321</v>
      </c>
      <c r="BI1214" s="99">
        <v>34.6</v>
      </c>
      <c r="BJ1214" s="12" t="s">
        <v>321</v>
      </c>
      <c r="BK1214" s="754">
        <v>0</v>
      </c>
      <c r="BL1214" s="12" t="s">
        <v>321</v>
      </c>
      <c r="BM1214" s="754">
        <v>0.16500000000000001</v>
      </c>
      <c r="BN1214" s="12" t="s">
        <v>321</v>
      </c>
      <c r="BO1214" s="754">
        <v>5.883</v>
      </c>
      <c r="BP1214" s="12" t="s">
        <v>321</v>
      </c>
      <c r="BQ1214" s="754">
        <v>0</v>
      </c>
      <c r="BR1214" s="12" t="s">
        <v>321</v>
      </c>
      <c r="BS1214" s="654">
        <v>0</v>
      </c>
      <c r="BT1214" s="12" t="s">
        <v>321</v>
      </c>
      <c r="BU1214" s="654">
        <v>6.048</v>
      </c>
      <c r="BV1214" s="12" t="s">
        <v>321</v>
      </c>
      <c r="BW1214" s="9">
        <v>0.21</v>
      </c>
      <c r="BX1214" s="9" t="s">
        <v>322</v>
      </c>
      <c r="BY1214" s="755">
        <v>134.6</v>
      </c>
      <c r="BZ1214" s="9" t="s">
        <v>315</v>
      </c>
      <c r="CA1214" s="755">
        <v>11.8</v>
      </c>
      <c r="CB1214" s="9" t="s">
        <v>315</v>
      </c>
      <c r="CC1214" s="755">
        <v>7.9</v>
      </c>
      <c r="CD1214" s="9" t="s">
        <v>315</v>
      </c>
      <c r="CE1214" s="755">
        <v>91.1</v>
      </c>
      <c r="CF1214" s="9" t="s">
        <v>323</v>
      </c>
      <c r="CG1214" s="755">
        <v>76.3</v>
      </c>
      <c r="CH1214" s="9" t="s">
        <v>323</v>
      </c>
      <c r="CI1214" s="9"/>
      <c r="CJ1214" s="9"/>
      <c r="CK1214" s="9"/>
    </row>
    <row r="1215" spans="1:89" s="98" customFormat="1" x14ac:dyDescent="0.25">
      <c r="A1215" s="99">
        <v>10600838</v>
      </c>
      <c r="B1215" s="99"/>
      <c r="C1215" s="772">
        <v>3698</v>
      </c>
      <c r="D1215" s="807">
        <v>0.03</v>
      </c>
      <c r="E1215" s="772">
        <f t="shared" si="57"/>
        <v>3809</v>
      </c>
      <c r="F1215" s="778">
        <v>1.1000000000000001</v>
      </c>
      <c r="G1215" s="774">
        <f t="shared" si="56"/>
        <v>4190</v>
      </c>
      <c r="H1215" s="776"/>
      <c r="I1215" s="758"/>
      <c r="J1215" s="776"/>
      <c r="K1215" s="786"/>
      <c r="L1215" s="9" t="s">
        <v>308</v>
      </c>
      <c r="M1215" s="9" t="s">
        <v>4192</v>
      </c>
      <c r="N1215" s="9" t="s">
        <v>142</v>
      </c>
      <c r="O1215" s="9" t="s">
        <v>164</v>
      </c>
      <c r="P1215" s="9" t="s">
        <v>1658</v>
      </c>
      <c r="Q1215" s="9" t="s">
        <v>1659</v>
      </c>
      <c r="R1215" s="9" t="s">
        <v>1660</v>
      </c>
      <c r="S1215" s="9" t="s">
        <v>314</v>
      </c>
      <c r="T1215" s="98" t="s">
        <v>210</v>
      </c>
      <c r="U1215" s="99" t="s">
        <v>1655</v>
      </c>
      <c r="V1215" s="99" t="s">
        <v>207</v>
      </c>
      <c r="W1215" s="99" t="s">
        <v>1501</v>
      </c>
      <c r="X1215" s="99" t="s">
        <v>207</v>
      </c>
      <c r="Y1215" s="99" t="s">
        <v>1655</v>
      </c>
      <c r="Z1215" s="99" t="s">
        <v>207</v>
      </c>
      <c r="AA1215" s="99" t="s">
        <v>1501</v>
      </c>
      <c r="AB1215" s="99" t="s">
        <v>207</v>
      </c>
      <c r="AC1215" s="9">
        <v>574</v>
      </c>
      <c r="AD1215" s="9" t="s">
        <v>207</v>
      </c>
      <c r="AE1215" s="9">
        <v>226</v>
      </c>
      <c r="AF1215" s="9" t="s">
        <v>315</v>
      </c>
      <c r="AG1215" s="14" t="s">
        <v>1761</v>
      </c>
      <c r="AH1215" s="14" t="s">
        <v>207</v>
      </c>
      <c r="AI1215" s="14" t="s">
        <v>1762</v>
      </c>
      <c r="AJ1215" s="14" t="s">
        <v>207</v>
      </c>
      <c r="AK1215" s="9">
        <v>0</v>
      </c>
      <c r="AL1215" s="14" t="s">
        <v>207</v>
      </c>
      <c r="AM1215" s="9">
        <v>0</v>
      </c>
      <c r="AN1215" s="14" t="s">
        <v>207</v>
      </c>
      <c r="AO1215" s="9">
        <v>0</v>
      </c>
      <c r="AP1215" s="14" t="s">
        <v>207</v>
      </c>
      <c r="AQ1215" s="9">
        <v>0</v>
      </c>
      <c r="AR1215" s="14" t="s">
        <v>207</v>
      </c>
      <c r="AS1215" s="9" t="s">
        <v>184</v>
      </c>
      <c r="AT1215" s="9" t="s">
        <v>347</v>
      </c>
      <c r="AU1215" s="9" t="s">
        <v>164</v>
      </c>
      <c r="AV1215" s="9" t="s">
        <v>320</v>
      </c>
      <c r="AW1215" s="9" t="s">
        <v>1801</v>
      </c>
      <c r="AX1215" s="9">
        <v>9010600000</v>
      </c>
      <c r="AY1215" s="99">
        <v>373</v>
      </c>
      <c r="AZ1215" s="12" t="s">
        <v>207</v>
      </c>
      <c r="BA1215" s="99">
        <v>30</v>
      </c>
      <c r="BB1215" s="12" t="s">
        <v>207</v>
      </c>
      <c r="BC1215" s="99">
        <v>20</v>
      </c>
      <c r="BD1215" s="12" t="s">
        <v>207</v>
      </c>
      <c r="BE1215" s="99">
        <v>47</v>
      </c>
      <c r="BF1215" s="12" t="s">
        <v>321</v>
      </c>
      <c r="BG1215" s="654">
        <v>46.476999999999997</v>
      </c>
      <c r="BH1215" s="12" t="s">
        <v>321</v>
      </c>
      <c r="BI1215" s="99">
        <v>39.9</v>
      </c>
      <c r="BJ1215" s="12" t="s">
        <v>321</v>
      </c>
      <c r="BK1215" s="754">
        <v>0</v>
      </c>
      <c r="BL1215" s="12" t="s">
        <v>321</v>
      </c>
      <c r="BM1215" s="754">
        <v>0.16500000000000001</v>
      </c>
      <c r="BN1215" s="12" t="s">
        <v>321</v>
      </c>
      <c r="BO1215" s="754">
        <v>6.4119999999999999</v>
      </c>
      <c r="BP1215" s="12" t="s">
        <v>321</v>
      </c>
      <c r="BQ1215" s="754">
        <v>0</v>
      </c>
      <c r="BR1215" s="12" t="s">
        <v>321</v>
      </c>
      <c r="BS1215" s="654">
        <v>0</v>
      </c>
      <c r="BT1215" s="12" t="s">
        <v>321</v>
      </c>
      <c r="BU1215" s="654">
        <v>6.577</v>
      </c>
      <c r="BV1215" s="12" t="s">
        <v>321</v>
      </c>
      <c r="BW1215" s="9">
        <v>0.22</v>
      </c>
      <c r="BX1215" s="9" t="s">
        <v>322</v>
      </c>
      <c r="BY1215" s="755">
        <v>146.9</v>
      </c>
      <c r="BZ1215" s="9" t="s">
        <v>315</v>
      </c>
      <c r="CA1215" s="755">
        <v>11.8</v>
      </c>
      <c r="CB1215" s="9" t="s">
        <v>315</v>
      </c>
      <c r="CC1215" s="755">
        <v>7.9</v>
      </c>
      <c r="CD1215" s="9" t="s">
        <v>315</v>
      </c>
      <c r="CE1215" s="755">
        <v>104.3</v>
      </c>
      <c r="CF1215" s="9" t="s">
        <v>323</v>
      </c>
      <c r="CG1215" s="755">
        <v>88</v>
      </c>
      <c r="CH1215" s="9" t="s">
        <v>323</v>
      </c>
      <c r="CI1215" s="9"/>
      <c r="CJ1215" s="9"/>
      <c r="CK1215" s="9"/>
    </row>
    <row r="1216" spans="1:89" s="98" customFormat="1" x14ac:dyDescent="0.25">
      <c r="A1216" s="99">
        <v>10600839</v>
      </c>
      <c r="B1216" s="99"/>
      <c r="C1216" s="772">
        <v>4179</v>
      </c>
      <c r="D1216" s="807">
        <v>0.03</v>
      </c>
      <c r="E1216" s="772">
        <f t="shared" si="57"/>
        <v>4304</v>
      </c>
      <c r="F1216" s="778">
        <v>1.1000000000000001</v>
      </c>
      <c r="G1216" s="774">
        <f t="shared" si="56"/>
        <v>4734</v>
      </c>
      <c r="H1216" s="776"/>
      <c r="I1216" s="758"/>
      <c r="J1216" s="776"/>
      <c r="K1216" s="786"/>
      <c r="L1216" s="9" t="s">
        <v>308</v>
      </c>
      <c r="M1216" s="9" t="s">
        <v>4193</v>
      </c>
      <c r="N1216" s="9" t="s">
        <v>142</v>
      </c>
      <c r="O1216" s="9" t="s">
        <v>164</v>
      </c>
      <c r="P1216" s="9" t="s">
        <v>1658</v>
      </c>
      <c r="Q1216" s="9" t="s">
        <v>1659</v>
      </c>
      <c r="R1216" s="9" t="s">
        <v>1660</v>
      </c>
      <c r="S1216" s="9" t="s">
        <v>314</v>
      </c>
      <c r="T1216" s="98" t="s">
        <v>210</v>
      </c>
      <c r="U1216" s="99" t="s">
        <v>1763</v>
      </c>
      <c r="V1216" s="99" t="s">
        <v>207</v>
      </c>
      <c r="W1216" s="99" t="s">
        <v>1678</v>
      </c>
      <c r="X1216" s="99" t="s">
        <v>207</v>
      </c>
      <c r="Y1216" s="99" t="s">
        <v>1763</v>
      </c>
      <c r="Z1216" s="99" t="s">
        <v>207</v>
      </c>
      <c r="AA1216" s="99" t="s">
        <v>1678</v>
      </c>
      <c r="AB1216" s="99" t="s">
        <v>207</v>
      </c>
      <c r="AC1216" s="9">
        <v>631</v>
      </c>
      <c r="AD1216" s="9" t="s">
        <v>207</v>
      </c>
      <c r="AE1216" s="9">
        <v>248</v>
      </c>
      <c r="AF1216" s="9" t="s">
        <v>315</v>
      </c>
      <c r="AG1216" s="14" t="s">
        <v>1764</v>
      </c>
      <c r="AH1216" s="14" t="s">
        <v>207</v>
      </c>
      <c r="AI1216" s="14" t="s">
        <v>1765</v>
      </c>
      <c r="AJ1216" s="14" t="s">
        <v>207</v>
      </c>
      <c r="AK1216" s="9">
        <v>0</v>
      </c>
      <c r="AL1216" s="14" t="s">
        <v>207</v>
      </c>
      <c r="AM1216" s="9">
        <v>0</v>
      </c>
      <c r="AN1216" s="14" t="s">
        <v>207</v>
      </c>
      <c r="AO1216" s="9">
        <v>0</v>
      </c>
      <c r="AP1216" s="14" t="s">
        <v>207</v>
      </c>
      <c r="AQ1216" s="9">
        <v>0</v>
      </c>
      <c r="AR1216" s="14" t="s">
        <v>207</v>
      </c>
      <c r="AS1216" s="9" t="s">
        <v>184</v>
      </c>
      <c r="AT1216" s="9" t="s">
        <v>347</v>
      </c>
      <c r="AU1216" s="9" t="s">
        <v>164</v>
      </c>
      <c r="AV1216" s="9" t="s">
        <v>320</v>
      </c>
      <c r="AW1216" s="9" t="s">
        <v>1802</v>
      </c>
      <c r="AX1216" s="9">
        <v>9010600000</v>
      </c>
      <c r="AY1216" s="99">
        <v>404</v>
      </c>
      <c r="AZ1216" s="12" t="s">
        <v>207</v>
      </c>
      <c r="BA1216" s="99">
        <v>30</v>
      </c>
      <c r="BB1216" s="12" t="s">
        <v>207</v>
      </c>
      <c r="BC1216" s="99">
        <v>20</v>
      </c>
      <c r="BD1216" s="12" t="s">
        <v>207</v>
      </c>
      <c r="BE1216" s="99">
        <v>53</v>
      </c>
      <c r="BF1216" s="12" t="s">
        <v>321</v>
      </c>
      <c r="BG1216" s="654">
        <v>52.506999999999998</v>
      </c>
      <c r="BH1216" s="12" t="s">
        <v>321</v>
      </c>
      <c r="BI1216" s="99">
        <v>45.4</v>
      </c>
      <c r="BJ1216" s="12" t="s">
        <v>321</v>
      </c>
      <c r="BK1216" s="754">
        <v>0</v>
      </c>
      <c r="BL1216" s="12" t="s">
        <v>321</v>
      </c>
      <c r="BM1216" s="754">
        <v>0.16500000000000001</v>
      </c>
      <c r="BN1216" s="12" t="s">
        <v>321</v>
      </c>
      <c r="BO1216" s="754">
        <v>6.9420000000000002</v>
      </c>
      <c r="BP1216" s="12" t="s">
        <v>321</v>
      </c>
      <c r="BQ1216" s="754">
        <v>0</v>
      </c>
      <c r="BR1216" s="12" t="s">
        <v>321</v>
      </c>
      <c r="BS1216" s="654">
        <v>0</v>
      </c>
      <c r="BT1216" s="12" t="s">
        <v>321</v>
      </c>
      <c r="BU1216" s="654">
        <v>7.1070000000000002</v>
      </c>
      <c r="BV1216" s="12" t="s">
        <v>321</v>
      </c>
      <c r="BW1216" s="9">
        <v>0.24</v>
      </c>
      <c r="BX1216" s="9" t="s">
        <v>322</v>
      </c>
      <c r="BY1216" s="755">
        <v>159.1</v>
      </c>
      <c r="BZ1216" s="9" t="s">
        <v>315</v>
      </c>
      <c r="CA1216" s="755">
        <v>11.8</v>
      </c>
      <c r="CB1216" s="9" t="s">
        <v>315</v>
      </c>
      <c r="CC1216" s="755">
        <v>7.9</v>
      </c>
      <c r="CD1216" s="9" t="s">
        <v>315</v>
      </c>
      <c r="CE1216" s="755">
        <v>118.2</v>
      </c>
      <c r="CF1216" s="9" t="s">
        <v>323</v>
      </c>
      <c r="CG1216" s="755">
        <v>100.1</v>
      </c>
      <c r="CH1216" s="9" t="s">
        <v>323</v>
      </c>
      <c r="CI1216" s="9"/>
      <c r="CJ1216" s="9"/>
      <c r="CK1216" s="9"/>
    </row>
    <row r="1217" spans="1:89" s="98" customFormat="1" x14ac:dyDescent="0.25">
      <c r="A1217" s="99">
        <v>10600840</v>
      </c>
      <c r="B1217" s="99"/>
      <c r="C1217" s="772">
        <v>4675</v>
      </c>
      <c r="D1217" s="807">
        <v>0.03</v>
      </c>
      <c r="E1217" s="772">
        <f t="shared" si="57"/>
        <v>4815</v>
      </c>
      <c r="F1217" s="778">
        <v>1.1000000000000001</v>
      </c>
      <c r="G1217" s="774">
        <f t="shared" si="56"/>
        <v>5297</v>
      </c>
      <c r="H1217" s="776"/>
      <c r="I1217" s="758"/>
      <c r="J1217" s="776"/>
      <c r="K1217" s="786"/>
      <c r="L1217" s="9" t="s">
        <v>308</v>
      </c>
      <c r="M1217" s="9" t="s">
        <v>4194</v>
      </c>
      <c r="N1217" s="9" t="s">
        <v>142</v>
      </c>
      <c r="O1217" s="9" t="s">
        <v>164</v>
      </c>
      <c r="P1217" s="9" t="s">
        <v>1658</v>
      </c>
      <c r="Q1217" s="9" t="s">
        <v>1659</v>
      </c>
      <c r="R1217" s="9" t="s">
        <v>1660</v>
      </c>
      <c r="S1217" s="9" t="s">
        <v>314</v>
      </c>
      <c r="T1217" s="98" t="s">
        <v>210</v>
      </c>
      <c r="U1217" s="99" t="s">
        <v>1360</v>
      </c>
      <c r="V1217" s="99" t="s">
        <v>207</v>
      </c>
      <c r="W1217" s="99" t="s">
        <v>1681</v>
      </c>
      <c r="X1217" s="99" t="s">
        <v>207</v>
      </c>
      <c r="Y1217" s="99" t="s">
        <v>1360</v>
      </c>
      <c r="Z1217" s="99" t="s">
        <v>207</v>
      </c>
      <c r="AA1217" s="99" t="s">
        <v>1681</v>
      </c>
      <c r="AB1217" s="99" t="s">
        <v>207</v>
      </c>
      <c r="AC1217" s="9">
        <v>689</v>
      </c>
      <c r="AD1217" s="9" t="s">
        <v>207</v>
      </c>
      <c r="AE1217" s="9">
        <v>271</v>
      </c>
      <c r="AF1217" s="9" t="s">
        <v>315</v>
      </c>
      <c r="AG1217" s="14" t="s">
        <v>1766</v>
      </c>
      <c r="AH1217" s="14" t="s">
        <v>207</v>
      </c>
      <c r="AI1217" s="14" t="s">
        <v>1767</v>
      </c>
      <c r="AJ1217" s="14" t="s">
        <v>207</v>
      </c>
      <c r="AK1217" s="9">
        <v>0</v>
      </c>
      <c r="AL1217" s="14" t="s">
        <v>207</v>
      </c>
      <c r="AM1217" s="9">
        <v>0</v>
      </c>
      <c r="AN1217" s="14" t="s">
        <v>207</v>
      </c>
      <c r="AO1217" s="9">
        <v>0</v>
      </c>
      <c r="AP1217" s="14" t="s">
        <v>207</v>
      </c>
      <c r="AQ1217" s="9">
        <v>0</v>
      </c>
      <c r="AR1217" s="14" t="s">
        <v>207</v>
      </c>
      <c r="AS1217" s="9" t="s">
        <v>184</v>
      </c>
      <c r="AT1217" s="9" t="s">
        <v>347</v>
      </c>
      <c r="AU1217" s="9" t="s">
        <v>164</v>
      </c>
      <c r="AV1217" s="9" t="s">
        <v>320</v>
      </c>
      <c r="AW1217" s="9" t="s">
        <v>1803</v>
      </c>
      <c r="AX1217" s="9">
        <v>9010600000</v>
      </c>
      <c r="AY1217" s="99">
        <v>435</v>
      </c>
      <c r="AZ1217" s="12" t="s">
        <v>207</v>
      </c>
      <c r="BA1217" s="99">
        <v>30</v>
      </c>
      <c r="BB1217" s="12" t="s">
        <v>207</v>
      </c>
      <c r="BC1217" s="99">
        <v>20</v>
      </c>
      <c r="BD1217" s="12" t="s">
        <v>207</v>
      </c>
      <c r="BE1217" s="99">
        <v>59</v>
      </c>
      <c r="BF1217" s="12" t="s">
        <v>321</v>
      </c>
      <c r="BG1217" s="654">
        <v>58.936</v>
      </c>
      <c r="BH1217" s="12" t="s">
        <v>321</v>
      </c>
      <c r="BI1217" s="99">
        <v>51.3</v>
      </c>
      <c r="BJ1217" s="12" t="s">
        <v>321</v>
      </c>
      <c r="BK1217" s="754">
        <v>0</v>
      </c>
      <c r="BL1217" s="12" t="s">
        <v>321</v>
      </c>
      <c r="BM1217" s="754">
        <v>0.16500000000000001</v>
      </c>
      <c r="BN1217" s="12" t="s">
        <v>321</v>
      </c>
      <c r="BO1217" s="754">
        <v>7.4710000000000001</v>
      </c>
      <c r="BP1217" s="12" t="s">
        <v>321</v>
      </c>
      <c r="BQ1217" s="754">
        <v>0</v>
      </c>
      <c r="BR1217" s="12" t="s">
        <v>321</v>
      </c>
      <c r="BS1217" s="654">
        <v>0</v>
      </c>
      <c r="BT1217" s="12" t="s">
        <v>321</v>
      </c>
      <c r="BU1217" s="654">
        <v>7.6360000000000001</v>
      </c>
      <c r="BV1217" s="12" t="s">
        <v>321</v>
      </c>
      <c r="BW1217" s="9">
        <v>0.26</v>
      </c>
      <c r="BX1217" s="9" t="s">
        <v>322</v>
      </c>
      <c r="BY1217" s="755">
        <v>171.3</v>
      </c>
      <c r="BZ1217" s="9" t="s">
        <v>315</v>
      </c>
      <c r="CA1217" s="755">
        <v>11.8</v>
      </c>
      <c r="CB1217" s="9" t="s">
        <v>315</v>
      </c>
      <c r="CC1217" s="755">
        <v>7.9</v>
      </c>
      <c r="CD1217" s="9" t="s">
        <v>315</v>
      </c>
      <c r="CE1217" s="755">
        <v>132.5</v>
      </c>
      <c r="CF1217" s="9" t="s">
        <v>323</v>
      </c>
      <c r="CG1217" s="755">
        <v>113.1</v>
      </c>
      <c r="CH1217" s="9" t="s">
        <v>323</v>
      </c>
      <c r="CI1217" s="9"/>
      <c r="CJ1217" s="9"/>
      <c r="CK1217" s="9"/>
    </row>
    <row r="1218" spans="1:89" s="98" customFormat="1" x14ac:dyDescent="0.25">
      <c r="A1218" s="99">
        <v>10600711</v>
      </c>
      <c r="B1218" s="99"/>
      <c r="C1218" s="772">
        <v>1203</v>
      </c>
      <c r="D1218" s="807">
        <v>0.03</v>
      </c>
      <c r="E1218" s="772">
        <f t="shared" si="57"/>
        <v>1239</v>
      </c>
      <c r="F1218" s="778">
        <v>1.1000000000000001</v>
      </c>
      <c r="G1218" s="774">
        <f t="shared" si="56"/>
        <v>1363</v>
      </c>
      <c r="H1218" s="776"/>
      <c r="I1218" s="758"/>
      <c r="J1218" s="776"/>
      <c r="K1218" s="786"/>
      <c r="L1218" s="9" t="s">
        <v>308</v>
      </c>
      <c r="M1218" s="9" t="s">
        <v>4195</v>
      </c>
      <c r="N1218" s="9" t="s">
        <v>142</v>
      </c>
      <c r="O1218" s="9" t="s">
        <v>164</v>
      </c>
      <c r="P1218" s="9" t="s">
        <v>1658</v>
      </c>
      <c r="Q1218" s="9" t="s">
        <v>1659</v>
      </c>
      <c r="R1218" s="9" t="s">
        <v>1660</v>
      </c>
      <c r="S1218" s="9" t="s">
        <v>314</v>
      </c>
      <c r="T1218" s="98" t="s">
        <v>210</v>
      </c>
      <c r="U1218" s="99" t="s">
        <v>1646</v>
      </c>
      <c r="V1218" s="99" t="s">
        <v>207</v>
      </c>
      <c r="W1218" s="99" t="s">
        <v>202</v>
      </c>
      <c r="X1218" s="99" t="s">
        <v>207</v>
      </c>
      <c r="Y1218" s="99" t="s">
        <v>1646</v>
      </c>
      <c r="Z1218" s="99" t="s">
        <v>207</v>
      </c>
      <c r="AA1218" s="99" t="s">
        <v>202</v>
      </c>
      <c r="AB1218" s="99" t="s">
        <v>207</v>
      </c>
      <c r="AC1218" s="9">
        <v>230</v>
      </c>
      <c r="AD1218" s="9" t="s">
        <v>207</v>
      </c>
      <c r="AE1218" s="9">
        <v>91</v>
      </c>
      <c r="AF1218" s="9" t="s">
        <v>315</v>
      </c>
      <c r="AG1218" s="14" t="s">
        <v>1742</v>
      </c>
      <c r="AH1218" s="14" t="s">
        <v>207</v>
      </c>
      <c r="AI1218" s="14" t="s">
        <v>1743</v>
      </c>
      <c r="AJ1218" s="14" t="s">
        <v>207</v>
      </c>
      <c r="AK1218" s="9">
        <v>0</v>
      </c>
      <c r="AL1218" s="14" t="s">
        <v>207</v>
      </c>
      <c r="AM1218" s="9">
        <v>0</v>
      </c>
      <c r="AN1218" s="14" t="s">
        <v>207</v>
      </c>
      <c r="AO1218" s="9">
        <v>0</v>
      </c>
      <c r="AP1218" s="14" t="s">
        <v>207</v>
      </c>
      <c r="AQ1218" s="9">
        <v>0</v>
      </c>
      <c r="AR1218" s="14" t="s">
        <v>207</v>
      </c>
      <c r="AS1218" s="9" t="s">
        <v>43</v>
      </c>
      <c r="AT1218" s="9" t="s">
        <v>346</v>
      </c>
      <c r="AU1218" s="9" t="s">
        <v>164</v>
      </c>
      <c r="AV1218" s="9" t="s">
        <v>320</v>
      </c>
      <c r="AW1218" s="9" t="s">
        <v>1804</v>
      </c>
      <c r="AX1218" s="9">
        <v>9010600000</v>
      </c>
      <c r="AY1218" s="99">
        <v>235</v>
      </c>
      <c r="AZ1218" s="12" t="s">
        <v>207</v>
      </c>
      <c r="BA1218" s="99">
        <v>32</v>
      </c>
      <c r="BB1218" s="12" t="s">
        <v>207</v>
      </c>
      <c r="BC1218" s="99">
        <v>14</v>
      </c>
      <c r="BD1218" s="12" t="s">
        <v>207</v>
      </c>
      <c r="BE1218" s="99">
        <v>18</v>
      </c>
      <c r="BF1218" s="12" t="s">
        <v>321</v>
      </c>
      <c r="BG1218" s="654">
        <v>17.375</v>
      </c>
      <c r="BH1218" s="12" t="s">
        <v>321</v>
      </c>
      <c r="BI1218" s="99">
        <v>12.6</v>
      </c>
      <c r="BJ1218" s="12" t="s">
        <v>321</v>
      </c>
      <c r="BK1218" s="754">
        <v>0</v>
      </c>
      <c r="BL1218" s="12" t="s">
        <v>321</v>
      </c>
      <c r="BM1218" s="754">
        <v>7.2999999999999995E-2</v>
      </c>
      <c r="BN1218" s="12" t="s">
        <v>321</v>
      </c>
      <c r="BO1218" s="754">
        <v>4.7030000000000003</v>
      </c>
      <c r="BP1218" s="12" t="s">
        <v>321</v>
      </c>
      <c r="BQ1218" s="754">
        <v>0</v>
      </c>
      <c r="BR1218" s="12" t="s">
        <v>321</v>
      </c>
      <c r="BS1218" s="654">
        <v>0</v>
      </c>
      <c r="BT1218" s="12" t="s">
        <v>321</v>
      </c>
      <c r="BU1218" s="654">
        <v>4.7750000000000004</v>
      </c>
      <c r="BV1218" s="12" t="s">
        <v>321</v>
      </c>
      <c r="BW1218" s="9">
        <v>0.11</v>
      </c>
      <c r="BX1218" s="9" t="s">
        <v>322</v>
      </c>
      <c r="BY1218" s="755">
        <v>92.5</v>
      </c>
      <c r="BZ1218" s="9" t="s">
        <v>315</v>
      </c>
      <c r="CA1218" s="755">
        <v>12.6</v>
      </c>
      <c r="CB1218" s="9" t="s">
        <v>315</v>
      </c>
      <c r="CC1218" s="755">
        <v>5.5</v>
      </c>
      <c r="CD1218" s="9" t="s">
        <v>315</v>
      </c>
      <c r="CE1218" s="755">
        <v>34.200000000000003</v>
      </c>
      <c r="CF1218" s="9" t="s">
        <v>323</v>
      </c>
      <c r="CG1218" s="755">
        <v>27.8</v>
      </c>
      <c r="CH1218" s="9" t="s">
        <v>323</v>
      </c>
      <c r="CI1218" s="9"/>
      <c r="CJ1218" s="9"/>
      <c r="CK1218" s="9"/>
    </row>
    <row r="1219" spans="1:89" s="98" customFormat="1" x14ac:dyDescent="0.25">
      <c r="A1219" s="99">
        <v>10600712</v>
      </c>
      <c r="B1219" s="99"/>
      <c r="C1219" s="772">
        <v>1318</v>
      </c>
      <c r="D1219" s="807">
        <v>0.03</v>
      </c>
      <c r="E1219" s="772">
        <f t="shared" si="57"/>
        <v>1358</v>
      </c>
      <c r="F1219" s="778">
        <v>1.1000000000000001</v>
      </c>
      <c r="G1219" s="774">
        <f t="shared" si="56"/>
        <v>1494</v>
      </c>
      <c r="H1219" s="776"/>
      <c r="I1219" s="758"/>
      <c r="J1219" s="776"/>
      <c r="K1219" s="786"/>
      <c r="L1219" s="9" t="s">
        <v>308</v>
      </c>
      <c r="M1219" s="9" t="s">
        <v>4196</v>
      </c>
      <c r="N1219" s="9" t="s">
        <v>142</v>
      </c>
      <c r="O1219" s="9" t="s">
        <v>164</v>
      </c>
      <c r="P1219" s="9" t="s">
        <v>1658</v>
      </c>
      <c r="Q1219" s="9" t="s">
        <v>1659</v>
      </c>
      <c r="R1219" s="9" t="s">
        <v>1660</v>
      </c>
      <c r="S1219" s="9" t="s">
        <v>314</v>
      </c>
      <c r="T1219" s="98" t="s">
        <v>210</v>
      </c>
      <c r="U1219" s="99" t="s">
        <v>1650</v>
      </c>
      <c r="V1219" s="99" t="s">
        <v>207</v>
      </c>
      <c r="W1219" s="99" t="s">
        <v>574</v>
      </c>
      <c r="X1219" s="99" t="s">
        <v>207</v>
      </c>
      <c r="Y1219" s="99" t="s">
        <v>1650</v>
      </c>
      <c r="Z1219" s="99" t="s">
        <v>207</v>
      </c>
      <c r="AA1219" s="99" t="s">
        <v>574</v>
      </c>
      <c r="AB1219" s="99" t="s">
        <v>207</v>
      </c>
      <c r="AC1219" s="9">
        <v>253</v>
      </c>
      <c r="AD1219" s="9" t="s">
        <v>207</v>
      </c>
      <c r="AE1219" s="9">
        <v>100</v>
      </c>
      <c r="AF1219" s="9" t="s">
        <v>315</v>
      </c>
      <c r="AG1219" s="14" t="s">
        <v>1744</v>
      </c>
      <c r="AH1219" s="14" t="s">
        <v>207</v>
      </c>
      <c r="AI1219" s="14" t="s">
        <v>1745</v>
      </c>
      <c r="AJ1219" s="14" t="s">
        <v>207</v>
      </c>
      <c r="AK1219" s="9">
        <v>0</v>
      </c>
      <c r="AL1219" s="14" t="s">
        <v>207</v>
      </c>
      <c r="AM1219" s="9">
        <v>0</v>
      </c>
      <c r="AN1219" s="14" t="s">
        <v>207</v>
      </c>
      <c r="AO1219" s="9">
        <v>0</v>
      </c>
      <c r="AP1219" s="14" t="s">
        <v>207</v>
      </c>
      <c r="AQ1219" s="9">
        <v>0</v>
      </c>
      <c r="AR1219" s="14" t="s">
        <v>207</v>
      </c>
      <c r="AS1219" s="9" t="s">
        <v>43</v>
      </c>
      <c r="AT1219" s="9" t="s">
        <v>346</v>
      </c>
      <c r="AU1219" s="9" t="s">
        <v>164</v>
      </c>
      <c r="AV1219" s="9" t="s">
        <v>320</v>
      </c>
      <c r="AW1219" s="9" t="s">
        <v>1805</v>
      </c>
      <c r="AX1219" s="9">
        <v>9010600000</v>
      </c>
      <c r="AY1219" s="99">
        <v>254</v>
      </c>
      <c r="AZ1219" s="12" t="s">
        <v>207</v>
      </c>
      <c r="BA1219" s="99">
        <v>32</v>
      </c>
      <c r="BB1219" s="12" t="s">
        <v>207</v>
      </c>
      <c r="BC1219" s="99">
        <v>14</v>
      </c>
      <c r="BD1219" s="12" t="s">
        <v>207</v>
      </c>
      <c r="BE1219" s="99">
        <v>20</v>
      </c>
      <c r="BF1219" s="12" t="s">
        <v>321</v>
      </c>
      <c r="BG1219" s="654">
        <v>19.216999999999999</v>
      </c>
      <c r="BH1219" s="12" t="s">
        <v>321</v>
      </c>
      <c r="BI1219" s="99">
        <v>14.1</v>
      </c>
      <c r="BJ1219" s="12" t="s">
        <v>321</v>
      </c>
      <c r="BK1219" s="754">
        <v>0</v>
      </c>
      <c r="BL1219" s="12" t="s">
        <v>321</v>
      </c>
      <c r="BM1219" s="754">
        <v>7.2999999999999995E-2</v>
      </c>
      <c r="BN1219" s="12" t="s">
        <v>321</v>
      </c>
      <c r="BO1219" s="754">
        <v>5.0439999999999996</v>
      </c>
      <c r="BP1219" s="12" t="s">
        <v>321</v>
      </c>
      <c r="BQ1219" s="754">
        <v>0</v>
      </c>
      <c r="BR1219" s="12" t="s">
        <v>321</v>
      </c>
      <c r="BS1219" s="654">
        <v>0</v>
      </c>
      <c r="BT1219" s="12" t="s">
        <v>321</v>
      </c>
      <c r="BU1219" s="654">
        <v>5.117</v>
      </c>
      <c r="BV1219" s="12" t="s">
        <v>321</v>
      </c>
      <c r="BW1219" s="9">
        <v>0.11</v>
      </c>
      <c r="BX1219" s="9" t="s">
        <v>322</v>
      </c>
      <c r="BY1219" s="755">
        <v>100</v>
      </c>
      <c r="BZ1219" s="9" t="s">
        <v>315</v>
      </c>
      <c r="CA1219" s="755">
        <v>12.6</v>
      </c>
      <c r="CB1219" s="9" t="s">
        <v>315</v>
      </c>
      <c r="CC1219" s="755">
        <v>5.5</v>
      </c>
      <c r="CD1219" s="9" t="s">
        <v>315</v>
      </c>
      <c r="CE1219" s="755">
        <v>38.1</v>
      </c>
      <c r="CF1219" s="9" t="s">
        <v>323</v>
      </c>
      <c r="CG1219" s="755">
        <v>31.1</v>
      </c>
      <c r="CH1219" s="9" t="s">
        <v>323</v>
      </c>
      <c r="CI1219" s="9"/>
      <c r="CJ1219" s="9"/>
      <c r="CK1219" s="9"/>
    </row>
    <row r="1220" spans="1:89" s="98" customFormat="1" x14ac:dyDescent="0.25">
      <c r="A1220" s="99">
        <v>10600713</v>
      </c>
      <c r="B1220" s="99"/>
      <c r="C1220" s="772">
        <v>1467</v>
      </c>
      <c r="D1220" s="807">
        <v>0.03</v>
      </c>
      <c r="E1220" s="772">
        <f t="shared" si="57"/>
        <v>1511</v>
      </c>
      <c r="F1220" s="778">
        <v>1.1000000000000001</v>
      </c>
      <c r="G1220" s="774">
        <f t="shared" si="56"/>
        <v>1662</v>
      </c>
      <c r="H1220" s="776"/>
      <c r="I1220" s="758"/>
      <c r="J1220" s="776"/>
      <c r="K1220" s="786"/>
      <c r="L1220" s="9" t="s">
        <v>308</v>
      </c>
      <c r="M1220" s="9" t="s">
        <v>4197</v>
      </c>
      <c r="N1220" s="9" t="s">
        <v>142</v>
      </c>
      <c r="O1220" s="9" t="s">
        <v>164</v>
      </c>
      <c r="P1220" s="9" t="s">
        <v>1658</v>
      </c>
      <c r="Q1220" s="9" t="s">
        <v>1659</v>
      </c>
      <c r="R1220" s="9" t="s">
        <v>1660</v>
      </c>
      <c r="S1220" s="9" t="s">
        <v>314</v>
      </c>
      <c r="T1220" s="98" t="s">
        <v>210</v>
      </c>
      <c r="U1220" s="99" t="s">
        <v>1746</v>
      </c>
      <c r="V1220" s="99" t="s">
        <v>207</v>
      </c>
      <c r="W1220" s="99" t="s">
        <v>575</v>
      </c>
      <c r="X1220" s="99" t="s">
        <v>207</v>
      </c>
      <c r="Y1220" s="99" t="s">
        <v>1746</v>
      </c>
      <c r="Z1220" s="99" t="s">
        <v>207</v>
      </c>
      <c r="AA1220" s="99" t="s">
        <v>575</v>
      </c>
      <c r="AB1220" s="99" t="s">
        <v>207</v>
      </c>
      <c r="AC1220" s="9">
        <v>275</v>
      </c>
      <c r="AD1220" s="9" t="s">
        <v>207</v>
      </c>
      <c r="AE1220" s="9">
        <v>108</v>
      </c>
      <c r="AF1220" s="9" t="s">
        <v>315</v>
      </c>
      <c r="AG1220" s="14" t="s">
        <v>1747</v>
      </c>
      <c r="AH1220" s="14" t="s">
        <v>207</v>
      </c>
      <c r="AI1220" s="14" t="s">
        <v>1748</v>
      </c>
      <c r="AJ1220" s="14" t="s">
        <v>207</v>
      </c>
      <c r="AK1220" s="9">
        <v>0</v>
      </c>
      <c r="AL1220" s="14" t="s">
        <v>207</v>
      </c>
      <c r="AM1220" s="9">
        <v>0</v>
      </c>
      <c r="AN1220" s="14" t="s">
        <v>207</v>
      </c>
      <c r="AO1220" s="9">
        <v>0</v>
      </c>
      <c r="AP1220" s="14" t="s">
        <v>207</v>
      </c>
      <c r="AQ1220" s="9">
        <v>0</v>
      </c>
      <c r="AR1220" s="14" t="s">
        <v>207</v>
      </c>
      <c r="AS1220" s="9" t="s">
        <v>43</v>
      </c>
      <c r="AT1220" s="9" t="s">
        <v>346</v>
      </c>
      <c r="AU1220" s="9" t="s">
        <v>164</v>
      </c>
      <c r="AV1220" s="9" t="s">
        <v>320</v>
      </c>
      <c r="AW1220" s="9" t="s">
        <v>1806</v>
      </c>
      <c r="AX1220" s="9">
        <v>9010600000</v>
      </c>
      <c r="AY1220" s="99">
        <v>274</v>
      </c>
      <c r="AZ1220" s="12" t="s">
        <v>207</v>
      </c>
      <c r="BA1220" s="99">
        <v>32</v>
      </c>
      <c r="BB1220" s="12" t="s">
        <v>207</v>
      </c>
      <c r="BC1220" s="99">
        <v>14</v>
      </c>
      <c r="BD1220" s="12" t="s">
        <v>207</v>
      </c>
      <c r="BE1220" s="99">
        <v>22</v>
      </c>
      <c r="BF1220" s="12" t="s">
        <v>321</v>
      </c>
      <c r="BG1220" s="654">
        <v>21.059000000000001</v>
      </c>
      <c r="BH1220" s="12" t="s">
        <v>321</v>
      </c>
      <c r="BI1220" s="99">
        <v>15.6</v>
      </c>
      <c r="BJ1220" s="12" t="s">
        <v>321</v>
      </c>
      <c r="BK1220" s="754">
        <v>0</v>
      </c>
      <c r="BL1220" s="12" t="s">
        <v>321</v>
      </c>
      <c r="BM1220" s="754">
        <v>7.2999999999999995E-2</v>
      </c>
      <c r="BN1220" s="12" t="s">
        <v>321</v>
      </c>
      <c r="BO1220" s="754">
        <v>5.3860000000000001</v>
      </c>
      <c r="BP1220" s="12" t="s">
        <v>321</v>
      </c>
      <c r="BQ1220" s="754">
        <v>0</v>
      </c>
      <c r="BR1220" s="12" t="s">
        <v>321</v>
      </c>
      <c r="BS1220" s="654">
        <v>0</v>
      </c>
      <c r="BT1220" s="12" t="s">
        <v>321</v>
      </c>
      <c r="BU1220" s="654">
        <v>5.4589999999999996</v>
      </c>
      <c r="BV1220" s="12" t="s">
        <v>321</v>
      </c>
      <c r="BW1220" s="9">
        <v>0.12</v>
      </c>
      <c r="BX1220" s="9" t="s">
        <v>322</v>
      </c>
      <c r="BY1220" s="755">
        <v>107.9</v>
      </c>
      <c r="BZ1220" s="9" t="s">
        <v>315</v>
      </c>
      <c r="CA1220" s="755">
        <v>12.6</v>
      </c>
      <c r="CB1220" s="9" t="s">
        <v>315</v>
      </c>
      <c r="CC1220" s="755">
        <v>5.5</v>
      </c>
      <c r="CD1220" s="9" t="s">
        <v>315</v>
      </c>
      <c r="CE1220" s="755">
        <v>42.3</v>
      </c>
      <c r="CF1220" s="9" t="s">
        <v>323</v>
      </c>
      <c r="CG1220" s="755">
        <v>34.4</v>
      </c>
      <c r="CH1220" s="9" t="s">
        <v>323</v>
      </c>
      <c r="CI1220" s="9"/>
      <c r="CJ1220" s="9"/>
      <c r="CK1220" s="9"/>
    </row>
    <row r="1221" spans="1:89" s="98" customFormat="1" x14ac:dyDescent="0.25">
      <c r="A1221" s="99">
        <v>10600791</v>
      </c>
      <c r="B1221" s="99"/>
      <c r="C1221" s="772">
        <v>1615</v>
      </c>
      <c r="D1221" s="807">
        <v>0.03</v>
      </c>
      <c r="E1221" s="772">
        <f t="shared" si="57"/>
        <v>1663</v>
      </c>
      <c r="F1221" s="778">
        <v>1.1000000000000001</v>
      </c>
      <c r="G1221" s="774">
        <f t="shared" si="56"/>
        <v>1829</v>
      </c>
      <c r="H1221" s="776"/>
      <c r="I1221" s="758"/>
      <c r="J1221" s="776"/>
      <c r="K1221" s="786"/>
      <c r="L1221" s="9" t="s">
        <v>308</v>
      </c>
      <c r="M1221" s="9" t="s">
        <v>4198</v>
      </c>
      <c r="N1221" s="9" t="s">
        <v>142</v>
      </c>
      <c r="O1221" s="9" t="s">
        <v>164</v>
      </c>
      <c r="P1221" s="9" t="s">
        <v>1658</v>
      </c>
      <c r="Q1221" s="9" t="s">
        <v>1659</v>
      </c>
      <c r="R1221" s="9" t="s">
        <v>1660</v>
      </c>
      <c r="S1221" s="9" t="s">
        <v>314</v>
      </c>
      <c r="T1221" s="98" t="s">
        <v>210</v>
      </c>
      <c r="U1221" s="99">
        <v>146</v>
      </c>
      <c r="V1221" s="99" t="s">
        <v>207</v>
      </c>
      <c r="W1221" s="99">
        <v>260</v>
      </c>
      <c r="X1221" s="99" t="s">
        <v>207</v>
      </c>
      <c r="Y1221" s="99">
        <v>146</v>
      </c>
      <c r="Z1221" s="99" t="s">
        <v>207</v>
      </c>
      <c r="AA1221" s="99">
        <v>260</v>
      </c>
      <c r="AB1221" s="99" t="s">
        <v>207</v>
      </c>
      <c r="AC1221" s="9">
        <v>298</v>
      </c>
      <c r="AD1221" s="9" t="s">
        <v>207</v>
      </c>
      <c r="AE1221" s="9">
        <v>117</v>
      </c>
      <c r="AF1221" s="9" t="s">
        <v>315</v>
      </c>
      <c r="AG1221" s="14" t="s">
        <v>1749</v>
      </c>
      <c r="AH1221" s="14" t="s">
        <v>207</v>
      </c>
      <c r="AI1221" s="14" t="s">
        <v>1750</v>
      </c>
      <c r="AJ1221" s="14" t="s">
        <v>207</v>
      </c>
      <c r="AK1221" s="9">
        <v>0</v>
      </c>
      <c r="AL1221" s="14" t="s">
        <v>207</v>
      </c>
      <c r="AM1221" s="9">
        <v>0</v>
      </c>
      <c r="AN1221" s="14" t="s">
        <v>207</v>
      </c>
      <c r="AO1221" s="9">
        <v>0</v>
      </c>
      <c r="AP1221" s="14" t="s">
        <v>207</v>
      </c>
      <c r="AQ1221" s="9">
        <v>0</v>
      </c>
      <c r="AR1221" s="14" t="s">
        <v>207</v>
      </c>
      <c r="AS1221" s="9" t="s">
        <v>43</v>
      </c>
      <c r="AT1221" s="9" t="s">
        <v>346</v>
      </c>
      <c r="AU1221" s="9" t="s">
        <v>164</v>
      </c>
      <c r="AV1221" s="9" t="s">
        <v>320</v>
      </c>
      <c r="AW1221" s="9" t="s">
        <v>1807</v>
      </c>
      <c r="AX1221" s="9">
        <v>9010600000</v>
      </c>
      <c r="AY1221" s="99">
        <v>294</v>
      </c>
      <c r="AZ1221" s="12" t="s">
        <v>207</v>
      </c>
      <c r="BA1221" s="99">
        <v>32</v>
      </c>
      <c r="BB1221" s="12" t="s">
        <v>207</v>
      </c>
      <c r="BC1221" s="99">
        <v>14</v>
      </c>
      <c r="BD1221" s="12" t="s">
        <v>207</v>
      </c>
      <c r="BE1221" s="99">
        <v>19</v>
      </c>
      <c r="BF1221" s="12" t="s">
        <v>321</v>
      </c>
      <c r="BG1221" s="654">
        <v>18.8</v>
      </c>
      <c r="BH1221" s="12" t="s">
        <v>321</v>
      </c>
      <c r="BI1221" s="99">
        <v>13</v>
      </c>
      <c r="BJ1221" s="12" t="s">
        <v>321</v>
      </c>
      <c r="BK1221" s="754">
        <v>0</v>
      </c>
      <c r="BL1221" s="12" t="s">
        <v>321</v>
      </c>
      <c r="BM1221" s="754">
        <v>7.2999999999999995E-2</v>
      </c>
      <c r="BN1221" s="12" t="s">
        <v>321</v>
      </c>
      <c r="BO1221" s="754">
        <v>5.7270000000000003</v>
      </c>
      <c r="BP1221" s="12" t="s">
        <v>321</v>
      </c>
      <c r="BQ1221" s="754">
        <v>0</v>
      </c>
      <c r="BR1221" s="12" t="s">
        <v>321</v>
      </c>
      <c r="BS1221" s="654">
        <v>0</v>
      </c>
      <c r="BT1221" s="12" t="s">
        <v>321</v>
      </c>
      <c r="BU1221" s="654">
        <v>5.8</v>
      </c>
      <c r="BV1221" s="12" t="s">
        <v>321</v>
      </c>
      <c r="BW1221" s="9">
        <v>0.13</v>
      </c>
      <c r="BX1221" s="9" t="s">
        <v>322</v>
      </c>
      <c r="BY1221" s="755">
        <v>115.7</v>
      </c>
      <c r="BZ1221" s="9" t="s">
        <v>315</v>
      </c>
      <c r="CA1221" s="755">
        <v>12.6</v>
      </c>
      <c r="CB1221" s="9" t="s">
        <v>315</v>
      </c>
      <c r="CC1221" s="755">
        <v>5.5</v>
      </c>
      <c r="CD1221" s="9" t="s">
        <v>315</v>
      </c>
      <c r="CE1221" s="755">
        <v>37.5</v>
      </c>
      <c r="CF1221" s="9" t="s">
        <v>323</v>
      </c>
      <c r="CG1221" s="755">
        <v>28.7</v>
      </c>
      <c r="CH1221" s="9" t="s">
        <v>323</v>
      </c>
      <c r="CI1221" s="9"/>
      <c r="CJ1221" s="9"/>
      <c r="CK1221" s="9"/>
    </row>
    <row r="1222" spans="1:89" s="98" customFormat="1" x14ac:dyDescent="0.25">
      <c r="A1222" s="99">
        <v>10600714</v>
      </c>
      <c r="B1222" s="99"/>
      <c r="C1222" s="772">
        <v>1764</v>
      </c>
      <c r="D1222" s="807">
        <v>0.03</v>
      </c>
      <c r="E1222" s="772">
        <f t="shared" si="57"/>
        <v>1817</v>
      </c>
      <c r="F1222" s="778">
        <v>1.1000000000000001</v>
      </c>
      <c r="G1222" s="774">
        <f t="shared" si="56"/>
        <v>1999</v>
      </c>
      <c r="H1222" s="776"/>
      <c r="I1222" s="758"/>
      <c r="J1222" s="776"/>
      <c r="K1222" s="786"/>
      <c r="L1222" s="9" t="s">
        <v>308</v>
      </c>
      <c r="M1222" s="9" t="s">
        <v>4199</v>
      </c>
      <c r="N1222" s="9" t="s">
        <v>142</v>
      </c>
      <c r="O1222" s="9" t="s">
        <v>164</v>
      </c>
      <c r="P1222" s="9" t="s">
        <v>1658</v>
      </c>
      <c r="Q1222" s="9" t="s">
        <v>1659</v>
      </c>
      <c r="R1222" s="9" t="s">
        <v>1660</v>
      </c>
      <c r="S1222" s="9" t="s">
        <v>314</v>
      </c>
      <c r="T1222" s="98" t="s">
        <v>210</v>
      </c>
      <c r="U1222" s="99" t="s">
        <v>869</v>
      </c>
      <c r="V1222" s="99" t="s">
        <v>207</v>
      </c>
      <c r="W1222" s="99" t="s">
        <v>577</v>
      </c>
      <c r="X1222" s="99" t="s">
        <v>207</v>
      </c>
      <c r="Y1222" s="99" t="s">
        <v>869</v>
      </c>
      <c r="Z1222" s="99" t="s">
        <v>207</v>
      </c>
      <c r="AA1222" s="99" t="s">
        <v>577</v>
      </c>
      <c r="AB1222" s="99" t="s">
        <v>207</v>
      </c>
      <c r="AC1222" s="9">
        <v>322</v>
      </c>
      <c r="AD1222" s="9" t="s">
        <v>207</v>
      </c>
      <c r="AE1222" s="9">
        <v>127</v>
      </c>
      <c r="AF1222" s="9" t="s">
        <v>315</v>
      </c>
      <c r="AG1222" s="14" t="s">
        <v>1751</v>
      </c>
      <c r="AH1222" s="14" t="s">
        <v>207</v>
      </c>
      <c r="AI1222" s="14" t="s">
        <v>1752</v>
      </c>
      <c r="AJ1222" s="14" t="s">
        <v>207</v>
      </c>
      <c r="AK1222" s="9">
        <v>0</v>
      </c>
      <c r="AL1222" s="14" t="s">
        <v>207</v>
      </c>
      <c r="AM1222" s="9">
        <v>0</v>
      </c>
      <c r="AN1222" s="14" t="s">
        <v>207</v>
      </c>
      <c r="AO1222" s="9">
        <v>0</v>
      </c>
      <c r="AP1222" s="14" t="s">
        <v>207</v>
      </c>
      <c r="AQ1222" s="9">
        <v>0</v>
      </c>
      <c r="AR1222" s="14" t="s">
        <v>207</v>
      </c>
      <c r="AS1222" s="9" t="s">
        <v>43</v>
      </c>
      <c r="AT1222" s="9" t="s">
        <v>346</v>
      </c>
      <c r="AU1222" s="9" t="s">
        <v>164</v>
      </c>
      <c r="AV1222" s="9" t="s">
        <v>320</v>
      </c>
      <c r="AW1222" s="9" t="s">
        <v>1808</v>
      </c>
      <c r="AX1222" s="9">
        <v>9010600000</v>
      </c>
      <c r="AY1222" s="99">
        <v>314</v>
      </c>
      <c r="AZ1222" s="12" t="s">
        <v>207</v>
      </c>
      <c r="BA1222" s="99">
        <v>32</v>
      </c>
      <c r="BB1222" s="12" t="s">
        <v>207</v>
      </c>
      <c r="BC1222" s="99">
        <v>14</v>
      </c>
      <c r="BD1222" s="12" t="s">
        <v>207</v>
      </c>
      <c r="BE1222" s="99">
        <v>26</v>
      </c>
      <c r="BF1222" s="12" t="s">
        <v>321</v>
      </c>
      <c r="BG1222" s="654">
        <v>25.042000000000002</v>
      </c>
      <c r="BH1222" s="12" t="s">
        <v>321</v>
      </c>
      <c r="BI1222" s="99">
        <v>18.899999999999999</v>
      </c>
      <c r="BJ1222" s="12" t="s">
        <v>321</v>
      </c>
      <c r="BK1222" s="754">
        <v>0</v>
      </c>
      <c r="BL1222" s="12" t="s">
        <v>321</v>
      </c>
      <c r="BM1222" s="754">
        <v>7.2999999999999995E-2</v>
      </c>
      <c r="BN1222" s="12" t="s">
        <v>321</v>
      </c>
      <c r="BO1222" s="754">
        <v>6.069</v>
      </c>
      <c r="BP1222" s="12" t="s">
        <v>321</v>
      </c>
      <c r="BQ1222" s="754">
        <v>0</v>
      </c>
      <c r="BR1222" s="12" t="s">
        <v>321</v>
      </c>
      <c r="BS1222" s="654">
        <v>0</v>
      </c>
      <c r="BT1222" s="12" t="s">
        <v>321</v>
      </c>
      <c r="BU1222" s="654">
        <v>6.1420000000000003</v>
      </c>
      <c r="BV1222" s="12" t="s">
        <v>321</v>
      </c>
      <c r="BW1222" s="9">
        <v>0.14000000000000001</v>
      </c>
      <c r="BX1222" s="9" t="s">
        <v>322</v>
      </c>
      <c r="BY1222" s="755">
        <v>123.6</v>
      </c>
      <c r="BZ1222" s="9" t="s">
        <v>315</v>
      </c>
      <c r="CA1222" s="755">
        <v>12.6</v>
      </c>
      <c r="CB1222" s="9" t="s">
        <v>315</v>
      </c>
      <c r="CC1222" s="755">
        <v>5.5</v>
      </c>
      <c r="CD1222" s="9" t="s">
        <v>315</v>
      </c>
      <c r="CE1222" s="755">
        <v>50.7</v>
      </c>
      <c r="CF1222" s="9" t="s">
        <v>323</v>
      </c>
      <c r="CG1222" s="755">
        <v>41.7</v>
      </c>
      <c r="CH1222" s="9" t="s">
        <v>323</v>
      </c>
      <c r="CI1222" s="9"/>
      <c r="CJ1222" s="9"/>
      <c r="CK1222" s="9"/>
    </row>
    <row r="1223" spans="1:89" s="98" customFormat="1" x14ac:dyDescent="0.25">
      <c r="A1223" s="99">
        <v>10600715</v>
      </c>
      <c r="B1223" s="99"/>
      <c r="C1223" s="772">
        <v>1912</v>
      </c>
      <c r="D1223" s="807">
        <v>0.03</v>
      </c>
      <c r="E1223" s="772">
        <f t="shared" si="57"/>
        <v>1969</v>
      </c>
      <c r="F1223" s="778">
        <v>1.1000000000000001</v>
      </c>
      <c r="G1223" s="774">
        <f t="shared" si="56"/>
        <v>2166</v>
      </c>
      <c r="H1223" s="776"/>
      <c r="I1223" s="758"/>
      <c r="J1223" s="776"/>
      <c r="K1223" s="786"/>
      <c r="L1223" s="9" t="s">
        <v>308</v>
      </c>
      <c r="M1223" s="9" t="s">
        <v>4200</v>
      </c>
      <c r="N1223" s="9" t="s">
        <v>142</v>
      </c>
      <c r="O1223" s="9" t="s">
        <v>164</v>
      </c>
      <c r="P1223" s="9" t="s">
        <v>1658</v>
      </c>
      <c r="Q1223" s="9" t="s">
        <v>1659</v>
      </c>
      <c r="R1223" s="9" t="s">
        <v>1660</v>
      </c>
      <c r="S1223" s="9" t="s">
        <v>314</v>
      </c>
      <c r="T1223" s="98" t="s">
        <v>210</v>
      </c>
      <c r="U1223" s="99" t="s">
        <v>637</v>
      </c>
      <c r="V1223" s="99" t="s">
        <v>207</v>
      </c>
      <c r="W1223" s="99" t="s">
        <v>578</v>
      </c>
      <c r="X1223" s="99" t="s">
        <v>207</v>
      </c>
      <c r="Y1223" s="99" t="s">
        <v>637</v>
      </c>
      <c r="Z1223" s="99" t="s">
        <v>207</v>
      </c>
      <c r="AA1223" s="99" t="s">
        <v>578</v>
      </c>
      <c r="AB1223" s="99" t="s">
        <v>207</v>
      </c>
      <c r="AC1223" s="9">
        <v>344</v>
      </c>
      <c r="AD1223" s="9" t="s">
        <v>207</v>
      </c>
      <c r="AE1223" s="9">
        <v>135</v>
      </c>
      <c r="AF1223" s="9" t="s">
        <v>315</v>
      </c>
      <c r="AG1223" s="14" t="s">
        <v>1753</v>
      </c>
      <c r="AH1223" s="14" t="s">
        <v>207</v>
      </c>
      <c r="AI1223" s="14" t="s">
        <v>1754</v>
      </c>
      <c r="AJ1223" s="14" t="s">
        <v>207</v>
      </c>
      <c r="AK1223" s="9">
        <v>0</v>
      </c>
      <c r="AL1223" s="14" t="s">
        <v>207</v>
      </c>
      <c r="AM1223" s="9">
        <v>0</v>
      </c>
      <c r="AN1223" s="14" t="s">
        <v>207</v>
      </c>
      <c r="AO1223" s="9">
        <v>0</v>
      </c>
      <c r="AP1223" s="14" t="s">
        <v>207</v>
      </c>
      <c r="AQ1223" s="9">
        <v>0</v>
      </c>
      <c r="AR1223" s="14" t="s">
        <v>207</v>
      </c>
      <c r="AS1223" s="9" t="s">
        <v>43</v>
      </c>
      <c r="AT1223" s="9" t="s">
        <v>346</v>
      </c>
      <c r="AU1223" s="9" t="s">
        <v>164</v>
      </c>
      <c r="AV1223" s="9" t="s">
        <v>320</v>
      </c>
      <c r="AW1223" s="9" t="s">
        <v>1809</v>
      </c>
      <c r="AX1223" s="9">
        <v>9010600000</v>
      </c>
      <c r="AY1223" s="99">
        <v>334</v>
      </c>
      <c r="AZ1223" s="12" t="s">
        <v>207</v>
      </c>
      <c r="BA1223" s="99">
        <v>32</v>
      </c>
      <c r="BB1223" s="12" t="s">
        <v>207</v>
      </c>
      <c r="BC1223" s="99">
        <v>14</v>
      </c>
      <c r="BD1223" s="12" t="s">
        <v>207</v>
      </c>
      <c r="BE1223" s="99">
        <v>28</v>
      </c>
      <c r="BF1223" s="12" t="s">
        <v>321</v>
      </c>
      <c r="BG1223" s="654">
        <v>27.082999999999998</v>
      </c>
      <c r="BH1223" s="12" t="s">
        <v>321</v>
      </c>
      <c r="BI1223" s="99">
        <v>20.6</v>
      </c>
      <c r="BJ1223" s="12" t="s">
        <v>321</v>
      </c>
      <c r="BK1223" s="754">
        <v>0</v>
      </c>
      <c r="BL1223" s="12" t="s">
        <v>321</v>
      </c>
      <c r="BM1223" s="754">
        <v>7.2999999999999995E-2</v>
      </c>
      <c r="BN1223" s="12" t="s">
        <v>321</v>
      </c>
      <c r="BO1223" s="754">
        <v>6.4109999999999996</v>
      </c>
      <c r="BP1223" s="12" t="s">
        <v>321</v>
      </c>
      <c r="BQ1223" s="754">
        <v>0</v>
      </c>
      <c r="BR1223" s="12" t="s">
        <v>321</v>
      </c>
      <c r="BS1223" s="654">
        <v>0</v>
      </c>
      <c r="BT1223" s="12" t="s">
        <v>321</v>
      </c>
      <c r="BU1223" s="654">
        <v>6.4829999999999997</v>
      </c>
      <c r="BV1223" s="12" t="s">
        <v>321</v>
      </c>
      <c r="BW1223" s="9">
        <v>0.15</v>
      </c>
      <c r="BX1223" s="9" t="s">
        <v>322</v>
      </c>
      <c r="BY1223" s="755">
        <v>131.5</v>
      </c>
      <c r="BZ1223" s="9" t="s">
        <v>315</v>
      </c>
      <c r="CA1223" s="755">
        <v>12.6</v>
      </c>
      <c r="CB1223" s="9" t="s">
        <v>315</v>
      </c>
      <c r="CC1223" s="755">
        <v>5.5</v>
      </c>
      <c r="CD1223" s="9" t="s">
        <v>315</v>
      </c>
      <c r="CE1223" s="755">
        <v>55.1</v>
      </c>
      <c r="CF1223" s="9" t="s">
        <v>323</v>
      </c>
      <c r="CG1223" s="755">
        <v>45.4</v>
      </c>
      <c r="CH1223" s="9" t="s">
        <v>323</v>
      </c>
      <c r="CI1223" s="9"/>
      <c r="CJ1223" s="9"/>
      <c r="CK1223" s="9"/>
    </row>
    <row r="1224" spans="1:89" s="98" customFormat="1" x14ac:dyDescent="0.25">
      <c r="A1224" s="99">
        <v>10600716</v>
      </c>
      <c r="B1224" s="99"/>
      <c r="C1224" s="772">
        <v>2337</v>
      </c>
      <c r="D1224" s="807">
        <v>0.03</v>
      </c>
      <c r="E1224" s="772">
        <f t="shared" si="57"/>
        <v>2407</v>
      </c>
      <c r="F1224" s="778">
        <v>1.1000000000000001</v>
      </c>
      <c r="G1224" s="774">
        <f t="shared" si="56"/>
        <v>2648</v>
      </c>
      <c r="H1224" s="776"/>
      <c r="I1224" s="758"/>
      <c r="J1224" s="776"/>
      <c r="K1224" s="786"/>
      <c r="L1224" s="9" t="s">
        <v>308</v>
      </c>
      <c r="M1224" s="9" t="s">
        <v>4201</v>
      </c>
      <c r="N1224" s="9" t="s">
        <v>142</v>
      </c>
      <c r="O1224" s="9" t="s">
        <v>164</v>
      </c>
      <c r="P1224" s="9" t="s">
        <v>1658</v>
      </c>
      <c r="Q1224" s="9" t="s">
        <v>1659</v>
      </c>
      <c r="R1224" s="9" t="s">
        <v>1660</v>
      </c>
      <c r="S1224" s="9" t="s">
        <v>314</v>
      </c>
      <c r="T1224" s="98" t="s">
        <v>210</v>
      </c>
      <c r="U1224" s="99" t="s">
        <v>742</v>
      </c>
      <c r="V1224" s="99" t="s">
        <v>207</v>
      </c>
      <c r="W1224" s="99" t="s">
        <v>646</v>
      </c>
      <c r="X1224" s="99" t="s">
        <v>207</v>
      </c>
      <c r="Y1224" s="99" t="s">
        <v>742</v>
      </c>
      <c r="Z1224" s="99" t="s">
        <v>207</v>
      </c>
      <c r="AA1224" s="99" t="s">
        <v>646</v>
      </c>
      <c r="AB1224" s="99" t="s">
        <v>207</v>
      </c>
      <c r="AC1224" s="9">
        <v>402</v>
      </c>
      <c r="AD1224" s="9" t="s">
        <v>207</v>
      </c>
      <c r="AE1224" s="9">
        <v>158</v>
      </c>
      <c r="AF1224" s="9" t="s">
        <v>315</v>
      </c>
      <c r="AG1224" s="14" t="s">
        <v>338</v>
      </c>
      <c r="AH1224" s="14" t="s">
        <v>207</v>
      </c>
      <c r="AI1224" s="14" t="s">
        <v>339</v>
      </c>
      <c r="AJ1224" s="14" t="s">
        <v>207</v>
      </c>
      <c r="AK1224" s="9">
        <v>0</v>
      </c>
      <c r="AL1224" s="14" t="s">
        <v>207</v>
      </c>
      <c r="AM1224" s="9">
        <v>0</v>
      </c>
      <c r="AN1224" s="14" t="s">
        <v>207</v>
      </c>
      <c r="AO1224" s="9">
        <v>0</v>
      </c>
      <c r="AP1224" s="14" t="s">
        <v>207</v>
      </c>
      <c r="AQ1224" s="9">
        <v>0</v>
      </c>
      <c r="AR1224" s="14" t="s">
        <v>207</v>
      </c>
      <c r="AS1224" s="9" t="s">
        <v>43</v>
      </c>
      <c r="AT1224" s="9" t="s">
        <v>346</v>
      </c>
      <c r="AU1224" s="9" t="s">
        <v>164</v>
      </c>
      <c r="AV1224" s="9" t="s">
        <v>320</v>
      </c>
      <c r="AW1224" s="9" t="s">
        <v>1810</v>
      </c>
      <c r="AX1224" s="9">
        <v>9010600000</v>
      </c>
      <c r="AY1224" s="99">
        <v>384</v>
      </c>
      <c r="AZ1224" s="12" t="s">
        <v>207</v>
      </c>
      <c r="BA1224" s="99">
        <v>32</v>
      </c>
      <c r="BB1224" s="12" t="s">
        <v>207</v>
      </c>
      <c r="BC1224" s="99">
        <v>14</v>
      </c>
      <c r="BD1224" s="12" t="s">
        <v>207</v>
      </c>
      <c r="BE1224" s="99">
        <v>33</v>
      </c>
      <c r="BF1224" s="12" t="s">
        <v>321</v>
      </c>
      <c r="BG1224" s="654">
        <v>32.337000000000003</v>
      </c>
      <c r="BH1224" s="12" t="s">
        <v>321</v>
      </c>
      <c r="BI1224" s="99">
        <v>25</v>
      </c>
      <c r="BJ1224" s="12" t="s">
        <v>321</v>
      </c>
      <c r="BK1224" s="754">
        <v>0</v>
      </c>
      <c r="BL1224" s="12" t="s">
        <v>321</v>
      </c>
      <c r="BM1224" s="754">
        <v>7.2999999999999995E-2</v>
      </c>
      <c r="BN1224" s="12" t="s">
        <v>321</v>
      </c>
      <c r="BO1224" s="754">
        <v>7.2649999999999997</v>
      </c>
      <c r="BP1224" s="12" t="s">
        <v>321</v>
      </c>
      <c r="BQ1224" s="754">
        <v>0</v>
      </c>
      <c r="BR1224" s="12" t="s">
        <v>321</v>
      </c>
      <c r="BS1224" s="654">
        <v>0</v>
      </c>
      <c r="BT1224" s="12" t="s">
        <v>321</v>
      </c>
      <c r="BU1224" s="654">
        <v>7.3369999999999997</v>
      </c>
      <c r="BV1224" s="12" t="s">
        <v>321</v>
      </c>
      <c r="BW1224" s="9">
        <v>0.17</v>
      </c>
      <c r="BX1224" s="9" t="s">
        <v>322</v>
      </c>
      <c r="BY1224" s="755">
        <v>151.19999999999999</v>
      </c>
      <c r="BZ1224" s="9" t="s">
        <v>315</v>
      </c>
      <c r="CA1224" s="755">
        <v>12.6</v>
      </c>
      <c r="CB1224" s="9" t="s">
        <v>315</v>
      </c>
      <c r="CC1224" s="755">
        <v>5.5</v>
      </c>
      <c r="CD1224" s="9" t="s">
        <v>315</v>
      </c>
      <c r="CE1224" s="755">
        <v>66.599999999999994</v>
      </c>
      <c r="CF1224" s="9" t="s">
        <v>323</v>
      </c>
      <c r="CG1224" s="755">
        <v>55.1</v>
      </c>
      <c r="CH1224" s="9" t="s">
        <v>323</v>
      </c>
      <c r="CI1224" s="9"/>
      <c r="CJ1224" s="9"/>
      <c r="CK1224" s="9"/>
    </row>
    <row r="1225" spans="1:89" s="98" customFormat="1" x14ac:dyDescent="0.25">
      <c r="A1225" s="99">
        <v>10600717</v>
      </c>
      <c r="B1225" s="99"/>
      <c r="C1225" s="772">
        <v>2776</v>
      </c>
      <c r="D1225" s="807">
        <v>0.03</v>
      </c>
      <c r="E1225" s="772">
        <f t="shared" si="57"/>
        <v>2859</v>
      </c>
      <c r="F1225" s="778">
        <v>1.1000000000000001</v>
      </c>
      <c r="G1225" s="774">
        <f t="shared" si="56"/>
        <v>3145</v>
      </c>
      <c r="H1225" s="776"/>
      <c r="I1225" s="758"/>
      <c r="J1225" s="776"/>
      <c r="K1225" s="786"/>
      <c r="L1225" s="9" t="s">
        <v>308</v>
      </c>
      <c r="M1225" s="9" t="s">
        <v>4202</v>
      </c>
      <c r="N1225" s="9" t="s">
        <v>142</v>
      </c>
      <c r="O1225" s="9" t="s">
        <v>164</v>
      </c>
      <c r="P1225" s="9" t="s">
        <v>1658</v>
      </c>
      <c r="Q1225" s="9" t="s">
        <v>1659</v>
      </c>
      <c r="R1225" s="9" t="s">
        <v>1660</v>
      </c>
      <c r="S1225" s="9" t="s">
        <v>314</v>
      </c>
      <c r="T1225" s="98" t="s">
        <v>210</v>
      </c>
      <c r="U1225" s="99" t="s">
        <v>1755</v>
      </c>
      <c r="V1225" s="99" t="s">
        <v>207</v>
      </c>
      <c r="W1225" s="99" t="s">
        <v>583</v>
      </c>
      <c r="X1225" s="99" t="s">
        <v>207</v>
      </c>
      <c r="Y1225" s="99" t="s">
        <v>1755</v>
      </c>
      <c r="Z1225" s="99" t="s">
        <v>207</v>
      </c>
      <c r="AA1225" s="99" t="s">
        <v>583</v>
      </c>
      <c r="AB1225" s="99" t="s">
        <v>207</v>
      </c>
      <c r="AC1225" s="9">
        <v>459</v>
      </c>
      <c r="AD1225" s="9" t="s">
        <v>207</v>
      </c>
      <c r="AE1225" s="9">
        <v>181</v>
      </c>
      <c r="AF1225" s="9" t="s">
        <v>315</v>
      </c>
      <c r="AG1225" s="14" t="s">
        <v>1756</v>
      </c>
      <c r="AH1225" s="14" t="s">
        <v>207</v>
      </c>
      <c r="AI1225" s="14" t="s">
        <v>1757</v>
      </c>
      <c r="AJ1225" s="14" t="s">
        <v>207</v>
      </c>
      <c r="AK1225" s="9">
        <v>0</v>
      </c>
      <c r="AL1225" s="14" t="s">
        <v>207</v>
      </c>
      <c r="AM1225" s="9">
        <v>0</v>
      </c>
      <c r="AN1225" s="14" t="s">
        <v>207</v>
      </c>
      <c r="AO1225" s="9">
        <v>0</v>
      </c>
      <c r="AP1225" s="14" t="s">
        <v>207</v>
      </c>
      <c r="AQ1225" s="9">
        <v>0</v>
      </c>
      <c r="AR1225" s="14" t="s">
        <v>207</v>
      </c>
      <c r="AS1225" s="9" t="s">
        <v>43</v>
      </c>
      <c r="AT1225" s="9" t="s">
        <v>346</v>
      </c>
      <c r="AU1225" s="9" t="s">
        <v>164</v>
      </c>
      <c r="AV1225" s="9" t="s">
        <v>320</v>
      </c>
      <c r="AW1225" s="9" t="s">
        <v>1811</v>
      </c>
      <c r="AX1225" s="9">
        <v>9010600000</v>
      </c>
      <c r="AY1225" s="99">
        <v>310</v>
      </c>
      <c r="AZ1225" s="12" t="s">
        <v>207</v>
      </c>
      <c r="BA1225" s="99">
        <v>30</v>
      </c>
      <c r="BB1225" s="12" t="s">
        <v>207</v>
      </c>
      <c r="BC1225" s="99">
        <v>20</v>
      </c>
      <c r="BD1225" s="12" t="s">
        <v>207</v>
      </c>
      <c r="BE1225" s="99">
        <v>36</v>
      </c>
      <c r="BF1225" s="12" t="s">
        <v>321</v>
      </c>
      <c r="BG1225" s="654">
        <v>35.201000000000001</v>
      </c>
      <c r="BH1225" s="12" t="s">
        <v>321</v>
      </c>
      <c r="BI1225" s="99">
        <v>29.7</v>
      </c>
      <c r="BJ1225" s="12" t="s">
        <v>321</v>
      </c>
      <c r="BK1225" s="754">
        <v>0</v>
      </c>
      <c r="BL1225" s="12" t="s">
        <v>321</v>
      </c>
      <c r="BM1225" s="754">
        <v>0.16500000000000001</v>
      </c>
      <c r="BN1225" s="12" t="s">
        <v>321</v>
      </c>
      <c r="BO1225" s="754">
        <v>5.3360000000000003</v>
      </c>
      <c r="BP1225" s="12" t="s">
        <v>321</v>
      </c>
      <c r="BQ1225" s="754">
        <v>0</v>
      </c>
      <c r="BR1225" s="12" t="s">
        <v>321</v>
      </c>
      <c r="BS1225" s="654">
        <v>0</v>
      </c>
      <c r="BT1225" s="12" t="s">
        <v>321</v>
      </c>
      <c r="BU1225" s="654">
        <v>5.5010000000000003</v>
      </c>
      <c r="BV1225" s="12" t="s">
        <v>321</v>
      </c>
      <c r="BW1225" s="9">
        <v>0.19</v>
      </c>
      <c r="BX1225" s="9" t="s">
        <v>322</v>
      </c>
      <c r="BY1225" s="755">
        <v>122</v>
      </c>
      <c r="BZ1225" s="9" t="s">
        <v>315</v>
      </c>
      <c r="CA1225" s="755">
        <v>11.8</v>
      </c>
      <c r="CB1225" s="9" t="s">
        <v>315</v>
      </c>
      <c r="CC1225" s="755">
        <v>7.9</v>
      </c>
      <c r="CD1225" s="9" t="s">
        <v>315</v>
      </c>
      <c r="CE1225" s="755">
        <v>78.5</v>
      </c>
      <c r="CF1225" s="9" t="s">
        <v>323</v>
      </c>
      <c r="CG1225" s="755">
        <v>65.5</v>
      </c>
      <c r="CH1225" s="9" t="s">
        <v>323</v>
      </c>
      <c r="CI1225" s="9"/>
      <c r="CJ1225" s="9"/>
      <c r="CK1225" s="9"/>
    </row>
    <row r="1226" spans="1:89" s="98" customFormat="1" x14ac:dyDescent="0.25">
      <c r="A1226" s="99">
        <v>10600718</v>
      </c>
      <c r="B1226" s="99"/>
      <c r="C1226" s="772">
        <v>3230</v>
      </c>
      <c r="D1226" s="807">
        <v>0.03</v>
      </c>
      <c r="E1226" s="772">
        <f t="shared" si="57"/>
        <v>3327</v>
      </c>
      <c r="F1226" s="778">
        <v>1.1000000000000001</v>
      </c>
      <c r="G1226" s="774">
        <f t="shared" si="56"/>
        <v>3660</v>
      </c>
      <c r="H1226" s="776"/>
      <c r="I1226" s="758"/>
      <c r="J1226" s="776"/>
      <c r="K1226" s="786"/>
      <c r="L1226" s="9" t="s">
        <v>308</v>
      </c>
      <c r="M1226" s="9" t="s">
        <v>4203</v>
      </c>
      <c r="N1226" s="9" t="s">
        <v>142</v>
      </c>
      <c r="O1226" s="9" t="s">
        <v>164</v>
      </c>
      <c r="P1226" s="9" t="s">
        <v>1658</v>
      </c>
      <c r="Q1226" s="9" t="s">
        <v>1659</v>
      </c>
      <c r="R1226" s="9" t="s">
        <v>1660</v>
      </c>
      <c r="S1226" s="9" t="s">
        <v>314</v>
      </c>
      <c r="T1226" s="98" t="s">
        <v>210</v>
      </c>
      <c r="U1226" s="99" t="s">
        <v>1758</v>
      </c>
      <c r="V1226" s="99" t="s">
        <v>207</v>
      </c>
      <c r="W1226" s="99" t="s">
        <v>1499</v>
      </c>
      <c r="X1226" s="99" t="s">
        <v>207</v>
      </c>
      <c r="Y1226" s="99" t="s">
        <v>1758</v>
      </c>
      <c r="Z1226" s="99" t="s">
        <v>207</v>
      </c>
      <c r="AA1226" s="99" t="s">
        <v>1499</v>
      </c>
      <c r="AB1226" s="99" t="s">
        <v>207</v>
      </c>
      <c r="AC1226" s="9">
        <v>516</v>
      </c>
      <c r="AD1226" s="9" t="s">
        <v>207</v>
      </c>
      <c r="AE1226" s="9">
        <v>203</v>
      </c>
      <c r="AF1226" s="9" t="s">
        <v>315</v>
      </c>
      <c r="AG1226" s="14" t="s">
        <v>1759</v>
      </c>
      <c r="AH1226" s="14" t="s">
        <v>207</v>
      </c>
      <c r="AI1226" s="14" t="s">
        <v>1760</v>
      </c>
      <c r="AJ1226" s="14" t="s">
        <v>207</v>
      </c>
      <c r="AK1226" s="9">
        <v>0</v>
      </c>
      <c r="AL1226" s="14" t="s">
        <v>207</v>
      </c>
      <c r="AM1226" s="9">
        <v>0</v>
      </c>
      <c r="AN1226" s="14" t="s">
        <v>207</v>
      </c>
      <c r="AO1226" s="9">
        <v>0</v>
      </c>
      <c r="AP1226" s="14" t="s">
        <v>207</v>
      </c>
      <c r="AQ1226" s="9">
        <v>0</v>
      </c>
      <c r="AR1226" s="14" t="s">
        <v>207</v>
      </c>
      <c r="AS1226" s="9" t="s">
        <v>43</v>
      </c>
      <c r="AT1226" s="9" t="s">
        <v>346</v>
      </c>
      <c r="AU1226" s="9" t="s">
        <v>164</v>
      </c>
      <c r="AV1226" s="9" t="s">
        <v>320</v>
      </c>
      <c r="AW1226" s="9" t="s">
        <v>1812</v>
      </c>
      <c r="AX1226" s="9">
        <v>9010600000</v>
      </c>
      <c r="AY1226" s="99">
        <v>342</v>
      </c>
      <c r="AZ1226" s="12" t="s">
        <v>207</v>
      </c>
      <c r="BA1226" s="99">
        <v>30</v>
      </c>
      <c r="BB1226" s="12" t="s">
        <v>207</v>
      </c>
      <c r="BC1226" s="99">
        <v>20</v>
      </c>
      <c r="BD1226" s="12" t="s">
        <v>207</v>
      </c>
      <c r="BE1226" s="99">
        <v>41</v>
      </c>
      <c r="BF1226" s="12" t="s">
        <v>321</v>
      </c>
      <c r="BG1226" s="654">
        <v>40.648000000000003</v>
      </c>
      <c r="BH1226" s="12" t="s">
        <v>321</v>
      </c>
      <c r="BI1226" s="99">
        <v>34.6</v>
      </c>
      <c r="BJ1226" s="12" t="s">
        <v>321</v>
      </c>
      <c r="BK1226" s="754">
        <v>0</v>
      </c>
      <c r="BL1226" s="12" t="s">
        <v>321</v>
      </c>
      <c r="BM1226" s="754">
        <v>0.16500000000000001</v>
      </c>
      <c r="BN1226" s="12" t="s">
        <v>321</v>
      </c>
      <c r="BO1226" s="754">
        <v>5.883</v>
      </c>
      <c r="BP1226" s="12" t="s">
        <v>321</v>
      </c>
      <c r="BQ1226" s="754">
        <v>0</v>
      </c>
      <c r="BR1226" s="12" t="s">
        <v>321</v>
      </c>
      <c r="BS1226" s="654">
        <v>0</v>
      </c>
      <c r="BT1226" s="12" t="s">
        <v>321</v>
      </c>
      <c r="BU1226" s="654">
        <v>6.048</v>
      </c>
      <c r="BV1226" s="12" t="s">
        <v>321</v>
      </c>
      <c r="BW1226" s="9">
        <v>0.21</v>
      </c>
      <c r="BX1226" s="9" t="s">
        <v>322</v>
      </c>
      <c r="BY1226" s="755">
        <v>134.6</v>
      </c>
      <c r="BZ1226" s="9" t="s">
        <v>315</v>
      </c>
      <c r="CA1226" s="755">
        <v>11.8</v>
      </c>
      <c r="CB1226" s="9" t="s">
        <v>315</v>
      </c>
      <c r="CC1226" s="755">
        <v>7.9</v>
      </c>
      <c r="CD1226" s="9" t="s">
        <v>315</v>
      </c>
      <c r="CE1226" s="755">
        <v>91.1</v>
      </c>
      <c r="CF1226" s="9" t="s">
        <v>323</v>
      </c>
      <c r="CG1226" s="755">
        <v>76.3</v>
      </c>
      <c r="CH1226" s="9" t="s">
        <v>323</v>
      </c>
      <c r="CI1226" s="9"/>
      <c r="CJ1226" s="9"/>
      <c r="CK1226" s="9"/>
    </row>
    <row r="1227" spans="1:89" s="98" customFormat="1" x14ac:dyDescent="0.25">
      <c r="A1227" s="99">
        <v>10600719</v>
      </c>
      <c r="B1227" s="99"/>
      <c r="C1227" s="772">
        <v>3698</v>
      </c>
      <c r="D1227" s="807">
        <v>0.03</v>
      </c>
      <c r="E1227" s="772">
        <f t="shared" si="57"/>
        <v>3809</v>
      </c>
      <c r="F1227" s="778">
        <v>1.1000000000000001</v>
      </c>
      <c r="G1227" s="774">
        <f t="shared" si="56"/>
        <v>4190</v>
      </c>
      <c r="H1227" s="776"/>
      <c r="I1227" s="758"/>
      <c r="J1227" s="776"/>
      <c r="K1227" s="786"/>
      <c r="L1227" s="9" t="s">
        <v>308</v>
      </c>
      <c r="M1227" s="9" t="s">
        <v>4204</v>
      </c>
      <c r="N1227" s="9" t="s">
        <v>142</v>
      </c>
      <c r="O1227" s="9" t="s">
        <v>164</v>
      </c>
      <c r="P1227" s="9" t="s">
        <v>1658</v>
      </c>
      <c r="Q1227" s="9" t="s">
        <v>1659</v>
      </c>
      <c r="R1227" s="9" t="s">
        <v>1660</v>
      </c>
      <c r="S1227" s="9" t="s">
        <v>314</v>
      </c>
      <c r="T1227" s="98" t="s">
        <v>210</v>
      </c>
      <c r="U1227" s="99" t="s">
        <v>1655</v>
      </c>
      <c r="V1227" s="99" t="s">
        <v>207</v>
      </c>
      <c r="W1227" s="99" t="s">
        <v>1501</v>
      </c>
      <c r="X1227" s="99" t="s">
        <v>207</v>
      </c>
      <c r="Y1227" s="99" t="s">
        <v>1655</v>
      </c>
      <c r="Z1227" s="99" t="s">
        <v>207</v>
      </c>
      <c r="AA1227" s="99" t="s">
        <v>1501</v>
      </c>
      <c r="AB1227" s="99" t="s">
        <v>207</v>
      </c>
      <c r="AC1227" s="9">
        <v>574</v>
      </c>
      <c r="AD1227" s="9" t="s">
        <v>207</v>
      </c>
      <c r="AE1227" s="9">
        <v>226</v>
      </c>
      <c r="AF1227" s="9" t="s">
        <v>315</v>
      </c>
      <c r="AG1227" s="14" t="s">
        <v>1761</v>
      </c>
      <c r="AH1227" s="14" t="s">
        <v>207</v>
      </c>
      <c r="AI1227" s="14" t="s">
        <v>1762</v>
      </c>
      <c r="AJ1227" s="14" t="s">
        <v>207</v>
      </c>
      <c r="AK1227" s="9">
        <v>0</v>
      </c>
      <c r="AL1227" s="14" t="s">
        <v>207</v>
      </c>
      <c r="AM1227" s="9">
        <v>0</v>
      </c>
      <c r="AN1227" s="14" t="s">
        <v>207</v>
      </c>
      <c r="AO1227" s="9">
        <v>0</v>
      </c>
      <c r="AP1227" s="14" t="s">
        <v>207</v>
      </c>
      <c r="AQ1227" s="9">
        <v>0</v>
      </c>
      <c r="AR1227" s="14" t="s">
        <v>207</v>
      </c>
      <c r="AS1227" s="9" t="s">
        <v>43</v>
      </c>
      <c r="AT1227" s="9" t="s">
        <v>346</v>
      </c>
      <c r="AU1227" s="9" t="s">
        <v>164</v>
      </c>
      <c r="AV1227" s="9" t="s">
        <v>320</v>
      </c>
      <c r="AW1227" s="9" t="s">
        <v>1813</v>
      </c>
      <c r="AX1227" s="9">
        <v>9010600000</v>
      </c>
      <c r="AY1227" s="99">
        <v>373</v>
      </c>
      <c r="AZ1227" s="12" t="s">
        <v>207</v>
      </c>
      <c r="BA1227" s="99">
        <v>30</v>
      </c>
      <c r="BB1227" s="12" t="s">
        <v>207</v>
      </c>
      <c r="BC1227" s="99">
        <v>20</v>
      </c>
      <c r="BD1227" s="12" t="s">
        <v>207</v>
      </c>
      <c r="BE1227" s="99">
        <v>47</v>
      </c>
      <c r="BF1227" s="12" t="s">
        <v>321</v>
      </c>
      <c r="BG1227" s="654">
        <v>46.476999999999997</v>
      </c>
      <c r="BH1227" s="12" t="s">
        <v>321</v>
      </c>
      <c r="BI1227" s="99">
        <v>39.9</v>
      </c>
      <c r="BJ1227" s="12" t="s">
        <v>321</v>
      </c>
      <c r="BK1227" s="754">
        <v>0</v>
      </c>
      <c r="BL1227" s="12" t="s">
        <v>321</v>
      </c>
      <c r="BM1227" s="754">
        <v>0.16500000000000001</v>
      </c>
      <c r="BN1227" s="12" t="s">
        <v>321</v>
      </c>
      <c r="BO1227" s="754">
        <v>6.4119999999999999</v>
      </c>
      <c r="BP1227" s="12" t="s">
        <v>321</v>
      </c>
      <c r="BQ1227" s="754">
        <v>0</v>
      </c>
      <c r="BR1227" s="12" t="s">
        <v>321</v>
      </c>
      <c r="BS1227" s="654">
        <v>0</v>
      </c>
      <c r="BT1227" s="12" t="s">
        <v>321</v>
      </c>
      <c r="BU1227" s="654">
        <v>6.577</v>
      </c>
      <c r="BV1227" s="12" t="s">
        <v>321</v>
      </c>
      <c r="BW1227" s="9">
        <v>0.22</v>
      </c>
      <c r="BX1227" s="9" t="s">
        <v>322</v>
      </c>
      <c r="BY1227" s="755">
        <v>146.9</v>
      </c>
      <c r="BZ1227" s="9" t="s">
        <v>315</v>
      </c>
      <c r="CA1227" s="755">
        <v>11.8</v>
      </c>
      <c r="CB1227" s="9" t="s">
        <v>315</v>
      </c>
      <c r="CC1227" s="755">
        <v>7.9</v>
      </c>
      <c r="CD1227" s="9" t="s">
        <v>315</v>
      </c>
      <c r="CE1227" s="755">
        <v>104.3</v>
      </c>
      <c r="CF1227" s="9" t="s">
        <v>323</v>
      </c>
      <c r="CG1227" s="755">
        <v>88</v>
      </c>
      <c r="CH1227" s="9" t="s">
        <v>323</v>
      </c>
      <c r="CI1227" s="9"/>
      <c r="CJ1227" s="9"/>
      <c r="CK1227" s="9"/>
    </row>
    <row r="1228" spans="1:89" s="98" customFormat="1" x14ac:dyDescent="0.25">
      <c r="A1228" s="99">
        <v>10600720</v>
      </c>
      <c r="B1228" s="99"/>
      <c r="C1228" s="772">
        <v>4179</v>
      </c>
      <c r="D1228" s="807">
        <v>0.03</v>
      </c>
      <c r="E1228" s="772">
        <f t="shared" si="57"/>
        <v>4304</v>
      </c>
      <c r="F1228" s="778">
        <v>1.1000000000000001</v>
      </c>
      <c r="G1228" s="774">
        <f t="shared" si="56"/>
        <v>4734</v>
      </c>
      <c r="H1228" s="776"/>
      <c r="I1228" s="758"/>
      <c r="J1228" s="776"/>
      <c r="K1228" s="786"/>
      <c r="L1228" s="9" t="s">
        <v>308</v>
      </c>
      <c r="M1228" s="9" t="s">
        <v>4205</v>
      </c>
      <c r="N1228" s="9" t="s">
        <v>142</v>
      </c>
      <c r="O1228" s="9" t="s">
        <v>164</v>
      </c>
      <c r="P1228" s="9" t="s">
        <v>1658</v>
      </c>
      <c r="Q1228" s="9" t="s">
        <v>1659</v>
      </c>
      <c r="R1228" s="9" t="s">
        <v>1660</v>
      </c>
      <c r="S1228" s="9" t="s">
        <v>314</v>
      </c>
      <c r="T1228" s="98" t="s">
        <v>210</v>
      </c>
      <c r="U1228" s="99" t="s">
        <v>1763</v>
      </c>
      <c r="V1228" s="99" t="s">
        <v>207</v>
      </c>
      <c r="W1228" s="99" t="s">
        <v>1678</v>
      </c>
      <c r="X1228" s="99" t="s">
        <v>207</v>
      </c>
      <c r="Y1228" s="99" t="s">
        <v>1763</v>
      </c>
      <c r="Z1228" s="99" t="s">
        <v>207</v>
      </c>
      <c r="AA1228" s="99" t="s">
        <v>1678</v>
      </c>
      <c r="AB1228" s="99" t="s">
        <v>207</v>
      </c>
      <c r="AC1228" s="9">
        <v>631</v>
      </c>
      <c r="AD1228" s="9" t="s">
        <v>207</v>
      </c>
      <c r="AE1228" s="9">
        <v>248</v>
      </c>
      <c r="AF1228" s="9" t="s">
        <v>315</v>
      </c>
      <c r="AG1228" s="14" t="s">
        <v>1764</v>
      </c>
      <c r="AH1228" s="14" t="s">
        <v>207</v>
      </c>
      <c r="AI1228" s="14" t="s">
        <v>1765</v>
      </c>
      <c r="AJ1228" s="14" t="s">
        <v>207</v>
      </c>
      <c r="AK1228" s="9">
        <v>0</v>
      </c>
      <c r="AL1228" s="14" t="s">
        <v>207</v>
      </c>
      <c r="AM1228" s="9">
        <v>0</v>
      </c>
      <c r="AN1228" s="14" t="s">
        <v>207</v>
      </c>
      <c r="AO1228" s="9">
        <v>0</v>
      </c>
      <c r="AP1228" s="14" t="s">
        <v>207</v>
      </c>
      <c r="AQ1228" s="9">
        <v>0</v>
      </c>
      <c r="AR1228" s="14" t="s">
        <v>207</v>
      </c>
      <c r="AS1228" s="9" t="s">
        <v>43</v>
      </c>
      <c r="AT1228" s="9" t="s">
        <v>346</v>
      </c>
      <c r="AU1228" s="9" t="s">
        <v>164</v>
      </c>
      <c r="AV1228" s="9" t="s">
        <v>320</v>
      </c>
      <c r="AW1228" s="9" t="s">
        <v>1814</v>
      </c>
      <c r="AX1228" s="9">
        <v>9010600000</v>
      </c>
      <c r="AY1228" s="99">
        <v>404</v>
      </c>
      <c r="AZ1228" s="12" t="s">
        <v>207</v>
      </c>
      <c r="BA1228" s="99">
        <v>30</v>
      </c>
      <c r="BB1228" s="12" t="s">
        <v>207</v>
      </c>
      <c r="BC1228" s="99">
        <v>20</v>
      </c>
      <c r="BD1228" s="12" t="s">
        <v>207</v>
      </c>
      <c r="BE1228" s="99">
        <v>53</v>
      </c>
      <c r="BF1228" s="12" t="s">
        <v>321</v>
      </c>
      <c r="BG1228" s="654">
        <v>52.506999999999998</v>
      </c>
      <c r="BH1228" s="12" t="s">
        <v>321</v>
      </c>
      <c r="BI1228" s="99">
        <v>45.4</v>
      </c>
      <c r="BJ1228" s="12" t="s">
        <v>321</v>
      </c>
      <c r="BK1228" s="754">
        <v>0</v>
      </c>
      <c r="BL1228" s="12" t="s">
        <v>321</v>
      </c>
      <c r="BM1228" s="754">
        <v>0.16500000000000001</v>
      </c>
      <c r="BN1228" s="12" t="s">
        <v>321</v>
      </c>
      <c r="BO1228" s="754">
        <v>6.9420000000000002</v>
      </c>
      <c r="BP1228" s="12" t="s">
        <v>321</v>
      </c>
      <c r="BQ1228" s="754">
        <v>0</v>
      </c>
      <c r="BR1228" s="12" t="s">
        <v>321</v>
      </c>
      <c r="BS1228" s="654">
        <v>0</v>
      </c>
      <c r="BT1228" s="12" t="s">
        <v>321</v>
      </c>
      <c r="BU1228" s="654">
        <v>7.1070000000000002</v>
      </c>
      <c r="BV1228" s="12" t="s">
        <v>321</v>
      </c>
      <c r="BW1228" s="9">
        <v>0.24</v>
      </c>
      <c r="BX1228" s="9" t="s">
        <v>322</v>
      </c>
      <c r="BY1228" s="755">
        <v>159.1</v>
      </c>
      <c r="BZ1228" s="9" t="s">
        <v>315</v>
      </c>
      <c r="CA1228" s="755">
        <v>11.8</v>
      </c>
      <c r="CB1228" s="9" t="s">
        <v>315</v>
      </c>
      <c r="CC1228" s="755">
        <v>7.9</v>
      </c>
      <c r="CD1228" s="9" t="s">
        <v>315</v>
      </c>
      <c r="CE1228" s="755">
        <v>118.2</v>
      </c>
      <c r="CF1228" s="9" t="s">
        <v>323</v>
      </c>
      <c r="CG1228" s="755">
        <v>100.1</v>
      </c>
      <c r="CH1228" s="9" t="s">
        <v>323</v>
      </c>
      <c r="CI1228" s="9"/>
      <c r="CJ1228" s="9"/>
      <c r="CK1228" s="9"/>
    </row>
    <row r="1229" spans="1:89" s="98" customFormat="1" x14ac:dyDescent="0.25">
      <c r="A1229" s="99">
        <v>10600721</v>
      </c>
      <c r="B1229" s="99"/>
      <c r="C1229" s="772">
        <v>4675</v>
      </c>
      <c r="D1229" s="807">
        <v>0.03</v>
      </c>
      <c r="E1229" s="772">
        <f t="shared" si="57"/>
        <v>4815</v>
      </c>
      <c r="F1229" s="778">
        <v>1.1000000000000001</v>
      </c>
      <c r="G1229" s="774">
        <f t="shared" si="56"/>
        <v>5297</v>
      </c>
      <c r="H1229" s="776"/>
      <c r="I1229" s="758"/>
      <c r="J1229" s="776"/>
      <c r="K1229" s="786"/>
      <c r="L1229" s="9" t="s">
        <v>308</v>
      </c>
      <c r="M1229" s="9" t="s">
        <v>4206</v>
      </c>
      <c r="N1229" s="9" t="s">
        <v>142</v>
      </c>
      <c r="O1229" s="9" t="s">
        <v>164</v>
      </c>
      <c r="P1229" s="9" t="s">
        <v>1658</v>
      </c>
      <c r="Q1229" s="9" t="s">
        <v>1659</v>
      </c>
      <c r="R1229" s="9" t="s">
        <v>1660</v>
      </c>
      <c r="S1229" s="9" t="s">
        <v>314</v>
      </c>
      <c r="T1229" s="98" t="s">
        <v>210</v>
      </c>
      <c r="U1229" s="99" t="s">
        <v>1360</v>
      </c>
      <c r="V1229" s="99" t="s">
        <v>207</v>
      </c>
      <c r="W1229" s="99" t="s">
        <v>1681</v>
      </c>
      <c r="X1229" s="99" t="s">
        <v>207</v>
      </c>
      <c r="Y1229" s="99" t="s">
        <v>1360</v>
      </c>
      <c r="Z1229" s="99" t="s">
        <v>207</v>
      </c>
      <c r="AA1229" s="99" t="s">
        <v>1681</v>
      </c>
      <c r="AB1229" s="99" t="s">
        <v>207</v>
      </c>
      <c r="AC1229" s="9">
        <v>689</v>
      </c>
      <c r="AD1229" s="9" t="s">
        <v>207</v>
      </c>
      <c r="AE1229" s="9">
        <v>271</v>
      </c>
      <c r="AF1229" s="9" t="s">
        <v>315</v>
      </c>
      <c r="AG1229" s="14" t="s">
        <v>1766</v>
      </c>
      <c r="AH1229" s="14" t="s">
        <v>207</v>
      </c>
      <c r="AI1229" s="14" t="s">
        <v>1767</v>
      </c>
      <c r="AJ1229" s="14" t="s">
        <v>207</v>
      </c>
      <c r="AK1229" s="9">
        <v>0</v>
      </c>
      <c r="AL1229" s="14" t="s">
        <v>207</v>
      </c>
      <c r="AM1229" s="9">
        <v>0</v>
      </c>
      <c r="AN1229" s="14" t="s">
        <v>207</v>
      </c>
      <c r="AO1229" s="9">
        <v>0</v>
      </c>
      <c r="AP1229" s="14" t="s">
        <v>207</v>
      </c>
      <c r="AQ1229" s="9">
        <v>0</v>
      </c>
      <c r="AR1229" s="14" t="s">
        <v>207</v>
      </c>
      <c r="AS1229" s="9" t="s">
        <v>43</v>
      </c>
      <c r="AT1229" s="9" t="s">
        <v>346</v>
      </c>
      <c r="AU1229" s="9" t="s">
        <v>164</v>
      </c>
      <c r="AV1229" s="9" t="s">
        <v>320</v>
      </c>
      <c r="AW1229" s="9" t="s">
        <v>1815</v>
      </c>
      <c r="AX1229" s="9">
        <v>9010600000</v>
      </c>
      <c r="AY1229" s="99">
        <v>435</v>
      </c>
      <c r="AZ1229" s="12" t="s">
        <v>207</v>
      </c>
      <c r="BA1229" s="99">
        <v>30</v>
      </c>
      <c r="BB1229" s="12" t="s">
        <v>207</v>
      </c>
      <c r="BC1229" s="99">
        <v>20</v>
      </c>
      <c r="BD1229" s="12" t="s">
        <v>207</v>
      </c>
      <c r="BE1229" s="99">
        <v>59</v>
      </c>
      <c r="BF1229" s="12" t="s">
        <v>321</v>
      </c>
      <c r="BG1229" s="654">
        <v>58.936</v>
      </c>
      <c r="BH1229" s="12" t="s">
        <v>321</v>
      </c>
      <c r="BI1229" s="99">
        <v>51.3</v>
      </c>
      <c r="BJ1229" s="12" t="s">
        <v>321</v>
      </c>
      <c r="BK1229" s="754">
        <v>0</v>
      </c>
      <c r="BL1229" s="12" t="s">
        <v>321</v>
      </c>
      <c r="BM1229" s="754">
        <v>0.16500000000000001</v>
      </c>
      <c r="BN1229" s="12" t="s">
        <v>321</v>
      </c>
      <c r="BO1229" s="754">
        <v>7.4710000000000001</v>
      </c>
      <c r="BP1229" s="12" t="s">
        <v>321</v>
      </c>
      <c r="BQ1229" s="754">
        <v>0</v>
      </c>
      <c r="BR1229" s="12" t="s">
        <v>321</v>
      </c>
      <c r="BS1229" s="654">
        <v>0</v>
      </c>
      <c r="BT1229" s="12" t="s">
        <v>321</v>
      </c>
      <c r="BU1229" s="654">
        <v>7.6360000000000001</v>
      </c>
      <c r="BV1229" s="12" t="s">
        <v>321</v>
      </c>
      <c r="BW1229" s="9">
        <v>0.26</v>
      </c>
      <c r="BX1229" s="9" t="s">
        <v>322</v>
      </c>
      <c r="BY1229" s="755">
        <v>171.3</v>
      </c>
      <c r="BZ1229" s="9" t="s">
        <v>315</v>
      </c>
      <c r="CA1229" s="755">
        <v>11.8</v>
      </c>
      <c r="CB1229" s="9" t="s">
        <v>315</v>
      </c>
      <c r="CC1229" s="755">
        <v>7.9</v>
      </c>
      <c r="CD1229" s="9" t="s">
        <v>315</v>
      </c>
      <c r="CE1229" s="755">
        <v>132.5</v>
      </c>
      <c r="CF1229" s="9" t="s">
        <v>323</v>
      </c>
      <c r="CG1229" s="755">
        <v>113.1</v>
      </c>
      <c r="CH1229" s="9" t="s">
        <v>323</v>
      </c>
      <c r="CI1229" s="9"/>
      <c r="CJ1229" s="9"/>
      <c r="CK1229" s="9"/>
    </row>
    <row r="1230" spans="1:89" s="98" customFormat="1" x14ac:dyDescent="0.25">
      <c r="A1230" s="99">
        <v>10600667</v>
      </c>
      <c r="B1230" s="99"/>
      <c r="C1230" s="772">
        <v>1004</v>
      </c>
      <c r="D1230" s="807">
        <v>0.03</v>
      </c>
      <c r="E1230" s="772">
        <f t="shared" si="57"/>
        <v>1034</v>
      </c>
      <c r="F1230" s="778">
        <v>1.1000000000000001</v>
      </c>
      <c r="G1230" s="774">
        <f t="shared" si="56"/>
        <v>1137</v>
      </c>
      <c r="H1230" s="776"/>
      <c r="I1230" s="758"/>
      <c r="J1230" s="776"/>
      <c r="K1230" s="786"/>
      <c r="L1230" s="9" t="s">
        <v>308</v>
      </c>
      <c r="M1230" s="9" t="s">
        <v>4207</v>
      </c>
      <c r="N1230" s="9" t="s">
        <v>142</v>
      </c>
      <c r="O1230" s="9" t="s">
        <v>164</v>
      </c>
      <c r="P1230" s="9" t="s">
        <v>1658</v>
      </c>
      <c r="Q1230" s="9" t="s">
        <v>1659</v>
      </c>
      <c r="R1230" s="9" t="s">
        <v>1660</v>
      </c>
      <c r="S1230" s="9" t="s">
        <v>314</v>
      </c>
      <c r="T1230" s="98" t="s">
        <v>210</v>
      </c>
      <c r="U1230" s="99" t="s">
        <v>1646</v>
      </c>
      <c r="V1230" s="99" t="s">
        <v>207</v>
      </c>
      <c r="W1230" s="99" t="s">
        <v>202</v>
      </c>
      <c r="X1230" s="99" t="s">
        <v>207</v>
      </c>
      <c r="Y1230" s="99" t="s">
        <v>1646</v>
      </c>
      <c r="Z1230" s="99" t="s">
        <v>207</v>
      </c>
      <c r="AA1230" s="99" t="s">
        <v>202</v>
      </c>
      <c r="AB1230" s="99" t="s">
        <v>207</v>
      </c>
      <c r="AC1230" s="9">
        <v>230</v>
      </c>
      <c r="AD1230" s="9" t="s">
        <v>207</v>
      </c>
      <c r="AE1230" s="9">
        <v>91</v>
      </c>
      <c r="AF1230" s="9" t="s">
        <v>315</v>
      </c>
      <c r="AG1230" s="14" t="s">
        <v>1742</v>
      </c>
      <c r="AH1230" s="14" t="s">
        <v>207</v>
      </c>
      <c r="AI1230" s="14" t="s">
        <v>1743</v>
      </c>
      <c r="AJ1230" s="14" t="s">
        <v>207</v>
      </c>
      <c r="AK1230" s="9">
        <v>0</v>
      </c>
      <c r="AL1230" s="14" t="s">
        <v>207</v>
      </c>
      <c r="AM1230" s="9">
        <v>0</v>
      </c>
      <c r="AN1230" s="14" t="s">
        <v>207</v>
      </c>
      <c r="AO1230" s="9">
        <v>0</v>
      </c>
      <c r="AP1230" s="14" t="s">
        <v>207</v>
      </c>
      <c r="AQ1230" s="9">
        <v>0</v>
      </c>
      <c r="AR1230" s="14" t="s">
        <v>207</v>
      </c>
      <c r="AS1230" s="9" t="s">
        <v>0</v>
      </c>
      <c r="AT1230" s="9" t="s">
        <v>318</v>
      </c>
      <c r="AU1230" s="9" t="s">
        <v>164</v>
      </c>
      <c r="AV1230" s="9" t="s">
        <v>320</v>
      </c>
      <c r="AW1230" s="9" t="s">
        <v>1816</v>
      </c>
      <c r="AX1230" s="9">
        <v>9010600000</v>
      </c>
      <c r="AY1230" s="99">
        <v>235</v>
      </c>
      <c r="AZ1230" s="12" t="s">
        <v>207</v>
      </c>
      <c r="BA1230" s="99">
        <v>32</v>
      </c>
      <c r="BB1230" s="12" t="s">
        <v>207</v>
      </c>
      <c r="BC1230" s="99">
        <v>14</v>
      </c>
      <c r="BD1230" s="12" t="s">
        <v>207</v>
      </c>
      <c r="BE1230" s="99">
        <v>18</v>
      </c>
      <c r="BF1230" s="12" t="s">
        <v>321</v>
      </c>
      <c r="BG1230" s="654">
        <v>17.375</v>
      </c>
      <c r="BH1230" s="12" t="s">
        <v>321</v>
      </c>
      <c r="BI1230" s="99">
        <v>12.6</v>
      </c>
      <c r="BJ1230" s="12" t="s">
        <v>321</v>
      </c>
      <c r="BK1230" s="754">
        <v>0</v>
      </c>
      <c r="BL1230" s="12" t="s">
        <v>321</v>
      </c>
      <c r="BM1230" s="754">
        <v>7.2999999999999995E-2</v>
      </c>
      <c r="BN1230" s="12" t="s">
        <v>321</v>
      </c>
      <c r="BO1230" s="754">
        <v>4.7030000000000003</v>
      </c>
      <c r="BP1230" s="12" t="s">
        <v>321</v>
      </c>
      <c r="BQ1230" s="754">
        <v>0</v>
      </c>
      <c r="BR1230" s="12" t="s">
        <v>321</v>
      </c>
      <c r="BS1230" s="654">
        <v>0</v>
      </c>
      <c r="BT1230" s="12" t="s">
        <v>321</v>
      </c>
      <c r="BU1230" s="654">
        <v>4.7750000000000004</v>
      </c>
      <c r="BV1230" s="12" t="s">
        <v>321</v>
      </c>
      <c r="BW1230" s="9">
        <v>0.11</v>
      </c>
      <c r="BX1230" s="9" t="s">
        <v>322</v>
      </c>
      <c r="BY1230" s="755">
        <v>92.5</v>
      </c>
      <c r="BZ1230" s="9" t="s">
        <v>315</v>
      </c>
      <c r="CA1230" s="755">
        <v>12.6</v>
      </c>
      <c r="CB1230" s="9" t="s">
        <v>315</v>
      </c>
      <c r="CC1230" s="755">
        <v>5.5</v>
      </c>
      <c r="CD1230" s="9" t="s">
        <v>315</v>
      </c>
      <c r="CE1230" s="755">
        <v>34.200000000000003</v>
      </c>
      <c r="CF1230" s="9" t="s">
        <v>323</v>
      </c>
      <c r="CG1230" s="755">
        <v>27.8</v>
      </c>
      <c r="CH1230" s="9" t="s">
        <v>323</v>
      </c>
      <c r="CI1230" s="9"/>
      <c r="CJ1230" s="9"/>
      <c r="CK1230" s="9"/>
    </row>
    <row r="1231" spans="1:89" s="98" customFormat="1" x14ac:dyDescent="0.25">
      <c r="A1231" s="99">
        <v>10600668</v>
      </c>
      <c r="B1231" s="99"/>
      <c r="C1231" s="772">
        <v>1097</v>
      </c>
      <c r="D1231" s="807">
        <v>0.03</v>
      </c>
      <c r="E1231" s="772">
        <f t="shared" si="57"/>
        <v>1130</v>
      </c>
      <c r="F1231" s="778">
        <v>1.1000000000000001</v>
      </c>
      <c r="G1231" s="774">
        <f t="shared" si="56"/>
        <v>1243</v>
      </c>
      <c r="H1231" s="776"/>
      <c r="I1231" s="758"/>
      <c r="J1231" s="776"/>
      <c r="K1231" s="786"/>
      <c r="L1231" s="9" t="s">
        <v>308</v>
      </c>
      <c r="M1231" s="9" t="s">
        <v>4208</v>
      </c>
      <c r="N1231" s="9" t="s">
        <v>142</v>
      </c>
      <c r="O1231" s="9" t="s">
        <v>164</v>
      </c>
      <c r="P1231" s="9" t="s">
        <v>1658</v>
      </c>
      <c r="Q1231" s="9" t="s">
        <v>1659</v>
      </c>
      <c r="R1231" s="9" t="s">
        <v>1660</v>
      </c>
      <c r="S1231" s="9" t="s">
        <v>314</v>
      </c>
      <c r="T1231" s="98" t="s">
        <v>210</v>
      </c>
      <c r="U1231" s="99" t="s">
        <v>1650</v>
      </c>
      <c r="V1231" s="99" t="s">
        <v>207</v>
      </c>
      <c r="W1231" s="99" t="s">
        <v>574</v>
      </c>
      <c r="X1231" s="99" t="s">
        <v>207</v>
      </c>
      <c r="Y1231" s="99" t="s">
        <v>1650</v>
      </c>
      <c r="Z1231" s="99" t="s">
        <v>207</v>
      </c>
      <c r="AA1231" s="99" t="s">
        <v>574</v>
      </c>
      <c r="AB1231" s="99" t="s">
        <v>207</v>
      </c>
      <c r="AC1231" s="9">
        <v>253</v>
      </c>
      <c r="AD1231" s="9" t="s">
        <v>207</v>
      </c>
      <c r="AE1231" s="9">
        <v>100</v>
      </c>
      <c r="AF1231" s="9" t="s">
        <v>315</v>
      </c>
      <c r="AG1231" s="14" t="s">
        <v>1744</v>
      </c>
      <c r="AH1231" s="14" t="s">
        <v>207</v>
      </c>
      <c r="AI1231" s="14" t="s">
        <v>1745</v>
      </c>
      <c r="AJ1231" s="14" t="s">
        <v>207</v>
      </c>
      <c r="AK1231" s="9">
        <v>0</v>
      </c>
      <c r="AL1231" s="14" t="s">
        <v>207</v>
      </c>
      <c r="AM1231" s="9">
        <v>0</v>
      </c>
      <c r="AN1231" s="14" t="s">
        <v>207</v>
      </c>
      <c r="AO1231" s="9">
        <v>0</v>
      </c>
      <c r="AP1231" s="14" t="s">
        <v>207</v>
      </c>
      <c r="AQ1231" s="9">
        <v>0</v>
      </c>
      <c r="AR1231" s="14" t="s">
        <v>207</v>
      </c>
      <c r="AS1231" s="9" t="s">
        <v>0</v>
      </c>
      <c r="AT1231" s="9" t="s">
        <v>318</v>
      </c>
      <c r="AU1231" s="9" t="s">
        <v>164</v>
      </c>
      <c r="AV1231" s="9" t="s">
        <v>320</v>
      </c>
      <c r="AW1231" s="9" t="s">
        <v>1817</v>
      </c>
      <c r="AX1231" s="9">
        <v>9010600000</v>
      </c>
      <c r="AY1231" s="99">
        <v>254</v>
      </c>
      <c r="AZ1231" s="12" t="s">
        <v>207</v>
      </c>
      <c r="BA1231" s="99">
        <v>32</v>
      </c>
      <c r="BB1231" s="12" t="s">
        <v>207</v>
      </c>
      <c r="BC1231" s="99">
        <v>14</v>
      </c>
      <c r="BD1231" s="12" t="s">
        <v>207</v>
      </c>
      <c r="BE1231" s="99">
        <v>20</v>
      </c>
      <c r="BF1231" s="12" t="s">
        <v>321</v>
      </c>
      <c r="BG1231" s="654">
        <v>19.216999999999999</v>
      </c>
      <c r="BH1231" s="12" t="s">
        <v>321</v>
      </c>
      <c r="BI1231" s="99">
        <v>14.1</v>
      </c>
      <c r="BJ1231" s="12" t="s">
        <v>321</v>
      </c>
      <c r="BK1231" s="754">
        <v>0</v>
      </c>
      <c r="BL1231" s="12" t="s">
        <v>321</v>
      </c>
      <c r="BM1231" s="754">
        <v>7.2999999999999995E-2</v>
      </c>
      <c r="BN1231" s="12" t="s">
        <v>321</v>
      </c>
      <c r="BO1231" s="754">
        <v>5.0439999999999996</v>
      </c>
      <c r="BP1231" s="12" t="s">
        <v>321</v>
      </c>
      <c r="BQ1231" s="754">
        <v>0</v>
      </c>
      <c r="BR1231" s="12" t="s">
        <v>321</v>
      </c>
      <c r="BS1231" s="654">
        <v>0</v>
      </c>
      <c r="BT1231" s="12" t="s">
        <v>321</v>
      </c>
      <c r="BU1231" s="654">
        <v>5.117</v>
      </c>
      <c r="BV1231" s="12" t="s">
        <v>321</v>
      </c>
      <c r="BW1231" s="9">
        <v>0.11</v>
      </c>
      <c r="BX1231" s="9" t="s">
        <v>322</v>
      </c>
      <c r="BY1231" s="755">
        <v>100</v>
      </c>
      <c r="BZ1231" s="9" t="s">
        <v>315</v>
      </c>
      <c r="CA1231" s="755">
        <v>12.6</v>
      </c>
      <c r="CB1231" s="9" t="s">
        <v>315</v>
      </c>
      <c r="CC1231" s="755">
        <v>5.5</v>
      </c>
      <c r="CD1231" s="9" t="s">
        <v>315</v>
      </c>
      <c r="CE1231" s="755">
        <v>38.1</v>
      </c>
      <c r="CF1231" s="9" t="s">
        <v>323</v>
      </c>
      <c r="CG1231" s="755">
        <v>31.1</v>
      </c>
      <c r="CH1231" s="9" t="s">
        <v>323</v>
      </c>
      <c r="CI1231" s="9"/>
      <c r="CJ1231" s="9"/>
      <c r="CK1231" s="9"/>
    </row>
    <row r="1232" spans="1:89" s="98" customFormat="1" x14ac:dyDescent="0.25">
      <c r="A1232" s="99">
        <v>10600669</v>
      </c>
      <c r="B1232" s="99"/>
      <c r="C1232" s="772">
        <v>1222</v>
      </c>
      <c r="D1232" s="807">
        <v>0.03</v>
      </c>
      <c r="E1232" s="772">
        <f t="shared" si="57"/>
        <v>1259</v>
      </c>
      <c r="F1232" s="778">
        <v>1.1000000000000001</v>
      </c>
      <c r="G1232" s="774">
        <f t="shared" si="56"/>
        <v>1385</v>
      </c>
      <c r="H1232" s="776"/>
      <c r="I1232" s="758"/>
      <c r="J1232" s="776"/>
      <c r="K1232" s="786"/>
      <c r="L1232" s="9" t="s">
        <v>308</v>
      </c>
      <c r="M1232" s="9" t="s">
        <v>4209</v>
      </c>
      <c r="N1232" s="9" t="s">
        <v>142</v>
      </c>
      <c r="O1232" s="9" t="s">
        <v>164</v>
      </c>
      <c r="P1232" s="9" t="s">
        <v>1658</v>
      </c>
      <c r="Q1232" s="9" t="s">
        <v>1659</v>
      </c>
      <c r="R1232" s="9" t="s">
        <v>1660</v>
      </c>
      <c r="S1232" s="9" t="s">
        <v>314</v>
      </c>
      <c r="T1232" s="98" t="s">
        <v>210</v>
      </c>
      <c r="U1232" s="99" t="s">
        <v>1746</v>
      </c>
      <c r="V1232" s="99" t="s">
        <v>207</v>
      </c>
      <c r="W1232" s="99" t="s">
        <v>575</v>
      </c>
      <c r="X1232" s="99" t="s">
        <v>207</v>
      </c>
      <c r="Y1232" s="99" t="s">
        <v>1746</v>
      </c>
      <c r="Z1232" s="99" t="s">
        <v>207</v>
      </c>
      <c r="AA1232" s="99" t="s">
        <v>575</v>
      </c>
      <c r="AB1232" s="99" t="s">
        <v>207</v>
      </c>
      <c r="AC1232" s="9">
        <v>275</v>
      </c>
      <c r="AD1232" s="9" t="s">
        <v>207</v>
      </c>
      <c r="AE1232" s="9">
        <v>108</v>
      </c>
      <c r="AF1232" s="9" t="s">
        <v>315</v>
      </c>
      <c r="AG1232" s="14" t="s">
        <v>1747</v>
      </c>
      <c r="AH1232" s="14" t="s">
        <v>207</v>
      </c>
      <c r="AI1232" s="14" t="s">
        <v>1748</v>
      </c>
      <c r="AJ1232" s="14" t="s">
        <v>207</v>
      </c>
      <c r="AK1232" s="9">
        <v>0</v>
      </c>
      <c r="AL1232" s="14" t="s">
        <v>207</v>
      </c>
      <c r="AM1232" s="9">
        <v>0</v>
      </c>
      <c r="AN1232" s="14" t="s">
        <v>207</v>
      </c>
      <c r="AO1232" s="9">
        <v>0</v>
      </c>
      <c r="AP1232" s="14" t="s">
        <v>207</v>
      </c>
      <c r="AQ1232" s="9">
        <v>0</v>
      </c>
      <c r="AR1232" s="14" t="s">
        <v>207</v>
      </c>
      <c r="AS1232" s="9" t="s">
        <v>0</v>
      </c>
      <c r="AT1232" s="9" t="s">
        <v>318</v>
      </c>
      <c r="AU1232" s="9" t="s">
        <v>164</v>
      </c>
      <c r="AV1232" s="9" t="s">
        <v>320</v>
      </c>
      <c r="AW1232" s="9" t="s">
        <v>1818</v>
      </c>
      <c r="AX1232" s="9">
        <v>9010600000</v>
      </c>
      <c r="AY1232" s="99">
        <v>274</v>
      </c>
      <c r="AZ1232" s="12" t="s">
        <v>207</v>
      </c>
      <c r="BA1232" s="99">
        <v>32</v>
      </c>
      <c r="BB1232" s="12" t="s">
        <v>207</v>
      </c>
      <c r="BC1232" s="99">
        <v>14</v>
      </c>
      <c r="BD1232" s="12" t="s">
        <v>207</v>
      </c>
      <c r="BE1232" s="99">
        <v>22</v>
      </c>
      <c r="BF1232" s="12" t="s">
        <v>321</v>
      </c>
      <c r="BG1232" s="654">
        <v>21.059000000000001</v>
      </c>
      <c r="BH1232" s="12" t="s">
        <v>321</v>
      </c>
      <c r="BI1232" s="99">
        <v>15.6</v>
      </c>
      <c r="BJ1232" s="12" t="s">
        <v>321</v>
      </c>
      <c r="BK1232" s="754">
        <v>0</v>
      </c>
      <c r="BL1232" s="12" t="s">
        <v>321</v>
      </c>
      <c r="BM1232" s="754">
        <v>7.2999999999999995E-2</v>
      </c>
      <c r="BN1232" s="12" t="s">
        <v>321</v>
      </c>
      <c r="BO1232" s="754">
        <v>5.3860000000000001</v>
      </c>
      <c r="BP1232" s="12" t="s">
        <v>321</v>
      </c>
      <c r="BQ1232" s="754">
        <v>0</v>
      </c>
      <c r="BR1232" s="12" t="s">
        <v>321</v>
      </c>
      <c r="BS1232" s="654">
        <v>0</v>
      </c>
      <c r="BT1232" s="12" t="s">
        <v>321</v>
      </c>
      <c r="BU1232" s="654">
        <v>5.4589999999999996</v>
      </c>
      <c r="BV1232" s="12" t="s">
        <v>321</v>
      </c>
      <c r="BW1232" s="9">
        <v>0.12</v>
      </c>
      <c r="BX1232" s="9" t="s">
        <v>322</v>
      </c>
      <c r="BY1232" s="755">
        <v>107.9</v>
      </c>
      <c r="BZ1232" s="9" t="s">
        <v>315</v>
      </c>
      <c r="CA1232" s="755">
        <v>12.6</v>
      </c>
      <c r="CB1232" s="9" t="s">
        <v>315</v>
      </c>
      <c r="CC1232" s="755">
        <v>5.5</v>
      </c>
      <c r="CD1232" s="9" t="s">
        <v>315</v>
      </c>
      <c r="CE1232" s="755">
        <v>42.3</v>
      </c>
      <c r="CF1232" s="9" t="s">
        <v>323</v>
      </c>
      <c r="CG1232" s="755">
        <v>34.4</v>
      </c>
      <c r="CH1232" s="9" t="s">
        <v>323</v>
      </c>
      <c r="CI1232" s="9"/>
      <c r="CJ1232" s="9"/>
      <c r="CK1232" s="9"/>
    </row>
    <row r="1233" spans="1:89" s="98" customFormat="1" x14ac:dyDescent="0.25">
      <c r="A1233" s="99">
        <v>10600787</v>
      </c>
      <c r="B1233" s="99"/>
      <c r="C1233" s="772">
        <v>1345</v>
      </c>
      <c r="D1233" s="807">
        <v>0.03</v>
      </c>
      <c r="E1233" s="772">
        <f t="shared" si="57"/>
        <v>1385</v>
      </c>
      <c r="F1233" s="778">
        <v>1.1000000000000001</v>
      </c>
      <c r="G1233" s="774">
        <f t="shared" si="56"/>
        <v>1524</v>
      </c>
      <c r="H1233" s="776"/>
      <c r="I1233" s="758"/>
      <c r="J1233" s="776"/>
      <c r="K1233" s="786"/>
      <c r="L1233" s="9" t="s">
        <v>308</v>
      </c>
      <c r="M1233" s="9" t="s">
        <v>4210</v>
      </c>
      <c r="N1233" s="9" t="s">
        <v>142</v>
      </c>
      <c r="O1233" s="9" t="s">
        <v>164</v>
      </c>
      <c r="P1233" s="9" t="s">
        <v>1658</v>
      </c>
      <c r="Q1233" s="9" t="s">
        <v>1659</v>
      </c>
      <c r="R1233" s="9" t="s">
        <v>1660</v>
      </c>
      <c r="S1233" s="9" t="s">
        <v>314</v>
      </c>
      <c r="T1233" s="98" t="s">
        <v>210</v>
      </c>
      <c r="U1233" s="99">
        <v>146</v>
      </c>
      <c r="V1233" s="99" t="s">
        <v>207</v>
      </c>
      <c r="W1233" s="99">
        <v>260</v>
      </c>
      <c r="X1233" s="99" t="s">
        <v>207</v>
      </c>
      <c r="Y1233" s="99">
        <v>146</v>
      </c>
      <c r="Z1233" s="99" t="s">
        <v>207</v>
      </c>
      <c r="AA1233" s="99">
        <v>260</v>
      </c>
      <c r="AB1233" s="99" t="s">
        <v>207</v>
      </c>
      <c r="AC1233" s="9">
        <v>298</v>
      </c>
      <c r="AD1233" s="9" t="s">
        <v>207</v>
      </c>
      <c r="AE1233" s="9">
        <v>117</v>
      </c>
      <c r="AF1233" s="9" t="s">
        <v>315</v>
      </c>
      <c r="AG1233" s="14" t="s">
        <v>1749</v>
      </c>
      <c r="AH1233" s="14" t="s">
        <v>207</v>
      </c>
      <c r="AI1233" s="14" t="s">
        <v>1750</v>
      </c>
      <c r="AJ1233" s="14" t="s">
        <v>207</v>
      </c>
      <c r="AK1233" s="9">
        <v>0</v>
      </c>
      <c r="AL1233" s="14" t="s">
        <v>207</v>
      </c>
      <c r="AM1233" s="9">
        <v>0</v>
      </c>
      <c r="AN1233" s="14" t="s">
        <v>207</v>
      </c>
      <c r="AO1233" s="9">
        <v>0</v>
      </c>
      <c r="AP1233" s="14" t="s">
        <v>207</v>
      </c>
      <c r="AQ1233" s="9">
        <v>0</v>
      </c>
      <c r="AR1233" s="14" t="s">
        <v>207</v>
      </c>
      <c r="AS1233" s="9" t="s">
        <v>0</v>
      </c>
      <c r="AT1233" s="9" t="s">
        <v>318</v>
      </c>
      <c r="AU1233" s="9" t="s">
        <v>164</v>
      </c>
      <c r="AV1233" s="9" t="s">
        <v>320</v>
      </c>
      <c r="AW1233" s="9" t="s">
        <v>1819</v>
      </c>
      <c r="AX1233" s="9">
        <v>9010600000</v>
      </c>
      <c r="AY1233" s="99">
        <v>294</v>
      </c>
      <c r="AZ1233" s="12" t="s">
        <v>207</v>
      </c>
      <c r="BA1233" s="99">
        <v>32</v>
      </c>
      <c r="BB1233" s="12" t="s">
        <v>207</v>
      </c>
      <c r="BC1233" s="99">
        <v>14</v>
      </c>
      <c r="BD1233" s="12" t="s">
        <v>207</v>
      </c>
      <c r="BE1233" s="99">
        <v>18</v>
      </c>
      <c r="BF1233" s="12" t="s">
        <v>321</v>
      </c>
      <c r="BG1233" s="654">
        <v>17.8</v>
      </c>
      <c r="BH1233" s="12" t="s">
        <v>321</v>
      </c>
      <c r="BI1233" s="99">
        <v>12</v>
      </c>
      <c r="BJ1233" s="12" t="s">
        <v>321</v>
      </c>
      <c r="BK1233" s="754">
        <v>0</v>
      </c>
      <c r="BL1233" s="12" t="s">
        <v>321</v>
      </c>
      <c r="BM1233" s="754">
        <v>7.2999999999999995E-2</v>
      </c>
      <c r="BN1233" s="12" t="s">
        <v>321</v>
      </c>
      <c r="BO1233" s="754">
        <v>5.7270000000000003</v>
      </c>
      <c r="BP1233" s="12" t="s">
        <v>321</v>
      </c>
      <c r="BQ1233" s="754">
        <v>0</v>
      </c>
      <c r="BR1233" s="12" t="s">
        <v>321</v>
      </c>
      <c r="BS1233" s="654">
        <v>0</v>
      </c>
      <c r="BT1233" s="12" t="s">
        <v>321</v>
      </c>
      <c r="BU1233" s="654">
        <v>5.8</v>
      </c>
      <c r="BV1233" s="12" t="s">
        <v>321</v>
      </c>
      <c r="BW1233" s="9">
        <v>0.13</v>
      </c>
      <c r="BX1233" s="9" t="s">
        <v>322</v>
      </c>
      <c r="BY1233" s="755">
        <v>115.7</v>
      </c>
      <c r="BZ1233" s="9" t="s">
        <v>315</v>
      </c>
      <c r="CA1233" s="755">
        <v>12.6</v>
      </c>
      <c r="CB1233" s="9" t="s">
        <v>315</v>
      </c>
      <c r="CC1233" s="755">
        <v>5.5</v>
      </c>
      <c r="CD1233" s="9" t="s">
        <v>315</v>
      </c>
      <c r="CE1233" s="755">
        <v>35.299999999999997</v>
      </c>
      <c r="CF1233" s="9" t="s">
        <v>323</v>
      </c>
      <c r="CG1233" s="755">
        <v>26.5</v>
      </c>
      <c r="CH1233" s="9" t="s">
        <v>323</v>
      </c>
      <c r="CI1233" s="9"/>
      <c r="CJ1233" s="9"/>
      <c r="CK1233" s="9"/>
    </row>
    <row r="1234" spans="1:89" s="98" customFormat="1" x14ac:dyDescent="0.25">
      <c r="A1234" s="99">
        <v>10600670</v>
      </c>
      <c r="B1234" s="99"/>
      <c r="C1234" s="772">
        <v>1470</v>
      </c>
      <c r="D1234" s="807">
        <v>0.03</v>
      </c>
      <c r="E1234" s="772">
        <f t="shared" si="57"/>
        <v>1514</v>
      </c>
      <c r="F1234" s="778">
        <v>1.1000000000000001</v>
      </c>
      <c r="G1234" s="774">
        <f t="shared" si="56"/>
        <v>1665</v>
      </c>
      <c r="H1234" s="776"/>
      <c r="I1234" s="758"/>
      <c r="J1234" s="776"/>
      <c r="K1234" s="786"/>
      <c r="L1234" s="9" t="s">
        <v>308</v>
      </c>
      <c r="M1234" s="9" t="s">
        <v>4211</v>
      </c>
      <c r="N1234" s="9" t="s">
        <v>142</v>
      </c>
      <c r="O1234" s="9" t="s">
        <v>164</v>
      </c>
      <c r="P1234" s="9" t="s">
        <v>1658</v>
      </c>
      <c r="Q1234" s="9" t="s">
        <v>1659</v>
      </c>
      <c r="R1234" s="9" t="s">
        <v>1660</v>
      </c>
      <c r="S1234" s="9" t="s">
        <v>314</v>
      </c>
      <c r="T1234" s="98" t="s">
        <v>210</v>
      </c>
      <c r="U1234" s="99" t="s">
        <v>869</v>
      </c>
      <c r="V1234" s="99" t="s">
        <v>207</v>
      </c>
      <c r="W1234" s="99" t="s">
        <v>577</v>
      </c>
      <c r="X1234" s="99" t="s">
        <v>207</v>
      </c>
      <c r="Y1234" s="99" t="s">
        <v>869</v>
      </c>
      <c r="Z1234" s="99" t="s">
        <v>207</v>
      </c>
      <c r="AA1234" s="99" t="s">
        <v>577</v>
      </c>
      <c r="AB1234" s="99" t="s">
        <v>207</v>
      </c>
      <c r="AC1234" s="9">
        <v>322</v>
      </c>
      <c r="AD1234" s="9" t="s">
        <v>207</v>
      </c>
      <c r="AE1234" s="9">
        <v>127</v>
      </c>
      <c r="AF1234" s="9" t="s">
        <v>315</v>
      </c>
      <c r="AG1234" s="14" t="s">
        <v>1751</v>
      </c>
      <c r="AH1234" s="14" t="s">
        <v>207</v>
      </c>
      <c r="AI1234" s="14" t="s">
        <v>1752</v>
      </c>
      <c r="AJ1234" s="14" t="s">
        <v>207</v>
      </c>
      <c r="AK1234" s="9">
        <v>0</v>
      </c>
      <c r="AL1234" s="14" t="s">
        <v>207</v>
      </c>
      <c r="AM1234" s="9">
        <v>0</v>
      </c>
      <c r="AN1234" s="14" t="s">
        <v>207</v>
      </c>
      <c r="AO1234" s="9">
        <v>0</v>
      </c>
      <c r="AP1234" s="14" t="s">
        <v>207</v>
      </c>
      <c r="AQ1234" s="9">
        <v>0</v>
      </c>
      <c r="AR1234" s="14" t="s">
        <v>207</v>
      </c>
      <c r="AS1234" s="9" t="s">
        <v>0</v>
      </c>
      <c r="AT1234" s="9" t="s">
        <v>318</v>
      </c>
      <c r="AU1234" s="9" t="s">
        <v>164</v>
      </c>
      <c r="AV1234" s="9" t="s">
        <v>320</v>
      </c>
      <c r="AW1234" s="9" t="s">
        <v>1820</v>
      </c>
      <c r="AX1234" s="9">
        <v>9010600000</v>
      </c>
      <c r="AY1234" s="99">
        <v>314</v>
      </c>
      <c r="AZ1234" s="12" t="s">
        <v>207</v>
      </c>
      <c r="BA1234" s="99">
        <v>32</v>
      </c>
      <c r="BB1234" s="12" t="s">
        <v>207</v>
      </c>
      <c r="BC1234" s="99">
        <v>14</v>
      </c>
      <c r="BD1234" s="12" t="s">
        <v>207</v>
      </c>
      <c r="BE1234" s="99">
        <v>26</v>
      </c>
      <c r="BF1234" s="12" t="s">
        <v>321</v>
      </c>
      <c r="BG1234" s="654">
        <v>25.042000000000002</v>
      </c>
      <c r="BH1234" s="12" t="s">
        <v>321</v>
      </c>
      <c r="BI1234" s="99">
        <v>18.899999999999999</v>
      </c>
      <c r="BJ1234" s="12" t="s">
        <v>321</v>
      </c>
      <c r="BK1234" s="754">
        <v>0</v>
      </c>
      <c r="BL1234" s="12" t="s">
        <v>321</v>
      </c>
      <c r="BM1234" s="754">
        <v>7.2999999999999995E-2</v>
      </c>
      <c r="BN1234" s="12" t="s">
        <v>321</v>
      </c>
      <c r="BO1234" s="754">
        <v>6.069</v>
      </c>
      <c r="BP1234" s="12" t="s">
        <v>321</v>
      </c>
      <c r="BQ1234" s="754">
        <v>0</v>
      </c>
      <c r="BR1234" s="12" t="s">
        <v>321</v>
      </c>
      <c r="BS1234" s="654">
        <v>0</v>
      </c>
      <c r="BT1234" s="12" t="s">
        <v>321</v>
      </c>
      <c r="BU1234" s="654">
        <v>6.1420000000000003</v>
      </c>
      <c r="BV1234" s="12" t="s">
        <v>321</v>
      </c>
      <c r="BW1234" s="9">
        <v>0.14000000000000001</v>
      </c>
      <c r="BX1234" s="9" t="s">
        <v>322</v>
      </c>
      <c r="BY1234" s="755">
        <v>123.6</v>
      </c>
      <c r="BZ1234" s="9" t="s">
        <v>315</v>
      </c>
      <c r="CA1234" s="755">
        <v>12.6</v>
      </c>
      <c r="CB1234" s="9" t="s">
        <v>315</v>
      </c>
      <c r="CC1234" s="755">
        <v>5.5</v>
      </c>
      <c r="CD1234" s="9" t="s">
        <v>315</v>
      </c>
      <c r="CE1234" s="755">
        <v>50.7</v>
      </c>
      <c r="CF1234" s="9" t="s">
        <v>323</v>
      </c>
      <c r="CG1234" s="755">
        <v>41.7</v>
      </c>
      <c r="CH1234" s="9" t="s">
        <v>323</v>
      </c>
      <c r="CI1234" s="9"/>
      <c r="CJ1234" s="9"/>
      <c r="CK1234" s="9"/>
    </row>
    <row r="1235" spans="1:89" s="98" customFormat="1" x14ac:dyDescent="0.25">
      <c r="A1235" s="99">
        <v>10600671</v>
      </c>
      <c r="B1235" s="99"/>
      <c r="C1235" s="772">
        <v>1593</v>
      </c>
      <c r="D1235" s="807">
        <v>0.03</v>
      </c>
      <c r="E1235" s="772">
        <f t="shared" si="57"/>
        <v>1641</v>
      </c>
      <c r="F1235" s="778">
        <v>1.1000000000000001</v>
      </c>
      <c r="G1235" s="774">
        <f t="shared" si="56"/>
        <v>1805</v>
      </c>
      <c r="H1235" s="776"/>
      <c r="I1235" s="758"/>
      <c r="J1235" s="776"/>
      <c r="K1235" s="786"/>
      <c r="L1235" s="9" t="s">
        <v>308</v>
      </c>
      <c r="M1235" s="9" t="s">
        <v>4212</v>
      </c>
      <c r="N1235" s="9" t="s">
        <v>142</v>
      </c>
      <c r="O1235" s="9" t="s">
        <v>164</v>
      </c>
      <c r="P1235" s="9" t="s">
        <v>1658</v>
      </c>
      <c r="Q1235" s="9" t="s">
        <v>1659</v>
      </c>
      <c r="R1235" s="9" t="s">
        <v>1660</v>
      </c>
      <c r="S1235" s="9" t="s">
        <v>314</v>
      </c>
      <c r="T1235" s="98" t="s">
        <v>210</v>
      </c>
      <c r="U1235" s="99" t="s">
        <v>637</v>
      </c>
      <c r="V1235" s="99" t="s">
        <v>207</v>
      </c>
      <c r="W1235" s="99" t="s">
        <v>578</v>
      </c>
      <c r="X1235" s="99" t="s">
        <v>207</v>
      </c>
      <c r="Y1235" s="99" t="s">
        <v>637</v>
      </c>
      <c r="Z1235" s="99" t="s">
        <v>207</v>
      </c>
      <c r="AA1235" s="99" t="s">
        <v>578</v>
      </c>
      <c r="AB1235" s="99" t="s">
        <v>207</v>
      </c>
      <c r="AC1235" s="9">
        <v>344</v>
      </c>
      <c r="AD1235" s="9" t="s">
        <v>207</v>
      </c>
      <c r="AE1235" s="9">
        <v>135</v>
      </c>
      <c r="AF1235" s="9" t="s">
        <v>315</v>
      </c>
      <c r="AG1235" s="14" t="s">
        <v>1753</v>
      </c>
      <c r="AH1235" s="14" t="s">
        <v>207</v>
      </c>
      <c r="AI1235" s="14" t="s">
        <v>1754</v>
      </c>
      <c r="AJ1235" s="14" t="s">
        <v>207</v>
      </c>
      <c r="AK1235" s="9">
        <v>0</v>
      </c>
      <c r="AL1235" s="14" t="s">
        <v>207</v>
      </c>
      <c r="AM1235" s="9">
        <v>0</v>
      </c>
      <c r="AN1235" s="14" t="s">
        <v>207</v>
      </c>
      <c r="AO1235" s="9">
        <v>0</v>
      </c>
      <c r="AP1235" s="14" t="s">
        <v>207</v>
      </c>
      <c r="AQ1235" s="9">
        <v>0</v>
      </c>
      <c r="AR1235" s="14" t="s">
        <v>207</v>
      </c>
      <c r="AS1235" s="9" t="s">
        <v>0</v>
      </c>
      <c r="AT1235" s="9" t="s">
        <v>318</v>
      </c>
      <c r="AU1235" s="9" t="s">
        <v>164</v>
      </c>
      <c r="AV1235" s="9" t="s">
        <v>320</v>
      </c>
      <c r="AW1235" s="9" t="s">
        <v>1821</v>
      </c>
      <c r="AX1235" s="9">
        <v>9010600000</v>
      </c>
      <c r="AY1235" s="99">
        <v>334</v>
      </c>
      <c r="AZ1235" s="12" t="s">
        <v>207</v>
      </c>
      <c r="BA1235" s="99">
        <v>32</v>
      </c>
      <c r="BB1235" s="12" t="s">
        <v>207</v>
      </c>
      <c r="BC1235" s="99">
        <v>14</v>
      </c>
      <c r="BD1235" s="12" t="s">
        <v>207</v>
      </c>
      <c r="BE1235" s="99">
        <v>28</v>
      </c>
      <c r="BF1235" s="12" t="s">
        <v>321</v>
      </c>
      <c r="BG1235" s="654">
        <v>27.082999999999998</v>
      </c>
      <c r="BH1235" s="12" t="s">
        <v>321</v>
      </c>
      <c r="BI1235" s="99">
        <v>20.6</v>
      </c>
      <c r="BJ1235" s="12" t="s">
        <v>321</v>
      </c>
      <c r="BK1235" s="754">
        <v>0</v>
      </c>
      <c r="BL1235" s="12" t="s">
        <v>321</v>
      </c>
      <c r="BM1235" s="754">
        <v>7.2999999999999995E-2</v>
      </c>
      <c r="BN1235" s="12" t="s">
        <v>321</v>
      </c>
      <c r="BO1235" s="754">
        <v>6.4109999999999996</v>
      </c>
      <c r="BP1235" s="12" t="s">
        <v>321</v>
      </c>
      <c r="BQ1235" s="754">
        <v>0</v>
      </c>
      <c r="BR1235" s="12" t="s">
        <v>321</v>
      </c>
      <c r="BS1235" s="654">
        <v>0</v>
      </c>
      <c r="BT1235" s="12" t="s">
        <v>321</v>
      </c>
      <c r="BU1235" s="654">
        <v>6.4829999999999997</v>
      </c>
      <c r="BV1235" s="12" t="s">
        <v>321</v>
      </c>
      <c r="BW1235" s="9">
        <v>0.15</v>
      </c>
      <c r="BX1235" s="9" t="s">
        <v>322</v>
      </c>
      <c r="BY1235" s="755">
        <v>131.5</v>
      </c>
      <c r="BZ1235" s="9" t="s">
        <v>315</v>
      </c>
      <c r="CA1235" s="755">
        <v>12.6</v>
      </c>
      <c r="CB1235" s="9" t="s">
        <v>315</v>
      </c>
      <c r="CC1235" s="755">
        <v>5.5</v>
      </c>
      <c r="CD1235" s="9" t="s">
        <v>315</v>
      </c>
      <c r="CE1235" s="755">
        <v>55.1</v>
      </c>
      <c r="CF1235" s="9" t="s">
        <v>323</v>
      </c>
      <c r="CG1235" s="755">
        <v>45.4</v>
      </c>
      <c r="CH1235" s="9" t="s">
        <v>323</v>
      </c>
      <c r="CI1235" s="9"/>
      <c r="CJ1235" s="9"/>
      <c r="CK1235" s="9"/>
    </row>
    <row r="1236" spans="1:89" s="98" customFormat="1" x14ac:dyDescent="0.25">
      <c r="A1236" s="99">
        <v>10600672</v>
      </c>
      <c r="B1236" s="99"/>
      <c r="C1236" s="772">
        <v>1948</v>
      </c>
      <c r="D1236" s="807">
        <v>0.03</v>
      </c>
      <c r="E1236" s="772">
        <f t="shared" si="57"/>
        <v>2006</v>
      </c>
      <c r="F1236" s="778">
        <v>1.1000000000000001</v>
      </c>
      <c r="G1236" s="774">
        <f t="shared" si="56"/>
        <v>2207</v>
      </c>
      <c r="H1236" s="776"/>
      <c r="I1236" s="758"/>
      <c r="J1236" s="776"/>
      <c r="K1236" s="786"/>
      <c r="L1236" s="9" t="s">
        <v>308</v>
      </c>
      <c r="M1236" s="9" t="s">
        <v>4213</v>
      </c>
      <c r="N1236" s="9" t="s">
        <v>142</v>
      </c>
      <c r="O1236" s="9" t="s">
        <v>164</v>
      </c>
      <c r="P1236" s="9" t="s">
        <v>1658</v>
      </c>
      <c r="Q1236" s="9" t="s">
        <v>1659</v>
      </c>
      <c r="R1236" s="9" t="s">
        <v>1660</v>
      </c>
      <c r="S1236" s="9" t="s">
        <v>314</v>
      </c>
      <c r="T1236" s="98" t="s">
        <v>210</v>
      </c>
      <c r="U1236" s="99" t="s">
        <v>742</v>
      </c>
      <c r="V1236" s="99" t="s">
        <v>207</v>
      </c>
      <c r="W1236" s="99" t="s">
        <v>646</v>
      </c>
      <c r="X1236" s="99" t="s">
        <v>207</v>
      </c>
      <c r="Y1236" s="99" t="s">
        <v>742</v>
      </c>
      <c r="Z1236" s="99" t="s">
        <v>207</v>
      </c>
      <c r="AA1236" s="99" t="s">
        <v>646</v>
      </c>
      <c r="AB1236" s="99" t="s">
        <v>207</v>
      </c>
      <c r="AC1236" s="9">
        <v>402</v>
      </c>
      <c r="AD1236" s="9" t="s">
        <v>207</v>
      </c>
      <c r="AE1236" s="9">
        <v>158</v>
      </c>
      <c r="AF1236" s="9" t="s">
        <v>315</v>
      </c>
      <c r="AG1236" s="14" t="s">
        <v>338</v>
      </c>
      <c r="AH1236" s="14" t="s">
        <v>207</v>
      </c>
      <c r="AI1236" s="14" t="s">
        <v>339</v>
      </c>
      <c r="AJ1236" s="14" t="s">
        <v>207</v>
      </c>
      <c r="AK1236" s="9">
        <v>0</v>
      </c>
      <c r="AL1236" s="14" t="s">
        <v>207</v>
      </c>
      <c r="AM1236" s="9">
        <v>0</v>
      </c>
      <c r="AN1236" s="14" t="s">
        <v>207</v>
      </c>
      <c r="AO1236" s="9">
        <v>0</v>
      </c>
      <c r="AP1236" s="14" t="s">
        <v>207</v>
      </c>
      <c r="AQ1236" s="9">
        <v>0</v>
      </c>
      <c r="AR1236" s="14" t="s">
        <v>207</v>
      </c>
      <c r="AS1236" s="9" t="s">
        <v>0</v>
      </c>
      <c r="AT1236" s="9" t="s">
        <v>318</v>
      </c>
      <c r="AU1236" s="9" t="s">
        <v>164</v>
      </c>
      <c r="AV1236" s="9" t="s">
        <v>320</v>
      </c>
      <c r="AW1236" s="9" t="s">
        <v>1822</v>
      </c>
      <c r="AX1236" s="9">
        <v>9010600000</v>
      </c>
      <c r="AY1236" s="99">
        <v>384</v>
      </c>
      <c r="AZ1236" s="12" t="s">
        <v>207</v>
      </c>
      <c r="BA1236" s="99">
        <v>32</v>
      </c>
      <c r="BB1236" s="12" t="s">
        <v>207</v>
      </c>
      <c r="BC1236" s="99">
        <v>14</v>
      </c>
      <c r="BD1236" s="12" t="s">
        <v>207</v>
      </c>
      <c r="BE1236" s="99">
        <v>33</v>
      </c>
      <c r="BF1236" s="12" t="s">
        <v>321</v>
      </c>
      <c r="BG1236" s="654">
        <v>32.337000000000003</v>
      </c>
      <c r="BH1236" s="12" t="s">
        <v>321</v>
      </c>
      <c r="BI1236" s="99">
        <v>25</v>
      </c>
      <c r="BJ1236" s="12" t="s">
        <v>321</v>
      </c>
      <c r="BK1236" s="754">
        <v>0</v>
      </c>
      <c r="BL1236" s="12" t="s">
        <v>321</v>
      </c>
      <c r="BM1236" s="754">
        <v>7.2999999999999995E-2</v>
      </c>
      <c r="BN1236" s="12" t="s">
        <v>321</v>
      </c>
      <c r="BO1236" s="754">
        <v>7.2649999999999997</v>
      </c>
      <c r="BP1236" s="12" t="s">
        <v>321</v>
      </c>
      <c r="BQ1236" s="754">
        <v>0</v>
      </c>
      <c r="BR1236" s="12" t="s">
        <v>321</v>
      </c>
      <c r="BS1236" s="654">
        <v>0</v>
      </c>
      <c r="BT1236" s="12" t="s">
        <v>321</v>
      </c>
      <c r="BU1236" s="654">
        <v>7.3369999999999997</v>
      </c>
      <c r="BV1236" s="12" t="s">
        <v>321</v>
      </c>
      <c r="BW1236" s="9">
        <v>0.17</v>
      </c>
      <c r="BX1236" s="9" t="s">
        <v>322</v>
      </c>
      <c r="BY1236" s="755">
        <v>151.19999999999999</v>
      </c>
      <c r="BZ1236" s="9" t="s">
        <v>315</v>
      </c>
      <c r="CA1236" s="755">
        <v>12.6</v>
      </c>
      <c r="CB1236" s="9" t="s">
        <v>315</v>
      </c>
      <c r="CC1236" s="755">
        <v>5.5</v>
      </c>
      <c r="CD1236" s="9" t="s">
        <v>315</v>
      </c>
      <c r="CE1236" s="755">
        <v>66.599999999999994</v>
      </c>
      <c r="CF1236" s="9" t="s">
        <v>323</v>
      </c>
      <c r="CG1236" s="755">
        <v>55.1</v>
      </c>
      <c r="CH1236" s="9" t="s">
        <v>323</v>
      </c>
      <c r="CI1236" s="9"/>
      <c r="CJ1236" s="9"/>
      <c r="CK1236" s="9"/>
    </row>
    <row r="1237" spans="1:89" s="98" customFormat="1" x14ac:dyDescent="0.25">
      <c r="A1237" s="99">
        <v>10600673</v>
      </c>
      <c r="B1237" s="99"/>
      <c r="C1237" s="772">
        <v>2313</v>
      </c>
      <c r="D1237" s="807">
        <v>0.03</v>
      </c>
      <c r="E1237" s="772">
        <f t="shared" si="57"/>
        <v>2382</v>
      </c>
      <c r="F1237" s="778">
        <v>1.1000000000000001</v>
      </c>
      <c r="G1237" s="774">
        <f t="shared" si="56"/>
        <v>2620</v>
      </c>
      <c r="H1237" s="776"/>
      <c r="I1237" s="758"/>
      <c r="J1237" s="776"/>
      <c r="K1237" s="786"/>
      <c r="L1237" s="9" t="s">
        <v>308</v>
      </c>
      <c r="M1237" s="9" t="s">
        <v>4214</v>
      </c>
      <c r="N1237" s="9" t="s">
        <v>142</v>
      </c>
      <c r="O1237" s="9" t="s">
        <v>164</v>
      </c>
      <c r="P1237" s="9" t="s">
        <v>1658</v>
      </c>
      <c r="Q1237" s="9" t="s">
        <v>1659</v>
      </c>
      <c r="R1237" s="9" t="s">
        <v>1660</v>
      </c>
      <c r="S1237" s="9" t="s">
        <v>314</v>
      </c>
      <c r="T1237" s="98" t="s">
        <v>210</v>
      </c>
      <c r="U1237" s="99" t="s">
        <v>1755</v>
      </c>
      <c r="V1237" s="99" t="s">
        <v>207</v>
      </c>
      <c r="W1237" s="99" t="s">
        <v>583</v>
      </c>
      <c r="X1237" s="99" t="s">
        <v>207</v>
      </c>
      <c r="Y1237" s="99" t="s">
        <v>1755</v>
      </c>
      <c r="Z1237" s="99" t="s">
        <v>207</v>
      </c>
      <c r="AA1237" s="99" t="s">
        <v>583</v>
      </c>
      <c r="AB1237" s="99" t="s">
        <v>207</v>
      </c>
      <c r="AC1237" s="9">
        <v>459</v>
      </c>
      <c r="AD1237" s="9" t="s">
        <v>207</v>
      </c>
      <c r="AE1237" s="9">
        <v>181</v>
      </c>
      <c r="AF1237" s="9" t="s">
        <v>315</v>
      </c>
      <c r="AG1237" s="14" t="s">
        <v>1756</v>
      </c>
      <c r="AH1237" s="14" t="s">
        <v>207</v>
      </c>
      <c r="AI1237" s="14" t="s">
        <v>1757</v>
      </c>
      <c r="AJ1237" s="14" t="s">
        <v>207</v>
      </c>
      <c r="AK1237" s="9">
        <v>0</v>
      </c>
      <c r="AL1237" s="14" t="s">
        <v>207</v>
      </c>
      <c r="AM1237" s="9">
        <v>0</v>
      </c>
      <c r="AN1237" s="14" t="s">
        <v>207</v>
      </c>
      <c r="AO1237" s="9">
        <v>0</v>
      </c>
      <c r="AP1237" s="14" t="s">
        <v>207</v>
      </c>
      <c r="AQ1237" s="9">
        <v>0</v>
      </c>
      <c r="AR1237" s="14" t="s">
        <v>207</v>
      </c>
      <c r="AS1237" s="9" t="s">
        <v>0</v>
      </c>
      <c r="AT1237" s="9" t="s">
        <v>318</v>
      </c>
      <c r="AU1237" s="9" t="s">
        <v>164</v>
      </c>
      <c r="AV1237" s="9" t="s">
        <v>320</v>
      </c>
      <c r="AW1237" s="9" t="s">
        <v>1823</v>
      </c>
      <c r="AX1237" s="9">
        <v>9010600000</v>
      </c>
      <c r="AY1237" s="99">
        <v>310</v>
      </c>
      <c r="AZ1237" s="12" t="s">
        <v>207</v>
      </c>
      <c r="BA1237" s="99">
        <v>30</v>
      </c>
      <c r="BB1237" s="12" t="s">
        <v>207</v>
      </c>
      <c r="BC1237" s="99">
        <v>20</v>
      </c>
      <c r="BD1237" s="12" t="s">
        <v>207</v>
      </c>
      <c r="BE1237" s="99">
        <v>36</v>
      </c>
      <c r="BF1237" s="12" t="s">
        <v>321</v>
      </c>
      <c r="BG1237" s="654">
        <v>35.201000000000001</v>
      </c>
      <c r="BH1237" s="12" t="s">
        <v>321</v>
      </c>
      <c r="BI1237" s="99">
        <v>29.7</v>
      </c>
      <c r="BJ1237" s="12" t="s">
        <v>321</v>
      </c>
      <c r="BK1237" s="754">
        <v>0</v>
      </c>
      <c r="BL1237" s="12" t="s">
        <v>321</v>
      </c>
      <c r="BM1237" s="754">
        <v>0.16500000000000001</v>
      </c>
      <c r="BN1237" s="12" t="s">
        <v>321</v>
      </c>
      <c r="BO1237" s="754">
        <v>5.3360000000000003</v>
      </c>
      <c r="BP1237" s="12" t="s">
        <v>321</v>
      </c>
      <c r="BQ1237" s="754">
        <v>0</v>
      </c>
      <c r="BR1237" s="12" t="s">
        <v>321</v>
      </c>
      <c r="BS1237" s="654">
        <v>0</v>
      </c>
      <c r="BT1237" s="12" t="s">
        <v>321</v>
      </c>
      <c r="BU1237" s="654">
        <v>5.5010000000000003</v>
      </c>
      <c r="BV1237" s="12" t="s">
        <v>321</v>
      </c>
      <c r="BW1237" s="9">
        <v>0.19</v>
      </c>
      <c r="BX1237" s="9" t="s">
        <v>322</v>
      </c>
      <c r="BY1237" s="755">
        <v>122</v>
      </c>
      <c r="BZ1237" s="9" t="s">
        <v>315</v>
      </c>
      <c r="CA1237" s="755">
        <v>11.8</v>
      </c>
      <c r="CB1237" s="9" t="s">
        <v>315</v>
      </c>
      <c r="CC1237" s="755">
        <v>7.9</v>
      </c>
      <c r="CD1237" s="9" t="s">
        <v>315</v>
      </c>
      <c r="CE1237" s="755">
        <v>78.5</v>
      </c>
      <c r="CF1237" s="9" t="s">
        <v>323</v>
      </c>
      <c r="CG1237" s="755">
        <v>65.5</v>
      </c>
      <c r="CH1237" s="9" t="s">
        <v>323</v>
      </c>
      <c r="CI1237" s="9"/>
      <c r="CJ1237" s="9"/>
      <c r="CK1237" s="9"/>
    </row>
    <row r="1238" spans="1:89" s="98" customFormat="1" x14ac:dyDescent="0.25">
      <c r="A1238" s="99">
        <v>10600674</v>
      </c>
      <c r="B1238" s="99"/>
      <c r="C1238" s="772">
        <v>2692</v>
      </c>
      <c r="D1238" s="807">
        <v>0.03</v>
      </c>
      <c r="E1238" s="772">
        <f t="shared" si="57"/>
        <v>2773</v>
      </c>
      <c r="F1238" s="778">
        <v>1.1000000000000001</v>
      </c>
      <c r="G1238" s="774">
        <f t="shared" si="56"/>
        <v>3050</v>
      </c>
      <c r="H1238" s="776"/>
      <c r="I1238" s="758"/>
      <c r="J1238" s="776"/>
      <c r="K1238" s="786"/>
      <c r="L1238" s="9" t="s">
        <v>308</v>
      </c>
      <c r="M1238" s="9" t="s">
        <v>4215</v>
      </c>
      <c r="N1238" s="9" t="s">
        <v>142</v>
      </c>
      <c r="O1238" s="9" t="s">
        <v>164</v>
      </c>
      <c r="P1238" s="9" t="s">
        <v>1658</v>
      </c>
      <c r="Q1238" s="9" t="s">
        <v>1659</v>
      </c>
      <c r="R1238" s="9" t="s">
        <v>1660</v>
      </c>
      <c r="S1238" s="9" t="s">
        <v>314</v>
      </c>
      <c r="T1238" s="98" t="s">
        <v>210</v>
      </c>
      <c r="U1238" s="99" t="s">
        <v>1758</v>
      </c>
      <c r="V1238" s="99" t="s">
        <v>207</v>
      </c>
      <c r="W1238" s="99" t="s">
        <v>1499</v>
      </c>
      <c r="X1238" s="99" t="s">
        <v>207</v>
      </c>
      <c r="Y1238" s="99" t="s">
        <v>1758</v>
      </c>
      <c r="Z1238" s="99" t="s">
        <v>207</v>
      </c>
      <c r="AA1238" s="99" t="s">
        <v>1499</v>
      </c>
      <c r="AB1238" s="99" t="s">
        <v>207</v>
      </c>
      <c r="AC1238" s="9">
        <v>516</v>
      </c>
      <c r="AD1238" s="9" t="s">
        <v>207</v>
      </c>
      <c r="AE1238" s="9">
        <v>203</v>
      </c>
      <c r="AF1238" s="9" t="s">
        <v>315</v>
      </c>
      <c r="AG1238" s="14" t="s">
        <v>1759</v>
      </c>
      <c r="AH1238" s="14" t="s">
        <v>207</v>
      </c>
      <c r="AI1238" s="14" t="s">
        <v>1760</v>
      </c>
      <c r="AJ1238" s="14" t="s">
        <v>207</v>
      </c>
      <c r="AK1238" s="9">
        <v>0</v>
      </c>
      <c r="AL1238" s="14" t="s">
        <v>207</v>
      </c>
      <c r="AM1238" s="9">
        <v>0</v>
      </c>
      <c r="AN1238" s="14" t="s">
        <v>207</v>
      </c>
      <c r="AO1238" s="9">
        <v>0</v>
      </c>
      <c r="AP1238" s="14" t="s">
        <v>207</v>
      </c>
      <c r="AQ1238" s="9">
        <v>0</v>
      </c>
      <c r="AR1238" s="14" t="s">
        <v>207</v>
      </c>
      <c r="AS1238" s="9" t="s">
        <v>0</v>
      </c>
      <c r="AT1238" s="9" t="s">
        <v>318</v>
      </c>
      <c r="AU1238" s="9" t="s">
        <v>164</v>
      </c>
      <c r="AV1238" s="9" t="s">
        <v>320</v>
      </c>
      <c r="AW1238" s="9" t="s">
        <v>1824</v>
      </c>
      <c r="AX1238" s="9">
        <v>9010600000</v>
      </c>
      <c r="AY1238" s="99">
        <v>342</v>
      </c>
      <c r="AZ1238" s="12" t="s">
        <v>207</v>
      </c>
      <c r="BA1238" s="99">
        <v>30</v>
      </c>
      <c r="BB1238" s="12" t="s">
        <v>207</v>
      </c>
      <c r="BC1238" s="99">
        <v>20</v>
      </c>
      <c r="BD1238" s="12" t="s">
        <v>207</v>
      </c>
      <c r="BE1238" s="99">
        <v>41</v>
      </c>
      <c r="BF1238" s="12" t="s">
        <v>321</v>
      </c>
      <c r="BG1238" s="654">
        <v>40.648000000000003</v>
      </c>
      <c r="BH1238" s="12" t="s">
        <v>321</v>
      </c>
      <c r="BI1238" s="99">
        <v>34.6</v>
      </c>
      <c r="BJ1238" s="12" t="s">
        <v>321</v>
      </c>
      <c r="BK1238" s="754">
        <v>0</v>
      </c>
      <c r="BL1238" s="12" t="s">
        <v>321</v>
      </c>
      <c r="BM1238" s="754">
        <v>0.16500000000000001</v>
      </c>
      <c r="BN1238" s="12" t="s">
        <v>321</v>
      </c>
      <c r="BO1238" s="754">
        <v>5.883</v>
      </c>
      <c r="BP1238" s="12" t="s">
        <v>321</v>
      </c>
      <c r="BQ1238" s="754">
        <v>0</v>
      </c>
      <c r="BR1238" s="12" t="s">
        <v>321</v>
      </c>
      <c r="BS1238" s="654">
        <v>0</v>
      </c>
      <c r="BT1238" s="12" t="s">
        <v>321</v>
      </c>
      <c r="BU1238" s="654">
        <v>6.048</v>
      </c>
      <c r="BV1238" s="12" t="s">
        <v>321</v>
      </c>
      <c r="BW1238" s="9">
        <v>0.21</v>
      </c>
      <c r="BX1238" s="9" t="s">
        <v>322</v>
      </c>
      <c r="BY1238" s="755">
        <v>134.6</v>
      </c>
      <c r="BZ1238" s="9" t="s">
        <v>315</v>
      </c>
      <c r="CA1238" s="755">
        <v>11.8</v>
      </c>
      <c r="CB1238" s="9" t="s">
        <v>315</v>
      </c>
      <c r="CC1238" s="755">
        <v>7.9</v>
      </c>
      <c r="CD1238" s="9" t="s">
        <v>315</v>
      </c>
      <c r="CE1238" s="755">
        <v>91.1</v>
      </c>
      <c r="CF1238" s="9" t="s">
        <v>323</v>
      </c>
      <c r="CG1238" s="755">
        <v>76.3</v>
      </c>
      <c r="CH1238" s="9" t="s">
        <v>323</v>
      </c>
      <c r="CI1238" s="9"/>
      <c r="CJ1238" s="9"/>
      <c r="CK1238" s="9"/>
    </row>
    <row r="1239" spans="1:89" s="98" customFormat="1" x14ac:dyDescent="0.25">
      <c r="A1239" s="99">
        <v>10600675</v>
      </c>
      <c r="B1239" s="99"/>
      <c r="C1239" s="772">
        <v>3080</v>
      </c>
      <c r="D1239" s="807">
        <v>0.03</v>
      </c>
      <c r="E1239" s="772">
        <f t="shared" si="57"/>
        <v>3172</v>
      </c>
      <c r="F1239" s="778">
        <v>1.1000000000000001</v>
      </c>
      <c r="G1239" s="774">
        <f t="shared" si="56"/>
        <v>3489</v>
      </c>
      <c r="H1239" s="776"/>
      <c r="I1239" s="758"/>
      <c r="J1239" s="776"/>
      <c r="K1239" s="786"/>
      <c r="L1239" s="9" t="s">
        <v>308</v>
      </c>
      <c r="M1239" s="9" t="s">
        <v>4216</v>
      </c>
      <c r="N1239" s="9" t="s">
        <v>142</v>
      </c>
      <c r="O1239" s="9" t="s">
        <v>164</v>
      </c>
      <c r="P1239" s="9" t="s">
        <v>1658</v>
      </c>
      <c r="Q1239" s="9" t="s">
        <v>1659</v>
      </c>
      <c r="R1239" s="9" t="s">
        <v>1660</v>
      </c>
      <c r="S1239" s="9" t="s">
        <v>314</v>
      </c>
      <c r="T1239" s="98" t="s">
        <v>210</v>
      </c>
      <c r="U1239" s="99" t="s">
        <v>1655</v>
      </c>
      <c r="V1239" s="99" t="s">
        <v>207</v>
      </c>
      <c r="W1239" s="99" t="s">
        <v>1501</v>
      </c>
      <c r="X1239" s="99" t="s">
        <v>207</v>
      </c>
      <c r="Y1239" s="99" t="s">
        <v>1655</v>
      </c>
      <c r="Z1239" s="99" t="s">
        <v>207</v>
      </c>
      <c r="AA1239" s="99" t="s">
        <v>1501</v>
      </c>
      <c r="AB1239" s="99" t="s">
        <v>207</v>
      </c>
      <c r="AC1239" s="9">
        <v>574</v>
      </c>
      <c r="AD1239" s="9" t="s">
        <v>207</v>
      </c>
      <c r="AE1239" s="9">
        <v>226</v>
      </c>
      <c r="AF1239" s="9" t="s">
        <v>315</v>
      </c>
      <c r="AG1239" s="14" t="s">
        <v>1761</v>
      </c>
      <c r="AH1239" s="14" t="s">
        <v>207</v>
      </c>
      <c r="AI1239" s="14" t="s">
        <v>1762</v>
      </c>
      <c r="AJ1239" s="14" t="s">
        <v>207</v>
      </c>
      <c r="AK1239" s="9">
        <v>0</v>
      </c>
      <c r="AL1239" s="14" t="s">
        <v>207</v>
      </c>
      <c r="AM1239" s="9">
        <v>0</v>
      </c>
      <c r="AN1239" s="14" t="s">
        <v>207</v>
      </c>
      <c r="AO1239" s="9">
        <v>0</v>
      </c>
      <c r="AP1239" s="14" t="s">
        <v>207</v>
      </c>
      <c r="AQ1239" s="9">
        <v>0</v>
      </c>
      <c r="AR1239" s="14" t="s">
        <v>207</v>
      </c>
      <c r="AS1239" s="9" t="s">
        <v>0</v>
      </c>
      <c r="AT1239" s="9" t="s">
        <v>318</v>
      </c>
      <c r="AU1239" s="9" t="s">
        <v>164</v>
      </c>
      <c r="AV1239" s="9" t="s">
        <v>320</v>
      </c>
      <c r="AW1239" s="9" t="s">
        <v>1825</v>
      </c>
      <c r="AX1239" s="9">
        <v>9010600000</v>
      </c>
      <c r="AY1239" s="99">
        <v>373</v>
      </c>
      <c r="AZ1239" s="12" t="s">
        <v>207</v>
      </c>
      <c r="BA1239" s="99">
        <v>30</v>
      </c>
      <c r="BB1239" s="12" t="s">
        <v>207</v>
      </c>
      <c r="BC1239" s="99">
        <v>20</v>
      </c>
      <c r="BD1239" s="12" t="s">
        <v>207</v>
      </c>
      <c r="BE1239" s="99">
        <v>47</v>
      </c>
      <c r="BF1239" s="12" t="s">
        <v>321</v>
      </c>
      <c r="BG1239" s="654">
        <v>46.476999999999997</v>
      </c>
      <c r="BH1239" s="12" t="s">
        <v>321</v>
      </c>
      <c r="BI1239" s="99">
        <v>39.9</v>
      </c>
      <c r="BJ1239" s="12" t="s">
        <v>321</v>
      </c>
      <c r="BK1239" s="754">
        <v>0</v>
      </c>
      <c r="BL1239" s="12" t="s">
        <v>321</v>
      </c>
      <c r="BM1239" s="754">
        <v>0.16500000000000001</v>
      </c>
      <c r="BN1239" s="12" t="s">
        <v>321</v>
      </c>
      <c r="BO1239" s="754">
        <v>6.4119999999999999</v>
      </c>
      <c r="BP1239" s="12" t="s">
        <v>321</v>
      </c>
      <c r="BQ1239" s="754">
        <v>0</v>
      </c>
      <c r="BR1239" s="12" t="s">
        <v>321</v>
      </c>
      <c r="BS1239" s="654">
        <v>0</v>
      </c>
      <c r="BT1239" s="12" t="s">
        <v>321</v>
      </c>
      <c r="BU1239" s="654">
        <v>6.577</v>
      </c>
      <c r="BV1239" s="12" t="s">
        <v>321</v>
      </c>
      <c r="BW1239" s="9">
        <v>0.22</v>
      </c>
      <c r="BX1239" s="9" t="s">
        <v>322</v>
      </c>
      <c r="BY1239" s="755">
        <v>146.9</v>
      </c>
      <c r="BZ1239" s="9" t="s">
        <v>315</v>
      </c>
      <c r="CA1239" s="755">
        <v>11.8</v>
      </c>
      <c r="CB1239" s="9" t="s">
        <v>315</v>
      </c>
      <c r="CC1239" s="755">
        <v>7.9</v>
      </c>
      <c r="CD1239" s="9" t="s">
        <v>315</v>
      </c>
      <c r="CE1239" s="755">
        <v>104.3</v>
      </c>
      <c r="CF1239" s="9" t="s">
        <v>323</v>
      </c>
      <c r="CG1239" s="755">
        <v>88</v>
      </c>
      <c r="CH1239" s="9" t="s">
        <v>323</v>
      </c>
      <c r="CI1239" s="9"/>
      <c r="CJ1239" s="9"/>
      <c r="CK1239" s="9"/>
    </row>
    <row r="1240" spans="1:89" s="98" customFormat="1" x14ac:dyDescent="0.25">
      <c r="A1240" s="99">
        <v>10600676</v>
      </c>
      <c r="B1240" s="99"/>
      <c r="C1240" s="772">
        <v>3483</v>
      </c>
      <c r="D1240" s="807">
        <v>0.03</v>
      </c>
      <c r="E1240" s="772">
        <f t="shared" si="57"/>
        <v>3587</v>
      </c>
      <c r="F1240" s="778">
        <v>1.1000000000000001</v>
      </c>
      <c r="G1240" s="774">
        <f t="shared" si="56"/>
        <v>3946</v>
      </c>
      <c r="H1240" s="776"/>
      <c r="I1240" s="758"/>
      <c r="J1240" s="776"/>
      <c r="K1240" s="786"/>
      <c r="L1240" s="9" t="s">
        <v>308</v>
      </c>
      <c r="M1240" s="9" t="s">
        <v>4217</v>
      </c>
      <c r="N1240" s="9" t="s">
        <v>142</v>
      </c>
      <c r="O1240" s="9" t="s">
        <v>164</v>
      </c>
      <c r="P1240" s="9" t="s">
        <v>1658</v>
      </c>
      <c r="Q1240" s="9" t="s">
        <v>1659</v>
      </c>
      <c r="R1240" s="9" t="s">
        <v>1660</v>
      </c>
      <c r="S1240" s="9" t="s">
        <v>314</v>
      </c>
      <c r="T1240" s="98" t="s">
        <v>210</v>
      </c>
      <c r="U1240" s="99" t="s">
        <v>1763</v>
      </c>
      <c r="V1240" s="99" t="s">
        <v>207</v>
      </c>
      <c r="W1240" s="99" t="s">
        <v>1678</v>
      </c>
      <c r="X1240" s="99" t="s">
        <v>207</v>
      </c>
      <c r="Y1240" s="99" t="s">
        <v>1763</v>
      </c>
      <c r="Z1240" s="99" t="s">
        <v>207</v>
      </c>
      <c r="AA1240" s="99" t="s">
        <v>1678</v>
      </c>
      <c r="AB1240" s="99" t="s">
        <v>207</v>
      </c>
      <c r="AC1240" s="9">
        <v>631</v>
      </c>
      <c r="AD1240" s="9" t="s">
        <v>207</v>
      </c>
      <c r="AE1240" s="9">
        <v>248</v>
      </c>
      <c r="AF1240" s="9" t="s">
        <v>315</v>
      </c>
      <c r="AG1240" s="14" t="s">
        <v>1764</v>
      </c>
      <c r="AH1240" s="14" t="s">
        <v>207</v>
      </c>
      <c r="AI1240" s="14" t="s">
        <v>1765</v>
      </c>
      <c r="AJ1240" s="14" t="s">
        <v>207</v>
      </c>
      <c r="AK1240" s="9">
        <v>0</v>
      </c>
      <c r="AL1240" s="14" t="s">
        <v>207</v>
      </c>
      <c r="AM1240" s="9">
        <v>0</v>
      </c>
      <c r="AN1240" s="14" t="s">
        <v>207</v>
      </c>
      <c r="AO1240" s="9">
        <v>0</v>
      </c>
      <c r="AP1240" s="14" t="s">
        <v>207</v>
      </c>
      <c r="AQ1240" s="9">
        <v>0</v>
      </c>
      <c r="AR1240" s="14" t="s">
        <v>207</v>
      </c>
      <c r="AS1240" s="9" t="s">
        <v>0</v>
      </c>
      <c r="AT1240" s="9" t="s">
        <v>318</v>
      </c>
      <c r="AU1240" s="9" t="s">
        <v>164</v>
      </c>
      <c r="AV1240" s="9" t="s">
        <v>320</v>
      </c>
      <c r="AW1240" s="9" t="s">
        <v>1826</v>
      </c>
      <c r="AX1240" s="9">
        <v>9010600000</v>
      </c>
      <c r="AY1240" s="99">
        <v>404</v>
      </c>
      <c r="AZ1240" s="12" t="s">
        <v>207</v>
      </c>
      <c r="BA1240" s="99">
        <v>30</v>
      </c>
      <c r="BB1240" s="12" t="s">
        <v>207</v>
      </c>
      <c r="BC1240" s="99">
        <v>20</v>
      </c>
      <c r="BD1240" s="12" t="s">
        <v>207</v>
      </c>
      <c r="BE1240" s="99">
        <v>53</v>
      </c>
      <c r="BF1240" s="12" t="s">
        <v>321</v>
      </c>
      <c r="BG1240" s="654">
        <v>52.506999999999998</v>
      </c>
      <c r="BH1240" s="12" t="s">
        <v>321</v>
      </c>
      <c r="BI1240" s="99">
        <v>45.4</v>
      </c>
      <c r="BJ1240" s="12" t="s">
        <v>321</v>
      </c>
      <c r="BK1240" s="754">
        <v>0</v>
      </c>
      <c r="BL1240" s="12" t="s">
        <v>321</v>
      </c>
      <c r="BM1240" s="754">
        <v>0.16500000000000001</v>
      </c>
      <c r="BN1240" s="12" t="s">
        <v>321</v>
      </c>
      <c r="BO1240" s="754">
        <v>6.9420000000000002</v>
      </c>
      <c r="BP1240" s="12" t="s">
        <v>321</v>
      </c>
      <c r="BQ1240" s="754">
        <v>0</v>
      </c>
      <c r="BR1240" s="12" t="s">
        <v>321</v>
      </c>
      <c r="BS1240" s="654">
        <v>0</v>
      </c>
      <c r="BT1240" s="12" t="s">
        <v>321</v>
      </c>
      <c r="BU1240" s="654">
        <v>7.1070000000000002</v>
      </c>
      <c r="BV1240" s="12" t="s">
        <v>321</v>
      </c>
      <c r="BW1240" s="9">
        <v>0.24</v>
      </c>
      <c r="BX1240" s="9" t="s">
        <v>322</v>
      </c>
      <c r="BY1240" s="755">
        <v>159.1</v>
      </c>
      <c r="BZ1240" s="9" t="s">
        <v>315</v>
      </c>
      <c r="CA1240" s="755">
        <v>11.8</v>
      </c>
      <c r="CB1240" s="9" t="s">
        <v>315</v>
      </c>
      <c r="CC1240" s="755">
        <v>7.9</v>
      </c>
      <c r="CD1240" s="9" t="s">
        <v>315</v>
      </c>
      <c r="CE1240" s="755">
        <v>118.2</v>
      </c>
      <c r="CF1240" s="9" t="s">
        <v>323</v>
      </c>
      <c r="CG1240" s="755">
        <v>100.1</v>
      </c>
      <c r="CH1240" s="9" t="s">
        <v>323</v>
      </c>
      <c r="CI1240" s="9"/>
      <c r="CJ1240" s="9"/>
      <c r="CK1240" s="9"/>
    </row>
    <row r="1241" spans="1:89" s="98" customFormat="1" x14ac:dyDescent="0.25">
      <c r="A1241" s="99">
        <v>10600677</v>
      </c>
      <c r="B1241" s="99"/>
      <c r="C1241" s="772">
        <v>3896</v>
      </c>
      <c r="D1241" s="807">
        <v>0.03</v>
      </c>
      <c r="E1241" s="772">
        <f t="shared" si="57"/>
        <v>4013</v>
      </c>
      <c r="F1241" s="778">
        <v>1.1000000000000001</v>
      </c>
      <c r="G1241" s="774">
        <f t="shared" si="56"/>
        <v>4414</v>
      </c>
      <c r="H1241" s="776"/>
      <c r="I1241" s="758"/>
      <c r="J1241" s="776"/>
      <c r="K1241" s="786"/>
      <c r="L1241" s="9" t="s">
        <v>308</v>
      </c>
      <c r="M1241" s="9" t="s">
        <v>4218</v>
      </c>
      <c r="N1241" s="9" t="s">
        <v>142</v>
      </c>
      <c r="O1241" s="9" t="s">
        <v>164</v>
      </c>
      <c r="P1241" s="9" t="s">
        <v>1658</v>
      </c>
      <c r="Q1241" s="9" t="s">
        <v>1659</v>
      </c>
      <c r="R1241" s="9" t="s">
        <v>1660</v>
      </c>
      <c r="S1241" s="9" t="s">
        <v>314</v>
      </c>
      <c r="T1241" s="98" t="s">
        <v>210</v>
      </c>
      <c r="U1241" s="99" t="s">
        <v>1360</v>
      </c>
      <c r="V1241" s="99" t="s">
        <v>207</v>
      </c>
      <c r="W1241" s="99" t="s">
        <v>1681</v>
      </c>
      <c r="X1241" s="99" t="s">
        <v>207</v>
      </c>
      <c r="Y1241" s="99" t="s">
        <v>1360</v>
      </c>
      <c r="Z1241" s="99" t="s">
        <v>207</v>
      </c>
      <c r="AA1241" s="99" t="s">
        <v>1681</v>
      </c>
      <c r="AB1241" s="99" t="s">
        <v>207</v>
      </c>
      <c r="AC1241" s="9">
        <v>689</v>
      </c>
      <c r="AD1241" s="9" t="s">
        <v>207</v>
      </c>
      <c r="AE1241" s="9">
        <v>271</v>
      </c>
      <c r="AF1241" s="9" t="s">
        <v>315</v>
      </c>
      <c r="AG1241" s="14" t="s">
        <v>1766</v>
      </c>
      <c r="AH1241" s="14" t="s">
        <v>207</v>
      </c>
      <c r="AI1241" s="14" t="s">
        <v>1767</v>
      </c>
      <c r="AJ1241" s="14" t="s">
        <v>207</v>
      </c>
      <c r="AK1241" s="9">
        <v>0</v>
      </c>
      <c r="AL1241" s="14" t="s">
        <v>207</v>
      </c>
      <c r="AM1241" s="9">
        <v>0</v>
      </c>
      <c r="AN1241" s="14" t="s">
        <v>207</v>
      </c>
      <c r="AO1241" s="9">
        <v>0</v>
      </c>
      <c r="AP1241" s="14" t="s">
        <v>207</v>
      </c>
      <c r="AQ1241" s="9">
        <v>0</v>
      </c>
      <c r="AR1241" s="14" t="s">
        <v>207</v>
      </c>
      <c r="AS1241" s="9" t="s">
        <v>0</v>
      </c>
      <c r="AT1241" s="9" t="s">
        <v>318</v>
      </c>
      <c r="AU1241" s="9" t="s">
        <v>164</v>
      </c>
      <c r="AV1241" s="9" t="s">
        <v>320</v>
      </c>
      <c r="AW1241" s="9" t="s">
        <v>1827</v>
      </c>
      <c r="AX1241" s="9">
        <v>9010600000</v>
      </c>
      <c r="AY1241" s="99">
        <v>435</v>
      </c>
      <c r="AZ1241" s="12" t="s">
        <v>207</v>
      </c>
      <c r="BA1241" s="99">
        <v>30</v>
      </c>
      <c r="BB1241" s="12" t="s">
        <v>207</v>
      </c>
      <c r="BC1241" s="99">
        <v>20</v>
      </c>
      <c r="BD1241" s="12" t="s">
        <v>207</v>
      </c>
      <c r="BE1241" s="99">
        <v>59</v>
      </c>
      <c r="BF1241" s="12" t="s">
        <v>321</v>
      </c>
      <c r="BG1241" s="654">
        <v>58.936</v>
      </c>
      <c r="BH1241" s="12" t="s">
        <v>321</v>
      </c>
      <c r="BI1241" s="99">
        <v>51.3</v>
      </c>
      <c r="BJ1241" s="12" t="s">
        <v>321</v>
      </c>
      <c r="BK1241" s="754">
        <v>0</v>
      </c>
      <c r="BL1241" s="12" t="s">
        <v>321</v>
      </c>
      <c r="BM1241" s="754">
        <v>0.16500000000000001</v>
      </c>
      <c r="BN1241" s="12" t="s">
        <v>321</v>
      </c>
      <c r="BO1241" s="754">
        <v>7.4710000000000001</v>
      </c>
      <c r="BP1241" s="12" t="s">
        <v>321</v>
      </c>
      <c r="BQ1241" s="754">
        <v>0</v>
      </c>
      <c r="BR1241" s="12" t="s">
        <v>321</v>
      </c>
      <c r="BS1241" s="654">
        <v>0</v>
      </c>
      <c r="BT1241" s="12" t="s">
        <v>321</v>
      </c>
      <c r="BU1241" s="654">
        <v>7.6360000000000001</v>
      </c>
      <c r="BV1241" s="12" t="s">
        <v>321</v>
      </c>
      <c r="BW1241" s="9">
        <v>0.26</v>
      </c>
      <c r="BX1241" s="9" t="s">
        <v>322</v>
      </c>
      <c r="BY1241" s="755">
        <v>171.3</v>
      </c>
      <c r="BZ1241" s="9" t="s">
        <v>315</v>
      </c>
      <c r="CA1241" s="755">
        <v>11.8</v>
      </c>
      <c r="CB1241" s="9" t="s">
        <v>315</v>
      </c>
      <c r="CC1241" s="755">
        <v>7.9</v>
      </c>
      <c r="CD1241" s="9" t="s">
        <v>315</v>
      </c>
      <c r="CE1241" s="755">
        <v>132.5</v>
      </c>
      <c r="CF1241" s="9" t="s">
        <v>323</v>
      </c>
      <c r="CG1241" s="755">
        <v>113.1</v>
      </c>
      <c r="CH1241" s="9" t="s">
        <v>323</v>
      </c>
      <c r="CI1241" s="9"/>
      <c r="CJ1241" s="9"/>
      <c r="CK1241" s="9"/>
    </row>
    <row r="1242" spans="1:89" s="98" customFormat="1" x14ac:dyDescent="0.25">
      <c r="A1242" s="99">
        <v>10600440</v>
      </c>
      <c r="B1242" s="99"/>
      <c r="C1242" s="772">
        <v>791</v>
      </c>
      <c r="D1242" s="807">
        <v>0.03</v>
      </c>
      <c r="E1242" s="772">
        <f t="shared" si="57"/>
        <v>815</v>
      </c>
      <c r="F1242" s="778">
        <v>1.1000000000000001</v>
      </c>
      <c r="G1242" s="774">
        <f t="shared" si="56"/>
        <v>897</v>
      </c>
      <c r="H1242" s="776"/>
      <c r="I1242" s="758"/>
      <c r="J1242" s="776"/>
      <c r="K1242" s="786"/>
      <c r="L1242" s="9" t="s">
        <v>308</v>
      </c>
      <c r="M1242" s="9" t="s">
        <v>4219</v>
      </c>
      <c r="N1242" s="9" t="s">
        <v>142</v>
      </c>
      <c r="O1242" s="9" t="s">
        <v>164</v>
      </c>
      <c r="P1242" s="9" t="s">
        <v>1645</v>
      </c>
      <c r="Q1242" s="9" t="s">
        <v>1828</v>
      </c>
      <c r="R1242" s="9" t="s">
        <v>1829</v>
      </c>
      <c r="S1242" s="9" t="s">
        <v>348</v>
      </c>
      <c r="T1242" s="98" t="s">
        <v>204</v>
      </c>
      <c r="U1242" s="99" t="s">
        <v>1830</v>
      </c>
      <c r="V1242" s="99" t="s">
        <v>207</v>
      </c>
      <c r="W1242" s="99" t="s">
        <v>1250</v>
      </c>
      <c r="X1242" s="99" t="s">
        <v>207</v>
      </c>
      <c r="Y1242" s="631" t="s">
        <v>1831</v>
      </c>
      <c r="Z1242" s="99" t="s">
        <v>207</v>
      </c>
      <c r="AA1242" s="631" t="s">
        <v>1849</v>
      </c>
      <c r="AB1242" s="99" t="s">
        <v>207</v>
      </c>
      <c r="AC1242" s="9">
        <v>189</v>
      </c>
      <c r="AD1242" s="9" t="s">
        <v>207</v>
      </c>
      <c r="AE1242" s="9">
        <v>74</v>
      </c>
      <c r="AF1242" s="9" t="s">
        <v>315</v>
      </c>
      <c r="AG1242" s="14" t="s">
        <v>1832</v>
      </c>
      <c r="AH1242" s="14" t="s">
        <v>207</v>
      </c>
      <c r="AI1242" s="14" t="s">
        <v>1833</v>
      </c>
      <c r="AJ1242" s="14" t="s">
        <v>207</v>
      </c>
      <c r="AK1242" s="9">
        <v>8</v>
      </c>
      <c r="AL1242" s="14" t="s">
        <v>207</v>
      </c>
      <c r="AM1242" s="9">
        <v>8</v>
      </c>
      <c r="AN1242" s="14" t="s">
        <v>207</v>
      </c>
      <c r="AO1242" s="9">
        <v>8</v>
      </c>
      <c r="AP1242" s="14" t="s">
        <v>207</v>
      </c>
      <c r="AQ1242" s="9">
        <v>8</v>
      </c>
      <c r="AR1242" s="14" t="s">
        <v>207</v>
      </c>
      <c r="AS1242" s="9" t="s">
        <v>41</v>
      </c>
      <c r="AT1242" s="9" t="s">
        <v>344</v>
      </c>
      <c r="AU1242" s="9" t="s">
        <v>164</v>
      </c>
      <c r="AV1242" s="9" t="s">
        <v>320</v>
      </c>
      <c r="AW1242" s="9" t="s">
        <v>1850</v>
      </c>
      <c r="AX1242" s="9">
        <v>9010600000</v>
      </c>
      <c r="AY1242" s="99">
        <v>195</v>
      </c>
      <c r="AZ1242" s="12" t="s">
        <v>207</v>
      </c>
      <c r="BA1242" s="99">
        <v>32</v>
      </c>
      <c r="BB1242" s="12" t="s">
        <v>207</v>
      </c>
      <c r="BC1242" s="99">
        <v>14</v>
      </c>
      <c r="BD1242" s="12" t="s">
        <v>207</v>
      </c>
      <c r="BE1242" s="99">
        <v>14</v>
      </c>
      <c r="BF1242" s="12" t="s">
        <v>321</v>
      </c>
      <c r="BG1242" s="654">
        <v>13.129</v>
      </c>
      <c r="BH1242" s="12" t="s">
        <v>321</v>
      </c>
      <c r="BI1242" s="99">
        <v>9</v>
      </c>
      <c r="BJ1242" s="12" t="s">
        <v>321</v>
      </c>
      <c r="BK1242" s="754">
        <v>0</v>
      </c>
      <c r="BL1242" s="12" t="s">
        <v>321</v>
      </c>
      <c r="BM1242" s="754">
        <v>0.11</v>
      </c>
      <c r="BN1242" s="12" t="s">
        <v>321</v>
      </c>
      <c r="BO1242" s="754">
        <v>4.0190000000000001</v>
      </c>
      <c r="BP1242" s="12" t="s">
        <v>321</v>
      </c>
      <c r="BQ1242" s="754">
        <v>0</v>
      </c>
      <c r="BR1242" s="12" t="s">
        <v>321</v>
      </c>
      <c r="BS1242" s="654">
        <v>0</v>
      </c>
      <c r="BT1242" s="12" t="s">
        <v>321</v>
      </c>
      <c r="BU1242" s="654">
        <v>4.1289999999999996</v>
      </c>
      <c r="BV1242" s="12" t="s">
        <v>321</v>
      </c>
      <c r="BW1242" s="9">
        <v>0.09</v>
      </c>
      <c r="BX1242" s="9" t="s">
        <v>322</v>
      </c>
      <c r="BY1242" s="755">
        <v>76.8</v>
      </c>
      <c r="BZ1242" s="9" t="s">
        <v>315</v>
      </c>
      <c r="CA1242" s="755">
        <v>12.6</v>
      </c>
      <c r="CB1242" s="9" t="s">
        <v>315</v>
      </c>
      <c r="CC1242" s="755">
        <v>5.5</v>
      </c>
      <c r="CD1242" s="9" t="s">
        <v>315</v>
      </c>
      <c r="CE1242" s="755">
        <v>26.5</v>
      </c>
      <c r="CF1242" s="9" t="s">
        <v>323</v>
      </c>
      <c r="CG1242" s="755">
        <v>19.8</v>
      </c>
      <c r="CH1242" s="9" t="s">
        <v>323</v>
      </c>
      <c r="CI1242" s="9"/>
      <c r="CJ1242" s="9"/>
      <c r="CK1242" s="9"/>
    </row>
    <row r="1243" spans="1:89" s="98" customFormat="1" x14ac:dyDescent="0.25">
      <c r="A1243" s="99">
        <v>10600441</v>
      </c>
      <c r="B1243" s="99"/>
      <c r="C1243" s="772">
        <v>851</v>
      </c>
      <c r="D1243" s="807">
        <v>0.03</v>
      </c>
      <c r="E1243" s="772">
        <f t="shared" si="57"/>
        <v>877</v>
      </c>
      <c r="F1243" s="778">
        <v>1.1000000000000001</v>
      </c>
      <c r="G1243" s="774">
        <f t="shared" si="56"/>
        <v>965</v>
      </c>
      <c r="H1243" s="776"/>
      <c r="I1243" s="758"/>
      <c r="J1243" s="776"/>
      <c r="K1243" s="786"/>
      <c r="L1243" s="9" t="s">
        <v>308</v>
      </c>
      <c r="M1243" s="9" t="s">
        <v>4220</v>
      </c>
      <c r="N1243" s="9" t="s">
        <v>142</v>
      </c>
      <c r="O1243" s="9" t="s">
        <v>164</v>
      </c>
      <c r="P1243" s="9" t="s">
        <v>1645</v>
      </c>
      <c r="Q1243" s="9" t="s">
        <v>1828</v>
      </c>
      <c r="R1243" s="9" t="s">
        <v>1829</v>
      </c>
      <c r="S1243" s="9" t="s">
        <v>348</v>
      </c>
      <c r="T1243" s="98" t="s">
        <v>204</v>
      </c>
      <c r="U1243" s="99">
        <v>113</v>
      </c>
      <c r="V1243" s="99" t="s">
        <v>207</v>
      </c>
      <c r="W1243" s="99" t="s">
        <v>945</v>
      </c>
      <c r="X1243" s="99" t="s">
        <v>207</v>
      </c>
      <c r="Y1243" s="631" t="s">
        <v>737</v>
      </c>
      <c r="Z1243" s="99" t="s">
        <v>207</v>
      </c>
      <c r="AA1243" s="631" t="s">
        <v>1851</v>
      </c>
      <c r="AB1243" s="99" t="s">
        <v>207</v>
      </c>
      <c r="AC1243" s="9">
        <v>213</v>
      </c>
      <c r="AD1243" s="9" t="s">
        <v>207</v>
      </c>
      <c r="AE1243" s="9">
        <v>84</v>
      </c>
      <c r="AF1243" s="9" t="s">
        <v>315</v>
      </c>
      <c r="AG1243" s="14" t="s">
        <v>1834</v>
      </c>
      <c r="AH1243" s="14" t="s">
        <v>207</v>
      </c>
      <c r="AI1243" s="14" t="s">
        <v>1835</v>
      </c>
      <c r="AJ1243" s="14" t="s">
        <v>207</v>
      </c>
      <c r="AK1243" s="9">
        <v>8</v>
      </c>
      <c r="AL1243" s="14" t="s">
        <v>207</v>
      </c>
      <c r="AM1243" s="9">
        <v>8</v>
      </c>
      <c r="AN1243" s="14" t="s">
        <v>207</v>
      </c>
      <c r="AO1243" s="9">
        <v>8</v>
      </c>
      <c r="AP1243" s="14" t="s">
        <v>207</v>
      </c>
      <c r="AQ1243" s="9">
        <v>8</v>
      </c>
      <c r="AR1243" s="14" t="s">
        <v>207</v>
      </c>
      <c r="AS1243" s="9" t="s">
        <v>41</v>
      </c>
      <c r="AT1243" s="9" t="s">
        <v>344</v>
      </c>
      <c r="AU1243" s="9" t="s">
        <v>164</v>
      </c>
      <c r="AV1243" s="9" t="s">
        <v>320</v>
      </c>
      <c r="AW1243" s="9" t="s">
        <v>1852</v>
      </c>
      <c r="AX1243" s="9">
        <v>9010600000</v>
      </c>
      <c r="AY1243" s="99">
        <v>214</v>
      </c>
      <c r="AZ1243" s="12" t="s">
        <v>207</v>
      </c>
      <c r="BA1243" s="99">
        <v>32</v>
      </c>
      <c r="BB1243" s="12" t="s">
        <v>207</v>
      </c>
      <c r="BC1243" s="99">
        <v>14</v>
      </c>
      <c r="BD1243" s="12" t="s">
        <v>207</v>
      </c>
      <c r="BE1243" s="99">
        <v>15</v>
      </c>
      <c r="BF1243" s="12" t="s">
        <v>321</v>
      </c>
      <c r="BG1243" s="654">
        <v>14.471</v>
      </c>
      <c r="BH1243" s="12" t="s">
        <v>321</v>
      </c>
      <c r="BI1243" s="99">
        <v>10</v>
      </c>
      <c r="BJ1243" s="12" t="s">
        <v>321</v>
      </c>
      <c r="BK1243" s="754">
        <v>0</v>
      </c>
      <c r="BL1243" s="12" t="s">
        <v>321</v>
      </c>
      <c r="BM1243" s="754">
        <v>0.11</v>
      </c>
      <c r="BN1243" s="12" t="s">
        <v>321</v>
      </c>
      <c r="BO1243" s="754">
        <v>4.3609999999999998</v>
      </c>
      <c r="BP1243" s="12" t="s">
        <v>321</v>
      </c>
      <c r="BQ1243" s="754">
        <v>0</v>
      </c>
      <c r="BR1243" s="12" t="s">
        <v>321</v>
      </c>
      <c r="BS1243" s="654">
        <v>0</v>
      </c>
      <c r="BT1243" s="12" t="s">
        <v>321</v>
      </c>
      <c r="BU1243" s="654">
        <v>4.4710000000000001</v>
      </c>
      <c r="BV1243" s="12" t="s">
        <v>321</v>
      </c>
      <c r="BW1243" s="9">
        <v>0.1</v>
      </c>
      <c r="BX1243" s="9" t="s">
        <v>322</v>
      </c>
      <c r="BY1243" s="755">
        <v>84.3</v>
      </c>
      <c r="BZ1243" s="9" t="s">
        <v>315</v>
      </c>
      <c r="CA1243" s="755">
        <v>12.6</v>
      </c>
      <c r="CB1243" s="9" t="s">
        <v>315</v>
      </c>
      <c r="CC1243" s="755">
        <v>5.5</v>
      </c>
      <c r="CD1243" s="9" t="s">
        <v>315</v>
      </c>
      <c r="CE1243" s="755">
        <v>28.7</v>
      </c>
      <c r="CF1243" s="9" t="s">
        <v>323</v>
      </c>
      <c r="CG1243" s="755">
        <v>22</v>
      </c>
      <c r="CH1243" s="9" t="s">
        <v>323</v>
      </c>
      <c r="CI1243" s="9"/>
      <c r="CJ1243" s="9"/>
      <c r="CK1243" s="9"/>
    </row>
    <row r="1244" spans="1:89" s="98" customFormat="1" x14ac:dyDescent="0.25">
      <c r="A1244" s="99">
        <v>10600442</v>
      </c>
      <c r="B1244" s="99"/>
      <c r="C1244" s="772">
        <v>881</v>
      </c>
      <c r="D1244" s="807">
        <v>0.03</v>
      </c>
      <c r="E1244" s="772">
        <f t="shared" si="57"/>
        <v>907</v>
      </c>
      <c r="F1244" s="778">
        <v>1.1000000000000001</v>
      </c>
      <c r="G1244" s="774">
        <f t="shared" si="56"/>
        <v>998</v>
      </c>
      <c r="H1244" s="776"/>
      <c r="I1244" s="758"/>
      <c r="J1244" s="776"/>
      <c r="K1244" s="786"/>
      <c r="L1244" s="9" t="s">
        <v>308</v>
      </c>
      <c r="M1244" s="9" t="s">
        <v>4221</v>
      </c>
      <c r="N1244" s="9" t="s">
        <v>142</v>
      </c>
      <c r="O1244" s="9" t="s">
        <v>164</v>
      </c>
      <c r="P1244" s="9" t="s">
        <v>1645</v>
      </c>
      <c r="Q1244" s="9" t="s">
        <v>1828</v>
      </c>
      <c r="R1244" s="9" t="s">
        <v>1829</v>
      </c>
      <c r="S1244" s="9" t="s">
        <v>348</v>
      </c>
      <c r="T1244" s="98" t="s">
        <v>204</v>
      </c>
      <c r="U1244" s="99" t="s">
        <v>1661</v>
      </c>
      <c r="V1244" s="99" t="s">
        <v>207</v>
      </c>
      <c r="W1244" s="99" t="s">
        <v>202</v>
      </c>
      <c r="X1244" s="99" t="s">
        <v>207</v>
      </c>
      <c r="Y1244" s="631" t="s">
        <v>1836</v>
      </c>
      <c r="Z1244" s="99" t="s">
        <v>207</v>
      </c>
      <c r="AA1244" s="631" t="s">
        <v>1853</v>
      </c>
      <c r="AB1244" s="99" t="s">
        <v>207</v>
      </c>
      <c r="AC1244" s="9">
        <v>236</v>
      </c>
      <c r="AD1244" s="9" t="s">
        <v>207</v>
      </c>
      <c r="AE1244" s="9">
        <v>93</v>
      </c>
      <c r="AF1244" s="9" t="s">
        <v>315</v>
      </c>
      <c r="AG1244" s="14" t="s">
        <v>1662</v>
      </c>
      <c r="AH1244" s="14" t="s">
        <v>207</v>
      </c>
      <c r="AI1244" s="14" t="s">
        <v>1663</v>
      </c>
      <c r="AJ1244" s="14" t="s">
        <v>207</v>
      </c>
      <c r="AK1244" s="9">
        <v>8</v>
      </c>
      <c r="AL1244" s="14" t="s">
        <v>207</v>
      </c>
      <c r="AM1244" s="9">
        <v>8</v>
      </c>
      <c r="AN1244" s="14" t="s">
        <v>207</v>
      </c>
      <c r="AO1244" s="9">
        <v>8</v>
      </c>
      <c r="AP1244" s="14" t="s">
        <v>207</v>
      </c>
      <c r="AQ1244" s="9">
        <v>8</v>
      </c>
      <c r="AR1244" s="14" t="s">
        <v>207</v>
      </c>
      <c r="AS1244" s="9" t="s">
        <v>41</v>
      </c>
      <c r="AT1244" s="9" t="s">
        <v>344</v>
      </c>
      <c r="AU1244" s="9" t="s">
        <v>164</v>
      </c>
      <c r="AV1244" s="9" t="s">
        <v>320</v>
      </c>
      <c r="AW1244" s="9" t="s">
        <v>1854</v>
      </c>
      <c r="AX1244" s="9">
        <v>9010600000</v>
      </c>
      <c r="AY1244" s="99">
        <v>235</v>
      </c>
      <c r="AZ1244" s="12" t="s">
        <v>207</v>
      </c>
      <c r="BA1244" s="99">
        <v>32</v>
      </c>
      <c r="BB1244" s="12" t="s">
        <v>207</v>
      </c>
      <c r="BC1244" s="99">
        <v>14</v>
      </c>
      <c r="BD1244" s="12" t="s">
        <v>207</v>
      </c>
      <c r="BE1244" s="99">
        <v>16</v>
      </c>
      <c r="BF1244" s="12" t="s">
        <v>321</v>
      </c>
      <c r="BG1244" s="654">
        <v>15.811999999999999</v>
      </c>
      <c r="BH1244" s="12" t="s">
        <v>321</v>
      </c>
      <c r="BI1244" s="99">
        <v>11</v>
      </c>
      <c r="BJ1244" s="12" t="s">
        <v>321</v>
      </c>
      <c r="BK1244" s="754">
        <v>0</v>
      </c>
      <c r="BL1244" s="12" t="s">
        <v>321</v>
      </c>
      <c r="BM1244" s="754">
        <v>0.11</v>
      </c>
      <c r="BN1244" s="12" t="s">
        <v>321</v>
      </c>
      <c r="BO1244" s="754">
        <v>4.7030000000000003</v>
      </c>
      <c r="BP1244" s="12" t="s">
        <v>321</v>
      </c>
      <c r="BQ1244" s="754">
        <v>0</v>
      </c>
      <c r="BR1244" s="12" t="s">
        <v>321</v>
      </c>
      <c r="BS1244" s="654">
        <v>0</v>
      </c>
      <c r="BT1244" s="12" t="s">
        <v>321</v>
      </c>
      <c r="BU1244" s="654">
        <v>4.8120000000000003</v>
      </c>
      <c r="BV1244" s="12" t="s">
        <v>321</v>
      </c>
      <c r="BW1244" s="9">
        <v>0.11</v>
      </c>
      <c r="BX1244" s="9" t="s">
        <v>322</v>
      </c>
      <c r="BY1244" s="755">
        <v>92.5</v>
      </c>
      <c r="BZ1244" s="9" t="s">
        <v>315</v>
      </c>
      <c r="CA1244" s="755">
        <v>12.6</v>
      </c>
      <c r="CB1244" s="9" t="s">
        <v>315</v>
      </c>
      <c r="CC1244" s="755">
        <v>5.5</v>
      </c>
      <c r="CD1244" s="9" t="s">
        <v>315</v>
      </c>
      <c r="CE1244" s="755">
        <v>33.1</v>
      </c>
      <c r="CF1244" s="9" t="s">
        <v>323</v>
      </c>
      <c r="CG1244" s="755">
        <v>24.3</v>
      </c>
      <c r="CH1244" s="9" t="s">
        <v>323</v>
      </c>
      <c r="CI1244" s="9"/>
      <c r="CJ1244" s="9"/>
      <c r="CK1244" s="9"/>
    </row>
    <row r="1245" spans="1:89" s="98" customFormat="1" x14ac:dyDescent="0.25">
      <c r="A1245" s="99">
        <v>10600443</v>
      </c>
      <c r="B1245" s="99"/>
      <c r="C1245" s="772">
        <v>911</v>
      </c>
      <c r="D1245" s="807">
        <v>0.03</v>
      </c>
      <c r="E1245" s="772">
        <f t="shared" si="57"/>
        <v>938</v>
      </c>
      <c r="F1245" s="778">
        <v>1.1000000000000001</v>
      </c>
      <c r="G1245" s="774">
        <f t="shared" si="56"/>
        <v>1032</v>
      </c>
      <c r="H1245" s="776"/>
      <c r="I1245" s="758"/>
      <c r="J1245" s="776"/>
      <c r="K1245" s="786"/>
      <c r="L1245" s="9" t="s">
        <v>308</v>
      </c>
      <c r="M1245" s="9" t="s">
        <v>4222</v>
      </c>
      <c r="N1245" s="9" t="s">
        <v>142</v>
      </c>
      <c r="O1245" s="9" t="s">
        <v>164</v>
      </c>
      <c r="P1245" s="9" t="s">
        <v>1645</v>
      </c>
      <c r="Q1245" s="9" t="s">
        <v>1828</v>
      </c>
      <c r="R1245" s="9" t="s">
        <v>1829</v>
      </c>
      <c r="S1245" s="9" t="s">
        <v>348</v>
      </c>
      <c r="T1245" s="98" t="s">
        <v>204</v>
      </c>
      <c r="U1245" s="99">
        <v>138</v>
      </c>
      <c r="V1245" s="99" t="s">
        <v>207</v>
      </c>
      <c r="W1245" s="99" t="s">
        <v>574</v>
      </c>
      <c r="X1245" s="99" t="s">
        <v>207</v>
      </c>
      <c r="Y1245" s="631" t="s">
        <v>1837</v>
      </c>
      <c r="Z1245" s="99" t="s">
        <v>207</v>
      </c>
      <c r="AA1245" s="631" t="s">
        <v>1652</v>
      </c>
      <c r="AB1245" s="99" t="s">
        <v>207</v>
      </c>
      <c r="AC1245" s="9">
        <v>260</v>
      </c>
      <c r="AD1245" s="9" t="s">
        <v>207</v>
      </c>
      <c r="AE1245" s="9">
        <v>102</v>
      </c>
      <c r="AF1245" s="9" t="s">
        <v>315</v>
      </c>
      <c r="AG1245" s="14" t="s">
        <v>1665</v>
      </c>
      <c r="AH1245" s="14" t="s">
        <v>207</v>
      </c>
      <c r="AI1245" s="14" t="s">
        <v>1666</v>
      </c>
      <c r="AJ1245" s="14" t="s">
        <v>207</v>
      </c>
      <c r="AK1245" s="9">
        <v>8</v>
      </c>
      <c r="AL1245" s="14" t="s">
        <v>207</v>
      </c>
      <c r="AM1245" s="9">
        <v>8</v>
      </c>
      <c r="AN1245" s="14" t="s">
        <v>207</v>
      </c>
      <c r="AO1245" s="9">
        <v>8</v>
      </c>
      <c r="AP1245" s="14" t="s">
        <v>207</v>
      </c>
      <c r="AQ1245" s="9">
        <v>8</v>
      </c>
      <c r="AR1245" s="14" t="s">
        <v>207</v>
      </c>
      <c r="AS1245" s="9" t="s">
        <v>41</v>
      </c>
      <c r="AT1245" s="9" t="s">
        <v>344</v>
      </c>
      <c r="AU1245" s="9" t="s">
        <v>164</v>
      </c>
      <c r="AV1245" s="9" t="s">
        <v>320</v>
      </c>
      <c r="AW1245" s="9" t="s">
        <v>1855</v>
      </c>
      <c r="AX1245" s="9">
        <v>9010600000</v>
      </c>
      <c r="AY1245" s="99">
        <v>254</v>
      </c>
      <c r="AZ1245" s="12" t="s">
        <v>207</v>
      </c>
      <c r="BA1245" s="99">
        <v>32</v>
      </c>
      <c r="BB1245" s="12" t="s">
        <v>207</v>
      </c>
      <c r="BC1245" s="99">
        <v>15</v>
      </c>
      <c r="BD1245" s="12" t="s">
        <v>207</v>
      </c>
      <c r="BE1245" s="99">
        <v>19</v>
      </c>
      <c r="BF1245" s="12" t="s">
        <v>321</v>
      </c>
      <c r="BG1245" s="654">
        <v>18.154</v>
      </c>
      <c r="BH1245" s="12" t="s">
        <v>321</v>
      </c>
      <c r="BI1245" s="99">
        <v>13</v>
      </c>
      <c r="BJ1245" s="12" t="s">
        <v>321</v>
      </c>
      <c r="BK1245" s="754">
        <v>0</v>
      </c>
      <c r="BL1245" s="12" t="s">
        <v>321</v>
      </c>
      <c r="BM1245" s="754">
        <v>0.11</v>
      </c>
      <c r="BN1245" s="12" t="s">
        <v>321</v>
      </c>
      <c r="BO1245" s="754">
        <v>5.0439999999999996</v>
      </c>
      <c r="BP1245" s="12" t="s">
        <v>321</v>
      </c>
      <c r="BQ1245" s="754">
        <v>0</v>
      </c>
      <c r="BR1245" s="12" t="s">
        <v>321</v>
      </c>
      <c r="BS1245" s="654">
        <v>0</v>
      </c>
      <c r="BT1245" s="12" t="s">
        <v>321</v>
      </c>
      <c r="BU1245" s="654">
        <v>5.1539999999999999</v>
      </c>
      <c r="BV1245" s="12" t="s">
        <v>321</v>
      </c>
      <c r="BW1245" s="9">
        <v>0.12</v>
      </c>
      <c r="BX1245" s="9" t="s">
        <v>322</v>
      </c>
      <c r="BY1245" s="755">
        <v>100</v>
      </c>
      <c r="BZ1245" s="9" t="s">
        <v>315</v>
      </c>
      <c r="CA1245" s="755">
        <v>12.6</v>
      </c>
      <c r="CB1245" s="9" t="s">
        <v>315</v>
      </c>
      <c r="CC1245" s="755">
        <v>5.9</v>
      </c>
      <c r="CD1245" s="9" t="s">
        <v>315</v>
      </c>
      <c r="CE1245" s="755">
        <v>37.5</v>
      </c>
      <c r="CF1245" s="9" t="s">
        <v>323</v>
      </c>
      <c r="CG1245" s="755">
        <v>28.7</v>
      </c>
      <c r="CH1245" s="9" t="s">
        <v>323</v>
      </c>
      <c r="CI1245" s="9"/>
      <c r="CJ1245" s="9"/>
      <c r="CK1245" s="9"/>
    </row>
    <row r="1246" spans="1:89" s="98" customFormat="1" x14ac:dyDescent="0.25">
      <c r="A1246" s="99">
        <v>10600444</v>
      </c>
      <c r="B1246" s="99"/>
      <c r="C1246" s="772">
        <v>942</v>
      </c>
      <c r="D1246" s="807">
        <v>0.03</v>
      </c>
      <c r="E1246" s="772">
        <f t="shared" si="57"/>
        <v>970</v>
      </c>
      <c r="F1246" s="778">
        <v>1.1000000000000001</v>
      </c>
      <c r="G1246" s="774">
        <f t="shared" si="56"/>
        <v>1067</v>
      </c>
      <c r="H1246" s="776"/>
      <c r="I1246" s="758"/>
      <c r="J1246" s="776"/>
      <c r="K1246" s="786"/>
      <c r="L1246" s="9" t="s">
        <v>308</v>
      </c>
      <c r="M1246" s="9" t="s">
        <v>4223</v>
      </c>
      <c r="N1246" s="9" t="s">
        <v>142</v>
      </c>
      <c r="O1246" s="9" t="s">
        <v>164</v>
      </c>
      <c r="P1246" s="9" t="s">
        <v>1645</v>
      </c>
      <c r="Q1246" s="9" t="s">
        <v>1828</v>
      </c>
      <c r="R1246" s="9" t="s">
        <v>1829</v>
      </c>
      <c r="S1246" s="9" t="s">
        <v>348</v>
      </c>
      <c r="T1246" s="98" t="s">
        <v>204</v>
      </c>
      <c r="U1246" s="99" t="s">
        <v>1653</v>
      </c>
      <c r="V1246" s="99" t="s">
        <v>207</v>
      </c>
      <c r="W1246" s="99" t="s">
        <v>575</v>
      </c>
      <c r="X1246" s="99" t="s">
        <v>207</v>
      </c>
      <c r="Y1246" s="631" t="s">
        <v>1838</v>
      </c>
      <c r="Z1246" s="99" t="s">
        <v>207</v>
      </c>
      <c r="AA1246" s="631" t="s">
        <v>1856</v>
      </c>
      <c r="AB1246" s="99" t="s">
        <v>207</v>
      </c>
      <c r="AC1246" s="9">
        <v>283</v>
      </c>
      <c r="AD1246" s="9" t="s">
        <v>207</v>
      </c>
      <c r="AE1246" s="9">
        <v>111</v>
      </c>
      <c r="AF1246" s="9" t="s">
        <v>315</v>
      </c>
      <c r="AG1246" s="14" t="s">
        <v>629</v>
      </c>
      <c r="AH1246" s="14" t="s">
        <v>207</v>
      </c>
      <c r="AI1246" s="14" t="s">
        <v>630</v>
      </c>
      <c r="AJ1246" s="14" t="s">
        <v>207</v>
      </c>
      <c r="AK1246" s="9">
        <v>8</v>
      </c>
      <c r="AL1246" s="14" t="s">
        <v>207</v>
      </c>
      <c r="AM1246" s="9">
        <v>8</v>
      </c>
      <c r="AN1246" s="14" t="s">
        <v>207</v>
      </c>
      <c r="AO1246" s="9">
        <v>8</v>
      </c>
      <c r="AP1246" s="14" t="s">
        <v>207</v>
      </c>
      <c r="AQ1246" s="9">
        <v>8</v>
      </c>
      <c r="AR1246" s="14" t="s">
        <v>207</v>
      </c>
      <c r="AS1246" s="9" t="s">
        <v>41</v>
      </c>
      <c r="AT1246" s="9" t="s">
        <v>344</v>
      </c>
      <c r="AU1246" s="9" t="s">
        <v>164</v>
      </c>
      <c r="AV1246" s="9" t="s">
        <v>320</v>
      </c>
      <c r="AW1246" s="9" t="s">
        <v>1857</v>
      </c>
      <c r="AX1246" s="9">
        <v>9010600000</v>
      </c>
      <c r="AY1246" s="99">
        <v>274</v>
      </c>
      <c r="AZ1246" s="12" t="s">
        <v>207</v>
      </c>
      <c r="BA1246" s="99">
        <v>32</v>
      </c>
      <c r="BB1246" s="12" t="s">
        <v>207</v>
      </c>
      <c r="BC1246" s="99">
        <v>14</v>
      </c>
      <c r="BD1246" s="12" t="s">
        <v>207</v>
      </c>
      <c r="BE1246" s="99">
        <v>20</v>
      </c>
      <c r="BF1246" s="12" t="s">
        <v>321</v>
      </c>
      <c r="BG1246" s="654">
        <v>19.495999999999999</v>
      </c>
      <c r="BH1246" s="12" t="s">
        <v>321</v>
      </c>
      <c r="BI1246" s="99">
        <v>14</v>
      </c>
      <c r="BJ1246" s="12" t="s">
        <v>321</v>
      </c>
      <c r="BK1246" s="754">
        <v>0</v>
      </c>
      <c r="BL1246" s="12" t="s">
        <v>321</v>
      </c>
      <c r="BM1246" s="754">
        <v>0.11</v>
      </c>
      <c r="BN1246" s="12" t="s">
        <v>321</v>
      </c>
      <c r="BO1246" s="754">
        <v>5.3860000000000001</v>
      </c>
      <c r="BP1246" s="12" t="s">
        <v>321</v>
      </c>
      <c r="BQ1246" s="754">
        <v>0</v>
      </c>
      <c r="BR1246" s="12" t="s">
        <v>321</v>
      </c>
      <c r="BS1246" s="654">
        <v>0</v>
      </c>
      <c r="BT1246" s="12" t="s">
        <v>321</v>
      </c>
      <c r="BU1246" s="654">
        <v>5.4960000000000004</v>
      </c>
      <c r="BV1246" s="12" t="s">
        <v>321</v>
      </c>
      <c r="BW1246" s="9">
        <v>0.12</v>
      </c>
      <c r="BX1246" s="9" t="s">
        <v>322</v>
      </c>
      <c r="BY1246" s="755">
        <v>107.9</v>
      </c>
      <c r="BZ1246" s="9" t="s">
        <v>315</v>
      </c>
      <c r="CA1246" s="755">
        <v>12.6</v>
      </c>
      <c r="CB1246" s="9" t="s">
        <v>315</v>
      </c>
      <c r="CC1246" s="755">
        <v>5.5</v>
      </c>
      <c r="CD1246" s="9" t="s">
        <v>315</v>
      </c>
      <c r="CE1246" s="755">
        <v>41.9</v>
      </c>
      <c r="CF1246" s="9" t="s">
        <v>323</v>
      </c>
      <c r="CG1246" s="755">
        <v>30.9</v>
      </c>
      <c r="CH1246" s="9" t="s">
        <v>323</v>
      </c>
      <c r="CI1246" s="9"/>
      <c r="CJ1246" s="9"/>
      <c r="CK1246" s="9"/>
    </row>
    <row r="1247" spans="1:89" s="98" customFormat="1" x14ac:dyDescent="0.25">
      <c r="A1247" s="99">
        <v>10600783</v>
      </c>
      <c r="B1247" s="99"/>
      <c r="C1247" s="772">
        <v>1156</v>
      </c>
      <c r="D1247" s="807">
        <v>0.03</v>
      </c>
      <c r="E1247" s="772">
        <f t="shared" si="57"/>
        <v>1191</v>
      </c>
      <c r="F1247" s="778">
        <v>1.1000000000000001</v>
      </c>
      <c r="G1247" s="774">
        <f t="shared" si="56"/>
        <v>1310</v>
      </c>
      <c r="H1247" s="776"/>
      <c r="I1247" s="758"/>
      <c r="J1247" s="776"/>
      <c r="K1247" s="786"/>
      <c r="L1247" s="9" t="s">
        <v>308</v>
      </c>
      <c r="M1247" s="9" t="s">
        <v>4224</v>
      </c>
      <c r="N1247" s="9" t="s">
        <v>142</v>
      </c>
      <c r="O1247" s="9" t="s">
        <v>164</v>
      </c>
      <c r="P1247" s="9" t="s">
        <v>1645</v>
      </c>
      <c r="Q1247" s="9" t="s">
        <v>1828</v>
      </c>
      <c r="R1247" s="9" t="s">
        <v>1829</v>
      </c>
      <c r="S1247" s="9" t="s">
        <v>348</v>
      </c>
      <c r="T1247" s="98" t="s">
        <v>204</v>
      </c>
      <c r="U1247" s="99">
        <v>163</v>
      </c>
      <c r="V1247" s="99" t="s">
        <v>207</v>
      </c>
      <c r="W1247" s="99">
        <v>260</v>
      </c>
      <c r="X1247" s="99" t="s">
        <v>207</v>
      </c>
      <c r="Y1247" s="99">
        <v>179</v>
      </c>
      <c r="Z1247" s="99" t="s">
        <v>207</v>
      </c>
      <c r="AA1247" s="9">
        <v>276</v>
      </c>
      <c r="AB1247" s="99" t="s">
        <v>207</v>
      </c>
      <c r="AC1247" s="9">
        <v>307</v>
      </c>
      <c r="AD1247" s="9" t="s">
        <v>207</v>
      </c>
      <c r="AE1247" s="9">
        <v>121</v>
      </c>
      <c r="AF1247" s="9" t="s">
        <v>315</v>
      </c>
      <c r="AG1247" s="14" t="s">
        <v>1667</v>
      </c>
      <c r="AH1247" s="14" t="s">
        <v>207</v>
      </c>
      <c r="AI1247" s="14" t="s">
        <v>1668</v>
      </c>
      <c r="AJ1247" s="14" t="s">
        <v>207</v>
      </c>
      <c r="AK1247" s="9">
        <v>8</v>
      </c>
      <c r="AL1247" s="14" t="s">
        <v>207</v>
      </c>
      <c r="AM1247" s="9">
        <v>8</v>
      </c>
      <c r="AN1247" s="14" t="s">
        <v>207</v>
      </c>
      <c r="AO1247" s="9">
        <v>8</v>
      </c>
      <c r="AP1247" s="14" t="s">
        <v>207</v>
      </c>
      <c r="AQ1247" s="9">
        <v>8</v>
      </c>
      <c r="AR1247" s="14" t="s">
        <v>207</v>
      </c>
      <c r="AS1247" s="9" t="s">
        <v>41</v>
      </c>
      <c r="AT1247" s="9" t="s">
        <v>344</v>
      </c>
      <c r="AU1247" s="9" t="s">
        <v>164</v>
      </c>
      <c r="AV1247" s="9" t="s">
        <v>320</v>
      </c>
      <c r="AW1247" s="9" t="s">
        <v>1858</v>
      </c>
      <c r="AX1247" s="9">
        <v>9010600000</v>
      </c>
      <c r="AY1247" s="99">
        <v>294</v>
      </c>
      <c r="AZ1247" s="12" t="s">
        <v>207</v>
      </c>
      <c r="BA1247" s="99">
        <v>32</v>
      </c>
      <c r="BB1247" s="12" t="s">
        <v>207</v>
      </c>
      <c r="BC1247" s="99">
        <v>14</v>
      </c>
      <c r="BD1247" s="12" t="s">
        <v>207</v>
      </c>
      <c r="BE1247" s="99">
        <v>18</v>
      </c>
      <c r="BF1247" s="12" t="s">
        <v>321</v>
      </c>
      <c r="BG1247" s="654">
        <v>17.837</v>
      </c>
      <c r="BH1247" s="12" t="s">
        <v>321</v>
      </c>
      <c r="BI1247" s="99">
        <v>12</v>
      </c>
      <c r="BJ1247" s="12" t="s">
        <v>321</v>
      </c>
      <c r="BK1247" s="754">
        <v>0</v>
      </c>
      <c r="BL1247" s="12" t="s">
        <v>321</v>
      </c>
      <c r="BM1247" s="754">
        <v>0.11</v>
      </c>
      <c r="BN1247" s="12" t="s">
        <v>321</v>
      </c>
      <c r="BO1247" s="754">
        <v>5.7270000000000003</v>
      </c>
      <c r="BP1247" s="12" t="s">
        <v>321</v>
      </c>
      <c r="BQ1247" s="754">
        <v>0</v>
      </c>
      <c r="BR1247" s="12" t="s">
        <v>321</v>
      </c>
      <c r="BS1247" s="654">
        <v>0</v>
      </c>
      <c r="BT1247" s="12" t="s">
        <v>321</v>
      </c>
      <c r="BU1247" s="654">
        <v>5.8369999999999997</v>
      </c>
      <c r="BV1247" s="12" t="s">
        <v>321</v>
      </c>
      <c r="BW1247" s="9">
        <v>0.13</v>
      </c>
      <c r="BX1247" s="9" t="s">
        <v>322</v>
      </c>
      <c r="BY1247" s="755">
        <v>115.7</v>
      </c>
      <c r="BZ1247" s="9" t="s">
        <v>315</v>
      </c>
      <c r="CA1247" s="755">
        <v>12.6</v>
      </c>
      <c r="CB1247" s="9" t="s">
        <v>315</v>
      </c>
      <c r="CC1247" s="755">
        <v>5.5</v>
      </c>
      <c r="CD1247" s="9" t="s">
        <v>315</v>
      </c>
      <c r="CE1247" s="755">
        <v>35.299999999999997</v>
      </c>
      <c r="CF1247" s="9" t="s">
        <v>323</v>
      </c>
      <c r="CG1247" s="755">
        <v>26.5</v>
      </c>
      <c r="CH1247" s="9" t="s">
        <v>323</v>
      </c>
      <c r="CI1247" s="9"/>
      <c r="CJ1247" s="9"/>
      <c r="CK1247" s="9"/>
    </row>
    <row r="1248" spans="1:89" s="98" customFormat="1" x14ac:dyDescent="0.25">
      <c r="A1248" s="99">
        <v>10600445</v>
      </c>
      <c r="B1248" s="99"/>
      <c r="C1248" s="772">
        <v>1338</v>
      </c>
      <c r="D1248" s="807">
        <v>0.03</v>
      </c>
      <c r="E1248" s="772">
        <f t="shared" si="57"/>
        <v>1378</v>
      </c>
      <c r="F1248" s="778">
        <v>1.1000000000000001</v>
      </c>
      <c r="G1248" s="774">
        <f t="shared" si="56"/>
        <v>1516</v>
      </c>
      <c r="H1248" s="776"/>
      <c r="I1248" s="758"/>
      <c r="J1248" s="776"/>
      <c r="K1248" s="786"/>
      <c r="L1248" s="9" t="s">
        <v>308</v>
      </c>
      <c r="M1248" s="9" t="s">
        <v>4225</v>
      </c>
      <c r="N1248" s="9" t="s">
        <v>142</v>
      </c>
      <c r="O1248" s="9" t="s">
        <v>164</v>
      </c>
      <c r="P1248" s="9" t="s">
        <v>1645</v>
      </c>
      <c r="Q1248" s="9" t="s">
        <v>1828</v>
      </c>
      <c r="R1248" s="9" t="s">
        <v>1829</v>
      </c>
      <c r="S1248" s="9" t="s">
        <v>348</v>
      </c>
      <c r="T1248" s="98" t="s">
        <v>204</v>
      </c>
      <c r="U1248" s="99" t="s">
        <v>1669</v>
      </c>
      <c r="V1248" s="99" t="s">
        <v>207</v>
      </c>
      <c r="W1248" s="99" t="s">
        <v>577</v>
      </c>
      <c r="X1248" s="99" t="s">
        <v>207</v>
      </c>
      <c r="Y1248" s="631" t="s">
        <v>1433</v>
      </c>
      <c r="Z1248" s="99" t="s">
        <v>207</v>
      </c>
      <c r="AA1248" s="631" t="s">
        <v>1839</v>
      </c>
      <c r="AB1248" s="99" t="s">
        <v>207</v>
      </c>
      <c r="AC1248" s="9">
        <v>330</v>
      </c>
      <c r="AD1248" s="9" t="s">
        <v>207</v>
      </c>
      <c r="AE1248" s="9">
        <v>130</v>
      </c>
      <c r="AF1248" s="9" t="s">
        <v>315</v>
      </c>
      <c r="AG1248" s="14" t="s">
        <v>1670</v>
      </c>
      <c r="AH1248" s="14" t="s">
        <v>207</v>
      </c>
      <c r="AI1248" s="14" t="s">
        <v>1671</v>
      </c>
      <c r="AJ1248" s="14" t="s">
        <v>207</v>
      </c>
      <c r="AK1248" s="9">
        <v>8</v>
      </c>
      <c r="AL1248" s="14" t="s">
        <v>207</v>
      </c>
      <c r="AM1248" s="9">
        <v>8</v>
      </c>
      <c r="AN1248" s="14" t="s">
        <v>207</v>
      </c>
      <c r="AO1248" s="9">
        <v>8</v>
      </c>
      <c r="AP1248" s="14" t="s">
        <v>207</v>
      </c>
      <c r="AQ1248" s="9">
        <v>8</v>
      </c>
      <c r="AR1248" s="14" t="s">
        <v>207</v>
      </c>
      <c r="AS1248" s="9" t="s">
        <v>41</v>
      </c>
      <c r="AT1248" s="9" t="s">
        <v>344</v>
      </c>
      <c r="AU1248" s="9" t="s">
        <v>164</v>
      </c>
      <c r="AV1248" s="9" t="s">
        <v>320</v>
      </c>
      <c r="AW1248" s="9" t="s">
        <v>1859</v>
      </c>
      <c r="AX1248" s="9">
        <v>9010600000</v>
      </c>
      <c r="AY1248" s="99">
        <v>314</v>
      </c>
      <c r="AZ1248" s="12" t="s">
        <v>207</v>
      </c>
      <c r="BA1248" s="99">
        <v>32</v>
      </c>
      <c r="BB1248" s="12" t="s">
        <v>207</v>
      </c>
      <c r="BC1248" s="99">
        <v>14</v>
      </c>
      <c r="BD1248" s="12" t="s">
        <v>207</v>
      </c>
      <c r="BE1248" s="99">
        <v>17</v>
      </c>
      <c r="BF1248" s="12" t="s">
        <v>321</v>
      </c>
      <c r="BG1248" s="654">
        <v>16.178999999999998</v>
      </c>
      <c r="BH1248" s="12" t="s">
        <v>321</v>
      </c>
      <c r="BI1248" s="99">
        <v>10</v>
      </c>
      <c r="BJ1248" s="12" t="s">
        <v>321</v>
      </c>
      <c r="BK1248" s="754">
        <v>0</v>
      </c>
      <c r="BL1248" s="12" t="s">
        <v>321</v>
      </c>
      <c r="BM1248" s="754">
        <v>0.11</v>
      </c>
      <c r="BN1248" s="12" t="s">
        <v>321</v>
      </c>
      <c r="BO1248" s="754">
        <v>6.069</v>
      </c>
      <c r="BP1248" s="12" t="s">
        <v>321</v>
      </c>
      <c r="BQ1248" s="754">
        <v>0</v>
      </c>
      <c r="BR1248" s="12" t="s">
        <v>321</v>
      </c>
      <c r="BS1248" s="654">
        <v>0</v>
      </c>
      <c r="BT1248" s="12" t="s">
        <v>321</v>
      </c>
      <c r="BU1248" s="654">
        <v>6.1790000000000003</v>
      </c>
      <c r="BV1248" s="12" t="s">
        <v>321</v>
      </c>
      <c r="BW1248" s="9">
        <v>0.14000000000000001</v>
      </c>
      <c r="BX1248" s="9" t="s">
        <v>322</v>
      </c>
      <c r="BY1248" s="755">
        <v>123.6</v>
      </c>
      <c r="BZ1248" s="9" t="s">
        <v>315</v>
      </c>
      <c r="CA1248" s="755">
        <v>12.6</v>
      </c>
      <c r="CB1248" s="9" t="s">
        <v>315</v>
      </c>
      <c r="CC1248" s="755">
        <v>5.5</v>
      </c>
      <c r="CD1248" s="9" t="s">
        <v>315</v>
      </c>
      <c r="CE1248" s="755">
        <v>30.9</v>
      </c>
      <c r="CF1248" s="9" t="s">
        <v>323</v>
      </c>
      <c r="CG1248" s="755">
        <v>22</v>
      </c>
      <c r="CH1248" s="9" t="s">
        <v>323</v>
      </c>
      <c r="CI1248" s="9"/>
      <c r="CJ1248" s="9"/>
      <c r="CK1248" s="9"/>
    </row>
    <row r="1249" spans="1:89" s="98" customFormat="1" x14ac:dyDescent="0.25">
      <c r="A1249" s="99">
        <v>10600446</v>
      </c>
      <c r="B1249" s="99"/>
      <c r="C1249" s="772">
        <v>1458</v>
      </c>
      <c r="D1249" s="807">
        <v>0.03</v>
      </c>
      <c r="E1249" s="772">
        <f t="shared" si="57"/>
        <v>1502</v>
      </c>
      <c r="F1249" s="778">
        <v>1.1000000000000001</v>
      </c>
      <c r="G1249" s="774">
        <f t="shared" ref="G1249:G1289" si="58">ROUND(E1249*F1249,0)</f>
        <v>1652</v>
      </c>
      <c r="H1249" s="776"/>
      <c r="I1249" s="758"/>
      <c r="J1249" s="776"/>
      <c r="K1249" s="786"/>
      <c r="L1249" s="9" t="s">
        <v>308</v>
      </c>
      <c r="M1249" s="9" t="s">
        <v>4226</v>
      </c>
      <c r="N1249" s="9" t="s">
        <v>142</v>
      </c>
      <c r="O1249" s="9" t="s">
        <v>164</v>
      </c>
      <c r="P1249" s="9" t="s">
        <v>1645</v>
      </c>
      <c r="Q1249" s="9" t="s">
        <v>1828</v>
      </c>
      <c r="R1249" s="9" t="s">
        <v>1829</v>
      </c>
      <c r="S1249" s="9" t="s">
        <v>348</v>
      </c>
      <c r="T1249" s="98" t="s">
        <v>204</v>
      </c>
      <c r="U1249" s="99">
        <v>188</v>
      </c>
      <c r="V1249" s="99" t="s">
        <v>207</v>
      </c>
      <c r="W1249" s="99" t="s">
        <v>578</v>
      </c>
      <c r="X1249" s="99" t="s">
        <v>207</v>
      </c>
      <c r="Y1249" s="631" t="s">
        <v>1840</v>
      </c>
      <c r="Z1249" s="99" t="s">
        <v>207</v>
      </c>
      <c r="AA1249" s="631" t="s">
        <v>1841</v>
      </c>
      <c r="AB1249" s="99" t="s">
        <v>207</v>
      </c>
      <c r="AC1249" s="9">
        <v>354</v>
      </c>
      <c r="AD1249" s="9" t="s">
        <v>207</v>
      </c>
      <c r="AE1249" s="9">
        <v>139</v>
      </c>
      <c r="AF1249" s="9" t="s">
        <v>315</v>
      </c>
      <c r="AG1249" s="14" t="s">
        <v>1673</v>
      </c>
      <c r="AH1249" s="14" t="s">
        <v>207</v>
      </c>
      <c r="AI1249" s="14" t="s">
        <v>1674</v>
      </c>
      <c r="AJ1249" s="14" t="s">
        <v>207</v>
      </c>
      <c r="AK1249" s="9">
        <v>8</v>
      </c>
      <c r="AL1249" s="14" t="s">
        <v>207</v>
      </c>
      <c r="AM1249" s="9">
        <v>8</v>
      </c>
      <c r="AN1249" s="14" t="s">
        <v>207</v>
      </c>
      <c r="AO1249" s="9">
        <v>8</v>
      </c>
      <c r="AP1249" s="14" t="s">
        <v>207</v>
      </c>
      <c r="AQ1249" s="9">
        <v>8</v>
      </c>
      <c r="AR1249" s="14" t="s">
        <v>207</v>
      </c>
      <c r="AS1249" s="9" t="s">
        <v>41</v>
      </c>
      <c r="AT1249" s="9" t="s">
        <v>344</v>
      </c>
      <c r="AU1249" s="9" t="s">
        <v>164</v>
      </c>
      <c r="AV1249" s="9" t="s">
        <v>320</v>
      </c>
      <c r="AW1249" s="9" t="s">
        <v>1860</v>
      </c>
      <c r="AX1249" s="9">
        <v>9010600000</v>
      </c>
      <c r="AY1249" s="99">
        <v>334</v>
      </c>
      <c r="AZ1249" s="12" t="s">
        <v>207</v>
      </c>
      <c r="BA1249" s="99">
        <v>32</v>
      </c>
      <c r="BB1249" s="12" t="s">
        <v>207</v>
      </c>
      <c r="BC1249" s="99">
        <v>14</v>
      </c>
      <c r="BD1249" s="12" t="s">
        <v>207</v>
      </c>
      <c r="BE1249" s="99">
        <v>24</v>
      </c>
      <c r="BF1249" s="12" t="s">
        <v>321</v>
      </c>
      <c r="BG1249" s="654">
        <v>23.52</v>
      </c>
      <c r="BH1249" s="12" t="s">
        <v>321</v>
      </c>
      <c r="BI1249" s="99">
        <v>17</v>
      </c>
      <c r="BJ1249" s="12" t="s">
        <v>321</v>
      </c>
      <c r="BK1249" s="754">
        <v>0</v>
      </c>
      <c r="BL1249" s="12" t="s">
        <v>321</v>
      </c>
      <c r="BM1249" s="754">
        <v>0.11</v>
      </c>
      <c r="BN1249" s="12" t="s">
        <v>321</v>
      </c>
      <c r="BO1249" s="754">
        <v>6.4109999999999996</v>
      </c>
      <c r="BP1249" s="12" t="s">
        <v>321</v>
      </c>
      <c r="BQ1249" s="754">
        <v>0</v>
      </c>
      <c r="BR1249" s="12" t="s">
        <v>321</v>
      </c>
      <c r="BS1249" s="654">
        <v>0</v>
      </c>
      <c r="BT1249" s="12" t="s">
        <v>321</v>
      </c>
      <c r="BU1249" s="654">
        <v>6.52</v>
      </c>
      <c r="BV1249" s="12" t="s">
        <v>321</v>
      </c>
      <c r="BW1249" s="9">
        <v>0.15</v>
      </c>
      <c r="BX1249" s="9" t="s">
        <v>322</v>
      </c>
      <c r="BY1249" s="755">
        <v>131.5</v>
      </c>
      <c r="BZ1249" s="9" t="s">
        <v>315</v>
      </c>
      <c r="CA1249" s="755">
        <v>12.6</v>
      </c>
      <c r="CB1249" s="9" t="s">
        <v>315</v>
      </c>
      <c r="CC1249" s="755">
        <v>5.5</v>
      </c>
      <c r="CD1249" s="9" t="s">
        <v>315</v>
      </c>
      <c r="CE1249" s="755">
        <v>50.7</v>
      </c>
      <c r="CF1249" s="9" t="s">
        <v>323</v>
      </c>
      <c r="CG1249" s="755">
        <v>37.5</v>
      </c>
      <c r="CH1249" s="9" t="s">
        <v>323</v>
      </c>
      <c r="CI1249" s="9"/>
      <c r="CJ1249" s="9"/>
      <c r="CK1249" s="9"/>
    </row>
    <row r="1250" spans="1:89" s="98" customFormat="1" x14ac:dyDescent="0.25">
      <c r="A1250" s="99">
        <v>10600462</v>
      </c>
      <c r="B1250" s="99"/>
      <c r="C1250" s="772">
        <v>1702</v>
      </c>
      <c r="D1250" s="807">
        <v>0.03</v>
      </c>
      <c r="E1250" s="772">
        <f t="shared" si="57"/>
        <v>1753</v>
      </c>
      <c r="F1250" s="778">
        <v>1.1000000000000001</v>
      </c>
      <c r="G1250" s="774">
        <f t="shared" si="58"/>
        <v>1928</v>
      </c>
      <c r="H1250" s="776"/>
      <c r="I1250" s="758"/>
      <c r="J1250" s="776"/>
      <c r="K1250" s="786"/>
      <c r="L1250" s="9" t="s">
        <v>308</v>
      </c>
      <c r="M1250" s="9" t="s">
        <v>4227</v>
      </c>
      <c r="N1250" s="9" t="s">
        <v>142</v>
      </c>
      <c r="O1250" s="9" t="s">
        <v>164</v>
      </c>
      <c r="P1250" s="9" t="s">
        <v>1645</v>
      </c>
      <c r="Q1250" s="9" t="s">
        <v>1828</v>
      </c>
      <c r="R1250" s="9" t="s">
        <v>1829</v>
      </c>
      <c r="S1250" s="9" t="s">
        <v>348</v>
      </c>
      <c r="T1250" s="98" t="s">
        <v>204</v>
      </c>
      <c r="U1250" s="99" t="s">
        <v>956</v>
      </c>
      <c r="V1250" s="99" t="s">
        <v>207</v>
      </c>
      <c r="W1250" s="99" t="s">
        <v>646</v>
      </c>
      <c r="X1250" s="99" t="s">
        <v>207</v>
      </c>
      <c r="Y1250" s="631" t="s">
        <v>1291</v>
      </c>
      <c r="Z1250" s="99" t="s">
        <v>207</v>
      </c>
      <c r="AA1250" s="631" t="s">
        <v>1842</v>
      </c>
      <c r="AB1250" s="99" t="s">
        <v>207</v>
      </c>
      <c r="AC1250" s="9">
        <v>413</v>
      </c>
      <c r="AD1250" s="9" t="s">
        <v>207</v>
      </c>
      <c r="AE1250" s="9">
        <v>163</v>
      </c>
      <c r="AF1250" s="9" t="s">
        <v>315</v>
      </c>
      <c r="AG1250" s="14" t="s">
        <v>365</v>
      </c>
      <c r="AH1250" s="14" t="s">
        <v>207</v>
      </c>
      <c r="AI1250" s="14" t="s">
        <v>366</v>
      </c>
      <c r="AJ1250" s="14" t="s">
        <v>207</v>
      </c>
      <c r="AK1250" s="9">
        <v>8</v>
      </c>
      <c r="AL1250" s="14" t="s">
        <v>207</v>
      </c>
      <c r="AM1250" s="9">
        <v>8</v>
      </c>
      <c r="AN1250" s="14" t="s">
        <v>207</v>
      </c>
      <c r="AO1250" s="9">
        <v>8</v>
      </c>
      <c r="AP1250" s="14" t="s">
        <v>207</v>
      </c>
      <c r="AQ1250" s="9">
        <v>8</v>
      </c>
      <c r="AR1250" s="14" t="s">
        <v>207</v>
      </c>
      <c r="AS1250" s="9" t="s">
        <v>41</v>
      </c>
      <c r="AT1250" s="9" t="s">
        <v>344</v>
      </c>
      <c r="AU1250" s="9" t="s">
        <v>164</v>
      </c>
      <c r="AV1250" s="9" t="s">
        <v>320</v>
      </c>
      <c r="AW1250" s="9" t="s">
        <v>1861</v>
      </c>
      <c r="AX1250" s="9">
        <v>9010600000</v>
      </c>
      <c r="AY1250" s="99">
        <v>397</v>
      </c>
      <c r="AZ1250" s="12" t="s">
        <v>207</v>
      </c>
      <c r="BA1250" s="99">
        <v>23</v>
      </c>
      <c r="BB1250" s="12" t="s">
        <v>207</v>
      </c>
      <c r="BC1250" s="99">
        <v>24</v>
      </c>
      <c r="BD1250" s="12" t="s">
        <v>207</v>
      </c>
      <c r="BE1250" s="99">
        <v>29</v>
      </c>
      <c r="BF1250" s="12" t="s">
        <v>321</v>
      </c>
      <c r="BG1250" s="654">
        <v>28.457999999999998</v>
      </c>
      <c r="BH1250" s="12" t="s">
        <v>321</v>
      </c>
      <c r="BI1250" s="99">
        <v>20</v>
      </c>
      <c r="BJ1250" s="12" t="s">
        <v>321</v>
      </c>
      <c r="BK1250" s="754">
        <v>0</v>
      </c>
      <c r="BL1250" s="12" t="s">
        <v>321</v>
      </c>
      <c r="BM1250" s="754">
        <v>0.20599999999999999</v>
      </c>
      <c r="BN1250" s="12" t="s">
        <v>321</v>
      </c>
      <c r="BO1250" s="754">
        <v>8.2520000000000007</v>
      </c>
      <c r="BP1250" s="12" t="s">
        <v>321</v>
      </c>
      <c r="BQ1250" s="754">
        <v>0</v>
      </c>
      <c r="BR1250" s="12" t="s">
        <v>321</v>
      </c>
      <c r="BS1250" s="654">
        <v>0</v>
      </c>
      <c r="BT1250" s="12" t="s">
        <v>321</v>
      </c>
      <c r="BU1250" s="654">
        <v>8.4580000000000002</v>
      </c>
      <c r="BV1250" s="12" t="s">
        <v>321</v>
      </c>
      <c r="BW1250" s="9">
        <v>0.22</v>
      </c>
      <c r="BX1250" s="9" t="s">
        <v>322</v>
      </c>
      <c r="BY1250" s="755">
        <v>156.30000000000001</v>
      </c>
      <c r="BZ1250" s="9" t="s">
        <v>315</v>
      </c>
      <c r="CA1250" s="755">
        <v>9.1</v>
      </c>
      <c r="CB1250" s="9" t="s">
        <v>315</v>
      </c>
      <c r="CC1250" s="755">
        <v>9.4</v>
      </c>
      <c r="CD1250" s="9" t="s">
        <v>315</v>
      </c>
      <c r="CE1250" s="755">
        <v>57.3</v>
      </c>
      <c r="CF1250" s="9" t="s">
        <v>323</v>
      </c>
      <c r="CG1250" s="755">
        <v>44.1</v>
      </c>
      <c r="CH1250" s="9" t="s">
        <v>323</v>
      </c>
      <c r="CI1250" s="9"/>
      <c r="CJ1250" s="9"/>
      <c r="CK1250" s="9"/>
    </row>
    <row r="1251" spans="1:89" s="98" customFormat="1" x14ac:dyDescent="0.25">
      <c r="A1251" s="99">
        <v>10600463</v>
      </c>
      <c r="B1251" s="99"/>
      <c r="C1251" s="772">
        <v>2310</v>
      </c>
      <c r="D1251" s="807">
        <v>0.03</v>
      </c>
      <c r="E1251" s="772">
        <f t="shared" si="57"/>
        <v>2379</v>
      </c>
      <c r="F1251" s="778">
        <v>1.1000000000000001</v>
      </c>
      <c r="G1251" s="774">
        <f t="shared" si="58"/>
        <v>2617</v>
      </c>
      <c r="H1251" s="776"/>
      <c r="I1251" s="758"/>
      <c r="J1251" s="776"/>
      <c r="K1251" s="786"/>
      <c r="L1251" s="9" t="s">
        <v>308</v>
      </c>
      <c r="M1251" s="9" t="s">
        <v>4228</v>
      </c>
      <c r="N1251" s="9" t="s">
        <v>142</v>
      </c>
      <c r="O1251" s="9" t="s">
        <v>164</v>
      </c>
      <c r="P1251" s="9" t="s">
        <v>1645</v>
      </c>
      <c r="Q1251" s="9" t="s">
        <v>1828</v>
      </c>
      <c r="R1251" s="9" t="s">
        <v>1829</v>
      </c>
      <c r="S1251" s="9" t="s">
        <v>348</v>
      </c>
      <c r="T1251" s="98" t="s">
        <v>204</v>
      </c>
      <c r="U1251" s="99" t="s">
        <v>628</v>
      </c>
      <c r="V1251" s="99" t="s">
        <v>207</v>
      </c>
      <c r="W1251" s="99" t="s">
        <v>583</v>
      </c>
      <c r="X1251" s="99" t="s">
        <v>207</v>
      </c>
      <c r="Y1251" s="631" t="s">
        <v>1843</v>
      </c>
      <c r="Z1251" s="99" t="s">
        <v>207</v>
      </c>
      <c r="AA1251" s="631" t="s">
        <v>1844</v>
      </c>
      <c r="AB1251" s="99" t="s">
        <v>207</v>
      </c>
      <c r="AC1251" s="9">
        <v>472</v>
      </c>
      <c r="AD1251" s="9" t="s">
        <v>207</v>
      </c>
      <c r="AE1251" s="9">
        <v>186</v>
      </c>
      <c r="AF1251" s="9" t="s">
        <v>315</v>
      </c>
      <c r="AG1251" s="14" t="s">
        <v>1634</v>
      </c>
      <c r="AH1251" s="14" t="s">
        <v>207</v>
      </c>
      <c r="AI1251" s="14" t="s">
        <v>1635</v>
      </c>
      <c r="AJ1251" s="14" t="s">
        <v>207</v>
      </c>
      <c r="AK1251" s="9">
        <v>8</v>
      </c>
      <c r="AL1251" s="14" t="s">
        <v>207</v>
      </c>
      <c r="AM1251" s="9">
        <v>8</v>
      </c>
      <c r="AN1251" s="14" t="s">
        <v>207</v>
      </c>
      <c r="AO1251" s="9">
        <v>8</v>
      </c>
      <c r="AP1251" s="14" t="s">
        <v>207</v>
      </c>
      <c r="AQ1251" s="9">
        <v>8</v>
      </c>
      <c r="AR1251" s="14" t="s">
        <v>207</v>
      </c>
      <c r="AS1251" s="9" t="s">
        <v>41</v>
      </c>
      <c r="AT1251" s="9" t="s">
        <v>344</v>
      </c>
      <c r="AU1251" s="9" t="s">
        <v>164</v>
      </c>
      <c r="AV1251" s="9" t="s">
        <v>320</v>
      </c>
      <c r="AW1251" s="9" t="s">
        <v>1862</v>
      </c>
      <c r="AX1251" s="9">
        <v>9010600000</v>
      </c>
      <c r="AY1251" s="99">
        <v>447</v>
      </c>
      <c r="AZ1251" s="12" t="s">
        <v>207</v>
      </c>
      <c r="BA1251" s="99">
        <v>23</v>
      </c>
      <c r="BB1251" s="12" t="s">
        <v>207</v>
      </c>
      <c r="BC1251" s="99">
        <v>24</v>
      </c>
      <c r="BD1251" s="12" t="s">
        <v>207</v>
      </c>
      <c r="BE1251" s="99">
        <v>33</v>
      </c>
      <c r="BF1251" s="12" t="s">
        <v>321</v>
      </c>
      <c r="BG1251" s="654">
        <v>32.481999999999999</v>
      </c>
      <c r="BH1251" s="12" t="s">
        <v>321</v>
      </c>
      <c r="BI1251" s="99">
        <v>23</v>
      </c>
      <c r="BJ1251" s="12" t="s">
        <v>321</v>
      </c>
      <c r="BK1251" s="754">
        <v>0</v>
      </c>
      <c r="BL1251" s="12" t="s">
        <v>321</v>
      </c>
      <c r="BM1251" s="754">
        <v>0.20599999999999999</v>
      </c>
      <c r="BN1251" s="12" t="s">
        <v>321</v>
      </c>
      <c r="BO1251" s="754">
        <v>9.2759999999999998</v>
      </c>
      <c r="BP1251" s="12" t="s">
        <v>321</v>
      </c>
      <c r="BQ1251" s="754">
        <v>0</v>
      </c>
      <c r="BR1251" s="12" t="s">
        <v>321</v>
      </c>
      <c r="BS1251" s="654">
        <v>0</v>
      </c>
      <c r="BT1251" s="12" t="s">
        <v>321</v>
      </c>
      <c r="BU1251" s="654">
        <v>9.4819999999999993</v>
      </c>
      <c r="BV1251" s="12" t="s">
        <v>321</v>
      </c>
      <c r="BW1251" s="9">
        <v>0.25</v>
      </c>
      <c r="BX1251" s="9" t="s">
        <v>322</v>
      </c>
      <c r="BY1251" s="755">
        <v>176</v>
      </c>
      <c r="BZ1251" s="9" t="s">
        <v>315</v>
      </c>
      <c r="CA1251" s="755">
        <v>9.1</v>
      </c>
      <c r="CB1251" s="9" t="s">
        <v>315</v>
      </c>
      <c r="CC1251" s="755">
        <v>9.4</v>
      </c>
      <c r="CD1251" s="9" t="s">
        <v>315</v>
      </c>
      <c r="CE1251" s="755">
        <v>66.099999999999994</v>
      </c>
      <c r="CF1251" s="9" t="s">
        <v>323</v>
      </c>
      <c r="CG1251" s="755">
        <v>50.7</v>
      </c>
      <c r="CH1251" s="9" t="s">
        <v>323</v>
      </c>
      <c r="CI1251" s="9"/>
      <c r="CJ1251" s="9"/>
      <c r="CK1251" s="9"/>
    </row>
    <row r="1252" spans="1:89" s="98" customFormat="1" x14ac:dyDescent="0.25">
      <c r="A1252" s="99">
        <v>10600464</v>
      </c>
      <c r="B1252" s="99"/>
      <c r="C1252" s="772">
        <v>2917</v>
      </c>
      <c r="D1252" s="807">
        <v>0.03</v>
      </c>
      <c r="E1252" s="772">
        <f t="shared" si="57"/>
        <v>3005</v>
      </c>
      <c r="F1252" s="778">
        <v>1.1000000000000001</v>
      </c>
      <c r="G1252" s="774">
        <f t="shared" si="58"/>
        <v>3306</v>
      </c>
      <c r="H1252" s="776"/>
      <c r="I1252" s="758"/>
      <c r="J1252" s="776"/>
      <c r="K1252" s="786"/>
      <c r="L1252" s="9" t="s">
        <v>308</v>
      </c>
      <c r="M1252" s="9" t="s">
        <v>4229</v>
      </c>
      <c r="N1252" s="9" t="s">
        <v>142</v>
      </c>
      <c r="O1252" s="9" t="s">
        <v>164</v>
      </c>
      <c r="P1252" s="9" t="s">
        <v>1645</v>
      </c>
      <c r="Q1252" s="9" t="s">
        <v>1828</v>
      </c>
      <c r="R1252" s="9" t="s">
        <v>1829</v>
      </c>
      <c r="S1252" s="9" t="s">
        <v>348</v>
      </c>
      <c r="T1252" s="98" t="s">
        <v>204</v>
      </c>
      <c r="U1252" s="99" t="s">
        <v>1655</v>
      </c>
      <c r="V1252" s="99" t="s">
        <v>207</v>
      </c>
      <c r="W1252" s="99" t="s">
        <v>1499</v>
      </c>
      <c r="X1252" s="99" t="s">
        <v>207</v>
      </c>
      <c r="Y1252" s="631" t="s">
        <v>1845</v>
      </c>
      <c r="Z1252" s="99" t="s">
        <v>207</v>
      </c>
      <c r="AA1252" s="631" t="s">
        <v>1846</v>
      </c>
      <c r="AB1252" s="99" t="s">
        <v>207</v>
      </c>
      <c r="AC1252" s="9">
        <v>531</v>
      </c>
      <c r="AD1252" s="9" t="s">
        <v>207</v>
      </c>
      <c r="AE1252" s="9">
        <v>209</v>
      </c>
      <c r="AF1252" s="9" t="s">
        <v>315</v>
      </c>
      <c r="AG1252" s="14" t="s">
        <v>1675</v>
      </c>
      <c r="AH1252" s="14" t="s">
        <v>207</v>
      </c>
      <c r="AI1252" s="14" t="s">
        <v>1676</v>
      </c>
      <c r="AJ1252" s="14" t="s">
        <v>207</v>
      </c>
      <c r="AK1252" s="9">
        <v>8</v>
      </c>
      <c r="AL1252" s="14" t="s">
        <v>207</v>
      </c>
      <c r="AM1252" s="9">
        <v>8</v>
      </c>
      <c r="AN1252" s="14" t="s">
        <v>207</v>
      </c>
      <c r="AO1252" s="9">
        <v>8</v>
      </c>
      <c r="AP1252" s="14" t="s">
        <v>207</v>
      </c>
      <c r="AQ1252" s="9">
        <v>8</v>
      </c>
      <c r="AR1252" s="14" t="s">
        <v>207</v>
      </c>
      <c r="AS1252" s="9" t="s">
        <v>41</v>
      </c>
      <c r="AT1252" s="9" t="s">
        <v>344</v>
      </c>
      <c r="AU1252" s="9" t="s">
        <v>164</v>
      </c>
      <c r="AV1252" s="9" t="s">
        <v>320</v>
      </c>
      <c r="AW1252" s="9" t="s">
        <v>1863</v>
      </c>
      <c r="AX1252" s="9">
        <v>9010600000</v>
      </c>
      <c r="AY1252" s="99">
        <v>497</v>
      </c>
      <c r="AZ1252" s="12" t="s">
        <v>207</v>
      </c>
      <c r="BA1252" s="99">
        <v>23</v>
      </c>
      <c r="BB1252" s="12" t="s">
        <v>207</v>
      </c>
      <c r="BC1252" s="99">
        <v>24</v>
      </c>
      <c r="BD1252" s="12" t="s">
        <v>207</v>
      </c>
      <c r="BE1252" s="99">
        <v>37</v>
      </c>
      <c r="BF1252" s="12" t="s">
        <v>321</v>
      </c>
      <c r="BG1252" s="654">
        <v>36.506</v>
      </c>
      <c r="BH1252" s="12" t="s">
        <v>321</v>
      </c>
      <c r="BI1252" s="99">
        <v>26</v>
      </c>
      <c r="BJ1252" s="12" t="s">
        <v>321</v>
      </c>
      <c r="BK1252" s="754">
        <v>0</v>
      </c>
      <c r="BL1252" s="12" t="s">
        <v>321</v>
      </c>
      <c r="BM1252" s="754">
        <v>0.20599999999999999</v>
      </c>
      <c r="BN1252" s="12" t="s">
        <v>321</v>
      </c>
      <c r="BO1252" s="754">
        <v>10.301</v>
      </c>
      <c r="BP1252" s="12" t="s">
        <v>321</v>
      </c>
      <c r="BQ1252" s="754">
        <v>0</v>
      </c>
      <c r="BR1252" s="12" t="s">
        <v>321</v>
      </c>
      <c r="BS1252" s="654">
        <v>0</v>
      </c>
      <c r="BT1252" s="12" t="s">
        <v>321</v>
      </c>
      <c r="BU1252" s="654">
        <v>10.506</v>
      </c>
      <c r="BV1252" s="12" t="s">
        <v>321</v>
      </c>
      <c r="BW1252" s="9">
        <v>0.27</v>
      </c>
      <c r="BX1252" s="9" t="s">
        <v>322</v>
      </c>
      <c r="BY1252" s="755">
        <v>195.7</v>
      </c>
      <c r="BZ1252" s="9" t="s">
        <v>315</v>
      </c>
      <c r="CA1252" s="755">
        <v>9.1</v>
      </c>
      <c r="CB1252" s="9" t="s">
        <v>315</v>
      </c>
      <c r="CC1252" s="755">
        <v>9.4</v>
      </c>
      <c r="CD1252" s="9" t="s">
        <v>315</v>
      </c>
      <c r="CE1252" s="755">
        <v>75</v>
      </c>
      <c r="CF1252" s="9" t="s">
        <v>323</v>
      </c>
      <c r="CG1252" s="755">
        <v>57.3</v>
      </c>
      <c r="CH1252" s="9" t="s">
        <v>323</v>
      </c>
      <c r="CI1252" s="9"/>
      <c r="CJ1252" s="9"/>
      <c r="CK1252" s="9"/>
    </row>
    <row r="1253" spans="1:89" s="98" customFormat="1" x14ac:dyDescent="0.25">
      <c r="A1253" s="99">
        <v>10600465</v>
      </c>
      <c r="B1253" s="99"/>
      <c r="C1253" s="772">
        <v>3526</v>
      </c>
      <c r="D1253" s="807">
        <v>0.03</v>
      </c>
      <c r="E1253" s="772">
        <f t="shared" ref="E1253:E1292" si="59">ROUND(C1253*(1+D1253),0)</f>
        <v>3632</v>
      </c>
      <c r="F1253" s="778">
        <v>1.1000000000000001</v>
      </c>
      <c r="G1253" s="774">
        <f t="shared" si="58"/>
        <v>3995</v>
      </c>
      <c r="H1253" s="776"/>
      <c r="I1253" s="758"/>
      <c r="J1253" s="776"/>
      <c r="K1253" s="786"/>
      <c r="L1253" s="9" t="s">
        <v>308</v>
      </c>
      <c r="M1253" s="9" t="s">
        <v>4230</v>
      </c>
      <c r="N1253" s="9" t="s">
        <v>142</v>
      </c>
      <c r="O1253" s="9" t="s">
        <v>164</v>
      </c>
      <c r="P1253" s="9" t="s">
        <v>1645</v>
      </c>
      <c r="Q1253" s="9" t="s">
        <v>1828</v>
      </c>
      <c r="R1253" s="9" t="s">
        <v>1829</v>
      </c>
      <c r="S1253" s="9" t="s">
        <v>348</v>
      </c>
      <c r="T1253" s="98" t="s">
        <v>204</v>
      </c>
      <c r="U1253" s="99" t="s">
        <v>1636</v>
      </c>
      <c r="V1253" s="99" t="s">
        <v>207</v>
      </c>
      <c r="W1253" s="99" t="s">
        <v>1501</v>
      </c>
      <c r="X1253" s="99" t="s">
        <v>207</v>
      </c>
      <c r="Y1253" s="631" t="s">
        <v>1847</v>
      </c>
      <c r="Z1253" s="99" t="s">
        <v>207</v>
      </c>
      <c r="AA1253" s="631" t="s">
        <v>1848</v>
      </c>
      <c r="AB1253" s="99" t="s">
        <v>207</v>
      </c>
      <c r="AC1253" s="9">
        <v>590</v>
      </c>
      <c r="AD1253" s="9" t="s">
        <v>207</v>
      </c>
      <c r="AE1253" s="9">
        <v>232</v>
      </c>
      <c r="AF1253" s="9" t="s">
        <v>315</v>
      </c>
      <c r="AG1253" s="14" t="s">
        <v>1637</v>
      </c>
      <c r="AH1253" s="14" t="s">
        <v>207</v>
      </c>
      <c r="AI1253" s="14" t="s">
        <v>1638</v>
      </c>
      <c r="AJ1253" s="14" t="s">
        <v>207</v>
      </c>
      <c r="AK1253" s="9">
        <v>8</v>
      </c>
      <c r="AL1253" s="14" t="s">
        <v>207</v>
      </c>
      <c r="AM1253" s="9">
        <v>8</v>
      </c>
      <c r="AN1253" s="14" t="s">
        <v>207</v>
      </c>
      <c r="AO1253" s="9">
        <v>8</v>
      </c>
      <c r="AP1253" s="14" t="s">
        <v>207</v>
      </c>
      <c r="AQ1253" s="9">
        <v>8</v>
      </c>
      <c r="AR1253" s="14" t="s">
        <v>207</v>
      </c>
      <c r="AS1253" s="9" t="s">
        <v>41</v>
      </c>
      <c r="AT1253" s="9" t="s">
        <v>344</v>
      </c>
      <c r="AU1253" s="9" t="s">
        <v>164</v>
      </c>
      <c r="AV1253" s="9" t="s">
        <v>320</v>
      </c>
      <c r="AW1253" s="9" t="s">
        <v>1864</v>
      </c>
      <c r="AX1253" s="9">
        <v>9010600000</v>
      </c>
      <c r="AY1253" s="99">
        <v>554</v>
      </c>
      <c r="AZ1253" s="12" t="s">
        <v>207</v>
      </c>
      <c r="BA1253" s="99">
        <v>28</v>
      </c>
      <c r="BB1253" s="12" t="s">
        <v>207</v>
      </c>
      <c r="BC1253" s="99">
        <v>36</v>
      </c>
      <c r="BD1253" s="12" t="s">
        <v>207</v>
      </c>
      <c r="BE1253" s="99">
        <v>88</v>
      </c>
      <c r="BF1253" s="12" t="s">
        <v>321</v>
      </c>
      <c r="BG1253" s="654">
        <v>87.153999999999996</v>
      </c>
      <c r="BH1253" s="12" t="s">
        <v>321</v>
      </c>
      <c r="BI1253" s="99">
        <v>40</v>
      </c>
      <c r="BJ1253" s="12" t="s">
        <v>321</v>
      </c>
      <c r="BK1253" s="754">
        <v>0</v>
      </c>
      <c r="BL1253" s="12" t="s">
        <v>321</v>
      </c>
      <c r="BM1253" s="754">
        <v>9.6000000000000002E-2</v>
      </c>
      <c r="BN1253" s="12" t="s">
        <v>321</v>
      </c>
      <c r="BO1253" s="754">
        <v>2.99</v>
      </c>
      <c r="BP1253" s="12" t="s">
        <v>321</v>
      </c>
      <c r="BQ1253" s="754">
        <v>0</v>
      </c>
      <c r="BR1253" s="12" t="s">
        <v>321</v>
      </c>
      <c r="BS1253" s="654">
        <v>44.067999999999998</v>
      </c>
      <c r="BT1253" s="12" t="s">
        <v>321</v>
      </c>
      <c r="BU1253" s="654">
        <v>47.154000000000003</v>
      </c>
      <c r="BV1253" s="12" t="s">
        <v>321</v>
      </c>
      <c r="BW1253" s="9">
        <v>0.55000000000000004</v>
      </c>
      <c r="BX1253" s="9" t="s">
        <v>322</v>
      </c>
      <c r="BY1253" s="755">
        <v>218.1</v>
      </c>
      <c r="BZ1253" s="9" t="s">
        <v>315</v>
      </c>
      <c r="CA1253" s="755">
        <v>11</v>
      </c>
      <c r="CB1253" s="9" t="s">
        <v>315</v>
      </c>
      <c r="CC1253" s="755">
        <v>14.2</v>
      </c>
      <c r="CD1253" s="9" t="s">
        <v>315</v>
      </c>
      <c r="CE1253" s="755">
        <v>191.8</v>
      </c>
      <c r="CF1253" s="9" t="s">
        <v>323</v>
      </c>
      <c r="CG1253" s="755">
        <v>88.2</v>
      </c>
      <c r="CH1253" s="9" t="s">
        <v>323</v>
      </c>
      <c r="CI1253" s="9"/>
      <c r="CJ1253" s="9"/>
      <c r="CK1253" s="9"/>
    </row>
    <row r="1254" spans="1:89" s="98" customFormat="1" x14ac:dyDescent="0.25">
      <c r="A1254" s="99">
        <v>10600504</v>
      </c>
      <c r="B1254" s="99"/>
      <c r="C1254" s="772">
        <v>791</v>
      </c>
      <c r="D1254" s="807">
        <v>0.03</v>
      </c>
      <c r="E1254" s="772">
        <f t="shared" si="59"/>
        <v>815</v>
      </c>
      <c r="F1254" s="778">
        <v>1.1000000000000001</v>
      </c>
      <c r="G1254" s="774">
        <f t="shared" si="58"/>
        <v>897</v>
      </c>
      <c r="H1254" s="776"/>
      <c r="I1254" s="758"/>
      <c r="J1254" s="776"/>
      <c r="K1254" s="786"/>
      <c r="L1254" s="9" t="s">
        <v>308</v>
      </c>
      <c r="M1254" s="9" t="s">
        <v>4231</v>
      </c>
      <c r="N1254" s="9" t="s">
        <v>142</v>
      </c>
      <c r="O1254" s="9" t="s">
        <v>164</v>
      </c>
      <c r="P1254" s="9" t="s">
        <v>1645</v>
      </c>
      <c r="Q1254" s="9" t="s">
        <v>1828</v>
      </c>
      <c r="R1254" s="9" t="s">
        <v>1829</v>
      </c>
      <c r="S1254" s="9" t="s">
        <v>348</v>
      </c>
      <c r="T1254" s="98" t="s">
        <v>204</v>
      </c>
      <c r="U1254" s="99" t="s">
        <v>1830</v>
      </c>
      <c r="V1254" s="99" t="s">
        <v>207</v>
      </c>
      <c r="W1254" s="99" t="s">
        <v>1250</v>
      </c>
      <c r="X1254" s="99" t="s">
        <v>207</v>
      </c>
      <c r="Y1254" s="631" t="s">
        <v>1831</v>
      </c>
      <c r="Z1254" s="99" t="s">
        <v>207</v>
      </c>
      <c r="AA1254" s="631" t="s">
        <v>1849</v>
      </c>
      <c r="AB1254" s="99" t="s">
        <v>207</v>
      </c>
      <c r="AC1254" s="9">
        <v>189</v>
      </c>
      <c r="AD1254" s="9" t="s">
        <v>207</v>
      </c>
      <c r="AE1254" s="9">
        <v>74</v>
      </c>
      <c r="AF1254" s="9" t="s">
        <v>315</v>
      </c>
      <c r="AG1254" s="14" t="s">
        <v>1832</v>
      </c>
      <c r="AH1254" s="14" t="s">
        <v>207</v>
      </c>
      <c r="AI1254" s="14" t="s">
        <v>1833</v>
      </c>
      <c r="AJ1254" s="14" t="s">
        <v>207</v>
      </c>
      <c r="AK1254" s="9">
        <v>8</v>
      </c>
      <c r="AL1254" s="14" t="s">
        <v>207</v>
      </c>
      <c r="AM1254" s="9">
        <v>8</v>
      </c>
      <c r="AN1254" s="14" t="s">
        <v>207</v>
      </c>
      <c r="AO1254" s="9">
        <v>8</v>
      </c>
      <c r="AP1254" s="14" t="s">
        <v>207</v>
      </c>
      <c r="AQ1254" s="9">
        <v>8</v>
      </c>
      <c r="AR1254" s="14" t="s">
        <v>207</v>
      </c>
      <c r="AS1254" s="9" t="s">
        <v>42</v>
      </c>
      <c r="AT1254" s="9" t="s">
        <v>345</v>
      </c>
      <c r="AU1254" s="9" t="s">
        <v>164</v>
      </c>
      <c r="AV1254" s="9" t="s">
        <v>320</v>
      </c>
      <c r="AW1254" s="9" t="s">
        <v>1865</v>
      </c>
      <c r="AX1254" s="9">
        <v>9010600000</v>
      </c>
      <c r="AY1254" s="99">
        <v>195</v>
      </c>
      <c r="AZ1254" s="12" t="s">
        <v>207</v>
      </c>
      <c r="BA1254" s="99">
        <v>32</v>
      </c>
      <c r="BB1254" s="12" t="s">
        <v>207</v>
      </c>
      <c r="BC1254" s="99">
        <v>14</v>
      </c>
      <c r="BD1254" s="12" t="s">
        <v>207</v>
      </c>
      <c r="BE1254" s="99">
        <v>14</v>
      </c>
      <c r="BF1254" s="12" t="s">
        <v>321</v>
      </c>
      <c r="BG1254" s="654">
        <v>13.129</v>
      </c>
      <c r="BH1254" s="12" t="s">
        <v>321</v>
      </c>
      <c r="BI1254" s="99">
        <v>9</v>
      </c>
      <c r="BJ1254" s="12" t="s">
        <v>321</v>
      </c>
      <c r="BK1254" s="754">
        <v>0</v>
      </c>
      <c r="BL1254" s="12" t="s">
        <v>321</v>
      </c>
      <c r="BM1254" s="754">
        <v>0.11</v>
      </c>
      <c r="BN1254" s="12" t="s">
        <v>321</v>
      </c>
      <c r="BO1254" s="754">
        <v>4.0190000000000001</v>
      </c>
      <c r="BP1254" s="12" t="s">
        <v>321</v>
      </c>
      <c r="BQ1254" s="754">
        <v>0</v>
      </c>
      <c r="BR1254" s="12" t="s">
        <v>321</v>
      </c>
      <c r="BS1254" s="654">
        <v>0</v>
      </c>
      <c r="BT1254" s="12" t="s">
        <v>321</v>
      </c>
      <c r="BU1254" s="654">
        <v>4.1289999999999996</v>
      </c>
      <c r="BV1254" s="12" t="s">
        <v>321</v>
      </c>
      <c r="BW1254" s="9">
        <v>0.09</v>
      </c>
      <c r="BX1254" s="9" t="s">
        <v>322</v>
      </c>
      <c r="BY1254" s="755">
        <v>76.8</v>
      </c>
      <c r="BZ1254" s="9" t="s">
        <v>315</v>
      </c>
      <c r="CA1254" s="755">
        <v>12.6</v>
      </c>
      <c r="CB1254" s="9" t="s">
        <v>315</v>
      </c>
      <c r="CC1254" s="755">
        <v>5.5</v>
      </c>
      <c r="CD1254" s="9" t="s">
        <v>315</v>
      </c>
      <c r="CE1254" s="755">
        <v>26.5</v>
      </c>
      <c r="CF1254" s="9" t="s">
        <v>323</v>
      </c>
      <c r="CG1254" s="755">
        <v>19.8</v>
      </c>
      <c r="CH1254" s="9" t="s">
        <v>323</v>
      </c>
      <c r="CI1254" s="9"/>
      <c r="CJ1254" s="9"/>
      <c r="CK1254" s="9"/>
    </row>
    <row r="1255" spans="1:89" s="98" customFormat="1" x14ac:dyDescent="0.25">
      <c r="A1255" s="99">
        <v>10600505</v>
      </c>
      <c r="B1255" s="99"/>
      <c r="C1255" s="772">
        <v>851</v>
      </c>
      <c r="D1255" s="807">
        <v>0.03</v>
      </c>
      <c r="E1255" s="772">
        <f t="shared" si="59"/>
        <v>877</v>
      </c>
      <c r="F1255" s="778">
        <v>1.1000000000000001</v>
      </c>
      <c r="G1255" s="774">
        <f t="shared" si="58"/>
        <v>965</v>
      </c>
      <c r="H1255" s="776"/>
      <c r="I1255" s="758"/>
      <c r="J1255" s="776"/>
      <c r="K1255" s="786"/>
      <c r="L1255" s="9" t="s">
        <v>308</v>
      </c>
      <c r="M1255" s="9" t="s">
        <v>4232</v>
      </c>
      <c r="N1255" s="9" t="s">
        <v>142</v>
      </c>
      <c r="O1255" s="9" t="s">
        <v>164</v>
      </c>
      <c r="P1255" s="9" t="s">
        <v>1645</v>
      </c>
      <c r="Q1255" s="9" t="s">
        <v>1828</v>
      </c>
      <c r="R1255" s="9" t="s">
        <v>1829</v>
      </c>
      <c r="S1255" s="9" t="s">
        <v>348</v>
      </c>
      <c r="T1255" s="98" t="s">
        <v>204</v>
      </c>
      <c r="U1255" s="99">
        <v>113</v>
      </c>
      <c r="V1255" s="99" t="s">
        <v>207</v>
      </c>
      <c r="W1255" s="99" t="s">
        <v>945</v>
      </c>
      <c r="X1255" s="99" t="s">
        <v>207</v>
      </c>
      <c r="Y1255" s="631" t="s">
        <v>737</v>
      </c>
      <c r="Z1255" s="99" t="s">
        <v>207</v>
      </c>
      <c r="AA1255" s="631" t="s">
        <v>1851</v>
      </c>
      <c r="AB1255" s="99" t="s">
        <v>207</v>
      </c>
      <c r="AC1255" s="9">
        <v>213</v>
      </c>
      <c r="AD1255" s="9" t="s">
        <v>207</v>
      </c>
      <c r="AE1255" s="9">
        <v>84</v>
      </c>
      <c r="AF1255" s="9" t="s">
        <v>315</v>
      </c>
      <c r="AG1255" s="14" t="s">
        <v>1834</v>
      </c>
      <c r="AH1255" s="14" t="s">
        <v>207</v>
      </c>
      <c r="AI1255" s="14" t="s">
        <v>1835</v>
      </c>
      <c r="AJ1255" s="14" t="s">
        <v>207</v>
      </c>
      <c r="AK1255" s="9">
        <v>8</v>
      </c>
      <c r="AL1255" s="14" t="s">
        <v>207</v>
      </c>
      <c r="AM1255" s="9">
        <v>8</v>
      </c>
      <c r="AN1255" s="14" t="s">
        <v>207</v>
      </c>
      <c r="AO1255" s="9">
        <v>8</v>
      </c>
      <c r="AP1255" s="14" t="s">
        <v>207</v>
      </c>
      <c r="AQ1255" s="9">
        <v>8</v>
      </c>
      <c r="AR1255" s="14" t="s">
        <v>207</v>
      </c>
      <c r="AS1255" s="9" t="s">
        <v>42</v>
      </c>
      <c r="AT1255" s="9" t="s">
        <v>345</v>
      </c>
      <c r="AU1255" s="9" t="s">
        <v>164</v>
      </c>
      <c r="AV1255" s="9" t="s">
        <v>320</v>
      </c>
      <c r="AW1255" s="9" t="s">
        <v>1866</v>
      </c>
      <c r="AX1255" s="9">
        <v>9010600000</v>
      </c>
      <c r="AY1255" s="99">
        <v>214</v>
      </c>
      <c r="AZ1255" s="12" t="s">
        <v>207</v>
      </c>
      <c r="BA1255" s="99">
        <v>32</v>
      </c>
      <c r="BB1255" s="12" t="s">
        <v>207</v>
      </c>
      <c r="BC1255" s="99">
        <v>14</v>
      </c>
      <c r="BD1255" s="12" t="s">
        <v>207</v>
      </c>
      <c r="BE1255" s="99">
        <v>15</v>
      </c>
      <c r="BF1255" s="12" t="s">
        <v>321</v>
      </c>
      <c r="BG1255" s="654">
        <v>14.471</v>
      </c>
      <c r="BH1255" s="12" t="s">
        <v>321</v>
      </c>
      <c r="BI1255" s="99">
        <v>10</v>
      </c>
      <c r="BJ1255" s="12" t="s">
        <v>321</v>
      </c>
      <c r="BK1255" s="754">
        <v>0</v>
      </c>
      <c r="BL1255" s="12" t="s">
        <v>321</v>
      </c>
      <c r="BM1255" s="754">
        <v>0.11</v>
      </c>
      <c r="BN1255" s="12" t="s">
        <v>321</v>
      </c>
      <c r="BO1255" s="754">
        <v>4.3609999999999998</v>
      </c>
      <c r="BP1255" s="12" t="s">
        <v>321</v>
      </c>
      <c r="BQ1255" s="754">
        <v>0</v>
      </c>
      <c r="BR1255" s="12" t="s">
        <v>321</v>
      </c>
      <c r="BS1255" s="654">
        <v>0</v>
      </c>
      <c r="BT1255" s="12" t="s">
        <v>321</v>
      </c>
      <c r="BU1255" s="654">
        <v>4.4710000000000001</v>
      </c>
      <c r="BV1255" s="12" t="s">
        <v>321</v>
      </c>
      <c r="BW1255" s="9">
        <v>0.1</v>
      </c>
      <c r="BX1255" s="9" t="s">
        <v>322</v>
      </c>
      <c r="BY1255" s="755">
        <v>84.3</v>
      </c>
      <c r="BZ1255" s="9" t="s">
        <v>315</v>
      </c>
      <c r="CA1255" s="755">
        <v>12.6</v>
      </c>
      <c r="CB1255" s="9" t="s">
        <v>315</v>
      </c>
      <c r="CC1255" s="755">
        <v>5.5</v>
      </c>
      <c r="CD1255" s="9" t="s">
        <v>315</v>
      </c>
      <c r="CE1255" s="755">
        <v>28.7</v>
      </c>
      <c r="CF1255" s="9" t="s">
        <v>323</v>
      </c>
      <c r="CG1255" s="755">
        <v>22</v>
      </c>
      <c r="CH1255" s="9" t="s">
        <v>323</v>
      </c>
      <c r="CI1255" s="9"/>
      <c r="CJ1255" s="9"/>
      <c r="CK1255" s="9"/>
    </row>
    <row r="1256" spans="1:89" s="98" customFormat="1" x14ac:dyDescent="0.25">
      <c r="A1256" s="99">
        <v>10600506</v>
      </c>
      <c r="B1256" s="99"/>
      <c r="C1256" s="772">
        <v>881</v>
      </c>
      <c r="D1256" s="807">
        <v>0.03</v>
      </c>
      <c r="E1256" s="772">
        <f t="shared" si="59"/>
        <v>907</v>
      </c>
      <c r="F1256" s="778">
        <v>1.1000000000000001</v>
      </c>
      <c r="G1256" s="774">
        <f t="shared" si="58"/>
        <v>998</v>
      </c>
      <c r="H1256" s="776"/>
      <c r="I1256" s="758"/>
      <c r="J1256" s="776"/>
      <c r="K1256" s="786"/>
      <c r="L1256" s="9" t="s">
        <v>308</v>
      </c>
      <c r="M1256" s="9" t="s">
        <v>4233</v>
      </c>
      <c r="N1256" s="9" t="s">
        <v>142</v>
      </c>
      <c r="O1256" s="9" t="s">
        <v>164</v>
      </c>
      <c r="P1256" s="9" t="s">
        <v>1645</v>
      </c>
      <c r="Q1256" s="9" t="s">
        <v>1828</v>
      </c>
      <c r="R1256" s="9" t="s">
        <v>1829</v>
      </c>
      <c r="S1256" s="9" t="s">
        <v>348</v>
      </c>
      <c r="T1256" s="98" t="s">
        <v>204</v>
      </c>
      <c r="U1256" s="99" t="s">
        <v>1661</v>
      </c>
      <c r="V1256" s="99" t="s">
        <v>207</v>
      </c>
      <c r="W1256" s="99" t="s">
        <v>202</v>
      </c>
      <c r="X1256" s="99" t="s">
        <v>207</v>
      </c>
      <c r="Y1256" s="631" t="s">
        <v>1836</v>
      </c>
      <c r="Z1256" s="99" t="s">
        <v>207</v>
      </c>
      <c r="AA1256" s="631" t="s">
        <v>1853</v>
      </c>
      <c r="AB1256" s="99" t="s">
        <v>207</v>
      </c>
      <c r="AC1256" s="9">
        <v>236</v>
      </c>
      <c r="AD1256" s="9" t="s">
        <v>207</v>
      </c>
      <c r="AE1256" s="9">
        <v>93</v>
      </c>
      <c r="AF1256" s="9" t="s">
        <v>315</v>
      </c>
      <c r="AG1256" s="14" t="s">
        <v>1662</v>
      </c>
      <c r="AH1256" s="14" t="s">
        <v>207</v>
      </c>
      <c r="AI1256" s="14" t="s">
        <v>1663</v>
      </c>
      <c r="AJ1256" s="14" t="s">
        <v>207</v>
      </c>
      <c r="AK1256" s="9">
        <v>8</v>
      </c>
      <c r="AL1256" s="14" t="s">
        <v>207</v>
      </c>
      <c r="AM1256" s="9">
        <v>8</v>
      </c>
      <c r="AN1256" s="14" t="s">
        <v>207</v>
      </c>
      <c r="AO1256" s="9">
        <v>8</v>
      </c>
      <c r="AP1256" s="14" t="s">
        <v>207</v>
      </c>
      <c r="AQ1256" s="9">
        <v>8</v>
      </c>
      <c r="AR1256" s="14" t="s">
        <v>207</v>
      </c>
      <c r="AS1256" s="9" t="s">
        <v>42</v>
      </c>
      <c r="AT1256" s="9" t="s">
        <v>345</v>
      </c>
      <c r="AU1256" s="9" t="s">
        <v>164</v>
      </c>
      <c r="AV1256" s="9" t="s">
        <v>320</v>
      </c>
      <c r="AW1256" s="9" t="s">
        <v>1867</v>
      </c>
      <c r="AX1256" s="9">
        <v>9010600000</v>
      </c>
      <c r="AY1256" s="99">
        <v>235</v>
      </c>
      <c r="AZ1256" s="12" t="s">
        <v>207</v>
      </c>
      <c r="BA1256" s="99">
        <v>32</v>
      </c>
      <c r="BB1256" s="12" t="s">
        <v>207</v>
      </c>
      <c r="BC1256" s="99">
        <v>14</v>
      </c>
      <c r="BD1256" s="12" t="s">
        <v>207</v>
      </c>
      <c r="BE1256" s="99">
        <v>16</v>
      </c>
      <c r="BF1256" s="12" t="s">
        <v>321</v>
      </c>
      <c r="BG1256" s="654">
        <v>15.811999999999999</v>
      </c>
      <c r="BH1256" s="12" t="s">
        <v>321</v>
      </c>
      <c r="BI1256" s="99">
        <v>11</v>
      </c>
      <c r="BJ1256" s="12" t="s">
        <v>321</v>
      </c>
      <c r="BK1256" s="754">
        <v>0</v>
      </c>
      <c r="BL1256" s="12" t="s">
        <v>321</v>
      </c>
      <c r="BM1256" s="754">
        <v>0.11</v>
      </c>
      <c r="BN1256" s="12" t="s">
        <v>321</v>
      </c>
      <c r="BO1256" s="754">
        <v>4.7030000000000003</v>
      </c>
      <c r="BP1256" s="12" t="s">
        <v>321</v>
      </c>
      <c r="BQ1256" s="754">
        <v>0</v>
      </c>
      <c r="BR1256" s="12" t="s">
        <v>321</v>
      </c>
      <c r="BS1256" s="654">
        <v>0</v>
      </c>
      <c r="BT1256" s="12" t="s">
        <v>321</v>
      </c>
      <c r="BU1256" s="654">
        <v>4.8120000000000003</v>
      </c>
      <c r="BV1256" s="12" t="s">
        <v>321</v>
      </c>
      <c r="BW1256" s="9">
        <v>0.11</v>
      </c>
      <c r="BX1256" s="9" t="s">
        <v>322</v>
      </c>
      <c r="BY1256" s="755">
        <v>92.5</v>
      </c>
      <c r="BZ1256" s="9" t="s">
        <v>315</v>
      </c>
      <c r="CA1256" s="755">
        <v>12.6</v>
      </c>
      <c r="CB1256" s="9" t="s">
        <v>315</v>
      </c>
      <c r="CC1256" s="755">
        <v>5.5</v>
      </c>
      <c r="CD1256" s="9" t="s">
        <v>315</v>
      </c>
      <c r="CE1256" s="755">
        <v>33.1</v>
      </c>
      <c r="CF1256" s="9" t="s">
        <v>323</v>
      </c>
      <c r="CG1256" s="755">
        <v>24.3</v>
      </c>
      <c r="CH1256" s="9" t="s">
        <v>323</v>
      </c>
      <c r="CI1256" s="9"/>
      <c r="CJ1256" s="9"/>
      <c r="CK1256" s="9"/>
    </row>
    <row r="1257" spans="1:89" s="98" customFormat="1" x14ac:dyDescent="0.25">
      <c r="A1257" s="99">
        <v>10600507</v>
      </c>
      <c r="B1257" s="99"/>
      <c r="C1257" s="772">
        <v>911</v>
      </c>
      <c r="D1257" s="807">
        <v>0.03</v>
      </c>
      <c r="E1257" s="772">
        <f t="shared" si="59"/>
        <v>938</v>
      </c>
      <c r="F1257" s="778">
        <v>1.1000000000000001</v>
      </c>
      <c r="G1257" s="774">
        <f t="shared" si="58"/>
        <v>1032</v>
      </c>
      <c r="H1257" s="776"/>
      <c r="I1257" s="758"/>
      <c r="J1257" s="776"/>
      <c r="K1257" s="786"/>
      <c r="L1257" s="9" t="s">
        <v>308</v>
      </c>
      <c r="M1257" s="9" t="s">
        <v>4234</v>
      </c>
      <c r="N1257" s="9" t="s">
        <v>142</v>
      </c>
      <c r="O1257" s="9" t="s">
        <v>164</v>
      </c>
      <c r="P1257" s="9" t="s">
        <v>1645</v>
      </c>
      <c r="Q1257" s="9" t="s">
        <v>1828</v>
      </c>
      <c r="R1257" s="9" t="s">
        <v>1829</v>
      </c>
      <c r="S1257" s="9" t="s">
        <v>348</v>
      </c>
      <c r="T1257" s="98" t="s">
        <v>204</v>
      </c>
      <c r="U1257" s="99">
        <v>138</v>
      </c>
      <c r="V1257" s="99" t="s">
        <v>207</v>
      </c>
      <c r="W1257" s="99" t="s">
        <v>574</v>
      </c>
      <c r="X1257" s="99" t="s">
        <v>207</v>
      </c>
      <c r="Y1257" s="631" t="s">
        <v>1837</v>
      </c>
      <c r="Z1257" s="99" t="s">
        <v>207</v>
      </c>
      <c r="AA1257" s="631" t="s">
        <v>1652</v>
      </c>
      <c r="AB1257" s="99" t="s">
        <v>207</v>
      </c>
      <c r="AC1257" s="9">
        <v>260</v>
      </c>
      <c r="AD1257" s="9" t="s">
        <v>207</v>
      </c>
      <c r="AE1257" s="9">
        <v>102</v>
      </c>
      <c r="AF1257" s="9" t="s">
        <v>315</v>
      </c>
      <c r="AG1257" s="14" t="s">
        <v>1665</v>
      </c>
      <c r="AH1257" s="14" t="s">
        <v>207</v>
      </c>
      <c r="AI1257" s="14" t="s">
        <v>1666</v>
      </c>
      <c r="AJ1257" s="14" t="s">
        <v>207</v>
      </c>
      <c r="AK1257" s="9">
        <v>8</v>
      </c>
      <c r="AL1257" s="14" t="s">
        <v>207</v>
      </c>
      <c r="AM1257" s="9">
        <v>8</v>
      </c>
      <c r="AN1257" s="14" t="s">
        <v>207</v>
      </c>
      <c r="AO1257" s="9">
        <v>8</v>
      </c>
      <c r="AP1257" s="14" t="s">
        <v>207</v>
      </c>
      <c r="AQ1257" s="9">
        <v>8</v>
      </c>
      <c r="AR1257" s="14" t="s">
        <v>207</v>
      </c>
      <c r="AS1257" s="9" t="s">
        <v>42</v>
      </c>
      <c r="AT1257" s="9" t="s">
        <v>345</v>
      </c>
      <c r="AU1257" s="9" t="s">
        <v>164</v>
      </c>
      <c r="AV1257" s="9" t="s">
        <v>320</v>
      </c>
      <c r="AW1257" s="9" t="s">
        <v>1868</v>
      </c>
      <c r="AX1257" s="9">
        <v>9010600000</v>
      </c>
      <c r="AY1257" s="99">
        <v>254</v>
      </c>
      <c r="AZ1257" s="12" t="s">
        <v>207</v>
      </c>
      <c r="BA1257" s="99">
        <v>32</v>
      </c>
      <c r="BB1257" s="12" t="s">
        <v>207</v>
      </c>
      <c r="BC1257" s="99">
        <v>15</v>
      </c>
      <c r="BD1257" s="12" t="s">
        <v>207</v>
      </c>
      <c r="BE1257" s="99">
        <v>19</v>
      </c>
      <c r="BF1257" s="12" t="s">
        <v>321</v>
      </c>
      <c r="BG1257" s="654">
        <v>18.154</v>
      </c>
      <c r="BH1257" s="12" t="s">
        <v>321</v>
      </c>
      <c r="BI1257" s="99">
        <v>13</v>
      </c>
      <c r="BJ1257" s="12" t="s">
        <v>321</v>
      </c>
      <c r="BK1257" s="754">
        <v>0</v>
      </c>
      <c r="BL1257" s="12" t="s">
        <v>321</v>
      </c>
      <c r="BM1257" s="754">
        <v>0.11</v>
      </c>
      <c r="BN1257" s="12" t="s">
        <v>321</v>
      </c>
      <c r="BO1257" s="754">
        <v>5.0439999999999996</v>
      </c>
      <c r="BP1257" s="12" t="s">
        <v>321</v>
      </c>
      <c r="BQ1257" s="754">
        <v>0</v>
      </c>
      <c r="BR1257" s="12" t="s">
        <v>321</v>
      </c>
      <c r="BS1257" s="654">
        <v>0</v>
      </c>
      <c r="BT1257" s="12" t="s">
        <v>321</v>
      </c>
      <c r="BU1257" s="654">
        <v>5.1539999999999999</v>
      </c>
      <c r="BV1257" s="12" t="s">
        <v>321</v>
      </c>
      <c r="BW1257" s="9">
        <v>0.12</v>
      </c>
      <c r="BX1257" s="9" t="s">
        <v>322</v>
      </c>
      <c r="BY1257" s="755">
        <v>100</v>
      </c>
      <c r="BZ1257" s="9" t="s">
        <v>315</v>
      </c>
      <c r="CA1257" s="755">
        <v>12.6</v>
      </c>
      <c r="CB1257" s="9" t="s">
        <v>315</v>
      </c>
      <c r="CC1257" s="755">
        <v>5.9</v>
      </c>
      <c r="CD1257" s="9" t="s">
        <v>315</v>
      </c>
      <c r="CE1257" s="755">
        <v>37.5</v>
      </c>
      <c r="CF1257" s="9" t="s">
        <v>323</v>
      </c>
      <c r="CG1257" s="755">
        <v>28.7</v>
      </c>
      <c r="CH1257" s="9" t="s">
        <v>323</v>
      </c>
      <c r="CI1257" s="9"/>
      <c r="CJ1257" s="9"/>
      <c r="CK1257" s="9"/>
    </row>
    <row r="1258" spans="1:89" s="98" customFormat="1" x14ac:dyDescent="0.25">
      <c r="A1258" s="99">
        <v>10600508</v>
      </c>
      <c r="B1258" s="99"/>
      <c r="C1258" s="772">
        <v>942</v>
      </c>
      <c r="D1258" s="807">
        <v>0.03</v>
      </c>
      <c r="E1258" s="772">
        <f t="shared" si="59"/>
        <v>970</v>
      </c>
      <c r="F1258" s="778">
        <v>1.1000000000000001</v>
      </c>
      <c r="G1258" s="774">
        <f t="shared" si="58"/>
        <v>1067</v>
      </c>
      <c r="H1258" s="776"/>
      <c r="I1258" s="758"/>
      <c r="J1258" s="776"/>
      <c r="K1258" s="786"/>
      <c r="L1258" s="9" t="s">
        <v>308</v>
      </c>
      <c r="M1258" s="9" t="s">
        <v>4235</v>
      </c>
      <c r="N1258" s="9" t="s">
        <v>142</v>
      </c>
      <c r="O1258" s="9" t="s">
        <v>164</v>
      </c>
      <c r="P1258" s="9" t="s">
        <v>1645</v>
      </c>
      <c r="Q1258" s="9" t="s">
        <v>1828</v>
      </c>
      <c r="R1258" s="9" t="s">
        <v>1829</v>
      </c>
      <c r="S1258" s="9" t="s">
        <v>348</v>
      </c>
      <c r="T1258" s="98" t="s">
        <v>204</v>
      </c>
      <c r="U1258" s="99" t="s">
        <v>1653</v>
      </c>
      <c r="V1258" s="99" t="s">
        <v>207</v>
      </c>
      <c r="W1258" s="99" t="s">
        <v>575</v>
      </c>
      <c r="X1258" s="99" t="s">
        <v>207</v>
      </c>
      <c r="Y1258" s="631" t="s">
        <v>1838</v>
      </c>
      <c r="Z1258" s="99" t="s">
        <v>207</v>
      </c>
      <c r="AA1258" s="631" t="s">
        <v>1856</v>
      </c>
      <c r="AB1258" s="99" t="s">
        <v>207</v>
      </c>
      <c r="AC1258" s="9">
        <v>283</v>
      </c>
      <c r="AD1258" s="9" t="s">
        <v>207</v>
      </c>
      <c r="AE1258" s="9">
        <v>111</v>
      </c>
      <c r="AF1258" s="9" t="s">
        <v>315</v>
      </c>
      <c r="AG1258" s="14" t="s">
        <v>629</v>
      </c>
      <c r="AH1258" s="14" t="s">
        <v>207</v>
      </c>
      <c r="AI1258" s="14" t="s">
        <v>630</v>
      </c>
      <c r="AJ1258" s="14" t="s">
        <v>207</v>
      </c>
      <c r="AK1258" s="9">
        <v>8</v>
      </c>
      <c r="AL1258" s="14" t="s">
        <v>207</v>
      </c>
      <c r="AM1258" s="9">
        <v>8</v>
      </c>
      <c r="AN1258" s="14" t="s">
        <v>207</v>
      </c>
      <c r="AO1258" s="9">
        <v>8</v>
      </c>
      <c r="AP1258" s="14" t="s">
        <v>207</v>
      </c>
      <c r="AQ1258" s="9">
        <v>8</v>
      </c>
      <c r="AR1258" s="14" t="s">
        <v>207</v>
      </c>
      <c r="AS1258" s="9" t="s">
        <v>42</v>
      </c>
      <c r="AT1258" s="9" t="s">
        <v>345</v>
      </c>
      <c r="AU1258" s="9" t="s">
        <v>164</v>
      </c>
      <c r="AV1258" s="9" t="s">
        <v>320</v>
      </c>
      <c r="AW1258" s="9" t="s">
        <v>1869</v>
      </c>
      <c r="AX1258" s="9">
        <v>9010600000</v>
      </c>
      <c r="AY1258" s="99">
        <v>274</v>
      </c>
      <c r="AZ1258" s="12" t="s">
        <v>207</v>
      </c>
      <c r="BA1258" s="99">
        <v>32</v>
      </c>
      <c r="BB1258" s="12" t="s">
        <v>207</v>
      </c>
      <c r="BC1258" s="99">
        <v>14</v>
      </c>
      <c r="BD1258" s="12" t="s">
        <v>207</v>
      </c>
      <c r="BE1258" s="99">
        <v>20</v>
      </c>
      <c r="BF1258" s="12" t="s">
        <v>321</v>
      </c>
      <c r="BG1258" s="654">
        <v>19.495999999999999</v>
      </c>
      <c r="BH1258" s="12" t="s">
        <v>321</v>
      </c>
      <c r="BI1258" s="99">
        <v>14</v>
      </c>
      <c r="BJ1258" s="12" t="s">
        <v>321</v>
      </c>
      <c r="BK1258" s="754">
        <v>0</v>
      </c>
      <c r="BL1258" s="12" t="s">
        <v>321</v>
      </c>
      <c r="BM1258" s="754">
        <v>0.11</v>
      </c>
      <c r="BN1258" s="12" t="s">
        <v>321</v>
      </c>
      <c r="BO1258" s="754">
        <v>5.3860000000000001</v>
      </c>
      <c r="BP1258" s="12" t="s">
        <v>321</v>
      </c>
      <c r="BQ1258" s="754">
        <v>0</v>
      </c>
      <c r="BR1258" s="12" t="s">
        <v>321</v>
      </c>
      <c r="BS1258" s="654">
        <v>0</v>
      </c>
      <c r="BT1258" s="12" t="s">
        <v>321</v>
      </c>
      <c r="BU1258" s="654">
        <v>5.4960000000000004</v>
      </c>
      <c r="BV1258" s="12" t="s">
        <v>321</v>
      </c>
      <c r="BW1258" s="9">
        <v>0.12</v>
      </c>
      <c r="BX1258" s="9" t="s">
        <v>322</v>
      </c>
      <c r="BY1258" s="755">
        <v>107.9</v>
      </c>
      <c r="BZ1258" s="9" t="s">
        <v>315</v>
      </c>
      <c r="CA1258" s="755">
        <v>12.6</v>
      </c>
      <c r="CB1258" s="9" t="s">
        <v>315</v>
      </c>
      <c r="CC1258" s="755">
        <v>5.5</v>
      </c>
      <c r="CD1258" s="9" t="s">
        <v>315</v>
      </c>
      <c r="CE1258" s="755">
        <v>41.9</v>
      </c>
      <c r="CF1258" s="9" t="s">
        <v>323</v>
      </c>
      <c r="CG1258" s="755">
        <v>30.9</v>
      </c>
      <c r="CH1258" s="9" t="s">
        <v>323</v>
      </c>
      <c r="CI1258" s="9"/>
      <c r="CJ1258" s="9"/>
      <c r="CK1258" s="9"/>
    </row>
    <row r="1259" spans="1:89" s="98" customFormat="1" x14ac:dyDescent="0.25">
      <c r="A1259" s="99">
        <v>10600784</v>
      </c>
      <c r="B1259" s="99"/>
      <c r="C1259" s="772">
        <v>1156</v>
      </c>
      <c r="D1259" s="807">
        <v>0.03</v>
      </c>
      <c r="E1259" s="772">
        <f t="shared" si="59"/>
        <v>1191</v>
      </c>
      <c r="F1259" s="778">
        <v>1.1000000000000001</v>
      </c>
      <c r="G1259" s="774">
        <f t="shared" si="58"/>
        <v>1310</v>
      </c>
      <c r="H1259" s="776"/>
      <c r="I1259" s="758"/>
      <c r="J1259" s="776"/>
      <c r="K1259" s="786"/>
      <c r="L1259" s="9" t="s">
        <v>308</v>
      </c>
      <c r="M1259" s="9" t="s">
        <v>4236</v>
      </c>
      <c r="N1259" s="9" t="s">
        <v>142</v>
      </c>
      <c r="O1259" s="9" t="s">
        <v>164</v>
      </c>
      <c r="P1259" s="9" t="s">
        <v>1645</v>
      </c>
      <c r="Q1259" s="9" t="s">
        <v>1828</v>
      </c>
      <c r="R1259" s="9" t="s">
        <v>1829</v>
      </c>
      <c r="S1259" s="9" t="s">
        <v>348</v>
      </c>
      <c r="T1259" s="98" t="s">
        <v>204</v>
      </c>
      <c r="U1259" s="99">
        <v>163</v>
      </c>
      <c r="V1259" s="99" t="s">
        <v>207</v>
      </c>
      <c r="W1259" s="99">
        <v>260</v>
      </c>
      <c r="X1259" s="99" t="s">
        <v>207</v>
      </c>
      <c r="Y1259" s="99">
        <v>179</v>
      </c>
      <c r="Z1259" s="99" t="s">
        <v>207</v>
      </c>
      <c r="AA1259" s="9">
        <v>276</v>
      </c>
      <c r="AB1259" s="99" t="s">
        <v>207</v>
      </c>
      <c r="AC1259" s="9">
        <v>307</v>
      </c>
      <c r="AD1259" s="9" t="s">
        <v>207</v>
      </c>
      <c r="AE1259" s="9">
        <v>121</v>
      </c>
      <c r="AF1259" s="9" t="s">
        <v>315</v>
      </c>
      <c r="AG1259" s="14" t="s">
        <v>1667</v>
      </c>
      <c r="AH1259" s="14" t="s">
        <v>207</v>
      </c>
      <c r="AI1259" s="14" t="s">
        <v>1668</v>
      </c>
      <c r="AJ1259" s="14" t="s">
        <v>207</v>
      </c>
      <c r="AK1259" s="9">
        <v>8</v>
      </c>
      <c r="AL1259" s="14" t="s">
        <v>207</v>
      </c>
      <c r="AM1259" s="9">
        <v>8</v>
      </c>
      <c r="AN1259" s="14" t="s">
        <v>207</v>
      </c>
      <c r="AO1259" s="9">
        <v>8</v>
      </c>
      <c r="AP1259" s="14" t="s">
        <v>207</v>
      </c>
      <c r="AQ1259" s="9">
        <v>8</v>
      </c>
      <c r="AR1259" s="14" t="s">
        <v>207</v>
      </c>
      <c r="AS1259" s="9" t="s">
        <v>42</v>
      </c>
      <c r="AT1259" s="9" t="s">
        <v>345</v>
      </c>
      <c r="AU1259" s="9" t="s">
        <v>164</v>
      </c>
      <c r="AV1259" s="9" t="s">
        <v>320</v>
      </c>
      <c r="AW1259" s="9" t="s">
        <v>1870</v>
      </c>
      <c r="AX1259" s="9">
        <v>9010600000</v>
      </c>
      <c r="AY1259" s="99">
        <v>294</v>
      </c>
      <c r="AZ1259" s="12" t="s">
        <v>207</v>
      </c>
      <c r="BA1259" s="99">
        <v>32</v>
      </c>
      <c r="BB1259" s="12" t="s">
        <v>207</v>
      </c>
      <c r="BC1259" s="99">
        <v>14</v>
      </c>
      <c r="BD1259" s="12" t="s">
        <v>207</v>
      </c>
      <c r="BE1259" s="99">
        <v>18</v>
      </c>
      <c r="BF1259" s="12" t="s">
        <v>321</v>
      </c>
      <c r="BG1259" s="654">
        <v>17.837</v>
      </c>
      <c r="BH1259" s="12" t="s">
        <v>321</v>
      </c>
      <c r="BI1259" s="99">
        <v>12</v>
      </c>
      <c r="BJ1259" s="12" t="s">
        <v>321</v>
      </c>
      <c r="BK1259" s="754">
        <v>0</v>
      </c>
      <c r="BL1259" s="12" t="s">
        <v>321</v>
      </c>
      <c r="BM1259" s="754">
        <v>0.11</v>
      </c>
      <c r="BN1259" s="12" t="s">
        <v>321</v>
      </c>
      <c r="BO1259" s="754">
        <v>5.7270000000000003</v>
      </c>
      <c r="BP1259" s="12" t="s">
        <v>321</v>
      </c>
      <c r="BQ1259" s="754">
        <v>0</v>
      </c>
      <c r="BR1259" s="12" t="s">
        <v>321</v>
      </c>
      <c r="BS1259" s="654">
        <v>0</v>
      </c>
      <c r="BT1259" s="12" t="s">
        <v>321</v>
      </c>
      <c r="BU1259" s="654">
        <v>5.8369999999999997</v>
      </c>
      <c r="BV1259" s="12" t="s">
        <v>321</v>
      </c>
      <c r="BW1259" s="9">
        <v>0.13</v>
      </c>
      <c r="BX1259" s="9" t="s">
        <v>322</v>
      </c>
      <c r="BY1259" s="755">
        <v>115.7</v>
      </c>
      <c r="BZ1259" s="9" t="s">
        <v>315</v>
      </c>
      <c r="CA1259" s="755">
        <v>12.6</v>
      </c>
      <c r="CB1259" s="9" t="s">
        <v>315</v>
      </c>
      <c r="CC1259" s="755">
        <v>5.5</v>
      </c>
      <c r="CD1259" s="9" t="s">
        <v>315</v>
      </c>
      <c r="CE1259" s="755">
        <v>35.299999999999997</v>
      </c>
      <c r="CF1259" s="9" t="s">
        <v>323</v>
      </c>
      <c r="CG1259" s="755">
        <v>26.5</v>
      </c>
      <c r="CH1259" s="9" t="s">
        <v>323</v>
      </c>
      <c r="CI1259" s="9"/>
      <c r="CJ1259" s="9"/>
      <c r="CK1259" s="9"/>
    </row>
    <row r="1260" spans="1:89" s="98" customFormat="1" x14ac:dyDescent="0.25">
      <c r="A1260" s="99">
        <v>10600509</v>
      </c>
      <c r="B1260" s="99"/>
      <c r="C1260" s="772">
        <v>1338</v>
      </c>
      <c r="D1260" s="807">
        <v>0.03</v>
      </c>
      <c r="E1260" s="772">
        <f t="shared" si="59"/>
        <v>1378</v>
      </c>
      <c r="F1260" s="778">
        <v>1.1000000000000001</v>
      </c>
      <c r="G1260" s="774">
        <f t="shared" si="58"/>
        <v>1516</v>
      </c>
      <c r="H1260" s="776"/>
      <c r="I1260" s="758"/>
      <c r="J1260" s="776"/>
      <c r="K1260" s="786"/>
      <c r="L1260" s="9" t="s">
        <v>308</v>
      </c>
      <c r="M1260" s="9" t="s">
        <v>4237</v>
      </c>
      <c r="N1260" s="9" t="s">
        <v>142</v>
      </c>
      <c r="O1260" s="9" t="s">
        <v>164</v>
      </c>
      <c r="P1260" s="9" t="s">
        <v>1645</v>
      </c>
      <c r="Q1260" s="9" t="s">
        <v>1828</v>
      </c>
      <c r="R1260" s="9" t="s">
        <v>1829</v>
      </c>
      <c r="S1260" s="9" t="s">
        <v>348</v>
      </c>
      <c r="T1260" s="98" t="s">
        <v>204</v>
      </c>
      <c r="U1260" s="99" t="s">
        <v>1669</v>
      </c>
      <c r="V1260" s="99" t="s">
        <v>207</v>
      </c>
      <c r="W1260" s="99" t="s">
        <v>577</v>
      </c>
      <c r="X1260" s="99" t="s">
        <v>207</v>
      </c>
      <c r="Y1260" s="631" t="s">
        <v>1433</v>
      </c>
      <c r="Z1260" s="99" t="s">
        <v>207</v>
      </c>
      <c r="AA1260" s="631" t="s">
        <v>1839</v>
      </c>
      <c r="AB1260" s="99" t="s">
        <v>207</v>
      </c>
      <c r="AC1260" s="9">
        <v>330</v>
      </c>
      <c r="AD1260" s="9" t="s">
        <v>207</v>
      </c>
      <c r="AE1260" s="9">
        <v>130</v>
      </c>
      <c r="AF1260" s="9" t="s">
        <v>315</v>
      </c>
      <c r="AG1260" s="14" t="s">
        <v>1670</v>
      </c>
      <c r="AH1260" s="14" t="s">
        <v>207</v>
      </c>
      <c r="AI1260" s="14" t="s">
        <v>1671</v>
      </c>
      <c r="AJ1260" s="14" t="s">
        <v>207</v>
      </c>
      <c r="AK1260" s="9">
        <v>8</v>
      </c>
      <c r="AL1260" s="14" t="s">
        <v>207</v>
      </c>
      <c r="AM1260" s="9">
        <v>8</v>
      </c>
      <c r="AN1260" s="14" t="s">
        <v>207</v>
      </c>
      <c r="AO1260" s="9">
        <v>8</v>
      </c>
      <c r="AP1260" s="14" t="s">
        <v>207</v>
      </c>
      <c r="AQ1260" s="9">
        <v>8</v>
      </c>
      <c r="AR1260" s="14" t="s">
        <v>207</v>
      </c>
      <c r="AS1260" s="9" t="s">
        <v>42</v>
      </c>
      <c r="AT1260" s="9" t="s">
        <v>345</v>
      </c>
      <c r="AU1260" s="9" t="s">
        <v>164</v>
      </c>
      <c r="AV1260" s="9" t="s">
        <v>320</v>
      </c>
      <c r="AW1260" s="9" t="s">
        <v>1871</v>
      </c>
      <c r="AX1260" s="9">
        <v>9010600000</v>
      </c>
      <c r="AY1260" s="99">
        <v>314</v>
      </c>
      <c r="AZ1260" s="12" t="s">
        <v>207</v>
      </c>
      <c r="BA1260" s="99">
        <v>32</v>
      </c>
      <c r="BB1260" s="12" t="s">
        <v>207</v>
      </c>
      <c r="BC1260" s="99">
        <v>14</v>
      </c>
      <c r="BD1260" s="12" t="s">
        <v>207</v>
      </c>
      <c r="BE1260" s="99">
        <v>17</v>
      </c>
      <c r="BF1260" s="12" t="s">
        <v>321</v>
      </c>
      <c r="BG1260" s="654">
        <v>16.178999999999998</v>
      </c>
      <c r="BH1260" s="12" t="s">
        <v>321</v>
      </c>
      <c r="BI1260" s="99">
        <v>10</v>
      </c>
      <c r="BJ1260" s="12" t="s">
        <v>321</v>
      </c>
      <c r="BK1260" s="754">
        <v>0</v>
      </c>
      <c r="BL1260" s="12" t="s">
        <v>321</v>
      </c>
      <c r="BM1260" s="754">
        <v>0.11</v>
      </c>
      <c r="BN1260" s="12" t="s">
        <v>321</v>
      </c>
      <c r="BO1260" s="754">
        <v>6.069</v>
      </c>
      <c r="BP1260" s="12" t="s">
        <v>321</v>
      </c>
      <c r="BQ1260" s="754">
        <v>0</v>
      </c>
      <c r="BR1260" s="12" t="s">
        <v>321</v>
      </c>
      <c r="BS1260" s="654">
        <v>0</v>
      </c>
      <c r="BT1260" s="12" t="s">
        <v>321</v>
      </c>
      <c r="BU1260" s="654">
        <v>6.1790000000000003</v>
      </c>
      <c r="BV1260" s="12" t="s">
        <v>321</v>
      </c>
      <c r="BW1260" s="9">
        <v>0.14000000000000001</v>
      </c>
      <c r="BX1260" s="9" t="s">
        <v>322</v>
      </c>
      <c r="BY1260" s="755">
        <v>123.6</v>
      </c>
      <c r="BZ1260" s="9" t="s">
        <v>315</v>
      </c>
      <c r="CA1260" s="755">
        <v>12.6</v>
      </c>
      <c r="CB1260" s="9" t="s">
        <v>315</v>
      </c>
      <c r="CC1260" s="755">
        <v>5.5</v>
      </c>
      <c r="CD1260" s="9" t="s">
        <v>315</v>
      </c>
      <c r="CE1260" s="755">
        <v>30.9</v>
      </c>
      <c r="CF1260" s="9" t="s">
        <v>323</v>
      </c>
      <c r="CG1260" s="755">
        <v>22</v>
      </c>
      <c r="CH1260" s="9" t="s">
        <v>323</v>
      </c>
      <c r="CI1260" s="9"/>
      <c r="CJ1260" s="9"/>
      <c r="CK1260" s="9"/>
    </row>
    <row r="1261" spans="1:89" s="98" customFormat="1" x14ac:dyDescent="0.25">
      <c r="A1261" s="99">
        <v>10600510</v>
      </c>
      <c r="B1261" s="99"/>
      <c r="C1261" s="772">
        <v>1458</v>
      </c>
      <c r="D1261" s="807">
        <v>0.03</v>
      </c>
      <c r="E1261" s="772">
        <f t="shared" si="59"/>
        <v>1502</v>
      </c>
      <c r="F1261" s="778">
        <v>1.1000000000000001</v>
      </c>
      <c r="G1261" s="774">
        <f t="shared" si="58"/>
        <v>1652</v>
      </c>
      <c r="H1261" s="776"/>
      <c r="I1261" s="758"/>
      <c r="J1261" s="776"/>
      <c r="K1261" s="786"/>
      <c r="L1261" s="9" t="s">
        <v>308</v>
      </c>
      <c r="M1261" s="9" t="s">
        <v>4238</v>
      </c>
      <c r="N1261" s="9" t="s">
        <v>142</v>
      </c>
      <c r="O1261" s="9" t="s">
        <v>164</v>
      </c>
      <c r="P1261" s="9" t="s">
        <v>1645</v>
      </c>
      <c r="Q1261" s="9" t="s">
        <v>1828</v>
      </c>
      <c r="R1261" s="9" t="s">
        <v>1829</v>
      </c>
      <c r="S1261" s="9" t="s">
        <v>348</v>
      </c>
      <c r="T1261" s="98" t="s">
        <v>204</v>
      </c>
      <c r="U1261" s="99">
        <v>188</v>
      </c>
      <c r="V1261" s="99" t="s">
        <v>207</v>
      </c>
      <c r="W1261" s="99" t="s">
        <v>578</v>
      </c>
      <c r="X1261" s="99" t="s">
        <v>207</v>
      </c>
      <c r="Y1261" s="631" t="s">
        <v>1840</v>
      </c>
      <c r="Z1261" s="99" t="s">
        <v>207</v>
      </c>
      <c r="AA1261" s="631" t="s">
        <v>1841</v>
      </c>
      <c r="AB1261" s="99" t="s">
        <v>207</v>
      </c>
      <c r="AC1261" s="9">
        <v>354</v>
      </c>
      <c r="AD1261" s="9" t="s">
        <v>207</v>
      </c>
      <c r="AE1261" s="9">
        <v>139</v>
      </c>
      <c r="AF1261" s="9" t="s">
        <v>315</v>
      </c>
      <c r="AG1261" s="14" t="s">
        <v>1673</v>
      </c>
      <c r="AH1261" s="14" t="s">
        <v>207</v>
      </c>
      <c r="AI1261" s="14" t="s">
        <v>1674</v>
      </c>
      <c r="AJ1261" s="14" t="s">
        <v>207</v>
      </c>
      <c r="AK1261" s="9">
        <v>8</v>
      </c>
      <c r="AL1261" s="14" t="s">
        <v>207</v>
      </c>
      <c r="AM1261" s="9">
        <v>8</v>
      </c>
      <c r="AN1261" s="14" t="s">
        <v>207</v>
      </c>
      <c r="AO1261" s="9">
        <v>8</v>
      </c>
      <c r="AP1261" s="14" t="s">
        <v>207</v>
      </c>
      <c r="AQ1261" s="9">
        <v>8</v>
      </c>
      <c r="AR1261" s="14" t="s">
        <v>207</v>
      </c>
      <c r="AS1261" s="9" t="s">
        <v>42</v>
      </c>
      <c r="AT1261" s="9" t="s">
        <v>345</v>
      </c>
      <c r="AU1261" s="9" t="s">
        <v>164</v>
      </c>
      <c r="AV1261" s="9" t="s">
        <v>320</v>
      </c>
      <c r="AW1261" s="9" t="s">
        <v>1872</v>
      </c>
      <c r="AX1261" s="9">
        <v>9010600000</v>
      </c>
      <c r="AY1261" s="99">
        <v>334</v>
      </c>
      <c r="AZ1261" s="12" t="s">
        <v>207</v>
      </c>
      <c r="BA1261" s="99">
        <v>32</v>
      </c>
      <c r="BB1261" s="12" t="s">
        <v>207</v>
      </c>
      <c r="BC1261" s="99">
        <v>14</v>
      </c>
      <c r="BD1261" s="12" t="s">
        <v>207</v>
      </c>
      <c r="BE1261" s="99">
        <v>24</v>
      </c>
      <c r="BF1261" s="12" t="s">
        <v>321</v>
      </c>
      <c r="BG1261" s="654">
        <v>23.52</v>
      </c>
      <c r="BH1261" s="12" t="s">
        <v>321</v>
      </c>
      <c r="BI1261" s="99">
        <v>17</v>
      </c>
      <c r="BJ1261" s="12" t="s">
        <v>321</v>
      </c>
      <c r="BK1261" s="754">
        <v>0</v>
      </c>
      <c r="BL1261" s="12" t="s">
        <v>321</v>
      </c>
      <c r="BM1261" s="754">
        <v>0.11</v>
      </c>
      <c r="BN1261" s="12" t="s">
        <v>321</v>
      </c>
      <c r="BO1261" s="754">
        <v>6.4109999999999996</v>
      </c>
      <c r="BP1261" s="12" t="s">
        <v>321</v>
      </c>
      <c r="BQ1261" s="754">
        <v>0</v>
      </c>
      <c r="BR1261" s="12" t="s">
        <v>321</v>
      </c>
      <c r="BS1261" s="654">
        <v>0</v>
      </c>
      <c r="BT1261" s="12" t="s">
        <v>321</v>
      </c>
      <c r="BU1261" s="654">
        <v>6.52</v>
      </c>
      <c r="BV1261" s="12" t="s">
        <v>321</v>
      </c>
      <c r="BW1261" s="9">
        <v>0.15</v>
      </c>
      <c r="BX1261" s="9" t="s">
        <v>322</v>
      </c>
      <c r="BY1261" s="755">
        <v>131.5</v>
      </c>
      <c r="BZ1261" s="9" t="s">
        <v>315</v>
      </c>
      <c r="CA1261" s="755">
        <v>12.6</v>
      </c>
      <c r="CB1261" s="9" t="s">
        <v>315</v>
      </c>
      <c r="CC1261" s="755">
        <v>5.5</v>
      </c>
      <c r="CD1261" s="9" t="s">
        <v>315</v>
      </c>
      <c r="CE1261" s="755">
        <v>50.7</v>
      </c>
      <c r="CF1261" s="9" t="s">
        <v>323</v>
      </c>
      <c r="CG1261" s="755">
        <v>37.5</v>
      </c>
      <c r="CH1261" s="9" t="s">
        <v>323</v>
      </c>
      <c r="CI1261" s="9"/>
      <c r="CJ1261" s="9"/>
      <c r="CK1261" s="9"/>
    </row>
    <row r="1262" spans="1:89" s="98" customFormat="1" x14ac:dyDescent="0.25">
      <c r="A1262" s="99">
        <v>10600526</v>
      </c>
      <c r="B1262" s="99"/>
      <c r="C1262" s="772">
        <v>1702</v>
      </c>
      <c r="D1262" s="807">
        <v>0.03</v>
      </c>
      <c r="E1262" s="772">
        <f t="shared" si="59"/>
        <v>1753</v>
      </c>
      <c r="F1262" s="778">
        <v>1.1000000000000001</v>
      </c>
      <c r="G1262" s="774">
        <f t="shared" si="58"/>
        <v>1928</v>
      </c>
      <c r="H1262" s="776"/>
      <c r="I1262" s="758"/>
      <c r="J1262" s="776"/>
      <c r="K1262" s="786"/>
      <c r="L1262" s="9" t="s">
        <v>308</v>
      </c>
      <c r="M1262" s="9" t="s">
        <v>4239</v>
      </c>
      <c r="N1262" s="9" t="s">
        <v>142</v>
      </c>
      <c r="O1262" s="9" t="s">
        <v>164</v>
      </c>
      <c r="P1262" s="9" t="s">
        <v>1645</v>
      </c>
      <c r="Q1262" s="9" t="s">
        <v>1828</v>
      </c>
      <c r="R1262" s="9" t="s">
        <v>1829</v>
      </c>
      <c r="S1262" s="9" t="s">
        <v>348</v>
      </c>
      <c r="T1262" s="98" t="s">
        <v>204</v>
      </c>
      <c r="U1262" s="99" t="s">
        <v>956</v>
      </c>
      <c r="V1262" s="99" t="s">
        <v>207</v>
      </c>
      <c r="W1262" s="99" t="s">
        <v>646</v>
      </c>
      <c r="X1262" s="99" t="s">
        <v>207</v>
      </c>
      <c r="Y1262" s="631" t="s">
        <v>1291</v>
      </c>
      <c r="Z1262" s="99" t="s">
        <v>207</v>
      </c>
      <c r="AA1262" s="631" t="s">
        <v>1842</v>
      </c>
      <c r="AB1262" s="99" t="s">
        <v>207</v>
      </c>
      <c r="AC1262" s="9">
        <v>413</v>
      </c>
      <c r="AD1262" s="9" t="s">
        <v>207</v>
      </c>
      <c r="AE1262" s="9">
        <v>163</v>
      </c>
      <c r="AF1262" s="9" t="s">
        <v>315</v>
      </c>
      <c r="AG1262" s="14" t="s">
        <v>365</v>
      </c>
      <c r="AH1262" s="14" t="s">
        <v>207</v>
      </c>
      <c r="AI1262" s="14" t="s">
        <v>366</v>
      </c>
      <c r="AJ1262" s="14" t="s">
        <v>207</v>
      </c>
      <c r="AK1262" s="9">
        <v>8</v>
      </c>
      <c r="AL1262" s="14" t="s">
        <v>207</v>
      </c>
      <c r="AM1262" s="9">
        <v>8</v>
      </c>
      <c r="AN1262" s="14" t="s">
        <v>207</v>
      </c>
      <c r="AO1262" s="9">
        <v>8</v>
      </c>
      <c r="AP1262" s="14" t="s">
        <v>207</v>
      </c>
      <c r="AQ1262" s="9">
        <v>8</v>
      </c>
      <c r="AR1262" s="14" t="s">
        <v>207</v>
      </c>
      <c r="AS1262" s="9" t="s">
        <v>42</v>
      </c>
      <c r="AT1262" s="9" t="s">
        <v>345</v>
      </c>
      <c r="AU1262" s="9" t="s">
        <v>164</v>
      </c>
      <c r="AV1262" s="9" t="s">
        <v>320</v>
      </c>
      <c r="AW1262" s="9" t="s">
        <v>1873</v>
      </c>
      <c r="AX1262" s="9">
        <v>9010600000</v>
      </c>
      <c r="AY1262" s="99">
        <v>397</v>
      </c>
      <c r="AZ1262" s="12" t="s">
        <v>207</v>
      </c>
      <c r="BA1262" s="99">
        <v>23</v>
      </c>
      <c r="BB1262" s="12" t="s">
        <v>207</v>
      </c>
      <c r="BC1262" s="99">
        <v>24</v>
      </c>
      <c r="BD1262" s="12" t="s">
        <v>207</v>
      </c>
      <c r="BE1262" s="99">
        <v>29</v>
      </c>
      <c r="BF1262" s="12" t="s">
        <v>321</v>
      </c>
      <c r="BG1262" s="654">
        <v>28.457999999999998</v>
      </c>
      <c r="BH1262" s="12" t="s">
        <v>321</v>
      </c>
      <c r="BI1262" s="99">
        <v>20</v>
      </c>
      <c r="BJ1262" s="12" t="s">
        <v>321</v>
      </c>
      <c r="BK1262" s="754">
        <v>0</v>
      </c>
      <c r="BL1262" s="12" t="s">
        <v>321</v>
      </c>
      <c r="BM1262" s="754">
        <v>0.20599999999999999</v>
      </c>
      <c r="BN1262" s="12" t="s">
        <v>321</v>
      </c>
      <c r="BO1262" s="754">
        <v>8.2520000000000007</v>
      </c>
      <c r="BP1262" s="12" t="s">
        <v>321</v>
      </c>
      <c r="BQ1262" s="754">
        <v>0</v>
      </c>
      <c r="BR1262" s="12" t="s">
        <v>321</v>
      </c>
      <c r="BS1262" s="654">
        <v>0</v>
      </c>
      <c r="BT1262" s="12" t="s">
        <v>321</v>
      </c>
      <c r="BU1262" s="654">
        <v>8.4580000000000002</v>
      </c>
      <c r="BV1262" s="12" t="s">
        <v>321</v>
      </c>
      <c r="BW1262" s="9">
        <v>0.22</v>
      </c>
      <c r="BX1262" s="9" t="s">
        <v>322</v>
      </c>
      <c r="BY1262" s="755">
        <v>156.30000000000001</v>
      </c>
      <c r="BZ1262" s="9" t="s">
        <v>315</v>
      </c>
      <c r="CA1262" s="755">
        <v>9.1</v>
      </c>
      <c r="CB1262" s="9" t="s">
        <v>315</v>
      </c>
      <c r="CC1262" s="755">
        <v>9.4</v>
      </c>
      <c r="CD1262" s="9" t="s">
        <v>315</v>
      </c>
      <c r="CE1262" s="755">
        <v>57.3</v>
      </c>
      <c r="CF1262" s="9" t="s">
        <v>323</v>
      </c>
      <c r="CG1262" s="755">
        <v>44.1</v>
      </c>
      <c r="CH1262" s="9" t="s">
        <v>323</v>
      </c>
      <c r="CI1262" s="9"/>
      <c r="CJ1262" s="9"/>
      <c r="CK1262" s="9"/>
    </row>
    <row r="1263" spans="1:89" s="98" customFormat="1" x14ac:dyDescent="0.25">
      <c r="A1263" s="99">
        <v>10600527</v>
      </c>
      <c r="B1263" s="99"/>
      <c r="C1263" s="772">
        <v>2310</v>
      </c>
      <c r="D1263" s="807">
        <v>0.03</v>
      </c>
      <c r="E1263" s="772">
        <f t="shared" si="59"/>
        <v>2379</v>
      </c>
      <c r="F1263" s="778">
        <v>1.1000000000000001</v>
      </c>
      <c r="G1263" s="774">
        <f t="shared" si="58"/>
        <v>2617</v>
      </c>
      <c r="H1263" s="776"/>
      <c r="I1263" s="758"/>
      <c r="J1263" s="776"/>
      <c r="K1263" s="786"/>
      <c r="L1263" s="9" t="s">
        <v>308</v>
      </c>
      <c r="M1263" s="9" t="s">
        <v>4240</v>
      </c>
      <c r="N1263" s="9" t="s">
        <v>142</v>
      </c>
      <c r="O1263" s="9" t="s">
        <v>164</v>
      </c>
      <c r="P1263" s="9" t="s">
        <v>1645</v>
      </c>
      <c r="Q1263" s="9" t="s">
        <v>1828</v>
      </c>
      <c r="R1263" s="9" t="s">
        <v>1829</v>
      </c>
      <c r="S1263" s="9" t="s">
        <v>348</v>
      </c>
      <c r="T1263" s="98" t="s">
        <v>204</v>
      </c>
      <c r="U1263" s="99" t="s">
        <v>628</v>
      </c>
      <c r="V1263" s="99" t="s">
        <v>207</v>
      </c>
      <c r="W1263" s="99" t="s">
        <v>583</v>
      </c>
      <c r="X1263" s="99" t="s">
        <v>207</v>
      </c>
      <c r="Y1263" s="631" t="s">
        <v>1843</v>
      </c>
      <c r="Z1263" s="99" t="s">
        <v>207</v>
      </c>
      <c r="AA1263" s="631" t="s">
        <v>1844</v>
      </c>
      <c r="AB1263" s="99" t="s">
        <v>207</v>
      </c>
      <c r="AC1263" s="9">
        <v>472</v>
      </c>
      <c r="AD1263" s="9" t="s">
        <v>207</v>
      </c>
      <c r="AE1263" s="9">
        <v>186</v>
      </c>
      <c r="AF1263" s="9" t="s">
        <v>315</v>
      </c>
      <c r="AG1263" s="14" t="s">
        <v>1634</v>
      </c>
      <c r="AH1263" s="14" t="s">
        <v>207</v>
      </c>
      <c r="AI1263" s="14" t="s">
        <v>1635</v>
      </c>
      <c r="AJ1263" s="14" t="s">
        <v>207</v>
      </c>
      <c r="AK1263" s="9">
        <v>8</v>
      </c>
      <c r="AL1263" s="14" t="s">
        <v>207</v>
      </c>
      <c r="AM1263" s="9">
        <v>8</v>
      </c>
      <c r="AN1263" s="14" t="s">
        <v>207</v>
      </c>
      <c r="AO1263" s="9">
        <v>8</v>
      </c>
      <c r="AP1263" s="14" t="s">
        <v>207</v>
      </c>
      <c r="AQ1263" s="9">
        <v>8</v>
      </c>
      <c r="AR1263" s="14" t="s">
        <v>207</v>
      </c>
      <c r="AS1263" s="9" t="s">
        <v>42</v>
      </c>
      <c r="AT1263" s="9" t="s">
        <v>345</v>
      </c>
      <c r="AU1263" s="9" t="s">
        <v>164</v>
      </c>
      <c r="AV1263" s="9" t="s">
        <v>320</v>
      </c>
      <c r="AW1263" s="9" t="s">
        <v>1874</v>
      </c>
      <c r="AX1263" s="9">
        <v>9010600000</v>
      </c>
      <c r="AY1263" s="99">
        <v>447</v>
      </c>
      <c r="AZ1263" s="12" t="s">
        <v>207</v>
      </c>
      <c r="BA1263" s="99">
        <v>23</v>
      </c>
      <c r="BB1263" s="12" t="s">
        <v>207</v>
      </c>
      <c r="BC1263" s="99">
        <v>24</v>
      </c>
      <c r="BD1263" s="12" t="s">
        <v>207</v>
      </c>
      <c r="BE1263" s="99">
        <v>33</v>
      </c>
      <c r="BF1263" s="12" t="s">
        <v>321</v>
      </c>
      <c r="BG1263" s="654">
        <v>32.481999999999999</v>
      </c>
      <c r="BH1263" s="12" t="s">
        <v>321</v>
      </c>
      <c r="BI1263" s="99">
        <v>23</v>
      </c>
      <c r="BJ1263" s="12" t="s">
        <v>321</v>
      </c>
      <c r="BK1263" s="754">
        <v>0</v>
      </c>
      <c r="BL1263" s="12" t="s">
        <v>321</v>
      </c>
      <c r="BM1263" s="754">
        <v>0.20599999999999999</v>
      </c>
      <c r="BN1263" s="12" t="s">
        <v>321</v>
      </c>
      <c r="BO1263" s="754">
        <v>9.2759999999999998</v>
      </c>
      <c r="BP1263" s="12" t="s">
        <v>321</v>
      </c>
      <c r="BQ1263" s="754">
        <v>0</v>
      </c>
      <c r="BR1263" s="12" t="s">
        <v>321</v>
      </c>
      <c r="BS1263" s="654">
        <v>0</v>
      </c>
      <c r="BT1263" s="12" t="s">
        <v>321</v>
      </c>
      <c r="BU1263" s="654">
        <v>9.4819999999999993</v>
      </c>
      <c r="BV1263" s="12" t="s">
        <v>321</v>
      </c>
      <c r="BW1263" s="9">
        <v>0.25</v>
      </c>
      <c r="BX1263" s="9" t="s">
        <v>322</v>
      </c>
      <c r="BY1263" s="755">
        <v>176</v>
      </c>
      <c r="BZ1263" s="9" t="s">
        <v>315</v>
      </c>
      <c r="CA1263" s="755">
        <v>9.1</v>
      </c>
      <c r="CB1263" s="9" t="s">
        <v>315</v>
      </c>
      <c r="CC1263" s="755">
        <v>9.4</v>
      </c>
      <c r="CD1263" s="9" t="s">
        <v>315</v>
      </c>
      <c r="CE1263" s="755">
        <v>66.099999999999994</v>
      </c>
      <c r="CF1263" s="9" t="s">
        <v>323</v>
      </c>
      <c r="CG1263" s="755">
        <v>50.7</v>
      </c>
      <c r="CH1263" s="9" t="s">
        <v>323</v>
      </c>
      <c r="CI1263" s="9"/>
      <c r="CJ1263" s="9"/>
      <c r="CK1263" s="9"/>
    </row>
    <row r="1264" spans="1:89" s="98" customFormat="1" x14ac:dyDescent="0.25">
      <c r="A1264" s="99">
        <v>10600528</v>
      </c>
      <c r="B1264" s="99"/>
      <c r="C1264" s="772">
        <v>2917</v>
      </c>
      <c r="D1264" s="807">
        <v>0.03</v>
      </c>
      <c r="E1264" s="772">
        <f t="shared" si="59"/>
        <v>3005</v>
      </c>
      <c r="F1264" s="778">
        <v>1.1000000000000001</v>
      </c>
      <c r="G1264" s="774">
        <f t="shared" si="58"/>
        <v>3306</v>
      </c>
      <c r="H1264" s="776"/>
      <c r="I1264" s="758"/>
      <c r="J1264" s="776"/>
      <c r="K1264" s="786"/>
      <c r="L1264" s="9" t="s">
        <v>308</v>
      </c>
      <c r="M1264" s="9" t="s">
        <v>4241</v>
      </c>
      <c r="N1264" s="9" t="s">
        <v>142</v>
      </c>
      <c r="O1264" s="9" t="s">
        <v>164</v>
      </c>
      <c r="P1264" s="9" t="s">
        <v>1645</v>
      </c>
      <c r="Q1264" s="9" t="s">
        <v>1828</v>
      </c>
      <c r="R1264" s="9" t="s">
        <v>1829</v>
      </c>
      <c r="S1264" s="9" t="s">
        <v>348</v>
      </c>
      <c r="T1264" s="98" t="s">
        <v>204</v>
      </c>
      <c r="U1264" s="99" t="s">
        <v>1655</v>
      </c>
      <c r="V1264" s="99" t="s">
        <v>207</v>
      </c>
      <c r="W1264" s="99" t="s">
        <v>1499</v>
      </c>
      <c r="X1264" s="99" t="s">
        <v>207</v>
      </c>
      <c r="Y1264" s="631" t="s">
        <v>1845</v>
      </c>
      <c r="Z1264" s="99" t="s">
        <v>207</v>
      </c>
      <c r="AA1264" s="631" t="s">
        <v>1846</v>
      </c>
      <c r="AB1264" s="99" t="s">
        <v>207</v>
      </c>
      <c r="AC1264" s="9">
        <v>531</v>
      </c>
      <c r="AD1264" s="9" t="s">
        <v>207</v>
      </c>
      <c r="AE1264" s="9">
        <v>209</v>
      </c>
      <c r="AF1264" s="9" t="s">
        <v>315</v>
      </c>
      <c r="AG1264" s="14" t="s">
        <v>1675</v>
      </c>
      <c r="AH1264" s="14" t="s">
        <v>207</v>
      </c>
      <c r="AI1264" s="14" t="s">
        <v>1676</v>
      </c>
      <c r="AJ1264" s="14" t="s">
        <v>207</v>
      </c>
      <c r="AK1264" s="9">
        <v>8</v>
      </c>
      <c r="AL1264" s="14" t="s">
        <v>207</v>
      </c>
      <c r="AM1264" s="9">
        <v>8</v>
      </c>
      <c r="AN1264" s="14" t="s">
        <v>207</v>
      </c>
      <c r="AO1264" s="9">
        <v>8</v>
      </c>
      <c r="AP1264" s="14" t="s">
        <v>207</v>
      </c>
      <c r="AQ1264" s="9">
        <v>8</v>
      </c>
      <c r="AR1264" s="14" t="s">
        <v>207</v>
      </c>
      <c r="AS1264" s="9" t="s">
        <v>42</v>
      </c>
      <c r="AT1264" s="9" t="s">
        <v>345</v>
      </c>
      <c r="AU1264" s="9" t="s">
        <v>164</v>
      </c>
      <c r="AV1264" s="9" t="s">
        <v>320</v>
      </c>
      <c r="AW1264" s="9" t="s">
        <v>1875</v>
      </c>
      <c r="AX1264" s="9">
        <v>9010600000</v>
      </c>
      <c r="AY1264" s="99">
        <v>497</v>
      </c>
      <c r="AZ1264" s="12" t="s">
        <v>207</v>
      </c>
      <c r="BA1264" s="99">
        <v>23</v>
      </c>
      <c r="BB1264" s="12" t="s">
        <v>207</v>
      </c>
      <c r="BC1264" s="99">
        <v>24</v>
      </c>
      <c r="BD1264" s="12" t="s">
        <v>207</v>
      </c>
      <c r="BE1264" s="99">
        <v>37</v>
      </c>
      <c r="BF1264" s="12" t="s">
        <v>321</v>
      </c>
      <c r="BG1264" s="654">
        <v>36.506</v>
      </c>
      <c r="BH1264" s="12" t="s">
        <v>321</v>
      </c>
      <c r="BI1264" s="99">
        <v>26</v>
      </c>
      <c r="BJ1264" s="12" t="s">
        <v>321</v>
      </c>
      <c r="BK1264" s="754">
        <v>0</v>
      </c>
      <c r="BL1264" s="12" t="s">
        <v>321</v>
      </c>
      <c r="BM1264" s="754">
        <v>0.20599999999999999</v>
      </c>
      <c r="BN1264" s="12" t="s">
        <v>321</v>
      </c>
      <c r="BO1264" s="754">
        <v>10.301</v>
      </c>
      <c r="BP1264" s="12" t="s">
        <v>321</v>
      </c>
      <c r="BQ1264" s="754">
        <v>0</v>
      </c>
      <c r="BR1264" s="12" t="s">
        <v>321</v>
      </c>
      <c r="BS1264" s="654">
        <v>0</v>
      </c>
      <c r="BT1264" s="12" t="s">
        <v>321</v>
      </c>
      <c r="BU1264" s="654">
        <v>10.506</v>
      </c>
      <c r="BV1264" s="12" t="s">
        <v>321</v>
      </c>
      <c r="BW1264" s="9">
        <v>0.27</v>
      </c>
      <c r="BX1264" s="9" t="s">
        <v>322</v>
      </c>
      <c r="BY1264" s="755">
        <v>195.7</v>
      </c>
      <c r="BZ1264" s="9" t="s">
        <v>315</v>
      </c>
      <c r="CA1264" s="755">
        <v>9.1</v>
      </c>
      <c r="CB1264" s="9" t="s">
        <v>315</v>
      </c>
      <c r="CC1264" s="755">
        <v>9.4</v>
      </c>
      <c r="CD1264" s="9" t="s">
        <v>315</v>
      </c>
      <c r="CE1264" s="755">
        <v>75</v>
      </c>
      <c r="CF1264" s="9" t="s">
        <v>323</v>
      </c>
      <c r="CG1264" s="755">
        <v>57.3</v>
      </c>
      <c r="CH1264" s="9" t="s">
        <v>323</v>
      </c>
      <c r="CI1264" s="9"/>
      <c r="CJ1264" s="9"/>
      <c r="CK1264" s="9"/>
    </row>
    <row r="1265" spans="1:89" s="98" customFormat="1" x14ac:dyDescent="0.25">
      <c r="A1265" s="99">
        <v>10600529</v>
      </c>
      <c r="B1265" s="99"/>
      <c r="C1265" s="772">
        <v>3526</v>
      </c>
      <c r="D1265" s="807">
        <v>0.03</v>
      </c>
      <c r="E1265" s="772">
        <f t="shared" si="59"/>
        <v>3632</v>
      </c>
      <c r="F1265" s="778">
        <v>1.1000000000000001</v>
      </c>
      <c r="G1265" s="774">
        <f t="shared" si="58"/>
        <v>3995</v>
      </c>
      <c r="H1265" s="776"/>
      <c r="I1265" s="758"/>
      <c r="J1265" s="776"/>
      <c r="K1265" s="786"/>
      <c r="L1265" s="9" t="s">
        <v>308</v>
      </c>
      <c r="M1265" s="9" t="s">
        <v>4242</v>
      </c>
      <c r="N1265" s="9" t="s">
        <v>142</v>
      </c>
      <c r="O1265" s="9" t="s">
        <v>164</v>
      </c>
      <c r="P1265" s="9" t="s">
        <v>1645</v>
      </c>
      <c r="Q1265" s="9" t="s">
        <v>1828</v>
      </c>
      <c r="R1265" s="9" t="s">
        <v>1829</v>
      </c>
      <c r="S1265" s="9" t="s">
        <v>348</v>
      </c>
      <c r="T1265" s="98" t="s">
        <v>204</v>
      </c>
      <c r="U1265" s="99" t="s">
        <v>1636</v>
      </c>
      <c r="V1265" s="99" t="s">
        <v>207</v>
      </c>
      <c r="W1265" s="99" t="s">
        <v>1501</v>
      </c>
      <c r="X1265" s="99" t="s">
        <v>207</v>
      </c>
      <c r="Y1265" s="631" t="s">
        <v>1847</v>
      </c>
      <c r="Z1265" s="99" t="s">
        <v>207</v>
      </c>
      <c r="AA1265" s="631" t="s">
        <v>1848</v>
      </c>
      <c r="AB1265" s="99" t="s">
        <v>207</v>
      </c>
      <c r="AC1265" s="9">
        <v>590</v>
      </c>
      <c r="AD1265" s="9" t="s">
        <v>207</v>
      </c>
      <c r="AE1265" s="9">
        <v>232</v>
      </c>
      <c r="AF1265" s="9" t="s">
        <v>315</v>
      </c>
      <c r="AG1265" s="14" t="s">
        <v>1637</v>
      </c>
      <c r="AH1265" s="14" t="s">
        <v>207</v>
      </c>
      <c r="AI1265" s="14" t="s">
        <v>1638</v>
      </c>
      <c r="AJ1265" s="14" t="s">
        <v>207</v>
      </c>
      <c r="AK1265" s="9">
        <v>8</v>
      </c>
      <c r="AL1265" s="14" t="s">
        <v>207</v>
      </c>
      <c r="AM1265" s="9">
        <v>8</v>
      </c>
      <c r="AN1265" s="14" t="s">
        <v>207</v>
      </c>
      <c r="AO1265" s="9">
        <v>8</v>
      </c>
      <c r="AP1265" s="14" t="s">
        <v>207</v>
      </c>
      <c r="AQ1265" s="9">
        <v>8</v>
      </c>
      <c r="AR1265" s="14" t="s">
        <v>207</v>
      </c>
      <c r="AS1265" s="9" t="s">
        <v>42</v>
      </c>
      <c r="AT1265" s="9" t="s">
        <v>345</v>
      </c>
      <c r="AU1265" s="9" t="s">
        <v>164</v>
      </c>
      <c r="AV1265" s="9" t="s">
        <v>320</v>
      </c>
      <c r="AW1265" s="9" t="s">
        <v>1876</v>
      </c>
      <c r="AX1265" s="9">
        <v>9010600000</v>
      </c>
      <c r="AY1265" s="99">
        <v>554</v>
      </c>
      <c r="AZ1265" s="12" t="s">
        <v>207</v>
      </c>
      <c r="BA1265" s="99">
        <v>28</v>
      </c>
      <c r="BB1265" s="12" t="s">
        <v>207</v>
      </c>
      <c r="BC1265" s="99">
        <v>36</v>
      </c>
      <c r="BD1265" s="12" t="s">
        <v>207</v>
      </c>
      <c r="BE1265" s="99">
        <v>88</v>
      </c>
      <c r="BF1265" s="12" t="s">
        <v>321</v>
      </c>
      <c r="BG1265" s="654">
        <v>87.153999999999996</v>
      </c>
      <c r="BH1265" s="12" t="s">
        <v>321</v>
      </c>
      <c r="BI1265" s="99">
        <v>40</v>
      </c>
      <c r="BJ1265" s="12" t="s">
        <v>321</v>
      </c>
      <c r="BK1265" s="754">
        <v>0</v>
      </c>
      <c r="BL1265" s="12" t="s">
        <v>321</v>
      </c>
      <c r="BM1265" s="754">
        <v>9.6000000000000002E-2</v>
      </c>
      <c r="BN1265" s="12" t="s">
        <v>321</v>
      </c>
      <c r="BO1265" s="754">
        <v>2.99</v>
      </c>
      <c r="BP1265" s="12" t="s">
        <v>321</v>
      </c>
      <c r="BQ1265" s="754">
        <v>0</v>
      </c>
      <c r="BR1265" s="12" t="s">
        <v>321</v>
      </c>
      <c r="BS1265" s="654">
        <v>44.067999999999998</v>
      </c>
      <c r="BT1265" s="12" t="s">
        <v>321</v>
      </c>
      <c r="BU1265" s="654">
        <v>47.154000000000003</v>
      </c>
      <c r="BV1265" s="12" t="s">
        <v>321</v>
      </c>
      <c r="BW1265" s="9">
        <v>0.55000000000000004</v>
      </c>
      <c r="BX1265" s="9" t="s">
        <v>322</v>
      </c>
      <c r="BY1265" s="755">
        <v>218.1</v>
      </c>
      <c r="BZ1265" s="9" t="s">
        <v>315</v>
      </c>
      <c r="CA1265" s="755">
        <v>11</v>
      </c>
      <c r="CB1265" s="9" t="s">
        <v>315</v>
      </c>
      <c r="CC1265" s="755">
        <v>14.2</v>
      </c>
      <c r="CD1265" s="9" t="s">
        <v>315</v>
      </c>
      <c r="CE1265" s="755">
        <v>191.8</v>
      </c>
      <c r="CF1265" s="9" t="s">
        <v>323</v>
      </c>
      <c r="CG1265" s="755">
        <v>88.2</v>
      </c>
      <c r="CH1265" s="9" t="s">
        <v>323</v>
      </c>
      <c r="CI1265" s="9"/>
      <c r="CJ1265" s="9"/>
      <c r="CK1265" s="9"/>
    </row>
    <row r="1266" spans="1:89" s="98" customFormat="1" x14ac:dyDescent="0.25">
      <c r="A1266" s="99">
        <v>10600817</v>
      </c>
      <c r="B1266" s="99"/>
      <c r="C1266" s="772">
        <v>791</v>
      </c>
      <c r="D1266" s="807">
        <v>0.03</v>
      </c>
      <c r="E1266" s="772">
        <f t="shared" si="59"/>
        <v>815</v>
      </c>
      <c r="F1266" s="778">
        <v>1.1000000000000001</v>
      </c>
      <c r="G1266" s="774">
        <f t="shared" si="58"/>
        <v>897</v>
      </c>
      <c r="H1266" s="776"/>
      <c r="I1266" s="758"/>
      <c r="J1266" s="776"/>
      <c r="K1266" s="786"/>
      <c r="L1266" s="9" t="s">
        <v>308</v>
      </c>
      <c r="M1266" s="9" t="s">
        <v>4243</v>
      </c>
      <c r="N1266" s="9" t="s">
        <v>142</v>
      </c>
      <c r="O1266" s="9" t="s">
        <v>164</v>
      </c>
      <c r="P1266" s="9" t="s">
        <v>1645</v>
      </c>
      <c r="Q1266" s="9" t="s">
        <v>1828</v>
      </c>
      <c r="R1266" s="9" t="s">
        <v>1829</v>
      </c>
      <c r="S1266" s="9" t="s">
        <v>348</v>
      </c>
      <c r="T1266" s="98" t="s">
        <v>204</v>
      </c>
      <c r="U1266" s="99" t="s">
        <v>1830</v>
      </c>
      <c r="V1266" s="99" t="s">
        <v>207</v>
      </c>
      <c r="W1266" s="99" t="s">
        <v>1250</v>
      </c>
      <c r="X1266" s="99" t="s">
        <v>207</v>
      </c>
      <c r="Y1266" s="99" t="s">
        <v>1831</v>
      </c>
      <c r="Z1266" s="99" t="s">
        <v>207</v>
      </c>
      <c r="AA1266" s="99" t="s">
        <v>1849</v>
      </c>
      <c r="AB1266" s="99" t="s">
        <v>207</v>
      </c>
      <c r="AC1266" s="9">
        <v>189</v>
      </c>
      <c r="AD1266" s="9" t="s">
        <v>207</v>
      </c>
      <c r="AE1266" s="9">
        <v>74</v>
      </c>
      <c r="AF1266" s="9" t="s">
        <v>315</v>
      </c>
      <c r="AG1266" s="14" t="s">
        <v>1832</v>
      </c>
      <c r="AH1266" s="14" t="s">
        <v>207</v>
      </c>
      <c r="AI1266" s="14" t="s">
        <v>1833</v>
      </c>
      <c r="AJ1266" s="14" t="s">
        <v>207</v>
      </c>
      <c r="AK1266" s="9">
        <v>8</v>
      </c>
      <c r="AL1266" s="14" t="s">
        <v>207</v>
      </c>
      <c r="AM1266" s="9">
        <v>8</v>
      </c>
      <c r="AN1266" s="14" t="s">
        <v>207</v>
      </c>
      <c r="AO1266" s="9">
        <v>8</v>
      </c>
      <c r="AP1266" s="14" t="s">
        <v>207</v>
      </c>
      <c r="AQ1266" s="9">
        <v>8</v>
      </c>
      <c r="AR1266" s="14" t="s">
        <v>207</v>
      </c>
      <c r="AS1266" s="9" t="s">
        <v>184</v>
      </c>
      <c r="AT1266" s="9" t="s">
        <v>347</v>
      </c>
      <c r="AU1266" s="9" t="s">
        <v>164</v>
      </c>
      <c r="AV1266" s="9" t="s">
        <v>320</v>
      </c>
      <c r="AW1266" s="9" t="s">
        <v>1877</v>
      </c>
      <c r="AX1266" s="9">
        <v>9010600000</v>
      </c>
      <c r="AY1266" s="99">
        <v>195</v>
      </c>
      <c r="AZ1266" s="12" t="s">
        <v>207</v>
      </c>
      <c r="BA1266" s="99">
        <v>32</v>
      </c>
      <c r="BB1266" s="12" t="s">
        <v>207</v>
      </c>
      <c r="BC1266" s="99">
        <v>14</v>
      </c>
      <c r="BD1266" s="12" t="s">
        <v>207</v>
      </c>
      <c r="BE1266" s="99">
        <v>14</v>
      </c>
      <c r="BF1266" s="12" t="s">
        <v>321</v>
      </c>
      <c r="BG1266" s="654">
        <v>13.129</v>
      </c>
      <c r="BH1266" s="12" t="s">
        <v>321</v>
      </c>
      <c r="BI1266" s="99">
        <v>9</v>
      </c>
      <c r="BJ1266" s="12" t="s">
        <v>321</v>
      </c>
      <c r="BK1266" s="754">
        <v>0</v>
      </c>
      <c r="BL1266" s="12" t="s">
        <v>321</v>
      </c>
      <c r="BM1266" s="754">
        <v>0.11</v>
      </c>
      <c r="BN1266" s="12" t="s">
        <v>321</v>
      </c>
      <c r="BO1266" s="754">
        <v>4.0190000000000001</v>
      </c>
      <c r="BP1266" s="12" t="s">
        <v>321</v>
      </c>
      <c r="BQ1266" s="754">
        <v>0</v>
      </c>
      <c r="BR1266" s="12" t="s">
        <v>321</v>
      </c>
      <c r="BS1266" s="654">
        <v>0</v>
      </c>
      <c r="BT1266" s="12" t="s">
        <v>321</v>
      </c>
      <c r="BU1266" s="654">
        <v>4.1289999999999996</v>
      </c>
      <c r="BV1266" s="12" t="s">
        <v>321</v>
      </c>
      <c r="BW1266" s="9">
        <v>0.09</v>
      </c>
      <c r="BX1266" s="9" t="s">
        <v>322</v>
      </c>
      <c r="BY1266" s="755">
        <v>76.8</v>
      </c>
      <c r="BZ1266" s="9" t="s">
        <v>315</v>
      </c>
      <c r="CA1266" s="755">
        <v>12.6</v>
      </c>
      <c r="CB1266" s="9" t="s">
        <v>315</v>
      </c>
      <c r="CC1266" s="755">
        <v>5.5</v>
      </c>
      <c r="CD1266" s="9" t="s">
        <v>315</v>
      </c>
      <c r="CE1266" s="755">
        <v>26.5</v>
      </c>
      <c r="CF1266" s="9" t="s">
        <v>323</v>
      </c>
      <c r="CG1266" s="755">
        <v>19.8</v>
      </c>
      <c r="CH1266" s="9" t="s">
        <v>323</v>
      </c>
      <c r="CI1266" s="9"/>
      <c r="CJ1266" s="9"/>
      <c r="CK1266" s="9"/>
    </row>
    <row r="1267" spans="1:89" s="98" customFormat="1" x14ac:dyDescent="0.25">
      <c r="A1267" s="99">
        <v>10600818</v>
      </c>
      <c r="B1267" s="99"/>
      <c r="C1267" s="772">
        <v>851</v>
      </c>
      <c r="D1267" s="807">
        <v>0.03</v>
      </c>
      <c r="E1267" s="772">
        <f t="shared" si="59"/>
        <v>877</v>
      </c>
      <c r="F1267" s="778">
        <v>1.1000000000000001</v>
      </c>
      <c r="G1267" s="774">
        <f t="shared" si="58"/>
        <v>965</v>
      </c>
      <c r="H1267" s="776"/>
      <c r="I1267" s="758"/>
      <c r="J1267" s="776"/>
      <c r="K1267" s="786"/>
      <c r="L1267" s="9" t="s">
        <v>308</v>
      </c>
      <c r="M1267" s="9" t="s">
        <v>4244</v>
      </c>
      <c r="N1267" s="9" t="s">
        <v>142</v>
      </c>
      <c r="O1267" s="9" t="s">
        <v>164</v>
      </c>
      <c r="P1267" s="9" t="s">
        <v>1645</v>
      </c>
      <c r="Q1267" s="9" t="s">
        <v>1828</v>
      </c>
      <c r="R1267" s="9" t="s">
        <v>1829</v>
      </c>
      <c r="S1267" s="9" t="s">
        <v>348</v>
      </c>
      <c r="T1267" s="98" t="s">
        <v>204</v>
      </c>
      <c r="U1267" s="99">
        <v>113</v>
      </c>
      <c r="V1267" s="99" t="s">
        <v>207</v>
      </c>
      <c r="W1267" s="99" t="s">
        <v>945</v>
      </c>
      <c r="X1267" s="99" t="s">
        <v>207</v>
      </c>
      <c r="Y1267" s="99" t="s">
        <v>737</v>
      </c>
      <c r="Z1267" s="99" t="s">
        <v>207</v>
      </c>
      <c r="AA1267" s="99" t="s">
        <v>1851</v>
      </c>
      <c r="AB1267" s="99" t="s">
        <v>207</v>
      </c>
      <c r="AC1267" s="9">
        <v>213</v>
      </c>
      <c r="AD1267" s="9" t="s">
        <v>207</v>
      </c>
      <c r="AE1267" s="9">
        <v>84</v>
      </c>
      <c r="AF1267" s="9" t="s">
        <v>315</v>
      </c>
      <c r="AG1267" s="14" t="s">
        <v>1834</v>
      </c>
      <c r="AH1267" s="14" t="s">
        <v>207</v>
      </c>
      <c r="AI1267" s="14" t="s">
        <v>1835</v>
      </c>
      <c r="AJ1267" s="14" t="s">
        <v>207</v>
      </c>
      <c r="AK1267" s="9">
        <v>8</v>
      </c>
      <c r="AL1267" s="14" t="s">
        <v>207</v>
      </c>
      <c r="AM1267" s="9">
        <v>8</v>
      </c>
      <c r="AN1267" s="14" t="s">
        <v>207</v>
      </c>
      <c r="AO1267" s="9">
        <v>8</v>
      </c>
      <c r="AP1267" s="14" t="s">
        <v>207</v>
      </c>
      <c r="AQ1267" s="9">
        <v>8</v>
      </c>
      <c r="AR1267" s="14" t="s">
        <v>207</v>
      </c>
      <c r="AS1267" s="9" t="s">
        <v>184</v>
      </c>
      <c r="AT1267" s="9" t="s">
        <v>347</v>
      </c>
      <c r="AU1267" s="9" t="s">
        <v>164</v>
      </c>
      <c r="AV1267" s="9" t="s">
        <v>320</v>
      </c>
      <c r="AW1267" s="9" t="s">
        <v>1878</v>
      </c>
      <c r="AX1267" s="9">
        <v>9010600000</v>
      </c>
      <c r="AY1267" s="99">
        <v>214</v>
      </c>
      <c r="AZ1267" s="12" t="s">
        <v>207</v>
      </c>
      <c r="BA1267" s="99">
        <v>32</v>
      </c>
      <c r="BB1267" s="12" t="s">
        <v>207</v>
      </c>
      <c r="BC1267" s="99">
        <v>14</v>
      </c>
      <c r="BD1267" s="12" t="s">
        <v>207</v>
      </c>
      <c r="BE1267" s="99">
        <v>15</v>
      </c>
      <c r="BF1267" s="12" t="s">
        <v>321</v>
      </c>
      <c r="BG1267" s="654">
        <v>14.471</v>
      </c>
      <c r="BH1267" s="12" t="s">
        <v>321</v>
      </c>
      <c r="BI1267" s="99">
        <v>10</v>
      </c>
      <c r="BJ1267" s="12" t="s">
        <v>321</v>
      </c>
      <c r="BK1267" s="754">
        <v>0</v>
      </c>
      <c r="BL1267" s="12" t="s">
        <v>321</v>
      </c>
      <c r="BM1267" s="754">
        <v>0.11</v>
      </c>
      <c r="BN1267" s="12" t="s">
        <v>321</v>
      </c>
      <c r="BO1267" s="754">
        <v>4.3609999999999998</v>
      </c>
      <c r="BP1267" s="12" t="s">
        <v>321</v>
      </c>
      <c r="BQ1267" s="754">
        <v>0</v>
      </c>
      <c r="BR1267" s="12" t="s">
        <v>321</v>
      </c>
      <c r="BS1267" s="654">
        <v>0</v>
      </c>
      <c r="BT1267" s="12" t="s">
        <v>321</v>
      </c>
      <c r="BU1267" s="654">
        <v>4.4710000000000001</v>
      </c>
      <c r="BV1267" s="12" t="s">
        <v>321</v>
      </c>
      <c r="BW1267" s="9">
        <v>0.1</v>
      </c>
      <c r="BX1267" s="9" t="s">
        <v>322</v>
      </c>
      <c r="BY1267" s="755">
        <v>84.3</v>
      </c>
      <c r="BZ1267" s="9" t="s">
        <v>315</v>
      </c>
      <c r="CA1267" s="755">
        <v>12.6</v>
      </c>
      <c r="CB1267" s="9" t="s">
        <v>315</v>
      </c>
      <c r="CC1267" s="755">
        <v>5.5</v>
      </c>
      <c r="CD1267" s="9" t="s">
        <v>315</v>
      </c>
      <c r="CE1267" s="755">
        <v>28.7</v>
      </c>
      <c r="CF1267" s="9" t="s">
        <v>323</v>
      </c>
      <c r="CG1267" s="755">
        <v>22</v>
      </c>
      <c r="CH1267" s="9" t="s">
        <v>323</v>
      </c>
      <c r="CI1267" s="9"/>
      <c r="CJ1267" s="9"/>
      <c r="CK1267" s="9"/>
    </row>
    <row r="1268" spans="1:89" s="98" customFormat="1" x14ac:dyDescent="0.25">
      <c r="A1268" s="99">
        <v>10600819</v>
      </c>
      <c r="B1268" s="99"/>
      <c r="C1268" s="772">
        <v>881</v>
      </c>
      <c r="D1268" s="807">
        <v>0.03</v>
      </c>
      <c r="E1268" s="772">
        <f t="shared" si="59"/>
        <v>907</v>
      </c>
      <c r="F1268" s="778">
        <v>1.1000000000000001</v>
      </c>
      <c r="G1268" s="774">
        <f t="shared" si="58"/>
        <v>998</v>
      </c>
      <c r="H1268" s="776"/>
      <c r="I1268" s="758"/>
      <c r="J1268" s="776"/>
      <c r="K1268" s="786"/>
      <c r="L1268" s="9" t="s">
        <v>308</v>
      </c>
      <c r="M1268" s="9" t="s">
        <v>4245</v>
      </c>
      <c r="N1268" s="9" t="s">
        <v>142</v>
      </c>
      <c r="O1268" s="9" t="s">
        <v>164</v>
      </c>
      <c r="P1268" s="9" t="s">
        <v>1645</v>
      </c>
      <c r="Q1268" s="9" t="s">
        <v>1828</v>
      </c>
      <c r="R1268" s="9" t="s">
        <v>1829</v>
      </c>
      <c r="S1268" s="9" t="s">
        <v>348</v>
      </c>
      <c r="T1268" s="98" t="s">
        <v>204</v>
      </c>
      <c r="U1268" s="99" t="s">
        <v>1661</v>
      </c>
      <c r="V1268" s="99" t="s">
        <v>207</v>
      </c>
      <c r="W1268" s="99" t="s">
        <v>202</v>
      </c>
      <c r="X1268" s="99" t="s">
        <v>207</v>
      </c>
      <c r="Y1268" s="99" t="s">
        <v>1836</v>
      </c>
      <c r="Z1268" s="99" t="s">
        <v>207</v>
      </c>
      <c r="AA1268" s="99" t="s">
        <v>1853</v>
      </c>
      <c r="AB1268" s="99" t="s">
        <v>207</v>
      </c>
      <c r="AC1268" s="9">
        <v>236</v>
      </c>
      <c r="AD1268" s="9" t="s">
        <v>207</v>
      </c>
      <c r="AE1268" s="9">
        <v>93</v>
      </c>
      <c r="AF1268" s="9" t="s">
        <v>315</v>
      </c>
      <c r="AG1268" s="14" t="s">
        <v>1662</v>
      </c>
      <c r="AH1268" s="14" t="s">
        <v>207</v>
      </c>
      <c r="AI1268" s="14" t="s">
        <v>1663</v>
      </c>
      <c r="AJ1268" s="14" t="s">
        <v>207</v>
      </c>
      <c r="AK1268" s="9">
        <v>8</v>
      </c>
      <c r="AL1268" s="14" t="s">
        <v>207</v>
      </c>
      <c r="AM1268" s="9">
        <v>8</v>
      </c>
      <c r="AN1268" s="14" t="s">
        <v>207</v>
      </c>
      <c r="AO1268" s="9">
        <v>8</v>
      </c>
      <c r="AP1268" s="14" t="s">
        <v>207</v>
      </c>
      <c r="AQ1268" s="9">
        <v>8</v>
      </c>
      <c r="AR1268" s="14" t="s">
        <v>207</v>
      </c>
      <c r="AS1268" s="9" t="s">
        <v>184</v>
      </c>
      <c r="AT1268" s="9" t="s">
        <v>347</v>
      </c>
      <c r="AU1268" s="9" t="s">
        <v>164</v>
      </c>
      <c r="AV1268" s="9" t="s">
        <v>320</v>
      </c>
      <c r="AW1268" s="9" t="s">
        <v>1879</v>
      </c>
      <c r="AX1268" s="9">
        <v>9010600000</v>
      </c>
      <c r="AY1268" s="99">
        <v>235</v>
      </c>
      <c r="AZ1268" s="12" t="s">
        <v>207</v>
      </c>
      <c r="BA1268" s="99">
        <v>32</v>
      </c>
      <c r="BB1268" s="12" t="s">
        <v>207</v>
      </c>
      <c r="BC1268" s="99">
        <v>14</v>
      </c>
      <c r="BD1268" s="12" t="s">
        <v>207</v>
      </c>
      <c r="BE1268" s="99">
        <v>16</v>
      </c>
      <c r="BF1268" s="12" t="s">
        <v>321</v>
      </c>
      <c r="BG1268" s="654">
        <v>15.811999999999999</v>
      </c>
      <c r="BH1268" s="12" t="s">
        <v>321</v>
      </c>
      <c r="BI1268" s="99">
        <v>11</v>
      </c>
      <c r="BJ1268" s="12" t="s">
        <v>321</v>
      </c>
      <c r="BK1268" s="754">
        <v>0</v>
      </c>
      <c r="BL1268" s="12" t="s">
        <v>321</v>
      </c>
      <c r="BM1268" s="754">
        <v>0.11</v>
      </c>
      <c r="BN1268" s="12" t="s">
        <v>321</v>
      </c>
      <c r="BO1268" s="754">
        <v>4.7030000000000003</v>
      </c>
      <c r="BP1268" s="12" t="s">
        <v>321</v>
      </c>
      <c r="BQ1268" s="754">
        <v>0</v>
      </c>
      <c r="BR1268" s="12" t="s">
        <v>321</v>
      </c>
      <c r="BS1268" s="654">
        <v>0</v>
      </c>
      <c r="BT1268" s="12" t="s">
        <v>321</v>
      </c>
      <c r="BU1268" s="654">
        <v>4.8120000000000003</v>
      </c>
      <c r="BV1268" s="12" t="s">
        <v>321</v>
      </c>
      <c r="BW1268" s="9">
        <v>0.11</v>
      </c>
      <c r="BX1268" s="9" t="s">
        <v>322</v>
      </c>
      <c r="BY1268" s="755">
        <v>92.5</v>
      </c>
      <c r="BZ1268" s="9" t="s">
        <v>315</v>
      </c>
      <c r="CA1268" s="755">
        <v>12.6</v>
      </c>
      <c r="CB1268" s="9" t="s">
        <v>315</v>
      </c>
      <c r="CC1268" s="755">
        <v>5.5</v>
      </c>
      <c r="CD1268" s="9" t="s">
        <v>315</v>
      </c>
      <c r="CE1268" s="755">
        <v>33.1</v>
      </c>
      <c r="CF1268" s="9" t="s">
        <v>323</v>
      </c>
      <c r="CG1268" s="755">
        <v>24.3</v>
      </c>
      <c r="CH1268" s="9" t="s">
        <v>323</v>
      </c>
      <c r="CI1268" s="9"/>
      <c r="CJ1268" s="9"/>
      <c r="CK1268" s="9"/>
    </row>
    <row r="1269" spans="1:89" s="98" customFormat="1" x14ac:dyDescent="0.25">
      <c r="A1269" s="99">
        <v>10600820</v>
      </c>
      <c r="B1269" s="99"/>
      <c r="C1269" s="772">
        <v>911</v>
      </c>
      <c r="D1269" s="807">
        <v>0.03</v>
      </c>
      <c r="E1269" s="772">
        <f t="shared" si="59"/>
        <v>938</v>
      </c>
      <c r="F1269" s="778">
        <v>1.1000000000000001</v>
      </c>
      <c r="G1269" s="774">
        <f t="shared" si="58"/>
        <v>1032</v>
      </c>
      <c r="H1269" s="776"/>
      <c r="I1269" s="758"/>
      <c r="J1269" s="776"/>
      <c r="K1269" s="786"/>
      <c r="L1269" s="9" t="s">
        <v>308</v>
      </c>
      <c r="M1269" s="9" t="s">
        <v>4246</v>
      </c>
      <c r="N1269" s="9" t="s">
        <v>142</v>
      </c>
      <c r="O1269" s="9" t="s">
        <v>164</v>
      </c>
      <c r="P1269" s="9" t="s">
        <v>1645</v>
      </c>
      <c r="Q1269" s="9" t="s">
        <v>1828</v>
      </c>
      <c r="R1269" s="9" t="s">
        <v>1829</v>
      </c>
      <c r="S1269" s="9" t="s">
        <v>348</v>
      </c>
      <c r="T1269" s="98" t="s">
        <v>204</v>
      </c>
      <c r="U1269" s="99">
        <v>138</v>
      </c>
      <c r="V1269" s="99" t="s">
        <v>207</v>
      </c>
      <c r="W1269" s="99" t="s">
        <v>574</v>
      </c>
      <c r="X1269" s="99" t="s">
        <v>207</v>
      </c>
      <c r="Y1269" s="99" t="s">
        <v>1837</v>
      </c>
      <c r="Z1269" s="99" t="s">
        <v>207</v>
      </c>
      <c r="AA1269" s="99" t="s">
        <v>1652</v>
      </c>
      <c r="AB1269" s="99" t="s">
        <v>207</v>
      </c>
      <c r="AC1269" s="9">
        <v>260</v>
      </c>
      <c r="AD1269" s="9" t="s">
        <v>207</v>
      </c>
      <c r="AE1269" s="9">
        <v>102</v>
      </c>
      <c r="AF1269" s="9" t="s">
        <v>315</v>
      </c>
      <c r="AG1269" s="14" t="s">
        <v>1665</v>
      </c>
      <c r="AH1269" s="14" t="s">
        <v>207</v>
      </c>
      <c r="AI1269" s="14" t="s">
        <v>1666</v>
      </c>
      <c r="AJ1269" s="14" t="s">
        <v>207</v>
      </c>
      <c r="AK1269" s="9">
        <v>8</v>
      </c>
      <c r="AL1269" s="14" t="s">
        <v>207</v>
      </c>
      <c r="AM1269" s="9">
        <v>8</v>
      </c>
      <c r="AN1269" s="14" t="s">
        <v>207</v>
      </c>
      <c r="AO1269" s="9">
        <v>8</v>
      </c>
      <c r="AP1269" s="14" t="s">
        <v>207</v>
      </c>
      <c r="AQ1269" s="9">
        <v>8</v>
      </c>
      <c r="AR1269" s="14" t="s">
        <v>207</v>
      </c>
      <c r="AS1269" s="9" t="s">
        <v>184</v>
      </c>
      <c r="AT1269" s="9" t="s">
        <v>347</v>
      </c>
      <c r="AU1269" s="9" t="s">
        <v>164</v>
      </c>
      <c r="AV1269" s="9" t="s">
        <v>320</v>
      </c>
      <c r="AW1269" s="9" t="s">
        <v>1880</v>
      </c>
      <c r="AX1269" s="9">
        <v>9010600000</v>
      </c>
      <c r="AY1269" s="99">
        <v>254</v>
      </c>
      <c r="AZ1269" s="12" t="s">
        <v>207</v>
      </c>
      <c r="BA1269" s="99">
        <v>32</v>
      </c>
      <c r="BB1269" s="12" t="s">
        <v>207</v>
      </c>
      <c r="BC1269" s="99">
        <v>15</v>
      </c>
      <c r="BD1269" s="12" t="s">
        <v>207</v>
      </c>
      <c r="BE1269" s="99">
        <v>19</v>
      </c>
      <c r="BF1269" s="12" t="s">
        <v>321</v>
      </c>
      <c r="BG1269" s="654">
        <v>18.154</v>
      </c>
      <c r="BH1269" s="12" t="s">
        <v>321</v>
      </c>
      <c r="BI1269" s="99">
        <v>13</v>
      </c>
      <c r="BJ1269" s="12" t="s">
        <v>321</v>
      </c>
      <c r="BK1269" s="754">
        <v>0</v>
      </c>
      <c r="BL1269" s="12" t="s">
        <v>321</v>
      </c>
      <c r="BM1269" s="754">
        <v>0.11</v>
      </c>
      <c r="BN1269" s="12" t="s">
        <v>321</v>
      </c>
      <c r="BO1269" s="754">
        <v>5.0439999999999996</v>
      </c>
      <c r="BP1269" s="12" t="s">
        <v>321</v>
      </c>
      <c r="BQ1269" s="754">
        <v>0</v>
      </c>
      <c r="BR1269" s="12" t="s">
        <v>321</v>
      </c>
      <c r="BS1269" s="654">
        <v>0</v>
      </c>
      <c r="BT1269" s="12" t="s">
        <v>321</v>
      </c>
      <c r="BU1269" s="654">
        <v>5.1539999999999999</v>
      </c>
      <c r="BV1269" s="12" t="s">
        <v>321</v>
      </c>
      <c r="BW1269" s="9">
        <v>0.12</v>
      </c>
      <c r="BX1269" s="9" t="s">
        <v>322</v>
      </c>
      <c r="BY1269" s="755">
        <v>100</v>
      </c>
      <c r="BZ1269" s="9" t="s">
        <v>315</v>
      </c>
      <c r="CA1269" s="755">
        <v>12.6</v>
      </c>
      <c r="CB1269" s="9" t="s">
        <v>315</v>
      </c>
      <c r="CC1269" s="755">
        <v>5.9</v>
      </c>
      <c r="CD1269" s="9" t="s">
        <v>315</v>
      </c>
      <c r="CE1269" s="755">
        <v>37.5</v>
      </c>
      <c r="CF1269" s="9" t="s">
        <v>323</v>
      </c>
      <c r="CG1269" s="755">
        <v>28.7</v>
      </c>
      <c r="CH1269" s="9" t="s">
        <v>323</v>
      </c>
      <c r="CI1269" s="9"/>
      <c r="CJ1269" s="9"/>
      <c r="CK1269" s="9"/>
    </row>
    <row r="1270" spans="1:89" s="98" customFormat="1" x14ac:dyDescent="0.25">
      <c r="A1270" s="99">
        <v>10600821</v>
      </c>
      <c r="B1270" s="99"/>
      <c r="C1270" s="772">
        <v>942</v>
      </c>
      <c r="D1270" s="807">
        <v>0.03</v>
      </c>
      <c r="E1270" s="772">
        <f t="shared" si="59"/>
        <v>970</v>
      </c>
      <c r="F1270" s="778">
        <v>1.1000000000000001</v>
      </c>
      <c r="G1270" s="774">
        <f t="shared" si="58"/>
        <v>1067</v>
      </c>
      <c r="H1270" s="776"/>
      <c r="I1270" s="758"/>
      <c r="J1270" s="776"/>
      <c r="K1270" s="786"/>
      <c r="L1270" s="9" t="s">
        <v>308</v>
      </c>
      <c r="M1270" s="9" t="s">
        <v>4247</v>
      </c>
      <c r="N1270" s="9" t="s">
        <v>142</v>
      </c>
      <c r="O1270" s="9" t="s">
        <v>164</v>
      </c>
      <c r="P1270" s="9" t="s">
        <v>1645</v>
      </c>
      <c r="Q1270" s="9" t="s">
        <v>1828</v>
      </c>
      <c r="R1270" s="9" t="s">
        <v>1829</v>
      </c>
      <c r="S1270" s="9" t="s">
        <v>348</v>
      </c>
      <c r="T1270" s="98" t="s">
        <v>204</v>
      </c>
      <c r="U1270" s="99" t="s">
        <v>1653</v>
      </c>
      <c r="V1270" s="99" t="s">
        <v>207</v>
      </c>
      <c r="W1270" s="99" t="s">
        <v>575</v>
      </c>
      <c r="X1270" s="99" t="s">
        <v>207</v>
      </c>
      <c r="Y1270" s="99" t="s">
        <v>1838</v>
      </c>
      <c r="Z1270" s="99" t="s">
        <v>207</v>
      </c>
      <c r="AA1270" s="99" t="s">
        <v>1856</v>
      </c>
      <c r="AB1270" s="99" t="s">
        <v>207</v>
      </c>
      <c r="AC1270" s="9">
        <v>283</v>
      </c>
      <c r="AD1270" s="9" t="s">
        <v>207</v>
      </c>
      <c r="AE1270" s="9">
        <v>111</v>
      </c>
      <c r="AF1270" s="9" t="s">
        <v>315</v>
      </c>
      <c r="AG1270" s="14" t="s">
        <v>629</v>
      </c>
      <c r="AH1270" s="14" t="s">
        <v>207</v>
      </c>
      <c r="AI1270" s="14" t="s">
        <v>630</v>
      </c>
      <c r="AJ1270" s="14" t="s">
        <v>207</v>
      </c>
      <c r="AK1270" s="9">
        <v>8</v>
      </c>
      <c r="AL1270" s="14" t="s">
        <v>207</v>
      </c>
      <c r="AM1270" s="9">
        <v>8</v>
      </c>
      <c r="AN1270" s="14" t="s">
        <v>207</v>
      </c>
      <c r="AO1270" s="9">
        <v>8</v>
      </c>
      <c r="AP1270" s="14" t="s">
        <v>207</v>
      </c>
      <c r="AQ1270" s="9">
        <v>8</v>
      </c>
      <c r="AR1270" s="14" t="s">
        <v>207</v>
      </c>
      <c r="AS1270" s="9" t="s">
        <v>184</v>
      </c>
      <c r="AT1270" s="9" t="s">
        <v>347</v>
      </c>
      <c r="AU1270" s="9" t="s">
        <v>164</v>
      </c>
      <c r="AV1270" s="9" t="s">
        <v>320</v>
      </c>
      <c r="AW1270" s="9" t="s">
        <v>1881</v>
      </c>
      <c r="AX1270" s="9">
        <v>9010600000</v>
      </c>
      <c r="AY1270" s="99">
        <v>274</v>
      </c>
      <c r="AZ1270" s="12" t="s">
        <v>207</v>
      </c>
      <c r="BA1270" s="99">
        <v>32</v>
      </c>
      <c r="BB1270" s="12" t="s">
        <v>207</v>
      </c>
      <c r="BC1270" s="99">
        <v>14</v>
      </c>
      <c r="BD1270" s="12" t="s">
        <v>207</v>
      </c>
      <c r="BE1270" s="99">
        <v>20</v>
      </c>
      <c r="BF1270" s="12" t="s">
        <v>321</v>
      </c>
      <c r="BG1270" s="654">
        <v>19.495999999999999</v>
      </c>
      <c r="BH1270" s="12" t="s">
        <v>321</v>
      </c>
      <c r="BI1270" s="99">
        <v>14</v>
      </c>
      <c r="BJ1270" s="12" t="s">
        <v>321</v>
      </c>
      <c r="BK1270" s="754">
        <v>0</v>
      </c>
      <c r="BL1270" s="12" t="s">
        <v>321</v>
      </c>
      <c r="BM1270" s="754">
        <v>0.11</v>
      </c>
      <c r="BN1270" s="12" t="s">
        <v>321</v>
      </c>
      <c r="BO1270" s="754">
        <v>5.3860000000000001</v>
      </c>
      <c r="BP1270" s="12" t="s">
        <v>321</v>
      </c>
      <c r="BQ1270" s="754">
        <v>0</v>
      </c>
      <c r="BR1270" s="12" t="s">
        <v>321</v>
      </c>
      <c r="BS1270" s="654">
        <v>0</v>
      </c>
      <c r="BT1270" s="12" t="s">
        <v>321</v>
      </c>
      <c r="BU1270" s="654">
        <v>5.4960000000000004</v>
      </c>
      <c r="BV1270" s="12" t="s">
        <v>321</v>
      </c>
      <c r="BW1270" s="9">
        <v>0.12</v>
      </c>
      <c r="BX1270" s="9" t="s">
        <v>322</v>
      </c>
      <c r="BY1270" s="755">
        <v>107.9</v>
      </c>
      <c r="BZ1270" s="9" t="s">
        <v>315</v>
      </c>
      <c r="CA1270" s="755">
        <v>12.6</v>
      </c>
      <c r="CB1270" s="9" t="s">
        <v>315</v>
      </c>
      <c r="CC1270" s="755">
        <v>5.5</v>
      </c>
      <c r="CD1270" s="9" t="s">
        <v>315</v>
      </c>
      <c r="CE1270" s="755">
        <v>41.9</v>
      </c>
      <c r="CF1270" s="9" t="s">
        <v>323</v>
      </c>
      <c r="CG1270" s="755">
        <v>30.9</v>
      </c>
      <c r="CH1270" s="9" t="s">
        <v>323</v>
      </c>
      <c r="CI1270" s="9"/>
      <c r="CJ1270" s="9"/>
      <c r="CK1270" s="9"/>
    </row>
    <row r="1271" spans="1:89" s="98" customFormat="1" x14ac:dyDescent="0.25">
      <c r="A1271" s="99">
        <v>10600822</v>
      </c>
      <c r="B1271" s="99"/>
      <c r="C1271" s="772">
        <v>1156</v>
      </c>
      <c r="D1271" s="807">
        <v>0.03</v>
      </c>
      <c r="E1271" s="772">
        <f t="shared" si="59"/>
        <v>1191</v>
      </c>
      <c r="F1271" s="778">
        <v>1.1000000000000001</v>
      </c>
      <c r="G1271" s="774">
        <f t="shared" si="58"/>
        <v>1310</v>
      </c>
      <c r="H1271" s="776"/>
      <c r="I1271" s="758"/>
      <c r="J1271" s="776"/>
      <c r="K1271" s="786"/>
      <c r="L1271" s="9" t="s">
        <v>308</v>
      </c>
      <c r="M1271" s="9" t="s">
        <v>4248</v>
      </c>
      <c r="N1271" s="9" t="s">
        <v>142</v>
      </c>
      <c r="O1271" s="9" t="s">
        <v>164</v>
      </c>
      <c r="P1271" s="9" t="s">
        <v>1645</v>
      </c>
      <c r="Q1271" s="9" t="s">
        <v>1828</v>
      </c>
      <c r="R1271" s="9" t="s">
        <v>1829</v>
      </c>
      <c r="S1271" s="9" t="s">
        <v>348</v>
      </c>
      <c r="T1271" s="98" t="s">
        <v>204</v>
      </c>
      <c r="U1271" s="99">
        <v>163</v>
      </c>
      <c r="V1271" s="99" t="s">
        <v>207</v>
      </c>
      <c r="W1271" s="99">
        <v>260</v>
      </c>
      <c r="X1271" s="99" t="s">
        <v>207</v>
      </c>
      <c r="Y1271" s="99">
        <v>179</v>
      </c>
      <c r="Z1271" s="99" t="s">
        <v>207</v>
      </c>
      <c r="AA1271" s="99">
        <v>276</v>
      </c>
      <c r="AB1271" s="99" t="s">
        <v>207</v>
      </c>
      <c r="AC1271" s="9">
        <v>307</v>
      </c>
      <c r="AD1271" s="9" t="s">
        <v>207</v>
      </c>
      <c r="AE1271" s="9">
        <v>121</v>
      </c>
      <c r="AF1271" s="9" t="s">
        <v>315</v>
      </c>
      <c r="AG1271" s="14" t="s">
        <v>1667</v>
      </c>
      <c r="AH1271" s="14" t="s">
        <v>207</v>
      </c>
      <c r="AI1271" s="14" t="s">
        <v>1668</v>
      </c>
      <c r="AJ1271" s="14" t="s">
        <v>207</v>
      </c>
      <c r="AK1271" s="9">
        <v>8</v>
      </c>
      <c r="AL1271" s="14" t="s">
        <v>207</v>
      </c>
      <c r="AM1271" s="9">
        <v>8</v>
      </c>
      <c r="AN1271" s="14" t="s">
        <v>207</v>
      </c>
      <c r="AO1271" s="9">
        <v>8</v>
      </c>
      <c r="AP1271" s="14" t="s">
        <v>207</v>
      </c>
      <c r="AQ1271" s="9">
        <v>8</v>
      </c>
      <c r="AR1271" s="14" t="s">
        <v>207</v>
      </c>
      <c r="AS1271" s="9" t="s">
        <v>184</v>
      </c>
      <c r="AT1271" s="9" t="s">
        <v>347</v>
      </c>
      <c r="AU1271" s="9" t="s">
        <v>164</v>
      </c>
      <c r="AV1271" s="9" t="s">
        <v>320</v>
      </c>
      <c r="AW1271" s="9" t="s">
        <v>1882</v>
      </c>
      <c r="AX1271" s="9">
        <v>9010600000</v>
      </c>
      <c r="AY1271" s="99">
        <v>294</v>
      </c>
      <c r="AZ1271" s="12" t="s">
        <v>207</v>
      </c>
      <c r="BA1271" s="99">
        <v>32</v>
      </c>
      <c r="BB1271" s="12" t="s">
        <v>207</v>
      </c>
      <c r="BC1271" s="99">
        <v>14</v>
      </c>
      <c r="BD1271" s="12" t="s">
        <v>207</v>
      </c>
      <c r="BE1271" s="99">
        <v>18</v>
      </c>
      <c r="BF1271" s="12" t="s">
        <v>321</v>
      </c>
      <c r="BG1271" s="654">
        <v>17.837</v>
      </c>
      <c r="BH1271" s="12" t="s">
        <v>321</v>
      </c>
      <c r="BI1271" s="99">
        <v>12</v>
      </c>
      <c r="BJ1271" s="12" t="s">
        <v>321</v>
      </c>
      <c r="BK1271" s="754">
        <v>0</v>
      </c>
      <c r="BL1271" s="12" t="s">
        <v>321</v>
      </c>
      <c r="BM1271" s="754">
        <v>0.11</v>
      </c>
      <c r="BN1271" s="12" t="s">
        <v>321</v>
      </c>
      <c r="BO1271" s="754">
        <v>5.7270000000000003</v>
      </c>
      <c r="BP1271" s="12" t="s">
        <v>321</v>
      </c>
      <c r="BQ1271" s="754">
        <v>0</v>
      </c>
      <c r="BR1271" s="12" t="s">
        <v>321</v>
      </c>
      <c r="BS1271" s="654">
        <v>0</v>
      </c>
      <c r="BT1271" s="12" t="s">
        <v>321</v>
      </c>
      <c r="BU1271" s="654">
        <v>5.8369999999999997</v>
      </c>
      <c r="BV1271" s="12" t="s">
        <v>321</v>
      </c>
      <c r="BW1271" s="9">
        <v>0.13</v>
      </c>
      <c r="BX1271" s="9" t="s">
        <v>322</v>
      </c>
      <c r="BY1271" s="755">
        <v>115.7</v>
      </c>
      <c r="BZ1271" s="9" t="s">
        <v>315</v>
      </c>
      <c r="CA1271" s="755">
        <v>12.6</v>
      </c>
      <c r="CB1271" s="9" t="s">
        <v>315</v>
      </c>
      <c r="CC1271" s="755">
        <v>5.5</v>
      </c>
      <c r="CD1271" s="9" t="s">
        <v>315</v>
      </c>
      <c r="CE1271" s="755">
        <v>35.299999999999997</v>
      </c>
      <c r="CF1271" s="9" t="s">
        <v>323</v>
      </c>
      <c r="CG1271" s="755">
        <v>26.5</v>
      </c>
      <c r="CH1271" s="9" t="s">
        <v>323</v>
      </c>
      <c r="CI1271" s="9"/>
      <c r="CJ1271" s="9"/>
      <c r="CK1271" s="9"/>
    </row>
    <row r="1272" spans="1:89" s="98" customFormat="1" x14ac:dyDescent="0.25">
      <c r="A1272" s="99">
        <v>10600823</v>
      </c>
      <c r="B1272" s="99"/>
      <c r="C1272" s="772">
        <v>1338</v>
      </c>
      <c r="D1272" s="807">
        <v>0.03</v>
      </c>
      <c r="E1272" s="772">
        <f t="shared" si="59"/>
        <v>1378</v>
      </c>
      <c r="F1272" s="778">
        <v>1.1000000000000001</v>
      </c>
      <c r="G1272" s="774">
        <f t="shared" si="58"/>
        <v>1516</v>
      </c>
      <c r="H1272" s="776"/>
      <c r="I1272" s="758"/>
      <c r="J1272" s="776"/>
      <c r="K1272" s="786"/>
      <c r="L1272" s="9" t="s">
        <v>308</v>
      </c>
      <c r="M1272" s="9" t="s">
        <v>4249</v>
      </c>
      <c r="N1272" s="9" t="s">
        <v>142</v>
      </c>
      <c r="O1272" s="9" t="s">
        <v>164</v>
      </c>
      <c r="P1272" s="9" t="s">
        <v>1645</v>
      </c>
      <c r="Q1272" s="9" t="s">
        <v>1828</v>
      </c>
      <c r="R1272" s="9" t="s">
        <v>1829</v>
      </c>
      <c r="S1272" s="9" t="s">
        <v>348</v>
      </c>
      <c r="T1272" s="98" t="s">
        <v>204</v>
      </c>
      <c r="U1272" s="99" t="s">
        <v>1669</v>
      </c>
      <c r="V1272" s="99" t="s">
        <v>207</v>
      </c>
      <c r="W1272" s="99" t="s">
        <v>577</v>
      </c>
      <c r="X1272" s="99" t="s">
        <v>207</v>
      </c>
      <c r="Y1272" s="99" t="s">
        <v>1433</v>
      </c>
      <c r="Z1272" s="99" t="s">
        <v>207</v>
      </c>
      <c r="AA1272" s="99" t="s">
        <v>1839</v>
      </c>
      <c r="AB1272" s="99" t="s">
        <v>207</v>
      </c>
      <c r="AC1272" s="9">
        <v>330</v>
      </c>
      <c r="AD1272" s="9" t="s">
        <v>207</v>
      </c>
      <c r="AE1272" s="9">
        <v>130</v>
      </c>
      <c r="AF1272" s="9" t="s">
        <v>315</v>
      </c>
      <c r="AG1272" s="14" t="s">
        <v>1670</v>
      </c>
      <c r="AH1272" s="14" t="s">
        <v>207</v>
      </c>
      <c r="AI1272" s="14" t="s">
        <v>1671</v>
      </c>
      <c r="AJ1272" s="14" t="s">
        <v>207</v>
      </c>
      <c r="AK1272" s="9">
        <v>8</v>
      </c>
      <c r="AL1272" s="14" t="s">
        <v>207</v>
      </c>
      <c r="AM1272" s="9">
        <v>8</v>
      </c>
      <c r="AN1272" s="14" t="s">
        <v>207</v>
      </c>
      <c r="AO1272" s="9">
        <v>8</v>
      </c>
      <c r="AP1272" s="14" t="s">
        <v>207</v>
      </c>
      <c r="AQ1272" s="9">
        <v>8</v>
      </c>
      <c r="AR1272" s="14" t="s">
        <v>207</v>
      </c>
      <c r="AS1272" s="9" t="s">
        <v>184</v>
      </c>
      <c r="AT1272" s="9" t="s">
        <v>347</v>
      </c>
      <c r="AU1272" s="9" t="s">
        <v>164</v>
      </c>
      <c r="AV1272" s="9" t="s">
        <v>320</v>
      </c>
      <c r="AW1272" s="9" t="s">
        <v>1883</v>
      </c>
      <c r="AX1272" s="9">
        <v>9010600000</v>
      </c>
      <c r="AY1272" s="99">
        <v>314</v>
      </c>
      <c r="AZ1272" s="12" t="s">
        <v>207</v>
      </c>
      <c r="BA1272" s="99">
        <v>32</v>
      </c>
      <c r="BB1272" s="12" t="s">
        <v>207</v>
      </c>
      <c r="BC1272" s="99">
        <v>14</v>
      </c>
      <c r="BD1272" s="12" t="s">
        <v>207</v>
      </c>
      <c r="BE1272" s="99">
        <v>17</v>
      </c>
      <c r="BF1272" s="12" t="s">
        <v>321</v>
      </c>
      <c r="BG1272" s="654">
        <v>16.178999999999998</v>
      </c>
      <c r="BH1272" s="12" t="s">
        <v>321</v>
      </c>
      <c r="BI1272" s="99">
        <v>10</v>
      </c>
      <c r="BJ1272" s="12" t="s">
        <v>321</v>
      </c>
      <c r="BK1272" s="754">
        <v>0</v>
      </c>
      <c r="BL1272" s="12" t="s">
        <v>321</v>
      </c>
      <c r="BM1272" s="754">
        <v>0.11</v>
      </c>
      <c r="BN1272" s="12" t="s">
        <v>321</v>
      </c>
      <c r="BO1272" s="754">
        <v>6.069</v>
      </c>
      <c r="BP1272" s="12" t="s">
        <v>321</v>
      </c>
      <c r="BQ1272" s="754">
        <v>0</v>
      </c>
      <c r="BR1272" s="12" t="s">
        <v>321</v>
      </c>
      <c r="BS1272" s="654">
        <v>0</v>
      </c>
      <c r="BT1272" s="12" t="s">
        <v>321</v>
      </c>
      <c r="BU1272" s="654">
        <v>6.1790000000000003</v>
      </c>
      <c r="BV1272" s="12" t="s">
        <v>321</v>
      </c>
      <c r="BW1272" s="9">
        <v>0.14000000000000001</v>
      </c>
      <c r="BX1272" s="9" t="s">
        <v>322</v>
      </c>
      <c r="BY1272" s="755">
        <v>123.6</v>
      </c>
      <c r="BZ1272" s="9" t="s">
        <v>315</v>
      </c>
      <c r="CA1272" s="755">
        <v>12.6</v>
      </c>
      <c r="CB1272" s="9" t="s">
        <v>315</v>
      </c>
      <c r="CC1272" s="755">
        <v>5.5</v>
      </c>
      <c r="CD1272" s="9" t="s">
        <v>315</v>
      </c>
      <c r="CE1272" s="755">
        <v>30.9</v>
      </c>
      <c r="CF1272" s="9" t="s">
        <v>323</v>
      </c>
      <c r="CG1272" s="755">
        <v>22</v>
      </c>
      <c r="CH1272" s="9" t="s">
        <v>323</v>
      </c>
      <c r="CI1272" s="9"/>
      <c r="CJ1272" s="9"/>
      <c r="CK1272" s="9"/>
    </row>
    <row r="1273" spans="1:89" s="98" customFormat="1" x14ac:dyDescent="0.25">
      <c r="A1273" s="99">
        <v>10600824</v>
      </c>
      <c r="B1273" s="99"/>
      <c r="C1273" s="772">
        <v>1458</v>
      </c>
      <c r="D1273" s="807">
        <v>0.03</v>
      </c>
      <c r="E1273" s="772">
        <f t="shared" si="59"/>
        <v>1502</v>
      </c>
      <c r="F1273" s="778">
        <v>1.1000000000000001</v>
      </c>
      <c r="G1273" s="774">
        <f t="shared" si="58"/>
        <v>1652</v>
      </c>
      <c r="H1273" s="776"/>
      <c r="I1273" s="758"/>
      <c r="J1273" s="776"/>
      <c r="K1273" s="786"/>
      <c r="L1273" s="9" t="s">
        <v>308</v>
      </c>
      <c r="M1273" s="9" t="s">
        <v>4250</v>
      </c>
      <c r="N1273" s="9" t="s">
        <v>142</v>
      </c>
      <c r="O1273" s="9" t="s">
        <v>164</v>
      </c>
      <c r="P1273" s="9" t="s">
        <v>1645</v>
      </c>
      <c r="Q1273" s="9" t="s">
        <v>1828</v>
      </c>
      <c r="R1273" s="9" t="s">
        <v>1829</v>
      </c>
      <c r="S1273" s="9" t="s">
        <v>348</v>
      </c>
      <c r="T1273" s="98" t="s">
        <v>204</v>
      </c>
      <c r="U1273" s="99">
        <v>188</v>
      </c>
      <c r="V1273" s="99" t="s">
        <v>207</v>
      </c>
      <c r="W1273" s="99" t="s">
        <v>578</v>
      </c>
      <c r="X1273" s="99" t="s">
        <v>207</v>
      </c>
      <c r="Y1273" s="99" t="s">
        <v>1840</v>
      </c>
      <c r="Z1273" s="99" t="s">
        <v>207</v>
      </c>
      <c r="AA1273" s="99" t="s">
        <v>1841</v>
      </c>
      <c r="AB1273" s="99" t="s">
        <v>207</v>
      </c>
      <c r="AC1273" s="9">
        <v>354</v>
      </c>
      <c r="AD1273" s="9" t="s">
        <v>207</v>
      </c>
      <c r="AE1273" s="9">
        <v>139</v>
      </c>
      <c r="AF1273" s="9" t="s">
        <v>315</v>
      </c>
      <c r="AG1273" s="14" t="s">
        <v>1673</v>
      </c>
      <c r="AH1273" s="14" t="s">
        <v>207</v>
      </c>
      <c r="AI1273" s="14" t="s">
        <v>1674</v>
      </c>
      <c r="AJ1273" s="14" t="s">
        <v>207</v>
      </c>
      <c r="AK1273" s="9">
        <v>8</v>
      </c>
      <c r="AL1273" s="14" t="s">
        <v>207</v>
      </c>
      <c r="AM1273" s="9">
        <v>8</v>
      </c>
      <c r="AN1273" s="14" t="s">
        <v>207</v>
      </c>
      <c r="AO1273" s="9">
        <v>8</v>
      </c>
      <c r="AP1273" s="14" t="s">
        <v>207</v>
      </c>
      <c r="AQ1273" s="9">
        <v>8</v>
      </c>
      <c r="AR1273" s="14" t="s">
        <v>207</v>
      </c>
      <c r="AS1273" s="9" t="s">
        <v>184</v>
      </c>
      <c r="AT1273" s="9" t="s">
        <v>347</v>
      </c>
      <c r="AU1273" s="9" t="s">
        <v>164</v>
      </c>
      <c r="AV1273" s="9" t="s">
        <v>320</v>
      </c>
      <c r="AW1273" s="9" t="s">
        <v>1884</v>
      </c>
      <c r="AX1273" s="9">
        <v>9010600000</v>
      </c>
      <c r="AY1273" s="99">
        <v>334</v>
      </c>
      <c r="AZ1273" s="12" t="s">
        <v>207</v>
      </c>
      <c r="BA1273" s="99">
        <v>32</v>
      </c>
      <c r="BB1273" s="12" t="s">
        <v>207</v>
      </c>
      <c r="BC1273" s="99">
        <v>14</v>
      </c>
      <c r="BD1273" s="12" t="s">
        <v>207</v>
      </c>
      <c r="BE1273" s="99">
        <v>24</v>
      </c>
      <c r="BF1273" s="12" t="s">
        <v>321</v>
      </c>
      <c r="BG1273" s="654">
        <v>23.52</v>
      </c>
      <c r="BH1273" s="12" t="s">
        <v>321</v>
      </c>
      <c r="BI1273" s="99">
        <v>17</v>
      </c>
      <c r="BJ1273" s="12" t="s">
        <v>321</v>
      </c>
      <c r="BK1273" s="754">
        <v>0</v>
      </c>
      <c r="BL1273" s="12" t="s">
        <v>321</v>
      </c>
      <c r="BM1273" s="754">
        <v>0.11</v>
      </c>
      <c r="BN1273" s="12" t="s">
        <v>321</v>
      </c>
      <c r="BO1273" s="754">
        <v>6.4109999999999996</v>
      </c>
      <c r="BP1273" s="12" t="s">
        <v>321</v>
      </c>
      <c r="BQ1273" s="754">
        <v>0</v>
      </c>
      <c r="BR1273" s="12" t="s">
        <v>321</v>
      </c>
      <c r="BS1273" s="654">
        <v>0</v>
      </c>
      <c r="BT1273" s="12" t="s">
        <v>321</v>
      </c>
      <c r="BU1273" s="654">
        <v>6.52</v>
      </c>
      <c r="BV1273" s="12" t="s">
        <v>321</v>
      </c>
      <c r="BW1273" s="9">
        <v>0.15</v>
      </c>
      <c r="BX1273" s="9" t="s">
        <v>322</v>
      </c>
      <c r="BY1273" s="755">
        <v>131.5</v>
      </c>
      <c r="BZ1273" s="9" t="s">
        <v>315</v>
      </c>
      <c r="CA1273" s="755">
        <v>12.6</v>
      </c>
      <c r="CB1273" s="9" t="s">
        <v>315</v>
      </c>
      <c r="CC1273" s="755">
        <v>5.5</v>
      </c>
      <c r="CD1273" s="9" t="s">
        <v>315</v>
      </c>
      <c r="CE1273" s="755">
        <v>50.7</v>
      </c>
      <c r="CF1273" s="9" t="s">
        <v>323</v>
      </c>
      <c r="CG1273" s="755">
        <v>37.5</v>
      </c>
      <c r="CH1273" s="9" t="s">
        <v>323</v>
      </c>
      <c r="CI1273" s="9"/>
      <c r="CJ1273" s="9"/>
      <c r="CK1273" s="9"/>
    </row>
    <row r="1274" spans="1:89" s="98" customFormat="1" x14ac:dyDescent="0.25">
      <c r="A1274" s="99">
        <v>10600825</v>
      </c>
      <c r="B1274" s="99"/>
      <c r="C1274" s="772">
        <v>1702</v>
      </c>
      <c r="D1274" s="807">
        <v>0.03</v>
      </c>
      <c r="E1274" s="772">
        <f t="shared" si="59"/>
        <v>1753</v>
      </c>
      <c r="F1274" s="778">
        <v>1.1000000000000001</v>
      </c>
      <c r="G1274" s="774">
        <f t="shared" si="58"/>
        <v>1928</v>
      </c>
      <c r="H1274" s="776"/>
      <c r="I1274" s="758"/>
      <c r="J1274" s="776"/>
      <c r="K1274" s="786"/>
      <c r="L1274" s="9" t="s">
        <v>308</v>
      </c>
      <c r="M1274" s="9" t="s">
        <v>4251</v>
      </c>
      <c r="N1274" s="9" t="s">
        <v>142</v>
      </c>
      <c r="O1274" s="9" t="s">
        <v>164</v>
      </c>
      <c r="P1274" s="9" t="s">
        <v>1645</v>
      </c>
      <c r="Q1274" s="9" t="s">
        <v>1828</v>
      </c>
      <c r="R1274" s="9" t="s">
        <v>1829</v>
      </c>
      <c r="S1274" s="9" t="s">
        <v>348</v>
      </c>
      <c r="T1274" s="98" t="s">
        <v>204</v>
      </c>
      <c r="U1274" s="99" t="s">
        <v>956</v>
      </c>
      <c r="V1274" s="99" t="s">
        <v>207</v>
      </c>
      <c r="W1274" s="99" t="s">
        <v>646</v>
      </c>
      <c r="X1274" s="99" t="s">
        <v>207</v>
      </c>
      <c r="Y1274" s="99" t="s">
        <v>1291</v>
      </c>
      <c r="Z1274" s="99" t="s">
        <v>207</v>
      </c>
      <c r="AA1274" s="99" t="s">
        <v>1842</v>
      </c>
      <c r="AB1274" s="99" t="s">
        <v>207</v>
      </c>
      <c r="AC1274" s="9">
        <v>413</v>
      </c>
      <c r="AD1274" s="9" t="s">
        <v>207</v>
      </c>
      <c r="AE1274" s="9">
        <v>163</v>
      </c>
      <c r="AF1274" s="9" t="s">
        <v>315</v>
      </c>
      <c r="AG1274" s="14" t="s">
        <v>365</v>
      </c>
      <c r="AH1274" s="14" t="s">
        <v>207</v>
      </c>
      <c r="AI1274" s="14" t="s">
        <v>366</v>
      </c>
      <c r="AJ1274" s="14" t="s">
        <v>207</v>
      </c>
      <c r="AK1274" s="9">
        <v>8</v>
      </c>
      <c r="AL1274" s="14" t="s">
        <v>207</v>
      </c>
      <c r="AM1274" s="9">
        <v>8</v>
      </c>
      <c r="AN1274" s="14" t="s">
        <v>207</v>
      </c>
      <c r="AO1274" s="9">
        <v>8</v>
      </c>
      <c r="AP1274" s="14" t="s">
        <v>207</v>
      </c>
      <c r="AQ1274" s="9">
        <v>8</v>
      </c>
      <c r="AR1274" s="14" t="s">
        <v>207</v>
      </c>
      <c r="AS1274" s="9" t="s">
        <v>184</v>
      </c>
      <c r="AT1274" s="9" t="s">
        <v>347</v>
      </c>
      <c r="AU1274" s="9" t="s">
        <v>164</v>
      </c>
      <c r="AV1274" s="9" t="s">
        <v>320</v>
      </c>
      <c r="AW1274" s="9" t="s">
        <v>1885</v>
      </c>
      <c r="AX1274" s="9">
        <v>9010600000</v>
      </c>
      <c r="AY1274" s="99">
        <v>397</v>
      </c>
      <c r="AZ1274" s="12" t="s">
        <v>207</v>
      </c>
      <c r="BA1274" s="99">
        <v>23</v>
      </c>
      <c r="BB1274" s="12" t="s">
        <v>207</v>
      </c>
      <c r="BC1274" s="99">
        <v>24</v>
      </c>
      <c r="BD1274" s="12" t="s">
        <v>207</v>
      </c>
      <c r="BE1274" s="99">
        <v>29</v>
      </c>
      <c r="BF1274" s="12" t="s">
        <v>321</v>
      </c>
      <c r="BG1274" s="654">
        <v>28.457999999999998</v>
      </c>
      <c r="BH1274" s="12" t="s">
        <v>321</v>
      </c>
      <c r="BI1274" s="99">
        <v>20</v>
      </c>
      <c r="BJ1274" s="12" t="s">
        <v>321</v>
      </c>
      <c r="BK1274" s="754">
        <v>0</v>
      </c>
      <c r="BL1274" s="12" t="s">
        <v>321</v>
      </c>
      <c r="BM1274" s="754">
        <v>0.20599999999999999</v>
      </c>
      <c r="BN1274" s="12" t="s">
        <v>321</v>
      </c>
      <c r="BO1274" s="754">
        <v>8.2520000000000007</v>
      </c>
      <c r="BP1274" s="12" t="s">
        <v>321</v>
      </c>
      <c r="BQ1274" s="754">
        <v>0</v>
      </c>
      <c r="BR1274" s="12" t="s">
        <v>321</v>
      </c>
      <c r="BS1274" s="654">
        <v>0</v>
      </c>
      <c r="BT1274" s="12" t="s">
        <v>321</v>
      </c>
      <c r="BU1274" s="654">
        <v>8.4580000000000002</v>
      </c>
      <c r="BV1274" s="12" t="s">
        <v>321</v>
      </c>
      <c r="BW1274" s="9">
        <v>0.22</v>
      </c>
      <c r="BX1274" s="9" t="s">
        <v>322</v>
      </c>
      <c r="BY1274" s="755">
        <v>156.30000000000001</v>
      </c>
      <c r="BZ1274" s="9" t="s">
        <v>315</v>
      </c>
      <c r="CA1274" s="755">
        <v>9.1</v>
      </c>
      <c r="CB1274" s="9" t="s">
        <v>315</v>
      </c>
      <c r="CC1274" s="755">
        <v>9.4</v>
      </c>
      <c r="CD1274" s="9" t="s">
        <v>315</v>
      </c>
      <c r="CE1274" s="755">
        <v>57.3</v>
      </c>
      <c r="CF1274" s="9" t="s">
        <v>323</v>
      </c>
      <c r="CG1274" s="755">
        <v>44.1</v>
      </c>
      <c r="CH1274" s="9" t="s">
        <v>323</v>
      </c>
      <c r="CI1274" s="9"/>
      <c r="CJ1274" s="9"/>
      <c r="CK1274" s="9"/>
    </row>
    <row r="1275" spans="1:89" s="98" customFormat="1" x14ac:dyDescent="0.25">
      <c r="A1275" s="99">
        <v>10600826</v>
      </c>
      <c r="B1275" s="99"/>
      <c r="C1275" s="772">
        <v>2310</v>
      </c>
      <c r="D1275" s="807">
        <v>0.03</v>
      </c>
      <c r="E1275" s="772">
        <f t="shared" si="59"/>
        <v>2379</v>
      </c>
      <c r="F1275" s="778">
        <v>1.1000000000000001</v>
      </c>
      <c r="G1275" s="774">
        <f t="shared" si="58"/>
        <v>2617</v>
      </c>
      <c r="H1275" s="776"/>
      <c r="I1275" s="758"/>
      <c r="J1275" s="776"/>
      <c r="K1275" s="786"/>
      <c r="L1275" s="9" t="s">
        <v>308</v>
      </c>
      <c r="M1275" s="9" t="s">
        <v>4252</v>
      </c>
      <c r="N1275" s="9" t="s">
        <v>142</v>
      </c>
      <c r="O1275" s="9" t="s">
        <v>164</v>
      </c>
      <c r="P1275" s="9" t="s">
        <v>1645</v>
      </c>
      <c r="Q1275" s="9" t="s">
        <v>1828</v>
      </c>
      <c r="R1275" s="9" t="s">
        <v>1829</v>
      </c>
      <c r="S1275" s="9" t="s">
        <v>348</v>
      </c>
      <c r="T1275" s="98" t="s">
        <v>204</v>
      </c>
      <c r="U1275" s="99" t="s">
        <v>628</v>
      </c>
      <c r="V1275" s="99" t="s">
        <v>207</v>
      </c>
      <c r="W1275" s="99" t="s">
        <v>583</v>
      </c>
      <c r="X1275" s="99" t="s">
        <v>207</v>
      </c>
      <c r="Y1275" s="99" t="s">
        <v>1843</v>
      </c>
      <c r="Z1275" s="99" t="s">
        <v>207</v>
      </c>
      <c r="AA1275" s="99" t="s">
        <v>1844</v>
      </c>
      <c r="AB1275" s="99" t="s">
        <v>207</v>
      </c>
      <c r="AC1275" s="9">
        <v>472</v>
      </c>
      <c r="AD1275" s="9" t="s">
        <v>207</v>
      </c>
      <c r="AE1275" s="9">
        <v>186</v>
      </c>
      <c r="AF1275" s="9" t="s">
        <v>315</v>
      </c>
      <c r="AG1275" s="14" t="s">
        <v>1634</v>
      </c>
      <c r="AH1275" s="14" t="s">
        <v>207</v>
      </c>
      <c r="AI1275" s="14" t="s">
        <v>1635</v>
      </c>
      <c r="AJ1275" s="14" t="s">
        <v>207</v>
      </c>
      <c r="AK1275" s="9">
        <v>8</v>
      </c>
      <c r="AL1275" s="14" t="s">
        <v>207</v>
      </c>
      <c r="AM1275" s="9">
        <v>8</v>
      </c>
      <c r="AN1275" s="14" t="s">
        <v>207</v>
      </c>
      <c r="AO1275" s="9">
        <v>8</v>
      </c>
      <c r="AP1275" s="14" t="s">
        <v>207</v>
      </c>
      <c r="AQ1275" s="9">
        <v>8</v>
      </c>
      <c r="AR1275" s="14" t="s">
        <v>207</v>
      </c>
      <c r="AS1275" s="9" t="s">
        <v>184</v>
      </c>
      <c r="AT1275" s="9" t="s">
        <v>347</v>
      </c>
      <c r="AU1275" s="9" t="s">
        <v>164</v>
      </c>
      <c r="AV1275" s="9" t="s">
        <v>320</v>
      </c>
      <c r="AW1275" s="9" t="s">
        <v>1886</v>
      </c>
      <c r="AX1275" s="9">
        <v>9010600000</v>
      </c>
      <c r="AY1275" s="99">
        <v>447</v>
      </c>
      <c r="AZ1275" s="12" t="s">
        <v>207</v>
      </c>
      <c r="BA1275" s="99">
        <v>23</v>
      </c>
      <c r="BB1275" s="12" t="s">
        <v>207</v>
      </c>
      <c r="BC1275" s="99">
        <v>24</v>
      </c>
      <c r="BD1275" s="12" t="s">
        <v>207</v>
      </c>
      <c r="BE1275" s="99">
        <v>33</v>
      </c>
      <c r="BF1275" s="12" t="s">
        <v>321</v>
      </c>
      <c r="BG1275" s="654">
        <v>32.481999999999999</v>
      </c>
      <c r="BH1275" s="12" t="s">
        <v>321</v>
      </c>
      <c r="BI1275" s="99">
        <v>23</v>
      </c>
      <c r="BJ1275" s="12" t="s">
        <v>321</v>
      </c>
      <c r="BK1275" s="754">
        <v>0</v>
      </c>
      <c r="BL1275" s="12" t="s">
        <v>321</v>
      </c>
      <c r="BM1275" s="754">
        <v>0.20599999999999999</v>
      </c>
      <c r="BN1275" s="12" t="s">
        <v>321</v>
      </c>
      <c r="BO1275" s="754">
        <v>9.2759999999999998</v>
      </c>
      <c r="BP1275" s="12" t="s">
        <v>321</v>
      </c>
      <c r="BQ1275" s="754">
        <v>0</v>
      </c>
      <c r="BR1275" s="12" t="s">
        <v>321</v>
      </c>
      <c r="BS1275" s="654">
        <v>0</v>
      </c>
      <c r="BT1275" s="12" t="s">
        <v>321</v>
      </c>
      <c r="BU1275" s="654">
        <v>9.4819999999999993</v>
      </c>
      <c r="BV1275" s="12" t="s">
        <v>321</v>
      </c>
      <c r="BW1275" s="9">
        <v>0.25</v>
      </c>
      <c r="BX1275" s="9" t="s">
        <v>322</v>
      </c>
      <c r="BY1275" s="755">
        <v>176</v>
      </c>
      <c r="BZ1275" s="9" t="s">
        <v>315</v>
      </c>
      <c r="CA1275" s="755">
        <v>9.1</v>
      </c>
      <c r="CB1275" s="9" t="s">
        <v>315</v>
      </c>
      <c r="CC1275" s="755">
        <v>9.4</v>
      </c>
      <c r="CD1275" s="9" t="s">
        <v>315</v>
      </c>
      <c r="CE1275" s="755">
        <v>66.099999999999994</v>
      </c>
      <c r="CF1275" s="9" t="s">
        <v>323</v>
      </c>
      <c r="CG1275" s="755">
        <v>50.7</v>
      </c>
      <c r="CH1275" s="9" t="s">
        <v>323</v>
      </c>
      <c r="CI1275" s="9"/>
      <c r="CJ1275" s="9"/>
      <c r="CK1275" s="9"/>
    </row>
    <row r="1276" spans="1:89" s="98" customFormat="1" x14ac:dyDescent="0.25">
      <c r="A1276" s="99">
        <v>10600827</v>
      </c>
      <c r="B1276" s="99"/>
      <c r="C1276" s="772">
        <v>2917</v>
      </c>
      <c r="D1276" s="807">
        <v>0.03</v>
      </c>
      <c r="E1276" s="772">
        <f t="shared" si="59"/>
        <v>3005</v>
      </c>
      <c r="F1276" s="778">
        <v>1.1000000000000001</v>
      </c>
      <c r="G1276" s="774">
        <f t="shared" si="58"/>
        <v>3306</v>
      </c>
      <c r="H1276" s="776"/>
      <c r="I1276" s="758"/>
      <c r="J1276" s="776"/>
      <c r="K1276" s="786"/>
      <c r="L1276" s="9" t="s">
        <v>308</v>
      </c>
      <c r="M1276" s="9" t="s">
        <v>4253</v>
      </c>
      <c r="N1276" s="9" t="s">
        <v>142</v>
      </c>
      <c r="O1276" s="9" t="s">
        <v>164</v>
      </c>
      <c r="P1276" s="9" t="s">
        <v>1645</v>
      </c>
      <c r="Q1276" s="9" t="s">
        <v>1828</v>
      </c>
      <c r="R1276" s="9" t="s">
        <v>1829</v>
      </c>
      <c r="S1276" s="9" t="s">
        <v>348</v>
      </c>
      <c r="T1276" s="98" t="s">
        <v>204</v>
      </c>
      <c r="U1276" s="99" t="s">
        <v>1655</v>
      </c>
      <c r="V1276" s="99" t="s">
        <v>207</v>
      </c>
      <c r="W1276" s="99" t="s">
        <v>1499</v>
      </c>
      <c r="X1276" s="99" t="s">
        <v>207</v>
      </c>
      <c r="Y1276" s="99" t="s">
        <v>1845</v>
      </c>
      <c r="Z1276" s="99" t="s">
        <v>207</v>
      </c>
      <c r="AA1276" s="99" t="s">
        <v>1846</v>
      </c>
      <c r="AB1276" s="99" t="s">
        <v>207</v>
      </c>
      <c r="AC1276" s="9">
        <v>531</v>
      </c>
      <c r="AD1276" s="9" t="s">
        <v>207</v>
      </c>
      <c r="AE1276" s="9">
        <v>209</v>
      </c>
      <c r="AF1276" s="9" t="s">
        <v>315</v>
      </c>
      <c r="AG1276" s="14" t="s">
        <v>1675</v>
      </c>
      <c r="AH1276" s="14" t="s">
        <v>207</v>
      </c>
      <c r="AI1276" s="14" t="s">
        <v>1676</v>
      </c>
      <c r="AJ1276" s="14" t="s">
        <v>207</v>
      </c>
      <c r="AK1276" s="9">
        <v>8</v>
      </c>
      <c r="AL1276" s="14" t="s">
        <v>207</v>
      </c>
      <c r="AM1276" s="9">
        <v>8</v>
      </c>
      <c r="AN1276" s="14" t="s">
        <v>207</v>
      </c>
      <c r="AO1276" s="9">
        <v>8</v>
      </c>
      <c r="AP1276" s="14" t="s">
        <v>207</v>
      </c>
      <c r="AQ1276" s="9">
        <v>8</v>
      </c>
      <c r="AR1276" s="14" t="s">
        <v>207</v>
      </c>
      <c r="AS1276" s="9" t="s">
        <v>184</v>
      </c>
      <c r="AT1276" s="9" t="s">
        <v>347</v>
      </c>
      <c r="AU1276" s="9" t="s">
        <v>164</v>
      </c>
      <c r="AV1276" s="9" t="s">
        <v>320</v>
      </c>
      <c r="AW1276" s="9" t="s">
        <v>1887</v>
      </c>
      <c r="AX1276" s="9">
        <v>9010600000</v>
      </c>
      <c r="AY1276" s="99">
        <v>497</v>
      </c>
      <c r="AZ1276" s="12" t="s">
        <v>207</v>
      </c>
      <c r="BA1276" s="99">
        <v>23</v>
      </c>
      <c r="BB1276" s="12" t="s">
        <v>207</v>
      </c>
      <c r="BC1276" s="99">
        <v>24</v>
      </c>
      <c r="BD1276" s="12" t="s">
        <v>207</v>
      </c>
      <c r="BE1276" s="99">
        <v>37</v>
      </c>
      <c r="BF1276" s="12" t="s">
        <v>321</v>
      </c>
      <c r="BG1276" s="654">
        <v>36.506</v>
      </c>
      <c r="BH1276" s="12" t="s">
        <v>321</v>
      </c>
      <c r="BI1276" s="99">
        <v>26</v>
      </c>
      <c r="BJ1276" s="12" t="s">
        <v>321</v>
      </c>
      <c r="BK1276" s="754">
        <v>0</v>
      </c>
      <c r="BL1276" s="12" t="s">
        <v>321</v>
      </c>
      <c r="BM1276" s="754">
        <v>0.20599999999999999</v>
      </c>
      <c r="BN1276" s="12" t="s">
        <v>321</v>
      </c>
      <c r="BO1276" s="754">
        <v>10.301</v>
      </c>
      <c r="BP1276" s="12" t="s">
        <v>321</v>
      </c>
      <c r="BQ1276" s="754">
        <v>0</v>
      </c>
      <c r="BR1276" s="12" t="s">
        <v>321</v>
      </c>
      <c r="BS1276" s="654">
        <v>0</v>
      </c>
      <c r="BT1276" s="12" t="s">
        <v>321</v>
      </c>
      <c r="BU1276" s="654">
        <v>10.506</v>
      </c>
      <c r="BV1276" s="12" t="s">
        <v>321</v>
      </c>
      <c r="BW1276" s="9">
        <v>0.27</v>
      </c>
      <c r="BX1276" s="9" t="s">
        <v>322</v>
      </c>
      <c r="BY1276" s="755">
        <v>195.7</v>
      </c>
      <c r="BZ1276" s="9" t="s">
        <v>315</v>
      </c>
      <c r="CA1276" s="755">
        <v>9.1</v>
      </c>
      <c r="CB1276" s="9" t="s">
        <v>315</v>
      </c>
      <c r="CC1276" s="755">
        <v>9.4</v>
      </c>
      <c r="CD1276" s="9" t="s">
        <v>315</v>
      </c>
      <c r="CE1276" s="755">
        <v>75</v>
      </c>
      <c r="CF1276" s="9" t="s">
        <v>323</v>
      </c>
      <c r="CG1276" s="755">
        <v>57.3</v>
      </c>
      <c r="CH1276" s="9" t="s">
        <v>323</v>
      </c>
      <c r="CI1276" s="9"/>
      <c r="CJ1276" s="9"/>
      <c r="CK1276" s="9"/>
    </row>
    <row r="1277" spans="1:89" s="98" customFormat="1" x14ac:dyDescent="0.25">
      <c r="A1277" s="99">
        <v>10600828</v>
      </c>
      <c r="B1277" s="99"/>
      <c r="C1277" s="772">
        <v>3526</v>
      </c>
      <c r="D1277" s="807">
        <v>0.03</v>
      </c>
      <c r="E1277" s="772">
        <f t="shared" si="59"/>
        <v>3632</v>
      </c>
      <c r="F1277" s="778">
        <v>1.1000000000000001</v>
      </c>
      <c r="G1277" s="774">
        <f t="shared" si="58"/>
        <v>3995</v>
      </c>
      <c r="H1277" s="776"/>
      <c r="I1277" s="758"/>
      <c r="J1277" s="776"/>
      <c r="K1277" s="786"/>
      <c r="L1277" s="9" t="s">
        <v>308</v>
      </c>
      <c r="M1277" s="9" t="s">
        <v>4254</v>
      </c>
      <c r="N1277" s="9" t="s">
        <v>142</v>
      </c>
      <c r="O1277" s="9" t="s">
        <v>164</v>
      </c>
      <c r="P1277" s="9" t="s">
        <v>1645</v>
      </c>
      <c r="Q1277" s="9" t="s">
        <v>1828</v>
      </c>
      <c r="R1277" s="9" t="s">
        <v>1829</v>
      </c>
      <c r="S1277" s="9" t="s">
        <v>348</v>
      </c>
      <c r="T1277" s="98" t="s">
        <v>204</v>
      </c>
      <c r="U1277" s="99" t="s">
        <v>1636</v>
      </c>
      <c r="V1277" s="99" t="s">
        <v>207</v>
      </c>
      <c r="W1277" s="99" t="s">
        <v>1501</v>
      </c>
      <c r="X1277" s="99" t="s">
        <v>207</v>
      </c>
      <c r="Y1277" s="99" t="s">
        <v>1847</v>
      </c>
      <c r="Z1277" s="99" t="s">
        <v>207</v>
      </c>
      <c r="AA1277" s="99" t="s">
        <v>1848</v>
      </c>
      <c r="AB1277" s="99" t="s">
        <v>207</v>
      </c>
      <c r="AC1277" s="9">
        <v>590</v>
      </c>
      <c r="AD1277" s="9" t="s">
        <v>207</v>
      </c>
      <c r="AE1277" s="9">
        <v>232</v>
      </c>
      <c r="AF1277" s="9" t="s">
        <v>315</v>
      </c>
      <c r="AG1277" s="14" t="s">
        <v>1637</v>
      </c>
      <c r="AH1277" s="14" t="s">
        <v>207</v>
      </c>
      <c r="AI1277" s="14" t="s">
        <v>1638</v>
      </c>
      <c r="AJ1277" s="14" t="s">
        <v>207</v>
      </c>
      <c r="AK1277" s="9">
        <v>8</v>
      </c>
      <c r="AL1277" s="14" t="s">
        <v>207</v>
      </c>
      <c r="AM1277" s="9">
        <v>8</v>
      </c>
      <c r="AN1277" s="14" t="s">
        <v>207</v>
      </c>
      <c r="AO1277" s="9">
        <v>8</v>
      </c>
      <c r="AP1277" s="14" t="s">
        <v>207</v>
      </c>
      <c r="AQ1277" s="9">
        <v>8</v>
      </c>
      <c r="AR1277" s="14" t="s">
        <v>207</v>
      </c>
      <c r="AS1277" s="9" t="s">
        <v>184</v>
      </c>
      <c r="AT1277" s="9" t="s">
        <v>347</v>
      </c>
      <c r="AU1277" s="9" t="s">
        <v>164</v>
      </c>
      <c r="AV1277" s="9" t="s">
        <v>320</v>
      </c>
      <c r="AW1277" s="9" t="s">
        <v>1888</v>
      </c>
      <c r="AX1277" s="9">
        <v>9010600000</v>
      </c>
      <c r="AY1277" s="99">
        <v>554</v>
      </c>
      <c r="AZ1277" s="12" t="s">
        <v>207</v>
      </c>
      <c r="BA1277" s="99">
        <v>28</v>
      </c>
      <c r="BB1277" s="12" t="s">
        <v>207</v>
      </c>
      <c r="BC1277" s="99">
        <v>36</v>
      </c>
      <c r="BD1277" s="12" t="s">
        <v>207</v>
      </c>
      <c r="BE1277" s="99">
        <v>88</v>
      </c>
      <c r="BF1277" s="12" t="s">
        <v>321</v>
      </c>
      <c r="BG1277" s="654">
        <v>87.153999999999996</v>
      </c>
      <c r="BH1277" s="12" t="s">
        <v>321</v>
      </c>
      <c r="BI1277" s="99">
        <v>40</v>
      </c>
      <c r="BJ1277" s="12" t="s">
        <v>321</v>
      </c>
      <c r="BK1277" s="754">
        <v>0</v>
      </c>
      <c r="BL1277" s="12" t="s">
        <v>321</v>
      </c>
      <c r="BM1277" s="754">
        <v>9.6000000000000002E-2</v>
      </c>
      <c r="BN1277" s="12" t="s">
        <v>321</v>
      </c>
      <c r="BO1277" s="754">
        <v>2.99</v>
      </c>
      <c r="BP1277" s="12" t="s">
        <v>321</v>
      </c>
      <c r="BQ1277" s="754">
        <v>0</v>
      </c>
      <c r="BR1277" s="12" t="s">
        <v>321</v>
      </c>
      <c r="BS1277" s="654">
        <v>44.067999999999998</v>
      </c>
      <c r="BT1277" s="12" t="s">
        <v>321</v>
      </c>
      <c r="BU1277" s="654">
        <v>47.154000000000003</v>
      </c>
      <c r="BV1277" s="12" t="s">
        <v>321</v>
      </c>
      <c r="BW1277" s="9">
        <v>0.55000000000000004</v>
      </c>
      <c r="BX1277" s="9" t="s">
        <v>322</v>
      </c>
      <c r="BY1277" s="755">
        <v>218.1</v>
      </c>
      <c r="BZ1277" s="9" t="s">
        <v>315</v>
      </c>
      <c r="CA1277" s="755">
        <v>11</v>
      </c>
      <c r="CB1277" s="9" t="s">
        <v>315</v>
      </c>
      <c r="CC1277" s="755">
        <v>14.2</v>
      </c>
      <c r="CD1277" s="9" t="s">
        <v>315</v>
      </c>
      <c r="CE1277" s="755">
        <v>191.8</v>
      </c>
      <c r="CF1277" s="9" t="s">
        <v>323</v>
      </c>
      <c r="CG1277" s="755">
        <v>88.2</v>
      </c>
      <c r="CH1277" s="9" t="s">
        <v>323</v>
      </c>
      <c r="CI1277" s="9"/>
      <c r="CJ1277" s="9"/>
      <c r="CK1277" s="9"/>
    </row>
    <row r="1278" spans="1:89" s="98" customFormat="1" x14ac:dyDescent="0.25">
      <c r="A1278" s="99">
        <v>10600568</v>
      </c>
      <c r="B1278" s="99"/>
      <c r="C1278" s="772">
        <v>791</v>
      </c>
      <c r="D1278" s="807">
        <v>0.03</v>
      </c>
      <c r="E1278" s="772">
        <f t="shared" si="59"/>
        <v>815</v>
      </c>
      <c r="F1278" s="778">
        <v>1.1000000000000001</v>
      </c>
      <c r="G1278" s="774">
        <f t="shared" si="58"/>
        <v>897</v>
      </c>
      <c r="H1278" s="776"/>
      <c r="I1278" s="758"/>
      <c r="J1278" s="776"/>
      <c r="K1278" s="786"/>
      <c r="L1278" s="9" t="s">
        <v>308</v>
      </c>
      <c r="M1278" s="9" t="s">
        <v>4255</v>
      </c>
      <c r="N1278" s="9" t="s">
        <v>142</v>
      </c>
      <c r="O1278" s="9" t="s">
        <v>164</v>
      </c>
      <c r="P1278" s="9" t="s">
        <v>1645</v>
      </c>
      <c r="Q1278" s="9" t="s">
        <v>1828</v>
      </c>
      <c r="R1278" s="9" t="s">
        <v>1829</v>
      </c>
      <c r="S1278" s="9" t="s">
        <v>348</v>
      </c>
      <c r="T1278" s="98" t="s">
        <v>204</v>
      </c>
      <c r="U1278" s="99" t="s">
        <v>1830</v>
      </c>
      <c r="V1278" s="99" t="s">
        <v>207</v>
      </c>
      <c r="W1278" s="99" t="s">
        <v>1250</v>
      </c>
      <c r="X1278" s="99" t="s">
        <v>207</v>
      </c>
      <c r="Y1278" s="99" t="s">
        <v>1831</v>
      </c>
      <c r="Z1278" s="99" t="s">
        <v>207</v>
      </c>
      <c r="AA1278" s="99" t="s">
        <v>1849</v>
      </c>
      <c r="AB1278" s="99" t="s">
        <v>207</v>
      </c>
      <c r="AC1278" s="9">
        <v>189</v>
      </c>
      <c r="AD1278" s="9" t="s">
        <v>207</v>
      </c>
      <c r="AE1278" s="9">
        <v>74</v>
      </c>
      <c r="AF1278" s="9" t="s">
        <v>315</v>
      </c>
      <c r="AG1278" s="14" t="s">
        <v>1832</v>
      </c>
      <c r="AH1278" s="14" t="s">
        <v>207</v>
      </c>
      <c r="AI1278" s="14" t="s">
        <v>1833</v>
      </c>
      <c r="AJ1278" s="14" t="s">
        <v>207</v>
      </c>
      <c r="AK1278" s="9">
        <v>8</v>
      </c>
      <c r="AL1278" s="14" t="s">
        <v>207</v>
      </c>
      <c r="AM1278" s="9">
        <v>8</v>
      </c>
      <c r="AN1278" s="14" t="s">
        <v>207</v>
      </c>
      <c r="AO1278" s="9">
        <v>8</v>
      </c>
      <c r="AP1278" s="14" t="s">
        <v>207</v>
      </c>
      <c r="AQ1278" s="9">
        <v>8</v>
      </c>
      <c r="AR1278" s="14" t="s">
        <v>207</v>
      </c>
      <c r="AS1278" s="9" t="s">
        <v>43</v>
      </c>
      <c r="AT1278" s="9" t="s">
        <v>346</v>
      </c>
      <c r="AU1278" s="9" t="s">
        <v>164</v>
      </c>
      <c r="AV1278" s="9" t="s">
        <v>320</v>
      </c>
      <c r="AW1278" s="9" t="s">
        <v>1889</v>
      </c>
      <c r="AX1278" s="9">
        <v>9010600000</v>
      </c>
      <c r="AY1278" s="99">
        <v>195</v>
      </c>
      <c r="AZ1278" s="12" t="s">
        <v>207</v>
      </c>
      <c r="BA1278" s="99">
        <v>32</v>
      </c>
      <c r="BB1278" s="12" t="s">
        <v>207</v>
      </c>
      <c r="BC1278" s="99">
        <v>14</v>
      </c>
      <c r="BD1278" s="12" t="s">
        <v>207</v>
      </c>
      <c r="BE1278" s="99">
        <v>14</v>
      </c>
      <c r="BF1278" s="12" t="s">
        <v>321</v>
      </c>
      <c r="BG1278" s="654">
        <v>13.129</v>
      </c>
      <c r="BH1278" s="12" t="s">
        <v>321</v>
      </c>
      <c r="BI1278" s="99">
        <v>9</v>
      </c>
      <c r="BJ1278" s="12" t="s">
        <v>321</v>
      </c>
      <c r="BK1278" s="754">
        <v>0</v>
      </c>
      <c r="BL1278" s="12" t="s">
        <v>321</v>
      </c>
      <c r="BM1278" s="754">
        <v>0.11</v>
      </c>
      <c r="BN1278" s="12" t="s">
        <v>321</v>
      </c>
      <c r="BO1278" s="754">
        <v>4.0190000000000001</v>
      </c>
      <c r="BP1278" s="12" t="s">
        <v>321</v>
      </c>
      <c r="BQ1278" s="754">
        <v>0</v>
      </c>
      <c r="BR1278" s="12" t="s">
        <v>321</v>
      </c>
      <c r="BS1278" s="654">
        <v>0</v>
      </c>
      <c r="BT1278" s="12" t="s">
        <v>321</v>
      </c>
      <c r="BU1278" s="654">
        <v>4.1289999999999996</v>
      </c>
      <c r="BV1278" s="12" t="s">
        <v>321</v>
      </c>
      <c r="BW1278" s="9">
        <v>0.09</v>
      </c>
      <c r="BX1278" s="9" t="s">
        <v>322</v>
      </c>
      <c r="BY1278" s="755">
        <v>76.8</v>
      </c>
      <c r="BZ1278" s="9" t="s">
        <v>315</v>
      </c>
      <c r="CA1278" s="755">
        <v>12.6</v>
      </c>
      <c r="CB1278" s="9" t="s">
        <v>315</v>
      </c>
      <c r="CC1278" s="755">
        <v>5.5</v>
      </c>
      <c r="CD1278" s="9" t="s">
        <v>315</v>
      </c>
      <c r="CE1278" s="755">
        <v>26.5</v>
      </c>
      <c r="CF1278" s="9" t="s">
        <v>323</v>
      </c>
      <c r="CG1278" s="755">
        <v>19.8</v>
      </c>
      <c r="CH1278" s="9" t="s">
        <v>323</v>
      </c>
      <c r="CI1278" s="9"/>
      <c r="CJ1278" s="9"/>
      <c r="CK1278" s="9"/>
    </row>
    <row r="1279" spans="1:89" s="98" customFormat="1" x14ac:dyDescent="0.25">
      <c r="A1279" s="99">
        <v>10600569</v>
      </c>
      <c r="B1279" s="99"/>
      <c r="C1279" s="772">
        <v>851</v>
      </c>
      <c r="D1279" s="807">
        <v>0.03</v>
      </c>
      <c r="E1279" s="772">
        <f t="shared" si="59"/>
        <v>877</v>
      </c>
      <c r="F1279" s="778">
        <v>1.1000000000000001</v>
      </c>
      <c r="G1279" s="774">
        <f t="shared" si="58"/>
        <v>965</v>
      </c>
      <c r="H1279" s="776"/>
      <c r="I1279" s="758"/>
      <c r="J1279" s="776"/>
      <c r="K1279" s="786"/>
      <c r="L1279" s="9" t="s">
        <v>308</v>
      </c>
      <c r="M1279" s="9" t="s">
        <v>4256</v>
      </c>
      <c r="N1279" s="9" t="s">
        <v>142</v>
      </c>
      <c r="O1279" s="9" t="s">
        <v>164</v>
      </c>
      <c r="P1279" s="9" t="s">
        <v>1645</v>
      </c>
      <c r="Q1279" s="9" t="s">
        <v>1828</v>
      </c>
      <c r="R1279" s="9" t="s">
        <v>1829</v>
      </c>
      <c r="S1279" s="9" t="s">
        <v>348</v>
      </c>
      <c r="T1279" s="98" t="s">
        <v>204</v>
      </c>
      <c r="U1279" s="99">
        <v>113</v>
      </c>
      <c r="V1279" s="99" t="s">
        <v>207</v>
      </c>
      <c r="W1279" s="99" t="s">
        <v>945</v>
      </c>
      <c r="X1279" s="99" t="s">
        <v>207</v>
      </c>
      <c r="Y1279" s="99" t="s">
        <v>737</v>
      </c>
      <c r="Z1279" s="99" t="s">
        <v>207</v>
      </c>
      <c r="AA1279" s="99" t="s">
        <v>1851</v>
      </c>
      <c r="AB1279" s="99" t="s">
        <v>207</v>
      </c>
      <c r="AC1279" s="9">
        <v>213</v>
      </c>
      <c r="AD1279" s="9" t="s">
        <v>207</v>
      </c>
      <c r="AE1279" s="9">
        <v>84</v>
      </c>
      <c r="AF1279" s="9" t="s">
        <v>315</v>
      </c>
      <c r="AG1279" s="14" t="s">
        <v>1834</v>
      </c>
      <c r="AH1279" s="14" t="s">
        <v>207</v>
      </c>
      <c r="AI1279" s="14" t="s">
        <v>1835</v>
      </c>
      <c r="AJ1279" s="14" t="s">
        <v>207</v>
      </c>
      <c r="AK1279" s="9">
        <v>8</v>
      </c>
      <c r="AL1279" s="14" t="s">
        <v>207</v>
      </c>
      <c r="AM1279" s="9">
        <v>8</v>
      </c>
      <c r="AN1279" s="14" t="s">
        <v>207</v>
      </c>
      <c r="AO1279" s="9">
        <v>8</v>
      </c>
      <c r="AP1279" s="14" t="s">
        <v>207</v>
      </c>
      <c r="AQ1279" s="9">
        <v>8</v>
      </c>
      <c r="AR1279" s="14" t="s">
        <v>207</v>
      </c>
      <c r="AS1279" s="9" t="s">
        <v>43</v>
      </c>
      <c r="AT1279" s="9" t="s">
        <v>346</v>
      </c>
      <c r="AU1279" s="9" t="s">
        <v>164</v>
      </c>
      <c r="AV1279" s="9" t="s">
        <v>320</v>
      </c>
      <c r="AW1279" s="9" t="s">
        <v>1890</v>
      </c>
      <c r="AX1279" s="9">
        <v>9010600000</v>
      </c>
      <c r="AY1279" s="99">
        <v>214</v>
      </c>
      <c r="AZ1279" s="12" t="s">
        <v>207</v>
      </c>
      <c r="BA1279" s="99">
        <v>32</v>
      </c>
      <c r="BB1279" s="12" t="s">
        <v>207</v>
      </c>
      <c r="BC1279" s="99">
        <v>14</v>
      </c>
      <c r="BD1279" s="12" t="s">
        <v>207</v>
      </c>
      <c r="BE1279" s="99">
        <v>15</v>
      </c>
      <c r="BF1279" s="12" t="s">
        <v>321</v>
      </c>
      <c r="BG1279" s="654">
        <v>14.471</v>
      </c>
      <c r="BH1279" s="12" t="s">
        <v>321</v>
      </c>
      <c r="BI1279" s="99">
        <v>10</v>
      </c>
      <c r="BJ1279" s="12" t="s">
        <v>321</v>
      </c>
      <c r="BK1279" s="754">
        <v>0</v>
      </c>
      <c r="BL1279" s="12" t="s">
        <v>321</v>
      </c>
      <c r="BM1279" s="754">
        <v>0.11</v>
      </c>
      <c r="BN1279" s="12" t="s">
        <v>321</v>
      </c>
      <c r="BO1279" s="754">
        <v>4.3609999999999998</v>
      </c>
      <c r="BP1279" s="12" t="s">
        <v>321</v>
      </c>
      <c r="BQ1279" s="754">
        <v>0</v>
      </c>
      <c r="BR1279" s="12" t="s">
        <v>321</v>
      </c>
      <c r="BS1279" s="654">
        <v>0</v>
      </c>
      <c r="BT1279" s="12" t="s">
        <v>321</v>
      </c>
      <c r="BU1279" s="654">
        <v>4.4710000000000001</v>
      </c>
      <c r="BV1279" s="12" t="s">
        <v>321</v>
      </c>
      <c r="BW1279" s="9">
        <v>0.1</v>
      </c>
      <c r="BX1279" s="9" t="s">
        <v>322</v>
      </c>
      <c r="BY1279" s="755">
        <v>84.3</v>
      </c>
      <c r="BZ1279" s="9" t="s">
        <v>315</v>
      </c>
      <c r="CA1279" s="755">
        <v>12.6</v>
      </c>
      <c r="CB1279" s="9" t="s">
        <v>315</v>
      </c>
      <c r="CC1279" s="755">
        <v>5.5</v>
      </c>
      <c r="CD1279" s="9" t="s">
        <v>315</v>
      </c>
      <c r="CE1279" s="755">
        <v>28.7</v>
      </c>
      <c r="CF1279" s="9" t="s">
        <v>323</v>
      </c>
      <c r="CG1279" s="755">
        <v>22</v>
      </c>
      <c r="CH1279" s="9" t="s">
        <v>323</v>
      </c>
      <c r="CI1279" s="9"/>
      <c r="CJ1279" s="9"/>
      <c r="CK1279" s="9"/>
    </row>
    <row r="1280" spans="1:89" s="98" customFormat="1" x14ac:dyDescent="0.25">
      <c r="A1280" s="99">
        <v>10600570</v>
      </c>
      <c r="B1280" s="99"/>
      <c r="C1280" s="772">
        <v>881</v>
      </c>
      <c r="D1280" s="807">
        <v>0.03</v>
      </c>
      <c r="E1280" s="772">
        <f t="shared" si="59"/>
        <v>907</v>
      </c>
      <c r="F1280" s="778">
        <v>1.1000000000000001</v>
      </c>
      <c r="G1280" s="774">
        <f t="shared" si="58"/>
        <v>998</v>
      </c>
      <c r="H1280" s="776"/>
      <c r="I1280" s="758"/>
      <c r="J1280" s="776"/>
      <c r="K1280" s="786"/>
      <c r="L1280" s="9" t="s">
        <v>308</v>
      </c>
      <c r="M1280" s="9" t="s">
        <v>4257</v>
      </c>
      <c r="N1280" s="9" t="s">
        <v>142</v>
      </c>
      <c r="O1280" s="9" t="s">
        <v>164</v>
      </c>
      <c r="P1280" s="9" t="s">
        <v>1645</v>
      </c>
      <c r="Q1280" s="9" t="s">
        <v>1828</v>
      </c>
      <c r="R1280" s="9" t="s">
        <v>1829</v>
      </c>
      <c r="S1280" s="9" t="s">
        <v>348</v>
      </c>
      <c r="T1280" s="98" t="s">
        <v>204</v>
      </c>
      <c r="U1280" s="99" t="s">
        <v>1661</v>
      </c>
      <c r="V1280" s="99" t="s">
        <v>207</v>
      </c>
      <c r="W1280" s="99" t="s">
        <v>202</v>
      </c>
      <c r="X1280" s="99" t="s">
        <v>207</v>
      </c>
      <c r="Y1280" s="99" t="s">
        <v>1836</v>
      </c>
      <c r="Z1280" s="99" t="s">
        <v>207</v>
      </c>
      <c r="AA1280" s="99" t="s">
        <v>1853</v>
      </c>
      <c r="AB1280" s="99" t="s">
        <v>207</v>
      </c>
      <c r="AC1280" s="9">
        <v>236</v>
      </c>
      <c r="AD1280" s="9" t="s">
        <v>207</v>
      </c>
      <c r="AE1280" s="9">
        <v>93</v>
      </c>
      <c r="AF1280" s="9" t="s">
        <v>315</v>
      </c>
      <c r="AG1280" s="14" t="s">
        <v>1662</v>
      </c>
      <c r="AH1280" s="14" t="s">
        <v>207</v>
      </c>
      <c r="AI1280" s="14" t="s">
        <v>1663</v>
      </c>
      <c r="AJ1280" s="14" t="s">
        <v>207</v>
      </c>
      <c r="AK1280" s="9">
        <v>8</v>
      </c>
      <c r="AL1280" s="14" t="s">
        <v>207</v>
      </c>
      <c r="AM1280" s="9">
        <v>8</v>
      </c>
      <c r="AN1280" s="14" t="s">
        <v>207</v>
      </c>
      <c r="AO1280" s="9">
        <v>8</v>
      </c>
      <c r="AP1280" s="14" t="s">
        <v>207</v>
      </c>
      <c r="AQ1280" s="9">
        <v>8</v>
      </c>
      <c r="AR1280" s="14" t="s">
        <v>207</v>
      </c>
      <c r="AS1280" s="9" t="s">
        <v>43</v>
      </c>
      <c r="AT1280" s="9" t="s">
        <v>346</v>
      </c>
      <c r="AU1280" s="9" t="s">
        <v>164</v>
      </c>
      <c r="AV1280" s="9" t="s">
        <v>320</v>
      </c>
      <c r="AW1280" s="9" t="s">
        <v>1891</v>
      </c>
      <c r="AX1280" s="9">
        <v>9010600000</v>
      </c>
      <c r="AY1280" s="99">
        <v>235</v>
      </c>
      <c r="AZ1280" s="12" t="s">
        <v>207</v>
      </c>
      <c r="BA1280" s="99">
        <v>32</v>
      </c>
      <c r="BB1280" s="12" t="s">
        <v>207</v>
      </c>
      <c r="BC1280" s="99">
        <v>14</v>
      </c>
      <c r="BD1280" s="12" t="s">
        <v>207</v>
      </c>
      <c r="BE1280" s="99">
        <v>16</v>
      </c>
      <c r="BF1280" s="12" t="s">
        <v>321</v>
      </c>
      <c r="BG1280" s="654">
        <v>15.811999999999999</v>
      </c>
      <c r="BH1280" s="12" t="s">
        <v>321</v>
      </c>
      <c r="BI1280" s="99">
        <v>11</v>
      </c>
      <c r="BJ1280" s="12" t="s">
        <v>321</v>
      </c>
      <c r="BK1280" s="754">
        <v>0</v>
      </c>
      <c r="BL1280" s="12" t="s">
        <v>321</v>
      </c>
      <c r="BM1280" s="754">
        <v>0.11</v>
      </c>
      <c r="BN1280" s="12" t="s">
        <v>321</v>
      </c>
      <c r="BO1280" s="754">
        <v>4.7030000000000003</v>
      </c>
      <c r="BP1280" s="12" t="s">
        <v>321</v>
      </c>
      <c r="BQ1280" s="754">
        <v>0</v>
      </c>
      <c r="BR1280" s="12" t="s">
        <v>321</v>
      </c>
      <c r="BS1280" s="654">
        <v>0</v>
      </c>
      <c r="BT1280" s="12" t="s">
        <v>321</v>
      </c>
      <c r="BU1280" s="654">
        <v>4.8120000000000003</v>
      </c>
      <c r="BV1280" s="12" t="s">
        <v>321</v>
      </c>
      <c r="BW1280" s="9">
        <v>0.11</v>
      </c>
      <c r="BX1280" s="9" t="s">
        <v>322</v>
      </c>
      <c r="BY1280" s="755">
        <v>92.5</v>
      </c>
      <c r="BZ1280" s="9" t="s">
        <v>315</v>
      </c>
      <c r="CA1280" s="755">
        <v>12.6</v>
      </c>
      <c r="CB1280" s="9" t="s">
        <v>315</v>
      </c>
      <c r="CC1280" s="755">
        <v>5.5</v>
      </c>
      <c r="CD1280" s="9" t="s">
        <v>315</v>
      </c>
      <c r="CE1280" s="755">
        <v>33.1</v>
      </c>
      <c r="CF1280" s="9" t="s">
        <v>323</v>
      </c>
      <c r="CG1280" s="755">
        <v>24.3</v>
      </c>
      <c r="CH1280" s="9" t="s">
        <v>323</v>
      </c>
      <c r="CI1280" s="9"/>
      <c r="CJ1280" s="9"/>
      <c r="CK1280" s="9"/>
    </row>
    <row r="1281" spans="1:89" s="98" customFormat="1" x14ac:dyDescent="0.25">
      <c r="A1281" s="99">
        <v>10600571</v>
      </c>
      <c r="B1281" s="99"/>
      <c r="C1281" s="772">
        <v>911</v>
      </c>
      <c r="D1281" s="807">
        <v>0.03</v>
      </c>
      <c r="E1281" s="772">
        <f t="shared" si="59"/>
        <v>938</v>
      </c>
      <c r="F1281" s="778">
        <v>1.1000000000000001</v>
      </c>
      <c r="G1281" s="774">
        <f t="shared" si="58"/>
        <v>1032</v>
      </c>
      <c r="H1281" s="776"/>
      <c r="I1281" s="758"/>
      <c r="J1281" s="776"/>
      <c r="K1281" s="786"/>
      <c r="L1281" s="9" t="s">
        <v>308</v>
      </c>
      <c r="M1281" s="9" t="s">
        <v>4258</v>
      </c>
      <c r="N1281" s="9" t="s">
        <v>142</v>
      </c>
      <c r="O1281" s="9" t="s">
        <v>164</v>
      </c>
      <c r="P1281" s="9" t="s">
        <v>1645</v>
      </c>
      <c r="Q1281" s="9" t="s">
        <v>1828</v>
      </c>
      <c r="R1281" s="9" t="s">
        <v>1829</v>
      </c>
      <c r="S1281" s="9" t="s">
        <v>348</v>
      </c>
      <c r="T1281" s="98" t="s">
        <v>204</v>
      </c>
      <c r="U1281" s="99">
        <v>138</v>
      </c>
      <c r="V1281" s="99" t="s">
        <v>207</v>
      </c>
      <c r="W1281" s="99" t="s">
        <v>574</v>
      </c>
      <c r="X1281" s="99" t="s">
        <v>207</v>
      </c>
      <c r="Y1281" s="99" t="s">
        <v>1837</v>
      </c>
      <c r="Z1281" s="99" t="s">
        <v>207</v>
      </c>
      <c r="AA1281" s="99" t="s">
        <v>1652</v>
      </c>
      <c r="AB1281" s="99" t="s">
        <v>207</v>
      </c>
      <c r="AC1281" s="9">
        <v>260</v>
      </c>
      <c r="AD1281" s="9" t="s">
        <v>207</v>
      </c>
      <c r="AE1281" s="9">
        <v>102</v>
      </c>
      <c r="AF1281" s="9" t="s">
        <v>315</v>
      </c>
      <c r="AG1281" s="14" t="s">
        <v>1665</v>
      </c>
      <c r="AH1281" s="14" t="s">
        <v>207</v>
      </c>
      <c r="AI1281" s="14" t="s">
        <v>1666</v>
      </c>
      <c r="AJ1281" s="14" t="s">
        <v>207</v>
      </c>
      <c r="AK1281" s="9">
        <v>8</v>
      </c>
      <c r="AL1281" s="14" t="s">
        <v>207</v>
      </c>
      <c r="AM1281" s="9">
        <v>8</v>
      </c>
      <c r="AN1281" s="14" t="s">
        <v>207</v>
      </c>
      <c r="AO1281" s="9">
        <v>8</v>
      </c>
      <c r="AP1281" s="14" t="s">
        <v>207</v>
      </c>
      <c r="AQ1281" s="9">
        <v>8</v>
      </c>
      <c r="AR1281" s="14" t="s">
        <v>207</v>
      </c>
      <c r="AS1281" s="9" t="s">
        <v>43</v>
      </c>
      <c r="AT1281" s="9" t="s">
        <v>346</v>
      </c>
      <c r="AU1281" s="9" t="s">
        <v>164</v>
      </c>
      <c r="AV1281" s="9" t="s">
        <v>320</v>
      </c>
      <c r="AW1281" s="9" t="s">
        <v>1892</v>
      </c>
      <c r="AX1281" s="9">
        <v>9010600000</v>
      </c>
      <c r="AY1281" s="99">
        <v>254</v>
      </c>
      <c r="AZ1281" s="12" t="s">
        <v>207</v>
      </c>
      <c r="BA1281" s="99">
        <v>32</v>
      </c>
      <c r="BB1281" s="12" t="s">
        <v>207</v>
      </c>
      <c r="BC1281" s="99">
        <v>15</v>
      </c>
      <c r="BD1281" s="12" t="s">
        <v>207</v>
      </c>
      <c r="BE1281" s="99">
        <v>19</v>
      </c>
      <c r="BF1281" s="12" t="s">
        <v>321</v>
      </c>
      <c r="BG1281" s="654">
        <v>18.154</v>
      </c>
      <c r="BH1281" s="12" t="s">
        <v>321</v>
      </c>
      <c r="BI1281" s="99">
        <v>13</v>
      </c>
      <c r="BJ1281" s="12" t="s">
        <v>321</v>
      </c>
      <c r="BK1281" s="754">
        <v>0</v>
      </c>
      <c r="BL1281" s="12" t="s">
        <v>321</v>
      </c>
      <c r="BM1281" s="754">
        <v>0.11</v>
      </c>
      <c r="BN1281" s="12" t="s">
        <v>321</v>
      </c>
      <c r="BO1281" s="754">
        <v>5.0439999999999996</v>
      </c>
      <c r="BP1281" s="12" t="s">
        <v>321</v>
      </c>
      <c r="BQ1281" s="754">
        <v>0</v>
      </c>
      <c r="BR1281" s="12" t="s">
        <v>321</v>
      </c>
      <c r="BS1281" s="654">
        <v>0</v>
      </c>
      <c r="BT1281" s="12" t="s">
        <v>321</v>
      </c>
      <c r="BU1281" s="654">
        <v>5.1539999999999999</v>
      </c>
      <c r="BV1281" s="12" t="s">
        <v>321</v>
      </c>
      <c r="BW1281" s="9">
        <v>0.12</v>
      </c>
      <c r="BX1281" s="9" t="s">
        <v>322</v>
      </c>
      <c r="BY1281" s="755">
        <v>100</v>
      </c>
      <c r="BZ1281" s="9" t="s">
        <v>315</v>
      </c>
      <c r="CA1281" s="755">
        <v>12.6</v>
      </c>
      <c r="CB1281" s="9" t="s">
        <v>315</v>
      </c>
      <c r="CC1281" s="755">
        <v>5.9</v>
      </c>
      <c r="CD1281" s="9" t="s">
        <v>315</v>
      </c>
      <c r="CE1281" s="755">
        <v>37.5</v>
      </c>
      <c r="CF1281" s="9" t="s">
        <v>323</v>
      </c>
      <c r="CG1281" s="755">
        <v>28.7</v>
      </c>
      <c r="CH1281" s="9" t="s">
        <v>323</v>
      </c>
      <c r="CI1281" s="9"/>
      <c r="CJ1281" s="9"/>
      <c r="CK1281" s="9"/>
    </row>
    <row r="1282" spans="1:89" s="98" customFormat="1" x14ac:dyDescent="0.25">
      <c r="A1282" s="99">
        <v>10600572</v>
      </c>
      <c r="B1282" s="99"/>
      <c r="C1282" s="772">
        <v>942</v>
      </c>
      <c r="D1282" s="807">
        <v>0.03</v>
      </c>
      <c r="E1282" s="772">
        <f t="shared" si="59"/>
        <v>970</v>
      </c>
      <c r="F1282" s="778">
        <v>1.1000000000000001</v>
      </c>
      <c r="G1282" s="774">
        <f t="shared" si="58"/>
        <v>1067</v>
      </c>
      <c r="H1282" s="776"/>
      <c r="I1282" s="758"/>
      <c r="J1282" s="776"/>
      <c r="K1282" s="786"/>
      <c r="L1282" s="9" t="s">
        <v>308</v>
      </c>
      <c r="M1282" s="9" t="s">
        <v>4259</v>
      </c>
      <c r="N1282" s="9" t="s">
        <v>142</v>
      </c>
      <c r="O1282" s="9" t="s">
        <v>164</v>
      </c>
      <c r="P1282" s="9" t="s">
        <v>1645</v>
      </c>
      <c r="Q1282" s="9" t="s">
        <v>1828</v>
      </c>
      <c r="R1282" s="9" t="s">
        <v>1829</v>
      </c>
      <c r="S1282" s="9" t="s">
        <v>348</v>
      </c>
      <c r="T1282" s="98" t="s">
        <v>204</v>
      </c>
      <c r="U1282" s="99" t="s">
        <v>1653</v>
      </c>
      <c r="V1282" s="99" t="s">
        <v>207</v>
      </c>
      <c r="W1282" s="99" t="s">
        <v>575</v>
      </c>
      <c r="X1282" s="99" t="s">
        <v>207</v>
      </c>
      <c r="Y1282" s="99" t="s">
        <v>1838</v>
      </c>
      <c r="Z1282" s="99" t="s">
        <v>207</v>
      </c>
      <c r="AA1282" s="99" t="s">
        <v>1856</v>
      </c>
      <c r="AB1282" s="99" t="s">
        <v>207</v>
      </c>
      <c r="AC1282" s="9">
        <v>283</v>
      </c>
      <c r="AD1282" s="9" t="s">
        <v>207</v>
      </c>
      <c r="AE1282" s="9">
        <v>111</v>
      </c>
      <c r="AF1282" s="9" t="s">
        <v>315</v>
      </c>
      <c r="AG1282" s="14" t="s">
        <v>629</v>
      </c>
      <c r="AH1282" s="14" t="s">
        <v>207</v>
      </c>
      <c r="AI1282" s="14" t="s">
        <v>630</v>
      </c>
      <c r="AJ1282" s="14" t="s">
        <v>207</v>
      </c>
      <c r="AK1282" s="9">
        <v>8</v>
      </c>
      <c r="AL1282" s="14" t="s">
        <v>207</v>
      </c>
      <c r="AM1282" s="9">
        <v>8</v>
      </c>
      <c r="AN1282" s="14" t="s">
        <v>207</v>
      </c>
      <c r="AO1282" s="9">
        <v>8</v>
      </c>
      <c r="AP1282" s="14" t="s">
        <v>207</v>
      </c>
      <c r="AQ1282" s="9">
        <v>8</v>
      </c>
      <c r="AR1282" s="14" t="s">
        <v>207</v>
      </c>
      <c r="AS1282" s="9" t="s">
        <v>43</v>
      </c>
      <c r="AT1282" s="9" t="s">
        <v>346</v>
      </c>
      <c r="AU1282" s="9" t="s">
        <v>164</v>
      </c>
      <c r="AV1282" s="9" t="s">
        <v>320</v>
      </c>
      <c r="AW1282" s="9" t="s">
        <v>1893</v>
      </c>
      <c r="AX1282" s="9">
        <v>9010600000</v>
      </c>
      <c r="AY1282" s="99">
        <v>274</v>
      </c>
      <c r="AZ1282" s="12" t="s">
        <v>207</v>
      </c>
      <c r="BA1282" s="99">
        <v>32</v>
      </c>
      <c r="BB1282" s="12" t="s">
        <v>207</v>
      </c>
      <c r="BC1282" s="99">
        <v>14</v>
      </c>
      <c r="BD1282" s="12" t="s">
        <v>207</v>
      </c>
      <c r="BE1282" s="99">
        <v>20</v>
      </c>
      <c r="BF1282" s="12" t="s">
        <v>321</v>
      </c>
      <c r="BG1282" s="654">
        <v>19.495999999999999</v>
      </c>
      <c r="BH1282" s="12" t="s">
        <v>321</v>
      </c>
      <c r="BI1282" s="99">
        <v>14</v>
      </c>
      <c r="BJ1282" s="12" t="s">
        <v>321</v>
      </c>
      <c r="BK1282" s="754">
        <v>0</v>
      </c>
      <c r="BL1282" s="12" t="s">
        <v>321</v>
      </c>
      <c r="BM1282" s="754">
        <v>0.11</v>
      </c>
      <c r="BN1282" s="12" t="s">
        <v>321</v>
      </c>
      <c r="BO1282" s="754">
        <v>5.3860000000000001</v>
      </c>
      <c r="BP1282" s="12" t="s">
        <v>321</v>
      </c>
      <c r="BQ1282" s="754">
        <v>0</v>
      </c>
      <c r="BR1282" s="12" t="s">
        <v>321</v>
      </c>
      <c r="BS1282" s="654">
        <v>0</v>
      </c>
      <c r="BT1282" s="12" t="s">
        <v>321</v>
      </c>
      <c r="BU1282" s="654">
        <v>5.4960000000000004</v>
      </c>
      <c r="BV1282" s="12" t="s">
        <v>321</v>
      </c>
      <c r="BW1282" s="9">
        <v>0.12</v>
      </c>
      <c r="BX1282" s="9" t="s">
        <v>322</v>
      </c>
      <c r="BY1282" s="755">
        <v>107.9</v>
      </c>
      <c r="BZ1282" s="9" t="s">
        <v>315</v>
      </c>
      <c r="CA1282" s="755">
        <v>12.6</v>
      </c>
      <c r="CB1282" s="9" t="s">
        <v>315</v>
      </c>
      <c r="CC1282" s="755">
        <v>5.5</v>
      </c>
      <c r="CD1282" s="9" t="s">
        <v>315</v>
      </c>
      <c r="CE1282" s="755">
        <v>41.9</v>
      </c>
      <c r="CF1282" s="9" t="s">
        <v>323</v>
      </c>
      <c r="CG1282" s="755">
        <v>30.9</v>
      </c>
      <c r="CH1282" s="9" t="s">
        <v>323</v>
      </c>
      <c r="CI1282" s="9"/>
      <c r="CJ1282" s="9"/>
      <c r="CK1282" s="9"/>
    </row>
    <row r="1283" spans="1:89" s="98" customFormat="1" x14ac:dyDescent="0.25">
      <c r="A1283" s="99">
        <v>10600785</v>
      </c>
      <c r="B1283" s="99"/>
      <c r="C1283" s="772">
        <v>1156</v>
      </c>
      <c r="D1283" s="807">
        <v>0.03</v>
      </c>
      <c r="E1283" s="772">
        <f t="shared" si="59"/>
        <v>1191</v>
      </c>
      <c r="F1283" s="778">
        <v>1.1000000000000001</v>
      </c>
      <c r="G1283" s="774">
        <f t="shared" si="58"/>
        <v>1310</v>
      </c>
      <c r="H1283" s="776"/>
      <c r="I1283" s="758"/>
      <c r="J1283" s="776"/>
      <c r="K1283" s="786"/>
      <c r="L1283" s="9" t="s">
        <v>308</v>
      </c>
      <c r="M1283" s="9" t="s">
        <v>4260</v>
      </c>
      <c r="N1283" s="9" t="s">
        <v>142</v>
      </c>
      <c r="O1283" s="9" t="s">
        <v>164</v>
      </c>
      <c r="P1283" s="9" t="s">
        <v>1645</v>
      </c>
      <c r="Q1283" s="9" t="s">
        <v>1828</v>
      </c>
      <c r="R1283" s="9" t="s">
        <v>1829</v>
      </c>
      <c r="S1283" s="9" t="s">
        <v>348</v>
      </c>
      <c r="T1283" s="98" t="s">
        <v>204</v>
      </c>
      <c r="U1283" s="99">
        <v>163</v>
      </c>
      <c r="V1283" s="99" t="s">
        <v>207</v>
      </c>
      <c r="W1283" s="99">
        <v>260</v>
      </c>
      <c r="X1283" s="99" t="s">
        <v>207</v>
      </c>
      <c r="Y1283" s="99">
        <v>179</v>
      </c>
      <c r="Z1283" s="99" t="s">
        <v>207</v>
      </c>
      <c r="AA1283" s="99">
        <v>276</v>
      </c>
      <c r="AB1283" s="99" t="s">
        <v>207</v>
      </c>
      <c r="AC1283" s="9">
        <v>307</v>
      </c>
      <c r="AD1283" s="9" t="s">
        <v>207</v>
      </c>
      <c r="AE1283" s="9">
        <v>121</v>
      </c>
      <c r="AF1283" s="9" t="s">
        <v>315</v>
      </c>
      <c r="AG1283" s="14" t="s">
        <v>1667</v>
      </c>
      <c r="AH1283" s="14" t="s">
        <v>207</v>
      </c>
      <c r="AI1283" s="14" t="s">
        <v>1668</v>
      </c>
      <c r="AJ1283" s="14" t="s">
        <v>207</v>
      </c>
      <c r="AK1283" s="9">
        <v>8</v>
      </c>
      <c r="AL1283" s="14" t="s">
        <v>207</v>
      </c>
      <c r="AM1283" s="9">
        <v>8</v>
      </c>
      <c r="AN1283" s="14" t="s">
        <v>207</v>
      </c>
      <c r="AO1283" s="9">
        <v>8</v>
      </c>
      <c r="AP1283" s="14" t="s">
        <v>207</v>
      </c>
      <c r="AQ1283" s="9">
        <v>8</v>
      </c>
      <c r="AR1283" s="14" t="s">
        <v>207</v>
      </c>
      <c r="AS1283" s="9" t="s">
        <v>43</v>
      </c>
      <c r="AT1283" s="9" t="s">
        <v>346</v>
      </c>
      <c r="AU1283" s="9" t="s">
        <v>164</v>
      </c>
      <c r="AV1283" s="9" t="s">
        <v>320</v>
      </c>
      <c r="AW1283" s="9" t="s">
        <v>1894</v>
      </c>
      <c r="AX1283" s="9">
        <v>9010600000</v>
      </c>
      <c r="AY1283" s="99">
        <v>294</v>
      </c>
      <c r="AZ1283" s="12" t="s">
        <v>207</v>
      </c>
      <c r="BA1283" s="99">
        <v>32</v>
      </c>
      <c r="BB1283" s="12" t="s">
        <v>207</v>
      </c>
      <c r="BC1283" s="99">
        <v>14</v>
      </c>
      <c r="BD1283" s="12" t="s">
        <v>207</v>
      </c>
      <c r="BE1283" s="99">
        <v>18</v>
      </c>
      <c r="BF1283" s="12" t="s">
        <v>321</v>
      </c>
      <c r="BG1283" s="654">
        <v>17.837</v>
      </c>
      <c r="BH1283" s="12" t="s">
        <v>321</v>
      </c>
      <c r="BI1283" s="99">
        <v>12</v>
      </c>
      <c r="BJ1283" s="12" t="s">
        <v>321</v>
      </c>
      <c r="BK1283" s="754">
        <v>0</v>
      </c>
      <c r="BL1283" s="12" t="s">
        <v>321</v>
      </c>
      <c r="BM1283" s="754">
        <v>0.11</v>
      </c>
      <c r="BN1283" s="12" t="s">
        <v>321</v>
      </c>
      <c r="BO1283" s="754">
        <v>5.7270000000000003</v>
      </c>
      <c r="BP1283" s="12" t="s">
        <v>321</v>
      </c>
      <c r="BQ1283" s="754">
        <v>0</v>
      </c>
      <c r="BR1283" s="12" t="s">
        <v>321</v>
      </c>
      <c r="BS1283" s="654">
        <v>0</v>
      </c>
      <c r="BT1283" s="12" t="s">
        <v>321</v>
      </c>
      <c r="BU1283" s="654">
        <v>5.8369999999999997</v>
      </c>
      <c r="BV1283" s="12" t="s">
        <v>321</v>
      </c>
      <c r="BW1283" s="9">
        <v>0.13</v>
      </c>
      <c r="BX1283" s="9" t="s">
        <v>322</v>
      </c>
      <c r="BY1283" s="755">
        <v>115.7</v>
      </c>
      <c r="BZ1283" s="9" t="s">
        <v>315</v>
      </c>
      <c r="CA1283" s="755">
        <v>12.6</v>
      </c>
      <c r="CB1283" s="9" t="s">
        <v>315</v>
      </c>
      <c r="CC1283" s="755">
        <v>5.5</v>
      </c>
      <c r="CD1283" s="9" t="s">
        <v>315</v>
      </c>
      <c r="CE1283" s="755">
        <v>35.299999999999997</v>
      </c>
      <c r="CF1283" s="9" t="s">
        <v>323</v>
      </c>
      <c r="CG1283" s="755">
        <v>26.5</v>
      </c>
      <c r="CH1283" s="9" t="s">
        <v>323</v>
      </c>
      <c r="CI1283" s="9"/>
      <c r="CJ1283" s="9"/>
      <c r="CK1283" s="9"/>
    </row>
    <row r="1284" spans="1:89" s="98" customFormat="1" x14ac:dyDescent="0.25">
      <c r="A1284" s="99">
        <v>10600573</v>
      </c>
      <c r="B1284" s="99"/>
      <c r="C1284" s="772">
        <v>1338</v>
      </c>
      <c r="D1284" s="807">
        <v>0.03</v>
      </c>
      <c r="E1284" s="772">
        <f t="shared" si="59"/>
        <v>1378</v>
      </c>
      <c r="F1284" s="778">
        <v>1.1000000000000001</v>
      </c>
      <c r="G1284" s="774">
        <f t="shared" si="58"/>
        <v>1516</v>
      </c>
      <c r="H1284" s="776"/>
      <c r="I1284" s="758"/>
      <c r="J1284" s="776"/>
      <c r="K1284" s="786"/>
      <c r="L1284" s="9" t="s">
        <v>308</v>
      </c>
      <c r="M1284" s="9" t="s">
        <v>4261</v>
      </c>
      <c r="N1284" s="9" t="s">
        <v>142</v>
      </c>
      <c r="O1284" s="9" t="s">
        <v>164</v>
      </c>
      <c r="P1284" s="9" t="s">
        <v>1645</v>
      </c>
      <c r="Q1284" s="9" t="s">
        <v>1828</v>
      </c>
      <c r="R1284" s="9" t="s">
        <v>1829</v>
      </c>
      <c r="S1284" s="9" t="s">
        <v>348</v>
      </c>
      <c r="T1284" s="98" t="s">
        <v>204</v>
      </c>
      <c r="U1284" s="99" t="s">
        <v>1669</v>
      </c>
      <c r="V1284" s="99" t="s">
        <v>207</v>
      </c>
      <c r="W1284" s="99" t="s">
        <v>577</v>
      </c>
      <c r="X1284" s="99" t="s">
        <v>207</v>
      </c>
      <c r="Y1284" s="99" t="s">
        <v>1433</v>
      </c>
      <c r="Z1284" s="99" t="s">
        <v>207</v>
      </c>
      <c r="AA1284" s="99" t="s">
        <v>1839</v>
      </c>
      <c r="AB1284" s="99" t="s">
        <v>207</v>
      </c>
      <c r="AC1284" s="9">
        <v>330</v>
      </c>
      <c r="AD1284" s="9" t="s">
        <v>207</v>
      </c>
      <c r="AE1284" s="9">
        <v>130</v>
      </c>
      <c r="AF1284" s="9" t="s">
        <v>315</v>
      </c>
      <c r="AG1284" s="14" t="s">
        <v>1670</v>
      </c>
      <c r="AH1284" s="14" t="s">
        <v>207</v>
      </c>
      <c r="AI1284" s="14" t="s">
        <v>1671</v>
      </c>
      <c r="AJ1284" s="14" t="s">
        <v>207</v>
      </c>
      <c r="AK1284" s="9">
        <v>8</v>
      </c>
      <c r="AL1284" s="14" t="s">
        <v>207</v>
      </c>
      <c r="AM1284" s="9">
        <v>8</v>
      </c>
      <c r="AN1284" s="14" t="s">
        <v>207</v>
      </c>
      <c r="AO1284" s="9">
        <v>8</v>
      </c>
      <c r="AP1284" s="14" t="s">
        <v>207</v>
      </c>
      <c r="AQ1284" s="9">
        <v>8</v>
      </c>
      <c r="AR1284" s="14" t="s">
        <v>207</v>
      </c>
      <c r="AS1284" s="9" t="s">
        <v>43</v>
      </c>
      <c r="AT1284" s="9" t="s">
        <v>346</v>
      </c>
      <c r="AU1284" s="9" t="s">
        <v>164</v>
      </c>
      <c r="AV1284" s="9" t="s">
        <v>320</v>
      </c>
      <c r="AW1284" s="9" t="s">
        <v>1895</v>
      </c>
      <c r="AX1284" s="9">
        <v>9010600000</v>
      </c>
      <c r="AY1284" s="99">
        <v>314</v>
      </c>
      <c r="AZ1284" s="12" t="s">
        <v>207</v>
      </c>
      <c r="BA1284" s="99">
        <v>32</v>
      </c>
      <c r="BB1284" s="12" t="s">
        <v>207</v>
      </c>
      <c r="BC1284" s="99">
        <v>14</v>
      </c>
      <c r="BD1284" s="12" t="s">
        <v>207</v>
      </c>
      <c r="BE1284" s="99">
        <v>17</v>
      </c>
      <c r="BF1284" s="12" t="s">
        <v>321</v>
      </c>
      <c r="BG1284" s="654">
        <v>16.178999999999998</v>
      </c>
      <c r="BH1284" s="12" t="s">
        <v>321</v>
      </c>
      <c r="BI1284" s="99">
        <v>10</v>
      </c>
      <c r="BJ1284" s="12" t="s">
        <v>321</v>
      </c>
      <c r="BK1284" s="754">
        <v>0</v>
      </c>
      <c r="BL1284" s="12" t="s">
        <v>321</v>
      </c>
      <c r="BM1284" s="754">
        <v>0.11</v>
      </c>
      <c r="BN1284" s="12" t="s">
        <v>321</v>
      </c>
      <c r="BO1284" s="754">
        <v>6.069</v>
      </c>
      <c r="BP1284" s="12" t="s">
        <v>321</v>
      </c>
      <c r="BQ1284" s="754">
        <v>0</v>
      </c>
      <c r="BR1284" s="12" t="s">
        <v>321</v>
      </c>
      <c r="BS1284" s="654">
        <v>0</v>
      </c>
      <c r="BT1284" s="12" t="s">
        <v>321</v>
      </c>
      <c r="BU1284" s="654">
        <v>6.1790000000000003</v>
      </c>
      <c r="BV1284" s="12" t="s">
        <v>321</v>
      </c>
      <c r="BW1284" s="9">
        <v>0.14000000000000001</v>
      </c>
      <c r="BX1284" s="9" t="s">
        <v>322</v>
      </c>
      <c r="BY1284" s="755">
        <v>123.6</v>
      </c>
      <c r="BZ1284" s="9" t="s">
        <v>315</v>
      </c>
      <c r="CA1284" s="755">
        <v>12.6</v>
      </c>
      <c r="CB1284" s="9" t="s">
        <v>315</v>
      </c>
      <c r="CC1284" s="755">
        <v>5.5</v>
      </c>
      <c r="CD1284" s="9" t="s">
        <v>315</v>
      </c>
      <c r="CE1284" s="755">
        <v>30.9</v>
      </c>
      <c r="CF1284" s="9" t="s">
        <v>323</v>
      </c>
      <c r="CG1284" s="755">
        <v>22</v>
      </c>
      <c r="CH1284" s="9" t="s">
        <v>323</v>
      </c>
      <c r="CI1284" s="9"/>
      <c r="CJ1284" s="9"/>
      <c r="CK1284" s="9"/>
    </row>
    <row r="1285" spans="1:89" s="98" customFormat="1" x14ac:dyDescent="0.25">
      <c r="A1285" s="99">
        <v>10600574</v>
      </c>
      <c r="B1285" s="99"/>
      <c r="C1285" s="772">
        <v>1458</v>
      </c>
      <c r="D1285" s="807">
        <v>0.03</v>
      </c>
      <c r="E1285" s="772">
        <f t="shared" si="59"/>
        <v>1502</v>
      </c>
      <c r="F1285" s="778">
        <v>1.1000000000000001</v>
      </c>
      <c r="G1285" s="774">
        <f t="shared" si="58"/>
        <v>1652</v>
      </c>
      <c r="H1285" s="776"/>
      <c r="I1285" s="758"/>
      <c r="J1285" s="776"/>
      <c r="K1285" s="786"/>
      <c r="L1285" s="9" t="s">
        <v>308</v>
      </c>
      <c r="M1285" s="9" t="s">
        <v>4262</v>
      </c>
      <c r="N1285" s="9" t="s">
        <v>142</v>
      </c>
      <c r="O1285" s="9" t="s">
        <v>164</v>
      </c>
      <c r="P1285" s="9" t="s">
        <v>1645</v>
      </c>
      <c r="Q1285" s="9" t="s">
        <v>1828</v>
      </c>
      <c r="R1285" s="9" t="s">
        <v>1829</v>
      </c>
      <c r="S1285" s="9" t="s">
        <v>348</v>
      </c>
      <c r="T1285" s="98" t="s">
        <v>204</v>
      </c>
      <c r="U1285" s="99">
        <v>188</v>
      </c>
      <c r="V1285" s="99" t="s">
        <v>207</v>
      </c>
      <c r="W1285" s="99" t="s">
        <v>578</v>
      </c>
      <c r="X1285" s="99" t="s">
        <v>207</v>
      </c>
      <c r="Y1285" s="99" t="s">
        <v>1840</v>
      </c>
      <c r="Z1285" s="99" t="s">
        <v>207</v>
      </c>
      <c r="AA1285" s="99" t="s">
        <v>1841</v>
      </c>
      <c r="AB1285" s="99" t="s">
        <v>207</v>
      </c>
      <c r="AC1285" s="9">
        <v>354</v>
      </c>
      <c r="AD1285" s="9" t="s">
        <v>207</v>
      </c>
      <c r="AE1285" s="9">
        <v>139</v>
      </c>
      <c r="AF1285" s="9" t="s">
        <v>315</v>
      </c>
      <c r="AG1285" s="14" t="s">
        <v>1673</v>
      </c>
      <c r="AH1285" s="14" t="s">
        <v>207</v>
      </c>
      <c r="AI1285" s="14" t="s">
        <v>1674</v>
      </c>
      <c r="AJ1285" s="14" t="s">
        <v>207</v>
      </c>
      <c r="AK1285" s="9">
        <v>8</v>
      </c>
      <c r="AL1285" s="14" t="s">
        <v>207</v>
      </c>
      <c r="AM1285" s="9">
        <v>8</v>
      </c>
      <c r="AN1285" s="14" t="s">
        <v>207</v>
      </c>
      <c r="AO1285" s="9">
        <v>8</v>
      </c>
      <c r="AP1285" s="14" t="s">
        <v>207</v>
      </c>
      <c r="AQ1285" s="9">
        <v>8</v>
      </c>
      <c r="AR1285" s="14" t="s">
        <v>207</v>
      </c>
      <c r="AS1285" s="9" t="s">
        <v>43</v>
      </c>
      <c r="AT1285" s="9" t="s">
        <v>346</v>
      </c>
      <c r="AU1285" s="9" t="s">
        <v>164</v>
      </c>
      <c r="AV1285" s="9" t="s">
        <v>320</v>
      </c>
      <c r="AW1285" s="9" t="s">
        <v>1896</v>
      </c>
      <c r="AX1285" s="9">
        <v>9010600000</v>
      </c>
      <c r="AY1285" s="99">
        <v>334</v>
      </c>
      <c r="AZ1285" s="12" t="s">
        <v>207</v>
      </c>
      <c r="BA1285" s="99">
        <v>32</v>
      </c>
      <c r="BB1285" s="12" t="s">
        <v>207</v>
      </c>
      <c r="BC1285" s="99">
        <v>14</v>
      </c>
      <c r="BD1285" s="12" t="s">
        <v>207</v>
      </c>
      <c r="BE1285" s="99">
        <v>24</v>
      </c>
      <c r="BF1285" s="12" t="s">
        <v>321</v>
      </c>
      <c r="BG1285" s="654">
        <v>23.52</v>
      </c>
      <c r="BH1285" s="12" t="s">
        <v>321</v>
      </c>
      <c r="BI1285" s="99">
        <v>17</v>
      </c>
      <c r="BJ1285" s="12" t="s">
        <v>321</v>
      </c>
      <c r="BK1285" s="754">
        <v>0</v>
      </c>
      <c r="BL1285" s="12" t="s">
        <v>321</v>
      </c>
      <c r="BM1285" s="754">
        <v>0.11</v>
      </c>
      <c r="BN1285" s="12" t="s">
        <v>321</v>
      </c>
      <c r="BO1285" s="754">
        <v>6.4109999999999996</v>
      </c>
      <c r="BP1285" s="12" t="s">
        <v>321</v>
      </c>
      <c r="BQ1285" s="754">
        <v>0</v>
      </c>
      <c r="BR1285" s="12" t="s">
        <v>321</v>
      </c>
      <c r="BS1285" s="654">
        <v>0</v>
      </c>
      <c r="BT1285" s="12" t="s">
        <v>321</v>
      </c>
      <c r="BU1285" s="654">
        <v>6.52</v>
      </c>
      <c r="BV1285" s="12" t="s">
        <v>321</v>
      </c>
      <c r="BW1285" s="9">
        <v>0.15</v>
      </c>
      <c r="BX1285" s="9" t="s">
        <v>322</v>
      </c>
      <c r="BY1285" s="755">
        <v>131.5</v>
      </c>
      <c r="BZ1285" s="9" t="s">
        <v>315</v>
      </c>
      <c r="CA1285" s="755">
        <v>12.6</v>
      </c>
      <c r="CB1285" s="9" t="s">
        <v>315</v>
      </c>
      <c r="CC1285" s="755">
        <v>5.5</v>
      </c>
      <c r="CD1285" s="9" t="s">
        <v>315</v>
      </c>
      <c r="CE1285" s="755">
        <v>50.7</v>
      </c>
      <c r="CF1285" s="9" t="s">
        <v>323</v>
      </c>
      <c r="CG1285" s="755">
        <v>37.5</v>
      </c>
      <c r="CH1285" s="9" t="s">
        <v>323</v>
      </c>
      <c r="CI1285" s="9"/>
      <c r="CJ1285" s="9"/>
      <c r="CK1285" s="9"/>
    </row>
    <row r="1286" spans="1:89" s="98" customFormat="1" x14ac:dyDescent="0.25">
      <c r="A1286" s="99">
        <v>10600590</v>
      </c>
      <c r="B1286" s="99"/>
      <c r="C1286" s="772">
        <v>1702</v>
      </c>
      <c r="D1286" s="807">
        <v>0.03</v>
      </c>
      <c r="E1286" s="772">
        <f t="shared" si="59"/>
        <v>1753</v>
      </c>
      <c r="F1286" s="778">
        <v>1.1000000000000001</v>
      </c>
      <c r="G1286" s="774">
        <f t="shared" si="58"/>
        <v>1928</v>
      </c>
      <c r="H1286" s="776"/>
      <c r="I1286" s="758"/>
      <c r="J1286" s="776"/>
      <c r="K1286" s="786"/>
      <c r="L1286" s="9" t="s">
        <v>308</v>
      </c>
      <c r="M1286" s="9" t="s">
        <v>4263</v>
      </c>
      <c r="N1286" s="9" t="s">
        <v>142</v>
      </c>
      <c r="O1286" s="9" t="s">
        <v>164</v>
      </c>
      <c r="P1286" s="9" t="s">
        <v>1645</v>
      </c>
      <c r="Q1286" s="9" t="s">
        <v>1828</v>
      </c>
      <c r="R1286" s="9" t="s">
        <v>1829</v>
      </c>
      <c r="S1286" s="9" t="s">
        <v>348</v>
      </c>
      <c r="T1286" s="98" t="s">
        <v>204</v>
      </c>
      <c r="U1286" s="99" t="s">
        <v>956</v>
      </c>
      <c r="V1286" s="99" t="s">
        <v>207</v>
      </c>
      <c r="W1286" s="99" t="s">
        <v>646</v>
      </c>
      <c r="X1286" s="99" t="s">
        <v>207</v>
      </c>
      <c r="Y1286" s="99" t="s">
        <v>1291</v>
      </c>
      <c r="Z1286" s="99" t="s">
        <v>207</v>
      </c>
      <c r="AA1286" s="99" t="s">
        <v>1842</v>
      </c>
      <c r="AB1286" s="99" t="s">
        <v>207</v>
      </c>
      <c r="AC1286" s="9">
        <v>413</v>
      </c>
      <c r="AD1286" s="9" t="s">
        <v>207</v>
      </c>
      <c r="AE1286" s="9">
        <v>163</v>
      </c>
      <c r="AF1286" s="9" t="s">
        <v>315</v>
      </c>
      <c r="AG1286" s="14" t="s">
        <v>365</v>
      </c>
      <c r="AH1286" s="14" t="s">
        <v>207</v>
      </c>
      <c r="AI1286" s="14" t="s">
        <v>366</v>
      </c>
      <c r="AJ1286" s="14" t="s">
        <v>207</v>
      </c>
      <c r="AK1286" s="9">
        <v>8</v>
      </c>
      <c r="AL1286" s="14" t="s">
        <v>207</v>
      </c>
      <c r="AM1286" s="9">
        <v>8</v>
      </c>
      <c r="AN1286" s="14" t="s">
        <v>207</v>
      </c>
      <c r="AO1286" s="9">
        <v>8</v>
      </c>
      <c r="AP1286" s="14" t="s">
        <v>207</v>
      </c>
      <c r="AQ1286" s="9">
        <v>8</v>
      </c>
      <c r="AR1286" s="14" t="s">
        <v>207</v>
      </c>
      <c r="AS1286" s="9" t="s">
        <v>43</v>
      </c>
      <c r="AT1286" s="9" t="s">
        <v>346</v>
      </c>
      <c r="AU1286" s="9" t="s">
        <v>164</v>
      </c>
      <c r="AV1286" s="9" t="s">
        <v>320</v>
      </c>
      <c r="AW1286" s="9" t="s">
        <v>1897</v>
      </c>
      <c r="AX1286" s="9">
        <v>9010600000</v>
      </c>
      <c r="AY1286" s="99">
        <v>397</v>
      </c>
      <c r="AZ1286" s="12" t="s">
        <v>207</v>
      </c>
      <c r="BA1286" s="99">
        <v>23</v>
      </c>
      <c r="BB1286" s="12" t="s">
        <v>207</v>
      </c>
      <c r="BC1286" s="99">
        <v>24</v>
      </c>
      <c r="BD1286" s="12" t="s">
        <v>207</v>
      </c>
      <c r="BE1286" s="99">
        <v>29</v>
      </c>
      <c r="BF1286" s="12" t="s">
        <v>321</v>
      </c>
      <c r="BG1286" s="654">
        <v>28.457999999999998</v>
      </c>
      <c r="BH1286" s="12" t="s">
        <v>321</v>
      </c>
      <c r="BI1286" s="99">
        <v>20</v>
      </c>
      <c r="BJ1286" s="12" t="s">
        <v>321</v>
      </c>
      <c r="BK1286" s="754">
        <v>0</v>
      </c>
      <c r="BL1286" s="12" t="s">
        <v>321</v>
      </c>
      <c r="BM1286" s="754">
        <v>0.20599999999999999</v>
      </c>
      <c r="BN1286" s="12" t="s">
        <v>321</v>
      </c>
      <c r="BO1286" s="754">
        <v>8.2520000000000007</v>
      </c>
      <c r="BP1286" s="12" t="s">
        <v>321</v>
      </c>
      <c r="BQ1286" s="754">
        <v>0</v>
      </c>
      <c r="BR1286" s="12" t="s">
        <v>321</v>
      </c>
      <c r="BS1286" s="654">
        <v>0</v>
      </c>
      <c r="BT1286" s="12" t="s">
        <v>321</v>
      </c>
      <c r="BU1286" s="654">
        <v>8.4580000000000002</v>
      </c>
      <c r="BV1286" s="12" t="s">
        <v>321</v>
      </c>
      <c r="BW1286" s="9">
        <v>0.22</v>
      </c>
      <c r="BX1286" s="9" t="s">
        <v>322</v>
      </c>
      <c r="BY1286" s="755">
        <v>156.30000000000001</v>
      </c>
      <c r="BZ1286" s="9" t="s">
        <v>315</v>
      </c>
      <c r="CA1286" s="755">
        <v>9.1</v>
      </c>
      <c r="CB1286" s="9" t="s">
        <v>315</v>
      </c>
      <c r="CC1286" s="755">
        <v>9.4</v>
      </c>
      <c r="CD1286" s="9" t="s">
        <v>315</v>
      </c>
      <c r="CE1286" s="755">
        <v>57.3</v>
      </c>
      <c r="CF1286" s="9" t="s">
        <v>323</v>
      </c>
      <c r="CG1286" s="755">
        <v>44.1</v>
      </c>
      <c r="CH1286" s="9" t="s">
        <v>323</v>
      </c>
      <c r="CI1286" s="9"/>
      <c r="CJ1286" s="9"/>
      <c r="CK1286" s="9"/>
    </row>
    <row r="1287" spans="1:89" s="98" customFormat="1" x14ac:dyDescent="0.25">
      <c r="A1287" s="99">
        <v>10600591</v>
      </c>
      <c r="B1287" s="99"/>
      <c r="C1287" s="772">
        <v>2310</v>
      </c>
      <c r="D1287" s="807">
        <v>0.03</v>
      </c>
      <c r="E1287" s="772">
        <f t="shared" si="59"/>
        <v>2379</v>
      </c>
      <c r="F1287" s="778">
        <v>1.1000000000000001</v>
      </c>
      <c r="G1287" s="774">
        <f t="shared" si="58"/>
        <v>2617</v>
      </c>
      <c r="H1287" s="776"/>
      <c r="I1287" s="758"/>
      <c r="J1287" s="776"/>
      <c r="K1287" s="786"/>
      <c r="L1287" s="9" t="s">
        <v>308</v>
      </c>
      <c r="M1287" s="9" t="s">
        <v>4264</v>
      </c>
      <c r="N1287" s="9" t="s">
        <v>142</v>
      </c>
      <c r="O1287" s="9" t="s">
        <v>164</v>
      </c>
      <c r="P1287" s="9" t="s">
        <v>1645</v>
      </c>
      <c r="Q1287" s="9" t="s">
        <v>1828</v>
      </c>
      <c r="R1287" s="9" t="s">
        <v>1829</v>
      </c>
      <c r="S1287" s="9" t="s">
        <v>348</v>
      </c>
      <c r="T1287" s="98" t="s">
        <v>204</v>
      </c>
      <c r="U1287" s="99" t="s">
        <v>628</v>
      </c>
      <c r="V1287" s="99" t="s">
        <v>207</v>
      </c>
      <c r="W1287" s="99" t="s">
        <v>583</v>
      </c>
      <c r="X1287" s="99" t="s">
        <v>207</v>
      </c>
      <c r="Y1287" s="99" t="s">
        <v>1843</v>
      </c>
      <c r="Z1287" s="99" t="s">
        <v>207</v>
      </c>
      <c r="AA1287" s="99" t="s">
        <v>1844</v>
      </c>
      <c r="AB1287" s="99" t="s">
        <v>207</v>
      </c>
      <c r="AC1287" s="9">
        <v>472</v>
      </c>
      <c r="AD1287" s="9" t="s">
        <v>207</v>
      </c>
      <c r="AE1287" s="9">
        <v>186</v>
      </c>
      <c r="AF1287" s="9" t="s">
        <v>315</v>
      </c>
      <c r="AG1287" s="14" t="s">
        <v>1634</v>
      </c>
      <c r="AH1287" s="14" t="s">
        <v>207</v>
      </c>
      <c r="AI1287" s="14" t="s">
        <v>1635</v>
      </c>
      <c r="AJ1287" s="14" t="s">
        <v>207</v>
      </c>
      <c r="AK1287" s="9">
        <v>8</v>
      </c>
      <c r="AL1287" s="14" t="s">
        <v>207</v>
      </c>
      <c r="AM1287" s="9">
        <v>8</v>
      </c>
      <c r="AN1287" s="14" t="s">
        <v>207</v>
      </c>
      <c r="AO1287" s="9">
        <v>8</v>
      </c>
      <c r="AP1287" s="14" t="s">
        <v>207</v>
      </c>
      <c r="AQ1287" s="9">
        <v>8</v>
      </c>
      <c r="AR1287" s="14" t="s">
        <v>207</v>
      </c>
      <c r="AS1287" s="9" t="s">
        <v>43</v>
      </c>
      <c r="AT1287" s="9" t="s">
        <v>346</v>
      </c>
      <c r="AU1287" s="9" t="s">
        <v>164</v>
      </c>
      <c r="AV1287" s="9" t="s">
        <v>320</v>
      </c>
      <c r="AW1287" s="9" t="s">
        <v>1898</v>
      </c>
      <c r="AX1287" s="9">
        <v>9010600000</v>
      </c>
      <c r="AY1287" s="99">
        <v>447</v>
      </c>
      <c r="AZ1287" s="12" t="s">
        <v>207</v>
      </c>
      <c r="BA1287" s="99">
        <v>23</v>
      </c>
      <c r="BB1287" s="12" t="s">
        <v>207</v>
      </c>
      <c r="BC1287" s="99">
        <v>24</v>
      </c>
      <c r="BD1287" s="12" t="s">
        <v>207</v>
      </c>
      <c r="BE1287" s="99">
        <v>33</v>
      </c>
      <c r="BF1287" s="12" t="s">
        <v>321</v>
      </c>
      <c r="BG1287" s="654">
        <v>32.481999999999999</v>
      </c>
      <c r="BH1287" s="12" t="s">
        <v>321</v>
      </c>
      <c r="BI1287" s="99">
        <v>23</v>
      </c>
      <c r="BJ1287" s="12" t="s">
        <v>321</v>
      </c>
      <c r="BK1287" s="754">
        <v>0</v>
      </c>
      <c r="BL1287" s="12" t="s">
        <v>321</v>
      </c>
      <c r="BM1287" s="754">
        <v>0.20599999999999999</v>
      </c>
      <c r="BN1287" s="12" t="s">
        <v>321</v>
      </c>
      <c r="BO1287" s="754">
        <v>9.2759999999999998</v>
      </c>
      <c r="BP1287" s="12" t="s">
        <v>321</v>
      </c>
      <c r="BQ1287" s="754">
        <v>0</v>
      </c>
      <c r="BR1287" s="12" t="s">
        <v>321</v>
      </c>
      <c r="BS1287" s="654">
        <v>0</v>
      </c>
      <c r="BT1287" s="12" t="s">
        <v>321</v>
      </c>
      <c r="BU1287" s="654">
        <v>9.4819999999999993</v>
      </c>
      <c r="BV1287" s="12" t="s">
        <v>321</v>
      </c>
      <c r="BW1287" s="9">
        <v>0.25</v>
      </c>
      <c r="BX1287" s="9" t="s">
        <v>322</v>
      </c>
      <c r="BY1287" s="755">
        <v>176</v>
      </c>
      <c r="BZ1287" s="9" t="s">
        <v>315</v>
      </c>
      <c r="CA1287" s="755">
        <v>9.1</v>
      </c>
      <c r="CB1287" s="9" t="s">
        <v>315</v>
      </c>
      <c r="CC1287" s="755">
        <v>9.4</v>
      </c>
      <c r="CD1287" s="9" t="s">
        <v>315</v>
      </c>
      <c r="CE1287" s="755">
        <v>66.099999999999994</v>
      </c>
      <c r="CF1287" s="9" t="s">
        <v>323</v>
      </c>
      <c r="CG1287" s="755">
        <v>50.7</v>
      </c>
      <c r="CH1287" s="9" t="s">
        <v>323</v>
      </c>
      <c r="CI1287" s="9"/>
      <c r="CJ1287" s="9"/>
      <c r="CK1287" s="9"/>
    </row>
    <row r="1288" spans="1:89" s="98" customFormat="1" x14ac:dyDescent="0.25">
      <c r="A1288" s="99">
        <v>10600592</v>
      </c>
      <c r="B1288" s="99"/>
      <c r="C1288" s="772">
        <v>2917</v>
      </c>
      <c r="D1288" s="807">
        <v>0.03</v>
      </c>
      <c r="E1288" s="772">
        <f t="shared" si="59"/>
        <v>3005</v>
      </c>
      <c r="F1288" s="778">
        <v>1.1000000000000001</v>
      </c>
      <c r="G1288" s="774">
        <f t="shared" si="58"/>
        <v>3306</v>
      </c>
      <c r="H1288" s="776"/>
      <c r="I1288" s="758"/>
      <c r="J1288" s="776"/>
      <c r="K1288" s="786"/>
      <c r="L1288" s="9" t="s">
        <v>308</v>
      </c>
      <c r="M1288" s="9" t="s">
        <v>4265</v>
      </c>
      <c r="N1288" s="9" t="s">
        <v>142</v>
      </c>
      <c r="O1288" s="9" t="s">
        <v>164</v>
      </c>
      <c r="P1288" s="9" t="s">
        <v>1645</v>
      </c>
      <c r="Q1288" s="9" t="s">
        <v>1828</v>
      </c>
      <c r="R1288" s="9" t="s">
        <v>1829</v>
      </c>
      <c r="S1288" s="9" t="s">
        <v>348</v>
      </c>
      <c r="T1288" s="98" t="s">
        <v>204</v>
      </c>
      <c r="U1288" s="99" t="s">
        <v>1655</v>
      </c>
      <c r="V1288" s="99" t="s">
        <v>207</v>
      </c>
      <c r="W1288" s="99" t="s">
        <v>1499</v>
      </c>
      <c r="X1288" s="99" t="s">
        <v>207</v>
      </c>
      <c r="Y1288" s="99" t="s">
        <v>1845</v>
      </c>
      <c r="Z1288" s="99" t="s">
        <v>207</v>
      </c>
      <c r="AA1288" s="99" t="s">
        <v>1846</v>
      </c>
      <c r="AB1288" s="99" t="s">
        <v>207</v>
      </c>
      <c r="AC1288" s="9">
        <v>531</v>
      </c>
      <c r="AD1288" s="9" t="s">
        <v>207</v>
      </c>
      <c r="AE1288" s="9">
        <v>209</v>
      </c>
      <c r="AF1288" s="9" t="s">
        <v>315</v>
      </c>
      <c r="AG1288" s="14" t="s">
        <v>1675</v>
      </c>
      <c r="AH1288" s="14" t="s">
        <v>207</v>
      </c>
      <c r="AI1288" s="14" t="s">
        <v>1676</v>
      </c>
      <c r="AJ1288" s="14" t="s">
        <v>207</v>
      </c>
      <c r="AK1288" s="9">
        <v>8</v>
      </c>
      <c r="AL1288" s="14" t="s">
        <v>207</v>
      </c>
      <c r="AM1288" s="9">
        <v>8</v>
      </c>
      <c r="AN1288" s="14" t="s">
        <v>207</v>
      </c>
      <c r="AO1288" s="9">
        <v>8</v>
      </c>
      <c r="AP1288" s="14" t="s">
        <v>207</v>
      </c>
      <c r="AQ1288" s="9">
        <v>8</v>
      </c>
      <c r="AR1288" s="14" t="s">
        <v>207</v>
      </c>
      <c r="AS1288" s="9" t="s">
        <v>43</v>
      </c>
      <c r="AT1288" s="9" t="s">
        <v>346</v>
      </c>
      <c r="AU1288" s="9" t="s">
        <v>164</v>
      </c>
      <c r="AV1288" s="9" t="s">
        <v>320</v>
      </c>
      <c r="AW1288" s="9" t="s">
        <v>1899</v>
      </c>
      <c r="AX1288" s="9">
        <v>9010600000</v>
      </c>
      <c r="AY1288" s="99">
        <v>497</v>
      </c>
      <c r="AZ1288" s="12" t="s">
        <v>207</v>
      </c>
      <c r="BA1288" s="99">
        <v>23</v>
      </c>
      <c r="BB1288" s="12" t="s">
        <v>207</v>
      </c>
      <c r="BC1288" s="99">
        <v>24</v>
      </c>
      <c r="BD1288" s="12" t="s">
        <v>207</v>
      </c>
      <c r="BE1288" s="99">
        <v>37</v>
      </c>
      <c r="BF1288" s="12" t="s">
        <v>321</v>
      </c>
      <c r="BG1288" s="654">
        <v>36.506</v>
      </c>
      <c r="BH1288" s="12" t="s">
        <v>321</v>
      </c>
      <c r="BI1288" s="99">
        <v>26</v>
      </c>
      <c r="BJ1288" s="12" t="s">
        <v>321</v>
      </c>
      <c r="BK1288" s="754">
        <v>0</v>
      </c>
      <c r="BL1288" s="12" t="s">
        <v>321</v>
      </c>
      <c r="BM1288" s="754">
        <v>0.20599999999999999</v>
      </c>
      <c r="BN1288" s="12" t="s">
        <v>321</v>
      </c>
      <c r="BO1288" s="754">
        <v>10.301</v>
      </c>
      <c r="BP1288" s="12" t="s">
        <v>321</v>
      </c>
      <c r="BQ1288" s="754">
        <v>0</v>
      </c>
      <c r="BR1288" s="12" t="s">
        <v>321</v>
      </c>
      <c r="BS1288" s="654">
        <v>0</v>
      </c>
      <c r="BT1288" s="12" t="s">
        <v>321</v>
      </c>
      <c r="BU1288" s="654">
        <v>10.506</v>
      </c>
      <c r="BV1288" s="12" t="s">
        <v>321</v>
      </c>
      <c r="BW1288" s="9">
        <v>0.27</v>
      </c>
      <c r="BX1288" s="9" t="s">
        <v>322</v>
      </c>
      <c r="BY1288" s="755">
        <v>195.7</v>
      </c>
      <c r="BZ1288" s="9" t="s">
        <v>315</v>
      </c>
      <c r="CA1288" s="755">
        <v>9.1</v>
      </c>
      <c r="CB1288" s="9" t="s">
        <v>315</v>
      </c>
      <c r="CC1288" s="755">
        <v>9.4</v>
      </c>
      <c r="CD1288" s="9" t="s">
        <v>315</v>
      </c>
      <c r="CE1288" s="755">
        <v>75</v>
      </c>
      <c r="CF1288" s="9" t="s">
        <v>323</v>
      </c>
      <c r="CG1288" s="755">
        <v>57.3</v>
      </c>
      <c r="CH1288" s="9" t="s">
        <v>323</v>
      </c>
      <c r="CI1288" s="9"/>
      <c r="CJ1288" s="9"/>
      <c r="CK1288" s="9"/>
    </row>
    <row r="1289" spans="1:89" s="98" customFormat="1" x14ac:dyDescent="0.25">
      <c r="A1289" s="99">
        <v>10600593</v>
      </c>
      <c r="B1289" s="99"/>
      <c r="C1289" s="772">
        <v>3526</v>
      </c>
      <c r="D1289" s="807">
        <v>0.03</v>
      </c>
      <c r="E1289" s="772">
        <f t="shared" si="59"/>
        <v>3632</v>
      </c>
      <c r="F1289" s="778">
        <v>1.1000000000000001</v>
      </c>
      <c r="G1289" s="774">
        <f t="shared" si="58"/>
        <v>3995</v>
      </c>
      <c r="H1289" s="776"/>
      <c r="I1289" s="758"/>
      <c r="J1289" s="776"/>
      <c r="K1289" s="786"/>
      <c r="L1289" s="9" t="s">
        <v>308</v>
      </c>
      <c r="M1289" s="9" t="s">
        <v>4266</v>
      </c>
      <c r="N1289" s="9" t="s">
        <v>142</v>
      </c>
      <c r="O1289" s="9" t="s">
        <v>164</v>
      </c>
      <c r="P1289" s="9" t="s">
        <v>1645</v>
      </c>
      <c r="Q1289" s="9" t="s">
        <v>1828</v>
      </c>
      <c r="R1289" s="9" t="s">
        <v>1829</v>
      </c>
      <c r="S1289" s="9" t="s">
        <v>348</v>
      </c>
      <c r="T1289" s="98" t="s">
        <v>204</v>
      </c>
      <c r="U1289" s="99" t="s">
        <v>1636</v>
      </c>
      <c r="V1289" s="99" t="s">
        <v>207</v>
      </c>
      <c r="W1289" s="99" t="s">
        <v>1501</v>
      </c>
      <c r="X1289" s="99" t="s">
        <v>207</v>
      </c>
      <c r="Y1289" s="99" t="s">
        <v>1847</v>
      </c>
      <c r="Z1289" s="99" t="s">
        <v>207</v>
      </c>
      <c r="AA1289" s="99" t="s">
        <v>1848</v>
      </c>
      <c r="AB1289" s="99" t="s">
        <v>207</v>
      </c>
      <c r="AC1289" s="9">
        <v>590</v>
      </c>
      <c r="AD1289" s="9" t="s">
        <v>207</v>
      </c>
      <c r="AE1289" s="9">
        <v>232</v>
      </c>
      <c r="AF1289" s="9" t="s">
        <v>315</v>
      </c>
      <c r="AG1289" s="14" t="s">
        <v>1637</v>
      </c>
      <c r="AH1289" s="14" t="s">
        <v>207</v>
      </c>
      <c r="AI1289" s="14" t="s">
        <v>1638</v>
      </c>
      <c r="AJ1289" s="14" t="s">
        <v>207</v>
      </c>
      <c r="AK1289" s="9">
        <v>8</v>
      </c>
      <c r="AL1289" s="14" t="s">
        <v>207</v>
      </c>
      <c r="AM1289" s="9">
        <v>8</v>
      </c>
      <c r="AN1289" s="14" t="s">
        <v>207</v>
      </c>
      <c r="AO1289" s="9">
        <v>8</v>
      </c>
      <c r="AP1289" s="14" t="s">
        <v>207</v>
      </c>
      <c r="AQ1289" s="9">
        <v>8</v>
      </c>
      <c r="AR1289" s="14" t="s">
        <v>207</v>
      </c>
      <c r="AS1289" s="9" t="s">
        <v>43</v>
      </c>
      <c r="AT1289" s="9" t="s">
        <v>346</v>
      </c>
      <c r="AU1289" s="9" t="s">
        <v>164</v>
      </c>
      <c r="AV1289" s="9" t="s">
        <v>320</v>
      </c>
      <c r="AW1289" s="9" t="s">
        <v>1900</v>
      </c>
      <c r="AX1289" s="9">
        <v>9010600000</v>
      </c>
      <c r="AY1289" s="99">
        <v>554</v>
      </c>
      <c r="AZ1289" s="12" t="s">
        <v>207</v>
      </c>
      <c r="BA1289" s="99">
        <v>28</v>
      </c>
      <c r="BB1289" s="12" t="s">
        <v>207</v>
      </c>
      <c r="BC1289" s="99">
        <v>36</v>
      </c>
      <c r="BD1289" s="12" t="s">
        <v>207</v>
      </c>
      <c r="BE1289" s="99">
        <v>88</v>
      </c>
      <c r="BF1289" s="12" t="s">
        <v>321</v>
      </c>
      <c r="BG1289" s="654">
        <v>87.153999999999996</v>
      </c>
      <c r="BH1289" s="12" t="s">
        <v>321</v>
      </c>
      <c r="BI1289" s="99">
        <v>40</v>
      </c>
      <c r="BJ1289" s="12" t="s">
        <v>321</v>
      </c>
      <c r="BK1289" s="754">
        <v>0</v>
      </c>
      <c r="BL1289" s="12" t="s">
        <v>321</v>
      </c>
      <c r="BM1289" s="754">
        <v>9.6000000000000002E-2</v>
      </c>
      <c r="BN1289" s="12" t="s">
        <v>321</v>
      </c>
      <c r="BO1289" s="754">
        <v>2.99</v>
      </c>
      <c r="BP1289" s="12" t="s">
        <v>321</v>
      </c>
      <c r="BQ1289" s="754">
        <v>0</v>
      </c>
      <c r="BR1289" s="12" t="s">
        <v>321</v>
      </c>
      <c r="BS1289" s="654">
        <v>44.067999999999998</v>
      </c>
      <c r="BT1289" s="12" t="s">
        <v>321</v>
      </c>
      <c r="BU1289" s="654">
        <v>47.154000000000003</v>
      </c>
      <c r="BV1289" s="12" t="s">
        <v>321</v>
      </c>
      <c r="BW1289" s="9">
        <v>0.55000000000000004</v>
      </c>
      <c r="BX1289" s="9" t="s">
        <v>322</v>
      </c>
      <c r="BY1289" s="755">
        <v>218.1</v>
      </c>
      <c r="BZ1289" s="9" t="s">
        <v>315</v>
      </c>
      <c r="CA1289" s="755">
        <v>11</v>
      </c>
      <c r="CB1289" s="9" t="s">
        <v>315</v>
      </c>
      <c r="CC1289" s="755">
        <v>14.2</v>
      </c>
      <c r="CD1289" s="9" t="s">
        <v>315</v>
      </c>
      <c r="CE1289" s="755">
        <v>191.8</v>
      </c>
      <c r="CF1289" s="9" t="s">
        <v>323</v>
      </c>
      <c r="CG1289" s="755">
        <v>88.2</v>
      </c>
      <c r="CH1289" s="9" t="s">
        <v>323</v>
      </c>
      <c r="CI1289" s="9"/>
      <c r="CJ1289" s="9"/>
      <c r="CK1289" s="9"/>
    </row>
    <row r="1290" spans="1:89" s="98" customFormat="1" x14ac:dyDescent="0.25">
      <c r="A1290" s="99">
        <v>10600414</v>
      </c>
      <c r="B1290" s="99"/>
      <c r="C1290" s="772">
        <v>791</v>
      </c>
      <c r="D1290" s="807">
        <v>0.03</v>
      </c>
      <c r="E1290" s="772">
        <f t="shared" si="59"/>
        <v>815</v>
      </c>
      <c r="F1290" s="778">
        <v>1.1000000000000001</v>
      </c>
      <c r="G1290" s="774">
        <f t="shared" ref="G1290:G1340" si="60">ROUND(E1290*F1290,0)</f>
        <v>897</v>
      </c>
      <c r="H1290" s="776"/>
      <c r="I1290" s="758"/>
      <c r="J1290" s="776"/>
      <c r="K1290" s="786"/>
      <c r="L1290" s="9" t="s">
        <v>308</v>
      </c>
      <c r="M1290" s="9" t="s">
        <v>4267</v>
      </c>
      <c r="N1290" s="9" t="s">
        <v>142</v>
      </c>
      <c r="O1290" s="9" t="s">
        <v>164</v>
      </c>
      <c r="P1290" s="9" t="s">
        <v>1645</v>
      </c>
      <c r="Q1290" s="9" t="s">
        <v>1828</v>
      </c>
      <c r="R1290" s="9" t="s">
        <v>1829</v>
      </c>
      <c r="S1290" s="9" t="s">
        <v>314</v>
      </c>
      <c r="T1290" s="98" t="s">
        <v>210</v>
      </c>
      <c r="U1290" s="99">
        <v>90</v>
      </c>
      <c r="V1290" s="99" t="s">
        <v>207</v>
      </c>
      <c r="W1290" s="99">
        <v>160</v>
      </c>
      <c r="X1290" s="99" t="s">
        <v>207</v>
      </c>
      <c r="Y1290" s="631" t="s">
        <v>1901</v>
      </c>
      <c r="Z1290" s="99" t="s">
        <v>207</v>
      </c>
      <c r="AA1290" s="631" t="s">
        <v>1849</v>
      </c>
      <c r="AB1290" s="99" t="s">
        <v>207</v>
      </c>
      <c r="AC1290" s="9">
        <v>184</v>
      </c>
      <c r="AD1290" s="9" t="s">
        <v>207</v>
      </c>
      <c r="AE1290" s="9">
        <v>72</v>
      </c>
      <c r="AF1290" s="9" t="s">
        <v>315</v>
      </c>
      <c r="AG1290" s="14" t="s">
        <v>1902</v>
      </c>
      <c r="AH1290" s="14" t="s">
        <v>207</v>
      </c>
      <c r="AI1290" s="14" t="s">
        <v>1903</v>
      </c>
      <c r="AJ1290" s="14" t="s">
        <v>207</v>
      </c>
      <c r="AK1290" s="9">
        <v>8</v>
      </c>
      <c r="AL1290" s="14" t="s">
        <v>207</v>
      </c>
      <c r="AM1290" s="9">
        <v>8</v>
      </c>
      <c r="AN1290" s="14" t="s">
        <v>207</v>
      </c>
      <c r="AO1290" s="9">
        <v>8</v>
      </c>
      <c r="AP1290" s="14" t="s">
        <v>207</v>
      </c>
      <c r="AQ1290" s="9">
        <v>8</v>
      </c>
      <c r="AR1290" s="14" t="s">
        <v>207</v>
      </c>
      <c r="AS1290" s="9" t="s">
        <v>41</v>
      </c>
      <c r="AT1290" s="9" t="s">
        <v>344</v>
      </c>
      <c r="AU1290" s="9" t="s">
        <v>164</v>
      </c>
      <c r="AV1290" s="9" t="s">
        <v>320</v>
      </c>
      <c r="AW1290" s="9" t="s">
        <v>1912</v>
      </c>
      <c r="AX1290" s="9">
        <v>9010600000</v>
      </c>
      <c r="AY1290" s="99">
        <v>195</v>
      </c>
      <c r="AZ1290" s="12" t="s">
        <v>207</v>
      </c>
      <c r="BA1290" s="99">
        <v>32</v>
      </c>
      <c r="BB1290" s="12" t="s">
        <v>207</v>
      </c>
      <c r="BC1290" s="99">
        <v>14</v>
      </c>
      <c r="BD1290" s="12" t="s">
        <v>207</v>
      </c>
      <c r="BE1290" s="99">
        <v>14</v>
      </c>
      <c r="BF1290" s="12" t="s">
        <v>321</v>
      </c>
      <c r="BG1290" s="654">
        <v>13.129</v>
      </c>
      <c r="BH1290" s="12" t="s">
        <v>321</v>
      </c>
      <c r="BI1290" s="99">
        <v>9</v>
      </c>
      <c r="BJ1290" s="12" t="s">
        <v>321</v>
      </c>
      <c r="BK1290" s="754">
        <v>0</v>
      </c>
      <c r="BL1290" s="12" t="s">
        <v>321</v>
      </c>
      <c r="BM1290" s="754">
        <v>0.11</v>
      </c>
      <c r="BN1290" s="12" t="s">
        <v>321</v>
      </c>
      <c r="BO1290" s="754">
        <v>4.0190000000000001</v>
      </c>
      <c r="BP1290" s="12" t="s">
        <v>321</v>
      </c>
      <c r="BQ1290" s="754">
        <v>0</v>
      </c>
      <c r="BR1290" s="12" t="s">
        <v>321</v>
      </c>
      <c r="BS1290" s="654">
        <v>0</v>
      </c>
      <c r="BT1290" s="12" t="s">
        <v>321</v>
      </c>
      <c r="BU1290" s="654">
        <v>4.1289999999999996</v>
      </c>
      <c r="BV1290" s="12" t="s">
        <v>321</v>
      </c>
      <c r="BW1290" s="9">
        <v>0.09</v>
      </c>
      <c r="BX1290" s="9" t="s">
        <v>322</v>
      </c>
      <c r="BY1290" s="755">
        <v>76.8</v>
      </c>
      <c r="BZ1290" s="9" t="s">
        <v>315</v>
      </c>
      <c r="CA1290" s="755">
        <v>12.6</v>
      </c>
      <c r="CB1290" s="9" t="s">
        <v>315</v>
      </c>
      <c r="CC1290" s="755">
        <v>5.5</v>
      </c>
      <c r="CD1290" s="9" t="s">
        <v>315</v>
      </c>
      <c r="CE1290" s="755">
        <v>26.5</v>
      </c>
      <c r="CF1290" s="9" t="s">
        <v>323</v>
      </c>
      <c r="CG1290" s="755">
        <v>19.8</v>
      </c>
      <c r="CH1290" s="9" t="s">
        <v>323</v>
      </c>
      <c r="CI1290" s="9"/>
      <c r="CJ1290" s="9"/>
      <c r="CK1290" s="9"/>
    </row>
    <row r="1291" spans="1:89" s="98" customFormat="1" x14ac:dyDescent="0.25">
      <c r="A1291" s="99">
        <v>10600415</v>
      </c>
      <c r="B1291" s="99"/>
      <c r="C1291" s="772">
        <v>851</v>
      </c>
      <c r="D1291" s="807">
        <v>0.03</v>
      </c>
      <c r="E1291" s="772">
        <f t="shared" si="59"/>
        <v>877</v>
      </c>
      <c r="F1291" s="778">
        <v>1.1000000000000001</v>
      </c>
      <c r="G1291" s="774">
        <f t="shared" si="60"/>
        <v>965</v>
      </c>
      <c r="H1291" s="776"/>
      <c r="I1291" s="758"/>
      <c r="J1291" s="776"/>
      <c r="K1291" s="786"/>
      <c r="L1291" s="9" t="s">
        <v>308</v>
      </c>
      <c r="M1291" s="9" t="s">
        <v>4268</v>
      </c>
      <c r="N1291" s="9" t="s">
        <v>142</v>
      </c>
      <c r="O1291" s="9" t="s">
        <v>164</v>
      </c>
      <c r="P1291" s="9" t="s">
        <v>1645</v>
      </c>
      <c r="Q1291" s="9" t="s">
        <v>1828</v>
      </c>
      <c r="R1291" s="9" t="s">
        <v>1829</v>
      </c>
      <c r="S1291" s="9" t="s">
        <v>314</v>
      </c>
      <c r="T1291" s="98" t="s">
        <v>210</v>
      </c>
      <c r="U1291" s="99" t="s">
        <v>1649</v>
      </c>
      <c r="V1291" s="99" t="s">
        <v>207</v>
      </c>
      <c r="W1291" s="99" t="s">
        <v>945</v>
      </c>
      <c r="X1291" s="99" t="s">
        <v>207</v>
      </c>
      <c r="Y1291" s="631" t="s">
        <v>736</v>
      </c>
      <c r="Z1291" s="99" t="s">
        <v>207</v>
      </c>
      <c r="AA1291" s="631" t="s">
        <v>1851</v>
      </c>
      <c r="AB1291" s="99" t="s">
        <v>207</v>
      </c>
      <c r="AC1291" s="9">
        <v>207</v>
      </c>
      <c r="AD1291" s="9" t="s">
        <v>207</v>
      </c>
      <c r="AE1291" s="9">
        <v>81</v>
      </c>
      <c r="AF1291" s="9" t="s">
        <v>315</v>
      </c>
      <c r="AG1291" s="14" t="s">
        <v>1904</v>
      </c>
      <c r="AH1291" s="14" t="s">
        <v>207</v>
      </c>
      <c r="AI1291" s="14" t="s">
        <v>1905</v>
      </c>
      <c r="AJ1291" s="14" t="s">
        <v>207</v>
      </c>
      <c r="AK1291" s="9">
        <v>8</v>
      </c>
      <c r="AL1291" s="14" t="s">
        <v>207</v>
      </c>
      <c r="AM1291" s="9">
        <v>8</v>
      </c>
      <c r="AN1291" s="14" t="s">
        <v>207</v>
      </c>
      <c r="AO1291" s="9">
        <v>8</v>
      </c>
      <c r="AP1291" s="14" t="s">
        <v>207</v>
      </c>
      <c r="AQ1291" s="9">
        <v>8</v>
      </c>
      <c r="AR1291" s="14" t="s">
        <v>207</v>
      </c>
      <c r="AS1291" s="9" t="s">
        <v>41</v>
      </c>
      <c r="AT1291" s="9" t="s">
        <v>344</v>
      </c>
      <c r="AU1291" s="9" t="s">
        <v>164</v>
      </c>
      <c r="AV1291" s="9" t="s">
        <v>320</v>
      </c>
      <c r="AW1291" s="9" t="s">
        <v>1913</v>
      </c>
      <c r="AX1291" s="9">
        <v>9010600000</v>
      </c>
      <c r="AY1291" s="99">
        <v>214</v>
      </c>
      <c r="AZ1291" s="12" t="s">
        <v>207</v>
      </c>
      <c r="BA1291" s="99">
        <v>32</v>
      </c>
      <c r="BB1291" s="12" t="s">
        <v>207</v>
      </c>
      <c r="BC1291" s="99">
        <v>14</v>
      </c>
      <c r="BD1291" s="12" t="s">
        <v>207</v>
      </c>
      <c r="BE1291" s="99">
        <v>15</v>
      </c>
      <c r="BF1291" s="12" t="s">
        <v>321</v>
      </c>
      <c r="BG1291" s="654">
        <v>14.471</v>
      </c>
      <c r="BH1291" s="12" t="s">
        <v>321</v>
      </c>
      <c r="BI1291" s="99">
        <v>10</v>
      </c>
      <c r="BJ1291" s="12" t="s">
        <v>321</v>
      </c>
      <c r="BK1291" s="754">
        <v>0</v>
      </c>
      <c r="BL1291" s="12" t="s">
        <v>321</v>
      </c>
      <c r="BM1291" s="754">
        <v>0.11</v>
      </c>
      <c r="BN1291" s="12" t="s">
        <v>321</v>
      </c>
      <c r="BO1291" s="754">
        <v>4.3609999999999998</v>
      </c>
      <c r="BP1291" s="12" t="s">
        <v>321</v>
      </c>
      <c r="BQ1291" s="754">
        <v>0</v>
      </c>
      <c r="BR1291" s="12" t="s">
        <v>321</v>
      </c>
      <c r="BS1291" s="654">
        <v>0</v>
      </c>
      <c r="BT1291" s="12" t="s">
        <v>321</v>
      </c>
      <c r="BU1291" s="654">
        <v>4.4710000000000001</v>
      </c>
      <c r="BV1291" s="12" t="s">
        <v>321</v>
      </c>
      <c r="BW1291" s="9">
        <v>0.1</v>
      </c>
      <c r="BX1291" s="9" t="s">
        <v>322</v>
      </c>
      <c r="BY1291" s="755">
        <v>84.3</v>
      </c>
      <c r="BZ1291" s="9" t="s">
        <v>315</v>
      </c>
      <c r="CA1291" s="755">
        <v>12.6</v>
      </c>
      <c r="CB1291" s="9" t="s">
        <v>315</v>
      </c>
      <c r="CC1291" s="755">
        <v>5.5</v>
      </c>
      <c r="CD1291" s="9" t="s">
        <v>315</v>
      </c>
      <c r="CE1291" s="755">
        <v>28.7</v>
      </c>
      <c r="CF1291" s="9" t="s">
        <v>323</v>
      </c>
      <c r="CG1291" s="755">
        <v>22</v>
      </c>
      <c r="CH1291" s="9" t="s">
        <v>323</v>
      </c>
      <c r="CI1291" s="9"/>
      <c r="CJ1291" s="9"/>
      <c r="CK1291" s="9"/>
    </row>
    <row r="1292" spans="1:89" s="98" customFormat="1" x14ac:dyDescent="0.25">
      <c r="A1292" s="99">
        <v>10600416</v>
      </c>
      <c r="B1292" s="99"/>
      <c r="C1292" s="772">
        <v>881</v>
      </c>
      <c r="D1292" s="807">
        <v>0.03</v>
      </c>
      <c r="E1292" s="772">
        <f t="shared" si="59"/>
        <v>907</v>
      </c>
      <c r="F1292" s="778">
        <v>1.1000000000000001</v>
      </c>
      <c r="G1292" s="774">
        <f t="shared" si="60"/>
        <v>998</v>
      </c>
      <c r="H1292" s="776"/>
      <c r="I1292" s="758"/>
      <c r="J1292" s="776"/>
      <c r="K1292" s="786"/>
      <c r="L1292" s="9" t="s">
        <v>308</v>
      </c>
      <c r="M1292" s="9" t="s">
        <v>4269</v>
      </c>
      <c r="N1292" s="9" t="s">
        <v>142</v>
      </c>
      <c r="O1292" s="9" t="s">
        <v>164</v>
      </c>
      <c r="P1292" s="9" t="s">
        <v>1645</v>
      </c>
      <c r="Q1292" s="9" t="s">
        <v>1828</v>
      </c>
      <c r="R1292" s="9" t="s">
        <v>1829</v>
      </c>
      <c r="S1292" s="9" t="s">
        <v>314</v>
      </c>
      <c r="T1292" s="98" t="s">
        <v>210</v>
      </c>
      <c r="U1292" s="99" t="s">
        <v>1906</v>
      </c>
      <c r="V1292" s="99" t="s">
        <v>207</v>
      </c>
      <c r="W1292" s="99" t="s">
        <v>202</v>
      </c>
      <c r="X1292" s="99" t="s">
        <v>207</v>
      </c>
      <c r="Y1292" s="631" t="s">
        <v>864</v>
      </c>
      <c r="Z1292" s="99" t="s">
        <v>207</v>
      </c>
      <c r="AA1292" s="631" t="s">
        <v>1853</v>
      </c>
      <c r="AB1292" s="99" t="s">
        <v>207</v>
      </c>
      <c r="AC1292" s="9">
        <v>229</v>
      </c>
      <c r="AD1292" s="9" t="s">
        <v>207</v>
      </c>
      <c r="AE1292" s="9">
        <v>90</v>
      </c>
      <c r="AF1292" s="9" t="s">
        <v>315</v>
      </c>
      <c r="AG1292" s="14" t="s">
        <v>1907</v>
      </c>
      <c r="AH1292" s="14" t="s">
        <v>207</v>
      </c>
      <c r="AI1292" s="14" t="s">
        <v>1908</v>
      </c>
      <c r="AJ1292" s="14" t="s">
        <v>207</v>
      </c>
      <c r="AK1292" s="9">
        <v>8</v>
      </c>
      <c r="AL1292" s="14" t="s">
        <v>207</v>
      </c>
      <c r="AM1292" s="9">
        <v>8</v>
      </c>
      <c r="AN1292" s="14" t="s">
        <v>207</v>
      </c>
      <c r="AO1292" s="9">
        <v>8</v>
      </c>
      <c r="AP1292" s="14" t="s">
        <v>207</v>
      </c>
      <c r="AQ1292" s="9">
        <v>8</v>
      </c>
      <c r="AR1292" s="14" t="s">
        <v>207</v>
      </c>
      <c r="AS1292" s="9" t="s">
        <v>41</v>
      </c>
      <c r="AT1292" s="9" t="s">
        <v>344</v>
      </c>
      <c r="AU1292" s="9" t="s">
        <v>164</v>
      </c>
      <c r="AV1292" s="9" t="s">
        <v>320</v>
      </c>
      <c r="AW1292" s="9" t="s">
        <v>1914</v>
      </c>
      <c r="AX1292" s="9">
        <v>9010600000</v>
      </c>
      <c r="AY1292" s="99">
        <v>235</v>
      </c>
      <c r="AZ1292" s="12" t="s">
        <v>207</v>
      </c>
      <c r="BA1292" s="99">
        <v>32</v>
      </c>
      <c r="BB1292" s="12" t="s">
        <v>207</v>
      </c>
      <c r="BC1292" s="99">
        <v>14</v>
      </c>
      <c r="BD1292" s="12" t="s">
        <v>207</v>
      </c>
      <c r="BE1292" s="99">
        <v>15</v>
      </c>
      <c r="BF1292" s="12" t="s">
        <v>321</v>
      </c>
      <c r="BG1292" s="654">
        <v>14.811999999999999</v>
      </c>
      <c r="BH1292" s="12" t="s">
        <v>321</v>
      </c>
      <c r="BI1292" s="99">
        <v>10</v>
      </c>
      <c r="BJ1292" s="12" t="s">
        <v>321</v>
      </c>
      <c r="BK1292" s="754">
        <v>0</v>
      </c>
      <c r="BL1292" s="12" t="s">
        <v>321</v>
      </c>
      <c r="BM1292" s="754">
        <v>0.11</v>
      </c>
      <c r="BN1292" s="12" t="s">
        <v>321</v>
      </c>
      <c r="BO1292" s="754">
        <v>4.7030000000000003</v>
      </c>
      <c r="BP1292" s="12" t="s">
        <v>321</v>
      </c>
      <c r="BQ1292" s="754">
        <v>0</v>
      </c>
      <c r="BR1292" s="12" t="s">
        <v>321</v>
      </c>
      <c r="BS1292" s="654">
        <v>0</v>
      </c>
      <c r="BT1292" s="12" t="s">
        <v>321</v>
      </c>
      <c r="BU1292" s="654">
        <v>4.8120000000000003</v>
      </c>
      <c r="BV1292" s="12" t="s">
        <v>321</v>
      </c>
      <c r="BW1292" s="9">
        <v>0.11</v>
      </c>
      <c r="BX1292" s="9" t="s">
        <v>322</v>
      </c>
      <c r="BY1292" s="755">
        <v>92.5</v>
      </c>
      <c r="BZ1292" s="9" t="s">
        <v>315</v>
      </c>
      <c r="CA1292" s="755">
        <v>12.6</v>
      </c>
      <c r="CB1292" s="9" t="s">
        <v>315</v>
      </c>
      <c r="CC1292" s="755">
        <v>5.5</v>
      </c>
      <c r="CD1292" s="9" t="s">
        <v>315</v>
      </c>
      <c r="CE1292" s="755">
        <v>30.9</v>
      </c>
      <c r="CF1292" s="9" t="s">
        <v>323</v>
      </c>
      <c r="CG1292" s="755">
        <v>22</v>
      </c>
      <c r="CH1292" s="9" t="s">
        <v>323</v>
      </c>
      <c r="CI1292" s="9"/>
      <c r="CJ1292" s="9"/>
      <c r="CK1292" s="9"/>
    </row>
    <row r="1293" spans="1:89" s="98" customFormat="1" x14ac:dyDescent="0.25">
      <c r="A1293" s="99">
        <v>10600422</v>
      </c>
      <c r="B1293" s="99"/>
      <c r="C1293" s="772">
        <v>911</v>
      </c>
      <c r="D1293" s="807">
        <v>0.03</v>
      </c>
      <c r="E1293" s="772">
        <f t="shared" ref="E1293:E1344" si="61">ROUND(C1293*(1+D1293),0)</f>
        <v>938</v>
      </c>
      <c r="F1293" s="778">
        <v>1.1000000000000001</v>
      </c>
      <c r="G1293" s="774">
        <f t="shared" si="60"/>
        <v>1032</v>
      </c>
      <c r="H1293" s="776"/>
      <c r="I1293" s="758"/>
      <c r="J1293" s="776"/>
      <c r="K1293" s="786"/>
      <c r="L1293" s="9" t="s">
        <v>308</v>
      </c>
      <c r="M1293" s="9" t="s">
        <v>4270</v>
      </c>
      <c r="N1293" s="9" t="s">
        <v>142</v>
      </c>
      <c r="O1293" s="9" t="s">
        <v>164</v>
      </c>
      <c r="P1293" s="9" t="s">
        <v>1645</v>
      </c>
      <c r="Q1293" s="9" t="s">
        <v>1828</v>
      </c>
      <c r="R1293" s="9" t="s">
        <v>1829</v>
      </c>
      <c r="S1293" s="9" t="s">
        <v>314</v>
      </c>
      <c r="T1293" s="98" t="s">
        <v>210</v>
      </c>
      <c r="U1293" s="99" t="s">
        <v>1650</v>
      </c>
      <c r="V1293" s="99" t="s">
        <v>207</v>
      </c>
      <c r="W1293" s="99" t="s">
        <v>574</v>
      </c>
      <c r="X1293" s="99" t="s">
        <v>207</v>
      </c>
      <c r="Y1293" s="631" t="s">
        <v>1651</v>
      </c>
      <c r="Z1293" s="99" t="s">
        <v>207</v>
      </c>
      <c r="AA1293" s="631" t="s">
        <v>1652</v>
      </c>
      <c r="AB1293" s="99" t="s">
        <v>207</v>
      </c>
      <c r="AC1293" s="9">
        <v>253</v>
      </c>
      <c r="AD1293" s="9" t="s">
        <v>207</v>
      </c>
      <c r="AE1293" s="9">
        <v>100</v>
      </c>
      <c r="AF1293" s="9" t="s">
        <v>315</v>
      </c>
      <c r="AG1293" s="14" t="s">
        <v>1744</v>
      </c>
      <c r="AH1293" s="14" t="s">
        <v>207</v>
      </c>
      <c r="AI1293" s="14" t="s">
        <v>1745</v>
      </c>
      <c r="AJ1293" s="14" t="s">
        <v>207</v>
      </c>
      <c r="AK1293" s="9">
        <v>8</v>
      </c>
      <c r="AL1293" s="14" t="s">
        <v>207</v>
      </c>
      <c r="AM1293" s="9">
        <v>8</v>
      </c>
      <c r="AN1293" s="14" t="s">
        <v>207</v>
      </c>
      <c r="AO1293" s="9">
        <v>8</v>
      </c>
      <c r="AP1293" s="14" t="s">
        <v>207</v>
      </c>
      <c r="AQ1293" s="9">
        <v>8</v>
      </c>
      <c r="AR1293" s="14" t="s">
        <v>207</v>
      </c>
      <c r="AS1293" s="9" t="s">
        <v>41</v>
      </c>
      <c r="AT1293" s="9" t="s">
        <v>344</v>
      </c>
      <c r="AU1293" s="9" t="s">
        <v>164</v>
      </c>
      <c r="AV1293" s="9" t="s">
        <v>320</v>
      </c>
      <c r="AW1293" s="9" t="s">
        <v>1915</v>
      </c>
      <c r="AX1293" s="9">
        <v>9010600000</v>
      </c>
      <c r="AY1293" s="99">
        <v>254</v>
      </c>
      <c r="AZ1293" s="12" t="s">
        <v>207</v>
      </c>
      <c r="BA1293" s="99">
        <v>32</v>
      </c>
      <c r="BB1293" s="12" t="s">
        <v>207</v>
      </c>
      <c r="BC1293" s="99">
        <v>15</v>
      </c>
      <c r="BD1293" s="12" t="s">
        <v>207</v>
      </c>
      <c r="BE1293" s="99">
        <v>17</v>
      </c>
      <c r="BF1293" s="12" t="s">
        <v>321</v>
      </c>
      <c r="BG1293" s="654">
        <v>16.154</v>
      </c>
      <c r="BH1293" s="12" t="s">
        <v>321</v>
      </c>
      <c r="BI1293" s="99">
        <v>11</v>
      </c>
      <c r="BJ1293" s="12" t="s">
        <v>321</v>
      </c>
      <c r="BK1293" s="754">
        <v>0</v>
      </c>
      <c r="BL1293" s="12" t="s">
        <v>321</v>
      </c>
      <c r="BM1293" s="754">
        <v>0.11</v>
      </c>
      <c r="BN1293" s="12" t="s">
        <v>321</v>
      </c>
      <c r="BO1293" s="754">
        <v>5.0439999999999996</v>
      </c>
      <c r="BP1293" s="12" t="s">
        <v>321</v>
      </c>
      <c r="BQ1293" s="754">
        <v>0</v>
      </c>
      <c r="BR1293" s="12" t="s">
        <v>321</v>
      </c>
      <c r="BS1293" s="654">
        <v>0</v>
      </c>
      <c r="BT1293" s="12" t="s">
        <v>321</v>
      </c>
      <c r="BU1293" s="654">
        <v>5.1539999999999999</v>
      </c>
      <c r="BV1293" s="12" t="s">
        <v>321</v>
      </c>
      <c r="BW1293" s="9">
        <v>0.12</v>
      </c>
      <c r="BX1293" s="9" t="s">
        <v>322</v>
      </c>
      <c r="BY1293" s="755">
        <v>100</v>
      </c>
      <c r="BZ1293" s="9" t="s">
        <v>315</v>
      </c>
      <c r="CA1293" s="755">
        <v>12.6</v>
      </c>
      <c r="CB1293" s="9" t="s">
        <v>315</v>
      </c>
      <c r="CC1293" s="755">
        <v>5.9</v>
      </c>
      <c r="CD1293" s="9" t="s">
        <v>315</v>
      </c>
      <c r="CE1293" s="755">
        <v>33.1</v>
      </c>
      <c r="CF1293" s="9" t="s">
        <v>323</v>
      </c>
      <c r="CG1293" s="755">
        <v>24.3</v>
      </c>
      <c r="CH1293" s="9" t="s">
        <v>323</v>
      </c>
      <c r="CI1293" s="9"/>
      <c r="CJ1293" s="9"/>
      <c r="CK1293" s="9"/>
    </row>
    <row r="1294" spans="1:89" s="98" customFormat="1" x14ac:dyDescent="0.25">
      <c r="A1294" s="99">
        <v>10600417</v>
      </c>
      <c r="B1294" s="99"/>
      <c r="C1294" s="772">
        <v>942</v>
      </c>
      <c r="D1294" s="807">
        <v>0.03</v>
      </c>
      <c r="E1294" s="772">
        <f t="shared" si="61"/>
        <v>970</v>
      </c>
      <c r="F1294" s="778">
        <v>1.1000000000000001</v>
      </c>
      <c r="G1294" s="774">
        <f t="shared" si="60"/>
        <v>1067</v>
      </c>
      <c r="H1294" s="776"/>
      <c r="I1294" s="758"/>
      <c r="J1294" s="776"/>
      <c r="K1294" s="786"/>
      <c r="L1294" s="9" t="s">
        <v>308</v>
      </c>
      <c r="M1294" s="9" t="s">
        <v>4271</v>
      </c>
      <c r="N1294" s="9" t="s">
        <v>142</v>
      </c>
      <c r="O1294" s="9" t="s">
        <v>164</v>
      </c>
      <c r="P1294" s="9" t="s">
        <v>1645</v>
      </c>
      <c r="Q1294" s="9" t="s">
        <v>1828</v>
      </c>
      <c r="R1294" s="9" t="s">
        <v>1829</v>
      </c>
      <c r="S1294" s="9" t="s">
        <v>314</v>
      </c>
      <c r="T1294" s="98" t="s">
        <v>210</v>
      </c>
      <c r="U1294" s="99" t="s">
        <v>1746</v>
      </c>
      <c r="V1294" s="99" t="s">
        <v>207</v>
      </c>
      <c r="W1294" s="99" t="s">
        <v>575</v>
      </c>
      <c r="X1294" s="99" t="s">
        <v>207</v>
      </c>
      <c r="Y1294" s="631" t="s">
        <v>1285</v>
      </c>
      <c r="Z1294" s="99" t="s">
        <v>207</v>
      </c>
      <c r="AA1294" s="631" t="s">
        <v>1856</v>
      </c>
      <c r="AB1294" s="99" t="s">
        <v>207</v>
      </c>
      <c r="AC1294" s="9">
        <v>275</v>
      </c>
      <c r="AD1294" s="9" t="s">
        <v>207</v>
      </c>
      <c r="AE1294" s="9">
        <v>108</v>
      </c>
      <c r="AF1294" s="9" t="s">
        <v>315</v>
      </c>
      <c r="AG1294" s="14" t="s">
        <v>1747</v>
      </c>
      <c r="AH1294" s="14" t="s">
        <v>207</v>
      </c>
      <c r="AI1294" s="14" t="s">
        <v>1748</v>
      </c>
      <c r="AJ1294" s="14" t="s">
        <v>207</v>
      </c>
      <c r="AK1294" s="9">
        <v>8</v>
      </c>
      <c r="AL1294" s="14" t="s">
        <v>207</v>
      </c>
      <c r="AM1294" s="9">
        <v>8</v>
      </c>
      <c r="AN1294" s="14" t="s">
        <v>207</v>
      </c>
      <c r="AO1294" s="9">
        <v>8</v>
      </c>
      <c r="AP1294" s="14" t="s">
        <v>207</v>
      </c>
      <c r="AQ1294" s="9">
        <v>8</v>
      </c>
      <c r="AR1294" s="14" t="s">
        <v>207</v>
      </c>
      <c r="AS1294" s="9" t="s">
        <v>41</v>
      </c>
      <c r="AT1294" s="9" t="s">
        <v>344</v>
      </c>
      <c r="AU1294" s="9" t="s">
        <v>164</v>
      </c>
      <c r="AV1294" s="9" t="s">
        <v>320</v>
      </c>
      <c r="AW1294" s="9" t="s">
        <v>1916</v>
      </c>
      <c r="AX1294" s="9">
        <v>9010600000</v>
      </c>
      <c r="AY1294" s="99">
        <v>274</v>
      </c>
      <c r="AZ1294" s="12" t="s">
        <v>207</v>
      </c>
      <c r="BA1294" s="99">
        <v>32</v>
      </c>
      <c r="BB1294" s="12" t="s">
        <v>207</v>
      </c>
      <c r="BC1294" s="99">
        <v>14</v>
      </c>
      <c r="BD1294" s="12" t="s">
        <v>207</v>
      </c>
      <c r="BE1294" s="99">
        <v>16</v>
      </c>
      <c r="BF1294" s="12" t="s">
        <v>321</v>
      </c>
      <c r="BG1294" s="654">
        <v>15.496</v>
      </c>
      <c r="BH1294" s="12" t="s">
        <v>321</v>
      </c>
      <c r="BI1294" s="99">
        <v>10</v>
      </c>
      <c r="BJ1294" s="12" t="s">
        <v>321</v>
      </c>
      <c r="BK1294" s="754">
        <v>0</v>
      </c>
      <c r="BL1294" s="12" t="s">
        <v>321</v>
      </c>
      <c r="BM1294" s="754">
        <v>0.11</v>
      </c>
      <c r="BN1294" s="12" t="s">
        <v>321</v>
      </c>
      <c r="BO1294" s="754">
        <v>5.3860000000000001</v>
      </c>
      <c r="BP1294" s="12" t="s">
        <v>321</v>
      </c>
      <c r="BQ1294" s="754">
        <v>0</v>
      </c>
      <c r="BR1294" s="12" t="s">
        <v>321</v>
      </c>
      <c r="BS1294" s="654">
        <v>0</v>
      </c>
      <c r="BT1294" s="12" t="s">
        <v>321</v>
      </c>
      <c r="BU1294" s="654">
        <v>5.4960000000000004</v>
      </c>
      <c r="BV1294" s="12" t="s">
        <v>321</v>
      </c>
      <c r="BW1294" s="9">
        <v>0.12</v>
      </c>
      <c r="BX1294" s="9" t="s">
        <v>322</v>
      </c>
      <c r="BY1294" s="755">
        <v>107.9</v>
      </c>
      <c r="BZ1294" s="9" t="s">
        <v>315</v>
      </c>
      <c r="CA1294" s="755">
        <v>12.6</v>
      </c>
      <c r="CB1294" s="9" t="s">
        <v>315</v>
      </c>
      <c r="CC1294" s="755">
        <v>5.5</v>
      </c>
      <c r="CD1294" s="9" t="s">
        <v>315</v>
      </c>
      <c r="CE1294" s="755">
        <v>30.9</v>
      </c>
      <c r="CF1294" s="9" t="s">
        <v>323</v>
      </c>
      <c r="CG1294" s="755">
        <v>22</v>
      </c>
      <c r="CH1294" s="9" t="s">
        <v>323</v>
      </c>
      <c r="CI1294" s="9"/>
      <c r="CJ1294" s="9"/>
      <c r="CK1294" s="9"/>
    </row>
    <row r="1295" spans="1:89" s="98" customFormat="1" x14ac:dyDescent="0.25">
      <c r="A1295" s="99">
        <v>10600778</v>
      </c>
      <c r="B1295" s="99"/>
      <c r="C1295" s="772">
        <v>1156</v>
      </c>
      <c r="D1295" s="807">
        <v>0.03</v>
      </c>
      <c r="E1295" s="772">
        <f t="shared" si="61"/>
        <v>1191</v>
      </c>
      <c r="F1295" s="778">
        <v>1.1000000000000001</v>
      </c>
      <c r="G1295" s="774">
        <f t="shared" si="60"/>
        <v>1310</v>
      </c>
      <c r="H1295" s="776"/>
      <c r="I1295" s="758"/>
      <c r="J1295" s="776"/>
      <c r="K1295" s="786"/>
      <c r="L1295" s="9" t="s">
        <v>308</v>
      </c>
      <c r="M1295" s="9" t="s">
        <v>4272</v>
      </c>
      <c r="N1295" s="9" t="s">
        <v>142</v>
      </c>
      <c r="O1295" s="9" t="s">
        <v>164</v>
      </c>
      <c r="P1295" s="9" t="s">
        <v>1645</v>
      </c>
      <c r="Q1295" s="9" t="s">
        <v>1828</v>
      </c>
      <c r="R1295" s="9" t="s">
        <v>1829</v>
      </c>
      <c r="S1295" s="9" t="s">
        <v>314</v>
      </c>
      <c r="T1295" s="98" t="s">
        <v>210</v>
      </c>
      <c r="U1295" s="99">
        <v>146</v>
      </c>
      <c r="V1295" s="99" t="s">
        <v>207</v>
      </c>
      <c r="W1295" s="99">
        <v>260</v>
      </c>
      <c r="X1295" s="99" t="s">
        <v>207</v>
      </c>
      <c r="Y1295" s="99">
        <v>162</v>
      </c>
      <c r="Z1295" s="99" t="s">
        <v>207</v>
      </c>
      <c r="AA1295" s="9">
        <v>276</v>
      </c>
      <c r="AB1295" s="99" t="s">
        <v>207</v>
      </c>
      <c r="AC1295" s="9">
        <v>298</v>
      </c>
      <c r="AD1295" s="9" t="s">
        <v>207</v>
      </c>
      <c r="AE1295" s="9">
        <v>117</v>
      </c>
      <c r="AF1295" s="9" t="s">
        <v>315</v>
      </c>
      <c r="AG1295" s="14" t="s">
        <v>1749</v>
      </c>
      <c r="AH1295" s="14" t="s">
        <v>207</v>
      </c>
      <c r="AI1295" s="14" t="s">
        <v>1750</v>
      </c>
      <c r="AJ1295" s="14" t="s">
        <v>207</v>
      </c>
      <c r="AK1295" s="9">
        <v>8</v>
      </c>
      <c r="AL1295" s="14" t="s">
        <v>207</v>
      </c>
      <c r="AM1295" s="9">
        <v>8</v>
      </c>
      <c r="AN1295" s="14" t="s">
        <v>207</v>
      </c>
      <c r="AO1295" s="9">
        <v>8</v>
      </c>
      <c r="AP1295" s="14" t="s">
        <v>207</v>
      </c>
      <c r="AQ1295" s="9">
        <v>8</v>
      </c>
      <c r="AR1295" s="14" t="s">
        <v>207</v>
      </c>
      <c r="AS1295" s="9" t="s">
        <v>41</v>
      </c>
      <c r="AT1295" s="9" t="s">
        <v>344</v>
      </c>
      <c r="AU1295" s="9" t="s">
        <v>164</v>
      </c>
      <c r="AV1295" s="9" t="s">
        <v>320</v>
      </c>
      <c r="AW1295" s="9" t="s">
        <v>1917</v>
      </c>
      <c r="AX1295" s="9">
        <v>9010600000</v>
      </c>
      <c r="AY1295" s="99">
        <v>294</v>
      </c>
      <c r="AZ1295" s="12" t="s">
        <v>207</v>
      </c>
      <c r="BA1295" s="99">
        <v>32</v>
      </c>
      <c r="BB1295" s="12" t="s">
        <v>207</v>
      </c>
      <c r="BC1295" s="99">
        <v>14</v>
      </c>
      <c r="BD1295" s="12" t="s">
        <v>207</v>
      </c>
      <c r="BE1295" s="99">
        <v>18</v>
      </c>
      <c r="BF1295" s="12" t="s">
        <v>321</v>
      </c>
      <c r="BG1295" s="654">
        <v>17.837</v>
      </c>
      <c r="BH1295" s="12" t="s">
        <v>321</v>
      </c>
      <c r="BI1295" s="99">
        <v>12</v>
      </c>
      <c r="BJ1295" s="12" t="s">
        <v>321</v>
      </c>
      <c r="BK1295" s="754">
        <v>0</v>
      </c>
      <c r="BL1295" s="12" t="s">
        <v>321</v>
      </c>
      <c r="BM1295" s="754">
        <v>0.11</v>
      </c>
      <c r="BN1295" s="12" t="s">
        <v>321</v>
      </c>
      <c r="BO1295" s="754">
        <v>5.7270000000000003</v>
      </c>
      <c r="BP1295" s="12" t="s">
        <v>321</v>
      </c>
      <c r="BQ1295" s="754">
        <v>0</v>
      </c>
      <c r="BR1295" s="12" t="s">
        <v>321</v>
      </c>
      <c r="BS1295" s="654">
        <v>0</v>
      </c>
      <c r="BT1295" s="12" t="s">
        <v>321</v>
      </c>
      <c r="BU1295" s="654">
        <v>5.8369999999999997</v>
      </c>
      <c r="BV1295" s="12" t="s">
        <v>321</v>
      </c>
      <c r="BW1295" s="9">
        <v>0.13</v>
      </c>
      <c r="BX1295" s="9" t="s">
        <v>322</v>
      </c>
      <c r="BY1295" s="755">
        <v>115.7</v>
      </c>
      <c r="BZ1295" s="9" t="s">
        <v>315</v>
      </c>
      <c r="CA1295" s="755">
        <v>12.6</v>
      </c>
      <c r="CB1295" s="9" t="s">
        <v>315</v>
      </c>
      <c r="CC1295" s="755">
        <v>5.5</v>
      </c>
      <c r="CD1295" s="9" t="s">
        <v>315</v>
      </c>
      <c r="CE1295" s="755">
        <v>35.299999999999997</v>
      </c>
      <c r="CF1295" s="9" t="s">
        <v>323</v>
      </c>
      <c r="CG1295" s="755">
        <v>26.5</v>
      </c>
      <c r="CH1295" s="9" t="s">
        <v>323</v>
      </c>
      <c r="CI1295" s="9"/>
      <c r="CJ1295" s="9"/>
      <c r="CK1295" s="9"/>
    </row>
    <row r="1296" spans="1:89" s="98" customFormat="1" x14ac:dyDescent="0.25">
      <c r="A1296" s="99">
        <v>10600423</v>
      </c>
      <c r="B1296" s="99"/>
      <c r="C1296" s="772">
        <v>1338</v>
      </c>
      <c r="D1296" s="807">
        <v>0.03</v>
      </c>
      <c r="E1296" s="772">
        <f t="shared" si="61"/>
        <v>1378</v>
      </c>
      <c r="F1296" s="778">
        <v>1.1000000000000001</v>
      </c>
      <c r="G1296" s="774">
        <f t="shared" si="60"/>
        <v>1516</v>
      </c>
      <c r="H1296" s="776"/>
      <c r="I1296" s="758"/>
      <c r="J1296" s="776"/>
      <c r="K1296" s="786"/>
      <c r="L1296" s="9" t="s">
        <v>308</v>
      </c>
      <c r="M1296" s="9" t="s">
        <v>4273</v>
      </c>
      <c r="N1296" s="9" t="s">
        <v>142</v>
      </c>
      <c r="O1296" s="9" t="s">
        <v>164</v>
      </c>
      <c r="P1296" s="9" t="s">
        <v>1645</v>
      </c>
      <c r="Q1296" s="9" t="s">
        <v>1828</v>
      </c>
      <c r="R1296" s="9" t="s">
        <v>1829</v>
      </c>
      <c r="S1296" s="9" t="s">
        <v>314</v>
      </c>
      <c r="T1296" s="98" t="s">
        <v>210</v>
      </c>
      <c r="U1296" s="99" t="s">
        <v>1909</v>
      </c>
      <c r="V1296" s="99" t="s">
        <v>207</v>
      </c>
      <c r="W1296" s="99" t="s">
        <v>577</v>
      </c>
      <c r="X1296" s="99" t="s">
        <v>207</v>
      </c>
      <c r="Y1296" s="631" t="s">
        <v>870</v>
      </c>
      <c r="Z1296" s="99" t="s">
        <v>207</v>
      </c>
      <c r="AA1296" s="631" t="s">
        <v>1839</v>
      </c>
      <c r="AB1296" s="99" t="s">
        <v>207</v>
      </c>
      <c r="AC1296" s="9">
        <v>321</v>
      </c>
      <c r="AD1296" s="9" t="s">
        <v>207</v>
      </c>
      <c r="AE1296" s="9">
        <v>126</v>
      </c>
      <c r="AF1296" s="9" t="s">
        <v>315</v>
      </c>
      <c r="AG1296" s="14" t="s">
        <v>1910</v>
      </c>
      <c r="AH1296" s="14" t="s">
        <v>207</v>
      </c>
      <c r="AI1296" s="14" t="s">
        <v>1911</v>
      </c>
      <c r="AJ1296" s="14" t="s">
        <v>207</v>
      </c>
      <c r="AK1296" s="9">
        <v>8</v>
      </c>
      <c r="AL1296" s="14" t="s">
        <v>207</v>
      </c>
      <c r="AM1296" s="9">
        <v>8</v>
      </c>
      <c r="AN1296" s="14" t="s">
        <v>207</v>
      </c>
      <c r="AO1296" s="9">
        <v>8</v>
      </c>
      <c r="AP1296" s="14" t="s">
        <v>207</v>
      </c>
      <c r="AQ1296" s="9">
        <v>8</v>
      </c>
      <c r="AR1296" s="14" t="s">
        <v>207</v>
      </c>
      <c r="AS1296" s="9" t="s">
        <v>41</v>
      </c>
      <c r="AT1296" s="9" t="s">
        <v>344</v>
      </c>
      <c r="AU1296" s="9" t="s">
        <v>164</v>
      </c>
      <c r="AV1296" s="9" t="s">
        <v>320</v>
      </c>
      <c r="AW1296" s="9" t="s">
        <v>1918</v>
      </c>
      <c r="AX1296" s="9">
        <v>9010600000</v>
      </c>
      <c r="AY1296" s="99">
        <v>314</v>
      </c>
      <c r="AZ1296" s="12" t="s">
        <v>207</v>
      </c>
      <c r="BA1296" s="99">
        <v>32</v>
      </c>
      <c r="BB1296" s="12" t="s">
        <v>207</v>
      </c>
      <c r="BC1296" s="99">
        <v>14</v>
      </c>
      <c r="BD1296" s="12" t="s">
        <v>207</v>
      </c>
      <c r="BE1296" s="99">
        <v>17</v>
      </c>
      <c r="BF1296" s="12" t="s">
        <v>321</v>
      </c>
      <c r="BG1296" s="654">
        <v>16.178999999999998</v>
      </c>
      <c r="BH1296" s="12" t="s">
        <v>321</v>
      </c>
      <c r="BI1296" s="99">
        <v>10</v>
      </c>
      <c r="BJ1296" s="12" t="s">
        <v>321</v>
      </c>
      <c r="BK1296" s="754">
        <v>0</v>
      </c>
      <c r="BL1296" s="12" t="s">
        <v>321</v>
      </c>
      <c r="BM1296" s="754">
        <v>0.11</v>
      </c>
      <c r="BN1296" s="12" t="s">
        <v>321</v>
      </c>
      <c r="BO1296" s="754">
        <v>6.069</v>
      </c>
      <c r="BP1296" s="12" t="s">
        <v>321</v>
      </c>
      <c r="BQ1296" s="754">
        <v>0</v>
      </c>
      <c r="BR1296" s="12" t="s">
        <v>321</v>
      </c>
      <c r="BS1296" s="654">
        <v>0</v>
      </c>
      <c r="BT1296" s="12" t="s">
        <v>321</v>
      </c>
      <c r="BU1296" s="654">
        <v>6.1790000000000003</v>
      </c>
      <c r="BV1296" s="12" t="s">
        <v>321</v>
      </c>
      <c r="BW1296" s="9">
        <v>0.14000000000000001</v>
      </c>
      <c r="BX1296" s="9" t="s">
        <v>322</v>
      </c>
      <c r="BY1296" s="755">
        <v>123.6</v>
      </c>
      <c r="BZ1296" s="9" t="s">
        <v>315</v>
      </c>
      <c r="CA1296" s="755">
        <v>12.6</v>
      </c>
      <c r="CB1296" s="9" t="s">
        <v>315</v>
      </c>
      <c r="CC1296" s="755">
        <v>5.5</v>
      </c>
      <c r="CD1296" s="9" t="s">
        <v>315</v>
      </c>
      <c r="CE1296" s="755">
        <v>30.9</v>
      </c>
      <c r="CF1296" s="9" t="s">
        <v>323</v>
      </c>
      <c r="CG1296" s="755">
        <v>22</v>
      </c>
      <c r="CH1296" s="9" t="s">
        <v>323</v>
      </c>
      <c r="CI1296" s="9"/>
      <c r="CJ1296" s="9"/>
      <c r="CK1296" s="9"/>
    </row>
    <row r="1297" spans="1:89" s="98" customFormat="1" x14ac:dyDescent="0.25">
      <c r="A1297" s="99">
        <v>10600424</v>
      </c>
      <c r="B1297" s="99"/>
      <c r="C1297" s="772">
        <v>1458</v>
      </c>
      <c r="D1297" s="807">
        <v>0.03</v>
      </c>
      <c r="E1297" s="772">
        <f t="shared" si="61"/>
        <v>1502</v>
      </c>
      <c r="F1297" s="778">
        <v>1.1000000000000001</v>
      </c>
      <c r="G1297" s="774">
        <f t="shared" si="60"/>
        <v>1652</v>
      </c>
      <c r="H1297" s="776"/>
      <c r="I1297" s="758"/>
      <c r="J1297" s="776"/>
      <c r="K1297" s="786"/>
      <c r="L1297" s="9" t="s">
        <v>308</v>
      </c>
      <c r="M1297" s="9" t="s">
        <v>4274</v>
      </c>
      <c r="N1297" s="9" t="s">
        <v>142</v>
      </c>
      <c r="O1297" s="9" t="s">
        <v>164</v>
      </c>
      <c r="P1297" s="9" t="s">
        <v>1645</v>
      </c>
      <c r="Q1297" s="9" t="s">
        <v>1828</v>
      </c>
      <c r="R1297" s="9" t="s">
        <v>1829</v>
      </c>
      <c r="S1297" s="9" t="s">
        <v>314</v>
      </c>
      <c r="T1297" s="98" t="s">
        <v>210</v>
      </c>
      <c r="U1297" s="99" t="s">
        <v>637</v>
      </c>
      <c r="V1297" s="99" t="s">
        <v>207</v>
      </c>
      <c r="W1297" s="99" t="s">
        <v>578</v>
      </c>
      <c r="X1297" s="99" t="s">
        <v>207</v>
      </c>
      <c r="Y1297" s="631" t="s">
        <v>1648</v>
      </c>
      <c r="Z1297" s="99" t="s">
        <v>207</v>
      </c>
      <c r="AA1297" s="631" t="s">
        <v>1841</v>
      </c>
      <c r="AB1297" s="99" t="s">
        <v>207</v>
      </c>
      <c r="AC1297" s="9">
        <v>344</v>
      </c>
      <c r="AD1297" s="9" t="s">
        <v>207</v>
      </c>
      <c r="AE1297" s="9">
        <v>135</v>
      </c>
      <c r="AF1297" s="9" t="s">
        <v>315</v>
      </c>
      <c r="AG1297" s="14" t="s">
        <v>1753</v>
      </c>
      <c r="AH1297" s="14" t="s">
        <v>207</v>
      </c>
      <c r="AI1297" s="14" t="s">
        <v>1754</v>
      </c>
      <c r="AJ1297" s="14" t="s">
        <v>207</v>
      </c>
      <c r="AK1297" s="9">
        <v>8</v>
      </c>
      <c r="AL1297" s="14" t="s">
        <v>207</v>
      </c>
      <c r="AM1297" s="9">
        <v>8</v>
      </c>
      <c r="AN1297" s="14" t="s">
        <v>207</v>
      </c>
      <c r="AO1297" s="9">
        <v>8</v>
      </c>
      <c r="AP1297" s="14" t="s">
        <v>207</v>
      </c>
      <c r="AQ1297" s="9">
        <v>8</v>
      </c>
      <c r="AR1297" s="14" t="s">
        <v>207</v>
      </c>
      <c r="AS1297" s="9" t="s">
        <v>41</v>
      </c>
      <c r="AT1297" s="9" t="s">
        <v>344</v>
      </c>
      <c r="AU1297" s="9" t="s">
        <v>164</v>
      </c>
      <c r="AV1297" s="9" t="s">
        <v>320</v>
      </c>
      <c r="AW1297" s="9" t="s">
        <v>1919</v>
      </c>
      <c r="AX1297" s="9">
        <v>9010600000</v>
      </c>
      <c r="AY1297" s="99">
        <v>334</v>
      </c>
      <c r="AZ1297" s="12" t="s">
        <v>207</v>
      </c>
      <c r="BA1297" s="99">
        <v>32</v>
      </c>
      <c r="BB1297" s="12" t="s">
        <v>207</v>
      </c>
      <c r="BC1297" s="99">
        <v>14</v>
      </c>
      <c r="BD1297" s="12" t="s">
        <v>207</v>
      </c>
      <c r="BE1297" s="99">
        <v>23</v>
      </c>
      <c r="BF1297" s="12" t="s">
        <v>321</v>
      </c>
      <c r="BG1297" s="654">
        <v>22.52</v>
      </c>
      <c r="BH1297" s="12" t="s">
        <v>321</v>
      </c>
      <c r="BI1297" s="99">
        <v>16</v>
      </c>
      <c r="BJ1297" s="12" t="s">
        <v>321</v>
      </c>
      <c r="BK1297" s="754">
        <v>0</v>
      </c>
      <c r="BL1297" s="12" t="s">
        <v>321</v>
      </c>
      <c r="BM1297" s="754">
        <v>0.11</v>
      </c>
      <c r="BN1297" s="12" t="s">
        <v>321</v>
      </c>
      <c r="BO1297" s="754">
        <v>6.4109999999999996</v>
      </c>
      <c r="BP1297" s="12" t="s">
        <v>321</v>
      </c>
      <c r="BQ1297" s="754">
        <v>0</v>
      </c>
      <c r="BR1297" s="12" t="s">
        <v>321</v>
      </c>
      <c r="BS1297" s="654">
        <v>0</v>
      </c>
      <c r="BT1297" s="12" t="s">
        <v>321</v>
      </c>
      <c r="BU1297" s="654">
        <v>6.52</v>
      </c>
      <c r="BV1297" s="12" t="s">
        <v>321</v>
      </c>
      <c r="BW1297" s="9">
        <v>0.15</v>
      </c>
      <c r="BX1297" s="9" t="s">
        <v>322</v>
      </c>
      <c r="BY1297" s="755">
        <v>131.5</v>
      </c>
      <c r="BZ1297" s="9" t="s">
        <v>315</v>
      </c>
      <c r="CA1297" s="755">
        <v>12.6</v>
      </c>
      <c r="CB1297" s="9" t="s">
        <v>315</v>
      </c>
      <c r="CC1297" s="755">
        <v>5.5</v>
      </c>
      <c r="CD1297" s="9" t="s">
        <v>315</v>
      </c>
      <c r="CE1297" s="755">
        <v>46.3</v>
      </c>
      <c r="CF1297" s="9" t="s">
        <v>323</v>
      </c>
      <c r="CG1297" s="755">
        <v>35.299999999999997</v>
      </c>
      <c r="CH1297" s="9" t="s">
        <v>323</v>
      </c>
      <c r="CI1297" s="9"/>
      <c r="CJ1297" s="9"/>
      <c r="CK1297" s="9"/>
    </row>
    <row r="1298" spans="1:89" s="98" customFormat="1" x14ac:dyDescent="0.25">
      <c r="A1298" s="99">
        <v>10600454</v>
      </c>
      <c r="B1298" s="99"/>
      <c r="C1298" s="772">
        <v>1702</v>
      </c>
      <c r="D1298" s="807">
        <v>0.03</v>
      </c>
      <c r="E1298" s="772">
        <f t="shared" si="61"/>
        <v>1753</v>
      </c>
      <c r="F1298" s="778">
        <v>1.1000000000000001</v>
      </c>
      <c r="G1298" s="774">
        <f t="shared" si="60"/>
        <v>1928</v>
      </c>
      <c r="H1298" s="776"/>
      <c r="I1298" s="758"/>
      <c r="J1298" s="776"/>
      <c r="K1298" s="786"/>
      <c r="L1298" s="9" t="s">
        <v>308</v>
      </c>
      <c r="M1298" s="9" t="s">
        <v>4275</v>
      </c>
      <c r="N1298" s="9" t="s">
        <v>142</v>
      </c>
      <c r="O1298" s="9" t="s">
        <v>164</v>
      </c>
      <c r="P1298" s="9" t="s">
        <v>1645</v>
      </c>
      <c r="Q1298" s="9" t="s">
        <v>1828</v>
      </c>
      <c r="R1298" s="9" t="s">
        <v>1829</v>
      </c>
      <c r="S1298" s="9" t="s">
        <v>314</v>
      </c>
      <c r="T1298" s="98" t="s">
        <v>210</v>
      </c>
      <c r="U1298" s="99" t="s">
        <v>742</v>
      </c>
      <c r="V1298" s="99" t="s">
        <v>207</v>
      </c>
      <c r="W1298" s="99" t="s">
        <v>646</v>
      </c>
      <c r="X1298" s="99" t="s">
        <v>207</v>
      </c>
      <c r="Y1298" s="631" t="s">
        <v>1421</v>
      </c>
      <c r="Z1298" s="99" t="s">
        <v>207</v>
      </c>
      <c r="AA1298" s="631" t="s">
        <v>1842</v>
      </c>
      <c r="AB1298" s="99" t="s">
        <v>207</v>
      </c>
      <c r="AC1298" s="9">
        <v>402</v>
      </c>
      <c r="AD1298" s="9" t="s">
        <v>207</v>
      </c>
      <c r="AE1298" s="9">
        <v>158</v>
      </c>
      <c r="AF1298" s="9" t="s">
        <v>315</v>
      </c>
      <c r="AG1298" s="14" t="s">
        <v>338</v>
      </c>
      <c r="AH1298" s="14" t="s">
        <v>207</v>
      </c>
      <c r="AI1298" s="14" t="s">
        <v>339</v>
      </c>
      <c r="AJ1298" s="14" t="s">
        <v>207</v>
      </c>
      <c r="AK1298" s="9">
        <v>8</v>
      </c>
      <c r="AL1298" s="14" t="s">
        <v>207</v>
      </c>
      <c r="AM1298" s="9">
        <v>8</v>
      </c>
      <c r="AN1298" s="14" t="s">
        <v>207</v>
      </c>
      <c r="AO1298" s="9">
        <v>8</v>
      </c>
      <c r="AP1298" s="14" t="s">
        <v>207</v>
      </c>
      <c r="AQ1298" s="9">
        <v>8</v>
      </c>
      <c r="AR1298" s="14" t="s">
        <v>207</v>
      </c>
      <c r="AS1298" s="9" t="s">
        <v>41</v>
      </c>
      <c r="AT1298" s="9" t="s">
        <v>344</v>
      </c>
      <c r="AU1298" s="9" t="s">
        <v>164</v>
      </c>
      <c r="AV1298" s="9" t="s">
        <v>320</v>
      </c>
      <c r="AW1298" s="9" t="s">
        <v>1920</v>
      </c>
      <c r="AX1298" s="9">
        <v>9010600000</v>
      </c>
      <c r="AY1298" s="99">
        <v>397</v>
      </c>
      <c r="AZ1298" s="12" t="s">
        <v>207</v>
      </c>
      <c r="BA1298" s="99">
        <v>23</v>
      </c>
      <c r="BB1298" s="12" t="s">
        <v>207</v>
      </c>
      <c r="BC1298" s="99">
        <v>24</v>
      </c>
      <c r="BD1298" s="12" t="s">
        <v>207</v>
      </c>
      <c r="BE1298" s="99">
        <v>28</v>
      </c>
      <c r="BF1298" s="12" t="s">
        <v>321</v>
      </c>
      <c r="BG1298" s="654">
        <v>27.457999999999998</v>
      </c>
      <c r="BH1298" s="12" t="s">
        <v>321</v>
      </c>
      <c r="BI1298" s="99">
        <v>19</v>
      </c>
      <c r="BJ1298" s="12" t="s">
        <v>321</v>
      </c>
      <c r="BK1298" s="754">
        <v>0</v>
      </c>
      <c r="BL1298" s="12" t="s">
        <v>321</v>
      </c>
      <c r="BM1298" s="754">
        <v>0.20599999999999999</v>
      </c>
      <c r="BN1298" s="12" t="s">
        <v>321</v>
      </c>
      <c r="BO1298" s="754">
        <v>8.2520000000000007</v>
      </c>
      <c r="BP1298" s="12" t="s">
        <v>321</v>
      </c>
      <c r="BQ1298" s="754">
        <v>0</v>
      </c>
      <c r="BR1298" s="12" t="s">
        <v>321</v>
      </c>
      <c r="BS1298" s="654">
        <v>0</v>
      </c>
      <c r="BT1298" s="12" t="s">
        <v>321</v>
      </c>
      <c r="BU1298" s="654">
        <v>8.4580000000000002</v>
      </c>
      <c r="BV1298" s="12" t="s">
        <v>321</v>
      </c>
      <c r="BW1298" s="9">
        <v>0.22</v>
      </c>
      <c r="BX1298" s="9" t="s">
        <v>322</v>
      </c>
      <c r="BY1298" s="755">
        <v>156.30000000000001</v>
      </c>
      <c r="BZ1298" s="9" t="s">
        <v>315</v>
      </c>
      <c r="CA1298" s="755">
        <v>9.1</v>
      </c>
      <c r="CB1298" s="9" t="s">
        <v>315</v>
      </c>
      <c r="CC1298" s="755">
        <v>9.4</v>
      </c>
      <c r="CD1298" s="9" t="s">
        <v>315</v>
      </c>
      <c r="CE1298" s="755">
        <v>55.1</v>
      </c>
      <c r="CF1298" s="9" t="s">
        <v>323</v>
      </c>
      <c r="CG1298" s="755">
        <v>41.9</v>
      </c>
      <c r="CH1298" s="9" t="s">
        <v>323</v>
      </c>
      <c r="CI1298" s="9"/>
      <c r="CJ1298" s="9"/>
      <c r="CK1298" s="9"/>
    </row>
    <row r="1299" spans="1:89" s="98" customFormat="1" x14ac:dyDescent="0.25">
      <c r="A1299" s="99">
        <v>10600455</v>
      </c>
      <c r="B1299" s="99"/>
      <c r="C1299" s="772">
        <v>2310</v>
      </c>
      <c r="D1299" s="807">
        <v>0.03</v>
      </c>
      <c r="E1299" s="772">
        <f t="shared" si="61"/>
        <v>2379</v>
      </c>
      <c r="F1299" s="778">
        <v>1.1000000000000001</v>
      </c>
      <c r="G1299" s="774">
        <f t="shared" si="60"/>
        <v>2617</v>
      </c>
      <c r="H1299" s="776"/>
      <c r="I1299" s="758"/>
      <c r="J1299" s="776"/>
      <c r="K1299" s="786"/>
      <c r="L1299" s="9" t="s">
        <v>308</v>
      </c>
      <c r="M1299" s="9" t="s">
        <v>4276</v>
      </c>
      <c r="N1299" s="9" t="s">
        <v>142</v>
      </c>
      <c r="O1299" s="9" t="s">
        <v>164</v>
      </c>
      <c r="P1299" s="9" t="s">
        <v>1645</v>
      </c>
      <c r="Q1299" s="9" t="s">
        <v>1828</v>
      </c>
      <c r="R1299" s="9" t="s">
        <v>1829</v>
      </c>
      <c r="S1299" s="9" t="s">
        <v>314</v>
      </c>
      <c r="T1299" s="98" t="s">
        <v>210</v>
      </c>
      <c r="U1299" s="99" t="s">
        <v>1755</v>
      </c>
      <c r="V1299" s="99" t="s">
        <v>207</v>
      </c>
      <c r="W1299" s="99" t="s">
        <v>583</v>
      </c>
      <c r="X1299" s="99" t="s">
        <v>207</v>
      </c>
      <c r="Y1299" s="631" t="s">
        <v>1656</v>
      </c>
      <c r="Z1299" s="99" t="s">
        <v>207</v>
      </c>
      <c r="AA1299" s="631" t="s">
        <v>1844</v>
      </c>
      <c r="AB1299" s="99" t="s">
        <v>207</v>
      </c>
      <c r="AC1299" s="9">
        <v>459</v>
      </c>
      <c r="AD1299" s="9" t="s">
        <v>207</v>
      </c>
      <c r="AE1299" s="9">
        <v>181</v>
      </c>
      <c r="AF1299" s="9" t="s">
        <v>315</v>
      </c>
      <c r="AG1299" s="14" t="s">
        <v>1756</v>
      </c>
      <c r="AH1299" s="14" t="s">
        <v>207</v>
      </c>
      <c r="AI1299" s="14" t="s">
        <v>1757</v>
      </c>
      <c r="AJ1299" s="14" t="s">
        <v>207</v>
      </c>
      <c r="AK1299" s="9">
        <v>8</v>
      </c>
      <c r="AL1299" s="14" t="s">
        <v>207</v>
      </c>
      <c r="AM1299" s="9">
        <v>8</v>
      </c>
      <c r="AN1299" s="14" t="s">
        <v>207</v>
      </c>
      <c r="AO1299" s="9">
        <v>8</v>
      </c>
      <c r="AP1299" s="14" t="s">
        <v>207</v>
      </c>
      <c r="AQ1299" s="9">
        <v>8</v>
      </c>
      <c r="AR1299" s="14" t="s">
        <v>207</v>
      </c>
      <c r="AS1299" s="9" t="s">
        <v>41</v>
      </c>
      <c r="AT1299" s="9" t="s">
        <v>344</v>
      </c>
      <c r="AU1299" s="9" t="s">
        <v>164</v>
      </c>
      <c r="AV1299" s="9" t="s">
        <v>320</v>
      </c>
      <c r="AW1299" s="9" t="s">
        <v>1921</v>
      </c>
      <c r="AX1299" s="9">
        <v>9010600000</v>
      </c>
      <c r="AY1299" s="99">
        <v>447</v>
      </c>
      <c r="AZ1299" s="12" t="s">
        <v>207</v>
      </c>
      <c r="BA1299" s="99">
        <v>23</v>
      </c>
      <c r="BB1299" s="12" t="s">
        <v>207</v>
      </c>
      <c r="BC1299" s="99">
        <v>24</v>
      </c>
      <c r="BD1299" s="12" t="s">
        <v>207</v>
      </c>
      <c r="BE1299" s="99">
        <v>32</v>
      </c>
      <c r="BF1299" s="12" t="s">
        <v>321</v>
      </c>
      <c r="BG1299" s="654">
        <v>31.481999999999999</v>
      </c>
      <c r="BH1299" s="12" t="s">
        <v>321</v>
      </c>
      <c r="BI1299" s="99">
        <v>22</v>
      </c>
      <c r="BJ1299" s="12" t="s">
        <v>321</v>
      </c>
      <c r="BK1299" s="754">
        <v>0</v>
      </c>
      <c r="BL1299" s="12" t="s">
        <v>321</v>
      </c>
      <c r="BM1299" s="754">
        <v>0.20599999999999999</v>
      </c>
      <c r="BN1299" s="12" t="s">
        <v>321</v>
      </c>
      <c r="BO1299" s="754">
        <v>9.2759999999999998</v>
      </c>
      <c r="BP1299" s="12" t="s">
        <v>321</v>
      </c>
      <c r="BQ1299" s="754">
        <v>0</v>
      </c>
      <c r="BR1299" s="12" t="s">
        <v>321</v>
      </c>
      <c r="BS1299" s="654">
        <v>0</v>
      </c>
      <c r="BT1299" s="12" t="s">
        <v>321</v>
      </c>
      <c r="BU1299" s="654">
        <v>9.4819999999999993</v>
      </c>
      <c r="BV1299" s="12" t="s">
        <v>321</v>
      </c>
      <c r="BW1299" s="9">
        <v>0.25</v>
      </c>
      <c r="BX1299" s="9" t="s">
        <v>322</v>
      </c>
      <c r="BY1299" s="755">
        <v>176</v>
      </c>
      <c r="BZ1299" s="9" t="s">
        <v>315</v>
      </c>
      <c r="CA1299" s="755">
        <v>9.1</v>
      </c>
      <c r="CB1299" s="9" t="s">
        <v>315</v>
      </c>
      <c r="CC1299" s="755">
        <v>9.4</v>
      </c>
      <c r="CD1299" s="9" t="s">
        <v>315</v>
      </c>
      <c r="CE1299" s="755">
        <v>63.9</v>
      </c>
      <c r="CF1299" s="9" t="s">
        <v>323</v>
      </c>
      <c r="CG1299" s="755">
        <v>48.5</v>
      </c>
      <c r="CH1299" s="9" t="s">
        <v>323</v>
      </c>
      <c r="CI1299" s="9"/>
      <c r="CJ1299" s="9"/>
      <c r="CK1299" s="9"/>
    </row>
    <row r="1300" spans="1:89" s="98" customFormat="1" x14ac:dyDescent="0.25">
      <c r="A1300" s="99">
        <v>10600456</v>
      </c>
      <c r="B1300" s="99"/>
      <c r="C1300" s="772">
        <v>2917</v>
      </c>
      <c r="D1300" s="807">
        <v>0.03</v>
      </c>
      <c r="E1300" s="772">
        <f t="shared" si="61"/>
        <v>3005</v>
      </c>
      <c r="F1300" s="778">
        <v>1.1000000000000001</v>
      </c>
      <c r="G1300" s="774">
        <f t="shared" si="60"/>
        <v>3306</v>
      </c>
      <c r="H1300" s="776"/>
      <c r="I1300" s="758"/>
      <c r="J1300" s="776"/>
      <c r="K1300" s="786"/>
      <c r="L1300" s="9" t="s">
        <v>308</v>
      </c>
      <c r="M1300" s="9" t="s">
        <v>4277</v>
      </c>
      <c r="N1300" s="9" t="s">
        <v>142</v>
      </c>
      <c r="O1300" s="9" t="s">
        <v>164</v>
      </c>
      <c r="P1300" s="9" t="s">
        <v>1645</v>
      </c>
      <c r="Q1300" s="9" t="s">
        <v>1828</v>
      </c>
      <c r="R1300" s="9" t="s">
        <v>1829</v>
      </c>
      <c r="S1300" s="9" t="s">
        <v>314</v>
      </c>
      <c r="T1300" s="98" t="s">
        <v>210</v>
      </c>
      <c r="U1300" s="99" t="s">
        <v>1758</v>
      </c>
      <c r="V1300" s="99" t="s">
        <v>207</v>
      </c>
      <c r="W1300" s="99" t="s">
        <v>1499</v>
      </c>
      <c r="X1300" s="99" t="s">
        <v>207</v>
      </c>
      <c r="Y1300" s="631" t="s">
        <v>1657</v>
      </c>
      <c r="Z1300" s="99" t="s">
        <v>207</v>
      </c>
      <c r="AA1300" s="631" t="s">
        <v>1846</v>
      </c>
      <c r="AB1300" s="99" t="s">
        <v>207</v>
      </c>
      <c r="AC1300" s="9">
        <v>516</v>
      </c>
      <c r="AD1300" s="9" t="s">
        <v>207</v>
      </c>
      <c r="AE1300" s="9">
        <v>203</v>
      </c>
      <c r="AF1300" s="9" t="s">
        <v>315</v>
      </c>
      <c r="AG1300" s="14" t="s">
        <v>1759</v>
      </c>
      <c r="AH1300" s="14" t="s">
        <v>207</v>
      </c>
      <c r="AI1300" s="14" t="s">
        <v>1760</v>
      </c>
      <c r="AJ1300" s="14" t="s">
        <v>207</v>
      </c>
      <c r="AK1300" s="9">
        <v>8</v>
      </c>
      <c r="AL1300" s="14" t="s">
        <v>207</v>
      </c>
      <c r="AM1300" s="9">
        <v>8</v>
      </c>
      <c r="AN1300" s="14" t="s">
        <v>207</v>
      </c>
      <c r="AO1300" s="9">
        <v>8</v>
      </c>
      <c r="AP1300" s="14" t="s">
        <v>207</v>
      </c>
      <c r="AQ1300" s="9">
        <v>8</v>
      </c>
      <c r="AR1300" s="14" t="s">
        <v>207</v>
      </c>
      <c r="AS1300" s="9" t="s">
        <v>41</v>
      </c>
      <c r="AT1300" s="9" t="s">
        <v>344</v>
      </c>
      <c r="AU1300" s="9" t="s">
        <v>164</v>
      </c>
      <c r="AV1300" s="9" t="s">
        <v>320</v>
      </c>
      <c r="AW1300" s="9" t="s">
        <v>1922</v>
      </c>
      <c r="AX1300" s="9">
        <v>9010600000</v>
      </c>
      <c r="AY1300" s="99">
        <v>497</v>
      </c>
      <c r="AZ1300" s="12" t="s">
        <v>207</v>
      </c>
      <c r="BA1300" s="99">
        <v>23</v>
      </c>
      <c r="BB1300" s="12" t="s">
        <v>207</v>
      </c>
      <c r="BC1300" s="99">
        <v>24</v>
      </c>
      <c r="BD1300" s="12" t="s">
        <v>207</v>
      </c>
      <c r="BE1300" s="99">
        <v>35</v>
      </c>
      <c r="BF1300" s="12" t="s">
        <v>321</v>
      </c>
      <c r="BG1300" s="654">
        <v>34.506</v>
      </c>
      <c r="BH1300" s="12" t="s">
        <v>321</v>
      </c>
      <c r="BI1300" s="99">
        <v>24</v>
      </c>
      <c r="BJ1300" s="12" t="s">
        <v>321</v>
      </c>
      <c r="BK1300" s="754">
        <v>0</v>
      </c>
      <c r="BL1300" s="12" t="s">
        <v>321</v>
      </c>
      <c r="BM1300" s="754">
        <v>0.20599999999999999</v>
      </c>
      <c r="BN1300" s="12" t="s">
        <v>321</v>
      </c>
      <c r="BO1300" s="754">
        <v>10.301</v>
      </c>
      <c r="BP1300" s="12" t="s">
        <v>321</v>
      </c>
      <c r="BQ1300" s="754">
        <v>0</v>
      </c>
      <c r="BR1300" s="12" t="s">
        <v>321</v>
      </c>
      <c r="BS1300" s="654">
        <v>0</v>
      </c>
      <c r="BT1300" s="12" t="s">
        <v>321</v>
      </c>
      <c r="BU1300" s="654">
        <v>10.506</v>
      </c>
      <c r="BV1300" s="12" t="s">
        <v>321</v>
      </c>
      <c r="BW1300" s="9">
        <v>0.27</v>
      </c>
      <c r="BX1300" s="9" t="s">
        <v>322</v>
      </c>
      <c r="BY1300" s="755">
        <v>195.7</v>
      </c>
      <c r="BZ1300" s="9" t="s">
        <v>315</v>
      </c>
      <c r="CA1300" s="755">
        <v>9.1</v>
      </c>
      <c r="CB1300" s="9" t="s">
        <v>315</v>
      </c>
      <c r="CC1300" s="755">
        <v>9.4</v>
      </c>
      <c r="CD1300" s="9" t="s">
        <v>315</v>
      </c>
      <c r="CE1300" s="755">
        <v>70.5</v>
      </c>
      <c r="CF1300" s="9" t="s">
        <v>323</v>
      </c>
      <c r="CG1300" s="755">
        <v>52.9</v>
      </c>
      <c r="CH1300" s="9" t="s">
        <v>323</v>
      </c>
      <c r="CI1300" s="9"/>
      <c r="CJ1300" s="9"/>
      <c r="CK1300" s="9"/>
    </row>
    <row r="1301" spans="1:89" s="98" customFormat="1" x14ac:dyDescent="0.25">
      <c r="A1301" s="99">
        <v>10600457</v>
      </c>
      <c r="B1301" s="99"/>
      <c r="C1301" s="772">
        <v>3526</v>
      </c>
      <c r="D1301" s="807">
        <v>0.03</v>
      </c>
      <c r="E1301" s="772">
        <f t="shared" si="61"/>
        <v>3632</v>
      </c>
      <c r="F1301" s="778">
        <v>1.1000000000000001</v>
      </c>
      <c r="G1301" s="774">
        <f t="shared" si="60"/>
        <v>3995</v>
      </c>
      <c r="H1301" s="776"/>
      <c r="I1301" s="758"/>
      <c r="J1301" s="776"/>
      <c r="K1301" s="786"/>
      <c r="L1301" s="9" t="s">
        <v>308</v>
      </c>
      <c r="M1301" s="9" t="s">
        <v>4278</v>
      </c>
      <c r="N1301" s="9" t="s">
        <v>142</v>
      </c>
      <c r="O1301" s="9" t="s">
        <v>164</v>
      </c>
      <c r="P1301" s="9" t="s">
        <v>1645</v>
      </c>
      <c r="Q1301" s="9" t="s">
        <v>1828</v>
      </c>
      <c r="R1301" s="9" t="s">
        <v>1829</v>
      </c>
      <c r="S1301" s="9" t="s">
        <v>314</v>
      </c>
      <c r="T1301" s="98" t="s">
        <v>210</v>
      </c>
      <c r="U1301" s="99" t="s">
        <v>1655</v>
      </c>
      <c r="V1301" s="99" t="s">
        <v>207</v>
      </c>
      <c r="W1301" s="99" t="s">
        <v>1501</v>
      </c>
      <c r="X1301" s="99" t="s">
        <v>207</v>
      </c>
      <c r="Y1301" s="631" t="s">
        <v>1845</v>
      </c>
      <c r="Z1301" s="99" t="s">
        <v>207</v>
      </c>
      <c r="AA1301" s="631" t="s">
        <v>1848</v>
      </c>
      <c r="AB1301" s="99" t="s">
        <v>207</v>
      </c>
      <c r="AC1301" s="9">
        <v>574</v>
      </c>
      <c r="AD1301" s="9" t="s">
        <v>207</v>
      </c>
      <c r="AE1301" s="9">
        <v>226</v>
      </c>
      <c r="AF1301" s="9" t="s">
        <v>315</v>
      </c>
      <c r="AG1301" s="14" t="s">
        <v>1761</v>
      </c>
      <c r="AH1301" s="14" t="s">
        <v>207</v>
      </c>
      <c r="AI1301" s="14" t="s">
        <v>1762</v>
      </c>
      <c r="AJ1301" s="14" t="s">
        <v>207</v>
      </c>
      <c r="AK1301" s="9">
        <v>8</v>
      </c>
      <c r="AL1301" s="14" t="s">
        <v>207</v>
      </c>
      <c r="AM1301" s="9">
        <v>8</v>
      </c>
      <c r="AN1301" s="14" t="s">
        <v>207</v>
      </c>
      <c r="AO1301" s="9">
        <v>8</v>
      </c>
      <c r="AP1301" s="14" t="s">
        <v>207</v>
      </c>
      <c r="AQ1301" s="9">
        <v>8</v>
      </c>
      <c r="AR1301" s="14" t="s">
        <v>207</v>
      </c>
      <c r="AS1301" s="9" t="s">
        <v>41</v>
      </c>
      <c r="AT1301" s="9" t="s">
        <v>344</v>
      </c>
      <c r="AU1301" s="9" t="s">
        <v>164</v>
      </c>
      <c r="AV1301" s="9" t="s">
        <v>320</v>
      </c>
      <c r="AW1301" s="9" t="s">
        <v>1923</v>
      </c>
      <c r="AX1301" s="9">
        <v>9010600000</v>
      </c>
      <c r="AY1301" s="99">
        <v>554</v>
      </c>
      <c r="AZ1301" s="12" t="s">
        <v>207</v>
      </c>
      <c r="BA1301" s="99">
        <v>28</v>
      </c>
      <c r="BB1301" s="12" t="s">
        <v>207</v>
      </c>
      <c r="BC1301" s="99">
        <v>36</v>
      </c>
      <c r="BD1301" s="12" t="s">
        <v>207</v>
      </c>
      <c r="BE1301" s="99">
        <v>88</v>
      </c>
      <c r="BF1301" s="12" t="s">
        <v>321</v>
      </c>
      <c r="BG1301" s="654">
        <v>87.153999999999996</v>
      </c>
      <c r="BH1301" s="12" t="s">
        <v>321</v>
      </c>
      <c r="BI1301" s="99">
        <v>40</v>
      </c>
      <c r="BJ1301" s="12" t="s">
        <v>321</v>
      </c>
      <c r="BK1301" s="754">
        <v>0</v>
      </c>
      <c r="BL1301" s="12" t="s">
        <v>321</v>
      </c>
      <c r="BM1301" s="754">
        <v>9.6000000000000002E-2</v>
      </c>
      <c r="BN1301" s="12" t="s">
        <v>321</v>
      </c>
      <c r="BO1301" s="754">
        <v>2.99</v>
      </c>
      <c r="BP1301" s="12" t="s">
        <v>321</v>
      </c>
      <c r="BQ1301" s="754">
        <v>0</v>
      </c>
      <c r="BR1301" s="12" t="s">
        <v>321</v>
      </c>
      <c r="BS1301" s="654">
        <v>44.067999999999998</v>
      </c>
      <c r="BT1301" s="12" t="s">
        <v>321</v>
      </c>
      <c r="BU1301" s="654">
        <v>47.154000000000003</v>
      </c>
      <c r="BV1301" s="12" t="s">
        <v>321</v>
      </c>
      <c r="BW1301" s="9">
        <v>0.55000000000000004</v>
      </c>
      <c r="BX1301" s="9" t="s">
        <v>322</v>
      </c>
      <c r="BY1301" s="755">
        <v>218.1</v>
      </c>
      <c r="BZ1301" s="9" t="s">
        <v>315</v>
      </c>
      <c r="CA1301" s="755">
        <v>11</v>
      </c>
      <c r="CB1301" s="9" t="s">
        <v>315</v>
      </c>
      <c r="CC1301" s="755">
        <v>14.2</v>
      </c>
      <c r="CD1301" s="9" t="s">
        <v>315</v>
      </c>
      <c r="CE1301" s="755">
        <v>191.8</v>
      </c>
      <c r="CF1301" s="9" t="s">
        <v>323</v>
      </c>
      <c r="CG1301" s="755">
        <v>88.2</v>
      </c>
      <c r="CH1301" s="9" t="s">
        <v>323</v>
      </c>
      <c r="CI1301" s="9"/>
      <c r="CJ1301" s="9"/>
      <c r="CK1301" s="9"/>
    </row>
    <row r="1302" spans="1:89" s="98" customFormat="1" x14ac:dyDescent="0.25">
      <c r="A1302" s="99">
        <v>10600478</v>
      </c>
      <c r="B1302" s="99"/>
      <c r="C1302" s="772">
        <v>791</v>
      </c>
      <c r="D1302" s="807">
        <v>0.03</v>
      </c>
      <c r="E1302" s="772">
        <f t="shared" si="61"/>
        <v>815</v>
      </c>
      <c r="F1302" s="778">
        <v>1.1000000000000001</v>
      </c>
      <c r="G1302" s="774">
        <f t="shared" si="60"/>
        <v>897</v>
      </c>
      <c r="H1302" s="776"/>
      <c r="I1302" s="758"/>
      <c r="J1302" s="776"/>
      <c r="K1302" s="786"/>
      <c r="L1302" s="9" t="s">
        <v>308</v>
      </c>
      <c r="M1302" s="9" t="s">
        <v>4279</v>
      </c>
      <c r="N1302" s="9" t="s">
        <v>142</v>
      </c>
      <c r="O1302" s="9" t="s">
        <v>164</v>
      </c>
      <c r="P1302" s="9" t="s">
        <v>1645</v>
      </c>
      <c r="Q1302" s="9" t="s">
        <v>1828</v>
      </c>
      <c r="R1302" s="9" t="s">
        <v>1829</v>
      </c>
      <c r="S1302" s="9" t="s">
        <v>314</v>
      </c>
      <c r="T1302" s="98" t="s">
        <v>210</v>
      </c>
      <c r="U1302" s="99">
        <v>90</v>
      </c>
      <c r="V1302" s="99" t="s">
        <v>207</v>
      </c>
      <c r="W1302" s="99">
        <v>160</v>
      </c>
      <c r="X1302" s="99" t="s">
        <v>207</v>
      </c>
      <c r="Y1302" s="631" t="s">
        <v>1901</v>
      </c>
      <c r="Z1302" s="99" t="s">
        <v>207</v>
      </c>
      <c r="AA1302" s="631" t="s">
        <v>1849</v>
      </c>
      <c r="AB1302" s="99" t="s">
        <v>207</v>
      </c>
      <c r="AC1302" s="9">
        <v>184</v>
      </c>
      <c r="AD1302" s="9" t="s">
        <v>207</v>
      </c>
      <c r="AE1302" s="9">
        <v>72</v>
      </c>
      <c r="AF1302" s="9" t="s">
        <v>315</v>
      </c>
      <c r="AG1302" s="14" t="s">
        <v>1902</v>
      </c>
      <c r="AH1302" s="14" t="s">
        <v>207</v>
      </c>
      <c r="AI1302" s="14" t="s">
        <v>1903</v>
      </c>
      <c r="AJ1302" s="14" t="s">
        <v>207</v>
      </c>
      <c r="AK1302" s="9">
        <v>8</v>
      </c>
      <c r="AL1302" s="14" t="s">
        <v>207</v>
      </c>
      <c r="AM1302" s="9">
        <v>8</v>
      </c>
      <c r="AN1302" s="14" t="s">
        <v>207</v>
      </c>
      <c r="AO1302" s="9">
        <v>8</v>
      </c>
      <c r="AP1302" s="14" t="s">
        <v>207</v>
      </c>
      <c r="AQ1302" s="9">
        <v>8</v>
      </c>
      <c r="AR1302" s="14" t="s">
        <v>207</v>
      </c>
      <c r="AS1302" s="9" t="s">
        <v>42</v>
      </c>
      <c r="AT1302" s="9" t="s">
        <v>345</v>
      </c>
      <c r="AU1302" s="9" t="s">
        <v>164</v>
      </c>
      <c r="AV1302" s="9" t="s">
        <v>320</v>
      </c>
      <c r="AW1302" s="9" t="s">
        <v>1924</v>
      </c>
      <c r="AX1302" s="9">
        <v>9010600000</v>
      </c>
      <c r="AY1302" s="99">
        <v>195</v>
      </c>
      <c r="AZ1302" s="12" t="s">
        <v>207</v>
      </c>
      <c r="BA1302" s="99">
        <v>32</v>
      </c>
      <c r="BB1302" s="12" t="s">
        <v>207</v>
      </c>
      <c r="BC1302" s="99">
        <v>14</v>
      </c>
      <c r="BD1302" s="12" t="s">
        <v>207</v>
      </c>
      <c r="BE1302" s="99">
        <v>14</v>
      </c>
      <c r="BF1302" s="12" t="s">
        <v>321</v>
      </c>
      <c r="BG1302" s="654">
        <v>13.129</v>
      </c>
      <c r="BH1302" s="12" t="s">
        <v>321</v>
      </c>
      <c r="BI1302" s="99">
        <v>9</v>
      </c>
      <c r="BJ1302" s="12" t="s">
        <v>321</v>
      </c>
      <c r="BK1302" s="754">
        <v>0</v>
      </c>
      <c r="BL1302" s="12" t="s">
        <v>321</v>
      </c>
      <c r="BM1302" s="754">
        <v>0.11</v>
      </c>
      <c r="BN1302" s="12" t="s">
        <v>321</v>
      </c>
      <c r="BO1302" s="754">
        <v>4.0190000000000001</v>
      </c>
      <c r="BP1302" s="12" t="s">
        <v>321</v>
      </c>
      <c r="BQ1302" s="754">
        <v>0</v>
      </c>
      <c r="BR1302" s="12" t="s">
        <v>321</v>
      </c>
      <c r="BS1302" s="654">
        <v>0</v>
      </c>
      <c r="BT1302" s="12" t="s">
        <v>321</v>
      </c>
      <c r="BU1302" s="654">
        <v>4.1289999999999996</v>
      </c>
      <c r="BV1302" s="12" t="s">
        <v>321</v>
      </c>
      <c r="BW1302" s="9">
        <v>0.09</v>
      </c>
      <c r="BX1302" s="9" t="s">
        <v>322</v>
      </c>
      <c r="BY1302" s="755">
        <v>76.8</v>
      </c>
      <c r="BZ1302" s="9" t="s">
        <v>315</v>
      </c>
      <c r="CA1302" s="755">
        <v>12.6</v>
      </c>
      <c r="CB1302" s="9" t="s">
        <v>315</v>
      </c>
      <c r="CC1302" s="755">
        <v>5.5</v>
      </c>
      <c r="CD1302" s="9" t="s">
        <v>315</v>
      </c>
      <c r="CE1302" s="755">
        <v>26.5</v>
      </c>
      <c r="CF1302" s="9" t="s">
        <v>323</v>
      </c>
      <c r="CG1302" s="755">
        <v>19.8</v>
      </c>
      <c r="CH1302" s="9" t="s">
        <v>323</v>
      </c>
      <c r="CI1302" s="9"/>
      <c r="CJ1302" s="9"/>
      <c r="CK1302" s="9"/>
    </row>
    <row r="1303" spans="1:89" s="98" customFormat="1" x14ac:dyDescent="0.25">
      <c r="A1303" s="99">
        <v>10600479</v>
      </c>
      <c r="B1303" s="99"/>
      <c r="C1303" s="772">
        <v>851</v>
      </c>
      <c r="D1303" s="807">
        <v>0.03</v>
      </c>
      <c r="E1303" s="772">
        <f t="shared" si="61"/>
        <v>877</v>
      </c>
      <c r="F1303" s="778">
        <v>1.1000000000000001</v>
      </c>
      <c r="G1303" s="774">
        <f t="shared" si="60"/>
        <v>965</v>
      </c>
      <c r="H1303" s="776"/>
      <c r="I1303" s="758"/>
      <c r="J1303" s="776"/>
      <c r="K1303" s="786"/>
      <c r="L1303" s="9" t="s">
        <v>308</v>
      </c>
      <c r="M1303" s="9" t="s">
        <v>4280</v>
      </c>
      <c r="N1303" s="9" t="s">
        <v>142</v>
      </c>
      <c r="O1303" s="9" t="s">
        <v>164</v>
      </c>
      <c r="P1303" s="9" t="s">
        <v>1645</v>
      </c>
      <c r="Q1303" s="9" t="s">
        <v>1828</v>
      </c>
      <c r="R1303" s="9" t="s">
        <v>1829</v>
      </c>
      <c r="S1303" s="9" t="s">
        <v>314</v>
      </c>
      <c r="T1303" s="98" t="s">
        <v>210</v>
      </c>
      <c r="U1303" s="99" t="s">
        <v>1649</v>
      </c>
      <c r="V1303" s="99" t="s">
        <v>207</v>
      </c>
      <c r="W1303" s="99" t="s">
        <v>945</v>
      </c>
      <c r="X1303" s="99" t="s">
        <v>207</v>
      </c>
      <c r="Y1303" s="631" t="s">
        <v>736</v>
      </c>
      <c r="Z1303" s="99" t="s">
        <v>207</v>
      </c>
      <c r="AA1303" s="631" t="s">
        <v>1851</v>
      </c>
      <c r="AB1303" s="99" t="s">
        <v>207</v>
      </c>
      <c r="AC1303" s="9">
        <v>207</v>
      </c>
      <c r="AD1303" s="9" t="s">
        <v>207</v>
      </c>
      <c r="AE1303" s="9">
        <v>81</v>
      </c>
      <c r="AF1303" s="9" t="s">
        <v>315</v>
      </c>
      <c r="AG1303" s="14" t="s">
        <v>1904</v>
      </c>
      <c r="AH1303" s="14" t="s">
        <v>207</v>
      </c>
      <c r="AI1303" s="14" t="s">
        <v>1905</v>
      </c>
      <c r="AJ1303" s="14" t="s">
        <v>207</v>
      </c>
      <c r="AK1303" s="9">
        <v>8</v>
      </c>
      <c r="AL1303" s="14" t="s">
        <v>207</v>
      </c>
      <c r="AM1303" s="9">
        <v>8</v>
      </c>
      <c r="AN1303" s="14" t="s">
        <v>207</v>
      </c>
      <c r="AO1303" s="9">
        <v>8</v>
      </c>
      <c r="AP1303" s="14" t="s">
        <v>207</v>
      </c>
      <c r="AQ1303" s="9">
        <v>8</v>
      </c>
      <c r="AR1303" s="14" t="s">
        <v>207</v>
      </c>
      <c r="AS1303" s="9" t="s">
        <v>42</v>
      </c>
      <c r="AT1303" s="9" t="s">
        <v>345</v>
      </c>
      <c r="AU1303" s="9" t="s">
        <v>164</v>
      </c>
      <c r="AV1303" s="9" t="s">
        <v>320</v>
      </c>
      <c r="AW1303" s="9" t="s">
        <v>1925</v>
      </c>
      <c r="AX1303" s="9">
        <v>9010600000</v>
      </c>
      <c r="AY1303" s="99">
        <v>214</v>
      </c>
      <c r="AZ1303" s="12" t="s">
        <v>207</v>
      </c>
      <c r="BA1303" s="99">
        <v>32</v>
      </c>
      <c r="BB1303" s="12" t="s">
        <v>207</v>
      </c>
      <c r="BC1303" s="99">
        <v>14</v>
      </c>
      <c r="BD1303" s="12" t="s">
        <v>207</v>
      </c>
      <c r="BE1303" s="99">
        <v>15</v>
      </c>
      <c r="BF1303" s="12" t="s">
        <v>321</v>
      </c>
      <c r="BG1303" s="654">
        <v>14.471</v>
      </c>
      <c r="BH1303" s="12" t="s">
        <v>321</v>
      </c>
      <c r="BI1303" s="99">
        <v>10</v>
      </c>
      <c r="BJ1303" s="12" t="s">
        <v>321</v>
      </c>
      <c r="BK1303" s="754">
        <v>0</v>
      </c>
      <c r="BL1303" s="12" t="s">
        <v>321</v>
      </c>
      <c r="BM1303" s="754">
        <v>0.11</v>
      </c>
      <c r="BN1303" s="12" t="s">
        <v>321</v>
      </c>
      <c r="BO1303" s="754">
        <v>4.3609999999999998</v>
      </c>
      <c r="BP1303" s="12" t="s">
        <v>321</v>
      </c>
      <c r="BQ1303" s="754">
        <v>0</v>
      </c>
      <c r="BR1303" s="12" t="s">
        <v>321</v>
      </c>
      <c r="BS1303" s="654">
        <v>0</v>
      </c>
      <c r="BT1303" s="12" t="s">
        <v>321</v>
      </c>
      <c r="BU1303" s="654">
        <v>4.4710000000000001</v>
      </c>
      <c r="BV1303" s="12" t="s">
        <v>321</v>
      </c>
      <c r="BW1303" s="9">
        <v>0.1</v>
      </c>
      <c r="BX1303" s="9" t="s">
        <v>322</v>
      </c>
      <c r="BY1303" s="755">
        <v>84.3</v>
      </c>
      <c r="BZ1303" s="9" t="s">
        <v>315</v>
      </c>
      <c r="CA1303" s="755">
        <v>12.6</v>
      </c>
      <c r="CB1303" s="9" t="s">
        <v>315</v>
      </c>
      <c r="CC1303" s="755">
        <v>5.5</v>
      </c>
      <c r="CD1303" s="9" t="s">
        <v>315</v>
      </c>
      <c r="CE1303" s="755">
        <v>28.7</v>
      </c>
      <c r="CF1303" s="9" t="s">
        <v>323</v>
      </c>
      <c r="CG1303" s="755">
        <v>22</v>
      </c>
      <c r="CH1303" s="9" t="s">
        <v>323</v>
      </c>
      <c r="CI1303" s="9"/>
      <c r="CJ1303" s="9"/>
      <c r="CK1303" s="9"/>
    </row>
    <row r="1304" spans="1:89" s="98" customFormat="1" x14ac:dyDescent="0.25">
      <c r="A1304" s="99">
        <v>10600480</v>
      </c>
      <c r="B1304" s="99"/>
      <c r="C1304" s="772">
        <v>881</v>
      </c>
      <c r="D1304" s="807">
        <v>0.03</v>
      </c>
      <c r="E1304" s="772">
        <f t="shared" si="61"/>
        <v>907</v>
      </c>
      <c r="F1304" s="778">
        <v>1.1000000000000001</v>
      </c>
      <c r="G1304" s="774">
        <f t="shared" si="60"/>
        <v>998</v>
      </c>
      <c r="H1304" s="776"/>
      <c r="I1304" s="758"/>
      <c r="J1304" s="776"/>
      <c r="K1304" s="786"/>
      <c r="L1304" s="9" t="s">
        <v>308</v>
      </c>
      <c r="M1304" s="9" t="s">
        <v>4281</v>
      </c>
      <c r="N1304" s="9" t="s">
        <v>142</v>
      </c>
      <c r="O1304" s="9" t="s">
        <v>164</v>
      </c>
      <c r="P1304" s="9" t="s">
        <v>1645</v>
      </c>
      <c r="Q1304" s="9" t="s">
        <v>1828</v>
      </c>
      <c r="R1304" s="9" t="s">
        <v>1829</v>
      </c>
      <c r="S1304" s="9" t="s">
        <v>314</v>
      </c>
      <c r="T1304" s="98" t="s">
        <v>210</v>
      </c>
      <c r="U1304" s="99" t="s">
        <v>1906</v>
      </c>
      <c r="V1304" s="99" t="s">
        <v>207</v>
      </c>
      <c r="W1304" s="99" t="s">
        <v>202</v>
      </c>
      <c r="X1304" s="99" t="s">
        <v>207</v>
      </c>
      <c r="Y1304" s="631" t="s">
        <v>864</v>
      </c>
      <c r="Z1304" s="99" t="s">
        <v>207</v>
      </c>
      <c r="AA1304" s="631" t="s">
        <v>1853</v>
      </c>
      <c r="AB1304" s="99" t="s">
        <v>207</v>
      </c>
      <c r="AC1304" s="9">
        <v>229</v>
      </c>
      <c r="AD1304" s="9" t="s">
        <v>207</v>
      </c>
      <c r="AE1304" s="9">
        <v>90</v>
      </c>
      <c r="AF1304" s="9" t="s">
        <v>315</v>
      </c>
      <c r="AG1304" s="14" t="s">
        <v>1907</v>
      </c>
      <c r="AH1304" s="14" t="s">
        <v>207</v>
      </c>
      <c r="AI1304" s="14" t="s">
        <v>1908</v>
      </c>
      <c r="AJ1304" s="14" t="s">
        <v>207</v>
      </c>
      <c r="AK1304" s="9">
        <v>8</v>
      </c>
      <c r="AL1304" s="14" t="s">
        <v>207</v>
      </c>
      <c r="AM1304" s="9">
        <v>8</v>
      </c>
      <c r="AN1304" s="14" t="s">
        <v>207</v>
      </c>
      <c r="AO1304" s="9">
        <v>8</v>
      </c>
      <c r="AP1304" s="14" t="s">
        <v>207</v>
      </c>
      <c r="AQ1304" s="9">
        <v>8</v>
      </c>
      <c r="AR1304" s="14" t="s">
        <v>207</v>
      </c>
      <c r="AS1304" s="9" t="s">
        <v>42</v>
      </c>
      <c r="AT1304" s="9" t="s">
        <v>345</v>
      </c>
      <c r="AU1304" s="9" t="s">
        <v>164</v>
      </c>
      <c r="AV1304" s="9" t="s">
        <v>320</v>
      </c>
      <c r="AW1304" s="9" t="s">
        <v>1926</v>
      </c>
      <c r="AX1304" s="9">
        <v>9010600000</v>
      </c>
      <c r="AY1304" s="99">
        <v>235</v>
      </c>
      <c r="AZ1304" s="12" t="s">
        <v>207</v>
      </c>
      <c r="BA1304" s="99">
        <v>32</v>
      </c>
      <c r="BB1304" s="12" t="s">
        <v>207</v>
      </c>
      <c r="BC1304" s="99">
        <v>14</v>
      </c>
      <c r="BD1304" s="12" t="s">
        <v>207</v>
      </c>
      <c r="BE1304" s="99">
        <v>15</v>
      </c>
      <c r="BF1304" s="12" t="s">
        <v>321</v>
      </c>
      <c r="BG1304" s="654">
        <v>14.811999999999999</v>
      </c>
      <c r="BH1304" s="12" t="s">
        <v>321</v>
      </c>
      <c r="BI1304" s="99">
        <v>10</v>
      </c>
      <c r="BJ1304" s="12" t="s">
        <v>321</v>
      </c>
      <c r="BK1304" s="754">
        <v>0</v>
      </c>
      <c r="BL1304" s="12" t="s">
        <v>321</v>
      </c>
      <c r="BM1304" s="754">
        <v>0.11</v>
      </c>
      <c r="BN1304" s="12" t="s">
        <v>321</v>
      </c>
      <c r="BO1304" s="754">
        <v>4.7030000000000003</v>
      </c>
      <c r="BP1304" s="12" t="s">
        <v>321</v>
      </c>
      <c r="BQ1304" s="754">
        <v>0</v>
      </c>
      <c r="BR1304" s="12" t="s">
        <v>321</v>
      </c>
      <c r="BS1304" s="654">
        <v>0</v>
      </c>
      <c r="BT1304" s="12" t="s">
        <v>321</v>
      </c>
      <c r="BU1304" s="654">
        <v>4.8120000000000003</v>
      </c>
      <c r="BV1304" s="12" t="s">
        <v>321</v>
      </c>
      <c r="BW1304" s="9">
        <v>0.11</v>
      </c>
      <c r="BX1304" s="9" t="s">
        <v>322</v>
      </c>
      <c r="BY1304" s="755">
        <v>92.5</v>
      </c>
      <c r="BZ1304" s="9" t="s">
        <v>315</v>
      </c>
      <c r="CA1304" s="755">
        <v>12.6</v>
      </c>
      <c r="CB1304" s="9" t="s">
        <v>315</v>
      </c>
      <c r="CC1304" s="755">
        <v>5.5</v>
      </c>
      <c r="CD1304" s="9" t="s">
        <v>315</v>
      </c>
      <c r="CE1304" s="755">
        <v>30.9</v>
      </c>
      <c r="CF1304" s="9" t="s">
        <v>323</v>
      </c>
      <c r="CG1304" s="755">
        <v>22</v>
      </c>
      <c r="CH1304" s="9" t="s">
        <v>323</v>
      </c>
      <c r="CI1304" s="9"/>
      <c r="CJ1304" s="9"/>
      <c r="CK1304" s="9"/>
    </row>
    <row r="1305" spans="1:89" s="98" customFormat="1" x14ac:dyDescent="0.25">
      <c r="A1305" s="99">
        <v>10600486</v>
      </c>
      <c r="B1305" s="99"/>
      <c r="C1305" s="772">
        <v>911</v>
      </c>
      <c r="D1305" s="807">
        <v>0.03</v>
      </c>
      <c r="E1305" s="772">
        <f t="shared" si="61"/>
        <v>938</v>
      </c>
      <c r="F1305" s="778">
        <v>1.1000000000000001</v>
      </c>
      <c r="G1305" s="774">
        <f t="shared" si="60"/>
        <v>1032</v>
      </c>
      <c r="H1305" s="776"/>
      <c r="I1305" s="758"/>
      <c r="J1305" s="776"/>
      <c r="K1305" s="786"/>
      <c r="L1305" s="9" t="s">
        <v>308</v>
      </c>
      <c r="M1305" s="9" t="s">
        <v>4282</v>
      </c>
      <c r="N1305" s="9" t="s">
        <v>142</v>
      </c>
      <c r="O1305" s="9" t="s">
        <v>164</v>
      </c>
      <c r="P1305" s="9" t="s">
        <v>1645</v>
      </c>
      <c r="Q1305" s="9" t="s">
        <v>1828</v>
      </c>
      <c r="R1305" s="9" t="s">
        <v>1829</v>
      </c>
      <c r="S1305" s="9" t="s">
        <v>314</v>
      </c>
      <c r="T1305" s="98" t="s">
        <v>210</v>
      </c>
      <c r="U1305" s="99" t="s">
        <v>1650</v>
      </c>
      <c r="V1305" s="99" t="s">
        <v>207</v>
      </c>
      <c r="W1305" s="99" t="s">
        <v>574</v>
      </c>
      <c r="X1305" s="99" t="s">
        <v>207</v>
      </c>
      <c r="Y1305" s="631" t="s">
        <v>1651</v>
      </c>
      <c r="Z1305" s="99" t="s">
        <v>207</v>
      </c>
      <c r="AA1305" s="631" t="s">
        <v>1652</v>
      </c>
      <c r="AB1305" s="99" t="s">
        <v>207</v>
      </c>
      <c r="AC1305" s="9">
        <v>253</v>
      </c>
      <c r="AD1305" s="9" t="s">
        <v>207</v>
      </c>
      <c r="AE1305" s="9">
        <v>100</v>
      </c>
      <c r="AF1305" s="9" t="s">
        <v>315</v>
      </c>
      <c r="AG1305" s="14" t="s">
        <v>1744</v>
      </c>
      <c r="AH1305" s="14" t="s">
        <v>207</v>
      </c>
      <c r="AI1305" s="14" t="s">
        <v>1745</v>
      </c>
      <c r="AJ1305" s="14" t="s">
        <v>207</v>
      </c>
      <c r="AK1305" s="9">
        <v>8</v>
      </c>
      <c r="AL1305" s="14" t="s">
        <v>207</v>
      </c>
      <c r="AM1305" s="9">
        <v>8</v>
      </c>
      <c r="AN1305" s="14" t="s">
        <v>207</v>
      </c>
      <c r="AO1305" s="9">
        <v>8</v>
      </c>
      <c r="AP1305" s="14" t="s">
        <v>207</v>
      </c>
      <c r="AQ1305" s="9">
        <v>8</v>
      </c>
      <c r="AR1305" s="14" t="s">
        <v>207</v>
      </c>
      <c r="AS1305" s="9" t="s">
        <v>42</v>
      </c>
      <c r="AT1305" s="9" t="s">
        <v>345</v>
      </c>
      <c r="AU1305" s="9" t="s">
        <v>164</v>
      </c>
      <c r="AV1305" s="9" t="s">
        <v>320</v>
      </c>
      <c r="AW1305" s="9" t="s">
        <v>1927</v>
      </c>
      <c r="AX1305" s="9">
        <v>9010600000</v>
      </c>
      <c r="AY1305" s="99">
        <v>254</v>
      </c>
      <c r="AZ1305" s="12" t="s">
        <v>207</v>
      </c>
      <c r="BA1305" s="99">
        <v>32</v>
      </c>
      <c r="BB1305" s="12" t="s">
        <v>207</v>
      </c>
      <c r="BC1305" s="99">
        <v>15</v>
      </c>
      <c r="BD1305" s="12" t="s">
        <v>207</v>
      </c>
      <c r="BE1305" s="99">
        <v>17</v>
      </c>
      <c r="BF1305" s="12" t="s">
        <v>321</v>
      </c>
      <c r="BG1305" s="654">
        <v>16.154</v>
      </c>
      <c r="BH1305" s="12" t="s">
        <v>321</v>
      </c>
      <c r="BI1305" s="99">
        <v>11</v>
      </c>
      <c r="BJ1305" s="12" t="s">
        <v>321</v>
      </c>
      <c r="BK1305" s="754">
        <v>0</v>
      </c>
      <c r="BL1305" s="12" t="s">
        <v>321</v>
      </c>
      <c r="BM1305" s="754">
        <v>0.11</v>
      </c>
      <c r="BN1305" s="12" t="s">
        <v>321</v>
      </c>
      <c r="BO1305" s="754">
        <v>5.0439999999999996</v>
      </c>
      <c r="BP1305" s="12" t="s">
        <v>321</v>
      </c>
      <c r="BQ1305" s="754">
        <v>0</v>
      </c>
      <c r="BR1305" s="12" t="s">
        <v>321</v>
      </c>
      <c r="BS1305" s="654">
        <v>0</v>
      </c>
      <c r="BT1305" s="12" t="s">
        <v>321</v>
      </c>
      <c r="BU1305" s="654">
        <v>5.1539999999999999</v>
      </c>
      <c r="BV1305" s="12" t="s">
        <v>321</v>
      </c>
      <c r="BW1305" s="9">
        <v>0.12</v>
      </c>
      <c r="BX1305" s="9" t="s">
        <v>322</v>
      </c>
      <c r="BY1305" s="755">
        <v>100</v>
      </c>
      <c r="BZ1305" s="9" t="s">
        <v>315</v>
      </c>
      <c r="CA1305" s="755">
        <v>12.6</v>
      </c>
      <c r="CB1305" s="9" t="s">
        <v>315</v>
      </c>
      <c r="CC1305" s="755">
        <v>5.9</v>
      </c>
      <c r="CD1305" s="9" t="s">
        <v>315</v>
      </c>
      <c r="CE1305" s="755">
        <v>33.1</v>
      </c>
      <c r="CF1305" s="9" t="s">
        <v>323</v>
      </c>
      <c r="CG1305" s="755">
        <v>24.3</v>
      </c>
      <c r="CH1305" s="9" t="s">
        <v>323</v>
      </c>
      <c r="CI1305" s="9"/>
      <c r="CJ1305" s="9"/>
      <c r="CK1305" s="9"/>
    </row>
    <row r="1306" spans="1:89" s="98" customFormat="1" x14ac:dyDescent="0.25">
      <c r="A1306" s="99">
        <v>10600481</v>
      </c>
      <c r="B1306" s="99"/>
      <c r="C1306" s="772">
        <v>942</v>
      </c>
      <c r="D1306" s="807">
        <v>0.03</v>
      </c>
      <c r="E1306" s="772">
        <f t="shared" si="61"/>
        <v>970</v>
      </c>
      <c r="F1306" s="778">
        <v>1.1000000000000001</v>
      </c>
      <c r="G1306" s="774">
        <f t="shared" si="60"/>
        <v>1067</v>
      </c>
      <c r="H1306" s="776"/>
      <c r="I1306" s="758"/>
      <c r="J1306" s="776"/>
      <c r="K1306" s="786"/>
      <c r="L1306" s="9" t="s">
        <v>308</v>
      </c>
      <c r="M1306" s="9" t="s">
        <v>4283</v>
      </c>
      <c r="N1306" s="9" t="s">
        <v>142</v>
      </c>
      <c r="O1306" s="9" t="s">
        <v>164</v>
      </c>
      <c r="P1306" s="9" t="s">
        <v>1645</v>
      </c>
      <c r="Q1306" s="9" t="s">
        <v>1828</v>
      </c>
      <c r="R1306" s="9" t="s">
        <v>1829</v>
      </c>
      <c r="S1306" s="9" t="s">
        <v>314</v>
      </c>
      <c r="T1306" s="98" t="s">
        <v>210</v>
      </c>
      <c r="U1306" s="99" t="s">
        <v>1746</v>
      </c>
      <c r="V1306" s="99" t="s">
        <v>207</v>
      </c>
      <c r="W1306" s="99" t="s">
        <v>575</v>
      </c>
      <c r="X1306" s="99" t="s">
        <v>207</v>
      </c>
      <c r="Y1306" s="631" t="s">
        <v>1285</v>
      </c>
      <c r="Z1306" s="99" t="s">
        <v>207</v>
      </c>
      <c r="AA1306" s="631" t="s">
        <v>1856</v>
      </c>
      <c r="AB1306" s="99" t="s">
        <v>207</v>
      </c>
      <c r="AC1306" s="9">
        <v>275</v>
      </c>
      <c r="AD1306" s="9" t="s">
        <v>207</v>
      </c>
      <c r="AE1306" s="9">
        <v>108</v>
      </c>
      <c r="AF1306" s="9" t="s">
        <v>315</v>
      </c>
      <c r="AG1306" s="14" t="s">
        <v>1747</v>
      </c>
      <c r="AH1306" s="14" t="s">
        <v>207</v>
      </c>
      <c r="AI1306" s="14" t="s">
        <v>1748</v>
      </c>
      <c r="AJ1306" s="14" t="s">
        <v>207</v>
      </c>
      <c r="AK1306" s="9">
        <v>8</v>
      </c>
      <c r="AL1306" s="14" t="s">
        <v>207</v>
      </c>
      <c r="AM1306" s="9">
        <v>8</v>
      </c>
      <c r="AN1306" s="14" t="s">
        <v>207</v>
      </c>
      <c r="AO1306" s="9">
        <v>8</v>
      </c>
      <c r="AP1306" s="14" t="s">
        <v>207</v>
      </c>
      <c r="AQ1306" s="9">
        <v>8</v>
      </c>
      <c r="AR1306" s="14" t="s">
        <v>207</v>
      </c>
      <c r="AS1306" s="9" t="s">
        <v>42</v>
      </c>
      <c r="AT1306" s="9" t="s">
        <v>345</v>
      </c>
      <c r="AU1306" s="9" t="s">
        <v>164</v>
      </c>
      <c r="AV1306" s="9" t="s">
        <v>320</v>
      </c>
      <c r="AW1306" s="9" t="s">
        <v>1928</v>
      </c>
      <c r="AX1306" s="9">
        <v>9010600000</v>
      </c>
      <c r="AY1306" s="99">
        <v>274</v>
      </c>
      <c r="AZ1306" s="12" t="s">
        <v>207</v>
      </c>
      <c r="BA1306" s="99">
        <v>32</v>
      </c>
      <c r="BB1306" s="12" t="s">
        <v>207</v>
      </c>
      <c r="BC1306" s="99">
        <v>14</v>
      </c>
      <c r="BD1306" s="12" t="s">
        <v>207</v>
      </c>
      <c r="BE1306" s="99">
        <v>16</v>
      </c>
      <c r="BF1306" s="12" t="s">
        <v>321</v>
      </c>
      <c r="BG1306" s="654">
        <v>15.496</v>
      </c>
      <c r="BH1306" s="12" t="s">
        <v>321</v>
      </c>
      <c r="BI1306" s="99">
        <v>10</v>
      </c>
      <c r="BJ1306" s="12" t="s">
        <v>321</v>
      </c>
      <c r="BK1306" s="754">
        <v>0</v>
      </c>
      <c r="BL1306" s="12" t="s">
        <v>321</v>
      </c>
      <c r="BM1306" s="754">
        <v>0.11</v>
      </c>
      <c r="BN1306" s="12" t="s">
        <v>321</v>
      </c>
      <c r="BO1306" s="754">
        <v>5.3860000000000001</v>
      </c>
      <c r="BP1306" s="12" t="s">
        <v>321</v>
      </c>
      <c r="BQ1306" s="754">
        <v>0</v>
      </c>
      <c r="BR1306" s="12" t="s">
        <v>321</v>
      </c>
      <c r="BS1306" s="654">
        <v>0</v>
      </c>
      <c r="BT1306" s="12" t="s">
        <v>321</v>
      </c>
      <c r="BU1306" s="654">
        <v>5.4960000000000004</v>
      </c>
      <c r="BV1306" s="12" t="s">
        <v>321</v>
      </c>
      <c r="BW1306" s="9">
        <v>0.12</v>
      </c>
      <c r="BX1306" s="9" t="s">
        <v>322</v>
      </c>
      <c r="BY1306" s="755">
        <v>107.9</v>
      </c>
      <c r="BZ1306" s="9" t="s">
        <v>315</v>
      </c>
      <c r="CA1306" s="755">
        <v>12.6</v>
      </c>
      <c r="CB1306" s="9" t="s">
        <v>315</v>
      </c>
      <c r="CC1306" s="755">
        <v>5.5</v>
      </c>
      <c r="CD1306" s="9" t="s">
        <v>315</v>
      </c>
      <c r="CE1306" s="755">
        <v>30.9</v>
      </c>
      <c r="CF1306" s="9" t="s">
        <v>323</v>
      </c>
      <c r="CG1306" s="755">
        <v>22</v>
      </c>
      <c r="CH1306" s="9" t="s">
        <v>323</v>
      </c>
      <c r="CI1306" s="9"/>
      <c r="CJ1306" s="9"/>
      <c r="CK1306" s="9"/>
    </row>
    <row r="1307" spans="1:89" s="98" customFormat="1" x14ac:dyDescent="0.25">
      <c r="A1307" s="99">
        <v>10600779</v>
      </c>
      <c r="B1307" s="99"/>
      <c r="C1307" s="772">
        <v>1156</v>
      </c>
      <c r="D1307" s="807">
        <v>0.03</v>
      </c>
      <c r="E1307" s="772">
        <f t="shared" si="61"/>
        <v>1191</v>
      </c>
      <c r="F1307" s="778">
        <v>1.1000000000000001</v>
      </c>
      <c r="G1307" s="774">
        <f t="shared" si="60"/>
        <v>1310</v>
      </c>
      <c r="H1307" s="776"/>
      <c r="I1307" s="758"/>
      <c r="J1307" s="776"/>
      <c r="K1307" s="786"/>
      <c r="L1307" s="9" t="s">
        <v>308</v>
      </c>
      <c r="M1307" s="9" t="s">
        <v>4284</v>
      </c>
      <c r="N1307" s="9" t="s">
        <v>142</v>
      </c>
      <c r="O1307" s="9" t="s">
        <v>164</v>
      </c>
      <c r="P1307" s="9" t="s">
        <v>1645</v>
      </c>
      <c r="Q1307" s="9" t="s">
        <v>1828</v>
      </c>
      <c r="R1307" s="9" t="s">
        <v>1829</v>
      </c>
      <c r="S1307" s="9" t="s">
        <v>314</v>
      </c>
      <c r="T1307" s="98" t="s">
        <v>210</v>
      </c>
      <c r="U1307" s="99">
        <v>146</v>
      </c>
      <c r="V1307" s="99" t="s">
        <v>207</v>
      </c>
      <c r="W1307" s="99">
        <v>260</v>
      </c>
      <c r="X1307" s="99" t="s">
        <v>207</v>
      </c>
      <c r="Y1307" s="99">
        <v>162</v>
      </c>
      <c r="Z1307" s="99" t="s">
        <v>207</v>
      </c>
      <c r="AA1307" s="9">
        <v>276</v>
      </c>
      <c r="AB1307" s="99" t="s">
        <v>207</v>
      </c>
      <c r="AC1307" s="9">
        <v>298</v>
      </c>
      <c r="AD1307" s="9" t="s">
        <v>207</v>
      </c>
      <c r="AE1307" s="9">
        <v>117</v>
      </c>
      <c r="AF1307" s="9" t="s">
        <v>315</v>
      </c>
      <c r="AG1307" s="14" t="s">
        <v>1749</v>
      </c>
      <c r="AH1307" s="14" t="s">
        <v>207</v>
      </c>
      <c r="AI1307" s="14" t="s">
        <v>1750</v>
      </c>
      <c r="AJ1307" s="14" t="s">
        <v>207</v>
      </c>
      <c r="AK1307" s="9">
        <v>8</v>
      </c>
      <c r="AL1307" s="14" t="s">
        <v>207</v>
      </c>
      <c r="AM1307" s="9">
        <v>8</v>
      </c>
      <c r="AN1307" s="14" t="s">
        <v>207</v>
      </c>
      <c r="AO1307" s="9">
        <v>8</v>
      </c>
      <c r="AP1307" s="14" t="s">
        <v>207</v>
      </c>
      <c r="AQ1307" s="9">
        <v>8</v>
      </c>
      <c r="AR1307" s="14" t="s">
        <v>207</v>
      </c>
      <c r="AS1307" s="9" t="s">
        <v>42</v>
      </c>
      <c r="AT1307" s="9" t="s">
        <v>345</v>
      </c>
      <c r="AU1307" s="9" t="s">
        <v>164</v>
      </c>
      <c r="AV1307" s="9" t="s">
        <v>320</v>
      </c>
      <c r="AW1307" s="9" t="s">
        <v>1929</v>
      </c>
      <c r="AX1307" s="9">
        <v>9010600000</v>
      </c>
      <c r="AY1307" s="99">
        <v>294</v>
      </c>
      <c r="AZ1307" s="12" t="s">
        <v>207</v>
      </c>
      <c r="BA1307" s="99">
        <v>32</v>
      </c>
      <c r="BB1307" s="12" t="s">
        <v>207</v>
      </c>
      <c r="BC1307" s="99">
        <v>14</v>
      </c>
      <c r="BD1307" s="12" t="s">
        <v>207</v>
      </c>
      <c r="BE1307" s="99">
        <v>18</v>
      </c>
      <c r="BF1307" s="12" t="s">
        <v>321</v>
      </c>
      <c r="BG1307" s="654">
        <v>17.837</v>
      </c>
      <c r="BH1307" s="12" t="s">
        <v>321</v>
      </c>
      <c r="BI1307" s="99">
        <v>12</v>
      </c>
      <c r="BJ1307" s="12" t="s">
        <v>321</v>
      </c>
      <c r="BK1307" s="754">
        <v>0</v>
      </c>
      <c r="BL1307" s="12" t="s">
        <v>321</v>
      </c>
      <c r="BM1307" s="754">
        <v>0.11</v>
      </c>
      <c r="BN1307" s="12" t="s">
        <v>321</v>
      </c>
      <c r="BO1307" s="754">
        <v>5.7270000000000003</v>
      </c>
      <c r="BP1307" s="12" t="s">
        <v>321</v>
      </c>
      <c r="BQ1307" s="754">
        <v>0</v>
      </c>
      <c r="BR1307" s="12" t="s">
        <v>321</v>
      </c>
      <c r="BS1307" s="654">
        <v>0</v>
      </c>
      <c r="BT1307" s="12" t="s">
        <v>321</v>
      </c>
      <c r="BU1307" s="654">
        <v>5.8369999999999997</v>
      </c>
      <c r="BV1307" s="12" t="s">
        <v>321</v>
      </c>
      <c r="BW1307" s="9">
        <v>0.13</v>
      </c>
      <c r="BX1307" s="9" t="s">
        <v>322</v>
      </c>
      <c r="BY1307" s="755">
        <v>115.7</v>
      </c>
      <c r="BZ1307" s="9" t="s">
        <v>315</v>
      </c>
      <c r="CA1307" s="755">
        <v>12.6</v>
      </c>
      <c r="CB1307" s="9" t="s">
        <v>315</v>
      </c>
      <c r="CC1307" s="755">
        <v>5.5</v>
      </c>
      <c r="CD1307" s="9" t="s">
        <v>315</v>
      </c>
      <c r="CE1307" s="755">
        <v>35.299999999999997</v>
      </c>
      <c r="CF1307" s="9" t="s">
        <v>323</v>
      </c>
      <c r="CG1307" s="755">
        <v>26.5</v>
      </c>
      <c r="CH1307" s="9" t="s">
        <v>323</v>
      </c>
      <c r="CI1307" s="9"/>
      <c r="CJ1307" s="9"/>
      <c r="CK1307" s="9"/>
    </row>
    <row r="1308" spans="1:89" s="98" customFormat="1" x14ac:dyDescent="0.25">
      <c r="A1308" s="99">
        <v>10600487</v>
      </c>
      <c r="B1308" s="99"/>
      <c r="C1308" s="772">
        <v>1338</v>
      </c>
      <c r="D1308" s="807">
        <v>0.03</v>
      </c>
      <c r="E1308" s="772">
        <f t="shared" si="61"/>
        <v>1378</v>
      </c>
      <c r="F1308" s="778">
        <v>1.1000000000000001</v>
      </c>
      <c r="G1308" s="774">
        <f t="shared" si="60"/>
        <v>1516</v>
      </c>
      <c r="H1308" s="776"/>
      <c r="I1308" s="758"/>
      <c r="J1308" s="776"/>
      <c r="K1308" s="786"/>
      <c r="L1308" s="9" t="s">
        <v>308</v>
      </c>
      <c r="M1308" s="9" t="s">
        <v>4285</v>
      </c>
      <c r="N1308" s="9" t="s">
        <v>142</v>
      </c>
      <c r="O1308" s="9" t="s">
        <v>164</v>
      </c>
      <c r="P1308" s="9" t="s">
        <v>1645</v>
      </c>
      <c r="Q1308" s="9" t="s">
        <v>1828</v>
      </c>
      <c r="R1308" s="9" t="s">
        <v>1829</v>
      </c>
      <c r="S1308" s="9" t="s">
        <v>314</v>
      </c>
      <c r="T1308" s="98" t="s">
        <v>210</v>
      </c>
      <c r="U1308" s="99" t="s">
        <v>1909</v>
      </c>
      <c r="V1308" s="99" t="s">
        <v>207</v>
      </c>
      <c r="W1308" s="99" t="s">
        <v>577</v>
      </c>
      <c r="X1308" s="99" t="s">
        <v>207</v>
      </c>
      <c r="Y1308" s="631" t="s">
        <v>870</v>
      </c>
      <c r="Z1308" s="99" t="s">
        <v>207</v>
      </c>
      <c r="AA1308" s="631" t="s">
        <v>1839</v>
      </c>
      <c r="AB1308" s="99" t="s">
        <v>207</v>
      </c>
      <c r="AC1308" s="9">
        <v>321</v>
      </c>
      <c r="AD1308" s="9" t="s">
        <v>207</v>
      </c>
      <c r="AE1308" s="9">
        <v>126</v>
      </c>
      <c r="AF1308" s="9" t="s">
        <v>315</v>
      </c>
      <c r="AG1308" s="14" t="s">
        <v>1910</v>
      </c>
      <c r="AH1308" s="14" t="s">
        <v>207</v>
      </c>
      <c r="AI1308" s="14" t="s">
        <v>1911</v>
      </c>
      <c r="AJ1308" s="14" t="s">
        <v>207</v>
      </c>
      <c r="AK1308" s="9">
        <v>8</v>
      </c>
      <c r="AL1308" s="14" t="s">
        <v>207</v>
      </c>
      <c r="AM1308" s="9">
        <v>8</v>
      </c>
      <c r="AN1308" s="14" t="s">
        <v>207</v>
      </c>
      <c r="AO1308" s="9">
        <v>8</v>
      </c>
      <c r="AP1308" s="14" t="s">
        <v>207</v>
      </c>
      <c r="AQ1308" s="9">
        <v>8</v>
      </c>
      <c r="AR1308" s="14" t="s">
        <v>207</v>
      </c>
      <c r="AS1308" s="9" t="s">
        <v>42</v>
      </c>
      <c r="AT1308" s="9" t="s">
        <v>345</v>
      </c>
      <c r="AU1308" s="9" t="s">
        <v>164</v>
      </c>
      <c r="AV1308" s="9" t="s">
        <v>320</v>
      </c>
      <c r="AW1308" s="9" t="s">
        <v>1930</v>
      </c>
      <c r="AX1308" s="9">
        <v>9010600000</v>
      </c>
      <c r="AY1308" s="99">
        <v>314</v>
      </c>
      <c r="AZ1308" s="12" t="s">
        <v>207</v>
      </c>
      <c r="BA1308" s="99">
        <v>32</v>
      </c>
      <c r="BB1308" s="12" t="s">
        <v>207</v>
      </c>
      <c r="BC1308" s="99">
        <v>14</v>
      </c>
      <c r="BD1308" s="12" t="s">
        <v>207</v>
      </c>
      <c r="BE1308" s="99">
        <v>17</v>
      </c>
      <c r="BF1308" s="12" t="s">
        <v>321</v>
      </c>
      <c r="BG1308" s="654">
        <v>16.178999999999998</v>
      </c>
      <c r="BH1308" s="12" t="s">
        <v>321</v>
      </c>
      <c r="BI1308" s="99">
        <v>10</v>
      </c>
      <c r="BJ1308" s="12" t="s">
        <v>321</v>
      </c>
      <c r="BK1308" s="754">
        <v>0</v>
      </c>
      <c r="BL1308" s="12" t="s">
        <v>321</v>
      </c>
      <c r="BM1308" s="754">
        <v>0.11</v>
      </c>
      <c r="BN1308" s="12" t="s">
        <v>321</v>
      </c>
      <c r="BO1308" s="754">
        <v>6.069</v>
      </c>
      <c r="BP1308" s="12" t="s">
        <v>321</v>
      </c>
      <c r="BQ1308" s="754">
        <v>0</v>
      </c>
      <c r="BR1308" s="12" t="s">
        <v>321</v>
      </c>
      <c r="BS1308" s="654">
        <v>0</v>
      </c>
      <c r="BT1308" s="12" t="s">
        <v>321</v>
      </c>
      <c r="BU1308" s="654">
        <v>6.1790000000000003</v>
      </c>
      <c r="BV1308" s="12" t="s">
        <v>321</v>
      </c>
      <c r="BW1308" s="9">
        <v>0.14000000000000001</v>
      </c>
      <c r="BX1308" s="9" t="s">
        <v>322</v>
      </c>
      <c r="BY1308" s="755">
        <v>123.6</v>
      </c>
      <c r="BZ1308" s="9" t="s">
        <v>315</v>
      </c>
      <c r="CA1308" s="755">
        <v>12.6</v>
      </c>
      <c r="CB1308" s="9" t="s">
        <v>315</v>
      </c>
      <c r="CC1308" s="755">
        <v>5.5</v>
      </c>
      <c r="CD1308" s="9" t="s">
        <v>315</v>
      </c>
      <c r="CE1308" s="755">
        <v>30.9</v>
      </c>
      <c r="CF1308" s="9" t="s">
        <v>323</v>
      </c>
      <c r="CG1308" s="755">
        <v>22</v>
      </c>
      <c r="CH1308" s="9" t="s">
        <v>323</v>
      </c>
      <c r="CI1308" s="9"/>
      <c r="CJ1308" s="9"/>
      <c r="CK1308" s="9"/>
    </row>
    <row r="1309" spans="1:89" s="98" customFormat="1" x14ac:dyDescent="0.25">
      <c r="A1309" s="99">
        <v>10600488</v>
      </c>
      <c r="B1309" s="99"/>
      <c r="C1309" s="772">
        <v>1458</v>
      </c>
      <c r="D1309" s="807">
        <v>0.03</v>
      </c>
      <c r="E1309" s="772">
        <f t="shared" si="61"/>
        <v>1502</v>
      </c>
      <c r="F1309" s="778">
        <v>1.1000000000000001</v>
      </c>
      <c r="G1309" s="774">
        <f t="shared" si="60"/>
        <v>1652</v>
      </c>
      <c r="H1309" s="776"/>
      <c r="I1309" s="758"/>
      <c r="J1309" s="776"/>
      <c r="K1309" s="786"/>
      <c r="L1309" s="9" t="s">
        <v>308</v>
      </c>
      <c r="M1309" s="9" t="s">
        <v>4286</v>
      </c>
      <c r="N1309" s="9" t="s">
        <v>142</v>
      </c>
      <c r="O1309" s="9" t="s">
        <v>164</v>
      </c>
      <c r="P1309" s="9" t="s">
        <v>1645</v>
      </c>
      <c r="Q1309" s="9" t="s">
        <v>1828</v>
      </c>
      <c r="R1309" s="9" t="s">
        <v>1829</v>
      </c>
      <c r="S1309" s="9" t="s">
        <v>314</v>
      </c>
      <c r="T1309" s="98" t="s">
        <v>210</v>
      </c>
      <c r="U1309" s="99" t="s">
        <v>637</v>
      </c>
      <c r="V1309" s="99" t="s">
        <v>207</v>
      </c>
      <c r="W1309" s="99" t="s">
        <v>578</v>
      </c>
      <c r="X1309" s="99" t="s">
        <v>207</v>
      </c>
      <c r="Y1309" s="631" t="s">
        <v>1648</v>
      </c>
      <c r="Z1309" s="99" t="s">
        <v>207</v>
      </c>
      <c r="AA1309" s="631" t="s">
        <v>1841</v>
      </c>
      <c r="AB1309" s="99" t="s">
        <v>207</v>
      </c>
      <c r="AC1309" s="9">
        <v>344</v>
      </c>
      <c r="AD1309" s="9" t="s">
        <v>207</v>
      </c>
      <c r="AE1309" s="9">
        <v>135</v>
      </c>
      <c r="AF1309" s="9" t="s">
        <v>315</v>
      </c>
      <c r="AG1309" s="14" t="s">
        <v>1753</v>
      </c>
      <c r="AH1309" s="14" t="s">
        <v>207</v>
      </c>
      <c r="AI1309" s="14" t="s">
        <v>1754</v>
      </c>
      <c r="AJ1309" s="14" t="s">
        <v>207</v>
      </c>
      <c r="AK1309" s="9">
        <v>8</v>
      </c>
      <c r="AL1309" s="14" t="s">
        <v>207</v>
      </c>
      <c r="AM1309" s="9">
        <v>8</v>
      </c>
      <c r="AN1309" s="14" t="s">
        <v>207</v>
      </c>
      <c r="AO1309" s="9">
        <v>8</v>
      </c>
      <c r="AP1309" s="14" t="s">
        <v>207</v>
      </c>
      <c r="AQ1309" s="9">
        <v>8</v>
      </c>
      <c r="AR1309" s="14" t="s">
        <v>207</v>
      </c>
      <c r="AS1309" s="9" t="s">
        <v>42</v>
      </c>
      <c r="AT1309" s="9" t="s">
        <v>345</v>
      </c>
      <c r="AU1309" s="9" t="s">
        <v>164</v>
      </c>
      <c r="AV1309" s="9" t="s">
        <v>320</v>
      </c>
      <c r="AW1309" s="9" t="s">
        <v>1931</v>
      </c>
      <c r="AX1309" s="9">
        <v>9010600000</v>
      </c>
      <c r="AY1309" s="99">
        <v>334</v>
      </c>
      <c r="AZ1309" s="12" t="s">
        <v>207</v>
      </c>
      <c r="BA1309" s="99">
        <v>32</v>
      </c>
      <c r="BB1309" s="12" t="s">
        <v>207</v>
      </c>
      <c r="BC1309" s="99">
        <v>14</v>
      </c>
      <c r="BD1309" s="12" t="s">
        <v>207</v>
      </c>
      <c r="BE1309" s="99">
        <v>23</v>
      </c>
      <c r="BF1309" s="12" t="s">
        <v>321</v>
      </c>
      <c r="BG1309" s="654">
        <v>22.52</v>
      </c>
      <c r="BH1309" s="12" t="s">
        <v>321</v>
      </c>
      <c r="BI1309" s="99">
        <v>16</v>
      </c>
      <c r="BJ1309" s="12" t="s">
        <v>321</v>
      </c>
      <c r="BK1309" s="754">
        <v>0</v>
      </c>
      <c r="BL1309" s="12" t="s">
        <v>321</v>
      </c>
      <c r="BM1309" s="754">
        <v>0.11</v>
      </c>
      <c r="BN1309" s="12" t="s">
        <v>321</v>
      </c>
      <c r="BO1309" s="754">
        <v>6.4109999999999996</v>
      </c>
      <c r="BP1309" s="12" t="s">
        <v>321</v>
      </c>
      <c r="BQ1309" s="754">
        <v>0</v>
      </c>
      <c r="BR1309" s="12" t="s">
        <v>321</v>
      </c>
      <c r="BS1309" s="654">
        <v>0</v>
      </c>
      <c r="BT1309" s="12" t="s">
        <v>321</v>
      </c>
      <c r="BU1309" s="654">
        <v>6.52</v>
      </c>
      <c r="BV1309" s="12" t="s">
        <v>321</v>
      </c>
      <c r="BW1309" s="9">
        <v>0.15</v>
      </c>
      <c r="BX1309" s="9" t="s">
        <v>322</v>
      </c>
      <c r="BY1309" s="755">
        <v>131.5</v>
      </c>
      <c r="BZ1309" s="9" t="s">
        <v>315</v>
      </c>
      <c r="CA1309" s="755">
        <v>12.6</v>
      </c>
      <c r="CB1309" s="9" t="s">
        <v>315</v>
      </c>
      <c r="CC1309" s="755">
        <v>5.5</v>
      </c>
      <c r="CD1309" s="9" t="s">
        <v>315</v>
      </c>
      <c r="CE1309" s="755">
        <v>46.3</v>
      </c>
      <c r="CF1309" s="9" t="s">
        <v>323</v>
      </c>
      <c r="CG1309" s="755">
        <v>35.299999999999997</v>
      </c>
      <c r="CH1309" s="9" t="s">
        <v>323</v>
      </c>
      <c r="CI1309" s="9"/>
      <c r="CJ1309" s="9"/>
      <c r="CK1309" s="9"/>
    </row>
    <row r="1310" spans="1:89" s="98" customFormat="1" x14ac:dyDescent="0.25">
      <c r="A1310" s="99">
        <v>10600518</v>
      </c>
      <c r="B1310" s="99"/>
      <c r="C1310" s="772">
        <v>1702</v>
      </c>
      <c r="D1310" s="807">
        <v>0.03</v>
      </c>
      <c r="E1310" s="772">
        <f t="shared" si="61"/>
        <v>1753</v>
      </c>
      <c r="F1310" s="778">
        <v>1.1000000000000001</v>
      </c>
      <c r="G1310" s="774">
        <f t="shared" si="60"/>
        <v>1928</v>
      </c>
      <c r="H1310" s="776"/>
      <c r="I1310" s="758"/>
      <c r="J1310" s="776"/>
      <c r="K1310" s="786"/>
      <c r="L1310" s="9" t="s">
        <v>308</v>
      </c>
      <c r="M1310" s="9" t="s">
        <v>4287</v>
      </c>
      <c r="N1310" s="9" t="s">
        <v>142</v>
      </c>
      <c r="O1310" s="9" t="s">
        <v>164</v>
      </c>
      <c r="P1310" s="9" t="s">
        <v>1645</v>
      </c>
      <c r="Q1310" s="9" t="s">
        <v>1828</v>
      </c>
      <c r="R1310" s="9" t="s">
        <v>1829</v>
      </c>
      <c r="S1310" s="9" t="s">
        <v>314</v>
      </c>
      <c r="T1310" s="98" t="s">
        <v>210</v>
      </c>
      <c r="U1310" s="99" t="s">
        <v>742</v>
      </c>
      <c r="V1310" s="99" t="s">
        <v>207</v>
      </c>
      <c r="W1310" s="99" t="s">
        <v>646</v>
      </c>
      <c r="X1310" s="99" t="s">
        <v>207</v>
      </c>
      <c r="Y1310" s="631" t="s">
        <v>1421</v>
      </c>
      <c r="Z1310" s="99" t="s">
        <v>207</v>
      </c>
      <c r="AA1310" s="631" t="s">
        <v>1842</v>
      </c>
      <c r="AB1310" s="99" t="s">
        <v>207</v>
      </c>
      <c r="AC1310" s="9">
        <v>402</v>
      </c>
      <c r="AD1310" s="9" t="s">
        <v>207</v>
      </c>
      <c r="AE1310" s="9">
        <v>158</v>
      </c>
      <c r="AF1310" s="9" t="s">
        <v>315</v>
      </c>
      <c r="AG1310" s="14" t="s">
        <v>338</v>
      </c>
      <c r="AH1310" s="14" t="s">
        <v>207</v>
      </c>
      <c r="AI1310" s="14" t="s">
        <v>339</v>
      </c>
      <c r="AJ1310" s="14" t="s">
        <v>207</v>
      </c>
      <c r="AK1310" s="9">
        <v>8</v>
      </c>
      <c r="AL1310" s="14" t="s">
        <v>207</v>
      </c>
      <c r="AM1310" s="9">
        <v>8</v>
      </c>
      <c r="AN1310" s="14" t="s">
        <v>207</v>
      </c>
      <c r="AO1310" s="9">
        <v>8</v>
      </c>
      <c r="AP1310" s="14" t="s">
        <v>207</v>
      </c>
      <c r="AQ1310" s="9">
        <v>8</v>
      </c>
      <c r="AR1310" s="14" t="s">
        <v>207</v>
      </c>
      <c r="AS1310" s="9" t="s">
        <v>42</v>
      </c>
      <c r="AT1310" s="9" t="s">
        <v>345</v>
      </c>
      <c r="AU1310" s="9" t="s">
        <v>164</v>
      </c>
      <c r="AV1310" s="9" t="s">
        <v>320</v>
      </c>
      <c r="AW1310" s="9" t="s">
        <v>1932</v>
      </c>
      <c r="AX1310" s="9">
        <v>9010600000</v>
      </c>
      <c r="AY1310" s="99">
        <v>397</v>
      </c>
      <c r="AZ1310" s="12" t="s">
        <v>207</v>
      </c>
      <c r="BA1310" s="99">
        <v>23</v>
      </c>
      <c r="BB1310" s="12" t="s">
        <v>207</v>
      </c>
      <c r="BC1310" s="99">
        <v>24</v>
      </c>
      <c r="BD1310" s="12" t="s">
        <v>207</v>
      </c>
      <c r="BE1310" s="99">
        <v>28</v>
      </c>
      <c r="BF1310" s="12" t="s">
        <v>321</v>
      </c>
      <c r="BG1310" s="654">
        <v>27.457999999999998</v>
      </c>
      <c r="BH1310" s="12" t="s">
        <v>321</v>
      </c>
      <c r="BI1310" s="99">
        <v>19</v>
      </c>
      <c r="BJ1310" s="12" t="s">
        <v>321</v>
      </c>
      <c r="BK1310" s="754">
        <v>0</v>
      </c>
      <c r="BL1310" s="12" t="s">
        <v>321</v>
      </c>
      <c r="BM1310" s="754">
        <v>0.20599999999999999</v>
      </c>
      <c r="BN1310" s="12" t="s">
        <v>321</v>
      </c>
      <c r="BO1310" s="754">
        <v>8.2520000000000007</v>
      </c>
      <c r="BP1310" s="12" t="s">
        <v>321</v>
      </c>
      <c r="BQ1310" s="754">
        <v>0</v>
      </c>
      <c r="BR1310" s="12" t="s">
        <v>321</v>
      </c>
      <c r="BS1310" s="654">
        <v>0</v>
      </c>
      <c r="BT1310" s="12" t="s">
        <v>321</v>
      </c>
      <c r="BU1310" s="654">
        <v>8.4580000000000002</v>
      </c>
      <c r="BV1310" s="12" t="s">
        <v>321</v>
      </c>
      <c r="BW1310" s="9">
        <v>0.22</v>
      </c>
      <c r="BX1310" s="9" t="s">
        <v>322</v>
      </c>
      <c r="BY1310" s="755">
        <v>156.30000000000001</v>
      </c>
      <c r="BZ1310" s="9" t="s">
        <v>315</v>
      </c>
      <c r="CA1310" s="755">
        <v>9.1</v>
      </c>
      <c r="CB1310" s="9" t="s">
        <v>315</v>
      </c>
      <c r="CC1310" s="755">
        <v>9.4</v>
      </c>
      <c r="CD1310" s="9" t="s">
        <v>315</v>
      </c>
      <c r="CE1310" s="755">
        <v>55.1</v>
      </c>
      <c r="CF1310" s="9" t="s">
        <v>323</v>
      </c>
      <c r="CG1310" s="755">
        <v>41.9</v>
      </c>
      <c r="CH1310" s="9" t="s">
        <v>323</v>
      </c>
      <c r="CI1310" s="9"/>
      <c r="CJ1310" s="9"/>
      <c r="CK1310" s="9"/>
    </row>
    <row r="1311" spans="1:89" s="98" customFormat="1" x14ac:dyDescent="0.25">
      <c r="A1311" s="99">
        <v>10600519</v>
      </c>
      <c r="B1311" s="99"/>
      <c r="C1311" s="772">
        <v>2310</v>
      </c>
      <c r="D1311" s="807">
        <v>0.03</v>
      </c>
      <c r="E1311" s="772">
        <f t="shared" si="61"/>
        <v>2379</v>
      </c>
      <c r="F1311" s="778">
        <v>1.1000000000000001</v>
      </c>
      <c r="G1311" s="774">
        <f t="shared" si="60"/>
        <v>2617</v>
      </c>
      <c r="H1311" s="776"/>
      <c r="I1311" s="758"/>
      <c r="J1311" s="776"/>
      <c r="K1311" s="786"/>
      <c r="L1311" s="9" t="s">
        <v>308</v>
      </c>
      <c r="M1311" s="9" t="s">
        <v>4288</v>
      </c>
      <c r="N1311" s="9" t="s">
        <v>142</v>
      </c>
      <c r="O1311" s="9" t="s">
        <v>164</v>
      </c>
      <c r="P1311" s="9" t="s">
        <v>1645</v>
      </c>
      <c r="Q1311" s="9" t="s">
        <v>1828</v>
      </c>
      <c r="R1311" s="9" t="s">
        <v>1829</v>
      </c>
      <c r="S1311" s="9" t="s">
        <v>314</v>
      </c>
      <c r="T1311" s="98" t="s">
        <v>210</v>
      </c>
      <c r="U1311" s="99" t="s">
        <v>1755</v>
      </c>
      <c r="V1311" s="99" t="s">
        <v>207</v>
      </c>
      <c r="W1311" s="99" t="s">
        <v>583</v>
      </c>
      <c r="X1311" s="99" t="s">
        <v>207</v>
      </c>
      <c r="Y1311" s="631" t="s">
        <v>1656</v>
      </c>
      <c r="Z1311" s="99" t="s">
        <v>207</v>
      </c>
      <c r="AA1311" s="631" t="s">
        <v>1844</v>
      </c>
      <c r="AB1311" s="99" t="s">
        <v>207</v>
      </c>
      <c r="AC1311" s="9">
        <v>459</v>
      </c>
      <c r="AD1311" s="9" t="s">
        <v>207</v>
      </c>
      <c r="AE1311" s="9">
        <v>181</v>
      </c>
      <c r="AF1311" s="9" t="s">
        <v>315</v>
      </c>
      <c r="AG1311" s="14" t="s">
        <v>1756</v>
      </c>
      <c r="AH1311" s="14" t="s">
        <v>207</v>
      </c>
      <c r="AI1311" s="14" t="s">
        <v>1757</v>
      </c>
      <c r="AJ1311" s="14" t="s">
        <v>207</v>
      </c>
      <c r="AK1311" s="9">
        <v>8</v>
      </c>
      <c r="AL1311" s="14" t="s">
        <v>207</v>
      </c>
      <c r="AM1311" s="9">
        <v>8</v>
      </c>
      <c r="AN1311" s="14" t="s">
        <v>207</v>
      </c>
      <c r="AO1311" s="9">
        <v>8</v>
      </c>
      <c r="AP1311" s="14" t="s">
        <v>207</v>
      </c>
      <c r="AQ1311" s="9">
        <v>8</v>
      </c>
      <c r="AR1311" s="14" t="s">
        <v>207</v>
      </c>
      <c r="AS1311" s="9" t="s">
        <v>42</v>
      </c>
      <c r="AT1311" s="9" t="s">
        <v>345</v>
      </c>
      <c r="AU1311" s="9" t="s">
        <v>164</v>
      </c>
      <c r="AV1311" s="9" t="s">
        <v>320</v>
      </c>
      <c r="AW1311" s="9" t="s">
        <v>1933</v>
      </c>
      <c r="AX1311" s="9">
        <v>9010600000</v>
      </c>
      <c r="AY1311" s="99">
        <v>447</v>
      </c>
      <c r="AZ1311" s="12" t="s">
        <v>207</v>
      </c>
      <c r="BA1311" s="99">
        <v>23</v>
      </c>
      <c r="BB1311" s="12" t="s">
        <v>207</v>
      </c>
      <c r="BC1311" s="99">
        <v>24</v>
      </c>
      <c r="BD1311" s="12" t="s">
        <v>207</v>
      </c>
      <c r="BE1311" s="99">
        <v>32</v>
      </c>
      <c r="BF1311" s="12" t="s">
        <v>321</v>
      </c>
      <c r="BG1311" s="654">
        <v>31.481999999999999</v>
      </c>
      <c r="BH1311" s="12" t="s">
        <v>321</v>
      </c>
      <c r="BI1311" s="99">
        <v>22</v>
      </c>
      <c r="BJ1311" s="12" t="s">
        <v>321</v>
      </c>
      <c r="BK1311" s="754">
        <v>0</v>
      </c>
      <c r="BL1311" s="12" t="s">
        <v>321</v>
      </c>
      <c r="BM1311" s="754">
        <v>0.20599999999999999</v>
      </c>
      <c r="BN1311" s="12" t="s">
        <v>321</v>
      </c>
      <c r="BO1311" s="754">
        <v>9.2759999999999998</v>
      </c>
      <c r="BP1311" s="12" t="s">
        <v>321</v>
      </c>
      <c r="BQ1311" s="754">
        <v>0</v>
      </c>
      <c r="BR1311" s="12" t="s">
        <v>321</v>
      </c>
      <c r="BS1311" s="654">
        <v>0</v>
      </c>
      <c r="BT1311" s="12" t="s">
        <v>321</v>
      </c>
      <c r="BU1311" s="654">
        <v>9.4819999999999993</v>
      </c>
      <c r="BV1311" s="12" t="s">
        <v>321</v>
      </c>
      <c r="BW1311" s="9">
        <v>0.25</v>
      </c>
      <c r="BX1311" s="9" t="s">
        <v>322</v>
      </c>
      <c r="BY1311" s="755">
        <v>176</v>
      </c>
      <c r="BZ1311" s="9" t="s">
        <v>315</v>
      </c>
      <c r="CA1311" s="755">
        <v>9.1</v>
      </c>
      <c r="CB1311" s="9" t="s">
        <v>315</v>
      </c>
      <c r="CC1311" s="755">
        <v>9.4</v>
      </c>
      <c r="CD1311" s="9" t="s">
        <v>315</v>
      </c>
      <c r="CE1311" s="755">
        <v>63.9</v>
      </c>
      <c r="CF1311" s="9" t="s">
        <v>323</v>
      </c>
      <c r="CG1311" s="755">
        <v>48.5</v>
      </c>
      <c r="CH1311" s="9" t="s">
        <v>323</v>
      </c>
      <c r="CI1311" s="9"/>
      <c r="CJ1311" s="9"/>
      <c r="CK1311" s="9"/>
    </row>
    <row r="1312" spans="1:89" s="98" customFormat="1" x14ac:dyDescent="0.25">
      <c r="A1312" s="99">
        <v>10600520</v>
      </c>
      <c r="B1312" s="99"/>
      <c r="C1312" s="772">
        <v>2917</v>
      </c>
      <c r="D1312" s="807">
        <v>0.03</v>
      </c>
      <c r="E1312" s="772">
        <f t="shared" si="61"/>
        <v>3005</v>
      </c>
      <c r="F1312" s="778">
        <v>1.1000000000000001</v>
      </c>
      <c r="G1312" s="774">
        <f t="shared" si="60"/>
        <v>3306</v>
      </c>
      <c r="H1312" s="776"/>
      <c r="I1312" s="758"/>
      <c r="J1312" s="776"/>
      <c r="K1312" s="786"/>
      <c r="L1312" s="9" t="s">
        <v>308</v>
      </c>
      <c r="M1312" s="9" t="s">
        <v>4289</v>
      </c>
      <c r="N1312" s="9" t="s">
        <v>142</v>
      </c>
      <c r="O1312" s="9" t="s">
        <v>164</v>
      </c>
      <c r="P1312" s="9" t="s">
        <v>1645</v>
      </c>
      <c r="Q1312" s="9" t="s">
        <v>1828</v>
      </c>
      <c r="R1312" s="9" t="s">
        <v>1829</v>
      </c>
      <c r="S1312" s="9" t="s">
        <v>314</v>
      </c>
      <c r="T1312" s="98" t="s">
        <v>210</v>
      </c>
      <c r="U1312" s="99" t="s">
        <v>1758</v>
      </c>
      <c r="V1312" s="99" t="s">
        <v>207</v>
      </c>
      <c r="W1312" s="99" t="s">
        <v>1499</v>
      </c>
      <c r="X1312" s="99" t="s">
        <v>207</v>
      </c>
      <c r="Y1312" s="631" t="s">
        <v>1657</v>
      </c>
      <c r="Z1312" s="99" t="s">
        <v>207</v>
      </c>
      <c r="AA1312" s="631" t="s">
        <v>1846</v>
      </c>
      <c r="AB1312" s="99" t="s">
        <v>207</v>
      </c>
      <c r="AC1312" s="9">
        <v>516</v>
      </c>
      <c r="AD1312" s="9" t="s">
        <v>207</v>
      </c>
      <c r="AE1312" s="9">
        <v>203</v>
      </c>
      <c r="AF1312" s="9" t="s">
        <v>315</v>
      </c>
      <c r="AG1312" s="14" t="s">
        <v>1759</v>
      </c>
      <c r="AH1312" s="14" t="s">
        <v>207</v>
      </c>
      <c r="AI1312" s="14" t="s">
        <v>1760</v>
      </c>
      <c r="AJ1312" s="14" t="s">
        <v>207</v>
      </c>
      <c r="AK1312" s="9">
        <v>8</v>
      </c>
      <c r="AL1312" s="14" t="s">
        <v>207</v>
      </c>
      <c r="AM1312" s="9">
        <v>8</v>
      </c>
      <c r="AN1312" s="14" t="s">
        <v>207</v>
      </c>
      <c r="AO1312" s="9">
        <v>8</v>
      </c>
      <c r="AP1312" s="14" t="s">
        <v>207</v>
      </c>
      <c r="AQ1312" s="9">
        <v>8</v>
      </c>
      <c r="AR1312" s="14" t="s">
        <v>207</v>
      </c>
      <c r="AS1312" s="9" t="s">
        <v>42</v>
      </c>
      <c r="AT1312" s="9" t="s">
        <v>345</v>
      </c>
      <c r="AU1312" s="9" t="s">
        <v>164</v>
      </c>
      <c r="AV1312" s="9" t="s">
        <v>320</v>
      </c>
      <c r="AW1312" s="9" t="s">
        <v>1934</v>
      </c>
      <c r="AX1312" s="9">
        <v>9010600000</v>
      </c>
      <c r="AY1312" s="99">
        <v>497</v>
      </c>
      <c r="AZ1312" s="12" t="s">
        <v>207</v>
      </c>
      <c r="BA1312" s="99">
        <v>23</v>
      </c>
      <c r="BB1312" s="12" t="s">
        <v>207</v>
      </c>
      <c r="BC1312" s="99">
        <v>24</v>
      </c>
      <c r="BD1312" s="12" t="s">
        <v>207</v>
      </c>
      <c r="BE1312" s="99">
        <v>35</v>
      </c>
      <c r="BF1312" s="12" t="s">
        <v>321</v>
      </c>
      <c r="BG1312" s="654">
        <v>34.506</v>
      </c>
      <c r="BH1312" s="12" t="s">
        <v>321</v>
      </c>
      <c r="BI1312" s="99">
        <v>24</v>
      </c>
      <c r="BJ1312" s="12" t="s">
        <v>321</v>
      </c>
      <c r="BK1312" s="754">
        <v>0</v>
      </c>
      <c r="BL1312" s="12" t="s">
        <v>321</v>
      </c>
      <c r="BM1312" s="754">
        <v>0.20599999999999999</v>
      </c>
      <c r="BN1312" s="12" t="s">
        <v>321</v>
      </c>
      <c r="BO1312" s="754">
        <v>10.301</v>
      </c>
      <c r="BP1312" s="12" t="s">
        <v>321</v>
      </c>
      <c r="BQ1312" s="754">
        <v>0</v>
      </c>
      <c r="BR1312" s="12" t="s">
        <v>321</v>
      </c>
      <c r="BS1312" s="654">
        <v>0</v>
      </c>
      <c r="BT1312" s="12" t="s">
        <v>321</v>
      </c>
      <c r="BU1312" s="654">
        <v>10.506</v>
      </c>
      <c r="BV1312" s="12" t="s">
        <v>321</v>
      </c>
      <c r="BW1312" s="9">
        <v>0.27</v>
      </c>
      <c r="BX1312" s="9" t="s">
        <v>322</v>
      </c>
      <c r="BY1312" s="755">
        <v>195.7</v>
      </c>
      <c r="BZ1312" s="9" t="s">
        <v>315</v>
      </c>
      <c r="CA1312" s="755">
        <v>9.1</v>
      </c>
      <c r="CB1312" s="9" t="s">
        <v>315</v>
      </c>
      <c r="CC1312" s="755">
        <v>9.4</v>
      </c>
      <c r="CD1312" s="9" t="s">
        <v>315</v>
      </c>
      <c r="CE1312" s="755">
        <v>70.5</v>
      </c>
      <c r="CF1312" s="9" t="s">
        <v>323</v>
      </c>
      <c r="CG1312" s="755">
        <v>52.9</v>
      </c>
      <c r="CH1312" s="9" t="s">
        <v>323</v>
      </c>
      <c r="CI1312" s="9"/>
      <c r="CJ1312" s="9"/>
      <c r="CK1312" s="9"/>
    </row>
    <row r="1313" spans="1:89" s="98" customFormat="1" x14ac:dyDescent="0.25">
      <c r="A1313" s="99">
        <v>10600521</v>
      </c>
      <c r="B1313" s="99"/>
      <c r="C1313" s="772">
        <v>3526</v>
      </c>
      <c r="D1313" s="807">
        <v>0.03</v>
      </c>
      <c r="E1313" s="772">
        <f t="shared" si="61"/>
        <v>3632</v>
      </c>
      <c r="F1313" s="778">
        <v>1.1000000000000001</v>
      </c>
      <c r="G1313" s="774">
        <f t="shared" si="60"/>
        <v>3995</v>
      </c>
      <c r="H1313" s="776"/>
      <c r="I1313" s="758"/>
      <c r="J1313" s="776"/>
      <c r="K1313" s="786"/>
      <c r="L1313" s="9" t="s">
        <v>308</v>
      </c>
      <c r="M1313" s="9" t="s">
        <v>4290</v>
      </c>
      <c r="N1313" s="9" t="s">
        <v>142</v>
      </c>
      <c r="O1313" s="9" t="s">
        <v>164</v>
      </c>
      <c r="P1313" s="9" t="s">
        <v>1645</v>
      </c>
      <c r="Q1313" s="9" t="s">
        <v>1828</v>
      </c>
      <c r="R1313" s="9" t="s">
        <v>1829</v>
      </c>
      <c r="S1313" s="9" t="s">
        <v>314</v>
      </c>
      <c r="T1313" s="98" t="s">
        <v>210</v>
      </c>
      <c r="U1313" s="99" t="s">
        <v>1655</v>
      </c>
      <c r="V1313" s="99" t="s">
        <v>207</v>
      </c>
      <c r="W1313" s="99" t="s">
        <v>1501</v>
      </c>
      <c r="X1313" s="99" t="s">
        <v>207</v>
      </c>
      <c r="Y1313" s="631" t="s">
        <v>1845</v>
      </c>
      <c r="Z1313" s="99" t="s">
        <v>207</v>
      </c>
      <c r="AA1313" s="631" t="s">
        <v>1848</v>
      </c>
      <c r="AB1313" s="99" t="s">
        <v>207</v>
      </c>
      <c r="AC1313" s="9">
        <v>574</v>
      </c>
      <c r="AD1313" s="9" t="s">
        <v>207</v>
      </c>
      <c r="AE1313" s="9">
        <v>226</v>
      </c>
      <c r="AF1313" s="9" t="s">
        <v>315</v>
      </c>
      <c r="AG1313" s="14" t="s">
        <v>1761</v>
      </c>
      <c r="AH1313" s="14" t="s">
        <v>207</v>
      </c>
      <c r="AI1313" s="14" t="s">
        <v>1762</v>
      </c>
      <c r="AJ1313" s="14" t="s">
        <v>207</v>
      </c>
      <c r="AK1313" s="9">
        <v>8</v>
      </c>
      <c r="AL1313" s="14" t="s">
        <v>207</v>
      </c>
      <c r="AM1313" s="9">
        <v>8</v>
      </c>
      <c r="AN1313" s="14" t="s">
        <v>207</v>
      </c>
      <c r="AO1313" s="9">
        <v>8</v>
      </c>
      <c r="AP1313" s="14" t="s">
        <v>207</v>
      </c>
      <c r="AQ1313" s="9">
        <v>8</v>
      </c>
      <c r="AR1313" s="14" t="s">
        <v>207</v>
      </c>
      <c r="AS1313" s="9" t="s">
        <v>42</v>
      </c>
      <c r="AT1313" s="9" t="s">
        <v>345</v>
      </c>
      <c r="AU1313" s="9" t="s">
        <v>164</v>
      </c>
      <c r="AV1313" s="9" t="s">
        <v>320</v>
      </c>
      <c r="AW1313" s="9" t="s">
        <v>1935</v>
      </c>
      <c r="AX1313" s="9">
        <v>9010600000</v>
      </c>
      <c r="AY1313" s="99">
        <v>554</v>
      </c>
      <c r="AZ1313" s="12" t="s">
        <v>207</v>
      </c>
      <c r="BA1313" s="99">
        <v>28</v>
      </c>
      <c r="BB1313" s="12" t="s">
        <v>207</v>
      </c>
      <c r="BC1313" s="99">
        <v>36</v>
      </c>
      <c r="BD1313" s="12" t="s">
        <v>207</v>
      </c>
      <c r="BE1313" s="99">
        <v>88</v>
      </c>
      <c r="BF1313" s="12" t="s">
        <v>321</v>
      </c>
      <c r="BG1313" s="654">
        <v>87.153999999999996</v>
      </c>
      <c r="BH1313" s="12" t="s">
        <v>321</v>
      </c>
      <c r="BI1313" s="99">
        <v>40</v>
      </c>
      <c r="BJ1313" s="12" t="s">
        <v>321</v>
      </c>
      <c r="BK1313" s="754">
        <v>0</v>
      </c>
      <c r="BL1313" s="12" t="s">
        <v>321</v>
      </c>
      <c r="BM1313" s="754">
        <v>9.6000000000000002E-2</v>
      </c>
      <c r="BN1313" s="12" t="s">
        <v>321</v>
      </c>
      <c r="BO1313" s="754">
        <v>2.99</v>
      </c>
      <c r="BP1313" s="12" t="s">
        <v>321</v>
      </c>
      <c r="BQ1313" s="754">
        <v>0</v>
      </c>
      <c r="BR1313" s="12" t="s">
        <v>321</v>
      </c>
      <c r="BS1313" s="654">
        <v>44.067999999999998</v>
      </c>
      <c r="BT1313" s="12" t="s">
        <v>321</v>
      </c>
      <c r="BU1313" s="654">
        <v>47.154000000000003</v>
      </c>
      <c r="BV1313" s="12" t="s">
        <v>321</v>
      </c>
      <c r="BW1313" s="9">
        <v>0.55000000000000004</v>
      </c>
      <c r="BX1313" s="9" t="s">
        <v>322</v>
      </c>
      <c r="BY1313" s="755">
        <v>218.1</v>
      </c>
      <c r="BZ1313" s="9" t="s">
        <v>315</v>
      </c>
      <c r="CA1313" s="755">
        <v>11</v>
      </c>
      <c r="CB1313" s="9" t="s">
        <v>315</v>
      </c>
      <c r="CC1313" s="755">
        <v>14.2</v>
      </c>
      <c r="CD1313" s="9" t="s">
        <v>315</v>
      </c>
      <c r="CE1313" s="755">
        <v>191.8</v>
      </c>
      <c r="CF1313" s="9" t="s">
        <v>323</v>
      </c>
      <c r="CG1313" s="755">
        <v>88.2</v>
      </c>
      <c r="CH1313" s="9" t="s">
        <v>323</v>
      </c>
      <c r="CI1313" s="9"/>
      <c r="CJ1313" s="9"/>
      <c r="CK1313" s="9"/>
    </row>
    <row r="1314" spans="1:89" s="98" customFormat="1" x14ac:dyDescent="0.25">
      <c r="A1314" s="99">
        <v>10600805</v>
      </c>
      <c r="B1314" s="99"/>
      <c r="C1314" s="772">
        <v>791</v>
      </c>
      <c r="D1314" s="807">
        <v>0.03</v>
      </c>
      <c r="E1314" s="772">
        <f t="shared" si="61"/>
        <v>815</v>
      </c>
      <c r="F1314" s="778">
        <v>1.1000000000000001</v>
      </c>
      <c r="G1314" s="774">
        <f t="shared" si="60"/>
        <v>897</v>
      </c>
      <c r="H1314" s="776"/>
      <c r="I1314" s="758"/>
      <c r="J1314" s="776"/>
      <c r="K1314" s="786"/>
      <c r="L1314" s="9" t="s">
        <v>308</v>
      </c>
      <c r="M1314" s="9" t="s">
        <v>4291</v>
      </c>
      <c r="N1314" s="9" t="s">
        <v>142</v>
      </c>
      <c r="O1314" s="9" t="s">
        <v>164</v>
      </c>
      <c r="P1314" s="9" t="s">
        <v>1645</v>
      </c>
      <c r="Q1314" s="9" t="s">
        <v>1828</v>
      </c>
      <c r="R1314" s="9" t="s">
        <v>1829</v>
      </c>
      <c r="S1314" s="9" t="s">
        <v>314</v>
      </c>
      <c r="T1314" s="98" t="s">
        <v>210</v>
      </c>
      <c r="U1314" s="99">
        <v>90</v>
      </c>
      <c r="V1314" s="99" t="s">
        <v>207</v>
      </c>
      <c r="W1314" s="99">
        <v>160</v>
      </c>
      <c r="X1314" s="99" t="s">
        <v>207</v>
      </c>
      <c r="Y1314" s="99" t="s">
        <v>1901</v>
      </c>
      <c r="Z1314" s="99" t="s">
        <v>207</v>
      </c>
      <c r="AA1314" s="99" t="s">
        <v>1849</v>
      </c>
      <c r="AB1314" s="99" t="s">
        <v>207</v>
      </c>
      <c r="AC1314" s="9">
        <v>184</v>
      </c>
      <c r="AD1314" s="9" t="s">
        <v>207</v>
      </c>
      <c r="AE1314" s="9">
        <v>72</v>
      </c>
      <c r="AF1314" s="9" t="s">
        <v>315</v>
      </c>
      <c r="AG1314" s="14" t="s">
        <v>1902</v>
      </c>
      <c r="AH1314" s="14" t="s">
        <v>207</v>
      </c>
      <c r="AI1314" s="14" t="s">
        <v>1903</v>
      </c>
      <c r="AJ1314" s="14" t="s">
        <v>207</v>
      </c>
      <c r="AK1314" s="9">
        <v>8</v>
      </c>
      <c r="AL1314" s="14" t="s">
        <v>207</v>
      </c>
      <c r="AM1314" s="9">
        <v>8</v>
      </c>
      <c r="AN1314" s="14" t="s">
        <v>207</v>
      </c>
      <c r="AO1314" s="9">
        <v>8</v>
      </c>
      <c r="AP1314" s="14" t="s">
        <v>207</v>
      </c>
      <c r="AQ1314" s="9">
        <v>8</v>
      </c>
      <c r="AR1314" s="14" t="s">
        <v>207</v>
      </c>
      <c r="AS1314" s="9" t="s">
        <v>184</v>
      </c>
      <c r="AT1314" s="9" t="s">
        <v>347</v>
      </c>
      <c r="AU1314" s="9" t="s">
        <v>164</v>
      </c>
      <c r="AV1314" s="9" t="s">
        <v>320</v>
      </c>
      <c r="AW1314" s="9" t="s">
        <v>1936</v>
      </c>
      <c r="AX1314" s="9">
        <v>9010600000</v>
      </c>
      <c r="AY1314" s="99">
        <v>195</v>
      </c>
      <c r="AZ1314" s="12" t="s">
        <v>207</v>
      </c>
      <c r="BA1314" s="99">
        <v>32</v>
      </c>
      <c r="BB1314" s="12" t="s">
        <v>207</v>
      </c>
      <c r="BC1314" s="99">
        <v>14</v>
      </c>
      <c r="BD1314" s="12" t="s">
        <v>207</v>
      </c>
      <c r="BE1314" s="99">
        <v>14</v>
      </c>
      <c r="BF1314" s="12" t="s">
        <v>321</v>
      </c>
      <c r="BG1314" s="654">
        <v>13.129</v>
      </c>
      <c r="BH1314" s="12" t="s">
        <v>321</v>
      </c>
      <c r="BI1314" s="99">
        <v>9</v>
      </c>
      <c r="BJ1314" s="12" t="s">
        <v>321</v>
      </c>
      <c r="BK1314" s="754">
        <v>0</v>
      </c>
      <c r="BL1314" s="12" t="s">
        <v>321</v>
      </c>
      <c r="BM1314" s="754">
        <v>0.11</v>
      </c>
      <c r="BN1314" s="12" t="s">
        <v>321</v>
      </c>
      <c r="BO1314" s="754">
        <v>4.0190000000000001</v>
      </c>
      <c r="BP1314" s="12" t="s">
        <v>321</v>
      </c>
      <c r="BQ1314" s="754">
        <v>0</v>
      </c>
      <c r="BR1314" s="12" t="s">
        <v>321</v>
      </c>
      <c r="BS1314" s="654">
        <v>0</v>
      </c>
      <c r="BT1314" s="12" t="s">
        <v>321</v>
      </c>
      <c r="BU1314" s="654">
        <v>4.1289999999999996</v>
      </c>
      <c r="BV1314" s="12" t="s">
        <v>321</v>
      </c>
      <c r="BW1314" s="9">
        <v>0.09</v>
      </c>
      <c r="BX1314" s="9" t="s">
        <v>322</v>
      </c>
      <c r="BY1314" s="755">
        <v>76.8</v>
      </c>
      <c r="BZ1314" s="9" t="s">
        <v>315</v>
      </c>
      <c r="CA1314" s="755">
        <v>12.6</v>
      </c>
      <c r="CB1314" s="9" t="s">
        <v>315</v>
      </c>
      <c r="CC1314" s="755">
        <v>5.5</v>
      </c>
      <c r="CD1314" s="9" t="s">
        <v>315</v>
      </c>
      <c r="CE1314" s="755">
        <v>26.5</v>
      </c>
      <c r="CF1314" s="9" t="s">
        <v>323</v>
      </c>
      <c r="CG1314" s="755">
        <v>19.8</v>
      </c>
      <c r="CH1314" s="9" t="s">
        <v>323</v>
      </c>
      <c r="CI1314" s="9"/>
      <c r="CJ1314" s="9"/>
      <c r="CK1314" s="9"/>
    </row>
    <row r="1315" spans="1:89" s="98" customFormat="1" x14ac:dyDescent="0.25">
      <c r="A1315" s="99">
        <v>10600806</v>
      </c>
      <c r="B1315" s="99"/>
      <c r="C1315" s="772">
        <v>851</v>
      </c>
      <c r="D1315" s="807">
        <v>0.03</v>
      </c>
      <c r="E1315" s="772">
        <f t="shared" si="61"/>
        <v>877</v>
      </c>
      <c r="F1315" s="778">
        <v>1.1000000000000001</v>
      </c>
      <c r="G1315" s="774">
        <f t="shared" si="60"/>
        <v>965</v>
      </c>
      <c r="H1315" s="776"/>
      <c r="I1315" s="758"/>
      <c r="J1315" s="776"/>
      <c r="K1315" s="786"/>
      <c r="L1315" s="9" t="s">
        <v>308</v>
      </c>
      <c r="M1315" s="9" t="s">
        <v>4292</v>
      </c>
      <c r="N1315" s="9" t="s">
        <v>142</v>
      </c>
      <c r="O1315" s="9" t="s">
        <v>164</v>
      </c>
      <c r="P1315" s="9" t="s">
        <v>1645</v>
      </c>
      <c r="Q1315" s="9" t="s">
        <v>1828</v>
      </c>
      <c r="R1315" s="9" t="s">
        <v>1829</v>
      </c>
      <c r="S1315" s="9" t="s">
        <v>314</v>
      </c>
      <c r="T1315" s="98" t="s">
        <v>210</v>
      </c>
      <c r="U1315" s="99" t="s">
        <v>1649</v>
      </c>
      <c r="V1315" s="99" t="s">
        <v>207</v>
      </c>
      <c r="W1315" s="99" t="s">
        <v>945</v>
      </c>
      <c r="X1315" s="99" t="s">
        <v>207</v>
      </c>
      <c r="Y1315" s="99" t="s">
        <v>736</v>
      </c>
      <c r="Z1315" s="99" t="s">
        <v>207</v>
      </c>
      <c r="AA1315" s="99" t="s">
        <v>1851</v>
      </c>
      <c r="AB1315" s="99" t="s">
        <v>207</v>
      </c>
      <c r="AC1315" s="9">
        <v>207</v>
      </c>
      <c r="AD1315" s="9" t="s">
        <v>207</v>
      </c>
      <c r="AE1315" s="9">
        <v>81</v>
      </c>
      <c r="AF1315" s="9" t="s">
        <v>315</v>
      </c>
      <c r="AG1315" s="14" t="s">
        <v>1904</v>
      </c>
      <c r="AH1315" s="14" t="s">
        <v>207</v>
      </c>
      <c r="AI1315" s="14" t="s">
        <v>1905</v>
      </c>
      <c r="AJ1315" s="14" t="s">
        <v>207</v>
      </c>
      <c r="AK1315" s="9">
        <v>8</v>
      </c>
      <c r="AL1315" s="14" t="s">
        <v>207</v>
      </c>
      <c r="AM1315" s="9">
        <v>8</v>
      </c>
      <c r="AN1315" s="14" t="s">
        <v>207</v>
      </c>
      <c r="AO1315" s="9">
        <v>8</v>
      </c>
      <c r="AP1315" s="14" t="s">
        <v>207</v>
      </c>
      <c r="AQ1315" s="9">
        <v>8</v>
      </c>
      <c r="AR1315" s="14" t="s">
        <v>207</v>
      </c>
      <c r="AS1315" s="9" t="s">
        <v>184</v>
      </c>
      <c r="AT1315" s="9" t="s">
        <v>347</v>
      </c>
      <c r="AU1315" s="9" t="s">
        <v>164</v>
      </c>
      <c r="AV1315" s="9" t="s">
        <v>320</v>
      </c>
      <c r="AW1315" s="9" t="s">
        <v>1937</v>
      </c>
      <c r="AX1315" s="9">
        <v>9010600000</v>
      </c>
      <c r="AY1315" s="99">
        <v>214</v>
      </c>
      <c r="AZ1315" s="12" t="s">
        <v>207</v>
      </c>
      <c r="BA1315" s="99">
        <v>32</v>
      </c>
      <c r="BB1315" s="12" t="s">
        <v>207</v>
      </c>
      <c r="BC1315" s="99">
        <v>14</v>
      </c>
      <c r="BD1315" s="12" t="s">
        <v>207</v>
      </c>
      <c r="BE1315" s="99">
        <v>15</v>
      </c>
      <c r="BF1315" s="12" t="s">
        <v>321</v>
      </c>
      <c r="BG1315" s="654">
        <v>14.471</v>
      </c>
      <c r="BH1315" s="12" t="s">
        <v>321</v>
      </c>
      <c r="BI1315" s="99">
        <v>10</v>
      </c>
      <c r="BJ1315" s="12" t="s">
        <v>321</v>
      </c>
      <c r="BK1315" s="754">
        <v>0</v>
      </c>
      <c r="BL1315" s="12" t="s">
        <v>321</v>
      </c>
      <c r="BM1315" s="754">
        <v>0.11</v>
      </c>
      <c r="BN1315" s="12" t="s">
        <v>321</v>
      </c>
      <c r="BO1315" s="754">
        <v>4.3609999999999998</v>
      </c>
      <c r="BP1315" s="12" t="s">
        <v>321</v>
      </c>
      <c r="BQ1315" s="754">
        <v>0</v>
      </c>
      <c r="BR1315" s="12" t="s">
        <v>321</v>
      </c>
      <c r="BS1315" s="654">
        <v>0</v>
      </c>
      <c r="BT1315" s="12" t="s">
        <v>321</v>
      </c>
      <c r="BU1315" s="654">
        <v>4.4710000000000001</v>
      </c>
      <c r="BV1315" s="12" t="s">
        <v>321</v>
      </c>
      <c r="BW1315" s="9">
        <v>0.1</v>
      </c>
      <c r="BX1315" s="9" t="s">
        <v>322</v>
      </c>
      <c r="BY1315" s="755">
        <v>84.3</v>
      </c>
      <c r="BZ1315" s="9" t="s">
        <v>315</v>
      </c>
      <c r="CA1315" s="755">
        <v>12.6</v>
      </c>
      <c r="CB1315" s="9" t="s">
        <v>315</v>
      </c>
      <c r="CC1315" s="755">
        <v>5.5</v>
      </c>
      <c r="CD1315" s="9" t="s">
        <v>315</v>
      </c>
      <c r="CE1315" s="755">
        <v>28.7</v>
      </c>
      <c r="CF1315" s="9" t="s">
        <v>323</v>
      </c>
      <c r="CG1315" s="755">
        <v>22</v>
      </c>
      <c r="CH1315" s="9" t="s">
        <v>323</v>
      </c>
      <c r="CI1315" s="9"/>
      <c r="CJ1315" s="9"/>
      <c r="CK1315" s="9"/>
    </row>
    <row r="1316" spans="1:89" s="98" customFormat="1" x14ac:dyDescent="0.25">
      <c r="A1316" s="99">
        <v>10600807</v>
      </c>
      <c r="B1316" s="99"/>
      <c r="C1316" s="772">
        <v>881</v>
      </c>
      <c r="D1316" s="807">
        <v>0.03</v>
      </c>
      <c r="E1316" s="772">
        <f t="shared" si="61"/>
        <v>907</v>
      </c>
      <c r="F1316" s="778">
        <v>1.1000000000000001</v>
      </c>
      <c r="G1316" s="774">
        <f t="shared" si="60"/>
        <v>998</v>
      </c>
      <c r="H1316" s="776"/>
      <c r="I1316" s="758"/>
      <c r="J1316" s="776"/>
      <c r="K1316" s="786"/>
      <c r="L1316" s="9" t="s">
        <v>308</v>
      </c>
      <c r="M1316" s="9" t="s">
        <v>4293</v>
      </c>
      <c r="N1316" s="9" t="s">
        <v>142</v>
      </c>
      <c r="O1316" s="9" t="s">
        <v>164</v>
      </c>
      <c r="P1316" s="9" t="s">
        <v>1645</v>
      </c>
      <c r="Q1316" s="9" t="s">
        <v>1828</v>
      </c>
      <c r="R1316" s="9" t="s">
        <v>1829</v>
      </c>
      <c r="S1316" s="9" t="s">
        <v>314</v>
      </c>
      <c r="T1316" s="98" t="s">
        <v>210</v>
      </c>
      <c r="U1316" s="99" t="s">
        <v>1906</v>
      </c>
      <c r="V1316" s="99" t="s">
        <v>207</v>
      </c>
      <c r="W1316" s="99" t="s">
        <v>202</v>
      </c>
      <c r="X1316" s="99" t="s">
        <v>207</v>
      </c>
      <c r="Y1316" s="99" t="s">
        <v>864</v>
      </c>
      <c r="Z1316" s="99" t="s">
        <v>207</v>
      </c>
      <c r="AA1316" s="99" t="s">
        <v>1853</v>
      </c>
      <c r="AB1316" s="99" t="s">
        <v>207</v>
      </c>
      <c r="AC1316" s="9">
        <v>229</v>
      </c>
      <c r="AD1316" s="9" t="s">
        <v>207</v>
      </c>
      <c r="AE1316" s="9">
        <v>90</v>
      </c>
      <c r="AF1316" s="9" t="s">
        <v>315</v>
      </c>
      <c r="AG1316" s="14" t="s">
        <v>1907</v>
      </c>
      <c r="AH1316" s="14" t="s">
        <v>207</v>
      </c>
      <c r="AI1316" s="14" t="s">
        <v>1908</v>
      </c>
      <c r="AJ1316" s="14" t="s">
        <v>207</v>
      </c>
      <c r="AK1316" s="9">
        <v>8</v>
      </c>
      <c r="AL1316" s="14" t="s">
        <v>207</v>
      </c>
      <c r="AM1316" s="9">
        <v>8</v>
      </c>
      <c r="AN1316" s="14" t="s">
        <v>207</v>
      </c>
      <c r="AO1316" s="9">
        <v>8</v>
      </c>
      <c r="AP1316" s="14" t="s">
        <v>207</v>
      </c>
      <c r="AQ1316" s="9">
        <v>8</v>
      </c>
      <c r="AR1316" s="14" t="s">
        <v>207</v>
      </c>
      <c r="AS1316" s="9" t="s">
        <v>184</v>
      </c>
      <c r="AT1316" s="9" t="s">
        <v>347</v>
      </c>
      <c r="AU1316" s="9" t="s">
        <v>164</v>
      </c>
      <c r="AV1316" s="9" t="s">
        <v>320</v>
      </c>
      <c r="AW1316" s="9" t="s">
        <v>1938</v>
      </c>
      <c r="AX1316" s="9">
        <v>9010600000</v>
      </c>
      <c r="AY1316" s="99">
        <v>235</v>
      </c>
      <c r="AZ1316" s="12" t="s">
        <v>207</v>
      </c>
      <c r="BA1316" s="99">
        <v>32</v>
      </c>
      <c r="BB1316" s="12" t="s">
        <v>207</v>
      </c>
      <c r="BC1316" s="99">
        <v>14</v>
      </c>
      <c r="BD1316" s="12" t="s">
        <v>207</v>
      </c>
      <c r="BE1316" s="99">
        <v>15</v>
      </c>
      <c r="BF1316" s="12" t="s">
        <v>321</v>
      </c>
      <c r="BG1316" s="654">
        <v>14.811999999999999</v>
      </c>
      <c r="BH1316" s="12" t="s">
        <v>321</v>
      </c>
      <c r="BI1316" s="99">
        <v>10</v>
      </c>
      <c r="BJ1316" s="12" t="s">
        <v>321</v>
      </c>
      <c r="BK1316" s="754">
        <v>0</v>
      </c>
      <c r="BL1316" s="12" t="s">
        <v>321</v>
      </c>
      <c r="BM1316" s="754">
        <v>0.11</v>
      </c>
      <c r="BN1316" s="12" t="s">
        <v>321</v>
      </c>
      <c r="BO1316" s="754">
        <v>4.7030000000000003</v>
      </c>
      <c r="BP1316" s="12" t="s">
        <v>321</v>
      </c>
      <c r="BQ1316" s="754">
        <v>0</v>
      </c>
      <c r="BR1316" s="12" t="s">
        <v>321</v>
      </c>
      <c r="BS1316" s="654">
        <v>0</v>
      </c>
      <c r="BT1316" s="12" t="s">
        <v>321</v>
      </c>
      <c r="BU1316" s="654">
        <v>4.8120000000000003</v>
      </c>
      <c r="BV1316" s="12" t="s">
        <v>321</v>
      </c>
      <c r="BW1316" s="9">
        <v>0.11</v>
      </c>
      <c r="BX1316" s="9" t="s">
        <v>322</v>
      </c>
      <c r="BY1316" s="755">
        <v>92.5</v>
      </c>
      <c r="BZ1316" s="9" t="s">
        <v>315</v>
      </c>
      <c r="CA1316" s="755">
        <v>12.6</v>
      </c>
      <c r="CB1316" s="9" t="s">
        <v>315</v>
      </c>
      <c r="CC1316" s="755">
        <v>5.5</v>
      </c>
      <c r="CD1316" s="9" t="s">
        <v>315</v>
      </c>
      <c r="CE1316" s="755">
        <v>30.9</v>
      </c>
      <c r="CF1316" s="9" t="s">
        <v>323</v>
      </c>
      <c r="CG1316" s="755">
        <v>22</v>
      </c>
      <c r="CH1316" s="9" t="s">
        <v>323</v>
      </c>
      <c r="CI1316" s="9"/>
      <c r="CJ1316" s="9"/>
      <c r="CK1316" s="9"/>
    </row>
    <row r="1317" spans="1:89" s="98" customFormat="1" x14ac:dyDescent="0.25">
      <c r="A1317" s="99">
        <v>10600808</v>
      </c>
      <c r="B1317" s="99"/>
      <c r="C1317" s="772">
        <v>911</v>
      </c>
      <c r="D1317" s="807">
        <v>0.03</v>
      </c>
      <c r="E1317" s="772">
        <f t="shared" si="61"/>
        <v>938</v>
      </c>
      <c r="F1317" s="778">
        <v>1.1000000000000001</v>
      </c>
      <c r="G1317" s="774">
        <f t="shared" si="60"/>
        <v>1032</v>
      </c>
      <c r="H1317" s="776"/>
      <c r="I1317" s="758"/>
      <c r="J1317" s="776"/>
      <c r="K1317" s="786"/>
      <c r="L1317" s="9" t="s">
        <v>308</v>
      </c>
      <c r="M1317" s="9" t="s">
        <v>4294</v>
      </c>
      <c r="N1317" s="9" t="s">
        <v>142</v>
      </c>
      <c r="O1317" s="9" t="s">
        <v>164</v>
      </c>
      <c r="P1317" s="9" t="s">
        <v>1645</v>
      </c>
      <c r="Q1317" s="9" t="s">
        <v>1828</v>
      </c>
      <c r="R1317" s="9" t="s">
        <v>1829</v>
      </c>
      <c r="S1317" s="9" t="s">
        <v>314</v>
      </c>
      <c r="T1317" s="98" t="s">
        <v>210</v>
      </c>
      <c r="U1317" s="99" t="s">
        <v>1650</v>
      </c>
      <c r="V1317" s="99" t="s">
        <v>207</v>
      </c>
      <c r="W1317" s="99" t="s">
        <v>574</v>
      </c>
      <c r="X1317" s="99" t="s">
        <v>207</v>
      </c>
      <c r="Y1317" s="99" t="s">
        <v>1651</v>
      </c>
      <c r="Z1317" s="99" t="s">
        <v>207</v>
      </c>
      <c r="AA1317" s="99" t="s">
        <v>1652</v>
      </c>
      <c r="AB1317" s="99" t="s">
        <v>207</v>
      </c>
      <c r="AC1317" s="9">
        <v>253</v>
      </c>
      <c r="AD1317" s="9" t="s">
        <v>207</v>
      </c>
      <c r="AE1317" s="9">
        <v>100</v>
      </c>
      <c r="AF1317" s="9" t="s">
        <v>315</v>
      </c>
      <c r="AG1317" s="14" t="s">
        <v>1744</v>
      </c>
      <c r="AH1317" s="14" t="s">
        <v>207</v>
      </c>
      <c r="AI1317" s="14" t="s">
        <v>1745</v>
      </c>
      <c r="AJ1317" s="14" t="s">
        <v>207</v>
      </c>
      <c r="AK1317" s="9">
        <v>8</v>
      </c>
      <c r="AL1317" s="14" t="s">
        <v>207</v>
      </c>
      <c r="AM1317" s="9">
        <v>8</v>
      </c>
      <c r="AN1317" s="14" t="s">
        <v>207</v>
      </c>
      <c r="AO1317" s="9">
        <v>8</v>
      </c>
      <c r="AP1317" s="14" t="s">
        <v>207</v>
      </c>
      <c r="AQ1317" s="9">
        <v>8</v>
      </c>
      <c r="AR1317" s="14" t="s">
        <v>207</v>
      </c>
      <c r="AS1317" s="9" t="s">
        <v>184</v>
      </c>
      <c r="AT1317" s="9" t="s">
        <v>347</v>
      </c>
      <c r="AU1317" s="9" t="s">
        <v>164</v>
      </c>
      <c r="AV1317" s="9" t="s">
        <v>320</v>
      </c>
      <c r="AW1317" s="9" t="s">
        <v>1939</v>
      </c>
      <c r="AX1317" s="9">
        <v>9010600000</v>
      </c>
      <c r="AY1317" s="99">
        <v>254</v>
      </c>
      <c r="AZ1317" s="12" t="s">
        <v>207</v>
      </c>
      <c r="BA1317" s="99">
        <v>32</v>
      </c>
      <c r="BB1317" s="12" t="s">
        <v>207</v>
      </c>
      <c r="BC1317" s="99">
        <v>15</v>
      </c>
      <c r="BD1317" s="12" t="s">
        <v>207</v>
      </c>
      <c r="BE1317" s="99">
        <v>17</v>
      </c>
      <c r="BF1317" s="12" t="s">
        <v>321</v>
      </c>
      <c r="BG1317" s="654">
        <v>16.154</v>
      </c>
      <c r="BH1317" s="12" t="s">
        <v>321</v>
      </c>
      <c r="BI1317" s="99">
        <v>11</v>
      </c>
      <c r="BJ1317" s="12" t="s">
        <v>321</v>
      </c>
      <c r="BK1317" s="754">
        <v>0</v>
      </c>
      <c r="BL1317" s="12" t="s">
        <v>321</v>
      </c>
      <c r="BM1317" s="754">
        <v>0.11</v>
      </c>
      <c r="BN1317" s="12" t="s">
        <v>321</v>
      </c>
      <c r="BO1317" s="754">
        <v>5.0439999999999996</v>
      </c>
      <c r="BP1317" s="12" t="s">
        <v>321</v>
      </c>
      <c r="BQ1317" s="754">
        <v>0</v>
      </c>
      <c r="BR1317" s="12" t="s">
        <v>321</v>
      </c>
      <c r="BS1317" s="654">
        <v>0</v>
      </c>
      <c r="BT1317" s="12" t="s">
        <v>321</v>
      </c>
      <c r="BU1317" s="654">
        <v>5.1539999999999999</v>
      </c>
      <c r="BV1317" s="12" t="s">
        <v>321</v>
      </c>
      <c r="BW1317" s="9">
        <v>0.12</v>
      </c>
      <c r="BX1317" s="9" t="s">
        <v>322</v>
      </c>
      <c r="BY1317" s="755">
        <v>100</v>
      </c>
      <c r="BZ1317" s="9" t="s">
        <v>315</v>
      </c>
      <c r="CA1317" s="755">
        <v>12.6</v>
      </c>
      <c r="CB1317" s="9" t="s">
        <v>315</v>
      </c>
      <c r="CC1317" s="755">
        <v>5.9</v>
      </c>
      <c r="CD1317" s="9" t="s">
        <v>315</v>
      </c>
      <c r="CE1317" s="755">
        <v>33.1</v>
      </c>
      <c r="CF1317" s="9" t="s">
        <v>323</v>
      </c>
      <c r="CG1317" s="755">
        <v>24.3</v>
      </c>
      <c r="CH1317" s="9" t="s">
        <v>323</v>
      </c>
      <c r="CI1317" s="9"/>
      <c r="CJ1317" s="9"/>
      <c r="CK1317" s="9"/>
    </row>
    <row r="1318" spans="1:89" s="98" customFormat="1" x14ac:dyDescent="0.25">
      <c r="A1318" s="99">
        <v>10600809</v>
      </c>
      <c r="B1318" s="99"/>
      <c r="C1318" s="772">
        <v>942</v>
      </c>
      <c r="D1318" s="807">
        <v>0.03</v>
      </c>
      <c r="E1318" s="772">
        <f t="shared" si="61"/>
        <v>970</v>
      </c>
      <c r="F1318" s="778">
        <v>1.1000000000000001</v>
      </c>
      <c r="G1318" s="774">
        <f t="shared" si="60"/>
        <v>1067</v>
      </c>
      <c r="H1318" s="776"/>
      <c r="I1318" s="758"/>
      <c r="J1318" s="776"/>
      <c r="K1318" s="786"/>
      <c r="L1318" s="9" t="s">
        <v>308</v>
      </c>
      <c r="M1318" s="9" t="s">
        <v>4295</v>
      </c>
      <c r="N1318" s="9" t="s">
        <v>142</v>
      </c>
      <c r="O1318" s="9" t="s">
        <v>164</v>
      </c>
      <c r="P1318" s="9" t="s">
        <v>1645</v>
      </c>
      <c r="Q1318" s="9" t="s">
        <v>1828</v>
      </c>
      <c r="R1318" s="9" t="s">
        <v>1829</v>
      </c>
      <c r="S1318" s="9" t="s">
        <v>314</v>
      </c>
      <c r="T1318" s="98" t="s">
        <v>210</v>
      </c>
      <c r="U1318" s="99" t="s">
        <v>1746</v>
      </c>
      <c r="V1318" s="99" t="s">
        <v>207</v>
      </c>
      <c r="W1318" s="99" t="s">
        <v>575</v>
      </c>
      <c r="X1318" s="99" t="s">
        <v>207</v>
      </c>
      <c r="Y1318" s="99" t="s">
        <v>1285</v>
      </c>
      <c r="Z1318" s="99" t="s">
        <v>207</v>
      </c>
      <c r="AA1318" s="99" t="s">
        <v>1856</v>
      </c>
      <c r="AB1318" s="99" t="s">
        <v>207</v>
      </c>
      <c r="AC1318" s="9">
        <v>275</v>
      </c>
      <c r="AD1318" s="9" t="s">
        <v>207</v>
      </c>
      <c r="AE1318" s="9">
        <v>108</v>
      </c>
      <c r="AF1318" s="9" t="s">
        <v>315</v>
      </c>
      <c r="AG1318" s="14" t="s">
        <v>1747</v>
      </c>
      <c r="AH1318" s="14" t="s">
        <v>207</v>
      </c>
      <c r="AI1318" s="14" t="s">
        <v>1748</v>
      </c>
      <c r="AJ1318" s="14" t="s">
        <v>207</v>
      </c>
      <c r="AK1318" s="9">
        <v>8</v>
      </c>
      <c r="AL1318" s="14" t="s">
        <v>207</v>
      </c>
      <c r="AM1318" s="9">
        <v>8</v>
      </c>
      <c r="AN1318" s="14" t="s">
        <v>207</v>
      </c>
      <c r="AO1318" s="9">
        <v>8</v>
      </c>
      <c r="AP1318" s="14" t="s">
        <v>207</v>
      </c>
      <c r="AQ1318" s="9">
        <v>8</v>
      </c>
      <c r="AR1318" s="14" t="s">
        <v>207</v>
      </c>
      <c r="AS1318" s="9" t="s">
        <v>184</v>
      </c>
      <c r="AT1318" s="9" t="s">
        <v>347</v>
      </c>
      <c r="AU1318" s="9" t="s">
        <v>164</v>
      </c>
      <c r="AV1318" s="9" t="s">
        <v>320</v>
      </c>
      <c r="AW1318" s="9" t="s">
        <v>1940</v>
      </c>
      <c r="AX1318" s="9">
        <v>9010600000</v>
      </c>
      <c r="AY1318" s="99">
        <v>274</v>
      </c>
      <c r="AZ1318" s="12" t="s">
        <v>207</v>
      </c>
      <c r="BA1318" s="99">
        <v>32</v>
      </c>
      <c r="BB1318" s="12" t="s">
        <v>207</v>
      </c>
      <c r="BC1318" s="99">
        <v>14</v>
      </c>
      <c r="BD1318" s="12" t="s">
        <v>207</v>
      </c>
      <c r="BE1318" s="99">
        <v>16</v>
      </c>
      <c r="BF1318" s="12" t="s">
        <v>321</v>
      </c>
      <c r="BG1318" s="654">
        <v>15.496</v>
      </c>
      <c r="BH1318" s="12" t="s">
        <v>321</v>
      </c>
      <c r="BI1318" s="99">
        <v>10</v>
      </c>
      <c r="BJ1318" s="12" t="s">
        <v>321</v>
      </c>
      <c r="BK1318" s="754">
        <v>0</v>
      </c>
      <c r="BL1318" s="12" t="s">
        <v>321</v>
      </c>
      <c r="BM1318" s="754">
        <v>0.11</v>
      </c>
      <c r="BN1318" s="12" t="s">
        <v>321</v>
      </c>
      <c r="BO1318" s="754">
        <v>5.3860000000000001</v>
      </c>
      <c r="BP1318" s="12" t="s">
        <v>321</v>
      </c>
      <c r="BQ1318" s="754">
        <v>0</v>
      </c>
      <c r="BR1318" s="12" t="s">
        <v>321</v>
      </c>
      <c r="BS1318" s="654">
        <v>0</v>
      </c>
      <c r="BT1318" s="12" t="s">
        <v>321</v>
      </c>
      <c r="BU1318" s="654">
        <v>5.4960000000000004</v>
      </c>
      <c r="BV1318" s="12" t="s">
        <v>321</v>
      </c>
      <c r="BW1318" s="9">
        <v>0.12</v>
      </c>
      <c r="BX1318" s="9" t="s">
        <v>322</v>
      </c>
      <c r="BY1318" s="755">
        <v>107.9</v>
      </c>
      <c r="BZ1318" s="9" t="s">
        <v>315</v>
      </c>
      <c r="CA1318" s="755">
        <v>12.6</v>
      </c>
      <c r="CB1318" s="9" t="s">
        <v>315</v>
      </c>
      <c r="CC1318" s="755">
        <v>5.5</v>
      </c>
      <c r="CD1318" s="9" t="s">
        <v>315</v>
      </c>
      <c r="CE1318" s="755">
        <v>30.9</v>
      </c>
      <c r="CF1318" s="9" t="s">
        <v>323</v>
      </c>
      <c r="CG1318" s="755">
        <v>22</v>
      </c>
      <c r="CH1318" s="9" t="s">
        <v>323</v>
      </c>
      <c r="CI1318" s="9"/>
      <c r="CJ1318" s="9"/>
      <c r="CK1318" s="9"/>
    </row>
    <row r="1319" spans="1:89" s="98" customFormat="1" x14ac:dyDescent="0.25">
      <c r="A1319" s="99">
        <v>10600810</v>
      </c>
      <c r="B1319" s="99"/>
      <c r="C1319" s="772">
        <v>1156</v>
      </c>
      <c r="D1319" s="807">
        <v>0.03</v>
      </c>
      <c r="E1319" s="772">
        <f t="shared" si="61"/>
        <v>1191</v>
      </c>
      <c r="F1319" s="778">
        <v>1.1000000000000001</v>
      </c>
      <c r="G1319" s="774">
        <f t="shared" si="60"/>
        <v>1310</v>
      </c>
      <c r="H1319" s="776"/>
      <c r="I1319" s="758"/>
      <c r="J1319" s="776"/>
      <c r="K1319" s="786"/>
      <c r="L1319" s="9" t="s">
        <v>308</v>
      </c>
      <c r="M1319" s="9" t="s">
        <v>4296</v>
      </c>
      <c r="N1319" s="9" t="s">
        <v>142</v>
      </c>
      <c r="O1319" s="9" t="s">
        <v>164</v>
      </c>
      <c r="P1319" s="9" t="s">
        <v>1645</v>
      </c>
      <c r="Q1319" s="9" t="s">
        <v>1828</v>
      </c>
      <c r="R1319" s="9" t="s">
        <v>1829</v>
      </c>
      <c r="S1319" s="9" t="s">
        <v>314</v>
      </c>
      <c r="T1319" s="98" t="s">
        <v>210</v>
      </c>
      <c r="U1319" s="99">
        <v>146</v>
      </c>
      <c r="V1319" s="99" t="s">
        <v>207</v>
      </c>
      <c r="W1319" s="99">
        <v>260</v>
      </c>
      <c r="X1319" s="99" t="s">
        <v>207</v>
      </c>
      <c r="Y1319" s="99">
        <v>162</v>
      </c>
      <c r="Z1319" s="99" t="s">
        <v>207</v>
      </c>
      <c r="AA1319" s="99">
        <v>276</v>
      </c>
      <c r="AB1319" s="99" t="s">
        <v>207</v>
      </c>
      <c r="AC1319" s="9">
        <v>298</v>
      </c>
      <c r="AD1319" s="9" t="s">
        <v>207</v>
      </c>
      <c r="AE1319" s="9">
        <v>117</v>
      </c>
      <c r="AF1319" s="9" t="s">
        <v>315</v>
      </c>
      <c r="AG1319" s="14" t="s">
        <v>1749</v>
      </c>
      <c r="AH1319" s="14" t="s">
        <v>207</v>
      </c>
      <c r="AI1319" s="14" t="s">
        <v>1750</v>
      </c>
      <c r="AJ1319" s="14" t="s">
        <v>207</v>
      </c>
      <c r="AK1319" s="9">
        <v>8</v>
      </c>
      <c r="AL1319" s="14" t="s">
        <v>207</v>
      </c>
      <c r="AM1319" s="9">
        <v>8</v>
      </c>
      <c r="AN1319" s="14" t="s">
        <v>207</v>
      </c>
      <c r="AO1319" s="9">
        <v>8</v>
      </c>
      <c r="AP1319" s="14" t="s">
        <v>207</v>
      </c>
      <c r="AQ1319" s="9">
        <v>8</v>
      </c>
      <c r="AR1319" s="14" t="s">
        <v>207</v>
      </c>
      <c r="AS1319" s="9" t="s">
        <v>184</v>
      </c>
      <c r="AT1319" s="9" t="s">
        <v>347</v>
      </c>
      <c r="AU1319" s="9" t="s">
        <v>164</v>
      </c>
      <c r="AV1319" s="9" t="s">
        <v>320</v>
      </c>
      <c r="AW1319" s="9" t="s">
        <v>1941</v>
      </c>
      <c r="AX1319" s="9">
        <v>9010600000</v>
      </c>
      <c r="AY1319" s="99">
        <v>294</v>
      </c>
      <c r="AZ1319" s="12" t="s">
        <v>207</v>
      </c>
      <c r="BA1319" s="99">
        <v>32</v>
      </c>
      <c r="BB1319" s="12" t="s">
        <v>207</v>
      </c>
      <c r="BC1319" s="99">
        <v>14</v>
      </c>
      <c r="BD1319" s="12" t="s">
        <v>207</v>
      </c>
      <c r="BE1319" s="99">
        <v>18</v>
      </c>
      <c r="BF1319" s="12" t="s">
        <v>321</v>
      </c>
      <c r="BG1319" s="654">
        <v>17.837</v>
      </c>
      <c r="BH1319" s="12" t="s">
        <v>321</v>
      </c>
      <c r="BI1319" s="99">
        <v>12</v>
      </c>
      <c r="BJ1319" s="12" t="s">
        <v>321</v>
      </c>
      <c r="BK1319" s="754">
        <v>0</v>
      </c>
      <c r="BL1319" s="12" t="s">
        <v>321</v>
      </c>
      <c r="BM1319" s="754">
        <v>0.11</v>
      </c>
      <c r="BN1319" s="12" t="s">
        <v>321</v>
      </c>
      <c r="BO1319" s="754">
        <v>5.7270000000000003</v>
      </c>
      <c r="BP1319" s="12" t="s">
        <v>321</v>
      </c>
      <c r="BQ1319" s="754">
        <v>0</v>
      </c>
      <c r="BR1319" s="12" t="s">
        <v>321</v>
      </c>
      <c r="BS1319" s="654">
        <v>0</v>
      </c>
      <c r="BT1319" s="12" t="s">
        <v>321</v>
      </c>
      <c r="BU1319" s="654">
        <v>5.8369999999999997</v>
      </c>
      <c r="BV1319" s="12" t="s">
        <v>321</v>
      </c>
      <c r="BW1319" s="9">
        <v>0.13</v>
      </c>
      <c r="BX1319" s="9" t="s">
        <v>322</v>
      </c>
      <c r="BY1319" s="755">
        <v>115.7</v>
      </c>
      <c r="BZ1319" s="9" t="s">
        <v>315</v>
      </c>
      <c r="CA1319" s="755">
        <v>12.6</v>
      </c>
      <c r="CB1319" s="9" t="s">
        <v>315</v>
      </c>
      <c r="CC1319" s="755">
        <v>5.5</v>
      </c>
      <c r="CD1319" s="9" t="s">
        <v>315</v>
      </c>
      <c r="CE1319" s="755">
        <v>35.299999999999997</v>
      </c>
      <c r="CF1319" s="9" t="s">
        <v>323</v>
      </c>
      <c r="CG1319" s="755">
        <v>26.5</v>
      </c>
      <c r="CH1319" s="9" t="s">
        <v>323</v>
      </c>
      <c r="CI1319" s="9"/>
      <c r="CJ1319" s="9"/>
      <c r="CK1319" s="9"/>
    </row>
    <row r="1320" spans="1:89" s="98" customFormat="1" x14ac:dyDescent="0.25">
      <c r="A1320" s="99">
        <v>10600811</v>
      </c>
      <c r="B1320" s="99"/>
      <c r="C1320" s="772">
        <v>1338</v>
      </c>
      <c r="D1320" s="807">
        <v>0.03</v>
      </c>
      <c r="E1320" s="772">
        <f t="shared" si="61"/>
        <v>1378</v>
      </c>
      <c r="F1320" s="778">
        <v>1.1000000000000001</v>
      </c>
      <c r="G1320" s="774">
        <f t="shared" si="60"/>
        <v>1516</v>
      </c>
      <c r="H1320" s="776"/>
      <c r="I1320" s="758"/>
      <c r="J1320" s="776"/>
      <c r="K1320" s="786"/>
      <c r="L1320" s="9" t="s">
        <v>308</v>
      </c>
      <c r="M1320" s="9" t="s">
        <v>4297</v>
      </c>
      <c r="N1320" s="9" t="s">
        <v>142</v>
      </c>
      <c r="O1320" s="9" t="s">
        <v>164</v>
      </c>
      <c r="P1320" s="9" t="s">
        <v>1645</v>
      </c>
      <c r="Q1320" s="9" t="s">
        <v>1828</v>
      </c>
      <c r="R1320" s="9" t="s">
        <v>1829</v>
      </c>
      <c r="S1320" s="9" t="s">
        <v>314</v>
      </c>
      <c r="T1320" s="98" t="s">
        <v>210</v>
      </c>
      <c r="U1320" s="99" t="s">
        <v>1909</v>
      </c>
      <c r="V1320" s="99" t="s">
        <v>207</v>
      </c>
      <c r="W1320" s="99" t="s">
        <v>577</v>
      </c>
      <c r="X1320" s="99" t="s">
        <v>207</v>
      </c>
      <c r="Y1320" s="99" t="s">
        <v>870</v>
      </c>
      <c r="Z1320" s="99" t="s">
        <v>207</v>
      </c>
      <c r="AA1320" s="99" t="s">
        <v>1839</v>
      </c>
      <c r="AB1320" s="99" t="s">
        <v>207</v>
      </c>
      <c r="AC1320" s="9">
        <v>321</v>
      </c>
      <c r="AD1320" s="9" t="s">
        <v>207</v>
      </c>
      <c r="AE1320" s="9">
        <v>126</v>
      </c>
      <c r="AF1320" s="9" t="s">
        <v>315</v>
      </c>
      <c r="AG1320" s="14" t="s">
        <v>1910</v>
      </c>
      <c r="AH1320" s="14" t="s">
        <v>207</v>
      </c>
      <c r="AI1320" s="14" t="s">
        <v>1911</v>
      </c>
      <c r="AJ1320" s="14" t="s">
        <v>207</v>
      </c>
      <c r="AK1320" s="9">
        <v>8</v>
      </c>
      <c r="AL1320" s="14" t="s">
        <v>207</v>
      </c>
      <c r="AM1320" s="9">
        <v>8</v>
      </c>
      <c r="AN1320" s="14" t="s">
        <v>207</v>
      </c>
      <c r="AO1320" s="9">
        <v>8</v>
      </c>
      <c r="AP1320" s="14" t="s">
        <v>207</v>
      </c>
      <c r="AQ1320" s="9">
        <v>8</v>
      </c>
      <c r="AR1320" s="14" t="s">
        <v>207</v>
      </c>
      <c r="AS1320" s="9" t="s">
        <v>184</v>
      </c>
      <c r="AT1320" s="9" t="s">
        <v>347</v>
      </c>
      <c r="AU1320" s="9" t="s">
        <v>164</v>
      </c>
      <c r="AV1320" s="9" t="s">
        <v>320</v>
      </c>
      <c r="AW1320" s="9" t="s">
        <v>1942</v>
      </c>
      <c r="AX1320" s="9">
        <v>9010600000</v>
      </c>
      <c r="AY1320" s="99">
        <v>314</v>
      </c>
      <c r="AZ1320" s="12" t="s">
        <v>207</v>
      </c>
      <c r="BA1320" s="99">
        <v>32</v>
      </c>
      <c r="BB1320" s="12" t="s">
        <v>207</v>
      </c>
      <c r="BC1320" s="99">
        <v>14</v>
      </c>
      <c r="BD1320" s="12" t="s">
        <v>207</v>
      </c>
      <c r="BE1320" s="99">
        <v>17</v>
      </c>
      <c r="BF1320" s="12" t="s">
        <v>321</v>
      </c>
      <c r="BG1320" s="654">
        <v>16.178999999999998</v>
      </c>
      <c r="BH1320" s="12" t="s">
        <v>321</v>
      </c>
      <c r="BI1320" s="99">
        <v>10</v>
      </c>
      <c r="BJ1320" s="12" t="s">
        <v>321</v>
      </c>
      <c r="BK1320" s="754">
        <v>0</v>
      </c>
      <c r="BL1320" s="12" t="s">
        <v>321</v>
      </c>
      <c r="BM1320" s="754">
        <v>0.11</v>
      </c>
      <c r="BN1320" s="12" t="s">
        <v>321</v>
      </c>
      <c r="BO1320" s="754">
        <v>6.069</v>
      </c>
      <c r="BP1320" s="12" t="s">
        <v>321</v>
      </c>
      <c r="BQ1320" s="754">
        <v>0</v>
      </c>
      <c r="BR1320" s="12" t="s">
        <v>321</v>
      </c>
      <c r="BS1320" s="654">
        <v>0</v>
      </c>
      <c r="BT1320" s="12" t="s">
        <v>321</v>
      </c>
      <c r="BU1320" s="654">
        <v>6.1790000000000003</v>
      </c>
      <c r="BV1320" s="12" t="s">
        <v>321</v>
      </c>
      <c r="BW1320" s="9">
        <v>0.14000000000000001</v>
      </c>
      <c r="BX1320" s="9" t="s">
        <v>322</v>
      </c>
      <c r="BY1320" s="755">
        <v>123.6</v>
      </c>
      <c r="BZ1320" s="9" t="s">
        <v>315</v>
      </c>
      <c r="CA1320" s="755">
        <v>12.6</v>
      </c>
      <c r="CB1320" s="9" t="s">
        <v>315</v>
      </c>
      <c r="CC1320" s="755">
        <v>5.5</v>
      </c>
      <c r="CD1320" s="9" t="s">
        <v>315</v>
      </c>
      <c r="CE1320" s="755">
        <v>30.9</v>
      </c>
      <c r="CF1320" s="9" t="s">
        <v>323</v>
      </c>
      <c r="CG1320" s="755">
        <v>22</v>
      </c>
      <c r="CH1320" s="9" t="s">
        <v>323</v>
      </c>
      <c r="CI1320" s="9"/>
      <c r="CJ1320" s="9"/>
      <c r="CK1320" s="9"/>
    </row>
    <row r="1321" spans="1:89" s="98" customFormat="1" x14ac:dyDescent="0.25">
      <c r="A1321" s="99">
        <v>10600812</v>
      </c>
      <c r="B1321" s="99"/>
      <c r="C1321" s="772">
        <v>1458</v>
      </c>
      <c r="D1321" s="807">
        <v>0.03</v>
      </c>
      <c r="E1321" s="772">
        <f t="shared" si="61"/>
        <v>1502</v>
      </c>
      <c r="F1321" s="778">
        <v>1.1000000000000001</v>
      </c>
      <c r="G1321" s="774">
        <f t="shared" si="60"/>
        <v>1652</v>
      </c>
      <c r="H1321" s="776"/>
      <c r="I1321" s="758"/>
      <c r="J1321" s="776"/>
      <c r="K1321" s="786"/>
      <c r="L1321" s="9" t="s">
        <v>308</v>
      </c>
      <c r="M1321" s="9" t="s">
        <v>4298</v>
      </c>
      <c r="N1321" s="9" t="s">
        <v>142</v>
      </c>
      <c r="O1321" s="9" t="s">
        <v>164</v>
      </c>
      <c r="P1321" s="9" t="s">
        <v>1645</v>
      </c>
      <c r="Q1321" s="9" t="s">
        <v>1828</v>
      </c>
      <c r="R1321" s="9" t="s">
        <v>1829</v>
      </c>
      <c r="S1321" s="9" t="s">
        <v>314</v>
      </c>
      <c r="T1321" s="98" t="s">
        <v>210</v>
      </c>
      <c r="U1321" s="99" t="s">
        <v>637</v>
      </c>
      <c r="V1321" s="99" t="s">
        <v>207</v>
      </c>
      <c r="W1321" s="99" t="s">
        <v>578</v>
      </c>
      <c r="X1321" s="99" t="s">
        <v>207</v>
      </c>
      <c r="Y1321" s="99" t="s">
        <v>1648</v>
      </c>
      <c r="Z1321" s="99" t="s">
        <v>207</v>
      </c>
      <c r="AA1321" s="99" t="s">
        <v>1841</v>
      </c>
      <c r="AB1321" s="99" t="s">
        <v>207</v>
      </c>
      <c r="AC1321" s="9">
        <v>344</v>
      </c>
      <c r="AD1321" s="9" t="s">
        <v>207</v>
      </c>
      <c r="AE1321" s="9">
        <v>135</v>
      </c>
      <c r="AF1321" s="9" t="s">
        <v>315</v>
      </c>
      <c r="AG1321" s="14" t="s">
        <v>1753</v>
      </c>
      <c r="AH1321" s="14" t="s">
        <v>207</v>
      </c>
      <c r="AI1321" s="14" t="s">
        <v>1754</v>
      </c>
      <c r="AJ1321" s="14" t="s">
        <v>207</v>
      </c>
      <c r="AK1321" s="9">
        <v>8</v>
      </c>
      <c r="AL1321" s="14" t="s">
        <v>207</v>
      </c>
      <c r="AM1321" s="9">
        <v>8</v>
      </c>
      <c r="AN1321" s="14" t="s">
        <v>207</v>
      </c>
      <c r="AO1321" s="9">
        <v>8</v>
      </c>
      <c r="AP1321" s="14" t="s">
        <v>207</v>
      </c>
      <c r="AQ1321" s="9">
        <v>8</v>
      </c>
      <c r="AR1321" s="14" t="s">
        <v>207</v>
      </c>
      <c r="AS1321" s="9" t="s">
        <v>184</v>
      </c>
      <c r="AT1321" s="9" t="s">
        <v>347</v>
      </c>
      <c r="AU1321" s="9" t="s">
        <v>164</v>
      </c>
      <c r="AV1321" s="9" t="s">
        <v>320</v>
      </c>
      <c r="AW1321" s="9" t="s">
        <v>1943</v>
      </c>
      <c r="AX1321" s="9">
        <v>9010600000</v>
      </c>
      <c r="AY1321" s="99">
        <v>334</v>
      </c>
      <c r="AZ1321" s="12" t="s">
        <v>207</v>
      </c>
      <c r="BA1321" s="99">
        <v>32</v>
      </c>
      <c r="BB1321" s="12" t="s">
        <v>207</v>
      </c>
      <c r="BC1321" s="99">
        <v>14</v>
      </c>
      <c r="BD1321" s="12" t="s">
        <v>207</v>
      </c>
      <c r="BE1321" s="99">
        <v>23</v>
      </c>
      <c r="BF1321" s="12" t="s">
        <v>321</v>
      </c>
      <c r="BG1321" s="654">
        <v>22.52</v>
      </c>
      <c r="BH1321" s="12" t="s">
        <v>321</v>
      </c>
      <c r="BI1321" s="99">
        <v>16</v>
      </c>
      <c r="BJ1321" s="12" t="s">
        <v>321</v>
      </c>
      <c r="BK1321" s="754">
        <v>0</v>
      </c>
      <c r="BL1321" s="12" t="s">
        <v>321</v>
      </c>
      <c r="BM1321" s="754">
        <v>0.11</v>
      </c>
      <c r="BN1321" s="12" t="s">
        <v>321</v>
      </c>
      <c r="BO1321" s="754">
        <v>6.4109999999999996</v>
      </c>
      <c r="BP1321" s="12" t="s">
        <v>321</v>
      </c>
      <c r="BQ1321" s="754">
        <v>0</v>
      </c>
      <c r="BR1321" s="12" t="s">
        <v>321</v>
      </c>
      <c r="BS1321" s="654">
        <v>0</v>
      </c>
      <c r="BT1321" s="12" t="s">
        <v>321</v>
      </c>
      <c r="BU1321" s="654">
        <v>6.52</v>
      </c>
      <c r="BV1321" s="12" t="s">
        <v>321</v>
      </c>
      <c r="BW1321" s="9">
        <v>0.15</v>
      </c>
      <c r="BX1321" s="9" t="s">
        <v>322</v>
      </c>
      <c r="BY1321" s="755">
        <v>131.5</v>
      </c>
      <c r="BZ1321" s="9" t="s">
        <v>315</v>
      </c>
      <c r="CA1321" s="755">
        <v>12.6</v>
      </c>
      <c r="CB1321" s="9" t="s">
        <v>315</v>
      </c>
      <c r="CC1321" s="755">
        <v>5.5</v>
      </c>
      <c r="CD1321" s="9" t="s">
        <v>315</v>
      </c>
      <c r="CE1321" s="755">
        <v>46.3</v>
      </c>
      <c r="CF1321" s="9" t="s">
        <v>323</v>
      </c>
      <c r="CG1321" s="755">
        <v>35.299999999999997</v>
      </c>
      <c r="CH1321" s="9" t="s">
        <v>323</v>
      </c>
      <c r="CI1321" s="9"/>
      <c r="CJ1321" s="9"/>
      <c r="CK1321" s="9"/>
    </row>
    <row r="1322" spans="1:89" s="98" customFormat="1" x14ac:dyDescent="0.25">
      <c r="A1322" s="99">
        <v>10600813</v>
      </c>
      <c r="B1322" s="99"/>
      <c r="C1322" s="772">
        <v>1702</v>
      </c>
      <c r="D1322" s="807">
        <v>0.03</v>
      </c>
      <c r="E1322" s="772">
        <f t="shared" si="61"/>
        <v>1753</v>
      </c>
      <c r="F1322" s="778">
        <v>1.1000000000000001</v>
      </c>
      <c r="G1322" s="774">
        <f t="shared" si="60"/>
        <v>1928</v>
      </c>
      <c r="H1322" s="776"/>
      <c r="I1322" s="758"/>
      <c r="J1322" s="776"/>
      <c r="K1322" s="786"/>
      <c r="L1322" s="9" t="s">
        <v>308</v>
      </c>
      <c r="M1322" s="9" t="s">
        <v>4299</v>
      </c>
      <c r="N1322" s="9" t="s">
        <v>142</v>
      </c>
      <c r="O1322" s="9" t="s">
        <v>164</v>
      </c>
      <c r="P1322" s="9" t="s">
        <v>1645</v>
      </c>
      <c r="Q1322" s="9" t="s">
        <v>1828</v>
      </c>
      <c r="R1322" s="9" t="s">
        <v>1829</v>
      </c>
      <c r="S1322" s="9" t="s">
        <v>314</v>
      </c>
      <c r="T1322" s="98" t="s">
        <v>210</v>
      </c>
      <c r="U1322" s="99" t="s">
        <v>742</v>
      </c>
      <c r="V1322" s="99" t="s">
        <v>207</v>
      </c>
      <c r="W1322" s="99" t="s">
        <v>646</v>
      </c>
      <c r="X1322" s="99" t="s">
        <v>207</v>
      </c>
      <c r="Y1322" s="99" t="s">
        <v>1421</v>
      </c>
      <c r="Z1322" s="99" t="s">
        <v>207</v>
      </c>
      <c r="AA1322" s="99" t="s">
        <v>1842</v>
      </c>
      <c r="AB1322" s="99" t="s">
        <v>207</v>
      </c>
      <c r="AC1322" s="9">
        <v>402</v>
      </c>
      <c r="AD1322" s="9" t="s">
        <v>207</v>
      </c>
      <c r="AE1322" s="9">
        <v>158</v>
      </c>
      <c r="AF1322" s="9" t="s">
        <v>315</v>
      </c>
      <c r="AG1322" s="14" t="s">
        <v>338</v>
      </c>
      <c r="AH1322" s="14" t="s">
        <v>207</v>
      </c>
      <c r="AI1322" s="14" t="s">
        <v>339</v>
      </c>
      <c r="AJ1322" s="14" t="s">
        <v>207</v>
      </c>
      <c r="AK1322" s="9">
        <v>8</v>
      </c>
      <c r="AL1322" s="14" t="s">
        <v>207</v>
      </c>
      <c r="AM1322" s="9">
        <v>8</v>
      </c>
      <c r="AN1322" s="14" t="s">
        <v>207</v>
      </c>
      <c r="AO1322" s="9">
        <v>8</v>
      </c>
      <c r="AP1322" s="14" t="s">
        <v>207</v>
      </c>
      <c r="AQ1322" s="9">
        <v>8</v>
      </c>
      <c r="AR1322" s="14" t="s">
        <v>207</v>
      </c>
      <c r="AS1322" s="9" t="s">
        <v>184</v>
      </c>
      <c r="AT1322" s="9" t="s">
        <v>347</v>
      </c>
      <c r="AU1322" s="9" t="s">
        <v>164</v>
      </c>
      <c r="AV1322" s="9" t="s">
        <v>320</v>
      </c>
      <c r="AW1322" s="9" t="s">
        <v>1944</v>
      </c>
      <c r="AX1322" s="9">
        <v>9010600000</v>
      </c>
      <c r="AY1322" s="99">
        <v>397</v>
      </c>
      <c r="AZ1322" s="12" t="s">
        <v>207</v>
      </c>
      <c r="BA1322" s="99">
        <v>23</v>
      </c>
      <c r="BB1322" s="12" t="s">
        <v>207</v>
      </c>
      <c r="BC1322" s="99">
        <v>24</v>
      </c>
      <c r="BD1322" s="12" t="s">
        <v>207</v>
      </c>
      <c r="BE1322" s="99">
        <v>28</v>
      </c>
      <c r="BF1322" s="12" t="s">
        <v>321</v>
      </c>
      <c r="BG1322" s="654">
        <v>27.457999999999998</v>
      </c>
      <c r="BH1322" s="12" t="s">
        <v>321</v>
      </c>
      <c r="BI1322" s="99">
        <v>19</v>
      </c>
      <c r="BJ1322" s="12" t="s">
        <v>321</v>
      </c>
      <c r="BK1322" s="754">
        <v>0</v>
      </c>
      <c r="BL1322" s="12" t="s">
        <v>321</v>
      </c>
      <c r="BM1322" s="754">
        <v>0.20599999999999999</v>
      </c>
      <c r="BN1322" s="12" t="s">
        <v>321</v>
      </c>
      <c r="BO1322" s="754">
        <v>8.2520000000000007</v>
      </c>
      <c r="BP1322" s="12" t="s">
        <v>321</v>
      </c>
      <c r="BQ1322" s="754">
        <v>0</v>
      </c>
      <c r="BR1322" s="12" t="s">
        <v>321</v>
      </c>
      <c r="BS1322" s="654">
        <v>0</v>
      </c>
      <c r="BT1322" s="12" t="s">
        <v>321</v>
      </c>
      <c r="BU1322" s="654">
        <v>8.4580000000000002</v>
      </c>
      <c r="BV1322" s="12" t="s">
        <v>321</v>
      </c>
      <c r="BW1322" s="9">
        <v>0.22</v>
      </c>
      <c r="BX1322" s="9" t="s">
        <v>322</v>
      </c>
      <c r="BY1322" s="755">
        <v>156.30000000000001</v>
      </c>
      <c r="BZ1322" s="9" t="s">
        <v>315</v>
      </c>
      <c r="CA1322" s="755">
        <v>9.1</v>
      </c>
      <c r="CB1322" s="9" t="s">
        <v>315</v>
      </c>
      <c r="CC1322" s="755">
        <v>9.4</v>
      </c>
      <c r="CD1322" s="9" t="s">
        <v>315</v>
      </c>
      <c r="CE1322" s="755">
        <v>55.1</v>
      </c>
      <c r="CF1322" s="9" t="s">
        <v>323</v>
      </c>
      <c r="CG1322" s="755">
        <v>41.9</v>
      </c>
      <c r="CH1322" s="9" t="s">
        <v>323</v>
      </c>
      <c r="CI1322" s="9"/>
      <c r="CJ1322" s="9"/>
      <c r="CK1322" s="9"/>
    </row>
    <row r="1323" spans="1:89" s="98" customFormat="1" x14ac:dyDescent="0.25">
      <c r="A1323" s="99">
        <v>10600814</v>
      </c>
      <c r="B1323" s="99"/>
      <c r="C1323" s="772">
        <v>2310</v>
      </c>
      <c r="D1323" s="807">
        <v>0.03</v>
      </c>
      <c r="E1323" s="772">
        <f t="shared" si="61"/>
        <v>2379</v>
      </c>
      <c r="F1323" s="778">
        <v>1.1000000000000001</v>
      </c>
      <c r="G1323" s="774">
        <f t="shared" si="60"/>
        <v>2617</v>
      </c>
      <c r="H1323" s="776"/>
      <c r="I1323" s="758"/>
      <c r="J1323" s="776"/>
      <c r="K1323" s="786"/>
      <c r="L1323" s="9" t="s">
        <v>308</v>
      </c>
      <c r="M1323" s="9" t="s">
        <v>4300</v>
      </c>
      <c r="N1323" s="9" t="s">
        <v>142</v>
      </c>
      <c r="O1323" s="9" t="s">
        <v>164</v>
      </c>
      <c r="P1323" s="9" t="s">
        <v>1645</v>
      </c>
      <c r="Q1323" s="9" t="s">
        <v>1828</v>
      </c>
      <c r="R1323" s="9" t="s">
        <v>1829</v>
      </c>
      <c r="S1323" s="9" t="s">
        <v>314</v>
      </c>
      <c r="T1323" s="98" t="s">
        <v>210</v>
      </c>
      <c r="U1323" s="99" t="s">
        <v>1755</v>
      </c>
      <c r="V1323" s="99" t="s">
        <v>207</v>
      </c>
      <c r="W1323" s="99" t="s">
        <v>583</v>
      </c>
      <c r="X1323" s="99" t="s">
        <v>207</v>
      </c>
      <c r="Y1323" s="99" t="s">
        <v>1656</v>
      </c>
      <c r="Z1323" s="99" t="s">
        <v>207</v>
      </c>
      <c r="AA1323" s="99" t="s">
        <v>1844</v>
      </c>
      <c r="AB1323" s="99" t="s">
        <v>207</v>
      </c>
      <c r="AC1323" s="9">
        <v>459</v>
      </c>
      <c r="AD1323" s="9" t="s">
        <v>207</v>
      </c>
      <c r="AE1323" s="9">
        <v>181</v>
      </c>
      <c r="AF1323" s="9" t="s">
        <v>315</v>
      </c>
      <c r="AG1323" s="14" t="s">
        <v>1756</v>
      </c>
      <c r="AH1323" s="14" t="s">
        <v>207</v>
      </c>
      <c r="AI1323" s="14" t="s">
        <v>1757</v>
      </c>
      <c r="AJ1323" s="14" t="s">
        <v>207</v>
      </c>
      <c r="AK1323" s="9">
        <v>8</v>
      </c>
      <c r="AL1323" s="14" t="s">
        <v>207</v>
      </c>
      <c r="AM1323" s="9">
        <v>8</v>
      </c>
      <c r="AN1323" s="14" t="s">
        <v>207</v>
      </c>
      <c r="AO1323" s="9">
        <v>8</v>
      </c>
      <c r="AP1323" s="14" t="s">
        <v>207</v>
      </c>
      <c r="AQ1323" s="9">
        <v>8</v>
      </c>
      <c r="AR1323" s="14" t="s">
        <v>207</v>
      </c>
      <c r="AS1323" s="9" t="s">
        <v>184</v>
      </c>
      <c r="AT1323" s="9" t="s">
        <v>347</v>
      </c>
      <c r="AU1323" s="9" t="s">
        <v>164</v>
      </c>
      <c r="AV1323" s="9" t="s">
        <v>320</v>
      </c>
      <c r="AW1323" s="9" t="s">
        <v>1945</v>
      </c>
      <c r="AX1323" s="9">
        <v>9010600000</v>
      </c>
      <c r="AY1323" s="99">
        <v>447</v>
      </c>
      <c r="AZ1323" s="12" t="s">
        <v>207</v>
      </c>
      <c r="BA1323" s="99">
        <v>23</v>
      </c>
      <c r="BB1323" s="12" t="s">
        <v>207</v>
      </c>
      <c r="BC1323" s="99">
        <v>24</v>
      </c>
      <c r="BD1323" s="12" t="s">
        <v>207</v>
      </c>
      <c r="BE1323" s="99">
        <v>32</v>
      </c>
      <c r="BF1323" s="12" t="s">
        <v>321</v>
      </c>
      <c r="BG1323" s="654">
        <v>31.481999999999999</v>
      </c>
      <c r="BH1323" s="12" t="s">
        <v>321</v>
      </c>
      <c r="BI1323" s="99">
        <v>22</v>
      </c>
      <c r="BJ1323" s="12" t="s">
        <v>321</v>
      </c>
      <c r="BK1323" s="754">
        <v>0</v>
      </c>
      <c r="BL1323" s="12" t="s">
        <v>321</v>
      </c>
      <c r="BM1323" s="754">
        <v>0.20599999999999999</v>
      </c>
      <c r="BN1323" s="12" t="s">
        <v>321</v>
      </c>
      <c r="BO1323" s="754">
        <v>9.2759999999999998</v>
      </c>
      <c r="BP1323" s="12" t="s">
        <v>321</v>
      </c>
      <c r="BQ1323" s="754">
        <v>0</v>
      </c>
      <c r="BR1323" s="12" t="s">
        <v>321</v>
      </c>
      <c r="BS1323" s="654">
        <v>0</v>
      </c>
      <c r="BT1323" s="12" t="s">
        <v>321</v>
      </c>
      <c r="BU1323" s="654">
        <v>9.4819999999999993</v>
      </c>
      <c r="BV1323" s="12" t="s">
        <v>321</v>
      </c>
      <c r="BW1323" s="9">
        <v>0.25</v>
      </c>
      <c r="BX1323" s="9" t="s">
        <v>322</v>
      </c>
      <c r="BY1323" s="755">
        <v>176</v>
      </c>
      <c r="BZ1323" s="9" t="s">
        <v>315</v>
      </c>
      <c r="CA1323" s="755">
        <v>9.1</v>
      </c>
      <c r="CB1323" s="9" t="s">
        <v>315</v>
      </c>
      <c r="CC1323" s="755">
        <v>9.4</v>
      </c>
      <c r="CD1323" s="9" t="s">
        <v>315</v>
      </c>
      <c r="CE1323" s="755">
        <v>63.9</v>
      </c>
      <c r="CF1323" s="9" t="s">
        <v>323</v>
      </c>
      <c r="CG1323" s="755">
        <v>48.5</v>
      </c>
      <c r="CH1323" s="9" t="s">
        <v>323</v>
      </c>
      <c r="CI1323" s="9"/>
      <c r="CJ1323" s="9"/>
      <c r="CK1323" s="9"/>
    </row>
    <row r="1324" spans="1:89" s="98" customFormat="1" x14ac:dyDescent="0.25">
      <c r="A1324" s="99">
        <v>10600815</v>
      </c>
      <c r="B1324" s="99"/>
      <c r="C1324" s="772">
        <v>2917</v>
      </c>
      <c r="D1324" s="807">
        <v>0.03</v>
      </c>
      <c r="E1324" s="772">
        <f t="shared" si="61"/>
        <v>3005</v>
      </c>
      <c r="F1324" s="778">
        <v>1.1000000000000001</v>
      </c>
      <c r="G1324" s="774">
        <f t="shared" si="60"/>
        <v>3306</v>
      </c>
      <c r="H1324" s="776"/>
      <c r="I1324" s="758"/>
      <c r="J1324" s="776"/>
      <c r="K1324" s="786"/>
      <c r="L1324" s="9" t="s">
        <v>308</v>
      </c>
      <c r="M1324" s="9" t="s">
        <v>4301</v>
      </c>
      <c r="N1324" s="9" t="s">
        <v>142</v>
      </c>
      <c r="O1324" s="9" t="s">
        <v>164</v>
      </c>
      <c r="P1324" s="9" t="s">
        <v>1645</v>
      </c>
      <c r="Q1324" s="9" t="s">
        <v>1828</v>
      </c>
      <c r="R1324" s="9" t="s">
        <v>1829</v>
      </c>
      <c r="S1324" s="9" t="s">
        <v>314</v>
      </c>
      <c r="T1324" s="98" t="s">
        <v>210</v>
      </c>
      <c r="U1324" s="99" t="s">
        <v>1758</v>
      </c>
      <c r="V1324" s="99" t="s">
        <v>207</v>
      </c>
      <c r="W1324" s="99" t="s">
        <v>1499</v>
      </c>
      <c r="X1324" s="99" t="s">
        <v>207</v>
      </c>
      <c r="Y1324" s="99" t="s">
        <v>1657</v>
      </c>
      <c r="Z1324" s="99" t="s">
        <v>207</v>
      </c>
      <c r="AA1324" s="99" t="s">
        <v>1846</v>
      </c>
      <c r="AB1324" s="99" t="s">
        <v>207</v>
      </c>
      <c r="AC1324" s="9">
        <v>516</v>
      </c>
      <c r="AD1324" s="9" t="s">
        <v>207</v>
      </c>
      <c r="AE1324" s="9">
        <v>203</v>
      </c>
      <c r="AF1324" s="9" t="s">
        <v>315</v>
      </c>
      <c r="AG1324" s="14" t="s">
        <v>1759</v>
      </c>
      <c r="AH1324" s="14" t="s">
        <v>207</v>
      </c>
      <c r="AI1324" s="14" t="s">
        <v>1760</v>
      </c>
      <c r="AJ1324" s="14" t="s">
        <v>207</v>
      </c>
      <c r="AK1324" s="9">
        <v>8</v>
      </c>
      <c r="AL1324" s="14" t="s">
        <v>207</v>
      </c>
      <c r="AM1324" s="9">
        <v>8</v>
      </c>
      <c r="AN1324" s="14" t="s">
        <v>207</v>
      </c>
      <c r="AO1324" s="9">
        <v>8</v>
      </c>
      <c r="AP1324" s="14" t="s">
        <v>207</v>
      </c>
      <c r="AQ1324" s="9">
        <v>8</v>
      </c>
      <c r="AR1324" s="14" t="s">
        <v>207</v>
      </c>
      <c r="AS1324" s="9" t="s">
        <v>184</v>
      </c>
      <c r="AT1324" s="9" t="s">
        <v>347</v>
      </c>
      <c r="AU1324" s="9" t="s">
        <v>164</v>
      </c>
      <c r="AV1324" s="9" t="s">
        <v>320</v>
      </c>
      <c r="AW1324" s="9" t="s">
        <v>1946</v>
      </c>
      <c r="AX1324" s="9">
        <v>9010600000</v>
      </c>
      <c r="AY1324" s="99">
        <v>497</v>
      </c>
      <c r="AZ1324" s="12" t="s">
        <v>207</v>
      </c>
      <c r="BA1324" s="99">
        <v>23</v>
      </c>
      <c r="BB1324" s="12" t="s">
        <v>207</v>
      </c>
      <c r="BC1324" s="99">
        <v>24</v>
      </c>
      <c r="BD1324" s="12" t="s">
        <v>207</v>
      </c>
      <c r="BE1324" s="99">
        <v>35</v>
      </c>
      <c r="BF1324" s="12" t="s">
        <v>321</v>
      </c>
      <c r="BG1324" s="654">
        <v>34.506</v>
      </c>
      <c r="BH1324" s="12" t="s">
        <v>321</v>
      </c>
      <c r="BI1324" s="99">
        <v>24</v>
      </c>
      <c r="BJ1324" s="12" t="s">
        <v>321</v>
      </c>
      <c r="BK1324" s="754">
        <v>0</v>
      </c>
      <c r="BL1324" s="12" t="s">
        <v>321</v>
      </c>
      <c r="BM1324" s="754">
        <v>0.20599999999999999</v>
      </c>
      <c r="BN1324" s="12" t="s">
        <v>321</v>
      </c>
      <c r="BO1324" s="754">
        <v>10.301</v>
      </c>
      <c r="BP1324" s="12" t="s">
        <v>321</v>
      </c>
      <c r="BQ1324" s="754">
        <v>0</v>
      </c>
      <c r="BR1324" s="12" t="s">
        <v>321</v>
      </c>
      <c r="BS1324" s="654">
        <v>0</v>
      </c>
      <c r="BT1324" s="12" t="s">
        <v>321</v>
      </c>
      <c r="BU1324" s="654">
        <v>10.506</v>
      </c>
      <c r="BV1324" s="12" t="s">
        <v>321</v>
      </c>
      <c r="BW1324" s="9">
        <v>0.27</v>
      </c>
      <c r="BX1324" s="9" t="s">
        <v>322</v>
      </c>
      <c r="BY1324" s="755">
        <v>195.7</v>
      </c>
      <c r="BZ1324" s="9" t="s">
        <v>315</v>
      </c>
      <c r="CA1324" s="755">
        <v>9.1</v>
      </c>
      <c r="CB1324" s="9" t="s">
        <v>315</v>
      </c>
      <c r="CC1324" s="755">
        <v>9.4</v>
      </c>
      <c r="CD1324" s="9" t="s">
        <v>315</v>
      </c>
      <c r="CE1324" s="755">
        <v>70.5</v>
      </c>
      <c r="CF1324" s="9" t="s">
        <v>323</v>
      </c>
      <c r="CG1324" s="755">
        <v>52.9</v>
      </c>
      <c r="CH1324" s="9" t="s">
        <v>323</v>
      </c>
      <c r="CI1324" s="9"/>
      <c r="CJ1324" s="9"/>
      <c r="CK1324" s="9"/>
    </row>
    <row r="1325" spans="1:89" s="98" customFormat="1" x14ac:dyDescent="0.25">
      <c r="A1325" s="99">
        <v>10600816</v>
      </c>
      <c r="B1325" s="99"/>
      <c r="C1325" s="772">
        <v>3526</v>
      </c>
      <c r="D1325" s="807">
        <v>0.03</v>
      </c>
      <c r="E1325" s="772">
        <f t="shared" si="61"/>
        <v>3632</v>
      </c>
      <c r="F1325" s="778">
        <v>1.1000000000000001</v>
      </c>
      <c r="G1325" s="774">
        <f t="shared" si="60"/>
        <v>3995</v>
      </c>
      <c r="H1325" s="776"/>
      <c r="I1325" s="758"/>
      <c r="J1325" s="776"/>
      <c r="K1325" s="786"/>
      <c r="L1325" s="9" t="s">
        <v>308</v>
      </c>
      <c r="M1325" s="9" t="s">
        <v>4302</v>
      </c>
      <c r="N1325" s="9" t="s">
        <v>142</v>
      </c>
      <c r="O1325" s="9" t="s">
        <v>164</v>
      </c>
      <c r="P1325" s="9" t="s">
        <v>1645</v>
      </c>
      <c r="Q1325" s="9" t="s">
        <v>1828</v>
      </c>
      <c r="R1325" s="9" t="s">
        <v>1829</v>
      </c>
      <c r="S1325" s="9" t="s">
        <v>314</v>
      </c>
      <c r="T1325" s="98" t="s">
        <v>210</v>
      </c>
      <c r="U1325" s="99" t="s">
        <v>1655</v>
      </c>
      <c r="V1325" s="99" t="s">
        <v>207</v>
      </c>
      <c r="W1325" s="99" t="s">
        <v>1501</v>
      </c>
      <c r="X1325" s="99" t="s">
        <v>207</v>
      </c>
      <c r="Y1325" s="99" t="s">
        <v>1845</v>
      </c>
      <c r="Z1325" s="99" t="s">
        <v>207</v>
      </c>
      <c r="AA1325" s="99" t="s">
        <v>1848</v>
      </c>
      <c r="AB1325" s="99" t="s">
        <v>207</v>
      </c>
      <c r="AC1325" s="9">
        <v>574</v>
      </c>
      <c r="AD1325" s="9" t="s">
        <v>207</v>
      </c>
      <c r="AE1325" s="9">
        <v>226</v>
      </c>
      <c r="AF1325" s="9" t="s">
        <v>315</v>
      </c>
      <c r="AG1325" s="14" t="s">
        <v>1761</v>
      </c>
      <c r="AH1325" s="14" t="s">
        <v>207</v>
      </c>
      <c r="AI1325" s="14" t="s">
        <v>1762</v>
      </c>
      <c r="AJ1325" s="14" t="s">
        <v>207</v>
      </c>
      <c r="AK1325" s="9">
        <v>8</v>
      </c>
      <c r="AL1325" s="14" t="s">
        <v>207</v>
      </c>
      <c r="AM1325" s="9">
        <v>8</v>
      </c>
      <c r="AN1325" s="14" t="s">
        <v>207</v>
      </c>
      <c r="AO1325" s="9">
        <v>8</v>
      </c>
      <c r="AP1325" s="14" t="s">
        <v>207</v>
      </c>
      <c r="AQ1325" s="9">
        <v>8</v>
      </c>
      <c r="AR1325" s="14" t="s">
        <v>207</v>
      </c>
      <c r="AS1325" s="9" t="s">
        <v>184</v>
      </c>
      <c r="AT1325" s="9" t="s">
        <v>347</v>
      </c>
      <c r="AU1325" s="9" t="s">
        <v>164</v>
      </c>
      <c r="AV1325" s="9" t="s">
        <v>320</v>
      </c>
      <c r="AW1325" s="9" t="s">
        <v>1947</v>
      </c>
      <c r="AX1325" s="9">
        <v>9010600000</v>
      </c>
      <c r="AY1325" s="99">
        <v>554</v>
      </c>
      <c r="AZ1325" s="12" t="s">
        <v>207</v>
      </c>
      <c r="BA1325" s="99">
        <v>28</v>
      </c>
      <c r="BB1325" s="12" t="s">
        <v>207</v>
      </c>
      <c r="BC1325" s="99">
        <v>36</v>
      </c>
      <c r="BD1325" s="12" t="s">
        <v>207</v>
      </c>
      <c r="BE1325" s="99">
        <v>88</v>
      </c>
      <c r="BF1325" s="12" t="s">
        <v>321</v>
      </c>
      <c r="BG1325" s="654">
        <v>87.153999999999996</v>
      </c>
      <c r="BH1325" s="12" t="s">
        <v>321</v>
      </c>
      <c r="BI1325" s="99">
        <v>40</v>
      </c>
      <c r="BJ1325" s="12" t="s">
        <v>321</v>
      </c>
      <c r="BK1325" s="754">
        <v>0</v>
      </c>
      <c r="BL1325" s="12" t="s">
        <v>321</v>
      </c>
      <c r="BM1325" s="754">
        <v>9.6000000000000002E-2</v>
      </c>
      <c r="BN1325" s="12" t="s">
        <v>321</v>
      </c>
      <c r="BO1325" s="754">
        <v>2.99</v>
      </c>
      <c r="BP1325" s="12" t="s">
        <v>321</v>
      </c>
      <c r="BQ1325" s="754">
        <v>0</v>
      </c>
      <c r="BR1325" s="12" t="s">
        <v>321</v>
      </c>
      <c r="BS1325" s="654">
        <v>44.067999999999998</v>
      </c>
      <c r="BT1325" s="12" t="s">
        <v>321</v>
      </c>
      <c r="BU1325" s="654">
        <v>47.154000000000003</v>
      </c>
      <c r="BV1325" s="12" t="s">
        <v>321</v>
      </c>
      <c r="BW1325" s="9">
        <v>0.55000000000000004</v>
      </c>
      <c r="BX1325" s="9" t="s">
        <v>322</v>
      </c>
      <c r="BY1325" s="755">
        <v>218.1</v>
      </c>
      <c r="BZ1325" s="9" t="s">
        <v>315</v>
      </c>
      <c r="CA1325" s="755">
        <v>11</v>
      </c>
      <c r="CB1325" s="9" t="s">
        <v>315</v>
      </c>
      <c r="CC1325" s="755">
        <v>14.2</v>
      </c>
      <c r="CD1325" s="9" t="s">
        <v>315</v>
      </c>
      <c r="CE1325" s="755">
        <v>191.8</v>
      </c>
      <c r="CF1325" s="9" t="s">
        <v>323</v>
      </c>
      <c r="CG1325" s="755">
        <v>88.2</v>
      </c>
      <c r="CH1325" s="9" t="s">
        <v>323</v>
      </c>
      <c r="CI1325" s="9"/>
      <c r="CJ1325" s="9"/>
      <c r="CK1325" s="9"/>
    </row>
    <row r="1326" spans="1:89" s="98" customFormat="1" x14ac:dyDescent="0.25">
      <c r="A1326" s="99">
        <v>10600542</v>
      </c>
      <c r="B1326" s="99"/>
      <c r="C1326" s="772">
        <v>791</v>
      </c>
      <c r="D1326" s="807">
        <v>0.03</v>
      </c>
      <c r="E1326" s="772">
        <f t="shared" si="61"/>
        <v>815</v>
      </c>
      <c r="F1326" s="778">
        <v>1.1000000000000001</v>
      </c>
      <c r="G1326" s="774">
        <f t="shared" si="60"/>
        <v>897</v>
      </c>
      <c r="H1326" s="776"/>
      <c r="I1326" s="758"/>
      <c r="J1326" s="776"/>
      <c r="K1326" s="786"/>
      <c r="L1326" s="9" t="s">
        <v>308</v>
      </c>
      <c r="M1326" s="9" t="s">
        <v>4303</v>
      </c>
      <c r="N1326" s="9" t="s">
        <v>142</v>
      </c>
      <c r="O1326" s="9" t="s">
        <v>164</v>
      </c>
      <c r="P1326" s="9" t="s">
        <v>1645</v>
      </c>
      <c r="Q1326" s="9" t="s">
        <v>1828</v>
      </c>
      <c r="R1326" s="9" t="s">
        <v>1829</v>
      </c>
      <c r="S1326" s="9" t="s">
        <v>314</v>
      </c>
      <c r="T1326" s="98" t="s">
        <v>210</v>
      </c>
      <c r="U1326" s="99">
        <v>90</v>
      </c>
      <c r="V1326" s="99" t="s">
        <v>207</v>
      </c>
      <c r="W1326" s="99">
        <v>160</v>
      </c>
      <c r="X1326" s="99" t="s">
        <v>207</v>
      </c>
      <c r="Y1326" s="99" t="s">
        <v>1901</v>
      </c>
      <c r="Z1326" s="99" t="s">
        <v>207</v>
      </c>
      <c r="AA1326" s="99" t="s">
        <v>1849</v>
      </c>
      <c r="AB1326" s="99" t="s">
        <v>207</v>
      </c>
      <c r="AC1326" s="9">
        <v>184</v>
      </c>
      <c r="AD1326" s="9" t="s">
        <v>207</v>
      </c>
      <c r="AE1326" s="9">
        <v>72</v>
      </c>
      <c r="AF1326" s="9" t="s">
        <v>315</v>
      </c>
      <c r="AG1326" s="14" t="s">
        <v>1902</v>
      </c>
      <c r="AH1326" s="14" t="s">
        <v>207</v>
      </c>
      <c r="AI1326" s="14" t="s">
        <v>1903</v>
      </c>
      <c r="AJ1326" s="14" t="s">
        <v>207</v>
      </c>
      <c r="AK1326" s="9">
        <v>8</v>
      </c>
      <c r="AL1326" s="14" t="s">
        <v>207</v>
      </c>
      <c r="AM1326" s="9">
        <v>8</v>
      </c>
      <c r="AN1326" s="14" t="s">
        <v>207</v>
      </c>
      <c r="AO1326" s="9">
        <v>8</v>
      </c>
      <c r="AP1326" s="14" t="s">
        <v>207</v>
      </c>
      <c r="AQ1326" s="9">
        <v>8</v>
      </c>
      <c r="AR1326" s="14" t="s">
        <v>207</v>
      </c>
      <c r="AS1326" s="9" t="s">
        <v>43</v>
      </c>
      <c r="AT1326" s="9" t="s">
        <v>346</v>
      </c>
      <c r="AU1326" s="9" t="s">
        <v>164</v>
      </c>
      <c r="AV1326" s="9" t="s">
        <v>320</v>
      </c>
      <c r="AW1326" s="9" t="s">
        <v>1948</v>
      </c>
      <c r="AX1326" s="9">
        <v>9010600000</v>
      </c>
      <c r="AY1326" s="99">
        <v>195</v>
      </c>
      <c r="AZ1326" s="12" t="s">
        <v>207</v>
      </c>
      <c r="BA1326" s="99">
        <v>32</v>
      </c>
      <c r="BB1326" s="12" t="s">
        <v>207</v>
      </c>
      <c r="BC1326" s="99">
        <v>14</v>
      </c>
      <c r="BD1326" s="12" t="s">
        <v>207</v>
      </c>
      <c r="BE1326" s="99">
        <v>14</v>
      </c>
      <c r="BF1326" s="12" t="s">
        <v>321</v>
      </c>
      <c r="BG1326" s="654">
        <v>13.129</v>
      </c>
      <c r="BH1326" s="12" t="s">
        <v>321</v>
      </c>
      <c r="BI1326" s="99">
        <v>9</v>
      </c>
      <c r="BJ1326" s="12" t="s">
        <v>321</v>
      </c>
      <c r="BK1326" s="754">
        <v>0</v>
      </c>
      <c r="BL1326" s="12" t="s">
        <v>321</v>
      </c>
      <c r="BM1326" s="754">
        <v>0.11</v>
      </c>
      <c r="BN1326" s="12" t="s">
        <v>321</v>
      </c>
      <c r="BO1326" s="754">
        <v>4.0190000000000001</v>
      </c>
      <c r="BP1326" s="12" t="s">
        <v>321</v>
      </c>
      <c r="BQ1326" s="754">
        <v>0</v>
      </c>
      <c r="BR1326" s="12" t="s">
        <v>321</v>
      </c>
      <c r="BS1326" s="654">
        <v>0</v>
      </c>
      <c r="BT1326" s="12" t="s">
        <v>321</v>
      </c>
      <c r="BU1326" s="654">
        <v>4.1289999999999996</v>
      </c>
      <c r="BV1326" s="12" t="s">
        <v>321</v>
      </c>
      <c r="BW1326" s="9">
        <v>0.09</v>
      </c>
      <c r="BX1326" s="9" t="s">
        <v>322</v>
      </c>
      <c r="BY1326" s="755">
        <v>76.8</v>
      </c>
      <c r="BZ1326" s="9" t="s">
        <v>315</v>
      </c>
      <c r="CA1326" s="755">
        <v>12.6</v>
      </c>
      <c r="CB1326" s="9" t="s">
        <v>315</v>
      </c>
      <c r="CC1326" s="755">
        <v>5.5</v>
      </c>
      <c r="CD1326" s="9" t="s">
        <v>315</v>
      </c>
      <c r="CE1326" s="755">
        <v>26.5</v>
      </c>
      <c r="CF1326" s="9" t="s">
        <v>323</v>
      </c>
      <c r="CG1326" s="755">
        <v>19.8</v>
      </c>
      <c r="CH1326" s="9" t="s">
        <v>323</v>
      </c>
      <c r="CI1326" s="9"/>
      <c r="CJ1326" s="9"/>
      <c r="CK1326" s="9"/>
    </row>
    <row r="1327" spans="1:89" s="98" customFormat="1" x14ac:dyDescent="0.25">
      <c r="A1327" s="99">
        <v>10600543</v>
      </c>
      <c r="B1327" s="99"/>
      <c r="C1327" s="772">
        <v>851</v>
      </c>
      <c r="D1327" s="807">
        <v>0.03</v>
      </c>
      <c r="E1327" s="772">
        <f t="shared" si="61"/>
        <v>877</v>
      </c>
      <c r="F1327" s="778">
        <v>1.1000000000000001</v>
      </c>
      <c r="G1327" s="774">
        <f t="shared" si="60"/>
        <v>965</v>
      </c>
      <c r="H1327" s="776"/>
      <c r="I1327" s="758"/>
      <c r="J1327" s="776"/>
      <c r="K1327" s="786"/>
      <c r="L1327" s="9" t="s">
        <v>308</v>
      </c>
      <c r="M1327" s="9" t="s">
        <v>4304</v>
      </c>
      <c r="N1327" s="9" t="s">
        <v>142</v>
      </c>
      <c r="O1327" s="9" t="s">
        <v>164</v>
      </c>
      <c r="P1327" s="9" t="s">
        <v>1645</v>
      </c>
      <c r="Q1327" s="9" t="s">
        <v>1828</v>
      </c>
      <c r="R1327" s="9" t="s">
        <v>1829</v>
      </c>
      <c r="S1327" s="9" t="s">
        <v>314</v>
      </c>
      <c r="T1327" s="98" t="s">
        <v>210</v>
      </c>
      <c r="U1327" s="99" t="s">
        <v>1649</v>
      </c>
      <c r="V1327" s="99" t="s">
        <v>207</v>
      </c>
      <c r="W1327" s="99" t="s">
        <v>945</v>
      </c>
      <c r="X1327" s="99" t="s">
        <v>207</v>
      </c>
      <c r="Y1327" s="99" t="s">
        <v>736</v>
      </c>
      <c r="Z1327" s="99" t="s">
        <v>207</v>
      </c>
      <c r="AA1327" s="99" t="s">
        <v>1851</v>
      </c>
      <c r="AB1327" s="99" t="s">
        <v>207</v>
      </c>
      <c r="AC1327" s="9">
        <v>207</v>
      </c>
      <c r="AD1327" s="9" t="s">
        <v>207</v>
      </c>
      <c r="AE1327" s="9">
        <v>81</v>
      </c>
      <c r="AF1327" s="9" t="s">
        <v>315</v>
      </c>
      <c r="AG1327" s="14" t="s">
        <v>1904</v>
      </c>
      <c r="AH1327" s="14" t="s">
        <v>207</v>
      </c>
      <c r="AI1327" s="14" t="s">
        <v>1905</v>
      </c>
      <c r="AJ1327" s="14" t="s">
        <v>207</v>
      </c>
      <c r="AK1327" s="9">
        <v>8</v>
      </c>
      <c r="AL1327" s="14" t="s">
        <v>207</v>
      </c>
      <c r="AM1327" s="9">
        <v>8</v>
      </c>
      <c r="AN1327" s="14" t="s">
        <v>207</v>
      </c>
      <c r="AO1327" s="9">
        <v>8</v>
      </c>
      <c r="AP1327" s="14" t="s">
        <v>207</v>
      </c>
      <c r="AQ1327" s="9">
        <v>8</v>
      </c>
      <c r="AR1327" s="14" t="s">
        <v>207</v>
      </c>
      <c r="AS1327" s="9" t="s">
        <v>43</v>
      </c>
      <c r="AT1327" s="9" t="s">
        <v>346</v>
      </c>
      <c r="AU1327" s="9" t="s">
        <v>164</v>
      </c>
      <c r="AV1327" s="9" t="s">
        <v>320</v>
      </c>
      <c r="AW1327" s="9" t="s">
        <v>1949</v>
      </c>
      <c r="AX1327" s="9">
        <v>9010600000</v>
      </c>
      <c r="AY1327" s="99">
        <v>214</v>
      </c>
      <c r="AZ1327" s="12" t="s">
        <v>207</v>
      </c>
      <c r="BA1327" s="99">
        <v>32</v>
      </c>
      <c r="BB1327" s="12" t="s">
        <v>207</v>
      </c>
      <c r="BC1327" s="99">
        <v>14</v>
      </c>
      <c r="BD1327" s="12" t="s">
        <v>207</v>
      </c>
      <c r="BE1327" s="99">
        <v>15</v>
      </c>
      <c r="BF1327" s="12" t="s">
        <v>321</v>
      </c>
      <c r="BG1327" s="654">
        <v>14.471</v>
      </c>
      <c r="BH1327" s="12" t="s">
        <v>321</v>
      </c>
      <c r="BI1327" s="99">
        <v>10</v>
      </c>
      <c r="BJ1327" s="12" t="s">
        <v>321</v>
      </c>
      <c r="BK1327" s="754">
        <v>0</v>
      </c>
      <c r="BL1327" s="12" t="s">
        <v>321</v>
      </c>
      <c r="BM1327" s="754">
        <v>0.11</v>
      </c>
      <c r="BN1327" s="12" t="s">
        <v>321</v>
      </c>
      <c r="BO1327" s="754">
        <v>4.3609999999999998</v>
      </c>
      <c r="BP1327" s="12" t="s">
        <v>321</v>
      </c>
      <c r="BQ1327" s="754">
        <v>0</v>
      </c>
      <c r="BR1327" s="12" t="s">
        <v>321</v>
      </c>
      <c r="BS1327" s="654">
        <v>0</v>
      </c>
      <c r="BT1327" s="12" t="s">
        <v>321</v>
      </c>
      <c r="BU1327" s="654">
        <v>4.4710000000000001</v>
      </c>
      <c r="BV1327" s="12" t="s">
        <v>321</v>
      </c>
      <c r="BW1327" s="9">
        <v>0.1</v>
      </c>
      <c r="BX1327" s="9" t="s">
        <v>322</v>
      </c>
      <c r="BY1327" s="755">
        <v>84.3</v>
      </c>
      <c r="BZ1327" s="9" t="s">
        <v>315</v>
      </c>
      <c r="CA1327" s="755">
        <v>12.6</v>
      </c>
      <c r="CB1327" s="9" t="s">
        <v>315</v>
      </c>
      <c r="CC1327" s="755">
        <v>5.5</v>
      </c>
      <c r="CD1327" s="9" t="s">
        <v>315</v>
      </c>
      <c r="CE1327" s="755">
        <v>28.7</v>
      </c>
      <c r="CF1327" s="9" t="s">
        <v>323</v>
      </c>
      <c r="CG1327" s="755">
        <v>22</v>
      </c>
      <c r="CH1327" s="9" t="s">
        <v>323</v>
      </c>
      <c r="CI1327" s="9"/>
      <c r="CJ1327" s="9"/>
      <c r="CK1327" s="9"/>
    </row>
    <row r="1328" spans="1:89" s="98" customFormat="1" x14ac:dyDescent="0.25">
      <c r="A1328" s="99">
        <v>10600544</v>
      </c>
      <c r="B1328" s="99"/>
      <c r="C1328" s="772">
        <v>881</v>
      </c>
      <c r="D1328" s="807">
        <v>0.03</v>
      </c>
      <c r="E1328" s="772">
        <f t="shared" si="61"/>
        <v>907</v>
      </c>
      <c r="F1328" s="778">
        <v>1.1000000000000001</v>
      </c>
      <c r="G1328" s="774">
        <f t="shared" si="60"/>
        <v>998</v>
      </c>
      <c r="H1328" s="776"/>
      <c r="I1328" s="758"/>
      <c r="J1328" s="776"/>
      <c r="K1328" s="786"/>
      <c r="L1328" s="9" t="s">
        <v>308</v>
      </c>
      <c r="M1328" s="9" t="s">
        <v>4305</v>
      </c>
      <c r="N1328" s="9" t="s">
        <v>142</v>
      </c>
      <c r="O1328" s="9" t="s">
        <v>164</v>
      </c>
      <c r="P1328" s="9" t="s">
        <v>1645</v>
      </c>
      <c r="Q1328" s="9" t="s">
        <v>1828</v>
      </c>
      <c r="R1328" s="9" t="s">
        <v>1829</v>
      </c>
      <c r="S1328" s="9" t="s">
        <v>314</v>
      </c>
      <c r="T1328" s="98" t="s">
        <v>210</v>
      </c>
      <c r="U1328" s="99" t="s">
        <v>1906</v>
      </c>
      <c r="V1328" s="99" t="s">
        <v>207</v>
      </c>
      <c r="W1328" s="99" t="s">
        <v>202</v>
      </c>
      <c r="X1328" s="99" t="s">
        <v>207</v>
      </c>
      <c r="Y1328" s="99" t="s">
        <v>864</v>
      </c>
      <c r="Z1328" s="99" t="s">
        <v>207</v>
      </c>
      <c r="AA1328" s="99" t="s">
        <v>1853</v>
      </c>
      <c r="AB1328" s="99" t="s">
        <v>207</v>
      </c>
      <c r="AC1328" s="9">
        <v>229</v>
      </c>
      <c r="AD1328" s="9" t="s">
        <v>207</v>
      </c>
      <c r="AE1328" s="9">
        <v>90</v>
      </c>
      <c r="AF1328" s="9" t="s">
        <v>315</v>
      </c>
      <c r="AG1328" s="14" t="s">
        <v>1907</v>
      </c>
      <c r="AH1328" s="14" t="s">
        <v>207</v>
      </c>
      <c r="AI1328" s="14" t="s">
        <v>1908</v>
      </c>
      <c r="AJ1328" s="14" t="s">
        <v>207</v>
      </c>
      <c r="AK1328" s="9">
        <v>8</v>
      </c>
      <c r="AL1328" s="14" t="s">
        <v>207</v>
      </c>
      <c r="AM1328" s="9">
        <v>8</v>
      </c>
      <c r="AN1328" s="14" t="s">
        <v>207</v>
      </c>
      <c r="AO1328" s="9">
        <v>8</v>
      </c>
      <c r="AP1328" s="14" t="s">
        <v>207</v>
      </c>
      <c r="AQ1328" s="9">
        <v>8</v>
      </c>
      <c r="AR1328" s="14" t="s">
        <v>207</v>
      </c>
      <c r="AS1328" s="9" t="s">
        <v>43</v>
      </c>
      <c r="AT1328" s="9" t="s">
        <v>346</v>
      </c>
      <c r="AU1328" s="9" t="s">
        <v>164</v>
      </c>
      <c r="AV1328" s="9" t="s">
        <v>320</v>
      </c>
      <c r="AW1328" s="9" t="s">
        <v>1950</v>
      </c>
      <c r="AX1328" s="9">
        <v>9010600000</v>
      </c>
      <c r="AY1328" s="99">
        <v>235</v>
      </c>
      <c r="AZ1328" s="12" t="s">
        <v>207</v>
      </c>
      <c r="BA1328" s="99">
        <v>32</v>
      </c>
      <c r="BB1328" s="12" t="s">
        <v>207</v>
      </c>
      <c r="BC1328" s="99">
        <v>14</v>
      </c>
      <c r="BD1328" s="12" t="s">
        <v>207</v>
      </c>
      <c r="BE1328" s="99">
        <v>15</v>
      </c>
      <c r="BF1328" s="12" t="s">
        <v>321</v>
      </c>
      <c r="BG1328" s="654">
        <v>14.811999999999999</v>
      </c>
      <c r="BH1328" s="12" t="s">
        <v>321</v>
      </c>
      <c r="BI1328" s="99">
        <v>10</v>
      </c>
      <c r="BJ1328" s="12" t="s">
        <v>321</v>
      </c>
      <c r="BK1328" s="754">
        <v>0</v>
      </c>
      <c r="BL1328" s="12" t="s">
        <v>321</v>
      </c>
      <c r="BM1328" s="754">
        <v>0.11</v>
      </c>
      <c r="BN1328" s="12" t="s">
        <v>321</v>
      </c>
      <c r="BO1328" s="754">
        <v>4.7030000000000003</v>
      </c>
      <c r="BP1328" s="12" t="s">
        <v>321</v>
      </c>
      <c r="BQ1328" s="754">
        <v>0</v>
      </c>
      <c r="BR1328" s="12" t="s">
        <v>321</v>
      </c>
      <c r="BS1328" s="654">
        <v>0</v>
      </c>
      <c r="BT1328" s="12" t="s">
        <v>321</v>
      </c>
      <c r="BU1328" s="654">
        <v>4.8120000000000003</v>
      </c>
      <c r="BV1328" s="12" t="s">
        <v>321</v>
      </c>
      <c r="BW1328" s="9">
        <v>0.11</v>
      </c>
      <c r="BX1328" s="9" t="s">
        <v>322</v>
      </c>
      <c r="BY1328" s="755">
        <v>92.5</v>
      </c>
      <c r="BZ1328" s="9" t="s">
        <v>315</v>
      </c>
      <c r="CA1328" s="755">
        <v>12.6</v>
      </c>
      <c r="CB1328" s="9" t="s">
        <v>315</v>
      </c>
      <c r="CC1328" s="755">
        <v>5.5</v>
      </c>
      <c r="CD1328" s="9" t="s">
        <v>315</v>
      </c>
      <c r="CE1328" s="755">
        <v>30.9</v>
      </c>
      <c r="CF1328" s="9" t="s">
        <v>323</v>
      </c>
      <c r="CG1328" s="755">
        <v>22</v>
      </c>
      <c r="CH1328" s="9" t="s">
        <v>323</v>
      </c>
      <c r="CI1328" s="9"/>
      <c r="CJ1328" s="9"/>
      <c r="CK1328" s="9"/>
    </row>
    <row r="1329" spans="1:89" s="98" customFormat="1" x14ac:dyDescent="0.25">
      <c r="A1329" s="99">
        <v>10600550</v>
      </c>
      <c r="B1329" s="99"/>
      <c r="C1329" s="772">
        <v>911</v>
      </c>
      <c r="D1329" s="807">
        <v>0.03</v>
      </c>
      <c r="E1329" s="772">
        <f t="shared" si="61"/>
        <v>938</v>
      </c>
      <c r="F1329" s="778">
        <v>1.1000000000000001</v>
      </c>
      <c r="G1329" s="774">
        <f t="shared" si="60"/>
        <v>1032</v>
      </c>
      <c r="H1329" s="776"/>
      <c r="I1329" s="758"/>
      <c r="J1329" s="776"/>
      <c r="K1329" s="786"/>
      <c r="L1329" s="9" t="s">
        <v>308</v>
      </c>
      <c r="M1329" s="9" t="s">
        <v>4306</v>
      </c>
      <c r="N1329" s="9" t="s">
        <v>142</v>
      </c>
      <c r="O1329" s="9" t="s">
        <v>164</v>
      </c>
      <c r="P1329" s="9" t="s">
        <v>1645</v>
      </c>
      <c r="Q1329" s="9" t="s">
        <v>1828</v>
      </c>
      <c r="R1329" s="9" t="s">
        <v>1829</v>
      </c>
      <c r="S1329" s="9" t="s">
        <v>314</v>
      </c>
      <c r="T1329" s="98" t="s">
        <v>210</v>
      </c>
      <c r="U1329" s="99" t="s">
        <v>1650</v>
      </c>
      <c r="V1329" s="99" t="s">
        <v>207</v>
      </c>
      <c r="W1329" s="99" t="s">
        <v>574</v>
      </c>
      <c r="X1329" s="99" t="s">
        <v>207</v>
      </c>
      <c r="Y1329" s="99" t="s">
        <v>1651</v>
      </c>
      <c r="Z1329" s="99" t="s">
        <v>207</v>
      </c>
      <c r="AA1329" s="99" t="s">
        <v>1652</v>
      </c>
      <c r="AB1329" s="99" t="s">
        <v>207</v>
      </c>
      <c r="AC1329" s="9">
        <v>253</v>
      </c>
      <c r="AD1329" s="9" t="s">
        <v>207</v>
      </c>
      <c r="AE1329" s="9">
        <v>100</v>
      </c>
      <c r="AF1329" s="9" t="s">
        <v>315</v>
      </c>
      <c r="AG1329" s="14" t="s">
        <v>1744</v>
      </c>
      <c r="AH1329" s="14" t="s">
        <v>207</v>
      </c>
      <c r="AI1329" s="14" t="s">
        <v>1745</v>
      </c>
      <c r="AJ1329" s="14" t="s">
        <v>207</v>
      </c>
      <c r="AK1329" s="9">
        <v>8</v>
      </c>
      <c r="AL1329" s="14" t="s">
        <v>207</v>
      </c>
      <c r="AM1329" s="9">
        <v>8</v>
      </c>
      <c r="AN1329" s="14" t="s">
        <v>207</v>
      </c>
      <c r="AO1329" s="9">
        <v>8</v>
      </c>
      <c r="AP1329" s="14" t="s">
        <v>207</v>
      </c>
      <c r="AQ1329" s="9">
        <v>8</v>
      </c>
      <c r="AR1329" s="14" t="s">
        <v>207</v>
      </c>
      <c r="AS1329" s="9" t="s">
        <v>43</v>
      </c>
      <c r="AT1329" s="9" t="s">
        <v>346</v>
      </c>
      <c r="AU1329" s="9" t="s">
        <v>164</v>
      </c>
      <c r="AV1329" s="9" t="s">
        <v>320</v>
      </c>
      <c r="AW1329" s="9" t="s">
        <v>1951</v>
      </c>
      <c r="AX1329" s="9">
        <v>9010600000</v>
      </c>
      <c r="AY1329" s="99">
        <v>254</v>
      </c>
      <c r="AZ1329" s="12" t="s">
        <v>207</v>
      </c>
      <c r="BA1329" s="99">
        <v>32</v>
      </c>
      <c r="BB1329" s="12" t="s">
        <v>207</v>
      </c>
      <c r="BC1329" s="99">
        <v>15</v>
      </c>
      <c r="BD1329" s="12" t="s">
        <v>207</v>
      </c>
      <c r="BE1329" s="99">
        <v>17</v>
      </c>
      <c r="BF1329" s="12" t="s">
        <v>321</v>
      </c>
      <c r="BG1329" s="654">
        <v>16.154</v>
      </c>
      <c r="BH1329" s="12" t="s">
        <v>321</v>
      </c>
      <c r="BI1329" s="99">
        <v>11</v>
      </c>
      <c r="BJ1329" s="12" t="s">
        <v>321</v>
      </c>
      <c r="BK1329" s="754">
        <v>0</v>
      </c>
      <c r="BL1329" s="12" t="s">
        <v>321</v>
      </c>
      <c r="BM1329" s="754">
        <v>0.11</v>
      </c>
      <c r="BN1329" s="12" t="s">
        <v>321</v>
      </c>
      <c r="BO1329" s="754">
        <v>5.0439999999999996</v>
      </c>
      <c r="BP1329" s="12" t="s">
        <v>321</v>
      </c>
      <c r="BQ1329" s="754">
        <v>0</v>
      </c>
      <c r="BR1329" s="12" t="s">
        <v>321</v>
      </c>
      <c r="BS1329" s="654">
        <v>0</v>
      </c>
      <c r="BT1329" s="12" t="s">
        <v>321</v>
      </c>
      <c r="BU1329" s="654">
        <v>5.1539999999999999</v>
      </c>
      <c r="BV1329" s="12" t="s">
        <v>321</v>
      </c>
      <c r="BW1329" s="9">
        <v>0.12</v>
      </c>
      <c r="BX1329" s="9" t="s">
        <v>322</v>
      </c>
      <c r="BY1329" s="755">
        <v>100</v>
      </c>
      <c r="BZ1329" s="9" t="s">
        <v>315</v>
      </c>
      <c r="CA1329" s="755">
        <v>12.6</v>
      </c>
      <c r="CB1329" s="9" t="s">
        <v>315</v>
      </c>
      <c r="CC1329" s="755">
        <v>5.9</v>
      </c>
      <c r="CD1329" s="9" t="s">
        <v>315</v>
      </c>
      <c r="CE1329" s="755">
        <v>33.1</v>
      </c>
      <c r="CF1329" s="9" t="s">
        <v>323</v>
      </c>
      <c r="CG1329" s="755">
        <v>24.3</v>
      </c>
      <c r="CH1329" s="9" t="s">
        <v>323</v>
      </c>
      <c r="CI1329" s="9"/>
      <c r="CJ1329" s="9"/>
      <c r="CK1329" s="9"/>
    </row>
    <row r="1330" spans="1:89" s="98" customFormat="1" x14ac:dyDescent="0.25">
      <c r="A1330" s="99">
        <v>10600545</v>
      </c>
      <c r="B1330" s="99"/>
      <c r="C1330" s="772">
        <v>942</v>
      </c>
      <c r="D1330" s="807">
        <v>0.03</v>
      </c>
      <c r="E1330" s="772">
        <f t="shared" si="61"/>
        <v>970</v>
      </c>
      <c r="F1330" s="778">
        <v>1.1000000000000001</v>
      </c>
      <c r="G1330" s="774">
        <f t="shared" si="60"/>
        <v>1067</v>
      </c>
      <c r="H1330" s="776"/>
      <c r="I1330" s="758"/>
      <c r="J1330" s="776"/>
      <c r="K1330" s="786"/>
      <c r="L1330" s="9" t="s">
        <v>308</v>
      </c>
      <c r="M1330" s="9" t="s">
        <v>4307</v>
      </c>
      <c r="N1330" s="9" t="s">
        <v>142</v>
      </c>
      <c r="O1330" s="9" t="s">
        <v>164</v>
      </c>
      <c r="P1330" s="9" t="s">
        <v>1645</v>
      </c>
      <c r="Q1330" s="9" t="s">
        <v>1828</v>
      </c>
      <c r="R1330" s="9" t="s">
        <v>1829</v>
      </c>
      <c r="S1330" s="9" t="s">
        <v>314</v>
      </c>
      <c r="T1330" s="98" t="s">
        <v>210</v>
      </c>
      <c r="U1330" s="99" t="s">
        <v>1746</v>
      </c>
      <c r="V1330" s="99" t="s">
        <v>207</v>
      </c>
      <c r="W1330" s="99" t="s">
        <v>575</v>
      </c>
      <c r="X1330" s="99" t="s">
        <v>207</v>
      </c>
      <c r="Y1330" s="99" t="s">
        <v>1285</v>
      </c>
      <c r="Z1330" s="99" t="s">
        <v>207</v>
      </c>
      <c r="AA1330" s="99" t="s">
        <v>1856</v>
      </c>
      <c r="AB1330" s="99" t="s">
        <v>207</v>
      </c>
      <c r="AC1330" s="9">
        <v>275</v>
      </c>
      <c r="AD1330" s="9" t="s">
        <v>207</v>
      </c>
      <c r="AE1330" s="9">
        <v>108</v>
      </c>
      <c r="AF1330" s="9" t="s">
        <v>315</v>
      </c>
      <c r="AG1330" s="14" t="s">
        <v>1747</v>
      </c>
      <c r="AH1330" s="14" t="s">
        <v>207</v>
      </c>
      <c r="AI1330" s="14" t="s">
        <v>1748</v>
      </c>
      <c r="AJ1330" s="14" t="s">
        <v>207</v>
      </c>
      <c r="AK1330" s="9">
        <v>8</v>
      </c>
      <c r="AL1330" s="14" t="s">
        <v>207</v>
      </c>
      <c r="AM1330" s="9">
        <v>8</v>
      </c>
      <c r="AN1330" s="14" t="s">
        <v>207</v>
      </c>
      <c r="AO1330" s="9">
        <v>8</v>
      </c>
      <c r="AP1330" s="14" t="s">
        <v>207</v>
      </c>
      <c r="AQ1330" s="9">
        <v>8</v>
      </c>
      <c r="AR1330" s="14" t="s">
        <v>207</v>
      </c>
      <c r="AS1330" s="9" t="s">
        <v>43</v>
      </c>
      <c r="AT1330" s="9" t="s">
        <v>346</v>
      </c>
      <c r="AU1330" s="9" t="s">
        <v>164</v>
      </c>
      <c r="AV1330" s="9" t="s">
        <v>320</v>
      </c>
      <c r="AW1330" s="9" t="s">
        <v>1952</v>
      </c>
      <c r="AX1330" s="9">
        <v>9010600000</v>
      </c>
      <c r="AY1330" s="99">
        <v>274</v>
      </c>
      <c r="AZ1330" s="12" t="s">
        <v>207</v>
      </c>
      <c r="BA1330" s="99">
        <v>32</v>
      </c>
      <c r="BB1330" s="12" t="s">
        <v>207</v>
      </c>
      <c r="BC1330" s="99">
        <v>14</v>
      </c>
      <c r="BD1330" s="12" t="s">
        <v>207</v>
      </c>
      <c r="BE1330" s="99">
        <v>16</v>
      </c>
      <c r="BF1330" s="12" t="s">
        <v>321</v>
      </c>
      <c r="BG1330" s="654">
        <v>15.496</v>
      </c>
      <c r="BH1330" s="12" t="s">
        <v>321</v>
      </c>
      <c r="BI1330" s="99">
        <v>10</v>
      </c>
      <c r="BJ1330" s="12" t="s">
        <v>321</v>
      </c>
      <c r="BK1330" s="754">
        <v>0</v>
      </c>
      <c r="BL1330" s="12" t="s">
        <v>321</v>
      </c>
      <c r="BM1330" s="754">
        <v>0.11</v>
      </c>
      <c r="BN1330" s="12" t="s">
        <v>321</v>
      </c>
      <c r="BO1330" s="754">
        <v>5.3860000000000001</v>
      </c>
      <c r="BP1330" s="12" t="s">
        <v>321</v>
      </c>
      <c r="BQ1330" s="754">
        <v>0</v>
      </c>
      <c r="BR1330" s="12" t="s">
        <v>321</v>
      </c>
      <c r="BS1330" s="654">
        <v>0</v>
      </c>
      <c r="BT1330" s="12" t="s">
        <v>321</v>
      </c>
      <c r="BU1330" s="654">
        <v>5.4960000000000004</v>
      </c>
      <c r="BV1330" s="12" t="s">
        <v>321</v>
      </c>
      <c r="BW1330" s="9">
        <v>0.12</v>
      </c>
      <c r="BX1330" s="9" t="s">
        <v>322</v>
      </c>
      <c r="BY1330" s="755">
        <v>107.9</v>
      </c>
      <c r="BZ1330" s="9" t="s">
        <v>315</v>
      </c>
      <c r="CA1330" s="755">
        <v>12.6</v>
      </c>
      <c r="CB1330" s="9" t="s">
        <v>315</v>
      </c>
      <c r="CC1330" s="755">
        <v>5.5</v>
      </c>
      <c r="CD1330" s="9" t="s">
        <v>315</v>
      </c>
      <c r="CE1330" s="755">
        <v>30.9</v>
      </c>
      <c r="CF1330" s="9" t="s">
        <v>323</v>
      </c>
      <c r="CG1330" s="755">
        <v>22</v>
      </c>
      <c r="CH1330" s="9" t="s">
        <v>323</v>
      </c>
      <c r="CI1330" s="9"/>
      <c r="CJ1330" s="9"/>
      <c r="CK1330" s="9"/>
    </row>
    <row r="1331" spans="1:89" s="98" customFormat="1" x14ac:dyDescent="0.25">
      <c r="A1331" s="99">
        <v>10600780</v>
      </c>
      <c r="B1331" s="99"/>
      <c r="C1331" s="772">
        <v>1156</v>
      </c>
      <c r="D1331" s="807">
        <v>0.03</v>
      </c>
      <c r="E1331" s="772">
        <f t="shared" si="61"/>
        <v>1191</v>
      </c>
      <c r="F1331" s="778">
        <v>1.1000000000000001</v>
      </c>
      <c r="G1331" s="774">
        <f t="shared" si="60"/>
        <v>1310</v>
      </c>
      <c r="H1331" s="776"/>
      <c r="I1331" s="758"/>
      <c r="J1331" s="776"/>
      <c r="K1331" s="786"/>
      <c r="L1331" s="9" t="s">
        <v>308</v>
      </c>
      <c r="M1331" s="9" t="s">
        <v>4308</v>
      </c>
      <c r="N1331" s="9" t="s">
        <v>142</v>
      </c>
      <c r="O1331" s="9" t="s">
        <v>164</v>
      </c>
      <c r="P1331" s="9" t="s">
        <v>1645</v>
      </c>
      <c r="Q1331" s="9" t="s">
        <v>1828</v>
      </c>
      <c r="R1331" s="9" t="s">
        <v>1829</v>
      </c>
      <c r="S1331" s="9" t="s">
        <v>314</v>
      </c>
      <c r="T1331" s="98" t="s">
        <v>210</v>
      </c>
      <c r="U1331" s="99">
        <v>146</v>
      </c>
      <c r="V1331" s="99" t="s">
        <v>207</v>
      </c>
      <c r="W1331" s="99">
        <v>260</v>
      </c>
      <c r="X1331" s="99" t="s">
        <v>207</v>
      </c>
      <c r="Y1331" s="99">
        <v>162</v>
      </c>
      <c r="Z1331" s="99" t="s">
        <v>207</v>
      </c>
      <c r="AA1331" s="99">
        <v>276</v>
      </c>
      <c r="AB1331" s="99" t="s">
        <v>207</v>
      </c>
      <c r="AC1331" s="9">
        <v>298</v>
      </c>
      <c r="AD1331" s="9" t="s">
        <v>207</v>
      </c>
      <c r="AE1331" s="9">
        <v>117</v>
      </c>
      <c r="AF1331" s="9" t="s">
        <v>315</v>
      </c>
      <c r="AG1331" s="14" t="s">
        <v>1749</v>
      </c>
      <c r="AH1331" s="14" t="s">
        <v>207</v>
      </c>
      <c r="AI1331" s="14" t="s">
        <v>1750</v>
      </c>
      <c r="AJ1331" s="14" t="s">
        <v>207</v>
      </c>
      <c r="AK1331" s="9">
        <v>8</v>
      </c>
      <c r="AL1331" s="14" t="s">
        <v>207</v>
      </c>
      <c r="AM1331" s="9">
        <v>8</v>
      </c>
      <c r="AN1331" s="14" t="s">
        <v>207</v>
      </c>
      <c r="AO1331" s="9">
        <v>8</v>
      </c>
      <c r="AP1331" s="14" t="s">
        <v>207</v>
      </c>
      <c r="AQ1331" s="9">
        <v>8</v>
      </c>
      <c r="AR1331" s="14" t="s">
        <v>207</v>
      </c>
      <c r="AS1331" s="9" t="s">
        <v>43</v>
      </c>
      <c r="AT1331" s="9" t="s">
        <v>346</v>
      </c>
      <c r="AU1331" s="9" t="s">
        <v>164</v>
      </c>
      <c r="AV1331" s="9" t="s">
        <v>320</v>
      </c>
      <c r="AW1331" s="9" t="s">
        <v>1953</v>
      </c>
      <c r="AX1331" s="9">
        <v>9010600000</v>
      </c>
      <c r="AY1331" s="99">
        <v>294</v>
      </c>
      <c r="AZ1331" s="12" t="s">
        <v>207</v>
      </c>
      <c r="BA1331" s="99">
        <v>32</v>
      </c>
      <c r="BB1331" s="12" t="s">
        <v>207</v>
      </c>
      <c r="BC1331" s="99">
        <v>14</v>
      </c>
      <c r="BD1331" s="12" t="s">
        <v>207</v>
      </c>
      <c r="BE1331" s="99">
        <v>18</v>
      </c>
      <c r="BF1331" s="12" t="s">
        <v>321</v>
      </c>
      <c r="BG1331" s="654">
        <v>17.837</v>
      </c>
      <c r="BH1331" s="12" t="s">
        <v>321</v>
      </c>
      <c r="BI1331" s="99">
        <v>12</v>
      </c>
      <c r="BJ1331" s="12" t="s">
        <v>321</v>
      </c>
      <c r="BK1331" s="754">
        <v>0</v>
      </c>
      <c r="BL1331" s="12" t="s">
        <v>321</v>
      </c>
      <c r="BM1331" s="754">
        <v>0.11</v>
      </c>
      <c r="BN1331" s="12" t="s">
        <v>321</v>
      </c>
      <c r="BO1331" s="754">
        <v>5.7270000000000003</v>
      </c>
      <c r="BP1331" s="12" t="s">
        <v>321</v>
      </c>
      <c r="BQ1331" s="754">
        <v>0</v>
      </c>
      <c r="BR1331" s="12" t="s">
        <v>321</v>
      </c>
      <c r="BS1331" s="654">
        <v>0</v>
      </c>
      <c r="BT1331" s="12" t="s">
        <v>321</v>
      </c>
      <c r="BU1331" s="654">
        <v>5.8369999999999997</v>
      </c>
      <c r="BV1331" s="12" t="s">
        <v>321</v>
      </c>
      <c r="BW1331" s="9">
        <v>0.13</v>
      </c>
      <c r="BX1331" s="9" t="s">
        <v>322</v>
      </c>
      <c r="BY1331" s="755">
        <v>115.7</v>
      </c>
      <c r="BZ1331" s="9" t="s">
        <v>315</v>
      </c>
      <c r="CA1331" s="755">
        <v>12.6</v>
      </c>
      <c r="CB1331" s="9" t="s">
        <v>315</v>
      </c>
      <c r="CC1331" s="755">
        <v>5.5</v>
      </c>
      <c r="CD1331" s="9" t="s">
        <v>315</v>
      </c>
      <c r="CE1331" s="755">
        <v>35.299999999999997</v>
      </c>
      <c r="CF1331" s="9" t="s">
        <v>323</v>
      </c>
      <c r="CG1331" s="755">
        <v>26.5</v>
      </c>
      <c r="CH1331" s="9" t="s">
        <v>323</v>
      </c>
      <c r="CI1331" s="9"/>
      <c r="CJ1331" s="9"/>
      <c r="CK1331" s="9"/>
    </row>
    <row r="1332" spans="1:89" s="98" customFormat="1" x14ac:dyDescent="0.25">
      <c r="A1332" s="99">
        <v>10600551</v>
      </c>
      <c r="B1332" s="99"/>
      <c r="C1332" s="772">
        <v>1338</v>
      </c>
      <c r="D1332" s="807">
        <v>0.03</v>
      </c>
      <c r="E1332" s="772">
        <f t="shared" si="61"/>
        <v>1378</v>
      </c>
      <c r="F1332" s="778">
        <v>1.1000000000000001</v>
      </c>
      <c r="G1332" s="774">
        <f t="shared" si="60"/>
        <v>1516</v>
      </c>
      <c r="H1332" s="776"/>
      <c r="I1332" s="758"/>
      <c r="J1332" s="776"/>
      <c r="K1332" s="786"/>
      <c r="L1332" s="9" t="s">
        <v>308</v>
      </c>
      <c r="M1332" s="9" t="s">
        <v>4309</v>
      </c>
      <c r="N1332" s="9" t="s">
        <v>142</v>
      </c>
      <c r="O1332" s="9" t="s">
        <v>164</v>
      </c>
      <c r="P1332" s="9" t="s">
        <v>1645</v>
      </c>
      <c r="Q1332" s="9" t="s">
        <v>1828</v>
      </c>
      <c r="R1332" s="9" t="s">
        <v>1829</v>
      </c>
      <c r="S1332" s="9" t="s">
        <v>314</v>
      </c>
      <c r="T1332" s="98" t="s">
        <v>210</v>
      </c>
      <c r="U1332" s="99" t="s">
        <v>1909</v>
      </c>
      <c r="V1332" s="99" t="s">
        <v>207</v>
      </c>
      <c r="W1332" s="99" t="s">
        <v>577</v>
      </c>
      <c r="X1332" s="99" t="s">
        <v>207</v>
      </c>
      <c r="Y1332" s="99" t="s">
        <v>870</v>
      </c>
      <c r="Z1332" s="99" t="s">
        <v>207</v>
      </c>
      <c r="AA1332" s="99" t="s">
        <v>1839</v>
      </c>
      <c r="AB1332" s="99" t="s">
        <v>207</v>
      </c>
      <c r="AC1332" s="9">
        <v>321</v>
      </c>
      <c r="AD1332" s="9" t="s">
        <v>207</v>
      </c>
      <c r="AE1332" s="9">
        <v>126</v>
      </c>
      <c r="AF1332" s="9" t="s">
        <v>315</v>
      </c>
      <c r="AG1332" s="14" t="s">
        <v>1910</v>
      </c>
      <c r="AH1332" s="14" t="s">
        <v>207</v>
      </c>
      <c r="AI1332" s="14" t="s">
        <v>1911</v>
      </c>
      <c r="AJ1332" s="14" t="s">
        <v>207</v>
      </c>
      <c r="AK1332" s="9">
        <v>8</v>
      </c>
      <c r="AL1332" s="14" t="s">
        <v>207</v>
      </c>
      <c r="AM1332" s="9">
        <v>8</v>
      </c>
      <c r="AN1332" s="14" t="s">
        <v>207</v>
      </c>
      <c r="AO1332" s="9">
        <v>8</v>
      </c>
      <c r="AP1332" s="14" t="s">
        <v>207</v>
      </c>
      <c r="AQ1332" s="9">
        <v>8</v>
      </c>
      <c r="AR1332" s="14" t="s">
        <v>207</v>
      </c>
      <c r="AS1332" s="9" t="s">
        <v>43</v>
      </c>
      <c r="AT1332" s="9" t="s">
        <v>346</v>
      </c>
      <c r="AU1332" s="9" t="s">
        <v>164</v>
      </c>
      <c r="AV1332" s="9" t="s">
        <v>320</v>
      </c>
      <c r="AW1332" s="9" t="s">
        <v>1954</v>
      </c>
      <c r="AX1332" s="9">
        <v>9010600000</v>
      </c>
      <c r="AY1332" s="99">
        <v>314</v>
      </c>
      <c r="AZ1332" s="12" t="s">
        <v>207</v>
      </c>
      <c r="BA1332" s="99">
        <v>32</v>
      </c>
      <c r="BB1332" s="12" t="s">
        <v>207</v>
      </c>
      <c r="BC1332" s="99">
        <v>14</v>
      </c>
      <c r="BD1332" s="12" t="s">
        <v>207</v>
      </c>
      <c r="BE1332" s="99">
        <v>17</v>
      </c>
      <c r="BF1332" s="12" t="s">
        <v>321</v>
      </c>
      <c r="BG1332" s="654">
        <v>16.178999999999998</v>
      </c>
      <c r="BH1332" s="12" t="s">
        <v>321</v>
      </c>
      <c r="BI1332" s="99">
        <v>10</v>
      </c>
      <c r="BJ1332" s="12" t="s">
        <v>321</v>
      </c>
      <c r="BK1332" s="754">
        <v>0</v>
      </c>
      <c r="BL1332" s="12" t="s">
        <v>321</v>
      </c>
      <c r="BM1332" s="754">
        <v>0.11</v>
      </c>
      <c r="BN1332" s="12" t="s">
        <v>321</v>
      </c>
      <c r="BO1332" s="754">
        <v>6.069</v>
      </c>
      <c r="BP1332" s="12" t="s">
        <v>321</v>
      </c>
      <c r="BQ1332" s="754">
        <v>0</v>
      </c>
      <c r="BR1332" s="12" t="s">
        <v>321</v>
      </c>
      <c r="BS1332" s="654">
        <v>0</v>
      </c>
      <c r="BT1332" s="12" t="s">
        <v>321</v>
      </c>
      <c r="BU1332" s="654">
        <v>6.1790000000000003</v>
      </c>
      <c r="BV1332" s="12" t="s">
        <v>321</v>
      </c>
      <c r="BW1332" s="9">
        <v>0.14000000000000001</v>
      </c>
      <c r="BX1332" s="9" t="s">
        <v>322</v>
      </c>
      <c r="BY1332" s="755">
        <v>123.6</v>
      </c>
      <c r="BZ1332" s="9" t="s">
        <v>315</v>
      </c>
      <c r="CA1332" s="755">
        <v>12.6</v>
      </c>
      <c r="CB1332" s="9" t="s">
        <v>315</v>
      </c>
      <c r="CC1332" s="755">
        <v>5.5</v>
      </c>
      <c r="CD1332" s="9" t="s">
        <v>315</v>
      </c>
      <c r="CE1332" s="755">
        <v>30.9</v>
      </c>
      <c r="CF1332" s="9" t="s">
        <v>323</v>
      </c>
      <c r="CG1332" s="755">
        <v>22</v>
      </c>
      <c r="CH1332" s="9" t="s">
        <v>323</v>
      </c>
      <c r="CI1332" s="9"/>
      <c r="CJ1332" s="9"/>
      <c r="CK1332" s="9"/>
    </row>
    <row r="1333" spans="1:89" s="98" customFormat="1" x14ac:dyDescent="0.25">
      <c r="A1333" s="99">
        <v>10600552</v>
      </c>
      <c r="B1333" s="99"/>
      <c r="C1333" s="772">
        <v>1458</v>
      </c>
      <c r="D1333" s="807">
        <v>0.03</v>
      </c>
      <c r="E1333" s="772">
        <f t="shared" si="61"/>
        <v>1502</v>
      </c>
      <c r="F1333" s="778">
        <v>1.1000000000000001</v>
      </c>
      <c r="G1333" s="774">
        <f t="shared" si="60"/>
        <v>1652</v>
      </c>
      <c r="H1333" s="776"/>
      <c r="I1333" s="758"/>
      <c r="J1333" s="776"/>
      <c r="K1333" s="786"/>
      <c r="L1333" s="9" t="s">
        <v>308</v>
      </c>
      <c r="M1333" s="9" t="s">
        <v>4310</v>
      </c>
      <c r="N1333" s="9" t="s">
        <v>142</v>
      </c>
      <c r="O1333" s="9" t="s">
        <v>164</v>
      </c>
      <c r="P1333" s="9" t="s">
        <v>1645</v>
      </c>
      <c r="Q1333" s="9" t="s">
        <v>1828</v>
      </c>
      <c r="R1333" s="9" t="s">
        <v>1829</v>
      </c>
      <c r="S1333" s="9" t="s">
        <v>314</v>
      </c>
      <c r="T1333" s="98" t="s">
        <v>210</v>
      </c>
      <c r="U1333" s="99" t="s">
        <v>637</v>
      </c>
      <c r="V1333" s="99" t="s">
        <v>207</v>
      </c>
      <c r="W1333" s="99" t="s">
        <v>578</v>
      </c>
      <c r="X1333" s="99" t="s">
        <v>207</v>
      </c>
      <c r="Y1333" s="99" t="s">
        <v>1648</v>
      </c>
      <c r="Z1333" s="99" t="s">
        <v>207</v>
      </c>
      <c r="AA1333" s="99" t="s">
        <v>1841</v>
      </c>
      <c r="AB1333" s="99" t="s">
        <v>207</v>
      </c>
      <c r="AC1333" s="9">
        <v>344</v>
      </c>
      <c r="AD1333" s="9" t="s">
        <v>207</v>
      </c>
      <c r="AE1333" s="9">
        <v>135</v>
      </c>
      <c r="AF1333" s="9" t="s">
        <v>315</v>
      </c>
      <c r="AG1333" s="14" t="s">
        <v>1753</v>
      </c>
      <c r="AH1333" s="14" t="s">
        <v>207</v>
      </c>
      <c r="AI1333" s="14" t="s">
        <v>1754</v>
      </c>
      <c r="AJ1333" s="14" t="s">
        <v>207</v>
      </c>
      <c r="AK1333" s="9">
        <v>8</v>
      </c>
      <c r="AL1333" s="14" t="s">
        <v>207</v>
      </c>
      <c r="AM1333" s="9">
        <v>8</v>
      </c>
      <c r="AN1333" s="14" t="s">
        <v>207</v>
      </c>
      <c r="AO1333" s="9">
        <v>8</v>
      </c>
      <c r="AP1333" s="14" t="s">
        <v>207</v>
      </c>
      <c r="AQ1333" s="9">
        <v>8</v>
      </c>
      <c r="AR1333" s="14" t="s">
        <v>207</v>
      </c>
      <c r="AS1333" s="9" t="s">
        <v>43</v>
      </c>
      <c r="AT1333" s="9" t="s">
        <v>346</v>
      </c>
      <c r="AU1333" s="9" t="s">
        <v>164</v>
      </c>
      <c r="AV1333" s="9" t="s">
        <v>320</v>
      </c>
      <c r="AW1333" s="9" t="s">
        <v>1955</v>
      </c>
      <c r="AX1333" s="9">
        <v>9010600000</v>
      </c>
      <c r="AY1333" s="99">
        <v>334</v>
      </c>
      <c r="AZ1333" s="12" t="s">
        <v>207</v>
      </c>
      <c r="BA1333" s="99">
        <v>32</v>
      </c>
      <c r="BB1333" s="12" t="s">
        <v>207</v>
      </c>
      <c r="BC1333" s="99">
        <v>14</v>
      </c>
      <c r="BD1333" s="12" t="s">
        <v>207</v>
      </c>
      <c r="BE1333" s="99">
        <v>23</v>
      </c>
      <c r="BF1333" s="12" t="s">
        <v>321</v>
      </c>
      <c r="BG1333" s="654">
        <v>22.52</v>
      </c>
      <c r="BH1333" s="12" t="s">
        <v>321</v>
      </c>
      <c r="BI1333" s="99">
        <v>16</v>
      </c>
      <c r="BJ1333" s="12" t="s">
        <v>321</v>
      </c>
      <c r="BK1333" s="754">
        <v>0</v>
      </c>
      <c r="BL1333" s="12" t="s">
        <v>321</v>
      </c>
      <c r="BM1333" s="754">
        <v>0.11</v>
      </c>
      <c r="BN1333" s="12" t="s">
        <v>321</v>
      </c>
      <c r="BO1333" s="754">
        <v>6.4109999999999996</v>
      </c>
      <c r="BP1333" s="12" t="s">
        <v>321</v>
      </c>
      <c r="BQ1333" s="754">
        <v>0</v>
      </c>
      <c r="BR1333" s="12" t="s">
        <v>321</v>
      </c>
      <c r="BS1333" s="654">
        <v>0</v>
      </c>
      <c r="BT1333" s="12" t="s">
        <v>321</v>
      </c>
      <c r="BU1333" s="654">
        <v>6.52</v>
      </c>
      <c r="BV1333" s="12" t="s">
        <v>321</v>
      </c>
      <c r="BW1333" s="9">
        <v>0.15</v>
      </c>
      <c r="BX1333" s="9" t="s">
        <v>322</v>
      </c>
      <c r="BY1333" s="755">
        <v>131.5</v>
      </c>
      <c r="BZ1333" s="9" t="s">
        <v>315</v>
      </c>
      <c r="CA1333" s="755">
        <v>12.6</v>
      </c>
      <c r="CB1333" s="9" t="s">
        <v>315</v>
      </c>
      <c r="CC1333" s="755">
        <v>5.5</v>
      </c>
      <c r="CD1333" s="9" t="s">
        <v>315</v>
      </c>
      <c r="CE1333" s="755">
        <v>46.3</v>
      </c>
      <c r="CF1333" s="9" t="s">
        <v>323</v>
      </c>
      <c r="CG1333" s="755">
        <v>35.299999999999997</v>
      </c>
      <c r="CH1333" s="9" t="s">
        <v>323</v>
      </c>
      <c r="CI1333" s="9"/>
      <c r="CJ1333" s="9"/>
      <c r="CK1333" s="9"/>
    </row>
    <row r="1334" spans="1:89" s="98" customFormat="1" x14ac:dyDescent="0.25">
      <c r="A1334" s="99">
        <v>10600582</v>
      </c>
      <c r="B1334" s="99"/>
      <c r="C1334" s="772">
        <v>1702</v>
      </c>
      <c r="D1334" s="807">
        <v>0.03</v>
      </c>
      <c r="E1334" s="772">
        <f t="shared" si="61"/>
        <v>1753</v>
      </c>
      <c r="F1334" s="778">
        <v>1.1000000000000001</v>
      </c>
      <c r="G1334" s="774">
        <f t="shared" si="60"/>
        <v>1928</v>
      </c>
      <c r="H1334" s="776"/>
      <c r="I1334" s="758"/>
      <c r="J1334" s="776"/>
      <c r="K1334" s="786"/>
      <c r="L1334" s="9" t="s">
        <v>308</v>
      </c>
      <c r="M1334" s="9" t="s">
        <v>4311</v>
      </c>
      <c r="N1334" s="9" t="s">
        <v>142</v>
      </c>
      <c r="O1334" s="9" t="s">
        <v>164</v>
      </c>
      <c r="P1334" s="9" t="s">
        <v>1645</v>
      </c>
      <c r="Q1334" s="9" t="s">
        <v>1828</v>
      </c>
      <c r="R1334" s="9" t="s">
        <v>1829</v>
      </c>
      <c r="S1334" s="9" t="s">
        <v>314</v>
      </c>
      <c r="T1334" s="98" t="s">
        <v>210</v>
      </c>
      <c r="U1334" s="99" t="s">
        <v>742</v>
      </c>
      <c r="V1334" s="99" t="s">
        <v>207</v>
      </c>
      <c r="W1334" s="99" t="s">
        <v>646</v>
      </c>
      <c r="X1334" s="99" t="s">
        <v>207</v>
      </c>
      <c r="Y1334" s="99" t="s">
        <v>1421</v>
      </c>
      <c r="Z1334" s="99" t="s">
        <v>207</v>
      </c>
      <c r="AA1334" s="99" t="s">
        <v>1842</v>
      </c>
      <c r="AB1334" s="99" t="s">
        <v>207</v>
      </c>
      <c r="AC1334" s="9">
        <v>402</v>
      </c>
      <c r="AD1334" s="9" t="s">
        <v>207</v>
      </c>
      <c r="AE1334" s="9">
        <v>158</v>
      </c>
      <c r="AF1334" s="9" t="s">
        <v>315</v>
      </c>
      <c r="AG1334" s="14" t="s">
        <v>338</v>
      </c>
      <c r="AH1334" s="14" t="s">
        <v>207</v>
      </c>
      <c r="AI1334" s="14" t="s">
        <v>339</v>
      </c>
      <c r="AJ1334" s="14" t="s">
        <v>207</v>
      </c>
      <c r="AK1334" s="9">
        <v>8</v>
      </c>
      <c r="AL1334" s="14" t="s">
        <v>207</v>
      </c>
      <c r="AM1334" s="9">
        <v>8</v>
      </c>
      <c r="AN1334" s="14" t="s">
        <v>207</v>
      </c>
      <c r="AO1334" s="9">
        <v>8</v>
      </c>
      <c r="AP1334" s="14" t="s">
        <v>207</v>
      </c>
      <c r="AQ1334" s="9">
        <v>8</v>
      </c>
      <c r="AR1334" s="14" t="s">
        <v>207</v>
      </c>
      <c r="AS1334" s="9" t="s">
        <v>43</v>
      </c>
      <c r="AT1334" s="9" t="s">
        <v>346</v>
      </c>
      <c r="AU1334" s="9" t="s">
        <v>164</v>
      </c>
      <c r="AV1334" s="9" t="s">
        <v>320</v>
      </c>
      <c r="AW1334" s="9" t="s">
        <v>1956</v>
      </c>
      <c r="AX1334" s="9">
        <v>9010600000</v>
      </c>
      <c r="AY1334" s="99">
        <v>397</v>
      </c>
      <c r="AZ1334" s="12" t="s">
        <v>207</v>
      </c>
      <c r="BA1334" s="99">
        <v>23</v>
      </c>
      <c r="BB1334" s="12" t="s">
        <v>207</v>
      </c>
      <c r="BC1334" s="99">
        <v>24</v>
      </c>
      <c r="BD1334" s="12" t="s">
        <v>207</v>
      </c>
      <c r="BE1334" s="99">
        <v>28</v>
      </c>
      <c r="BF1334" s="12" t="s">
        <v>321</v>
      </c>
      <c r="BG1334" s="654">
        <v>27.457999999999998</v>
      </c>
      <c r="BH1334" s="12" t="s">
        <v>321</v>
      </c>
      <c r="BI1334" s="99">
        <v>19</v>
      </c>
      <c r="BJ1334" s="12" t="s">
        <v>321</v>
      </c>
      <c r="BK1334" s="754">
        <v>0</v>
      </c>
      <c r="BL1334" s="12" t="s">
        <v>321</v>
      </c>
      <c r="BM1334" s="754">
        <v>0.20599999999999999</v>
      </c>
      <c r="BN1334" s="12" t="s">
        <v>321</v>
      </c>
      <c r="BO1334" s="754">
        <v>8.2520000000000007</v>
      </c>
      <c r="BP1334" s="12" t="s">
        <v>321</v>
      </c>
      <c r="BQ1334" s="754">
        <v>0</v>
      </c>
      <c r="BR1334" s="12" t="s">
        <v>321</v>
      </c>
      <c r="BS1334" s="654">
        <v>0</v>
      </c>
      <c r="BT1334" s="12" t="s">
        <v>321</v>
      </c>
      <c r="BU1334" s="654">
        <v>8.4580000000000002</v>
      </c>
      <c r="BV1334" s="12" t="s">
        <v>321</v>
      </c>
      <c r="BW1334" s="9">
        <v>0.22</v>
      </c>
      <c r="BX1334" s="9" t="s">
        <v>322</v>
      </c>
      <c r="BY1334" s="755">
        <v>156.30000000000001</v>
      </c>
      <c r="BZ1334" s="9" t="s">
        <v>315</v>
      </c>
      <c r="CA1334" s="755">
        <v>9.1</v>
      </c>
      <c r="CB1334" s="9" t="s">
        <v>315</v>
      </c>
      <c r="CC1334" s="755">
        <v>9.4</v>
      </c>
      <c r="CD1334" s="9" t="s">
        <v>315</v>
      </c>
      <c r="CE1334" s="755">
        <v>55.1</v>
      </c>
      <c r="CF1334" s="9" t="s">
        <v>323</v>
      </c>
      <c r="CG1334" s="755">
        <v>41.9</v>
      </c>
      <c r="CH1334" s="9" t="s">
        <v>323</v>
      </c>
      <c r="CI1334" s="9"/>
      <c r="CJ1334" s="9"/>
      <c r="CK1334" s="9"/>
    </row>
    <row r="1335" spans="1:89" s="98" customFormat="1" x14ac:dyDescent="0.25">
      <c r="A1335" s="99">
        <v>10600583</v>
      </c>
      <c r="B1335" s="99"/>
      <c r="C1335" s="772">
        <v>2310</v>
      </c>
      <c r="D1335" s="807">
        <v>0.03</v>
      </c>
      <c r="E1335" s="772">
        <f t="shared" si="61"/>
        <v>2379</v>
      </c>
      <c r="F1335" s="778">
        <v>1.1000000000000001</v>
      </c>
      <c r="G1335" s="774">
        <f t="shared" si="60"/>
        <v>2617</v>
      </c>
      <c r="H1335" s="776"/>
      <c r="I1335" s="758"/>
      <c r="J1335" s="776"/>
      <c r="K1335" s="786"/>
      <c r="L1335" s="9" t="s">
        <v>308</v>
      </c>
      <c r="M1335" s="9" t="s">
        <v>4312</v>
      </c>
      <c r="N1335" s="9" t="s">
        <v>142</v>
      </c>
      <c r="O1335" s="9" t="s">
        <v>164</v>
      </c>
      <c r="P1335" s="9" t="s">
        <v>1645</v>
      </c>
      <c r="Q1335" s="9" t="s">
        <v>1828</v>
      </c>
      <c r="R1335" s="9" t="s">
        <v>1829</v>
      </c>
      <c r="S1335" s="9" t="s">
        <v>314</v>
      </c>
      <c r="T1335" s="98" t="s">
        <v>210</v>
      </c>
      <c r="U1335" s="99" t="s">
        <v>1755</v>
      </c>
      <c r="V1335" s="99" t="s">
        <v>207</v>
      </c>
      <c r="W1335" s="99" t="s">
        <v>583</v>
      </c>
      <c r="X1335" s="99" t="s">
        <v>207</v>
      </c>
      <c r="Y1335" s="99" t="s">
        <v>1656</v>
      </c>
      <c r="Z1335" s="99" t="s">
        <v>207</v>
      </c>
      <c r="AA1335" s="99" t="s">
        <v>1844</v>
      </c>
      <c r="AB1335" s="99" t="s">
        <v>207</v>
      </c>
      <c r="AC1335" s="9">
        <v>459</v>
      </c>
      <c r="AD1335" s="9" t="s">
        <v>207</v>
      </c>
      <c r="AE1335" s="9">
        <v>181</v>
      </c>
      <c r="AF1335" s="9" t="s">
        <v>315</v>
      </c>
      <c r="AG1335" s="14" t="s">
        <v>1756</v>
      </c>
      <c r="AH1335" s="14" t="s">
        <v>207</v>
      </c>
      <c r="AI1335" s="14" t="s">
        <v>1757</v>
      </c>
      <c r="AJ1335" s="14" t="s">
        <v>207</v>
      </c>
      <c r="AK1335" s="9">
        <v>8</v>
      </c>
      <c r="AL1335" s="14" t="s">
        <v>207</v>
      </c>
      <c r="AM1335" s="9">
        <v>8</v>
      </c>
      <c r="AN1335" s="14" t="s">
        <v>207</v>
      </c>
      <c r="AO1335" s="9">
        <v>8</v>
      </c>
      <c r="AP1335" s="14" t="s">
        <v>207</v>
      </c>
      <c r="AQ1335" s="9">
        <v>8</v>
      </c>
      <c r="AR1335" s="14" t="s">
        <v>207</v>
      </c>
      <c r="AS1335" s="9" t="s">
        <v>43</v>
      </c>
      <c r="AT1335" s="9" t="s">
        <v>346</v>
      </c>
      <c r="AU1335" s="9" t="s">
        <v>164</v>
      </c>
      <c r="AV1335" s="9" t="s">
        <v>320</v>
      </c>
      <c r="AW1335" s="9" t="s">
        <v>1957</v>
      </c>
      <c r="AX1335" s="9">
        <v>9010600000</v>
      </c>
      <c r="AY1335" s="99">
        <v>447</v>
      </c>
      <c r="AZ1335" s="12" t="s">
        <v>207</v>
      </c>
      <c r="BA1335" s="99">
        <v>23</v>
      </c>
      <c r="BB1335" s="12" t="s">
        <v>207</v>
      </c>
      <c r="BC1335" s="99">
        <v>24</v>
      </c>
      <c r="BD1335" s="12" t="s">
        <v>207</v>
      </c>
      <c r="BE1335" s="99">
        <v>32</v>
      </c>
      <c r="BF1335" s="12" t="s">
        <v>321</v>
      </c>
      <c r="BG1335" s="654">
        <v>31.481999999999999</v>
      </c>
      <c r="BH1335" s="12" t="s">
        <v>321</v>
      </c>
      <c r="BI1335" s="99">
        <v>22</v>
      </c>
      <c r="BJ1335" s="12" t="s">
        <v>321</v>
      </c>
      <c r="BK1335" s="754">
        <v>0</v>
      </c>
      <c r="BL1335" s="12" t="s">
        <v>321</v>
      </c>
      <c r="BM1335" s="754">
        <v>0.20599999999999999</v>
      </c>
      <c r="BN1335" s="12" t="s">
        <v>321</v>
      </c>
      <c r="BO1335" s="754">
        <v>9.2759999999999998</v>
      </c>
      <c r="BP1335" s="12" t="s">
        <v>321</v>
      </c>
      <c r="BQ1335" s="754">
        <v>0</v>
      </c>
      <c r="BR1335" s="12" t="s">
        <v>321</v>
      </c>
      <c r="BS1335" s="654">
        <v>0</v>
      </c>
      <c r="BT1335" s="12" t="s">
        <v>321</v>
      </c>
      <c r="BU1335" s="654">
        <v>9.4819999999999993</v>
      </c>
      <c r="BV1335" s="12" t="s">
        <v>321</v>
      </c>
      <c r="BW1335" s="9">
        <v>0.25</v>
      </c>
      <c r="BX1335" s="9" t="s">
        <v>322</v>
      </c>
      <c r="BY1335" s="755">
        <v>176</v>
      </c>
      <c r="BZ1335" s="9" t="s">
        <v>315</v>
      </c>
      <c r="CA1335" s="755">
        <v>9.1</v>
      </c>
      <c r="CB1335" s="9" t="s">
        <v>315</v>
      </c>
      <c r="CC1335" s="755">
        <v>9.4</v>
      </c>
      <c r="CD1335" s="9" t="s">
        <v>315</v>
      </c>
      <c r="CE1335" s="755">
        <v>63.9</v>
      </c>
      <c r="CF1335" s="9" t="s">
        <v>323</v>
      </c>
      <c r="CG1335" s="755">
        <v>48.5</v>
      </c>
      <c r="CH1335" s="9" t="s">
        <v>323</v>
      </c>
      <c r="CI1335" s="9"/>
      <c r="CJ1335" s="9"/>
      <c r="CK1335" s="9"/>
    </row>
    <row r="1336" spans="1:89" s="98" customFormat="1" x14ac:dyDescent="0.25">
      <c r="A1336" s="99">
        <v>10600584</v>
      </c>
      <c r="B1336" s="99"/>
      <c r="C1336" s="772">
        <v>2917</v>
      </c>
      <c r="D1336" s="807">
        <v>0.03</v>
      </c>
      <c r="E1336" s="772">
        <f t="shared" si="61"/>
        <v>3005</v>
      </c>
      <c r="F1336" s="778">
        <v>1.1000000000000001</v>
      </c>
      <c r="G1336" s="774">
        <f t="shared" si="60"/>
        <v>3306</v>
      </c>
      <c r="H1336" s="776"/>
      <c r="I1336" s="758"/>
      <c r="J1336" s="776"/>
      <c r="K1336" s="786"/>
      <c r="L1336" s="9" t="s">
        <v>308</v>
      </c>
      <c r="M1336" s="9" t="s">
        <v>4313</v>
      </c>
      <c r="N1336" s="9" t="s">
        <v>142</v>
      </c>
      <c r="O1336" s="9" t="s">
        <v>164</v>
      </c>
      <c r="P1336" s="9" t="s">
        <v>1645</v>
      </c>
      <c r="Q1336" s="9" t="s">
        <v>1828</v>
      </c>
      <c r="R1336" s="9" t="s">
        <v>1829</v>
      </c>
      <c r="S1336" s="9" t="s">
        <v>314</v>
      </c>
      <c r="T1336" s="98" t="s">
        <v>210</v>
      </c>
      <c r="U1336" s="99" t="s">
        <v>1758</v>
      </c>
      <c r="V1336" s="99" t="s">
        <v>207</v>
      </c>
      <c r="W1336" s="99" t="s">
        <v>1499</v>
      </c>
      <c r="X1336" s="99" t="s">
        <v>207</v>
      </c>
      <c r="Y1336" s="99" t="s">
        <v>1657</v>
      </c>
      <c r="Z1336" s="99" t="s">
        <v>207</v>
      </c>
      <c r="AA1336" s="99" t="s">
        <v>1846</v>
      </c>
      <c r="AB1336" s="99" t="s">
        <v>207</v>
      </c>
      <c r="AC1336" s="9">
        <v>516</v>
      </c>
      <c r="AD1336" s="9" t="s">
        <v>207</v>
      </c>
      <c r="AE1336" s="9">
        <v>203</v>
      </c>
      <c r="AF1336" s="9" t="s">
        <v>315</v>
      </c>
      <c r="AG1336" s="14" t="s">
        <v>1759</v>
      </c>
      <c r="AH1336" s="14" t="s">
        <v>207</v>
      </c>
      <c r="AI1336" s="14" t="s">
        <v>1760</v>
      </c>
      <c r="AJ1336" s="14" t="s">
        <v>207</v>
      </c>
      <c r="AK1336" s="9">
        <v>8</v>
      </c>
      <c r="AL1336" s="14" t="s">
        <v>207</v>
      </c>
      <c r="AM1336" s="9">
        <v>8</v>
      </c>
      <c r="AN1336" s="14" t="s">
        <v>207</v>
      </c>
      <c r="AO1336" s="9">
        <v>8</v>
      </c>
      <c r="AP1336" s="14" t="s">
        <v>207</v>
      </c>
      <c r="AQ1336" s="9">
        <v>8</v>
      </c>
      <c r="AR1336" s="14" t="s">
        <v>207</v>
      </c>
      <c r="AS1336" s="9" t="s">
        <v>43</v>
      </c>
      <c r="AT1336" s="9" t="s">
        <v>346</v>
      </c>
      <c r="AU1336" s="9" t="s">
        <v>164</v>
      </c>
      <c r="AV1336" s="9" t="s">
        <v>320</v>
      </c>
      <c r="AW1336" s="9" t="s">
        <v>1958</v>
      </c>
      <c r="AX1336" s="9">
        <v>9010600000</v>
      </c>
      <c r="AY1336" s="99">
        <v>497</v>
      </c>
      <c r="AZ1336" s="12" t="s">
        <v>207</v>
      </c>
      <c r="BA1336" s="99">
        <v>23</v>
      </c>
      <c r="BB1336" s="12" t="s">
        <v>207</v>
      </c>
      <c r="BC1336" s="99">
        <v>24</v>
      </c>
      <c r="BD1336" s="12" t="s">
        <v>207</v>
      </c>
      <c r="BE1336" s="99">
        <v>35</v>
      </c>
      <c r="BF1336" s="12" t="s">
        <v>321</v>
      </c>
      <c r="BG1336" s="654">
        <v>34.506</v>
      </c>
      <c r="BH1336" s="12" t="s">
        <v>321</v>
      </c>
      <c r="BI1336" s="99">
        <v>24</v>
      </c>
      <c r="BJ1336" s="12" t="s">
        <v>321</v>
      </c>
      <c r="BK1336" s="754">
        <v>0</v>
      </c>
      <c r="BL1336" s="12" t="s">
        <v>321</v>
      </c>
      <c r="BM1336" s="754">
        <v>0.20599999999999999</v>
      </c>
      <c r="BN1336" s="12" t="s">
        <v>321</v>
      </c>
      <c r="BO1336" s="754">
        <v>10.301</v>
      </c>
      <c r="BP1336" s="12" t="s">
        <v>321</v>
      </c>
      <c r="BQ1336" s="754">
        <v>0</v>
      </c>
      <c r="BR1336" s="12" t="s">
        <v>321</v>
      </c>
      <c r="BS1336" s="654">
        <v>0</v>
      </c>
      <c r="BT1336" s="12" t="s">
        <v>321</v>
      </c>
      <c r="BU1336" s="654">
        <v>10.506</v>
      </c>
      <c r="BV1336" s="12" t="s">
        <v>321</v>
      </c>
      <c r="BW1336" s="9">
        <v>0.27</v>
      </c>
      <c r="BX1336" s="9" t="s">
        <v>322</v>
      </c>
      <c r="BY1336" s="755">
        <v>195.7</v>
      </c>
      <c r="BZ1336" s="9" t="s">
        <v>315</v>
      </c>
      <c r="CA1336" s="755">
        <v>9.1</v>
      </c>
      <c r="CB1336" s="9" t="s">
        <v>315</v>
      </c>
      <c r="CC1336" s="755">
        <v>9.4</v>
      </c>
      <c r="CD1336" s="9" t="s">
        <v>315</v>
      </c>
      <c r="CE1336" s="755">
        <v>70.5</v>
      </c>
      <c r="CF1336" s="9" t="s">
        <v>323</v>
      </c>
      <c r="CG1336" s="755">
        <v>52.9</v>
      </c>
      <c r="CH1336" s="9" t="s">
        <v>323</v>
      </c>
      <c r="CI1336" s="9"/>
      <c r="CJ1336" s="9"/>
      <c r="CK1336" s="9"/>
    </row>
    <row r="1337" spans="1:89" s="98" customFormat="1" x14ac:dyDescent="0.25">
      <c r="A1337" s="99">
        <v>10600585</v>
      </c>
      <c r="B1337" s="99"/>
      <c r="C1337" s="772">
        <v>3526</v>
      </c>
      <c r="D1337" s="807">
        <v>0.03</v>
      </c>
      <c r="E1337" s="772">
        <f t="shared" si="61"/>
        <v>3632</v>
      </c>
      <c r="F1337" s="778">
        <v>1.1000000000000001</v>
      </c>
      <c r="G1337" s="774">
        <f t="shared" si="60"/>
        <v>3995</v>
      </c>
      <c r="H1337" s="776"/>
      <c r="I1337" s="758"/>
      <c r="J1337" s="776"/>
      <c r="K1337" s="786"/>
      <c r="L1337" s="9" t="s">
        <v>308</v>
      </c>
      <c r="M1337" s="9" t="s">
        <v>4314</v>
      </c>
      <c r="N1337" s="9" t="s">
        <v>142</v>
      </c>
      <c r="O1337" s="9" t="s">
        <v>164</v>
      </c>
      <c r="P1337" s="9" t="s">
        <v>1645</v>
      </c>
      <c r="Q1337" s="9" t="s">
        <v>1828</v>
      </c>
      <c r="R1337" s="9" t="s">
        <v>1829</v>
      </c>
      <c r="S1337" s="9" t="s">
        <v>314</v>
      </c>
      <c r="T1337" s="98" t="s">
        <v>210</v>
      </c>
      <c r="U1337" s="99" t="s">
        <v>1655</v>
      </c>
      <c r="V1337" s="99" t="s">
        <v>207</v>
      </c>
      <c r="W1337" s="99" t="s">
        <v>1501</v>
      </c>
      <c r="X1337" s="99" t="s">
        <v>207</v>
      </c>
      <c r="Y1337" s="99" t="s">
        <v>1845</v>
      </c>
      <c r="Z1337" s="99" t="s">
        <v>207</v>
      </c>
      <c r="AA1337" s="99" t="s">
        <v>1848</v>
      </c>
      <c r="AB1337" s="99" t="s">
        <v>207</v>
      </c>
      <c r="AC1337" s="9">
        <v>574</v>
      </c>
      <c r="AD1337" s="9" t="s">
        <v>207</v>
      </c>
      <c r="AE1337" s="9">
        <v>226</v>
      </c>
      <c r="AF1337" s="9" t="s">
        <v>315</v>
      </c>
      <c r="AG1337" s="14" t="s">
        <v>1761</v>
      </c>
      <c r="AH1337" s="14" t="s">
        <v>207</v>
      </c>
      <c r="AI1337" s="14" t="s">
        <v>1762</v>
      </c>
      <c r="AJ1337" s="14" t="s">
        <v>207</v>
      </c>
      <c r="AK1337" s="9">
        <v>8</v>
      </c>
      <c r="AL1337" s="14" t="s">
        <v>207</v>
      </c>
      <c r="AM1337" s="9">
        <v>8</v>
      </c>
      <c r="AN1337" s="14" t="s">
        <v>207</v>
      </c>
      <c r="AO1337" s="9">
        <v>8</v>
      </c>
      <c r="AP1337" s="14" t="s">
        <v>207</v>
      </c>
      <c r="AQ1337" s="9">
        <v>8</v>
      </c>
      <c r="AR1337" s="14" t="s">
        <v>207</v>
      </c>
      <c r="AS1337" s="9" t="s">
        <v>43</v>
      </c>
      <c r="AT1337" s="9" t="s">
        <v>346</v>
      </c>
      <c r="AU1337" s="9" t="s">
        <v>164</v>
      </c>
      <c r="AV1337" s="9" t="s">
        <v>320</v>
      </c>
      <c r="AW1337" s="9" t="s">
        <v>1959</v>
      </c>
      <c r="AX1337" s="9">
        <v>9010600000</v>
      </c>
      <c r="AY1337" s="99">
        <v>554</v>
      </c>
      <c r="AZ1337" s="12" t="s">
        <v>207</v>
      </c>
      <c r="BA1337" s="99">
        <v>28</v>
      </c>
      <c r="BB1337" s="12" t="s">
        <v>207</v>
      </c>
      <c r="BC1337" s="99">
        <v>36</v>
      </c>
      <c r="BD1337" s="12" t="s">
        <v>207</v>
      </c>
      <c r="BE1337" s="99">
        <v>88</v>
      </c>
      <c r="BF1337" s="12" t="s">
        <v>321</v>
      </c>
      <c r="BG1337" s="654">
        <v>87.153999999999996</v>
      </c>
      <c r="BH1337" s="12" t="s">
        <v>321</v>
      </c>
      <c r="BI1337" s="99">
        <v>40</v>
      </c>
      <c r="BJ1337" s="12" t="s">
        <v>321</v>
      </c>
      <c r="BK1337" s="754">
        <v>0</v>
      </c>
      <c r="BL1337" s="12" t="s">
        <v>321</v>
      </c>
      <c r="BM1337" s="754">
        <v>9.6000000000000002E-2</v>
      </c>
      <c r="BN1337" s="12" t="s">
        <v>321</v>
      </c>
      <c r="BO1337" s="754">
        <v>2.99</v>
      </c>
      <c r="BP1337" s="12" t="s">
        <v>321</v>
      </c>
      <c r="BQ1337" s="754">
        <v>0</v>
      </c>
      <c r="BR1337" s="12" t="s">
        <v>321</v>
      </c>
      <c r="BS1337" s="654">
        <v>44.067999999999998</v>
      </c>
      <c r="BT1337" s="12" t="s">
        <v>321</v>
      </c>
      <c r="BU1337" s="654">
        <v>47.154000000000003</v>
      </c>
      <c r="BV1337" s="12" t="s">
        <v>321</v>
      </c>
      <c r="BW1337" s="9">
        <v>0.55000000000000004</v>
      </c>
      <c r="BX1337" s="9" t="s">
        <v>322</v>
      </c>
      <c r="BY1337" s="755">
        <v>218.1</v>
      </c>
      <c r="BZ1337" s="9" t="s">
        <v>315</v>
      </c>
      <c r="CA1337" s="755">
        <v>11</v>
      </c>
      <c r="CB1337" s="9" t="s">
        <v>315</v>
      </c>
      <c r="CC1337" s="755">
        <v>14.2</v>
      </c>
      <c r="CD1337" s="9" t="s">
        <v>315</v>
      </c>
      <c r="CE1337" s="755">
        <v>191.8</v>
      </c>
      <c r="CF1337" s="9" t="s">
        <v>323</v>
      </c>
      <c r="CG1337" s="755">
        <v>88.2</v>
      </c>
      <c r="CH1337" s="9" t="s">
        <v>323</v>
      </c>
      <c r="CI1337" s="9"/>
      <c r="CJ1337" s="9"/>
      <c r="CK1337" s="9"/>
    </row>
    <row r="1338" spans="1:89" s="98" customFormat="1" x14ac:dyDescent="0.25">
      <c r="A1338" s="99">
        <v>10600135</v>
      </c>
      <c r="B1338" s="99"/>
      <c r="C1338" s="772">
        <v>669</v>
      </c>
      <c r="D1338" s="807">
        <v>0.03</v>
      </c>
      <c r="E1338" s="772">
        <f t="shared" si="61"/>
        <v>689</v>
      </c>
      <c r="F1338" s="778">
        <v>1.1000000000000001</v>
      </c>
      <c r="G1338" s="774">
        <f t="shared" si="60"/>
        <v>758</v>
      </c>
      <c r="H1338" s="776"/>
      <c r="I1338" s="758"/>
      <c r="J1338" s="776"/>
      <c r="K1338" s="786"/>
      <c r="L1338" s="9" t="s">
        <v>308</v>
      </c>
      <c r="M1338" s="9" t="s">
        <v>4315</v>
      </c>
      <c r="N1338" s="9" t="s">
        <v>142</v>
      </c>
      <c r="O1338" s="9" t="s">
        <v>164</v>
      </c>
      <c r="P1338" s="9" t="s">
        <v>1645</v>
      </c>
      <c r="Q1338" s="9" t="s">
        <v>1828</v>
      </c>
      <c r="R1338" s="9" t="s">
        <v>1829</v>
      </c>
      <c r="S1338" s="9" t="s">
        <v>348</v>
      </c>
      <c r="T1338" s="98" t="s">
        <v>204</v>
      </c>
      <c r="U1338" s="99" t="s">
        <v>1830</v>
      </c>
      <c r="V1338" s="99" t="s">
        <v>207</v>
      </c>
      <c r="W1338" s="99">
        <v>160</v>
      </c>
      <c r="X1338" s="99" t="s">
        <v>207</v>
      </c>
      <c r="Y1338" s="99">
        <v>116</v>
      </c>
      <c r="Z1338" s="99" t="s">
        <v>207</v>
      </c>
      <c r="AA1338" s="9">
        <v>176</v>
      </c>
      <c r="AB1338" s="99" t="s">
        <v>207</v>
      </c>
      <c r="AC1338" s="9">
        <v>189</v>
      </c>
      <c r="AD1338" s="9" t="s">
        <v>207</v>
      </c>
      <c r="AE1338" s="9">
        <v>74</v>
      </c>
      <c r="AF1338" s="9" t="s">
        <v>315</v>
      </c>
      <c r="AG1338" s="14" t="s">
        <v>1832</v>
      </c>
      <c r="AH1338" s="14" t="s">
        <v>207</v>
      </c>
      <c r="AI1338" s="14" t="s">
        <v>1833</v>
      </c>
      <c r="AJ1338" s="14" t="s">
        <v>207</v>
      </c>
      <c r="AK1338" s="9">
        <v>8</v>
      </c>
      <c r="AL1338" s="14" t="s">
        <v>207</v>
      </c>
      <c r="AM1338" s="9">
        <v>8</v>
      </c>
      <c r="AN1338" s="14" t="s">
        <v>207</v>
      </c>
      <c r="AO1338" s="9">
        <v>8</v>
      </c>
      <c r="AP1338" s="14" t="s">
        <v>207</v>
      </c>
      <c r="AQ1338" s="9">
        <v>8</v>
      </c>
      <c r="AR1338" s="14" t="s">
        <v>207</v>
      </c>
      <c r="AS1338" s="9" t="s">
        <v>0</v>
      </c>
      <c r="AT1338" s="9" t="s">
        <v>318</v>
      </c>
      <c r="AU1338" s="9" t="s">
        <v>164</v>
      </c>
      <c r="AV1338" s="9" t="s">
        <v>320</v>
      </c>
      <c r="AW1338" s="9" t="s">
        <v>1960</v>
      </c>
      <c r="AX1338" s="9">
        <v>9010600000</v>
      </c>
      <c r="AY1338" s="99">
        <v>195</v>
      </c>
      <c r="AZ1338" s="12" t="s">
        <v>207</v>
      </c>
      <c r="BA1338" s="99">
        <v>32</v>
      </c>
      <c r="BB1338" s="12" t="s">
        <v>207</v>
      </c>
      <c r="BC1338" s="99">
        <v>14</v>
      </c>
      <c r="BD1338" s="12" t="s">
        <v>207</v>
      </c>
      <c r="BE1338" s="99">
        <v>14</v>
      </c>
      <c r="BF1338" s="12" t="s">
        <v>321</v>
      </c>
      <c r="BG1338" s="654">
        <v>13.129</v>
      </c>
      <c r="BH1338" s="12" t="s">
        <v>321</v>
      </c>
      <c r="BI1338" s="99">
        <v>9</v>
      </c>
      <c r="BJ1338" s="12" t="s">
        <v>321</v>
      </c>
      <c r="BK1338" s="754">
        <v>0</v>
      </c>
      <c r="BL1338" s="12" t="s">
        <v>321</v>
      </c>
      <c r="BM1338" s="754">
        <v>0.11</v>
      </c>
      <c r="BN1338" s="12" t="s">
        <v>321</v>
      </c>
      <c r="BO1338" s="754">
        <v>4.0190000000000001</v>
      </c>
      <c r="BP1338" s="12" t="s">
        <v>321</v>
      </c>
      <c r="BQ1338" s="754">
        <v>0</v>
      </c>
      <c r="BR1338" s="12" t="s">
        <v>321</v>
      </c>
      <c r="BS1338" s="654">
        <v>0</v>
      </c>
      <c r="BT1338" s="12" t="s">
        <v>321</v>
      </c>
      <c r="BU1338" s="654">
        <v>4.1289999999999996</v>
      </c>
      <c r="BV1338" s="12" t="s">
        <v>321</v>
      </c>
      <c r="BW1338" s="9">
        <v>0.09</v>
      </c>
      <c r="BX1338" s="9" t="s">
        <v>322</v>
      </c>
      <c r="BY1338" s="755">
        <v>76.8</v>
      </c>
      <c r="BZ1338" s="9" t="s">
        <v>315</v>
      </c>
      <c r="CA1338" s="755">
        <v>12.6</v>
      </c>
      <c r="CB1338" s="9" t="s">
        <v>315</v>
      </c>
      <c r="CC1338" s="755">
        <v>5.5</v>
      </c>
      <c r="CD1338" s="9" t="s">
        <v>315</v>
      </c>
      <c r="CE1338" s="755">
        <v>26.5</v>
      </c>
      <c r="CF1338" s="9" t="s">
        <v>323</v>
      </c>
      <c r="CG1338" s="755">
        <v>19.8</v>
      </c>
      <c r="CH1338" s="9" t="s">
        <v>323</v>
      </c>
      <c r="CI1338" s="9"/>
      <c r="CJ1338" s="9"/>
      <c r="CK1338" s="9"/>
    </row>
    <row r="1339" spans="1:89" s="98" customFormat="1" x14ac:dyDescent="0.25">
      <c r="A1339" s="99">
        <v>10600136</v>
      </c>
      <c r="B1339" s="99"/>
      <c r="C1339" s="772">
        <v>729</v>
      </c>
      <c r="D1339" s="807">
        <v>0.03</v>
      </c>
      <c r="E1339" s="772">
        <f t="shared" si="61"/>
        <v>751</v>
      </c>
      <c r="F1339" s="778">
        <v>1.1000000000000001</v>
      </c>
      <c r="G1339" s="774">
        <f t="shared" si="60"/>
        <v>826</v>
      </c>
      <c r="H1339" s="776"/>
      <c r="I1339" s="758"/>
      <c r="J1339" s="776"/>
      <c r="K1339" s="786"/>
      <c r="L1339" s="9" t="s">
        <v>308</v>
      </c>
      <c r="M1339" s="9" t="s">
        <v>4316</v>
      </c>
      <c r="N1339" s="9" t="s">
        <v>142</v>
      </c>
      <c r="O1339" s="9" t="s">
        <v>164</v>
      </c>
      <c r="P1339" s="9" t="s">
        <v>1645</v>
      </c>
      <c r="Q1339" s="9" t="s">
        <v>1828</v>
      </c>
      <c r="R1339" s="9" t="s">
        <v>1829</v>
      </c>
      <c r="S1339" s="9" t="s">
        <v>348</v>
      </c>
      <c r="T1339" s="98" t="s">
        <v>204</v>
      </c>
      <c r="U1339" s="99">
        <v>113</v>
      </c>
      <c r="V1339" s="99" t="s">
        <v>207</v>
      </c>
      <c r="W1339" s="99">
        <v>180</v>
      </c>
      <c r="X1339" s="99" t="s">
        <v>207</v>
      </c>
      <c r="Y1339" s="99">
        <v>129</v>
      </c>
      <c r="Z1339" s="99" t="s">
        <v>207</v>
      </c>
      <c r="AA1339" s="9">
        <v>196</v>
      </c>
      <c r="AB1339" s="99" t="s">
        <v>207</v>
      </c>
      <c r="AC1339" s="9">
        <v>213</v>
      </c>
      <c r="AD1339" s="9" t="s">
        <v>207</v>
      </c>
      <c r="AE1339" s="9">
        <v>84</v>
      </c>
      <c r="AF1339" s="9" t="s">
        <v>315</v>
      </c>
      <c r="AG1339" s="14" t="s">
        <v>1834</v>
      </c>
      <c r="AH1339" s="14" t="s">
        <v>207</v>
      </c>
      <c r="AI1339" s="14" t="s">
        <v>1835</v>
      </c>
      <c r="AJ1339" s="14" t="s">
        <v>207</v>
      </c>
      <c r="AK1339" s="9">
        <v>8</v>
      </c>
      <c r="AL1339" s="14" t="s">
        <v>207</v>
      </c>
      <c r="AM1339" s="9">
        <v>8</v>
      </c>
      <c r="AN1339" s="14" t="s">
        <v>207</v>
      </c>
      <c r="AO1339" s="9">
        <v>8</v>
      </c>
      <c r="AP1339" s="14" t="s">
        <v>207</v>
      </c>
      <c r="AQ1339" s="9">
        <v>8</v>
      </c>
      <c r="AR1339" s="14" t="s">
        <v>207</v>
      </c>
      <c r="AS1339" s="9" t="s">
        <v>0</v>
      </c>
      <c r="AT1339" s="9" t="s">
        <v>318</v>
      </c>
      <c r="AU1339" s="9" t="s">
        <v>164</v>
      </c>
      <c r="AV1339" s="9" t="s">
        <v>320</v>
      </c>
      <c r="AW1339" s="9" t="s">
        <v>1961</v>
      </c>
      <c r="AX1339" s="9">
        <v>9010600000</v>
      </c>
      <c r="AY1339" s="99">
        <v>214</v>
      </c>
      <c r="AZ1339" s="12" t="s">
        <v>207</v>
      </c>
      <c r="BA1339" s="99">
        <v>32</v>
      </c>
      <c r="BB1339" s="12" t="s">
        <v>207</v>
      </c>
      <c r="BC1339" s="99">
        <v>14</v>
      </c>
      <c r="BD1339" s="12" t="s">
        <v>207</v>
      </c>
      <c r="BE1339" s="99">
        <v>15</v>
      </c>
      <c r="BF1339" s="12" t="s">
        <v>321</v>
      </c>
      <c r="BG1339" s="654">
        <v>14.471</v>
      </c>
      <c r="BH1339" s="12" t="s">
        <v>321</v>
      </c>
      <c r="BI1339" s="99">
        <v>10</v>
      </c>
      <c r="BJ1339" s="12" t="s">
        <v>321</v>
      </c>
      <c r="BK1339" s="754">
        <v>0</v>
      </c>
      <c r="BL1339" s="12" t="s">
        <v>321</v>
      </c>
      <c r="BM1339" s="754">
        <v>0.11</v>
      </c>
      <c r="BN1339" s="12" t="s">
        <v>321</v>
      </c>
      <c r="BO1339" s="754">
        <v>4.3609999999999998</v>
      </c>
      <c r="BP1339" s="12" t="s">
        <v>321</v>
      </c>
      <c r="BQ1339" s="754">
        <v>0</v>
      </c>
      <c r="BR1339" s="12" t="s">
        <v>321</v>
      </c>
      <c r="BS1339" s="654">
        <v>0</v>
      </c>
      <c r="BT1339" s="12" t="s">
        <v>321</v>
      </c>
      <c r="BU1339" s="654">
        <v>4.4710000000000001</v>
      </c>
      <c r="BV1339" s="12" t="s">
        <v>321</v>
      </c>
      <c r="BW1339" s="9">
        <v>0.1</v>
      </c>
      <c r="BX1339" s="9" t="s">
        <v>322</v>
      </c>
      <c r="BY1339" s="755">
        <v>84.3</v>
      </c>
      <c r="BZ1339" s="9" t="s">
        <v>315</v>
      </c>
      <c r="CA1339" s="755">
        <v>12.6</v>
      </c>
      <c r="CB1339" s="9" t="s">
        <v>315</v>
      </c>
      <c r="CC1339" s="755">
        <v>5.5</v>
      </c>
      <c r="CD1339" s="9" t="s">
        <v>315</v>
      </c>
      <c r="CE1339" s="755">
        <v>28.7</v>
      </c>
      <c r="CF1339" s="9" t="s">
        <v>323</v>
      </c>
      <c r="CG1339" s="755">
        <v>22</v>
      </c>
      <c r="CH1339" s="9" t="s">
        <v>323</v>
      </c>
      <c r="CI1339" s="9"/>
      <c r="CJ1339" s="9"/>
      <c r="CK1339" s="9"/>
    </row>
    <row r="1340" spans="1:89" s="98" customFormat="1" x14ac:dyDescent="0.25">
      <c r="A1340" s="99">
        <v>10600137</v>
      </c>
      <c r="B1340" s="99"/>
      <c r="C1340" s="772">
        <v>760</v>
      </c>
      <c r="D1340" s="807">
        <v>0.03</v>
      </c>
      <c r="E1340" s="772">
        <f t="shared" si="61"/>
        <v>783</v>
      </c>
      <c r="F1340" s="778">
        <v>1.1000000000000001</v>
      </c>
      <c r="G1340" s="774">
        <f t="shared" si="60"/>
        <v>861</v>
      </c>
      <c r="H1340" s="776"/>
      <c r="I1340" s="758"/>
      <c r="J1340" s="776"/>
      <c r="K1340" s="786"/>
      <c r="L1340" s="9" t="s">
        <v>308</v>
      </c>
      <c r="M1340" s="9" t="s">
        <v>4317</v>
      </c>
      <c r="N1340" s="9" t="s">
        <v>142</v>
      </c>
      <c r="O1340" s="9" t="s">
        <v>164</v>
      </c>
      <c r="P1340" s="9" t="s">
        <v>1645</v>
      </c>
      <c r="Q1340" s="9" t="s">
        <v>1828</v>
      </c>
      <c r="R1340" s="9" t="s">
        <v>1829</v>
      </c>
      <c r="S1340" s="9" t="s">
        <v>348</v>
      </c>
      <c r="T1340" s="98" t="s">
        <v>204</v>
      </c>
      <c r="U1340" s="99" t="s">
        <v>1661</v>
      </c>
      <c r="V1340" s="99" t="s">
        <v>207</v>
      </c>
      <c r="W1340" s="99">
        <v>200</v>
      </c>
      <c r="X1340" s="99" t="s">
        <v>207</v>
      </c>
      <c r="Y1340" s="99">
        <v>141</v>
      </c>
      <c r="Z1340" s="99" t="s">
        <v>207</v>
      </c>
      <c r="AA1340" s="9">
        <v>216</v>
      </c>
      <c r="AB1340" s="99" t="s">
        <v>207</v>
      </c>
      <c r="AC1340" s="9">
        <v>236</v>
      </c>
      <c r="AD1340" s="9" t="s">
        <v>207</v>
      </c>
      <c r="AE1340" s="9">
        <v>93</v>
      </c>
      <c r="AF1340" s="9" t="s">
        <v>315</v>
      </c>
      <c r="AG1340" s="14" t="s">
        <v>1662</v>
      </c>
      <c r="AH1340" s="14" t="s">
        <v>207</v>
      </c>
      <c r="AI1340" s="14" t="s">
        <v>1663</v>
      </c>
      <c r="AJ1340" s="14" t="s">
        <v>207</v>
      </c>
      <c r="AK1340" s="9">
        <v>8</v>
      </c>
      <c r="AL1340" s="14" t="s">
        <v>207</v>
      </c>
      <c r="AM1340" s="9">
        <v>8</v>
      </c>
      <c r="AN1340" s="14" t="s">
        <v>207</v>
      </c>
      <c r="AO1340" s="9">
        <v>8</v>
      </c>
      <c r="AP1340" s="14" t="s">
        <v>207</v>
      </c>
      <c r="AQ1340" s="9">
        <v>8</v>
      </c>
      <c r="AR1340" s="14" t="s">
        <v>207</v>
      </c>
      <c r="AS1340" s="9" t="s">
        <v>0</v>
      </c>
      <c r="AT1340" s="9" t="s">
        <v>318</v>
      </c>
      <c r="AU1340" s="9" t="s">
        <v>164</v>
      </c>
      <c r="AV1340" s="9" t="s">
        <v>320</v>
      </c>
      <c r="AW1340" s="9" t="s">
        <v>1962</v>
      </c>
      <c r="AX1340" s="9">
        <v>9010600000</v>
      </c>
      <c r="AY1340" s="99">
        <v>235</v>
      </c>
      <c r="AZ1340" s="12" t="s">
        <v>207</v>
      </c>
      <c r="BA1340" s="99">
        <v>32</v>
      </c>
      <c r="BB1340" s="12" t="s">
        <v>207</v>
      </c>
      <c r="BC1340" s="99">
        <v>14</v>
      </c>
      <c r="BD1340" s="12" t="s">
        <v>207</v>
      </c>
      <c r="BE1340" s="99">
        <v>16</v>
      </c>
      <c r="BF1340" s="12" t="s">
        <v>321</v>
      </c>
      <c r="BG1340" s="654">
        <v>15.811999999999999</v>
      </c>
      <c r="BH1340" s="12" t="s">
        <v>321</v>
      </c>
      <c r="BI1340" s="99">
        <v>11</v>
      </c>
      <c r="BJ1340" s="12" t="s">
        <v>321</v>
      </c>
      <c r="BK1340" s="754">
        <v>0</v>
      </c>
      <c r="BL1340" s="12" t="s">
        <v>321</v>
      </c>
      <c r="BM1340" s="754">
        <v>0.11</v>
      </c>
      <c r="BN1340" s="12" t="s">
        <v>321</v>
      </c>
      <c r="BO1340" s="754">
        <v>4.7030000000000003</v>
      </c>
      <c r="BP1340" s="12" t="s">
        <v>321</v>
      </c>
      <c r="BQ1340" s="754">
        <v>0</v>
      </c>
      <c r="BR1340" s="12" t="s">
        <v>321</v>
      </c>
      <c r="BS1340" s="654">
        <v>0</v>
      </c>
      <c r="BT1340" s="12" t="s">
        <v>321</v>
      </c>
      <c r="BU1340" s="654">
        <v>4.8120000000000003</v>
      </c>
      <c r="BV1340" s="12" t="s">
        <v>321</v>
      </c>
      <c r="BW1340" s="9">
        <v>0.11</v>
      </c>
      <c r="BX1340" s="9" t="s">
        <v>322</v>
      </c>
      <c r="BY1340" s="755">
        <v>92.5</v>
      </c>
      <c r="BZ1340" s="9" t="s">
        <v>315</v>
      </c>
      <c r="CA1340" s="755">
        <v>12.6</v>
      </c>
      <c r="CB1340" s="9" t="s">
        <v>315</v>
      </c>
      <c r="CC1340" s="755">
        <v>5.5</v>
      </c>
      <c r="CD1340" s="9" t="s">
        <v>315</v>
      </c>
      <c r="CE1340" s="755">
        <v>33.1</v>
      </c>
      <c r="CF1340" s="9" t="s">
        <v>323</v>
      </c>
      <c r="CG1340" s="755">
        <v>24.3</v>
      </c>
      <c r="CH1340" s="9" t="s">
        <v>323</v>
      </c>
      <c r="CI1340" s="9"/>
      <c r="CJ1340" s="9"/>
      <c r="CK1340" s="9"/>
    </row>
    <row r="1341" spans="1:89" s="98" customFormat="1" x14ac:dyDescent="0.25">
      <c r="A1341" s="99">
        <v>10600138</v>
      </c>
      <c r="B1341" s="99"/>
      <c r="C1341" s="772">
        <v>791</v>
      </c>
      <c r="D1341" s="807">
        <v>0.03</v>
      </c>
      <c r="E1341" s="772">
        <f t="shared" si="61"/>
        <v>815</v>
      </c>
      <c r="F1341" s="778">
        <v>1.1000000000000001</v>
      </c>
      <c r="G1341" s="774">
        <f t="shared" ref="G1341:G1393" si="62">ROUND(E1341*F1341,0)</f>
        <v>897</v>
      </c>
      <c r="H1341" s="776"/>
      <c r="I1341" s="758"/>
      <c r="J1341" s="776"/>
      <c r="K1341" s="786"/>
      <c r="L1341" s="9" t="s">
        <v>308</v>
      </c>
      <c r="M1341" s="9" t="s">
        <v>4318</v>
      </c>
      <c r="N1341" s="9" t="s">
        <v>142</v>
      </c>
      <c r="O1341" s="9" t="s">
        <v>164</v>
      </c>
      <c r="P1341" s="9" t="s">
        <v>1645</v>
      </c>
      <c r="Q1341" s="9" t="s">
        <v>1828</v>
      </c>
      <c r="R1341" s="9" t="s">
        <v>1829</v>
      </c>
      <c r="S1341" s="9" t="s">
        <v>348</v>
      </c>
      <c r="T1341" s="98" t="s">
        <v>204</v>
      </c>
      <c r="U1341" s="99">
        <v>138</v>
      </c>
      <c r="V1341" s="99" t="s">
        <v>207</v>
      </c>
      <c r="W1341" s="99">
        <v>220</v>
      </c>
      <c r="X1341" s="99" t="s">
        <v>207</v>
      </c>
      <c r="Y1341" s="99">
        <v>154</v>
      </c>
      <c r="Z1341" s="99" t="s">
        <v>207</v>
      </c>
      <c r="AA1341" s="9">
        <v>236</v>
      </c>
      <c r="AB1341" s="99" t="s">
        <v>207</v>
      </c>
      <c r="AC1341" s="9">
        <v>260</v>
      </c>
      <c r="AD1341" s="9" t="s">
        <v>207</v>
      </c>
      <c r="AE1341" s="9">
        <v>102</v>
      </c>
      <c r="AF1341" s="9" t="s">
        <v>315</v>
      </c>
      <c r="AG1341" s="14" t="s">
        <v>1665</v>
      </c>
      <c r="AH1341" s="14" t="s">
        <v>207</v>
      </c>
      <c r="AI1341" s="14" t="s">
        <v>1666</v>
      </c>
      <c r="AJ1341" s="14" t="s">
        <v>207</v>
      </c>
      <c r="AK1341" s="9">
        <v>8</v>
      </c>
      <c r="AL1341" s="14" t="s">
        <v>207</v>
      </c>
      <c r="AM1341" s="9">
        <v>8</v>
      </c>
      <c r="AN1341" s="14" t="s">
        <v>207</v>
      </c>
      <c r="AO1341" s="9">
        <v>8</v>
      </c>
      <c r="AP1341" s="14" t="s">
        <v>207</v>
      </c>
      <c r="AQ1341" s="9">
        <v>8</v>
      </c>
      <c r="AR1341" s="14" t="s">
        <v>207</v>
      </c>
      <c r="AS1341" s="9" t="s">
        <v>0</v>
      </c>
      <c r="AT1341" s="9" t="s">
        <v>318</v>
      </c>
      <c r="AU1341" s="9" t="s">
        <v>164</v>
      </c>
      <c r="AV1341" s="9" t="s">
        <v>320</v>
      </c>
      <c r="AW1341" s="9" t="s">
        <v>1963</v>
      </c>
      <c r="AX1341" s="9">
        <v>9010600000</v>
      </c>
      <c r="AY1341" s="99">
        <v>254</v>
      </c>
      <c r="AZ1341" s="12" t="s">
        <v>207</v>
      </c>
      <c r="BA1341" s="99">
        <v>32</v>
      </c>
      <c r="BB1341" s="12" t="s">
        <v>207</v>
      </c>
      <c r="BC1341" s="99">
        <v>15</v>
      </c>
      <c r="BD1341" s="12" t="s">
        <v>207</v>
      </c>
      <c r="BE1341" s="99">
        <v>19</v>
      </c>
      <c r="BF1341" s="12" t="s">
        <v>321</v>
      </c>
      <c r="BG1341" s="654">
        <v>18.154</v>
      </c>
      <c r="BH1341" s="12" t="s">
        <v>321</v>
      </c>
      <c r="BI1341" s="99">
        <v>13</v>
      </c>
      <c r="BJ1341" s="12" t="s">
        <v>321</v>
      </c>
      <c r="BK1341" s="754">
        <v>0</v>
      </c>
      <c r="BL1341" s="12" t="s">
        <v>321</v>
      </c>
      <c r="BM1341" s="754">
        <v>0.11</v>
      </c>
      <c r="BN1341" s="12" t="s">
        <v>321</v>
      </c>
      <c r="BO1341" s="754">
        <v>5.0439999999999996</v>
      </c>
      <c r="BP1341" s="12" t="s">
        <v>321</v>
      </c>
      <c r="BQ1341" s="754">
        <v>0</v>
      </c>
      <c r="BR1341" s="12" t="s">
        <v>321</v>
      </c>
      <c r="BS1341" s="654">
        <v>0</v>
      </c>
      <c r="BT1341" s="12" t="s">
        <v>321</v>
      </c>
      <c r="BU1341" s="654">
        <v>5.1539999999999999</v>
      </c>
      <c r="BV1341" s="12" t="s">
        <v>321</v>
      </c>
      <c r="BW1341" s="9">
        <v>0.12</v>
      </c>
      <c r="BX1341" s="9" t="s">
        <v>322</v>
      </c>
      <c r="BY1341" s="755">
        <v>100</v>
      </c>
      <c r="BZ1341" s="9" t="s">
        <v>315</v>
      </c>
      <c r="CA1341" s="755">
        <v>12.6</v>
      </c>
      <c r="CB1341" s="9" t="s">
        <v>315</v>
      </c>
      <c r="CC1341" s="755">
        <v>5.9</v>
      </c>
      <c r="CD1341" s="9" t="s">
        <v>315</v>
      </c>
      <c r="CE1341" s="755">
        <v>37.5</v>
      </c>
      <c r="CF1341" s="9" t="s">
        <v>323</v>
      </c>
      <c r="CG1341" s="755">
        <v>28.7</v>
      </c>
      <c r="CH1341" s="9" t="s">
        <v>323</v>
      </c>
      <c r="CI1341" s="9"/>
      <c r="CJ1341" s="9"/>
      <c r="CK1341" s="9"/>
    </row>
    <row r="1342" spans="1:89" s="98" customFormat="1" x14ac:dyDescent="0.25">
      <c r="A1342" s="99">
        <v>10600095</v>
      </c>
      <c r="B1342" s="99"/>
      <c r="C1342" s="772">
        <v>822</v>
      </c>
      <c r="D1342" s="807">
        <v>0.03</v>
      </c>
      <c r="E1342" s="772">
        <f t="shared" si="61"/>
        <v>847</v>
      </c>
      <c r="F1342" s="778">
        <v>1.1000000000000001</v>
      </c>
      <c r="G1342" s="774">
        <f t="shared" si="62"/>
        <v>932</v>
      </c>
      <c r="H1342" s="776"/>
      <c r="I1342" s="758"/>
      <c r="J1342" s="776"/>
      <c r="K1342" s="786"/>
      <c r="L1342" s="9" t="s">
        <v>308</v>
      </c>
      <c r="M1342" s="9" t="s">
        <v>4319</v>
      </c>
      <c r="N1342" s="9" t="s">
        <v>142</v>
      </c>
      <c r="O1342" s="9" t="s">
        <v>164</v>
      </c>
      <c r="P1342" s="9" t="s">
        <v>1645</v>
      </c>
      <c r="Q1342" s="9" t="s">
        <v>1828</v>
      </c>
      <c r="R1342" s="9" t="s">
        <v>1829</v>
      </c>
      <c r="S1342" s="9" t="s">
        <v>348</v>
      </c>
      <c r="T1342" s="98" t="s">
        <v>204</v>
      </c>
      <c r="U1342" s="99" t="s">
        <v>1653</v>
      </c>
      <c r="V1342" s="99" t="s">
        <v>207</v>
      </c>
      <c r="W1342" s="99">
        <v>240</v>
      </c>
      <c r="X1342" s="99" t="s">
        <v>207</v>
      </c>
      <c r="Y1342" s="99">
        <v>166</v>
      </c>
      <c r="Z1342" s="99" t="s">
        <v>207</v>
      </c>
      <c r="AA1342" s="9">
        <v>256</v>
      </c>
      <c r="AB1342" s="99" t="s">
        <v>207</v>
      </c>
      <c r="AC1342" s="9">
        <v>283</v>
      </c>
      <c r="AD1342" s="9" t="s">
        <v>207</v>
      </c>
      <c r="AE1342" s="9">
        <v>111</v>
      </c>
      <c r="AF1342" s="9" t="s">
        <v>315</v>
      </c>
      <c r="AG1342" s="14" t="s">
        <v>629</v>
      </c>
      <c r="AH1342" s="14" t="s">
        <v>207</v>
      </c>
      <c r="AI1342" s="14" t="s">
        <v>630</v>
      </c>
      <c r="AJ1342" s="14" t="s">
        <v>207</v>
      </c>
      <c r="AK1342" s="9">
        <v>8</v>
      </c>
      <c r="AL1342" s="14" t="s">
        <v>207</v>
      </c>
      <c r="AM1342" s="9">
        <v>8</v>
      </c>
      <c r="AN1342" s="14" t="s">
        <v>207</v>
      </c>
      <c r="AO1342" s="9">
        <v>8</v>
      </c>
      <c r="AP1342" s="14" t="s">
        <v>207</v>
      </c>
      <c r="AQ1342" s="9">
        <v>8</v>
      </c>
      <c r="AR1342" s="14" t="s">
        <v>207</v>
      </c>
      <c r="AS1342" s="9" t="s">
        <v>0</v>
      </c>
      <c r="AT1342" s="9" t="s">
        <v>318</v>
      </c>
      <c r="AU1342" s="9" t="s">
        <v>164</v>
      </c>
      <c r="AV1342" s="9" t="s">
        <v>320</v>
      </c>
      <c r="AW1342" s="9" t="s">
        <v>1964</v>
      </c>
      <c r="AX1342" s="9">
        <v>9010600000</v>
      </c>
      <c r="AY1342" s="99">
        <v>274</v>
      </c>
      <c r="AZ1342" s="12" t="s">
        <v>207</v>
      </c>
      <c r="BA1342" s="99">
        <v>32</v>
      </c>
      <c r="BB1342" s="12" t="s">
        <v>207</v>
      </c>
      <c r="BC1342" s="99">
        <v>14</v>
      </c>
      <c r="BD1342" s="12" t="s">
        <v>207</v>
      </c>
      <c r="BE1342" s="99">
        <v>19</v>
      </c>
      <c r="BF1342" s="12" t="s">
        <v>321</v>
      </c>
      <c r="BG1342" s="654">
        <v>18.495999999999999</v>
      </c>
      <c r="BH1342" s="12" t="s">
        <v>321</v>
      </c>
      <c r="BI1342" s="99">
        <v>13</v>
      </c>
      <c r="BJ1342" s="12" t="s">
        <v>321</v>
      </c>
      <c r="BK1342" s="754">
        <v>0</v>
      </c>
      <c r="BL1342" s="12" t="s">
        <v>321</v>
      </c>
      <c r="BM1342" s="754">
        <v>0.11</v>
      </c>
      <c r="BN1342" s="12" t="s">
        <v>321</v>
      </c>
      <c r="BO1342" s="754">
        <v>5.3860000000000001</v>
      </c>
      <c r="BP1342" s="12" t="s">
        <v>321</v>
      </c>
      <c r="BQ1342" s="754">
        <v>0</v>
      </c>
      <c r="BR1342" s="12" t="s">
        <v>321</v>
      </c>
      <c r="BS1342" s="654">
        <v>0</v>
      </c>
      <c r="BT1342" s="12" t="s">
        <v>321</v>
      </c>
      <c r="BU1342" s="654">
        <v>5.4960000000000004</v>
      </c>
      <c r="BV1342" s="12" t="s">
        <v>321</v>
      </c>
      <c r="BW1342" s="9">
        <v>0.12</v>
      </c>
      <c r="BX1342" s="9" t="s">
        <v>322</v>
      </c>
      <c r="BY1342" s="755">
        <v>107.9</v>
      </c>
      <c r="BZ1342" s="9" t="s">
        <v>315</v>
      </c>
      <c r="CA1342" s="755">
        <v>12.6</v>
      </c>
      <c r="CB1342" s="9" t="s">
        <v>315</v>
      </c>
      <c r="CC1342" s="755">
        <v>5.5</v>
      </c>
      <c r="CD1342" s="9" t="s">
        <v>315</v>
      </c>
      <c r="CE1342" s="755">
        <v>39.700000000000003</v>
      </c>
      <c r="CF1342" s="9" t="s">
        <v>323</v>
      </c>
      <c r="CG1342" s="755">
        <v>28.7</v>
      </c>
      <c r="CH1342" s="9" t="s">
        <v>323</v>
      </c>
      <c r="CI1342" s="9"/>
      <c r="CJ1342" s="9"/>
      <c r="CK1342" s="9"/>
    </row>
    <row r="1343" spans="1:89" s="98" customFormat="1" x14ac:dyDescent="0.25">
      <c r="A1343" s="99">
        <v>10600786</v>
      </c>
      <c r="B1343" s="99"/>
      <c r="C1343" s="772">
        <v>972</v>
      </c>
      <c r="D1343" s="807">
        <v>0.03</v>
      </c>
      <c r="E1343" s="772">
        <f t="shared" si="61"/>
        <v>1001</v>
      </c>
      <c r="F1343" s="778">
        <v>1.1000000000000001</v>
      </c>
      <c r="G1343" s="774">
        <f t="shared" si="62"/>
        <v>1101</v>
      </c>
      <c r="H1343" s="776"/>
      <c r="I1343" s="758"/>
      <c r="J1343" s="776"/>
      <c r="K1343" s="786"/>
      <c r="L1343" s="9" t="s">
        <v>308</v>
      </c>
      <c r="M1343" s="9" t="s">
        <v>4320</v>
      </c>
      <c r="N1343" s="9" t="s">
        <v>142</v>
      </c>
      <c r="O1343" s="9" t="s">
        <v>164</v>
      </c>
      <c r="P1343" s="9" t="s">
        <v>1645</v>
      </c>
      <c r="Q1343" s="9" t="s">
        <v>1828</v>
      </c>
      <c r="R1343" s="9" t="s">
        <v>1829</v>
      </c>
      <c r="S1343" s="9" t="s">
        <v>348</v>
      </c>
      <c r="T1343" s="98" t="s">
        <v>204</v>
      </c>
      <c r="U1343" s="99">
        <v>163</v>
      </c>
      <c r="V1343" s="99" t="s">
        <v>207</v>
      </c>
      <c r="W1343" s="99">
        <v>260</v>
      </c>
      <c r="X1343" s="99" t="s">
        <v>207</v>
      </c>
      <c r="Y1343" s="99">
        <v>179</v>
      </c>
      <c r="Z1343" s="99" t="s">
        <v>207</v>
      </c>
      <c r="AA1343" s="9">
        <v>276</v>
      </c>
      <c r="AB1343" s="99" t="s">
        <v>207</v>
      </c>
      <c r="AC1343" s="9">
        <v>307</v>
      </c>
      <c r="AD1343" s="9" t="s">
        <v>207</v>
      </c>
      <c r="AE1343" s="9">
        <v>121</v>
      </c>
      <c r="AF1343" s="9" t="s">
        <v>315</v>
      </c>
      <c r="AG1343" s="14" t="s">
        <v>1667</v>
      </c>
      <c r="AH1343" s="14" t="s">
        <v>207</v>
      </c>
      <c r="AI1343" s="14" t="s">
        <v>1668</v>
      </c>
      <c r="AJ1343" s="14" t="s">
        <v>207</v>
      </c>
      <c r="AK1343" s="9">
        <v>8</v>
      </c>
      <c r="AL1343" s="14" t="s">
        <v>207</v>
      </c>
      <c r="AM1343" s="9">
        <v>8</v>
      </c>
      <c r="AN1343" s="14" t="s">
        <v>207</v>
      </c>
      <c r="AO1343" s="9">
        <v>8</v>
      </c>
      <c r="AP1343" s="14" t="s">
        <v>207</v>
      </c>
      <c r="AQ1343" s="9">
        <v>8</v>
      </c>
      <c r="AR1343" s="14" t="s">
        <v>207</v>
      </c>
      <c r="AS1343" s="9" t="s">
        <v>0</v>
      </c>
      <c r="AT1343" s="9" t="s">
        <v>318</v>
      </c>
      <c r="AU1343" s="9" t="s">
        <v>164</v>
      </c>
      <c r="AV1343" s="9" t="s">
        <v>320</v>
      </c>
      <c r="AW1343" s="9" t="s">
        <v>1965</v>
      </c>
      <c r="AX1343" s="9">
        <v>9010600000</v>
      </c>
      <c r="AY1343" s="99">
        <v>294</v>
      </c>
      <c r="AZ1343" s="12" t="s">
        <v>207</v>
      </c>
      <c r="BA1343" s="99">
        <v>32</v>
      </c>
      <c r="BB1343" s="12" t="s">
        <v>207</v>
      </c>
      <c r="BC1343" s="99">
        <v>14</v>
      </c>
      <c r="BD1343" s="12" t="s">
        <v>207</v>
      </c>
      <c r="BE1343" s="99">
        <v>18</v>
      </c>
      <c r="BF1343" s="12" t="s">
        <v>321</v>
      </c>
      <c r="BG1343" s="654">
        <v>17.837</v>
      </c>
      <c r="BH1343" s="12" t="s">
        <v>321</v>
      </c>
      <c r="BI1343" s="99">
        <v>12</v>
      </c>
      <c r="BJ1343" s="12" t="s">
        <v>321</v>
      </c>
      <c r="BK1343" s="754">
        <v>0</v>
      </c>
      <c r="BL1343" s="12" t="s">
        <v>321</v>
      </c>
      <c r="BM1343" s="754">
        <v>0.11</v>
      </c>
      <c r="BN1343" s="12" t="s">
        <v>321</v>
      </c>
      <c r="BO1343" s="754">
        <v>5.7270000000000003</v>
      </c>
      <c r="BP1343" s="12" t="s">
        <v>321</v>
      </c>
      <c r="BQ1343" s="754">
        <v>0</v>
      </c>
      <c r="BR1343" s="12" t="s">
        <v>321</v>
      </c>
      <c r="BS1343" s="654">
        <v>0</v>
      </c>
      <c r="BT1343" s="12" t="s">
        <v>321</v>
      </c>
      <c r="BU1343" s="654">
        <v>5.8369999999999997</v>
      </c>
      <c r="BV1343" s="12" t="s">
        <v>321</v>
      </c>
      <c r="BW1343" s="9">
        <v>0.13</v>
      </c>
      <c r="BX1343" s="9" t="s">
        <v>322</v>
      </c>
      <c r="BY1343" s="755">
        <v>115.7</v>
      </c>
      <c r="BZ1343" s="9" t="s">
        <v>315</v>
      </c>
      <c r="CA1343" s="755">
        <v>12.6</v>
      </c>
      <c r="CB1343" s="9" t="s">
        <v>315</v>
      </c>
      <c r="CC1343" s="755">
        <v>5.5</v>
      </c>
      <c r="CD1343" s="9" t="s">
        <v>315</v>
      </c>
      <c r="CE1343" s="755">
        <v>35.299999999999997</v>
      </c>
      <c r="CF1343" s="9" t="s">
        <v>323</v>
      </c>
      <c r="CG1343" s="755">
        <v>26.5</v>
      </c>
      <c r="CH1343" s="9" t="s">
        <v>323</v>
      </c>
      <c r="CI1343" s="9"/>
      <c r="CJ1343" s="9"/>
      <c r="CK1343" s="9"/>
    </row>
    <row r="1344" spans="1:89" s="98" customFormat="1" x14ac:dyDescent="0.25">
      <c r="A1344" s="99">
        <v>10600139</v>
      </c>
      <c r="B1344" s="99"/>
      <c r="C1344" s="772">
        <v>1125</v>
      </c>
      <c r="D1344" s="807">
        <v>0.03</v>
      </c>
      <c r="E1344" s="772">
        <f t="shared" si="61"/>
        <v>1159</v>
      </c>
      <c r="F1344" s="778">
        <v>1.1000000000000001</v>
      </c>
      <c r="G1344" s="774">
        <f t="shared" si="62"/>
        <v>1275</v>
      </c>
      <c r="H1344" s="776"/>
      <c r="I1344" s="758"/>
      <c r="J1344" s="776"/>
      <c r="K1344" s="786"/>
      <c r="L1344" s="9" t="s">
        <v>308</v>
      </c>
      <c r="M1344" s="9" t="s">
        <v>4321</v>
      </c>
      <c r="N1344" s="9" t="s">
        <v>142</v>
      </c>
      <c r="O1344" s="9" t="s">
        <v>164</v>
      </c>
      <c r="P1344" s="9" t="s">
        <v>1645</v>
      </c>
      <c r="Q1344" s="9" t="s">
        <v>1828</v>
      </c>
      <c r="R1344" s="9" t="s">
        <v>1829</v>
      </c>
      <c r="S1344" s="9" t="s">
        <v>348</v>
      </c>
      <c r="T1344" s="98" t="s">
        <v>204</v>
      </c>
      <c r="U1344" s="99" t="s">
        <v>1669</v>
      </c>
      <c r="V1344" s="99" t="s">
        <v>207</v>
      </c>
      <c r="W1344" s="99">
        <v>280</v>
      </c>
      <c r="X1344" s="99" t="s">
        <v>207</v>
      </c>
      <c r="Y1344" s="99">
        <v>191</v>
      </c>
      <c r="Z1344" s="99" t="s">
        <v>207</v>
      </c>
      <c r="AA1344" s="9">
        <v>296</v>
      </c>
      <c r="AB1344" s="99" t="s">
        <v>207</v>
      </c>
      <c r="AC1344" s="9">
        <v>330</v>
      </c>
      <c r="AD1344" s="9" t="s">
        <v>207</v>
      </c>
      <c r="AE1344" s="9">
        <v>130</v>
      </c>
      <c r="AF1344" s="9" t="s">
        <v>315</v>
      </c>
      <c r="AG1344" s="14" t="s">
        <v>1670</v>
      </c>
      <c r="AH1344" s="14" t="s">
        <v>207</v>
      </c>
      <c r="AI1344" s="14" t="s">
        <v>1671</v>
      </c>
      <c r="AJ1344" s="14" t="s">
        <v>207</v>
      </c>
      <c r="AK1344" s="9">
        <v>8</v>
      </c>
      <c r="AL1344" s="14" t="s">
        <v>207</v>
      </c>
      <c r="AM1344" s="9">
        <v>8</v>
      </c>
      <c r="AN1344" s="14" t="s">
        <v>207</v>
      </c>
      <c r="AO1344" s="9">
        <v>8</v>
      </c>
      <c r="AP1344" s="14" t="s">
        <v>207</v>
      </c>
      <c r="AQ1344" s="9">
        <v>8</v>
      </c>
      <c r="AR1344" s="14" t="s">
        <v>207</v>
      </c>
      <c r="AS1344" s="9" t="s">
        <v>0</v>
      </c>
      <c r="AT1344" s="9" t="s">
        <v>318</v>
      </c>
      <c r="AU1344" s="9" t="s">
        <v>164</v>
      </c>
      <c r="AV1344" s="9" t="s">
        <v>320</v>
      </c>
      <c r="AW1344" s="9" t="s">
        <v>1966</v>
      </c>
      <c r="AX1344" s="9">
        <v>9010600000</v>
      </c>
      <c r="AY1344" s="99">
        <v>314</v>
      </c>
      <c r="AZ1344" s="12" t="s">
        <v>207</v>
      </c>
      <c r="BA1344" s="99">
        <v>32</v>
      </c>
      <c r="BB1344" s="12" t="s">
        <v>207</v>
      </c>
      <c r="BC1344" s="99">
        <v>14</v>
      </c>
      <c r="BD1344" s="12" t="s">
        <v>207</v>
      </c>
      <c r="BE1344" s="99">
        <v>22</v>
      </c>
      <c r="BF1344" s="12" t="s">
        <v>321</v>
      </c>
      <c r="BG1344" s="654">
        <v>21.178999999999998</v>
      </c>
      <c r="BH1344" s="12" t="s">
        <v>321</v>
      </c>
      <c r="BI1344" s="99">
        <v>15</v>
      </c>
      <c r="BJ1344" s="12" t="s">
        <v>321</v>
      </c>
      <c r="BK1344" s="754">
        <v>0</v>
      </c>
      <c r="BL1344" s="12" t="s">
        <v>321</v>
      </c>
      <c r="BM1344" s="754">
        <v>0.11</v>
      </c>
      <c r="BN1344" s="12" t="s">
        <v>321</v>
      </c>
      <c r="BO1344" s="754">
        <v>6.069</v>
      </c>
      <c r="BP1344" s="12" t="s">
        <v>321</v>
      </c>
      <c r="BQ1344" s="754">
        <v>0</v>
      </c>
      <c r="BR1344" s="12" t="s">
        <v>321</v>
      </c>
      <c r="BS1344" s="654">
        <v>0</v>
      </c>
      <c r="BT1344" s="12" t="s">
        <v>321</v>
      </c>
      <c r="BU1344" s="654">
        <v>6.1790000000000003</v>
      </c>
      <c r="BV1344" s="12" t="s">
        <v>321</v>
      </c>
      <c r="BW1344" s="9">
        <v>0.14000000000000001</v>
      </c>
      <c r="BX1344" s="9" t="s">
        <v>322</v>
      </c>
      <c r="BY1344" s="755">
        <v>123.6</v>
      </c>
      <c r="BZ1344" s="9" t="s">
        <v>315</v>
      </c>
      <c r="CA1344" s="755">
        <v>12.6</v>
      </c>
      <c r="CB1344" s="9" t="s">
        <v>315</v>
      </c>
      <c r="CC1344" s="755">
        <v>5.5</v>
      </c>
      <c r="CD1344" s="9" t="s">
        <v>315</v>
      </c>
      <c r="CE1344" s="755">
        <v>44.1</v>
      </c>
      <c r="CF1344" s="9" t="s">
        <v>323</v>
      </c>
      <c r="CG1344" s="755">
        <v>33.1</v>
      </c>
      <c r="CH1344" s="9" t="s">
        <v>323</v>
      </c>
      <c r="CI1344" s="9"/>
      <c r="CJ1344" s="9"/>
      <c r="CK1344" s="9"/>
    </row>
    <row r="1345" spans="1:89" s="98" customFormat="1" x14ac:dyDescent="0.25">
      <c r="A1345" s="99">
        <v>10600140</v>
      </c>
      <c r="B1345" s="99"/>
      <c r="C1345" s="772">
        <v>1217</v>
      </c>
      <c r="D1345" s="807">
        <v>0.03</v>
      </c>
      <c r="E1345" s="772">
        <f t="shared" ref="E1345:E1393" si="63">ROUND(C1345*(1+D1345),0)</f>
        <v>1254</v>
      </c>
      <c r="F1345" s="778">
        <v>1.1000000000000001</v>
      </c>
      <c r="G1345" s="774">
        <f t="shared" si="62"/>
        <v>1379</v>
      </c>
      <c r="H1345" s="776"/>
      <c r="I1345" s="758"/>
      <c r="J1345" s="776"/>
      <c r="K1345" s="786"/>
      <c r="L1345" s="9" t="s">
        <v>308</v>
      </c>
      <c r="M1345" s="9" t="s">
        <v>4322</v>
      </c>
      <c r="N1345" s="9" t="s">
        <v>142</v>
      </c>
      <c r="O1345" s="9" t="s">
        <v>164</v>
      </c>
      <c r="P1345" s="9" t="s">
        <v>1645</v>
      </c>
      <c r="Q1345" s="9" t="s">
        <v>1828</v>
      </c>
      <c r="R1345" s="9" t="s">
        <v>1829</v>
      </c>
      <c r="S1345" s="9" t="s">
        <v>348</v>
      </c>
      <c r="T1345" s="98" t="s">
        <v>204</v>
      </c>
      <c r="U1345" s="99">
        <v>188</v>
      </c>
      <c r="V1345" s="99" t="s">
        <v>207</v>
      </c>
      <c r="W1345" s="99">
        <v>300</v>
      </c>
      <c r="X1345" s="99" t="s">
        <v>207</v>
      </c>
      <c r="Y1345" s="99">
        <v>204</v>
      </c>
      <c r="Z1345" s="99" t="s">
        <v>207</v>
      </c>
      <c r="AA1345" s="9">
        <v>316</v>
      </c>
      <c r="AB1345" s="99" t="s">
        <v>207</v>
      </c>
      <c r="AC1345" s="9">
        <v>354</v>
      </c>
      <c r="AD1345" s="9" t="s">
        <v>207</v>
      </c>
      <c r="AE1345" s="9">
        <v>139</v>
      </c>
      <c r="AF1345" s="9" t="s">
        <v>315</v>
      </c>
      <c r="AG1345" s="14" t="s">
        <v>1673</v>
      </c>
      <c r="AH1345" s="14" t="s">
        <v>207</v>
      </c>
      <c r="AI1345" s="14" t="s">
        <v>1674</v>
      </c>
      <c r="AJ1345" s="14" t="s">
        <v>207</v>
      </c>
      <c r="AK1345" s="9">
        <v>8</v>
      </c>
      <c r="AL1345" s="14" t="s">
        <v>207</v>
      </c>
      <c r="AM1345" s="9">
        <v>8</v>
      </c>
      <c r="AN1345" s="14" t="s">
        <v>207</v>
      </c>
      <c r="AO1345" s="9">
        <v>8</v>
      </c>
      <c r="AP1345" s="14" t="s">
        <v>207</v>
      </c>
      <c r="AQ1345" s="9">
        <v>8</v>
      </c>
      <c r="AR1345" s="14" t="s">
        <v>207</v>
      </c>
      <c r="AS1345" s="9" t="s">
        <v>0</v>
      </c>
      <c r="AT1345" s="9" t="s">
        <v>318</v>
      </c>
      <c r="AU1345" s="9" t="s">
        <v>164</v>
      </c>
      <c r="AV1345" s="9" t="s">
        <v>320</v>
      </c>
      <c r="AW1345" s="9" t="s">
        <v>1967</v>
      </c>
      <c r="AX1345" s="9">
        <v>9010600000</v>
      </c>
      <c r="AY1345" s="99">
        <v>334</v>
      </c>
      <c r="AZ1345" s="12" t="s">
        <v>207</v>
      </c>
      <c r="BA1345" s="99">
        <v>32</v>
      </c>
      <c r="BB1345" s="12" t="s">
        <v>207</v>
      </c>
      <c r="BC1345" s="99">
        <v>14</v>
      </c>
      <c r="BD1345" s="12" t="s">
        <v>207</v>
      </c>
      <c r="BE1345" s="99">
        <v>24</v>
      </c>
      <c r="BF1345" s="12" t="s">
        <v>321</v>
      </c>
      <c r="BG1345" s="654">
        <v>23.52</v>
      </c>
      <c r="BH1345" s="12" t="s">
        <v>321</v>
      </c>
      <c r="BI1345" s="99">
        <v>17</v>
      </c>
      <c r="BJ1345" s="12" t="s">
        <v>321</v>
      </c>
      <c r="BK1345" s="754">
        <v>0</v>
      </c>
      <c r="BL1345" s="12" t="s">
        <v>321</v>
      </c>
      <c r="BM1345" s="754">
        <v>0.11</v>
      </c>
      <c r="BN1345" s="12" t="s">
        <v>321</v>
      </c>
      <c r="BO1345" s="754">
        <v>6.4109999999999996</v>
      </c>
      <c r="BP1345" s="12" t="s">
        <v>321</v>
      </c>
      <c r="BQ1345" s="754">
        <v>0</v>
      </c>
      <c r="BR1345" s="12" t="s">
        <v>321</v>
      </c>
      <c r="BS1345" s="654">
        <v>0</v>
      </c>
      <c r="BT1345" s="12" t="s">
        <v>321</v>
      </c>
      <c r="BU1345" s="654">
        <v>6.52</v>
      </c>
      <c r="BV1345" s="12" t="s">
        <v>321</v>
      </c>
      <c r="BW1345" s="9">
        <v>0.15</v>
      </c>
      <c r="BX1345" s="9" t="s">
        <v>322</v>
      </c>
      <c r="BY1345" s="755">
        <v>131.5</v>
      </c>
      <c r="BZ1345" s="9" t="s">
        <v>315</v>
      </c>
      <c r="CA1345" s="755">
        <v>12.6</v>
      </c>
      <c r="CB1345" s="9" t="s">
        <v>315</v>
      </c>
      <c r="CC1345" s="755">
        <v>5.5</v>
      </c>
      <c r="CD1345" s="9" t="s">
        <v>315</v>
      </c>
      <c r="CE1345" s="755">
        <v>50.7</v>
      </c>
      <c r="CF1345" s="9" t="s">
        <v>323</v>
      </c>
      <c r="CG1345" s="755">
        <v>37.5</v>
      </c>
      <c r="CH1345" s="9" t="s">
        <v>323</v>
      </c>
      <c r="CI1345" s="9"/>
      <c r="CJ1345" s="9"/>
      <c r="CK1345" s="9"/>
    </row>
    <row r="1346" spans="1:89" s="98" customFormat="1" x14ac:dyDescent="0.25">
      <c r="A1346" s="99">
        <v>10630682</v>
      </c>
      <c r="B1346" s="99"/>
      <c r="C1346" s="772">
        <v>1428</v>
      </c>
      <c r="D1346" s="807">
        <v>0.03</v>
      </c>
      <c r="E1346" s="772">
        <f t="shared" si="63"/>
        <v>1471</v>
      </c>
      <c r="F1346" s="778">
        <v>1.1000000000000001</v>
      </c>
      <c r="G1346" s="774">
        <f t="shared" si="62"/>
        <v>1618</v>
      </c>
      <c r="H1346" s="776"/>
      <c r="I1346" s="758"/>
      <c r="J1346" s="776"/>
      <c r="K1346" s="786"/>
      <c r="L1346" s="9" t="s">
        <v>308</v>
      </c>
      <c r="M1346" s="9" t="s">
        <v>4323</v>
      </c>
      <c r="N1346" s="9" t="s">
        <v>142</v>
      </c>
      <c r="O1346" s="9" t="s">
        <v>164</v>
      </c>
      <c r="P1346" s="9" t="s">
        <v>1645</v>
      </c>
      <c r="Q1346" s="9" t="s">
        <v>1828</v>
      </c>
      <c r="R1346" s="9" t="s">
        <v>1829</v>
      </c>
      <c r="S1346" s="9" t="s">
        <v>348</v>
      </c>
      <c r="T1346" s="98" t="s">
        <v>204</v>
      </c>
      <c r="U1346" s="99" t="s">
        <v>956</v>
      </c>
      <c r="V1346" s="99" t="s">
        <v>207</v>
      </c>
      <c r="W1346" s="99">
        <v>350</v>
      </c>
      <c r="X1346" s="99" t="s">
        <v>207</v>
      </c>
      <c r="Y1346" s="99">
        <v>235</v>
      </c>
      <c r="Z1346" s="99" t="s">
        <v>207</v>
      </c>
      <c r="AA1346" s="9">
        <v>366</v>
      </c>
      <c r="AB1346" s="99" t="s">
        <v>207</v>
      </c>
      <c r="AC1346" s="9">
        <v>413</v>
      </c>
      <c r="AD1346" s="9" t="s">
        <v>207</v>
      </c>
      <c r="AE1346" s="9">
        <v>163</v>
      </c>
      <c r="AF1346" s="9" t="s">
        <v>315</v>
      </c>
      <c r="AG1346" s="14" t="s">
        <v>365</v>
      </c>
      <c r="AH1346" s="14" t="s">
        <v>207</v>
      </c>
      <c r="AI1346" s="14" t="s">
        <v>366</v>
      </c>
      <c r="AJ1346" s="14" t="s">
        <v>207</v>
      </c>
      <c r="AK1346" s="9">
        <v>8</v>
      </c>
      <c r="AL1346" s="14" t="s">
        <v>207</v>
      </c>
      <c r="AM1346" s="9">
        <v>8</v>
      </c>
      <c r="AN1346" s="14" t="s">
        <v>207</v>
      </c>
      <c r="AO1346" s="9">
        <v>8</v>
      </c>
      <c r="AP1346" s="14" t="s">
        <v>207</v>
      </c>
      <c r="AQ1346" s="9">
        <v>8</v>
      </c>
      <c r="AR1346" s="14" t="s">
        <v>207</v>
      </c>
      <c r="AS1346" s="9" t="s">
        <v>0</v>
      </c>
      <c r="AT1346" s="9" t="s">
        <v>318</v>
      </c>
      <c r="AU1346" s="9" t="s">
        <v>164</v>
      </c>
      <c r="AV1346" s="9" t="s">
        <v>320</v>
      </c>
      <c r="AW1346" s="9" t="s">
        <v>1968</v>
      </c>
      <c r="AX1346" s="9">
        <v>9010600000</v>
      </c>
      <c r="AY1346" s="99">
        <v>397</v>
      </c>
      <c r="AZ1346" s="12" t="s">
        <v>207</v>
      </c>
      <c r="BA1346" s="99">
        <v>23</v>
      </c>
      <c r="BB1346" s="12" t="s">
        <v>207</v>
      </c>
      <c r="BC1346" s="99">
        <v>24</v>
      </c>
      <c r="BD1346" s="12" t="s">
        <v>207</v>
      </c>
      <c r="BE1346" s="99">
        <v>29</v>
      </c>
      <c r="BF1346" s="12" t="s">
        <v>321</v>
      </c>
      <c r="BG1346" s="654">
        <v>28.457999999999998</v>
      </c>
      <c r="BH1346" s="12" t="s">
        <v>321</v>
      </c>
      <c r="BI1346" s="99">
        <v>20</v>
      </c>
      <c r="BJ1346" s="12" t="s">
        <v>321</v>
      </c>
      <c r="BK1346" s="754">
        <v>0</v>
      </c>
      <c r="BL1346" s="12" t="s">
        <v>321</v>
      </c>
      <c r="BM1346" s="754">
        <v>0.20599999999999999</v>
      </c>
      <c r="BN1346" s="12" t="s">
        <v>321</v>
      </c>
      <c r="BO1346" s="754">
        <v>8.2520000000000007</v>
      </c>
      <c r="BP1346" s="12" t="s">
        <v>321</v>
      </c>
      <c r="BQ1346" s="754">
        <v>0</v>
      </c>
      <c r="BR1346" s="12" t="s">
        <v>321</v>
      </c>
      <c r="BS1346" s="654">
        <v>0</v>
      </c>
      <c r="BT1346" s="12" t="s">
        <v>321</v>
      </c>
      <c r="BU1346" s="654">
        <v>8.4580000000000002</v>
      </c>
      <c r="BV1346" s="12" t="s">
        <v>321</v>
      </c>
      <c r="BW1346" s="9">
        <v>0.22</v>
      </c>
      <c r="BX1346" s="9" t="s">
        <v>322</v>
      </c>
      <c r="BY1346" s="755">
        <v>156.30000000000001</v>
      </c>
      <c r="BZ1346" s="9" t="s">
        <v>315</v>
      </c>
      <c r="CA1346" s="755">
        <v>9.1</v>
      </c>
      <c r="CB1346" s="9" t="s">
        <v>315</v>
      </c>
      <c r="CC1346" s="755">
        <v>9.4</v>
      </c>
      <c r="CD1346" s="9" t="s">
        <v>315</v>
      </c>
      <c r="CE1346" s="755">
        <v>57.3</v>
      </c>
      <c r="CF1346" s="9" t="s">
        <v>323</v>
      </c>
      <c r="CG1346" s="755">
        <v>44.1</v>
      </c>
      <c r="CH1346" s="9" t="s">
        <v>323</v>
      </c>
      <c r="CI1346" s="9"/>
      <c r="CJ1346" s="9"/>
      <c r="CK1346" s="9"/>
    </row>
    <row r="1347" spans="1:89" s="98" customFormat="1" x14ac:dyDescent="0.25">
      <c r="A1347" s="99">
        <v>10630683</v>
      </c>
      <c r="B1347" s="99"/>
      <c r="C1347" s="772">
        <v>1946</v>
      </c>
      <c r="D1347" s="807">
        <v>0.03</v>
      </c>
      <c r="E1347" s="772">
        <f t="shared" si="63"/>
        <v>2004</v>
      </c>
      <c r="F1347" s="778">
        <v>1.1000000000000001</v>
      </c>
      <c r="G1347" s="774">
        <f t="shared" si="62"/>
        <v>2204</v>
      </c>
      <c r="H1347" s="776"/>
      <c r="I1347" s="758"/>
      <c r="J1347" s="776"/>
      <c r="K1347" s="786"/>
      <c r="L1347" s="9" t="s">
        <v>308</v>
      </c>
      <c r="M1347" s="9" t="s">
        <v>4324</v>
      </c>
      <c r="N1347" s="9" t="s">
        <v>142</v>
      </c>
      <c r="O1347" s="9" t="s">
        <v>164</v>
      </c>
      <c r="P1347" s="9" t="s">
        <v>1645</v>
      </c>
      <c r="Q1347" s="9" t="s">
        <v>1828</v>
      </c>
      <c r="R1347" s="9" t="s">
        <v>1829</v>
      </c>
      <c r="S1347" s="9" t="s">
        <v>348</v>
      </c>
      <c r="T1347" s="98" t="s">
        <v>204</v>
      </c>
      <c r="U1347" s="99" t="s">
        <v>628</v>
      </c>
      <c r="V1347" s="99" t="s">
        <v>207</v>
      </c>
      <c r="W1347" s="99">
        <v>400</v>
      </c>
      <c r="X1347" s="99" t="s">
        <v>207</v>
      </c>
      <c r="Y1347" s="99">
        <v>266</v>
      </c>
      <c r="Z1347" s="99" t="s">
        <v>207</v>
      </c>
      <c r="AA1347" s="9">
        <v>416</v>
      </c>
      <c r="AB1347" s="99" t="s">
        <v>207</v>
      </c>
      <c r="AC1347" s="9">
        <v>472</v>
      </c>
      <c r="AD1347" s="9" t="s">
        <v>207</v>
      </c>
      <c r="AE1347" s="9">
        <v>186</v>
      </c>
      <c r="AF1347" s="9" t="s">
        <v>315</v>
      </c>
      <c r="AG1347" s="14" t="s">
        <v>1634</v>
      </c>
      <c r="AH1347" s="14" t="s">
        <v>207</v>
      </c>
      <c r="AI1347" s="14" t="s">
        <v>1635</v>
      </c>
      <c r="AJ1347" s="14" t="s">
        <v>207</v>
      </c>
      <c r="AK1347" s="9">
        <v>8</v>
      </c>
      <c r="AL1347" s="14" t="s">
        <v>207</v>
      </c>
      <c r="AM1347" s="9">
        <v>8</v>
      </c>
      <c r="AN1347" s="14" t="s">
        <v>207</v>
      </c>
      <c r="AO1347" s="9">
        <v>8</v>
      </c>
      <c r="AP1347" s="14" t="s">
        <v>207</v>
      </c>
      <c r="AQ1347" s="9">
        <v>8</v>
      </c>
      <c r="AR1347" s="14" t="s">
        <v>207</v>
      </c>
      <c r="AS1347" s="9" t="s">
        <v>0</v>
      </c>
      <c r="AT1347" s="9" t="s">
        <v>318</v>
      </c>
      <c r="AU1347" s="9" t="s">
        <v>164</v>
      </c>
      <c r="AV1347" s="9" t="s">
        <v>320</v>
      </c>
      <c r="AW1347" s="9" t="s">
        <v>1969</v>
      </c>
      <c r="AX1347" s="9">
        <v>9010600000</v>
      </c>
      <c r="AY1347" s="99">
        <v>447</v>
      </c>
      <c r="AZ1347" s="12" t="s">
        <v>207</v>
      </c>
      <c r="BA1347" s="99">
        <v>23</v>
      </c>
      <c r="BB1347" s="12" t="s">
        <v>207</v>
      </c>
      <c r="BC1347" s="99">
        <v>24</v>
      </c>
      <c r="BD1347" s="12" t="s">
        <v>207</v>
      </c>
      <c r="BE1347" s="99">
        <v>33</v>
      </c>
      <c r="BF1347" s="12" t="s">
        <v>321</v>
      </c>
      <c r="BG1347" s="654">
        <v>32.481999999999999</v>
      </c>
      <c r="BH1347" s="12" t="s">
        <v>321</v>
      </c>
      <c r="BI1347" s="99">
        <v>23</v>
      </c>
      <c r="BJ1347" s="12" t="s">
        <v>321</v>
      </c>
      <c r="BK1347" s="754">
        <v>0</v>
      </c>
      <c r="BL1347" s="12" t="s">
        <v>321</v>
      </c>
      <c r="BM1347" s="754">
        <v>0.20599999999999999</v>
      </c>
      <c r="BN1347" s="12" t="s">
        <v>321</v>
      </c>
      <c r="BO1347" s="754">
        <v>9.2759999999999998</v>
      </c>
      <c r="BP1347" s="12" t="s">
        <v>321</v>
      </c>
      <c r="BQ1347" s="754">
        <v>0</v>
      </c>
      <c r="BR1347" s="12" t="s">
        <v>321</v>
      </c>
      <c r="BS1347" s="654">
        <v>0</v>
      </c>
      <c r="BT1347" s="12" t="s">
        <v>321</v>
      </c>
      <c r="BU1347" s="654">
        <v>9.4819999999999993</v>
      </c>
      <c r="BV1347" s="12" t="s">
        <v>321</v>
      </c>
      <c r="BW1347" s="9">
        <v>0.25</v>
      </c>
      <c r="BX1347" s="9" t="s">
        <v>322</v>
      </c>
      <c r="BY1347" s="755">
        <v>176</v>
      </c>
      <c r="BZ1347" s="9" t="s">
        <v>315</v>
      </c>
      <c r="CA1347" s="755">
        <v>9.1</v>
      </c>
      <c r="CB1347" s="9" t="s">
        <v>315</v>
      </c>
      <c r="CC1347" s="755">
        <v>9.4</v>
      </c>
      <c r="CD1347" s="9" t="s">
        <v>315</v>
      </c>
      <c r="CE1347" s="755">
        <v>66.099999999999994</v>
      </c>
      <c r="CF1347" s="9" t="s">
        <v>323</v>
      </c>
      <c r="CG1347" s="755">
        <v>50.7</v>
      </c>
      <c r="CH1347" s="9" t="s">
        <v>323</v>
      </c>
      <c r="CI1347" s="9"/>
      <c r="CJ1347" s="9"/>
      <c r="CK1347" s="9"/>
    </row>
    <row r="1348" spans="1:89" s="98" customFormat="1" x14ac:dyDescent="0.25">
      <c r="A1348" s="99">
        <v>10630684</v>
      </c>
      <c r="B1348" s="99"/>
      <c r="C1348" s="772">
        <v>2431</v>
      </c>
      <c r="D1348" s="807">
        <v>0.03</v>
      </c>
      <c r="E1348" s="772">
        <f t="shared" si="63"/>
        <v>2504</v>
      </c>
      <c r="F1348" s="778">
        <v>1.1000000000000001</v>
      </c>
      <c r="G1348" s="774">
        <f t="shared" si="62"/>
        <v>2754</v>
      </c>
      <c r="H1348" s="776"/>
      <c r="I1348" s="758"/>
      <c r="J1348" s="776"/>
      <c r="K1348" s="786"/>
      <c r="L1348" s="9" t="s">
        <v>308</v>
      </c>
      <c r="M1348" s="9" t="s">
        <v>4325</v>
      </c>
      <c r="N1348" s="9" t="s">
        <v>142</v>
      </c>
      <c r="O1348" s="9" t="s">
        <v>164</v>
      </c>
      <c r="P1348" s="9" t="s">
        <v>1645</v>
      </c>
      <c r="Q1348" s="9" t="s">
        <v>1828</v>
      </c>
      <c r="R1348" s="9" t="s">
        <v>1829</v>
      </c>
      <c r="S1348" s="9" t="s">
        <v>348</v>
      </c>
      <c r="T1348" s="98" t="s">
        <v>204</v>
      </c>
      <c r="U1348" s="99" t="s">
        <v>1655</v>
      </c>
      <c r="V1348" s="99" t="s">
        <v>207</v>
      </c>
      <c r="W1348" s="99">
        <v>450</v>
      </c>
      <c r="X1348" s="99" t="s">
        <v>207</v>
      </c>
      <c r="Y1348" s="99">
        <v>297</v>
      </c>
      <c r="Z1348" s="99" t="s">
        <v>207</v>
      </c>
      <c r="AA1348" s="9">
        <v>466</v>
      </c>
      <c r="AB1348" s="99" t="s">
        <v>207</v>
      </c>
      <c r="AC1348" s="9">
        <v>531</v>
      </c>
      <c r="AD1348" s="9" t="s">
        <v>207</v>
      </c>
      <c r="AE1348" s="9">
        <v>209</v>
      </c>
      <c r="AF1348" s="9" t="s">
        <v>315</v>
      </c>
      <c r="AG1348" s="14" t="s">
        <v>1675</v>
      </c>
      <c r="AH1348" s="14" t="s">
        <v>207</v>
      </c>
      <c r="AI1348" s="14" t="s">
        <v>1676</v>
      </c>
      <c r="AJ1348" s="14" t="s">
        <v>207</v>
      </c>
      <c r="AK1348" s="9">
        <v>8</v>
      </c>
      <c r="AL1348" s="14" t="s">
        <v>207</v>
      </c>
      <c r="AM1348" s="9">
        <v>8</v>
      </c>
      <c r="AN1348" s="14" t="s">
        <v>207</v>
      </c>
      <c r="AO1348" s="9">
        <v>8</v>
      </c>
      <c r="AP1348" s="14" t="s">
        <v>207</v>
      </c>
      <c r="AQ1348" s="9">
        <v>8</v>
      </c>
      <c r="AR1348" s="14" t="s">
        <v>207</v>
      </c>
      <c r="AS1348" s="9" t="s">
        <v>0</v>
      </c>
      <c r="AT1348" s="9" t="s">
        <v>318</v>
      </c>
      <c r="AU1348" s="9" t="s">
        <v>164</v>
      </c>
      <c r="AV1348" s="9" t="s">
        <v>320</v>
      </c>
      <c r="AW1348" s="9" t="s">
        <v>1970</v>
      </c>
      <c r="AX1348" s="9">
        <v>9010600000</v>
      </c>
      <c r="AY1348" s="99">
        <v>497</v>
      </c>
      <c r="AZ1348" s="12" t="s">
        <v>207</v>
      </c>
      <c r="BA1348" s="99">
        <v>23</v>
      </c>
      <c r="BB1348" s="12" t="s">
        <v>207</v>
      </c>
      <c r="BC1348" s="99">
        <v>24</v>
      </c>
      <c r="BD1348" s="12" t="s">
        <v>207</v>
      </c>
      <c r="BE1348" s="99">
        <v>37</v>
      </c>
      <c r="BF1348" s="12" t="s">
        <v>321</v>
      </c>
      <c r="BG1348" s="654">
        <v>36.506</v>
      </c>
      <c r="BH1348" s="12" t="s">
        <v>321</v>
      </c>
      <c r="BI1348" s="99">
        <v>26</v>
      </c>
      <c r="BJ1348" s="12" t="s">
        <v>321</v>
      </c>
      <c r="BK1348" s="754">
        <v>0</v>
      </c>
      <c r="BL1348" s="12" t="s">
        <v>321</v>
      </c>
      <c r="BM1348" s="754">
        <v>0.20599999999999999</v>
      </c>
      <c r="BN1348" s="12" t="s">
        <v>321</v>
      </c>
      <c r="BO1348" s="754">
        <v>10.301</v>
      </c>
      <c r="BP1348" s="12" t="s">
        <v>321</v>
      </c>
      <c r="BQ1348" s="754">
        <v>0</v>
      </c>
      <c r="BR1348" s="12" t="s">
        <v>321</v>
      </c>
      <c r="BS1348" s="654">
        <v>0</v>
      </c>
      <c r="BT1348" s="12" t="s">
        <v>321</v>
      </c>
      <c r="BU1348" s="654">
        <v>10.506</v>
      </c>
      <c r="BV1348" s="12" t="s">
        <v>321</v>
      </c>
      <c r="BW1348" s="9">
        <v>0.27</v>
      </c>
      <c r="BX1348" s="9" t="s">
        <v>322</v>
      </c>
      <c r="BY1348" s="755">
        <v>195.7</v>
      </c>
      <c r="BZ1348" s="9" t="s">
        <v>315</v>
      </c>
      <c r="CA1348" s="755">
        <v>9.1</v>
      </c>
      <c r="CB1348" s="9" t="s">
        <v>315</v>
      </c>
      <c r="CC1348" s="755">
        <v>9.4</v>
      </c>
      <c r="CD1348" s="9" t="s">
        <v>315</v>
      </c>
      <c r="CE1348" s="755">
        <v>75</v>
      </c>
      <c r="CF1348" s="9" t="s">
        <v>323</v>
      </c>
      <c r="CG1348" s="755">
        <v>57.3</v>
      </c>
      <c r="CH1348" s="9" t="s">
        <v>323</v>
      </c>
      <c r="CI1348" s="9"/>
      <c r="CJ1348" s="9"/>
      <c r="CK1348" s="9"/>
    </row>
    <row r="1349" spans="1:89" s="98" customFormat="1" x14ac:dyDescent="0.25">
      <c r="A1349" s="99">
        <v>10630685</v>
      </c>
      <c r="B1349" s="99"/>
      <c r="C1349" s="772">
        <v>2917</v>
      </c>
      <c r="D1349" s="807">
        <v>0.03</v>
      </c>
      <c r="E1349" s="772">
        <f t="shared" si="63"/>
        <v>3005</v>
      </c>
      <c r="F1349" s="778">
        <v>1.1000000000000001</v>
      </c>
      <c r="G1349" s="774">
        <f t="shared" si="62"/>
        <v>3306</v>
      </c>
      <c r="H1349" s="776"/>
      <c r="I1349" s="758"/>
      <c r="J1349" s="776"/>
      <c r="K1349" s="786"/>
      <c r="L1349" s="9" t="s">
        <v>308</v>
      </c>
      <c r="M1349" s="9" t="s">
        <v>4326</v>
      </c>
      <c r="N1349" s="9" t="s">
        <v>142</v>
      </c>
      <c r="O1349" s="9" t="s">
        <v>164</v>
      </c>
      <c r="P1349" s="9" t="s">
        <v>1645</v>
      </c>
      <c r="Q1349" s="9" t="s">
        <v>1828</v>
      </c>
      <c r="R1349" s="9" t="s">
        <v>1829</v>
      </c>
      <c r="S1349" s="9" t="s">
        <v>348</v>
      </c>
      <c r="T1349" s="98" t="s">
        <v>204</v>
      </c>
      <c r="U1349" s="99" t="s">
        <v>1636</v>
      </c>
      <c r="V1349" s="99" t="s">
        <v>207</v>
      </c>
      <c r="W1349" s="99">
        <v>500</v>
      </c>
      <c r="X1349" s="99" t="s">
        <v>207</v>
      </c>
      <c r="Y1349" s="99">
        <v>329</v>
      </c>
      <c r="Z1349" s="99" t="s">
        <v>207</v>
      </c>
      <c r="AA1349" s="9">
        <v>516</v>
      </c>
      <c r="AB1349" s="99" t="s">
        <v>207</v>
      </c>
      <c r="AC1349" s="9">
        <v>590</v>
      </c>
      <c r="AD1349" s="9" t="s">
        <v>207</v>
      </c>
      <c r="AE1349" s="9">
        <v>232</v>
      </c>
      <c r="AF1349" s="9" t="s">
        <v>315</v>
      </c>
      <c r="AG1349" s="14" t="s">
        <v>1637</v>
      </c>
      <c r="AH1349" s="14" t="s">
        <v>207</v>
      </c>
      <c r="AI1349" s="14" t="s">
        <v>1638</v>
      </c>
      <c r="AJ1349" s="14" t="s">
        <v>207</v>
      </c>
      <c r="AK1349" s="9">
        <v>8</v>
      </c>
      <c r="AL1349" s="14" t="s">
        <v>207</v>
      </c>
      <c r="AM1349" s="9">
        <v>8</v>
      </c>
      <c r="AN1349" s="14" t="s">
        <v>207</v>
      </c>
      <c r="AO1349" s="9">
        <v>8</v>
      </c>
      <c r="AP1349" s="14" t="s">
        <v>207</v>
      </c>
      <c r="AQ1349" s="9">
        <v>8</v>
      </c>
      <c r="AR1349" s="14" t="s">
        <v>207</v>
      </c>
      <c r="AS1349" s="9" t="s">
        <v>0</v>
      </c>
      <c r="AT1349" s="9" t="s">
        <v>318</v>
      </c>
      <c r="AU1349" s="9" t="s">
        <v>164</v>
      </c>
      <c r="AV1349" s="9" t="s">
        <v>320</v>
      </c>
      <c r="AW1349" s="9" t="s">
        <v>1971</v>
      </c>
      <c r="AX1349" s="9">
        <v>9010600000</v>
      </c>
      <c r="AY1349" s="99">
        <v>554</v>
      </c>
      <c r="AZ1349" s="12" t="s">
        <v>207</v>
      </c>
      <c r="BA1349" s="99">
        <v>28</v>
      </c>
      <c r="BB1349" s="12" t="s">
        <v>207</v>
      </c>
      <c r="BC1349" s="99">
        <v>36</v>
      </c>
      <c r="BD1349" s="12" t="s">
        <v>207</v>
      </c>
      <c r="BE1349" s="99">
        <v>88</v>
      </c>
      <c r="BF1349" s="12" t="s">
        <v>321</v>
      </c>
      <c r="BG1349" s="654">
        <v>87.153999999999996</v>
      </c>
      <c r="BH1349" s="12" t="s">
        <v>321</v>
      </c>
      <c r="BI1349" s="99">
        <v>40</v>
      </c>
      <c r="BJ1349" s="12" t="s">
        <v>321</v>
      </c>
      <c r="BK1349" s="754">
        <v>0</v>
      </c>
      <c r="BL1349" s="12" t="s">
        <v>321</v>
      </c>
      <c r="BM1349" s="754">
        <v>9.6000000000000002E-2</v>
      </c>
      <c r="BN1349" s="12" t="s">
        <v>321</v>
      </c>
      <c r="BO1349" s="754">
        <v>2.99</v>
      </c>
      <c r="BP1349" s="12" t="s">
        <v>321</v>
      </c>
      <c r="BQ1349" s="754">
        <v>0</v>
      </c>
      <c r="BR1349" s="12" t="s">
        <v>321</v>
      </c>
      <c r="BS1349" s="654">
        <v>44.067999999999998</v>
      </c>
      <c r="BT1349" s="12" t="s">
        <v>321</v>
      </c>
      <c r="BU1349" s="654">
        <v>47.154000000000003</v>
      </c>
      <c r="BV1349" s="12" t="s">
        <v>321</v>
      </c>
      <c r="BW1349" s="9">
        <v>0.55000000000000004</v>
      </c>
      <c r="BX1349" s="9" t="s">
        <v>322</v>
      </c>
      <c r="BY1349" s="755">
        <v>218.1</v>
      </c>
      <c r="BZ1349" s="9" t="s">
        <v>315</v>
      </c>
      <c r="CA1349" s="755">
        <v>11</v>
      </c>
      <c r="CB1349" s="9" t="s">
        <v>315</v>
      </c>
      <c r="CC1349" s="755">
        <v>14.2</v>
      </c>
      <c r="CD1349" s="9" t="s">
        <v>315</v>
      </c>
      <c r="CE1349" s="755">
        <v>191.8</v>
      </c>
      <c r="CF1349" s="9" t="s">
        <v>323</v>
      </c>
      <c r="CG1349" s="755">
        <v>88.2</v>
      </c>
      <c r="CH1349" s="9" t="s">
        <v>323</v>
      </c>
      <c r="CI1349" s="9"/>
      <c r="CJ1349" s="9"/>
      <c r="CK1349" s="9"/>
    </row>
    <row r="1350" spans="1:89" s="98" customFormat="1" x14ac:dyDescent="0.25">
      <c r="A1350" s="99">
        <v>10600176</v>
      </c>
      <c r="B1350" s="99"/>
      <c r="C1350" s="772">
        <v>529</v>
      </c>
      <c r="D1350" s="807">
        <v>0.03</v>
      </c>
      <c r="E1350" s="772">
        <f t="shared" si="63"/>
        <v>545</v>
      </c>
      <c r="F1350" s="778">
        <v>1.1000000000000001</v>
      </c>
      <c r="G1350" s="774">
        <f t="shared" si="62"/>
        <v>600</v>
      </c>
      <c r="H1350" s="776"/>
      <c r="I1350" s="758"/>
      <c r="J1350" s="776"/>
      <c r="K1350" s="786"/>
      <c r="L1350" s="9" t="s">
        <v>308</v>
      </c>
      <c r="M1350" s="9" t="s">
        <v>4327</v>
      </c>
      <c r="N1350" s="9" t="s">
        <v>142</v>
      </c>
      <c r="O1350" s="9" t="s">
        <v>164</v>
      </c>
      <c r="P1350" s="9" t="s">
        <v>1645</v>
      </c>
      <c r="Q1350" s="9" t="s">
        <v>271</v>
      </c>
      <c r="R1350" s="9" t="s">
        <v>1972</v>
      </c>
      <c r="S1350" s="9" t="s">
        <v>348</v>
      </c>
      <c r="T1350" s="98" t="s">
        <v>204</v>
      </c>
      <c r="U1350" s="99" t="s">
        <v>1830</v>
      </c>
      <c r="V1350" s="99" t="s">
        <v>207</v>
      </c>
      <c r="W1350" s="99">
        <v>160</v>
      </c>
      <c r="X1350" s="99" t="s">
        <v>207</v>
      </c>
      <c r="Y1350" s="99">
        <v>116</v>
      </c>
      <c r="Z1350" s="99" t="s">
        <v>207</v>
      </c>
      <c r="AA1350" s="9">
        <v>176</v>
      </c>
      <c r="AB1350" s="99" t="s">
        <v>207</v>
      </c>
      <c r="AC1350" s="9">
        <v>189</v>
      </c>
      <c r="AD1350" s="9" t="s">
        <v>207</v>
      </c>
      <c r="AE1350" s="9">
        <v>74</v>
      </c>
      <c r="AF1350" s="9" t="s">
        <v>315</v>
      </c>
      <c r="AG1350" s="14" t="s">
        <v>1832</v>
      </c>
      <c r="AH1350" s="14" t="s">
        <v>207</v>
      </c>
      <c r="AI1350" s="14" t="s">
        <v>1833</v>
      </c>
      <c r="AJ1350" s="14" t="s">
        <v>207</v>
      </c>
      <c r="AK1350" s="9">
        <v>8</v>
      </c>
      <c r="AL1350" s="14" t="s">
        <v>207</v>
      </c>
      <c r="AM1350" s="9">
        <v>8</v>
      </c>
      <c r="AN1350" s="14" t="s">
        <v>207</v>
      </c>
      <c r="AO1350" s="9">
        <v>8</v>
      </c>
      <c r="AP1350" s="14" t="s">
        <v>207</v>
      </c>
      <c r="AQ1350" s="9">
        <v>8</v>
      </c>
      <c r="AR1350" s="14" t="s">
        <v>207</v>
      </c>
      <c r="AS1350" s="9" t="s">
        <v>0</v>
      </c>
      <c r="AT1350" s="9" t="s">
        <v>318</v>
      </c>
      <c r="AU1350" s="9" t="s">
        <v>164</v>
      </c>
      <c r="AV1350" s="9" t="s">
        <v>320</v>
      </c>
      <c r="AW1350" s="9" t="s">
        <v>1973</v>
      </c>
      <c r="AX1350" s="9">
        <v>9010600000</v>
      </c>
      <c r="AY1350" s="99">
        <v>195</v>
      </c>
      <c r="AZ1350" s="12" t="s">
        <v>207</v>
      </c>
      <c r="BA1350" s="99">
        <v>32</v>
      </c>
      <c r="BB1350" s="12" t="s">
        <v>207</v>
      </c>
      <c r="BC1350" s="99">
        <v>14</v>
      </c>
      <c r="BD1350" s="12" t="s">
        <v>207</v>
      </c>
      <c r="BE1350" s="99">
        <v>14</v>
      </c>
      <c r="BF1350" s="12" t="s">
        <v>321</v>
      </c>
      <c r="BG1350" s="654">
        <v>13.129</v>
      </c>
      <c r="BH1350" s="12" t="s">
        <v>321</v>
      </c>
      <c r="BI1350" s="99">
        <v>9</v>
      </c>
      <c r="BJ1350" s="12" t="s">
        <v>321</v>
      </c>
      <c r="BK1350" s="754">
        <v>0</v>
      </c>
      <c r="BL1350" s="12" t="s">
        <v>321</v>
      </c>
      <c r="BM1350" s="754">
        <v>0.11</v>
      </c>
      <c r="BN1350" s="12" t="s">
        <v>321</v>
      </c>
      <c r="BO1350" s="754">
        <v>4.0190000000000001</v>
      </c>
      <c r="BP1350" s="12" t="s">
        <v>321</v>
      </c>
      <c r="BQ1350" s="754">
        <v>0</v>
      </c>
      <c r="BR1350" s="12" t="s">
        <v>321</v>
      </c>
      <c r="BS1350" s="654">
        <v>0</v>
      </c>
      <c r="BT1350" s="12" t="s">
        <v>321</v>
      </c>
      <c r="BU1350" s="654">
        <v>4.1289999999999996</v>
      </c>
      <c r="BV1350" s="12" t="s">
        <v>321</v>
      </c>
      <c r="BW1350" s="9">
        <v>0.09</v>
      </c>
      <c r="BX1350" s="9" t="s">
        <v>322</v>
      </c>
      <c r="BY1350" s="755">
        <v>76.8</v>
      </c>
      <c r="BZ1350" s="9" t="s">
        <v>315</v>
      </c>
      <c r="CA1350" s="755">
        <v>12.6</v>
      </c>
      <c r="CB1350" s="9" t="s">
        <v>315</v>
      </c>
      <c r="CC1350" s="755">
        <v>5.5</v>
      </c>
      <c r="CD1350" s="9" t="s">
        <v>315</v>
      </c>
      <c r="CE1350" s="755">
        <v>26.5</v>
      </c>
      <c r="CF1350" s="9" t="s">
        <v>323</v>
      </c>
      <c r="CG1350" s="755">
        <v>19.8</v>
      </c>
      <c r="CH1350" s="9" t="s">
        <v>323</v>
      </c>
      <c r="CI1350" s="9"/>
      <c r="CJ1350" s="9"/>
      <c r="CK1350" s="9"/>
    </row>
    <row r="1351" spans="1:89" s="98" customFormat="1" x14ac:dyDescent="0.25">
      <c r="A1351" s="99">
        <v>10600177</v>
      </c>
      <c r="B1351" s="99"/>
      <c r="C1351" s="772">
        <v>578</v>
      </c>
      <c r="D1351" s="807">
        <v>0.03</v>
      </c>
      <c r="E1351" s="772">
        <f t="shared" si="63"/>
        <v>595</v>
      </c>
      <c r="F1351" s="778">
        <v>1.1000000000000001</v>
      </c>
      <c r="G1351" s="774">
        <f t="shared" si="62"/>
        <v>655</v>
      </c>
      <c r="H1351" s="776"/>
      <c r="I1351" s="758"/>
      <c r="J1351" s="776"/>
      <c r="K1351" s="786"/>
      <c r="L1351" s="9" t="s">
        <v>308</v>
      </c>
      <c r="M1351" s="9" t="s">
        <v>4328</v>
      </c>
      <c r="N1351" s="9" t="s">
        <v>142</v>
      </c>
      <c r="O1351" s="9" t="s">
        <v>164</v>
      </c>
      <c r="P1351" s="9" t="s">
        <v>1645</v>
      </c>
      <c r="Q1351" s="9" t="s">
        <v>271</v>
      </c>
      <c r="R1351" s="9" t="s">
        <v>1972</v>
      </c>
      <c r="S1351" s="9" t="s">
        <v>348</v>
      </c>
      <c r="T1351" s="98" t="s">
        <v>204</v>
      </c>
      <c r="U1351" s="99">
        <v>113</v>
      </c>
      <c r="V1351" s="99" t="s">
        <v>207</v>
      </c>
      <c r="W1351" s="99">
        <v>180</v>
      </c>
      <c r="X1351" s="99" t="s">
        <v>207</v>
      </c>
      <c r="Y1351" s="99">
        <v>129</v>
      </c>
      <c r="Z1351" s="99" t="s">
        <v>207</v>
      </c>
      <c r="AA1351" s="9">
        <v>196</v>
      </c>
      <c r="AB1351" s="99" t="s">
        <v>207</v>
      </c>
      <c r="AC1351" s="9">
        <v>213</v>
      </c>
      <c r="AD1351" s="9" t="s">
        <v>207</v>
      </c>
      <c r="AE1351" s="9">
        <v>84</v>
      </c>
      <c r="AF1351" s="9" t="s">
        <v>315</v>
      </c>
      <c r="AG1351" s="14" t="s">
        <v>1834</v>
      </c>
      <c r="AH1351" s="14" t="s">
        <v>207</v>
      </c>
      <c r="AI1351" s="14" t="s">
        <v>1835</v>
      </c>
      <c r="AJ1351" s="14" t="s">
        <v>207</v>
      </c>
      <c r="AK1351" s="9">
        <v>8</v>
      </c>
      <c r="AL1351" s="14" t="s">
        <v>207</v>
      </c>
      <c r="AM1351" s="9">
        <v>8</v>
      </c>
      <c r="AN1351" s="14" t="s">
        <v>207</v>
      </c>
      <c r="AO1351" s="9">
        <v>8</v>
      </c>
      <c r="AP1351" s="14" t="s">
        <v>207</v>
      </c>
      <c r="AQ1351" s="9">
        <v>8</v>
      </c>
      <c r="AR1351" s="14" t="s">
        <v>207</v>
      </c>
      <c r="AS1351" s="9" t="s">
        <v>0</v>
      </c>
      <c r="AT1351" s="9" t="s">
        <v>318</v>
      </c>
      <c r="AU1351" s="9" t="s">
        <v>164</v>
      </c>
      <c r="AV1351" s="9" t="s">
        <v>320</v>
      </c>
      <c r="AW1351" s="9" t="s">
        <v>1974</v>
      </c>
      <c r="AX1351" s="9">
        <v>9010600000</v>
      </c>
      <c r="AY1351" s="99">
        <v>214</v>
      </c>
      <c r="AZ1351" s="12" t="s">
        <v>207</v>
      </c>
      <c r="BA1351" s="99">
        <v>32</v>
      </c>
      <c r="BB1351" s="12" t="s">
        <v>207</v>
      </c>
      <c r="BC1351" s="99">
        <v>14</v>
      </c>
      <c r="BD1351" s="12" t="s">
        <v>207</v>
      </c>
      <c r="BE1351" s="99">
        <v>15</v>
      </c>
      <c r="BF1351" s="12" t="s">
        <v>321</v>
      </c>
      <c r="BG1351" s="654">
        <v>14.471</v>
      </c>
      <c r="BH1351" s="12" t="s">
        <v>321</v>
      </c>
      <c r="BI1351" s="99">
        <v>10</v>
      </c>
      <c r="BJ1351" s="12" t="s">
        <v>321</v>
      </c>
      <c r="BK1351" s="754">
        <v>0</v>
      </c>
      <c r="BL1351" s="12" t="s">
        <v>321</v>
      </c>
      <c r="BM1351" s="754">
        <v>0.11</v>
      </c>
      <c r="BN1351" s="12" t="s">
        <v>321</v>
      </c>
      <c r="BO1351" s="754">
        <v>4.3609999999999998</v>
      </c>
      <c r="BP1351" s="12" t="s">
        <v>321</v>
      </c>
      <c r="BQ1351" s="754">
        <v>0</v>
      </c>
      <c r="BR1351" s="12" t="s">
        <v>321</v>
      </c>
      <c r="BS1351" s="654">
        <v>0</v>
      </c>
      <c r="BT1351" s="12" t="s">
        <v>321</v>
      </c>
      <c r="BU1351" s="654">
        <v>4.4710000000000001</v>
      </c>
      <c r="BV1351" s="12" t="s">
        <v>321</v>
      </c>
      <c r="BW1351" s="9">
        <v>0.1</v>
      </c>
      <c r="BX1351" s="9" t="s">
        <v>322</v>
      </c>
      <c r="BY1351" s="755">
        <v>84.3</v>
      </c>
      <c r="BZ1351" s="9" t="s">
        <v>315</v>
      </c>
      <c r="CA1351" s="755">
        <v>12.6</v>
      </c>
      <c r="CB1351" s="9" t="s">
        <v>315</v>
      </c>
      <c r="CC1351" s="755">
        <v>5.5</v>
      </c>
      <c r="CD1351" s="9" t="s">
        <v>315</v>
      </c>
      <c r="CE1351" s="755">
        <v>28.7</v>
      </c>
      <c r="CF1351" s="9" t="s">
        <v>323</v>
      </c>
      <c r="CG1351" s="755">
        <v>22</v>
      </c>
      <c r="CH1351" s="9" t="s">
        <v>323</v>
      </c>
      <c r="CI1351" s="9"/>
      <c r="CJ1351" s="9"/>
      <c r="CK1351" s="9"/>
    </row>
    <row r="1352" spans="1:89" s="98" customFormat="1" x14ac:dyDescent="0.25">
      <c r="A1352" s="99">
        <v>10600178</v>
      </c>
      <c r="B1352" s="99"/>
      <c r="C1352" s="772">
        <v>608</v>
      </c>
      <c r="D1352" s="807">
        <v>0.03</v>
      </c>
      <c r="E1352" s="772">
        <f t="shared" si="63"/>
        <v>626</v>
      </c>
      <c r="F1352" s="778">
        <v>1.1000000000000001</v>
      </c>
      <c r="G1352" s="774">
        <f t="shared" si="62"/>
        <v>689</v>
      </c>
      <c r="H1352" s="776"/>
      <c r="I1352" s="758"/>
      <c r="J1352" s="776"/>
      <c r="K1352" s="786"/>
      <c r="L1352" s="9" t="s">
        <v>308</v>
      </c>
      <c r="M1352" s="9" t="s">
        <v>4329</v>
      </c>
      <c r="N1352" s="9" t="s">
        <v>142</v>
      </c>
      <c r="O1352" s="9" t="s">
        <v>164</v>
      </c>
      <c r="P1352" s="9" t="s">
        <v>1645</v>
      </c>
      <c r="Q1352" s="9" t="s">
        <v>271</v>
      </c>
      <c r="R1352" s="9" t="s">
        <v>1972</v>
      </c>
      <c r="S1352" s="9" t="s">
        <v>348</v>
      </c>
      <c r="T1352" s="98" t="s">
        <v>204</v>
      </c>
      <c r="U1352" s="99" t="s">
        <v>1661</v>
      </c>
      <c r="V1352" s="99" t="s">
        <v>207</v>
      </c>
      <c r="W1352" s="99">
        <v>200</v>
      </c>
      <c r="X1352" s="99" t="s">
        <v>207</v>
      </c>
      <c r="Y1352" s="99">
        <v>141</v>
      </c>
      <c r="Z1352" s="99" t="s">
        <v>207</v>
      </c>
      <c r="AA1352" s="9">
        <v>216</v>
      </c>
      <c r="AB1352" s="99" t="s">
        <v>207</v>
      </c>
      <c r="AC1352" s="9">
        <v>236</v>
      </c>
      <c r="AD1352" s="9" t="s">
        <v>207</v>
      </c>
      <c r="AE1352" s="9">
        <v>93</v>
      </c>
      <c r="AF1352" s="9" t="s">
        <v>315</v>
      </c>
      <c r="AG1352" s="14" t="s">
        <v>1662</v>
      </c>
      <c r="AH1352" s="14" t="s">
        <v>207</v>
      </c>
      <c r="AI1352" s="14" t="s">
        <v>1663</v>
      </c>
      <c r="AJ1352" s="14" t="s">
        <v>207</v>
      </c>
      <c r="AK1352" s="9">
        <v>8</v>
      </c>
      <c r="AL1352" s="14" t="s">
        <v>207</v>
      </c>
      <c r="AM1352" s="9">
        <v>8</v>
      </c>
      <c r="AN1352" s="14" t="s">
        <v>207</v>
      </c>
      <c r="AO1352" s="9">
        <v>8</v>
      </c>
      <c r="AP1352" s="14" t="s">
        <v>207</v>
      </c>
      <c r="AQ1352" s="9">
        <v>8</v>
      </c>
      <c r="AR1352" s="14" t="s">
        <v>207</v>
      </c>
      <c r="AS1352" s="9" t="s">
        <v>0</v>
      </c>
      <c r="AT1352" s="9" t="s">
        <v>318</v>
      </c>
      <c r="AU1352" s="9" t="s">
        <v>164</v>
      </c>
      <c r="AV1352" s="9" t="s">
        <v>320</v>
      </c>
      <c r="AW1352" s="9" t="s">
        <v>1975</v>
      </c>
      <c r="AX1352" s="9">
        <v>9010600000</v>
      </c>
      <c r="AY1352" s="99">
        <v>235</v>
      </c>
      <c r="AZ1352" s="12" t="s">
        <v>207</v>
      </c>
      <c r="BA1352" s="99">
        <v>32</v>
      </c>
      <c r="BB1352" s="12" t="s">
        <v>207</v>
      </c>
      <c r="BC1352" s="99">
        <v>14</v>
      </c>
      <c r="BD1352" s="12" t="s">
        <v>207</v>
      </c>
      <c r="BE1352" s="99">
        <v>15</v>
      </c>
      <c r="BF1352" s="12" t="s">
        <v>321</v>
      </c>
      <c r="BG1352" s="654">
        <v>14.811999999999999</v>
      </c>
      <c r="BH1352" s="12" t="s">
        <v>321</v>
      </c>
      <c r="BI1352" s="99">
        <v>10</v>
      </c>
      <c r="BJ1352" s="12" t="s">
        <v>321</v>
      </c>
      <c r="BK1352" s="754">
        <v>0</v>
      </c>
      <c r="BL1352" s="12" t="s">
        <v>321</v>
      </c>
      <c r="BM1352" s="754">
        <v>0.11</v>
      </c>
      <c r="BN1352" s="12" t="s">
        <v>321</v>
      </c>
      <c r="BO1352" s="754">
        <v>4.7030000000000003</v>
      </c>
      <c r="BP1352" s="12" t="s">
        <v>321</v>
      </c>
      <c r="BQ1352" s="754">
        <v>0</v>
      </c>
      <c r="BR1352" s="12" t="s">
        <v>321</v>
      </c>
      <c r="BS1352" s="654">
        <v>0</v>
      </c>
      <c r="BT1352" s="12" t="s">
        <v>321</v>
      </c>
      <c r="BU1352" s="654">
        <v>4.8120000000000003</v>
      </c>
      <c r="BV1352" s="12" t="s">
        <v>321</v>
      </c>
      <c r="BW1352" s="9">
        <v>0.11</v>
      </c>
      <c r="BX1352" s="9" t="s">
        <v>322</v>
      </c>
      <c r="BY1352" s="755">
        <v>92.5</v>
      </c>
      <c r="BZ1352" s="9" t="s">
        <v>315</v>
      </c>
      <c r="CA1352" s="755">
        <v>12.6</v>
      </c>
      <c r="CB1352" s="9" t="s">
        <v>315</v>
      </c>
      <c r="CC1352" s="755">
        <v>5.5</v>
      </c>
      <c r="CD1352" s="9" t="s">
        <v>315</v>
      </c>
      <c r="CE1352" s="755">
        <v>30.9</v>
      </c>
      <c r="CF1352" s="9" t="s">
        <v>323</v>
      </c>
      <c r="CG1352" s="755">
        <v>22</v>
      </c>
      <c r="CH1352" s="9" t="s">
        <v>323</v>
      </c>
      <c r="CI1352" s="9"/>
      <c r="CJ1352" s="9"/>
      <c r="CK1352" s="9"/>
    </row>
    <row r="1353" spans="1:89" s="98" customFormat="1" x14ac:dyDescent="0.25">
      <c r="A1353" s="99">
        <v>10600179</v>
      </c>
      <c r="B1353" s="99"/>
      <c r="C1353" s="772">
        <v>639</v>
      </c>
      <c r="D1353" s="807">
        <v>0.03</v>
      </c>
      <c r="E1353" s="772">
        <f t="shared" si="63"/>
        <v>658</v>
      </c>
      <c r="F1353" s="778">
        <v>1.1000000000000001</v>
      </c>
      <c r="G1353" s="774">
        <f t="shared" si="62"/>
        <v>724</v>
      </c>
      <c r="H1353" s="776"/>
      <c r="I1353" s="758"/>
      <c r="J1353" s="776"/>
      <c r="K1353" s="786"/>
      <c r="L1353" s="9" t="s">
        <v>308</v>
      </c>
      <c r="M1353" s="9" t="s">
        <v>4330</v>
      </c>
      <c r="N1353" s="9" t="s">
        <v>142</v>
      </c>
      <c r="O1353" s="9" t="s">
        <v>164</v>
      </c>
      <c r="P1353" s="9" t="s">
        <v>1645</v>
      </c>
      <c r="Q1353" s="9" t="s">
        <v>271</v>
      </c>
      <c r="R1353" s="9" t="s">
        <v>1972</v>
      </c>
      <c r="S1353" s="9" t="s">
        <v>348</v>
      </c>
      <c r="T1353" s="98" t="s">
        <v>204</v>
      </c>
      <c r="U1353" s="99">
        <v>138</v>
      </c>
      <c r="V1353" s="99" t="s">
        <v>207</v>
      </c>
      <c r="W1353" s="99">
        <v>220</v>
      </c>
      <c r="X1353" s="99" t="s">
        <v>207</v>
      </c>
      <c r="Y1353" s="99">
        <v>154</v>
      </c>
      <c r="Z1353" s="99" t="s">
        <v>207</v>
      </c>
      <c r="AA1353" s="9">
        <v>236</v>
      </c>
      <c r="AB1353" s="99" t="s">
        <v>207</v>
      </c>
      <c r="AC1353" s="9">
        <v>260</v>
      </c>
      <c r="AD1353" s="9" t="s">
        <v>207</v>
      </c>
      <c r="AE1353" s="9">
        <v>102</v>
      </c>
      <c r="AF1353" s="9" t="s">
        <v>315</v>
      </c>
      <c r="AG1353" s="14" t="s">
        <v>1665</v>
      </c>
      <c r="AH1353" s="14" t="s">
        <v>207</v>
      </c>
      <c r="AI1353" s="14" t="s">
        <v>1666</v>
      </c>
      <c r="AJ1353" s="14" t="s">
        <v>207</v>
      </c>
      <c r="AK1353" s="9">
        <v>8</v>
      </c>
      <c r="AL1353" s="14" t="s">
        <v>207</v>
      </c>
      <c r="AM1353" s="9">
        <v>8</v>
      </c>
      <c r="AN1353" s="14" t="s">
        <v>207</v>
      </c>
      <c r="AO1353" s="9">
        <v>8</v>
      </c>
      <c r="AP1353" s="14" t="s">
        <v>207</v>
      </c>
      <c r="AQ1353" s="9">
        <v>8</v>
      </c>
      <c r="AR1353" s="14" t="s">
        <v>207</v>
      </c>
      <c r="AS1353" s="9" t="s">
        <v>0</v>
      </c>
      <c r="AT1353" s="9" t="s">
        <v>318</v>
      </c>
      <c r="AU1353" s="9" t="s">
        <v>164</v>
      </c>
      <c r="AV1353" s="9" t="s">
        <v>320</v>
      </c>
      <c r="AW1353" s="9" t="s">
        <v>1976</v>
      </c>
      <c r="AX1353" s="9">
        <v>9010600000</v>
      </c>
      <c r="AY1353" s="99">
        <v>254</v>
      </c>
      <c r="AZ1353" s="12" t="s">
        <v>207</v>
      </c>
      <c r="BA1353" s="99">
        <v>32</v>
      </c>
      <c r="BB1353" s="12" t="s">
        <v>207</v>
      </c>
      <c r="BC1353" s="99">
        <v>15</v>
      </c>
      <c r="BD1353" s="12" t="s">
        <v>207</v>
      </c>
      <c r="BE1353" s="99">
        <v>18</v>
      </c>
      <c r="BF1353" s="12" t="s">
        <v>321</v>
      </c>
      <c r="BG1353" s="654">
        <v>17.154</v>
      </c>
      <c r="BH1353" s="12" t="s">
        <v>321</v>
      </c>
      <c r="BI1353" s="99">
        <v>12</v>
      </c>
      <c r="BJ1353" s="12" t="s">
        <v>321</v>
      </c>
      <c r="BK1353" s="754">
        <v>0</v>
      </c>
      <c r="BL1353" s="12" t="s">
        <v>321</v>
      </c>
      <c r="BM1353" s="754">
        <v>0.11</v>
      </c>
      <c r="BN1353" s="12" t="s">
        <v>321</v>
      </c>
      <c r="BO1353" s="754">
        <v>5.0439999999999996</v>
      </c>
      <c r="BP1353" s="12" t="s">
        <v>321</v>
      </c>
      <c r="BQ1353" s="754">
        <v>0</v>
      </c>
      <c r="BR1353" s="12" t="s">
        <v>321</v>
      </c>
      <c r="BS1353" s="654">
        <v>0</v>
      </c>
      <c r="BT1353" s="12" t="s">
        <v>321</v>
      </c>
      <c r="BU1353" s="654">
        <v>5.1539999999999999</v>
      </c>
      <c r="BV1353" s="12" t="s">
        <v>321</v>
      </c>
      <c r="BW1353" s="9">
        <v>0.12</v>
      </c>
      <c r="BX1353" s="9" t="s">
        <v>322</v>
      </c>
      <c r="BY1353" s="755">
        <v>100</v>
      </c>
      <c r="BZ1353" s="9" t="s">
        <v>315</v>
      </c>
      <c r="CA1353" s="755">
        <v>12.6</v>
      </c>
      <c r="CB1353" s="9" t="s">
        <v>315</v>
      </c>
      <c r="CC1353" s="755">
        <v>5.9</v>
      </c>
      <c r="CD1353" s="9" t="s">
        <v>315</v>
      </c>
      <c r="CE1353" s="755">
        <v>35.299999999999997</v>
      </c>
      <c r="CF1353" s="9" t="s">
        <v>323</v>
      </c>
      <c r="CG1353" s="755">
        <v>26.5</v>
      </c>
      <c r="CH1353" s="9" t="s">
        <v>323</v>
      </c>
      <c r="CI1353" s="9"/>
      <c r="CJ1353" s="9"/>
      <c r="CK1353" s="9"/>
    </row>
    <row r="1354" spans="1:89" s="98" customFormat="1" x14ac:dyDescent="0.25">
      <c r="A1354" s="99">
        <v>10600096</v>
      </c>
      <c r="B1354" s="99"/>
      <c r="C1354" s="772">
        <v>669</v>
      </c>
      <c r="D1354" s="807">
        <v>0.03</v>
      </c>
      <c r="E1354" s="772">
        <f t="shared" si="63"/>
        <v>689</v>
      </c>
      <c r="F1354" s="778">
        <v>1.1000000000000001</v>
      </c>
      <c r="G1354" s="774">
        <f t="shared" si="62"/>
        <v>758</v>
      </c>
      <c r="H1354" s="776"/>
      <c r="I1354" s="758"/>
      <c r="J1354" s="776"/>
      <c r="K1354" s="786"/>
      <c r="L1354" s="9" t="s">
        <v>308</v>
      </c>
      <c r="M1354" s="9" t="s">
        <v>4331</v>
      </c>
      <c r="N1354" s="9" t="s">
        <v>142</v>
      </c>
      <c r="O1354" s="9" t="s">
        <v>164</v>
      </c>
      <c r="P1354" s="9" t="s">
        <v>1645</v>
      </c>
      <c r="Q1354" s="9" t="s">
        <v>271</v>
      </c>
      <c r="R1354" s="9" t="s">
        <v>1972</v>
      </c>
      <c r="S1354" s="9" t="s">
        <v>348</v>
      </c>
      <c r="T1354" s="98" t="s">
        <v>204</v>
      </c>
      <c r="U1354" s="99" t="s">
        <v>1653</v>
      </c>
      <c r="V1354" s="99" t="s">
        <v>207</v>
      </c>
      <c r="W1354" s="99">
        <v>240</v>
      </c>
      <c r="X1354" s="99" t="s">
        <v>207</v>
      </c>
      <c r="Y1354" s="99">
        <v>166</v>
      </c>
      <c r="Z1354" s="99" t="s">
        <v>207</v>
      </c>
      <c r="AA1354" s="9">
        <v>256</v>
      </c>
      <c r="AB1354" s="99" t="s">
        <v>207</v>
      </c>
      <c r="AC1354" s="9">
        <v>283</v>
      </c>
      <c r="AD1354" s="9" t="s">
        <v>207</v>
      </c>
      <c r="AE1354" s="9">
        <v>111</v>
      </c>
      <c r="AF1354" s="9" t="s">
        <v>315</v>
      </c>
      <c r="AG1354" s="14" t="s">
        <v>629</v>
      </c>
      <c r="AH1354" s="14" t="s">
        <v>207</v>
      </c>
      <c r="AI1354" s="14" t="s">
        <v>630</v>
      </c>
      <c r="AJ1354" s="14" t="s">
        <v>207</v>
      </c>
      <c r="AK1354" s="9">
        <v>8</v>
      </c>
      <c r="AL1354" s="14" t="s">
        <v>207</v>
      </c>
      <c r="AM1354" s="9">
        <v>8</v>
      </c>
      <c r="AN1354" s="14" t="s">
        <v>207</v>
      </c>
      <c r="AO1354" s="9">
        <v>8</v>
      </c>
      <c r="AP1354" s="14" t="s">
        <v>207</v>
      </c>
      <c r="AQ1354" s="9">
        <v>8</v>
      </c>
      <c r="AR1354" s="14" t="s">
        <v>207</v>
      </c>
      <c r="AS1354" s="9" t="s">
        <v>0</v>
      </c>
      <c r="AT1354" s="9" t="s">
        <v>318</v>
      </c>
      <c r="AU1354" s="9" t="s">
        <v>164</v>
      </c>
      <c r="AV1354" s="9" t="s">
        <v>320</v>
      </c>
      <c r="AW1354" s="9" t="s">
        <v>1977</v>
      </c>
      <c r="AX1354" s="9">
        <v>9010600000</v>
      </c>
      <c r="AY1354" s="99">
        <v>274</v>
      </c>
      <c r="AZ1354" s="12" t="s">
        <v>207</v>
      </c>
      <c r="BA1354" s="99">
        <v>32</v>
      </c>
      <c r="BB1354" s="12" t="s">
        <v>207</v>
      </c>
      <c r="BC1354" s="99">
        <v>14</v>
      </c>
      <c r="BD1354" s="12" t="s">
        <v>207</v>
      </c>
      <c r="BE1354" s="99">
        <v>16</v>
      </c>
      <c r="BF1354" s="12" t="s">
        <v>321</v>
      </c>
      <c r="BG1354" s="654">
        <v>15.496</v>
      </c>
      <c r="BH1354" s="12" t="s">
        <v>321</v>
      </c>
      <c r="BI1354" s="99">
        <v>10</v>
      </c>
      <c r="BJ1354" s="12" t="s">
        <v>321</v>
      </c>
      <c r="BK1354" s="754">
        <v>0</v>
      </c>
      <c r="BL1354" s="12" t="s">
        <v>321</v>
      </c>
      <c r="BM1354" s="754">
        <v>0.11</v>
      </c>
      <c r="BN1354" s="12" t="s">
        <v>321</v>
      </c>
      <c r="BO1354" s="754">
        <v>5.3860000000000001</v>
      </c>
      <c r="BP1354" s="12" t="s">
        <v>321</v>
      </c>
      <c r="BQ1354" s="754">
        <v>0</v>
      </c>
      <c r="BR1354" s="12" t="s">
        <v>321</v>
      </c>
      <c r="BS1354" s="654">
        <v>0</v>
      </c>
      <c r="BT1354" s="12" t="s">
        <v>321</v>
      </c>
      <c r="BU1354" s="654">
        <v>5.4960000000000004</v>
      </c>
      <c r="BV1354" s="12" t="s">
        <v>321</v>
      </c>
      <c r="BW1354" s="9">
        <v>0.12</v>
      </c>
      <c r="BX1354" s="9" t="s">
        <v>322</v>
      </c>
      <c r="BY1354" s="755">
        <v>107.9</v>
      </c>
      <c r="BZ1354" s="9" t="s">
        <v>315</v>
      </c>
      <c r="CA1354" s="755">
        <v>12.6</v>
      </c>
      <c r="CB1354" s="9" t="s">
        <v>315</v>
      </c>
      <c r="CC1354" s="755">
        <v>5.5</v>
      </c>
      <c r="CD1354" s="9" t="s">
        <v>315</v>
      </c>
      <c r="CE1354" s="755">
        <v>30.9</v>
      </c>
      <c r="CF1354" s="9" t="s">
        <v>323</v>
      </c>
      <c r="CG1354" s="755">
        <v>22</v>
      </c>
      <c r="CH1354" s="9" t="s">
        <v>323</v>
      </c>
      <c r="CI1354" s="9"/>
      <c r="CJ1354" s="9"/>
      <c r="CK1354" s="9"/>
    </row>
    <row r="1355" spans="1:89" s="98" customFormat="1" x14ac:dyDescent="0.25">
      <c r="A1355" s="99">
        <v>10600180</v>
      </c>
      <c r="B1355" s="99"/>
      <c r="C1355" s="772">
        <v>1185</v>
      </c>
      <c r="D1355" s="807">
        <v>0.03</v>
      </c>
      <c r="E1355" s="772">
        <f t="shared" si="63"/>
        <v>1221</v>
      </c>
      <c r="F1355" s="778">
        <v>1.1000000000000001</v>
      </c>
      <c r="G1355" s="774">
        <f t="shared" si="62"/>
        <v>1343</v>
      </c>
      <c r="H1355" s="776"/>
      <c r="I1355" s="758"/>
      <c r="J1355" s="776"/>
      <c r="K1355" s="786"/>
      <c r="L1355" s="9" t="s">
        <v>308</v>
      </c>
      <c r="M1355" s="9" t="s">
        <v>4332</v>
      </c>
      <c r="N1355" s="9" t="s">
        <v>142</v>
      </c>
      <c r="O1355" s="9" t="s">
        <v>164</v>
      </c>
      <c r="P1355" s="9" t="s">
        <v>1645</v>
      </c>
      <c r="Q1355" s="9" t="s">
        <v>271</v>
      </c>
      <c r="R1355" s="9" t="s">
        <v>1972</v>
      </c>
      <c r="S1355" s="9" t="s">
        <v>348</v>
      </c>
      <c r="T1355" s="98" t="s">
        <v>204</v>
      </c>
      <c r="U1355" s="99" t="s">
        <v>1669</v>
      </c>
      <c r="V1355" s="99" t="s">
        <v>207</v>
      </c>
      <c r="W1355" s="99">
        <v>280</v>
      </c>
      <c r="X1355" s="99" t="s">
        <v>207</v>
      </c>
      <c r="Y1355" s="99">
        <v>191</v>
      </c>
      <c r="Z1355" s="99" t="s">
        <v>207</v>
      </c>
      <c r="AA1355" s="9">
        <v>296</v>
      </c>
      <c r="AB1355" s="99" t="s">
        <v>207</v>
      </c>
      <c r="AC1355" s="9">
        <v>330</v>
      </c>
      <c r="AD1355" s="9" t="s">
        <v>207</v>
      </c>
      <c r="AE1355" s="9">
        <v>130</v>
      </c>
      <c r="AF1355" s="9" t="s">
        <v>315</v>
      </c>
      <c r="AG1355" s="14" t="s">
        <v>1670</v>
      </c>
      <c r="AH1355" s="14" t="s">
        <v>207</v>
      </c>
      <c r="AI1355" s="14" t="s">
        <v>1671</v>
      </c>
      <c r="AJ1355" s="14" t="s">
        <v>207</v>
      </c>
      <c r="AK1355" s="9">
        <v>8</v>
      </c>
      <c r="AL1355" s="14" t="s">
        <v>207</v>
      </c>
      <c r="AM1355" s="9">
        <v>8</v>
      </c>
      <c r="AN1355" s="14" t="s">
        <v>207</v>
      </c>
      <c r="AO1355" s="9">
        <v>8</v>
      </c>
      <c r="AP1355" s="14" t="s">
        <v>207</v>
      </c>
      <c r="AQ1355" s="9">
        <v>8</v>
      </c>
      <c r="AR1355" s="14" t="s">
        <v>207</v>
      </c>
      <c r="AS1355" s="9" t="s">
        <v>0</v>
      </c>
      <c r="AT1355" s="9" t="s">
        <v>318</v>
      </c>
      <c r="AU1355" s="9" t="s">
        <v>164</v>
      </c>
      <c r="AV1355" s="9" t="s">
        <v>320</v>
      </c>
      <c r="AW1355" s="9" t="s">
        <v>1978</v>
      </c>
      <c r="AX1355" s="9">
        <v>9010600000</v>
      </c>
      <c r="AY1355" s="99">
        <v>314</v>
      </c>
      <c r="AZ1355" s="12" t="s">
        <v>207</v>
      </c>
      <c r="BA1355" s="99">
        <v>32</v>
      </c>
      <c r="BB1355" s="12" t="s">
        <v>207</v>
      </c>
      <c r="BC1355" s="99">
        <v>14</v>
      </c>
      <c r="BD1355" s="12" t="s">
        <v>207</v>
      </c>
      <c r="BE1355" s="99">
        <v>22</v>
      </c>
      <c r="BF1355" s="12" t="s">
        <v>321</v>
      </c>
      <c r="BG1355" s="654">
        <v>21.178999999999998</v>
      </c>
      <c r="BH1355" s="12" t="s">
        <v>321</v>
      </c>
      <c r="BI1355" s="99">
        <v>15</v>
      </c>
      <c r="BJ1355" s="12" t="s">
        <v>321</v>
      </c>
      <c r="BK1355" s="754">
        <v>0</v>
      </c>
      <c r="BL1355" s="12" t="s">
        <v>321</v>
      </c>
      <c r="BM1355" s="754">
        <v>0.11</v>
      </c>
      <c r="BN1355" s="12" t="s">
        <v>321</v>
      </c>
      <c r="BO1355" s="754">
        <v>6.069</v>
      </c>
      <c r="BP1355" s="12" t="s">
        <v>321</v>
      </c>
      <c r="BQ1355" s="754">
        <v>0</v>
      </c>
      <c r="BR1355" s="12" t="s">
        <v>321</v>
      </c>
      <c r="BS1355" s="654">
        <v>0</v>
      </c>
      <c r="BT1355" s="12" t="s">
        <v>321</v>
      </c>
      <c r="BU1355" s="654">
        <v>6.1790000000000003</v>
      </c>
      <c r="BV1355" s="12" t="s">
        <v>321</v>
      </c>
      <c r="BW1355" s="9">
        <v>0.14000000000000001</v>
      </c>
      <c r="BX1355" s="9" t="s">
        <v>322</v>
      </c>
      <c r="BY1355" s="755">
        <v>123.6</v>
      </c>
      <c r="BZ1355" s="9" t="s">
        <v>315</v>
      </c>
      <c r="CA1355" s="755">
        <v>12.6</v>
      </c>
      <c r="CB1355" s="9" t="s">
        <v>315</v>
      </c>
      <c r="CC1355" s="755">
        <v>5.5</v>
      </c>
      <c r="CD1355" s="9" t="s">
        <v>315</v>
      </c>
      <c r="CE1355" s="755">
        <v>44.1</v>
      </c>
      <c r="CF1355" s="9" t="s">
        <v>323</v>
      </c>
      <c r="CG1355" s="755">
        <v>33.1</v>
      </c>
      <c r="CH1355" s="9" t="s">
        <v>323</v>
      </c>
      <c r="CI1355" s="9"/>
      <c r="CJ1355" s="9"/>
      <c r="CK1355" s="9"/>
    </row>
    <row r="1356" spans="1:89" s="98" customFormat="1" x14ac:dyDescent="0.25">
      <c r="A1356" s="99">
        <v>10600181</v>
      </c>
      <c r="B1356" s="99"/>
      <c r="C1356" s="772">
        <v>1246</v>
      </c>
      <c r="D1356" s="807">
        <v>0.03</v>
      </c>
      <c r="E1356" s="772">
        <f t="shared" si="63"/>
        <v>1283</v>
      </c>
      <c r="F1356" s="778">
        <v>1.1000000000000001</v>
      </c>
      <c r="G1356" s="774">
        <f t="shared" si="62"/>
        <v>1411</v>
      </c>
      <c r="H1356" s="776"/>
      <c r="I1356" s="758"/>
      <c r="J1356" s="776"/>
      <c r="K1356" s="786"/>
      <c r="L1356" s="9" t="s">
        <v>308</v>
      </c>
      <c r="M1356" s="9" t="s">
        <v>4333</v>
      </c>
      <c r="N1356" s="9" t="s">
        <v>142</v>
      </c>
      <c r="O1356" s="9" t="s">
        <v>164</v>
      </c>
      <c r="P1356" s="9" t="s">
        <v>1645</v>
      </c>
      <c r="Q1356" s="9" t="s">
        <v>271</v>
      </c>
      <c r="R1356" s="9" t="s">
        <v>1972</v>
      </c>
      <c r="S1356" s="9" t="s">
        <v>348</v>
      </c>
      <c r="T1356" s="98" t="s">
        <v>204</v>
      </c>
      <c r="U1356" s="99">
        <v>188</v>
      </c>
      <c r="V1356" s="99" t="s">
        <v>207</v>
      </c>
      <c r="W1356" s="99">
        <v>300</v>
      </c>
      <c r="X1356" s="99" t="s">
        <v>207</v>
      </c>
      <c r="Y1356" s="99">
        <v>204</v>
      </c>
      <c r="Z1356" s="99" t="s">
        <v>207</v>
      </c>
      <c r="AA1356" s="9">
        <v>316</v>
      </c>
      <c r="AB1356" s="99" t="s">
        <v>207</v>
      </c>
      <c r="AC1356" s="9">
        <v>354</v>
      </c>
      <c r="AD1356" s="9" t="s">
        <v>207</v>
      </c>
      <c r="AE1356" s="9">
        <v>139</v>
      </c>
      <c r="AF1356" s="9" t="s">
        <v>315</v>
      </c>
      <c r="AG1356" s="14" t="s">
        <v>1673</v>
      </c>
      <c r="AH1356" s="14" t="s">
        <v>207</v>
      </c>
      <c r="AI1356" s="14" t="s">
        <v>1674</v>
      </c>
      <c r="AJ1356" s="14" t="s">
        <v>207</v>
      </c>
      <c r="AK1356" s="9">
        <v>8</v>
      </c>
      <c r="AL1356" s="14" t="s">
        <v>207</v>
      </c>
      <c r="AM1356" s="9">
        <v>8</v>
      </c>
      <c r="AN1356" s="14" t="s">
        <v>207</v>
      </c>
      <c r="AO1356" s="9">
        <v>8</v>
      </c>
      <c r="AP1356" s="14" t="s">
        <v>207</v>
      </c>
      <c r="AQ1356" s="9">
        <v>8</v>
      </c>
      <c r="AR1356" s="14" t="s">
        <v>207</v>
      </c>
      <c r="AS1356" s="9" t="s">
        <v>0</v>
      </c>
      <c r="AT1356" s="9" t="s">
        <v>318</v>
      </c>
      <c r="AU1356" s="9" t="s">
        <v>164</v>
      </c>
      <c r="AV1356" s="9" t="s">
        <v>320</v>
      </c>
      <c r="AW1356" s="9" t="s">
        <v>1979</v>
      </c>
      <c r="AX1356" s="9">
        <v>9010600000</v>
      </c>
      <c r="AY1356" s="99">
        <v>334</v>
      </c>
      <c r="AZ1356" s="12" t="s">
        <v>207</v>
      </c>
      <c r="BA1356" s="99">
        <v>32</v>
      </c>
      <c r="BB1356" s="12" t="s">
        <v>207</v>
      </c>
      <c r="BC1356" s="99">
        <v>14</v>
      </c>
      <c r="BD1356" s="12" t="s">
        <v>207</v>
      </c>
      <c r="BE1356" s="99">
        <v>23</v>
      </c>
      <c r="BF1356" s="12" t="s">
        <v>321</v>
      </c>
      <c r="BG1356" s="654">
        <v>22.52</v>
      </c>
      <c r="BH1356" s="12" t="s">
        <v>321</v>
      </c>
      <c r="BI1356" s="99">
        <v>16</v>
      </c>
      <c r="BJ1356" s="12" t="s">
        <v>321</v>
      </c>
      <c r="BK1356" s="754">
        <v>0</v>
      </c>
      <c r="BL1356" s="12" t="s">
        <v>321</v>
      </c>
      <c r="BM1356" s="754">
        <v>0.11</v>
      </c>
      <c r="BN1356" s="12" t="s">
        <v>321</v>
      </c>
      <c r="BO1356" s="754">
        <v>6.4109999999999996</v>
      </c>
      <c r="BP1356" s="12" t="s">
        <v>321</v>
      </c>
      <c r="BQ1356" s="754">
        <v>0</v>
      </c>
      <c r="BR1356" s="12" t="s">
        <v>321</v>
      </c>
      <c r="BS1356" s="654">
        <v>0</v>
      </c>
      <c r="BT1356" s="12" t="s">
        <v>321</v>
      </c>
      <c r="BU1356" s="654">
        <v>6.52</v>
      </c>
      <c r="BV1356" s="12" t="s">
        <v>321</v>
      </c>
      <c r="BW1356" s="9">
        <v>0.15</v>
      </c>
      <c r="BX1356" s="9" t="s">
        <v>322</v>
      </c>
      <c r="BY1356" s="755">
        <v>131.5</v>
      </c>
      <c r="BZ1356" s="9" t="s">
        <v>315</v>
      </c>
      <c r="CA1356" s="755">
        <v>12.6</v>
      </c>
      <c r="CB1356" s="9" t="s">
        <v>315</v>
      </c>
      <c r="CC1356" s="755">
        <v>5.5</v>
      </c>
      <c r="CD1356" s="9" t="s">
        <v>315</v>
      </c>
      <c r="CE1356" s="755">
        <v>48.5</v>
      </c>
      <c r="CF1356" s="9" t="s">
        <v>323</v>
      </c>
      <c r="CG1356" s="755">
        <v>35.299999999999997</v>
      </c>
      <c r="CH1356" s="9" t="s">
        <v>323</v>
      </c>
      <c r="CI1356" s="9"/>
      <c r="CJ1356" s="9"/>
      <c r="CK1356" s="9"/>
    </row>
    <row r="1357" spans="1:89" s="98" customFormat="1" x14ac:dyDescent="0.25">
      <c r="A1357" s="99">
        <v>10600047</v>
      </c>
      <c r="B1357" s="99"/>
      <c r="C1357" s="772">
        <v>669</v>
      </c>
      <c r="D1357" s="807">
        <v>0.03</v>
      </c>
      <c r="E1357" s="772">
        <f t="shared" si="63"/>
        <v>689</v>
      </c>
      <c r="F1357" s="778">
        <v>1.1000000000000001</v>
      </c>
      <c r="G1357" s="774">
        <f t="shared" si="62"/>
        <v>758</v>
      </c>
      <c r="H1357" s="776"/>
      <c r="I1357" s="758"/>
      <c r="J1357" s="776"/>
      <c r="K1357" s="786"/>
      <c r="L1357" s="9" t="s">
        <v>308</v>
      </c>
      <c r="M1357" s="9" t="s">
        <v>4334</v>
      </c>
      <c r="N1357" s="9" t="s">
        <v>142</v>
      </c>
      <c r="O1357" s="9" t="s">
        <v>164</v>
      </c>
      <c r="P1357" s="9" t="s">
        <v>1645</v>
      </c>
      <c r="Q1357" s="9" t="s">
        <v>1828</v>
      </c>
      <c r="R1357" s="9" t="s">
        <v>1829</v>
      </c>
      <c r="S1357" s="9" t="s">
        <v>314</v>
      </c>
      <c r="T1357" s="98" t="s">
        <v>210</v>
      </c>
      <c r="U1357" s="99">
        <v>90</v>
      </c>
      <c r="V1357" s="99" t="s">
        <v>207</v>
      </c>
      <c r="W1357" s="99">
        <v>160</v>
      </c>
      <c r="X1357" s="99" t="s">
        <v>207</v>
      </c>
      <c r="Y1357" s="99">
        <v>106</v>
      </c>
      <c r="Z1357" s="99" t="s">
        <v>207</v>
      </c>
      <c r="AA1357" s="9">
        <v>176</v>
      </c>
      <c r="AB1357" s="99" t="s">
        <v>207</v>
      </c>
      <c r="AC1357" s="9">
        <v>184</v>
      </c>
      <c r="AD1357" s="9" t="s">
        <v>207</v>
      </c>
      <c r="AE1357" s="9">
        <v>72</v>
      </c>
      <c r="AF1357" s="9" t="s">
        <v>315</v>
      </c>
      <c r="AG1357" s="14" t="s">
        <v>1902</v>
      </c>
      <c r="AH1357" s="14" t="s">
        <v>207</v>
      </c>
      <c r="AI1357" s="14" t="s">
        <v>1903</v>
      </c>
      <c r="AJ1357" s="14" t="s">
        <v>207</v>
      </c>
      <c r="AK1357" s="9">
        <v>8</v>
      </c>
      <c r="AL1357" s="14" t="s">
        <v>207</v>
      </c>
      <c r="AM1357" s="9">
        <v>8</v>
      </c>
      <c r="AN1357" s="14" t="s">
        <v>207</v>
      </c>
      <c r="AO1357" s="9">
        <v>8</v>
      </c>
      <c r="AP1357" s="14" t="s">
        <v>207</v>
      </c>
      <c r="AQ1357" s="9">
        <v>8</v>
      </c>
      <c r="AR1357" s="14" t="s">
        <v>207</v>
      </c>
      <c r="AS1357" s="9" t="s">
        <v>0</v>
      </c>
      <c r="AT1357" s="9" t="s">
        <v>318</v>
      </c>
      <c r="AU1357" s="9" t="s">
        <v>164</v>
      </c>
      <c r="AV1357" s="9" t="s">
        <v>320</v>
      </c>
      <c r="AW1357" s="9" t="s">
        <v>1980</v>
      </c>
      <c r="AX1357" s="9">
        <v>9010600000</v>
      </c>
      <c r="AY1357" s="99">
        <v>195</v>
      </c>
      <c r="AZ1357" s="12" t="s">
        <v>207</v>
      </c>
      <c r="BA1357" s="99">
        <v>32</v>
      </c>
      <c r="BB1357" s="12" t="s">
        <v>207</v>
      </c>
      <c r="BC1357" s="99">
        <v>14</v>
      </c>
      <c r="BD1357" s="12" t="s">
        <v>207</v>
      </c>
      <c r="BE1357" s="99">
        <v>14</v>
      </c>
      <c r="BF1357" s="12" t="s">
        <v>321</v>
      </c>
      <c r="BG1357" s="654">
        <v>13.129</v>
      </c>
      <c r="BH1357" s="12" t="s">
        <v>321</v>
      </c>
      <c r="BI1357" s="99">
        <v>9</v>
      </c>
      <c r="BJ1357" s="12" t="s">
        <v>321</v>
      </c>
      <c r="BK1357" s="754">
        <v>0</v>
      </c>
      <c r="BL1357" s="12" t="s">
        <v>321</v>
      </c>
      <c r="BM1357" s="754">
        <v>0.11</v>
      </c>
      <c r="BN1357" s="12" t="s">
        <v>321</v>
      </c>
      <c r="BO1357" s="754">
        <v>4.0190000000000001</v>
      </c>
      <c r="BP1357" s="12" t="s">
        <v>321</v>
      </c>
      <c r="BQ1357" s="754">
        <v>0</v>
      </c>
      <c r="BR1357" s="12" t="s">
        <v>321</v>
      </c>
      <c r="BS1357" s="654">
        <v>0</v>
      </c>
      <c r="BT1357" s="12" t="s">
        <v>321</v>
      </c>
      <c r="BU1357" s="654">
        <v>4.1289999999999996</v>
      </c>
      <c r="BV1357" s="12" t="s">
        <v>321</v>
      </c>
      <c r="BW1357" s="9">
        <v>0.09</v>
      </c>
      <c r="BX1357" s="9" t="s">
        <v>322</v>
      </c>
      <c r="BY1357" s="755">
        <v>76.8</v>
      </c>
      <c r="BZ1357" s="9" t="s">
        <v>315</v>
      </c>
      <c r="CA1357" s="755">
        <v>12.6</v>
      </c>
      <c r="CB1357" s="9" t="s">
        <v>315</v>
      </c>
      <c r="CC1357" s="755">
        <v>5.5</v>
      </c>
      <c r="CD1357" s="9" t="s">
        <v>315</v>
      </c>
      <c r="CE1357" s="755">
        <v>26.5</v>
      </c>
      <c r="CF1357" s="9" t="s">
        <v>323</v>
      </c>
      <c r="CG1357" s="755">
        <v>19.8</v>
      </c>
      <c r="CH1357" s="9" t="s">
        <v>323</v>
      </c>
      <c r="CI1357" s="9"/>
      <c r="CJ1357" s="9"/>
      <c r="CK1357" s="9"/>
    </row>
    <row r="1358" spans="1:89" s="98" customFormat="1" x14ac:dyDescent="0.25">
      <c r="A1358" s="99">
        <v>10600048</v>
      </c>
      <c r="B1358" s="99"/>
      <c r="C1358" s="772">
        <v>729</v>
      </c>
      <c r="D1358" s="807">
        <v>0.03</v>
      </c>
      <c r="E1358" s="772">
        <f t="shared" si="63"/>
        <v>751</v>
      </c>
      <c r="F1358" s="778">
        <v>1.1000000000000001</v>
      </c>
      <c r="G1358" s="774">
        <f t="shared" si="62"/>
        <v>826</v>
      </c>
      <c r="H1358" s="776"/>
      <c r="I1358" s="758"/>
      <c r="J1358" s="776"/>
      <c r="K1358" s="786"/>
      <c r="L1358" s="9" t="s">
        <v>308</v>
      </c>
      <c r="M1358" s="9" t="s">
        <v>4335</v>
      </c>
      <c r="N1358" s="9" t="s">
        <v>142</v>
      </c>
      <c r="O1358" s="9" t="s">
        <v>164</v>
      </c>
      <c r="P1358" s="9" t="s">
        <v>1645</v>
      </c>
      <c r="Q1358" s="9" t="s">
        <v>1828</v>
      </c>
      <c r="R1358" s="9" t="s">
        <v>1829</v>
      </c>
      <c r="S1358" s="9" t="s">
        <v>314</v>
      </c>
      <c r="T1358" s="98" t="s">
        <v>210</v>
      </c>
      <c r="U1358" s="99" t="s">
        <v>1649</v>
      </c>
      <c r="V1358" s="99" t="s">
        <v>207</v>
      </c>
      <c r="W1358" s="99">
        <v>180</v>
      </c>
      <c r="X1358" s="99" t="s">
        <v>207</v>
      </c>
      <c r="Y1358" s="99">
        <v>118</v>
      </c>
      <c r="Z1358" s="99" t="s">
        <v>207</v>
      </c>
      <c r="AA1358" s="9">
        <v>196</v>
      </c>
      <c r="AB1358" s="99" t="s">
        <v>207</v>
      </c>
      <c r="AC1358" s="9">
        <v>207</v>
      </c>
      <c r="AD1358" s="9" t="s">
        <v>207</v>
      </c>
      <c r="AE1358" s="9">
        <v>81</v>
      </c>
      <c r="AF1358" s="9" t="s">
        <v>315</v>
      </c>
      <c r="AG1358" s="14" t="s">
        <v>1904</v>
      </c>
      <c r="AH1358" s="14" t="s">
        <v>207</v>
      </c>
      <c r="AI1358" s="14" t="s">
        <v>1905</v>
      </c>
      <c r="AJ1358" s="14" t="s">
        <v>207</v>
      </c>
      <c r="AK1358" s="9">
        <v>8</v>
      </c>
      <c r="AL1358" s="14" t="s">
        <v>207</v>
      </c>
      <c r="AM1358" s="9">
        <v>8</v>
      </c>
      <c r="AN1358" s="14" t="s">
        <v>207</v>
      </c>
      <c r="AO1358" s="9">
        <v>8</v>
      </c>
      <c r="AP1358" s="14" t="s">
        <v>207</v>
      </c>
      <c r="AQ1358" s="9">
        <v>8</v>
      </c>
      <c r="AR1358" s="14" t="s">
        <v>207</v>
      </c>
      <c r="AS1358" s="9" t="s">
        <v>0</v>
      </c>
      <c r="AT1358" s="9" t="s">
        <v>318</v>
      </c>
      <c r="AU1358" s="9" t="s">
        <v>164</v>
      </c>
      <c r="AV1358" s="9" t="s">
        <v>320</v>
      </c>
      <c r="AW1358" s="9" t="s">
        <v>1981</v>
      </c>
      <c r="AX1358" s="9">
        <v>9010600000</v>
      </c>
      <c r="AY1358" s="99">
        <v>214</v>
      </c>
      <c r="AZ1358" s="12" t="s">
        <v>207</v>
      </c>
      <c r="BA1358" s="99">
        <v>32</v>
      </c>
      <c r="BB1358" s="12" t="s">
        <v>207</v>
      </c>
      <c r="BC1358" s="99">
        <v>14</v>
      </c>
      <c r="BD1358" s="12" t="s">
        <v>207</v>
      </c>
      <c r="BE1358" s="99">
        <v>15</v>
      </c>
      <c r="BF1358" s="12" t="s">
        <v>321</v>
      </c>
      <c r="BG1358" s="654">
        <v>14.471</v>
      </c>
      <c r="BH1358" s="12" t="s">
        <v>321</v>
      </c>
      <c r="BI1358" s="99">
        <v>10</v>
      </c>
      <c r="BJ1358" s="12" t="s">
        <v>321</v>
      </c>
      <c r="BK1358" s="754">
        <v>0</v>
      </c>
      <c r="BL1358" s="12" t="s">
        <v>321</v>
      </c>
      <c r="BM1358" s="754">
        <v>0.11</v>
      </c>
      <c r="BN1358" s="12" t="s">
        <v>321</v>
      </c>
      <c r="BO1358" s="754">
        <v>4.3609999999999998</v>
      </c>
      <c r="BP1358" s="12" t="s">
        <v>321</v>
      </c>
      <c r="BQ1358" s="754">
        <v>0</v>
      </c>
      <c r="BR1358" s="12" t="s">
        <v>321</v>
      </c>
      <c r="BS1358" s="654">
        <v>0</v>
      </c>
      <c r="BT1358" s="12" t="s">
        <v>321</v>
      </c>
      <c r="BU1358" s="654">
        <v>4.4710000000000001</v>
      </c>
      <c r="BV1358" s="12" t="s">
        <v>321</v>
      </c>
      <c r="BW1358" s="9">
        <v>0.1</v>
      </c>
      <c r="BX1358" s="9" t="s">
        <v>322</v>
      </c>
      <c r="BY1358" s="755">
        <v>84.3</v>
      </c>
      <c r="BZ1358" s="9" t="s">
        <v>315</v>
      </c>
      <c r="CA1358" s="755">
        <v>12.6</v>
      </c>
      <c r="CB1358" s="9" t="s">
        <v>315</v>
      </c>
      <c r="CC1358" s="755">
        <v>5.5</v>
      </c>
      <c r="CD1358" s="9" t="s">
        <v>315</v>
      </c>
      <c r="CE1358" s="755">
        <v>28.7</v>
      </c>
      <c r="CF1358" s="9" t="s">
        <v>323</v>
      </c>
      <c r="CG1358" s="755">
        <v>22</v>
      </c>
      <c r="CH1358" s="9" t="s">
        <v>323</v>
      </c>
      <c r="CI1358" s="9"/>
      <c r="CJ1358" s="9"/>
      <c r="CK1358" s="9"/>
    </row>
    <row r="1359" spans="1:89" s="98" customFormat="1" x14ac:dyDescent="0.25">
      <c r="A1359" s="99">
        <v>10600049</v>
      </c>
      <c r="B1359" s="99"/>
      <c r="C1359" s="772">
        <v>760</v>
      </c>
      <c r="D1359" s="807">
        <v>0.03</v>
      </c>
      <c r="E1359" s="772">
        <f t="shared" si="63"/>
        <v>783</v>
      </c>
      <c r="F1359" s="778">
        <v>1.1000000000000001</v>
      </c>
      <c r="G1359" s="774">
        <f t="shared" si="62"/>
        <v>861</v>
      </c>
      <c r="H1359" s="776"/>
      <c r="I1359" s="758"/>
      <c r="J1359" s="776"/>
      <c r="K1359" s="786"/>
      <c r="L1359" s="9" t="s">
        <v>308</v>
      </c>
      <c r="M1359" s="9" t="s">
        <v>4336</v>
      </c>
      <c r="N1359" s="9" t="s">
        <v>142</v>
      </c>
      <c r="O1359" s="9" t="s">
        <v>164</v>
      </c>
      <c r="P1359" s="9" t="s">
        <v>1645</v>
      </c>
      <c r="Q1359" s="9" t="s">
        <v>1828</v>
      </c>
      <c r="R1359" s="9" t="s">
        <v>1829</v>
      </c>
      <c r="S1359" s="9" t="s">
        <v>314</v>
      </c>
      <c r="T1359" s="98" t="s">
        <v>210</v>
      </c>
      <c r="U1359" s="99" t="s">
        <v>1906</v>
      </c>
      <c r="V1359" s="99" t="s">
        <v>207</v>
      </c>
      <c r="W1359" s="99">
        <v>200</v>
      </c>
      <c r="X1359" s="99" t="s">
        <v>207</v>
      </c>
      <c r="Y1359" s="99">
        <v>128</v>
      </c>
      <c r="Z1359" s="99" t="s">
        <v>207</v>
      </c>
      <c r="AA1359" s="9">
        <v>216</v>
      </c>
      <c r="AB1359" s="99" t="s">
        <v>207</v>
      </c>
      <c r="AC1359" s="9">
        <v>229</v>
      </c>
      <c r="AD1359" s="9" t="s">
        <v>207</v>
      </c>
      <c r="AE1359" s="9">
        <v>90</v>
      </c>
      <c r="AF1359" s="9" t="s">
        <v>315</v>
      </c>
      <c r="AG1359" s="14" t="s">
        <v>1907</v>
      </c>
      <c r="AH1359" s="14" t="s">
        <v>207</v>
      </c>
      <c r="AI1359" s="14" t="s">
        <v>1908</v>
      </c>
      <c r="AJ1359" s="14" t="s">
        <v>207</v>
      </c>
      <c r="AK1359" s="9">
        <v>8</v>
      </c>
      <c r="AL1359" s="14" t="s">
        <v>207</v>
      </c>
      <c r="AM1359" s="9">
        <v>8</v>
      </c>
      <c r="AN1359" s="14" t="s">
        <v>207</v>
      </c>
      <c r="AO1359" s="9">
        <v>8</v>
      </c>
      <c r="AP1359" s="14" t="s">
        <v>207</v>
      </c>
      <c r="AQ1359" s="9">
        <v>8</v>
      </c>
      <c r="AR1359" s="14" t="s">
        <v>207</v>
      </c>
      <c r="AS1359" s="9" t="s">
        <v>0</v>
      </c>
      <c r="AT1359" s="9" t="s">
        <v>318</v>
      </c>
      <c r="AU1359" s="9" t="s">
        <v>164</v>
      </c>
      <c r="AV1359" s="9" t="s">
        <v>320</v>
      </c>
      <c r="AW1359" s="9" t="s">
        <v>1982</v>
      </c>
      <c r="AX1359" s="9">
        <v>9010600000</v>
      </c>
      <c r="AY1359" s="99">
        <v>235</v>
      </c>
      <c r="AZ1359" s="12" t="s">
        <v>207</v>
      </c>
      <c r="BA1359" s="99">
        <v>32</v>
      </c>
      <c r="BB1359" s="12" t="s">
        <v>207</v>
      </c>
      <c r="BC1359" s="99">
        <v>14</v>
      </c>
      <c r="BD1359" s="12" t="s">
        <v>207</v>
      </c>
      <c r="BE1359" s="99">
        <v>16</v>
      </c>
      <c r="BF1359" s="12" t="s">
        <v>321</v>
      </c>
      <c r="BG1359" s="654">
        <v>15.811999999999999</v>
      </c>
      <c r="BH1359" s="12" t="s">
        <v>321</v>
      </c>
      <c r="BI1359" s="99">
        <v>11</v>
      </c>
      <c r="BJ1359" s="12" t="s">
        <v>321</v>
      </c>
      <c r="BK1359" s="754">
        <v>0</v>
      </c>
      <c r="BL1359" s="12" t="s">
        <v>321</v>
      </c>
      <c r="BM1359" s="754">
        <v>0.11</v>
      </c>
      <c r="BN1359" s="12" t="s">
        <v>321</v>
      </c>
      <c r="BO1359" s="754">
        <v>4.7030000000000003</v>
      </c>
      <c r="BP1359" s="12" t="s">
        <v>321</v>
      </c>
      <c r="BQ1359" s="754">
        <v>0</v>
      </c>
      <c r="BR1359" s="12" t="s">
        <v>321</v>
      </c>
      <c r="BS1359" s="654">
        <v>0</v>
      </c>
      <c r="BT1359" s="12" t="s">
        <v>321</v>
      </c>
      <c r="BU1359" s="654">
        <v>4.8120000000000003</v>
      </c>
      <c r="BV1359" s="12" t="s">
        <v>321</v>
      </c>
      <c r="BW1359" s="9">
        <v>0.11</v>
      </c>
      <c r="BX1359" s="9" t="s">
        <v>322</v>
      </c>
      <c r="BY1359" s="755">
        <v>92.5</v>
      </c>
      <c r="BZ1359" s="9" t="s">
        <v>315</v>
      </c>
      <c r="CA1359" s="755">
        <v>12.6</v>
      </c>
      <c r="CB1359" s="9" t="s">
        <v>315</v>
      </c>
      <c r="CC1359" s="755">
        <v>5.5</v>
      </c>
      <c r="CD1359" s="9" t="s">
        <v>315</v>
      </c>
      <c r="CE1359" s="755">
        <v>33.1</v>
      </c>
      <c r="CF1359" s="9" t="s">
        <v>323</v>
      </c>
      <c r="CG1359" s="755">
        <v>24.3</v>
      </c>
      <c r="CH1359" s="9" t="s">
        <v>323</v>
      </c>
      <c r="CI1359" s="9"/>
      <c r="CJ1359" s="9"/>
      <c r="CK1359" s="9"/>
    </row>
    <row r="1360" spans="1:89" s="98" customFormat="1" x14ac:dyDescent="0.25">
      <c r="A1360" s="99">
        <v>10600119</v>
      </c>
      <c r="B1360" s="99"/>
      <c r="C1360" s="772">
        <v>791</v>
      </c>
      <c r="D1360" s="807">
        <v>0.03</v>
      </c>
      <c r="E1360" s="772">
        <f t="shared" si="63"/>
        <v>815</v>
      </c>
      <c r="F1360" s="778">
        <v>1.1000000000000001</v>
      </c>
      <c r="G1360" s="774">
        <f t="shared" si="62"/>
        <v>897</v>
      </c>
      <c r="H1360" s="776"/>
      <c r="I1360" s="758"/>
      <c r="J1360" s="776"/>
      <c r="K1360" s="786"/>
      <c r="L1360" s="9" t="s">
        <v>308</v>
      </c>
      <c r="M1360" s="9" t="s">
        <v>4337</v>
      </c>
      <c r="N1360" s="9" t="s">
        <v>142</v>
      </c>
      <c r="O1360" s="9" t="s">
        <v>164</v>
      </c>
      <c r="P1360" s="9" t="s">
        <v>1645</v>
      </c>
      <c r="Q1360" s="9" t="s">
        <v>1828</v>
      </c>
      <c r="R1360" s="9" t="s">
        <v>1829</v>
      </c>
      <c r="S1360" s="9" t="s">
        <v>314</v>
      </c>
      <c r="T1360" s="98" t="s">
        <v>210</v>
      </c>
      <c r="U1360" s="99" t="s">
        <v>1650</v>
      </c>
      <c r="V1360" s="99" t="s">
        <v>207</v>
      </c>
      <c r="W1360" s="99">
        <v>220</v>
      </c>
      <c r="X1360" s="99" t="s">
        <v>207</v>
      </c>
      <c r="Y1360" s="99">
        <v>140</v>
      </c>
      <c r="Z1360" s="99" t="s">
        <v>207</v>
      </c>
      <c r="AA1360" s="9">
        <v>236</v>
      </c>
      <c r="AB1360" s="99" t="s">
        <v>207</v>
      </c>
      <c r="AC1360" s="9">
        <v>253</v>
      </c>
      <c r="AD1360" s="9" t="s">
        <v>207</v>
      </c>
      <c r="AE1360" s="9">
        <v>100</v>
      </c>
      <c r="AF1360" s="9" t="s">
        <v>315</v>
      </c>
      <c r="AG1360" s="14" t="s">
        <v>1744</v>
      </c>
      <c r="AH1360" s="14" t="s">
        <v>207</v>
      </c>
      <c r="AI1360" s="14" t="s">
        <v>1745</v>
      </c>
      <c r="AJ1360" s="14" t="s">
        <v>207</v>
      </c>
      <c r="AK1360" s="9">
        <v>8</v>
      </c>
      <c r="AL1360" s="14" t="s">
        <v>207</v>
      </c>
      <c r="AM1360" s="9">
        <v>8</v>
      </c>
      <c r="AN1360" s="14" t="s">
        <v>207</v>
      </c>
      <c r="AO1360" s="9">
        <v>8</v>
      </c>
      <c r="AP1360" s="14" t="s">
        <v>207</v>
      </c>
      <c r="AQ1360" s="9">
        <v>8</v>
      </c>
      <c r="AR1360" s="14" t="s">
        <v>207</v>
      </c>
      <c r="AS1360" s="9" t="s">
        <v>0</v>
      </c>
      <c r="AT1360" s="9" t="s">
        <v>318</v>
      </c>
      <c r="AU1360" s="9" t="s">
        <v>164</v>
      </c>
      <c r="AV1360" s="9" t="s">
        <v>320</v>
      </c>
      <c r="AW1360" s="9" t="s">
        <v>1983</v>
      </c>
      <c r="AX1360" s="9">
        <v>9010600000</v>
      </c>
      <c r="AY1360" s="99">
        <v>254</v>
      </c>
      <c r="AZ1360" s="12" t="s">
        <v>207</v>
      </c>
      <c r="BA1360" s="99">
        <v>32</v>
      </c>
      <c r="BB1360" s="12" t="s">
        <v>207</v>
      </c>
      <c r="BC1360" s="99">
        <v>15</v>
      </c>
      <c r="BD1360" s="12" t="s">
        <v>207</v>
      </c>
      <c r="BE1360" s="99">
        <v>18</v>
      </c>
      <c r="BF1360" s="12" t="s">
        <v>321</v>
      </c>
      <c r="BG1360" s="654">
        <v>17.154</v>
      </c>
      <c r="BH1360" s="12" t="s">
        <v>321</v>
      </c>
      <c r="BI1360" s="99">
        <v>12</v>
      </c>
      <c r="BJ1360" s="12" t="s">
        <v>321</v>
      </c>
      <c r="BK1360" s="754">
        <v>0</v>
      </c>
      <c r="BL1360" s="12" t="s">
        <v>321</v>
      </c>
      <c r="BM1360" s="754">
        <v>0.11</v>
      </c>
      <c r="BN1360" s="12" t="s">
        <v>321</v>
      </c>
      <c r="BO1360" s="754">
        <v>5.0439999999999996</v>
      </c>
      <c r="BP1360" s="12" t="s">
        <v>321</v>
      </c>
      <c r="BQ1360" s="754">
        <v>0</v>
      </c>
      <c r="BR1360" s="12" t="s">
        <v>321</v>
      </c>
      <c r="BS1360" s="654">
        <v>0</v>
      </c>
      <c r="BT1360" s="12" t="s">
        <v>321</v>
      </c>
      <c r="BU1360" s="654">
        <v>5.1539999999999999</v>
      </c>
      <c r="BV1360" s="12" t="s">
        <v>321</v>
      </c>
      <c r="BW1360" s="9">
        <v>0.12</v>
      </c>
      <c r="BX1360" s="9" t="s">
        <v>322</v>
      </c>
      <c r="BY1360" s="755">
        <v>100</v>
      </c>
      <c r="BZ1360" s="9" t="s">
        <v>315</v>
      </c>
      <c r="CA1360" s="755">
        <v>12.6</v>
      </c>
      <c r="CB1360" s="9" t="s">
        <v>315</v>
      </c>
      <c r="CC1360" s="755">
        <v>5.9</v>
      </c>
      <c r="CD1360" s="9" t="s">
        <v>315</v>
      </c>
      <c r="CE1360" s="755">
        <v>35.299999999999997</v>
      </c>
      <c r="CF1360" s="9" t="s">
        <v>323</v>
      </c>
      <c r="CG1360" s="755">
        <v>26.5</v>
      </c>
      <c r="CH1360" s="9" t="s">
        <v>323</v>
      </c>
      <c r="CI1360" s="9"/>
      <c r="CJ1360" s="9"/>
      <c r="CK1360" s="9"/>
    </row>
    <row r="1361" spans="1:89" s="98" customFormat="1" x14ac:dyDescent="0.25">
      <c r="A1361" s="99">
        <v>10600050</v>
      </c>
      <c r="B1361" s="99"/>
      <c r="C1361" s="772">
        <v>822</v>
      </c>
      <c r="D1361" s="807">
        <v>0.03</v>
      </c>
      <c r="E1361" s="772">
        <f t="shared" si="63"/>
        <v>847</v>
      </c>
      <c r="F1361" s="778">
        <v>1.1000000000000001</v>
      </c>
      <c r="G1361" s="774">
        <f t="shared" si="62"/>
        <v>932</v>
      </c>
      <c r="H1361" s="776"/>
      <c r="I1361" s="758"/>
      <c r="J1361" s="776"/>
      <c r="K1361" s="786"/>
      <c r="L1361" s="9" t="s">
        <v>308</v>
      </c>
      <c r="M1361" s="9" t="s">
        <v>4338</v>
      </c>
      <c r="N1361" s="9" t="s">
        <v>142</v>
      </c>
      <c r="O1361" s="9" t="s">
        <v>164</v>
      </c>
      <c r="P1361" s="9" t="s">
        <v>1645</v>
      </c>
      <c r="Q1361" s="9" t="s">
        <v>1828</v>
      </c>
      <c r="R1361" s="9" t="s">
        <v>1829</v>
      </c>
      <c r="S1361" s="9" t="s">
        <v>314</v>
      </c>
      <c r="T1361" s="98" t="s">
        <v>210</v>
      </c>
      <c r="U1361" s="99" t="s">
        <v>1746</v>
      </c>
      <c r="V1361" s="99" t="s">
        <v>207</v>
      </c>
      <c r="W1361" s="99">
        <v>240</v>
      </c>
      <c r="X1361" s="99" t="s">
        <v>207</v>
      </c>
      <c r="Y1361" s="99">
        <v>151</v>
      </c>
      <c r="Z1361" s="99" t="s">
        <v>207</v>
      </c>
      <c r="AA1361" s="9">
        <v>256</v>
      </c>
      <c r="AB1361" s="99" t="s">
        <v>207</v>
      </c>
      <c r="AC1361" s="9">
        <v>275</v>
      </c>
      <c r="AD1361" s="9" t="s">
        <v>207</v>
      </c>
      <c r="AE1361" s="9">
        <v>108</v>
      </c>
      <c r="AF1361" s="9" t="s">
        <v>315</v>
      </c>
      <c r="AG1361" s="14" t="s">
        <v>1747</v>
      </c>
      <c r="AH1361" s="14" t="s">
        <v>207</v>
      </c>
      <c r="AI1361" s="14" t="s">
        <v>1748</v>
      </c>
      <c r="AJ1361" s="14" t="s">
        <v>207</v>
      </c>
      <c r="AK1361" s="9">
        <v>8</v>
      </c>
      <c r="AL1361" s="14" t="s">
        <v>207</v>
      </c>
      <c r="AM1361" s="9">
        <v>8</v>
      </c>
      <c r="AN1361" s="14" t="s">
        <v>207</v>
      </c>
      <c r="AO1361" s="9">
        <v>8</v>
      </c>
      <c r="AP1361" s="14" t="s">
        <v>207</v>
      </c>
      <c r="AQ1361" s="9">
        <v>8</v>
      </c>
      <c r="AR1361" s="14" t="s">
        <v>207</v>
      </c>
      <c r="AS1361" s="9" t="s">
        <v>0</v>
      </c>
      <c r="AT1361" s="9" t="s">
        <v>318</v>
      </c>
      <c r="AU1361" s="9" t="s">
        <v>164</v>
      </c>
      <c r="AV1361" s="9" t="s">
        <v>320</v>
      </c>
      <c r="AW1361" s="9" t="s">
        <v>1984</v>
      </c>
      <c r="AX1361" s="9">
        <v>9010600000</v>
      </c>
      <c r="AY1361" s="99">
        <v>274</v>
      </c>
      <c r="AZ1361" s="12" t="s">
        <v>207</v>
      </c>
      <c r="BA1361" s="99">
        <v>32</v>
      </c>
      <c r="BB1361" s="12" t="s">
        <v>207</v>
      </c>
      <c r="BC1361" s="99">
        <v>14</v>
      </c>
      <c r="BD1361" s="12" t="s">
        <v>207</v>
      </c>
      <c r="BE1361" s="99">
        <v>19</v>
      </c>
      <c r="BF1361" s="12" t="s">
        <v>321</v>
      </c>
      <c r="BG1361" s="654">
        <v>18.495999999999999</v>
      </c>
      <c r="BH1361" s="12" t="s">
        <v>321</v>
      </c>
      <c r="BI1361" s="99">
        <v>13</v>
      </c>
      <c r="BJ1361" s="12" t="s">
        <v>321</v>
      </c>
      <c r="BK1361" s="754">
        <v>0</v>
      </c>
      <c r="BL1361" s="12" t="s">
        <v>321</v>
      </c>
      <c r="BM1361" s="754">
        <v>0.11</v>
      </c>
      <c r="BN1361" s="12" t="s">
        <v>321</v>
      </c>
      <c r="BO1361" s="754">
        <v>5.3860000000000001</v>
      </c>
      <c r="BP1361" s="12" t="s">
        <v>321</v>
      </c>
      <c r="BQ1361" s="754">
        <v>0</v>
      </c>
      <c r="BR1361" s="12" t="s">
        <v>321</v>
      </c>
      <c r="BS1361" s="654">
        <v>0</v>
      </c>
      <c r="BT1361" s="12" t="s">
        <v>321</v>
      </c>
      <c r="BU1361" s="654">
        <v>5.4960000000000004</v>
      </c>
      <c r="BV1361" s="12" t="s">
        <v>321</v>
      </c>
      <c r="BW1361" s="9">
        <v>0.12</v>
      </c>
      <c r="BX1361" s="9" t="s">
        <v>322</v>
      </c>
      <c r="BY1361" s="755">
        <v>107.9</v>
      </c>
      <c r="BZ1361" s="9" t="s">
        <v>315</v>
      </c>
      <c r="CA1361" s="755">
        <v>12.6</v>
      </c>
      <c r="CB1361" s="9" t="s">
        <v>315</v>
      </c>
      <c r="CC1361" s="755">
        <v>5.5</v>
      </c>
      <c r="CD1361" s="9" t="s">
        <v>315</v>
      </c>
      <c r="CE1361" s="755">
        <v>37.5</v>
      </c>
      <c r="CF1361" s="9" t="s">
        <v>323</v>
      </c>
      <c r="CG1361" s="755">
        <v>28.7</v>
      </c>
      <c r="CH1361" s="9" t="s">
        <v>323</v>
      </c>
      <c r="CI1361" s="9"/>
      <c r="CJ1361" s="9"/>
      <c r="CK1361" s="9"/>
    </row>
    <row r="1362" spans="1:89" s="98" customFormat="1" x14ac:dyDescent="0.25">
      <c r="A1362" s="99">
        <v>10600781</v>
      </c>
      <c r="B1362" s="99"/>
      <c r="C1362" s="772">
        <v>972</v>
      </c>
      <c r="D1362" s="807">
        <v>0.03</v>
      </c>
      <c r="E1362" s="772">
        <f t="shared" si="63"/>
        <v>1001</v>
      </c>
      <c r="F1362" s="778">
        <v>1.1000000000000001</v>
      </c>
      <c r="G1362" s="774">
        <f t="shared" si="62"/>
        <v>1101</v>
      </c>
      <c r="H1362" s="776"/>
      <c r="I1362" s="758"/>
      <c r="J1362" s="776"/>
      <c r="K1362" s="786"/>
      <c r="L1362" s="9" t="s">
        <v>308</v>
      </c>
      <c r="M1362" s="9" t="s">
        <v>4339</v>
      </c>
      <c r="N1362" s="9" t="s">
        <v>142</v>
      </c>
      <c r="O1362" s="9" t="s">
        <v>164</v>
      </c>
      <c r="P1362" s="9" t="s">
        <v>1645</v>
      </c>
      <c r="Q1362" s="9" t="s">
        <v>1828</v>
      </c>
      <c r="R1362" s="9" t="s">
        <v>1829</v>
      </c>
      <c r="S1362" s="9" t="s">
        <v>314</v>
      </c>
      <c r="T1362" s="98" t="s">
        <v>210</v>
      </c>
      <c r="U1362" s="99">
        <v>146</v>
      </c>
      <c r="V1362" s="99" t="s">
        <v>207</v>
      </c>
      <c r="W1362" s="99">
        <v>260</v>
      </c>
      <c r="X1362" s="99" t="s">
        <v>207</v>
      </c>
      <c r="Y1362" s="99">
        <v>162</v>
      </c>
      <c r="Z1362" s="99" t="s">
        <v>207</v>
      </c>
      <c r="AA1362" s="9">
        <v>276</v>
      </c>
      <c r="AB1362" s="99" t="s">
        <v>207</v>
      </c>
      <c r="AC1362" s="9">
        <v>298</v>
      </c>
      <c r="AD1362" s="9" t="s">
        <v>207</v>
      </c>
      <c r="AE1362" s="9">
        <v>117</v>
      </c>
      <c r="AF1362" s="9" t="s">
        <v>315</v>
      </c>
      <c r="AG1362" s="14" t="s">
        <v>1749</v>
      </c>
      <c r="AH1362" s="14" t="s">
        <v>207</v>
      </c>
      <c r="AI1362" s="14" t="s">
        <v>1750</v>
      </c>
      <c r="AJ1362" s="14" t="s">
        <v>207</v>
      </c>
      <c r="AK1362" s="9">
        <v>8</v>
      </c>
      <c r="AL1362" s="14" t="s">
        <v>207</v>
      </c>
      <c r="AM1362" s="9">
        <v>8</v>
      </c>
      <c r="AN1362" s="14" t="s">
        <v>207</v>
      </c>
      <c r="AO1362" s="9">
        <v>8</v>
      </c>
      <c r="AP1362" s="14" t="s">
        <v>207</v>
      </c>
      <c r="AQ1362" s="9">
        <v>8</v>
      </c>
      <c r="AR1362" s="14" t="s">
        <v>207</v>
      </c>
      <c r="AS1362" s="9" t="s">
        <v>0</v>
      </c>
      <c r="AT1362" s="9" t="s">
        <v>318</v>
      </c>
      <c r="AU1362" s="9" t="s">
        <v>164</v>
      </c>
      <c r="AV1362" s="9" t="s">
        <v>320</v>
      </c>
      <c r="AW1362" s="9" t="s">
        <v>1985</v>
      </c>
      <c r="AX1362" s="9">
        <v>9010600000</v>
      </c>
      <c r="AY1362" s="99">
        <v>294</v>
      </c>
      <c r="AZ1362" s="12" t="s">
        <v>207</v>
      </c>
      <c r="BA1362" s="99">
        <v>32</v>
      </c>
      <c r="BB1362" s="12" t="s">
        <v>207</v>
      </c>
      <c r="BC1362" s="99">
        <v>14</v>
      </c>
      <c r="BD1362" s="12" t="s">
        <v>207</v>
      </c>
      <c r="BE1362" s="99">
        <v>18</v>
      </c>
      <c r="BF1362" s="12" t="s">
        <v>321</v>
      </c>
      <c r="BG1362" s="654">
        <v>17.837</v>
      </c>
      <c r="BH1362" s="12" t="s">
        <v>321</v>
      </c>
      <c r="BI1362" s="99">
        <v>12</v>
      </c>
      <c r="BJ1362" s="12" t="s">
        <v>321</v>
      </c>
      <c r="BK1362" s="754">
        <v>0</v>
      </c>
      <c r="BL1362" s="12" t="s">
        <v>321</v>
      </c>
      <c r="BM1362" s="754">
        <v>0.11</v>
      </c>
      <c r="BN1362" s="12" t="s">
        <v>321</v>
      </c>
      <c r="BO1362" s="754">
        <v>5.7270000000000003</v>
      </c>
      <c r="BP1362" s="12" t="s">
        <v>321</v>
      </c>
      <c r="BQ1362" s="754">
        <v>0</v>
      </c>
      <c r="BR1362" s="12" t="s">
        <v>321</v>
      </c>
      <c r="BS1362" s="654">
        <v>0</v>
      </c>
      <c r="BT1362" s="12" t="s">
        <v>321</v>
      </c>
      <c r="BU1362" s="654">
        <v>5.8369999999999997</v>
      </c>
      <c r="BV1362" s="12" t="s">
        <v>321</v>
      </c>
      <c r="BW1362" s="9">
        <v>0.13</v>
      </c>
      <c r="BX1362" s="9" t="s">
        <v>322</v>
      </c>
      <c r="BY1362" s="755">
        <v>115.7</v>
      </c>
      <c r="BZ1362" s="9" t="s">
        <v>315</v>
      </c>
      <c r="CA1362" s="755">
        <v>12.6</v>
      </c>
      <c r="CB1362" s="9" t="s">
        <v>315</v>
      </c>
      <c r="CC1362" s="755">
        <v>5.5</v>
      </c>
      <c r="CD1362" s="9" t="s">
        <v>315</v>
      </c>
      <c r="CE1362" s="755">
        <v>35.299999999999997</v>
      </c>
      <c r="CF1362" s="9" t="s">
        <v>323</v>
      </c>
      <c r="CG1362" s="755">
        <v>26.5</v>
      </c>
      <c r="CH1362" s="9" t="s">
        <v>323</v>
      </c>
      <c r="CI1362" s="9"/>
      <c r="CJ1362" s="9"/>
      <c r="CK1362" s="9"/>
    </row>
    <row r="1363" spans="1:89" s="98" customFormat="1" x14ac:dyDescent="0.25">
      <c r="A1363" s="99">
        <v>10600125</v>
      </c>
      <c r="B1363" s="99"/>
      <c r="C1363" s="772">
        <v>1125</v>
      </c>
      <c r="D1363" s="807">
        <v>0.03</v>
      </c>
      <c r="E1363" s="772">
        <f t="shared" si="63"/>
        <v>1159</v>
      </c>
      <c r="F1363" s="778">
        <v>1.1000000000000001</v>
      </c>
      <c r="G1363" s="774">
        <f t="shared" si="62"/>
        <v>1275</v>
      </c>
      <c r="H1363" s="776"/>
      <c r="I1363" s="758"/>
      <c r="J1363" s="776"/>
      <c r="K1363" s="786"/>
      <c r="L1363" s="9" t="s">
        <v>308</v>
      </c>
      <c r="M1363" s="9" t="s">
        <v>4340</v>
      </c>
      <c r="N1363" s="9" t="s">
        <v>142</v>
      </c>
      <c r="O1363" s="9" t="s">
        <v>164</v>
      </c>
      <c r="P1363" s="9" t="s">
        <v>1645</v>
      </c>
      <c r="Q1363" s="9" t="s">
        <v>1828</v>
      </c>
      <c r="R1363" s="9" t="s">
        <v>1829</v>
      </c>
      <c r="S1363" s="9" t="s">
        <v>314</v>
      </c>
      <c r="T1363" s="98" t="s">
        <v>210</v>
      </c>
      <c r="U1363" s="99" t="s">
        <v>1909</v>
      </c>
      <c r="V1363" s="99" t="s">
        <v>207</v>
      </c>
      <c r="W1363" s="99">
        <v>280</v>
      </c>
      <c r="X1363" s="99" t="s">
        <v>207</v>
      </c>
      <c r="Y1363" s="99">
        <v>173</v>
      </c>
      <c r="Z1363" s="99" t="s">
        <v>207</v>
      </c>
      <c r="AA1363" s="9">
        <v>296</v>
      </c>
      <c r="AB1363" s="99" t="s">
        <v>207</v>
      </c>
      <c r="AC1363" s="9">
        <v>321</v>
      </c>
      <c r="AD1363" s="9" t="s">
        <v>207</v>
      </c>
      <c r="AE1363" s="9">
        <v>126</v>
      </c>
      <c r="AF1363" s="9" t="s">
        <v>315</v>
      </c>
      <c r="AG1363" s="14" t="s">
        <v>1910</v>
      </c>
      <c r="AH1363" s="14" t="s">
        <v>207</v>
      </c>
      <c r="AI1363" s="14" t="s">
        <v>1911</v>
      </c>
      <c r="AJ1363" s="14" t="s">
        <v>207</v>
      </c>
      <c r="AK1363" s="9">
        <v>8</v>
      </c>
      <c r="AL1363" s="14" t="s">
        <v>207</v>
      </c>
      <c r="AM1363" s="9">
        <v>8</v>
      </c>
      <c r="AN1363" s="14" t="s">
        <v>207</v>
      </c>
      <c r="AO1363" s="9">
        <v>8</v>
      </c>
      <c r="AP1363" s="14" t="s">
        <v>207</v>
      </c>
      <c r="AQ1363" s="9">
        <v>8</v>
      </c>
      <c r="AR1363" s="14" t="s">
        <v>207</v>
      </c>
      <c r="AS1363" s="9" t="s">
        <v>0</v>
      </c>
      <c r="AT1363" s="9" t="s">
        <v>318</v>
      </c>
      <c r="AU1363" s="9" t="s">
        <v>164</v>
      </c>
      <c r="AV1363" s="9" t="s">
        <v>320</v>
      </c>
      <c r="AW1363" s="9" t="s">
        <v>1986</v>
      </c>
      <c r="AX1363" s="9">
        <v>9010600000</v>
      </c>
      <c r="AY1363" s="99">
        <v>314</v>
      </c>
      <c r="AZ1363" s="12" t="s">
        <v>207</v>
      </c>
      <c r="BA1363" s="99">
        <v>32</v>
      </c>
      <c r="BB1363" s="12" t="s">
        <v>207</v>
      </c>
      <c r="BC1363" s="99">
        <v>14</v>
      </c>
      <c r="BD1363" s="12" t="s">
        <v>207</v>
      </c>
      <c r="BE1363" s="99">
        <v>22</v>
      </c>
      <c r="BF1363" s="12" t="s">
        <v>321</v>
      </c>
      <c r="BG1363" s="654">
        <v>21.178999999999998</v>
      </c>
      <c r="BH1363" s="12" t="s">
        <v>321</v>
      </c>
      <c r="BI1363" s="99">
        <v>15</v>
      </c>
      <c r="BJ1363" s="12" t="s">
        <v>321</v>
      </c>
      <c r="BK1363" s="754">
        <v>0</v>
      </c>
      <c r="BL1363" s="12" t="s">
        <v>321</v>
      </c>
      <c r="BM1363" s="754">
        <v>0.11</v>
      </c>
      <c r="BN1363" s="12" t="s">
        <v>321</v>
      </c>
      <c r="BO1363" s="754">
        <v>6.069</v>
      </c>
      <c r="BP1363" s="12" t="s">
        <v>321</v>
      </c>
      <c r="BQ1363" s="754">
        <v>0</v>
      </c>
      <c r="BR1363" s="12" t="s">
        <v>321</v>
      </c>
      <c r="BS1363" s="654">
        <v>0</v>
      </c>
      <c r="BT1363" s="12" t="s">
        <v>321</v>
      </c>
      <c r="BU1363" s="654">
        <v>6.1790000000000003</v>
      </c>
      <c r="BV1363" s="12" t="s">
        <v>321</v>
      </c>
      <c r="BW1363" s="9">
        <v>0.14000000000000001</v>
      </c>
      <c r="BX1363" s="9" t="s">
        <v>322</v>
      </c>
      <c r="BY1363" s="755">
        <v>123.6</v>
      </c>
      <c r="BZ1363" s="9" t="s">
        <v>315</v>
      </c>
      <c r="CA1363" s="755">
        <v>12.6</v>
      </c>
      <c r="CB1363" s="9" t="s">
        <v>315</v>
      </c>
      <c r="CC1363" s="755">
        <v>5.5</v>
      </c>
      <c r="CD1363" s="9" t="s">
        <v>315</v>
      </c>
      <c r="CE1363" s="755">
        <v>41.9</v>
      </c>
      <c r="CF1363" s="9" t="s">
        <v>323</v>
      </c>
      <c r="CG1363" s="755">
        <v>33.1</v>
      </c>
      <c r="CH1363" s="9" t="s">
        <v>323</v>
      </c>
      <c r="CI1363" s="9"/>
      <c r="CJ1363" s="9"/>
      <c r="CK1363" s="9"/>
    </row>
    <row r="1364" spans="1:89" s="98" customFormat="1" x14ac:dyDescent="0.25">
      <c r="A1364" s="99">
        <v>10600130</v>
      </c>
      <c r="B1364" s="99"/>
      <c r="C1364" s="772">
        <v>1217</v>
      </c>
      <c r="D1364" s="807">
        <v>0.03</v>
      </c>
      <c r="E1364" s="772">
        <f t="shared" si="63"/>
        <v>1254</v>
      </c>
      <c r="F1364" s="778">
        <v>1.1000000000000001</v>
      </c>
      <c r="G1364" s="774">
        <f t="shared" si="62"/>
        <v>1379</v>
      </c>
      <c r="H1364" s="776"/>
      <c r="I1364" s="758"/>
      <c r="J1364" s="776"/>
      <c r="K1364" s="786"/>
      <c r="L1364" s="9" t="s">
        <v>308</v>
      </c>
      <c r="M1364" s="9" t="s">
        <v>4341</v>
      </c>
      <c r="N1364" s="9" t="s">
        <v>142</v>
      </c>
      <c r="O1364" s="9" t="s">
        <v>164</v>
      </c>
      <c r="P1364" s="9" t="s">
        <v>1645</v>
      </c>
      <c r="Q1364" s="9" t="s">
        <v>1828</v>
      </c>
      <c r="R1364" s="9" t="s">
        <v>1829</v>
      </c>
      <c r="S1364" s="9" t="s">
        <v>314</v>
      </c>
      <c r="T1364" s="98" t="s">
        <v>210</v>
      </c>
      <c r="U1364" s="99" t="s">
        <v>637</v>
      </c>
      <c r="V1364" s="99" t="s">
        <v>207</v>
      </c>
      <c r="W1364" s="99">
        <v>300</v>
      </c>
      <c r="X1364" s="99" t="s">
        <v>207</v>
      </c>
      <c r="Y1364" s="99">
        <v>185</v>
      </c>
      <c r="Z1364" s="99" t="s">
        <v>207</v>
      </c>
      <c r="AA1364" s="9">
        <v>316</v>
      </c>
      <c r="AB1364" s="99" t="s">
        <v>207</v>
      </c>
      <c r="AC1364" s="9">
        <v>344</v>
      </c>
      <c r="AD1364" s="9" t="s">
        <v>207</v>
      </c>
      <c r="AE1364" s="9">
        <v>135</v>
      </c>
      <c r="AF1364" s="9" t="s">
        <v>315</v>
      </c>
      <c r="AG1364" s="14" t="s">
        <v>1753</v>
      </c>
      <c r="AH1364" s="14" t="s">
        <v>207</v>
      </c>
      <c r="AI1364" s="14" t="s">
        <v>1754</v>
      </c>
      <c r="AJ1364" s="14" t="s">
        <v>207</v>
      </c>
      <c r="AK1364" s="9">
        <v>8</v>
      </c>
      <c r="AL1364" s="14" t="s">
        <v>207</v>
      </c>
      <c r="AM1364" s="9">
        <v>8</v>
      </c>
      <c r="AN1364" s="14" t="s">
        <v>207</v>
      </c>
      <c r="AO1364" s="9">
        <v>8</v>
      </c>
      <c r="AP1364" s="14" t="s">
        <v>207</v>
      </c>
      <c r="AQ1364" s="9">
        <v>8</v>
      </c>
      <c r="AR1364" s="14" t="s">
        <v>207</v>
      </c>
      <c r="AS1364" s="9" t="s">
        <v>0</v>
      </c>
      <c r="AT1364" s="9" t="s">
        <v>318</v>
      </c>
      <c r="AU1364" s="9" t="s">
        <v>164</v>
      </c>
      <c r="AV1364" s="9" t="s">
        <v>320</v>
      </c>
      <c r="AW1364" s="9" t="s">
        <v>1987</v>
      </c>
      <c r="AX1364" s="9">
        <v>9010600000</v>
      </c>
      <c r="AY1364" s="99">
        <v>334</v>
      </c>
      <c r="AZ1364" s="12" t="s">
        <v>207</v>
      </c>
      <c r="BA1364" s="99">
        <v>32</v>
      </c>
      <c r="BB1364" s="12" t="s">
        <v>207</v>
      </c>
      <c r="BC1364" s="99">
        <v>14</v>
      </c>
      <c r="BD1364" s="12" t="s">
        <v>207</v>
      </c>
      <c r="BE1364" s="99">
        <v>25</v>
      </c>
      <c r="BF1364" s="12" t="s">
        <v>321</v>
      </c>
      <c r="BG1364" s="654">
        <v>24.52</v>
      </c>
      <c r="BH1364" s="12" t="s">
        <v>321</v>
      </c>
      <c r="BI1364" s="99">
        <v>18</v>
      </c>
      <c r="BJ1364" s="12" t="s">
        <v>321</v>
      </c>
      <c r="BK1364" s="754">
        <v>0</v>
      </c>
      <c r="BL1364" s="12" t="s">
        <v>321</v>
      </c>
      <c r="BM1364" s="754">
        <v>0.11</v>
      </c>
      <c r="BN1364" s="12" t="s">
        <v>321</v>
      </c>
      <c r="BO1364" s="754">
        <v>6.4109999999999996</v>
      </c>
      <c r="BP1364" s="12" t="s">
        <v>321</v>
      </c>
      <c r="BQ1364" s="754">
        <v>0</v>
      </c>
      <c r="BR1364" s="12" t="s">
        <v>321</v>
      </c>
      <c r="BS1364" s="654">
        <v>0</v>
      </c>
      <c r="BT1364" s="12" t="s">
        <v>321</v>
      </c>
      <c r="BU1364" s="654">
        <v>6.52</v>
      </c>
      <c r="BV1364" s="12" t="s">
        <v>321</v>
      </c>
      <c r="BW1364" s="9">
        <v>0.15</v>
      </c>
      <c r="BX1364" s="9" t="s">
        <v>322</v>
      </c>
      <c r="BY1364" s="755">
        <v>131.5</v>
      </c>
      <c r="BZ1364" s="9" t="s">
        <v>315</v>
      </c>
      <c r="CA1364" s="755">
        <v>12.6</v>
      </c>
      <c r="CB1364" s="9" t="s">
        <v>315</v>
      </c>
      <c r="CC1364" s="755">
        <v>5.5</v>
      </c>
      <c r="CD1364" s="9" t="s">
        <v>315</v>
      </c>
      <c r="CE1364" s="755">
        <v>52.9</v>
      </c>
      <c r="CF1364" s="9" t="s">
        <v>323</v>
      </c>
      <c r="CG1364" s="755">
        <v>39.700000000000003</v>
      </c>
      <c r="CH1364" s="9" t="s">
        <v>323</v>
      </c>
      <c r="CI1364" s="9"/>
      <c r="CJ1364" s="9"/>
      <c r="CK1364" s="9"/>
    </row>
    <row r="1365" spans="1:89" s="98" customFormat="1" x14ac:dyDescent="0.25">
      <c r="A1365" s="99">
        <v>10630658</v>
      </c>
      <c r="B1365" s="99"/>
      <c r="C1365" s="772">
        <v>1428</v>
      </c>
      <c r="D1365" s="807">
        <v>0.03</v>
      </c>
      <c r="E1365" s="772">
        <f t="shared" si="63"/>
        <v>1471</v>
      </c>
      <c r="F1365" s="778">
        <v>1.1000000000000001</v>
      </c>
      <c r="G1365" s="774">
        <f t="shared" si="62"/>
        <v>1618</v>
      </c>
      <c r="H1365" s="776"/>
      <c r="I1365" s="758"/>
      <c r="J1365" s="776"/>
      <c r="K1365" s="786"/>
      <c r="L1365" s="9" t="s">
        <v>308</v>
      </c>
      <c r="M1365" s="9" t="s">
        <v>4342</v>
      </c>
      <c r="N1365" s="9" t="s">
        <v>142</v>
      </c>
      <c r="O1365" s="9" t="s">
        <v>164</v>
      </c>
      <c r="P1365" s="9" t="s">
        <v>1645</v>
      </c>
      <c r="Q1365" s="9" t="s">
        <v>1828</v>
      </c>
      <c r="R1365" s="9" t="s">
        <v>1829</v>
      </c>
      <c r="S1365" s="9" t="s">
        <v>314</v>
      </c>
      <c r="T1365" s="98" t="s">
        <v>210</v>
      </c>
      <c r="U1365" s="99" t="s">
        <v>742</v>
      </c>
      <c r="V1365" s="99" t="s">
        <v>207</v>
      </c>
      <c r="W1365" s="99">
        <v>350</v>
      </c>
      <c r="X1365" s="99" t="s">
        <v>207</v>
      </c>
      <c r="Y1365" s="99">
        <v>213</v>
      </c>
      <c r="Z1365" s="99" t="s">
        <v>207</v>
      </c>
      <c r="AA1365" s="9">
        <v>366</v>
      </c>
      <c r="AB1365" s="99" t="s">
        <v>207</v>
      </c>
      <c r="AC1365" s="9">
        <v>402</v>
      </c>
      <c r="AD1365" s="9" t="s">
        <v>207</v>
      </c>
      <c r="AE1365" s="9">
        <v>158</v>
      </c>
      <c r="AF1365" s="9" t="s">
        <v>315</v>
      </c>
      <c r="AG1365" s="14" t="s">
        <v>338</v>
      </c>
      <c r="AH1365" s="14" t="s">
        <v>207</v>
      </c>
      <c r="AI1365" s="14" t="s">
        <v>339</v>
      </c>
      <c r="AJ1365" s="14" t="s">
        <v>207</v>
      </c>
      <c r="AK1365" s="9">
        <v>8</v>
      </c>
      <c r="AL1365" s="14" t="s">
        <v>207</v>
      </c>
      <c r="AM1365" s="9">
        <v>8</v>
      </c>
      <c r="AN1365" s="14" t="s">
        <v>207</v>
      </c>
      <c r="AO1365" s="9">
        <v>8</v>
      </c>
      <c r="AP1365" s="14" t="s">
        <v>207</v>
      </c>
      <c r="AQ1365" s="9">
        <v>8</v>
      </c>
      <c r="AR1365" s="14" t="s">
        <v>207</v>
      </c>
      <c r="AS1365" s="9" t="s">
        <v>0</v>
      </c>
      <c r="AT1365" s="9" t="s">
        <v>318</v>
      </c>
      <c r="AU1365" s="9" t="s">
        <v>164</v>
      </c>
      <c r="AV1365" s="9" t="s">
        <v>320</v>
      </c>
      <c r="AW1365" s="9" t="s">
        <v>1988</v>
      </c>
      <c r="AX1365" s="9">
        <v>9010600000</v>
      </c>
      <c r="AY1365" s="99">
        <v>397</v>
      </c>
      <c r="AZ1365" s="12" t="s">
        <v>207</v>
      </c>
      <c r="BA1365" s="99">
        <v>23</v>
      </c>
      <c r="BB1365" s="12" t="s">
        <v>207</v>
      </c>
      <c r="BC1365" s="99">
        <v>24</v>
      </c>
      <c r="BD1365" s="12" t="s">
        <v>207</v>
      </c>
      <c r="BE1365" s="99">
        <v>28</v>
      </c>
      <c r="BF1365" s="12" t="s">
        <v>321</v>
      </c>
      <c r="BG1365" s="654">
        <v>27.457999999999998</v>
      </c>
      <c r="BH1365" s="12" t="s">
        <v>321</v>
      </c>
      <c r="BI1365" s="99">
        <v>19</v>
      </c>
      <c r="BJ1365" s="12" t="s">
        <v>321</v>
      </c>
      <c r="BK1365" s="754">
        <v>0</v>
      </c>
      <c r="BL1365" s="12" t="s">
        <v>321</v>
      </c>
      <c r="BM1365" s="754">
        <v>0.20599999999999999</v>
      </c>
      <c r="BN1365" s="12" t="s">
        <v>321</v>
      </c>
      <c r="BO1365" s="754">
        <v>8.2520000000000007</v>
      </c>
      <c r="BP1365" s="12" t="s">
        <v>321</v>
      </c>
      <c r="BQ1365" s="754">
        <v>0</v>
      </c>
      <c r="BR1365" s="12" t="s">
        <v>321</v>
      </c>
      <c r="BS1365" s="654">
        <v>0</v>
      </c>
      <c r="BT1365" s="12" t="s">
        <v>321</v>
      </c>
      <c r="BU1365" s="654">
        <v>8.4580000000000002</v>
      </c>
      <c r="BV1365" s="12" t="s">
        <v>321</v>
      </c>
      <c r="BW1365" s="9">
        <v>0.22</v>
      </c>
      <c r="BX1365" s="9" t="s">
        <v>322</v>
      </c>
      <c r="BY1365" s="755">
        <v>156.30000000000001</v>
      </c>
      <c r="BZ1365" s="9" t="s">
        <v>315</v>
      </c>
      <c r="CA1365" s="755">
        <v>9.1</v>
      </c>
      <c r="CB1365" s="9" t="s">
        <v>315</v>
      </c>
      <c r="CC1365" s="755">
        <v>9.4</v>
      </c>
      <c r="CD1365" s="9" t="s">
        <v>315</v>
      </c>
      <c r="CE1365" s="755">
        <v>55.1</v>
      </c>
      <c r="CF1365" s="9" t="s">
        <v>323</v>
      </c>
      <c r="CG1365" s="755">
        <v>41.9</v>
      </c>
      <c r="CH1365" s="9" t="s">
        <v>323</v>
      </c>
      <c r="CI1365" s="9"/>
      <c r="CJ1365" s="9"/>
      <c r="CK1365" s="9"/>
    </row>
    <row r="1366" spans="1:89" s="98" customFormat="1" x14ac:dyDescent="0.25">
      <c r="A1366" s="99">
        <v>10630659</v>
      </c>
      <c r="B1366" s="99"/>
      <c r="C1366" s="772">
        <v>1946</v>
      </c>
      <c r="D1366" s="807">
        <v>0.03</v>
      </c>
      <c r="E1366" s="772">
        <f t="shared" si="63"/>
        <v>2004</v>
      </c>
      <c r="F1366" s="778">
        <v>1.1000000000000001</v>
      </c>
      <c r="G1366" s="774">
        <f t="shared" si="62"/>
        <v>2204</v>
      </c>
      <c r="H1366" s="776"/>
      <c r="I1366" s="758"/>
      <c r="J1366" s="776"/>
      <c r="K1366" s="786"/>
      <c r="L1366" s="9" t="s">
        <v>308</v>
      </c>
      <c r="M1366" s="9" t="s">
        <v>4343</v>
      </c>
      <c r="N1366" s="9" t="s">
        <v>142</v>
      </c>
      <c r="O1366" s="9" t="s">
        <v>164</v>
      </c>
      <c r="P1366" s="9" t="s">
        <v>1645</v>
      </c>
      <c r="Q1366" s="9" t="s">
        <v>1828</v>
      </c>
      <c r="R1366" s="9" t="s">
        <v>1829</v>
      </c>
      <c r="S1366" s="9" t="s">
        <v>314</v>
      </c>
      <c r="T1366" s="98" t="s">
        <v>210</v>
      </c>
      <c r="U1366" s="99" t="s">
        <v>1755</v>
      </c>
      <c r="V1366" s="99" t="s">
        <v>207</v>
      </c>
      <c r="W1366" s="99">
        <v>400</v>
      </c>
      <c r="X1366" s="99" t="s">
        <v>207</v>
      </c>
      <c r="Y1366" s="99">
        <v>241</v>
      </c>
      <c r="Z1366" s="99" t="s">
        <v>207</v>
      </c>
      <c r="AA1366" s="9">
        <v>416</v>
      </c>
      <c r="AB1366" s="99" t="s">
        <v>207</v>
      </c>
      <c r="AC1366" s="9">
        <v>459</v>
      </c>
      <c r="AD1366" s="9" t="s">
        <v>207</v>
      </c>
      <c r="AE1366" s="9">
        <v>181</v>
      </c>
      <c r="AF1366" s="9" t="s">
        <v>315</v>
      </c>
      <c r="AG1366" s="14" t="s">
        <v>1756</v>
      </c>
      <c r="AH1366" s="14" t="s">
        <v>207</v>
      </c>
      <c r="AI1366" s="14" t="s">
        <v>1757</v>
      </c>
      <c r="AJ1366" s="14" t="s">
        <v>207</v>
      </c>
      <c r="AK1366" s="9">
        <v>8</v>
      </c>
      <c r="AL1366" s="14" t="s">
        <v>207</v>
      </c>
      <c r="AM1366" s="9">
        <v>8</v>
      </c>
      <c r="AN1366" s="14" t="s">
        <v>207</v>
      </c>
      <c r="AO1366" s="9">
        <v>8</v>
      </c>
      <c r="AP1366" s="14" t="s">
        <v>207</v>
      </c>
      <c r="AQ1366" s="9">
        <v>8</v>
      </c>
      <c r="AR1366" s="14" t="s">
        <v>207</v>
      </c>
      <c r="AS1366" s="9" t="s">
        <v>0</v>
      </c>
      <c r="AT1366" s="9" t="s">
        <v>318</v>
      </c>
      <c r="AU1366" s="9" t="s">
        <v>164</v>
      </c>
      <c r="AV1366" s="9" t="s">
        <v>320</v>
      </c>
      <c r="AW1366" s="9" t="s">
        <v>1989</v>
      </c>
      <c r="AX1366" s="9">
        <v>9010600000</v>
      </c>
      <c r="AY1366" s="99">
        <v>447</v>
      </c>
      <c r="AZ1366" s="12" t="s">
        <v>207</v>
      </c>
      <c r="BA1366" s="99">
        <v>23</v>
      </c>
      <c r="BB1366" s="12" t="s">
        <v>207</v>
      </c>
      <c r="BC1366" s="99">
        <v>24</v>
      </c>
      <c r="BD1366" s="12" t="s">
        <v>207</v>
      </c>
      <c r="BE1366" s="99">
        <v>32</v>
      </c>
      <c r="BF1366" s="12" t="s">
        <v>321</v>
      </c>
      <c r="BG1366" s="654">
        <v>31.481999999999999</v>
      </c>
      <c r="BH1366" s="12" t="s">
        <v>321</v>
      </c>
      <c r="BI1366" s="99">
        <v>22</v>
      </c>
      <c r="BJ1366" s="12" t="s">
        <v>321</v>
      </c>
      <c r="BK1366" s="754">
        <v>0</v>
      </c>
      <c r="BL1366" s="12" t="s">
        <v>321</v>
      </c>
      <c r="BM1366" s="754">
        <v>0.20599999999999999</v>
      </c>
      <c r="BN1366" s="12" t="s">
        <v>321</v>
      </c>
      <c r="BO1366" s="754">
        <v>9.2759999999999998</v>
      </c>
      <c r="BP1366" s="12" t="s">
        <v>321</v>
      </c>
      <c r="BQ1366" s="754">
        <v>0</v>
      </c>
      <c r="BR1366" s="12" t="s">
        <v>321</v>
      </c>
      <c r="BS1366" s="654">
        <v>0</v>
      </c>
      <c r="BT1366" s="12" t="s">
        <v>321</v>
      </c>
      <c r="BU1366" s="654">
        <v>9.4819999999999993</v>
      </c>
      <c r="BV1366" s="12" t="s">
        <v>321</v>
      </c>
      <c r="BW1366" s="9">
        <v>0.25</v>
      </c>
      <c r="BX1366" s="9" t="s">
        <v>322</v>
      </c>
      <c r="BY1366" s="755">
        <v>176</v>
      </c>
      <c r="BZ1366" s="9" t="s">
        <v>315</v>
      </c>
      <c r="CA1366" s="755">
        <v>9.1</v>
      </c>
      <c r="CB1366" s="9" t="s">
        <v>315</v>
      </c>
      <c r="CC1366" s="755">
        <v>9.4</v>
      </c>
      <c r="CD1366" s="9" t="s">
        <v>315</v>
      </c>
      <c r="CE1366" s="755">
        <v>63.9</v>
      </c>
      <c r="CF1366" s="9" t="s">
        <v>323</v>
      </c>
      <c r="CG1366" s="755">
        <v>48.5</v>
      </c>
      <c r="CH1366" s="9" t="s">
        <v>323</v>
      </c>
      <c r="CI1366" s="9"/>
      <c r="CJ1366" s="9"/>
      <c r="CK1366" s="9"/>
    </row>
    <row r="1367" spans="1:89" s="98" customFormat="1" x14ac:dyDescent="0.25">
      <c r="A1367" s="99">
        <v>10630660</v>
      </c>
      <c r="B1367" s="99"/>
      <c r="C1367" s="772">
        <v>2431</v>
      </c>
      <c r="D1367" s="807">
        <v>0.03</v>
      </c>
      <c r="E1367" s="772">
        <f t="shared" si="63"/>
        <v>2504</v>
      </c>
      <c r="F1367" s="778">
        <v>1.1000000000000001</v>
      </c>
      <c r="G1367" s="774">
        <f t="shared" si="62"/>
        <v>2754</v>
      </c>
      <c r="H1367" s="776"/>
      <c r="I1367" s="758"/>
      <c r="J1367" s="776"/>
      <c r="K1367" s="786"/>
      <c r="L1367" s="9" t="s">
        <v>308</v>
      </c>
      <c r="M1367" s="9" t="s">
        <v>4344</v>
      </c>
      <c r="N1367" s="9" t="s">
        <v>142</v>
      </c>
      <c r="O1367" s="9" t="s">
        <v>164</v>
      </c>
      <c r="P1367" s="9" t="s">
        <v>1645</v>
      </c>
      <c r="Q1367" s="9" t="s">
        <v>1828</v>
      </c>
      <c r="R1367" s="9" t="s">
        <v>1829</v>
      </c>
      <c r="S1367" s="9" t="s">
        <v>314</v>
      </c>
      <c r="T1367" s="98" t="s">
        <v>210</v>
      </c>
      <c r="U1367" s="99" t="s">
        <v>1758</v>
      </c>
      <c r="V1367" s="99" t="s">
        <v>207</v>
      </c>
      <c r="W1367" s="99">
        <v>450</v>
      </c>
      <c r="X1367" s="99" t="s">
        <v>207</v>
      </c>
      <c r="Y1367" s="99">
        <v>269</v>
      </c>
      <c r="Z1367" s="99" t="s">
        <v>207</v>
      </c>
      <c r="AA1367" s="9">
        <v>466</v>
      </c>
      <c r="AB1367" s="99" t="s">
        <v>207</v>
      </c>
      <c r="AC1367" s="9">
        <v>516</v>
      </c>
      <c r="AD1367" s="9" t="s">
        <v>207</v>
      </c>
      <c r="AE1367" s="9">
        <v>203</v>
      </c>
      <c r="AF1367" s="9" t="s">
        <v>315</v>
      </c>
      <c r="AG1367" s="14" t="s">
        <v>1759</v>
      </c>
      <c r="AH1367" s="14" t="s">
        <v>207</v>
      </c>
      <c r="AI1367" s="14" t="s">
        <v>1760</v>
      </c>
      <c r="AJ1367" s="14" t="s">
        <v>207</v>
      </c>
      <c r="AK1367" s="9">
        <v>8</v>
      </c>
      <c r="AL1367" s="14" t="s">
        <v>207</v>
      </c>
      <c r="AM1367" s="9">
        <v>8</v>
      </c>
      <c r="AN1367" s="14" t="s">
        <v>207</v>
      </c>
      <c r="AO1367" s="9">
        <v>8</v>
      </c>
      <c r="AP1367" s="14" t="s">
        <v>207</v>
      </c>
      <c r="AQ1367" s="9">
        <v>8</v>
      </c>
      <c r="AR1367" s="14" t="s">
        <v>207</v>
      </c>
      <c r="AS1367" s="9" t="s">
        <v>0</v>
      </c>
      <c r="AT1367" s="9" t="s">
        <v>318</v>
      </c>
      <c r="AU1367" s="9" t="s">
        <v>164</v>
      </c>
      <c r="AV1367" s="9" t="s">
        <v>320</v>
      </c>
      <c r="AW1367" s="9" t="s">
        <v>1990</v>
      </c>
      <c r="AX1367" s="9">
        <v>9010600000</v>
      </c>
      <c r="AY1367" s="99">
        <v>497</v>
      </c>
      <c r="AZ1367" s="12" t="s">
        <v>207</v>
      </c>
      <c r="BA1367" s="99">
        <v>23</v>
      </c>
      <c r="BB1367" s="12" t="s">
        <v>207</v>
      </c>
      <c r="BC1367" s="99">
        <v>24</v>
      </c>
      <c r="BD1367" s="12" t="s">
        <v>207</v>
      </c>
      <c r="BE1367" s="99">
        <v>35</v>
      </c>
      <c r="BF1367" s="12" t="s">
        <v>321</v>
      </c>
      <c r="BG1367" s="654">
        <v>34.506</v>
      </c>
      <c r="BH1367" s="12" t="s">
        <v>321</v>
      </c>
      <c r="BI1367" s="99">
        <v>24</v>
      </c>
      <c r="BJ1367" s="12" t="s">
        <v>321</v>
      </c>
      <c r="BK1367" s="754">
        <v>0</v>
      </c>
      <c r="BL1367" s="12" t="s">
        <v>321</v>
      </c>
      <c r="BM1367" s="754">
        <v>0.20599999999999999</v>
      </c>
      <c r="BN1367" s="12" t="s">
        <v>321</v>
      </c>
      <c r="BO1367" s="754">
        <v>10.301</v>
      </c>
      <c r="BP1367" s="12" t="s">
        <v>321</v>
      </c>
      <c r="BQ1367" s="754">
        <v>0</v>
      </c>
      <c r="BR1367" s="12" t="s">
        <v>321</v>
      </c>
      <c r="BS1367" s="654">
        <v>0</v>
      </c>
      <c r="BT1367" s="12" t="s">
        <v>321</v>
      </c>
      <c r="BU1367" s="654">
        <v>10.506</v>
      </c>
      <c r="BV1367" s="12" t="s">
        <v>321</v>
      </c>
      <c r="BW1367" s="9">
        <v>0.27</v>
      </c>
      <c r="BX1367" s="9" t="s">
        <v>322</v>
      </c>
      <c r="BY1367" s="755">
        <v>195.7</v>
      </c>
      <c r="BZ1367" s="9" t="s">
        <v>315</v>
      </c>
      <c r="CA1367" s="755">
        <v>9.1</v>
      </c>
      <c r="CB1367" s="9" t="s">
        <v>315</v>
      </c>
      <c r="CC1367" s="755">
        <v>9.4</v>
      </c>
      <c r="CD1367" s="9" t="s">
        <v>315</v>
      </c>
      <c r="CE1367" s="755">
        <v>70.5</v>
      </c>
      <c r="CF1367" s="9" t="s">
        <v>323</v>
      </c>
      <c r="CG1367" s="755">
        <v>52.9</v>
      </c>
      <c r="CH1367" s="9" t="s">
        <v>323</v>
      </c>
      <c r="CI1367" s="9"/>
      <c r="CJ1367" s="9"/>
      <c r="CK1367" s="9"/>
    </row>
    <row r="1368" spans="1:89" s="98" customFormat="1" x14ac:dyDescent="0.25">
      <c r="A1368" s="99">
        <v>10630661</v>
      </c>
      <c r="B1368" s="99"/>
      <c r="C1368" s="772">
        <v>2917</v>
      </c>
      <c r="D1368" s="807">
        <v>0.03</v>
      </c>
      <c r="E1368" s="772">
        <f t="shared" si="63"/>
        <v>3005</v>
      </c>
      <c r="F1368" s="778">
        <v>1.1000000000000001</v>
      </c>
      <c r="G1368" s="774">
        <f t="shared" si="62"/>
        <v>3306</v>
      </c>
      <c r="H1368" s="776"/>
      <c r="I1368" s="758"/>
      <c r="J1368" s="776"/>
      <c r="K1368" s="786"/>
      <c r="L1368" s="9" t="s">
        <v>308</v>
      </c>
      <c r="M1368" s="9" t="s">
        <v>4345</v>
      </c>
      <c r="N1368" s="9" t="s">
        <v>142</v>
      </c>
      <c r="O1368" s="9" t="s">
        <v>164</v>
      </c>
      <c r="P1368" s="9" t="s">
        <v>1645</v>
      </c>
      <c r="Q1368" s="9" t="s">
        <v>1828</v>
      </c>
      <c r="R1368" s="9" t="s">
        <v>1829</v>
      </c>
      <c r="S1368" s="9" t="s">
        <v>314</v>
      </c>
      <c r="T1368" s="98" t="s">
        <v>210</v>
      </c>
      <c r="U1368" s="99" t="s">
        <v>1655</v>
      </c>
      <c r="V1368" s="99" t="s">
        <v>207</v>
      </c>
      <c r="W1368" s="99">
        <v>500</v>
      </c>
      <c r="X1368" s="99" t="s">
        <v>207</v>
      </c>
      <c r="Y1368" s="99">
        <v>297</v>
      </c>
      <c r="Z1368" s="99" t="s">
        <v>207</v>
      </c>
      <c r="AA1368" s="9">
        <v>516</v>
      </c>
      <c r="AB1368" s="99" t="s">
        <v>207</v>
      </c>
      <c r="AC1368" s="9">
        <v>574</v>
      </c>
      <c r="AD1368" s="9" t="s">
        <v>207</v>
      </c>
      <c r="AE1368" s="9">
        <v>226</v>
      </c>
      <c r="AF1368" s="9" t="s">
        <v>315</v>
      </c>
      <c r="AG1368" s="14" t="s">
        <v>1761</v>
      </c>
      <c r="AH1368" s="14" t="s">
        <v>207</v>
      </c>
      <c r="AI1368" s="14" t="s">
        <v>1762</v>
      </c>
      <c r="AJ1368" s="14" t="s">
        <v>207</v>
      </c>
      <c r="AK1368" s="9">
        <v>8</v>
      </c>
      <c r="AL1368" s="14" t="s">
        <v>207</v>
      </c>
      <c r="AM1368" s="9">
        <v>8</v>
      </c>
      <c r="AN1368" s="14" t="s">
        <v>207</v>
      </c>
      <c r="AO1368" s="9">
        <v>8</v>
      </c>
      <c r="AP1368" s="14" t="s">
        <v>207</v>
      </c>
      <c r="AQ1368" s="9">
        <v>8</v>
      </c>
      <c r="AR1368" s="14" t="s">
        <v>207</v>
      </c>
      <c r="AS1368" s="9" t="s">
        <v>0</v>
      </c>
      <c r="AT1368" s="9" t="s">
        <v>318</v>
      </c>
      <c r="AU1368" s="9" t="s">
        <v>164</v>
      </c>
      <c r="AV1368" s="9" t="s">
        <v>320</v>
      </c>
      <c r="AW1368" s="9" t="s">
        <v>1991</v>
      </c>
      <c r="AX1368" s="9">
        <v>9010600000</v>
      </c>
      <c r="AY1368" s="99">
        <v>554</v>
      </c>
      <c r="AZ1368" s="12" t="s">
        <v>207</v>
      </c>
      <c r="BA1368" s="99">
        <v>28</v>
      </c>
      <c r="BB1368" s="12" t="s">
        <v>207</v>
      </c>
      <c r="BC1368" s="99">
        <v>36</v>
      </c>
      <c r="BD1368" s="12" t="s">
        <v>207</v>
      </c>
      <c r="BE1368" s="99">
        <v>88</v>
      </c>
      <c r="BF1368" s="12" t="s">
        <v>321</v>
      </c>
      <c r="BG1368" s="654">
        <v>87.153999999999996</v>
      </c>
      <c r="BH1368" s="12" t="s">
        <v>321</v>
      </c>
      <c r="BI1368" s="99">
        <v>40</v>
      </c>
      <c r="BJ1368" s="12" t="s">
        <v>321</v>
      </c>
      <c r="BK1368" s="754">
        <v>0</v>
      </c>
      <c r="BL1368" s="12" t="s">
        <v>321</v>
      </c>
      <c r="BM1368" s="754">
        <v>9.6000000000000002E-2</v>
      </c>
      <c r="BN1368" s="12" t="s">
        <v>321</v>
      </c>
      <c r="BO1368" s="754">
        <v>2.99</v>
      </c>
      <c r="BP1368" s="12" t="s">
        <v>321</v>
      </c>
      <c r="BQ1368" s="754">
        <v>0</v>
      </c>
      <c r="BR1368" s="12" t="s">
        <v>321</v>
      </c>
      <c r="BS1368" s="654">
        <v>44.067999999999998</v>
      </c>
      <c r="BT1368" s="12" t="s">
        <v>321</v>
      </c>
      <c r="BU1368" s="654">
        <v>47.154000000000003</v>
      </c>
      <c r="BV1368" s="12" t="s">
        <v>321</v>
      </c>
      <c r="BW1368" s="9">
        <v>0.55000000000000004</v>
      </c>
      <c r="BX1368" s="9" t="s">
        <v>322</v>
      </c>
      <c r="BY1368" s="755">
        <v>218.1</v>
      </c>
      <c r="BZ1368" s="9" t="s">
        <v>315</v>
      </c>
      <c r="CA1368" s="755">
        <v>11</v>
      </c>
      <c r="CB1368" s="9" t="s">
        <v>315</v>
      </c>
      <c r="CC1368" s="755">
        <v>14.2</v>
      </c>
      <c r="CD1368" s="9" t="s">
        <v>315</v>
      </c>
      <c r="CE1368" s="755">
        <v>191.8</v>
      </c>
      <c r="CF1368" s="9" t="s">
        <v>323</v>
      </c>
      <c r="CG1368" s="755">
        <v>88.2</v>
      </c>
      <c r="CH1368" s="9" t="s">
        <v>323</v>
      </c>
      <c r="CI1368" s="9"/>
      <c r="CJ1368" s="9"/>
      <c r="CK1368" s="9"/>
    </row>
    <row r="1369" spans="1:89" s="98" customFormat="1" x14ac:dyDescent="0.25">
      <c r="A1369" s="99">
        <v>10600014</v>
      </c>
      <c r="B1369" s="99"/>
      <c r="C1369" s="772">
        <v>529</v>
      </c>
      <c r="D1369" s="807">
        <v>0.03</v>
      </c>
      <c r="E1369" s="772">
        <f t="shared" si="63"/>
        <v>545</v>
      </c>
      <c r="F1369" s="778">
        <v>1.1000000000000001</v>
      </c>
      <c r="G1369" s="774">
        <f t="shared" si="62"/>
        <v>600</v>
      </c>
      <c r="H1369" s="776"/>
      <c r="I1369" s="758"/>
      <c r="J1369" s="776"/>
      <c r="K1369" s="786"/>
      <c r="L1369" s="9" t="s">
        <v>308</v>
      </c>
      <c r="M1369" s="9" t="s">
        <v>4346</v>
      </c>
      <c r="N1369" s="9" t="s">
        <v>142</v>
      </c>
      <c r="O1369" s="9" t="s">
        <v>164</v>
      </c>
      <c r="P1369" s="9" t="s">
        <v>1645</v>
      </c>
      <c r="Q1369" s="9" t="s">
        <v>271</v>
      </c>
      <c r="R1369" s="9" t="s">
        <v>1972</v>
      </c>
      <c r="S1369" s="9" t="s">
        <v>314</v>
      </c>
      <c r="T1369" s="98" t="s">
        <v>210</v>
      </c>
      <c r="U1369" s="99">
        <v>90</v>
      </c>
      <c r="V1369" s="99" t="s">
        <v>207</v>
      </c>
      <c r="W1369" s="99">
        <v>160</v>
      </c>
      <c r="X1369" s="99" t="s">
        <v>207</v>
      </c>
      <c r="Y1369" s="99">
        <v>106</v>
      </c>
      <c r="Z1369" s="99" t="s">
        <v>207</v>
      </c>
      <c r="AA1369" s="9">
        <v>176</v>
      </c>
      <c r="AB1369" s="99" t="s">
        <v>207</v>
      </c>
      <c r="AC1369" s="9">
        <v>184</v>
      </c>
      <c r="AD1369" s="9" t="s">
        <v>207</v>
      </c>
      <c r="AE1369" s="9">
        <v>72</v>
      </c>
      <c r="AF1369" s="9" t="s">
        <v>315</v>
      </c>
      <c r="AG1369" s="14" t="s">
        <v>1902</v>
      </c>
      <c r="AH1369" s="14" t="s">
        <v>207</v>
      </c>
      <c r="AI1369" s="14" t="s">
        <v>1903</v>
      </c>
      <c r="AJ1369" s="14" t="s">
        <v>207</v>
      </c>
      <c r="AK1369" s="9">
        <v>8</v>
      </c>
      <c r="AL1369" s="14" t="s">
        <v>207</v>
      </c>
      <c r="AM1369" s="9">
        <v>8</v>
      </c>
      <c r="AN1369" s="14" t="s">
        <v>207</v>
      </c>
      <c r="AO1369" s="9">
        <v>8</v>
      </c>
      <c r="AP1369" s="14" t="s">
        <v>207</v>
      </c>
      <c r="AQ1369" s="9">
        <v>8</v>
      </c>
      <c r="AR1369" s="14" t="s">
        <v>207</v>
      </c>
      <c r="AS1369" s="9" t="s">
        <v>0</v>
      </c>
      <c r="AT1369" s="9" t="s">
        <v>318</v>
      </c>
      <c r="AU1369" s="9" t="s">
        <v>164</v>
      </c>
      <c r="AV1369" s="9" t="s">
        <v>320</v>
      </c>
      <c r="AW1369" s="9" t="s">
        <v>1992</v>
      </c>
      <c r="AX1369" s="9">
        <v>9010600000</v>
      </c>
      <c r="AY1369" s="99">
        <v>195</v>
      </c>
      <c r="AZ1369" s="12" t="s">
        <v>207</v>
      </c>
      <c r="BA1369" s="99">
        <v>32</v>
      </c>
      <c r="BB1369" s="12" t="s">
        <v>207</v>
      </c>
      <c r="BC1369" s="99">
        <v>14</v>
      </c>
      <c r="BD1369" s="12" t="s">
        <v>207</v>
      </c>
      <c r="BE1369" s="99">
        <v>14</v>
      </c>
      <c r="BF1369" s="12" t="s">
        <v>321</v>
      </c>
      <c r="BG1369" s="654">
        <v>13.129</v>
      </c>
      <c r="BH1369" s="12" t="s">
        <v>321</v>
      </c>
      <c r="BI1369" s="99">
        <v>9</v>
      </c>
      <c r="BJ1369" s="12" t="s">
        <v>321</v>
      </c>
      <c r="BK1369" s="754">
        <v>0</v>
      </c>
      <c r="BL1369" s="12" t="s">
        <v>321</v>
      </c>
      <c r="BM1369" s="754">
        <v>0.11</v>
      </c>
      <c r="BN1369" s="12" t="s">
        <v>321</v>
      </c>
      <c r="BO1369" s="754">
        <v>4.0190000000000001</v>
      </c>
      <c r="BP1369" s="12" t="s">
        <v>321</v>
      </c>
      <c r="BQ1369" s="754">
        <v>0</v>
      </c>
      <c r="BR1369" s="12" t="s">
        <v>321</v>
      </c>
      <c r="BS1369" s="654">
        <v>0</v>
      </c>
      <c r="BT1369" s="12" t="s">
        <v>321</v>
      </c>
      <c r="BU1369" s="654">
        <v>4.1289999999999996</v>
      </c>
      <c r="BV1369" s="12" t="s">
        <v>321</v>
      </c>
      <c r="BW1369" s="9">
        <v>0.09</v>
      </c>
      <c r="BX1369" s="9" t="s">
        <v>322</v>
      </c>
      <c r="BY1369" s="755">
        <v>76.8</v>
      </c>
      <c r="BZ1369" s="9" t="s">
        <v>315</v>
      </c>
      <c r="CA1369" s="755">
        <v>12.6</v>
      </c>
      <c r="CB1369" s="9" t="s">
        <v>315</v>
      </c>
      <c r="CC1369" s="755">
        <v>5.5</v>
      </c>
      <c r="CD1369" s="9" t="s">
        <v>315</v>
      </c>
      <c r="CE1369" s="755">
        <v>26.5</v>
      </c>
      <c r="CF1369" s="9" t="s">
        <v>323</v>
      </c>
      <c r="CG1369" s="755">
        <v>19.8</v>
      </c>
      <c r="CH1369" s="9" t="s">
        <v>323</v>
      </c>
      <c r="CI1369" s="9"/>
      <c r="CJ1369" s="9"/>
      <c r="CK1369" s="9"/>
    </row>
    <row r="1370" spans="1:89" s="98" customFormat="1" x14ac:dyDescent="0.25">
      <c r="A1370" s="99">
        <v>10600015</v>
      </c>
      <c r="B1370" s="99"/>
      <c r="C1370" s="772">
        <v>578</v>
      </c>
      <c r="D1370" s="807">
        <v>0.03</v>
      </c>
      <c r="E1370" s="772">
        <f t="shared" si="63"/>
        <v>595</v>
      </c>
      <c r="F1370" s="778">
        <v>1.1000000000000001</v>
      </c>
      <c r="G1370" s="774">
        <f t="shared" si="62"/>
        <v>655</v>
      </c>
      <c r="H1370" s="776"/>
      <c r="I1370" s="758"/>
      <c r="J1370" s="776"/>
      <c r="K1370" s="786"/>
      <c r="L1370" s="9" t="s">
        <v>308</v>
      </c>
      <c r="M1370" s="9" t="s">
        <v>4347</v>
      </c>
      <c r="N1370" s="9" t="s">
        <v>142</v>
      </c>
      <c r="O1370" s="9" t="s">
        <v>164</v>
      </c>
      <c r="P1370" s="9" t="s">
        <v>1645</v>
      </c>
      <c r="Q1370" s="9" t="s">
        <v>271</v>
      </c>
      <c r="R1370" s="9" t="s">
        <v>1972</v>
      </c>
      <c r="S1370" s="9" t="s">
        <v>314</v>
      </c>
      <c r="T1370" s="98" t="s">
        <v>210</v>
      </c>
      <c r="U1370" s="99" t="s">
        <v>1649</v>
      </c>
      <c r="V1370" s="99" t="s">
        <v>207</v>
      </c>
      <c r="W1370" s="99">
        <v>180</v>
      </c>
      <c r="X1370" s="99" t="s">
        <v>207</v>
      </c>
      <c r="Y1370" s="99">
        <v>118</v>
      </c>
      <c r="Z1370" s="99" t="s">
        <v>207</v>
      </c>
      <c r="AA1370" s="9">
        <v>196</v>
      </c>
      <c r="AB1370" s="99" t="s">
        <v>207</v>
      </c>
      <c r="AC1370" s="9">
        <v>207</v>
      </c>
      <c r="AD1370" s="9" t="s">
        <v>207</v>
      </c>
      <c r="AE1370" s="9">
        <v>81</v>
      </c>
      <c r="AF1370" s="9" t="s">
        <v>315</v>
      </c>
      <c r="AG1370" s="14" t="s">
        <v>1904</v>
      </c>
      <c r="AH1370" s="14" t="s">
        <v>207</v>
      </c>
      <c r="AI1370" s="14" t="s">
        <v>1905</v>
      </c>
      <c r="AJ1370" s="14" t="s">
        <v>207</v>
      </c>
      <c r="AK1370" s="9">
        <v>8</v>
      </c>
      <c r="AL1370" s="14" t="s">
        <v>207</v>
      </c>
      <c r="AM1370" s="9">
        <v>8</v>
      </c>
      <c r="AN1370" s="14" t="s">
        <v>207</v>
      </c>
      <c r="AO1370" s="9">
        <v>8</v>
      </c>
      <c r="AP1370" s="14" t="s">
        <v>207</v>
      </c>
      <c r="AQ1370" s="9">
        <v>8</v>
      </c>
      <c r="AR1370" s="14" t="s">
        <v>207</v>
      </c>
      <c r="AS1370" s="9" t="s">
        <v>0</v>
      </c>
      <c r="AT1370" s="9" t="s">
        <v>318</v>
      </c>
      <c r="AU1370" s="9" t="s">
        <v>164</v>
      </c>
      <c r="AV1370" s="9" t="s">
        <v>320</v>
      </c>
      <c r="AW1370" s="9" t="s">
        <v>1993</v>
      </c>
      <c r="AX1370" s="9">
        <v>9010600000</v>
      </c>
      <c r="AY1370" s="99">
        <v>214</v>
      </c>
      <c r="AZ1370" s="12" t="s">
        <v>207</v>
      </c>
      <c r="BA1370" s="99">
        <v>32</v>
      </c>
      <c r="BB1370" s="12" t="s">
        <v>207</v>
      </c>
      <c r="BC1370" s="99">
        <v>14</v>
      </c>
      <c r="BD1370" s="12" t="s">
        <v>207</v>
      </c>
      <c r="BE1370" s="99">
        <v>15</v>
      </c>
      <c r="BF1370" s="12" t="s">
        <v>321</v>
      </c>
      <c r="BG1370" s="654">
        <v>14.471</v>
      </c>
      <c r="BH1370" s="12" t="s">
        <v>321</v>
      </c>
      <c r="BI1370" s="99">
        <v>10</v>
      </c>
      <c r="BJ1370" s="12" t="s">
        <v>321</v>
      </c>
      <c r="BK1370" s="754">
        <v>0</v>
      </c>
      <c r="BL1370" s="12" t="s">
        <v>321</v>
      </c>
      <c r="BM1370" s="754">
        <v>0.11</v>
      </c>
      <c r="BN1370" s="12" t="s">
        <v>321</v>
      </c>
      <c r="BO1370" s="754">
        <v>4.3609999999999998</v>
      </c>
      <c r="BP1370" s="12" t="s">
        <v>321</v>
      </c>
      <c r="BQ1370" s="754">
        <v>0</v>
      </c>
      <c r="BR1370" s="12" t="s">
        <v>321</v>
      </c>
      <c r="BS1370" s="654">
        <v>0</v>
      </c>
      <c r="BT1370" s="12" t="s">
        <v>321</v>
      </c>
      <c r="BU1370" s="654">
        <v>4.4710000000000001</v>
      </c>
      <c r="BV1370" s="12" t="s">
        <v>321</v>
      </c>
      <c r="BW1370" s="9">
        <v>0.1</v>
      </c>
      <c r="BX1370" s="9" t="s">
        <v>322</v>
      </c>
      <c r="BY1370" s="755">
        <v>84.3</v>
      </c>
      <c r="BZ1370" s="9" t="s">
        <v>315</v>
      </c>
      <c r="CA1370" s="755">
        <v>12.6</v>
      </c>
      <c r="CB1370" s="9" t="s">
        <v>315</v>
      </c>
      <c r="CC1370" s="755">
        <v>5.5</v>
      </c>
      <c r="CD1370" s="9" t="s">
        <v>315</v>
      </c>
      <c r="CE1370" s="755">
        <v>28.7</v>
      </c>
      <c r="CF1370" s="9" t="s">
        <v>323</v>
      </c>
      <c r="CG1370" s="755">
        <v>22</v>
      </c>
      <c r="CH1370" s="9" t="s">
        <v>323</v>
      </c>
      <c r="CI1370" s="9"/>
      <c r="CJ1370" s="9"/>
      <c r="CK1370" s="9"/>
    </row>
    <row r="1371" spans="1:89" s="98" customFormat="1" x14ac:dyDescent="0.25">
      <c r="A1371" s="99">
        <v>10600016</v>
      </c>
      <c r="B1371" s="99"/>
      <c r="C1371" s="772">
        <v>608</v>
      </c>
      <c r="D1371" s="807">
        <v>0.03</v>
      </c>
      <c r="E1371" s="772">
        <f t="shared" si="63"/>
        <v>626</v>
      </c>
      <c r="F1371" s="778">
        <v>1.1000000000000001</v>
      </c>
      <c r="G1371" s="774">
        <f t="shared" si="62"/>
        <v>689</v>
      </c>
      <c r="H1371" s="776"/>
      <c r="I1371" s="758"/>
      <c r="J1371" s="776"/>
      <c r="K1371" s="786"/>
      <c r="L1371" s="9" t="s">
        <v>308</v>
      </c>
      <c r="M1371" s="9" t="s">
        <v>4348</v>
      </c>
      <c r="N1371" s="9" t="s">
        <v>142</v>
      </c>
      <c r="O1371" s="9" t="s">
        <v>164</v>
      </c>
      <c r="P1371" s="9" t="s">
        <v>1645</v>
      </c>
      <c r="Q1371" s="9" t="s">
        <v>271</v>
      </c>
      <c r="R1371" s="9" t="s">
        <v>1972</v>
      </c>
      <c r="S1371" s="9" t="s">
        <v>314</v>
      </c>
      <c r="T1371" s="98" t="s">
        <v>210</v>
      </c>
      <c r="U1371" s="99" t="s">
        <v>1906</v>
      </c>
      <c r="V1371" s="99" t="s">
        <v>207</v>
      </c>
      <c r="W1371" s="99">
        <v>200</v>
      </c>
      <c r="X1371" s="99" t="s">
        <v>207</v>
      </c>
      <c r="Y1371" s="99">
        <v>128</v>
      </c>
      <c r="Z1371" s="99" t="s">
        <v>207</v>
      </c>
      <c r="AA1371" s="9">
        <v>216</v>
      </c>
      <c r="AB1371" s="99" t="s">
        <v>207</v>
      </c>
      <c r="AC1371" s="9">
        <v>229</v>
      </c>
      <c r="AD1371" s="9" t="s">
        <v>207</v>
      </c>
      <c r="AE1371" s="9">
        <v>90</v>
      </c>
      <c r="AF1371" s="9" t="s">
        <v>315</v>
      </c>
      <c r="AG1371" s="14" t="s">
        <v>1907</v>
      </c>
      <c r="AH1371" s="14" t="s">
        <v>207</v>
      </c>
      <c r="AI1371" s="14" t="s">
        <v>1908</v>
      </c>
      <c r="AJ1371" s="14" t="s">
        <v>207</v>
      </c>
      <c r="AK1371" s="9">
        <v>8</v>
      </c>
      <c r="AL1371" s="14" t="s">
        <v>207</v>
      </c>
      <c r="AM1371" s="9">
        <v>8</v>
      </c>
      <c r="AN1371" s="14" t="s">
        <v>207</v>
      </c>
      <c r="AO1371" s="9">
        <v>8</v>
      </c>
      <c r="AP1371" s="14" t="s">
        <v>207</v>
      </c>
      <c r="AQ1371" s="9">
        <v>8</v>
      </c>
      <c r="AR1371" s="14" t="s">
        <v>207</v>
      </c>
      <c r="AS1371" s="9" t="s">
        <v>0</v>
      </c>
      <c r="AT1371" s="9" t="s">
        <v>318</v>
      </c>
      <c r="AU1371" s="9" t="s">
        <v>164</v>
      </c>
      <c r="AV1371" s="9" t="s">
        <v>320</v>
      </c>
      <c r="AW1371" s="9" t="s">
        <v>1994</v>
      </c>
      <c r="AX1371" s="9">
        <v>9010600000</v>
      </c>
      <c r="AY1371" s="99">
        <v>235</v>
      </c>
      <c r="AZ1371" s="12" t="s">
        <v>207</v>
      </c>
      <c r="BA1371" s="99">
        <v>32</v>
      </c>
      <c r="BB1371" s="12" t="s">
        <v>207</v>
      </c>
      <c r="BC1371" s="99">
        <v>14</v>
      </c>
      <c r="BD1371" s="12" t="s">
        <v>207</v>
      </c>
      <c r="BE1371" s="99">
        <v>16</v>
      </c>
      <c r="BF1371" s="12" t="s">
        <v>321</v>
      </c>
      <c r="BG1371" s="654">
        <v>15.811999999999999</v>
      </c>
      <c r="BH1371" s="12" t="s">
        <v>321</v>
      </c>
      <c r="BI1371" s="99">
        <v>11</v>
      </c>
      <c r="BJ1371" s="12" t="s">
        <v>321</v>
      </c>
      <c r="BK1371" s="754">
        <v>0</v>
      </c>
      <c r="BL1371" s="12" t="s">
        <v>321</v>
      </c>
      <c r="BM1371" s="754">
        <v>0.11</v>
      </c>
      <c r="BN1371" s="12" t="s">
        <v>321</v>
      </c>
      <c r="BO1371" s="754">
        <v>4.7030000000000003</v>
      </c>
      <c r="BP1371" s="12" t="s">
        <v>321</v>
      </c>
      <c r="BQ1371" s="754">
        <v>0</v>
      </c>
      <c r="BR1371" s="12" t="s">
        <v>321</v>
      </c>
      <c r="BS1371" s="654">
        <v>0</v>
      </c>
      <c r="BT1371" s="12" t="s">
        <v>321</v>
      </c>
      <c r="BU1371" s="654">
        <v>4.8120000000000003</v>
      </c>
      <c r="BV1371" s="12" t="s">
        <v>321</v>
      </c>
      <c r="BW1371" s="9">
        <v>0.11</v>
      </c>
      <c r="BX1371" s="9" t="s">
        <v>322</v>
      </c>
      <c r="BY1371" s="755">
        <v>92.5</v>
      </c>
      <c r="BZ1371" s="9" t="s">
        <v>315</v>
      </c>
      <c r="CA1371" s="755">
        <v>12.6</v>
      </c>
      <c r="CB1371" s="9" t="s">
        <v>315</v>
      </c>
      <c r="CC1371" s="755">
        <v>5.5</v>
      </c>
      <c r="CD1371" s="9" t="s">
        <v>315</v>
      </c>
      <c r="CE1371" s="755">
        <v>30.9</v>
      </c>
      <c r="CF1371" s="9" t="s">
        <v>323</v>
      </c>
      <c r="CG1371" s="755">
        <v>24.3</v>
      </c>
      <c r="CH1371" s="9" t="s">
        <v>323</v>
      </c>
      <c r="CI1371" s="9"/>
      <c r="CJ1371" s="9"/>
      <c r="CK1371" s="9"/>
    </row>
    <row r="1372" spans="1:89" s="98" customFormat="1" x14ac:dyDescent="0.25">
      <c r="A1372" s="99">
        <v>10600093</v>
      </c>
      <c r="B1372" s="99"/>
      <c r="C1372" s="772">
        <v>639</v>
      </c>
      <c r="D1372" s="807">
        <v>0.03</v>
      </c>
      <c r="E1372" s="772">
        <f t="shared" si="63"/>
        <v>658</v>
      </c>
      <c r="F1372" s="778">
        <v>1.1000000000000001</v>
      </c>
      <c r="G1372" s="774">
        <f t="shared" si="62"/>
        <v>724</v>
      </c>
      <c r="H1372" s="776"/>
      <c r="I1372" s="758"/>
      <c r="J1372" s="776"/>
      <c r="K1372" s="786"/>
      <c r="L1372" s="9" t="s">
        <v>308</v>
      </c>
      <c r="M1372" s="9" t="s">
        <v>4349</v>
      </c>
      <c r="N1372" s="9" t="s">
        <v>142</v>
      </c>
      <c r="O1372" s="9" t="s">
        <v>164</v>
      </c>
      <c r="P1372" s="9" t="s">
        <v>1645</v>
      </c>
      <c r="Q1372" s="9" t="s">
        <v>271</v>
      </c>
      <c r="R1372" s="9" t="s">
        <v>1972</v>
      </c>
      <c r="S1372" s="9" t="s">
        <v>314</v>
      </c>
      <c r="T1372" s="98" t="s">
        <v>210</v>
      </c>
      <c r="U1372" s="99" t="s">
        <v>1650</v>
      </c>
      <c r="V1372" s="99" t="s">
        <v>207</v>
      </c>
      <c r="W1372" s="99">
        <v>220</v>
      </c>
      <c r="X1372" s="99" t="s">
        <v>207</v>
      </c>
      <c r="Y1372" s="99">
        <v>140</v>
      </c>
      <c r="Z1372" s="99" t="s">
        <v>207</v>
      </c>
      <c r="AA1372" s="9">
        <v>236</v>
      </c>
      <c r="AB1372" s="99" t="s">
        <v>207</v>
      </c>
      <c r="AC1372" s="9">
        <v>253</v>
      </c>
      <c r="AD1372" s="9" t="s">
        <v>207</v>
      </c>
      <c r="AE1372" s="9">
        <v>100</v>
      </c>
      <c r="AF1372" s="9" t="s">
        <v>315</v>
      </c>
      <c r="AG1372" s="14" t="s">
        <v>1744</v>
      </c>
      <c r="AH1372" s="14" t="s">
        <v>207</v>
      </c>
      <c r="AI1372" s="14" t="s">
        <v>1745</v>
      </c>
      <c r="AJ1372" s="14" t="s">
        <v>207</v>
      </c>
      <c r="AK1372" s="9">
        <v>8</v>
      </c>
      <c r="AL1372" s="14" t="s">
        <v>207</v>
      </c>
      <c r="AM1372" s="9">
        <v>8</v>
      </c>
      <c r="AN1372" s="14" t="s">
        <v>207</v>
      </c>
      <c r="AO1372" s="9">
        <v>8</v>
      </c>
      <c r="AP1372" s="14" t="s">
        <v>207</v>
      </c>
      <c r="AQ1372" s="9">
        <v>8</v>
      </c>
      <c r="AR1372" s="14" t="s">
        <v>207</v>
      </c>
      <c r="AS1372" s="9" t="s">
        <v>0</v>
      </c>
      <c r="AT1372" s="9" t="s">
        <v>318</v>
      </c>
      <c r="AU1372" s="9" t="s">
        <v>164</v>
      </c>
      <c r="AV1372" s="9" t="s">
        <v>320</v>
      </c>
      <c r="AW1372" s="9" t="s">
        <v>1995</v>
      </c>
      <c r="AX1372" s="9">
        <v>9010600000</v>
      </c>
      <c r="AY1372" s="99">
        <v>254</v>
      </c>
      <c r="AZ1372" s="12" t="s">
        <v>207</v>
      </c>
      <c r="BA1372" s="99">
        <v>32</v>
      </c>
      <c r="BB1372" s="12" t="s">
        <v>207</v>
      </c>
      <c r="BC1372" s="99">
        <v>14</v>
      </c>
      <c r="BD1372" s="12" t="s">
        <v>207</v>
      </c>
      <c r="BE1372" s="99">
        <v>18</v>
      </c>
      <c r="BF1372" s="12" t="s">
        <v>321</v>
      </c>
      <c r="BG1372" s="654">
        <v>17.154</v>
      </c>
      <c r="BH1372" s="12" t="s">
        <v>321</v>
      </c>
      <c r="BI1372" s="99">
        <v>12</v>
      </c>
      <c r="BJ1372" s="12" t="s">
        <v>321</v>
      </c>
      <c r="BK1372" s="754">
        <v>0</v>
      </c>
      <c r="BL1372" s="12" t="s">
        <v>321</v>
      </c>
      <c r="BM1372" s="754">
        <v>0.11</v>
      </c>
      <c r="BN1372" s="12" t="s">
        <v>321</v>
      </c>
      <c r="BO1372" s="754">
        <v>5.0439999999999996</v>
      </c>
      <c r="BP1372" s="12" t="s">
        <v>321</v>
      </c>
      <c r="BQ1372" s="754">
        <v>0</v>
      </c>
      <c r="BR1372" s="12" t="s">
        <v>321</v>
      </c>
      <c r="BS1372" s="654">
        <v>0</v>
      </c>
      <c r="BT1372" s="12" t="s">
        <v>321</v>
      </c>
      <c r="BU1372" s="654">
        <v>5.1539999999999999</v>
      </c>
      <c r="BV1372" s="12" t="s">
        <v>321</v>
      </c>
      <c r="BW1372" s="9">
        <v>0.11</v>
      </c>
      <c r="BX1372" s="9" t="s">
        <v>322</v>
      </c>
      <c r="BY1372" s="755">
        <v>100</v>
      </c>
      <c r="BZ1372" s="9" t="s">
        <v>315</v>
      </c>
      <c r="CA1372" s="755">
        <v>12.6</v>
      </c>
      <c r="CB1372" s="9" t="s">
        <v>315</v>
      </c>
      <c r="CC1372" s="755">
        <v>5.5</v>
      </c>
      <c r="CD1372" s="9" t="s">
        <v>315</v>
      </c>
      <c r="CE1372" s="755">
        <v>35.299999999999997</v>
      </c>
      <c r="CF1372" s="9" t="s">
        <v>323</v>
      </c>
      <c r="CG1372" s="755">
        <v>26.5</v>
      </c>
      <c r="CH1372" s="9" t="s">
        <v>323</v>
      </c>
      <c r="CI1372" s="9"/>
      <c r="CJ1372" s="9"/>
      <c r="CK1372" s="9"/>
    </row>
    <row r="1373" spans="1:89" s="98" customFormat="1" x14ac:dyDescent="0.25">
      <c r="A1373" s="99">
        <v>10600040</v>
      </c>
      <c r="B1373" s="99"/>
      <c r="C1373" s="772">
        <v>669</v>
      </c>
      <c r="D1373" s="807">
        <v>0.03</v>
      </c>
      <c r="E1373" s="772">
        <f t="shared" si="63"/>
        <v>689</v>
      </c>
      <c r="F1373" s="778">
        <v>1.1000000000000001</v>
      </c>
      <c r="G1373" s="774">
        <f t="shared" si="62"/>
        <v>758</v>
      </c>
      <c r="H1373" s="776"/>
      <c r="I1373" s="758"/>
      <c r="J1373" s="776"/>
      <c r="K1373" s="786"/>
      <c r="L1373" s="9" t="s">
        <v>308</v>
      </c>
      <c r="M1373" s="9" t="s">
        <v>4350</v>
      </c>
      <c r="N1373" s="9" t="s">
        <v>142</v>
      </c>
      <c r="O1373" s="9" t="s">
        <v>164</v>
      </c>
      <c r="P1373" s="9" t="s">
        <v>1645</v>
      </c>
      <c r="Q1373" s="9" t="s">
        <v>271</v>
      </c>
      <c r="R1373" s="9" t="s">
        <v>1972</v>
      </c>
      <c r="S1373" s="9" t="s">
        <v>314</v>
      </c>
      <c r="T1373" s="98" t="s">
        <v>210</v>
      </c>
      <c r="U1373" s="99" t="s">
        <v>1746</v>
      </c>
      <c r="V1373" s="99" t="s">
        <v>207</v>
      </c>
      <c r="W1373" s="99">
        <v>240</v>
      </c>
      <c r="X1373" s="99" t="s">
        <v>207</v>
      </c>
      <c r="Y1373" s="99">
        <v>151</v>
      </c>
      <c r="Z1373" s="99" t="s">
        <v>207</v>
      </c>
      <c r="AA1373" s="9">
        <v>256</v>
      </c>
      <c r="AB1373" s="99" t="s">
        <v>207</v>
      </c>
      <c r="AC1373" s="9">
        <v>275</v>
      </c>
      <c r="AD1373" s="9" t="s">
        <v>207</v>
      </c>
      <c r="AE1373" s="9">
        <v>108</v>
      </c>
      <c r="AF1373" s="9" t="s">
        <v>315</v>
      </c>
      <c r="AG1373" s="14" t="s">
        <v>1747</v>
      </c>
      <c r="AH1373" s="14" t="s">
        <v>207</v>
      </c>
      <c r="AI1373" s="14" t="s">
        <v>1748</v>
      </c>
      <c r="AJ1373" s="14" t="s">
        <v>207</v>
      </c>
      <c r="AK1373" s="9">
        <v>8</v>
      </c>
      <c r="AL1373" s="14" t="s">
        <v>207</v>
      </c>
      <c r="AM1373" s="9">
        <v>8</v>
      </c>
      <c r="AN1373" s="14" t="s">
        <v>207</v>
      </c>
      <c r="AO1373" s="9">
        <v>8</v>
      </c>
      <c r="AP1373" s="14" t="s">
        <v>207</v>
      </c>
      <c r="AQ1373" s="9">
        <v>8</v>
      </c>
      <c r="AR1373" s="14" t="s">
        <v>207</v>
      </c>
      <c r="AS1373" s="9" t="s">
        <v>0</v>
      </c>
      <c r="AT1373" s="9" t="s">
        <v>318</v>
      </c>
      <c r="AU1373" s="9" t="s">
        <v>164</v>
      </c>
      <c r="AV1373" s="9" t="s">
        <v>320</v>
      </c>
      <c r="AW1373" s="9" t="s">
        <v>1996</v>
      </c>
      <c r="AX1373" s="9">
        <v>9010600000</v>
      </c>
      <c r="AY1373" s="99">
        <v>274</v>
      </c>
      <c r="AZ1373" s="12" t="s">
        <v>207</v>
      </c>
      <c r="BA1373" s="99">
        <v>32</v>
      </c>
      <c r="BB1373" s="12" t="s">
        <v>207</v>
      </c>
      <c r="BC1373" s="99">
        <v>14</v>
      </c>
      <c r="BD1373" s="12" t="s">
        <v>207</v>
      </c>
      <c r="BE1373" s="99">
        <v>16</v>
      </c>
      <c r="BF1373" s="12" t="s">
        <v>321</v>
      </c>
      <c r="BG1373" s="654">
        <v>15.496</v>
      </c>
      <c r="BH1373" s="12" t="s">
        <v>321</v>
      </c>
      <c r="BI1373" s="99">
        <v>10</v>
      </c>
      <c r="BJ1373" s="12" t="s">
        <v>321</v>
      </c>
      <c r="BK1373" s="754">
        <v>0</v>
      </c>
      <c r="BL1373" s="12" t="s">
        <v>321</v>
      </c>
      <c r="BM1373" s="754">
        <v>0.11</v>
      </c>
      <c r="BN1373" s="12" t="s">
        <v>321</v>
      </c>
      <c r="BO1373" s="754">
        <v>5.3860000000000001</v>
      </c>
      <c r="BP1373" s="12" t="s">
        <v>321</v>
      </c>
      <c r="BQ1373" s="754">
        <v>0</v>
      </c>
      <c r="BR1373" s="12" t="s">
        <v>321</v>
      </c>
      <c r="BS1373" s="654">
        <v>0</v>
      </c>
      <c r="BT1373" s="12" t="s">
        <v>321</v>
      </c>
      <c r="BU1373" s="654">
        <v>5.4960000000000004</v>
      </c>
      <c r="BV1373" s="12" t="s">
        <v>321</v>
      </c>
      <c r="BW1373" s="9">
        <v>0.12</v>
      </c>
      <c r="BX1373" s="9" t="s">
        <v>322</v>
      </c>
      <c r="BY1373" s="755">
        <v>107.9</v>
      </c>
      <c r="BZ1373" s="9" t="s">
        <v>315</v>
      </c>
      <c r="CA1373" s="755">
        <v>12.6</v>
      </c>
      <c r="CB1373" s="9" t="s">
        <v>315</v>
      </c>
      <c r="CC1373" s="755">
        <v>5.5</v>
      </c>
      <c r="CD1373" s="9" t="s">
        <v>315</v>
      </c>
      <c r="CE1373" s="755">
        <v>30.9</v>
      </c>
      <c r="CF1373" s="9" t="s">
        <v>323</v>
      </c>
      <c r="CG1373" s="755">
        <v>22</v>
      </c>
      <c r="CH1373" s="9" t="s">
        <v>323</v>
      </c>
      <c r="CI1373" s="9"/>
      <c r="CJ1373" s="9"/>
      <c r="CK1373" s="9"/>
    </row>
    <row r="1374" spans="1:89" s="98" customFormat="1" x14ac:dyDescent="0.25">
      <c r="A1374" s="99">
        <v>10600166</v>
      </c>
      <c r="B1374" s="99"/>
      <c r="C1374" s="772">
        <v>1185</v>
      </c>
      <c r="D1374" s="807">
        <v>0.03</v>
      </c>
      <c r="E1374" s="772">
        <f t="shared" si="63"/>
        <v>1221</v>
      </c>
      <c r="F1374" s="778">
        <v>1.1000000000000001</v>
      </c>
      <c r="G1374" s="774">
        <f t="shared" si="62"/>
        <v>1343</v>
      </c>
      <c r="H1374" s="776"/>
      <c r="I1374" s="758"/>
      <c r="J1374" s="776"/>
      <c r="K1374" s="786"/>
      <c r="L1374" s="9" t="s">
        <v>308</v>
      </c>
      <c r="M1374" s="9" t="s">
        <v>4351</v>
      </c>
      <c r="N1374" s="9" t="s">
        <v>142</v>
      </c>
      <c r="O1374" s="9" t="s">
        <v>164</v>
      </c>
      <c r="P1374" s="9" t="s">
        <v>1645</v>
      </c>
      <c r="Q1374" s="9" t="s">
        <v>271</v>
      </c>
      <c r="R1374" s="9" t="s">
        <v>1972</v>
      </c>
      <c r="S1374" s="9" t="s">
        <v>314</v>
      </c>
      <c r="T1374" s="98" t="s">
        <v>210</v>
      </c>
      <c r="U1374" s="99" t="s">
        <v>1909</v>
      </c>
      <c r="V1374" s="99" t="s">
        <v>207</v>
      </c>
      <c r="W1374" s="99">
        <v>280</v>
      </c>
      <c r="X1374" s="99" t="s">
        <v>207</v>
      </c>
      <c r="Y1374" s="99">
        <v>173</v>
      </c>
      <c r="Z1374" s="99" t="s">
        <v>207</v>
      </c>
      <c r="AA1374" s="9">
        <v>296</v>
      </c>
      <c r="AB1374" s="99" t="s">
        <v>207</v>
      </c>
      <c r="AC1374" s="9">
        <v>321</v>
      </c>
      <c r="AD1374" s="9" t="s">
        <v>207</v>
      </c>
      <c r="AE1374" s="9">
        <v>126</v>
      </c>
      <c r="AF1374" s="9" t="s">
        <v>315</v>
      </c>
      <c r="AG1374" s="14" t="s">
        <v>1910</v>
      </c>
      <c r="AH1374" s="14" t="s">
        <v>207</v>
      </c>
      <c r="AI1374" s="14" t="s">
        <v>1911</v>
      </c>
      <c r="AJ1374" s="14" t="s">
        <v>207</v>
      </c>
      <c r="AK1374" s="9">
        <v>8</v>
      </c>
      <c r="AL1374" s="14" t="s">
        <v>207</v>
      </c>
      <c r="AM1374" s="9">
        <v>8</v>
      </c>
      <c r="AN1374" s="14" t="s">
        <v>207</v>
      </c>
      <c r="AO1374" s="9">
        <v>8</v>
      </c>
      <c r="AP1374" s="14" t="s">
        <v>207</v>
      </c>
      <c r="AQ1374" s="9">
        <v>8</v>
      </c>
      <c r="AR1374" s="14" t="s">
        <v>207</v>
      </c>
      <c r="AS1374" s="9" t="s">
        <v>0</v>
      </c>
      <c r="AT1374" s="9" t="s">
        <v>318</v>
      </c>
      <c r="AU1374" s="9" t="s">
        <v>164</v>
      </c>
      <c r="AV1374" s="9" t="s">
        <v>320</v>
      </c>
      <c r="AW1374" s="9" t="s">
        <v>1997</v>
      </c>
      <c r="AX1374" s="9">
        <v>9010600000</v>
      </c>
      <c r="AY1374" s="99">
        <v>314</v>
      </c>
      <c r="AZ1374" s="12" t="s">
        <v>207</v>
      </c>
      <c r="BA1374" s="99">
        <v>32</v>
      </c>
      <c r="BB1374" s="12" t="s">
        <v>207</v>
      </c>
      <c r="BC1374" s="99">
        <v>14</v>
      </c>
      <c r="BD1374" s="12" t="s">
        <v>207</v>
      </c>
      <c r="BE1374" s="99">
        <v>17</v>
      </c>
      <c r="BF1374" s="12" t="s">
        <v>321</v>
      </c>
      <c r="BG1374" s="654">
        <v>16.178999999999998</v>
      </c>
      <c r="BH1374" s="12" t="s">
        <v>321</v>
      </c>
      <c r="BI1374" s="99">
        <v>10</v>
      </c>
      <c r="BJ1374" s="12" t="s">
        <v>321</v>
      </c>
      <c r="BK1374" s="754">
        <v>0</v>
      </c>
      <c r="BL1374" s="12" t="s">
        <v>321</v>
      </c>
      <c r="BM1374" s="754">
        <v>0.11</v>
      </c>
      <c r="BN1374" s="12" t="s">
        <v>321</v>
      </c>
      <c r="BO1374" s="754">
        <v>6.069</v>
      </c>
      <c r="BP1374" s="12" t="s">
        <v>321</v>
      </c>
      <c r="BQ1374" s="754">
        <v>0</v>
      </c>
      <c r="BR1374" s="12" t="s">
        <v>321</v>
      </c>
      <c r="BS1374" s="654">
        <v>0</v>
      </c>
      <c r="BT1374" s="12" t="s">
        <v>321</v>
      </c>
      <c r="BU1374" s="654">
        <v>6.1790000000000003</v>
      </c>
      <c r="BV1374" s="12" t="s">
        <v>321</v>
      </c>
      <c r="BW1374" s="9">
        <v>0.14000000000000001</v>
      </c>
      <c r="BX1374" s="9" t="s">
        <v>322</v>
      </c>
      <c r="BY1374" s="755">
        <v>123.6</v>
      </c>
      <c r="BZ1374" s="9" t="s">
        <v>315</v>
      </c>
      <c r="CA1374" s="755">
        <v>12.6</v>
      </c>
      <c r="CB1374" s="9" t="s">
        <v>315</v>
      </c>
      <c r="CC1374" s="755">
        <v>5.5</v>
      </c>
      <c r="CD1374" s="9" t="s">
        <v>315</v>
      </c>
      <c r="CE1374" s="755">
        <v>30.9</v>
      </c>
      <c r="CF1374" s="9" t="s">
        <v>323</v>
      </c>
      <c r="CG1374" s="755">
        <v>22</v>
      </c>
      <c r="CH1374" s="9" t="s">
        <v>323</v>
      </c>
      <c r="CI1374" s="9"/>
      <c r="CJ1374" s="9"/>
      <c r="CK1374" s="9"/>
    </row>
    <row r="1375" spans="1:89" s="98" customFormat="1" x14ac:dyDescent="0.25">
      <c r="A1375" s="99">
        <v>10600171</v>
      </c>
      <c r="B1375" s="99"/>
      <c r="C1375" s="772">
        <v>1246</v>
      </c>
      <c r="D1375" s="807">
        <v>0.03</v>
      </c>
      <c r="E1375" s="772">
        <f t="shared" si="63"/>
        <v>1283</v>
      </c>
      <c r="F1375" s="778">
        <v>1.1000000000000001</v>
      </c>
      <c r="G1375" s="774">
        <f t="shared" si="62"/>
        <v>1411</v>
      </c>
      <c r="H1375" s="776"/>
      <c r="I1375" s="758"/>
      <c r="J1375" s="776"/>
      <c r="K1375" s="786"/>
      <c r="L1375" s="9" t="s">
        <v>308</v>
      </c>
      <c r="M1375" s="9" t="s">
        <v>4352</v>
      </c>
      <c r="N1375" s="9" t="s">
        <v>142</v>
      </c>
      <c r="O1375" s="9" t="s">
        <v>164</v>
      </c>
      <c r="P1375" s="9" t="s">
        <v>1645</v>
      </c>
      <c r="Q1375" s="9" t="s">
        <v>271</v>
      </c>
      <c r="R1375" s="9" t="s">
        <v>1972</v>
      </c>
      <c r="S1375" s="9" t="s">
        <v>314</v>
      </c>
      <c r="T1375" s="98" t="s">
        <v>210</v>
      </c>
      <c r="U1375" s="99" t="s">
        <v>637</v>
      </c>
      <c r="V1375" s="99" t="s">
        <v>207</v>
      </c>
      <c r="W1375" s="99">
        <v>300</v>
      </c>
      <c r="X1375" s="99" t="s">
        <v>207</v>
      </c>
      <c r="Y1375" s="99">
        <v>185</v>
      </c>
      <c r="Z1375" s="99" t="s">
        <v>207</v>
      </c>
      <c r="AA1375" s="9">
        <v>316</v>
      </c>
      <c r="AB1375" s="99" t="s">
        <v>207</v>
      </c>
      <c r="AC1375" s="9">
        <v>344</v>
      </c>
      <c r="AD1375" s="9" t="s">
        <v>207</v>
      </c>
      <c r="AE1375" s="9">
        <v>135</v>
      </c>
      <c r="AF1375" s="9" t="s">
        <v>315</v>
      </c>
      <c r="AG1375" s="14" t="s">
        <v>1753</v>
      </c>
      <c r="AH1375" s="14" t="s">
        <v>207</v>
      </c>
      <c r="AI1375" s="14" t="s">
        <v>1754</v>
      </c>
      <c r="AJ1375" s="14" t="s">
        <v>207</v>
      </c>
      <c r="AK1375" s="9">
        <v>8</v>
      </c>
      <c r="AL1375" s="14" t="s">
        <v>207</v>
      </c>
      <c r="AM1375" s="9">
        <v>8</v>
      </c>
      <c r="AN1375" s="14" t="s">
        <v>207</v>
      </c>
      <c r="AO1375" s="9">
        <v>8</v>
      </c>
      <c r="AP1375" s="14" t="s">
        <v>207</v>
      </c>
      <c r="AQ1375" s="9">
        <v>8</v>
      </c>
      <c r="AR1375" s="14" t="s">
        <v>207</v>
      </c>
      <c r="AS1375" s="9" t="s">
        <v>0</v>
      </c>
      <c r="AT1375" s="9" t="s">
        <v>318</v>
      </c>
      <c r="AU1375" s="9" t="s">
        <v>164</v>
      </c>
      <c r="AV1375" s="9" t="s">
        <v>320</v>
      </c>
      <c r="AW1375" s="9" t="s">
        <v>1998</v>
      </c>
      <c r="AX1375" s="9">
        <v>9010600000</v>
      </c>
      <c r="AY1375" s="99">
        <v>334</v>
      </c>
      <c r="AZ1375" s="12" t="s">
        <v>207</v>
      </c>
      <c r="BA1375" s="99">
        <v>32</v>
      </c>
      <c r="BB1375" s="12" t="s">
        <v>207</v>
      </c>
      <c r="BC1375" s="99">
        <v>14</v>
      </c>
      <c r="BD1375" s="12" t="s">
        <v>207</v>
      </c>
      <c r="BE1375" s="99">
        <v>24</v>
      </c>
      <c r="BF1375" s="12" t="s">
        <v>321</v>
      </c>
      <c r="BG1375" s="654">
        <v>23.52</v>
      </c>
      <c r="BH1375" s="12" t="s">
        <v>321</v>
      </c>
      <c r="BI1375" s="99">
        <v>17</v>
      </c>
      <c r="BJ1375" s="12" t="s">
        <v>321</v>
      </c>
      <c r="BK1375" s="754">
        <v>0</v>
      </c>
      <c r="BL1375" s="12" t="s">
        <v>321</v>
      </c>
      <c r="BM1375" s="754">
        <v>0.11</v>
      </c>
      <c r="BN1375" s="12" t="s">
        <v>321</v>
      </c>
      <c r="BO1375" s="754">
        <v>6.4109999999999996</v>
      </c>
      <c r="BP1375" s="12" t="s">
        <v>321</v>
      </c>
      <c r="BQ1375" s="754">
        <v>0</v>
      </c>
      <c r="BR1375" s="12" t="s">
        <v>321</v>
      </c>
      <c r="BS1375" s="654">
        <v>0</v>
      </c>
      <c r="BT1375" s="12" t="s">
        <v>321</v>
      </c>
      <c r="BU1375" s="654">
        <v>6.52</v>
      </c>
      <c r="BV1375" s="12" t="s">
        <v>321</v>
      </c>
      <c r="BW1375" s="9">
        <v>0.15</v>
      </c>
      <c r="BX1375" s="9" t="s">
        <v>322</v>
      </c>
      <c r="BY1375" s="755">
        <v>131.5</v>
      </c>
      <c r="BZ1375" s="9" t="s">
        <v>315</v>
      </c>
      <c r="CA1375" s="755">
        <v>12.6</v>
      </c>
      <c r="CB1375" s="9" t="s">
        <v>315</v>
      </c>
      <c r="CC1375" s="755">
        <v>5.5</v>
      </c>
      <c r="CD1375" s="9" t="s">
        <v>315</v>
      </c>
      <c r="CE1375" s="755">
        <v>48.5</v>
      </c>
      <c r="CF1375" s="9" t="s">
        <v>323</v>
      </c>
      <c r="CG1375" s="755">
        <v>37.5</v>
      </c>
      <c r="CH1375" s="9" t="s">
        <v>323</v>
      </c>
      <c r="CI1375" s="9"/>
      <c r="CJ1375" s="9"/>
      <c r="CK1375" s="9"/>
    </row>
    <row r="1376" spans="1:89" s="98" customFormat="1" x14ac:dyDescent="0.25">
      <c r="A1376" s="99">
        <v>10600043</v>
      </c>
      <c r="B1376" s="99"/>
      <c r="C1376" s="772">
        <v>669</v>
      </c>
      <c r="D1376" s="807">
        <v>0.03</v>
      </c>
      <c r="E1376" s="772">
        <f t="shared" si="63"/>
        <v>689</v>
      </c>
      <c r="F1376" s="778">
        <v>1.1000000000000001</v>
      </c>
      <c r="G1376" s="774">
        <f t="shared" si="62"/>
        <v>758</v>
      </c>
      <c r="H1376" s="776"/>
      <c r="I1376" s="758"/>
      <c r="J1376" s="776"/>
      <c r="K1376" s="786"/>
      <c r="L1376" s="9" t="s">
        <v>308</v>
      </c>
      <c r="M1376" s="9" t="s">
        <v>4353</v>
      </c>
      <c r="N1376" s="9" t="s">
        <v>142</v>
      </c>
      <c r="O1376" s="9" t="s">
        <v>164</v>
      </c>
      <c r="P1376" s="9" t="s">
        <v>1645</v>
      </c>
      <c r="Q1376" s="9" t="s">
        <v>1828</v>
      </c>
      <c r="R1376" s="9" t="s">
        <v>1829</v>
      </c>
      <c r="S1376" s="9" t="s">
        <v>373</v>
      </c>
      <c r="T1376" s="98" t="s">
        <v>234</v>
      </c>
      <c r="U1376" s="99" t="s">
        <v>1999</v>
      </c>
      <c r="V1376" s="99" t="s">
        <v>207</v>
      </c>
      <c r="W1376" s="99" t="s">
        <v>1250</v>
      </c>
      <c r="X1376" s="99" t="s">
        <v>207</v>
      </c>
      <c r="Y1376" s="99">
        <v>136</v>
      </c>
      <c r="Z1376" s="99" t="s">
        <v>207</v>
      </c>
      <c r="AA1376" s="9">
        <v>176</v>
      </c>
      <c r="AB1376" s="99" t="s">
        <v>207</v>
      </c>
      <c r="AC1376" s="9">
        <v>200</v>
      </c>
      <c r="AD1376" s="9" t="s">
        <v>207</v>
      </c>
      <c r="AE1376" s="9">
        <v>79</v>
      </c>
      <c r="AF1376" s="9" t="s">
        <v>315</v>
      </c>
      <c r="AG1376" s="14" t="s">
        <v>2000</v>
      </c>
      <c r="AH1376" s="14" t="s">
        <v>207</v>
      </c>
      <c r="AI1376" s="14" t="s">
        <v>2001</v>
      </c>
      <c r="AJ1376" s="14" t="s">
        <v>207</v>
      </c>
      <c r="AK1376" s="9">
        <v>8</v>
      </c>
      <c r="AL1376" s="14" t="s">
        <v>207</v>
      </c>
      <c r="AM1376" s="9">
        <v>8</v>
      </c>
      <c r="AN1376" s="14" t="s">
        <v>207</v>
      </c>
      <c r="AO1376" s="9">
        <v>8</v>
      </c>
      <c r="AP1376" s="14" t="s">
        <v>207</v>
      </c>
      <c r="AQ1376" s="9">
        <v>8</v>
      </c>
      <c r="AR1376" s="14" t="s">
        <v>207</v>
      </c>
      <c r="AS1376" s="9" t="s">
        <v>0</v>
      </c>
      <c r="AT1376" s="9" t="s">
        <v>318</v>
      </c>
      <c r="AU1376" s="9" t="s">
        <v>164</v>
      </c>
      <c r="AV1376" s="9" t="s">
        <v>320</v>
      </c>
      <c r="AW1376" s="9" t="s">
        <v>2002</v>
      </c>
      <c r="AX1376" s="9">
        <v>9010600000</v>
      </c>
      <c r="AY1376" s="99">
        <v>195</v>
      </c>
      <c r="AZ1376" s="12" t="s">
        <v>207</v>
      </c>
      <c r="BA1376" s="99">
        <v>32</v>
      </c>
      <c r="BB1376" s="12" t="s">
        <v>207</v>
      </c>
      <c r="BC1376" s="99">
        <v>14</v>
      </c>
      <c r="BD1376" s="12" t="s">
        <v>207</v>
      </c>
      <c r="BE1376" s="99">
        <v>12</v>
      </c>
      <c r="BF1376" s="12" t="s">
        <v>321</v>
      </c>
      <c r="BG1376" s="654">
        <v>11.129</v>
      </c>
      <c r="BH1376" s="12" t="s">
        <v>321</v>
      </c>
      <c r="BI1376" s="99">
        <v>7</v>
      </c>
      <c r="BJ1376" s="12" t="s">
        <v>321</v>
      </c>
      <c r="BK1376" s="754">
        <v>0</v>
      </c>
      <c r="BL1376" s="12" t="s">
        <v>321</v>
      </c>
      <c r="BM1376" s="754">
        <v>0.11</v>
      </c>
      <c r="BN1376" s="12" t="s">
        <v>321</v>
      </c>
      <c r="BO1376" s="754">
        <v>4.0190000000000001</v>
      </c>
      <c r="BP1376" s="12" t="s">
        <v>321</v>
      </c>
      <c r="BQ1376" s="754">
        <v>0</v>
      </c>
      <c r="BR1376" s="12" t="s">
        <v>321</v>
      </c>
      <c r="BS1376" s="654">
        <v>0</v>
      </c>
      <c r="BT1376" s="12" t="s">
        <v>321</v>
      </c>
      <c r="BU1376" s="654">
        <v>4.1289999999999996</v>
      </c>
      <c r="BV1376" s="12" t="s">
        <v>321</v>
      </c>
      <c r="BW1376" s="9">
        <v>0.09</v>
      </c>
      <c r="BX1376" s="9" t="s">
        <v>322</v>
      </c>
      <c r="BY1376" s="755">
        <v>76.8</v>
      </c>
      <c r="BZ1376" s="9" t="s">
        <v>315</v>
      </c>
      <c r="CA1376" s="755">
        <v>12.6</v>
      </c>
      <c r="CB1376" s="9" t="s">
        <v>315</v>
      </c>
      <c r="CC1376" s="755">
        <v>5.5</v>
      </c>
      <c r="CD1376" s="9" t="s">
        <v>315</v>
      </c>
      <c r="CE1376" s="755">
        <v>19.8</v>
      </c>
      <c r="CF1376" s="9" t="s">
        <v>323</v>
      </c>
      <c r="CG1376" s="755">
        <v>15.4</v>
      </c>
      <c r="CH1376" s="9" t="s">
        <v>323</v>
      </c>
      <c r="CI1376" s="9"/>
      <c r="CJ1376" s="9"/>
      <c r="CK1376" s="9"/>
    </row>
    <row r="1377" spans="1:89" s="98" customFormat="1" x14ac:dyDescent="0.25">
      <c r="A1377" s="99">
        <v>10600044</v>
      </c>
      <c r="B1377" s="99"/>
      <c r="C1377" s="772">
        <v>729</v>
      </c>
      <c r="D1377" s="807">
        <v>0.03</v>
      </c>
      <c r="E1377" s="772">
        <f t="shared" si="63"/>
        <v>751</v>
      </c>
      <c r="F1377" s="778">
        <v>1.1000000000000001</v>
      </c>
      <c r="G1377" s="774">
        <f t="shared" si="62"/>
        <v>826</v>
      </c>
      <c r="H1377" s="776"/>
      <c r="I1377" s="758"/>
      <c r="J1377" s="776"/>
      <c r="K1377" s="786"/>
      <c r="L1377" s="9" t="s">
        <v>308</v>
      </c>
      <c r="M1377" s="9" t="s">
        <v>4354</v>
      </c>
      <c r="N1377" s="9" t="s">
        <v>142</v>
      </c>
      <c r="O1377" s="9" t="s">
        <v>164</v>
      </c>
      <c r="P1377" s="9" t="s">
        <v>1645</v>
      </c>
      <c r="Q1377" s="9" t="s">
        <v>1828</v>
      </c>
      <c r="R1377" s="9" t="s">
        <v>1829</v>
      </c>
      <c r="S1377" s="9" t="s">
        <v>373</v>
      </c>
      <c r="T1377" s="98" t="s">
        <v>234</v>
      </c>
      <c r="U1377" s="99" t="s">
        <v>1746</v>
      </c>
      <c r="V1377" s="99" t="s">
        <v>207</v>
      </c>
      <c r="W1377" s="99" t="s">
        <v>945</v>
      </c>
      <c r="X1377" s="99" t="s">
        <v>207</v>
      </c>
      <c r="Y1377" s="99">
        <v>151</v>
      </c>
      <c r="Z1377" s="99" t="s">
        <v>207</v>
      </c>
      <c r="AA1377" s="9">
        <v>196</v>
      </c>
      <c r="AB1377" s="99" t="s">
        <v>207</v>
      </c>
      <c r="AC1377" s="9">
        <v>225</v>
      </c>
      <c r="AD1377" s="9" t="s">
        <v>207</v>
      </c>
      <c r="AE1377" s="9">
        <v>89</v>
      </c>
      <c r="AF1377" s="9" t="s">
        <v>315</v>
      </c>
      <c r="AG1377" s="14" t="s">
        <v>2003</v>
      </c>
      <c r="AH1377" s="14" t="s">
        <v>207</v>
      </c>
      <c r="AI1377" s="14" t="s">
        <v>2004</v>
      </c>
      <c r="AJ1377" s="14" t="s">
        <v>207</v>
      </c>
      <c r="AK1377" s="9">
        <v>8</v>
      </c>
      <c r="AL1377" s="14" t="s">
        <v>207</v>
      </c>
      <c r="AM1377" s="9">
        <v>8</v>
      </c>
      <c r="AN1377" s="14" t="s">
        <v>207</v>
      </c>
      <c r="AO1377" s="9">
        <v>8</v>
      </c>
      <c r="AP1377" s="14" t="s">
        <v>207</v>
      </c>
      <c r="AQ1377" s="9">
        <v>8</v>
      </c>
      <c r="AR1377" s="14" t="s">
        <v>207</v>
      </c>
      <c r="AS1377" s="9" t="s">
        <v>0</v>
      </c>
      <c r="AT1377" s="9" t="s">
        <v>318</v>
      </c>
      <c r="AU1377" s="9" t="s">
        <v>164</v>
      </c>
      <c r="AV1377" s="9" t="s">
        <v>320</v>
      </c>
      <c r="AW1377" s="9" t="s">
        <v>2005</v>
      </c>
      <c r="AX1377" s="9">
        <v>9010600000</v>
      </c>
      <c r="AY1377" s="99">
        <v>214</v>
      </c>
      <c r="AZ1377" s="12" t="s">
        <v>207</v>
      </c>
      <c r="BA1377" s="99">
        <v>32</v>
      </c>
      <c r="BB1377" s="12" t="s">
        <v>207</v>
      </c>
      <c r="BC1377" s="99">
        <v>14</v>
      </c>
      <c r="BD1377" s="12" t="s">
        <v>207</v>
      </c>
      <c r="BE1377" s="99">
        <v>15</v>
      </c>
      <c r="BF1377" s="12" t="s">
        <v>321</v>
      </c>
      <c r="BG1377" s="654">
        <v>14.471</v>
      </c>
      <c r="BH1377" s="12" t="s">
        <v>321</v>
      </c>
      <c r="BI1377" s="99">
        <v>10</v>
      </c>
      <c r="BJ1377" s="12" t="s">
        <v>321</v>
      </c>
      <c r="BK1377" s="754">
        <v>0</v>
      </c>
      <c r="BL1377" s="12" t="s">
        <v>321</v>
      </c>
      <c r="BM1377" s="754">
        <v>0.11</v>
      </c>
      <c r="BN1377" s="12" t="s">
        <v>321</v>
      </c>
      <c r="BO1377" s="754">
        <v>4.3609999999999998</v>
      </c>
      <c r="BP1377" s="12" t="s">
        <v>321</v>
      </c>
      <c r="BQ1377" s="754">
        <v>0</v>
      </c>
      <c r="BR1377" s="12" t="s">
        <v>321</v>
      </c>
      <c r="BS1377" s="654">
        <v>0</v>
      </c>
      <c r="BT1377" s="12" t="s">
        <v>321</v>
      </c>
      <c r="BU1377" s="654">
        <v>4.4710000000000001</v>
      </c>
      <c r="BV1377" s="12" t="s">
        <v>321</v>
      </c>
      <c r="BW1377" s="9">
        <v>0.1</v>
      </c>
      <c r="BX1377" s="9" t="s">
        <v>322</v>
      </c>
      <c r="BY1377" s="755">
        <v>84.3</v>
      </c>
      <c r="BZ1377" s="9" t="s">
        <v>315</v>
      </c>
      <c r="CA1377" s="755">
        <v>12.6</v>
      </c>
      <c r="CB1377" s="9" t="s">
        <v>315</v>
      </c>
      <c r="CC1377" s="755">
        <v>5.5</v>
      </c>
      <c r="CD1377" s="9" t="s">
        <v>315</v>
      </c>
      <c r="CE1377" s="755">
        <v>30.9</v>
      </c>
      <c r="CF1377" s="9" t="s">
        <v>323</v>
      </c>
      <c r="CG1377" s="755">
        <v>22</v>
      </c>
      <c r="CH1377" s="9" t="s">
        <v>323</v>
      </c>
      <c r="CI1377" s="9"/>
      <c r="CJ1377" s="9"/>
      <c r="CK1377" s="9"/>
    </row>
    <row r="1378" spans="1:89" s="98" customFormat="1" x14ac:dyDescent="0.25">
      <c r="A1378" s="99">
        <v>10600045</v>
      </c>
      <c r="B1378" s="99"/>
      <c r="C1378" s="772">
        <v>760</v>
      </c>
      <c r="D1378" s="807">
        <v>0.03</v>
      </c>
      <c r="E1378" s="772">
        <f t="shared" si="63"/>
        <v>783</v>
      </c>
      <c r="F1378" s="778">
        <v>1.1000000000000001</v>
      </c>
      <c r="G1378" s="774">
        <f t="shared" si="62"/>
        <v>861</v>
      </c>
      <c r="H1378" s="776"/>
      <c r="I1378" s="758"/>
      <c r="J1378" s="776"/>
      <c r="K1378" s="786"/>
      <c r="L1378" s="9" t="s">
        <v>308</v>
      </c>
      <c r="M1378" s="9" t="s">
        <v>4355</v>
      </c>
      <c r="N1378" s="9" t="s">
        <v>142</v>
      </c>
      <c r="O1378" s="9" t="s">
        <v>164</v>
      </c>
      <c r="P1378" s="9" t="s">
        <v>1645</v>
      </c>
      <c r="Q1378" s="9" t="s">
        <v>1828</v>
      </c>
      <c r="R1378" s="9" t="s">
        <v>1829</v>
      </c>
      <c r="S1378" s="9" t="s">
        <v>373</v>
      </c>
      <c r="T1378" s="98" t="s">
        <v>234</v>
      </c>
      <c r="U1378" s="99" t="s">
        <v>1653</v>
      </c>
      <c r="V1378" s="99" t="s">
        <v>207</v>
      </c>
      <c r="W1378" s="99" t="s">
        <v>202</v>
      </c>
      <c r="X1378" s="99" t="s">
        <v>207</v>
      </c>
      <c r="Y1378" s="99">
        <v>166</v>
      </c>
      <c r="Z1378" s="99" t="s">
        <v>207</v>
      </c>
      <c r="AA1378" s="9">
        <v>216</v>
      </c>
      <c r="AB1378" s="99" t="s">
        <v>207</v>
      </c>
      <c r="AC1378" s="9">
        <v>250</v>
      </c>
      <c r="AD1378" s="9" t="s">
        <v>207</v>
      </c>
      <c r="AE1378" s="9">
        <v>98</v>
      </c>
      <c r="AF1378" s="9" t="s">
        <v>315</v>
      </c>
      <c r="AG1378" s="14" t="s">
        <v>2006</v>
      </c>
      <c r="AH1378" s="14" t="s">
        <v>207</v>
      </c>
      <c r="AI1378" s="14" t="s">
        <v>2007</v>
      </c>
      <c r="AJ1378" s="14" t="s">
        <v>207</v>
      </c>
      <c r="AK1378" s="9">
        <v>8</v>
      </c>
      <c r="AL1378" s="14" t="s">
        <v>207</v>
      </c>
      <c r="AM1378" s="9">
        <v>8</v>
      </c>
      <c r="AN1378" s="14" t="s">
        <v>207</v>
      </c>
      <c r="AO1378" s="9">
        <v>8</v>
      </c>
      <c r="AP1378" s="14" t="s">
        <v>207</v>
      </c>
      <c r="AQ1378" s="9">
        <v>8</v>
      </c>
      <c r="AR1378" s="14" t="s">
        <v>207</v>
      </c>
      <c r="AS1378" s="9" t="s">
        <v>0</v>
      </c>
      <c r="AT1378" s="9" t="s">
        <v>318</v>
      </c>
      <c r="AU1378" s="9" t="s">
        <v>164</v>
      </c>
      <c r="AV1378" s="9" t="s">
        <v>320</v>
      </c>
      <c r="AW1378" s="9" t="s">
        <v>2008</v>
      </c>
      <c r="AX1378" s="9">
        <v>9010600000</v>
      </c>
      <c r="AY1378" s="99">
        <v>235</v>
      </c>
      <c r="AZ1378" s="12" t="s">
        <v>207</v>
      </c>
      <c r="BA1378" s="99">
        <v>32</v>
      </c>
      <c r="BB1378" s="12" t="s">
        <v>207</v>
      </c>
      <c r="BC1378" s="99">
        <v>14</v>
      </c>
      <c r="BD1378" s="12" t="s">
        <v>207</v>
      </c>
      <c r="BE1378" s="99">
        <v>17</v>
      </c>
      <c r="BF1378" s="12" t="s">
        <v>321</v>
      </c>
      <c r="BG1378" s="654">
        <v>16.812000000000001</v>
      </c>
      <c r="BH1378" s="12" t="s">
        <v>321</v>
      </c>
      <c r="BI1378" s="99">
        <v>12</v>
      </c>
      <c r="BJ1378" s="12" t="s">
        <v>321</v>
      </c>
      <c r="BK1378" s="754">
        <v>0</v>
      </c>
      <c r="BL1378" s="12" t="s">
        <v>321</v>
      </c>
      <c r="BM1378" s="754">
        <v>0.11</v>
      </c>
      <c r="BN1378" s="12" t="s">
        <v>321</v>
      </c>
      <c r="BO1378" s="754">
        <v>4.7030000000000003</v>
      </c>
      <c r="BP1378" s="12" t="s">
        <v>321</v>
      </c>
      <c r="BQ1378" s="754">
        <v>0</v>
      </c>
      <c r="BR1378" s="12" t="s">
        <v>321</v>
      </c>
      <c r="BS1378" s="654">
        <v>0</v>
      </c>
      <c r="BT1378" s="12" t="s">
        <v>321</v>
      </c>
      <c r="BU1378" s="654">
        <v>4.8120000000000003</v>
      </c>
      <c r="BV1378" s="12" t="s">
        <v>321</v>
      </c>
      <c r="BW1378" s="9">
        <v>0.11</v>
      </c>
      <c r="BX1378" s="9" t="s">
        <v>322</v>
      </c>
      <c r="BY1378" s="755">
        <v>92.5</v>
      </c>
      <c r="BZ1378" s="9" t="s">
        <v>315</v>
      </c>
      <c r="CA1378" s="755">
        <v>12.6</v>
      </c>
      <c r="CB1378" s="9" t="s">
        <v>315</v>
      </c>
      <c r="CC1378" s="755">
        <v>5.5</v>
      </c>
      <c r="CD1378" s="9" t="s">
        <v>315</v>
      </c>
      <c r="CE1378" s="755">
        <v>33.1</v>
      </c>
      <c r="CF1378" s="9" t="s">
        <v>323</v>
      </c>
      <c r="CG1378" s="755">
        <v>26.5</v>
      </c>
      <c r="CH1378" s="9" t="s">
        <v>323</v>
      </c>
      <c r="CI1378" s="9"/>
      <c r="CJ1378" s="9"/>
      <c r="CK1378" s="9"/>
    </row>
    <row r="1379" spans="1:89" s="98" customFormat="1" x14ac:dyDescent="0.25">
      <c r="A1379" s="99">
        <v>10600100</v>
      </c>
      <c r="B1379" s="99"/>
      <c r="C1379" s="772">
        <v>791</v>
      </c>
      <c r="D1379" s="807">
        <v>0.03</v>
      </c>
      <c r="E1379" s="772">
        <f t="shared" si="63"/>
        <v>815</v>
      </c>
      <c r="F1379" s="778">
        <v>1.1000000000000001</v>
      </c>
      <c r="G1379" s="774">
        <f t="shared" si="62"/>
        <v>897</v>
      </c>
      <c r="H1379" s="776"/>
      <c r="I1379" s="758"/>
      <c r="J1379" s="776"/>
      <c r="K1379" s="786"/>
      <c r="L1379" s="9" t="s">
        <v>308</v>
      </c>
      <c r="M1379" s="9" t="s">
        <v>4356</v>
      </c>
      <c r="N1379" s="9" t="s">
        <v>142</v>
      </c>
      <c r="O1379" s="9" t="s">
        <v>164</v>
      </c>
      <c r="P1379" s="9" t="s">
        <v>1645</v>
      </c>
      <c r="Q1379" s="9" t="s">
        <v>1828</v>
      </c>
      <c r="R1379" s="9" t="s">
        <v>1829</v>
      </c>
      <c r="S1379" s="9" t="s">
        <v>373</v>
      </c>
      <c r="T1379" s="98" t="s">
        <v>234</v>
      </c>
      <c r="U1379" s="99" t="s">
        <v>1654</v>
      </c>
      <c r="V1379" s="99" t="s">
        <v>207</v>
      </c>
      <c r="W1379" s="99" t="s">
        <v>574</v>
      </c>
      <c r="X1379" s="99" t="s">
        <v>207</v>
      </c>
      <c r="Y1379" s="99">
        <v>181</v>
      </c>
      <c r="Z1379" s="99" t="s">
        <v>207</v>
      </c>
      <c r="AA1379" s="9">
        <v>236</v>
      </c>
      <c r="AB1379" s="99" t="s">
        <v>207</v>
      </c>
      <c r="AC1379" s="9">
        <v>275</v>
      </c>
      <c r="AD1379" s="9" t="s">
        <v>207</v>
      </c>
      <c r="AE1379" s="9">
        <v>108</v>
      </c>
      <c r="AF1379" s="9" t="s">
        <v>315</v>
      </c>
      <c r="AG1379" s="14" t="s">
        <v>2009</v>
      </c>
      <c r="AH1379" s="14" t="s">
        <v>207</v>
      </c>
      <c r="AI1379" s="14" t="s">
        <v>2010</v>
      </c>
      <c r="AJ1379" s="14" t="s">
        <v>207</v>
      </c>
      <c r="AK1379" s="9">
        <v>8</v>
      </c>
      <c r="AL1379" s="14" t="s">
        <v>207</v>
      </c>
      <c r="AM1379" s="9">
        <v>8</v>
      </c>
      <c r="AN1379" s="14" t="s">
        <v>207</v>
      </c>
      <c r="AO1379" s="9">
        <v>8</v>
      </c>
      <c r="AP1379" s="14" t="s">
        <v>207</v>
      </c>
      <c r="AQ1379" s="9">
        <v>8</v>
      </c>
      <c r="AR1379" s="14" t="s">
        <v>207</v>
      </c>
      <c r="AS1379" s="9" t="s">
        <v>0</v>
      </c>
      <c r="AT1379" s="9" t="s">
        <v>318</v>
      </c>
      <c r="AU1379" s="9" t="s">
        <v>164</v>
      </c>
      <c r="AV1379" s="9" t="s">
        <v>320</v>
      </c>
      <c r="AW1379" s="9" t="s">
        <v>2011</v>
      </c>
      <c r="AX1379" s="9">
        <v>9010600000</v>
      </c>
      <c r="AY1379" s="99">
        <v>254</v>
      </c>
      <c r="AZ1379" s="12" t="s">
        <v>207</v>
      </c>
      <c r="BA1379" s="99">
        <v>32</v>
      </c>
      <c r="BB1379" s="12" t="s">
        <v>207</v>
      </c>
      <c r="BC1379" s="99">
        <v>15</v>
      </c>
      <c r="BD1379" s="12" t="s">
        <v>207</v>
      </c>
      <c r="BE1379" s="99">
        <v>17</v>
      </c>
      <c r="BF1379" s="12" t="s">
        <v>321</v>
      </c>
      <c r="BG1379" s="654">
        <v>16.154</v>
      </c>
      <c r="BH1379" s="12" t="s">
        <v>321</v>
      </c>
      <c r="BI1379" s="99">
        <v>11</v>
      </c>
      <c r="BJ1379" s="12" t="s">
        <v>321</v>
      </c>
      <c r="BK1379" s="754">
        <v>0</v>
      </c>
      <c r="BL1379" s="12" t="s">
        <v>321</v>
      </c>
      <c r="BM1379" s="754">
        <v>0.11</v>
      </c>
      <c r="BN1379" s="12" t="s">
        <v>321</v>
      </c>
      <c r="BO1379" s="754">
        <v>5.0439999999999996</v>
      </c>
      <c r="BP1379" s="12" t="s">
        <v>321</v>
      </c>
      <c r="BQ1379" s="754">
        <v>0</v>
      </c>
      <c r="BR1379" s="12" t="s">
        <v>321</v>
      </c>
      <c r="BS1379" s="654">
        <v>0</v>
      </c>
      <c r="BT1379" s="12" t="s">
        <v>321</v>
      </c>
      <c r="BU1379" s="654">
        <v>5.1539999999999999</v>
      </c>
      <c r="BV1379" s="12" t="s">
        <v>321</v>
      </c>
      <c r="BW1379" s="9">
        <v>0.12</v>
      </c>
      <c r="BX1379" s="9" t="s">
        <v>322</v>
      </c>
      <c r="BY1379" s="755">
        <v>100</v>
      </c>
      <c r="BZ1379" s="9" t="s">
        <v>315</v>
      </c>
      <c r="CA1379" s="755">
        <v>12.6</v>
      </c>
      <c r="CB1379" s="9" t="s">
        <v>315</v>
      </c>
      <c r="CC1379" s="755">
        <v>5.9</v>
      </c>
      <c r="CD1379" s="9" t="s">
        <v>315</v>
      </c>
      <c r="CE1379" s="755">
        <v>33.1</v>
      </c>
      <c r="CF1379" s="9" t="s">
        <v>323</v>
      </c>
      <c r="CG1379" s="755">
        <v>24.3</v>
      </c>
      <c r="CH1379" s="9" t="s">
        <v>323</v>
      </c>
      <c r="CI1379" s="9"/>
      <c r="CJ1379" s="9"/>
      <c r="CK1379" s="9"/>
    </row>
    <row r="1380" spans="1:89" s="98" customFormat="1" x14ac:dyDescent="0.25">
      <c r="A1380" s="99">
        <v>10600046</v>
      </c>
      <c r="B1380" s="99"/>
      <c r="C1380" s="772">
        <v>882</v>
      </c>
      <c r="D1380" s="807">
        <v>0.03</v>
      </c>
      <c r="E1380" s="772">
        <f t="shared" si="63"/>
        <v>908</v>
      </c>
      <c r="F1380" s="778">
        <v>1.1000000000000001</v>
      </c>
      <c r="G1380" s="774">
        <f t="shared" si="62"/>
        <v>999</v>
      </c>
      <c r="H1380" s="776"/>
      <c r="I1380" s="758"/>
      <c r="J1380" s="776"/>
      <c r="K1380" s="786"/>
      <c r="L1380" s="9" t="s">
        <v>308</v>
      </c>
      <c r="M1380" s="9" t="s">
        <v>4357</v>
      </c>
      <c r="N1380" s="9" t="s">
        <v>142</v>
      </c>
      <c r="O1380" s="9" t="s">
        <v>164</v>
      </c>
      <c r="P1380" s="9" t="s">
        <v>1645</v>
      </c>
      <c r="Q1380" s="9" t="s">
        <v>1828</v>
      </c>
      <c r="R1380" s="9" t="s">
        <v>1829</v>
      </c>
      <c r="S1380" s="9" t="s">
        <v>373</v>
      </c>
      <c r="T1380" s="98" t="s">
        <v>234</v>
      </c>
      <c r="U1380" s="99" t="s">
        <v>945</v>
      </c>
      <c r="V1380" s="99" t="s">
        <v>207</v>
      </c>
      <c r="W1380" s="99" t="s">
        <v>575</v>
      </c>
      <c r="X1380" s="99" t="s">
        <v>207</v>
      </c>
      <c r="Y1380" s="99">
        <v>196</v>
      </c>
      <c r="Z1380" s="99" t="s">
        <v>207</v>
      </c>
      <c r="AA1380" s="9">
        <v>256</v>
      </c>
      <c r="AB1380" s="99" t="s">
        <v>207</v>
      </c>
      <c r="AC1380" s="9">
        <v>300</v>
      </c>
      <c r="AD1380" s="9" t="s">
        <v>207</v>
      </c>
      <c r="AE1380" s="9">
        <v>118</v>
      </c>
      <c r="AF1380" s="9" t="s">
        <v>315</v>
      </c>
      <c r="AG1380" s="14" t="s">
        <v>2012</v>
      </c>
      <c r="AH1380" s="14" t="s">
        <v>207</v>
      </c>
      <c r="AI1380" s="14" t="s">
        <v>2013</v>
      </c>
      <c r="AJ1380" s="14" t="s">
        <v>207</v>
      </c>
      <c r="AK1380" s="9">
        <v>8</v>
      </c>
      <c r="AL1380" s="14" t="s">
        <v>207</v>
      </c>
      <c r="AM1380" s="9">
        <v>8</v>
      </c>
      <c r="AN1380" s="14" t="s">
        <v>207</v>
      </c>
      <c r="AO1380" s="9">
        <v>8</v>
      </c>
      <c r="AP1380" s="14" t="s">
        <v>207</v>
      </c>
      <c r="AQ1380" s="9">
        <v>8</v>
      </c>
      <c r="AR1380" s="14" t="s">
        <v>207</v>
      </c>
      <c r="AS1380" s="9" t="s">
        <v>0</v>
      </c>
      <c r="AT1380" s="9" t="s">
        <v>318</v>
      </c>
      <c r="AU1380" s="9" t="s">
        <v>164</v>
      </c>
      <c r="AV1380" s="9" t="s">
        <v>320</v>
      </c>
      <c r="AW1380" s="9" t="s">
        <v>2014</v>
      </c>
      <c r="AX1380" s="9">
        <v>9010600000</v>
      </c>
      <c r="AY1380" s="99">
        <v>274</v>
      </c>
      <c r="AZ1380" s="12" t="s">
        <v>207</v>
      </c>
      <c r="BA1380" s="99">
        <v>32</v>
      </c>
      <c r="BB1380" s="12" t="s">
        <v>207</v>
      </c>
      <c r="BC1380" s="99">
        <v>14</v>
      </c>
      <c r="BD1380" s="12" t="s">
        <v>207</v>
      </c>
      <c r="BE1380" s="99">
        <v>16</v>
      </c>
      <c r="BF1380" s="12" t="s">
        <v>321</v>
      </c>
      <c r="BG1380" s="654">
        <v>15.496</v>
      </c>
      <c r="BH1380" s="12" t="s">
        <v>321</v>
      </c>
      <c r="BI1380" s="99">
        <v>10</v>
      </c>
      <c r="BJ1380" s="12" t="s">
        <v>321</v>
      </c>
      <c r="BK1380" s="754">
        <v>0</v>
      </c>
      <c r="BL1380" s="12" t="s">
        <v>321</v>
      </c>
      <c r="BM1380" s="754">
        <v>0.11</v>
      </c>
      <c r="BN1380" s="12" t="s">
        <v>321</v>
      </c>
      <c r="BO1380" s="754">
        <v>5.3860000000000001</v>
      </c>
      <c r="BP1380" s="12" t="s">
        <v>321</v>
      </c>
      <c r="BQ1380" s="754">
        <v>0</v>
      </c>
      <c r="BR1380" s="12" t="s">
        <v>321</v>
      </c>
      <c r="BS1380" s="654">
        <v>0</v>
      </c>
      <c r="BT1380" s="12" t="s">
        <v>321</v>
      </c>
      <c r="BU1380" s="654">
        <v>5.4960000000000004</v>
      </c>
      <c r="BV1380" s="12" t="s">
        <v>321</v>
      </c>
      <c r="BW1380" s="9">
        <v>0.12</v>
      </c>
      <c r="BX1380" s="9" t="s">
        <v>322</v>
      </c>
      <c r="BY1380" s="755">
        <v>107.9</v>
      </c>
      <c r="BZ1380" s="9" t="s">
        <v>315</v>
      </c>
      <c r="CA1380" s="755">
        <v>12.6</v>
      </c>
      <c r="CB1380" s="9" t="s">
        <v>315</v>
      </c>
      <c r="CC1380" s="755">
        <v>5.5</v>
      </c>
      <c r="CD1380" s="9" t="s">
        <v>315</v>
      </c>
      <c r="CE1380" s="755">
        <v>30.9</v>
      </c>
      <c r="CF1380" s="9" t="s">
        <v>323</v>
      </c>
      <c r="CG1380" s="755">
        <v>22</v>
      </c>
      <c r="CH1380" s="9" t="s">
        <v>323</v>
      </c>
      <c r="CI1380" s="9"/>
      <c r="CJ1380" s="9"/>
      <c r="CK1380" s="9"/>
    </row>
    <row r="1381" spans="1:89" s="98" customFormat="1" x14ac:dyDescent="0.25">
      <c r="A1381" s="99">
        <v>10600106</v>
      </c>
      <c r="B1381" s="99"/>
      <c r="C1381" s="772">
        <v>1125</v>
      </c>
      <c r="D1381" s="807">
        <v>0.03</v>
      </c>
      <c r="E1381" s="772">
        <f t="shared" si="63"/>
        <v>1159</v>
      </c>
      <c r="F1381" s="778">
        <v>1.1000000000000001</v>
      </c>
      <c r="G1381" s="774">
        <f t="shared" si="62"/>
        <v>1275</v>
      </c>
      <c r="H1381" s="776"/>
      <c r="I1381" s="758"/>
      <c r="J1381" s="776"/>
      <c r="K1381" s="786"/>
      <c r="L1381" s="9" t="s">
        <v>308</v>
      </c>
      <c r="M1381" s="9" t="s">
        <v>4358</v>
      </c>
      <c r="N1381" s="9" t="s">
        <v>142</v>
      </c>
      <c r="O1381" s="9" t="s">
        <v>164</v>
      </c>
      <c r="P1381" s="9" t="s">
        <v>1645</v>
      </c>
      <c r="Q1381" s="9" t="s">
        <v>1828</v>
      </c>
      <c r="R1381" s="9" t="s">
        <v>1829</v>
      </c>
      <c r="S1381" s="9" t="s">
        <v>373</v>
      </c>
      <c r="T1381" s="98" t="s">
        <v>234</v>
      </c>
      <c r="U1381" s="99" t="s">
        <v>634</v>
      </c>
      <c r="V1381" s="99" t="s">
        <v>207</v>
      </c>
      <c r="W1381" s="99" t="s">
        <v>577</v>
      </c>
      <c r="X1381" s="99" t="s">
        <v>207</v>
      </c>
      <c r="Y1381" s="99">
        <v>226</v>
      </c>
      <c r="Z1381" s="99" t="s">
        <v>207</v>
      </c>
      <c r="AA1381" s="9">
        <v>296</v>
      </c>
      <c r="AB1381" s="99" t="s">
        <v>207</v>
      </c>
      <c r="AC1381" s="9">
        <v>350</v>
      </c>
      <c r="AD1381" s="9" t="s">
        <v>207</v>
      </c>
      <c r="AE1381" s="9">
        <v>138</v>
      </c>
      <c r="AF1381" s="9" t="s">
        <v>315</v>
      </c>
      <c r="AG1381" s="14" t="s">
        <v>2015</v>
      </c>
      <c r="AH1381" s="14" t="s">
        <v>207</v>
      </c>
      <c r="AI1381" s="14" t="s">
        <v>2016</v>
      </c>
      <c r="AJ1381" s="14" t="s">
        <v>207</v>
      </c>
      <c r="AK1381" s="9">
        <v>8</v>
      </c>
      <c r="AL1381" s="14" t="s">
        <v>207</v>
      </c>
      <c r="AM1381" s="9">
        <v>8</v>
      </c>
      <c r="AN1381" s="14" t="s">
        <v>207</v>
      </c>
      <c r="AO1381" s="9">
        <v>8</v>
      </c>
      <c r="AP1381" s="14" t="s">
        <v>207</v>
      </c>
      <c r="AQ1381" s="9">
        <v>8</v>
      </c>
      <c r="AR1381" s="14" t="s">
        <v>207</v>
      </c>
      <c r="AS1381" s="9" t="s">
        <v>0</v>
      </c>
      <c r="AT1381" s="9" t="s">
        <v>318</v>
      </c>
      <c r="AU1381" s="9" t="s">
        <v>164</v>
      </c>
      <c r="AV1381" s="9" t="s">
        <v>320</v>
      </c>
      <c r="AW1381" s="9" t="s">
        <v>2017</v>
      </c>
      <c r="AX1381" s="9">
        <v>9010600000</v>
      </c>
      <c r="AY1381" s="99">
        <v>314</v>
      </c>
      <c r="AZ1381" s="12" t="s">
        <v>207</v>
      </c>
      <c r="BA1381" s="99">
        <v>32</v>
      </c>
      <c r="BB1381" s="12" t="s">
        <v>207</v>
      </c>
      <c r="BC1381" s="99">
        <v>14</v>
      </c>
      <c r="BD1381" s="12" t="s">
        <v>207</v>
      </c>
      <c r="BE1381" s="99">
        <v>17</v>
      </c>
      <c r="BF1381" s="12" t="s">
        <v>321</v>
      </c>
      <c r="BG1381" s="654">
        <v>16.178999999999998</v>
      </c>
      <c r="BH1381" s="12" t="s">
        <v>321</v>
      </c>
      <c r="BI1381" s="99">
        <v>10</v>
      </c>
      <c r="BJ1381" s="12" t="s">
        <v>321</v>
      </c>
      <c r="BK1381" s="754">
        <v>0</v>
      </c>
      <c r="BL1381" s="12" t="s">
        <v>321</v>
      </c>
      <c r="BM1381" s="754">
        <v>0.11</v>
      </c>
      <c r="BN1381" s="12" t="s">
        <v>321</v>
      </c>
      <c r="BO1381" s="754">
        <v>6.069</v>
      </c>
      <c r="BP1381" s="12" t="s">
        <v>321</v>
      </c>
      <c r="BQ1381" s="754">
        <v>0</v>
      </c>
      <c r="BR1381" s="12" t="s">
        <v>321</v>
      </c>
      <c r="BS1381" s="654">
        <v>0</v>
      </c>
      <c r="BT1381" s="12" t="s">
        <v>321</v>
      </c>
      <c r="BU1381" s="654">
        <v>6.1790000000000003</v>
      </c>
      <c r="BV1381" s="12" t="s">
        <v>321</v>
      </c>
      <c r="BW1381" s="9">
        <v>0.14000000000000001</v>
      </c>
      <c r="BX1381" s="9" t="s">
        <v>322</v>
      </c>
      <c r="BY1381" s="755">
        <v>123.6</v>
      </c>
      <c r="BZ1381" s="9" t="s">
        <v>315</v>
      </c>
      <c r="CA1381" s="755">
        <v>12.6</v>
      </c>
      <c r="CB1381" s="9" t="s">
        <v>315</v>
      </c>
      <c r="CC1381" s="755">
        <v>5.5</v>
      </c>
      <c r="CD1381" s="9" t="s">
        <v>315</v>
      </c>
      <c r="CE1381" s="755">
        <v>30.9</v>
      </c>
      <c r="CF1381" s="9" t="s">
        <v>323</v>
      </c>
      <c r="CG1381" s="755">
        <v>22</v>
      </c>
      <c r="CH1381" s="9" t="s">
        <v>323</v>
      </c>
      <c r="CI1381" s="9"/>
      <c r="CJ1381" s="9"/>
      <c r="CK1381" s="9"/>
    </row>
    <row r="1382" spans="1:89" s="98" customFormat="1" x14ac:dyDescent="0.25">
      <c r="A1382" s="99">
        <v>10600111</v>
      </c>
      <c r="B1382" s="99"/>
      <c r="C1382" s="772">
        <v>1217</v>
      </c>
      <c r="D1382" s="807">
        <v>0.03</v>
      </c>
      <c r="E1382" s="772">
        <f t="shared" si="63"/>
        <v>1254</v>
      </c>
      <c r="F1382" s="778">
        <v>1.1000000000000001</v>
      </c>
      <c r="G1382" s="774">
        <f t="shared" si="62"/>
        <v>1379</v>
      </c>
      <c r="H1382" s="776"/>
      <c r="I1382" s="758"/>
      <c r="J1382" s="776"/>
      <c r="K1382" s="786"/>
      <c r="L1382" s="9" t="s">
        <v>308</v>
      </c>
      <c r="M1382" s="9" t="s">
        <v>4359</v>
      </c>
      <c r="N1382" s="9" t="s">
        <v>142</v>
      </c>
      <c r="O1382" s="9" t="s">
        <v>164</v>
      </c>
      <c r="P1382" s="9" t="s">
        <v>1645</v>
      </c>
      <c r="Q1382" s="9" t="s">
        <v>1828</v>
      </c>
      <c r="R1382" s="9" t="s">
        <v>1829</v>
      </c>
      <c r="S1382" s="9" t="s">
        <v>373</v>
      </c>
      <c r="T1382" s="98" t="s">
        <v>234</v>
      </c>
      <c r="U1382" s="99" t="s">
        <v>1755</v>
      </c>
      <c r="V1382" s="99" t="s">
        <v>207</v>
      </c>
      <c r="W1382" s="99" t="s">
        <v>578</v>
      </c>
      <c r="X1382" s="99" t="s">
        <v>207</v>
      </c>
      <c r="Y1382" s="99">
        <v>241</v>
      </c>
      <c r="Z1382" s="99" t="s">
        <v>207</v>
      </c>
      <c r="AA1382" s="9">
        <v>316</v>
      </c>
      <c r="AB1382" s="99" t="s">
        <v>207</v>
      </c>
      <c r="AC1382" s="9">
        <v>375</v>
      </c>
      <c r="AD1382" s="9" t="s">
        <v>207</v>
      </c>
      <c r="AE1382" s="9">
        <v>148</v>
      </c>
      <c r="AF1382" s="9" t="s">
        <v>315</v>
      </c>
      <c r="AG1382" s="14" t="s">
        <v>2018</v>
      </c>
      <c r="AH1382" s="14" t="s">
        <v>207</v>
      </c>
      <c r="AI1382" s="14" t="s">
        <v>2019</v>
      </c>
      <c r="AJ1382" s="14" t="s">
        <v>207</v>
      </c>
      <c r="AK1382" s="9">
        <v>8</v>
      </c>
      <c r="AL1382" s="14" t="s">
        <v>207</v>
      </c>
      <c r="AM1382" s="9">
        <v>8</v>
      </c>
      <c r="AN1382" s="14" t="s">
        <v>207</v>
      </c>
      <c r="AO1382" s="9">
        <v>8</v>
      </c>
      <c r="AP1382" s="14" t="s">
        <v>207</v>
      </c>
      <c r="AQ1382" s="9">
        <v>8</v>
      </c>
      <c r="AR1382" s="14" t="s">
        <v>207</v>
      </c>
      <c r="AS1382" s="9" t="s">
        <v>0</v>
      </c>
      <c r="AT1382" s="9" t="s">
        <v>318</v>
      </c>
      <c r="AU1382" s="9" t="s">
        <v>164</v>
      </c>
      <c r="AV1382" s="9" t="s">
        <v>320</v>
      </c>
      <c r="AW1382" s="9" t="s">
        <v>2020</v>
      </c>
      <c r="AX1382" s="9">
        <v>9010600000</v>
      </c>
      <c r="AY1382" s="99">
        <v>334</v>
      </c>
      <c r="AZ1382" s="12" t="s">
        <v>207</v>
      </c>
      <c r="BA1382" s="99">
        <v>32</v>
      </c>
      <c r="BB1382" s="12" t="s">
        <v>207</v>
      </c>
      <c r="BC1382" s="99">
        <v>14</v>
      </c>
      <c r="BD1382" s="12" t="s">
        <v>207</v>
      </c>
      <c r="BE1382" s="99">
        <v>17</v>
      </c>
      <c r="BF1382" s="12" t="s">
        <v>321</v>
      </c>
      <c r="BG1382" s="654">
        <v>16.52</v>
      </c>
      <c r="BH1382" s="12" t="s">
        <v>321</v>
      </c>
      <c r="BI1382" s="99">
        <v>10</v>
      </c>
      <c r="BJ1382" s="12" t="s">
        <v>321</v>
      </c>
      <c r="BK1382" s="754">
        <v>0</v>
      </c>
      <c r="BL1382" s="12" t="s">
        <v>321</v>
      </c>
      <c r="BM1382" s="754">
        <v>0.11</v>
      </c>
      <c r="BN1382" s="12" t="s">
        <v>321</v>
      </c>
      <c r="BO1382" s="754">
        <v>6.4109999999999996</v>
      </c>
      <c r="BP1382" s="12" t="s">
        <v>321</v>
      </c>
      <c r="BQ1382" s="754">
        <v>0</v>
      </c>
      <c r="BR1382" s="12" t="s">
        <v>321</v>
      </c>
      <c r="BS1382" s="654">
        <v>0</v>
      </c>
      <c r="BT1382" s="12" t="s">
        <v>321</v>
      </c>
      <c r="BU1382" s="654">
        <v>6.52</v>
      </c>
      <c r="BV1382" s="12" t="s">
        <v>321</v>
      </c>
      <c r="BW1382" s="9">
        <v>0.15</v>
      </c>
      <c r="BX1382" s="9" t="s">
        <v>322</v>
      </c>
      <c r="BY1382" s="755">
        <v>131.5</v>
      </c>
      <c r="BZ1382" s="9" t="s">
        <v>315</v>
      </c>
      <c r="CA1382" s="755">
        <v>12.6</v>
      </c>
      <c r="CB1382" s="9" t="s">
        <v>315</v>
      </c>
      <c r="CC1382" s="755">
        <v>5.5</v>
      </c>
      <c r="CD1382" s="9" t="s">
        <v>315</v>
      </c>
      <c r="CE1382" s="755">
        <v>30.9</v>
      </c>
      <c r="CF1382" s="9" t="s">
        <v>323</v>
      </c>
      <c r="CG1382" s="755">
        <v>22</v>
      </c>
      <c r="CH1382" s="9" t="s">
        <v>323</v>
      </c>
      <c r="CI1382" s="9"/>
      <c r="CJ1382" s="9"/>
      <c r="CK1382" s="9"/>
    </row>
    <row r="1383" spans="1:89" s="98" customFormat="1" x14ac:dyDescent="0.25">
      <c r="A1383" s="99">
        <v>10630646</v>
      </c>
      <c r="B1383" s="99"/>
      <c r="C1383" s="772">
        <v>1428</v>
      </c>
      <c r="D1383" s="807">
        <v>0.03</v>
      </c>
      <c r="E1383" s="772">
        <f t="shared" si="63"/>
        <v>1471</v>
      </c>
      <c r="F1383" s="778">
        <v>1.1000000000000001</v>
      </c>
      <c r="G1383" s="774">
        <f t="shared" si="62"/>
        <v>1618</v>
      </c>
      <c r="H1383" s="776"/>
      <c r="I1383" s="758"/>
      <c r="J1383" s="776"/>
      <c r="K1383" s="786"/>
      <c r="L1383" s="9" t="s">
        <v>308</v>
      </c>
      <c r="M1383" s="9" t="s">
        <v>4360</v>
      </c>
      <c r="N1383" s="9" t="s">
        <v>142</v>
      </c>
      <c r="O1383" s="9" t="s">
        <v>164</v>
      </c>
      <c r="P1383" s="9" t="s">
        <v>1645</v>
      </c>
      <c r="Q1383" s="9" t="s">
        <v>1828</v>
      </c>
      <c r="R1383" s="9" t="s">
        <v>1829</v>
      </c>
      <c r="S1383" s="9" t="s">
        <v>373</v>
      </c>
      <c r="T1383" s="98" t="s">
        <v>234</v>
      </c>
      <c r="U1383" s="99">
        <v>263</v>
      </c>
      <c r="V1383" s="99" t="s">
        <v>207</v>
      </c>
      <c r="W1383" s="99" t="s">
        <v>646</v>
      </c>
      <c r="X1383" s="99" t="s">
        <v>207</v>
      </c>
      <c r="Y1383" s="99">
        <v>279</v>
      </c>
      <c r="Z1383" s="99" t="s">
        <v>207</v>
      </c>
      <c r="AA1383" s="9">
        <v>366</v>
      </c>
      <c r="AB1383" s="99" t="s">
        <v>207</v>
      </c>
      <c r="AC1383" s="9">
        <v>438</v>
      </c>
      <c r="AD1383" s="9" t="s">
        <v>207</v>
      </c>
      <c r="AE1383" s="9">
        <v>172</v>
      </c>
      <c r="AF1383" s="9" t="s">
        <v>315</v>
      </c>
      <c r="AG1383" s="14" t="s">
        <v>391</v>
      </c>
      <c r="AH1383" s="14" t="s">
        <v>207</v>
      </c>
      <c r="AI1383" s="14" t="s">
        <v>392</v>
      </c>
      <c r="AJ1383" s="14" t="s">
        <v>207</v>
      </c>
      <c r="AK1383" s="9">
        <v>8</v>
      </c>
      <c r="AL1383" s="14" t="s">
        <v>207</v>
      </c>
      <c r="AM1383" s="9">
        <v>8</v>
      </c>
      <c r="AN1383" s="14" t="s">
        <v>207</v>
      </c>
      <c r="AO1383" s="9">
        <v>8</v>
      </c>
      <c r="AP1383" s="14" t="s">
        <v>207</v>
      </c>
      <c r="AQ1383" s="9">
        <v>8</v>
      </c>
      <c r="AR1383" s="14" t="s">
        <v>207</v>
      </c>
      <c r="AS1383" s="9" t="s">
        <v>0</v>
      </c>
      <c r="AT1383" s="9" t="s">
        <v>318</v>
      </c>
      <c r="AU1383" s="9" t="s">
        <v>164</v>
      </c>
      <c r="AV1383" s="9" t="s">
        <v>320</v>
      </c>
      <c r="AW1383" s="9" t="s">
        <v>2021</v>
      </c>
      <c r="AX1383" s="9">
        <v>9010600000</v>
      </c>
      <c r="AY1383" s="99">
        <v>397</v>
      </c>
      <c r="AZ1383" s="12" t="s">
        <v>207</v>
      </c>
      <c r="BA1383" s="99">
        <v>23</v>
      </c>
      <c r="BB1383" s="12" t="s">
        <v>207</v>
      </c>
      <c r="BC1383" s="99">
        <v>24</v>
      </c>
      <c r="BD1383" s="12" t="s">
        <v>207</v>
      </c>
      <c r="BE1383" s="99">
        <v>31</v>
      </c>
      <c r="BF1383" s="12" t="s">
        <v>321</v>
      </c>
      <c r="BG1383" s="654">
        <v>30.457999999999998</v>
      </c>
      <c r="BH1383" s="12" t="s">
        <v>321</v>
      </c>
      <c r="BI1383" s="99">
        <v>22</v>
      </c>
      <c r="BJ1383" s="12" t="s">
        <v>321</v>
      </c>
      <c r="BK1383" s="754">
        <v>0</v>
      </c>
      <c r="BL1383" s="12" t="s">
        <v>321</v>
      </c>
      <c r="BM1383" s="754">
        <v>0.20599999999999999</v>
      </c>
      <c r="BN1383" s="12" t="s">
        <v>321</v>
      </c>
      <c r="BO1383" s="754">
        <v>8.2520000000000007</v>
      </c>
      <c r="BP1383" s="12" t="s">
        <v>321</v>
      </c>
      <c r="BQ1383" s="754">
        <v>0</v>
      </c>
      <c r="BR1383" s="12" t="s">
        <v>321</v>
      </c>
      <c r="BS1383" s="654">
        <v>0</v>
      </c>
      <c r="BT1383" s="12" t="s">
        <v>321</v>
      </c>
      <c r="BU1383" s="654">
        <v>8.4580000000000002</v>
      </c>
      <c r="BV1383" s="12" t="s">
        <v>321</v>
      </c>
      <c r="BW1383" s="9">
        <v>0.22</v>
      </c>
      <c r="BX1383" s="9" t="s">
        <v>322</v>
      </c>
      <c r="BY1383" s="755">
        <v>156.30000000000001</v>
      </c>
      <c r="BZ1383" s="9" t="s">
        <v>315</v>
      </c>
      <c r="CA1383" s="755">
        <v>9.1</v>
      </c>
      <c r="CB1383" s="9" t="s">
        <v>315</v>
      </c>
      <c r="CC1383" s="755">
        <v>9.4</v>
      </c>
      <c r="CD1383" s="9" t="s">
        <v>315</v>
      </c>
      <c r="CE1383" s="755">
        <v>61.7</v>
      </c>
      <c r="CF1383" s="9" t="s">
        <v>323</v>
      </c>
      <c r="CG1383" s="755">
        <v>48.5</v>
      </c>
      <c r="CH1383" s="9" t="s">
        <v>323</v>
      </c>
      <c r="CI1383" s="9"/>
      <c r="CJ1383" s="9"/>
      <c r="CK1383" s="9"/>
    </row>
    <row r="1384" spans="1:89" s="98" customFormat="1" x14ac:dyDescent="0.25">
      <c r="A1384" s="99">
        <v>10630647</v>
      </c>
      <c r="B1384" s="99"/>
      <c r="C1384" s="772">
        <v>1946</v>
      </c>
      <c r="D1384" s="807">
        <v>0.03</v>
      </c>
      <c r="E1384" s="772">
        <f t="shared" si="63"/>
        <v>2004</v>
      </c>
      <c r="F1384" s="778">
        <v>1.1000000000000001</v>
      </c>
      <c r="G1384" s="774">
        <f t="shared" si="62"/>
        <v>2204</v>
      </c>
      <c r="H1384" s="776"/>
      <c r="I1384" s="758"/>
      <c r="J1384" s="776"/>
      <c r="K1384" s="786"/>
      <c r="L1384" s="9" t="s">
        <v>308</v>
      </c>
      <c r="M1384" s="9" t="s">
        <v>4361</v>
      </c>
      <c r="N1384" s="9" t="s">
        <v>142</v>
      </c>
      <c r="O1384" s="9" t="s">
        <v>164</v>
      </c>
      <c r="P1384" s="9" t="s">
        <v>1645</v>
      </c>
      <c r="Q1384" s="9" t="s">
        <v>1828</v>
      </c>
      <c r="R1384" s="9" t="s">
        <v>1829</v>
      </c>
      <c r="S1384" s="9" t="s">
        <v>373</v>
      </c>
      <c r="T1384" s="98" t="s">
        <v>234</v>
      </c>
      <c r="U1384" s="99" t="s">
        <v>578</v>
      </c>
      <c r="V1384" s="99" t="s">
        <v>207</v>
      </c>
      <c r="W1384" s="99" t="s">
        <v>583</v>
      </c>
      <c r="X1384" s="99" t="s">
        <v>207</v>
      </c>
      <c r="Y1384" s="99">
        <v>316</v>
      </c>
      <c r="Z1384" s="99" t="s">
        <v>207</v>
      </c>
      <c r="AA1384" s="9">
        <v>416</v>
      </c>
      <c r="AB1384" s="99" t="s">
        <v>207</v>
      </c>
      <c r="AC1384" s="9">
        <v>500</v>
      </c>
      <c r="AD1384" s="9" t="s">
        <v>207</v>
      </c>
      <c r="AE1384" s="9">
        <v>197</v>
      </c>
      <c r="AF1384" s="9" t="s">
        <v>315</v>
      </c>
      <c r="AG1384" s="14" t="s">
        <v>1639</v>
      </c>
      <c r="AH1384" s="14" t="s">
        <v>207</v>
      </c>
      <c r="AI1384" s="14" t="s">
        <v>1640</v>
      </c>
      <c r="AJ1384" s="14" t="s">
        <v>207</v>
      </c>
      <c r="AK1384" s="9">
        <v>8</v>
      </c>
      <c r="AL1384" s="14" t="s">
        <v>207</v>
      </c>
      <c r="AM1384" s="9">
        <v>8</v>
      </c>
      <c r="AN1384" s="14" t="s">
        <v>207</v>
      </c>
      <c r="AO1384" s="9">
        <v>8</v>
      </c>
      <c r="AP1384" s="14" t="s">
        <v>207</v>
      </c>
      <c r="AQ1384" s="9">
        <v>8</v>
      </c>
      <c r="AR1384" s="14" t="s">
        <v>207</v>
      </c>
      <c r="AS1384" s="9" t="s">
        <v>0</v>
      </c>
      <c r="AT1384" s="9" t="s">
        <v>318</v>
      </c>
      <c r="AU1384" s="9" t="s">
        <v>164</v>
      </c>
      <c r="AV1384" s="9" t="s">
        <v>320</v>
      </c>
      <c r="AW1384" s="9" t="s">
        <v>2022</v>
      </c>
      <c r="AX1384" s="9">
        <v>9010600000</v>
      </c>
      <c r="AY1384" s="99">
        <v>447</v>
      </c>
      <c r="AZ1384" s="12" t="s">
        <v>207</v>
      </c>
      <c r="BA1384" s="99">
        <v>23</v>
      </c>
      <c r="BB1384" s="12" t="s">
        <v>207</v>
      </c>
      <c r="BC1384" s="99">
        <v>24</v>
      </c>
      <c r="BD1384" s="12" t="s">
        <v>207</v>
      </c>
      <c r="BE1384" s="99">
        <v>32</v>
      </c>
      <c r="BF1384" s="12" t="s">
        <v>321</v>
      </c>
      <c r="BG1384" s="654">
        <v>31.481999999999999</v>
      </c>
      <c r="BH1384" s="12" t="s">
        <v>321</v>
      </c>
      <c r="BI1384" s="99">
        <v>22</v>
      </c>
      <c r="BJ1384" s="12" t="s">
        <v>321</v>
      </c>
      <c r="BK1384" s="754">
        <v>0</v>
      </c>
      <c r="BL1384" s="12" t="s">
        <v>321</v>
      </c>
      <c r="BM1384" s="754">
        <v>0.20599999999999999</v>
      </c>
      <c r="BN1384" s="12" t="s">
        <v>321</v>
      </c>
      <c r="BO1384" s="754">
        <v>9.2759999999999998</v>
      </c>
      <c r="BP1384" s="12" t="s">
        <v>321</v>
      </c>
      <c r="BQ1384" s="754">
        <v>0</v>
      </c>
      <c r="BR1384" s="12" t="s">
        <v>321</v>
      </c>
      <c r="BS1384" s="654">
        <v>0</v>
      </c>
      <c r="BT1384" s="12" t="s">
        <v>321</v>
      </c>
      <c r="BU1384" s="654">
        <v>9.4819999999999993</v>
      </c>
      <c r="BV1384" s="12" t="s">
        <v>321</v>
      </c>
      <c r="BW1384" s="9">
        <v>0.25</v>
      </c>
      <c r="BX1384" s="9" t="s">
        <v>322</v>
      </c>
      <c r="BY1384" s="755">
        <v>176</v>
      </c>
      <c r="BZ1384" s="9" t="s">
        <v>315</v>
      </c>
      <c r="CA1384" s="755">
        <v>9.1</v>
      </c>
      <c r="CB1384" s="9" t="s">
        <v>315</v>
      </c>
      <c r="CC1384" s="755">
        <v>9.4</v>
      </c>
      <c r="CD1384" s="9" t="s">
        <v>315</v>
      </c>
      <c r="CE1384" s="755">
        <v>70.5</v>
      </c>
      <c r="CF1384" s="9" t="s">
        <v>323</v>
      </c>
      <c r="CG1384" s="755">
        <v>48.5</v>
      </c>
      <c r="CH1384" s="9" t="s">
        <v>323</v>
      </c>
      <c r="CI1384" s="9"/>
      <c r="CJ1384" s="9"/>
      <c r="CK1384" s="9"/>
    </row>
    <row r="1385" spans="1:89" s="98" customFormat="1" x14ac:dyDescent="0.25">
      <c r="A1385" s="99">
        <v>10630648</v>
      </c>
      <c r="B1385" s="99"/>
      <c r="C1385" s="772">
        <v>2431</v>
      </c>
      <c r="D1385" s="807">
        <v>0.03</v>
      </c>
      <c r="E1385" s="772">
        <f t="shared" si="63"/>
        <v>2504</v>
      </c>
      <c r="F1385" s="778">
        <v>1.1000000000000001</v>
      </c>
      <c r="G1385" s="774">
        <f t="shared" si="62"/>
        <v>2754</v>
      </c>
      <c r="H1385" s="776"/>
      <c r="I1385" s="758"/>
      <c r="J1385" s="776"/>
      <c r="K1385" s="786"/>
      <c r="L1385" s="9" t="s">
        <v>308</v>
      </c>
      <c r="M1385" s="9" t="s">
        <v>4362</v>
      </c>
      <c r="N1385" s="9" t="s">
        <v>142</v>
      </c>
      <c r="O1385" s="9" t="s">
        <v>164</v>
      </c>
      <c r="P1385" s="9" t="s">
        <v>1645</v>
      </c>
      <c r="Q1385" s="9" t="s">
        <v>1828</v>
      </c>
      <c r="R1385" s="9" t="s">
        <v>1829</v>
      </c>
      <c r="S1385" s="9" t="s">
        <v>373</v>
      </c>
      <c r="T1385" s="98" t="s">
        <v>234</v>
      </c>
      <c r="U1385" s="99" t="s">
        <v>1360</v>
      </c>
      <c r="V1385" s="99" t="s">
        <v>207</v>
      </c>
      <c r="W1385" s="99" t="s">
        <v>1499</v>
      </c>
      <c r="X1385" s="99" t="s">
        <v>207</v>
      </c>
      <c r="Y1385" s="99">
        <v>354</v>
      </c>
      <c r="Z1385" s="99" t="s">
        <v>207</v>
      </c>
      <c r="AA1385" s="9">
        <v>466</v>
      </c>
      <c r="AB1385" s="99" t="s">
        <v>207</v>
      </c>
      <c r="AC1385" s="9">
        <v>563</v>
      </c>
      <c r="AD1385" s="9" t="s">
        <v>207</v>
      </c>
      <c r="AE1385" s="9">
        <v>222</v>
      </c>
      <c r="AF1385" s="9" t="s">
        <v>315</v>
      </c>
      <c r="AG1385" s="14" t="s">
        <v>2023</v>
      </c>
      <c r="AH1385" s="14" t="s">
        <v>207</v>
      </c>
      <c r="AI1385" s="14" t="s">
        <v>2024</v>
      </c>
      <c r="AJ1385" s="14" t="s">
        <v>207</v>
      </c>
      <c r="AK1385" s="9">
        <v>8</v>
      </c>
      <c r="AL1385" s="14" t="s">
        <v>207</v>
      </c>
      <c r="AM1385" s="9">
        <v>8</v>
      </c>
      <c r="AN1385" s="14" t="s">
        <v>207</v>
      </c>
      <c r="AO1385" s="9">
        <v>8</v>
      </c>
      <c r="AP1385" s="14" t="s">
        <v>207</v>
      </c>
      <c r="AQ1385" s="9">
        <v>8</v>
      </c>
      <c r="AR1385" s="14" t="s">
        <v>207</v>
      </c>
      <c r="AS1385" s="9" t="s">
        <v>0</v>
      </c>
      <c r="AT1385" s="9" t="s">
        <v>318</v>
      </c>
      <c r="AU1385" s="9" t="s">
        <v>164</v>
      </c>
      <c r="AV1385" s="9" t="s">
        <v>320</v>
      </c>
      <c r="AW1385" s="9" t="s">
        <v>2025</v>
      </c>
      <c r="AX1385" s="9">
        <v>9010600000</v>
      </c>
      <c r="AY1385" s="99">
        <v>497</v>
      </c>
      <c r="AZ1385" s="12" t="s">
        <v>207</v>
      </c>
      <c r="BA1385" s="99">
        <v>23</v>
      </c>
      <c r="BB1385" s="12" t="s">
        <v>207</v>
      </c>
      <c r="BC1385" s="99">
        <v>24</v>
      </c>
      <c r="BD1385" s="12" t="s">
        <v>207</v>
      </c>
      <c r="BE1385" s="99">
        <v>39</v>
      </c>
      <c r="BF1385" s="12" t="s">
        <v>321</v>
      </c>
      <c r="BG1385" s="654">
        <v>38.506</v>
      </c>
      <c r="BH1385" s="12" t="s">
        <v>321</v>
      </c>
      <c r="BI1385" s="99">
        <v>28</v>
      </c>
      <c r="BJ1385" s="12" t="s">
        <v>321</v>
      </c>
      <c r="BK1385" s="754">
        <v>0</v>
      </c>
      <c r="BL1385" s="12" t="s">
        <v>321</v>
      </c>
      <c r="BM1385" s="754">
        <v>0.20599999999999999</v>
      </c>
      <c r="BN1385" s="12" t="s">
        <v>321</v>
      </c>
      <c r="BO1385" s="754">
        <v>10.301</v>
      </c>
      <c r="BP1385" s="12" t="s">
        <v>321</v>
      </c>
      <c r="BQ1385" s="754">
        <v>0</v>
      </c>
      <c r="BR1385" s="12" t="s">
        <v>321</v>
      </c>
      <c r="BS1385" s="654">
        <v>0</v>
      </c>
      <c r="BT1385" s="12" t="s">
        <v>321</v>
      </c>
      <c r="BU1385" s="654">
        <v>10.506</v>
      </c>
      <c r="BV1385" s="12" t="s">
        <v>321</v>
      </c>
      <c r="BW1385" s="9">
        <v>0.27</v>
      </c>
      <c r="BX1385" s="9" t="s">
        <v>322</v>
      </c>
      <c r="BY1385" s="755">
        <v>195.7</v>
      </c>
      <c r="BZ1385" s="9" t="s">
        <v>315</v>
      </c>
      <c r="CA1385" s="755">
        <v>9.1</v>
      </c>
      <c r="CB1385" s="9" t="s">
        <v>315</v>
      </c>
      <c r="CC1385" s="755">
        <v>9.4</v>
      </c>
      <c r="CD1385" s="9" t="s">
        <v>315</v>
      </c>
      <c r="CE1385" s="755">
        <v>79.400000000000006</v>
      </c>
      <c r="CF1385" s="9" t="s">
        <v>323</v>
      </c>
      <c r="CG1385" s="755">
        <v>61.7</v>
      </c>
      <c r="CH1385" s="9" t="s">
        <v>323</v>
      </c>
      <c r="CI1385" s="9"/>
      <c r="CJ1385" s="9"/>
      <c r="CK1385" s="9"/>
    </row>
    <row r="1386" spans="1:89" s="98" customFormat="1" x14ac:dyDescent="0.25">
      <c r="A1386" s="99">
        <v>10630649</v>
      </c>
      <c r="B1386" s="99"/>
      <c r="C1386" s="772">
        <v>2917</v>
      </c>
      <c r="D1386" s="807">
        <v>0.03</v>
      </c>
      <c r="E1386" s="772">
        <f t="shared" si="63"/>
        <v>3005</v>
      </c>
      <c r="F1386" s="778">
        <v>1.1000000000000001</v>
      </c>
      <c r="G1386" s="774">
        <f t="shared" si="62"/>
        <v>3306</v>
      </c>
      <c r="H1386" s="776"/>
      <c r="I1386" s="758"/>
      <c r="J1386" s="776"/>
      <c r="K1386" s="786"/>
      <c r="L1386" s="9" t="s">
        <v>308</v>
      </c>
      <c r="M1386" s="9" t="s">
        <v>4363</v>
      </c>
      <c r="N1386" s="9" t="s">
        <v>142</v>
      </c>
      <c r="O1386" s="9" t="s">
        <v>164</v>
      </c>
      <c r="P1386" s="9" t="s">
        <v>1645</v>
      </c>
      <c r="Q1386" s="9" t="s">
        <v>1828</v>
      </c>
      <c r="R1386" s="9" t="s">
        <v>1829</v>
      </c>
      <c r="S1386" s="9" t="s">
        <v>373</v>
      </c>
      <c r="T1386" s="98" t="s">
        <v>234</v>
      </c>
      <c r="U1386" s="99" t="s">
        <v>1641</v>
      </c>
      <c r="V1386" s="99" t="s">
        <v>207</v>
      </c>
      <c r="W1386" s="99" t="s">
        <v>1501</v>
      </c>
      <c r="X1386" s="99" t="s">
        <v>207</v>
      </c>
      <c r="Y1386" s="99">
        <v>391</v>
      </c>
      <c r="Z1386" s="99" t="s">
        <v>207</v>
      </c>
      <c r="AA1386" s="9">
        <v>516</v>
      </c>
      <c r="AB1386" s="99" t="s">
        <v>207</v>
      </c>
      <c r="AC1386" s="9">
        <v>625</v>
      </c>
      <c r="AD1386" s="9" t="s">
        <v>207</v>
      </c>
      <c r="AE1386" s="9">
        <v>246</v>
      </c>
      <c r="AF1386" s="9" t="s">
        <v>315</v>
      </c>
      <c r="AG1386" s="14" t="s">
        <v>1642</v>
      </c>
      <c r="AH1386" s="14" t="s">
        <v>207</v>
      </c>
      <c r="AI1386" s="14" t="s">
        <v>1643</v>
      </c>
      <c r="AJ1386" s="14" t="s">
        <v>207</v>
      </c>
      <c r="AK1386" s="9">
        <v>8</v>
      </c>
      <c r="AL1386" s="14" t="s">
        <v>207</v>
      </c>
      <c r="AM1386" s="9">
        <v>8</v>
      </c>
      <c r="AN1386" s="14" t="s">
        <v>207</v>
      </c>
      <c r="AO1386" s="9">
        <v>8</v>
      </c>
      <c r="AP1386" s="14" t="s">
        <v>207</v>
      </c>
      <c r="AQ1386" s="9">
        <v>8</v>
      </c>
      <c r="AR1386" s="14" t="s">
        <v>207</v>
      </c>
      <c r="AS1386" s="9" t="s">
        <v>0</v>
      </c>
      <c r="AT1386" s="9" t="s">
        <v>318</v>
      </c>
      <c r="AU1386" s="9" t="s">
        <v>164</v>
      </c>
      <c r="AV1386" s="9" t="s">
        <v>320</v>
      </c>
      <c r="AW1386" s="9" t="s">
        <v>2026</v>
      </c>
      <c r="AX1386" s="9">
        <v>9010600000</v>
      </c>
      <c r="AY1386" s="99">
        <v>554</v>
      </c>
      <c r="AZ1386" s="12" t="s">
        <v>207</v>
      </c>
      <c r="BA1386" s="99">
        <v>28</v>
      </c>
      <c r="BB1386" s="12" t="s">
        <v>207</v>
      </c>
      <c r="BC1386" s="99">
        <v>36</v>
      </c>
      <c r="BD1386" s="12" t="s">
        <v>207</v>
      </c>
      <c r="BE1386" s="99">
        <v>88</v>
      </c>
      <c r="BF1386" s="12" t="s">
        <v>321</v>
      </c>
      <c r="BG1386" s="654">
        <v>87.153999999999996</v>
      </c>
      <c r="BH1386" s="12" t="s">
        <v>321</v>
      </c>
      <c r="BI1386" s="99">
        <v>40</v>
      </c>
      <c r="BJ1386" s="12" t="s">
        <v>321</v>
      </c>
      <c r="BK1386" s="754">
        <v>0</v>
      </c>
      <c r="BL1386" s="12" t="s">
        <v>321</v>
      </c>
      <c r="BM1386" s="754">
        <v>9.6000000000000002E-2</v>
      </c>
      <c r="BN1386" s="12" t="s">
        <v>321</v>
      </c>
      <c r="BO1386" s="754">
        <v>2.99</v>
      </c>
      <c r="BP1386" s="12" t="s">
        <v>321</v>
      </c>
      <c r="BQ1386" s="754">
        <v>0</v>
      </c>
      <c r="BR1386" s="12" t="s">
        <v>321</v>
      </c>
      <c r="BS1386" s="654">
        <v>44.067999999999998</v>
      </c>
      <c r="BT1386" s="12" t="s">
        <v>321</v>
      </c>
      <c r="BU1386" s="654">
        <v>47.154000000000003</v>
      </c>
      <c r="BV1386" s="12" t="s">
        <v>321</v>
      </c>
      <c r="BW1386" s="9">
        <v>0.55000000000000004</v>
      </c>
      <c r="BX1386" s="9" t="s">
        <v>322</v>
      </c>
      <c r="BY1386" s="755">
        <v>218.1</v>
      </c>
      <c r="BZ1386" s="9" t="s">
        <v>315</v>
      </c>
      <c r="CA1386" s="755">
        <v>11</v>
      </c>
      <c r="CB1386" s="9" t="s">
        <v>315</v>
      </c>
      <c r="CC1386" s="755">
        <v>14.2</v>
      </c>
      <c r="CD1386" s="9" t="s">
        <v>315</v>
      </c>
      <c r="CE1386" s="755">
        <v>191.8</v>
      </c>
      <c r="CF1386" s="9" t="s">
        <v>323</v>
      </c>
      <c r="CG1386" s="755">
        <v>88.2</v>
      </c>
      <c r="CH1386" s="9" t="s">
        <v>323</v>
      </c>
      <c r="CI1386" s="9"/>
      <c r="CJ1386" s="9"/>
      <c r="CK1386" s="9"/>
    </row>
    <row r="1387" spans="1:89" s="98" customFormat="1" x14ac:dyDescent="0.25">
      <c r="A1387" s="99">
        <v>10600010</v>
      </c>
      <c r="B1387" s="99"/>
      <c r="C1387" s="772">
        <v>529</v>
      </c>
      <c r="D1387" s="807">
        <v>0.03</v>
      </c>
      <c r="E1387" s="772">
        <f t="shared" si="63"/>
        <v>545</v>
      </c>
      <c r="F1387" s="778">
        <v>1.1000000000000001</v>
      </c>
      <c r="G1387" s="774">
        <f t="shared" si="62"/>
        <v>600</v>
      </c>
      <c r="H1387" s="776"/>
      <c r="I1387" s="758"/>
      <c r="J1387" s="776"/>
      <c r="K1387" s="786"/>
      <c r="L1387" s="9" t="s">
        <v>308</v>
      </c>
      <c r="M1387" s="9" t="s">
        <v>4364</v>
      </c>
      <c r="N1387" s="9" t="s">
        <v>142</v>
      </c>
      <c r="O1387" s="9" t="s">
        <v>164</v>
      </c>
      <c r="P1387" s="9" t="s">
        <v>1645</v>
      </c>
      <c r="Q1387" s="9" t="s">
        <v>271</v>
      </c>
      <c r="R1387" s="9" t="s">
        <v>1972</v>
      </c>
      <c r="S1387" s="9" t="s">
        <v>373</v>
      </c>
      <c r="T1387" s="98" t="s">
        <v>234</v>
      </c>
      <c r="U1387" s="99" t="s">
        <v>1999</v>
      </c>
      <c r="V1387" s="99" t="s">
        <v>207</v>
      </c>
      <c r="W1387" s="99" t="s">
        <v>1250</v>
      </c>
      <c r="X1387" s="99" t="s">
        <v>207</v>
      </c>
      <c r="Y1387" s="99">
        <v>136</v>
      </c>
      <c r="Z1387" s="99" t="s">
        <v>207</v>
      </c>
      <c r="AA1387" s="9">
        <v>176</v>
      </c>
      <c r="AB1387" s="99" t="s">
        <v>207</v>
      </c>
      <c r="AC1387" s="9">
        <v>200</v>
      </c>
      <c r="AD1387" s="9" t="s">
        <v>207</v>
      </c>
      <c r="AE1387" s="9">
        <v>79</v>
      </c>
      <c r="AF1387" s="9" t="s">
        <v>315</v>
      </c>
      <c r="AG1387" s="14" t="s">
        <v>2000</v>
      </c>
      <c r="AH1387" s="14" t="s">
        <v>207</v>
      </c>
      <c r="AI1387" s="14" t="s">
        <v>2001</v>
      </c>
      <c r="AJ1387" s="14" t="s">
        <v>207</v>
      </c>
      <c r="AK1387" s="9">
        <v>8</v>
      </c>
      <c r="AL1387" s="14" t="s">
        <v>207</v>
      </c>
      <c r="AM1387" s="9">
        <v>8</v>
      </c>
      <c r="AN1387" s="14" t="s">
        <v>207</v>
      </c>
      <c r="AO1387" s="9">
        <v>8</v>
      </c>
      <c r="AP1387" s="14" t="s">
        <v>207</v>
      </c>
      <c r="AQ1387" s="9">
        <v>8</v>
      </c>
      <c r="AR1387" s="14" t="s">
        <v>207</v>
      </c>
      <c r="AS1387" s="9" t="s">
        <v>0</v>
      </c>
      <c r="AT1387" s="9" t="s">
        <v>318</v>
      </c>
      <c r="AU1387" s="9" t="s">
        <v>164</v>
      </c>
      <c r="AV1387" s="9" t="s">
        <v>320</v>
      </c>
      <c r="AW1387" s="9" t="s">
        <v>2027</v>
      </c>
      <c r="AX1387" s="9">
        <v>9010600000</v>
      </c>
      <c r="AY1387" s="99">
        <v>195</v>
      </c>
      <c r="AZ1387" s="12" t="s">
        <v>207</v>
      </c>
      <c r="BA1387" s="99">
        <v>32</v>
      </c>
      <c r="BB1387" s="12" t="s">
        <v>207</v>
      </c>
      <c r="BC1387" s="99">
        <v>14</v>
      </c>
      <c r="BD1387" s="12" t="s">
        <v>207</v>
      </c>
      <c r="BE1387" s="99">
        <v>15</v>
      </c>
      <c r="BF1387" s="12" t="s">
        <v>321</v>
      </c>
      <c r="BG1387" s="654">
        <v>14.129</v>
      </c>
      <c r="BH1387" s="12" t="s">
        <v>321</v>
      </c>
      <c r="BI1387" s="99">
        <v>10</v>
      </c>
      <c r="BJ1387" s="12" t="s">
        <v>321</v>
      </c>
      <c r="BK1387" s="754">
        <v>0</v>
      </c>
      <c r="BL1387" s="12" t="s">
        <v>321</v>
      </c>
      <c r="BM1387" s="754">
        <v>0.11</v>
      </c>
      <c r="BN1387" s="12" t="s">
        <v>321</v>
      </c>
      <c r="BO1387" s="754">
        <v>4.0190000000000001</v>
      </c>
      <c r="BP1387" s="12" t="s">
        <v>321</v>
      </c>
      <c r="BQ1387" s="754">
        <v>0</v>
      </c>
      <c r="BR1387" s="12" t="s">
        <v>321</v>
      </c>
      <c r="BS1387" s="654">
        <v>0</v>
      </c>
      <c r="BT1387" s="12" t="s">
        <v>321</v>
      </c>
      <c r="BU1387" s="654">
        <v>4.1289999999999996</v>
      </c>
      <c r="BV1387" s="12" t="s">
        <v>321</v>
      </c>
      <c r="BW1387" s="9">
        <v>0.09</v>
      </c>
      <c r="BX1387" s="9" t="s">
        <v>322</v>
      </c>
      <c r="BY1387" s="755">
        <v>76.8</v>
      </c>
      <c r="BZ1387" s="9" t="s">
        <v>315</v>
      </c>
      <c r="CA1387" s="755">
        <v>12.6</v>
      </c>
      <c r="CB1387" s="9" t="s">
        <v>315</v>
      </c>
      <c r="CC1387" s="755">
        <v>5.5</v>
      </c>
      <c r="CD1387" s="9" t="s">
        <v>315</v>
      </c>
      <c r="CE1387" s="755">
        <v>28.7</v>
      </c>
      <c r="CF1387" s="9" t="s">
        <v>323</v>
      </c>
      <c r="CG1387" s="755">
        <v>22</v>
      </c>
      <c r="CH1387" s="9" t="s">
        <v>323</v>
      </c>
      <c r="CI1387" s="9"/>
      <c r="CJ1387" s="9"/>
      <c r="CK1387" s="9"/>
    </row>
    <row r="1388" spans="1:89" s="98" customFormat="1" x14ac:dyDescent="0.25">
      <c r="A1388" s="99">
        <v>10600011</v>
      </c>
      <c r="B1388" s="99"/>
      <c r="C1388" s="772">
        <v>578</v>
      </c>
      <c r="D1388" s="807">
        <v>0.03</v>
      </c>
      <c r="E1388" s="772">
        <f t="shared" si="63"/>
        <v>595</v>
      </c>
      <c r="F1388" s="778">
        <v>1.1000000000000001</v>
      </c>
      <c r="G1388" s="774">
        <f t="shared" si="62"/>
        <v>655</v>
      </c>
      <c r="H1388" s="776"/>
      <c r="I1388" s="758"/>
      <c r="J1388" s="776"/>
      <c r="K1388" s="786"/>
      <c r="L1388" s="9" t="s">
        <v>308</v>
      </c>
      <c r="M1388" s="9" t="s">
        <v>4365</v>
      </c>
      <c r="N1388" s="9" t="s">
        <v>142</v>
      </c>
      <c r="O1388" s="9" t="s">
        <v>164</v>
      </c>
      <c r="P1388" s="9" t="s">
        <v>1645</v>
      </c>
      <c r="Q1388" s="9" t="s">
        <v>271</v>
      </c>
      <c r="R1388" s="9" t="s">
        <v>1972</v>
      </c>
      <c r="S1388" s="9" t="s">
        <v>373</v>
      </c>
      <c r="T1388" s="98" t="s">
        <v>234</v>
      </c>
      <c r="U1388" s="99" t="s">
        <v>1746</v>
      </c>
      <c r="V1388" s="99" t="s">
        <v>207</v>
      </c>
      <c r="W1388" s="99" t="s">
        <v>945</v>
      </c>
      <c r="X1388" s="99" t="s">
        <v>207</v>
      </c>
      <c r="Y1388" s="99">
        <v>151</v>
      </c>
      <c r="Z1388" s="99" t="s">
        <v>207</v>
      </c>
      <c r="AA1388" s="9">
        <v>196</v>
      </c>
      <c r="AB1388" s="99" t="s">
        <v>207</v>
      </c>
      <c r="AC1388" s="9">
        <v>225</v>
      </c>
      <c r="AD1388" s="9" t="s">
        <v>207</v>
      </c>
      <c r="AE1388" s="9">
        <v>89</v>
      </c>
      <c r="AF1388" s="9" t="s">
        <v>315</v>
      </c>
      <c r="AG1388" s="14" t="s">
        <v>2003</v>
      </c>
      <c r="AH1388" s="14" t="s">
        <v>207</v>
      </c>
      <c r="AI1388" s="14" t="s">
        <v>2004</v>
      </c>
      <c r="AJ1388" s="14" t="s">
        <v>207</v>
      </c>
      <c r="AK1388" s="9">
        <v>8</v>
      </c>
      <c r="AL1388" s="14" t="s">
        <v>207</v>
      </c>
      <c r="AM1388" s="9">
        <v>8</v>
      </c>
      <c r="AN1388" s="14" t="s">
        <v>207</v>
      </c>
      <c r="AO1388" s="9">
        <v>8</v>
      </c>
      <c r="AP1388" s="14" t="s">
        <v>207</v>
      </c>
      <c r="AQ1388" s="9">
        <v>8</v>
      </c>
      <c r="AR1388" s="14" t="s">
        <v>207</v>
      </c>
      <c r="AS1388" s="9" t="s">
        <v>0</v>
      </c>
      <c r="AT1388" s="9" t="s">
        <v>318</v>
      </c>
      <c r="AU1388" s="9" t="s">
        <v>164</v>
      </c>
      <c r="AV1388" s="9" t="s">
        <v>320</v>
      </c>
      <c r="AW1388" s="9" t="s">
        <v>2028</v>
      </c>
      <c r="AX1388" s="9">
        <v>9010600000</v>
      </c>
      <c r="AY1388" s="99">
        <v>214</v>
      </c>
      <c r="AZ1388" s="12" t="s">
        <v>207</v>
      </c>
      <c r="BA1388" s="99">
        <v>32</v>
      </c>
      <c r="BB1388" s="12" t="s">
        <v>207</v>
      </c>
      <c r="BC1388" s="99">
        <v>14</v>
      </c>
      <c r="BD1388" s="12" t="s">
        <v>207</v>
      </c>
      <c r="BE1388" s="99">
        <v>15</v>
      </c>
      <c r="BF1388" s="12" t="s">
        <v>321</v>
      </c>
      <c r="BG1388" s="654">
        <v>14.471</v>
      </c>
      <c r="BH1388" s="12" t="s">
        <v>321</v>
      </c>
      <c r="BI1388" s="99">
        <v>10</v>
      </c>
      <c r="BJ1388" s="12" t="s">
        <v>321</v>
      </c>
      <c r="BK1388" s="754">
        <v>0</v>
      </c>
      <c r="BL1388" s="12" t="s">
        <v>321</v>
      </c>
      <c r="BM1388" s="754">
        <v>0.11</v>
      </c>
      <c r="BN1388" s="12" t="s">
        <v>321</v>
      </c>
      <c r="BO1388" s="754">
        <v>4.3609999999999998</v>
      </c>
      <c r="BP1388" s="12" t="s">
        <v>321</v>
      </c>
      <c r="BQ1388" s="754">
        <v>0</v>
      </c>
      <c r="BR1388" s="12" t="s">
        <v>321</v>
      </c>
      <c r="BS1388" s="654">
        <v>0</v>
      </c>
      <c r="BT1388" s="12" t="s">
        <v>321</v>
      </c>
      <c r="BU1388" s="654">
        <v>4.4710000000000001</v>
      </c>
      <c r="BV1388" s="12" t="s">
        <v>321</v>
      </c>
      <c r="BW1388" s="9">
        <v>0.1</v>
      </c>
      <c r="BX1388" s="9" t="s">
        <v>322</v>
      </c>
      <c r="BY1388" s="755">
        <v>84.3</v>
      </c>
      <c r="BZ1388" s="9" t="s">
        <v>315</v>
      </c>
      <c r="CA1388" s="755">
        <v>12.6</v>
      </c>
      <c r="CB1388" s="9" t="s">
        <v>315</v>
      </c>
      <c r="CC1388" s="755">
        <v>5.5</v>
      </c>
      <c r="CD1388" s="9" t="s">
        <v>315</v>
      </c>
      <c r="CE1388" s="755">
        <v>30.9</v>
      </c>
      <c r="CF1388" s="9" t="s">
        <v>323</v>
      </c>
      <c r="CG1388" s="755">
        <v>22</v>
      </c>
      <c r="CH1388" s="9" t="s">
        <v>323</v>
      </c>
      <c r="CI1388" s="9"/>
      <c r="CJ1388" s="9"/>
      <c r="CK1388" s="9"/>
    </row>
    <row r="1389" spans="1:89" s="98" customFormat="1" x14ac:dyDescent="0.25">
      <c r="A1389" s="99">
        <v>10600012</v>
      </c>
      <c r="B1389" s="99"/>
      <c r="C1389" s="772">
        <v>608</v>
      </c>
      <c r="D1389" s="807">
        <v>0.03</v>
      </c>
      <c r="E1389" s="772">
        <f t="shared" si="63"/>
        <v>626</v>
      </c>
      <c r="F1389" s="778">
        <v>1.1000000000000001</v>
      </c>
      <c r="G1389" s="774">
        <f t="shared" si="62"/>
        <v>689</v>
      </c>
      <c r="H1389" s="776"/>
      <c r="I1389" s="758"/>
      <c r="J1389" s="776"/>
      <c r="K1389" s="786"/>
      <c r="L1389" s="9" t="s">
        <v>308</v>
      </c>
      <c r="M1389" s="9" t="s">
        <v>4366</v>
      </c>
      <c r="N1389" s="9" t="s">
        <v>142</v>
      </c>
      <c r="O1389" s="9" t="s">
        <v>164</v>
      </c>
      <c r="P1389" s="9" t="s">
        <v>1645</v>
      </c>
      <c r="Q1389" s="9" t="s">
        <v>271</v>
      </c>
      <c r="R1389" s="9" t="s">
        <v>1972</v>
      </c>
      <c r="S1389" s="9" t="s">
        <v>373</v>
      </c>
      <c r="T1389" s="98" t="s">
        <v>234</v>
      </c>
      <c r="U1389" s="99" t="s">
        <v>1653</v>
      </c>
      <c r="V1389" s="99" t="s">
        <v>207</v>
      </c>
      <c r="W1389" s="99" t="s">
        <v>202</v>
      </c>
      <c r="X1389" s="99" t="s">
        <v>207</v>
      </c>
      <c r="Y1389" s="99">
        <v>166</v>
      </c>
      <c r="Z1389" s="99" t="s">
        <v>207</v>
      </c>
      <c r="AA1389" s="9">
        <v>216</v>
      </c>
      <c r="AB1389" s="99" t="s">
        <v>207</v>
      </c>
      <c r="AC1389" s="9">
        <v>250</v>
      </c>
      <c r="AD1389" s="9" t="s">
        <v>207</v>
      </c>
      <c r="AE1389" s="9">
        <v>98</v>
      </c>
      <c r="AF1389" s="9" t="s">
        <v>315</v>
      </c>
      <c r="AG1389" s="14" t="s">
        <v>2006</v>
      </c>
      <c r="AH1389" s="14" t="s">
        <v>207</v>
      </c>
      <c r="AI1389" s="14" t="s">
        <v>2007</v>
      </c>
      <c r="AJ1389" s="14" t="s">
        <v>207</v>
      </c>
      <c r="AK1389" s="9">
        <v>8</v>
      </c>
      <c r="AL1389" s="14" t="s">
        <v>207</v>
      </c>
      <c r="AM1389" s="9">
        <v>8</v>
      </c>
      <c r="AN1389" s="14" t="s">
        <v>207</v>
      </c>
      <c r="AO1389" s="9">
        <v>8</v>
      </c>
      <c r="AP1389" s="14" t="s">
        <v>207</v>
      </c>
      <c r="AQ1389" s="9">
        <v>8</v>
      </c>
      <c r="AR1389" s="14" t="s">
        <v>207</v>
      </c>
      <c r="AS1389" s="9" t="s">
        <v>0</v>
      </c>
      <c r="AT1389" s="9" t="s">
        <v>318</v>
      </c>
      <c r="AU1389" s="9" t="s">
        <v>164</v>
      </c>
      <c r="AV1389" s="9" t="s">
        <v>320</v>
      </c>
      <c r="AW1389" s="9" t="s">
        <v>2029</v>
      </c>
      <c r="AX1389" s="9">
        <v>9010600000</v>
      </c>
      <c r="AY1389" s="99">
        <v>235</v>
      </c>
      <c r="AZ1389" s="12" t="s">
        <v>207</v>
      </c>
      <c r="BA1389" s="99">
        <v>32</v>
      </c>
      <c r="BB1389" s="12" t="s">
        <v>207</v>
      </c>
      <c r="BC1389" s="99">
        <v>14</v>
      </c>
      <c r="BD1389" s="12" t="s">
        <v>207</v>
      </c>
      <c r="BE1389" s="99">
        <v>17</v>
      </c>
      <c r="BF1389" s="12" t="s">
        <v>321</v>
      </c>
      <c r="BG1389" s="654">
        <v>16.812000000000001</v>
      </c>
      <c r="BH1389" s="12" t="s">
        <v>321</v>
      </c>
      <c r="BI1389" s="99">
        <v>12</v>
      </c>
      <c r="BJ1389" s="12" t="s">
        <v>321</v>
      </c>
      <c r="BK1389" s="754">
        <v>0</v>
      </c>
      <c r="BL1389" s="12" t="s">
        <v>321</v>
      </c>
      <c r="BM1389" s="754">
        <v>0.11</v>
      </c>
      <c r="BN1389" s="12" t="s">
        <v>321</v>
      </c>
      <c r="BO1389" s="754">
        <v>4.7030000000000003</v>
      </c>
      <c r="BP1389" s="12" t="s">
        <v>321</v>
      </c>
      <c r="BQ1389" s="754">
        <v>0</v>
      </c>
      <c r="BR1389" s="12" t="s">
        <v>321</v>
      </c>
      <c r="BS1389" s="654">
        <v>0</v>
      </c>
      <c r="BT1389" s="12" t="s">
        <v>321</v>
      </c>
      <c r="BU1389" s="654">
        <v>4.8120000000000003</v>
      </c>
      <c r="BV1389" s="12" t="s">
        <v>321</v>
      </c>
      <c r="BW1389" s="9">
        <v>0.11</v>
      </c>
      <c r="BX1389" s="9" t="s">
        <v>322</v>
      </c>
      <c r="BY1389" s="755">
        <v>92.5</v>
      </c>
      <c r="BZ1389" s="9" t="s">
        <v>315</v>
      </c>
      <c r="CA1389" s="755">
        <v>12.6</v>
      </c>
      <c r="CB1389" s="9" t="s">
        <v>315</v>
      </c>
      <c r="CC1389" s="755">
        <v>5.5</v>
      </c>
      <c r="CD1389" s="9" t="s">
        <v>315</v>
      </c>
      <c r="CE1389" s="755">
        <v>35.299999999999997</v>
      </c>
      <c r="CF1389" s="9" t="s">
        <v>323</v>
      </c>
      <c r="CG1389" s="755">
        <v>26.5</v>
      </c>
      <c r="CH1389" s="9" t="s">
        <v>323</v>
      </c>
      <c r="CI1389" s="9"/>
      <c r="CJ1389" s="9"/>
      <c r="CK1389" s="9"/>
    </row>
    <row r="1390" spans="1:89" s="98" customFormat="1" x14ac:dyDescent="0.25">
      <c r="A1390" s="99">
        <v>10600091</v>
      </c>
      <c r="B1390" s="99"/>
      <c r="C1390" s="772">
        <v>639</v>
      </c>
      <c r="D1390" s="807">
        <v>0.03</v>
      </c>
      <c r="E1390" s="772">
        <f t="shared" si="63"/>
        <v>658</v>
      </c>
      <c r="F1390" s="778">
        <v>1.1000000000000001</v>
      </c>
      <c r="G1390" s="774">
        <f t="shared" si="62"/>
        <v>724</v>
      </c>
      <c r="H1390" s="776"/>
      <c r="I1390" s="758"/>
      <c r="J1390" s="776"/>
      <c r="K1390" s="786"/>
      <c r="L1390" s="9" t="s">
        <v>308</v>
      </c>
      <c r="M1390" s="9" t="s">
        <v>4367</v>
      </c>
      <c r="N1390" s="9" t="s">
        <v>142</v>
      </c>
      <c r="O1390" s="9" t="s">
        <v>164</v>
      </c>
      <c r="P1390" s="9" t="s">
        <v>1645</v>
      </c>
      <c r="Q1390" s="9" t="s">
        <v>271</v>
      </c>
      <c r="R1390" s="9" t="s">
        <v>1972</v>
      </c>
      <c r="S1390" s="9" t="s">
        <v>373</v>
      </c>
      <c r="T1390" s="98" t="s">
        <v>234</v>
      </c>
      <c r="U1390" s="99">
        <v>165</v>
      </c>
      <c r="V1390" s="99" t="s">
        <v>207</v>
      </c>
      <c r="W1390" s="99">
        <v>220</v>
      </c>
      <c r="X1390" s="99" t="s">
        <v>207</v>
      </c>
      <c r="Y1390" s="99">
        <v>181</v>
      </c>
      <c r="Z1390" s="99" t="s">
        <v>207</v>
      </c>
      <c r="AA1390" s="9">
        <v>236</v>
      </c>
      <c r="AB1390" s="99" t="s">
        <v>207</v>
      </c>
      <c r="AC1390" s="9">
        <v>275</v>
      </c>
      <c r="AD1390" s="9" t="s">
        <v>207</v>
      </c>
      <c r="AE1390" s="9">
        <v>108</v>
      </c>
      <c r="AF1390" s="9" t="s">
        <v>315</v>
      </c>
      <c r="AG1390" s="14" t="s">
        <v>2009</v>
      </c>
      <c r="AH1390" s="14" t="s">
        <v>207</v>
      </c>
      <c r="AI1390" s="14" t="s">
        <v>2010</v>
      </c>
      <c r="AJ1390" s="14" t="s">
        <v>207</v>
      </c>
      <c r="AK1390" s="9">
        <v>8</v>
      </c>
      <c r="AL1390" s="14" t="s">
        <v>207</v>
      </c>
      <c r="AM1390" s="9">
        <v>8</v>
      </c>
      <c r="AN1390" s="14" t="s">
        <v>207</v>
      </c>
      <c r="AO1390" s="9">
        <v>8</v>
      </c>
      <c r="AP1390" s="14" t="s">
        <v>207</v>
      </c>
      <c r="AQ1390" s="9">
        <v>8</v>
      </c>
      <c r="AR1390" s="14" t="s">
        <v>207</v>
      </c>
      <c r="AS1390" s="9" t="s">
        <v>0</v>
      </c>
      <c r="AT1390" s="9" t="s">
        <v>318</v>
      </c>
      <c r="AU1390" s="9" t="s">
        <v>164</v>
      </c>
      <c r="AV1390" s="9" t="s">
        <v>320</v>
      </c>
      <c r="AW1390" s="9" t="s">
        <v>2030</v>
      </c>
      <c r="AX1390" s="9">
        <v>9010600000</v>
      </c>
      <c r="AY1390" s="99">
        <v>254</v>
      </c>
      <c r="AZ1390" s="12" t="s">
        <v>207</v>
      </c>
      <c r="BA1390" s="99">
        <v>32</v>
      </c>
      <c r="BB1390" s="12" t="s">
        <v>207</v>
      </c>
      <c r="BC1390" s="99">
        <v>14</v>
      </c>
      <c r="BD1390" s="12" t="s">
        <v>207</v>
      </c>
      <c r="BE1390" s="99">
        <v>17</v>
      </c>
      <c r="BF1390" s="12" t="s">
        <v>321</v>
      </c>
      <c r="BG1390" s="654">
        <v>16.154</v>
      </c>
      <c r="BH1390" s="12" t="s">
        <v>321</v>
      </c>
      <c r="BI1390" s="99">
        <v>11</v>
      </c>
      <c r="BJ1390" s="12" t="s">
        <v>321</v>
      </c>
      <c r="BK1390" s="754">
        <v>0</v>
      </c>
      <c r="BL1390" s="12" t="s">
        <v>321</v>
      </c>
      <c r="BM1390" s="754">
        <v>0.11</v>
      </c>
      <c r="BN1390" s="12" t="s">
        <v>321</v>
      </c>
      <c r="BO1390" s="754">
        <v>5.0439999999999996</v>
      </c>
      <c r="BP1390" s="12" t="s">
        <v>321</v>
      </c>
      <c r="BQ1390" s="754">
        <v>0</v>
      </c>
      <c r="BR1390" s="12" t="s">
        <v>321</v>
      </c>
      <c r="BS1390" s="654">
        <v>0</v>
      </c>
      <c r="BT1390" s="12" t="s">
        <v>321</v>
      </c>
      <c r="BU1390" s="654">
        <v>5.1539999999999999</v>
      </c>
      <c r="BV1390" s="12" t="s">
        <v>321</v>
      </c>
      <c r="BW1390" s="9">
        <v>0.11</v>
      </c>
      <c r="BX1390" s="9" t="s">
        <v>322</v>
      </c>
      <c r="BY1390" s="755">
        <v>100</v>
      </c>
      <c r="BZ1390" s="9" t="s">
        <v>315</v>
      </c>
      <c r="CA1390" s="755">
        <v>12.6</v>
      </c>
      <c r="CB1390" s="9" t="s">
        <v>315</v>
      </c>
      <c r="CC1390" s="755">
        <v>5.5</v>
      </c>
      <c r="CD1390" s="9" t="s">
        <v>315</v>
      </c>
      <c r="CE1390" s="755">
        <v>33.1</v>
      </c>
      <c r="CF1390" s="9" t="s">
        <v>323</v>
      </c>
      <c r="CG1390" s="755">
        <v>24.3</v>
      </c>
      <c r="CH1390" s="9" t="s">
        <v>323</v>
      </c>
      <c r="CI1390" s="9"/>
      <c r="CJ1390" s="9"/>
      <c r="CK1390" s="9"/>
    </row>
    <row r="1391" spans="1:89" s="98" customFormat="1" x14ac:dyDescent="0.25">
      <c r="A1391" s="99">
        <v>10600039</v>
      </c>
      <c r="B1391" s="99"/>
      <c r="C1391" s="772">
        <v>669</v>
      </c>
      <c r="D1391" s="807">
        <v>0.03</v>
      </c>
      <c r="E1391" s="772">
        <f t="shared" si="63"/>
        <v>689</v>
      </c>
      <c r="F1391" s="778">
        <v>1.1000000000000001</v>
      </c>
      <c r="G1391" s="774">
        <f t="shared" si="62"/>
        <v>758</v>
      </c>
      <c r="H1391" s="776"/>
      <c r="I1391" s="758"/>
      <c r="J1391" s="776"/>
      <c r="K1391" s="786"/>
      <c r="L1391" s="9" t="s">
        <v>308</v>
      </c>
      <c r="M1391" s="9" t="s">
        <v>4368</v>
      </c>
      <c r="N1391" s="9" t="s">
        <v>142</v>
      </c>
      <c r="O1391" s="9" t="s">
        <v>164</v>
      </c>
      <c r="P1391" s="9" t="s">
        <v>1645</v>
      </c>
      <c r="Q1391" s="9" t="s">
        <v>271</v>
      </c>
      <c r="R1391" s="9" t="s">
        <v>1972</v>
      </c>
      <c r="S1391" s="9" t="s">
        <v>373</v>
      </c>
      <c r="T1391" s="98" t="s">
        <v>234</v>
      </c>
      <c r="U1391" s="99">
        <v>180</v>
      </c>
      <c r="V1391" s="99" t="s">
        <v>207</v>
      </c>
      <c r="W1391" s="99">
        <v>240</v>
      </c>
      <c r="X1391" s="99" t="s">
        <v>207</v>
      </c>
      <c r="Y1391" s="99">
        <v>196</v>
      </c>
      <c r="Z1391" s="99" t="s">
        <v>207</v>
      </c>
      <c r="AA1391" s="9">
        <v>256</v>
      </c>
      <c r="AB1391" s="99" t="s">
        <v>207</v>
      </c>
      <c r="AC1391" s="9">
        <v>300</v>
      </c>
      <c r="AD1391" s="9" t="s">
        <v>207</v>
      </c>
      <c r="AE1391" s="9">
        <v>118</v>
      </c>
      <c r="AF1391" s="9" t="s">
        <v>315</v>
      </c>
      <c r="AG1391" s="14" t="s">
        <v>2012</v>
      </c>
      <c r="AH1391" s="14" t="s">
        <v>207</v>
      </c>
      <c r="AI1391" s="14" t="s">
        <v>2013</v>
      </c>
      <c r="AJ1391" s="14" t="s">
        <v>207</v>
      </c>
      <c r="AK1391" s="9">
        <v>8</v>
      </c>
      <c r="AL1391" s="14" t="s">
        <v>207</v>
      </c>
      <c r="AM1391" s="9">
        <v>8</v>
      </c>
      <c r="AN1391" s="14" t="s">
        <v>207</v>
      </c>
      <c r="AO1391" s="9">
        <v>8</v>
      </c>
      <c r="AP1391" s="14" t="s">
        <v>207</v>
      </c>
      <c r="AQ1391" s="9">
        <v>8</v>
      </c>
      <c r="AR1391" s="14" t="s">
        <v>207</v>
      </c>
      <c r="AS1391" s="9" t="s">
        <v>0</v>
      </c>
      <c r="AT1391" s="9" t="s">
        <v>318</v>
      </c>
      <c r="AU1391" s="9" t="s">
        <v>164</v>
      </c>
      <c r="AV1391" s="9" t="s">
        <v>320</v>
      </c>
      <c r="AW1391" s="9" t="s">
        <v>2031</v>
      </c>
      <c r="AX1391" s="9">
        <v>9010600000</v>
      </c>
      <c r="AY1391" s="99">
        <v>274</v>
      </c>
      <c r="AZ1391" s="12" t="s">
        <v>207</v>
      </c>
      <c r="BA1391" s="99">
        <v>32</v>
      </c>
      <c r="BB1391" s="12" t="s">
        <v>207</v>
      </c>
      <c r="BC1391" s="99">
        <v>14</v>
      </c>
      <c r="BD1391" s="12" t="s">
        <v>207</v>
      </c>
      <c r="BE1391" s="99">
        <v>16</v>
      </c>
      <c r="BF1391" s="12" t="s">
        <v>321</v>
      </c>
      <c r="BG1391" s="654">
        <v>15.496</v>
      </c>
      <c r="BH1391" s="12" t="s">
        <v>321</v>
      </c>
      <c r="BI1391" s="99">
        <v>10</v>
      </c>
      <c r="BJ1391" s="12" t="s">
        <v>321</v>
      </c>
      <c r="BK1391" s="754">
        <v>0</v>
      </c>
      <c r="BL1391" s="12" t="s">
        <v>321</v>
      </c>
      <c r="BM1391" s="754">
        <v>0.11</v>
      </c>
      <c r="BN1391" s="12" t="s">
        <v>321</v>
      </c>
      <c r="BO1391" s="754">
        <v>5.3860000000000001</v>
      </c>
      <c r="BP1391" s="12" t="s">
        <v>321</v>
      </c>
      <c r="BQ1391" s="754">
        <v>0</v>
      </c>
      <c r="BR1391" s="12" t="s">
        <v>321</v>
      </c>
      <c r="BS1391" s="654">
        <v>0</v>
      </c>
      <c r="BT1391" s="12" t="s">
        <v>321</v>
      </c>
      <c r="BU1391" s="654">
        <v>5.4960000000000004</v>
      </c>
      <c r="BV1391" s="12" t="s">
        <v>321</v>
      </c>
      <c r="BW1391" s="9">
        <v>0.12</v>
      </c>
      <c r="BX1391" s="9" t="s">
        <v>322</v>
      </c>
      <c r="BY1391" s="755">
        <v>107.9</v>
      </c>
      <c r="BZ1391" s="9" t="s">
        <v>315</v>
      </c>
      <c r="CA1391" s="755">
        <v>12.6</v>
      </c>
      <c r="CB1391" s="9" t="s">
        <v>315</v>
      </c>
      <c r="CC1391" s="755">
        <v>5.5</v>
      </c>
      <c r="CD1391" s="9" t="s">
        <v>315</v>
      </c>
      <c r="CE1391" s="755">
        <v>30.9</v>
      </c>
      <c r="CF1391" s="9" t="s">
        <v>323</v>
      </c>
      <c r="CG1391" s="755">
        <v>22</v>
      </c>
      <c r="CH1391" s="9" t="s">
        <v>323</v>
      </c>
      <c r="CI1391" s="9"/>
      <c r="CJ1391" s="9"/>
      <c r="CK1391" s="9"/>
    </row>
    <row r="1392" spans="1:89" s="98" customFormat="1" x14ac:dyDescent="0.25">
      <c r="A1392" s="99">
        <v>10600149</v>
      </c>
      <c r="B1392" s="99"/>
      <c r="C1392" s="772">
        <v>1185</v>
      </c>
      <c r="D1392" s="807">
        <v>0.03</v>
      </c>
      <c r="E1392" s="772">
        <f t="shared" si="63"/>
        <v>1221</v>
      </c>
      <c r="F1392" s="778">
        <v>1.1000000000000001</v>
      </c>
      <c r="G1392" s="774">
        <f t="shared" si="62"/>
        <v>1343</v>
      </c>
      <c r="H1392" s="776"/>
      <c r="I1392" s="758"/>
      <c r="J1392" s="776"/>
      <c r="K1392" s="786"/>
      <c r="L1392" s="9" t="s">
        <v>308</v>
      </c>
      <c r="M1392" s="9" t="s">
        <v>4369</v>
      </c>
      <c r="N1392" s="9" t="s">
        <v>142</v>
      </c>
      <c r="O1392" s="9" t="s">
        <v>164</v>
      </c>
      <c r="P1392" s="9" t="s">
        <v>1645</v>
      </c>
      <c r="Q1392" s="9" t="s">
        <v>271</v>
      </c>
      <c r="R1392" s="9" t="s">
        <v>1972</v>
      </c>
      <c r="S1392" s="9" t="s">
        <v>373</v>
      </c>
      <c r="T1392" s="98" t="s">
        <v>234</v>
      </c>
      <c r="U1392" s="99" t="s">
        <v>634</v>
      </c>
      <c r="V1392" s="99" t="s">
        <v>207</v>
      </c>
      <c r="W1392" s="99" t="s">
        <v>577</v>
      </c>
      <c r="X1392" s="99" t="s">
        <v>207</v>
      </c>
      <c r="Y1392" s="99">
        <v>226</v>
      </c>
      <c r="Z1392" s="99" t="s">
        <v>207</v>
      </c>
      <c r="AA1392" s="9">
        <v>296</v>
      </c>
      <c r="AB1392" s="99" t="s">
        <v>207</v>
      </c>
      <c r="AC1392" s="9">
        <v>350</v>
      </c>
      <c r="AD1392" s="9" t="s">
        <v>207</v>
      </c>
      <c r="AE1392" s="9">
        <v>138</v>
      </c>
      <c r="AF1392" s="9" t="s">
        <v>315</v>
      </c>
      <c r="AG1392" s="14" t="s">
        <v>2015</v>
      </c>
      <c r="AH1392" s="14" t="s">
        <v>207</v>
      </c>
      <c r="AI1392" s="14" t="s">
        <v>2016</v>
      </c>
      <c r="AJ1392" s="14" t="s">
        <v>207</v>
      </c>
      <c r="AK1392" s="9">
        <v>8</v>
      </c>
      <c r="AL1392" s="14" t="s">
        <v>207</v>
      </c>
      <c r="AM1392" s="9">
        <v>8</v>
      </c>
      <c r="AN1392" s="14" t="s">
        <v>207</v>
      </c>
      <c r="AO1392" s="9">
        <v>8</v>
      </c>
      <c r="AP1392" s="14" t="s">
        <v>207</v>
      </c>
      <c r="AQ1392" s="9">
        <v>8</v>
      </c>
      <c r="AR1392" s="14" t="s">
        <v>207</v>
      </c>
      <c r="AS1392" s="9" t="s">
        <v>0</v>
      </c>
      <c r="AT1392" s="9" t="s">
        <v>318</v>
      </c>
      <c r="AU1392" s="9" t="s">
        <v>164</v>
      </c>
      <c r="AV1392" s="9" t="s">
        <v>320</v>
      </c>
      <c r="AW1392" s="9" t="s">
        <v>2032</v>
      </c>
      <c r="AX1392" s="9">
        <v>9010600000</v>
      </c>
      <c r="AY1392" s="99">
        <v>314</v>
      </c>
      <c r="AZ1392" s="12" t="s">
        <v>207</v>
      </c>
      <c r="BA1392" s="99">
        <v>32</v>
      </c>
      <c r="BB1392" s="12" t="s">
        <v>207</v>
      </c>
      <c r="BC1392" s="99">
        <v>14</v>
      </c>
      <c r="BD1392" s="12" t="s">
        <v>207</v>
      </c>
      <c r="BE1392" s="99">
        <v>25</v>
      </c>
      <c r="BF1392" s="12" t="s">
        <v>321</v>
      </c>
      <c r="BG1392" s="654">
        <v>24.178999999999998</v>
      </c>
      <c r="BH1392" s="12" t="s">
        <v>321</v>
      </c>
      <c r="BI1392" s="99">
        <v>18</v>
      </c>
      <c r="BJ1392" s="12" t="s">
        <v>321</v>
      </c>
      <c r="BK1392" s="754">
        <v>0</v>
      </c>
      <c r="BL1392" s="12" t="s">
        <v>321</v>
      </c>
      <c r="BM1392" s="754">
        <v>0.11</v>
      </c>
      <c r="BN1392" s="12" t="s">
        <v>321</v>
      </c>
      <c r="BO1392" s="754">
        <v>6.069</v>
      </c>
      <c r="BP1392" s="12" t="s">
        <v>321</v>
      </c>
      <c r="BQ1392" s="754">
        <v>0</v>
      </c>
      <c r="BR1392" s="12" t="s">
        <v>321</v>
      </c>
      <c r="BS1392" s="654">
        <v>0</v>
      </c>
      <c r="BT1392" s="12" t="s">
        <v>321</v>
      </c>
      <c r="BU1392" s="654">
        <v>6.1790000000000003</v>
      </c>
      <c r="BV1392" s="12" t="s">
        <v>321</v>
      </c>
      <c r="BW1392" s="9">
        <v>0.14000000000000001</v>
      </c>
      <c r="BX1392" s="9" t="s">
        <v>322</v>
      </c>
      <c r="BY1392" s="755">
        <v>123.6</v>
      </c>
      <c r="BZ1392" s="9" t="s">
        <v>315</v>
      </c>
      <c r="CA1392" s="755">
        <v>12.6</v>
      </c>
      <c r="CB1392" s="9" t="s">
        <v>315</v>
      </c>
      <c r="CC1392" s="755">
        <v>5.5</v>
      </c>
      <c r="CD1392" s="9" t="s">
        <v>315</v>
      </c>
      <c r="CE1392" s="755">
        <v>52.9</v>
      </c>
      <c r="CF1392" s="9" t="s">
        <v>323</v>
      </c>
      <c r="CG1392" s="755">
        <v>39.700000000000003</v>
      </c>
      <c r="CH1392" s="9" t="s">
        <v>323</v>
      </c>
      <c r="CI1392" s="9"/>
      <c r="CJ1392" s="9"/>
      <c r="CK1392" s="9"/>
    </row>
    <row r="1393" spans="1:89" s="98" customFormat="1" x14ac:dyDescent="0.25">
      <c r="A1393" s="99">
        <v>10600154</v>
      </c>
      <c r="B1393" s="99"/>
      <c r="C1393" s="772">
        <v>1246</v>
      </c>
      <c r="D1393" s="807">
        <v>0.03</v>
      </c>
      <c r="E1393" s="772">
        <f t="shared" si="63"/>
        <v>1283</v>
      </c>
      <c r="F1393" s="778">
        <v>1.1000000000000001</v>
      </c>
      <c r="G1393" s="774">
        <f t="shared" si="62"/>
        <v>1411</v>
      </c>
      <c r="H1393" s="776"/>
      <c r="I1393" s="758"/>
      <c r="J1393" s="776"/>
      <c r="K1393" s="786"/>
      <c r="L1393" s="9" t="s">
        <v>308</v>
      </c>
      <c r="M1393" s="9" t="s">
        <v>4370</v>
      </c>
      <c r="N1393" s="9" t="s">
        <v>142</v>
      </c>
      <c r="O1393" s="9" t="s">
        <v>164</v>
      </c>
      <c r="P1393" s="9" t="s">
        <v>1645</v>
      </c>
      <c r="Q1393" s="9" t="s">
        <v>271</v>
      </c>
      <c r="R1393" s="9" t="s">
        <v>1972</v>
      </c>
      <c r="S1393" s="9" t="s">
        <v>373</v>
      </c>
      <c r="T1393" s="98" t="s">
        <v>234</v>
      </c>
      <c r="U1393" s="99" t="s">
        <v>1755</v>
      </c>
      <c r="V1393" s="99" t="s">
        <v>207</v>
      </c>
      <c r="W1393" s="99" t="s">
        <v>578</v>
      </c>
      <c r="X1393" s="99" t="s">
        <v>207</v>
      </c>
      <c r="Y1393" s="99">
        <v>241</v>
      </c>
      <c r="Z1393" s="99" t="s">
        <v>207</v>
      </c>
      <c r="AA1393" s="9">
        <v>316</v>
      </c>
      <c r="AB1393" s="99" t="s">
        <v>207</v>
      </c>
      <c r="AC1393" s="9">
        <v>375</v>
      </c>
      <c r="AD1393" s="9" t="s">
        <v>207</v>
      </c>
      <c r="AE1393" s="9">
        <v>148</v>
      </c>
      <c r="AF1393" s="9" t="s">
        <v>315</v>
      </c>
      <c r="AG1393" s="14" t="s">
        <v>2018</v>
      </c>
      <c r="AH1393" s="14" t="s">
        <v>207</v>
      </c>
      <c r="AI1393" s="14" t="s">
        <v>2019</v>
      </c>
      <c r="AJ1393" s="14" t="s">
        <v>207</v>
      </c>
      <c r="AK1393" s="9">
        <v>8</v>
      </c>
      <c r="AL1393" s="14" t="s">
        <v>207</v>
      </c>
      <c r="AM1393" s="9">
        <v>8</v>
      </c>
      <c r="AN1393" s="14" t="s">
        <v>207</v>
      </c>
      <c r="AO1393" s="9">
        <v>8</v>
      </c>
      <c r="AP1393" s="14" t="s">
        <v>207</v>
      </c>
      <c r="AQ1393" s="9">
        <v>8</v>
      </c>
      <c r="AR1393" s="14" t="s">
        <v>207</v>
      </c>
      <c r="AS1393" s="9" t="s">
        <v>0</v>
      </c>
      <c r="AT1393" s="9" t="s">
        <v>318</v>
      </c>
      <c r="AU1393" s="9" t="s">
        <v>164</v>
      </c>
      <c r="AV1393" s="9" t="s">
        <v>320</v>
      </c>
      <c r="AW1393" s="9" t="s">
        <v>2033</v>
      </c>
      <c r="AX1393" s="9">
        <v>9010600000</v>
      </c>
      <c r="AY1393" s="99">
        <v>334</v>
      </c>
      <c r="AZ1393" s="12" t="s">
        <v>207</v>
      </c>
      <c r="BA1393" s="99">
        <v>32</v>
      </c>
      <c r="BB1393" s="12" t="s">
        <v>207</v>
      </c>
      <c r="BC1393" s="99">
        <v>14</v>
      </c>
      <c r="BD1393" s="12" t="s">
        <v>207</v>
      </c>
      <c r="BE1393" s="99">
        <v>25</v>
      </c>
      <c r="BF1393" s="12" t="s">
        <v>321</v>
      </c>
      <c r="BG1393" s="654">
        <v>24.52</v>
      </c>
      <c r="BH1393" s="12" t="s">
        <v>321</v>
      </c>
      <c r="BI1393" s="99">
        <v>18</v>
      </c>
      <c r="BJ1393" s="12" t="s">
        <v>321</v>
      </c>
      <c r="BK1393" s="754">
        <v>0</v>
      </c>
      <c r="BL1393" s="12" t="s">
        <v>321</v>
      </c>
      <c r="BM1393" s="754">
        <v>0.11</v>
      </c>
      <c r="BN1393" s="12" t="s">
        <v>321</v>
      </c>
      <c r="BO1393" s="754">
        <v>6.4109999999999996</v>
      </c>
      <c r="BP1393" s="12" t="s">
        <v>321</v>
      </c>
      <c r="BQ1393" s="754">
        <v>0</v>
      </c>
      <c r="BR1393" s="12" t="s">
        <v>321</v>
      </c>
      <c r="BS1393" s="654">
        <v>0</v>
      </c>
      <c r="BT1393" s="12" t="s">
        <v>321</v>
      </c>
      <c r="BU1393" s="654">
        <v>6.52</v>
      </c>
      <c r="BV1393" s="12" t="s">
        <v>321</v>
      </c>
      <c r="BW1393" s="9">
        <v>0.15</v>
      </c>
      <c r="BX1393" s="9" t="s">
        <v>322</v>
      </c>
      <c r="BY1393" s="755">
        <v>131.5</v>
      </c>
      <c r="BZ1393" s="9" t="s">
        <v>315</v>
      </c>
      <c r="CA1393" s="755">
        <v>12.6</v>
      </c>
      <c r="CB1393" s="9" t="s">
        <v>315</v>
      </c>
      <c r="CC1393" s="755">
        <v>5.5</v>
      </c>
      <c r="CD1393" s="9" t="s">
        <v>315</v>
      </c>
      <c r="CE1393" s="755">
        <v>52.9</v>
      </c>
      <c r="CF1393" s="9" t="s">
        <v>323</v>
      </c>
      <c r="CG1393" s="755">
        <v>39.700000000000003</v>
      </c>
      <c r="CH1393" s="9" t="s">
        <v>323</v>
      </c>
      <c r="CI1393" s="9"/>
      <c r="CJ1393" s="9"/>
      <c r="CK1393" s="9"/>
    </row>
    <row r="1394" spans="1:89" s="98" customFormat="1" x14ac:dyDescent="0.25">
      <c r="A1394" s="99">
        <v>10200405</v>
      </c>
      <c r="B1394" s="99"/>
      <c r="C1394" s="772">
        <v>821</v>
      </c>
      <c r="D1394" s="807">
        <v>0.03</v>
      </c>
      <c r="E1394" s="772">
        <f t="shared" ref="E1394:E1433" si="64">ROUND(C1394*(1+D1394),0)</f>
        <v>846</v>
      </c>
      <c r="F1394" s="778">
        <v>1.1000000000000001</v>
      </c>
      <c r="G1394" s="774">
        <f t="shared" ref="G1394:G1429" si="65">ROUND(E1394*F1394,0)</f>
        <v>931</v>
      </c>
      <c r="H1394" s="776"/>
      <c r="I1394" s="758"/>
      <c r="J1394" s="776"/>
      <c r="K1394" s="786"/>
      <c r="L1394" s="9" t="s">
        <v>308</v>
      </c>
      <c r="M1394" s="9" t="s">
        <v>4371</v>
      </c>
      <c r="N1394" s="9" t="s">
        <v>142</v>
      </c>
      <c r="O1394" s="9" t="s">
        <v>2034</v>
      </c>
      <c r="P1394" s="9" t="s">
        <v>624</v>
      </c>
      <c r="Q1394" s="9" t="s">
        <v>2035</v>
      </c>
      <c r="R1394" s="9" t="s">
        <v>2037</v>
      </c>
      <c r="S1394" s="9" t="s">
        <v>348</v>
      </c>
      <c r="T1394" s="98" t="s">
        <v>204</v>
      </c>
      <c r="U1394" s="99" t="s">
        <v>631</v>
      </c>
      <c r="V1394" s="99" t="s">
        <v>207</v>
      </c>
      <c r="W1394" s="99" t="s">
        <v>632</v>
      </c>
      <c r="X1394" s="99" t="s">
        <v>207</v>
      </c>
      <c r="Y1394" s="99">
        <v>129</v>
      </c>
      <c r="Z1394" s="99" t="s">
        <v>207</v>
      </c>
      <c r="AA1394" s="9">
        <v>200</v>
      </c>
      <c r="AB1394" s="99" t="s">
        <v>207</v>
      </c>
      <c r="AC1394" s="9">
        <v>224</v>
      </c>
      <c r="AD1394" s="9" t="s">
        <v>207</v>
      </c>
      <c r="AE1394" s="9">
        <v>88</v>
      </c>
      <c r="AF1394" s="9" t="s">
        <v>315</v>
      </c>
      <c r="AG1394" s="14" t="s">
        <v>349</v>
      </c>
      <c r="AH1394" s="14" t="s">
        <v>207</v>
      </c>
      <c r="AI1394" s="14" t="s">
        <v>350</v>
      </c>
      <c r="AJ1394" s="14" t="s">
        <v>207</v>
      </c>
      <c r="AK1394" s="9">
        <v>5</v>
      </c>
      <c r="AL1394" s="14" t="s">
        <v>207</v>
      </c>
      <c r="AM1394" s="9">
        <v>5</v>
      </c>
      <c r="AN1394" s="14" t="s">
        <v>207</v>
      </c>
      <c r="AO1394" s="9">
        <v>5</v>
      </c>
      <c r="AP1394" s="14" t="s">
        <v>207</v>
      </c>
      <c r="AQ1394" s="9">
        <v>5</v>
      </c>
      <c r="AR1394" s="14" t="s">
        <v>207</v>
      </c>
      <c r="AS1394" s="9" t="s">
        <v>0</v>
      </c>
      <c r="AT1394" s="9" t="s">
        <v>318</v>
      </c>
      <c r="AU1394" s="9" t="s">
        <v>376</v>
      </c>
      <c r="AV1394" s="9" t="s">
        <v>320</v>
      </c>
      <c r="AW1394" s="9" t="s">
        <v>2038</v>
      </c>
      <c r="AX1394" s="9">
        <v>9010600000</v>
      </c>
      <c r="AY1394" s="99">
        <v>249</v>
      </c>
      <c r="AZ1394" s="12" t="s">
        <v>207</v>
      </c>
      <c r="BA1394" s="99">
        <v>18</v>
      </c>
      <c r="BB1394" s="12" t="s">
        <v>207</v>
      </c>
      <c r="BC1394" s="99">
        <v>18</v>
      </c>
      <c r="BD1394" s="12" t="s">
        <v>207</v>
      </c>
      <c r="BE1394" s="99">
        <v>25</v>
      </c>
      <c r="BF1394" s="12" t="s">
        <v>321</v>
      </c>
      <c r="BG1394" s="654">
        <v>24.565999999999999</v>
      </c>
      <c r="BH1394" s="12" t="s">
        <v>321</v>
      </c>
      <c r="BI1394" s="99">
        <v>21</v>
      </c>
      <c r="BJ1394" s="12" t="s">
        <v>321</v>
      </c>
      <c r="BK1394" s="754">
        <v>0</v>
      </c>
      <c r="BL1394" s="12" t="s">
        <v>321</v>
      </c>
      <c r="BM1394" s="754">
        <v>0.108</v>
      </c>
      <c r="BN1394" s="12" t="s">
        <v>321</v>
      </c>
      <c r="BO1394" s="754">
        <v>3.4580000000000002</v>
      </c>
      <c r="BP1394" s="12" t="s">
        <v>321</v>
      </c>
      <c r="BQ1394" s="754">
        <v>0</v>
      </c>
      <c r="BR1394" s="12" t="s">
        <v>321</v>
      </c>
      <c r="BS1394" s="654">
        <v>0</v>
      </c>
      <c r="BT1394" s="12" t="s">
        <v>321</v>
      </c>
      <c r="BU1394" s="654">
        <v>3.5659999999999998</v>
      </c>
      <c r="BV1394" s="12" t="s">
        <v>321</v>
      </c>
      <c r="BW1394" s="9">
        <v>0.08</v>
      </c>
      <c r="BX1394" s="9" t="s">
        <v>322</v>
      </c>
      <c r="BY1394" s="755">
        <v>98</v>
      </c>
      <c r="BZ1394" s="9" t="s">
        <v>315</v>
      </c>
      <c r="CA1394" s="755">
        <v>7.1</v>
      </c>
      <c r="CB1394" s="9" t="s">
        <v>315</v>
      </c>
      <c r="CC1394" s="755">
        <v>7.1</v>
      </c>
      <c r="CD1394" s="9" t="s">
        <v>315</v>
      </c>
      <c r="CE1394" s="755">
        <v>52.9</v>
      </c>
      <c r="CF1394" s="9" t="s">
        <v>323</v>
      </c>
      <c r="CG1394" s="755">
        <v>46.3</v>
      </c>
      <c r="CH1394" s="9" t="s">
        <v>323</v>
      </c>
      <c r="CI1394" s="9"/>
      <c r="CJ1394" s="9"/>
      <c r="CK1394" s="9"/>
    </row>
    <row r="1395" spans="1:89" s="98" customFormat="1" x14ac:dyDescent="0.25">
      <c r="A1395" s="99">
        <v>10200406</v>
      </c>
      <c r="B1395" s="99"/>
      <c r="C1395" s="772">
        <v>925</v>
      </c>
      <c r="D1395" s="807">
        <v>0.03</v>
      </c>
      <c r="E1395" s="772">
        <f t="shared" si="64"/>
        <v>953</v>
      </c>
      <c r="F1395" s="778">
        <v>1.1000000000000001</v>
      </c>
      <c r="G1395" s="774">
        <f t="shared" si="65"/>
        <v>1048</v>
      </c>
      <c r="H1395" s="776"/>
      <c r="I1395" s="758"/>
      <c r="J1395" s="776"/>
      <c r="K1395" s="786"/>
      <c r="L1395" s="9" t="s">
        <v>308</v>
      </c>
      <c r="M1395" s="9" t="s">
        <v>4372</v>
      </c>
      <c r="N1395" s="9" t="s">
        <v>142</v>
      </c>
      <c r="O1395" s="9" t="s">
        <v>2034</v>
      </c>
      <c r="P1395" s="9" t="s">
        <v>624</v>
      </c>
      <c r="Q1395" s="9" t="s">
        <v>2035</v>
      </c>
      <c r="R1395" s="9" t="s">
        <v>2037</v>
      </c>
      <c r="S1395" s="9" t="s">
        <v>348</v>
      </c>
      <c r="T1395" s="98" t="s">
        <v>204</v>
      </c>
      <c r="U1395" s="99" t="s">
        <v>633</v>
      </c>
      <c r="V1395" s="99" t="s">
        <v>207</v>
      </c>
      <c r="W1395" s="99" t="s">
        <v>634</v>
      </c>
      <c r="X1395" s="99" t="s">
        <v>207</v>
      </c>
      <c r="Y1395" s="99">
        <v>141</v>
      </c>
      <c r="Z1395" s="99" t="s">
        <v>207</v>
      </c>
      <c r="AA1395" s="9">
        <v>220</v>
      </c>
      <c r="AB1395" s="99" t="s">
        <v>207</v>
      </c>
      <c r="AC1395" s="9">
        <v>248</v>
      </c>
      <c r="AD1395" s="9" t="s">
        <v>207</v>
      </c>
      <c r="AE1395" s="9">
        <v>98</v>
      </c>
      <c r="AF1395" s="9" t="s">
        <v>315</v>
      </c>
      <c r="AG1395" s="14" t="s">
        <v>351</v>
      </c>
      <c r="AH1395" s="14" t="s">
        <v>207</v>
      </c>
      <c r="AI1395" s="14" t="s">
        <v>352</v>
      </c>
      <c r="AJ1395" s="14" t="s">
        <v>207</v>
      </c>
      <c r="AK1395" s="9">
        <v>5</v>
      </c>
      <c r="AL1395" s="14" t="s">
        <v>207</v>
      </c>
      <c r="AM1395" s="9">
        <v>5</v>
      </c>
      <c r="AN1395" s="14" t="s">
        <v>207</v>
      </c>
      <c r="AO1395" s="9">
        <v>5</v>
      </c>
      <c r="AP1395" s="14" t="s">
        <v>207</v>
      </c>
      <c r="AQ1395" s="9">
        <v>5</v>
      </c>
      <c r="AR1395" s="14" t="s">
        <v>207</v>
      </c>
      <c r="AS1395" s="9" t="s">
        <v>0</v>
      </c>
      <c r="AT1395" s="9" t="s">
        <v>318</v>
      </c>
      <c r="AU1395" s="9" t="s">
        <v>376</v>
      </c>
      <c r="AV1395" s="9" t="s">
        <v>320</v>
      </c>
      <c r="AW1395" s="9" t="s">
        <v>2039</v>
      </c>
      <c r="AX1395" s="9">
        <v>9010600000</v>
      </c>
      <c r="AY1395" s="99">
        <v>269</v>
      </c>
      <c r="AZ1395" s="12" t="s">
        <v>207</v>
      </c>
      <c r="BA1395" s="99">
        <v>18</v>
      </c>
      <c r="BB1395" s="12" t="s">
        <v>207</v>
      </c>
      <c r="BC1395" s="99">
        <v>18</v>
      </c>
      <c r="BD1395" s="12" t="s">
        <v>207</v>
      </c>
      <c r="BE1395" s="99">
        <v>30</v>
      </c>
      <c r="BF1395" s="12" t="s">
        <v>321</v>
      </c>
      <c r="BG1395" s="654">
        <v>29.96</v>
      </c>
      <c r="BH1395" s="12" t="s">
        <v>321</v>
      </c>
      <c r="BI1395" s="99">
        <v>25</v>
      </c>
      <c r="BJ1395" s="12" t="s">
        <v>321</v>
      </c>
      <c r="BK1395" s="754">
        <v>0</v>
      </c>
      <c r="BL1395" s="12" t="s">
        <v>321</v>
      </c>
      <c r="BM1395" s="754">
        <v>0.108</v>
      </c>
      <c r="BN1395" s="12" t="s">
        <v>321</v>
      </c>
      <c r="BO1395" s="754">
        <v>4.8520000000000003</v>
      </c>
      <c r="BP1395" s="12" t="s">
        <v>321</v>
      </c>
      <c r="BQ1395" s="754">
        <v>0</v>
      </c>
      <c r="BR1395" s="12" t="s">
        <v>321</v>
      </c>
      <c r="BS1395" s="654">
        <v>0</v>
      </c>
      <c r="BT1395" s="12" t="s">
        <v>321</v>
      </c>
      <c r="BU1395" s="654">
        <v>4.96</v>
      </c>
      <c r="BV1395" s="12" t="s">
        <v>321</v>
      </c>
      <c r="BW1395" s="9">
        <v>0.09</v>
      </c>
      <c r="BX1395" s="9" t="s">
        <v>322</v>
      </c>
      <c r="BY1395" s="755">
        <v>105.9</v>
      </c>
      <c r="BZ1395" s="9" t="s">
        <v>315</v>
      </c>
      <c r="CA1395" s="755">
        <v>7.1</v>
      </c>
      <c r="CB1395" s="9" t="s">
        <v>315</v>
      </c>
      <c r="CC1395" s="755">
        <v>7.1</v>
      </c>
      <c r="CD1395" s="9" t="s">
        <v>315</v>
      </c>
      <c r="CE1395" s="755">
        <v>66.099999999999994</v>
      </c>
      <c r="CF1395" s="9" t="s">
        <v>323</v>
      </c>
      <c r="CG1395" s="755">
        <v>55.1</v>
      </c>
      <c r="CH1395" s="9" t="s">
        <v>323</v>
      </c>
      <c r="CI1395" s="9"/>
      <c r="CJ1395" s="9"/>
      <c r="CK1395" s="9"/>
    </row>
    <row r="1396" spans="1:89" s="98" customFormat="1" x14ac:dyDescent="0.25">
      <c r="A1396" s="99">
        <v>10200407</v>
      </c>
      <c r="B1396" s="99"/>
      <c r="C1396" s="772">
        <v>1203</v>
      </c>
      <c r="D1396" s="807">
        <v>0.03</v>
      </c>
      <c r="E1396" s="772">
        <f t="shared" si="64"/>
        <v>1239</v>
      </c>
      <c r="F1396" s="778">
        <v>1.1000000000000001</v>
      </c>
      <c r="G1396" s="774">
        <f t="shared" si="65"/>
        <v>1363</v>
      </c>
      <c r="H1396" s="776"/>
      <c r="I1396" s="758"/>
      <c r="J1396" s="776"/>
      <c r="K1396" s="786"/>
      <c r="L1396" s="9" t="s">
        <v>308</v>
      </c>
      <c r="M1396" s="9" t="s">
        <v>4373</v>
      </c>
      <c r="N1396" s="9" t="s">
        <v>142</v>
      </c>
      <c r="O1396" s="9" t="s">
        <v>2034</v>
      </c>
      <c r="P1396" s="9" t="s">
        <v>624</v>
      </c>
      <c r="Q1396" s="9" t="s">
        <v>2035</v>
      </c>
      <c r="R1396" s="9" t="s">
        <v>2037</v>
      </c>
      <c r="S1396" s="9" t="s">
        <v>348</v>
      </c>
      <c r="T1396" s="98" t="s">
        <v>204</v>
      </c>
      <c r="U1396" s="99" t="s">
        <v>635</v>
      </c>
      <c r="V1396" s="99" t="s">
        <v>207</v>
      </c>
      <c r="W1396" s="99" t="s">
        <v>636</v>
      </c>
      <c r="X1396" s="99" t="s">
        <v>207</v>
      </c>
      <c r="Y1396" s="99">
        <v>154</v>
      </c>
      <c r="Z1396" s="99" t="s">
        <v>207</v>
      </c>
      <c r="AA1396" s="9">
        <v>240</v>
      </c>
      <c r="AB1396" s="99" t="s">
        <v>207</v>
      </c>
      <c r="AC1396" s="9">
        <v>271</v>
      </c>
      <c r="AD1396" s="9" t="s">
        <v>207</v>
      </c>
      <c r="AE1396" s="9">
        <v>107</v>
      </c>
      <c r="AF1396" s="9" t="s">
        <v>315</v>
      </c>
      <c r="AG1396" s="14" t="s">
        <v>353</v>
      </c>
      <c r="AH1396" s="14" t="s">
        <v>207</v>
      </c>
      <c r="AI1396" s="14" t="s">
        <v>354</v>
      </c>
      <c r="AJ1396" s="14" t="s">
        <v>207</v>
      </c>
      <c r="AK1396" s="9">
        <v>5</v>
      </c>
      <c r="AL1396" s="14" t="s">
        <v>207</v>
      </c>
      <c r="AM1396" s="9">
        <v>5</v>
      </c>
      <c r="AN1396" s="14" t="s">
        <v>207</v>
      </c>
      <c r="AO1396" s="9">
        <v>5</v>
      </c>
      <c r="AP1396" s="14" t="s">
        <v>207</v>
      </c>
      <c r="AQ1396" s="9">
        <v>5</v>
      </c>
      <c r="AR1396" s="14" t="s">
        <v>207</v>
      </c>
      <c r="AS1396" s="9" t="s">
        <v>0</v>
      </c>
      <c r="AT1396" s="9" t="s">
        <v>318</v>
      </c>
      <c r="AU1396" s="9" t="s">
        <v>376</v>
      </c>
      <c r="AV1396" s="9" t="s">
        <v>320</v>
      </c>
      <c r="AW1396" s="9" t="s">
        <v>2040</v>
      </c>
      <c r="AX1396" s="9">
        <v>9010600000</v>
      </c>
      <c r="AY1396" s="99">
        <v>289</v>
      </c>
      <c r="AZ1396" s="12" t="s">
        <v>207</v>
      </c>
      <c r="BA1396" s="99">
        <v>18</v>
      </c>
      <c r="BB1396" s="12" t="s">
        <v>207</v>
      </c>
      <c r="BC1396" s="99">
        <v>18</v>
      </c>
      <c r="BD1396" s="12" t="s">
        <v>207</v>
      </c>
      <c r="BE1396" s="99">
        <v>32</v>
      </c>
      <c r="BF1396" s="12" t="s">
        <v>321</v>
      </c>
      <c r="BG1396" s="654">
        <v>31.594000000000001</v>
      </c>
      <c r="BH1396" s="12" t="s">
        <v>321</v>
      </c>
      <c r="BI1396" s="99">
        <v>26</v>
      </c>
      <c r="BJ1396" s="12" t="s">
        <v>321</v>
      </c>
      <c r="BK1396" s="754">
        <v>0</v>
      </c>
      <c r="BL1396" s="12" t="s">
        <v>321</v>
      </c>
      <c r="BM1396" s="754">
        <v>0.108</v>
      </c>
      <c r="BN1396" s="12" t="s">
        <v>321</v>
      </c>
      <c r="BO1396" s="754">
        <v>5.4859999999999998</v>
      </c>
      <c r="BP1396" s="12" t="s">
        <v>321</v>
      </c>
      <c r="BQ1396" s="754">
        <v>0</v>
      </c>
      <c r="BR1396" s="12" t="s">
        <v>321</v>
      </c>
      <c r="BS1396" s="654">
        <v>0</v>
      </c>
      <c r="BT1396" s="12" t="s">
        <v>321</v>
      </c>
      <c r="BU1396" s="654">
        <v>5.5940000000000003</v>
      </c>
      <c r="BV1396" s="12" t="s">
        <v>321</v>
      </c>
      <c r="BW1396" s="9">
        <v>0.09</v>
      </c>
      <c r="BX1396" s="9" t="s">
        <v>322</v>
      </c>
      <c r="BY1396" s="755">
        <v>113.8</v>
      </c>
      <c r="BZ1396" s="9" t="s">
        <v>315</v>
      </c>
      <c r="CA1396" s="755">
        <v>7.1</v>
      </c>
      <c r="CB1396" s="9" t="s">
        <v>315</v>
      </c>
      <c r="CC1396" s="755">
        <v>7.1</v>
      </c>
      <c r="CD1396" s="9" t="s">
        <v>315</v>
      </c>
      <c r="CE1396" s="755">
        <v>66.099999999999994</v>
      </c>
      <c r="CF1396" s="9" t="s">
        <v>323</v>
      </c>
      <c r="CG1396" s="755">
        <v>57.3</v>
      </c>
      <c r="CH1396" s="9" t="s">
        <v>323</v>
      </c>
      <c r="CI1396" s="9"/>
      <c r="CJ1396" s="9"/>
      <c r="CK1396" s="9"/>
    </row>
    <row r="1397" spans="1:89" s="98" customFormat="1" x14ac:dyDescent="0.25">
      <c r="A1397" s="99">
        <v>10200408</v>
      </c>
      <c r="B1397" s="99"/>
      <c r="C1397" s="772">
        <v>1385</v>
      </c>
      <c r="D1397" s="807">
        <v>0.03</v>
      </c>
      <c r="E1397" s="772">
        <f t="shared" si="64"/>
        <v>1427</v>
      </c>
      <c r="F1397" s="778">
        <v>1.1000000000000001</v>
      </c>
      <c r="G1397" s="774">
        <f t="shared" si="65"/>
        <v>1570</v>
      </c>
      <c r="H1397" s="776"/>
      <c r="I1397" s="758"/>
      <c r="J1397" s="776"/>
      <c r="K1397" s="786"/>
      <c r="L1397" s="9" t="s">
        <v>308</v>
      </c>
      <c r="M1397" s="9" t="s">
        <v>4374</v>
      </c>
      <c r="N1397" s="9" t="s">
        <v>142</v>
      </c>
      <c r="O1397" s="9" t="s">
        <v>2034</v>
      </c>
      <c r="P1397" s="9" t="s">
        <v>624</v>
      </c>
      <c r="Q1397" s="9" t="s">
        <v>2035</v>
      </c>
      <c r="R1397" s="9" t="s">
        <v>2037</v>
      </c>
      <c r="S1397" s="9" t="s">
        <v>348</v>
      </c>
      <c r="T1397" s="98" t="s">
        <v>204</v>
      </c>
      <c r="U1397" s="99" t="s">
        <v>637</v>
      </c>
      <c r="V1397" s="99" t="s">
        <v>207</v>
      </c>
      <c r="W1397" s="99" t="s">
        <v>638</v>
      </c>
      <c r="X1397" s="99" t="s">
        <v>207</v>
      </c>
      <c r="Y1397" s="99">
        <v>179</v>
      </c>
      <c r="Z1397" s="99" t="s">
        <v>207</v>
      </c>
      <c r="AA1397" s="9">
        <v>280</v>
      </c>
      <c r="AB1397" s="99" t="s">
        <v>207</v>
      </c>
      <c r="AC1397" s="9">
        <v>319</v>
      </c>
      <c r="AD1397" s="9" t="s">
        <v>207</v>
      </c>
      <c r="AE1397" s="9">
        <v>126</v>
      </c>
      <c r="AF1397" s="9" t="s">
        <v>315</v>
      </c>
      <c r="AG1397" s="14" t="s">
        <v>357</v>
      </c>
      <c r="AH1397" s="14" t="s">
        <v>207</v>
      </c>
      <c r="AI1397" s="14" t="s">
        <v>358</v>
      </c>
      <c r="AJ1397" s="14" t="s">
        <v>207</v>
      </c>
      <c r="AK1397" s="9">
        <v>5</v>
      </c>
      <c r="AL1397" s="14" t="s">
        <v>207</v>
      </c>
      <c r="AM1397" s="9">
        <v>5</v>
      </c>
      <c r="AN1397" s="14" t="s">
        <v>207</v>
      </c>
      <c r="AO1397" s="9">
        <v>5</v>
      </c>
      <c r="AP1397" s="14" t="s">
        <v>207</v>
      </c>
      <c r="AQ1397" s="9">
        <v>5</v>
      </c>
      <c r="AR1397" s="14" t="s">
        <v>207</v>
      </c>
      <c r="AS1397" s="9" t="s">
        <v>0</v>
      </c>
      <c r="AT1397" s="9" t="s">
        <v>318</v>
      </c>
      <c r="AU1397" s="9" t="s">
        <v>376</v>
      </c>
      <c r="AV1397" s="9" t="s">
        <v>320</v>
      </c>
      <c r="AW1397" s="9" t="s">
        <v>2041</v>
      </c>
      <c r="AX1397" s="9">
        <v>9010600000</v>
      </c>
      <c r="AY1397" s="99">
        <v>329</v>
      </c>
      <c r="AZ1397" s="12" t="s">
        <v>207</v>
      </c>
      <c r="BA1397" s="99">
        <v>18</v>
      </c>
      <c r="BB1397" s="12" t="s">
        <v>207</v>
      </c>
      <c r="BC1397" s="99">
        <v>18</v>
      </c>
      <c r="BD1397" s="12" t="s">
        <v>207</v>
      </c>
      <c r="BE1397" s="99">
        <v>38</v>
      </c>
      <c r="BF1397" s="12" t="s">
        <v>321</v>
      </c>
      <c r="BG1397" s="654">
        <v>37.421999999999997</v>
      </c>
      <c r="BH1397" s="12" t="s">
        <v>321</v>
      </c>
      <c r="BI1397" s="99">
        <v>31</v>
      </c>
      <c r="BJ1397" s="12" t="s">
        <v>321</v>
      </c>
      <c r="BK1397" s="754">
        <v>0</v>
      </c>
      <c r="BL1397" s="12" t="s">
        <v>321</v>
      </c>
      <c r="BM1397" s="754">
        <v>0.108</v>
      </c>
      <c r="BN1397" s="12" t="s">
        <v>321</v>
      </c>
      <c r="BO1397" s="754">
        <v>6.3140000000000001</v>
      </c>
      <c r="BP1397" s="12" t="s">
        <v>321</v>
      </c>
      <c r="BQ1397" s="754">
        <v>0</v>
      </c>
      <c r="BR1397" s="12" t="s">
        <v>321</v>
      </c>
      <c r="BS1397" s="654">
        <v>0</v>
      </c>
      <c r="BT1397" s="12" t="s">
        <v>321</v>
      </c>
      <c r="BU1397" s="654">
        <v>6.4219999999999997</v>
      </c>
      <c r="BV1397" s="12" t="s">
        <v>321</v>
      </c>
      <c r="BW1397" s="9">
        <v>0.11</v>
      </c>
      <c r="BX1397" s="9" t="s">
        <v>322</v>
      </c>
      <c r="BY1397" s="755">
        <v>129.5</v>
      </c>
      <c r="BZ1397" s="9" t="s">
        <v>315</v>
      </c>
      <c r="CA1397" s="755">
        <v>7.1</v>
      </c>
      <c r="CB1397" s="9" t="s">
        <v>315</v>
      </c>
      <c r="CC1397" s="755">
        <v>7.1</v>
      </c>
      <c r="CD1397" s="9" t="s">
        <v>315</v>
      </c>
      <c r="CE1397" s="755">
        <v>79.400000000000006</v>
      </c>
      <c r="CF1397" s="9" t="s">
        <v>323</v>
      </c>
      <c r="CG1397" s="755">
        <v>68.3</v>
      </c>
      <c r="CH1397" s="9" t="s">
        <v>323</v>
      </c>
      <c r="CI1397" s="9"/>
      <c r="CJ1397" s="9"/>
      <c r="CK1397" s="9"/>
    </row>
    <row r="1398" spans="1:89" s="98" customFormat="1" x14ac:dyDescent="0.25">
      <c r="A1398" s="99">
        <v>10200409</v>
      </c>
      <c r="B1398" s="99"/>
      <c r="C1398" s="772">
        <v>1598</v>
      </c>
      <c r="D1398" s="807">
        <v>0.03</v>
      </c>
      <c r="E1398" s="772">
        <f t="shared" si="64"/>
        <v>1646</v>
      </c>
      <c r="F1398" s="778">
        <v>1.1000000000000001</v>
      </c>
      <c r="G1398" s="774">
        <f t="shared" si="65"/>
        <v>1811</v>
      </c>
      <c r="H1398" s="776"/>
      <c r="I1398" s="758"/>
      <c r="J1398" s="776"/>
      <c r="K1398" s="786"/>
      <c r="L1398" s="9" t="s">
        <v>308</v>
      </c>
      <c r="M1398" s="9" t="s">
        <v>4375</v>
      </c>
      <c r="N1398" s="9" t="s">
        <v>142</v>
      </c>
      <c r="O1398" s="9" t="s">
        <v>2034</v>
      </c>
      <c r="P1398" s="9" t="s">
        <v>624</v>
      </c>
      <c r="Q1398" s="9" t="s">
        <v>2035</v>
      </c>
      <c r="R1398" s="9" t="s">
        <v>2037</v>
      </c>
      <c r="S1398" s="9" t="s">
        <v>348</v>
      </c>
      <c r="T1398" s="98" t="s">
        <v>204</v>
      </c>
      <c r="U1398" s="99" t="s">
        <v>639</v>
      </c>
      <c r="V1398" s="99" t="s">
        <v>207</v>
      </c>
      <c r="W1398" s="99" t="s">
        <v>640</v>
      </c>
      <c r="X1398" s="99" t="s">
        <v>207</v>
      </c>
      <c r="Y1398" s="99">
        <v>191</v>
      </c>
      <c r="Z1398" s="99" t="s">
        <v>207</v>
      </c>
      <c r="AA1398" s="9">
        <v>300</v>
      </c>
      <c r="AB1398" s="99" t="s">
        <v>207</v>
      </c>
      <c r="AC1398" s="9">
        <v>342</v>
      </c>
      <c r="AD1398" s="9" t="s">
        <v>207</v>
      </c>
      <c r="AE1398" s="9">
        <v>135</v>
      </c>
      <c r="AF1398" s="9" t="s">
        <v>315</v>
      </c>
      <c r="AG1398" s="14" t="s">
        <v>359</v>
      </c>
      <c r="AH1398" s="14" t="s">
        <v>207</v>
      </c>
      <c r="AI1398" s="14" t="s">
        <v>360</v>
      </c>
      <c r="AJ1398" s="14" t="s">
        <v>207</v>
      </c>
      <c r="AK1398" s="9">
        <v>5</v>
      </c>
      <c r="AL1398" s="14" t="s">
        <v>207</v>
      </c>
      <c r="AM1398" s="9">
        <v>5</v>
      </c>
      <c r="AN1398" s="14" t="s">
        <v>207</v>
      </c>
      <c r="AO1398" s="9">
        <v>5</v>
      </c>
      <c r="AP1398" s="14" t="s">
        <v>207</v>
      </c>
      <c r="AQ1398" s="9">
        <v>5</v>
      </c>
      <c r="AR1398" s="14" t="s">
        <v>207</v>
      </c>
      <c r="AS1398" s="9" t="s">
        <v>0</v>
      </c>
      <c r="AT1398" s="9" t="s">
        <v>318</v>
      </c>
      <c r="AU1398" s="9" t="s">
        <v>376</v>
      </c>
      <c r="AV1398" s="9" t="s">
        <v>320</v>
      </c>
      <c r="AW1398" s="9" t="s">
        <v>2042</v>
      </c>
      <c r="AX1398" s="9">
        <v>9010600000</v>
      </c>
      <c r="AY1398" s="99">
        <v>349</v>
      </c>
      <c r="AZ1398" s="12" t="s">
        <v>207</v>
      </c>
      <c r="BA1398" s="99">
        <v>18</v>
      </c>
      <c r="BB1398" s="12" t="s">
        <v>207</v>
      </c>
      <c r="BC1398" s="99">
        <v>18</v>
      </c>
      <c r="BD1398" s="12" t="s">
        <v>207</v>
      </c>
      <c r="BE1398" s="99">
        <v>37</v>
      </c>
      <c r="BF1398" s="12" t="s">
        <v>321</v>
      </c>
      <c r="BG1398" s="654">
        <v>36.136000000000003</v>
      </c>
      <c r="BH1398" s="12" t="s">
        <v>321</v>
      </c>
      <c r="BI1398" s="99">
        <v>31</v>
      </c>
      <c r="BJ1398" s="12" t="s">
        <v>321</v>
      </c>
      <c r="BK1398" s="754">
        <v>0</v>
      </c>
      <c r="BL1398" s="12" t="s">
        <v>321</v>
      </c>
      <c r="BM1398" s="754">
        <v>0.108</v>
      </c>
      <c r="BN1398" s="12" t="s">
        <v>321</v>
      </c>
      <c r="BO1398" s="754">
        <v>5.0279999999999996</v>
      </c>
      <c r="BP1398" s="12" t="s">
        <v>321</v>
      </c>
      <c r="BQ1398" s="754">
        <v>0</v>
      </c>
      <c r="BR1398" s="12" t="s">
        <v>321</v>
      </c>
      <c r="BS1398" s="654">
        <v>0</v>
      </c>
      <c r="BT1398" s="12" t="s">
        <v>321</v>
      </c>
      <c r="BU1398" s="654">
        <v>5.1360000000000001</v>
      </c>
      <c r="BV1398" s="12" t="s">
        <v>321</v>
      </c>
      <c r="BW1398" s="9">
        <v>0.11</v>
      </c>
      <c r="BX1398" s="9" t="s">
        <v>322</v>
      </c>
      <c r="BY1398" s="755">
        <v>137.4</v>
      </c>
      <c r="BZ1398" s="9" t="s">
        <v>315</v>
      </c>
      <c r="CA1398" s="755">
        <v>7.1</v>
      </c>
      <c r="CB1398" s="9" t="s">
        <v>315</v>
      </c>
      <c r="CC1398" s="755">
        <v>7.1</v>
      </c>
      <c r="CD1398" s="9" t="s">
        <v>315</v>
      </c>
      <c r="CE1398" s="755">
        <v>79.400000000000006</v>
      </c>
      <c r="CF1398" s="9" t="s">
        <v>323</v>
      </c>
      <c r="CG1398" s="755">
        <v>68.3</v>
      </c>
      <c r="CH1398" s="9" t="s">
        <v>323</v>
      </c>
      <c r="CI1398" s="9"/>
      <c r="CJ1398" s="9"/>
      <c r="CK1398" s="9"/>
    </row>
    <row r="1399" spans="1:89" s="98" customFormat="1" x14ac:dyDescent="0.25">
      <c r="A1399" s="99">
        <v>10200410</v>
      </c>
      <c r="B1399" s="99"/>
      <c r="C1399" s="772">
        <v>2043</v>
      </c>
      <c r="D1399" s="807">
        <v>0.03</v>
      </c>
      <c r="E1399" s="772">
        <f t="shared" si="64"/>
        <v>2104</v>
      </c>
      <c r="F1399" s="778">
        <v>1.1000000000000001</v>
      </c>
      <c r="G1399" s="774">
        <f t="shared" si="65"/>
        <v>2314</v>
      </c>
      <c r="H1399" s="776"/>
      <c r="I1399" s="758"/>
      <c r="J1399" s="776"/>
      <c r="K1399" s="786"/>
      <c r="L1399" s="9" t="s">
        <v>308</v>
      </c>
      <c r="M1399" s="9" t="s">
        <v>4376</v>
      </c>
      <c r="N1399" s="9" t="s">
        <v>142</v>
      </c>
      <c r="O1399" s="9" t="s">
        <v>2034</v>
      </c>
      <c r="P1399" s="9" t="s">
        <v>624</v>
      </c>
      <c r="Q1399" s="9" t="s">
        <v>2035</v>
      </c>
      <c r="R1399" s="9" t="s">
        <v>2037</v>
      </c>
      <c r="S1399" s="9" t="s">
        <v>348</v>
      </c>
      <c r="T1399" s="98" t="s">
        <v>204</v>
      </c>
      <c r="U1399" s="99" t="s">
        <v>641</v>
      </c>
      <c r="V1399" s="99" t="s">
        <v>207</v>
      </c>
      <c r="W1399" s="99" t="s">
        <v>642</v>
      </c>
      <c r="X1399" s="99" t="s">
        <v>207</v>
      </c>
      <c r="Y1399" s="99">
        <v>204</v>
      </c>
      <c r="Z1399" s="99" t="s">
        <v>207</v>
      </c>
      <c r="AA1399" s="9">
        <v>320</v>
      </c>
      <c r="AB1399" s="99" t="s">
        <v>207</v>
      </c>
      <c r="AC1399" s="9">
        <v>366</v>
      </c>
      <c r="AD1399" s="9" t="s">
        <v>207</v>
      </c>
      <c r="AE1399" s="9">
        <v>144</v>
      </c>
      <c r="AF1399" s="9" t="s">
        <v>315</v>
      </c>
      <c r="AG1399" s="14" t="s">
        <v>361</v>
      </c>
      <c r="AH1399" s="14" t="s">
        <v>207</v>
      </c>
      <c r="AI1399" s="14" t="s">
        <v>362</v>
      </c>
      <c r="AJ1399" s="14" t="s">
        <v>207</v>
      </c>
      <c r="AK1399" s="9">
        <v>5</v>
      </c>
      <c r="AL1399" s="14" t="s">
        <v>207</v>
      </c>
      <c r="AM1399" s="9">
        <v>5</v>
      </c>
      <c r="AN1399" s="14" t="s">
        <v>207</v>
      </c>
      <c r="AO1399" s="9">
        <v>5</v>
      </c>
      <c r="AP1399" s="14" t="s">
        <v>207</v>
      </c>
      <c r="AQ1399" s="9">
        <v>5</v>
      </c>
      <c r="AR1399" s="14" t="s">
        <v>207</v>
      </c>
      <c r="AS1399" s="9" t="s">
        <v>0</v>
      </c>
      <c r="AT1399" s="9" t="s">
        <v>318</v>
      </c>
      <c r="AU1399" s="9" t="s">
        <v>376</v>
      </c>
      <c r="AV1399" s="9" t="s">
        <v>320</v>
      </c>
      <c r="AW1399" s="9" t="s">
        <v>2043</v>
      </c>
      <c r="AX1399" s="9">
        <v>9010600000</v>
      </c>
      <c r="AY1399" s="99">
        <v>369</v>
      </c>
      <c r="AZ1399" s="12" t="s">
        <v>207</v>
      </c>
      <c r="BA1399" s="99">
        <v>18</v>
      </c>
      <c r="BB1399" s="12" t="s">
        <v>207</v>
      </c>
      <c r="BC1399" s="99">
        <v>18</v>
      </c>
      <c r="BD1399" s="12" t="s">
        <v>207</v>
      </c>
      <c r="BE1399" s="99">
        <v>40</v>
      </c>
      <c r="BF1399" s="12" t="s">
        <v>321</v>
      </c>
      <c r="BG1399" s="654">
        <v>39.409999999999997</v>
      </c>
      <c r="BH1399" s="12" t="s">
        <v>321</v>
      </c>
      <c r="BI1399" s="99">
        <v>34</v>
      </c>
      <c r="BJ1399" s="12" t="s">
        <v>321</v>
      </c>
      <c r="BK1399" s="754">
        <v>0</v>
      </c>
      <c r="BL1399" s="12" t="s">
        <v>321</v>
      </c>
      <c r="BM1399" s="754">
        <v>0.108</v>
      </c>
      <c r="BN1399" s="12" t="s">
        <v>321</v>
      </c>
      <c r="BO1399" s="754">
        <v>5.3019999999999996</v>
      </c>
      <c r="BP1399" s="12" t="s">
        <v>321</v>
      </c>
      <c r="BQ1399" s="754">
        <v>0</v>
      </c>
      <c r="BR1399" s="12" t="s">
        <v>321</v>
      </c>
      <c r="BS1399" s="654">
        <v>0</v>
      </c>
      <c r="BT1399" s="12" t="s">
        <v>321</v>
      </c>
      <c r="BU1399" s="654">
        <v>5.41</v>
      </c>
      <c r="BV1399" s="12" t="s">
        <v>321</v>
      </c>
      <c r="BW1399" s="9">
        <v>0.12</v>
      </c>
      <c r="BX1399" s="9" t="s">
        <v>322</v>
      </c>
      <c r="BY1399" s="755">
        <v>145.30000000000001</v>
      </c>
      <c r="BZ1399" s="9" t="s">
        <v>315</v>
      </c>
      <c r="CA1399" s="755">
        <v>7.1</v>
      </c>
      <c r="CB1399" s="9" t="s">
        <v>315</v>
      </c>
      <c r="CC1399" s="755">
        <v>7.1</v>
      </c>
      <c r="CD1399" s="9" t="s">
        <v>315</v>
      </c>
      <c r="CE1399" s="755">
        <v>88.2</v>
      </c>
      <c r="CF1399" s="9" t="s">
        <v>323</v>
      </c>
      <c r="CG1399" s="755">
        <v>75</v>
      </c>
      <c r="CH1399" s="9" t="s">
        <v>323</v>
      </c>
      <c r="CI1399" s="9"/>
      <c r="CJ1399" s="9"/>
      <c r="CK1399" s="9"/>
    </row>
    <row r="1400" spans="1:89" s="98" customFormat="1" x14ac:dyDescent="0.25">
      <c r="A1400" s="99">
        <v>10200411</v>
      </c>
      <c r="B1400" s="99"/>
      <c r="C1400" s="772">
        <v>2304</v>
      </c>
      <c r="D1400" s="807">
        <v>0.03</v>
      </c>
      <c r="E1400" s="772">
        <f t="shared" si="64"/>
        <v>2373</v>
      </c>
      <c r="F1400" s="778">
        <v>1.1000000000000001</v>
      </c>
      <c r="G1400" s="774">
        <f t="shared" si="65"/>
        <v>2610</v>
      </c>
      <c r="H1400" s="776"/>
      <c r="I1400" s="758"/>
      <c r="J1400" s="776"/>
      <c r="K1400" s="786"/>
      <c r="L1400" s="9" t="s">
        <v>308</v>
      </c>
      <c r="M1400" s="9" t="s">
        <v>4377</v>
      </c>
      <c r="N1400" s="9" t="s">
        <v>142</v>
      </c>
      <c r="O1400" s="9" t="s">
        <v>2034</v>
      </c>
      <c r="P1400" s="9" t="s">
        <v>624</v>
      </c>
      <c r="Q1400" s="9" t="s">
        <v>2035</v>
      </c>
      <c r="R1400" s="9" t="s">
        <v>2037</v>
      </c>
      <c r="S1400" s="9" t="s">
        <v>348</v>
      </c>
      <c r="T1400" s="98" t="s">
        <v>204</v>
      </c>
      <c r="U1400" s="99" t="s">
        <v>643</v>
      </c>
      <c r="V1400" s="99" t="s">
        <v>207</v>
      </c>
      <c r="W1400" s="99" t="s">
        <v>644</v>
      </c>
      <c r="X1400" s="99" t="s">
        <v>207</v>
      </c>
      <c r="Y1400" s="99">
        <v>216</v>
      </c>
      <c r="Z1400" s="99" t="s">
        <v>207</v>
      </c>
      <c r="AA1400" s="9">
        <v>340</v>
      </c>
      <c r="AB1400" s="99" t="s">
        <v>207</v>
      </c>
      <c r="AC1400" s="9">
        <v>389</v>
      </c>
      <c r="AD1400" s="9" t="s">
        <v>207</v>
      </c>
      <c r="AE1400" s="9">
        <v>153</v>
      </c>
      <c r="AF1400" s="9" t="s">
        <v>315</v>
      </c>
      <c r="AG1400" s="14" t="s">
        <v>363</v>
      </c>
      <c r="AH1400" s="14" t="s">
        <v>207</v>
      </c>
      <c r="AI1400" s="14" t="s">
        <v>364</v>
      </c>
      <c r="AJ1400" s="14" t="s">
        <v>207</v>
      </c>
      <c r="AK1400" s="9">
        <v>5</v>
      </c>
      <c r="AL1400" s="14" t="s">
        <v>207</v>
      </c>
      <c r="AM1400" s="9">
        <v>5</v>
      </c>
      <c r="AN1400" s="14" t="s">
        <v>207</v>
      </c>
      <c r="AO1400" s="9">
        <v>5</v>
      </c>
      <c r="AP1400" s="14" t="s">
        <v>207</v>
      </c>
      <c r="AQ1400" s="9">
        <v>5</v>
      </c>
      <c r="AR1400" s="14" t="s">
        <v>207</v>
      </c>
      <c r="AS1400" s="9" t="s">
        <v>0</v>
      </c>
      <c r="AT1400" s="9" t="s">
        <v>318</v>
      </c>
      <c r="AU1400" s="9" t="s">
        <v>376</v>
      </c>
      <c r="AV1400" s="9" t="s">
        <v>320</v>
      </c>
      <c r="AW1400" s="9" t="s">
        <v>2044</v>
      </c>
      <c r="AX1400" s="9">
        <v>9010600000</v>
      </c>
      <c r="AY1400" s="99">
        <v>389</v>
      </c>
      <c r="AZ1400" s="12" t="s">
        <v>207</v>
      </c>
      <c r="BA1400" s="99">
        <v>18</v>
      </c>
      <c r="BB1400" s="12" t="s">
        <v>207</v>
      </c>
      <c r="BC1400" s="99">
        <v>18</v>
      </c>
      <c r="BD1400" s="12" t="s">
        <v>207</v>
      </c>
      <c r="BE1400" s="99">
        <v>42</v>
      </c>
      <c r="BF1400" s="12" t="s">
        <v>321</v>
      </c>
      <c r="BG1400" s="654">
        <v>41.564</v>
      </c>
      <c r="BH1400" s="12" t="s">
        <v>321</v>
      </c>
      <c r="BI1400" s="99">
        <v>36</v>
      </c>
      <c r="BJ1400" s="12" t="s">
        <v>321</v>
      </c>
      <c r="BK1400" s="754">
        <v>0</v>
      </c>
      <c r="BL1400" s="12" t="s">
        <v>321</v>
      </c>
      <c r="BM1400" s="754">
        <v>0.108</v>
      </c>
      <c r="BN1400" s="12" t="s">
        <v>321</v>
      </c>
      <c r="BO1400" s="754">
        <v>5.4560000000000004</v>
      </c>
      <c r="BP1400" s="12" t="s">
        <v>321</v>
      </c>
      <c r="BQ1400" s="754">
        <v>0</v>
      </c>
      <c r="BR1400" s="12" t="s">
        <v>321</v>
      </c>
      <c r="BS1400" s="654">
        <v>0</v>
      </c>
      <c r="BT1400" s="12" t="s">
        <v>321</v>
      </c>
      <c r="BU1400" s="654">
        <v>5.5640000000000001</v>
      </c>
      <c r="BV1400" s="12" t="s">
        <v>321</v>
      </c>
      <c r="BW1400" s="9">
        <v>0.13</v>
      </c>
      <c r="BX1400" s="9" t="s">
        <v>322</v>
      </c>
      <c r="BY1400" s="755">
        <v>153.1</v>
      </c>
      <c r="BZ1400" s="9" t="s">
        <v>315</v>
      </c>
      <c r="CA1400" s="755">
        <v>7.1</v>
      </c>
      <c r="CB1400" s="9" t="s">
        <v>315</v>
      </c>
      <c r="CC1400" s="755">
        <v>7.1</v>
      </c>
      <c r="CD1400" s="9" t="s">
        <v>315</v>
      </c>
      <c r="CE1400" s="755">
        <v>92.6</v>
      </c>
      <c r="CF1400" s="9" t="s">
        <v>323</v>
      </c>
      <c r="CG1400" s="755">
        <v>79.400000000000006</v>
      </c>
      <c r="CH1400" s="9" t="s">
        <v>323</v>
      </c>
      <c r="CI1400" s="9"/>
      <c r="CJ1400" s="9"/>
      <c r="CK1400" s="9"/>
    </row>
    <row r="1401" spans="1:89" s="98" customFormat="1" x14ac:dyDescent="0.25">
      <c r="A1401" s="99">
        <v>10240405</v>
      </c>
      <c r="B1401" s="99"/>
      <c r="C1401" s="772">
        <v>821</v>
      </c>
      <c r="D1401" s="807">
        <v>0.03</v>
      </c>
      <c r="E1401" s="772">
        <f t="shared" si="64"/>
        <v>846</v>
      </c>
      <c r="F1401" s="778">
        <v>1.1000000000000001</v>
      </c>
      <c r="G1401" s="774">
        <f t="shared" si="65"/>
        <v>931</v>
      </c>
      <c r="H1401" s="776"/>
      <c r="I1401" s="758"/>
      <c r="J1401" s="776"/>
      <c r="K1401" s="786"/>
      <c r="L1401" s="9" t="s">
        <v>308</v>
      </c>
      <c r="M1401" s="9" t="s">
        <v>2045</v>
      </c>
      <c r="N1401" s="9" t="s">
        <v>142</v>
      </c>
      <c r="O1401" s="9" t="s">
        <v>2034</v>
      </c>
      <c r="P1401" s="9" t="s">
        <v>624</v>
      </c>
      <c r="Q1401" s="9" t="s">
        <v>2035</v>
      </c>
      <c r="R1401" s="9" t="s">
        <v>2037</v>
      </c>
      <c r="S1401" s="9" t="s">
        <v>348</v>
      </c>
      <c r="T1401" s="98" t="s">
        <v>204</v>
      </c>
      <c r="U1401" s="99" t="s">
        <v>631</v>
      </c>
      <c r="V1401" s="99" t="s">
        <v>207</v>
      </c>
      <c r="W1401" s="99" t="s">
        <v>632</v>
      </c>
      <c r="X1401" s="99" t="s">
        <v>207</v>
      </c>
      <c r="Y1401" s="99">
        <v>129</v>
      </c>
      <c r="Z1401" s="99" t="s">
        <v>207</v>
      </c>
      <c r="AA1401" s="9">
        <v>200</v>
      </c>
      <c r="AB1401" s="99" t="s">
        <v>207</v>
      </c>
      <c r="AC1401" s="9">
        <v>224</v>
      </c>
      <c r="AD1401" s="9" t="s">
        <v>207</v>
      </c>
      <c r="AE1401" s="9">
        <v>88</v>
      </c>
      <c r="AF1401" s="9" t="s">
        <v>315</v>
      </c>
      <c r="AG1401" s="14" t="s">
        <v>349</v>
      </c>
      <c r="AH1401" s="14" t="s">
        <v>207</v>
      </c>
      <c r="AI1401" s="14" t="s">
        <v>350</v>
      </c>
      <c r="AJ1401" s="14" t="s">
        <v>207</v>
      </c>
      <c r="AK1401" s="9">
        <v>5</v>
      </c>
      <c r="AL1401" s="14" t="s">
        <v>207</v>
      </c>
      <c r="AM1401" s="9">
        <v>5</v>
      </c>
      <c r="AN1401" s="14" t="s">
        <v>207</v>
      </c>
      <c r="AO1401" s="9">
        <v>5</v>
      </c>
      <c r="AP1401" s="14" t="s">
        <v>207</v>
      </c>
      <c r="AQ1401" s="9">
        <v>5</v>
      </c>
      <c r="AR1401" s="14" t="s">
        <v>207</v>
      </c>
      <c r="AS1401" s="9" t="s">
        <v>0</v>
      </c>
      <c r="AT1401" s="9" t="s">
        <v>318</v>
      </c>
      <c r="AU1401" s="9" t="s">
        <v>376</v>
      </c>
      <c r="AV1401" s="9" t="s">
        <v>320</v>
      </c>
      <c r="AW1401" s="9" t="s">
        <v>2046</v>
      </c>
      <c r="AX1401" s="9">
        <v>9010600000</v>
      </c>
      <c r="AY1401" s="99">
        <v>249</v>
      </c>
      <c r="AZ1401" s="12" t="s">
        <v>207</v>
      </c>
      <c r="BA1401" s="99">
        <v>18</v>
      </c>
      <c r="BB1401" s="12" t="s">
        <v>207</v>
      </c>
      <c r="BC1401" s="99">
        <v>18</v>
      </c>
      <c r="BD1401" s="12" t="s">
        <v>207</v>
      </c>
      <c r="BE1401" s="99">
        <v>25</v>
      </c>
      <c r="BF1401" s="12" t="s">
        <v>321</v>
      </c>
      <c r="BG1401" s="654">
        <v>24.565999999999999</v>
      </c>
      <c r="BH1401" s="12" t="s">
        <v>321</v>
      </c>
      <c r="BI1401" s="99">
        <v>21</v>
      </c>
      <c r="BJ1401" s="12" t="s">
        <v>321</v>
      </c>
      <c r="BK1401" s="754">
        <v>0</v>
      </c>
      <c r="BL1401" s="12" t="s">
        <v>321</v>
      </c>
      <c r="BM1401" s="754">
        <v>0.108</v>
      </c>
      <c r="BN1401" s="12" t="s">
        <v>321</v>
      </c>
      <c r="BO1401" s="754">
        <v>3.4580000000000002</v>
      </c>
      <c r="BP1401" s="12" t="s">
        <v>321</v>
      </c>
      <c r="BQ1401" s="754">
        <v>0</v>
      </c>
      <c r="BR1401" s="12" t="s">
        <v>321</v>
      </c>
      <c r="BS1401" s="654">
        <v>0</v>
      </c>
      <c r="BT1401" s="12" t="s">
        <v>321</v>
      </c>
      <c r="BU1401" s="654">
        <v>3.5659999999999998</v>
      </c>
      <c r="BV1401" s="12" t="s">
        <v>321</v>
      </c>
      <c r="BW1401" s="9">
        <v>0.08</v>
      </c>
      <c r="BX1401" s="9" t="s">
        <v>322</v>
      </c>
      <c r="BY1401" s="755">
        <v>98</v>
      </c>
      <c r="BZ1401" s="9" t="s">
        <v>315</v>
      </c>
      <c r="CA1401" s="755">
        <v>7.1</v>
      </c>
      <c r="CB1401" s="9" t="s">
        <v>315</v>
      </c>
      <c r="CC1401" s="755">
        <v>7.1</v>
      </c>
      <c r="CD1401" s="9" t="s">
        <v>315</v>
      </c>
      <c r="CE1401" s="755">
        <v>52.9</v>
      </c>
      <c r="CF1401" s="9" t="s">
        <v>323</v>
      </c>
      <c r="CG1401" s="755">
        <v>46.3</v>
      </c>
      <c r="CH1401" s="9" t="s">
        <v>323</v>
      </c>
      <c r="CI1401" s="9"/>
      <c r="CJ1401" s="9"/>
      <c r="CK1401" s="9"/>
    </row>
    <row r="1402" spans="1:89" s="98" customFormat="1" x14ac:dyDescent="0.25">
      <c r="A1402" s="99">
        <v>10240406</v>
      </c>
      <c r="B1402" s="99"/>
      <c r="C1402" s="772">
        <v>925</v>
      </c>
      <c r="D1402" s="807">
        <v>0.03</v>
      </c>
      <c r="E1402" s="772">
        <f t="shared" si="64"/>
        <v>953</v>
      </c>
      <c r="F1402" s="778">
        <v>1.1000000000000001</v>
      </c>
      <c r="G1402" s="774">
        <f t="shared" si="65"/>
        <v>1048</v>
      </c>
      <c r="H1402" s="776"/>
      <c r="I1402" s="758"/>
      <c r="J1402" s="776"/>
      <c r="K1402" s="786"/>
      <c r="L1402" s="9" t="s">
        <v>308</v>
      </c>
      <c r="M1402" s="9" t="s">
        <v>2047</v>
      </c>
      <c r="N1402" s="9" t="s">
        <v>142</v>
      </c>
      <c r="O1402" s="9" t="s">
        <v>2034</v>
      </c>
      <c r="P1402" s="9" t="s">
        <v>624</v>
      </c>
      <c r="Q1402" s="9" t="s">
        <v>2035</v>
      </c>
      <c r="R1402" s="9" t="s">
        <v>2037</v>
      </c>
      <c r="S1402" s="9" t="s">
        <v>348</v>
      </c>
      <c r="T1402" s="98" t="s">
        <v>204</v>
      </c>
      <c r="U1402" s="99" t="s">
        <v>633</v>
      </c>
      <c r="V1402" s="99" t="s">
        <v>207</v>
      </c>
      <c r="W1402" s="99" t="s">
        <v>634</v>
      </c>
      <c r="X1402" s="99" t="s">
        <v>207</v>
      </c>
      <c r="Y1402" s="99">
        <v>141</v>
      </c>
      <c r="Z1402" s="99" t="s">
        <v>207</v>
      </c>
      <c r="AA1402" s="9">
        <v>220</v>
      </c>
      <c r="AB1402" s="99" t="s">
        <v>207</v>
      </c>
      <c r="AC1402" s="9">
        <v>248</v>
      </c>
      <c r="AD1402" s="9" t="s">
        <v>207</v>
      </c>
      <c r="AE1402" s="9">
        <v>98</v>
      </c>
      <c r="AF1402" s="9" t="s">
        <v>315</v>
      </c>
      <c r="AG1402" s="14" t="s">
        <v>351</v>
      </c>
      <c r="AH1402" s="14" t="s">
        <v>207</v>
      </c>
      <c r="AI1402" s="14" t="s">
        <v>352</v>
      </c>
      <c r="AJ1402" s="14" t="s">
        <v>207</v>
      </c>
      <c r="AK1402" s="9">
        <v>5</v>
      </c>
      <c r="AL1402" s="14" t="s">
        <v>207</v>
      </c>
      <c r="AM1402" s="9">
        <v>5</v>
      </c>
      <c r="AN1402" s="14" t="s">
        <v>207</v>
      </c>
      <c r="AO1402" s="9">
        <v>5</v>
      </c>
      <c r="AP1402" s="14" t="s">
        <v>207</v>
      </c>
      <c r="AQ1402" s="9">
        <v>5</v>
      </c>
      <c r="AR1402" s="14" t="s">
        <v>207</v>
      </c>
      <c r="AS1402" s="9" t="s">
        <v>0</v>
      </c>
      <c r="AT1402" s="9" t="s">
        <v>318</v>
      </c>
      <c r="AU1402" s="9" t="s">
        <v>376</v>
      </c>
      <c r="AV1402" s="9" t="s">
        <v>320</v>
      </c>
      <c r="AW1402" s="9" t="s">
        <v>2048</v>
      </c>
      <c r="AX1402" s="9">
        <v>9010600000</v>
      </c>
      <c r="AY1402" s="99">
        <v>269</v>
      </c>
      <c r="AZ1402" s="12" t="s">
        <v>207</v>
      </c>
      <c r="BA1402" s="99">
        <v>18</v>
      </c>
      <c r="BB1402" s="12" t="s">
        <v>207</v>
      </c>
      <c r="BC1402" s="99">
        <v>18</v>
      </c>
      <c r="BD1402" s="12" t="s">
        <v>207</v>
      </c>
      <c r="BE1402" s="99">
        <v>30</v>
      </c>
      <c r="BF1402" s="12" t="s">
        <v>321</v>
      </c>
      <c r="BG1402" s="654">
        <v>29.96</v>
      </c>
      <c r="BH1402" s="12" t="s">
        <v>321</v>
      </c>
      <c r="BI1402" s="99">
        <v>25</v>
      </c>
      <c r="BJ1402" s="12" t="s">
        <v>321</v>
      </c>
      <c r="BK1402" s="754">
        <v>0</v>
      </c>
      <c r="BL1402" s="12" t="s">
        <v>321</v>
      </c>
      <c r="BM1402" s="754">
        <v>0.108</v>
      </c>
      <c r="BN1402" s="12" t="s">
        <v>321</v>
      </c>
      <c r="BO1402" s="754">
        <v>4.8520000000000003</v>
      </c>
      <c r="BP1402" s="12" t="s">
        <v>321</v>
      </c>
      <c r="BQ1402" s="754">
        <v>0</v>
      </c>
      <c r="BR1402" s="12" t="s">
        <v>321</v>
      </c>
      <c r="BS1402" s="654">
        <v>0</v>
      </c>
      <c r="BT1402" s="12" t="s">
        <v>321</v>
      </c>
      <c r="BU1402" s="654">
        <v>4.96</v>
      </c>
      <c r="BV1402" s="12" t="s">
        <v>321</v>
      </c>
      <c r="BW1402" s="9">
        <v>0.09</v>
      </c>
      <c r="BX1402" s="9" t="s">
        <v>322</v>
      </c>
      <c r="BY1402" s="755">
        <v>105.9</v>
      </c>
      <c r="BZ1402" s="9" t="s">
        <v>315</v>
      </c>
      <c r="CA1402" s="755">
        <v>7.1</v>
      </c>
      <c r="CB1402" s="9" t="s">
        <v>315</v>
      </c>
      <c r="CC1402" s="755">
        <v>7.1</v>
      </c>
      <c r="CD1402" s="9" t="s">
        <v>315</v>
      </c>
      <c r="CE1402" s="755">
        <v>66.099999999999994</v>
      </c>
      <c r="CF1402" s="9" t="s">
        <v>323</v>
      </c>
      <c r="CG1402" s="755">
        <v>55.1</v>
      </c>
      <c r="CH1402" s="9" t="s">
        <v>323</v>
      </c>
      <c r="CI1402" s="9"/>
      <c r="CJ1402" s="9"/>
      <c r="CK1402" s="9"/>
    </row>
    <row r="1403" spans="1:89" s="98" customFormat="1" x14ac:dyDescent="0.25">
      <c r="A1403" s="99">
        <v>10240407</v>
      </c>
      <c r="B1403" s="99"/>
      <c r="C1403" s="772">
        <v>1203</v>
      </c>
      <c r="D1403" s="807">
        <v>0.03</v>
      </c>
      <c r="E1403" s="772">
        <f t="shared" si="64"/>
        <v>1239</v>
      </c>
      <c r="F1403" s="778">
        <v>1.1000000000000001</v>
      </c>
      <c r="G1403" s="774">
        <f t="shared" si="65"/>
        <v>1363</v>
      </c>
      <c r="H1403" s="776"/>
      <c r="I1403" s="758"/>
      <c r="J1403" s="776"/>
      <c r="K1403" s="786"/>
      <c r="L1403" s="9" t="s">
        <v>308</v>
      </c>
      <c r="M1403" s="9" t="s">
        <v>2049</v>
      </c>
      <c r="N1403" s="9" t="s">
        <v>142</v>
      </c>
      <c r="O1403" s="9" t="s">
        <v>2034</v>
      </c>
      <c r="P1403" s="9" t="s">
        <v>624</v>
      </c>
      <c r="Q1403" s="9" t="s">
        <v>2035</v>
      </c>
      <c r="R1403" s="9" t="s">
        <v>2037</v>
      </c>
      <c r="S1403" s="9" t="s">
        <v>348</v>
      </c>
      <c r="T1403" s="98" t="s">
        <v>204</v>
      </c>
      <c r="U1403" s="99" t="s">
        <v>635</v>
      </c>
      <c r="V1403" s="99" t="s">
        <v>207</v>
      </c>
      <c r="W1403" s="99" t="s">
        <v>636</v>
      </c>
      <c r="X1403" s="99" t="s">
        <v>207</v>
      </c>
      <c r="Y1403" s="99">
        <v>154</v>
      </c>
      <c r="Z1403" s="99" t="s">
        <v>207</v>
      </c>
      <c r="AA1403" s="9">
        <v>240</v>
      </c>
      <c r="AB1403" s="99" t="s">
        <v>207</v>
      </c>
      <c r="AC1403" s="9">
        <v>271</v>
      </c>
      <c r="AD1403" s="9" t="s">
        <v>207</v>
      </c>
      <c r="AE1403" s="9">
        <v>107</v>
      </c>
      <c r="AF1403" s="9" t="s">
        <v>315</v>
      </c>
      <c r="AG1403" s="14" t="s">
        <v>353</v>
      </c>
      <c r="AH1403" s="14" t="s">
        <v>207</v>
      </c>
      <c r="AI1403" s="14" t="s">
        <v>354</v>
      </c>
      <c r="AJ1403" s="14" t="s">
        <v>207</v>
      </c>
      <c r="AK1403" s="9">
        <v>5</v>
      </c>
      <c r="AL1403" s="14" t="s">
        <v>207</v>
      </c>
      <c r="AM1403" s="9">
        <v>5</v>
      </c>
      <c r="AN1403" s="14" t="s">
        <v>207</v>
      </c>
      <c r="AO1403" s="9">
        <v>5</v>
      </c>
      <c r="AP1403" s="14" t="s">
        <v>207</v>
      </c>
      <c r="AQ1403" s="9">
        <v>5</v>
      </c>
      <c r="AR1403" s="14" t="s">
        <v>207</v>
      </c>
      <c r="AS1403" s="9" t="s">
        <v>0</v>
      </c>
      <c r="AT1403" s="9" t="s">
        <v>318</v>
      </c>
      <c r="AU1403" s="9" t="s">
        <v>376</v>
      </c>
      <c r="AV1403" s="9" t="s">
        <v>320</v>
      </c>
      <c r="AW1403" s="9" t="s">
        <v>2050</v>
      </c>
      <c r="AX1403" s="9">
        <v>9010600000</v>
      </c>
      <c r="AY1403" s="99">
        <v>289</v>
      </c>
      <c r="AZ1403" s="12" t="s">
        <v>207</v>
      </c>
      <c r="BA1403" s="99">
        <v>18</v>
      </c>
      <c r="BB1403" s="12" t="s">
        <v>207</v>
      </c>
      <c r="BC1403" s="99">
        <v>18</v>
      </c>
      <c r="BD1403" s="12" t="s">
        <v>207</v>
      </c>
      <c r="BE1403" s="99">
        <v>32</v>
      </c>
      <c r="BF1403" s="12" t="s">
        <v>321</v>
      </c>
      <c r="BG1403" s="654">
        <v>31.594000000000001</v>
      </c>
      <c r="BH1403" s="12" t="s">
        <v>321</v>
      </c>
      <c r="BI1403" s="99">
        <v>26</v>
      </c>
      <c r="BJ1403" s="12" t="s">
        <v>321</v>
      </c>
      <c r="BK1403" s="754">
        <v>0</v>
      </c>
      <c r="BL1403" s="12" t="s">
        <v>321</v>
      </c>
      <c r="BM1403" s="754">
        <v>0.108</v>
      </c>
      <c r="BN1403" s="12" t="s">
        <v>321</v>
      </c>
      <c r="BO1403" s="754">
        <v>5.4859999999999998</v>
      </c>
      <c r="BP1403" s="12" t="s">
        <v>321</v>
      </c>
      <c r="BQ1403" s="754">
        <v>0</v>
      </c>
      <c r="BR1403" s="12" t="s">
        <v>321</v>
      </c>
      <c r="BS1403" s="654">
        <v>0</v>
      </c>
      <c r="BT1403" s="12" t="s">
        <v>321</v>
      </c>
      <c r="BU1403" s="654">
        <v>5.5940000000000003</v>
      </c>
      <c r="BV1403" s="12" t="s">
        <v>321</v>
      </c>
      <c r="BW1403" s="9">
        <v>0.09</v>
      </c>
      <c r="BX1403" s="9" t="s">
        <v>322</v>
      </c>
      <c r="BY1403" s="755">
        <v>113.8</v>
      </c>
      <c r="BZ1403" s="9" t="s">
        <v>315</v>
      </c>
      <c r="CA1403" s="755">
        <v>7.1</v>
      </c>
      <c r="CB1403" s="9" t="s">
        <v>315</v>
      </c>
      <c r="CC1403" s="755">
        <v>7.1</v>
      </c>
      <c r="CD1403" s="9" t="s">
        <v>315</v>
      </c>
      <c r="CE1403" s="755">
        <v>66.099999999999994</v>
      </c>
      <c r="CF1403" s="9" t="s">
        <v>323</v>
      </c>
      <c r="CG1403" s="755">
        <v>57.3</v>
      </c>
      <c r="CH1403" s="9" t="s">
        <v>323</v>
      </c>
      <c r="CI1403" s="9"/>
      <c r="CJ1403" s="9"/>
      <c r="CK1403" s="9"/>
    </row>
    <row r="1404" spans="1:89" s="98" customFormat="1" x14ac:dyDescent="0.25">
      <c r="A1404" s="99">
        <v>10240408</v>
      </c>
      <c r="B1404" s="99"/>
      <c r="C1404" s="772">
        <v>1385</v>
      </c>
      <c r="D1404" s="807">
        <v>0.03</v>
      </c>
      <c r="E1404" s="772">
        <f t="shared" si="64"/>
        <v>1427</v>
      </c>
      <c r="F1404" s="778">
        <v>1.1000000000000001</v>
      </c>
      <c r="G1404" s="774">
        <f t="shared" si="65"/>
        <v>1570</v>
      </c>
      <c r="H1404" s="776"/>
      <c r="I1404" s="758"/>
      <c r="J1404" s="776"/>
      <c r="K1404" s="786"/>
      <c r="L1404" s="9" t="s">
        <v>308</v>
      </c>
      <c r="M1404" s="9" t="s">
        <v>2051</v>
      </c>
      <c r="N1404" s="9" t="s">
        <v>142</v>
      </c>
      <c r="O1404" s="9" t="s">
        <v>2034</v>
      </c>
      <c r="P1404" s="9" t="s">
        <v>624</v>
      </c>
      <c r="Q1404" s="9" t="s">
        <v>2035</v>
      </c>
      <c r="R1404" s="9" t="s">
        <v>2037</v>
      </c>
      <c r="S1404" s="9" t="s">
        <v>348</v>
      </c>
      <c r="T1404" s="98" t="s">
        <v>204</v>
      </c>
      <c r="U1404" s="99" t="s">
        <v>637</v>
      </c>
      <c r="V1404" s="99" t="s">
        <v>207</v>
      </c>
      <c r="W1404" s="99" t="s">
        <v>638</v>
      </c>
      <c r="X1404" s="99" t="s">
        <v>207</v>
      </c>
      <c r="Y1404" s="99">
        <v>179</v>
      </c>
      <c r="Z1404" s="99" t="s">
        <v>207</v>
      </c>
      <c r="AA1404" s="9">
        <v>280</v>
      </c>
      <c r="AB1404" s="99" t="s">
        <v>207</v>
      </c>
      <c r="AC1404" s="9">
        <v>319</v>
      </c>
      <c r="AD1404" s="9" t="s">
        <v>207</v>
      </c>
      <c r="AE1404" s="9">
        <v>126</v>
      </c>
      <c r="AF1404" s="9" t="s">
        <v>315</v>
      </c>
      <c r="AG1404" s="14" t="s">
        <v>357</v>
      </c>
      <c r="AH1404" s="14" t="s">
        <v>207</v>
      </c>
      <c r="AI1404" s="14" t="s">
        <v>358</v>
      </c>
      <c r="AJ1404" s="14" t="s">
        <v>207</v>
      </c>
      <c r="AK1404" s="9">
        <v>5</v>
      </c>
      <c r="AL1404" s="14" t="s">
        <v>207</v>
      </c>
      <c r="AM1404" s="9">
        <v>5</v>
      </c>
      <c r="AN1404" s="14" t="s">
        <v>207</v>
      </c>
      <c r="AO1404" s="9">
        <v>5</v>
      </c>
      <c r="AP1404" s="14" t="s">
        <v>207</v>
      </c>
      <c r="AQ1404" s="9">
        <v>5</v>
      </c>
      <c r="AR1404" s="14" t="s">
        <v>207</v>
      </c>
      <c r="AS1404" s="9" t="s">
        <v>0</v>
      </c>
      <c r="AT1404" s="9" t="s">
        <v>318</v>
      </c>
      <c r="AU1404" s="9" t="s">
        <v>376</v>
      </c>
      <c r="AV1404" s="9" t="s">
        <v>320</v>
      </c>
      <c r="AW1404" s="9" t="s">
        <v>2052</v>
      </c>
      <c r="AX1404" s="9">
        <v>9010600000</v>
      </c>
      <c r="AY1404" s="99">
        <v>329</v>
      </c>
      <c r="AZ1404" s="12" t="s">
        <v>207</v>
      </c>
      <c r="BA1404" s="99">
        <v>18</v>
      </c>
      <c r="BB1404" s="12" t="s">
        <v>207</v>
      </c>
      <c r="BC1404" s="99">
        <v>18</v>
      </c>
      <c r="BD1404" s="12" t="s">
        <v>207</v>
      </c>
      <c r="BE1404" s="99">
        <v>34</v>
      </c>
      <c r="BF1404" s="12" t="s">
        <v>321</v>
      </c>
      <c r="BG1404" s="654">
        <v>33.421999999999997</v>
      </c>
      <c r="BH1404" s="12" t="s">
        <v>321</v>
      </c>
      <c r="BI1404" s="99">
        <v>27</v>
      </c>
      <c r="BJ1404" s="12" t="s">
        <v>321</v>
      </c>
      <c r="BK1404" s="754">
        <v>0</v>
      </c>
      <c r="BL1404" s="12" t="s">
        <v>321</v>
      </c>
      <c r="BM1404" s="754">
        <v>0.108</v>
      </c>
      <c r="BN1404" s="12" t="s">
        <v>321</v>
      </c>
      <c r="BO1404" s="754">
        <v>6.3140000000000001</v>
      </c>
      <c r="BP1404" s="12" t="s">
        <v>321</v>
      </c>
      <c r="BQ1404" s="754">
        <v>0</v>
      </c>
      <c r="BR1404" s="12" t="s">
        <v>321</v>
      </c>
      <c r="BS1404" s="654">
        <v>0</v>
      </c>
      <c r="BT1404" s="12" t="s">
        <v>321</v>
      </c>
      <c r="BU1404" s="654">
        <v>6.4219999999999997</v>
      </c>
      <c r="BV1404" s="12" t="s">
        <v>321</v>
      </c>
      <c r="BW1404" s="9">
        <v>0.11</v>
      </c>
      <c r="BX1404" s="9" t="s">
        <v>322</v>
      </c>
      <c r="BY1404" s="755">
        <v>129.5</v>
      </c>
      <c r="BZ1404" s="9" t="s">
        <v>315</v>
      </c>
      <c r="CA1404" s="755">
        <v>7.1</v>
      </c>
      <c r="CB1404" s="9" t="s">
        <v>315</v>
      </c>
      <c r="CC1404" s="755">
        <v>7.1</v>
      </c>
      <c r="CD1404" s="9" t="s">
        <v>315</v>
      </c>
      <c r="CE1404" s="755">
        <v>70.5</v>
      </c>
      <c r="CF1404" s="9" t="s">
        <v>323</v>
      </c>
      <c r="CG1404" s="755">
        <v>59.5</v>
      </c>
      <c r="CH1404" s="9" t="s">
        <v>323</v>
      </c>
      <c r="CI1404" s="9"/>
      <c r="CJ1404" s="9"/>
      <c r="CK1404" s="9"/>
    </row>
    <row r="1405" spans="1:89" s="98" customFormat="1" x14ac:dyDescent="0.25">
      <c r="A1405" s="99">
        <v>10240409</v>
      </c>
      <c r="B1405" s="99"/>
      <c r="C1405" s="772">
        <v>1598</v>
      </c>
      <c r="D1405" s="807">
        <v>0.03</v>
      </c>
      <c r="E1405" s="772">
        <f t="shared" si="64"/>
        <v>1646</v>
      </c>
      <c r="F1405" s="778">
        <v>1.1000000000000001</v>
      </c>
      <c r="G1405" s="774">
        <f t="shared" si="65"/>
        <v>1811</v>
      </c>
      <c r="H1405" s="776"/>
      <c r="I1405" s="758"/>
      <c r="J1405" s="776"/>
      <c r="K1405" s="786"/>
      <c r="L1405" s="9" t="s">
        <v>308</v>
      </c>
      <c r="M1405" s="9" t="s">
        <v>2053</v>
      </c>
      <c r="N1405" s="9" t="s">
        <v>142</v>
      </c>
      <c r="O1405" s="9" t="s">
        <v>2034</v>
      </c>
      <c r="P1405" s="9" t="s">
        <v>624</v>
      </c>
      <c r="Q1405" s="9" t="s">
        <v>2035</v>
      </c>
      <c r="R1405" s="9" t="s">
        <v>2037</v>
      </c>
      <c r="S1405" s="9" t="s">
        <v>348</v>
      </c>
      <c r="T1405" s="98" t="s">
        <v>204</v>
      </c>
      <c r="U1405" s="99" t="s">
        <v>639</v>
      </c>
      <c r="V1405" s="99" t="s">
        <v>207</v>
      </c>
      <c r="W1405" s="99" t="s">
        <v>640</v>
      </c>
      <c r="X1405" s="99" t="s">
        <v>207</v>
      </c>
      <c r="Y1405" s="99">
        <v>191</v>
      </c>
      <c r="Z1405" s="99" t="s">
        <v>207</v>
      </c>
      <c r="AA1405" s="9">
        <v>300</v>
      </c>
      <c r="AB1405" s="99" t="s">
        <v>207</v>
      </c>
      <c r="AC1405" s="9">
        <v>342</v>
      </c>
      <c r="AD1405" s="9" t="s">
        <v>207</v>
      </c>
      <c r="AE1405" s="9">
        <v>135</v>
      </c>
      <c r="AF1405" s="9" t="s">
        <v>315</v>
      </c>
      <c r="AG1405" s="14" t="s">
        <v>359</v>
      </c>
      <c r="AH1405" s="14" t="s">
        <v>207</v>
      </c>
      <c r="AI1405" s="14" t="s">
        <v>360</v>
      </c>
      <c r="AJ1405" s="14" t="s">
        <v>207</v>
      </c>
      <c r="AK1405" s="9">
        <v>5</v>
      </c>
      <c r="AL1405" s="14" t="s">
        <v>207</v>
      </c>
      <c r="AM1405" s="9">
        <v>5</v>
      </c>
      <c r="AN1405" s="14" t="s">
        <v>207</v>
      </c>
      <c r="AO1405" s="9">
        <v>5</v>
      </c>
      <c r="AP1405" s="14" t="s">
        <v>207</v>
      </c>
      <c r="AQ1405" s="9">
        <v>5</v>
      </c>
      <c r="AR1405" s="14" t="s">
        <v>207</v>
      </c>
      <c r="AS1405" s="9" t="s">
        <v>0</v>
      </c>
      <c r="AT1405" s="9" t="s">
        <v>318</v>
      </c>
      <c r="AU1405" s="9" t="s">
        <v>376</v>
      </c>
      <c r="AV1405" s="9" t="s">
        <v>320</v>
      </c>
      <c r="AW1405" s="9" t="s">
        <v>2054</v>
      </c>
      <c r="AX1405" s="9">
        <v>9010600000</v>
      </c>
      <c r="AY1405" s="99">
        <v>349</v>
      </c>
      <c r="AZ1405" s="12" t="s">
        <v>207</v>
      </c>
      <c r="BA1405" s="99">
        <v>18</v>
      </c>
      <c r="BB1405" s="12" t="s">
        <v>207</v>
      </c>
      <c r="BC1405" s="99">
        <v>18</v>
      </c>
      <c r="BD1405" s="12" t="s">
        <v>207</v>
      </c>
      <c r="BE1405" s="99">
        <v>37</v>
      </c>
      <c r="BF1405" s="12" t="s">
        <v>321</v>
      </c>
      <c r="BG1405" s="654">
        <v>36.136000000000003</v>
      </c>
      <c r="BH1405" s="12" t="s">
        <v>321</v>
      </c>
      <c r="BI1405" s="99">
        <v>31</v>
      </c>
      <c r="BJ1405" s="12" t="s">
        <v>321</v>
      </c>
      <c r="BK1405" s="754">
        <v>0</v>
      </c>
      <c r="BL1405" s="12" t="s">
        <v>321</v>
      </c>
      <c r="BM1405" s="754">
        <v>0.108</v>
      </c>
      <c r="BN1405" s="12" t="s">
        <v>321</v>
      </c>
      <c r="BO1405" s="754">
        <v>5.0279999999999996</v>
      </c>
      <c r="BP1405" s="12" t="s">
        <v>321</v>
      </c>
      <c r="BQ1405" s="754">
        <v>0</v>
      </c>
      <c r="BR1405" s="12" t="s">
        <v>321</v>
      </c>
      <c r="BS1405" s="654">
        <v>0</v>
      </c>
      <c r="BT1405" s="12" t="s">
        <v>321</v>
      </c>
      <c r="BU1405" s="654">
        <v>5.1360000000000001</v>
      </c>
      <c r="BV1405" s="12" t="s">
        <v>321</v>
      </c>
      <c r="BW1405" s="9">
        <v>0.11</v>
      </c>
      <c r="BX1405" s="9" t="s">
        <v>322</v>
      </c>
      <c r="BY1405" s="755">
        <v>137.4</v>
      </c>
      <c r="BZ1405" s="9" t="s">
        <v>315</v>
      </c>
      <c r="CA1405" s="755">
        <v>7.1</v>
      </c>
      <c r="CB1405" s="9" t="s">
        <v>315</v>
      </c>
      <c r="CC1405" s="755">
        <v>7.1</v>
      </c>
      <c r="CD1405" s="9" t="s">
        <v>315</v>
      </c>
      <c r="CE1405" s="755">
        <v>79.400000000000006</v>
      </c>
      <c r="CF1405" s="9" t="s">
        <v>323</v>
      </c>
      <c r="CG1405" s="755">
        <v>68.3</v>
      </c>
      <c r="CH1405" s="9" t="s">
        <v>323</v>
      </c>
      <c r="CI1405" s="9"/>
      <c r="CJ1405" s="9"/>
      <c r="CK1405" s="9"/>
    </row>
    <row r="1406" spans="1:89" s="98" customFormat="1" x14ac:dyDescent="0.25">
      <c r="A1406" s="99">
        <v>10240410</v>
      </c>
      <c r="B1406" s="99"/>
      <c r="C1406" s="772">
        <v>2043</v>
      </c>
      <c r="D1406" s="807">
        <v>0.03</v>
      </c>
      <c r="E1406" s="772">
        <f t="shared" si="64"/>
        <v>2104</v>
      </c>
      <c r="F1406" s="778">
        <v>1.1000000000000001</v>
      </c>
      <c r="G1406" s="774">
        <f t="shared" si="65"/>
        <v>2314</v>
      </c>
      <c r="H1406" s="776"/>
      <c r="I1406" s="758"/>
      <c r="J1406" s="776"/>
      <c r="K1406" s="786"/>
      <c r="L1406" s="9" t="s">
        <v>308</v>
      </c>
      <c r="M1406" s="9" t="s">
        <v>2055</v>
      </c>
      <c r="N1406" s="9" t="s">
        <v>142</v>
      </c>
      <c r="O1406" s="9" t="s">
        <v>2034</v>
      </c>
      <c r="P1406" s="9" t="s">
        <v>624</v>
      </c>
      <c r="Q1406" s="9" t="s">
        <v>2035</v>
      </c>
      <c r="R1406" s="9" t="s">
        <v>2037</v>
      </c>
      <c r="S1406" s="9" t="s">
        <v>348</v>
      </c>
      <c r="T1406" s="98" t="s">
        <v>204</v>
      </c>
      <c r="U1406" s="99" t="s">
        <v>641</v>
      </c>
      <c r="V1406" s="99" t="s">
        <v>207</v>
      </c>
      <c r="W1406" s="99" t="s">
        <v>642</v>
      </c>
      <c r="X1406" s="99" t="s">
        <v>207</v>
      </c>
      <c r="Y1406" s="99">
        <v>204</v>
      </c>
      <c r="Z1406" s="99" t="s">
        <v>207</v>
      </c>
      <c r="AA1406" s="9">
        <v>320</v>
      </c>
      <c r="AB1406" s="99" t="s">
        <v>207</v>
      </c>
      <c r="AC1406" s="9">
        <v>366</v>
      </c>
      <c r="AD1406" s="9" t="s">
        <v>207</v>
      </c>
      <c r="AE1406" s="9">
        <v>144</v>
      </c>
      <c r="AF1406" s="9" t="s">
        <v>315</v>
      </c>
      <c r="AG1406" s="14" t="s">
        <v>361</v>
      </c>
      <c r="AH1406" s="14" t="s">
        <v>207</v>
      </c>
      <c r="AI1406" s="14" t="s">
        <v>362</v>
      </c>
      <c r="AJ1406" s="14" t="s">
        <v>207</v>
      </c>
      <c r="AK1406" s="9">
        <v>5</v>
      </c>
      <c r="AL1406" s="14" t="s">
        <v>207</v>
      </c>
      <c r="AM1406" s="9">
        <v>5</v>
      </c>
      <c r="AN1406" s="14" t="s">
        <v>207</v>
      </c>
      <c r="AO1406" s="9">
        <v>5</v>
      </c>
      <c r="AP1406" s="14" t="s">
        <v>207</v>
      </c>
      <c r="AQ1406" s="9">
        <v>5</v>
      </c>
      <c r="AR1406" s="14" t="s">
        <v>207</v>
      </c>
      <c r="AS1406" s="9" t="s">
        <v>0</v>
      </c>
      <c r="AT1406" s="9" t="s">
        <v>318</v>
      </c>
      <c r="AU1406" s="9" t="s">
        <v>376</v>
      </c>
      <c r="AV1406" s="9" t="s">
        <v>320</v>
      </c>
      <c r="AW1406" s="9" t="s">
        <v>2056</v>
      </c>
      <c r="AX1406" s="9">
        <v>9010600000</v>
      </c>
      <c r="AY1406" s="99">
        <v>369</v>
      </c>
      <c r="AZ1406" s="12" t="s">
        <v>207</v>
      </c>
      <c r="BA1406" s="99">
        <v>18</v>
      </c>
      <c r="BB1406" s="12" t="s">
        <v>207</v>
      </c>
      <c r="BC1406" s="99">
        <v>18</v>
      </c>
      <c r="BD1406" s="12" t="s">
        <v>207</v>
      </c>
      <c r="BE1406" s="99">
        <v>38</v>
      </c>
      <c r="BF1406" s="12" t="s">
        <v>321</v>
      </c>
      <c r="BG1406" s="654">
        <v>37.409999999999997</v>
      </c>
      <c r="BH1406" s="12" t="s">
        <v>321</v>
      </c>
      <c r="BI1406" s="99">
        <v>32</v>
      </c>
      <c r="BJ1406" s="12" t="s">
        <v>321</v>
      </c>
      <c r="BK1406" s="754">
        <v>0</v>
      </c>
      <c r="BL1406" s="12" t="s">
        <v>321</v>
      </c>
      <c r="BM1406" s="754">
        <v>0.108</v>
      </c>
      <c r="BN1406" s="12" t="s">
        <v>321</v>
      </c>
      <c r="BO1406" s="754">
        <v>5.3019999999999996</v>
      </c>
      <c r="BP1406" s="12" t="s">
        <v>321</v>
      </c>
      <c r="BQ1406" s="754">
        <v>0</v>
      </c>
      <c r="BR1406" s="12" t="s">
        <v>321</v>
      </c>
      <c r="BS1406" s="654">
        <v>0</v>
      </c>
      <c r="BT1406" s="12" t="s">
        <v>321</v>
      </c>
      <c r="BU1406" s="654">
        <v>5.41</v>
      </c>
      <c r="BV1406" s="12" t="s">
        <v>321</v>
      </c>
      <c r="BW1406" s="9">
        <v>0.12</v>
      </c>
      <c r="BX1406" s="9" t="s">
        <v>322</v>
      </c>
      <c r="BY1406" s="755">
        <v>145.30000000000001</v>
      </c>
      <c r="BZ1406" s="9" t="s">
        <v>315</v>
      </c>
      <c r="CA1406" s="755">
        <v>7.1</v>
      </c>
      <c r="CB1406" s="9" t="s">
        <v>315</v>
      </c>
      <c r="CC1406" s="755">
        <v>7.1</v>
      </c>
      <c r="CD1406" s="9" t="s">
        <v>315</v>
      </c>
      <c r="CE1406" s="755">
        <v>83.8</v>
      </c>
      <c r="CF1406" s="9" t="s">
        <v>323</v>
      </c>
      <c r="CG1406" s="755">
        <v>70.5</v>
      </c>
      <c r="CH1406" s="9" t="s">
        <v>323</v>
      </c>
      <c r="CI1406" s="9"/>
      <c r="CJ1406" s="9"/>
      <c r="CK1406" s="9"/>
    </row>
    <row r="1407" spans="1:89" s="98" customFormat="1" x14ac:dyDescent="0.25">
      <c r="A1407" s="99">
        <v>10240411</v>
      </c>
      <c r="B1407" s="99"/>
      <c r="C1407" s="772">
        <v>2304</v>
      </c>
      <c r="D1407" s="807">
        <v>0.03</v>
      </c>
      <c r="E1407" s="772">
        <f t="shared" si="64"/>
        <v>2373</v>
      </c>
      <c r="F1407" s="778">
        <v>1.1000000000000001</v>
      </c>
      <c r="G1407" s="774">
        <f t="shared" si="65"/>
        <v>2610</v>
      </c>
      <c r="H1407" s="776"/>
      <c r="I1407" s="758"/>
      <c r="J1407" s="776"/>
      <c r="K1407" s="786"/>
      <c r="L1407" s="9" t="s">
        <v>308</v>
      </c>
      <c r="M1407" s="9" t="s">
        <v>2057</v>
      </c>
      <c r="N1407" s="9" t="s">
        <v>142</v>
      </c>
      <c r="O1407" s="9" t="s">
        <v>2034</v>
      </c>
      <c r="P1407" s="9" t="s">
        <v>624</v>
      </c>
      <c r="Q1407" s="9" t="s">
        <v>2035</v>
      </c>
      <c r="R1407" s="9" t="s">
        <v>2037</v>
      </c>
      <c r="S1407" s="9" t="s">
        <v>348</v>
      </c>
      <c r="T1407" s="98" t="s">
        <v>204</v>
      </c>
      <c r="U1407" s="99" t="s">
        <v>643</v>
      </c>
      <c r="V1407" s="99" t="s">
        <v>207</v>
      </c>
      <c r="W1407" s="99" t="s">
        <v>644</v>
      </c>
      <c r="X1407" s="99" t="s">
        <v>207</v>
      </c>
      <c r="Y1407" s="99">
        <v>216</v>
      </c>
      <c r="Z1407" s="99" t="s">
        <v>207</v>
      </c>
      <c r="AA1407" s="9">
        <v>340</v>
      </c>
      <c r="AB1407" s="99" t="s">
        <v>207</v>
      </c>
      <c r="AC1407" s="9">
        <v>389</v>
      </c>
      <c r="AD1407" s="9" t="s">
        <v>207</v>
      </c>
      <c r="AE1407" s="9">
        <v>153</v>
      </c>
      <c r="AF1407" s="9" t="s">
        <v>315</v>
      </c>
      <c r="AG1407" s="14" t="s">
        <v>363</v>
      </c>
      <c r="AH1407" s="14" t="s">
        <v>207</v>
      </c>
      <c r="AI1407" s="14" t="s">
        <v>364</v>
      </c>
      <c r="AJ1407" s="14" t="s">
        <v>207</v>
      </c>
      <c r="AK1407" s="9">
        <v>5</v>
      </c>
      <c r="AL1407" s="14" t="s">
        <v>207</v>
      </c>
      <c r="AM1407" s="9">
        <v>5</v>
      </c>
      <c r="AN1407" s="14" t="s">
        <v>207</v>
      </c>
      <c r="AO1407" s="9">
        <v>5</v>
      </c>
      <c r="AP1407" s="14" t="s">
        <v>207</v>
      </c>
      <c r="AQ1407" s="9">
        <v>5</v>
      </c>
      <c r="AR1407" s="14" t="s">
        <v>207</v>
      </c>
      <c r="AS1407" s="9" t="s">
        <v>0</v>
      </c>
      <c r="AT1407" s="9" t="s">
        <v>318</v>
      </c>
      <c r="AU1407" s="9" t="s">
        <v>376</v>
      </c>
      <c r="AV1407" s="9" t="s">
        <v>320</v>
      </c>
      <c r="AW1407" s="9" t="s">
        <v>2058</v>
      </c>
      <c r="AX1407" s="9">
        <v>9010600000</v>
      </c>
      <c r="AY1407" s="99">
        <v>389</v>
      </c>
      <c r="AZ1407" s="12" t="s">
        <v>207</v>
      </c>
      <c r="BA1407" s="99">
        <v>18</v>
      </c>
      <c r="BB1407" s="12" t="s">
        <v>207</v>
      </c>
      <c r="BC1407" s="99">
        <v>18</v>
      </c>
      <c r="BD1407" s="12" t="s">
        <v>207</v>
      </c>
      <c r="BE1407" s="99">
        <v>40</v>
      </c>
      <c r="BF1407" s="12" t="s">
        <v>321</v>
      </c>
      <c r="BG1407" s="654">
        <v>39.564</v>
      </c>
      <c r="BH1407" s="12" t="s">
        <v>321</v>
      </c>
      <c r="BI1407" s="99">
        <v>34</v>
      </c>
      <c r="BJ1407" s="12" t="s">
        <v>321</v>
      </c>
      <c r="BK1407" s="754">
        <v>0</v>
      </c>
      <c r="BL1407" s="12" t="s">
        <v>321</v>
      </c>
      <c r="BM1407" s="754">
        <v>0.108</v>
      </c>
      <c r="BN1407" s="12" t="s">
        <v>321</v>
      </c>
      <c r="BO1407" s="754">
        <v>5.4560000000000004</v>
      </c>
      <c r="BP1407" s="12" t="s">
        <v>321</v>
      </c>
      <c r="BQ1407" s="754">
        <v>0</v>
      </c>
      <c r="BR1407" s="12" t="s">
        <v>321</v>
      </c>
      <c r="BS1407" s="654">
        <v>0</v>
      </c>
      <c r="BT1407" s="12" t="s">
        <v>321</v>
      </c>
      <c r="BU1407" s="654">
        <v>5.5640000000000001</v>
      </c>
      <c r="BV1407" s="12" t="s">
        <v>321</v>
      </c>
      <c r="BW1407" s="9">
        <v>0.13</v>
      </c>
      <c r="BX1407" s="9" t="s">
        <v>322</v>
      </c>
      <c r="BY1407" s="755">
        <v>153.1</v>
      </c>
      <c r="BZ1407" s="9" t="s">
        <v>315</v>
      </c>
      <c r="CA1407" s="755">
        <v>7.1</v>
      </c>
      <c r="CB1407" s="9" t="s">
        <v>315</v>
      </c>
      <c r="CC1407" s="755">
        <v>7.1</v>
      </c>
      <c r="CD1407" s="9" t="s">
        <v>315</v>
      </c>
      <c r="CE1407" s="755">
        <v>88.2</v>
      </c>
      <c r="CF1407" s="9" t="s">
        <v>323</v>
      </c>
      <c r="CG1407" s="755">
        <v>75</v>
      </c>
      <c r="CH1407" s="9" t="s">
        <v>323</v>
      </c>
      <c r="CI1407" s="9"/>
      <c r="CJ1407" s="9"/>
      <c r="CK1407" s="9"/>
    </row>
    <row r="1408" spans="1:89" s="98" customFormat="1" x14ac:dyDescent="0.25">
      <c r="A1408" s="99">
        <v>10200370</v>
      </c>
      <c r="B1408" s="99"/>
      <c r="C1408" s="772">
        <v>821</v>
      </c>
      <c r="D1408" s="807">
        <v>0.03</v>
      </c>
      <c r="E1408" s="772">
        <f t="shared" si="64"/>
        <v>846</v>
      </c>
      <c r="F1408" s="778">
        <v>1.1000000000000001</v>
      </c>
      <c r="G1408" s="774">
        <f t="shared" si="65"/>
        <v>931</v>
      </c>
      <c r="H1408" s="776"/>
      <c r="I1408" s="758"/>
      <c r="J1408" s="776"/>
      <c r="K1408" s="786"/>
      <c r="L1408" s="9" t="s">
        <v>308</v>
      </c>
      <c r="M1408" s="9" t="s">
        <v>4378</v>
      </c>
      <c r="N1408" s="9" t="s">
        <v>142</v>
      </c>
      <c r="O1408" s="9" t="s">
        <v>2034</v>
      </c>
      <c r="P1408" s="9" t="s">
        <v>624</v>
      </c>
      <c r="Q1408" s="9" t="s">
        <v>2035</v>
      </c>
      <c r="R1408" s="9" t="s">
        <v>2037</v>
      </c>
      <c r="S1408" s="9" t="s">
        <v>314</v>
      </c>
      <c r="T1408" s="98" t="s">
        <v>210</v>
      </c>
      <c r="U1408" s="99" t="s">
        <v>735</v>
      </c>
      <c r="V1408" s="99" t="s">
        <v>207</v>
      </c>
      <c r="W1408" s="99" t="s">
        <v>632</v>
      </c>
      <c r="X1408" s="99" t="s">
        <v>207</v>
      </c>
      <c r="Y1408" s="99">
        <v>117</v>
      </c>
      <c r="Z1408" s="99" t="s">
        <v>207</v>
      </c>
      <c r="AA1408" s="9">
        <v>200</v>
      </c>
      <c r="AB1408" s="99" t="s">
        <v>207</v>
      </c>
      <c r="AC1408" s="9">
        <v>218</v>
      </c>
      <c r="AD1408" s="9" t="s">
        <v>207</v>
      </c>
      <c r="AE1408" s="9">
        <v>86</v>
      </c>
      <c r="AF1408" s="9" t="s">
        <v>315</v>
      </c>
      <c r="AG1408" s="14" t="s">
        <v>316</v>
      </c>
      <c r="AH1408" s="14" t="s">
        <v>207</v>
      </c>
      <c r="AI1408" s="14" t="s">
        <v>317</v>
      </c>
      <c r="AJ1408" s="14" t="s">
        <v>207</v>
      </c>
      <c r="AK1408" s="9">
        <v>5</v>
      </c>
      <c r="AL1408" s="14" t="s">
        <v>207</v>
      </c>
      <c r="AM1408" s="9">
        <v>5</v>
      </c>
      <c r="AN1408" s="14" t="s">
        <v>207</v>
      </c>
      <c r="AO1408" s="9">
        <v>5</v>
      </c>
      <c r="AP1408" s="14" t="s">
        <v>207</v>
      </c>
      <c r="AQ1408" s="9">
        <v>5</v>
      </c>
      <c r="AR1408" s="14" t="s">
        <v>207</v>
      </c>
      <c r="AS1408" s="9" t="s">
        <v>0</v>
      </c>
      <c r="AT1408" s="9" t="s">
        <v>318</v>
      </c>
      <c r="AU1408" s="9" t="s">
        <v>376</v>
      </c>
      <c r="AV1408" s="9" t="s">
        <v>320</v>
      </c>
      <c r="AW1408" s="9" t="s">
        <v>2059</v>
      </c>
      <c r="AX1408" s="9">
        <v>9010600000</v>
      </c>
      <c r="AY1408" s="99">
        <v>249</v>
      </c>
      <c r="AZ1408" s="12" t="s">
        <v>207</v>
      </c>
      <c r="BA1408" s="99">
        <v>18</v>
      </c>
      <c r="BB1408" s="12" t="s">
        <v>207</v>
      </c>
      <c r="BC1408" s="99">
        <v>18</v>
      </c>
      <c r="BD1408" s="12" t="s">
        <v>207</v>
      </c>
      <c r="BE1408" s="99">
        <v>24</v>
      </c>
      <c r="BF1408" s="12" t="s">
        <v>321</v>
      </c>
      <c r="BG1408" s="654">
        <v>23.565999999999999</v>
      </c>
      <c r="BH1408" s="12" t="s">
        <v>321</v>
      </c>
      <c r="BI1408" s="99">
        <v>20</v>
      </c>
      <c r="BJ1408" s="12" t="s">
        <v>321</v>
      </c>
      <c r="BK1408" s="754">
        <v>0</v>
      </c>
      <c r="BL1408" s="12" t="s">
        <v>321</v>
      </c>
      <c r="BM1408" s="754">
        <v>0.108</v>
      </c>
      <c r="BN1408" s="12" t="s">
        <v>321</v>
      </c>
      <c r="BO1408" s="754">
        <v>3.4580000000000002</v>
      </c>
      <c r="BP1408" s="12" t="s">
        <v>321</v>
      </c>
      <c r="BQ1408" s="754">
        <v>0</v>
      </c>
      <c r="BR1408" s="12" t="s">
        <v>321</v>
      </c>
      <c r="BS1408" s="654">
        <v>0</v>
      </c>
      <c r="BT1408" s="12" t="s">
        <v>321</v>
      </c>
      <c r="BU1408" s="654">
        <v>3.5659999999999998</v>
      </c>
      <c r="BV1408" s="12" t="s">
        <v>321</v>
      </c>
      <c r="BW1408" s="9">
        <v>0.08</v>
      </c>
      <c r="BX1408" s="9" t="s">
        <v>322</v>
      </c>
      <c r="BY1408" s="755">
        <v>98</v>
      </c>
      <c r="BZ1408" s="9" t="s">
        <v>315</v>
      </c>
      <c r="CA1408" s="755">
        <v>7.1</v>
      </c>
      <c r="CB1408" s="9" t="s">
        <v>315</v>
      </c>
      <c r="CC1408" s="755">
        <v>7.1</v>
      </c>
      <c r="CD1408" s="9" t="s">
        <v>315</v>
      </c>
      <c r="CE1408" s="755">
        <v>50.7</v>
      </c>
      <c r="CF1408" s="9" t="s">
        <v>323</v>
      </c>
      <c r="CG1408" s="755">
        <v>44.1</v>
      </c>
      <c r="CH1408" s="9" t="s">
        <v>323</v>
      </c>
      <c r="CI1408" s="9"/>
      <c r="CJ1408" s="9"/>
      <c r="CK1408" s="9"/>
    </row>
    <row r="1409" spans="1:89" s="98" customFormat="1" x14ac:dyDescent="0.25">
      <c r="A1409" s="99">
        <v>10200371</v>
      </c>
      <c r="B1409" s="99"/>
      <c r="C1409" s="772">
        <v>925</v>
      </c>
      <c r="D1409" s="807">
        <v>0.03</v>
      </c>
      <c r="E1409" s="772">
        <f t="shared" si="64"/>
        <v>953</v>
      </c>
      <c r="F1409" s="778">
        <v>1.1000000000000001</v>
      </c>
      <c r="G1409" s="774">
        <f t="shared" si="65"/>
        <v>1048</v>
      </c>
      <c r="H1409" s="776"/>
      <c r="I1409" s="758"/>
      <c r="J1409" s="776"/>
      <c r="K1409" s="786"/>
      <c r="L1409" s="9" t="s">
        <v>308</v>
      </c>
      <c r="M1409" s="9" t="s">
        <v>4379</v>
      </c>
      <c r="N1409" s="9" t="s">
        <v>142</v>
      </c>
      <c r="O1409" s="9" t="s">
        <v>2034</v>
      </c>
      <c r="P1409" s="9" t="s">
        <v>624</v>
      </c>
      <c r="Q1409" s="9" t="s">
        <v>2035</v>
      </c>
      <c r="R1409" s="9" t="s">
        <v>2037</v>
      </c>
      <c r="S1409" s="9" t="s">
        <v>314</v>
      </c>
      <c r="T1409" s="98" t="s">
        <v>210</v>
      </c>
      <c r="U1409" s="99" t="s">
        <v>736</v>
      </c>
      <c r="V1409" s="99" t="s">
        <v>207</v>
      </c>
      <c r="W1409" s="99" t="s">
        <v>634</v>
      </c>
      <c r="X1409" s="99" t="s">
        <v>207</v>
      </c>
      <c r="Y1409" s="99">
        <v>128</v>
      </c>
      <c r="Z1409" s="99" t="s">
        <v>207</v>
      </c>
      <c r="AA1409" s="9">
        <v>220</v>
      </c>
      <c r="AB1409" s="99" t="s">
        <v>207</v>
      </c>
      <c r="AC1409" s="9">
        <v>241</v>
      </c>
      <c r="AD1409" s="9" t="s">
        <v>207</v>
      </c>
      <c r="AE1409" s="9">
        <v>95</v>
      </c>
      <c r="AF1409" s="9" t="s">
        <v>315</v>
      </c>
      <c r="AG1409" s="14" t="s">
        <v>324</v>
      </c>
      <c r="AH1409" s="14" t="s">
        <v>207</v>
      </c>
      <c r="AI1409" s="14" t="s">
        <v>325</v>
      </c>
      <c r="AJ1409" s="14" t="s">
        <v>207</v>
      </c>
      <c r="AK1409" s="9">
        <v>5</v>
      </c>
      <c r="AL1409" s="14" t="s">
        <v>207</v>
      </c>
      <c r="AM1409" s="9">
        <v>5</v>
      </c>
      <c r="AN1409" s="14" t="s">
        <v>207</v>
      </c>
      <c r="AO1409" s="9">
        <v>5</v>
      </c>
      <c r="AP1409" s="14" t="s">
        <v>207</v>
      </c>
      <c r="AQ1409" s="9">
        <v>5</v>
      </c>
      <c r="AR1409" s="14" t="s">
        <v>207</v>
      </c>
      <c r="AS1409" s="9" t="s">
        <v>0</v>
      </c>
      <c r="AT1409" s="9" t="s">
        <v>318</v>
      </c>
      <c r="AU1409" s="9" t="s">
        <v>376</v>
      </c>
      <c r="AV1409" s="9" t="s">
        <v>320</v>
      </c>
      <c r="AW1409" s="9" t="s">
        <v>2060</v>
      </c>
      <c r="AX1409" s="9">
        <v>9010600000</v>
      </c>
      <c r="AY1409" s="99">
        <v>269</v>
      </c>
      <c r="AZ1409" s="12" t="s">
        <v>207</v>
      </c>
      <c r="BA1409" s="99">
        <v>18</v>
      </c>
      <c r="BB1409" s="12" t="s">
        <v>207</v>
      </c>
      <c r="BC1409" s="99">
        <v>18</v>
      </c>
      <c r="BD1409" s="12" t="s">
        <v>207</v>
      </c>
      <c r="BE1409" s="99">
        <v>28</v>
      </c>
      <c r="BF1409" s="12" t="s">
        <v>321</v>
      </c>
      <c r="BG1409" s="654">
        <v>27.96</v>
      </c>
      <c r="BH1409" s="12" t="s">
        <v>321</v>
      </c>
      <c r="BI1409" s="99">
        <v>23</v>
      </c>
      <c r="BJ1409" s="12" t="s">
        <v>321</v>
      </c>
      <c r="BK1409" s="754">
        <v>0</v>
      </c>
      <c r="BL1409" s="12" t="s">
        <v>321</v>
      </c>
      <c r="BM1409" s="754">
        <v>0.108</v>
      </c>
      <c r="BN1409" s="12" t="s">
        <v>321</v>
      </c>
      <c r="BO1409" s="754">
        <v>4.8520000000000003</v>
      </c>
      <c r="BP1409" s="12" t="s">
        <v>321</v>
      </c>
      <c r="BQ1409" s="754">
        <v>0</v>
      </c>
      <c r="BR1409" s="12" t="s">
        <v>321</v>
      </c>
      <c r="BS1409" s="654">
        <v>0</v>
      </c>
      <c r="BT1409" s="12" t="s">
        <v>321</v>
      </c>
      <c r="BU1409" s="654">
        <v>4.96</v>
      </c>
      <c r="BV1409" s="12" t="s">
        <v>321</v>
      </c>
      <c r="BW1409" s="9">
        <v>0.09</v>
      </c>
      <c r="BX1409" s="9" t="s">
        <v>322</v>
      </c>
      <c r="BY1409" s="755">
        <v>105.9</v>
      </c>
      <c r="BZ1409" s="9" t="s">
        <v>315</v>
      </c>
      <c r="CA1409" s="755">
        <v>7.1</v>
      </c>
      <c r="CB1409" s="9" t="s">
        <v>315</v>
      </c>
      <c r="CC1409" s="755">
        <v>7.1</v>
      </c>
      <c r="CD1409" s="9" t="s">
        <v>315</v>
      </c>
      <c r="CE1409" s="755">
        <v>59.5</v>
      </c>
      <c r="CF1409" s="9" t="s">
        <v>323</v>
      </c>
      <c r="CG1409" s="755">
        <v>50.7</v>
      </c>
      <c r="CH1409" s="9" t="s">
        <v>323</v>
      </c>
      <c r="CI1409" s="9"/>
      <c r="CJ1409" s="9"/>
      <c r="CK1409" s="9"/>
    </row>
    <row r="1410" spans="1:89" s="98" customFormat="1" x14ac:dyDescent="0.25">
      <c r="A1410" s="99">
        <v>10200372</v>
      </c>
      <c r="B1410" s="99"/>
      <c r="C1410" s="772">
        <v>1203</v>
      </c>
      <c r="D1410" s="807">
        <v>0.03</v>
      </c>
      <c r="E1410" s="772">
        <f t="shared" si="64"/>
        <v>1239</v>
      </c>
      <c r="F1410" s="778">
        <v>1.1000000000000001</v>
      </c>
      <c r="G1410" s="774">
        <f t="shared" si="65"/>
        <v>1363</v>
      </c>
      <c r="H1410" s="776"/>
      <c r="I1410" s="758"/>
      <c r="J1410" s="776"/>
      <c r="K1410" s="786"/>
      <c r="L1410" s="9" t="s">
        <v>308</v>
      </c>
      <c r="M1410" s="9" t="s">
        <v>4380</v>
      </c>
      <c r="N1410" s="9" t="s">
        <v>142</v>
      </c>
      <c r="O1410" s="9" t="s">
        <v>2034</v>
      </c>
      <c r="P1410" s="9" t="s">
        <v>624</v>
      </c>
      <c r="Q1410" s="9" t="s">
        <v>2035</v>
      </c>
      <c r="R1410" s="9" t="s">
        <v>2037</v>
      </c>
      <c r="S1410" s="9" t="s">
        <v>314</v>
      </c>
      <c r="T1410" s="98" t="s">
        <v>210</v>
      </c>
      <c r="U1410" s="99" t="s">
        <v>737</v>
      </c>
      <c r="V1410" s="99" t="s">
        <v>207</v>
      </c>
      <c r="W1410" s="99" t="s">
        <v>636</v>
      </c>
      <c r="X1410" s="99" t="s">
        <v>207</v>
      </c>
      <c r="Y1410" s="99">
        <v>139</v>
      </c>
      <c r="Z1410" s="99" t="s">
        <v>207</v>
      </c>
      <c r="AA1410" s="9">
        <v>240</v>
      </c>
      <c r="AB1410" s="99" t="s">
        <v>207</v>
      </c>
      <c r="AC1410" s="9">
        <v>264</v>
      </c>
      <c r="AD1410" s="9" t="s">
        <v>207</v>
      </c>
      <c r="AE1410" s="9">
        <v>104</v>
      </c>
      <c r="AF1410" s="9" t="s">
        <v>315</v>
      </c>
      <c r="AG1410" s="14" t="s">
        <v>326</v>
      </c>
      <c r="AH1410" s="14" t="s">
        <v>207</v>
      </c>
      <c r="AI1410" s="14" t="s">
        <v>327</v>
      </c>
      <c r="AJ1410" s="14" t="s">
        <v>207</v>
      </c>
      <c r="AK1410" s="9">
        <v>5</v>
      </c>
      <c r="AL1410" s="14" t="s">
        <v>207</v>
      </c>
      <c r="AM1410" s="9">
        <v>5</v>
      </c>
      <c r="AN1410" s="14" t="s">
        <v>207</v>
      </c>
      <c r="AO1410" s="9">
        <v>5</v>
      </c>
      <c r="AP1410" s="14" t="s">
        <v>207</v>
      </c>
      <c r="AQ1410" s="9">
        <v>5</v>
      </c>
      <c r="AR1410" s="14" t="s">
        <v>207</v>
      </c>
      <c r="AS1410" s="9" t="s">
        <v>0</v>
      </c>
      <c r="AT1410" s="9" t="s">
        <v>318</v>
      </c>
      <c r="AU1410" s="9" t="s">
        <v>376</v>
      </c>
      <c r="AV1410" s="9" t="s">
        <v>320</v>
      </c>
      <c r="AW1410" s="9" t="s">
        <v>2061</v>
      </c>
      <c r="AX1410" s="9">
        <v>9010600000</v>
      </c>
      <c r="AY1410" s="99">
        <v>289</v>
      </c>
      <c r="AZ1410" s="12" t="s">
        <v>207</v>
      </c>
      <c r="BA1410" s="99">
        <v>18</v>
      </c>
      <c r="BB1410" s="12" t="s">
        <v>207</v>
      </c>
      <c r="BC1410" s="99">
        <v>18</v>
      </c>
      <c r="BD1410" s="12" t="s">
        <v>207</v>
      </c>
      <c r="BE1410" s="99">
        <v>32</v>
      </c>
      <c r="BF1410" s="12" t="s">
        <v>321</v>
      </c>
      <c r="BG1410" s="654">
        <v>31.594000000000001</v>
      </c>
      <c r="BH1410" s="12" t="s">
        <v>321</v>
      </c>
      <c r="BI1410" s="99">
        <v>26</v>
      </c>
      <c r="BJ1410" s="12" t="s">
        <v>321</v>
      </c>
      <c r="BK1410" s="754">
        <v>0</v>
      </c>
      <c r="BL1410" s="12" t="s">
        <v>321</v>
      </c>
      <c r="BM1410" s="754">
        <v>0.108</v>
      </c>
      <c r="BN1410" s="12" t="s">
        <v>321</v>
      </c>
      <c r="BO1410" s="754">
        <v>5.4859999999999998</v>
      </c>
      <c r="BP1410" s="12" t="s">
        <v>321</v>
      </c>
      <c r="BQ1410" s="754">
        <v>0</v>
      </c>
      <c r="BR1410" s="12" t="s">
        <v>321</v>
      </c>
      <c r="BS1410" s="654">
        <v>0</v>
      </c>
      <c r="BT1410" s="12" t="s">
        <v>321</v>
      </c>
      <c r="BU1410" s="654">
        <v>5.5940000000000003</v>
      </c>
      <c r="BV1410" s="12" t="s">
        <v>321</v>
      </c>
      <c r="BW1410" s="9">
        <v>0.09</v>
      </c>
      <c r="BX1410" s="9" t="s">
        <v>322</v>
      </c>
      <c r="BY1410" s="755">
        <v>113.8</v>
      </c>
      <c r="BZ1410" s="9" t="s">
        <v>315</v>
      </c>
      <c r="CA1410" s="755">
        <v>7.1</v>
      </c>
      <c r="CB1410" s="9" t="s">
        <v>315</v>
      </c>
      <c r="CC1410" s="755">
        <v>7.1</v>
      </c>
      <c r="CD1410" s="9" t="s">
        <v>315</v>
      </c>
      <c r="CE1410" s="755">
        <v>66.099999999999994</v>
      </c>
      <c r="CF1410" s="9" t="s">
        <v>323</v>
      </c>
      <c r="CG1410" s="755">
        <v>57.3</v>
      </c>
      <c r="CH1410" s="9" t="s">
        <v>323</v>
      </c>
      <c r="CI1410" s="9"/>
      <c r="CJ1410" s="9"/>
      <c r="CK1410" s="9"/>
    </row>
    <row r="1411" spans="1:89" s="98" customFormat="1" x14ac:dyDescent="0.25">
      <c r="A1411" s="99">
        <v>10200373</v>
      </c>
      <c r="B1411" s="99"/>
      <c r="C1411" s="772">
        <v>1385</v>
      </c>
      <c r="D1411" s="807">
        <v>0.03</v>
      </c>
      <c r="E1411" s="772">
        <f t="shared" si="64"/>
        <v>1427</v>
      </c>
      <c r="F1411" s="778">
        <v>1.1000000000000001</v>
      </c>
      <c r="G1411" s="774">
        <f t="shared" si="65"/>
        <v>1570</v>
      </c>
      <c r="H1411" s="776"/>
      <c r="I1411" s="758"/>
      <c r="J1411" s="776"/>
      <c r="K1411" s="786"/>
      <c r="L1411" s="9" t="s">
        <v>308</v>
      </c>
      <c r="M1411" s="9" t="s">
        <v>4381</v>
      </c>
      <c r="N1411" s="9" t="s">
        <v>142</v>
      </c>
      <c r="O1411" s="9" t="s">
        <v>2034</v>
      </c>
      <c r="P1411" s="9" t="s">
        <v>624</v>
      </c>
      <c r="Q1411" s="9" t="s">
        <v>2035</v>
      </c>
      <c r="R1411" s="9" t="s">
        <v>2037</v>
      </c>
      <c r="S1411" s="9" t="s">
        <v>314</v>
      </c>
      <c r="T1411" s="98" t="s">
        <v>210</v>
      </c>
      <c r="U1411" s="99" t="s">
        <v>738</v>
      </c>
      <c r="V1411" s="99" t="s">
        <v>207</v>
      </c>
      <c r="W1411" s="99" t="s">
        <v>638</v>
      </c>
      <c r="X1411" s="99" t="s">
        <v>207</v>
      </c>
      <c r="Y1411" s="99">
        <v>162</v>
      </c>
      <c r="Z1411" s="99" t="s">
        <v>207</v>
      </c>
      <c r="AA1411" s="9">
        <v>280</v>
      </c>
      <c r="AB1411" s="99" t="s">
        <v>207</v>
      </c>
      <c r="AC1411" s="9">
        <v>310</v>
      </c>
      <c r="AD1411" s="9" t="s">
        <v>207</v>
      </c>
      <c r="AE1411" s="9">
        <v>122</v>
      </c>
      <c r="AF1411" s="9" t="s">
        <v>315</v>
      </c>
      <c r="AG1411" s="14" t="s">
        <v>330</v>
      </c>
      <c r="AH1411" s="14" t="s">
        <v>207</v>
      </c>
      <c r="AI1411" s="14" t="s">
        <v>331</v>
      </c>
      <c r="AJ1411" s="14" t="s">
        <v>207</v>
      </c>
      <c r="AK1411" s="9">
        <v>5</v>
      </c>
      <c r="AL1411" s="14" t="s">
        <v>207</v>
      </c>
      <c r="AM1411" s="9">
        <v>5</v>
      </c>
      <c r="AN1411" s="14" t="s">
        <v>207</v>
      </c>
      <c r="AO1411" s="9">
        <v>5</v>
      </c>
      <c r="AP1411" s="14" t="s">
        <v>207</v>
      </c>
      <c r="AQ1411" s="9">
        <v>5</v>
      </c>
      <c r="AR1411" s="14" t="s">
        <v>207</v>
      </c>
      <c r="AS1411" s="9" t="s">
        <v>0</v>
      </c>
      <c r="AT1411" s="9" t="s">
        <v>318</v>
      </c>
      <c r="AU1411" s="9" t="s">
        <v>376</v>
      </c>
      <c r="AV1411" s="9" t="s">
        <v>320</v>
      </c>
      <c r="AW1411" s="9" t="s">
        <v>2062</v>
      </c>
      <c r="AX1411" s="9">
        <v>9010600000</v>
      </c>
      <c r="AY1411" s="99">
        <v>329</v>
      </c>
      <c r="AZ1411" s="12" t="s">
        <v>207</v>
      </c>
      <c r="BA1411" s="99">
        <v>18</v>
      </c>
      <c r="BB1411" s="12" t="s">
        <v>207</v>
      </c>
      <c r="BC1411" s="99">
        <v>18</v>
      </c>
      <c r="BD1411" s="12" t="s">
        <v>207</v>
      </c>
      <c r="BE1411" s="99">
        <v>37</v>
      </c>
      <c r="BF1411" s="12" t="s">
        <v>321</v>
      </c>
      <c r="BG1411" s="654">
        <v>36.421999999999997</v>
      </c>
      <c r="BH1411" s="12" t="s">
        <v>321</v>
      </c>
      <c r="BI1411" s="99">
        <v>30</v>
      </c>
      <c r="BJ1411" s="12" t="s">
        <v>321</v>
      </c>
      <c r="BK1411" s="754">
        <v>0</v>
      </c>
      <c r="BL1411" s="12" t="s">
        <v>321</v>
      </c>
      <c r="BM1411" s="754">
        <v>0.108</v>
      </c>
      <c r="BN1411" s="12" t="s">
        <v>321</v>
      </c>
      <c r="BO1411" s="754">
        <v>6.3140000000000001</v>
      </c>
      <c r="BP1411" s="12" t="s">
        <v>321</v>
      </c>
      <c r="BQ1411" s="754">
        <v>0</v>
      </c>
      <c r="BR1411" s="12" t="s">
        <v>321</v>
      </c>
      <c r="BS1411" s="654">
        <v>0</v>
      </c>
      <c r="BT1411" s="12" t="s">
        <v>321</v>
      </c>
      <c r="BU1411" s="654">
        <v>6.4219999999999997</v>
      </c>
      <c r="BV1411" s="12" t="s">
        <v>321</v>
      </c>
      <c r="BW1411" s="9">
        <v>0.11</v>
      </c>
      <c r="BX1411" s="9" t="s">
        <v>322</v>
      </c>
      <c r="BY1411" s="755">
        <v>129.5</v>
      </c>
      <c r="BZ1411" s="9" t="s">
        <v>315</v>
      </c>
      <c r="CA1411" s="755">
        <v>7.1</v>
      </c>
      <c r="CB1411" s="9" t="s">
        <v>315</v>
      </c>
      <c r="CC1411" s="755">
        <v>7.1</v>
      </c>
      <c r="CD1411" s="9" t="s">
        <v>315</v>
      </c>
      <c r="CE1411" s="755">
        <v>77.2</v>
      </c>
      <c r="CF1411" s="9" t="s">
        <v>323</v>
      </c>
      <c r="CG1411" s="755">
        <v>66.099999999999994</v>
      </c>
      <c r="CH1411" s="9" t="s">
        <v>323</v>
      </c>
      <c r="CI1411" s="9"/>
      <c r="CJ1411" s="9"/>
      <c r="CK1411" s="9"/>
    </row>
    <row r="1412" spans="1:89" s="98" customFormat="1" x14ac:dyDescent="0.25">
      <c r="A1412" s="99">
        <v>10200374</v>
      </c>
      <c r="B1412" s="99"/>
      <c r="C1412" s="772">
        <v>1598</v>
      </c>
      <c r="D1412" s="807">
        <v>0.03</v>
      </c>
      <c r="E1412" s="772">
        <f t="shared" si="64"/>
        <v>1646</v>
      </c>
      <c r="F1412" s="778">
        <v>1.1000000000000001</v>
      </c>
      <c r="G1412" s="774">
        <f t="shared" si="65"/>
        <v>1811</v>
      </c>
      <c r="H1412" s="776"/>
      <c r="I1412" s="758"/>
      <c r="J1412" s="776"/>
      <c r="K1412" s="786"/>
      <c r="L1412" s="9" t="s">
        <v>308</v>
      </c>
      <c r="M1412" s="9" t="s">
        <v>4382</v>
      </c>
      <c r="N1412" s="9" t="s">
        <v>142</v>
      </c>
      <c r="O1412" s="9" t="s">
        <v>2034</v>
      </c>
      <c r="P1412" s="9" t="s">
        <v>624</v>
      </c>
      <c r="Q1412" s="9" t="s">
        <v>2035</v>
      </c>
      <c r="R1412" s="9" t="s">
        <v>2037</v>
      </c>
      <c r="S1412" s="9" t="s">
        <v>314</v>
      </c>
      <c r="T1412" s="98" t="s">
        <v>210</v>
      </c>
      <c r="U1412" s="99" t="s">
        <v>739</v>
      </c>
      <c r="V1412" s="99" t="s">
        <v>207</v>
      </c>
      <c r="W1412" s="99" t="s">
        <v>640</v>
      </c>
      <c r="X1412" s="99" t="s">
        <v>207</v>
      </c>
      <c r="Y1412" s="99">
        <v>173</v>
      </c>
      <c r="Z1412" s="99" t="s">
        <v>207</v>
      </c>
      <c r="AA1412" s="9">
        <v>300</v>
      </c>
      <c r="AB1412" s="99" t="s">
        <v>207</v>
      </c>
      <c r="AC1412" s="9">
        <v>333</v>
      </c>
      <c r="AD1412" s="9" t="s">
        <v>207</v>
      </c>
      <c r="AE1412" s="9">
        <v>131</v>
      </c>
      <c r="AF1412" s="9" t="s">
        <v>315</v>
      </c>
      <c r="AG1412" s="14" t="s">
        <v>332</v>
      </c>
      <c r="AH1412" s="14" t="s">
        <v>207</v>
      </c>
      <c r="AI1412" s="14" t="s">
        <v>333</v>
      </c>
      <c r="AJ1412" s="14" t="s">
        <v>207</v>
      </c>
      <c r="AK1412" s="9">
        <v>5</v>
      </c>
      <c r="AL1412" s="14" t="s">
        <v>207</v>
      </c>
      <c r="AM1412" s="9">
        <v>5</v>
      </c>
      <c r="AN1412" s="14" t="s">
        <v>207</v>
      </c>
      <c r="AO1412" s="9">
        <v>5</v>
      </c>
      <c r="AP1412" s="14" t="s">
        <v>207</v>
      </c>
      <c r="AQ1412" s="9">
        <v>5</v>
      </c>
      <c r="AR1412" s="14" t="s">
        <v>207</v>
      </c>
      <c r="AS1412" s="9" t="s">
        <v>0</v>
      </c>
      <c r="AT1412" s="9" t="s">
        <v>318</v>
      </c>
      <c r="AU1412" s="9" t="s">
        <v>376</v>
      </c>
      <c r="AV1412" s="9" t="s">
        <v>320</v>
      </c>
      <c r="AW1412" s="9" t="s">
        <v>2063</v>
      </c>
      <c r="AX1412" s="9">
        <v>9010600000</v>
      </c>
      <c r="AY1412" s="99">
        <v>349</v>
      </c>
      <c r="AZ1412" s="12" t="s">
        <v>207</v>
      </c>
      <c r="BA1412" s="99">
        <v>18</v>
      </c>
      <c r="BB1412" s="12" t="s">
        <v>207</v>
      </c>
      <c r="BC1412" s="99">
        <v>18</v>
      </c>
      <c r="BD1412" s="12" t="s">
        <v>207</v>
      </c>
      <c r="BE1412" s="99">
        <v>35</v>
      </c>
      <c r="BF1412" s="12" t="s">
        <v>321</v>
      </c>
      <c r="BG1412" s="654">
        <v>34.136000000000003</v>
      </c>
      <c r="BH1412" s="12" t="s">
        <v>321</v>
      </c>
      <c r="BI1412" s="99">
        <v>29</v>
      </c>
      <c r="BJ1412" s="12" t="s">
        <v>321</v>
      </c>
      <c r="BK1412" s="754">
        <v>0</v>
      </c>
      <c r="BL1412" s="12" t="s">
        <v>321</v>
      </c>
      <c r="BM1412" s="754">
        <v>0.108</v>
      </c>
      <c r="BN1412" s="12" t="s">
        <v>321</v>
      </c>
      <c r="BO1412" s="754">
        <v>5.0279999999999996</v>
      </c>
      <c r="BP1412" s="12" t="s">
        <v>321</v>
      </c>
      <c r="BQ1412" s="754">
        <v>0</v>
      </c>
      <c r="BR1412" s="12" t="s">
        <v>321</v>
      </c>
      <c r="BS1412" s="654">
        <v>0</v>
      </c>
      <c r="BT1412" s="12" t="s">
        <v>321</v>
      </c>
      <c r="BU1412" s="654">
        <v>5.1360000000000001</v>
      </c>
      <c r="BV1412" s="12" t="s">
        <v>321</v>
      </c>
      <c r="BW1412" s="9">
        <v>0.11</v>
      </c>
      <c r="BX1412" s="9" t="s">
        <v>322</v>
      </c>
      <c r="BY1412" s="755">
        <v>137.4</v>
      </c>
      <c r="BZ1412" s="9" t="s">
        <v>315</v>
      </c>
      <c r="CA1412" s="755">
        <v>7.1</v>
      </c>
      <c r="CB1412" s="9" t="s">
        <v>315</v>
      </c>
      <c r="CC1412" s="755">
        <v>7.1</v>
      </c>
      <c r="CD1412" s="9" t="s">
        <v>315</v>
      </c>
      <c r="CE1412" s="755">
        <v>75</v>
      </c>
      <c r="CF1412" s="9" t="s">
        <v>323</v>
      </c>
      <c r="CG1412" s="755">
        <v>63.9</v>
      </c>
      <c r="CH1412" s="9" t="s">
        <v>323</v>
      </c>
      <c r="CI1412" s="9"/>
      <c r="CJ1412" s="9"/>
      <c r="CK1412" s="9"/>
    </row>
    <row r="1413" spans="1:89" s="98" customFormat="1" x14ac:dyDescent="0.25">
      <c r="A1413" s="99">
        <v>10200375</v>
      </c>
      <c r="B1413" s="99"/>
      <c r="C1413" s="772">
        <v>2043</v>
      </c>
      <c r="D1413" s="807">
        <v>0.03</v>
      </c>
      <c r="E1413" s="772">
        <f t="shared" si="64"/>
        <v>2104</v>
      </c>
      <c r="F1413" s="778">
        <v>1.1000000000000001</v>
      </c>
      <c r="G1413" s="774">
        <f t="shared" si="65"/>
        <v>2314</v>
      </c>
      <c r="H1413" s="776"/>
      <c r="I1413" s="758"/>
      <c r="J1413" s="776"/>
      <c r="K1413" s="786"/>
      <c r="L1413" s="9" t="s">
        <v>308</v>
      </c>
      <c r="M1413" s="9" t="s">
        <v>4383</v>
      </c>
      <c r="N1413" s="9" t="s">
        <v>142</v>
      </c>
      <c r="O1413" s="9" t="s">
        <v>2034</v>
      </c>
      <c r="P1413" s="9" t="s">
        <v>624</v>
      </c>
      <c r="Q1413" s="9" t="s">
        <v>2035</v>
      </c>
      <c r="R1413" s="9" t="s">
        <v>2037</v>
      </c>
      <c r="S1413" s="9" t="s">
        <v>314</v>
      </c>
      <c r="T1413" s="98" t="s">
        <v>210</v>
      </c>
      <c r="U1413" s="99" t="s">
        <v>740</v>
      </c>
      <c r="V1413" s="99" t="s">
        <v>207</v>
      </c>
      <c r="W1413" s="99" t="s">
        <v>642</v>
      </c>
      <c r="X1413" s="99" t="s">
        <v>207</v>
      </c>
      <c r="Y1413" s="99">
        <v>184</v>
      </c>
      <c r="Z1413" s="99" t="s">
        <v>207</v>
      </c>
      <c r="AA1413" s="9">
        <v>320</v>
      </c>
      <c r="AB1413" s="99" t="s">
        <v>207</v>
      </c>
      <c r="AC1413" s="9">
        <v>355</v>
      </c>
      <c r="AD1413" s="9" t="s">
        <v>207</v>
      </c>
      <c r="AE1413" s="9">
        <v>140</v>
      </c>
      <c r="AF1413" s="9" t="s">
        <v>315</v>
      </c>
      <c r="AG1413" s="14" t="s">
        <v>334</v>
      </c>
      <c r="AH1413" s="14" t="s">
        <v>207</v>
      </c>
      <c r="AI1413" s="14" t="s">
        <v>335</v>
      </c>
      <c r="AJ1413" s="14" t="s">
        <v>207</v>
      </c>
      <c r="AK1413" s="9">
        <v>5</v>
      </c>
      <c r="AL1413" s="14" t="s">
        <v>207</v>
      </c>
      <c r="AM1413" s="9">
        <v>5</v>
      </c>
      <c r="AN1413" s="14" t="s">
        <v>207</v>
      </c>
      <c r="AO1413" s="9">
        <v>5</v>
      </c>
      <c r="AP1413" s="14" t="s">
        <v>207</v>
      </c>
      <c r="AQ1413" s="9">
        <v>5</v>
      </c>
      <c r="AR1413" s="14" t="s">
        <v>207</v>
      </c>
      <c r="AS1413" s="9" t="s">
        <v>0</v>
      </c>
      <c r="AT1413" s="9" t="s">
        <v>318</v>
      </c>
      <c r="AU1413" s="9" t="s">
        <v>376</v>
      </c>
      <c r="AV1413" s="9" t="s">
        <v>320</v>
      </c>
      <c r="AW1413" s="9" t="s">
        <v>2064</v>
      </c>
      <c r="AX1413" s="9">
        <v>9010600000</v>
      </c>
      <c r="AY1413" s="99">
        <v>369</v>
      </c>
      <c r="AZ1413" s="12" t="s">
        <v>207</v>
      </c>
      <c r="BA1413" s="99">
        <v>18</v>
      </c>
      <c r="BB1413" s="12" t="s">
        <v>207</v>
      </c>
      <c r="BC1413" s="99">
        <v>18</v>
      </c>
      <c r="BD1413" s="12" t="s">
        <v>207</v>
      </c>
      <c r="BE1413" s="99">
        <v>40</v>
      </c>
      <c r="BF1413" s="12" t="s">
        <v>321</v>
      </c>
      <c r="BG1413" s="654">
        <v>39.409999999999997</v>
      </c>
      <c r="BH1413" s="12" t="s">
        <v>321</v>
      </c>
      <c r="BI1413" s="99">
        <v>34</v>
      </c>
      <c r="BJ1413" s="12" t="s">
        <v>321</v>
      </c>
      <c r="BK1413" s="754">
        <v>0</v>
      </c>
      <c r="BL1413" s="12" t="s">
        <v>321</v>
      </c>
      <c r="BM1413" s="754">
        <v>0.108</v>
      </c>
      <c r="BN1413" s="12" t="s">
        <v>321</v>
      </c>
      <c r="BO1413" s="754">
        <v>5.3019999999999996</v>
      </c>
      <c r="BP1413" s="12" t="s">
        <v>321</v>
      </c>
      <c r="BQ1413" s="754">
        <v>0</v>
      </c>
      <c r="BR1413" s="12" t="s">
        <v>321</v>
      </c>
      <c r="BS1413" s="654">
        <v>0</v>
      </c>
      <c r="BT1413" s="12" t="s">
        <v>321</v>
      </c>
      <c r="BU1413" s="654">
        <v>5.41</v>
      </c>
      <c r="BV1413" s="12" t="s">
        <v>321</v>
      </c>
      <c r="BW1413" s="9">
        <v>0.12</v>
      </c>
      <c r="BX1413" s="9" t="s">
        <v>322</v>
      </c>
      <c r="BY1413" s="755">
        <v>145.30000000000001</v>
      </c>
      <c r="BZ1413" s="9" t="s">
        <v>315</v>
      </c>
      <c r="CA1413" s="755">
        <v>7.1</v>
      </c>
      <c r="CB1413" s="9" t="s">
        <v>315</v>
      </c>
      <c r="CC1413" s="755">
        <v>7.1</v>
      </c>
      <c r="CD1413" s="9" t="s">
        <v>315</v>
      </c>
      <c r="CE1413" s="755">
        <v>88.2</v>
      </c>
      <c r="CF1413" s="9" t="s">
        <v>323</v>
      </c>
      <c r="CG1413" s="755">
        <v>75</v>
      </c>
      <c r="CH1413" s="9" t="s">
        <v>323</v>
      </c>
      <c r="CI1413" s="9"/>
      <c r="CJ1413" s="9"/>
      <c r="CK1413" s="9"/>
    </row>
    <row r="1414" spans="1:89" s="98" customFormat="1" x14ac:dyDescent="0.25">
      <c r="A1414" s="99">
        <v>10200376</v>
      </c>
      <c r="B1414" s="99"/>
      <c r="C1414" s="772">
        <v>2304</v>
      </c>
      <c r="D1414" s="807">
        <v>0.03</v>
      </c>
      <c r="E1414" s="772">
        <f t="shared" si="64"/>
        <v>2373</v>
      </c>
      <c r="F1414" s="778">
        <v>1.1000000000000001</v>
      </c>
      <c r="G1414" s="774">
        <f t="shared" si="65"/>
        <v>2610</v>
      </c>
      <c r="H1414" s="776"/>
      <c r="I1414" s="758"/>
      <c r="J1414" s="776"/>
      <c r="K1414" s="786"/>
      <c r="L1414" s="9" t="s">
        <v>308</v>
      </c>
      <c r="M1414" s="9" t="s">
        <v>4384</v>
      </c>
      <c r="N1414" s="9" t="s">
        <v>142</v>
      </c>
      <c r="O1414" s="9" t="s">
        <v>2034</v>
      </c>
      <c r="P1414" s="9" t="s">
        <v>624</v>
      </c>
      <c r="Q1414" s="9" t="s">
        <v>2035</v>
      </c>
      <c r="R1414" s="9" t="s">
        <v>2037</v>
      </c>
      <c r="S1414" s="9" t="s">
        <v>314</v>
      </c>
      <c r="T1414" s="98" t="s">
        <v>210</v>
      </c>
      <c r="U1414" s="99" t="s">
        <v>741</v>
      </c>
      <c r="V1414" s="99" t="s">
        <v>207</v>
      </c>
      <c r="W1414" s="99" t="s">
        <v>644</v>
      </c>
      <c r="X1414" s="99" t="s">
        <v>207</v>
      </c>
      <c r="Y1414" s="99">
        <v>196</v>
      </c>
      <c r="Z1414" s="99" t="s">
        <v>207</v>
      </c>
      <c r="AA1414" s="9">
        <v>340</v>
      </c>
      <c r="AB1414" s="99" t="s">
        <v>207</v>
      </c>
      <c r="AC1414" s="9">
        <v>379</v>
      </c>
      <c r="AD1414" s="9" t="s">
        <v>207</v>
      </c>
      <c r="AE1414" s="9">
        <v>149</v>
      </c>
      <c r="AF1414" s="9" t="s">
        <v>315</v>
      </c>
      <c r="AG1414" s="14" t="s">
        <v>336</v>
      </c>
      <c r="AH1414" s="14" t="s">
        <v>207</v>
      </c>
      <c r="AI1414" s="14" t="s">
        <v>337</v>
      </c>
      <c r="AJ1414" s="14" t="s">
        <v>207</v>
      </c>
      <c r="AK1414" s="9">
        <v>5</v>
      </c>
      <c r="AL1414" s="14" t="s">
        <v>207</v>
      </c>
      <c r="AM1414" s="9">
        <v>5</v>
      </c>
      <c r="AN1414" s="14" t="s">
        <v>207</v>
      </c>
      <c r="AO1414" s="9">
        <v>5</v>
      </c>
      <c r="AP1414" s="14" t="s">
        <v>207</v>
      </c>
      <c r="AQ1414" s="9">
        <v>5</v>
      </c>
      <c r="AR1414" s="14" t="s">
        <v>207</v>
      </c>
      <c r="AS1414" s="9" t="s">
        <v>0</v>
      </c>
      <c r="AT1414" s="9" t="s">
        <v>318</v>
      </c>
      <c r="AU1414" s="9" t="s">
        <v>376</v>
      </c>
      <c r="AV1414" s="9" t="s">
        <v>320</v>
      </c>
      <c r="AW1414" s="9" t="s">
        <v>2065</v>
      </c>
      <c r="AX1414" s="9">
        <v>9010600000</v>
      </c>
      <c r="AY1414" s="99">
        <v>389</v>
      </c>
      <c r="AZ1414" s="12" t="s">
        <v>207</v>
      </c>
      <c r="BA1414" s="99">
        <v>18</v>
      </c>
      <c r="BB1414" s="12" t="s">
        <v>207</v>
      </c>
      <c r="BC1414" s="99">
        <v>18</v>
      </c>
      <c r="BD1414" s="12" t="s">
        <v>207</v>
      </c>
      <c r="BE1414" s="99">
        <v>42</v>
      </c>
      <c r="BF1414" s="12" t="s">
        <v>321</v>
      </c>
      <c r="BG1414" s="654">
        <v>41.564</v>
      </c>
      <c r="BH1414" s="12" t="s">
        <v>321</v>
      </c>
      <c r="BI1414" s="99">
        <v>36</v>
      </c>
      <c r="BJ1414" s="12" t="s">
        <v>321</v>
      </c>
      <c r="BK1414" s="754">
        <v>0</v>
      </c>
      <c r="BL1414" s="12" t="s">
        <v>321</v>
      </c>
      <c r="BM1414" s="754">
        <v>0.108</v>
      </c>
      <c r="BN1414" s="12" t="s">
        <v>321</v>
      </c>
      <c r="BO1414" s="754">
        <v>5.4560000000000004</v>
      </c>
      <c r="BP1414" s="12" t="s">
        <v>321</v>
      </c>
      <c r="BQ1414" s="754">
        <v>0</v>
      </c>
      <c r="BR1414" s="12" t="s">
        <v>321</v>
      </c>
      <c r="BS1414" s="654">
        <v>0</v>
      </c>
      <c r="BT1414" s="12" t="s">
        <v>321</v>
      </c>
      <c r="BU1414" s="654">
        <v>5.5640000000000001</v>
      </c>
      <c r="BV1414" s="12" t="s">
        <v>321</v>
      </c>
      <c r="BW1414" s="9">
        <v>0.13</v>
      </c>
      <c r="BX1414" s="9" t="s">
        <v>322</v>
      </c>
      <c r="BY1414" s="755">
        <v>153.1</v>
      </c>
      <c r="BZ1414" s="9" t="s">
        <v>315</v>
      </c>
      <c r="CA1414" s="755">
        <v>7.1</v>
      </c>
      <c r="CB1414" s="9" t="s">
        <v>315</v>
      </c>
      <c r="CC1414" s="755">
        <v>7.1</v>
      </c>
      <c r="CD1414" s="9" t="s">
        <v>315</v>
      </c>
      <c r="CE1414" s="755">
        <v>92.6</v>
      </c>
      <c r="CF1414" s="9" t="s">
        <v>323</v>
      </c>
      <c r="CG1414" s="755">
        <v>79.400000000000006</v>
      </c>
      <c r="CH1414" s="9" t="s">
        <v>323</v>
      </c>
      <c r="CI1414" s="9"/>
      <c r="CJ1414" s="9"/>
      <c r="CK1414" s="9"/>
    </row>
    <row r="1415" spans="1:89" s="98" customFormat="1" x14ac:dyDescent="0.25">
      <c r="A1415" s="99">
        <v>10240370</v>
      </c>
      <c r="B1415" s="99"/>
      <c r="C1415" s="772">
        <v>821</v>
      </c>
      <c r="D1415" s="807">
        <v>0.03</v>
      </c>
      <c r="E1415" s="772">
        <f t="shared" si="64"/>
        <v>846</v>
      </c>
      <c r="F1415" s="778">
        <v>1.1000000000000001</v>
      </c>
      <c r="G1415" s="774">
        <f t="shared" si="65"/>
        <v>931</v>
      </c>
      <c r="H1415" s="776"/>
      <c r="I1415" s="758"/>
      <c r="J1415" s="776"/>
      <c r="K1415" s="786"/>
      <c r="L1415" s="9" t="s">
        <v>308</v>
      </c>
      <c r="M1415" s="9" t="s">
        <v>2066</v>
      </c>
      <c r="N1415" s="9" t="s">
        <v>142</v>
      </c>
      <c r="O1415" s="9" t="s">
        <v>2034</v>
      </c>
      <c r="P1415" s="9" t="s">
        <v>624</v>
      </c>
      <c r="Q1415" s="9" t="s">
        <v>2035</v>
      </c>
      <c r="R1415" s="9" t="s">
        <v>2037</v>
      </c>
      <c r="S1415" s="9" t="s">
        <v>314</v>
      </c>
      <c r="T1415" s="98" t="s">
        <v>210</v>
      </c>
      <c r="U1415" s="99" t="s">
        <v>735</v>
      </c>
      <c r="V1415" s="99" t="s">
        <v>207</v>
      </c>
      <c r="W1415" s="99" t="s">
        <v>632</v>
      </c>
      <c r="X1415" s="99" t="s">
        <v>207</v>
      </c>
      <c r="Y1415" s="99">
        <v>117</v>
      </c>
      <c r="Z1415" s="99" t="s">
        <v>207</v>
      </c>
      <c r="AA1415" s="9">
        <v>200</v>
      </c>
      <c r="AB1415" s="99" t="s">
        <v>207</v>
      </c>
      <c r="AC1415" s="9">
        <v>218</v>
      </c>
      <c r="AD1415" s="9" t="s">
        <v>207</v>
      </c>
      <c r="AE1415" s="9">
        <v>86</v>
      </c>
      <c r="AF1415" s="9" t="s">
        <v>315</v>
      </c>
      <c r="AG1415" s="14" t="s">
        <v>316</v>
      </c>
      <c r="AH1415" s="14" t="s">
        <v>207</v>
      </c>
      <c r="AI1415" s="14" t="s">
        <v>317</v>
      </c>
      <c r="AJ1415" s="14" t="s">
        <v>207</v>
      </c>
      <c r="AK1415" s="9">
        <v>5</v>
      </c>
      <c r="AL1415" s="14" t="s">
        <v>207</v>
      </c>
      <c r="AM1415" s="9">
        <v>5</v>
      </c>
      <c r="AN1415" s="14" t="s">
        <v>207</v>
      </c>
      <c r="AO1415" s="9">
        <v>5</v>
      </c>
      <c r="AP1415" s="14" t="s">
        <v>207</v>
      </c>
      <c r="AQ1415" s="9">
        <v>5</v>
      </c>
      <c r="AR1415" s="14" t="s">
        <v>207</v>
      </c>
      <c r="AS1415" s="9" t="s">
        <v>0</v>
      </c>
      <c r="AT1415" s="9" t="s">
        <v>318</v>
      </c>
      <c r="AU1415" s="9" t="s">
        <v>376</v>
      </c>
      <c r="AV1415" s="9" t="s">
        <v>320</v>
      </c>
      <c r="AW1415" s="9" t="s">
        <v>2067</v>
      </c>
      <c r="AX1415" s="9">
        <v>9010600000</v>
      </c>
      <c r="AY1415" s="99">
        <v>249</v>
      </c>
      <c r="AZ1415" s="12" t="s">
        <v>207</v>
      </c>
      <c r="BA1415" s="99">
        <v>18</v>
      </c>
      <c r="BB1415" s="12" t="s">
        <v>207</v>
      </c>
      <c r="BC1415" s="99">
        <v>18</v>
      </c>
      <c r="BD1415" s="12" t="s">
        <v>207</v>
      </c>
      <c r="BE1415" s="99">
        <v>24</v>
      </c>
      <c r="BF1415" s="12" t="s">
        <v>321</v>
      </c>
      <c r="BG1415" s="654">
        <v>23.565999999999999</v>
      </c>
      <c r="BH1415" s="12" t="s">
        <v>321</v>
      </c>
      <c r="BI1415" s="99">
        <v>20</v>
      </c>
      <c r="BJ1415" s="12" t="s">
        <v>321</v>
      </c>
      <c r="BK1415" s="754">
        <v>0</v>
      </c>
      <c r="BL1415" s="12" t="s">
        <v>321</v>
      </c>
      <c r="BM1415" s="754">
        <v>0.108</v>
      </c>
      <c r="BN1415" s="12" t="s">
        <v>321</v>
      </c>
      <c r="BO1415" s="754">
        <v>3.4580000000000002</v>
      </c>
      <c r="BP1415" s="12" t="s">
        <v>321</v>
      </c>
      <c r="BQ1415" s="754">
        <v>0</v>
      </c>
      <c r="BR1415" s="12" t="s">
        <v>321</v>
      </c>
      <c r="BS1415" s="654">
        <v>0</v>
      </c>
      <c r="BT1415" s="12" t="s">
        <v>321</v>
      </c>
      <c r="BU1415" s="654">
        <v>3.5659999999999998</v>
      </c>
      <c r="BV1415" s="12" t="s">
        <v>321</v>
      </c>
      <c r="BW1415" s="9">
        <v>0.08</v>
      </c>
      <c r="BX1415" s="9" t="s">
        <v>322</v>
      </c>
      <c r="BY1415" s="755">
        <v>98</v>
      </c>
      <c r="BZ1415" s="9" t="s">
        <v>315</v>
      </c>
      <c r="CA1415" s="755">
        <v>7.1</v>
      </c>
      <c r="CB1415" s="9" t="s">
        <v>315</v>
      </c>
      <c r="CC1415" s="755">
        <v>7.1</v>
      </c>
      <c r="CD1415" s="9" t="s">
        <v>315</v>
      </c>
      <c r="CE1415" s="755">
        <v>50.7</v>
      </c>
      <c r="CF1415" s="9" t="s">
        <v>323</v>
      </c>
      <c r="CG1415" s="755">
        <v>44.1</v>
      </c>
      <c r="CH1415" s="9" t="s">
        <v>323</v>
      </c>
      <c r="CI1415" s="9"/>
      <c r="CJ1415" s="9"/>
      <c r="CK1415" s="9"/>
    </row>
    <row r="1416" spans="1:89" s="98" customFormat="1" x14ac:dyDescent="0.25">
      <c r="A1416" s="99">
        <v>10240371</v>
      </c>
      <c r="B1416" s="99"/>
      <c r="C1416" s="772">
        <v>925</v>
      </c>
      <c r="D1416" s="807">
        <v>0.03</v>
      </c>
      <c r="E1416" s="772">
        <f t="shared" si="64"/>
        <v>953</v>
      </c>
      <c r="F1416" s="778">
        <v>1.1000000000000001</v>
      </c>
      <c r="G1416" s="774">
        <f t="shared" si="65"/>
        <v>1048</v>
      </c>
      <c r="H1416" s="776"/>
      <c r="I1416" s="758"/>
      <c r="J1416" s="776"/>
      <c r="K1416" s="786"/>
      <c r="L1416" s="9" t="s">
        <v>308</v>
      </c>
      <c r="M1416" s="9" t="s">
        <v>2068</v>
      </c>
      <c r="N1416" s="9" t="s">
        <v>142</v>
      </c>
      <c r="O1416" s="9" t="s">
        <v>2034</v>
      </c>
      <c r="P1416" s="9" t="s">
        <v>624</v>
      </c>
      <c r="Q1416" s="9" t="s">
        <v>2035</v>
      </c>
      <c r="R1416" s="9" t="s">
        <v>2037</v>
      </c>
      <c r="S1416" s="9" t="s">
        <v>314</v>
      </c>
      <c r="T1416" s="98" t="s">
        <v>210</v>
      </c>
      <c r="U1416" s="99" t="s">
        <v>736</v>
      </c>
      <c r="V1416" s="99" t="s">
        <v>207</v>
      </c>
      <c r="W1416" s="99" t="s">
        <v>634</v>
      </c>
      <c r="X1416" s="99" t="s">
        <v>207</v>
      </c>
      <c r="Y1416" s="99">
        <v>128</v>
      </c>
      <c r="Z1416" s="99" t="s">
        <v>207</v>
      </c>
      <c r="AA1416" s="9">
        <v>220</v>
      </c>
      <c r="AB1416" s="99" t="s">
        <v>207</v>
      </c>
      <c r="AC1416" s="9">
        <v>241</v>
      </c>
      <c r="AD1416" s="9" t="s">
        <v>207</v>
      </c>
      <c r="AE1416" s="9">
        <v>95</v>
      </c>
      <c r="AF1416" s="9" t="s">
        <v>315</v>
      </c>
      <c r="AG1416" s="14" t="s">
        <v>324</v>
      </c>
      <c r="AH1416" s="14" t="s">
        <v>207</v>
      </c>
      <c r="AI1416" s="14" t="s">
        <v>325</v>
      </c>
      <c r="AJ1416" s="14" t="s">
        <v>207</v>
      </c>
      <c r="AK1416" s="9">
        <v>5</v>
      </c>
      <c r="AL1416" s="14" t="s">
        <v>207</v>
      </c>
      <c r="AM1416" s="9">
        <v>5</v>
      </c>
      <c r="AN1416" s="14" t="s">
        <v>207</v>
      </c>
      <c r="AO1416" s="9">
        <v>5</v>
      </c>
      <c r="AP1416" s="14" t="s">
        <v>207</v>
      </c>
      <c r="AQ1416" s="9">
        <v>5</v>
      </c>
      <c r="AR1416" s="14" t="s">
        <v>207</v>
      </c>
      <c r="AS1416" s="9" t="s">
        <v>0</v>
      </c>
      <c r="AT1416" s="9" t="s">
        <v>318</v>
      </c>
      <c r="AU1416" s="9" t="s">
        <v>376</v>
      </c>
      <c r="AV1416" s="9" t="s">
        <v>320</v>
      </c>
      <c r="AW1416" s="9" t="s">
        <v>2069</v>
      </c>
      <c r="AX1416" s="9">
        <v>9010600000</v>
      </c>
      <c r="AY1416" s="99">
        <v>269</v>
      </c>
      <c r="AZ1416" s="12" t="s">
        <v>207</v>
      </c>
      <c r="BA1416" s="99">
        <v>18</v>
      </c>
      <c r="BB1416" s="12" t="s">
        <v>207</v>
      </c>
      <c r="BC1416" s="99">
        <v>18</v>
      </c>
      <c r="BD1416" s="12" t="s">
        <v>207</v>
      </c>
      <c r="BE1416" s="99">
        <v>28</v>
      </c>
      <c r="BF1416" s="12" t="s">
        <v>321</v>
      </c>
      <c r="BG1416" s="654">
        <v>27.96</v>
      </c>
      <c r="BH1416" s="12" t="s">
        <v>321</v>
      </c>
      <c r="BI1416" s="99">
        <v>23</v>
      </c>
      <c r="BJ1416" s="12" t="s">
        <v>321</v>
      </c>
      <c r="BK1416" s="754">
        <v>0</v>
      </c>
      <c r="BL1416" s="12" t="s">
        <v>321</v>
      </c>
      <c r="BM1416" s="754">
        <v>0.108</v>
      </c>
      <c r="BN1416" s="12" t="s">
        <v>321</v>
      </c>
      <c r="BO1416" s="754">
        <v>4.8520000000000003</v>
      </c>
      <c r="BP1416" s="12" t="s">
        <v>321</v>
      </c>
      <c r="BQ1416" s="754">
        <v>0</v>
      </c>
      <c r="BR1416" s="12" t="s">
        <v>321</v>
      </c>
      <c r="BS1416" s="654">
        <v>0</v>
      </c>
      <c r="BT1416" s="12" t="s">
        <v>321</v>
      </c>
      <c r="BU1416" s="654">
        <v>4.96</v>
      </c>
      <c r="BV1416" s="12" t="s">
        <v>321</v>
      </c>
      <c r="BW1416" s="9">
        <v>0.09</v>
      </c>
      <c r="BX1416" s="9" t="s">
        <v>322</v>
      </c>
      <c r="BY1416" s="755">
        <v>105.9</v>
      </c>
      <c r="BZ1416" s="9" t="s">
        <v>315</v>
      </c>
      <c r="CA1416" s="755">
        <v>7.1</v>
      </c>
      <c r="CB1416" s="9" t="s">
        <v>315</v>
      </c>
      <c r="CC1416" s="755">
        <v>7.1</v>
      </c>
      <c r="CD1416" s="9" t="s">
        <v>315</v>
      </c>
      <c r="CE1416" s="755">
        <v>59.5</v>
      </c>
      <c r="CF1416" s="9" t="s">
        <v>323</v>
      </c>
      <c r="CG1416" s="755">
        <v>50.7</v>
      </c>
      <c r="CH1416" s="9" t="s">
        <v>323</v>
      </c>
      <c r="CI1416" s="9"/>
      <c r="CJ1416" s="9"/>
      <c r="CK1416" s="9"/>
    </row>
    <row r="1417" spans="1:89" s="98" customFormat="1" x14ac:dyDescent="0.25">
      <c r="A1417" s="99">
        <v>10240372</v>
      </c>
      <c r="B1417" s="99"/>
      <c r="C1417" s="772">
        <v>1203</v>
      </c>
      <c r="D1417" s="807">
        <v>0.03</v>
      </c>
      <c r="E1417" s="772">
        <f t="shared" si="64"/>
        <v>1239</v>
      </c>
      <c r="F1417" s="778">
        <v>1.1000000000000001</v>
      </c>
      <c r="G1417" s="774">
        <f t="shared" si="65"/>
        <v>1363</v>
      </c>
      <c r="H1417" s="776"/>
      <c r="I1417" s="758"/>
      <c r="J1417" s="776"/>
      <c r="K1417" s="786"/>
      <c r="L1417" s="9" t="s">
        <v>308</v>
      </c>
      <c r="M1417" s="9" t="s">
        <v>2070</v>
      </c>
      <c r="N1417" s="9" t="s">
        <v>142</v>
      </c>
      <c r="O1417" s="9" t="s">
        <v>2034</v>
      </c>
      <c r="P1417" s="9" t="s">
        <v>624</v>
      </c>
      <c r="Q1417" s="9" t="s">
        <v>2035</v>
      </c>
      <c r="R1417" s="9" t="s">
        <v>2037</v>
      </c>
      <c r="S1417" s="9" t="s">
        <v>314</v>
      </c>
      <c r="T1417" s="98" t="s">
        <v>210</v>
      </c>
      <c r="U1417" s="99" t="s">
        <v>737</v>
      </c>
      <c r="V1417" s="99" t="s">
        <v>207</v>
      </c>
      <c r="W1417" s="99" t="s">
        <v>636</v>
      </c>
      <c r="X1417" s="99" t="s">
        <v>207</v>
      </c>
      <c r="Y1417" s="99">
        <v>139</v>
      </c>
      <c r="Z1417" s="99" t="s">
        <v>207</v>
      </c>
      <c r="AA1417" s="9">
        <v>240</v>
      </c>
      <c r="AB1417" s="99" t="s">
        <v>207</v>
      </c>
      <c r="AC1417" s="9">
        <v>264</v>
      </c>
      <c r="AD1417" s="9" t="s">
        <v>207</v>
      </c>
      <c r="AE1417" s="9">
        <v>104</v>
      </c>
      <c r="AF1417" s="9" t="s">
        <v>315</v>
      </c>
      <c r="AG1417" s="14" t="s">
        <v>326</v>
      </c>
      <c r="AH1417" s="14" t="s">
        <v>207</v>
      </c>
      <c r="AI1417" s="14" t="s">
        <v>327</v>
      </c>
      <c r="AJ1417" s="14" t="s">
        <v>207</v>
      </c>
      <c r="AK1417" s="9">
        <v>5</v>
      </c>
      <c r="AL1417" s="14" t="s">
        <v>207</v>
      </c>
      <c r="AM1417" s="9">
        <v>5</v>
      </c>
      <c r="AN1417" s="14" t="s">
        <v>207</v>
      </c>
      <c r="AO1417" s="9">
        <v>5</v>
      </c>
      <c r="AP1417" s="14" t="s">
        <v>207</v>
      </c>
      <c r="AQ1417" s="9">
        <v>5</v>
      </c>
      <c r="AR1417" s="14" t="s">
        <v>207</v>
      </c>
      <c r="AS1417" s="9" t="s">
        <v>0</v>
      </c>
      <c r="AT1417" s="9" t="s">
        <v>318</v>
      </c>
      <c r="AU1417" s="9" t="s">
        <v>376</v>
      </c>
      <c r="AV1417" s="9" t="s">
        <v>320</v>
      </c>
      <c r="AW1417" s="9" t="s">
        <v>2071</v>
      </c>
      <c r="AX1417" s="9">
        <v>9010600000</v>
      </c>
      <c r="AY1417" s="99">
        <v>289</v>
      </c>
      <c r="AZ1417" s="12" t="s">
        <v>207</v>
      </c>
      <c r="BA1417" s="99">
        <v>18</v>
      </c>
      <c r="BB1417" s="12" t="s">
        <v>207</v>
      </c>
      <c r="BC1417" s="99">
        <v>18</v>
      </c>
      <c r="BD1417" s="12" t="s">
        <v>207</v>
      </c>
      <c r="BE1417" s="99">
        <v>32</v>
      </c>
      <c r="BF1417" s="12" t="s">
        <v>321</v>
      </c>
      <c r="BG1417" s="654">
        <v>31.594000000000001</v>
      </c>
      <c r="BH1417" s="12" t="s">
        <v>321</v>
      </c>
      <c r="BI1417" s="99">
        <v>26</v>
      </c>
      <c r="BJ1417" s="12" t="s">
        <v>321</v>
      </c>
      <c r="BK1417" s="754">
        <v>0</v>
      </c>
      <c r="BL1417" s="12" t="s">
        <v>321</v>
      </c>
      <c r="BM1417" s="754">
        <v>0.108</v>
      </c>
      <c r="BN1417" s="12" t="s">
        <v>321</v>
      </c>
      <c r="BO1417" s="754">
        <v>5.4859999999999998</v>
      </c>
      <c r="BP1417" s="12" t="s">
        <v>321</v>
      </c>
      <c r="BQ1417" s="754">
        <v>0</v>
      </c>
      <c r="BR1417" s="12" t="s">
        <v>321</v>
      </c>
      <c r="BS1417" s="654">
        <v>0</v>
      </c>
      <c r="BT1417" s="12" t="s">
        <v>321</v>
      </c>
      <c r="BU1417" s="654">
        <v>5.5940000000000003</v>
      </c>
      <c r="BV1417" s="12" t="s">
        <v>321</v>
      </c>
      <c r="BW1417" s="9">
        <v>0.09</v>
      </c>
      <c r="BX1417" s="9" t="s">
        <v>322</v>
      </c>
      <c r="BY1417" s="755">
        <v>113.8</v>
      </c>
      <c r="BZ1417" s="9" t="s">
        <v>315</v>
      </c>
      <c r="CA1417" s="755">
        <v>7.1</v>
      </c>
      <c r="CB1417" s="9" t="s">
        <v>315</v>
      </c>
      <c r="CC1417" s="755">
        <v>7.1</v>
      </c>
      <c r="CD1417" s="9" t="s">
        <v>315</v>
      </c>
      <c r="CE1417" s="755">
        <v>66.099999999999994</v>
      </c>
      <c r="CF1417" s="9" t="s">
        <v>323</v>
      </c>
      <c r="CG1417" s="755">
        <v>57.3</v>
      </c>
      <c r="CH1417" s="9" t="s">
        <v>323</v>
      </c>
      <c r="CI1417" s="9"/>
      <c r="CJ1417" s="9"/>
      <c r="CK1417" s="9"/>
    </row>
    <row r="1418" spans="1:89" s="98" customFormat="1" x14ac:dyDescent="0.25">
      <c r="A1418" s="99">
        <v>10240373</v>
      </c>
      <c r="B1418" s="99"/>
      <c r="C1418" s="772">
        <v>1385</v>
      </c>
      <c r="D1418" s="807">
        <v>0.03</v>
      </c>
      <c r="E1418" s="772">
        <f t="shared" si="64"/>
        <v>1427</v>
      </c>
      <c r="F1418" s="778">
        <v>1.1000000000000001</v>
      </c>
      <c r="G1418" s="774">
        <f t="shared" si="65"/>
        <v>1570</v>
      </c>
      <c r="H1418" s="776"/>
      <c r="I1418" s="758"/>
      <c r="J1418" s="776"/>
      <c r="K1418" s="786"/>
      <c r="L1418" s="9" t="s">
        <v>308</v>
      </c>
      <c r="M1418" s="9" t="s">
        <v>2072</v>
      </c>
      <c r="N1418" s="9" t="s">
        <v>142</v>
      </c>
      <c r="O1418" s="9" t="s">
        <v>2034</v>
      </c>
      <c r="P1418" s="9" t="s">
        <v>624</v>
      </c>
      <c r="Q1418" s="9" t="s">
        <v>2035</v>
      </c>
      <c r="R1418" s="9" t="s">
        <v>2037</v>
      </c>
      <c r="S1418" s="9" t="s">
        <v>314</v>
      </c>
      <c r="T1418" s="98" t="s">
        <v>210</v>
      </c>
      <c r="U1418" s="99" t="s">
        <v>738</v>
      </c>
      <c r="V1418" s="99" t="s">
        <v>207</v>
      </c>
      <c r="W1418" s="99" t="s">
        <v>638</v>
      </c>
      <c r="X1418" s="99" t="s">
        <v>207</v>
      </c>
      <c r="Y1418" s="99">
        <v>162</v>
      </c>
      <c r="Z1418" s="99" t="s">
        <v>207</v>
      </c>
      <c r="AA1418" s="9">
        <v>280</v>
      </c>
      <c r="AB1418" s="99" t="s">
        <v>207</v>
      </c>
      <c r="AC1418" s="9">
        <v>310</v>
      </c>
      <c r="AD1418" s="9" t="s">
        <v>207</v>
      </c>
      <c r="AE1418" s="9">
        <v>122</v>
      </c>
      <c r="AF1418" s="9" t="s">
        <v>315</v>
      </c>
      <c r="AG1418" s="14" t="s">
        <v>330</v>
      </c>
      <c r="AH1418" s="14" t="s">
        <v>207</v>
      </c>
      <c r="AI1418" s="14" t="s">
        <v>331</v>
      </c>
      <c r="AJ1418" s="14" t="s">
        <v>207</v>
      </c>
      <c r="AK1418" s="9">
        <v>5</v>
      </c>
      <c r="AL1418" s="14" t="s">
        <v>207</v>
      </c>
      <c r="AM1418" s="9">
        <v>5</v>
      </c>
      <c r="AN1418" s="14" t="s">
        <v>207</v>
      </c>
      <c r="AO1418" s="9">
        <v>5</v>
      </c>
      <c r="AP1418" s="14" t="s">
        <v>207</v>
      </c>
      <c r="AQ1418" s="9">
        <v>5</v>
      </c>
      <c r="AR1418" s="14" t="s">
        <v>207</v>
      </c>
      <c r="AS1418" s="9" t="s">
        <v>0</v>
      </c>
      <c r="AT1418" s="9" t="s">
        <v>318</v>
      </c>
      <c r="AU1418" s="9" t="s">
        <v>376</v>
      </c>
      <c r="AV1418" s="9" t="s">
        <v>320</v>
      </c>
      <c r="AW1418" s="9" t="s">
        <v>2073</v>
      </c>
      <c r="AX1418" s="9">
        <v>9010600000</v>
      </c>
      <c r="AY1418" s="99">
        <v>329</v>
      </c>
      <c r="AZ1418" s="12" t="s">
        <v>207</v>
      </c>
      <c r="BA1418" s="99">
        <v>18</v>
      </c>
      <c r="BB1418" s="12" t="s">
        <v>207</v>
      </c>
      <c r="BC1418" s="99">
        <v>18</v>
      </c>
      <c r="BD1418" s="12" t="s">
        <v>207</v>
      </c>
      <c r="BE1418" s="99">
        <v>43</v>
      </c>
      <c r="BF1418" s="12" t="s">
        <v>321</v>
      </c>
      <c r="BG1418" s="654">
        <v>42.421999999999997</v>
      </c>
      <c r="BH1418" s="12" t="s">
        <v>321</v>
      </c>
      <c r="BI1418" s="99">
        <v>36</v>
      </c>
      <c r="BJ1418" s="12" t="s">
        <v>321</v>
      </c>
      <c r="BK1418" s="754">
        <v>0</v>
      </c>
      <c r="BL1418" s="12" t="s">
        <v>321</v>
      </c>
      <c r="BM1418" s="754">
        <v>0.108</v>
      </c>
      <c r="BN1418" s="12" t="s">
        <v>321</v>
      </c>
      <c r="BO1418" s="754">
        <v>6.3140000000000001</v>
      </c>
      <c r="BP1418" s="12" t="s">
        <v>321</v>
      </c>
      <c r="BQ1418" s="754">
        <v>0</v>
      </c>
      <c r="BR1418" s="12" t="s">
        <v>321</v>
      </c>
      <c r="BS1418" s="654">
        <v>0</v>
      </c>
      <c r="BT1418" s="12" t="s">
        <v>321</v>
      </c>
      <c r="BU1418" s="654">
        <v>6.4219999999999997</v>
      </c>
      <c r="BV1418" s="12" t="s">
        <v>321</v>
      </c>
      <c r="BW1418" s="9">
        <v>0.11</v>
      </c>
      <c r="BX1418" s="9" t="s">
        <v>322</v>
      </c>
      <c r="BY1418" s="755">
        <v>129.5</v>
      </c>
      <c r="BZ1418" s="9" t="s">
        <v>315</v>
      </c>
      <c r="CA1418" s="755">
        <v>7.1</v>
      </c>
      <c r="CB1418" s="9" t="s">
        <v>315</v>
      </c>
      <c r="CC1418" s="755">
        <v>7.1</v>
      </c>
      <c r="CD1418" s="9" t="s">
        <v>315</v>
      </c>
      <c r="CE1418" s="755">
        <v>92.6</v>
      </c>
      <c r="CF1418" s="9" t="s">
        <v>323</v>
      </c>
      <c r="CG1418" s="755">
        <v>79.400000000000006</v>
      </c>
      <c r="CH1418" s="9" t="s">
        <v>323</v>
      </c>
      <c r="CI1418" s="9"/>
      <c r="CJ1418" s="9"/>
      <c r="CK1418" s="9"/>
    </row>
    <row r="1419" spans="1:89" s="98" customFormat="1" x14ac:dyDescent="0.25">
      <c r="A1419" s="99">
        <v>10240374</v>
      </c>
      <c r="B1419" s="99"/>
      <c r="C1419" s="772">
        <v>1598</v>
      </c>
      <c r="D1419" s="807">
        <v>0.03</v>
      </c>
      <c r="E1419" s="772">
        <f t="shared" si="64"/>
        <v>1646</v>
      </c>
      <c r="F1419" s="778">
        <v>1.1000000000000001</v>
      </c>
      <c r="G1419" s="774">
        <f t="shared" si="65"/>
        <v>1811</v>
      </c>
      <c r="H1419" s="776"/>
      <c r="I1419" s="758"/>
      <c r="J1419" s="776"/>
      <c r="K1419" s="786"/>
      <c r="L1419" s="9" t="s">
        <v>308</v>
      </c>
      <c r="M1419" s="9" t="s">
        <v>2074</v>
      </c>
      <c r="N1419" s="9" t="s">
        <v>142</v>
      </c>
      <c r="O1419" s="9" t="s">
        <v>2034</v>
      </c>
      <c r="P1419" s="9" t="s">
        <v>624</v>
      </c>
      <c r="Q1419" s="9" t="s">
        <v>2035</v>
      </c>
      <c r="R1419" s="9" t="s">
        <v>2037</v>
      </c>
      <c r="S1419" s="9" t="s">
        <v>314</v>
      </c>
      <c r="T1419" s="98" t="s">
        <v>210</v>
      </c>
      <c r="U1419" s="99" t="s">
        <v>739</v>
      </c>
      <c r="V1419" s="99" t="s">
        <v>207</v>
      </c>
      <c r="W1419" s="99" t="s">
        <v>640</v>
      </c>
      <c r="X1419" s="99" t="s">
        <v>207</v>
      </c>
      <c r="Y1419" s="99">
        <v>173</v>
      </c>
      <c r="Z1419" s="99" t="s">
        <v>207</v>
      </c>
      <c r="AA1419" s="9">
        <v>300</v>
      </c>
      <c r="AB1419" s="99" t="s">
        <v>207</v>
      </c>
      <c r="AC1419" s="9">
        <v>333</v>
      </c>
      <c r="AD1419" s="9" t="s">
        <v>207</v>
      </c>
      <c r="AE1419" s="9">
        <v>131</v>
      </c>
      <c r="AF1419" s="9" t="s">
        <v>315</v>
      </c>
      <c r="AG1419" s="14" t="s">
        <v>332</v>
      </c>
      <c r="AH1419" s="14" t="s">
        <v>207</v>
      </c>
      <c r="AI1419" s="14" t="s">
        <v>333</v>
      </c>
      <c r="AJ1419" s="14" t="s">
        <v>207</v>
      </c>
      <c r="AK1419" s="9">
        <v>5</v>
      </c>
      <c r="AL1419" s="14" t="s">
        <v>207</v>
      </c>
      <c r="AM1419" s="9">
        <v>5</v>
      </c>
      <c r="AN1419" s="14" t="s">
        <v>207</v>
      </c>
      <c r="AO1419" s="9">
        <v>5</v>
      </c>
      <c r="AP1419" s="14" t="s">
        <v>207</v>
      </c>
      <c r="AQ1419" s="9">
        <v>5</v>
      </c>
      <c r="AR1419" s="14" t="s">
        <v>207</v>
      </c>
      <c r="AS1419" s="9" t="s">
        <v>0</v>
      </c>
      <c r="AT1419" s="9" t="s">
        <v>318</v>
      </c>
      <c r="AU1419" s="9" t="s">
        <v>376</v>
      </c>
      <c r="AV1419" s="9" t="s">
        <v>320</v>
      </c>
      <c r="AW1419" s="9" t="s">
        <v>2075</v>
      </c>
      <c r="AX1419" s="9">
        <v>9010600000</v>
      </c>
      <c r="AY1419" s="99">
        <v>349</v>
      </c>
      <c r="AZ1419" s="12" t="s">
        <v>207</v>
      </c>
      <c r="BA1419" s="99">
        <v>18</v>
      </c>
      <c r="BB1419" s="12" t="s">
        <v>207</v>
      </c>
      <c r="BC1419" s="99">
        <v>18</v>
      </c>
      <c r="BD1419" s="12" t="s">
        <v>207</v>
      </c>
      <c r="BE1419" s="99">
        <v>35</v>
      </c>
      <c r="BF1419" s="12" t="s">
        <v>321</v>
      </c>
      <c r="BG1419" s="654">
        <v>34.136000000000003</v>
      </c>
      <c r="BH1419" s="12" t="s">
        <v>321</v>
      </c>
      <c r="BI1419" s="99">
        <v>29</v>
      </c>
      <c r="BJ1419" s="12" t="s">
        <v>321</v>
      </c>
      <c r="BK1419" s="754">
        <v>0</v>
      </c>
      <c r="BL1419" s="12" t="s">
        <v>321</v>
      </c>
      <c r="BM1419" s="754">
        <v>0.108</v>
      </c>
      <c r="BN1419" s="12" t="s">
        <v>321</v>
      </c>
      <c r="BO1419" s="754">
        <v>5.0279999999999996</v>
      </c>
      <c r="BP1419" s="12" t="s">
        <v>321</v>
      </c>
      <c r="BQ1419" s="754">
        <v>0</v>
      </c>
      <c r="BR1419" s="12" t="s">
        <v>321</v>
      </c>
      <c r="BS1419" s="654">
        <v>0</v>
      </c>
      <c r="BT1419" s="12" t="s">
        <v>321</v>
      </c>
      <c r="BU1419" s="654">
        <v>5.1360000000000001</v>
      </c>
      <c r="BV1419" s="12" t="s">
        <v>321</v>
      </c>
      <c r="BW1419" s="9">
        <v>0.11</v>
      </c>
      <c r="BX1419" s="9" t="s">
        <v>322</v>
      </c>
      <c r="BY1419" s="755">
        <v>137.4</v>
      </c>
      <c r="BZ1419" s="9" t="s">
        <v>315</v>
      </c>
      <c r="CA1419" s="755">
        <v>7.1</v>
      </c>
      <c r="CB1419" s="9" t="s">
        <v>315</v>
      </c>
      <c r="CC1419" s="755">
        <v>7.1</v>
      </c>
      <c r="CD1419" s="9" t="s">
        <v>315</v>
      </c>
      <c r="CE1419" s="755">
        <v>75</v>
      </c>
      <c r="CF1419" s="9" t="s">
        <v>323</v>
      </c>
      <c r="CG1419" s="755">
        <v>63.9</v>
      </c>
      <c r="CH1419" s="9" t="s">
        <v>323</v>
      </c>
      <c r="CI1419" s="9"/>
      <c r="CJ1419" s="9"/>
      <c r="CK1419" s="9"/>
    </row>
    <row r="1420" spans="1:89" s="98" customFormat="1" x14ac:dyDescent="0.25">
      <c r="A1420" s="99">
        <v>10240375</v>
      </c>
      <c r="B1420" s="99"/>
      <c r="C1420" s="772">
        <v>2043</v>
      </c>
      <c r="D1420" s="807">
        <v>0.03</v>
      </c>
      <c r="E1420" s="772">
        <f t="shared" si="64"/>
        <v>2104</v>
      </c>
      <c r="F1420" s="778">
        <v>1.1000000000000001</v>
      </c>
      <c r="G1420" s="774">
        <f t="shared" si="65"/>
        <v>2314</v>
      </c>
      <c r="H1420" s="776"/>
      <c r="I1420" s="758"/>
      <c r="J1420" s="776"/>
      <c r="K1420" s="786"/>
      <c r="L1420" s="9" t="s">
        <v>308</v>
      </c>
      <c r="M1420" s="9" t="s">
        <v>2076</v>
      </c>
      <c r="N1420" s="9" t="s">
        <v>142</v>
      </c>
      <c r="O1420" s="9" t="s">
        <v>2034</v>
      </c>
      <c r="P1420" s="9" t="s">
        <v>624</v>
      </c>
      <c r="Q1420" s="9" t="s">
        <v>2035</v>
      </c>
      <c r="R1420" s="9" t="s">
        <v>2037</v>
      </c>
      <c r="S1420" s="9" t="s">
        <v>314</v>
      </c>
      <c r="T1420" s="98" t="s">
        <v>210</v>
      </c>
      <c r="U1420" s="99" t="s">
        <v>740</v>
      </c>
      <c r="V1420" s="99" t="s">
        <v>207</v>
      </c>
      <c r="W1420" s="99" t="s">
        <v>642</v>
      </c>
      <c r="X1420" s="99" t="s">
        <v>207</v>
      </c>
      <c r="Y1420" s="99">
        <v>184</v>
      </c>
      <c r="Z1420" s="99" t="s">
        <v>207</v>
      </c>
      <c r="AA1420" s="9">
        <v>320</v>
      </c>
      <c r="AB1420" s="99" t="s">
        <v>207</v>
      </c>
      <c r="AC1420" s="9">
        <v>355</v>
      </c>
      <c r="AD1420" s="9" t="s">
        <v>207</v>
      </c>
      <c r="AE1420" s="9">
        <v>140</v>
      </c>
      <c r="AF1420" s="9" t="s">
        <v>315</v>
      </c>
      <c r="AG1420" s="14" t="s">
        <v>334</v>
      </c>
      <c r="AH1420" s="14" t="s">
        <v>207</v>
      </c>
      <c r="AI1420" s="14" t="s">
        <v>335</v>
      </c>
      <c r="AJ1420" s="14" t="s">
        <v>207</v>
      </c>
      <c r="AK1420" s="9">
        <v>5</v>
      </c>
      <c r="AL1420" s="14" t="s">
        <v>207</v>
      </c>
      <c r="AM1420" s="9">
        <v>5</v>
      </c>
      <c r="AN1420" s="14" t="s">
        <v>207</v>
      </c>
      <c r="AO1420" s="9">
        <v>5</v>
      </c>
      <c r="AP1420" s="14" t="s">
        <v>207</v>
      </c>
      <c r="AQ1420" s="9">
        <v>5</v>
      </c>
      <c r="AR1420" s="14" t="s">
        <v>207</v>
      </c>
      <c r="AS1420" s="9" t="s">
        <v>0</v>
      </c>
      <c r="AT1420" s="9" t="s">
        <v>318</v>
      </c>
      <c r="AU1420" s="9" t="s">
        <v>376</v>
      </c>
      <c r="AV1420" s="9" t="s">
        <v>320</v>
      </c>
      <c r="AW1420" s="9" t="s">
        <v>2077</v>
      </c>
      <c r="AX1420" s="9">
        <v>9010600000</v>
      </c>
      <c r="AY1420" s="99">
        <v>369</v>
      </c>
      <c r="AZ1420" s="12" t="s">
        <v>207</v>
      </c>
      <c r="BA1420" s="99">
        <v>18</v>
      </c>
      <c r="BB1420" s="12" t="s">
        <v>207</v>
      </c>
      <c r="BC1420" s="99">
        <v>18</v>
      </c>
      <c r="BD1420" s="12" t="s">
        <v>207</v>
      </c>
      <c r="BE1420" s="99">
        <v>38</v>
      </c>
      <c r="BF1420" s="12" t="s">
        <v>321</v>
      </c>
      <c r="BG1420" s="654">
        <v>37.409999999999997</v>
      </c>
      <c r="BH1420" s="12" t="s">
        <v>321</v>
      </c>
      <c r="BI1420" s="99">
        <v>32</v>
      </c>
      <c r="BJ1420" s="12" t="s">
        <v>321</v>
      </c>
      <c r="BK1420" s="754">
        <v>0</v>
      </c>
      <c r="BL1420" s="12" t="s">
        <v>321</v>
      </c>
      <c r="BM1420" s="754">
        <v>0.108</v>
      </c>
      <c r="BN1420" s="12" t="s">
        <v>321</v>
      </c>
      <c r="BO1420" s="754">
        <v>5.3019999999999996</v>
      </c>
      <c r="BP1420" s="12" t="s">
        <v>321</v>
      </c>
      <c r="BQ1420" s="754">
        <v>0</v>
      </c>
      <c r="BR1420" s="12" t="s">
        <v>321</v>
      </c>
      <c r="BS1420" s="654">
        <v>0</v>
      </c>
      <c r="BT1420" s="12" t="s">
        <v>321</v>
      </c>
      <c r="BU1420" s="654">
        <v>5.41</v>
      </c>
      <c r="BV1420" s="12" t="s">
        <v>321</v>
      </c>
      <c r="BW1420" s="9">
        <v>0.12</v>
      </c>
      <c r="BX1420" s="9" t="s">
        <v>322</v>
      </c>
      <c r="BY1420" s="755">
        <v>145.30000000000001</v>
      </c>
      <c r="BZ1420" s="9" t="s">
        <v>315</v>
      </c>
      <c r="CA1420" s="755">
        <v>7.1</v>
      </c>
      <c r="CB1420" s="9" t="s">
        <v>315</v>
      </c>
      <c r="CC1420" s="755">
        <v>7.1</v>
      </c>
      <c r="CD1420" s="9" t="s">
        <v>315</v>
      </c>
      <c r="CE1420" s="755">
        <v>83.8</v>
      </c>
      <c r="CF1420" s="9" t="s">
        <v>323</v>
      </c>
      <c r="CG1420" s="755">
        <v>70.5</v>
      </c>
      <c r="CH1420" s="9" t="s">
        <v>323</v>
      </c>
      <c r="CI1420" s="9"/>
      <c r="CJ1420" s="9"/>
      <c r="CK1420" s="9"/>
    </row>
    <row r="1421" spans="1:89" s="98" customFormat="1" x14ac:dyDescent="0.25">
      <c r="A1421" s="99">
        <v>10240376</v>
      </c>
      <c r="B1421" s="99"/>
      <c r="C1421" s="772">
        <v>2304</v>
      </c>
      <c r="D1421" s="807">
        <v>0.03</v>
      </c>
      <c r="E1421" s="772">
        <f t="shared" si="64"/>
        <v>2373</v>
      </c>
      <c r="F1421" s="778">
        <v>1.1000000000000001</v>
      </c>
      <c r="G1421" s="774">
        <f t="shared" si="65"/>
        <v>2610</v>
      </c>
      <c r="H1421" s="776"/>
      <c r="I1421" s="758"/>
      <c r="J1421" s="776"/>
      <c r="K1421" s="786"/>
      <c r="L1421" s="9" t="s">
        <v>308</v>
      </c>
      <c r="M1421" s="9" t="s">
        <v>2078</v>
      </c>
      <c r="N1421" s="9" t="s">
        <v>142</v>
      </c>
      <c r="O1421" s="9" t="s">
        <v>2034</v>
      </c>
      <c r="P1421" s="9" t="s">
        <v>624</v>
      </c>
      <c r="Q1421" s="9" t="s">
        <v>2035</v>
      </c>
      <c r="R1421" s="9" t="s">
        <v>2037</v>
      </c>
      <c r="S1421" s="9" t="s">
        <v>314</v>
      </c>
      <c r="T1421" s="98" t="s">
        <v>210</v>
      </c>
      <c r="U1421" s="99" t="s">
        <v>741</v>
      </c>
      <c r="V1421" s="99" t="s">
        <v>207</v>
      </c>
      <c r="W1421" s="99" t="s">
        <v>644</v>
      </c>
      <c r="X1421" s="99" t="s">
        <v>207</v>
      </c>
      <c r="Y1421" s="99">
        <v>196</v>
      </c>
      <c r="Z1421" s="99" t="s">
        <v>207</v>
      </c>
      <c r="AA1421" s="9">
        <v>340</v>
      </c>
      <c r="AB1421" s="99" t="s">
        <v>207</v>
      </c>
      <c r="AC1421" s="9">
        <v>379</v>
      </c>
      <c r="AD1421" s="9" t="s">
        <v>207</v>
      </c>
      <c r="AE1421" s="9">
        <v>149</v>
      </c>
      <c r="AF1421" s="9" t="s">
        <v>315</v>
      </c>
      <c r="AG1421" s="14" t="s">
        <v>336</v>
      </c>
      <c r="AH1421" s="14" t="s">
        <v>207</v>
      </c>
      <c r="AI1421" s="14" t="s">
        <v>337</v>
      </c>
      <c r="AJ1421" s="14" t="s">
        <v>207</v>
      </c>
      <c r="AK1421" s="9">
        <v>5</v>
      </c>
      <c r="AL1421" s="14" t="s">
        <v>207</v>
      </c>
      <c r="AM1421" s="9">
        <v>5</v>
      </c>
      <c r="AN1421" s="14" t="s">
        <v>207</v>
      </c>
      <c r="AO1421" s="9">
        <v>5</v>
      </c>
      <c r="AP1421" s="14" t="s">
        <v>207</v>
      </c>
      <c r="AQ1421" s="9">
        <v>5</v>
      </c>
      <c r="AR1421" s="14" t="s">
        <v>207</v>
      </c>
      <c r="AS1421" s="9" t="s">
        <v>0</v>
      </c>
      <c r="AT1421" s="9" t="s">
        <v>318</v>
      </c>
      <c r="AU1421" s="9" t="s">
        <v>376</v>
      </c>
      <c r="AV1421" s="9" t="s">
        <v>320</v>
      </c>
      <c r="AW1421" s="9" t="s">
        <v>2079</v>
      </c>
      <c r="AX1421" s="9">
        <v>9010600000</v>
      </c>
      <c r="AY1421" s="99">
        <v>389</v>
      </c>
      <c r="AZ1421" s="12" t="s">
        <v>207</v>
      </c>
      <c r="BA1421" s="99">
        <v>18</v>
      </c>
      <c r="BB1421" s="12" t="s">
        <v>207</v>
      </c>
      <c r="BC1421" s="99">
        <v>18</v>
      </c>
      <c r="BD1421" s="12" t="s">
        <v>207</v>
      </c>
      <c r="BE1421" s="99">
        <v>40</v>
      </c>
      <c r="BF1421" s="12" t="s">
        <v>321</v>
      </c>
      <c r="BG1421" s="654">
        <v>39.564</v>
      </c>
      <c r="BH1421" s="12" t="s">
        <v>321</v>
      </c>
      <c r="BI1421" s="99">
        <v>34</v>
      </c>
      <c r="BJ1421" s="12" t="s">
        <v>321</v>
      </c>
      <c r="BK1421" s="754">
        <v>0</v>
      </c>
      <c r="BL1421" s="12" t="s">
        <v>321</v>
      </c>
      <c r="BM1421" s="754">
        <v>0.108</v>
      </c>
      <c r="BN1421" s="12" t="s">
        <v>321</v>
      </c>
      <c r="BO1421" s="754">
        <v>5.4560000000000004</v>
      </c>
      <c r="BP1421" s="12" t="s">
        <v>321</v>
      </c>
      <c r="BQ1421" s="754">
        <v>0</v>
      </c>
      <c r="BR1421" s="12" t="s">
        <v>321</v>
      </c>
      <c r="BS1421" s="654">
        <v>0</v>
      </c>
      <c r="BT1421" s="12" t="s">
        <v>321</v>
      </c>
      <c r="BU1421" s="654">
        <v>5.5640000000000001</v>
      </c>
      <c r="BV1421" s="12" t="s">
        <v>321</v>
      </c>
      <c r="BW1421" s="9">
        <v>0.13</v>
      </c>
      <c r="BX1421" s="9" t="s">
        <v>322</v>
      </c>
      <c r="BY1421" s="755">
        <v>153.1</v>
      </c>
      <c r="BZ1421" s="9" t="s">
        <v>315</v>
      </c>
      <c r="CA1421" s="755">
        <v>7.1</v>
      </c>
      <c r="CB1421" s="9" t="s">
        <v>315</v>
      </c>
      <c r="CC1421" s="755">
        <v>7.1</v>
      </c>
      <c r="CD1421" s="9" t="s">
        <v>315</v>
      </c>
      <c r="CE1421" s="755">
        <v>88.2</v>
      </c>
      <c r="CF1421" s="9" t="s">
        <v>323</v>
      </c>
      <c r="CG1421" s="755">
        <v>75</v>
      </c>
      <c r="CH1421" s="9" t="s">
        <v>323</v>
      </c>
      <c r="CI1421" s="9"/>
      <c r="CJ1421" s="9"/>
      <c r="CK1421" s="9"/>
    </row>
    <row r="1422" spans="1:89" s="98" customFormat="1" x14ac:dyDescent="0.25">
      <c r="A1422" s="99">
        <v>10200339</v>
      </c>
      <c r="B1422" s="99"/>
      <c r="C1422" s="772">
        <v>821</v>
      </c>
      <c r="D1422" s="807">
        <v>0.03</v>
      </c>
      <c r="E1422" s="772">
        <f t="shared" si="64"/>
        <v>846</v>
      </c>
      <c r="F1422" s="778">
        <v>1.1000000000000001</v>
      </c>
      <c r="G1422" s="774">
        <f t="shared" si="65"/>
        <v>931</v>
      </c>
      <c r="H1422" s="776"/>
      <c r="I1422" s="758"/>
      <c r="J1422" s="776"/>
      <c r="K1422" s="786"/>
      <c r="L1422" s="9" t="s">
        <v>308</v>
      </c>
      <c r="M1422" s="9" t="s">
        <v>4385</v>
      </c>
      <c r="N1422" s="9" t="s">
        <v>142</v>
      </c>
      <c r="O1422" s="9" t="s">
        <v>2034</v>
      </c>
      <c r="P1422" s="9" t="s">
        <v>624</v>
      </c>
      <c r="Q1422" s="9" t="s">
        <v>2035</v>
      </c>
      <c r="R1422" s="9" t="s">
        <v>2037</v>
      </c>
      <c r="S1422" s="9" t="s">
        <v>373</v>
      </c>
      <c r="T1422" s="98" t="s">
        <v>234</v>
      </c>
      <c r="U1422" s="99" t="s">
        <v>868</v>
      </c>
      <c r="V1422" s="99" t="s">
        <v>207</v>
      </c>
      <c r="W1422" s="99" t="s">
        <v>1243</v>
      </c>
      <c r="X1422" s="99" t="s">
        <v>207</v>
      </c>
      <c r="Y1422" s="99">
        <v>153</v>
      </c>
      <c r="Z1422" s="99" t="s">
        <v>207</v>
      </c>
      <c r="AA1422" s="9">
        <v>200</v>
      </c>
      <c r="AB1422" s="99" t="s">
        <v>207</v>
      </c>
      <c r="AC1422" s="9">
        <v>238</v>
      </c>
      <c r="AD1422" s="9" t="s">
        <v>207</v>
      </c>
      <c r="AE1422" s="9">
        <v>94</v>
      </c>
      <c r="AF1422" s="9" t="s">
        <v>315</v>
      </c>
      <c r="AG1422" s="14" t="s">
        <v>374</v>
      </c>
      <c r="AH1422" s="14" t="s">
        <v>207</v>
      </c>
      <c r="AI1422" s="14" t="s">
        <v>375</v>
      </c>
      <c r="AJ1422" s="14" t="s">
        <v>207</v>
      </c>
      <c r="AK1422" s="9">
        <v>5</v>
      </c>
      <c r="AL1422" s="14" t="s">
        <v>207</v>
      </c>
      <c r="AM1422" s="9">
        <v>5</v>
      </c>
      <c r="AN1422" s="14" t="s">
        <v>207</v>
      </c>
      <c r="AO1422" s="9">
        <v>5</v>
      </c>
      <c r="AP1422" s="14" t="s">
        <v>207</v>
      </c>
      <c r="AQ1422" s="9">
        <v>5</v>
      </c>
      <c r="AR1422" s="14" t="s">
        <v>207</v>
      </c>
      <c r="AS1422" s="9" t="s">
        <v>0</v>
      </c>
      <c r="AT1422" s="9" t="s">
        <v>318</v>
      </c>
      <c r="AU1422" s="9" t="s">
        <v>376</v>
      </c>
      <c r="AV1422" s="9" t="s">
        <v>320</v>
      </c>
      <c r="AW1422" s="9" t="s">
        <v>2080</v>
      </c>
      <c r="AX1422" s="9">
        <v>9010600000</v>
      </c>
      <c r="AY1422" s="99">
        <v>249</v>
      </c>
      <c r="AZ1422" s="12" t="s">
        <v>207</v>
      </c>
      <c r="BA1422" s="99">
        <v>18</v>
      </c>
      <c r="BB1422" s="12" t="s">
        <v>207</v>
      </c>
      <c r="BC1422" s="99">
        <v>18</v>
      </c>
      <c r="BD1422" s="12" t="s">
        <v>207</v>
      </c>
      <c r="BE1422" s="99">
        <v>26</v>
      </c>
      <c r="BF1422" s="12" t="s">
        <v>321</v>
      </c>
      <c r="BG1422" s="654">
        <v>25.565999999999999</v>
      </c>
      <c r="BH1422" s="12" t="s">
        <v>321</v>
      </c>
      <c r="BI1422" s="99">
        <v>22</v>
      </c>
      <c r="BJ1422" s="12" t="s">
        <v>321</v>
      </c>
      <c r="BK1422" s="754">
        <v>0</v>
      </c>
      <c r="BL1422" s="12" t="s">
        <v>321</v>
      </c>
      <c r="BM1422" s="754">
        <v>0.108</v>
      </c>
      <c r="BN1422" s="12" t="s">
        <v>321</v>
      </c>
      <c r="BO1422" s="754">
        <v>3.4580000000000002</v>
      </c>
      <c r="BP1422" s="12" t="s">
        <v>321</v>
      </c>
      <c r="BQ1422" s="754">
        <v>0</v>
      </c>
      <c r="BR1422" s="12" t="s">
        <v>321</v>
      </c>
      <c r="BS1422" s="654">
        <v>0</v>
      </c>
      <c r="BT1422" s="12" t="s">
        <v>321</v>
      </c>
      <c r="BU1422" s="654">
        <v>3.5659999999999998</v>
      </c>
      <c r="BV1422" s="12" t="s">
        <v>321</v>
      </c>
      <c r="BW1422" s="9">
        <v>0.08</v>
      </c>
      <c r="BX1422" s="9" t="s">
        <v>322</v>
      </c>
      <c r="BY1422" s="755">
        <v>98</v>
      </c>
      <c r="BZ1422" s="9" t="s">
        <v>315</v>
      </c>
      <c r="CA1422" s="755">
        <v>7.1</v>
      </c>
      <c r="CB1422" s="9" t="s">
        <v>315</v>
      </c>
      <c r="CC1422" s="755">
        <v>7.1</v>
      </c>
      <c r="CD1422" s="9" t="s">
        <v>315</v>
      </c>
      <c r="CE1422" s="755">
        <v>55.1</v>
      </c>
      <c r="CF1422" s="9" t="s">
        <v>323</v>
      </c>
      <c r="CG1422" s="755">
        <v>48.5</v>
      </c>
      <c r="CH1422" s="9" t="s">
        <v>323</v>
      </c>
      <c r="CI1422" s="9"/>
      <c r="CJ1422" s="9"/>
      <c r="CK1422" s="9"/>
    </row>
    <row r="1423" spans="1:89" s="98" customFormat="1" x14ac:dyDescent="0.25">
      <c r="A1423" s="99">
        <v>10200340</v>
      </c>
      <c r="B1423" s="99"/>
      <c r="C1423" s="772">
        <v>925</v>
      </c>
      <c r="D1423" s="807">
        <v>0.03</v>
      </c>
      <c r="E1423" s="772">
        <f t="shared" si="64"/>
        <v>953</v>
      </c>
      <c r="F1423" s="778">
        <v>1.1000000000000001</v>
      </c>
      <c r="G1423" s="774">
        <f t="shared" si="65"/>
        <v>1048</v>
      </c>
      <c r="H1423" s="776"/>
      <c r="I1423" s="758"/>
      <c r="J1423" s="776"/>
      <c r="K1423" s="786"/>
      <c r="L1423" s="9" t="s">
        <v>308</v>
      </c>
      <c r="M1423" s="9" t="s">
        <v>4386</v>
      </c>
      <c r="N1423" s="9" t="s">
        <v>142</v>
      </c>
      <c r="O1423" s="9" t="s">
        <v>2034</v>
      </c>
      <c r="P1423" s="9" t="s">
        <v>624</v>
      </c>
      <c r="Q1423" s="9" t="s">
        <v>2035</v>
      </c>
      <c r="R1423" s="9" t="s">
        <v>2037</v>
      </c>
      <c r="S1423" s="9" t="s">
        <v>373</v>
      </c>
      <c r="T1423" s="98" t="s">
        <v>234</v>
      </c>
      <c r="U1423" s="99" t="s">
        <v>869</v>
      </c>
      <c r="V1423" s="99" t="s">
        <v>207</v>
      </c>
      <c r="W1423" s="99">
        <v>210</v>
      </c>
      <c r="X1423" s="99" t="s">
        <v>207</v>
      </c>
      <c r="Y1423" s="99">
        <v>168</v>
      </c>
      <c r="Z1423" s="99" t="s">
        <v>207</v>
      </c>
      <c r="AA1423" s="9">
        <v>220</v>
      </c>
      <c r="AB1423" s="99" t="s">
        <v>207</v>
      </c>
      <c r="AC1423" s="9">
        <v>263</v>
      </c>
      <c r="AD1423" s="9" t="s">
        <v>207</v>
      </c>
      <c r="AE1423" s="9">
        <v>104</v>
      </c>
      <c r="AF1423" s="9" t="s">
        <v>315</v>
      </c>
      <c r="AG1423" s="14" t="s">
        <v>377</v>
      </c>
      <c r="AH1423" s="14" t="s">
        <v>207</v>
      </c>
      <c r="AI1423" s="14" t="s">
        <v>378</v>
      </c>
      <c r="AJ1423" s="14" t="s">
        <v>207</v>
      </c>
      <c r="AK1423" s="9">
        <v>5</v>
      </c>
      <c r="AL1423" s="14" t="s">
        <v>207</v>
      </c>
      <c r="AM1423" s="9">
        <v>5</v>
      </c>
      <c r="AN1423" s="14" t="s">
        <v>207</v>
      </c>
      <c r="AO1423" s="9">
        <v>5</v>
      </c>
      <c r="AP1423" s="14" t="s">
        <v>207</v>
      </c>
      <c r="AQ1423" s="9">
        <v>5</v>
      </c>
      <c r="AR1423" s="14" t="s">
        <v>207</v>
      </c>
      <c r="AS1423" s="9" t="s">
        <v>0</v>
      </c>
      <c r="AT1423" s="9" t="s">
        <v>318</v>
      </c>
      <c r="AU1423" s="9" t="s">
        <v>376</v>
      </c>
      <c r="AV1423" s="9" t="s">
        <v>320</v>
      </c>
      <c r="AW1423" s="9" t="s">
        <v>2081</v>
      </c>
      <c r="AX1423" s="9">
        <v>9010600000</v>
      </c>
      <c r="AY1423" s="99">
        <v>269</v>
      </c>
      <c r="AZ1423" s="12" t="s">
        <v>207</v>
      </c>
      <c r="BA1423" s="99">
        <v>18</v>
      </c>
      <c r="BB1423" s="12" t="s">
        <v>207</v>
      </c>
      <c r="BC1423" s="99">
        <v>18</v>
      </c>
      <c r="BD1423" s="12" t="s">
        <v>207</v>
      </c>
      <c r="BE1423" s="99">
        <v>30</v>
      </c>
      <c r="BF1423" s="12" t="s">
        <v>321</v>
      </c>
      <c r="BG1423" s="654">
        <v>29.96</v>
      </c>
      <c r="BH1423" s="12" t="s">
        <v>321</v>
      </c>
      <c r="BI1423" s="99">
        <v>25</v>
      </c>
      <c r="BJ1423" s="12" t="s">
        <v>321</v>
      </c>
      <c r="BK1423" s="754">
        <v>0</v>
      </c>
      <c r="BL1423" s="12" t="s">
        <v>321</v>
      </c>
      <c r="BM1423" s="754">
        <v>0.108</v>
      </c>
      <c r="BN1423" s="12" t="s">
        <v>321</v>
      </c>
      <c r="BO1423" s="754">
        <v>4.8520000000000003</v>
      </c>
      <c r="BP1423" s="12" t="s">
        <v>321</v>
      </c>
      <c r="BQ1423" s="754">
        <v>0</v>
      </c>
      <c r="BR1423" s="12" t="s">
        <v>321</v>
      </c>
      <c r="BS1423" s="654">
        <v>0</v>
      </c>
      <c r="BT1423" s="12" t="s">
        <v>321</v>
      </c>
      <c r="BU1423" s="654">
        <v>4.96</v>
      </c>
      <c r="BV1423" s="12" t="s">
        <v>321</v>
      </c>
      <c r="BW1423" s="9">
        <v>0.09</v>
      </c>
      <c r="BX1423" s="9" t="s">
        <v>322</v>
      </c>
      <c r="BY1423" s="755">
        <v>105.9</v>
      </c>
      <c r="BZ1423" s="9" t="s">
        <v>315</v>
      </c>
      <c r="CA1423" s="755">
        <v>7.1</v>
      </c>
      <c r="CB1423" s="9" t="s">
        <v>315</v>
      </c>
      <c r="CC1423" s="755">
        <v>7.1</v>
      </c>
      <c r="CD1423" s="9" t="s">
        <v>315</v>
      </c>
      <c r="CE1423" s="755">
        <v>66.099999999999994</v>
      </c>
      <c r="CF1423" s="9" t="s">
        <v>323</v>
      </c>
      <c r="CG1423" s="755">
        <v>55.1</v>
      </c>
      <c r="CH1423" s="9" t="s">
        <v>323</v>
      </c>
      <c r="CI1423" s="9"/>
      <c r="CJ1423" s="9"/>
      <c r="CK1423" s="9"/>
    </row>
    <row r="1424" spans="1:89" s="98" customFormat="1" x14ac:dyDescent="0.25">
      <c r="A1424" s="99">
        <v>10200341</v>
      </c>
      <c r="B1424" s="99"/>
      <c r="C1424" s="772">
        <v>1203</v>
      </c>
      <c r="D1424" s="807">
        <v>0.03</v>
      </c>
      <c r="E1424" s="772">
        <f t="shared" si="64"/>
        <v>1239</v>
      </c>
      <c r="F1424" s="778">
        <v>1.1000000000000001</v>
      </c>
      <c r="G1424" s="774">
        <f t="shared" si="65"/>
        <v>1363</v>
      </c>
      <c r="H1424" s="776"/>
      <c r="I1424" s="758"/>
      <c r="J1424" s="776"/>
      <c r="K1424" s="786"/>
      <c r="L1424" s="9" t="s">
        <v>308</v>
      </c>
      <c r="M1424" s="9" t="s">
        <v>4387</v>
      </c>
      <c r="N1424" s="9" t="s">
        <v>142</v>
      </c>
      <c r="O1424" s="9" t="s">
        <v>2034</v>
      </c>
      <c r="P1424" s="9" t="s">
        <v>624</v>
      </c>
      <c r="Q1424" s="9" t="s">
        <v>2035</v>
      </c>
      <c r="R1424" s="9" t="s">
        <v>2037</v>
      </c>
      <c r="S1424" s="9" t="s">
        <v>373</v>
      </c>
      <c r="T1424" s="98" t="s">
        <v>234</v>
      </c>
      <c r="U1424" s="99" t="s">
        <v>870</v>
      </c>
      <c r="V1424" s="99" t="s">
        <v>207</v>
      </c>
      <c r="W1424" s="99" t="s">
        <v>636</v>
      </c>
      <c r="X1424" s="99" t="s">
        <v>207</v>
      </c>
      <c r="Y1424" s="99">
        <v>183</v>
      </c>
      <c r="Z1424" s="99" t="s">
        <v>207</v>
      </c>
      <c r="AA1424" s="9">
        <v>240</v>
      </c>
      <c r="AB1424" s="99" t="s">
        <v>207</v>
      </c>
      <c r="AC1424" s="9">
        <v>288</v>
      </c>
      <c r="AD1424" s="9" t="s">
        <v>207</v>
      </c>
      <c r="AE1424" s="9">
        <v>113</v>
      </c>
      <c r="AF1424" s="9" t="s">
        <v>315</v>
      </c>
      <c r="AG1424" s="14" t="s">
        <v>379</v>
      </c>
      <c r="AH1424" s="14" t="s">
        <v>207</v>
      </c>
      <c r="AI1424" s="14" t="s">
        <v>380</v>
      </c>
      <c r="AJ1424" s="14" t="s">
        <v>207</v>
      </c>
      <c r="AK1424" s="9">
        <v>5</v>
      </c>
      <c r="AL1424" s="14" t="s">
        <v>207</v>
      </c>
      <c r="AM1424" s="9">
        <v>5</v>
      </c>
      <c r="AN1424" s="14" t="s">
        <v>207</v>
      </c>
      <c r="AO1424" s="9">
        <v>5</v>
      </c>
      <c r="AP1424" s="14" t="s">
        <v>207</v>
      </c>
      <c r="AQ1424" s="9">
        <v>5</v>
      </c>
      <c r="AR1424" s="14" t="s">
        <v>207</v>
      </c>
      <c r="AS1424" s="9" t="s">
        <v>0</v>
      </c>
      <c r="AT1424" s="9" t="s">
        <v>318</v>
      </c>
      <c r="AU1424" s="9" t="s">
        <v>376</v>
      </c>
      <c r="AV1424" s="9" t="s">
        <v>320</v>
      </c>
      <c r="AW1424" s="9" t="s">
        <v>2082</v>
      </c>
      <c r="AX1424" s="9">
        <v>9010600000</v>
      </c>
      <c r="AY1424" s="99">
        <v>289</v>
      </c>
      <c r="AZ1424" s="12" t="s">
        <v>207</v>
      </c>
      <c r="BA1424" s="99">
        <v>18</v>
      </c>
      <c r="BB1424" s="12" t="s">
        <v>207</v>
      </c>
      <c r="BC1424" s="99">
        <v>18</v>
      </c>
      <c r="BD1424" s="12" t="s">
        <v>207</v>
      </c>
      <c r="BE1424" s="99">
        <v>32</v>
      </c>
      <c r="BF1424" s="12" t="s">
        <v>321</v>
      </c>
      <c r="BG1424" s="654">
        <v>31.594000000000001</v>
      </c>
      <c r="BH1424" s="12" t="s">
        <v>321</v>
      </c>
      <c r="BI1424" s="99">
        <v>26</v>
      </c>
      <c r="BJ1424" s="12" t="s">
        <v>321</v>
      </c>
      <c r="BK1424" s="754">
        <v>0</v>
      </c>
      <c r="BL1424" s="12" t="s">
        <v>321</v>
      </c>
      <c r="BM1424" s="754">
        <v>0.108</v>
      </c>
      <c r="BN1424" s="12" t="s">
        <v>321</v>
      </c>
      <c r="BO1424" s="754">
        <v>5.4859999999999998</v>
      </c>
      <c r="BP1424" s="12" t="s">
        <v>321</v>
      </c>
      <c r="BQ1424" s="754">
        <v>0</v>
      </c>
      <c r="BR1424" s="12" t="s">
        <v>321</v>
      </c>
      <c r="BS1424" s="654">
        <v>0</v>
      </c>
      <c r="BT1424" s="12" t="s">
        <v>321</v>
      </c>
      <c r="BU1424" s="654">
        <v>5.5940000000000003</v>
      </c>
      <c r="BV1424" s="12" t="s">
        <v>321</v>
      </c>
      <c r="BW1424" s="9">
        <v>0.09</v>
      </c>
      <c r="BX1424" s="9" t="s">
        <v>322</v>
      </c>
      <c r="BY1424" s="755">
        <v>113.8</v>
      </c>
      <c r="BZ1424" s="9" t="s">
        <v>315</v>
      </c>
      <c r="CA1424" s="755">
        <v>7.1</v>
      </c>
      <c r="CB1424" s="9" t="s">
        <v>315</v>
      </c>
      <c r="CC1424" s="755">
        <v>7.1</v>
      </c>
      <c r="CD1424" s="9" t="s">
        <v>315</v>
      </c>
      <c r="CE1424" s="755">
        <v>68.3</v>
      </c>
      <c r="CF1424" s="9" t="s">
        <v>323</v>
      </c>
      <c r="CG1424" s="755">
        <v>57.3</v>
      </c>
      <c r="CH1424" s="9" t="s">
        <v>323</v>
      </c>
      <c r="CI1424" s="9"/>
      <c r="CJ1424" s="9"/>
      <c r="CK1424" s="9"/>
    </row>
    <row r="1425" spans="1:89" s="98" customFormat="1" x14ac:dyDescent="0.25">
      <c r="A1425" s="99">
        <v>10200342</v>
      </c>
      <c r="B1425" s="99"/>
      <c r="C1425" s="772">
        <v>1385</v>
      </c>
      <c r="D1425" s="807">
        <v>0.03</v>
      </c>
      <c r="E1425" s="772">
        <f t="shared" si="64"/>
        <v>1427</v>
      </c>
      <c r="F1425" s="778">
        <v>1.1000000000000001</v>
      </c>
      <c r="G1425" s="774">
        <f t="shared" si="65"/>
        <v>1570</v>
      </c>
      <c r="H1425" s="776"/>
      <c r="I1425" s="758"/>
      <c r="J1425" s="776"/>
      <c r="K1425" s="786"/>
      <c r="L1425" s="9" t="s">
        <v>308</v>
      </c>
      <c r="M1425" s="9" t="s">
        <v>4388</v>
      </c>
      <c r="N1425" s="9" t="s">
        <v>142</v>
      </c>
      <c r="O1425" s="9" t="s">
        <v>2034</v>
      </c>
      <c r="P1425" s="9" t="s">
        <v>624</v>
      </c>
      <c r="Q1425" s="9" t="s">
        <v>2035</v>
      </c>
      <c r="R1425" s="9" t="s">
        <v>2037</v>
      </c>
      <c r="S1425" s="9" t="s">
        <v>373</v>
      </c>
      <c r="T1425" s="98" t="s">
        <v>234</v>
      </c>
      <c r="U1425" s="99" t="s">
        <v>871</v>
      </c>
      <c r="V1425" s="99" t="s">
        <v>207</v>
      </c>
      <c r="W1425" s="99" t="s">
        <v>638</v>
      </c>
      <c r="X1425" s="99" t="s">
        <v>207</v>
      </c>
      <c r="Y1425" s="99">
        <v>213</v>
      </c>
      <c r="Z1425" s="99" t="s">
        <v>207</v>
      </c>
      <c r="AA1425" s="9">
        <v>280</v>
      </c>
      <c r="AB1425" s="99" t="s">
        <v>207</v>
      </c>
      <c r="AC1425" s="9">
        <v>338</v>
      </c>
      <c r="AD1425" s="9" t="s">
        <v>207</v>
      </c>
      <c r="AE1425" s="9">
        <v>133</v>
      </c>
      <c r="AF1425" s="9" t="s">
        <v>315</v>
      </c>
      <c r="AG1425" s="14" t="s">
        <v>383</v>
      </c>
      <c r="AH1425" s="14" t="s">
        <v>207</v>
      </c>
      <c r="AI1425" s="14" t="s">
        <v>384</v>
      </c>
      <c r="AJ1425" s="14" t="s">
        <v>207</v>
      </c>
      <c r="AK1425" s="9">
        <v>5</v>
      </c>
      <c r="AL1425" s="14" t="s">
        <v>207</v>
      </c>
      <c r="AM1425" s="9">
        <v>5</v>
      </c>
      <c r="AN1425" s="14" t="s">
        <v>207</v>
      </c>
      <c r="AO1425" s="9">
        <v>5</v>
      </c>
      <c r="AP1425" s="14" t="s">
        <v>207</v>
      </c>
      <c r="AQ1425" s="9">
        <v>5</v>
      </c>
      <c r="AR1425" s="14" t="s">
        <v>207</v>
      </c>
      <c r="AS1425" s="9" t="s">
        <v>0</v>
      </c>
      <c r="AT1425" s="9" t="s">
        <v>318</v>
      </c>
      <c r="AU1425" s="9" t="s">
        <v>376</v>
      </c>
      <c r="AV1425" s="9" t="s">
        <v>320</v>
      </c>
      <c r="AW1425" s="9" t="s">
        <v>2083</v>
      </c>
      <c r="AX1425" s="9">
        <v>9010600000</v>
      </c>
      <c r="AY1425" s="99">
        <v>329</v>
      </c>
      <c r="AZ1425" s="12" t="s">
        <v>207</v>
      </c>
      <c r="BA1425" s="99">
        <v>18</v>
      </c>
      <c r="BB1425" s="12" t="s">
        <v>207</v>
      </c>
      <c r="BC1425" s="99">
        <v>18</v>
      </c>
      <c r="BD1425" s="12" t="s">
        <v>207</v>
      </c>
      <c r="BE1425" s="99">
        <v>38</v>
      </c>
      <c r="BF1425" s="12" t="s">
        <v>321</v>
      </c>
      <c r="BG1425" s="654">
        <v>37.421999999999997</v>
      </c>
      <c r="BH1425" s="12" t="s">
        <v>321</v>
      </c>
      <c r="BI1425" s="99">
        <v>31</v>
      </c>
      <c r="BJ1425" s="12" t="s">
        <v>321</v>
      </c>
      <c r="BK1425" s="754">
        <v>0</v>
      </c>
      <c r="BL1425" s="12" t="s">
        <v>321</v>
      </c>
      <c r="BM1425" s="754">
        <v>0.108</v>
      </c>
      <c r="BN1425" s="12" t="s">
        <v>321</v>
      </c>
      <c r="BO1425" s="754">
        <v>6.3140000000000001</v>
      </c>
      <c r="BP1425" s="12" t="s">
        <v>321</v>
      </c>
      <c r="BQ1425" s="754">
        <v>0</v>
      </c>
      <c r="BR1425" s="12" t="s">
        <v>321</v>
      </c>
      <c r="BS1425" s="654">
        <v>0</v>
      </c>
      <c r="BT1425" s="12" t="s">
        <v>321</v>
      </c>
      <c r="BU1425" s="654">
        <v>6.4219999999999997</v>
      </c>
      <c r="BV1425" s="12" t="s">
        <v>321</v>
      </c>
      <c r="BW1425" s="9">
        <v>0.11</v>
      </c>
      <c r="BX1425" s="9" t="s">
        <v>322</v>
      </c>
      <c r="BY1425" s="755">
        <v>129.5</v>
      </c>
      <c r="BZ1425" s="9" t="s">
        <v>315</v>
      </c>
      <c r="CA1425" s="755">
        <v>7.1</v>
      </c>
      <c r="CB1425" s="9" t="s">
        <v>315</v>
      </c>
      <c r="CC1425" s="755">
        <v>7.1</v>
      </c>
      <c r="CD1425" s="9" t="s">
        <v>315</v>
      </c>
      <c r="CE1425" s="755">
        <v>79.400000000000006</v>
      </c>
      <c r="CF1425" s="9" t="s">
        <v>323</v>
      </c>
      <c r="CG1425" s="755">
        <v>68.3</v>
      </c>
      <c r="CH1425" s="9" t="s">
        <v>323</v>
      </c>
      <c r="CI1425" s="9"/>
      <c r="CJ1425" s="9"/>
      <c r="CK1425" s="9"/>
    </row>
    <row r="1426" spans="1:89" s="98" customFormat="1" x14ac:dyDescent="0.25">
      <c r="A1426" s="99">
        <v>10200343</v>
      </c>
      <c r="B1426" s="99"/>
      <c r="C1426" s="772">
        <v>1598</v>
      </c>
      <c r="D1426" s="807">
        <v>0.03</v>
      </c>
      <c r="E1426" s="772">
        <f t="shared" si="64"/>
        <v>1646</v>
      </c>
      <c r="F1426" s="778">
        <v>1.1000000000000001</v>
      </c>
      <c r="G1426" s="774">
        <f t="shared" si="65"/>
        <v>1811</v>
      </c>
      <c r="H1426" s="776"/>
      <c r="I1426" s="758"/>
      <c r="J1426" s="776"/>
      <c r="K1426" s="786"/>
      <c r="L1426" s="9" t="s">
        <v>308</v>
      </c>
      <c r="M1426" s="9" t="s">
        <v>4389</v>
      </c>
      <c r="N1426" s="9" t="s">
        <v>142</v>
      </c>
      <c r="O1426" s="9" t="s">
        <v>2034</v>
      </c>
      <c r="P1426" s="9" t="s">
        <v>624</v>
      </c>
      <c r="Q1426" s="9" t="s">
        <v>2035</v>
      </c>
      <c r="R1426" s="9" t="s">
        <v>2037</v>
      </c>
      <c r="S1426" s="9" t="s">
        <v>373</v>
      </c>
      <c r="T1426" s="98" t="s">
        <v>234</v>
      </c>
      <c r="U1426" s="99" t="s">
        <v>645</v>
      </c>
      <c r="V1426" s="99" t="s">
        <v>207</v>
      </c>
      <c r="W1426" s="99" t="s">
        <v>640</v>
      </c>
      <c r="X1426" s="99" t="s">
        <v>207</v>
      </c>
      <c r="Y1426" s="99">
        <v>228</v>
      </c>
      <c r="Z1426" s="99" t="s">
        <v>207</v>
      </c>
      <c r="AA1426" s="9">
        <v>300</v>
      </c>
      <c r="AB1426" s="99" t="s">
        <v>207</v>
      </c>
      <c r="AC1426" s="9">
        <v>363</v>
      </c>
      <c r="AD1426" s="9" t="s">
        <v>207</v>
      </c>
      <c r="AE1426" s="9">
        <v>143</v>
      </c>
      <c r="AF1426" s="9" t="s">
        <v>315</v>
      </c>
      <c r="AG1426" s="14" t="s">
        <v>385</v>
      </c>
      <c r="AH1426" s="14" t="s">
        <v>207</v>
      </c>
      <c r="AI1426" s="14" t="s">
        <v>386</v>
      </c>
      <c r="AJ1426" s="14" t="s">
        <v>207</v>
      </c>
      <c r="AK1426" s="9">
        <v>5</v>
      </c>
      <c r="AL1426" s="14" t="s">
        <v>207</v>
      </c>
      <c r="AM1426" s="9">
        <v>5</v>
      </c>
      <c r="AN1426" s="14" t="s">
        <v>207</v>
      </c>
      <c r="AO1426" s="9">
        <v>5</v>
      </c>
      <c r="AP1426" s="14" t="s">
        <v>207</v>
      </c>
      <c r="AQ1426" s="9">
        <v>5</v>
      </c>
      <c r="AR1426" s="14" t="s">
        <v>207</v>
      </c>
      <c r="AS1426" s="9" t="s">
        <v>0</v>
      </c>
      <c r="AT1426" s="9" t="s">
        <v>318</v>
      </c>
      <c r="AU1426" s="9" t="s">
        <v>376</v>
      </c>
      <c r="AV1426" s="9" t="s">
        <v>320</v>
      </c>
      <c r="AW1426" s="9" t="s">
        <v>2084</v>
      </c>
      <c r="AX1426" s="9">
        <v>9010600000</v>
      </c>
      <c r="AY1426" s="99">
        <v>349</v>
      </c>
      <c r="AZ1426" s="12" t="s">
        <v>207</v>
      </c>
      <c r="BA1426" s="99">
        <v>18</v>
      </c>
      <c r="BB1426" s="12" t="s">
        <v>207</v>
      </c>
      <c r="BC1426" s="99">
        <v>18</v>
      </c>
      <c r="BD1426" s="12" t="s">
        <v>207</v>
      </c>
      <c r="BE1426" s="99">
        <v>37</v>
      </c>
      <c r="BF1426" s="12" t="s">
        <v>321</v>
      </c>
      <c r="BG1426" s="654">
        <v>36.136000000000003</v>
      </c>
      <c r="BH1426" s="12" t="s">
        <v>321</v>
      </c>
      <c r="BI1426" s="99">
        <v>31</v>
      </c>
      <c r="BJ1426" s="12" t="s">
        <v>321</v>
      </c>
      <c r="BK1426" s="754">
        <v>0</v>
      </c>
      <c r="BL1426" s="12" t="s">
        <v>321</v>
      </c>
      <c r="BM1426" s="754">
        <v>0.108</v>
      </c>
      <c r="BN1426" s="12" t="s">
        <v>321</v>
      </c>
      <c r="BO1426" s="754">
        <v>5.0279999999999996</v>
      </c>
      <c r="BP1426" s="12" t="s">
        <v>321</v>
      </c>
      <c r="BQ1426" s="754">
        <v>0</v>
      </c>
      <c r="BR1426" s="12" t="s">
        <v>321</v>
      </c>
      <c r="BS1426" s="654">
        <v>0</v>
      </c>
      <c r="BT1426" s="12" t="s">
        <v>321</v>
      </c>
      <c r="BU1426" s="654">
        <v>5.1360000000000001</v>
      </c>
      <c r="BV1426" s="12" t="s">
        <v>321</v>
      </c>
      <c r="BW1426" s="9">
        <v>0.11</v>
      </c>
      <c r="BX1426" s="9" t="s">
        <v>322</v>
      </c>
      <c r="BY1426" s="755">
        <v>137.4</v>
      </c>
      <c r="BZ1426" s="9" t="s">
        <v>315</v>
      </c>
      <c r="CA1426" s="755">
        <v>7.1</v>
      </c>
      <c r="CB1426" s="9" t="s">
        <v>315</v>
      </c>
      <c r="CC1426" s="755">
        <v>7.1</v>
      </c>
      <c r="CD1426" s="9" t="s">
        <v>315</v>
      </c>
      <c r="CE1426" s="755">
        <v>81.599999999999994</v>
      </c>
      <c r="CF1426" s="9" t="s">
        <v>323</v>
      </c>
      <c r="CG1426" s="755">
        <v>68.3</v>
      </c>
      <c r="CH1426" s="9" t="s">
        <v>323</v>
      </c>
      <c r="CI1426" s="9"/>
      <c r="CJ1426" s="9"/>
      <c r="CK1426" s="9"/>
    </row>
    <row r="1427" spans="1:89" s="98" customFormat="1" x14ac:dyDescent="0.25">
      <c r="A1427" s="99">
        <v>10200344</v>
      </c>
      <c r="B1427" s="99"/>
      <c r="C1427" s="772">
        <v>2043</v>
      </c>
      <c r="D1427" s="807">
        <v>0.03</v>
      </c>
      <c r="E1427" s="772">
        <f t="shared" si="64"/>
        <v>2104</v>
      </c>
      <c r="F1427" s="778">
        <v>1.1000000000000001</v>
      </c>
      <c r="G1427" s="774">
        <f t="shared" si="65"/>
        <v>2314</v>
      </c>
      <c r="H1427" s="776"/>
      <c r="I1427" s="758"/>
      <c r="J1427" s="776"/>
      <c r="K1427" s="786"/>
      <c r="L1427" s="9" t="s">
        <v>308</v>
      </c>
      <c r="M1427" s="9" t="s">
        <v>4390</v>
      </c>
      <c r="N1427" s="9" t="s">
        <v>142</v>
      </c>
      <c r="O1427" s="9" t="s">
        <v>2034</v>
      </c>
      <c r="P1427" s="9" t="s">
        <v>624</v>
      </c>
      <c r="Q1427" s="9" t="s">
        <v>2035</v>
      </c>
      <c r="R1427" s="9" t="s">
        <v>2037</v>
      </c>
      <c r="S1427" s="9" t="s">
        <v>373</v>
      </c>
      <c r="T1427" s="98" t="s">
        <v>234</v>
      </c>
      <c r="U1427" s="99" t="s">
        <v>872</v>
      </c>
      <c r="V1427" s="99" t="s">
        <v>207</v>
      </c>
      <c r="W1427" s="99" t="s">
        <v>642</v>
      </c>
      <c r="X1427" s="99" t="s">
        <v>207</v>
      </c>
      <c r="Y1427" s="99">
        <v>243</v>
      </c>
      <c r="Z1427" s="99" t="s">
        <v>207</v>
      </c>
      <c r="AA1427" s="9">
        <v>320</v>
      </c>
      <c r="AB1427" s="99" t="s">
        <v>207</v>
      </c>
      <c r="AC1427" s="9">
        <v>388</v>
      </c>
      <c r="AD1427" s="9" t="s">
        <v>207</v>
      </c>
      <c r="AE1427" s="9">
        <v>153</v>
      </c>
      <c r="AF1427" s="9" t="s">
        <v>315</v>
      </c>
      <c r="AG1427" s="14" t="s">
        <v>387</v>
      </c>
      <c r="AH1427" s="14" t="s">
        <v>207</v>
      </c>
      <c r="AI1427" s="14" t="s">
        <v>388</v>
      </c>
      <c r="AJ1427" s="14" t="s">
        <v>207</v>
      </c>
      <c r="AK1427" s="9">
        <v>5</v>
      </c>
      <c r="AL1427" s="14" t="s">
        <v>207</v>
      </c>
      <c r="AM1427" s="9">
        <v>5</v>
      </c>
      <c r="AN1427" s="14" t="s">
        <v>207</v>
      </c>
      <c r="AO1427" s="9">
        <v>5</v>
      </c>
      <c r="AP1427" s="14" t="s">
        <v>207</v>
      </c>
      <c r="AQ1427" s="9">
        <v>5</v>
      </c>
      <c r="AR1427" s="14" t="s">
        <v>207</v>
      </c>
      <c r="AS1427" s="9" t="s">
        <v>0</v>
      </c>
      <c r="AT1427" s="9" t="s">
        <v>318</v>
      </c>
      <c r="AU1427" s="9" t="s">
        <v>376</v>
      </c>
      <c r="AV1427" s="9" t="s">
        <v>320</v>
      </c>
      <c r="AW1427" s="9" t="s">
        <v>2085</v>
      </c>
      <c r="AX1427" s="9">
        <v>9010600000</v>
      </c>
      <c r="AY1427" s="99">
        <v>369</v>
      </c>
      <c r="AZ1427" s="12" t="s">
        <v>207</v>
      </c>
      <c r="BA1427" s="99">
        <v>18</v>
      </c>
      <c r="BB1427" s="12" t="s">
        <v>207</v>
      </c>
      <c r="BC1427" s="99">
        <v>18</v>
      </c>
      <c r="BD1427" s="12" t="s">
        <v>207</v>
      </c>
      <c r="BE1427" s="99">
        <v>41</v>
      </c>
      <c r="BF1427" s="12" t="s">
        <v>321</v>
      </c>
      <c r="BG1427" s="654">
        <v>40.409999999999997</v>
      </c>
      <c r="BH1427" s="12" t="s">
        <v>321</v>
      </c>
      <c r="BI1427" s="99">
        <v>35</v>
      </c>
      <c r="BJ1427" s="12" t="s">
        <v>321</v>
      </c>
      <c r="BK1427" s="754">
        <v>0</v>
      </c>
      <c r="BL1427" s="12" t="s">
        <v>321</v>
      </c>
      <c r="BM1427" s="754">
        <v>0.108</v>
      </c>
      <c r="BN1427" s="12" t="s">
        <v>321</v>
      </c>
      <c r="BO1427" s="754">
        <v>5.3019999999999996</v>
      </c>
      <c r="BP1427" s="12" t="s">
        <v>321</v>
      </c>
      <c r="BQ1427" s="754">
        <v>0</v>
      </c>
      <c r="BR1427" s="12" t="s">
        <v>321</v>
      </c>
      <c r="BS1427" s="654">
        <v>0</v>
      </c>
      <c r="BT1427" s="12" t="s">
        <v>321</v>
      </c>
      <c r="BU1427" s="654">
        <v>5.41</v>
      </c>
      <c r="BV1427" s="12" t="s">
        <v>321</v>
      </c>
      <c r="BW1427" s="9">
        <v>0.12</v>
      </c>
      <c r="BX1427" s="9" t="s">
        <v>322</v>
      </c>
      <c r="BY1427" s="755">
        <v>145.30000000000001</v>
      </c>
      <c r="BZ1427" s="9" t="s">
        <v>315</v>
      </c>
      <c r="CA1427" s="755">
        <v>7.1</v>
      </c>
      <c r="CB1427" s="9" t="s">
        <v>315</v>
      </c>
      <c r="CC1427" s="755">
        <v>7.1</v>
      </c>
      <c r="CD1427" s="9" t="s">
        <v>315</v>
      </c>
      <c r="CE1427" s="755">
        <v>90.4</v>
      </c>
      <c r="CF1427" s="9" t="s">
        <v>323</v>
      </c>
      <c r="CG1427" s="755">
        <v>77.2</v>
      </c>
      <c r="CH1427" s="9" t="s">
        <v>323</v>
      </c>
      <c r="CI1427" s="9"/>
      <c r="CJ1427" s="9"/>
      <c r="CK1427" s="9"/>
    </row>
    <row r="1428" spans="1:89" s="98" customFormat="1" x14ac:dyDescent="0.25">
      <c r="A1428" s="99">
        <v>10200345</v>
      </c>
      <c r="B1428" s="99"/>
      <c r="C1428" s="772">
        <v>2304</v>
      </c>
      <c r="D1428" s="807">
        <v>0.03</v>
      </c>
      <c r="E1428" s="772">
        <f t="shared" si="64"/>
        <v>2373</v>
      </c>
      <c r="F1428" s="778">
        <v>1.1000000000000001</v>
      </c>
      <c r="G1428" s="774">
        <f t="shared" si="65"/>
        <v>2610</v>
      </c>
      <c r="H1428" s="776"/>
      <c r="I1428" s="758"/>
      <c r="J1428" s="776"/>
      <c r="K1428" s="786"/>
      <c r="L1428" s="9" t="s">
        <v>308</v>
      </c>
      <c r="M1428" s="9" t="s">
        <v>4391</v>
      </c>
      <c r="N1428" s="9" t="s">
        <v>142</v>
      </c>
      <c r="O1428" s="9" t="s">
        <v>2034</v>
      </c>
      <c r="P1428" s="9" t="s">
        <v>624</v>
      </c>
      <c r="Q1428" s="9" t="s">
        <v>2035</v>
      </c>
      <c r="R1428" s="9" t="s">
        <v>2037</v>
      </c>
      <c r="S1428" s="9" t="s">
        <v>373</v>
      </c>
      <c r="T1428" s="98" t="s">
        <v>234</v>
      </c>
      <c r="U1428" s="99" t="s">
        <v>873</v>
      </c>
      <c r="V1428" s="99" t="s">
        <v>207</v>
      </c>
      <c r="W1428" s="99" t="s">
        <v>644</v>
      </c>
      <c r="X1428" s="99" t="s">
        <v>207</v>
      </c>
      <c r="Y1428" s="99">
        <v>258</v>
      </c>
      <c r="Z1428" s="99" t="s">
        <v>207</v>
      </c>
      <c r="AA1428" s="9">
        <v>340</v>
      </c>
      <c r="AB1428" s="99" t="s">
        <v>207</v>
      </c>
      <c r="AC1428" s="9">
        <v>413</v>
      </c>
      <c r="AD1428" s="9" t="s">
        <v>207</v>
      </c>
      <c r="AE1428" s="9">
        <v>163</v>
      </c>
      <c r="AF1428" s="9" t="s">
        <v>315</v>
      </c>
      <c r="AG1428" s="14" t="s">
        <v>389</v>
      </c>
      <c r="AH1428" s="14" t="s">
        <v>207</v>
      </c>
      <c r="AI1428" s="14" t="s">
        <v>390</v>
      </c>
      <c r="AJ1428" s="14" t="s">
        <v>207</v>
      </c>
      <c r="AK1428" s="9">
        <v>5</v>
      </c>
      <c r="AL1428" s="14" t="s">
        <v>207</v>
      </c>
      <c r="AM1428" s="9">
        <v>5</v>
      </c>
      <c r="AN1428" s="14" t="s">
        <v>207</v>
      </c>
      <c r="AO1428" s="9">
        <v>5</v>
      </c>
      <c r="AP1428" s="14" t="s">
        <v>207</v>
      </c>
      <c r="AQ1428" s="9">
        <v>5</v>
      </c>
      <c r="AR1428" s="14" t="s">
        <v>207</v>
      </c>
      <c r="AS1428" s="9" t="s">
        <v>0</v>
      </c>
      <c r="AT1428" s="9" t="s">
        <v>318</v>
      </c>
      <c r="AU1428" s="9" t="s">
        <v>376</v>
      </c>
      <c r="AV1428" s="9" t="s">
        <v>320</v>
      </c>
      <c r="AW1428" s="9" t="s">
        <v>2086</v>
      </c>
      <c r="AX1428" s="9">
        <v>9010600000</v>
      </c>
      <c r="AY1428" s="99">
        <v>389</v>
      </c>
      <c r="AZ1428" s="12" t="s">
        <v>207</v>
      </c>
      <c r="BA1428" s="99">
        <v>18</v>
      </c>
      <c r="BB1428" s="12" t="s">
        <v>207</v>
      </c>
      <c r="BC1428" s="99">
        <v>18</v>
      </c>
      <c r="BD1428" s="12" t="s">
        <v>207</v>
      </c>
      <c r="BE1428" s="99">
        <v>42</v>
      </c>
      <c r="BF1428" s="12" t="s">
        <v>321</v>
      </c>
      <c r="BG1428" s="654">
        <v>41.564</v>
      </c>
      <c r="BH1428" s="12" t="s">
        <v>321</v>
      </c>
      <c r="BI1428" s="99">
        <v>36</v>
      </c>
      <c r="BJ1428" s="12" t="s">
        <v>321</v>
      </c>
      <c r="BK1428" s="754">
        <v>0</v>
      </c>
      <c r="BL1428" s="12" t="s">
        <v>321</v>
      </c>
      <c r="BM1428" s="754">
        <v>0.108</v>
      </c>
      <c r="BN1428" s="12" t="s">
        <v>321</v>
      </c>
      <c r="BO1428" s="754">
        <v>5.4560000000000004</v>
      </c>
      <c r="BP1428" s="12" t="s">
        <v>321</v>
      </c>
      <c r="BQ1428" s="754">
        <v>0</v>
      </c>
      <c r="BR1428" s="12" t="s">
        <v>321</v>
      </c>
      <c r="BS1428" s="654">
        <v>0</v>
      </c>
      <c r="BT1428" s="12" t="s">
        <v>321</v>
      </c>
      <c r="BU1428" s="654">
        <v>5.5640000000000001</v>
      </c>
      <c r="BV1428" s="12" t="s">
        <v>321</v>
      </c>
      <c r="BW1428" s="9">
        <v>0.13</v>
      </c>
      <c r="BX1428" s="9" t="s">
        <v>322</v>
      </c>
      <c r="BY1428" s="755">
        <v>153.1</v>
      </c>
      <c r="BZ1428" s="9" t="s">
        <v>315</v>
      </c>
      <c r="CA1428" s="755">
        <v>7.1</v>
      </c>
      <c r="CB1428" s="9" t="s">
        <v>315</v>
      </c>
      <c r="CC1428" s="755">
        <v>7.1</v>
      </c>
      <c r="CD1428" s="9" t="s">
        <v>315</v>
      </c>
      <c r="CE1428" s="755">
        <v>92.6</v>
      </c>
      <c r="CF1428" s="9" t="s">
        <v>323</v>
      </c>
      <c r="CG1428" s="755">
        <v>79.400000000000006</v>
      </c>
      <c r="CH1428" s="9" t="s">
        <v>323</v>
      </c>
      <c r="CI1428" s="9"/>
      <c r="CJ1428" s="9"/>
      <c r="CK1428" s="9"/>
    </row>
    <row r="1429" spans="1:89" s="98" customFormat="1" x14ac:dyDescent="0.25">
      <c r="A1429" s="99">
        <v>10240339</v>
      </c>
      <c r="B1429" s="99"/>
      <c r="C1429" s="772">
        <v>821</v>
      </c>
      <c r="D1429" s="807">
        <v>0.03</v>
      </c>
      <c r="E1429" s="772">
        <f t="shared" si="64"/>
        <v>846</v>
      </c>
      <c r="F1429" s="778">
        <v>1.1000000000000001</v>
      </c>
      <c r="G1429" s="774">
        <f t="shared" si="65"/>
        <v>931</v>
      </c>
      <c r="H1429" s="776"/>
      <c r="I1429" s="758"/>
      <c r="J1429" s="776"/>
      <c r="K1429" s="786"/>
      <c r="L1429" s="9" t="s">
        <v>308</v>
      </c>
      <c r="M1429" s="9" t="s">
        <v>2087</v>
      </c>
      <c r="N1429" s="9" t="s">
        <v>142</v>
      </c>
      <c r="O1429" s="9" t="s">
        <v>2034</v>
      </c>
      <c r="P1429" s="9" t="s">
        <v>624</v>
      </c>
      <c r="Q1429" s="9" t="s">
        <v>2035</v>
      </c>
      <c r="R1429" s="9" t="s">
        <v>2037</v>
      </c>
      <c r="S1429" s="9" t="s">
        <v>373</v>
      </c>
      <c r="T1429" s="98" t="s">
        <v>234</v>
      </c>
      <c r="U1429" s="99" t="s">
        <v>868</v>
      </c>
      <c r="V1429" s="99" t="s">
        <v>207</v>
      </c>
      <c r="W1429" s="99" t="s">
        <v>1243</v>
      </c>
      <c r="X1429" s="99" t="s">
        <v>207</v>
      </c>
      <c r="Y1429" s="99">
        <v>153</v>
      </c>
      <c r="Z1429" s="99" t="s">
        <v>207</v>
      </c>
      <c r="AA1429" s="9">
        <v>200</v>
      </c>
      <c r="AB1429" s="99" t="s">
        <v>207</v>
      </c>
      <c r="AC1429" s="9">
        <v>238</v>
      </c>
      <c r="AD1429" s="9" t="s">
        <v>207</v>
      </c>
      <c r="AE1429" s="9">
        <v>94</v>
      </c>
      <c r="AF1429" s="9" t="s">
        <v>315</v>
      </c>
      <c r="AG1429" s="14" t="s">
        <v>374</v>
      </c>
      <c r="AH1429" s="14" t="s">
        <v>207</v>
      </c>
      <c r="AI1429" s="14" t="s">
        <v>375</v>
      </c>
      <c r="AJ1429" s="14" t="s">
        <v>207</v>
      </c>
      <c r="AK1429" s="9">
        <v>5</v>
      </c>
      <c r="AL1429" s="14" t="s">
        <v>207</v>
      </c>
      <c r="AM1429" s="9">
        <v>5</v>
      </c>
      <c r="AN1429" s="14" t="s">
        <v>207</v>
      </c>
      <c r="AO1429" s="9">
        <v>5</v>
      </c>
      <c r="AP1429" s="14" t="s">
        <v>207</v>
      </c>
      <c r="AQ1429" s="9">
        <v>5</v>
      </c>
      <c r="AR1429" s="14" t="s">
        <v>207</v>
      </c>
      <c r="AS1429" s="9" t="s">
        <v>0</v>
      </c>
      <c r="AT1429" s="9" t="s">
        <v>318</v>
      </c>
      <c r="AU1429" s="9" t="s">
        <v>376</v>
      </c>
      <c r="AV1429" s="9" t="s">
        <v>320</v>
      </c>
      <c r="AW1429" s="9" t="s">
        <v>2088</v>
      </c>
      <c r="AX1429" s="9">
        <v>9010600000</v>
      </c>
      <c r="AY1429" s="99">
        <v>249</v>
      </c>
      <c r="AZ1429" s="12" t="s">
        <v>207</v>
      </c>
      <c r="BA1429" s="99">
        <v>18</v>
      </c>
      <c r="BB1429" s="12" t="s">
        <v>207</v>
      </c>
      <c r="BC1429" s="99">
        <v>18</v>
      </c>
      <c r="BD1429" s="12" t="s">
        <v>207</v>
      </c>
      <c r="BE1429" s="99">
        <v>26</v>
      </c>
      <c r="BF1429" s="12" t="s">
        <v>321</v>
      </c>
      <c r="BG1429" s="654">
        <v>25.565999999999999</v>
      </c>
      <c r="BH1429" s="12" t="s">
        <v>321</v>
      </c>
      <c r="BI1429" s="99">
        <v>22</v>
      </c>
      <c r="BJ1429" s="12" t="s">
        <v>321</v>
      </c>
      <c r="BK1429" s="754">
        <v>0</v>
      </c>
      <c r="BL1429" s="12" t="s">
        <v>321</v>
      </c>
      <c r="BM1429" s="754">
        <v>0.108</v>
      </c>
      <c r="BN1429" s="12" t="s">
        <v>321</v>
      </c>
      <c r="BO1429" s="754">
        <v>3.4580000000000002</v>
      </c>
      <c r="BP1429" s="12" t="s">
        <v>321</v>
      </c>
      <c r="BQ1429" s="754">
        <v>0</v>
      </c>
      <c r="BR1429" s="12" t="s">
        <v>321</v>
      </c>
      <c r="BS1429" s="654">
        <v>0</v>
      </c>
      <c r="BT1429" s="12" t="s">
        <v>321</v>
      </c>
      <c r="BU1429" s="654">
        <v>3.5659999999999998</v>
      </c>
      <c r="BV1429" s="12" t="s">
        <v>321</v>
      </c>
      <c r="BW1429" s="9">
        <v>0.08</v>
      </c>
      <c r="BX1429" s="9" t="s">
        <v>322</v>
      </c>
      <c r="BY1429" s="755">
        <v>98</v>
      </c>
      <c r="BZ1429" s="9" t="s">
        <v>315</v>
      </c>
      <c r="CA1429" s="755">
        <v>7.1</v>
      </c>
      <c r="CB1429" s="9" t="s">
        <v>315</v>
      </c>
      <c r="CC1429" s="755">
        <v>7.1</v>
      </c>
      <c r="CD1429" s="9" t="s">
        <v>315</v>
      </c>
      <c r="CE1429" s="755">
        <v>55.1</v>
      </c>
      <c r="CF1429" s="9" t="s">
        <v>323</v>
      </c>
      <c r="CG1429" s="755">
        <v>48.5</v>
      </c>
      <c r="CH1429" s="9" t="s">
        <v>323</v>
      </c>
      <c r="CI1429" s="9"/>
      <c r="CJ1429" s="9"/>
      <c r="CK1429" s="9"/>
    </row>
    <row r="1430" spans="1:89" s="98" customFormat="1" x14ac:dyDescent="0.25">
      <c r="A1430" s="99">
        <v>10240340</v>
      </c>
      <c r="B1430" s="99"/>
      <c r="C1430" s="772">
        <v>925</v>
      </c>
      <c r="D1430" s="807">
        <v>0.03</v>
      </c>
      <c r="E1430" s="772">
        <f t="shared" si="64"/>
        <v>953</v>
      </c>
      <c r="F1430" s="778">
        <v>1.1000000000000001</v>
      </c>
      <c r="G1430" s="774">
        <f t="shared" ref="G1430:G1483" si="66">ROUND(E1430*F1430,0)</f>
        <v>1048</v>
      </c>
      <c r="H1430" s="776"/>
      <c r="I1430" s="758"/>
      <c r="J1430" s="776"/>
      <c r="K1430" s="786"/>
      <c r="L1430" s="9" t="s">
        <v>308</v>
      </c>
      <c r="M1430" s="9" t="s">
        <v>2089</v>
      </c>
      <c r="N1430" s="9" t="s">
        <v>142</v>
      </c>
      <c r="O1430" s="9" t="s">
        <v>2034</v>
      </c>
      <c r="P1430" s="9" t="s">
        <v>624</v>
      </c>
      <c r="Q1430" s="9" t="s">
        <v>2035</v>
      </c>
      <c r="R1430" s="9" t="s">
        <v>2037</v>
      </c>
      <c r="S1430" s="9" t="s">
        <v>373</v>
      </c>
      <c r="T1430" s="98" t="s">
        <v>234</v>
      </c>
      <c r="U1430" s="99" t="s">
        <v>869</v>
      </c>
      <c r="V1430" s="99" t="s">
        <v>207</v>
      </c>
      <c r="W1430" s="99">
        <v>210</v>
      </c>
      <c r="X1430" s="99" t="s">
        <v>207</v>
      </c>
      <c r="Y1430" s="99">
        <v>168</v>
      </c>
      <c r="Z1430" s="99" t="s">
        <v>207</v>
      </c>
      <c r="AA1430" s="9">
        <v>220</v>
      </c>
      <c r="AB1430" s="99" t="s">
        <v>207</v>
      </c>
      <c r="AC1430" s="9">
        <v>263</v>
      </c>
      <c r="AD1430" s="9" t="s">
        <v>207</v>
      </c>
      <c r="AE1430" s="9">
        <v>104</v>
      </c>
      <c r="AF1430" s="9" t="s">
        <v>315</v>
      </c>
      <c r="AG1430" s="14" t="s">
        <v>377</v>
      </c>
      <c r="AH1430" s="14" t="s">
        <v>207</v>
      </c>
      <c r="AI1430" s="14" t="s">
        <v>378</v>
      </c>
      <c r="AJ1430" s="14" t="s">
        <v>207</v>
      </c>
      <c r="AK1430" s="9">
        <v>5</v>
      </c>
      <c r="AL1430" s="14" t="s">
        <v>207</v>
      </c>
      <c r="AM1430" s="9">
        <v>5</v>
      </c>
      <c r="AN1430" s="14" t="s">
        <v>207</v>
      </c>
      <c r="AO1430" s="9">
        <v>5</v>
      </c>
      <c r="AP1430" s="14" t="s">
        <v>207</v>
      </c>
      <c r="AQ1430" s="9">
        <v>5</v>
      </c>
      <c r="AR1430" s="14" t="s">
        <v>207</v>
      </c>
      <c r="AS1430" s="9" t="s">
        <v>0</v>
      </c>
      <c r="AT1430" s="9" t="s">
        <v>318</v>
      </c>
      <c r="AU1430" s="9" t="s">
        <v>376</v>
      </c>
      <c r="AV1430" s="9" t="s">
        <v>320</v>
      </c>
      <c r="AW1430" s="9" t="s">
        <v>2090</v>
      </c>
      <c r="AX1430" s="9">
        <v>9010600000</v>
      </c>
      <c r="AY1430" s="99">
        <v>269</v>
      </c>
      <c r="AZ1430" s="12" t="s">
        <v>207</v>
      </c>
      <c r="BA1430" s="99">
        <v>18</v>
      </c>
      <c r="BB1430" s="12" t="s">
        <v>207</v>
      </c>
      <c r="BC1430" s="99">
        <v>18</v>
      </c>
      <c r="BD1430" s="12" t="s">
        <v>207</v>
      </c>
      <c r="BE1430" s="99">
        <v>30</v>
      </c>
      <c r="BF1430" s="12" t="s">
        <v>321</v>
      </c>
      <c r="BG1430" s="654">
        <v>29.96</v>
      </c>
      <c r="BH1430" s="12" t="s">
        <v>321</v>
      </c>
      <c r="BI1430" s="99">
        <v>25</v>
      </c>
      <c r="BJ1430" s="12" t="s">
        <v>321</v>
      </c>
      <c r="BK1430" s="754">
        <v>0</v>
      </c>
      <c r="BL1430" s="12" t="s">
        <v>321</v>
      </c>
      <c r="BM1430" s="754">
        <v>0.108</v>
      </c>
      <c r="BN1430" s="12" t="s">
        <v>321</v>
      </c>
      <c r="BO1430" s="754">
        <v>4.8520000000000003</v>
      </c>
      <c r="BP1430" s="12" t="s">
        <v>321</v>
      </c>
      <c r="BQ1430" s="754">
        <v>0</v>
      </c>
      <c r="BR1430" s="12" t="s">
        <v>321</v>
      </c>
      <c r="BS1430" s="654">
        <v>0</v>
      </c>
      <c r="BT1430" s="12" t="s">
        <v>321</v>
      </c>
      <c r="BU1430" s="654">
        <v>4.96</v>
      </c>
      <c r="BV1430" s="12" t="s">
        <v>321</v>
      </c>
      <c r="BW1430" s="9">
        <v>0.09</v>
      </c>
      <c r="BX1430" s="9" t="s">
        <v>322</v>
      </c>
      <c r="BY1430" s="755">
        <v>105.9</v>
      </c>
      <c r="BZ1430" s="9" t="s">
        <v>315</v>
      </c>
      <c r="CA1430" s="755">
        <v>7.1</v>
      </c>
      <c r="CB1430" s="9" t="s">
        <v>315</v>
      </c>
      <c r="CC1430" s="755">
        <v>7.1</v>
      </c>
      <c r="CD1430" s="9" t="s">
        <v>315</v>
      </c>
      <c r="CE1430" s="755">
        <v>66.099999999999994</v>
      </c>
      <c r="CF1430" s="9" t="s">
        <v>323</v>
      </c>
      <c r="CG1430" s="755">
        <v>55.1</v>
      </c>
      <c r="CH1430" s="9" t="s">
        <v>323</v>
      </c>
      <c r="CI1430" s="9"/>
      <c r="CJ1430" s="9"/>
      <c r="CK1430" s="9"/>
    </row>
    <row r="1431" spans="1:89" s="98" customFormat="1" x14ac:dyDescent="0.25">
      <c r="A1431" s="99">
        <v>10240341</v>
      </c>
      <c r="B1431" s="99"/>
      <c r="C1431" s="772">
        <v>1203</v>
      </c>
      <c r="D1431" s="807">
        <v>0.03</v>
      </c>
      <c r="E1431" s="772">
        <f t="shared" si="64"/>
        <v>1239</v>
      </c>
      <c r="F1431" s="778">
        <v>1.1000000000000001</v>
      </c>
      <c r="G1431" s="774">
        <f t="shared" si="66"/>
        <v>1363</v>
      </c>
      <c r="H1431" s="776"/>
      <c r="I1431" s="758"/>
      <c r="J1431" s="776"/>
      <c r="K1431" s="786"/>
      <c r="L1431" s="9" t="s">
        <v>308</v>
      </c>
      <c r="M1431" s="9" t="s">
        <v>2091</v>
      </c>
      <c r="N1431" s="9" t="s">
        <v>142</v>
      </c>
      <c r="O1431" s="9" t="s">
        <v>2034</v>
      </c>
      <c r="P1431" s="9" t="s">
        <v>624</v>
      </c>
      <c r="Q1431" s="9" t="s">
        <v>2035</v>
      </c>
      <c r="R1431" s="9" t="s">
        <v>2037</v>
      </c>
      <c r="S1431" s="9" t="s">
        <v>373</v>
      </c>
      <c r="T1431" s="98" t="s">
        <v>234</v>
      </c>
      <c r="U1431" s="99" t="s">
        <v>870</v>
      </c>
      <c r="V1431" s="99" t="s">
        <v>207</v>
      </c>
      <c r="W1431" s="99">
        <v>230</v>
      </c>
      <c r="X1431" s="99" t="s">
        <v>207</v>
      </c>
      <c r="Y1431" s="99">
        <v>183</v>
      </c>
      <c r="Z1431" s="99" t="s">
        <v>207</v>
      </c>
      <c r="AA1431" s="9">
        <v>240</v>
      </c>
      <c r="AB1431" s="99" t="s">
        <v>207</v>
      </c>
      <c r="AC1431" s="9">
        <v>288</v>
      </c>
      <c r="AD1431" s="9" t="s">
        <v>207</v>
      </c>
      <c r="AE1431" s="9">
        <v>113</v>
      </c>
      <c r="AF1431" s="9" t="s">
        <v>315</v>
      </c>
      <c r="AG1431" s="14" t="s">
        <v>379</v>
      </c>
      <c r="AH1431" s="14" t="s">
        <v>207</v>
      </c>
      <c r="AI1431" s="14" t="s">
        <v>380</v>
      </c>
      <c r="AJ1431" s="14" t="s">
        <v>207</v>
      </c>
      <c r="AK1431" s="9">
        <v>5</v>
      </c>
      <c r="AL1431" s="14" t="s">
        <v>207</v>
      </c>
      <c r="AM1431" s="9">
        <v>5</v>
      </c>
      <c r="AN1431" s="14" t="s">
        <v>207</v>
      </c>
      <c r="AO1431" s="9">
        <v>5</v>
      </c>
      <c r="AP1431" s="14" t="s">
        <v>207</v>
      </c>
      <c r="AQ1431" s="9">
        <v>5</v>
      </c>
      <c r="AR1431" s="14" t="s">
        <v>207</v>
      </c>
      <c r="AS1431" s="9" t="s">
        <v>0</v>
      </c>
      <c r="AT1431" s="9" t="s">
        <v>318</v>
      </c>
      <c r="AU1431" s="9" t="s">
        <v>376</v>
      </c>
      <c r="AV1431" s="9" t="s">
        <v>320</v>
      </c>
      <c r="AW1431" s="9" t="s">
        <v>2092</v>
      </c>
      <c r="AX1431" s="9">
        <v>9010600000</v>
      </c>
      <c r="AY1431" s="99">
        <v>289</v>
      </c>
      <c r="AZ1431" s="12" t="s">
        <v>207</v>
      </c>
      <c r="BA1431" s="99">
        <v>18</v>
      </c>
      <c r="BB1431" s="12" t="s">
        <v>207</v>
      </c>
      <c r="BC1431" s="99">
        <v>18</v>
      </c>
      <c r="BD1431" s="12" t="s">
        <v>207</v>
      </c>
      <c r="BE1431" s="99">
        <v>32</v>
      </c>
      <c r="BF1431" s="12" t="s">
        <v>321</v>
      </c>
      <c r="BG1431" s="654">
        <v>31.594000000000001</v>
      </c>
      <c r="BH1431" s="12" t="s">
        <v>321</v>
      </c>
      <c r="BI1431" s="99">
        <v>26</v>
      </c>
      <c r="BJ1431" s="12" t="s">
        <v>321</v>
      </c>
      <c r="BK1431" s="754">
        <v>0</v>
      </c>
      <c r="BL1431" s="12" t="s">
        <v>321</v>
      </c>
      <c r="BM1431" s="754">
        <v>0.108</v>
      </c>
      <c r="BN1431" s="12" t="s">
        <v>321</v>
      </c>
      <c r="BO1431" s="754">
        <v>5.4859999999999998</v>
      </c>
      <c r="BP1431" s="12" t="s">
        <v>321</v>
      </c>
      <c r="BQ1431" s="754">
        <v>0</v>
      </c>
      <c r="BR1431" s="12" t="s">
        <v>321</v>
      </c>
      <c r="BS1431" s="654">
        <v>0</v>
      </c>
      <c r="BT1431" s="12" t="s">
        <v>321</v>
      </c>
      <c r="BU1431" s="654">
        <v>5.5940000000000003</v>
      </c>
      <c r="BV1431" s="12" t="s">
        <v>321</v>
      </c>
      <c r="BW1431" s="9">
        <v>0.09</v>
      </c>
      <c r="BX1431" s="9" t="s">
        <v>322</v>
      </c>
      <c r="BY1431" s="755">
        <v>113.8</v>
      </c>
      <c r="BZ1431" s="9" t="s">
        <v>315</v>
      </c>
      <c r="CA1431" s="755">
        <v>7.1</v>
      </c>
      <c r="CB1431" s="9" t="s">
        <v>315</v>
      </c>
      <c r="CC1431" s="755">
        <v>7.1</v>
      </c>
      <c r="CD1431" s="9" t="s">
        <v>315</v>
      </c>
      <c r="CE1431" s="755">
        <v>68.3</v>
      </c>
      <c r="CF1431" s="9" t="s">
        <v>323</v>
      </c>
      <c r="CG1431" s="755">
        <v>57.3</v>
      </c>
      <c r="CH1431" s="9" t="s">
        <v>323</v>
      </c>
      <c r="CI1431" s="9"/>
      <c r="CJ1431" s="9"/>
      <c r="CK1431" s="9"/>
    </row>
    <row r="1432" spans="1:89" s="98" customFormat="1" x14ac:dyDescent="0.25">
      <c r="A1432" s="99">
        <v>10240342</v>
      </c>
      <c r="B1432" s="99"/>
      <c r="C1432" s="772">
        <v>1385</v>
      </c>
      <c r="D1432" s="807">
        <v>0.03</v>
      </c>
      <c r="E1432" s="772">
        <f t="shared" si="64"/>
        <v>1427</v>
      </c>
      <c r="F1432" s="778">
        <v>1.1000000000000001</v>
      </c>
      <c r="G1432" s="774">
        <f t="shared" si="66"/>
        <v>1570</v>
      </c>
      <c r="H1432" s="776"/>
      <c r="I1432" s="758"/>
      <c r="J1432" s="776"/>
      <c r="K1432" s="786"/>
      <c r="L1432" s="9" t="s">
        <v>308</v>
      </c>
      <c r="M1432" s="9" t="s">
        <v>2093</v>
      </c>
      <c r="N1432" s="9" t="s">
        <v>142</v>
      </c>
      <c r="O1432" s="9" t="s">
        <v>2034</v>
      </c>
      <c r="P1432" s="9" t="s">
        <v>624</v>
      </c>
      <c r="Q1432" s="9" t="s">
        <v>2035</v>
      </c>
      <c r="R1432" s="9" t="s">
        <v>2037</v>
      </c>
      <c r="S1432" s="9" t="s">
        <v>373</v>
      </c>
      <c r="T1432" s="98" t="s">
        <v>234</v>
      </c>
      <c r="U1432" s="99" t="s">
        <v>871</v>
      </c>
      <c r="V1432" s="99" t="s">
        <v>207</v>
      </c>
      <c r="W1432" s="99">
        <v>270</v>
      </c>
      <c r="X1432" s="99" t="s">
        <v>207</v>
      </c>
      <c r="Y1432" s="99">
        <v>213</v>
      </c>
      <c r="Z1432" s="99" t="s">
        <v>207</v>
      </c>
      <c r="AA1432" s="9">
        <v>280</v>
      </c>
      <c r="AB1432" s="99" t="s">
        <v>207</v>
      </c>
      <c r="AC1432" s="9">
        <v>338</v>
      </c>
      <c r="AD1432" s="9" t="s">
        <v>207</v>
      </c>
      <c r="AE1432" s="9">
        <v>133</v>
      </c>
      <c r="AF1432" s="9" t="s">
        <v>315</v>
      </c>
      <c r="AG1432" s="14" t="s">
        <v>383</v>
      </c>
      <c r="AH1432" s="14" t="s">
        <v>207</v>
      </c>
      <c r="AI1432" s="14" t="s">
        <v>384</v>
      </c>
      <c r="AJ1432" s="14" t="s">
        <v>207</v>
      </c>
      <c r="AK1432" s="9">
        <v>5</v>
      </c>
      <c r="AL1432" s="14" t="s">
        <v>207</v>
      </c>
      <c r="AM1432" s="9">
        <v>5</v>
      </c>
      <c r="AN1432" s="14" t="s">
        <v>207</v>
      </c>
      <c r="AO1432" s="9">
        <v>5</v>
      </c>
      <c r="AP1432" s="14" t="s">
        <v>207</v>
      </c>
      <c r="AQ1432" s="9">
        <v>5</v>
      </c>
      <c r="AR1432" s="14" t="s">
        <v>207</v>
      </c>
      <c r="AS1432" s="9" t="s">
        <v>0</v>
      </c>
      <c r="AT1432" s="9" t="s">
        <v>318</v>
      </c>
      <c r="AU1432" s="9" t="s">
        <v>376</v>
      </c>
      <c r="AV1432" s="9" t="s">
        <v>320</v>
      </c>
      <c r="AW1432" s="9" t="s">
        <v>2094</v>
      </c>
      <c r="AX1432" s="9">
        <v>9010600000</v>
      </c>
      <c r="AY1432" s="99">
        <v>329</v>
      </c>
      <c r="AZ1432" s="12" t="s">
        <v>207</v>
      </c>
      <c r="BA1432" s="99">
        <v>18</v>
      </c>
      <c r="BB1432" s="12" t="s">
        <v>207</v>
      </c>
      <c r="BC1432" s="99">
        <v>18</v>
      </c>
      <c r="BD1432" s="12" t="s">
        <v>207</v>
      </c>
      <c r="BE1432" s="99">
        <v>38</v>
      </c>
      <c r="BF1432" s="12" t="s">
        <v>321</v>
      </c>
      <c r="BG1432" s="654">
        <v>37.421999999999997</v>
      </c>
      <c r="BH1432" s="12" t="s">
        <v>321</v>
      </c>
      <c r="BI1432" s="99">
        <v>31</v>
      </c>
      <c r="BJ1432" s="12" t="s">
        <v>321</v>
      </c>
      <c r="BK1432" s="754">
        <v>0</v>
      </c>
      <c r="BL1432" s="12" t="s">
        <v>321</v>
      </c>
      <c r="BM1432" s="754">
        <v>0.108</v>
      </c>
      <c r="BN1432" s="12" t="s">
        <v>321</v>
      </c>
      <c r="BO1432" s="754">
        <v>6.3140000000000001</v>
      </c>
      <c r="BP1432" s="12" t="s">
        <v>321</v>
      </c>
      <c r="BQ1432" s="754">
        <v>0</v>
      </c>
      <c r="BR1432" s="12" t="s">
        <v>321</v>
      </c>
      <c r="BS1432" s="654">
        <v>0</v>
      </c>
      <c r="BT1432" s="12" t="s">
        <v>321</v>
      </c>
      <c r="BU1432" s="654">
        <v>6.4219999999999997</v>
      </c>
      <c r="BV1432" s="12" t="s">
        <v>321</v>
      </c>
      <c r="BW1432" s="9">
        <v>0.11</v>
      </c>
      <c r="BX1432" s="9" t="s">
        <v>322</v>
      </c>
      <c r="BY1432" s="755">
        <v>129.5</v>
      </c>
      <c r="BZ1432" s="9" t="s">
        <v>315</v>
      </c>
      <c r="CA1432" s="755">
        <v>7.1</v>
      </c>
      <c r="CB1432" s="9" t="s">
        <v>315</v>
      </c>
      <c r="CC1432" s="755">
        <v>7.1</v>
      </c>
      <c r="CD1432" s="9" t="s">
        <v>315</v>
      </c>
      <c r="CE1432" s="755">
        <v>79.400000000000006</v>
      </c>
      <c r="CF1432" s="9" t="s">
        <v>323</v>
      </c>
      <c r="CG1432" s="755">
        <v>68.3</v>
      </c>
      <c r="CH1432" s="9" t="s">
        <v>323</v>
      </c>
      <c r="CI1432" s="9"/>
      <c r="CJ1432" s="9"/>
      <c r="CK1432" s="9"/>
    </row>
    <row r="1433" spans="1:89" s="98" customFormat="1" x14ac:dyDescent="0.25">
      <c r="A1433" s="99">
        <v>10240343</v>
      </c>
      <c r="B1433" s="99"/>
      <c r="C1433" s="772">
        <v>1598</v>
      </c>
      <c r="D1433" s="807">
        <v>0.03</v>
      </c>
      <c r="E1433" s="772">
        <f t="shared" si="64"/>
        <v>1646</v>
      </c>
      <c r="F1433" s="778">
        <v>1.1000000000000001</v>
      </c>
      <c r="G1433" s="774">
        <f t="shared" si="66"/>
        <v>1811</v>
      </c>
      <c r="H1433" s="776"/>
      <c r="I1433" s="758"/>
      <c r="J1433" s="776"/>
      <c r="K1433" s="786"/>
      <c r="L1433" s="9" t="s">
        <v>308</v>
      </c>
      <c r="M1433" s="9" t="s">
        <v>2095</v>
      </c>
      <c r="N1433" s="9" t="s">
        <v>142</v>
      </c>
      <c r="O1433" s="9" t="s">
        <v>2034</v>
      </c>
      <c r="P1433" s="9" t="s">
        <v>624</v>
      </c>
      <c r="Q1433" s="9" t="s">
        <v>2035</v>
      </c>
      <c r="R1433" s="9" t="s">
        <v>2037</v>
      </c>
      <c r="S1433" s="9" t="s">
        <v>373</v>
      </c>
      <c r="T1433" s="98" t="s">
        <v>234</v>
      </c>
      <c r="U1433" s="99" t="s">
        <v>645</v>
      </c>
      <c r="V1433" s="99" t="s">
        <v>207</v>
      </c>
      <c r="W1433" s="99">
        <v>290</v>
      </c>
      <c r="X1433" s="99" t="s">
        <v>207</v>
      </c>
      <c r="Y1433" s="99">
        <v>228</v>
      </c>
      <c r="Z1433" s="99" t="s">
        <v>207</v>
      </c>
      <c r="AA1433" s="9">
        <v>300</v>
      </c>
      <c r="AB1433" s="99" t="s">
        <v>207</v>
      </c>
      <c r="AC1433" s="9">
        <v>363</v>
      </c>
      <c r="AD1433" s="9" t="s">
        <v>207</v>
      </c>
      <c r="AE1433" s="9">
        <v>143</v>
      </c>
      <c r="AF1433" s="9" t="s">
        <v>315</v>
      </c>
      <c r="AG1433" s="14" t="s">
        <v>385</v>
      </c>
      <c r="AH1433" s="14" t="s">
        <v>207</v>
      </c>
      <c r="AI1433" s="14" t="s">
        <v>386</v>
      </c>
      <c r="AJ1433" s="14" t="s">
        <v>207</v>
      </c>
      <c r="AK1433" s="9">
        <v>5</v>
      </c>
      <c r="AL1433" s="14" t="s">
        <v>207</v>
      </c>
      <c r="AM1433" s="9">
        <v>5</v>
      </c>
      <c r="AN1433" s="14" t="s">
        <v>207</v>
      </c>
      <c r="AO1433" s="9">
        <v>5</v>
      </c>
      <c r="AP1433" s="14" t="s">
        <v>207</v>
      </c>
      <c r="AQ1433" s="9">
        <v>5</v>
      </c>
      <c r="AR1433" s="14" t="s">
        <v>207</v>
      </c>
      <c r="AS1433" s="9" t="s">
        <v>0</v>
      </c>
      <c r="AT1433" s="9" t="s">
        <v>318</v>
      </c>
      <c r="AU1433" s="9" t="s">
        <v>376</v>
      </c>
      <c r="AV1433" s="9" t="s">
        <v>320</v>
      </c>
      <c r="AW1433" s="9" t="s">
        <v>2096</v>
      </c>
      <c r="AX1433" s="9">
        <v>9010600000</v>
      </c>
      <c r="AY1433" s="99">
        <v>349</v>
      </c>
      <c r="AZ1433" s="12" t="s">
        <v>207</v>
      </c>
      <c r="BA1433" s="99">
        <v>18</v>
      </c>
      <c r="BB1433" s="12" t="s">
        <v>207</v>
      </c>
      <c r="BC1433" s="99">
        <v>18</v>
      </c>
      <c r="BD1433" s="12" t="s">
        <v>207</v>
      </c>
      <c r="BE1433" s="99">
        <v>37</v>
      </c>
      <c r="BF1433" s="12" t="s">
        <v>321</v>
      </c>
      <c r="BG1433" s="654">
        <v>36.136000000000003</v>
      </c>
      <c r="BH1433" s="12" t="s">
        <v>321</v>
      </c>
      <c r="BI1433" s="99">
        <v>31</v>
      </c>
      <c r="BJ1433" s="12" t="s">
        <v>321</v>
      </c>
      <c r="BK1433" s="754">
        <v>0</v>
      </c>
      <c r="BL1433" s="12" t="s">
        <v>321</v>
      </c>
      <c r="BM1433" s="754">
        <v>0.108</v>
      </c>
      <c r="BN1433" s="12" t="s">
        <v>321</v>
      </c>
      <c r="BO1433" s="754">
        <v>5.0279999999999996</v>
      </c>
      <c r="BP1433" s="12" t="s">
        <v>321</v>
      </c>
      <c r="BQ1433" s="754">
        <v>0</v>
      </c>
      <c r="BR1433" s="12" t="s">
        <v>321</v>
      </c>
      <c r="BS1433" s="654">
        <v>0</v>
      </c>
      <c r="BT1433" s="12" t="s">
        <v>321</v>
      </c>
      <c r="BU1433" s="654">
        <v>5.1360000000000001</v>
      </c>
      <c r="BV1433" s="12" t="s">
        <v>321</v>
      </c>
      <c r="BW1433" s="9">
        <v>0.11</v>
      </c>
      <c r="BX1433" s="9" t="s">
        <v>322</v>
      </c>
      <c r="BY1433" s="755">
        <v>137.4</v>
      </c>
      <c r="BZ1433" s="9" t="s">
        <v>315</v>
      </c>
      <c r="CA1433" s="755">
        <v>7.1</v>
      </c>
      <c r="CB1433" s="9" t="s">
        <v>315</v>
      </c>
      <c r="CC1433" s="755">
        <v>7.1</v>
      </c>
      <c r="CD1433" s="9" t="s">
        <v>315</v>
      </c>
      <c r="CE1433" s="755">
        <v>81.599999999999994</v>
      </c>
      <c r="CF1433" s="9" t="s">
        <v>323</v>
      </c>
      <c r="CG1433" s="755">
        <v>68.3</v>
      </c>
      <c r="CH1433" s="9" t="s">
        <v>323</v>
      </c>
      <c r="CI1433" s="9"/>
      <c r="CJ1433" s="9"/>
      <c r="CK1433" s="9"/>
    </row>
    <row r="1434" spans="1:89" s="98" customFormat="1" x14ac:dyDescent="0.25">
      <c r="A1434" s="99">
        <v>10240344</v>
      </c>
      <c r="B1434" s="99"/>
      <c r="C1434" s="772">
        <v>2043</v>
      </c>
      <c r="D1434" s="807">
        <v>0.03</v>
      </c>
      <c r="E1434" s="772">
        <f t="shared" ref="E1434:E1485" si="67">ROUND(C1434*(1+D1434),0)</f>
        <v>2104</v>
      </c>
      <c r="F1434" s="778">
        <v>1.1000000000000001</v>
      </c>
      <c r="G1434" s="774">
        <f t="shared" si="66"/>
        <v>2314</v>
      </c>
      <c r="H1434" s="776"/>
      <c r="I1434" s="758"/>
      <c r="J1434" s="776"/>
      <c r="K1434" s="786"/>
      <c r="L1434" s="9" t="s">
        <v>308</v>
      </c>
      <c r="M1434" s="9" t="s">
        <v>2097</v>
      </c>
      <c r="N1434" s="9" t="s">
        <v>142</v>
      </c>
      <c r="O1434" s="9" t="s">
        <v>2034</v>
      </c>
      <c r="P1434" s="9" t="s">
        <v>624</v>
      </c>
      <c r="Q1434" s="9" t="s">
        <v>2035</v>
      </c>
      <c r="R1434" s="9" t="s">
        <v>2037</v>
      </c>
      <c r="S1434" s="9" t="s">
        <v>373</v>
      </c>
      <c r="T1434" s="98" t="s">
        <v>234</v>
      </c>
      <c r="U1434" s="99" t="s">
        <v>872</v>
      </c>
      <c r="V1434" s="99" t="s">
        <v>207</v>
      </c>
      <c r="W1434" s="99">
        <v>310</v>
      </c>
      <c r="X1434" s="99" t="s">
        <v>207</v>
      </c>
      <c r="Y1434" s="99">
        <v>243</v>
      </c>
      <c r="Z1434" s="99" t="s">
        <v>207</v>
      </c>
      <c r="AA1434" s="9">
        <v>320</v>
      </c>
      <c r="AB1434" s="99" t="s">
        <v>207</v>
      </c>
      <c r="AC1434" s="9">
        <v>388</v>
      </c>
      <c r="AD1434" s="9" t="s">
        <v>207</v>
      </c>
      <c r="AE1434" s="9">
        <v>153</v>
      </c>
      <c r="AF1434" s="9" t="s">
        <v>315</v>
      </c>
      <c r="AG1434" s="14" t="s">
        <v>387</v>
      </c>
      <c r="AH1434" s="14" t="s">
        <v>207</v>
      </c>
      <c r="AI1434" s="14" t="s">
        <v>388</v>
      </c>
      <c r="AJ1434" s="14" t="s">
        <v>207</v>
      </c>
      <c r="AK1434" s="9">
        <v>5</v>
      </c>
      <c r="AL1434" s="14" t="s">
        <v>207</v>
      </c>
      <c r="AM1434" s="9">
        <v>5</v>
      </c>
      <c r="AN1434" s="14" t="s">
        <v>207</v>
      </c>
      <c r="AO1434" s="9">
        <v>5</v>
      </c>
      <c r="AP1434" s="14" t="s">
        <v>207</v>
      </c>
      <c r="AQ1434" s="9">
        <v>5</v>
      </c>
      <c r="AR1434" s="14" t="s">
        <v>207</v>
      </c>
      <c r="AS1434" s="9" t="s">
        <v>0</v>
      </c>
      <c r="AT1434" s="9" t="s">
        <v>318</v>
      </c>
      <c r="AU1434" s="9" t="s">
        <v>376</v>
      </c>
      <c r="AV1434" s="9" t="s">
        <v>320</v>
      </c>
      <c r="AW1434" s="9" t="s">
        <v>2098</v>
      </c>
      <c r="AX1434" s="9">
        <v>9010600000</v>
      </c>
      <c r="AY1434" s="99">
        <v>369</v>
      </c>
      <c r="AZ1434" s="12" t="s">
        <v>207</v>
      </c>
      <c r="BA1434" s="99">
        <v>18</v>
      </c>
      <c r="BB1434" s="12" t="s">
        <v>207</v>
      </c>
      <c r="BC1434" s="99">
        <v>18</v>
      </c>
      <c r="BD1434" s="12" t="s">
        <v>207</v>
      </c>
      <c r="BE1434" s="99">
        <v>38</v>
      </c>
      <c r="BF1434" s="12" t="s">
        <v>321</v>
      </c>
      <c r="BG1434" s="654">
        <v>37.409999999999997</v>
      </c>
      <c r="BH1434" s="12" t="s">
        <v>321</v>
      </c>
      <c r="BI1434" s="99">
        <v>32</v>
      </c>
      <c r="BJ1434" s="12" t="s">
        <v>321</v>
      </c>
      <c r="BK1434" s="754">
        <v>0</v>
      </c>
      <c r="BL1434" s="12" t="s">
        <v>321</v>
      </c>
      <c r="BM1434" s="754">
        <v>0.108</v>
      </c>
      <c r="BN1434" s="12" t="s">
        <v>321</v>
      </c>
      <c r="BO1434" s="754">
        <v>5.3019999999999996</v>
      </c>
      <c r="BP1434" s="12" t="s">
        <v>321</v>
      </c>
      <c r="BQ1434" s="754">
        <v>0</v>
      </c>
      <c r="BR1434" s="12" t="s">
        <v>321</v>
      </c>
      <c r="BS1434" s="654">
        <v>0</v>
      </c>
      <c r="BT1434" s="12" t="s">
        <v>321</v>
      </c>
      <c r="BU1434" s="654">
        <v>5.41</v>
      </c>
      <c r="BV1434" s="12" t="s">
        <v>321</v>
      </c>
      <c r="BW1434" s="9">
        <v>0.12</v>
      </c>
      <c r="BX1434" s="9" t="s">
        <v>322</v>
      </c>
      <c r="BY1434" s="755">
        <v>145.30000000000001</v>
      </c>
      <c r="BZ1434" s="9" t="s">
        <v>315</v>
      </c>
      <c r="CA1434" s="755">
        <v>7.1</v>
      </c>
      <c r="CB1434" s="9" t="s">
        <v>315</v>
      </c>
      <c r="CC1434" s="755">
        <v>7.1</v>
      </c>
      <c r="CD1434" s="9" t="s">
        <v>315</v>
      </c>
      <c r="CE1434" s="755">
        <v>83.8</v>
      </c>
      <c r="CF1434" s="9" t="s">
        <v>323</v>
      </c>
      <c r="CG1434" s="755">
        <v>70.5</v>
      </c>
      <c r="CH1434" s="9" t="s">
        <v>323</v>
      </c>
      <c r="CI1434" s="9"/>
      <c r="CJ1434" s="9"/>
      <c r="CK1434" s="9"/>
    </row>
    <row r="1435" spans="1:89" s="98" customFormat="1" x14ac:dyDescent="0.25">
      <c r="A1435" s="99">
        <v>10240345</v>
      </c>
      <c r="B1435" s="99"/>
      <c r="C1435" s="772">
        <v>2304</v>
      </c>
      <c r="D1435" s="807">
        <v>0.03</v>
      </c>
      <c r="E1435" s="772">
        <f t="shared" si="67"/>
        <v>2373</v>
      </c>
      <c r="F1435" s="778">
        <v>1.1000000000000001</v>
      </c>
      <c r="G1435" s="774">
        <f t="shared" si="66"/>
        <v>2610</v>
      </c>
      <c r="H1435" s="776"/>
      <c r="I1435" s="758"/>
      <c r="J1435" s="776"/>
      <c r="K1435" s="786"/>
      <c r="L1435" s="9" t="s">
        <v>308</v>
      </c>
      <c r="M1435" s="9" t="s">
        <v>2099</v>
      </c>
      <c r="N1435" s="9" t="s">
        <v>142</v>
      </c>
      <c r="O1435" s="9" t="s">
        <v>2034</v>
      </c>
      <c r="P1435" s="9" t="s">
        <v>624</v>
      </c>
      <c r="Q1435" s="9" t="s">
        <v>2035</v>
      </c>
      <c r="R1435" s="9" t="s">
        <v>2037</v>
      </c>
      <c r="S1435" s="9" t="s">
        <v>373</v>
      </c>
      <c r="T1435" s="98" t="s">
        <v>234</v>
      </c>
      <c r="U1435" s="99" t="s">
        <v>873</v>
      </c>
      <c r="V1435" s="99" t="s">
        <v>207</v>
      </c>
      <c r="W1435" s="99">
        <v>330</v>
      </c>
      <c r="X1435" s="99" t="s">
        <v>207</v>
      </c>
      <c r="Y1435" s="99">
        <v>258</v>
      </c>
      <c r="Z1435" s="99" t="s">
        <v>207</v>
      </c>
      <c r="AA1435" s="9">
        <v>340</v>
      </c>
      <c r="AB1435" s="99" t="s">
        <v>207</v>
      </c>
      <c r="AC1435" s="9">
        <v>413</v>
      </c>
      <c r="AD1435" s="9" t="s">
        <v>207</v>
      </c>
      <c r="AE1435" s="9">
        <v>163</v>
      </c>
      <c r="AF1435" s="9" t="s">
        <v>315</v>
      </c>
      <c r="AG1435" s="14" t="s">
        <v>389</v>
      </c>
      <c r="AH1435" s="14" t="s">
        <v>207</v>
      </c>
      <c r="AI1435" s="14" t="s">
        <v>390</v>
      </c>
      <c r="AJ1435" s="14" t="s">
        <v>207</v>
      </c>
      <c r="AK1435" s="9">
        <v>5</v>
      </c>
      <c r="AL1435" s="14" t="s">
        <v>207</v>
      </c>
      <c r="AM1435" s="9">
        <v>5</v>
      </c>
      <c r="AN1435" s="14" t="s">
        <v>207</v>
      </c>
      <c r="AO1435" s="9">
        <v>5</v>
      </c>
      <c r="AP1435" s="14" t="s">
        <v>207</v>
      </c>
      <c r="AQ1435" s="9">
        <v>5</v>
      </c>
      <c r="AR1435" s="14" t="s">
        <v>207</v>
      </c>
      <c r="AS1435" s="9" t="s">
        <v>0</v>
      </c>
      <c r="AT1435" s="9" t="s">
        <v>318</v>
      </c>
      <c r="AU1435" s="9" t="s">
        <v>376</v>
      </c>
      <c r="AV1435" s="9" t="s">
        <v>320</v>
      </c>
      <c r="AW1435" s="9" t="s">
        <v>2100</v>
      </c>
      <c r="AX1435" s="9">
        <v>9010600000</v>
      </c>
      <c r="AY1435" s="99">
        <v>389</v>
      </c>
      <c r="AZ1435" s="12" t="s">
        <v>207</v>
      </c>
      <c r="BA1435" s="99">
        <v>18</v>
      </c>
      <c r="BB1435" s="12" t="s">
        <v>207</v>
      </c>
      <c r="BC1435" s="99">
        <v>18</v>
      </c>
      <c r="BD1435" s="12" t="s">
        <v>207</v>
      </c>
      <c r="BE1435" s="99">
        <v>40</v>
      </c>
      <c r="BF1435" s="12" t="s">
        <v>321</v>
      </c>
      <c r="BG1435" s="654">
        <v>39.564</v>
      </c>
      <c r="BH1435" s="12" t="s">
        <v>321</v>
      </c>
      <c r="BI1435" s="99">
        <v>34</v>
      </c>
      <c r="BJ1435" s="12" t="s">
        <v>321</v>
      </c>
      <c r="BK1435" s="754">
        <v>0</v>
      </c>
      <c r="BL1435" s="12" t="s">
        <v>321</v>
      </c>
      <c r="BM1435" s="754">
        <v>0.108</v>
      </c>
      <c r="BN1435" s="12" t="s">
        <v>321</v>
      </c>
      <c r="BO1435" s="754">
        <v>5.4560000000000004</v>
      </c>
      <c r="BP1435" s="12" t="s">
        <v>321</v>
      </c>
      <c r="BQ1435" s="754">
        <v>0</v>
      </c>
      <c r="BR1435" s="12" t="s">
        <v>321</v>
      </c>
      <c r="BS1435" s="654">
        <v>0</v>
      </c>
      <c r="BT1435" s="12" t="s">
        <v>321</v>
      </c>
      <c r="BU1435" s="654">
        <v>5.5640000000000001</v>
      </c>
      <c r="BV1435" s="12" t="s">
        <v>321</v>
      </c>
      <c r="BW1435" s="9">
        <v>0.13</v>
      </c>
      <c r="BX1435" s="9" t="s">
        <v>322</v>
      </c>
      <c r="BY1435" s="755">
        <v>153.1</v>
      </c>
      <c r="BZ1435" s="9" t="s">
        <v>315</v>
      </c>
      <c r="CA1435" s="755">
        <v>7.1</v>
      </c>
      <c r="CB1435" s="9" t="s">
        <v>315</v>
      </c>
      <c r="CC1435" s="755">
        <v>7.1</v>
      </c>
      <c r="CD1435" s="9" t="s">
        <v>315</v>
      </c>
      <c r="CE1435" s="755">
        <v>88.2</v>
      </c>
      <c r="CF1435" s="9" t="s">
        <v>323</v>
      </c>
      <c r="CG1435" s="755">
        <v>75</v>
      </c>
      <c r="CH1435" s="9" t="s">
        <v>323</v>
      </c>
      <c r="CI1435" s="9"/>
      <c r="CJ1435" s="9"/>
      <c r="CK1435" s="9"/>
    </row>
    <row r="1436" spans="1:89" s="98" customFormat="1" x14ac:dyDescent="0.25">
      <c r="A1436" s="99">
        <v>10200433</v>
      </c>
      <c r="B1436" s="99"/>
      <c r="C1436" s="772">
        <v>821</v>
      </c>
      <c r="D1436" s="807">
        <v>0.03</v>
      </c>
      <c r="E1436" s="772">
        <f t="shared" si="67"/>
        <v>846</v>
      </c>
      <c r="F1436" s="778">
        <v>1.1000000000000001</v>
      </c>
      <c r="G1436" s="774">
        <f t="shared" si="66"/>
        <v>931</v>
      </c>
      <c r="H1436" s="776"/>
      <c r="I1436" s="758"/>
      <c r="J1436" s="776"/>
      <c r="K1436" s="786"/>
      <c r="L1436" s="9" t="s">
        <v>308</v>
      </c>
      <c r="M1436" s="9" t="s">
        <v>4392</v>
      </c>
      <c r="N1436" s="9" t="s">
        <v>142</v>
      </c>
      <c r="O1436" s="9" t="s">
        <v>2034</v>
      </c>
      <c r="P1436" s="9" t="s">
        <v>624</v>
      </c>
      <c r="Q1436" s="9" t="s">
        <v>2035</v>
      </c>
      <c r="R1436" s="9" t="s">
        <v>2037</v>
      </c>
      <c r="S1436" s="9" t="s">
        <v>1055</v>
      </c>
      <c r="T1436" s="98" t="s">
        <v>242</v>
      </c>
      <c r="U1436" s="99" t="s">
        <v>1058</v>
      </c>
      <c r="V1436" s="99" t="s">
        <v>207</v>
      </c>
      <c r="W1436" s="99" t="s">
        <v>1058</v>
      </c>
      <c r="X1436" s="99" t="s">
        <v>207</v>
      </c>
      <c r="Y1436" s="99" t="s">
        <v>1058</v>
      </c>
      <c r="Z1436" s="99" t="s">
        <v>207</v>
      </c>
      <c r="AA1436" s="9">
        <v>200</v>
      </c>
      <c r="AB1436" s="99" t="s">
        <v>207</v>
      </c>
      <c r="AC1436" s="9">
        <v>276</v>
      </c>
      <c r="AD1436" s="9" t="s">
        <v>207</v>
      </c>
      <c r="AE1436" s="9">
        <v>109</v>
      </c>
      <c r="AF1436" s="9" t="s">
        <v>315</v>
      </c>
      <c r="AG1436" s="14" t="s">
        <v>1059</v>
      </c>
      <c r="AH1436" s="14" t="s">
        <v>207</v>
      </c>
      <c r="AI1436" s="14" t="s">
        <v>1059</v>
      </c>
      <c r="AJ1436" s="14" t="s">
        <v>207</v>
      </c>
      <c r="AK1436" s="9">
        <v>2.5</v>
      </c>
      <c r="AL1436" s="14" t="s">
        <v>207</v>
      </c>
      <c r="AM1436" s="9">
        <v>2.5</v>
      </c>
      <c r="AN1436" s="14" t="s">
        <v>207</v>
      </c>
      <c r="AO1436" s="9">
        <v>0</v>
      </c>
      <c r="AP1436" s="14" t="s">
        <v>207</v>
      </c>
      <c r="AQ1436" s="9">
        <v>0</v>
      </c>
      <c r="AR1436" s="14" t="s">
        <v>207</v>
      </c>
      <c r="AS1436" s="9" t="s">
        <v>0</v>
      </c>
      <c r="AT1436" s="9" t="s">
        <v>318</v>
      </c>
      <c r="AU1436" s="9" t="s">
        <v>376</v>
      </c>
      <c r="AV1436" s="9" t="s">
        <v>320</v>
      </c>
      <c r="AW1436" s="9" t="s">
        <v>2101</v>
      </c>
      <c r="AX1436" s="9">
        <v>9010600000</v>
      </c>
      <c r="AY1436" s="99">
        <v>249</v>
      </c>
      <c r="AZ1436" s="12" t="s">
        <v>207</v>
      </c>
      <c r="BA1436" s="99">
        <v>18</v>
      </c>
      <c r="BB1436" s="12" t="s">
        <v>207</v>
      </c>
      <c r="BC1436" s="99">
        <v>18</v>
      </c>
      <c r="BD1436" s="12" t="s">
        <v>207</v>
      </c>
      <c r="BE1436" s="99">
        <v>24</v>
      </c>
      <c r="BF1436" s="12" t="s">
        <v>321</v>
      </c>
      <c r="BG1436" s="654">
        <v>23.565999999999999</v>
      </c>
      <c r="BH1436" s="12" t="s">
        <v>321</v>
      </c>
      <c r="BI1436" s="99">
        <v>20</v>
      </c>
      <c r="BJ1436" s="12" t="s">
        <v>321</v>
      </c>
      <c r="BK1436" s="754">
        <v>0</v>
      </c>
      <c r="BL1436" s="12" t="s">
        <v>321</v>
      </c>
      <c r="BM1436" s="754">
        <v>0.108</v>
      </c>
      <c r="BN1436" s="12" t="s">
        <v>321</v>
      </c>
      <c r="BO1436" s="754">
        <v>3.4580000000000002</v>
      </c>
      <c r="BP1436" s="12" t="s">
        <v>321</v>
      </c>
      <c r="BQ1436" s="754">
        <v>0</v>
      </c>
      <c r="BR1436" s="12" t="s">
        <v>321</v>
      </c>
      <c r="BS1436" s="654">
        <v>0</v>
      </c>
      <c r="BT1436" s="12" t="s">
        <v>321</v>
      </c>
      <c r="BU1436" s="654">
        <v>3.5659999999999998</v>
      </c>
      <c r="BV1436" s="12" t="s">
        <v>321</v>
      </c>
      <c r="BW1436" s="9">
        <v>0.08</v>
      </c>
      <c r="BX1436" s="9" t="s">
        <v>322</v>
      </c>
      <c r="BY1436" s="755">
        <v>98</v>
      </c>
      <c r="BZ1436" s="9" t="s">
        <v>315</v>
      </c>
      <c r="CA1436" s="755">
        <v>7.1</v>
      </c>
      <c r="CB1436" s="9" t="s">
        <v>315</v>
      </c>
      <c r="CC1436" s="755">
        <v>7.1</v>
      </c>
      <c r="CD1436" s="9" t="s">
        <v>315</v>
      </c>
      <c r="CE1436" s="755">
        <v>52.9</v>
      </c>
      <c r="CF1436" s="9" t="s">
        <v>323</v>
      </c>
      <c r="CG1436" s="755">
        <v>44.1</v>
      </c>
      <c r="CH1436" s="9" t="s">
        <v>323</v>
      </c>
      <c r="CI1436" s="9"/>
      <c r="CJ1436" s="9"/>
      <c r="CK1436" s="9"/>
    </row>
    <row r="1437" spans="1:89" s="98" customFormat="1" x14ac:dyDescent="0.25">
      <c r="A1437" s="99">
        <v>10200434</v>
      </c>
      <c r="B1437" s="99"/>
      <c r="C1437" s="772">
        <v>925</v>
      </c>
      <c r="D1437" s="807">
        <v>0.03</v>
      </c>
      <c r="E1437" s="772">
        <f t="shared" si="67"/>
        <v>953</v>
      </c>
      <c r="F1437" s="778">
        <v>1.1000000000000001</v>
      </c>
      <c r="G1437" s="774">
        <f t="shared" si="66"/>
        <v>1048</v>
      </c>
      <c r="H1437" s="776"/>
      <c r="I1437" s="758"/>
      <c r="J1437" s="776"/>
      <c r="K1437" s="786"/>
      <c r="L1437" s="9" t="s">
        <v>308</v>
      </c>
      <c r="M1437" s="9" t="s">
        <v>4393</v>
      </c>
      <c r="N1437" s="9" t="s">
        <v>142</v>
      </c>
      <c r="O1437" s="9" t="s">
        <v>2034</v>
      </c>
      <c r="P1437" s="9" t="s">
        <v>624</v>
      </c>
      <c r="Q1437" s="9" t="s">
        <v>2035</v>
      </c>
      <c r="R1437" s="9" t="s">
        <v>2037</v>
      </c>
      <c r="S1437" s="9" t="s">
        <v>1055</v>
      </c>
      <c r="T1437" s="98" t="s">
        <v>242</v>
      </c>
      <c r="U1437" s="99" t="s">
        <v>1061</v>
      </c>
      <c r="V1437" s="99" t="s">
        <v>207</v>
      </c>
      <c r="W1437" s="99" t="s">
        <v>1061</v>
      </c>
      <c r="X1437" s="99" t="s">
        <v>207</v>
      </c>
      <c r="Y1437" s="99" t="s">
        <v>1061</v>
      </c>
      <c r="Z1437" s="99" t="s">
        <v>207</v>
      </c>
      <c r="AA1437" s="9">
        <v>220</v>
      </c>
      <c r="AB1437" s="99" t="s">
        <v>207</v>
      </c>
      <c r="AC1437" s="9">
        <v>304</v>
      </c>
      <c r="AD1437" s="9" t="s">
        <v>207</v>
      </c>
      <c r="AE1437" s="9">
        <v>120</v>
      </c>
      <c r="AF1437" s="9" t="s">
        <v>315</v>
      </c>
      <c r="AG1437" s="14" t="s">
        <v>1062</v>
      </c>
      <c r="AH1437" s="14" t="s">
        <v>207</v>
      </c>
      <c r="AI1437" s="14" t="s">
        <v>1062</v>
      </c>
      <c r="AJ1437" s="14" t="s">
        <v>207</v>
      </c>
      <c r="AK1437" s="9">
        <v>2.5</v>
      </c>
      <c r="AL1437" s="14" t="s">
        <v>207</v>
      </c>
      <c r="AM1437" s="9">
        <v>2.5</v>
      </c>
      <c r="AN1437" s="14" t="s">
        <v>207</v>
      </c>
      <c r="AO1437" s="9">
        <v>0</v>
      </c>
      <c r="AP1437" s="14" t="s">
        <v>207</v>
      </c>
      <c r="AQ1437" s="9">
        <v>0</v>
      </c>
      <c r="AR1437" s="14" t="s">
        <v>207</v>
      </c>
      <c r="AS1437" s="9" t="s">
        <v>0</v>
      </c>
      <c r="AT1437" s="9" t="s">
        <v>318</v>
      </c>
      <c r="AU1437" s="9" t="s">
        <v>376</v>
      </c>
      <c r="AV1437" s="9" t="s">
        <v>320</v>
      </c>
      <c r="AW1437" s="9" t="s">
        <v>2102</v>
      </c>
      <c r="AX1437" s="9">
        <v>9010600000</v>
      </c>
      <c r="AY1437" s="99">
        <v>269</v>
      </c>
      <c r="AZ1437" s="12" t="s">
        <v>207</v>
      </c>
      <c r="BA1437" s="99">
        <v>18</v>
      </c>
      <c r="BB1437" s="12" t="s">
        <v>207</v>
      </c>
      <c r="BC1437" s="99">
        <v>18</v>
      </c>
      <c r="BD1437" s="12" t="s">
        <v>207</v>
      </c>
      <c r="BE1437" s="99">
        <v>30</v>
      </c>
      <c r="BF1437" s="12" t="s">
        <v>321</v>
      </c>
      <c r="BG1437" s="654">
        <v>29.96</v>
      </c>
      <c r="BH1437" s="12" t="s">
        <v>321</v>
      </c>
      <c r="BI1437" s="99">
        <v>25</v>
      </c>
      <c r="BJ1437" s="12" t="s">
        <v>321</v>
      </c>
      <c r="BK1437" s="754">
        <v>0</v>
      </c>
      <c r="BL1437" s="12" t="s">
        <v>321</v>
      </c>
      <c r="BM1437" s="754">
        <v>0.108</v>
      </c>
      <c r="BN1437" s="12" t="s">
        <v>321</v>
      </c>
      <c r="BO1437" s="754">
        <v>4.8520000000000003</v>
      </c>
      <c r="BP1437" s="12" t="s">
        <v>321</v>
      </c>
      <c r="BQ1437" s="754">
        <v>0</v>
      </c>
      <c r="BR1437" s="12" t="s">
        <v>321</v>
      </c>
      <c r="BS1437" s="654">
        <v>0</v>
      </c>
      <c r="BT1437" s="12" t="s">
        <v>321</v>
      </c>
      <c r="BU1437" s="654">
        <v>4.96</v>
      </c>
      <c r="BV1437" s="12" t="s">
        <v>321</v>
      </c>
      <c r="BW1437" s="9">
        <v>0.09</v>
      </c>
      <c r="BX1437" s="9" t="s">
        <v>322</v>
      </c>
      <c r="BY1437" s="755">
        <v>105.9</v>
      </c>
      <c r="BZ1437" s="9" t="s">
        <v>315</v>
      </c>
      <c r="CA1437" s="755">
        <v>7.1</v>
      </c>
      <c r="CB1437" s="9" t="s">
        <v>315</v>
      </c>
      <c r="CC1437" s="755">
        <v>7.1</v>
      </c>
      <c r="CD1437" s="9" t="s">
        <v>315</v>
      </c>
      <c r="CE1437" s="755">
        <v>66.099999999999994</v>
      </c>
      <c r="CF1437" s="9" t="s">
        <v>323</v>
      </c>
      <c r="CG1437" s="755">
        <v>55.1</v>
      </c>
      <c r="CH1437" s="9" t="s">
        <v>323</v>
      </c>
      <c r="CI1437" s="9"/>
      <c r="CJ1437" s="9"/>
      <c r="CK1437" s="9"/>
    </row>
    <row r="1438" spans="1:89" s="98" customFormat="1" x14ac:dyDescent="0.25">
      <c r="A1438" s="99">
        <v>10200435</v>
      </c>
      <c r="B1438" s="99"/>
      <c r="C1438" s="772">
        <v>1203</v>
      </c>
      <c r="D1438" s="807">
        <v>0.03</v>
      </c>
      <c r="E1438" s="772">
        <f t="shared" si="67"/>
        <v>1239</v>
      </c>
      <c r="F1438" s="778">
        <v>1.1000000000000001</v>
      </c>
      <c r="G1438" s="774">
        <f t="shared" si="66"/>
        <v>1363</v>
      </c>
      <c r="H1438" s="776"/>
      <c r="I1438" s="758"/>
      <c r="J1438" s="776"/>
      <c r="K1438" s="786"/>
      <c r="L1438" s="9" t="s">
        <v>308</v>
      </c>
      <c r="M1438" s="9" t="s">
        <v>4394</v>
      </c>
      <c r="N1438" s="9" t="s">
        <v>142</v>
      </c>
      <c r="O1438" s="9" t="s">
        <v>2034</v>
      </c>
      <c r="P1438" s="9" t="s">
        <v>624</v>
      </c>
      <c r="Q1438" s="9" t="s">
        <v>2035</v>
      </c>
      <c r="R1438" s="9" t="s">
        <v>2037</v>
      </c>
      <c r="S1438" s="9" t="s">
        <v>1055</v>
      </c>
      <c r="T1438" s="98" t="s">
        <v>242</v>
      </c>
      <c r="U1438" s="99" t="s">
        <v>636</v>
      </c>
      <c r="V1438" s="99" t="s">
        <v>207</v>
      </c>
      <c r="W1438" s="99" t="s">
        <v>636</v>
      </c>
      <c r="X1438" s="99" t="s">
        <v>207</v>
      </c>
      <c r="Y1438" s="99" t="s">
        <v>636</v>
      </c>
      <c r="Z1438" s="99" t="s">
        <v>207</v>
      </c>
      <c r="AA1438" s="9">
        <v>240</v>
      </c>
      <c r="AB1438" s="99" t="s">
        <v>207</v>
      </c>
      <c r="AC1438" s="9">
        <v>325</v>
      </c>
      <c r="AD1438" s="9" t="s">
        <v>207</v>
      </c>
      <c r="AE1438" s="9">
        <v>128</v>
      </c>
      <c r="AF1438" s="9" t="s">
        <v>315</v>
      </c>
      <c r="AG1438" s="14" t="s">
        <v>1064</v>
      </c>
      <c r="AH1438" s="14" t="s">
        <v>207</v>
      </c>
      <c r="AI1438" s="14" t="s">
        <v>1064</v>
      </c>
      <c r="AJ1438" s="14" t="s">
        <v>207</v>
      </c>
      <c r="AK1438" s="9">
        <v>5</v>
      </c>
      <c r="AL1438" s="14" t="s">
        <v>207</v>
      </c>
      <c r="AM1438" s="9">
        <v>5</v>
      </c>
      <c r="AN1438" s="14" t="s">
        <v>207</v>
      </c>
      <c r="AO1438" s="9">
        <v>0</v>
      </c>
      <c r="AP1438" s="14" t="s">
        <v>207</v>
      </c>
      <c r="AQ1438" s="9">
        <v>0</v>
      </c>
      <c r="AR1438" s="14" t="s">
        <v>207</v>
      </c>
      <c r="AS1438" s="9" t="s">
        <v>0</v>
      </c>
      <c r="AT1438" s="9" t="s">
        <v>318</v>
      </c>
      <c r="AU1438" s="9" t="s">
        <v>376</v>
      </c>
      <c r="AV1438" s="9" t="s">
        <v>320</v>
      </c>
      <c r="AW1438" s="9" t="s">
        <v>2103</v>
      </c>
      <c r="AX1438" s="9">
        <v>9010600000</v>
      </c>
      <c r="AY1438" s="99">
        <v>289</v>
      </c>
      <c r="AZ1438" s="12" t="s">
        <v>207</v>
      </c>
      <c r="BA1438" s="99">
        <v>18</v>
      </c>
      <c r="BB1438" s="12" t="s">
        <v>207</v>
      </c>
      <c r="BC1438" s="99">
        <v>18</v>
      </c>
      <c r="BD1438" s="12" t="s">
        <v>207</v>
      </c>
      <c r="BE1438" s="99">
        <v>29</v>
      </c>
      <c r="BF1438" s="12" t="s">
        <v>321</v>
      </c>
      <c r="BG1438" s="654">
        <v>28.594000000000001</v>
      </c>
      <c r="BH1438" s="12" t="s">
        <v>321</v>
      </c>
      <c r="BI1438" s="99">
        <v>23</v>
      </c>
      <c r="BJ1438" s="12" t="s">
        <v>321</v>
      </c>
      <c r="BK1438" s="754">
        <v>0</v>
      </c>
      <c r="BL1438" s="12" t="s">
        <v>321</v>
      </c>
      <c r="BM1438" s="754">
        <v>0.108</v>
      </c>
      <c r="BN1438" s="12" t="s">
        <v>321</v>
      </c>
      <c r="BO1438" s="754">
        <v>5.4859999999999998</v>
      </c>
      <c r="BP1438" s="12" t="s">
        <v>321</v>
      </c>
      <c r="BQ1438" s="754">
        <v>0</v>
      </c>
      <c r="BR1438" s="12" t="s">
        <v>321</v>
      </c>
      <c r="BS1438" s="654">
        <v>0</v>
      </c>
      <c r="BT1438" s="12" t="s">
        <v>321</v>
      </c>
      <c r="BU1438" s="654">
        <v>5.5940000000000003</v>
      </c>
      <c r="BV1438" s="12" t="s">
        <v>321</v>
      </c>
      <c r="BW1438" s="9">
        <v>0.09</v>
      </c>
      <c r="BX1438" s="9" t="s">
        <v>322</v>
      </c>
      <c r="BY1438" s="755">
        <v>113.8</v>
      </c>
      <c r="BZ1438" s="9" t="s">
        <v>315</v>
      </c>
      <c r="CA1438" s="755">
        <v>7.1</v>
      </c>
      <c r="CB1438" s="9" t="s">
        <v>315</v>
      </c>
      <c r="CC1438" s="755">
        <v>7.1</v>
      </c>
      <c r="CD1438" s="9" t="s">
        <v>315</v>
      </c>
      <c r="CE1438" s="755">
        <v>59.5</v>
      </c>
      <c r="CF1438" s="9" t="s">
        <v>323</v>
      </c>
      <c r="CG1438" s="755">
        <v>50.7</v>
      </c>
      <c r="CH1438" s="9" t="s">
        <v>323</v>
      </c>
      <c r="CI1438" s="9"/>
      <c r="CJ1438" s="9"/>
      <c r="CK1438" s="9"/>
    </row>
    <row r="1439" spans="1:89" s="98" customFormat="1" x14ac:dyDescent="0.25">
      <c r="A1439" s="99">
        <v>10200436</v>
      </c>
      <c r="B1439" s="99"/>
      <c r="C1439" s="772">
        <v>1385</v>
      </c>
      <c r="D1439" s="807">
        <v>0.03</v>
      </c>
      <c r="E1439" s="772">
        <f t="shared" si="67"/>
        <v>1427</v>
      </c>
      <c r="F1439" s="778">
        <v>1.1000000000000001</v>
      </c>
      <c r="G1439" s="774">
        <f t="shared" si="66"/>
        <v>1570</v>
      </c>
      <c r="H1439" s="776"/>
      <c r="I1439" s="758"/>
      <c r="J1439" s="776"/>
      <c r="K1439" s="786"/>
      <c r="L1439" s="9" t="s">
        <v>308</v>
      </c>
      <c r="M1439" s="9" t="s">
        <v>4395</v>
      </c>
      <c r="N1439" s="9" t="s">
        <v>142</v>
      </c>
      <c r="O1439" s="9" t="s">
        <v>2034</v>
      </c>
      <c r="P1439" s="9" t="s">
        <v>624</v>
      </c>
      <c r="Q1439" s="9" t="s">
        <v>2035</v>
      </c>
      <c r="R1439" s="9" t="s">
        <v>2037</v>
      </c>
      <c r="S1439" s="9" t="s">
        <v>1055</v>
      </c>
      <c r="T1439" s="98" t="s">
        <v>242</v>
      </c>
      <c r="U1439" s="99" t="s">
        <v>638</v>
      </c>
      <c r="V1439" s="99" t="s">
        <v>207</v>
      </c>
      <c r="W1439" s="99" t="s">
        <v>638</v>
      </c>
      <c r="X1439" s="99" t="s">
        <v>207</v>
      </c>
      <c r="Y1439" s="99" t="s">
        <v>638</v>
      </c>
      <c r="Z1439" s="99" t="s">
        <v>207</v>
      </c>
      <c r="AA1439" s="9">
        <v>280</v>
      </c>
      <c r="AB1439" s="99" t="s">
        <v>207</v>
      </c>
      <c r="AC1439" s="9">
        <v>382</v>
      </c>
      <c r="AD1439" s="9" t="s">
        <v>207</v>
      </c>
      <c r="AE1439" s="9">
        <v>150</v>
      </c>
      <c r="AF1439" s="9" t="s">
        <v>315</v>
      </c>
      <c r="AG1439" s="14" t="s">
        <v>1066</v>
      </c>
      <c r="AH1439" s="14" t="s">
        <v>207</v>
      </c>
      <c r="AI1439" s="14" t="s">
        <v>1066</v>
      </c>
      <c r="AJ1439" s="14" t="s">
        <v>207</v>
      </c>
      <c r="AK1439" s="9">
        <v>5</v>
      </c>
      <c r="AL1439" s="14" t="s">
        <v>207</v>
      </c>
      <c r="AM1439" s="9">
        <v>5</v>
      </c>
      <c r="AN1439" s="14" t="s">
        <v>207</v>
      </c>
      <c r="AO1439" s="9">
        <v>0</v>
      </c>
      <c r="AP1439" s="14" t="s">
        <v>207</v>
      </c>
      <c r="AQ1439" s="9">
        <v>0</v>
      </c>
      <c r="AR1439" s="14" t="s">
        <v>207</v>
      </c>
      <c r="AS1439" s="9" t="s">
        <v>0</v>
      </c>
      <c r="AT1439" s="9" t="s">
        <v>318</v>
      </c>
      <c r="AU1439" s="9" t="s">
        <v>376</v>
      </c>
      <c r="AV1439" s="9" t="s">
        <v>320</v>
      </c>
      <c r="AW1439" s="9" t="s">
        <v>2104</v>
      </c>
      <c r="AX1439" s="9">
        <v>9010600000</v>
      </c>
      <c r="AY1439" s="99">
        <v>329</v>
      </c>
      <c r="AZ1439" s="12" t="s">
        <v>207</v>
      </c>
      <c r="BA1439" s="99">
        <v>18</v>
      </c>
      <c r="BB1439" s="12" t="s">
        <v>207</v>
      </c>
      <c r="BC1439" s="99">
        <v>18</v>
      </c>
      <c r="BD1439" s="12" t="s">
        <v>207</v>
      </c>
      <c r="BE1439" s="99">
        <v>38</v>
      </c>
      <c r="BF1439" s="12" t="s">
        <v>321</v>
      </c>
      <c r="BG1439" s="654">
        <v>37.421999999999997</v>
      </c>
      <c r="BH1439" s="12" t="s">
        <v>321</v>
      </c>
      <c r="BI1439" s="99">
        <v>31</v>
      </c>
      <c r="BJ1439" s="12" t="s">
        <v>321</v>
      </c>
      <c r="BK1439" s="754">
        <v>0</v>
      </c>
      <c r="BL1439" s="12" t="s">
        <v>321</v>
      </c>
      <c r="BM1439" s="754">
        <v>0.108</v>
      </c>
      <c r="BN1439" s="12" t="s">
        <v>321</v>
      </c>
      <c r="BO1439" s="754">
        <v>6.3140000000000001</v>
      </c>
      <c r="BP1439" s="12" t="s">
        <v>321</v>
      </c>
      <c r="BQ1439" s="754">
        <v>0</v>
      </c>
      <c r="BR1439" s="12" t="s">
        <v>321</v>
      </c>
      <c r="BS1439" s="654">
        <v>0</v>
      </c>
      <c r="BT1439" s="12" t="s">
        <v>321</v>
      </c>
      <c r="BU1439" s="654">
        <v>6.4219999999999997</v>
      </c>
      <c r="BV1439" s="12" t="s">
        <v>321</v>
      </c>
      <c r="BW1439" s="9">
        <v>0.11</v>
      </c>
      <c r="BX1439" s="9" t="s">
        <v>322</v>
      </c>
      <c r="BY1439" s="755">
        <v>129.5</v>
      </c>
      <c r="BZ1439" s="9" t="s">
        <v>315</v>
      </c>
      <c r="CA1439" s="755">
        <v>7.1</v>
      </c>
      <c r="CB1439" s="9" t="s">
        <v>315</v>
      </c>
      <c r="CC1439" s="755">
        <v>7.1</v>
      </c>
      <c r="CD1439" s="9" t="s">
        <v>315</v>
      </c>
      <c r="CE1439" s="755">
        <v>81.599999999999994</v>
      </c>
      <c r="CF1439" s="9" t="s">
        <v>323</v>
      </c>
      <c r="CG1439" s="755">
        <v>68.3</v>
      </c>
      <c r="CH1439" s="9" t="s">
        <v>323</v>
      </c>
      <c r="CI1439" s="9"/>
      <c r="CJ1439" s="9"/>
      <c r="CK1439" s="9"/>
    </row>
    <row r="1440" spans="1:89" s="98" customFormat="1" x14ac:dyDescent="0.25">
      <c r="A1440" s="99">
        <v>10200437</v>
      </c>
      <c r="B1440" s="99"/>
      <c r="C1440" s="772">
        <v>1598</v>
      </c>
      <c r="D1440" s="807">
        <v>0.03</v>
      </c>
      <c r="E1440" s="772">
        <f t="shared" si="67"/>
        <v>1646</v>
      </c>
      <c r="F1440" s="778">
        <v>1.1000000000000001</v>
      </c>
      <c r="G1440" s="774">
        <f t="shared" si="66"/>
        <v>1811</v>
      </c>
      <c r="H1440" s="776"/>
      <c r="I1440" s="758"/>
      <c r="J1440" s="776"/>
      <c r="K1440" s="786"/>
      <c r="L1440" s="9" t="s">
        <v>308</v>
      </c>
      <c r="M1440" s="9" t="s">
        <v>4396</v>
      </c>
      <c r="N1440" s="9" t="s">
        <v>142</v>
      </c>
      <c r="O1440" s="9" t="s">
        <v>2034</v>
      </c>
      <c r="P1440" s="9" t="s">
        <v>624</v>
      </c>
      <c r="Q1440" s="9" t="s">
        <v>2035</v>
      </c>
      <c r="R1440" s="9" t="s">
        <v>2037</v>
      </c>
      <c r="S1440" s="9" t="s">
        <v>1055</v>
      </c>
      <c r="T1440" s="98" t="s">
        <v>242</v>
      </c>
      <c r="U1440" s="99" t="s">
        <v>640</v>
      </c>
      <c r="V1440" s="99" t="s">
        <v>207</v>
      </c>
      <c r="W1440" s="99" t="s">
        <v>640</v>
      </c>
      <c r="X1440" s="99" t="s">
        <v>207</v>
      </c>
      <c r="Y1440" s="99" t="s">
        <v>640</v>
      </c>
      <c r="Z1440" s="99" t="s">
        <v>207</v>
      </c>
      <c r="AA1440" s="9">
        <v>300</v>
      </c>
      <c r="AB1440" s="99" t="s">
        <v>207</v>
      </c>
      <c r="AC1440" s="9">
        <v>410</v>
      </c>
      <c r="AD1440" s="9" t="s">
        <v>207</v>
      </c>
      <c r="AE1440" s="9">
        <v>161</v>
      </c>
      <c r="AF1440" s="9" t="s">
        <v>315</v>
      </c>
      <c r="AG1440" s="14" t="s">
        <v>1068</v>
      </c>
      <c r="AH1440" s="14" t="s">
        <v>207</v>
      </c>
      <c r="AI1440" s="14" t="s">
        <v>1068</v>
      </c>
      <c r="AJ1440" s="14" t="s">
        <v>207</v>
      </c>
      <c r="AK1440" s="9">
        <v>5</v>
      </c>
      <c r="AL1440" s="14" t="s">
        <v>207</v>
      </c>
      <c r="AM1440" s="9">
        <v>5</v>
      </c>
      <c r="AN1440" s="14" t="s">
        <v>207</v>
      </c>
      <c r="AO1440" s="9">
        <v>0</v>
      </c>
      <c r="AP1440" s="14" t="s">
        <v>207</v>
      </c>
      <c r="AQ1440" s="9">
        <v>0</v>
      </c>
      <c r="AR1440" s="14" t="s">
        <v>207</v>
      </c>
      <c r="AS1440" s="9" t="s">
        <v>0</v>
      </c>
      <c r="AT1440" s="9" t="s">
        <v>318</v>
      </c>
      <c r="AU1440" s="9" t="s">
        <v>376</v>
      </c>
      <c r="AV1440" s="9" t="s">
        <v>320</v>
      </c>
      <c r="AW1440" s="9" t="s">
        <v>2105</v>
      </c>
      <c r="AX1440" s="9">
        <v>9010600000</v>
      </c>
      <c r="AY1440" s="99">
        <v>349</v>
      </c>
      <c r="AZ1440" s="12" t="s">
        <v>207</v>
      </c>
      <c r="BA1440" s="99">
        <v>18</v>
      </c>
      <c r="BB1440" s="12" t="s">
        <v>207</v>
      </c>
      <c r="BC1440" s="99">
        <v>18</v>
      </c>
      <c r="BD1440" s="12" t="s">
        <v>207</v>
      </c>
      <c r="BE1440" s="99">
        <v>39</v>
      </c>
      <c r="BF1440" s="12" t="s">
        <v>321</v>
      </c>
      <c r="BG1440" s="654">
        <v>38.136000000000003</v>
      </c>
      <c r="BH1440" s="12" t="s">
        <v>321</v>
      </c>
      <c r="BI1440" s="99">
        <v>33</v>
      </c>
      <c r="BJ1440" s="12" t="s">
        <v>321</v>
      </c>
      <c r="BK1440" s="754">
        <v>0</v>
      </c>
      <c r="BL1440" s="12" t="s">
        <v>321</v>
      </c>
      <c r="BM1440" s="754">
        <v>0.108</v>
      </c>
      <c r="BN1440" s="12" t="s">
        <v>321</v>
      </c>
      <c r="BO1440" s="754">
        <v>5.0279999999999996</v>
      </c>
      <c r="BP1440" s="12" t="s">
        <v>321</v>
      </c>
      <c r="BQ1440" s="754">
        <v>0</v>
      </c>
      <c r="BR1440" s="12" t="s">
        <v>321</v>
      </c>
      <c r="BS1440" s="654">
        <v>0</v>
      </c>
      <c r="BT1440" s="12" t="s">
        <v>321</v>
      </c>
      <c r="BU1440" s="654">
        <v>5.1360000000000001</v>
      </c>
      <c r="BV1440" s="12" t="s">
        <v>321</v>
      </c>
      <c r="BW1440" s="9">
        <v>0.11</v>
      </c>
      <c r="BX1440" s="9" t="s">
        <v>322</v>
      </c>
      <c r="BY1440" s="755">
        <v>137.4</v>
      </c>
      <c r="BZ1440" s="9" t="s">
        <v>315</v>
      </c>
      <c r="CA1440" s="755">
        <v>7.1</v>
      </c>
      <c r="CB1440" s="9" t="s">
        <v>315</v>
      </c>
      <c r="CC1440" s="755">
        <v>7.1</v>
      </c>
      <c r="CD1440" s="9" t="s">
        <v>315</v>
      </c>
      <c r="CE1440" s="755">
        <v>86</v>
      </c>
      <c r="CF1440" s="9" t="s">
        <v>323</v>
      </c>
      <c r="CG1440" s="755">
        <v>72.8</v>
      </c>
      <c r="CH1440" s="9" t="s">
        <v>323</v>
      </c>
      <c r="CI1440" s="9"/>
      <c r="CJ1440" s="9"/>
      <c r="CK1440" s="9"/>
    </row>
    <row r="1441" spans="1:89" s="98" customFormat="1" x14ac:dyDescent="0.25">
      <c r="A1441" s="99">
        <v>10200438</v>
      </c>
      <c r="B1441" s="99"/>
      <c r="C1441" s="772">
        <v>2043</v>
      </c>
      <c r="D1441" s="807">
        <v>0.03</v>
      </c>
      <c r="E1441" s="772">
        <f t="shared" si="67"/>
        <v>2104</v>
      </c>
      <c r="F1441" s="778">
        <v>1.1000000000000001</v>
      </c>
      <c r="G1441" s="774">
        <f t="shared" si="66"/>
        <v>2314</v>
      </c>
      <c r="H1441" s="776"/>
      <c r="I1441" s="758"/>
      <c r="J1441" s="776"/>
      <c r="K1441" s="786"/>
      <c r="L1441" s="9" t="s">
        <v>308</v>
      </c>
      <c r="M1441" s="9" t="s">
        <v>4397</v>
      </c>
      <c r="N1441" s="9" t="s">
        <v>142</v>
      </c>
      <c r="O1441" s="9" t="s">
        <v>2034</v>
      </c>
      <c r="P1441" s="9" t="s">
        <v>624</v>
      </c>
      <c r="Q1441" s="9" t="s">
        <v>2035</v>
      </c>
      <c r="R1441" s="9" t="s">
        <v>2037</v>
      </c>
      <c r="S1441" s="9" t="s">
        <v>1055</v>
      </c>
      <c r="T1441" s="98" t="s">
        <v>242</v>
      </c>
      <c r="U1441" s="99" t="s">
        <v>642</v>
      </c>
      <c r="V1441" s="99" t="s">
        <v>207</v>
      </c>
      <c r="W1441" s="99" t="s">
        <v>642</v>
      </c>
      <c r="X1441" s="99" t="s">
        <v>207</v>
      </c>
      <c r="Y1441" s="99" t="s">
        <v>642</v>
      </c>
      <c r="Z1441" s="99" t="s">
        <v>207</v>
      </c>
      <c r="AA1441" s="9">
        <v>320</v>
      </c>
      <c r="AB1441" s="99" t="s">
        <v>207</v>
      </c>
      <c r="AC1441" s="9">
        <v>438</v>
      </c>
      <c r="AD1441" s="9" t="s">
        <v>207</v>
      </c>
      <c r="AE1441" s="9">
        <v>172</v>
      </c>
      <c r="AF1441" s="9" t="s">
        <v>315</v>
      </c>
      <c r="AG1441" s="14" t="s">
        <v>1070</v>
      </c>
      <c r="AH1441" s="14" t="s">
        <v>207</v>
      </c>
      <c r="AI1441" s="14" t="s">
        <v>1070</v>
      </c>
      <c r="AJ1441" s="14" t="s">
        <v>207</v>
      </c>
      <c r="AK1441" s="9">
        <v>5</v>
      </c>
      <c r="AL1441" s="14" t="s">
        <v>207</v>
      </c>
      <c r="AM1441" s="9">
        <v>5</v>
      </c>
      <c r="AN1441" s="14" t="s">
        <v>207</v>
      </c>
      <c r="AO1441" s="9">
        <v>0</v>
      </c>
      <c r="AP1441" s="14" t="s">
        <v>207</v>
      </c>
      <c r="AQ1441" s="9">
        <v>0</v>
      </c>
      <c r="AR1441" s="14" t="s">
        <v>207</v>
      </c>
      <c r="AS1441" s="9" t="s">
        <v>0</v>
      </c>
      <c r="AT1441" s="9" t="s">
        <v>318</v>
      </c>
      <c r="AU1441" s="9" t="s">
        <v>376</v>
      </c>
      <c r="AV1441" s="9" t="s">
        <v>320</v>
      </c>
      <c r="AW1441" s="9" t="s">
        <v>2106</v>
      </c>
      <c r="AX1441" s="9">
        <v>9010600000</v>
      </c>
      <c r="AY1441" s="99">
        <v>369</v>
      </c>
      <c r="AZ1441" s="12" t="s">
        <v>207</v>
      </c>
      <c r="BA1441" s="99">
        <v>18</v>
      </c>
      <c r="BB1441" s="12" t="s">
        <v>207</v>
      </c>
      <c r="BC1441" s="99">
        <v>18</v>
      </c>
      <c r="BD1441" s="12" t="s">
        <v>207</v>
      </c>
      <c r="BE1441" s="99">
        <v>43</v>
      </c>
      <c r="BF1441" s="12" t="s">
        <v>321</v>
      </c>
      <c r="BG1441" s="654">
        <v>42.41</v>
      </c>
      <c r="BH1441" s="12" t="s">
        <v>321</v>
      </c>
      <c r="BI1441" s="99">
        <v>37</v>
      </c>
      <c r="BJ1441" s="12" t="s">
        <v>321</v>
      </c>
      <c r="BK1441" s="754">
        <v>0</v>
      </c>
      <c r="BL1441" s="12" t="s">
        <v>321</v>
      </c>
      <c r="BM1441" s="754">
        <v>0.108</v>
      </c>
      <c r="BN1441" s="12" t="s">
        <v>321</v>
      </c>
      <c r="BO1441" s="754">
        <v>5.3019999999999996</v>
      </c>
      <c r="BP1441" s="12" t="s">
        <v>321</v>
      </c>
      <c r="BQ1441" s="754">
        <v>0</v>
      </c>
      <c r="BR1441" s="12" t="s">
        <v>321</v>
      </c>
      <c r="BS1441" s="654">
        <v>0</v>
      </c>
      <c r="BT1441" s="12" t="s">
        <v>321</v>
      </c>
      <c r="BU1441" s="654">
        <v>5.41</v>
      </c>
      <c r="BV1441" s="12" t="s">
        <v>321</v>
      </c>
      <c r="BW1441" s="9">
        <v>0.12</v>
      </c>
      <c r="BX1441" s="9" t="s">
        <v>322</v>
      </c>
      <c r="BY1441" s="755">
        <v>145.30000000000001</v>
      </c>
      <c r="BZ1441" s="9" t="s">
        <v>315</v>
      </c>
      <c r="CA1441" s="755">
        <v>7.1</v>
      </c>
      <c r="CB1441" s="9" t="s">
        <v>315</v>
      </c>
      <c r="CC1441" s="755">
        <v>7.1</v>
      </c>
      <c r="CD1441" s="9" t="s">
        <v>315</v>
      </c>
      <c r="CE1441" s="755">
        <v>97</v>
      </c>
      <c r="CF1441" s="9" t="s">
        <v>323</v>
      </c>
      <c r="CG1441" s="755">
        <v>81.599999999999994</v>
      </c>
      <c r="CH1441" s="9" t="s">
        <v>323</v>
      </c>
      <c r="CI1441" s="9"/>
      <c r="CJ1441" s="9"/>
      <c r="CK1441" s="9"/>
    </row>
    <row r="1442" spans="1:89" s="98" customFormat="1" x14ac:dyDescent="0.25">
      <c r="A1442" s="99">
        <v>10200439</v>
      </c>
      <c r="B1442" s="99"/>
      <c r="C1442" s="772">
        <v>2304</v>
      </c>
      <c r="D1442" s="807">
        <v>0.03</v>
      </c>
      <c r="E1442" s="772">
        <f t="shared" si="67"/>
        <v>2373</v>
      </c>
      <c r="F1442" s="778">
        <v>1.1000000000000001</v>
      </c>
      <c r="G1442" s="774">
        <f t="shared" si="66"/>
        <v>2610</v>
      </c>
      <c r="H1442" s="776"/>
      <c r="I1442" s="758"/>
      <c r="J1442" s="776"/>
      <c r="K1442" s="786"/>
      <c r="L1442" s="9" t="s">
        <v>308</v>
      </c>
      <c r="M1442" s="9" t="s">
        <v>4398</v>
      </c>
      <c r="N1442" s="9" t="s">
        <v>142</v>
      </c>
      <c r="O1442" s="9" t="s">
        <v>2034</v>
      </c>
      <c r="P1442" s="9" t="s">
        <v>624</v>
      </c>
      <c r="Q1442" s="9" t="s">
        <v>2035</v>
      </c>
      <c r="R1442" s="9" t="s">
        <v>2037</v>
      </c>
      <c r="S1442" s="9" t="s">
        <v>1055</v>
      </c>
      <c r="T1442" s="98" t="s">
        <v>242</v>
      </c>
      <c r="U1442" s="99" t="s">
        <v>644</v>
      </c>
      <c r="V1442" s="99" t="s">
        <v>207</v>
      </c>
      <c r="W1442" s="99" t="s">
        <v>644</v>
      </c>
      <c r="X1442" s="99" t="s">
        <v>207</v>
      </c>
      <c r="Y1442" s="99" t="s">
        <v>644</v>
      </c>
      <c r="Z1442" s="99" t="s">
        <v>207</v>
      </c>
      <c r="AA1442" s="9">
        <v>340</v>
      </c>
      <c r="AB1442" s="99" t="s">
        <v>207</v>
      </c>
      <c r="AC1442" s="9">
        <v>467</v>
      </c>
      <c r="AD1442" s="9" t="s">
        <v>207</v>
      </c>
      <c r="AE1442" s="9">
        <v>184</v>
      </c>
      <c r="AF1442" s="9" t="s">
        <v>315</v>
      </c>
      <c r="AG1442" s="14" t="s">
        <v>1072</v>
      </c>
      <c r="AH1442" s="14" t="s">
        <v>207</v>
      </c>
      <c r="AI1442" s="14" t="s">
        <v>1072</v>
      </c>
      <c r="AJ1442" s="14" t="s">
        <v>207</v>
      </c>
      <c r="AK1442" s="9">
        <v>5</v>
      </c>
      <c r="AL1442" s="14" t="s">
        <v>207</v>
      </c>
      <c r="AM1442" s="9">
        <v>5</v>
      </c>
      <c r="AN1442" s="14" t="s">
        <v>207</v>
      </c>
      <c r="AO1442" s="9">
        <v>0</v>
      </c>
      <c r="AP1442" s="14" t="s">
        <v>207</v>
      </c>
      <c r="AQ1442" s="9">
        <v>0</v>
      </c>
      <c r="AR1442" s="14" t="s">
        <v>207</v>
      </c>
      <c r="AS1442" s="9" t="s">
        <v>0</v>
      </c>
      <c r="AT1442" s="9" t="s">
        <v>318</v>
      </c>
      <c r="AU1442" s="9" t="s">
        <v>376</v>
      </c>
      <c r="AV1442" s="9" t="s">
        <v>320</v>
      </c>
      <c r="AW1442" s="9" t="s">
        <v>2107</v>
      </c>
      <c r="AX1442" s="9">
        <v>9010600000</v>
      </c>
      <c r="AY1442" s="99">
        <v>389</v>
      </c>
      <c r="AZ1442" s="12" t="s">
        <v>207</v>
      </c>
      <c r="BA1442" s="99">
        <v>18</v>
      </c>
      <c r="BB1442" s="12" t="s">
        <v>207</v>
      </c>
      <c r="BC1442" s="99">
        <v>18</v>
      </c>
      <c r="BD1442" s="12" t="s">
        <v>207</v>
      </c>
      <c r="BE1442" s="99">
        <v>45</v>
      </c>
      <c r="BF1442" s="12" t="s">
        <v>321</v>
      </c>
      <c r="BG1442" s="654">
        <v>44.564</v>
      </c>
      <c r="BH1442" s="12" t="s">
        <v>321</v>
      </c>
      <c r="BI1442" s="99">
        <v>39</v>
      </c>
      <c r="BJ1442" s="12" t="s">
        <v>321</v>
      </c>
      <c r="BK1442" s="754">
        <v>0</v>
      </c>
      <c r="BL1442" s="12" t="s">
        <v>321</v>
      </c>
      <c r="BM1442" s="754">
        <v>0.108</v>
      </c>
      <c r="BN1442" s="12" t="s">
        <v>321</v>
      </c>
      <c r="BO1442" s="754">
        <v>5.4560000000000004</v>
      </c>
      <c r="BP1442" s="12" t="s">
        <v>321</v>
      </c>
      <c r="BQ1442" s="754">
        <v>0</v>
      </c>
      <c r="BR1442" s="12" t="s">
        <v>321</v>
      </c>
      <c r="BS1442" s="654">
        <v>0</v>
      </c>
      <c r="BT1442" s="12" t="s">
        <v>321</v>
      </c>
      <c r="BU1442" s="654">
        <v>5.5640000000000001</v>
      </c>
      <c r="BV1442" s="12" t="s">
        <v>321</v>
      </c>
      <c r="BW1442" s="9">
        <v>0.13</v>
      </c>
      <c r="BX1442" s="9" t="s">
        <v>322</v>
      </c>
      <c r="BY1442" s="755">
        <v>153.1</v>
      </c>
      <c r="BZ1442" s="9" t="s">
        <v>315</v>
      </c>
      <c r="CA1442" s="755">
        <v>7.1</v>
      </c>
      <c r="CB1442" s="9" t="s">
        <v>315</v>
      </c>
      <c r="CC1442" s="755">
        <v>7.1</v>
      </c>
      <c r="CD1442" s="9" t="s">
        <v>315</v>
      </c>
      <c r="CE1442" s="755">
        <v>101.4</v>
      </c>
      <c r="CF1442" s="9" t="s">
        <v>323</v>
      </c>
      <c r="CG1442" s="755">
        <v>86</v>
      </c>
      <c r="CH1442" s="9" t="s">
        <v>323</v>
      </c>
      <c r="CI1442" s="9"/>
      <c r="CJ1442" s="9"/>
      <c r="CK1442" s="9"/>
    </row>
    <row r="1443" spans="1:89" s="98" customFormat="1" x14ac:dyDescent="0.25">
      <c r="A1443" s="99">
        <v>10240433</v>
      </c>
      <c r="B1443" s="99"/>
      <c r="C1443" s="772">
        <v>821</v>
      </c>
      <c r="D1443" s="807">
        <v>0.03</v>
      </c>
      <c r="E1443" s="772">
        <f t="shared" si="67"/>
        <v>846</v>
      </c>
      <c r="F1443" s="778">
        <v>1.1000000000000001</v>
      </c>
      <c r="G1443" s="774">
        <f t="shared" si="66"/>
        <v>931</v>
      </c>
      <c r="H1443" s="776"/>
      <c r="I1443" s="758"/>
      <c r="J1443" s="776"/>
      <c r="K1443" s="786"/>
      <c r="L1443" s="9" t="s">
        <v>308</v>
      </c>
      <c r="M1443" s="9" t="s">
        <v>2108</v>
      </c>
      <c r="N1443" s="9" t="s">
        <v>142</v>
      </c>
      <c r="O1443" s="9" t="s">
        <v>2034</v>
      </c>
      <c r="P1443" s="9" t="s">
        <v>624</v>
      </c>
      <c r="Q1443" s="9" t="s">
        <v>2035</v>
      </c>
      <c r="R1443" s="9" t="s">
        <v>2037</v>
      </c>
      <c r="S1443" s="9" t="s">
        <v>1055</v>
      </c>
      <c r="T1443" s="98" t="s">
        <v>242</v>
      </c>
      <c r="U1443" s="99" t="s">
        <v>1058</v>
      </c>
      <c r="V1443" s="99" t="s">
        <v>207</v>
      </c>
      <c r="W1443" s="99" t="s">
        <v>1058</v>
      </c>
      <c r="X1443" s="99" t="s">
        <v>207</v>
      </c>
      <c r="Y1443" s="99">
        <v>200</v>
      </c>
      <c r="Z1443" s="99" t="s">
        <v>207</v>
      </c>
      <c r="AA1443" s="9">
        <v>200</v>
      </c>
      <c r="AB1443" s="99" t="s">
        <v>207</v>
      </c>
      <c r="AC1443" s="9">
        <v>276</v>
      </c>
      <c r="AD1443" s="9" t="s">
        <v>207</v>
      </c>
      <c r="AE1443" s="9">
        <v>109</v>
      </c>
      <c r="AF1443" s="9" t="s">
        <v>315</v>
      </c>
      <c r="AG1443" s="14" t="s">
        <v>1059</v>
      </c>
      <c r="AH1443" s="14" t="s">
        <v>207</v>
      </c>
      <c r="AI1443" s="14" t="s">
        <v>1059</v>
      </c>
      <c r="AJ1443" s="14" t="s">
        <v>207</v>
      </c>
      <c r="AK1443" s="9">
        <v>2.5</v>
      </c>
      <c r="AL1443" s="14" t="s">
        <v>207</v>
      </c>
      <c r="AM1443" s="9">
        <v>2.5</v>
      </c>
      <c r="AN1443" s="14" t="s">
        <v>207</v>
      </c>
      <c r="AO1443" s="9">
        <v>2.5</v>
      </c>
      <c r="AP1443" s="14" t="s">
        <v>207</v>
      </c>
      <c r="AQ1443" s="9">
        <v>2.5</v>
      </c>
      <c r="AR1443" s="14" t="s">
        <v>207</v>
      </c>
      <c r="AS1443" s="9" t="s">
        <v>0</v>
      </c>
      <c r="AT1443" s="9" t="s">
        <v>318</v>
      </c>
      <c r="AU1443" s="9" t="s">
        <v>376</v>
      </c>
      <c r="AV1443" s="9" t="s">
        <v>320</v>
      </c>
      <c r="AW1443" s="9" t="s">
        <v>2109</v>
      </c>
      <c r="AX1443" s="9">
        <v>9010600000</v>
      </c>
      <c r="AY1443" s="99">
        <v>249</v>
      </c>
      <c r="AZ1443" s="12" t="s">
        <v>207</v>
      </c>
      <c r="BA1443" s="99">
        <v>18</v>
      </c>
      <c r="BB1443" s="12" t="s">
        <v>207</v>
      </c>
      <c r="BC1443" s="99">
        <v>18</v>
      </c>
      <c r="BD1443" s="12" t="s">
        <v>207</v>
      </c>
      <c r="BE1443" s="99">
        <v>24</v>
      </c>
      <c r="BF1443" s="12" t="s">
        <v>321</v>
      </c>
      <c r="BG1443" s="654">
        <v>23.565999999999999</v>
      </c>
      <c r="BH1443" s="12" t="s">
        <v>321</v>
      </c>
      <c r="BI1443" s="99">
        <v>20</v>
      </c>
      <c r="BJ1443" s="12" t="s">
        <v>321</v>
      </c>
      <c r="BK1443" s="754">
        <v>0</v>
      </c>
      <c r="BL1443" s="12" t="s">
        <v>321</v>
      </c>
      <c r="BM1443" s="754">
        <v>0.108</v>
      </c>
      <c r="BN1443" s="12" t="s">
        <v>321</v>
      </c>
      <c r="BO1443" s="754">
        <v>3.4580000000000002</v>
      </c>
      <c r="BP1443" s="12" t="s">
        <v>321</v>
      </c>
      <c r="BQ1443" s="754">
        <v>0</v>
      </c>
      <c r="BR1443" s="12" t="s">
        <v>321</v>
      </c>
      <c r="BS1443" s="654">
        <v>0</v>
      </c>
      <c r="BT1443" s="12" t="s">
        <v>321</v>
      </c>
      <c r="BU1443" s="654">
        <v>3.5659999999999998</v>
      </c>
      <c r="BV1443" s="12" t="s">
        <v>321</v>
      </c>
      <c r="BW1443" s="9">
        <v>0.08</v>
      </c>
      <c r="BX1443" s="9" t="s">
        <v>322</v>
      </c>
      <c r="BY1443" s="755">
        <v>98</v>
      </c>
      <c r="BZ1443" s="9" t="s">
        <v>315</v>
      </c>
      <c r="CA1443" s="755">
        <v>7.1</v>
      </c>
      <c r="CB1443" s="9" t="s">
        <v>315</v>
      </c>
      <c r="CC1443" s="755">
        <v>7.1</v>
      </c>
      <c r="CD1443" s="9" t="s">
        <v>315</v>
      </c>
      <c r="CE1443" s="755">
        <v>52.9</v>
      </c>
      <c r="CF1443" s="9" t="s">
        <v>323</v>
      </c>
      <c r="CG1443" s="755">
        <v>44.1</v>
      </c>
      <c r="CH1443" s="9" t="s">
        <v>323</v>
      </c>
      <c r="CI1443" s="9"/>
      <c r="CJ1443" s="9"/>
      <c r="CK1443" s="9"/>
    </row>
    <row r="1444" spans="1:89" s="98" customFormat="1" x14ac:dyDescent="0.25">
      <c r="A1444" s="99">
        <v>10240434</v>
      </c>
      <c r="B1444" s="99"/>
      <c r="C1444" s="772">
        <v>925</v>
      </c>
      <c r="D1444" s="807">
        <v>0.03</v>
      </c>
      <c r="E1444" s="772">
        <f t="shared" si="67"/>
        <v>953</v>
      </c>
      <c r="F1444" s="778">
        <v>1.1000000000000001</v>
      </c>
      <c r="G1444" s="774">
        <f t="shared" si="66"/>
        <v>1048</v>
      </c>
      <c r="H1444" s="776"/>
      <c r="I1444" s="758"/>
      <c r="J1444" s="776"/>
      <c r="K1444" s="786"/>
      <c r="L1444" s="9" t="s">
        <v>308</v>
      </c>
      <c r="M1444" s="9" t="s">
        <v>2110</v>
      </c>
      <c r="N1444" s="9" t="s">
        <v>142</v>
      </c>
      <c r="O1444" s="9" t="s">
        <v>2034</v>
      </c>
      <c r="P1444" s="9" t="s">
        <v>624</v>
      </c>
      <c r="Q1444" s="9" t="s">
        <v>2035</v>
      </c>
      <c r="R1444" s="9" t="s">
        <v>2037</v>
      </c>
      <c r="S1444" s="9" t="s">
        <v>1055</v>
      </c>
      <c r="T1444" s="98" t="s">
        <v>242</v>
      </c>
      <c r="U1444" s="99" t="s">
        <v>1061</v>
      </c>
      <c r="V1444" s="99" t="s">
        <v>207</v>
      </c>
      <c r="W1444" s="99" t="s">
        <v>1061</v>
      </c>
      <c r="X1444" s="99" t="s">
        <v>207</v>
      </c>
      <c r="Y1444" s="99">
        <v>220</v>
      </c>
      <c r="Z1444" s="99" t="s">
        <v>207</v>
      </c>
      <c r="AA1444" s="9">
        <v>220</v>
      </c>
      <c r="AB1444" s="99" t="s">
        <v>207</v>
      </c>
      <c r="AC1444" s="9">
        <v>304</v>
      </c>
      <c r="AD1444" s="9" t="s">
        <v>207</v>
      </c>
      <c r="AE1444" s="9">
        <v>120</v>
      </c>
      <c r="AF1444" s="9" t="s">
        <v>315</v>
      </c>
      <c r="AG1444" s="14" t="s">
        <v>1062</v>
      </c>
      <c r="AH1444" s="14" t="s">
        <v>207</v>
      </c>
      <c r="AI1444" s="14" t="s">
        <v>1062</v>
      </c>
      <c r="AJ1444" s="14" t="s">
        <v>207</v>
      </c>
      <c r="AK1444" s="9">
        <v>2.5</v>
      </c>
      <c r="AL1444" s="14" t="s">
        <v>207</v>
      </c>
      <c r="AM1444" s="9">
        <v>2.5</v>
      </c>
      <c r="AN1444" s="14" t="s">
        <v>207</v>
      </c>
      <c r="AO1444" s="9">
        <v>2.5</v>
      </c>
      <c r="AP1444" s="14" t="s">
        <v>207</v>
      </c>
      <c r="AQ1444" s="9">
        <v>2.5</v>
      </c>
      <c r="AR1444" s="14" t="s">
        <v>207</v>
      </c>
      <c r="AS1444" s="9" t="s">
        <v>0</v>
      </c>
      <c r="AT1444" s="9" t="s">
        <v>318</v>
      </c>
      <c r="AU1444" s="9" t="s">
        <v>376</v>
      </c>
      <c r="AV1444" s="9" t="s">
        <v>320</v>
      </c>
      <c r="AW1444" s="9" t="s">
        <v>2111</v>
      </c>
      <c r="AX1444" s="9">
        <v>9010600000</v>
      </c>
      <c r="AY1444" s="99">
        <v>269</v>
      </c>
      <c r="AZ1444" s="12" t="s">
        <v>207</v>
      </c>
      <c r="BA1444" s="99">
        <v>18</v>
      </c>
      <c r="BB1444" s="12" t="s">
        <v>207</v>
      </c>
      <c r="BC1444" s="99">
        <v>18</v>
      </c>
      <c r="BD1444" s="12" t="s">
        <v>207</v>
      </c>
      <c r="BE1444" s="99">
        <v>30</v>
      </c>
      <c r="BF1444" s="12" t="s">
        <v>321</v>
      </c>
      <c r="BG1444" s="654">
        <v>29.96</v>
      </c>
      <c r="BH1444" s="12" t="s">
        <v>321</v>
      </c>
      <c r="BI1444" s="99">
        <v>25</v>
      </c>
      <c r="BJ1444" s="12" t="s">
        <v>321</v>
      </c>
      <c r="BK1444" s="754">
        <v>0</v>
      </c>
      <c r="BL1444" s="12" t="s">
        <v>321</v>
      </c>
      <c r="BM1444" s="754">
        <v>0.108</v>
      </c>
      <c r="BN1444" s="12" t="s">
        <v>321</v>
      </c>
      <c r="BO1444" s="754">
        <v>4.8520000000000003</v>
      </c>
      <c r="BP1444" s="12" t="s">
        <v>321</v>
      </c>
      <c r="BQ1444" s="754">
        <v>0</v>
      </c>
      <c r="BR1444" s="12" t="s">
        <v>321</v>
      </c>
      <c r="BS1444" s="654">
        <v>0</v>
      </c>
      <c r="BT1444" s="12" t="s">
        <v>321</v>
      </c>
      <c r="BU1444" s="654">
        <v>4.96</v>
      </c>
      <c r="BV1444" s="12" t="s">
        <v>321</v>
      </c>
      <c r="BW1444" s="9">
        <v>0.09</v>
      </c>
      <c r="BX1444" s="9" t="s">
        <v>322</v>
      </c>
      <c r="BY1444" s="755">
        <v>105.9</v>
      </c>
      <c r="BZ1444" s="9" t="s">
        <v>315</v>
      </c>
      <c r="CA1444" s="755">
        <v>7.1</v>
      </c>
      <c r="CB1444" s="9" t="s">
        <v>315</v>
      </c>
      <c r="CC1444" s="755">
        <v>7.1</v>
      </c>
      <c r="CD1444" s="9" t="s">
        <v>315</v>
      </c>
      <c r="CE1444" s="755">
        <v>66.099999999999994</v>
      </c>
      <c r="CF1444" s="9" t="s">
        <v>323</v>
      </c>
      <c r="CG1444" s="755">
        <v>55.1</v>
      </c>
      <c r="CH1444" s="9" t="s">
        <v>323</v>
      </c>
      <c r="CI1444" s="9"/>
      <c r="CJ1444" s="9"/>
      <c r="CK1444" s="9"/>
    </row>
    <row r="1445" spans="1:89" s="98" customFormat="1" x14ac:dyDescent="0.25">
      <c r="A1445" s="99">
        <v>10240435</v>
      </c>
      <c r="B1445" s="99"/>
      <c r="C1445" s="772">
        <v>1203</v>
      </c>
      <c r="D1445" s="807">
        <v>0.03</v>
      </c>
      <c r="E1445" s="772">
        <f t="shared" si="67"/>
        <v>1239</v>
      </c>
      <c r="F1445" s="778">
        <v>1.1000000000000001</v>
      </c>
      <c r="G1445" s="774">
        <f t="shared" si="66"/>
        <v>1363</v>
      </c>
      <c r="H1445" s="776"/>
      <c r="I1445" s="758"/>
      <c r="J1445" s="776"/>
      <c r="K1445" s="786"/>
      <c r="L1445" s="9" t="s">
        <v>308</v>
      </c>
      <c r="M1445" s="9" t="s">
        <v>2112</v>
      </c>
      <c r="N1445" s="9" t="s">
        <v>142</v>
      </c>
      <c r="O1445" s="9" t="s">
        <v>2034</v>
      </c>
      <c r="P1445" s="9" t="s">
        <v>624</v>
      </c>
      <c r="Q1445" s="9" t="s">
        <v>2035</v>
      </c>
      <c r="R1445" s="9" t="s">
        <v>2037</v>
      </c>
      <c r="S1445" s="9" t="s">
        <v>1055</v>
      </c>
      <c r="T1445" s="98" t="s">
        <v>242</v>
      </c>
      <c r="U1445" s="99" t="s">
        <v>636</v>
      </c>
      <c r="V1445" s="99" t="s">
        <v>207</v>
      </c>
      <c r="W1445" s="99" t="s">
        <v>636</v>
      </c>
      <c r="X1445" s="99" t="s">
        <v>207</v>
      </c>
      <c r="Y1445" s="99">
        <v>240</v>
      </c>
      <c r="Z1445" s="99" t="s">
        <v>207</v>
      </c>
      <c r="AA1445" s="9">
        <v>240</v>
      </c>
      <c r="AB1445" s="99" t="s">
        <v>207</v>
      </c>
      <c r="AC1445" s="9">
        <v>325</v>
      </c>
      <c r="AD1445" s="9" t="s">
        <v>207</v>
      </c>
      <c r="AE1445" s="9">
        <v>128</v>
      </c>
      <c r="AF1445" s="9" t="s">
        <v>315</v>
      </c>
      <c r="AG1445" s="14" t="s">
        <v>1064</v>
      </c>
      <c r="AH1445" s="14" t="s">
        <v>207</v>
      </c>
      <c r="AI1445" s="14" t="s">
        <v>1064</v>
      </c>
      <c r="AJ1445" s="14" t="s">
        <v>207</v>
      </c>
      <c r="AK1445" s="9">
        <v>5</v>
      </c>
      <c r="AL1445" s="14" t="s">
        <v>207</v>
      </c>
      <c r="AM1445" s="9">
        <v>5</v>
      </c>
      <c r="AN1445" s="14" t="s">
        <v>207</v>
      </c>
      <c r="AO1445" s="9">
        <v>5</v>
      </c>
      <c r="AP1445" s="14" t="s">
        <v>207</v>
      </c>
      <c r="AQ1445" s="9">
        <v>5</v>
      </c>
      <c r="AR1445" s="14" t="s">
        <v>207</v>
      </c>
      <c r="AS1445" s="9" t="s">
        <v>0</v>
      </c>
      <c r="AT1445" s="9" t="s">
        <v>318</v>
      </c>
      <c r="AU1445" s="9" t="s">
        <v>376</v>
      </c>
      <c r="AV1445" s="9" t="s">
        <v>320</v>
      </c>
      <c r="AW1445" s="9" t="s">
        <v>2113</v>
      </c>
      <c r="AX1445" s="9">
        <v>9010600000</v>
      </c>
      <c r="AY1445" s="99">
        <v>289</v>
      </c>
      <c r="AZ1445" s="12" t="s">
        <v>207</v>
      </c>
      <c r="BA1445" s="99">
        <v>18</v>
      </c>
      <c r="BB1445" s="12" t="s">
        <v>207</v>
      </c>
      <c r="BC1445" s="99">
        <v>18</v>
      </c>
      <c r="BD1445" s="12" t="s">
        <v>207</v>
      </c>
      <c r="BE1445" s="99">
        <v>29</v>
      </c>
      <c r="BF1445" s="12" t="s">
        <v>321</v>
      </c>
      <c r="BG1445" s="654">
        <v>28.594000000000001</v>
      </c>
      <c r="BH1445" s="12" t="s">
        <v>321</v>
      </c>
      <c r="BI1445" s="99">
        <v>23</v>
      </c>
      <c r="BJ1445" s="12" t="s">
        <v>321</v>
      </c>
      <c r="BK1445" s="754">
        <v>0</v>
      </c>
      <c r="BL1445" s="12" t="s">
        <v>321</v>
      </c>
      <c r="BM1445" s="754">
        <v>0.108</v>
      </c>
      <c r="BN1445" s="12" t="s">
        <v>321</v>
      </c>
      <c r="BO1445" s="754">
        <v>5.4859999999999998</v>
      </c>
      <c r="BP1445" s="12" t="s">
        <v>321</v>
      </c>
      <c r="BQ1445" s="754">
        <v>0</v>
      </c>
      <c r="BR1445" s="12" t="s">
        <v>321</v>
      </c>
      <c r="BS1445" s="654">
        <v>0</v>
      </c>
      <c r="BT1445" s="12" t="s">
        <v>321</v>
      </c>
      <c r="BU1445" s="654">
        <v>5.5940000000000003</v>
      </c>
      <c r="BV1445" s="12" t="s">
        <v>321</v>
      </c>
      <c r="BW1445" s="9">
        <v>0.09</v>
      </c>
      <c r="BX1445" s="9" t="s">
        <v>322</v>
      </c>
      <c r="BY1445" s="755">
        <v>113.8</v>
      </c>
      <c r="BZ1445" s="9" t="s">
        <v>315</v>
      </c>
      <c r="CA1445" s="755">
        <v>7.1</v>
      </c>
      <c r="CB1445" s="9" t="s">
        <v>315</v>
      </c>
      <c r="CC1445" s="755">
        <v>7.1</v>
      </c>
      <c r="CD1445" s="9" t="s">
        <v>315</v>
      </c>
      <c r="CE1445" s="755">
        <v>59.5</v>
      </c>
      <c r="CF1445" s="9" t="s">
        <v>323</v>
      </c>
      <c r="CG1445" s="755">
        <v>50.7</v>
      </c>
      <c r="CH1445" s="9" t="s">
        <v>323</v>
      </c>
      <c r="CI1445" s="9"/>
      <c r="CJ1445" s="9"/>
      <c r="CK1445" s="9"/>
    </row>
    <row r="1446" spans="1:89" s="98" customFormat="1" x14ac:dyDescent="0.25">
      <c r="A1446" s="99">
        <v>10240436</v>
      </c>
      <c r="B1446" s="99"/>
      <c r="C1446" s="772">
        <v>1385</v>
      </c>
      <c r="D1446" s="807">
        <v>0.03</v>
      </c>
      <c r="E1446" s="772">
        <f t="shared" si="67"/>
        <v>1427</v>
      </c>
      <c r="F1446" s="778">
        <v>1.1000000000000001</v>
      </c>
      <c r="G1446" s="774">
        <f t="shared" si="66"/>
        <v>1570</v>
      </c>
      <c r="H1446" s="776"/>
      <c r="I1446" s="758"/>
      <c r="J1446" s="776"/>
      <c r="K1446" s="786"/>
      <c r="L1446" s="9" t="s">
        <v>308</v>
      </c>
      <c r="M1446" s="9" t="s">
        <v>2114</v>
      </c>
      <c r="N1446" s="9" t="s">
        <v>142</v>
      </c>
      <c r="O1446" s="9" t="s">
        <v>2034</v>
      </c>
      <c r="P1446" s="9" t="s">
        <v>624</v>
      </c>
      <c r="Q1446" s="9" t="s">
        <v>2035</v>
      </c>
      <c r="R1446" s="9" t="s">
        <v>2037</v>
      </c>
      <c r="S1446" s="9" t="s">
        <v>1055</v>
      </c>
      <c r="T1446" s="98" t="s">
        <v>242</v>
      </c>
      <c r="U1446" s="99" t="s">
        <v>638</v>
      </c>
      <c r="V1446" s="99" t="s">
        <v>207</v>
      </c>
      <c r="W1446" s="99" t="s">
        <v>638</v>
      </c>
      <c r="X1446" s="99" t="s">
        <v>207</v>
      </c>
      <c r="Y1446" s="99">
        <v>280</v>
      </c>
      <c r="Z1446" s="99" t="s">
        <v>207</v>
      </c>
      <c r="AA1446" s="9">
        <v>280</v>
      </c>
      <c r="AB1446" s="99" t="s">
        <v>207</v>
      </c>
      <c r="AC1446" s="9">
        <v>382</v>
      </c>
      <c r="AD1446" s="9" t="s">
        <v>207</v>
      </c>
      <c r="AE1446" s="9">
        <v>150</v>
      </c>
      <c r="AF1446" s="9" t="s">
        <v>315</v>
      </c>
      <c r="AG1446" s="14" t="s">
        <v>1066</v>
      </c>
      <c r="AH1446" s="14" t="s">
        <v>207</v>
      </c>
      <c r="AI1446" s="14" t="s">
        <v>1066</v>
      </c>
      <c r="AJ1446" s="14" t="s">
        <v>207</v>
      </c>
      <c r="AK1446" s="9">
        <v>5</v>
      </c>
      <c r="AL1446" s="14" t="s">
        <v>207</v>
      </c>
      <c r="AM1446" s="9">
        <v>5</v>
      </c>
      <c r="AN1446" s="14" t="s">
        <v>207</v>
      </c>
      <c r="AO1446" s="9">
        <v>5</v>
      </c>
      <c r="AP1446" s="14" t="s">
        <v>207</v>
      </c>
      <c r="AQ1446" s="9">
        <v>5</v>
      </c>
      <c r="AR1446" s="14" t="s">
        <v>207</v>
      </c>
      <c r="AS1446" s="9" t="s">
        <v>0</v>
      </c>
      <c r="AT1446" s="9" t="s">
        <v>318</v>
      </c>
      <c r="AU1446" s="9" t="s">
        <v>376</v>
      </c>
      <c r="AV1446" s="9" t="s">
        <v>320</v>
      </c>
      <c r="AW1446" s="9" t="s">
        <v>2115</v>
      </c>
      <c r="AX1446" s="9">
        <v>9010600000</v>
      </c>
      <c r="AY1446" s="99">
        <v>329</v>
      </c>
      <c r="AZ1446" s="12" t="s">
        <v>207</v>
      </c>
      <c r="BA1446" s="99">
        <v>18</v>
      </c>
      <c r="BB1446" s="12" t="s">
        <v>207</v>
      </c>
      <c r="BC1446" s="99">
        <v>18</v>
      </c>
      <c r="BD1446" s="12" t="s">
        <v>207</v>
      </c>
      <c r="BE1446" s="99">
        <v>38</v>
      </c>
      <c r="BF1446" s="12" t="s">
        <v>321</v>
      </c>
      <c r="BG1446" s="654">
        <v>37.421999999999997</v>
      </c>
      <c r="BH1446" s="12" t="s">
        <v>321</v>
      </c>
      <c r="BI1446" s="99">
        <v>31</v>
      </c>
      <c r="BJ1446" s="12" t="s">
        <v>321</v>
      </c>
      <c r="BK1446" s="754">
        <v>0</v>
      </c>
      <c r="BL1446" s="12" t="s">
        <v>321</v>
      </c>
      <c r="BM1446" s="754">
        <v>0.108</v>
      </c>
      <c r="BN1446" s="12" t="s">
        <v>321</v>
      </c>
      <c r="BO1446" s="754">
        <v>6.3140000000000001</v>
      </c>
      <c r="BP1446" s="12" t="s">
        <v>321</v>
      </c>
      <c r="BQ1446" s="754">
        <v>0</v>
      </c>
      <c r="BR1446" s="12" t="s">
        <v>321</v>
      </c>
      <c r="BS1446" s="654">
        <v>0</v>
      </c>
      <c r="BT1446" s="12" t="s">
        <v>321</v>
      </c>
      <c r="BU1446" s="654">
        <v>6.4219999999999997</v>
      </c>
      <c r="BV1446" s="12" t="s">
        <v>321</v>
      </c>
      <c r="BW1446" s="9">
        <v>0.11</v>
      </c>
      <c r="BX1446" s="9" t="s">
        <v>322</v>
      </c>
      <c r="BY1446" s="755">
        <v>129.5</v>
      </c>
      <c r="BZ1446" s="9" t="s">
        <v>315</v>
      </c>
      <c r="CA1446" s="755">
        <v>7.1</v>
      </c>
      <c r="CB1446" s="9" t="s">
        <v>315</v>
      </c>
      <c r="CC1446" s="755">
        <v>7.1</v>
      </c>
      <c r="CD1446" s="9" t="s">
        <v>315</v>
      </c>
      <c r="CE1446" s="755">
        <v>81.599999999999994</v>
      </c>
      <c r="CF1446" s="9" t="s">
        <v>323</v>
      </c>
      <c r="CG1446" s="755">
        <v>68.3</v>
      </c>
      <c r="CH1446" s="9" t="s">
        <v>323</v>
      </c>
      <c r="CI1446" s="9"/>
      <c r="CJ1446" s="9"/>
      <c r="CK1446" s="9"/>
    </row>
    <row r="1447" spans="1:89" s="98" customFormat="1" x14ac:dyDescent="0.25">
      <c r="A1447" s="99">
        <v>10240437</v>
      </c>
      <c r="B1447" s="99"/>
      <c r="C1447" s="772">
        <v>1598</v>
      </c>
      <c r="D1447" s="807">
        <v>0.03</v>
      </c>
      <c r="E1447" s="772">
        <f t="shared" si="67"/>
        <v>1646</v>
      </c>
      <c r="F1447" s="778">
        <v>1.1000000000000001</v>
      </c>
      <c r="G1447" s="774">
        <f t="shared" si="66"/>
        <v>1811</v>
      </c>
      <c r="H1447" s="776"/>
      <c r="I1447" s="758"/>
      <c r="J1447" s="776"/>
      <c r="K1447" s="786"/>
      <c r="L1447" s="9" t="s">
        <v>308</v>
      </c>
      <c r="M1447" s="9" t="s">
        <v>2116</v>
      </c>
      <c r="N1447" s="9" t="s">
        <v>142</v>
      </c>
      <c r="O1447" s="9" t="s">
        <v>2034</v>
      </c>
      <c r="P1447" s="9" t="s">
        <v>624</v>
      </c>
      <c r="Q1447" s="9" t="s">
        <v>2035</v>
      </c>
      <c r="R1447" s="9" t="s">
        <v>2037</v>
      </c>
      <c r="S1447" s="9" t="s">
        <v>1055</v>
      </c>
      <c r="T1447" s="98" t="s">
        <v>242</v>
      </c>
      <c r="U1447" s="99" t="s">
        <v>640</v>
      </c>
      <c r="V1447" s="99" t="s">
        <v>207</v>
      </c>
      <c r="W1447" s="99" t="s">
        <v>640</v>
      </c>
      <c r="X1447" s="99" t="s">
        <v>207</v>
      </c>
      <c r="Y1447" s="99">
        <v>300</v>
      </c>
      <c r="Z1447" s="99" t="s">
        <v>207</v>
      </c>
      <c r="AA1447" s="9">
        <v>300</v>
      </c>
      <c r="AB1447" s="99" t="s">
        <v>207</v>
      </c>
      <c r="AC1447" s="9">
        <v>410</v>
      </c>
      <c r="AD1447" s="9" t="s">
        <v>207</v>
      </c>
      <c r="AE1447" s="9">
        <v>161</v>
      </c>
      <c r="AF1447" s="9" t="s">
        <v>315</v>
      </c>
      <c r="AG1447" s="14" t="s">
        <v>1068</v>
      </c>
      <c r="AH1447" s="14" t="s">
        <v>207</v>
      </c>
      <c r="AI1447" s="14" t="s">
        <v>1068</v>
      </c>
      <c r="AJ1447" s="14" t="s">
        <v>207</v>
      </c>
      <c r="AK1447" s="9">
        <v>5</v>
      </c>
      <c r="AL1447" s="14" t="s">
        <v>207</v>
      </c>
      <c r="AM1447" s="9">
        <v>5</v>
      </c>
      <c r="AN1447" s="14" t="s">
        <v>207</v>
      </c>
      <c r="AO1447" s="9">
        <v>5</v>
      </c>
      <c r="AP1447" s="14" t="s">
        <v>207</v>
      </c>
      <c r="AQ1447" s="9">
        <v>5</v>
      </c>
      <c r="AR1447" s="14" t="s">
        <v>207</v>
      </c>
      <c r="AS1447" s="9" t="s">
        <v>0</v>
      </c>
      <c r="AT1447" s="9" t="s">
        <v>318</v>
      </c>
      <c r="AU1447" s="9" t="s">
        <v>376</v>
      </c>
      <c r="AV1447" s="9" t="s">
        <v>320</v>
      </c>
      <c r="AW1447" s="9" t="s">
        <v>2117</v>
      </c>
      <c r="AX1447" s="9">
        <v>9010600000</v>
      </c>
      <c r="AY1447" s="99">
        <v>349</v>
      </c>
      <c r="AZ1447" s="12" t="s">
        <v>207</v>
      </c>
      <c r="BA1447" s="99">
        <v>18</v>
      </c>
      <c r="BB1447" s="12" t="s">
        <v>207</v>
      </c>
      <c r="BC1447" s="99">
        <v>18</v>
      </c>
      <c r="BD1447" s="12" t="s">
        <v>207</v>
      </c>
      <c r="BE1447" s="99">
        <v>39</v>
      </c>
      <c r="BF1447" s="12" t="s">
        <v>321</v>
      </c>
      <c r="BG1447" s="654">
        <v>38.136000000000003</v>
      </c>
      <c r="BH1447" s="12" t="s">
        <v>321</v>
      </c>
      <c r="BI1447" s="99">
        <v>33</v>
      </c>
      <c r="BJ1447" s="12" t="s">
        <v>321</v>
      </c>
      <c r="BK1447" s="754">
        <v>0</v>
      </c>
      <c r="BL1447" s="12" t="s">
        <v>321</v>
      </c>
      <c r="BM1447" s="754">
        <v>0.108</v>
      </c>
      <c r="BN1447" s="12" t="s">
        <v>321</v>
      </c>
      <c r="BO1447" s="754">
        <v>5.0279999999999996</v>
      </c>
      <c r="BP1447" s="12" t="s">
        <v>321</v>
      </c>
      <c r="BQ1447" s="754">
        <v>0</v>
      </c>
      <c r="BR1447" s="12" t="s">
        <v>321</v>
      </c>
      <c r="BS1447" s="654">
        <v>0</v>
      </c>
      <c r="BT1447" s="12" t="s">
        <v>321</v>
      </c>
      <c r="BU1447" s="654">
        <v>5.1360000000000001</v>
      </c>
      <c r="BV1447" s="12" t="s">
        <v>321</v>
      </c>
      <c r="BW1447" s="9">
        <v>0.11</v>
      </c>
      <c r="BX1447" s="9" t="s">
        <v>322</v>
      </c>
      <c r="BY1447" s="755">
        <v>137.4</v>
      </c>
      <c r="BZ1447" s="9" t="s">
        <v>315</v>
      </c>
      <c r="CA1447" s="755">
        <v>7.1</v>
      </c>
      <c r="CB1447" s="9" t="s">
        <v>315</v>
      </c>
      <c r="CC1447" s="755">
        <v>7.1</v>
      </c>
      <c r="CD1447" s="9" t="s">
        <v>315</v>
      </c>
      <c r="CE1447" s="755">
        <v>86</v>
      </c>
      <c r="CF1447" s="9" t="s">
        <v>323</v>
      </c>
      <c r="CG1447" s="755">
        <v>72.8</v>
      </c>
      <c r="CH1447" s="9" t="s">
        <v>323</v>
      </c>
      <c r="CI1447" s="9"/>
      <c r="CJ1447" s="9"/>
      <c r="CK1447" s="9"/>
    </row>
    <row r="1448" spans="1:89" s="98" customFormat="1" x14ac:dyDescent="0.25">
      <c r="A1448" s="99">
        <v>10240438</v>
      </c>
      <c r="B1448" s="99"/>
      <c r="C1448" s="772">
        <v>2043</v>
      </c>
      <c r="D1448" s="807">
        <v>0.03</v>
      </c>
      <c r="E1448" s="772">
        <f t="shared" si="67"/>
        <v>2104</v>
      </c>
      <c r="F1448" s="778">
        <v>1.1000000000000001</v>
      </c>
      <c r="G1448" s="774">
        <f t="shared" si="66"/>
        <v>2314</v>
      </c>
      <c r="H1448" s="776"/>
      <c r="I1448" s="758"/>
      <c r="J1448" s="776"/>
      <c r="K1448" s="786"/>
      <c r="L1448" s="9" t="s">
        <v>308</v>
      </c>
      <c r="M1448" s="9" t="s">
        <v>2118</v>
      </c>
      <c r="N1448" s="9" t="s">
        <v>142</v>
      </c>
      <c r="O1448" s="9" t="s">
        <v>2034</v>
      </c>
      <c r="P1448" s="9" t="s">
        <v>624</v>
      </c>
      <c r="Q1448" s="9" t="s">
        <v>2035</v>
      </c>
      <c r="R1448" s="9" t="s">
        <v>2037</v>
      </c>
      <c r="S1448" s="9" t="s">
        <v>1055</v>
      </c>
      <c r="T1448" s="98" t="s">
        <v>242</v>
      </c>
      <c r="U1448" s="99" t="s">
        <v>642</v>
      </c>
      <c r="V1448" s="99" t="s">
        <v>207</v>
      </c>
      <c r="W1448" s="99" t="s">
        <v>642</v>
      </c>
      <c r="X1448" s="99" t="s">
        <v>207</v>
      </c>
      <c r="Y1448" s="99">
        <v>320</v>
      </c>
      <c r="Z1448" s="99" t="s">
        <v>207</v>
      </c>
      <c r="AA1448" s="9">
        <v>320</v>
      </c>
      <c r="AB1448" s="99" t="s">
        <v>207</v>
      </c>
      <c r="AC1448" s="9">
        <v>438</v>
      </c>
      <c r="AD1448" s="9" t="s">
        <v>207</v>
      </c>
      <c r="AE1448" s="9">
        <v>172</v>
      </c>
      <c r="AF1448" s="9" t="s">
        <v>315</v>
      </c>
      <c r="AG1448" s="14" t="s">
        <v>1070</v>
      </c>
      <c r="AH1448" s="14" t="s">
        <v>207</v>
      </c>
      <c r="AI1448" s="14" t="s">
        <v>1070</v>
      </c>
      <c r="AJ1448" s="14" t="s">
        <v>207</v>
      </c>
      <c r="AK1448" s="9">
        <v>5</v>
      </c>
      <c r="AL1448" s="14" t="s">
        <v>207</v>
      </c>
      <c r="AM1448" s="9">
        <v>5</v>
      </c>
      <c r="AN1448" s="14" t="s">
        <v>207</v>
      </c>
      <c r="AO1448" s="9">
        <v>5</v>
      </c>
      <c r="AP1448" s="14" t="s">
        <v>207</v>
      </c>
      <c r="AQ1448" s="9">
        <v>5</v>
      </c>
      <c r="AR1448" s="14" t="s">
        <v>207</v>
      </c>
      <c r="AS1448" s="9" t="s">
        <v>0</v>
      </c>
      <c r="AT1448" s="9" t="s">
        <v>318</v>
      </c>
      <c r="AU1448" s="9" t="s">
        <v>376</v>
      </c>
      <c r="AV1448" s="9" t="s">
        <v>320</v>
      </c>
      <c r="AW1448" s="9" t="s">
        <v>2119</v>
      </c>
      <c r="AX1448" s="9">
        <v>9010600000</v>
      </c>
      <c r="AY1448" s="99">
        <v>369</v>
      </c>
      <c r="AZ1448" s="12" t="s">
        <v>207</v>
      </c>
      <c r="BA1448" s="99">
        <v>18</v>
      </c>
      <c r="BB1448" s="12" t="s">
        <v>207</v>
      </c>
      <c r="BC1448" s="99">
        <v>18</v>
      </c>
      <c r="BD1448" s="12" t="s">
        <v>207</v>
      </c>
      <c r="BE1448" s="99">
        <v>38</v>
      </c>
      <c r="BF1448" s="12" t="s">
        <v>321</v>
      </c>
      <c r="BG1448" s="654">
        <v>37.409999999999997</v>
      </c>
      <c r="BH1448" s="12" t="s">
        <v>321</v>
      </c>
      <c r="BI1448" s="99">
        <v>32</v>
      </c>
      <c r="BJ1448" s="12" t="s">
        <v>321</v>
      </c>
      <c r="BK1448" s="754">
        <v>0</v>
      </c>
      <c r="BL1448" s="12" t="s">
        <v>321</v>
      </c>
      <c r="BM1448" s="754">
        <v>0.108</v>
      </c>
      <c r="BN1448" s="12" t="s">
        <v>321</v>
      </c>
      <c r="BO1448" s="754">
        <v>5.3019999999999996</v>
      </c>
      <c r="BP1448" s="12" t="s">
        <v>321</v>
      </c>
      <c r="BQ1448" s="754">
        <v>0</v>
      </c>
      <c r="BR1448" s="12" t="s">
        <v>321</v>
      </c>
      <c r="BS1448" s="654">
        <v>0</v>
      </c>
      <c r="BT1448" s="12" t="s">
        <v>321</v>
      </c>
      <c r="BU1448" s="654">
        <v>5.41</v>
      </c>
      <c r="BV1448" s="12" t="s">
        <v>321</v>
      </c>
      <c r="BW1448" s="9">
        <v>0.12</v>
      </c>
      <c r="BX1448" s="9" t="s">
        <v>322</v>
      </c>
      <c r="BY1448" s="755">
        <v>145.30000000000001</v>
      </c>
      <c r="BZ1448" s="9" t="s">
        <v>315</v>
      </c>
      <c r="CA1448" s="755">
        <v>7.1</v>
      </c>
      <c r="CB1448" s="9" t="s">
        <v>315</v>
      </c>
      <c r="CC1448" s="755">
        <v>7.1</v>
      </c>
      <c r="CD1448" s="9" t="s">
        <v>315</v>
      </c>
      <c r="CE1448" s="755">
        <v>83.8</v>
      </c>
      <c r="CF1448" s="9" t="s">
        <v>323</v>
      </c>
      <c r="CG1448" s="755">
        <v>70.5</v>
      </c>
      <c r="CH1448" s="9" t="s">
        <v>323</v>
      </c>
      <c r="CI1448" s="9"/>
      <c r="CJ1448" s="9"/>
      <c r="CK1448" s="9"/>
    </row>
    <row r="1449" spans="1:89" s="98" customFormat="1" x14ac:dyDescent="0.25">
      <c r="A1449" s="99">
        <v>10240439</v>
      </c>
      <c r="B1449" s="99"/>
      <c r="C1449" s="772">
        <v>2304</v>
      </c>
      <c r="D1449" s="807">
        <v>0.03</v>
      </c>
      <c r="E1449" s="772">
        <f t="shared" si="67"/>
        <v>2373</v>
      </c>
      <c r="F1449" s="778">
        <v>1.1000000000000001</v>
      </c>
      <c r="G1449" s="774">
        <f t="shared" si="66"/>
        <v>2610</v>
      </c>
      <c r="H1449" s="776"/>
      <c r="I1449" s="758"/>
      <c r="J1449" s="776"/>
      <c r="K1449" s="786"/>
      <c r="L1449" s="9" t="s">
        <v>308</v>
      </c>
      <c r="M1449" s="9" t="s">
        <v>2120</v>
      </c>
      <c r="N1449" s="9" t="s">
        <v>142</v>
      </c>
      <c r="O1449" s="9" t="s">
        <v>2034</v>
      </c>
      <c r="P1449" s="9" t="s">
        <v>624</v>
      </c>
      <c r="Q1449" s="9" t="s">
        <v>2035</v>
      </c>
      <c r="R1449" s="9" t="s">
        <v>2037</v>
      </c>
      <c r="S1449" s="9" t="s">
        <v>1055</v>
      </c>
      <c r="T1449" s="98" t="s">
        <v>242</v>
      </c>
      <c r="U1449" s="99" t="s">
        <v>644</v>
      </c>
      <c r="V1449" s="99" t="s">
        <v>207</v>
      </c>
      <c r="W1449" s="99" t="s">
        <v>644</v>
      </c>
      <c r="X1449" s="99" t="s">
        <v>207</v>
      </c>
      <c r="Y1449" s="99">
        <v>340</v>
      </c>
      <c r="Z1449" s="99" t="s">
        <v>207</v>
      </c>
      <c r="AA1449" s="9">
        <v>340</v>
      </c>
      <c r="AB1449" s="99" t="s">
        <v>207</v>
      </c>
      <c r="AC1449" s="9">
        <v>467</v>
      </c>
      <c r="AD1449" s="9" t="s">
        <v>207</v>
      </c>
      <c r="AE1449" s="9">
        <v>184</v>
      </c>
      <c r="AF1449" s="9" t="s">
        <v>315</v>
      </c>
      <c r="AG1449" s="14" t="s">
        <v>1072</v>
      </c>
      <c r="AH1449" s="14" t="s">
        <v>207</v>
      </c>
      <c r="AI1449" s="14" t="s">
        <v>1072</v>
      </c>
      <c r="AJ1449" s="14" t="s">
        <v>207</v>
      </c>
      <c r="AK1449" s="9">
        <v>5</v>
      </c>
      <c r="AL1449" s="14" t="s">
        <v>207</v>
      </c>
      <c r="AM1449" s="9">
        <v>5</v>
      </c>
      <c r="AN1449" s="14" t="s">
        <v>207</v>
      </c>
      <c r="AO1449" s="9">
        <v>5</v>
      </c>
      <c r="AP1449" s="14" t="s">
        <v>207</v>
      </c>
      <c r="AQ1449" s="9">
        <v>5</v>
      </c>
      <c r="AR1449" s="14" t="s">
        <v>207</v>
      </c>
      <c r="AS1449" s="9" t="s">
        <v>0</v>
      </c>
      <c r="AT1449" s="9" t="s">
        <v>318</v>
      </c>
      <c r="AU1449" s="9" t="s">
        <v>376</v>
      </c>
      <c r="AV1449" s="9" t="s">
        <v>320</v>
      </c>
      <c r="AW1449" s="9" t="s">
        <v>2121</v>
      </c>
      <c r="AX1449" s="9">
        <v>9010600000</v>
      </c>
      <c r="AY1449" s="99">
        <v>389</v>
      </c>
      <c r="AZ1449" s="12" t="s">
        <v>207</v>
      </c>
      <c r="BA1449" s="99">
        <v>18</v>
      </c>
      <c r="BB1449" s="12" t="s">
        <v>207</v>
      </c>
      <c r="BC1449" s="99">
        <v>18</v>
      </c>
      <c r="BD1449" s="12" t="s">
        <v>207</v>
      </c>
      <c r="BE1449" s="99">
        <v>40</v>
      </c>
      <c r="BF1449" s="12" t="s">
        <v>321</v>
      </c>
      <c r="BG1449" s="654">
        <v>39.564</v>
      </c>
      <c r="BH1449" s="12" t="s">
        <v>321</v>
      </c>
      <c r="BI1449" s="99">
        <v>34</v>
      </c>
      <c r="BJ1449" s="12" t="s">
        <v>321</v>
      </c>
      <c r="BK1449" s="754">
        <v>0</v>
      </c>
      <c r="BL1449" s="12" t="s">
        <v>321</v>
      </c>
      <c r="BM1449" s="754">
        <v>0.108</v>
      </c>
      <c r="BN1449" s="12" t="s">
        <v>321</v>
      </c>
      <c r="BO1449" s="754">
        <v>5.4560000000000004</v>
      </c>
      <c r="BP1449" s="12" t="s">
        <v>321</v>
      </c>
      <c r="BQ1449" s="754">
        <v>0</v>
      </c>
      <c r="BR1449" s="12" t="s">
        <v>321</v>
      </c>
      <c r="BS1449" s="654">
        <v>0</v>
      </c>
      <c r="BT1449" s="12" t="s">
        <v>321</v>
      </c>
      <c r="BU1449" s="654">
        <v>5.5640000000000001</v>
      </c>
      <c r="BV1449" s="12" t="s">
        <v>321</v>
      </c>
      <c r="BW1449" s="9">
        <v>0.13</v>
      </c>
      <c r="BX1449" s="9" t="s">
        <v>322</v>
      </c>
      <c r="BY1449" s="755">
        <v>153.1</v>
      </c>
      <c r="BZ1449" s="9" t="s">
        <v>315</v>
      </c>
      <c r="CA1449" s="755">
        <v>7.1</v>
      </c>
      <c r="CB1449" s="9" t="s">
        <v>315</v>
      </c>
      <c r="CC1449" s="755">
        <v>7.1</v>
      </c>
      <c r="CD1449" s="9" t="s">
        <v>315</v>
      </c>
      <c r="CE1449" s="755">
        <v>88.2</v>
      </c>
      <c r="CF1449" s="9" t="s">
        <v>323</v>
      </c>
      <c r="CG1449" s="755">
        <v>75</v>
      </c>
      <c r="CH1449" s="9" t="s">
        <v>323</v>
      </c>
      <c r="CI1449" s="9"/>
      <c r="CJ1449" s="9"/>
      <c r="CK1449" s="9"/>
    </row>
    <row r="1450" spans="1:89" s="98" customFormat="1" x14ac:dyDescent="0.25">
      <c r="A1450" s="99">
        <v>10200311</v>
      </c>
      <c r="B1450" s="99"/>
      <c r="C1450" s="772">
        <v>334</v>
      </c>
      <c r="D1450" s="807">
        <v>0.03</v>
      </c>
      <c r="E1450" s="772">
        <f t="shared" si="67"/>
        <v>344</v>
      </c>
      <c r="F1450" s="778">
        <v>1.1000000000000001</v>
      </c>
      <c r="G1450" s="774">
        <f t="shared" si="66"/>
        <v>378</v>
      </c>
      <c r="H1450" s="776"/>
      <c r="I1450" s="758"/>
      <c r="J1450" s="776"/>
      <c r="K1450" s="786"/>
      <c r="L1450" s="9" t="s">
        <v>308</v>
      </c>
      <c r="M1450" s="9" t="s">
        <v>5263</v>
      </c>
      <c r="N1450" s="9" t="s">
        <v>142</v>
      </c>
      <c r="O1450" s="9" t="s">
        <v>2034</v>
      </c>
      <c r="P1450" s="9" t="s">
        <v>624</v>
      </c>
      <c r="Q1450" s="9" t="s">
        <v>273</v>
      </c>
      <c r="R1450" s="9" t="s">
        <v>2148</v>
      </c>
      <c r="S1450" s="9" t="s">
        <v>348</v>
      </c>
      <c r="T1450" s="98" t="s">
        <v>204</v>
      </c>
      <c r="U1450" s="99" t="s">
        <v>2122</v>
      </c>
      <c r="V1450" s="99" t="s">
        <v>207</v>
      </c>
      <c r="W1450" s="99" t="s">
        <v>1241</v>
      </c>
      <c r="X1450" s="99" t="s">
        <v>207</v>
      </c>
      <c r="Y1450" s="99">
        <v>115</v>
      </c>
      <c r="Z1450" s="99" t="s">
        <v>207</v>
      </c>
      <c r="AA1450" s="9">
        <v>178</v>
      </c>
      <c r="AB1450" s="99" t="s">
        <v>207</v>
      </c>
      <c r="AC1450" s="9">
        <v>198</v>
      </c>
      <c r="AD1450" s="9" t="s">
        <v>207</v>
      </c>
      <c r="AE1450" s="9">
        <v>78</v>
      </c>
      <c r="AF1450" s="9" t="s">
        <v>315</v>
      </c>
      <c r="AG1450" s="14" t="s">
        <v>2123</v>
      </c>
      <c r="AH1450" s="14" t="s">
        <v>207</v>
      </c>
      <c r="AI1450" s="14" t="s">
        <v>2124</v>
      </c>
      <c r="AJ1450" s="14" t="s">
        <v>207</v>
      </c>
      <c r="AK1450" s="9">
        <v>5</v>
      </c>
      <c r="AL1450" s="14" t="s">
        <v>207</v>
      </c>
      <c r="AM1450" s="9">
        <v>5</v>
      </c>
      <c r="AN1450" s="14" t="s">
        <v>207</v>
      </c>
      <c r="AO1450" s="9">
        <v>5</v>
      </c>
      <c r="AP1450" s="14" t="s">
        <v>207</v>
      </c>
      <c r="AQ1450" s="9">
        <v>5</v>
      </c>
      <c r="AR1450" s="14" t="s">
        <v>207</v>
      </c>
      <c r="AS1450" s="9" t="s">
        <v>0</v>
      </c>
      <c r="AT1450" s="9" t="s">
        <v>318</v>
      </c>
      <c r="AU1450" s="9" t="s">
        <v>376</v>
      </c>
      <c r="AV1450" s="9" t="s">
        <v>320</v>
      </c>
      <c r="AW1450" s="9" t="s">
        <v>2125</v>
      </c>
      <c r="AX1450" s="9">
        <v>9010600000</v>
      </c>
      <c r="AY1450" s="99">
        <v>227</v>
      </c>
      <c r="AZ1450" s="12" t="s">
        <v>207</v>
      </c>
      <c r="BA1450" s="99">
        <v>16</v>
      </c>
      <c r="BB1450" s="12" t="s">
        <v>207</v>
      </c>
      <c r="BC1450" s="99">
        <v>16</v>
      </c>
      <c r="BD1450" s="12" t="s">
        <v>207</v>
      </c>
      <c r="BE1450" s="99">
        <v>15</v>
      </c>
      <c r="BF1450" s="12" t="s">
        <v>321</v>
      </c>
      <c r="BG1450" s="654">
        <v>14.893000000000001</v>
      </c>
      <c r="BH1450" s="12" t="s">
        <v>321</v>
      </c>
      <c r="BI1450" s="99">
        <v>12</v>
      </c>
      <c r="BJ1450" s="12" t="s">
        <v>321</v>
      </c>
      <c r="BK1450" s="754">
        <v>0</v>
      </c>
      <c r="BL1450" s="12" t="s">
        <v>321</v>
      </c>
      <c r="BM1450" s="754">
        <v>8.1000000000000003E-2</v>
      </c>
      <c r="BN1450" s="12" t="s">
        <v>321</v>
      </c>
      <c r="BO1450" s="754">
        <v>2.8119999999999998</v>
      </c>
      <c r="BP1450" s="12" t="s">
        <v>321</v>
      </c>
      <c r="BQ1450" s="754">
        <v>0</v>
      </c>
      <c r="BR1450" s="12" t="s">
        <v>321</v>
      </c>
      <c r="BS1450" s="654">
        <v>0</v>
      </c>
      <c r="BT1450" s="12" t="s">
        <v>321</v>
      </c>
      <c r="BU1450" s="654">
        <v>2.8929999999999998</v>
      </c>
      <c r="BV1450" s="12" t="s">
        <v>321</v>
      </c>
      <c r="BW1450" s="9">
        <v>0.06</v>
      </c>
      <c r="BX1450" s="9" t="s">
        <v>322</v>
      </c>
      <c r="BY1450" s="755">
        <v>89.4</v>
      </c>
      <c r="BZ1450" s="9" t="s">
        <v>315</v>
      </c>
      <c r="CA1450" s="755">
        <v>6.3</v>
      </c>
      <c r="CB1450" s="9" t="s">
        <v>315</v>
      </c>
      <c r="CC1450" s="755">
        <v>6.3</v>
      </c>
      <c r="CD1450" s="9" t="s">
        <v>315</v>
      </c>
      <c r="CE1450" s="755">
        <v>30.9</v>
      </c>
      <c r="CF1450" s="9" t="s">
        <v>323</v>
      </c>
      <c r="CG1450" s="755">
        <v>26.5</v>
      </c>
      <c r="CH1450" s="9" t="s">
        <v>323</v>
      </c>
      <c r="CI1450" s="9"/>
      <c r="CJ1450" s="9"/>
      <c r="CK1450" s="9"/>
    </row>
    <row r="1451" spans="1:89" s="98" customFormat="1" x14ac:dyDescent="0.25">
      <c r="A1451" s="99">
        <v>10200234</v>
      </c>
      <c r="B1451" s="99"/>
      <c r="C1451" s="772">
        <v>382</v>
      </c>
      <c r="D1451" s="807">
        <v>0.03</v>
      </c>
      <c r="E1451" s="772">
        <f t="shared" si="67"/>
        <v>393</v>
      </c>
      <c r="F1451" s="778">
        <v>1.1000000000000001</v>
      </c>
      <c r="G1451" s="774">
        <f t="shared" si="66"/>
        <v>432</v>
      </c>
      <c r="H1451" s="776"/>
      <c r="I1451" s="758"/>
      <c r="J1451" s="776"/>
      <c r="K1451" s="786"/>
      <c r="L1451" s="9" t="s">
        <v>308</v>
      </c>
      <c r="M1451" s="9" t="s">
        <v>5264</v>
      </c>
      <c r="N1451" s="9" t="s">
        <v>142</v>
      </c>
      <c r="O1451" s="9" t="s">
        <v>2034</v>
      </c>
      <c r="P1451" s="9" t="s">
        <v>624</v>
      </c>
      <c r="Q1451" s="9" t="s">
        <v>273</v>
      </c>
      <c r="R1451" s="9" t="s">
        <v>2148</v>
      </c>
      <c r="S1451" s="9" t="s">
        <v>348</v>
      </c>
      <c r="T1451" s="98" t="s">
        <v>204</v>
      </c>
      <c r="U1451" s="99" t="s">
        <v>631</v>
      </c>
      <c r="V1451" s="99" t="s">
        <v>207</v>
      </c>
      <c r="W1451" s="99" t="s">
        <v>632</v>
      </c>
      <c r="X1451" s="99" t="s">
        <v>207</v>
      </c>
      <c r="Y1451" s="99">
        <v>129</v>
      </c>
      <c r="Z1451" s="99" t="s">
        <v>207</v>
      </c>
      <c r="AA1451" s="9">
        <v>200</v>
      </c>
      <c r="AB1451" s="99" t="s">
        <v>207</v>
      </c>
      <c r="AC1451" s="9">
        <v>224</v>
      </c>
      <c r="AD1451" s="9" t="s">
        <v>207</v>
      </c>
      <c r="AE1451" s="9">
        <v>88</v>
      </c>
      <c r="AF1451" s="9" t="s">
        <v>315</v>
      </c>
      <c r="AG1451" s="14" t="s">
        <v>349</v>
      </c>
      <c r="AH1451" s="14" t="s">
        <v>207</v>
      </c>
      <c r="AI1451" s="14" t="s">
        <v>350</v>
      </c>
      <c r="AJ1451" s="14" t="s">
        <v>207</v>
      </c>
      <c r="AK1451" s="9">
        <v>5</v>
      </c>
      <c r="AL1451" s="14" t="s">
        <v>207</v>
      </c>
      <c r="AM1451" s="9">
        <v>5</v>
      </c>
      <c r="AN1451" s="14" t="s">
        <v>207</v>
      </c>
      <c r="AO1451" s="9">
        <v>5</v>
      </c>
      <c r="AP1451" s="14" t="s">
        <v>207</v>
      </c>
      <c r="AQ1451" s="9">
        <v>5</v>
      </c>
      <c r="AR1451" s="14" t="s">
        <v>207</v>
      </c>
      <c r="AS1451" s="9" t="s">
        <v>0</v>
      </c>
      <c r="AT1451" s="9" t="s">
        <v>318</v>
      </c>
      <c r="AU1451" s="9" t="s">
        <v>376</v>
      </c>
      <c r="AV1451" s="9" t="s">
        <v>320</v>
      </c>
      <c r="AW1451" s="9" t="s">
        <v>2126</v>
      </c>
      <c r="AX1451" s="9">
        <v>9010600000</v>
      </c>
      <c r="AY1451" s="99">
        <v>249</v>
      </c>
      <c r="AZ1451" s="12" t="s">
        <v>207</v>
      </c>
      <c r="BA1451" s="99">
        <v>16</v>
      </c>
      <c r="BB1451" s="12" t="s">
        <v>207</v>
      </c>
      <c r="BC1451" s="99">
        <v>16</v>
      </c>
      <c r="BD1451" s="12" t="s">
        <v>207</v>
      </c>
      <c r="BE1451" s="99">
        <v>17</v>
      </c>
      <c r="BF1451" s="12" t="s">
        <v>321</v>
      </c>
      <c r="BG1451" s="654">
        <v>16.113</v>
      </c>
      <c r="BH1451" s="12" t="s">
        <v>321</v>
      </c>
      <c r="BI1451" s="99">
        <v>13</v>
      </c>
      <c r="BJ1451" s="12" t="s">
        <v>321</v>
      </c>
      <c r="BK1451" s="754">
        <v>0</v>
      </c>
      <c r="BL1451" s="12" t="s">
        <v>321</v>
      </c>
      <c r="BM1451" s="754">
        <v>8.1000000000000003E-2</v>
      </c>
      <c r="BN1451" s="12" t="s">
        <v>321</v>
      </c>
      <c r="BO1451" s="754">
        <v>3.032</v>
      </c>
      <c r="BP1451" s="12" t="s">
        <v>321</v>
      </c>
      <c r="BQ1451" s="754">
        <v>0</v>
      </c>
      <c r="BR1451" s="12" t="s">
        <v>321</v>
      </c>
      <c r="BS1451" s="654">
        <v>0</v>
      </c>
      <c r="BT1451" s="12" t="s">
        <v>321</v>
      </c>
      <c r="BU1451" s="654">
        <v>3.113</v>
      </c>
      <c r="BV1451" s="12" t="s">
        <v>321</v>
      </c>
      <c r="BW1451" s="9">
        <v>0.06</v>
      </c>
      <c r="BX1451" s="9" t="s">
        <v>322</v>
      </c>
      <c r="BY1451" s="755">
        <v>98</v>
      </c>
      <c r="BZ1451" s="9" t="s">
        <v>315</v>
      </c>
      <c r="CA1451" s="755">
        <v>6.3</v>
      </c>
      <c r="CB1451" s="9" t="s">
        <v>315</v>
      </c>
      <c r="CC1451" s="755">
        <v>6.3</v>
      </c>
      <c r="CD1451" s="9" t="s">
        <v>315</v>
      </c>
      <c r="CE1451" s="755">
        <v>35.299999999999997</v>
      </c>
      <c r="CF1451" s="9" t="s">
        <v>323</v>
      </c>
      <c r="CG1451" s="755">
        <v>28.7</v>
      </c>
      <c r="CH1451" s="9" t="s">
        <v>323</v>
      </c>
      <c r="CI1451" s="9"/>
      <c r="CJ1451" s="9"/>
      <c r="CK1451" s="9"/>
    </row>
    <row r="1452" spans="1:89" s="98" customFormat="1" x14ac:dyDescent="0.25">
      <c r="A1452" s="99">
        <v>10200235</v>
      </c>
      <c r="B1452" s="99"/>
      <c r="C1452" s="772">
        <v>449</v>
      </c>
      <c r="D1452" s="807">
        <v>0.03</v>
      </c>
      <c r="E1452" s="772">
        <f t="shared" si="67"/>
        <v>462</v>
      </c>
      <c r="F1452" s="778">
        <v>1.1000000000000001</v>
      </c>
      <c r="G1452" s="774">
        <f t="shared" si="66"/>
        <v>508</v>
      </c>
      <c r="H1452" s="776"/>
      <c r="I1452" s="758"/>
      <c r="J1452" s="776"/>
      <c r="K1452" s="786"/>
      <c r="L1452" s="9" t="s">
        <v>308</v>
      </c>
      <c r="M1452" s="9" t="s">
        <v>5265</v>
      </c>
      <c r="N1452" s="9" t="s">
        <v>142</v>
      </c>
      <c r="O1452" s="9" t="s">
        <v>2034</v>
      </c>
      <c r="P1452" s="9" t="s">
        <v>624</v>
      </c>
      <c r="Q1452" s="9" t="s">
        <v>273</v>
      </c>
      <c r="R1452" s="9" t="s">
        <v>2148</v>
      </c>
      <c r="S1452" s="9" t="s">
        <v>348</v>
      </c>
      <c r="T1452" s="98" t="s">
        <v>204</v>
      </c>
      <c r="U1452" s="99" t="s">
        <v>633</v>
      </c>
      <c r="V1452" s="99" t="s">
        <v>207</v>
      </c>
      <c r="W1452" s="99" t="s">
        <v>634</v>
      </c>
      <c r="X1452" s="99" t="s">
        <v>207</v>
      </c>
      <c r="Y1452" s="99">
        <v>141</v>
      </c>
      <c r="Z1452" s="99" t="s">
        <v>207</v>
      </c>
      <c r="AA1452" s="9">
        <v>220</v>
      </c>
      <c r="AB1452" s="99" t="s">
        <v>207</v>
      </c>
      <c r="AC1452" s="9">
        <v>248</v>
      </c>
      <c r="AD1452" s="9" t="s">
        <v>207</v>
      </c>
      <c r="AE1452" s="9">
        <v>98</v>
      </c>
      <c r="AF1452" s="9" t="s">
        <v>315</v>
      </c>
      <c r="AG1452" s="14" t="s">
        <v>351</v>
      </c>
      <c r="AH1452" s="14" t="s">
        <v>207</v>
      </c>
      <c r="AI1452" s="14" t="s">
        <v>352</v>
      </c>
      <c r="AJ1452" s="14" t="s">
        <v>207</v>
      </c>
      <c r="AK1452" s="9">
        <v>5</v>
      </c>
      <c r="AL1452" s="14" t="s">
        <v>207</v>
      </c>
      <c r="AM1452" s="9">
        <v>5</v>
      </c>
      <c r="AN1452" s="14" t="s">
        <v>207</v>
      </c>
      <c r="AO1452" s="9">
        <v>5</v>
      </c>
      <c r="AP1452" s="14" t="s">
        <v>207</v>
      </c>
      <c r="AQ1452" s="9">
        <v>5</v>
      </c>
      <c r="AR1452" s="14" t="s">
        <v>207</v>
      </c>
      <c r="AS1452" s="9" t="s">
        <v>0</v>
      </c>
      <c r="AT1452" s="9" t="s">
        <v>318</v>
      </c>
      <c r="AU1452" s="9" t="s">
        <v>376</v>
      </c>
      <c r="AV1452" s="9" t="s">
        <v>320</v>
      </c>
      <c r="AW1452" s="9" t="s">
        <v>2127</v>
      </c>
      <c r="AX1452" s="9">
        <v>9010600000</v>
      </c>
      <c r="AY1452" s="99">
        <v>269</v>
      </c>
      <c r="AZ1452" s="12" t="s">
        <v>207</v>
      </c>
      <c r="BA1452" s="99">
        <v>15</v>
      </c>
      <c r="BB1452" s="12" t="s">
        <v>207</v>
      </c>
      <c r="BC1452" s="99">
        <v>15</v>
      </c>
      <c r="BD1452" s="12" t="s">
        <v>207</v>
      </c>
      <c r="BE1452" s="99">
        <v>19</v>
      </c>
      <c r="BF1452" s="12" t="s">
        <v>321</v>
      </c>
      <c r="BG1452" s="654">
        <v>18.489000000000001</v>
      </c>
      <c r="BH1452" s="12" t="s">
        <v>321</v>
      </c>
      <c r="BI1452" s="99">
        <v>14</v>
      </c>
      <c r="BJ1452" s="12" t="s">
        <v>321</v>
      </c>
      <c r="BK1452" s="754">
        <v>0</v>
      </c>
      <c r="BL1452" s="12" t="s">
        <v>321</v>
      </c>
      <c r="BM1452" s="754">
        <v>0.09</v>
      </c>
      <c r="BN1452" s="12" t="s">
        <v>321</v>
      </c>
      <c r="BO1452" s="754">
        <v>4.4000000000000004</v>
      </c>
      <c r="BP1452" s="12" t="s">
        <v>321</v>
      </c>
      <c r="BQ1452" s="754">
        <v>0</v>
      </c>
      <c r="BR1452" s="12" t="s">
        <v>321</v>
      </c>
      <c r="BS1452" s="654">
        <v>0</v>
      </c>
      <c r="BT1452" s="12" t="s">
        <v>321</v>
      </c>
      <c r="BU1452" s="654">
        <v>4.4889999999999999</v>
      </c>
      <c r="BV1452" s="12" t="s">
        <v>321</v>
      </c>
      <c r="BW1452" s="9">
        <v>0.06</v>
      </c>
      <c r="BX1452" s="9" t="s">
        <v>322</v>
      </c>
      <c r="BY1452" s="755">
        <v>105.9</v>
      </c>
      <c r="BZ1452" s="9" t="s">
        <v>315</v>
      </c>
      <c r="CA1452" s="755">
        <v>5.9</v>
      </c>
      <c r="CB1452" s="9" t="s">
        <v>315</v>
      </c>
      <c r="CC1452" s="755">
        <v>5.9</v>
      </c>
      <c r="CD1452" s="9" t="s">
        <v>315</v>
      </c>
      <c r="CE1452" s="755">
        <v>37.5</v>
      </c>
      <c r="CF1452" s="9" t="s">
        <v>323</v>
      </c>
      <c r="CG1452" s="755">
        <v>30.9</v>
      </c>
      <c r="CH1452" s="9" t="s">
        <v>323</v>
      </c>
      <c r="CI1452" s="9"/>
      <c r="CJ1452" s="9"/>
      <c r="CK1452" s="9"/>
    </row>
    <row r="1453" spans="1:89" s="98" customFormat="1" x14ac:dyDescent="0.25">
      <c r="A1453" s="99">
        <v>10200236</v>
      </c>
      <c r="B1453" s="99"/>
      <c r="C1453" s="772">
        <v>468</v>
      </c>
      <c r="D1453" s="807">
        <v>0.03</v>
      </c>
      <c r="E1453" s="772">
        <f t="shared" si="67"/>
        <v>482</v>
      </c>
      <c r="F1453" s="778">
        <v>1.1000000000000001</v>
      </c>
      <c r="G1453" s="774">
        <f t="shared" si="66"/>
        <v>530</v>
      </c>
      <c r="H1453" s="776"/>
      <c r="I1453" s="758"/>
      <c r="J1453" s="776"/>
      <c r="K1453" s="786"/>
      <c r="L1453" s="9" t="s">
        <v>308</v>
      </c>
      <c r="M1453" s="9" t="s">
        <v>5266</v>
      </c>
      <c r="N1453" s="9" t="s">
        <v>142</v>
      </c>
      <c r="O1453" s="9" t="s">
        <v>2034</v>
      </c>
      <c r="P1453" s="9" t="s">
        <v>624</v>
      </c>
      <c r="Q1453" s="9" t="s">
        <v>273</v>
      </c>
      <c r="R1453" s="9" t="s">
        <v>2148</v>
      </c>
      <c r="S1453" s="9" t="s">
        <v>348</v>
      </c>
      <c r="T1453" s="98" t="s">
        <v>204</v>
      </c>
      <c r="U1453" s="99" t="s">
        <v>635</v>
      </c>
      <c r="V1453" s="99" t="s">
        <v>207</v>
      </c>
      <c r="W1453" s="99" t="s">
        <v>636</v>
      </c>
      <c r="X1453" s="99" t="s">
        <v>207</v>
      </c>
      <c r="Y1453" s="99">
        <v>154</v>
      </c>
      <c r="Z1453" s="99" t="s">
        <v>207</v>
      </c>
      <c r="AA1453" s="9">
        <v>240</v>
      </c>
      <c r="AB1453" s="99" t="s">
        <v>207</v>
      </c>
      <c r="AC1453" s="9">
        <v>271</v>
      </c>
      <c r="AD1453" s="9" t="s">
        <v>207</v>
      </c>
      <c r="AE1453" s="9">
        <v>107</v>
      </c>
      <c r="AF1453" s="9" t="s">
        <v>315</v>
      </c>
      <c r="AG1453" s="14" t="s">
        <v>353</v>
      </c>
      <c r="AH1453" s="14" t="s">
        <v>207</v>
      </c>
      <c r="AI1453" s="14" t="s">
        <v>354</v>
      </c>
      <c r="AJ1453" s="14" t="s">
        <v>207</v>
      </c>
      <c r="AK1453" s="9">
        <v>5</v>
      </c>
      <c r="AL1453" s="14" t="s">
        <v>207</v>
      </c>
      <c r="AM1453" s="9">
        <v>5</v>
      </c>
      <c r="AN1453" s="14" t="s">
        <v>207</v>
      </c>
      <c r="AO1453" s="9">
        <v>5</v>
      </c>
      <c r="AP1453" s="14" t="s">
        <v>207</v>
      </c>
      <c r="AQ1453" s="9">
        <v>5</v>
      </c>
      <c r="AR1453" s="14" t="s">
        <v>207</v>
      </c>
      <c r="AS1453" s="9" t="s">
        <v>0</v>
      </c>
      <c r="AT1453" s="9" t="s">
        <v>318</v>
      </c>
      <c r="AU1453" s="9" t="s">
        <v>376</v>
      </c>
      <c r="AV1453" s="9" t="s">
        <v>320</v>
      </c>
      <c r="AW1453" s="9" t="s">
        <v>2128</v>
      </c>
      <c r="AX1453" s="9">
        <v>9010600000</v>
      </c>
      <c r="AY1453" s="99">
        <v>289</v>
      </c>
      <c r="AZ1453" s="12" t="s">
        <v>207</v>
      </c>
      <c r="BA1453" s="99">
        <v>16</v>
      </c>
      <c r="BB1453" s="12" t="s">
        <v>207</v>
      </c>
      <c r="BC1453" s="99">
        <v>16</v>
      </c>
      <c r="BD1453" s="12" t="s">
        <v>207</v>
      </c>
      <c r="BE1453" s="99">
        <v>24</v>
      </c>
      <c r="BF1453" s="12" t="s">
        <v>321</v>
      </c>
      <c r="BG1453" s="654">
        <v>23.097000000000001</v>
      </c>
      <c r="BH1453" s="12" t="s">
        <v>321</v>
      </c>
      <c r="BI1453" s="99">
        <v>18</v>
      </c>
      <c r="BJ1453" s="12" t="s">
        <v>321</v>
      </c>
      <c r="BK1453" s="754">
        <v>0</v>
      </c>
      <c r="BL1453" s="12" t="s">
        <v>321</v>
      </c>
      <c r="BM1453" s="754">
        <v>0.09</v>
      </c>
      <c r="BN1453" s="12" t="s">
        <v>321</v>
      </c>
      <c r="BO1453" s="754">
        <v>5.0069999999999997</v>
      </c>
      <c r="BP1453" s="12" t="s">
        <v>321</v>
      </c>
      <c r="BQ1453" s="754">
        <v>0</v>
      </c>
      <c r="BR1453" s="12" t="s">
        <v>321</v>
      </c>
      <c r="BS1453" s="654">
        <v>0</v>
      </c>
      <c r="BT1453" s="12" t="s">
        <v>321</v>
      </c>
      <c r="BU1453" s="654">
        <v>5.0970000000000004</v>
      </c>
      <c r="BV1453" s="12" t="s">
        <v>321</v>
      </c>
      <c r="BW1453" s="9">
        <v>7.0000000000000007E-2</v>
      </c>
      <c r="BX1453" s="9" t="s">
        <v>322</v>
      </c>
      <c r="BY1453" s="755">
        <v>113.8</v>
      </c>
      <c r="BZ1453" s="9" t="s">
        <v>315</v>
      </c>
      <c r="CA1453" s="755">
        <v>6.3</v>
      </c>
      <c r="CB1453" s="9" t="s">
        <v>315</v>
      </c>
      <c r="CC1453" s="755">
        <v>6.3</v>
      </c>
      <c r="CD1453" s="9" t="s">
        <v>315</v>
      </c>
      <c r="CE1453" s="755">
        <v>46.3</v>
      </c>
      <c r="CF1453" s="9" t="s">
        <v>323</v>
      </c>
      <c r="CG1453" s="755">
        <v>39.700000000000003</v>
      </c>
      <c r="CH1453" s="9" t="s">
        <v>323</v>
      </c>
      <c r="CI1453" s="9"/>
      <c r="CJ1453" s="9"/>
      <c r="CK1453" s="9"/>
    </row>
    <row r="1454" spans="1:89" s="98" customFormat="1" x14ac:dyDescent="0.25">
      <c r="A1454" s="99">
        <v>10240311</v>
      </c>
      <c r="B1454" s="99"/>
      <c r="C1454" s="772">
        <v>334</v>
      </c>
      <c r="D1454" s="807">
        <v>0.03</v>
      </c>
      <c r="E1454" s="772">
        <f t="shared" si="67"/>
        <v>344</v>
      </c>
      <c r="F1454" s="778">
        <v>1.1000000000000001</v>
      </c>
      <c r="G1454" s="774">
        <f t="shared" si="66"/>
        <v>378</v>
      </c>
      <c r="H1454" s="776"/>
      <c r="I1454" s="758"/>
      <c r="J1454" s="776"/>
      <c r="K1454" s="786"/>
      <c r="L1454" s="9" t="s">
        <v>308</v>
      </c>
      <c r="M1454" s="9" t="s">
        <v>5259</v>
      </c>
      <c r="N1454" s="9" t="s">
        <v>142</v>
      </c>
      <c r="O1454" s="9" t="s">
        <v>2034</v>
      </c>
      <c r="P1454" s="9" t="s">
        <v>624</v>
      </c>
      <c r="Q1454" s="9" t="s">
        <v>273</v>
      </c>
      <c r="R1454" s="9" t="s">
        <v>2148</v>
      </c>
      <c r="S1454" s="9" t="s">
        <v>348</v>
      </c>
      <c r="T1454" s="98" t="s">
        <v>204</v>
      </c>
      <c r="U1454" s="99" t="s">
        <v>2122</v>
      </c>
      <c r="V1454" s="99" t="s">
        <v>207</v>
      </c>
      <c r="W1454" s="99" t="s">
        <v>1241</v>
      </c>
      <c r="X1454" s="99" t="s">
        <v>207</v>
      </c>
      <c r="Y1454" s="99">
        <v>115</v>
      </c>
      <c r="Z1454" s="99" t="s">
        <v>207</v>
      </c>
      <c r="AA1454" s="9">
        <v>178</v>
      </c>
      <c r="AB1454" s="99" t="s">
        <v>207</v>
      </c>
      <c r="AC1454" s="9">
        <v>198</v>
      </c>
      <c r="AD1454" s="9" t="s">
        <v>207</v>
      </c>
      <c r="AE1454" s="9">
        <v>78</v>
      </c>
      <c r="AF1454" s="9" t="s">
        <v>315</v>
      </c>
      <c r="AG1454" s="14" t="s">
        <v>2123</v>
      </c>
      <c r="AH1454" s="14" t="s">
        <v>207</v>
      </c>
      <c r="AI1454" s="14" t="s">
        <v>2124</v>
      </c>
      <c r="AJ1454" s="14" t="s">
        <v>207</v>
      </c>
      <c r="AK1454" s="9">
        <v>5</v>
      </c>
      <c r="AL1454" s="14" t="s">
        <v>207</v>
      </c>
      <c r="AM1454" s="9">
        <v>5</v>
      </c>
      <c r="AN1454" s="14" t="s">
        <v>207</v>
      </c>
      <c r="AO1454" s="9">
        <v>5</v>
      </c>
      <c r="AP1454" s="14" t="s">
        <v>207</v>
      </c>
      <c r="AQ1454" s="9">
        <v>5</v>
      </c>
      <c r="AR1454" s="14" t="s">
        <v>207</v>
      </c>
      <c r="AS1454" s="9" t="s">
        <v>0</v>
      </c>
      <c r="AT1454" s="9" t="s">
        <v>318</v>
      </c>
      <c r="AU1454" s="9" t="s">
        <v>376</v>
      </c>
      <c r="AV1454" s="9" t="s">
        <v>320</v>
      </c>
      <c r="AW1454" s="9" t="s">
        <v>2130</v>
      </c>
      <c r="AX1454" s="9">
        <v>9010600000</v>
      </c>
      <c r="AY1454" s="99">
        <v>227</v>
      </c>
      <c r="AZ1454" s="12" t="s">
        <v>207</v>
      </c>
      <c r="BA1454" s="99">
        <v>15.5</v>
      </c>
      <c r="BB1454" s="12" t="s">
        <v>207</v>
      </c>
      <c r="BC1454" s="99">
        <v>15.5</v>
      </c>
      <c r="BD1454" s="12" t="s">
        <v>207</v>
      </c>
      <c r="BE1454" s="99">
        <v>15</v>
      </c>
      <c r="BF1454" s="12" t="s">
        <v>321</v>
      </c>
      <c r="BG1454" s="654">
        <v>14.893000000000001</v>
      </c>
      <c r="BH1454" s="12" t="s">
        <v>321</v>
      </c>
      <c r="BI1454" s="99">
        <v>12</v>
      </c>
      <c r="BJ1454" s="12" t="s">
        <v>321</v>
      </c>
      <c r="BK1454" s="754">
        <v>0</v>
      </c>
      <c r="BL1454" s="12" t="s">
        <v>321</v>
      </c>
      <c r="BM1454" s="754">
        <v>8.1000000000000003E-2</v>
      </c>
      <c r="BN1454" s="12" t="s">
        <v>321</v>
      </c>
      <c r="BO1454" s="754">
        <v>2.8119999999999998</v>
      </c>
      <c r="BP1454" s="12" t="s">
        <v>321</v>
      </c>
      <c r="BQ1454" s="754">
        <v>0</v>
      </c>
      <c r="BR1454" s="12" t="s">
        <v>321</v>
      </c>
      <c r="BS1454" s="654">
        <v>0</v>
      </c>
      <c r="BT1454" s="12" t="s">
        <v>321</v>
      </c>
      <c r="BU1454" s="654">
        <v>2.8929999999999998</v>
      </c>
      <c r="BV1454" s="12" t="s">
        <v>321</v>
      </c>
      <c r="BW1454" s="9">
        <v>0.06</v>
      </c>
      <c r="BX1454" s="9" t="s">
        <v>322</v>
      </c>
      <c r="BY1454" s="755">
        <v>89.4</v>
      </c>
      <c r="BZ1454" s="9" t="s">
        <v>315</v>
      </c>
      <c r="CA1454" s="755">
        <v>6.1</v>
      </c>
      <c r="CB1454" s="9" t="s">
        <v>315</v>
      </c>
      <c r="CC1454" s="755">
        <v>6.1</v>
      </c>
      <c r="CD1454" s="9" t="s">
        <v>315</v>
      </c>
      <c r="CE1454" s="755">
        <v>30.9</v>
      </c>
      <c r="CF1454" s="9" t="s">
        <v>323</v>
      </c>
      <c r="CG1454" s="755">
        <v>26.5</v>
      </c>
      <c r="CH1454" s="9" t="s">
        <v>323</v>
      </c>
      <c r="CI1454" s="9"/>
      <c r="CJ1454" s="9"/>
      <c r="CK1454" s="9"/>
    </row>
    <row r="1455" spans="1:89" s="98" customFormat="1" x14ac:dyDescent="0.25">
      <c r="A1455" s="99">
        <v>10240234</v>
      </c>
      <c r="B1455" s="99"/>
      <c r="C1455" s="772">
        <v>382</v>
      </c>
      <c r="D1455" s="807">
        <v>0.03</v>
      </c>
      <c r="E1455" s="772">
        <f t="shared" si="67"/>
        <v>393</v>
      </c>
      <c r="F1455" s="778">
        <v>1.1000000000000001</v>
      </c>
      <c r="G1455" s="774">
        <f t="shared" si="66"/>
        <v>432</v>
      </c>
      <c r="H1455" s="776"/>
      <c r="I1455" s="758"/>
      <c r="J1455" s="776"/>
      <c r="K1455" s="786"/>
      <c r="L1455" s="9" t="s">
        <v>308</v>
      </c>
      <c r="M1455" s="9" t="s">
        <v>5260</v>
      </c>
      <c r="N1455" s="9" t="s">
        <v>142</v>
      </c>
      <c r="O1455" s="9" t="s">
        <v>2034</v>
      </c>
      <c r="P1455" s="9" t="s">
        <v>624</v>
      </c>
      <c r="Q1455" s="9" t="s">
        <v>273</v>
      </c>
      <c r="R1455" s="9" t="s">
        <v>2148</v>
      </c>
      <c r="S1455" s="9" t="s">
        <v>348</v>
      </c>
      <c r="T1455" s="98" t="s">
        <v>204</v>
      </c>
      <c r="U1455" s="99" t="s">
        <v>631</v>
      </c>
      <c r="V1455" s="99" t="s">
        <v>207</v>
      </c>
      <c r="W1455" s="99" t="s">
        <v>632</v>
      </c>
      <c r="X1455" s="99" t="s">
        <v>207</v>
      </c>
      <c r="Y1455" s="99">
        <v>129</v>
      </c>
      <c r="Z1455" s="99" t="s">
        <v>207</v>
      </c>
      <c r="AA1455" s="9">
        <v>200</v>
      </c>
      <c r="AB1455" s="99" t="s">
        <v>207</v>
      </c>
      <c r="AC1455" s="9">
        <v>224</v>
      </c>
      <c r="AD1455" s="9" t="s">
        <v>207</v>
      </c>
      <c r="AE1455" s="9">
        <v>88</v>
      </c>
      <c r="AF1455" s="9" t="s">
        <v>315</v>
      </c>
      <c r="AG1455" s="14" t="s">
        <v>349</v>
      </c>
      <c r="AH1455" s="14" t="s">
        <v>207</v>
      </c>
      <c r="AI1455" s="14" t="s">
        <v>350</v>
      </c>
      <c r="AJ1455" s="14" t="s">
        <v>207</v>
      </c>
      <c r="AK1455" s="9">
        <v>5</v>
      </c>
      <c r="AL1455" s="14" t="s">
        <v>207</v>
      </c>
      <c r="AM1455" s="9">
        <v>5</v>
      </c>
      <c r="AN1455" s="14" t="s">
        <v>207</v>
      </c>
      <c r="AO1455" s="9">
        <v>5</v>
      </c>
      <c r="AP1455" s="14" t="s">
        <v>207</v>
      </c>
      <c r="AQ1455" s="9">
        <v>5</v>
      </c>
      <c r="AR1455" s="14" t="s">
        <v>207</v>
      </c>
      <c r="AS1455" s="9" t="s">
        <v>0</v>
      </c>
      <c r="AT1455" s="9" t="s">
        <v>318</v>
      </c>
      <c r="AU1455" s="9" t="s">
        <v>376</v>
      </c>
      <c r="AV1455" s="9" t="s">
        <v>320</v>
      </c>
      <c r="AW1455" s="9" t="s">
        <v>2132</v>
      </c>
      <c r="AX1455" s="9">
        <v>9010600000</v>
      </c>
      <c r="AY1455" s="99">
        <v>249</v>
      </c>
      <c r="AZ1455" s="12" t="s">
        <v>207</v>
      </c>
      <c r="BA1455" s="99">
        <v>15.5</v>
      </c>
      <c r="BB1455" s="12" t="s">
        <v>207</v>
      </c>
      <c r="BC1455" s="99">
        <v>15.5</v>
      </c>
      <c r="BD1455" s="12" t="s">
        <v>207</v>
      </c>
      <c r="BE1455" s="99">
        <v>17</v>
      </c>
      <c r="BF1455" s="12" t="s">
        <v>321</v>
      </c>
      <c r="BG1455" s="654">
        <v>16.113</v>
      </c>
      <c r="BH1455" s="12" t="s">
        <v>321</v>
      </c>
      <c r="BI1455" s="99">
        <v>13</v>
      </c>
      <c r="BJ1455" s="12" t="s">
        <v>321</v>
      </c>
      <c r="BK1455" s="754">
        <v>0</v>
      </c>
      <c r="BL1455" s="12" t="s">
        <v>321</v>
      </c>
      <c r="BM1455" s="754">
        <v>8.1000000000000003E-2</v>
      </c>
      <c r="BN1455" s="12" t="s">
        <v>321</v>
      </c>
      <c r="BO1455" s="754">
        <v>3.032</v>
      </c>
      <c r="BP1455" s="12" t="s">
        <v>321</v>
      </c>
      <c r="BQ1455" s="754">
        <v>0</v>
      </c>
      <c r="BR1455" s="12" t="s">
        <v>321</v>
      </c>
      <c r="BS1455" s="654">
        <v>0</v>
      </c>
      <c r="BT1455" s="12" t="s">
        <v>321</v>
      </c>
      <c r="BU1455" s="654">
        <v>3.113</v>
      </c>
      <c r="BV1455" s="12" t="s">
        <v>321</v>
      </c>
      <c r="BW1455" s="9">
        <v>0.06</v>
      </c>
      <c r="BX1455" s="9" t="s">
        <v>322</v>
      </c>
      <c r="BY1455" s="755">
        <v>98</v>
      </c>
      <c r="BZ1455" s="9" t="s">
        <v>315</v>
      </c>
      <c r="CA1455" s="755">
        <v>6.1</v>
      </c>
      <c r="CB1455" s="9" t="s">
        <v>315</v>
      </c>
      <c r="CC1455" s="755">
        <v>6.1</v>
      </c>
      <c r="CD1455" s="9" t="s">
        <v>315</v>
      </c>
      <c r="CE1455" s="755">
        <v>35.299999999999997</v>
      </c>
      <c r="CF1455" s="9" t="s">
        <v>323</v>
      </c>
      <c r="CG1455" s="755">
        <v>28.7</v>
      </c>
      <c r="CH1455" s="9" t="s">
        <v>323</v>
      </c>
      <c r="CI1455" s="9"/>
      <c r="CJ1455" s="9"/>
      <c r="CK1455" s="9"/>
    </row>
    <row r="1456" spans="1:89" s="98" customFormat="1" x14ac:dyDescent="0.25">
      <c r="A1456" s="99">
        <v>10240235</v>
      </c>
      <c r="B1456" s="99"/>
      <c r="C1456" s="772">
        <v>449</v>
      </c>
      <c r="D1456" s="807">
        <v>0.03</v>
      </c>
      <c r="E1456" s="772">
        <f t="shared" si="67"/>
        <v>462</v>
      </c>
      <c r="F1456" s="778">
        <v>1.1000000000000001</v>
      </c>
      <c r="G1456" s="774">
        <f t="shared" si="66"/>
        <v>508</v>
      </c>
      <c r="H1456" s="776"/>
      <c r="I1456" s="758"/>
      <c r="J1456" s="776"/>
      <c r="K1456" s="786"/>
      <c r="L1456" s="9" t="s">
        <v>308</v>
      </c>
      <c r="M1456" s="9" t="s">
        <v>5261</v>
      </c>
      <c r="N1456" s="9" t="s">
        <v>142</v>
      </c>
      <c r="O1456" s="9" t="s">
        <v>2034</v>
      </c>
      <c r="P1456" s="9" t="s">
        <v>624</v>
      </c>
      <c r="Q1456" s="9" t="s">
        <v>273</v>
      </c>
      <c r="R1456" s="9" t="s">
        <v>2148</v>
      </c>
      <c r="S1456" s="9" t="s">
        <v>348</v>
      </c>
      <c r="T1456" s="98" t="s">
        <v>204</v>
      </c>
      <c r="U1456" s="99" t="s">
        <v>633</v>
      </c>
      <c r="V1456" s="99" t="s">
        <v>207</v>
      </c>
      <c r="W1456" s="99" t="s">
        <v>634</v>
      </c>
      <c r="X1456" s="99" t="s">
        <v>207</v>
      </c>
      <c r="Y1456" s="99">
        <v>141</v>
      </c>
      <c r="Z1456" s="99" t="s">
        <v>207</v>
      </c>
      <c r="AA1456" s="9">
        <v>220</v>
      </c>
      <c r="AB1456" s="99" t="s">
        <v>207</v>
      </c>
      <c r="AC1456" s="9">
        <v>248</v>
      </c>
      <c r="AD1456" s="9" t="s">
        <v>207</v>
      </c>
      <c r="AE1456" s="9">
        <v>98</v>
      </c>
      <c r="AF1456" s="9" t="s">
        <v>315</v>
      </c>
      <c r="AG1456" s="14" t="s">
        <v>351</v>
      </c>
      <c r="AH1456" s="14" t="s">
        <v>207</v>
      </c>
      <c r="AI1456" s="14" t="s">
        <v>352</v>
      </c>
      <c r="AJ1456" s="14" t="s">
        <v>207</v>
      </c>
      <c r="AK1456" s="9">
        <v>5</v>
      </c>
      <c r="AL1456" s="14" t="s">
        <v>207</v>
      </c>
      <c r="AM1456" s="9">
        <v>5</v>
      </c>
      <c r="AN1456" s="14" t="s">
        <v>207</v>
      </c>
      <c r="AO1456" s="9">
        <v>5</v>
      </c>
      <c r="AP1456" s="14" t="s">
        <v>207</v>
      </c>
      <c r="AQ1456" s="9">
        <v>5</v>
      </c>
      <c r="AR1456" s="14" t="s">
        <v>207</v>
      </c>
      <c r="AS1456" s="9" t="s">
        <v>0</v>
      </c>
      <c r="AT1456" s="9" t="s">
        <v>318</v>
      </c>
      <c r="AU1456" s="9" t="s">
        <v>376</v>
      </c>
      <c r="AV1456" s="9" t="s">
        <v>320</v>
      </c>
      <c r="AW1456" s="9" t="s">
        <v>2134</v>
      </c>
      <c r="AX1456" s="9">
        <v>9010600000</v>
      </c>
      <c r="AY1456" s="99">
        <v>269</v>
      </c>
      <c r="AZ1456" s="12" t="s">
        <v>207</v>
      </c>
      <c r="BA1456" s="99">
        <v>15</v>
      </c>
      <c r="BB1456" s="12" t="s">
        <v>207</v>
      </c>
      <c r="BC1456" s="99">
        <v>16</v>
      </c>
      <c r="BD1456" s="12" t="s">
        <v>207</v>
      </c>
      <c r="BE1456" s="99">
        <v>19</v>
      </c>
      <c r="BF1456" s="12" t="s">
        <v>321</v>
      </c>
      <c r="BG1456" s="654">
        <v>18.489000000000001</v>
      </c>
      <c r="BH1456" s="12" t="s">
        <v>321</v>
      </c>
      <c r="BI1456" s="99">
        <v>14</v>
      </c>
      <c r="BJ1456" s="12" t="s">
        <v>321</v>
      </c>
      <c r="BK1456" s="754">
        <v>0</v>
      </c>
      <c r="BL1456" s="12" t="s">
        <v>321</v>
      </c>
      <c r="BM1456" s="754">
        <v>0.09</v>
      </c>
      <c r="BN1456" s="12" t="s">
        <v>321</v>
      </c>
      <c r="BO1456" s="754">
        <v>4.4000000000000004</v>
      </c>
      <c r="BP1456" s="12" t="s">
        <v>321</v>
      </c>
      <c r="BQ1456" s="754">
        <v>0</v>
      </c>
      <c r="BR1456" s="12" t="s">
        <v>321</v>
      </c>
      <c r="BS1456" s="654">
        <v>0</v>
      </c>
      <c r="BT1456" s="12" t="s">
        <v>321</v>
      </c>
      <c r="BU1456" s="654">
        <v>4.4889999999999999</v>
      </c>
      <c r="BV1456" s="12" t="s">
        <v>321</v>
      </c>
      <c r="BW1456" s="9">
        <v>7.0000000000000007E-2</v>
      </c>
      <c r="BX1456" s="9" t="s">
        <v>322</v>
      </c>
      <c r="BY1456" s="755">
        <v>105.9</v>
      </c>
      <c r="BZ1456" s="9" t="s">
        <v>315</v>
      </c>
      <c r="CA1456" s="755">
        <v>5.9</v>
      </c>
      <c r="CB1456" s="9" t="s">
        <v>315</v>
      </c>
      <c r="CC1456" s="755">
        <v>6.3</v>
      </c>
      <c r="CD1456" s="9" t="s">
        <v>315</v>
      </c>
      <c r="CE1456" s="755">
        <v>37.5</v>
      </c>
      <c r="CF1456" s="9" t="s">
        <v>323</v>
      </c>
      <c r="CG1456" s="755">
        <v>30.9</v>
      </c>
      <c r="CH1456" s="9" t="s">
        <v>323</v>
      </c>
      <c r="CI1456" s="9"/>
      <c r="CJ1456" s="9"/>
      <c r="CK1456" s="9"/>
    </row>
    <row r="1457" spans="1:89" s="98" customFormat="1" x14ac:dyDescent="0.25">
      <c r="A1457" s="99">
        <v>10240236</v>
      </c>
      <c r="B1457" s="99"/>
      <c r="C1457" s="772">
        <v>468</v>
      </c>
      <c r="D1457" s="807">
        <v>0.03</v>
      </c>
      <c r="E1457" s="772">
        <f t="shared" si="67"/>
        <v>482</v>
      </c>
      <c r="F1457" s="778">
        <v>1.1000000000000001</v>
      </c>
      <c r="G1457" s="774">
        <f t="shared" si="66"/>
        <v>530</v>
      </c>
      <c r="H1457" s="776"/>
      <c r="I1457" s="758"/>
      <c r="J1457" s="776"/>
      <c r="K1457" s="786"/>
      <c r="L1457" s="9" t="s">
        <v>308</v>
      </c>
      <c r="M1457" s="9" t="s">
        <v>5262</v>
      </c>
      <c r="N1457" s="9" t="s">
        <v>142</v>
      </c>
      <c r="O1457" s="9" t="s">
        <v>2034</v>
      </c>
      <c r="P1457" s="9" t="s">
        <v>624</v>
      </c>
      <c r="Q1457" s="9" t="s">
        <v>273</v>
      </c>
      <c r="R1457" s="9" t="s">
        <v>2148</v>
      </c>
      <c r="S1457" s="9" t="s">
        <v>348</v>
      </c>
      <c r="T1457" s="98" t="s">
        <v>204</v>
      </c>
      <c r="U1457" s="99" t="s">
        <v>635</v>
      </c>
      <c r="V1457" s="99" t="s">
        <v>207</v>
      </c>
      <c r="W1457" s="99" t="s">
        <v>636</v>
      </c>
      <c r="X1457" s="99" t="s">
        <v>207</v>
      </c>
      <c r="Y1457" s="99">
        <v>154</v>
      </c>
      <c r="Z1457" s="99" t="s">
        <v>207</v>
      </c>
      <c r="AA1457" s="9">
        <v>240</v>
      </c>
      <c r="AB1457" s="99" t="s">
        <v>207</v>
      </c>
      <c r="AC1457" s="9">
        <v>271</v>
      </c>
      <c r="AD1457" s="9" t="s">
        <v>207</v>
      </c>
      <c r="AE1457" s="9">
        <v>107</v>
      </c>
      <c r="AF1457" s="9" t="s">
        <v>315</v>
      </c>
      <c r="AG1457" s="14" t="s">
        <v>353</v>
      </c>
      <c r="AH1457" s="14" t="s">
        <v>207</v>
      </c>
      <c r="AI1457" s="14" t="s">
        <v>354</v>
      </c>
      <c r="AJ1457" s="14" t="s">
        <v>207</v>
      </c>
      <c r="AK1457" s="9">
        <v>5</v>
      </c>
      <c r="AL1457" s="14" t="s">
        <v>207</v>
      </c>
      <c r="AM1457" s="9">
        <v>5</v>
      </c>
      <c r="AN1457" s="14" t="s">
        <v>207</v>
      </c>
      <c r="AO1457" s="9">
        <v>5</v>
      </c>
      <c r="AP1457" s="14" t="s">
        <v>207</v>
      </c>
      <c r="AQ1457" s="9">
        <v>5</v>
      </c>
      <c r="AR1457" s="14" t="s">
        <v>207</v>
      </c>
      <c r="AS1457" s="9" t="s">
        <v>0</v>
      </c>
      <c r="AT1457" s="9" t="s">
        <v>318</v>
      </c>
      <c r="AU1457" s="9" t="s">
        <v>376</v>
      </c>
      <c r="AV1457" s="9" t="s">
        <v>320</v>
      </c>
      <c r="AW1457" s="9" t="s">
        <v>2136</v>
      </c>
      <c r="AX1457" s="9">
        <v>9010600000</v>
      </c>
      <c r="AY1457" s="99">
        <v>289</v>
      </c>
      <c r="AZ1457" s="12" t="s">
        <v>207</v>
      </c>
      <c r="BA1457" s="99">
        <v>15.5</v>
      </c>
      <c r="BB1457" s="12" t="s">
        <v>207</v>
      </c>
      <c r="BC1457" s="99">
        <v>15.5</v>
      </c>
      <c r="BD1457" s="12" t="s">
        <v>207</v>
      </c>
      <c r="BE1457" s="99">
        <v>24</v>
      </c>
      <c r="BF1457" s="12" t="s">
        <v>321</v>
      </c>
      <c r="BG1457" s="654">
        <v>23.097000000000001</v>
      </c>
      <c r="BH1457" s="12" t="s">
        <v>321</v>
      </c>
      <c r="BI1457" s="99">
        <v>18</v>
      </c>
      <c r="BJ1457" s="12" t="s">
        <v>321</v>
      </c>
      <c r="BK1457" s="754">
        <v>0</v>
      </c>
      <c r="BL1457" s="12" t="s">
        <v>321</v>
      </c>
      <c r="BM1457" s="754">
        <v>0.09</v>
      </c>
      <c r="BN1457" s="12" t="s">
        <v>321</v>
      </c>
      <c r="BO1457" s="754">
        <v>5.0069999999999997</v>
      </c>
      <c r="BP1457" s="12" t="s">
        <v>321</v>
      </c>
      <c r="BQ1457" s="754">
        <v>0</v>
      </c>
      <c r="BR1457" s="12" t="s">
        <v>321</v>
      </c>
      <c r="BS1457" s="654">
        <v>0</v>
      </c>
      <c r="BT1457" s="12" t="s">
        <v>321</v>
      </c>
      <c r="BU1457" s="654">
        <v>5.0970000000000004</v>
      </c>
      <c r="BV1457" s="12" t="s">
        <v>321</v>
      </c>
      <c r="BW1457" s="9">
        <v>7.0000000000000007E-2</v>
      </c>
      <c r="BX1457" s="9" t="s">
        <v>322</v>
      </c>
      <c r="BY1457" s="755">
        <v>113.8</v>
      </c>
      <c r="BZ1457" s="9" t="s">
        <v>315</v>
      </c>
      <c r="CA1457" s="755">
        <v>6.1</v>
      </c>
      <c r="CB1457" s="9" t="s">
        <v>315</v>
      </c>
      <c r="CC1457" s="755">
        <v>6.1</v>
      </c>
      <c r="CD1457" s="9" t="s">
        <v>315</v>
      </c>
      <c r="CE1457" s="755">
        <v>46.3</v>
      </c>
      <c r="CF1457" s="9" t="s">
        <v>323</v>
      </c>
      <c r="CG1457" s="755">
        <v>39.700000000000003</v>
      </c>
      <c r="CH1457" s="9" t="s">
        <v>323</v>
      </c>
      <c r="CI1457" s="9"/>
      <c r="CJ1457" s="9"/>
      <c r="CK1457" s="9"/>
    </row>
    <row r="1458" spans="1:89" s="98" customFormat="1" x14ac:dyDescent="0.25">
      <c r="A1458" s="99">
        <v>10200161</v>
      </c>
      <c r="B1458" s="99"/>
      <c r="C1458" s="772">
        <v>268</v>
      </c>
      <c r="D1458" s="807">
        <v>0.03</v>
      </c>
      <c r="E1458" s="772">
        <f t="shared" si="67"/>
        <v>276</v>
      </c>
      <c r="F1458" s="778">
        <v>1.1000000000000001</v>
      </c>
      <c r="G1458" s="774">
        <f t="shared" si="66"/>
        <v>304</v>
      </c>
      <c r="H1458" s="776"/>
      <c r="I1458" s="758"/>
      <c r="J1458" s="776"/>
      <c r="K1458" s="786"/>
      <c r="L1458" s="9" t="s">
        <v>308</v>
      </c>
      <c r="M1458" s="9" t="s">
        <v>4399</v>
      </c>
      <c r="N1458" s="9" t="s">
        <v>142</v>
      </c>
      <c r="O1458" s="9" t="s">
        <v>2034</v>
      </c>
      <c r="P1458" s="9" t="s">
        <v>624</v>
      </c>
      <c r="Q1458" s="9" t="s">
        <v>273</v>
      </c>
      <c r="R1458" s="9" t="s">
        <v>4</v>
      </c>
      <c r="S1458" s="9" t="s">
        <v>348</v>
      </c>
      <c r="T1458" s="98" t="s">
        <v>204</v>
      </c>
      <c r="U1458" s="99" t="s">
        <v>2122</v>
      </c>
      <c r="V1458" s="99" t="s">
        <v>207</v>
      </c>
      <c r="W1458" s="99" t="s">
        <v>1241</v>
      </c>
      <c r="X1458" s="99" t="s">
        <v>207</v>
      </c>
      <c r="Y1458" s="99">
        <v>115</v>
      </c>
      <c r="Z1458" s="99" t="s">
        <v>207</v>
      </c>
      <c r="AA1458" s="9">
        <v>178</v>
      </c>
      <c r="AB1458" s="99" t="s">
        <v>207</v>
      </c>
      <c r="AC1458" s="9">
        <v>198</v>
      </c>
      <c r="AD1458" s="9" t="s">
        <v>207</v>
      </c>
      <c r="AE1458" s="9">
        <v>78</v>
      </c>
      <c r="AF1458" s="9" t="s">
        <v>315</v>
      </c>
      <c r="AG1458" s="14" t="s">
        <v>2123</v>
      </c>
      <c r="AH1458" s="14" t="s">
        <v>207</v>
      </c>
      <c r="AI1458" s="14" t="s">
        <v>2124</v>
      </c>
      <c r="AJ1458" s="14" t="s">
        <v>207</v>
      </c>
      <c r="AK1458" s="9">
        <v>5</v>
      </c>
      <c r="AL1458" s="14" t="s">
        <v>207</v>
      </c>
      <c r="AM1458" s="9">
        <v>5</v>
      </c>
      <c r="AN1458" s="14" t="s">
        <v>207</v>
      </c>
      <c r="AO1458" s="9">
        <v>5</v>
      </c>
      <c r="AP1458" s="14" t="s">
        <v>207</v>
      </c>
      <c r="AQ1458" s="9">
        <v>5</v>
      </c>
      <c r="AR1458" s="14" t="s">
        <v>207</v>
      </c>
      <c r="AS1458" s="9" t="s">
        <v>0</v>
      </c>
      <c r="AT1458" s="9" t="s">
        <v>318</v>
      </c>
      <c r="AU1458" s="9" t="s">
        <v>376</v>
      </c>
      <c r="AV1458" s="9" t="s">
        <v>320</v>
      </c>
      <c r="AW1458" s="9" t="s">
        <v>2137</v>
      </c>
      <c r="AX1458" s="9">
        <v>9010600000</v>
      </c>
      <c r="AY1458" s="99">
        <v>227</v>
      </c>
      <c r="AZ1458" s="12" t="s">
        <v>207</v>
      </c>
      <c r="BA1458" s="99">
        <v>16</v>
      </c>
      <c r="BB1458" s="12" t="s">
        <v>207</v>
      </c>
      <c r="BC1458" s="99">
        <v>16</v>
      </c>
      <c r="BD1458" s="12" t="s">
        <v>207</v>
      </c>
      <c r="BE1458" s="99">
        <v>16</v>
      </c>
      <c r="BF1458" s="12" t="s">
        <v>321</v>
      </c>
      <c r="BG1458" s="654">
        <v>15.893000000000001</v>
      </c>
      <c r="BH1458" s="12" t="s">
        <v>321</v>
      </c>
      <c r="BI1458" s="99">
        <v>13</v>
      </c>
      <c r="BJ1458" s="12" t="s">
        <v>321</v>
      </c>
      <c r="BK1458" s="754">
        <v>0</v>
      </c>
      <c r="BL1458" s="12" t="s">
        <v>321</v>
      </c>
      <c r="BM1458" s="754">
        <v>8.1000000000000003E-2</v>
      </c>
      <c r="BN1458" s="12" t="s">
        <v>321</v>
      </c>
      <c r="BO1458" s="754">
        <v>2.8119999999999998</v>
      </c>
      <c r="BP1458" s="12" t="s">
        <v>321</v>
      </c>
      <c r="BQ1458" s="754">
        <v>0</v>
      </c>
      <c r="BR1458" s="12" t="s">
        <v>321</v>
      </c>
      <c r="BS1458" s="654">
        <v>0</v>
      </c>
      <c r="BT1458" s="12" t="s">
        <v>321</v>
      </c>
      <c r="BU1458" s="654">
        <v>2.8929999999999998</v>
      </c>
      <c r="BV1458" s="12" t="s">
        <v>321</v>
      </c>
      <c r="BW1458" s="9">
        <v>0.06</v>
      </c>
      <c r="BX1458" s="9" t="s">
        <v>322</v>
      </c>
      <c r="BY1458" s="755">
        <v>89.4</v>
      </c>
      <c r="BZ1458" s="9" t="s">
        <v>315</v>
      </c>
      <c r="CA1458" s="755">
        <v>6.3</v>
      </c>
      <c r="CB1458" s="9" t="s">
        <v>315</v>
      </c>
      <c r="CC1458" s="755">
        <v>6.3</v>
      </c>
      <c r="CD1458" s="9" t="s">
        <v>315</v>
      </c>
      <c r="CE1458" s="755">
        <v>33.1</v>
      </c>
      <c r="CF1458" s="9" t="s">
        <v>323</v>
      </c>
      <c r="CG1458" s="755">
        <v>28.7</v>
      </c>
      <c r="CH1458" s="9" t="s">
        <v>323</v>
      </c>
      <c r="CI1458" s="9"/>
      <c r="CJ1458" s="9"/>
      <c r="CK1458" s="9"/>
    </row>
    <row r="1459" spans="1:89" s="98" customFormat="1" x14ac:dyDescent="0.25">
      <c r="A1459" s="99">
        <v>10201062</v>
      </c>
      <c r="B1459" s="99"/>
      <c r="C1459" s="772">
        <v>316</v>
      </c>
      <c r="D1459" s="807">
        <v>0.03</v>
      </c>
      <c r="E1459" s="772">
        <f t="shared" si="67"/>
        <v>325</v>
      </c>
      <c r="F1459" s="778">
        <v>1.1000000000000001</v>
      </c>
      <c r="G1459" s="774">
        <f t="shared" si="66"/>
        <v>358</v>
      </c>
      <c r="H1459" s="776"/>
      <c r="I1459" s="758"/>
      <c r="J1459" s="776"/>
      <c r="K1459" s="786"/>
      <c r="L1459" s="9" t="s">
        <v>308</v>
      </c>
      <c r="M1459" s="9" t="s">
        <v>4400</v>
      </c>
      <c r="N1459" s="9" t="s">
        <v>142</v>
      </c>
      <c r="O1459" s="9" t="s">
        <v>2034</v>
      </c>
      <c r="P1459" s="9" t="s">
        <v>624</v>
      </c>
      <c r="Q1459" s="9" t="s">
        <v>273</v>
      </c>
      <c r="R1459" s="9" t="s">
        <v>4</v>
      </c>
      <c r="S1459" s="9" t="s">
        <v>348</v>
      </c>
      <c r="T1459" s="98" t="s">
        <v>204</v>
      </c>
      <c r="U1459" s="99" t="s">
        <v>631</v>
      </c>
      <c r="V1459" s="99" t="s">
        <v>207</v>
      </c>
      <c r="W1459" s="99" t="s">
        <v>632</v>
      </c>
      <c r="X1459" s="99" t="s">
        <v>207</v>
      </c>
      <c r="Y1459" s="99">
        <v>129</v>
      </c>
      <c r="Z1459" s="99" t="s">
        <v>207</v>
      </c>
      <c r="AA1459" s="9">
        <v>200</v>
      </c>
      <c r="AB1459" s="99" t="s">
        <v>207</v>
      </c>
      <c r="AC1459" s="9">
        <v>224</v>
      </c>
      <c r="AD1459" s="9" t="s">
        <v>207</v>
      </c>
      <c r="AE1459" s="9">
        <v>88</v>
      </c>
      <c r="AF1459" s="9" t="s">
        <v>315</v>
      </c>
      <c r="AG1459" s="14" t="s">
        <v>349</v>
      </c>
      <c r="AH1459" s="14" t="s">
        <v>207</v>
      </c>
      <c r="AI1459" s="14" t="s">
        <v>350</v>
      </c>
      <c r="AJ1459" s="14" t="s">
        <v>207</v>
      </c>
      <c r="AK1459" s="9">
        <v>5</v>
      </c>
      <c r="AL1459" s="14" t="s">
        <v>207</v>
      </c>
      <c r="AM1459" s="9">
        <v>5</v>
      </c>
      <c r="AN1459" s="14" t="s">
        <v>207</v>
      </c>
      <c r="AO1459" s="9">
        <v>5</v>
      </c>
      <c r="AP1459" s="14" t="s">
        <v>207</v>
      </c>
      <c r="AQ1459" s="9">
        <v>5</v>
      </c>
      <c r="AR1459" s="14" t="s">
        <v>207</v>
      </c>
      <c r="AS1459" s="9" t="s">
        <v>0</v>
      </c>
      <c r="AT1459" s="9" t="s">
        <v>318</v>
      </c>
      <c r="AU1459" s="9" t="s">
        <v>376</v>
      </c>
      <c r="AV1459" s="9" t="s">
        <v>320</v>
      </c>
      <c r="AW1459" s="9" t="s">
        <v>2138</v>
      </c>
      <c r="AX1459" s="9">
        <v>9010600000</v>
      </c>
      <c r="AY1459" s="99">
        <v>249</v>
      </c>
      <c r="AZ1459" s="12" t="s">
        <v>207</v>
      </c>
      <c r="BA1459" s="99">
        <v>16</v>
      </c>
      <c r="BB1459" s="12" t="s">
        <v>207</v>
      </c>
      <c r="BC1459" s="99">
        <v>16</v>
      </c>
      <c r="BD1459" s="12" t="s">
        <v>207</v>
      </c>
      <c r="BE1459" s="99">
        <v>17</v>
      </c>
      <c r="BF1459" s="12" t="s">
        <v>321</v>
      </c>
      <c r="BG1459" s="654">
        <v>16.113</v>
      </c>
      <c r="BH1459" s="12" t="s">
        <v>321</v>
      </c>
      <c r="BI1459" s="99">
        <v>13</v>
      </c>
      <c r="BJ1459" s="12" t="s">
        <v>321</v>
      </c>
      <c r="BK1459" s="754">
        <v>0</v>
      </c>
      <c r="BL1459" s="12" t="s">
        <v>321</v>
      </c>
      <c r="BM1459" s="754">
        <v>8.1000000000000003E-2</v>
      </c>
      <c r="BN1459" s="12" t="s">
        <v>321</v>
      </c>
      <c r="BO1459" s="754">
        <v>3.032</v>
      </c>
      <c r="BP1459" s="12" t="s">
        <v>321</v>
      </c>
      <c r="BQ1459" s="754">
        <v>0</v>
      </c>
      <c r="BR1459" s="12" t="s">
        <v>321</v>
      </c>
      <c r="BS1459" s="654">
        <v>0</v>
      </c>
      <c r="BT1459" s="12" t="s">
        <v>321</v>
      </c>
      <c r="BU1459" s="654">
        <v>3.113</v>
      </c>
      <c r="BV1459" s="12" t="s">
        <v>321</v>
      </c>
      <c r="BW1459" s="9">
        <v>0.06</v>
      </c>
      <c r="BX1459" s="9" t="s">
        <v>322</v>
      </c>
      <c r="BY1459" s="755">
        <v>98</v>
      </c>
      <c r="BZ1459" s="9" t="s">
        <v>315</v>
      </c>
      <c r="CA1459" s="755">
        <v>6.3</v>
      </c>
      <c r="CB1459" s="9" t="s">
        <v>315</v>
      </c>
      <c r="CC1459" s="755">
        <v>6.3</v>
      </c>
      <c r="CD1459" s="9" t="s">
        <v>315</v>
      </c>
      <c r="CE1459" s="755">
        <v>35.299999999999997</v>
      </c>
      <c r="CF1459" s="9" t="s">
        <v>323</v>
      </c>
      <c r="CG1459" s="755">
        <v>28.7</v>
      </c>
      <c r="CH1459" s="9" t="s">
        <v>323</v>
      </c>
      <c r="CI1459" s="9"/>
      <c r="CJ1459" s="9"/>
      <c r="CK1459" s="9"/>
    </row>
    <row r="1460" spans="1:89" s="98" customFormat="1" x14ac:dyDescent="0.25">
      <c r="A1460" s="99">
        <v>10201068</v>
      </c>
      <c r="B1460" s="99"/>
      <c r="C1460" s="772">
        <v>391</v>
      </c>
      <c r="D1460" s="807">
        <v>0.03</v>
      </c>
      <c r="E1460" s="772">
        <f t="shared" si="67"/>
        <v>403</v>
      </c>
      <c r="F1460" s="778">
        <v>1.1000000000000001</v>
      </c>
      <c r="G1460" s="774">
        <f t="shared" si="66"/>
        <v>443</v>
      </c>
      <c r="H1460" s="776"/>
      <c r="I1460" s="758"/>
      <c r="J1460" s="776"/>
      <c r="K1460" s="786"/>
      <c r="L1460" s="9" t="s">
        <v>308</v>
      </c>
      <c r="M1460" s="9" t="s">
        <v>4401</v>
      </c>
      <c r="N1460" s="9" t="s">
        <v>142</v>
      </c>
      <c r="O1460" s="9" t="s">
        <v>2034</v>
      </c>
      <c r="P1460" s="9" t="s">
        <v>624</v>
      </c>
      <c r="Q1460" s="9" t="s">
        <v>273</v>
      </c>
      <c r="R1460" s="9" t="s">
        <v>4</v>
      </c>
      <c r="S1460" s="9" t="s">
        <v>348</v>
      </c>
      <c r="T1460" s="98" t="s">
        <v>204</v>
      </c>
      <c r="U1460" s="99" t="s">
        <v>633</v>
      </c>
      <c r="V1460" s="99" t="s">
        <v>207</v>
      </c>
      <c r="W1460" s="99" t="s">
        <v>634</v>
      </c>
      <c r="X1460" s="99" t="s">
        <v>207</v>
      </c>
      <c r="Y1460" s="99">
        <v>141</v>
      </c>
      <c r="Z1460" s="99" t="s">
        <v>207</v>
      </c>
      <c r="AA1460" s="9">
        <v>220</v>
      </c>
      <c r="AB1460" s="99" t="s">
        <v>207</v>
      </c>
      <c r="AC1460" s="9">
        <v>248</v>
      </c>
      <c r="AD1460" s="9" t="s">
        <v>207</v>
      </c>
      <c r="AE1460" s="9">
        <v>98</v>
      </c>
      <c r="AF1460" s="9" t="s">
        <v>315</v>
      </c>
      <c r="AG1460" s="14" t="s">
        <v>351</v>
      </c>
      <c r="AH1460" s="14" t="s">
        <v>207</v>
      </c>
      <c r="AI1460" s="14" t="s">
        <v>352</v>
      </c>
      <c r="AJ1460" s="14" t="s">
        <v>207</v>
      </c>
      <c r="AK1460" s="9">
        <v>5</v>
      </c>
      <c r="AL1460" s="14" t="s">
        <v>207</v>
      </c>
      <c r="AM1460" s="9">
        <v>5</v>
      </c>
      <c r="AN1460" s="14" t="s">
        <v>207</v>
      </c>
      <c r="AO1460" s="9">
        <v>5</v>
      </c>
      <c r="AP1460" s="14" t="s">
        <v>207</v>
      </c>
      <c r="AQ1460" s="9">
        <v>5</v>
      </c>
      <c r="AR1460" s="14" t="s">
        <v>207</v>
      </c>
      <c r="AS1460" s="9" t="s">
        <v>0</v>
      </c>
      <c r="AT1460" s="9" t="s">
        <v>318</v>
      </c>
      <c r="AU1460" s="9" t="s">
        <v>376</v>
      </c>
      <c r="AV1460" s="9" t="s">
        <v>320</v>
      </c>
      <c r="AW1460" s="9" t="s">
        <v>2139</v>
      </c>
      <c r="AX1460" s="9">
        <v>9010600000</v>
      </c>
      <c r="AY1460" s="99">
        <v>269</v>
      </c>
      <c r="AZ1460" s="12" t="s">
        <v>207</v>
      </c>
      <c r="BA1460" s="99">
        <v>15</v>
      </c>
      <c r="BB1460" s="12" t="s">
        <v>207</v>
      </c>
      <c r="BC1460" s="99">
        <v>15</v>
      </c>
      <c r="BD1460" s="12" t="s">
        <v>207</v>
      </c>
      <c r="BE1460" s="99">
        <v>23</v>
      </c>
      <c r="BF1460" s="12" t="s">
        <v>321</v>
      </c>
      <c r="BG1460" s="654">
        <v>22.489000000000001</v>
      </c>
      <c r="BH1460" s="12" t="s">
        <v>321</v>
      </c>
      <c r="BI1460" s="99">
        <v>18</v>
      </c>
      <c r="BJ1460" s="12" t="s">
        <v>321</v>
      </c>
      <c r="BK1460" s="754">
        <v>0</v>
      </c>
      <c r="BL1460" s="12" t="s">
        <v>321</v>
      </c>
      <c r="BM1460" s="754">
        <v>0.09</v>
      </c>
      <c r="BN1460" s="12" t="s">
        <v>321</v>
      </c>
      <c r="BO1460" s="754">
        <v>4.4000000000000004</v>
      </c>
      <c r="BP1460" s="12" t="s">
        <v>321</v>
      </c>
      <c r="BQ1460" s="754">
        <v>0</v>
      </c>
      <c r="BR1460" s="12" t="s">
        <v>321</v>
      </c>
      <c r="BS1460" s="654">
        <v>0</v>
      </c>
      <c r="BT1460" s="12" t="s">
        <v>321</v>
      </c>
      <c r="BU1460" s="654">
        <v>4.4889999999999999</v>
      </c>
      <c r="BV1460" s="12" t="s">
        <v>321</v>
      </c>
      <c r="BW1460" s="9">
        <v>0.06</v>
      </c>
      <c r="BX1460" s="9" t="s">
        <v>322</v>
      </c>
      <c r="BY1460" s="755">
        <v>105.9</v>
      </c>
      <c r="BZ1460" s="9" t="s">
        <v>315</v>
      </c>
      <c r="CA1460" s="755">
        <v>5.9</v>
      </c>
      <c r="CB1460" s="9" t="s">
        <v>315</v>
      </c>
      <c r="CC1460" s="755">
        <v>5.9</v>
      </c>
      <c r="CD1460" s="9" t="s">
        <v>315</v>
      </c>
      <c r="CE1460" s="755">
        <v>46.3</v>
      </c>
      <c r="CF1460" s="9" t="s">
        <v>323</v>
      </c>
      <c r="CG1460" s="755">
        <v>39.700000000000003</v>
      </c>
      <c r="CH1460" s="9" t="s">
        <v>323</v>
      </c>
      <c r="CI1460" s="9"/>
      <c r="CJ1460" s="9"/>
      <c r="CK1460" s="9"/>
    </row>
    <row r="1461" spans="1:89" s="98" customFormat="1" x14ac:dyDescent="0.25">
      <c r="A1461" s="99">
        <v>10201061</v>
      </c>
      <c r="B1461" s="99"/>
      <c r="C1461" s="772">
        <v>426</v>
      </c>
      <c r="D1461" s="807">
        <v>0.03</v>
      </c>
      <c r="E1461" s="772">
        <f t="shared" si="67"/>
        <v>439</v>
      </c>
      <c r="F1461" s="778">
        <v>1.1000000000000001</v>
      </c>
      <c r="G1461" s="774">
        <f t="shared" si="66"/>
        <v>483</v>
      </c>
      <c r="H1461" s="776"/>
      <c r="I1461" s="758"/>
      <c r="J1461" s="776"/>
      <c r="K1461" s="786"/>
      <c r="L1461" s="9" t="s">
        <v>308</v>
      </c>
      <c r="M1461" s="9" t="s">
        <v>4402</v>
      </c>
      <c r="N1461" s="9" t="s">
        <v>142</v>
      </c>
      <c r="O1461" s="9" t="s">
        <v>2034</v>
      </c>
      <c r="P1461" s="9" t="s">
        <v>624</v>
      </c>
      <c r="Q1461" s="9" t="s">
        <v>273</v>
      </c>
      <c r="R1461" s="9" t="s">
        <v>4</v>
      </c>
      <c r="S1461" s="9" t="s">
        <v>348</v>
      </c>
      <c r="T1461" s="98" t="s">
        <v>204</v>
      </c>
      <c r="U1461" s="99" t="s">
        <v>635</v>
      </c>
      <c r="V1461" s="99" t="s">
        <v>207</v>
      </c>
      <c r="W1461" s="99" t="s">
        <v>636</v>
      </c>
      <c r="X1461" s="99" t="s">
        <v>207</v>
      </c>
      <c r="Y1461" s="99">
        <v>154</v>
      </c>
      <c r="Z1461" s="99" t="s">
        <v>207</v>
      </c>
      <c r="AA1461" s="9">
        <v>240</v>
      </c>
      <c r="AB1461" s="99" t="s">
        <v>207</v>
      </c>
      <c r="AC1461" s="9">
        <v>271</v>
      </c>
      <c r="AD1461" s="9" t="s">
        <v>207</v>
      </c>
      <c r="AE1461" s="9">
        <v>107</v>
      </c>
      <c r="AF1461" s="9" t="s">
        <v>315</v>
      </c>
      <c r="AG1461" s="14" t="s">
        <v>353</v>
      </c>
      <c r="AH1461" s="14" t="s">
        <v>207</v>
      </c>
      <c r="AI1461" s="14" t="s">
        <v>354</v>
      </c>
      <c r="AJ1461" s="14" t="s">
        <v>207</v>
      </c>
      <c r="AK1461" s="9">
        <v>5</v>
      </c>
      <c r="AL1461" s="14" t="s">
        <v>207</v>
      </c>
      <c r="AM1461" s="9">
        <v>5</v>
      </c>
      <c r="AN1461" s="14" t="s">
        <v>207</v>
      </c>
      <c r="AO1461" s="9">
        <v>5</v>
      </c>
      <c r="AP1461" s="14" t="s">
        <v>207</v>
      </c>
      <c r="AQ1461" s="9">
        <v>5</v>
      </c>
      <c r="AR1461" s="14" t="s">
        <v>207</v>
      </c>
      <c r="AS1461" s="9" t="s">
        <v>0</v>
      </c>
      <c r="AT1461" s="9" t="s">
        <v>318</v>
      </c>
      <c r="AU1461" s="9" t="s">
        <v>376</v>
      </c>
      <c r="AV1461" s="9" t="s">
        <v>320</v>
      </c>
      <c r="AW1461" s="9" t="s">
        <v>2140</v>
      </c>
      <c r="AX1461" s="9">
        <v>9010600000</v>
      </c>
      <c r="AY1461" s="99">
        <v>289</v>
      </c>
      <c r="AZ1461" s="12" t="s">
        <v>207</v>
      </c>
      <c r="BA1461" s="99">
        <v>16</v>
      </c>
      <c r="BB1461" s="12" t="s">
        <v>207</v>
      </c>
      <c r="BC1461" s="99">
        <v>16</v>
      </c>
      <c r="BD1461" s="12" t="s">
        <v>207</v>
      </c>
      <c r="BE1461" s="99">
        <v>24</v>
      </c>
      <c r="BF1461" s="12" t="s">
        <v>321</v>
      </c>
      <c r="BG1461" s="654">
        <v>23.097000000000001</v>
      </c>
      <c r="BH1461" s="12" t="s">
        <v>321</v>
      </c>
      <c r="BI1461" s="99">
        <v>18</v>
      </c>
      <c r="BJ1461" s="12" t="s">
        <v>321</v>
      </c>
      <c r="BK1461" s="754">
        <v>0</v>
      </c>
      <c r="BL1461" s="12" t="s">
        <v>321</v>
      </c>
      <c r="BM1461" s="754">
        <v>0.09</v>
      </c>
      <c r="BN1461" s="12" t="s">
        <v>321</v>
      </c>
      <c r="BO1461" s="754">
        <v>5.0069999999999997</v>
      </c>
      <c r="BP1461" s="12" t="s">
        <v>321</v>
      </c>
      <c r="BQ1461" s="754">
        <v>0</v>
      </c>
      <c r="BR1461" s="12" t="s">
        <v>321</v>
      </c>
      <c r="BS1461" s="654">
        <v>0</v>
      </c>
      <c r="BT1461" s="12" t="s">
        <v>321</v>
      </c>
      <c r="BU1461" s="654">
        <v>5.0970000000000004</v>
      </c>
      <c r="BV1461" s="12" t="s">
        <v>321</v>
      </c>
      <c r="BW1461" s="9">
        <v>7.0000000000000007E-2</v>
      </c>
      <c r="BX1461" s="9" t="s">
        <v>322</v>
      </c>
      <c r="BY1461" s="755">
        <v>113.8</v>
      </c>
      <c r="BZ1461" s="9" t="s">
        <v>315</v>
      </c>
      <c r="CA1461" s="755">
        <v>6.3</v>
      </c>
      <c r="CB1461" s="9" t="s">
        <v>315</v>
      </c>
      <c r="CC1461" s="755">
        <v>6.3</v>
      </c>
      <c r="CD1461" s="9" t="s">
        <v>315</v>
      </c>
      <c r="CE1461" s="755">
        <v>46.3</v>
      </c>
      <c r="CF1461" s="9" t="s">
        <v>323</v>
      </c>
      <c r="CG1461" s="755">
        <v>39.700000000000003</v>
      </c>
      <c r="CH1461" s="9" t="s">
        <v>323</v>
      </c>
      <c r="CI1461" s="9"/>
      <c r="CJ1461" s="9"/>
      <c r="CK1461" s="9"/>
    </row>
    <row r="1462" spans="1:89" s="98" customFormat="1" x14ac:dyDescent="0.25">
      <c r="A1462" s="99">
        <v>10201069</v>
      </c>
      <c r="B1462" s="99"/>
      <c r="C1462" s="772">
        <v>583</v>
      </c>
      <c r="D1462" s="807">
        <v>0.03</v>
      </c>
      <c r="E1462" s="772">
        <f t="shared" si="67"/>
        <v>600</v>
      </c>
      <c r="F1462" s="778">
        <v>1.1000000000000001</v>
      </c>
      <c r="G1462" s="774">
        <f t="shared" si="66"/>
        <v>660</v>
      </c>
      <c r="H1462" s="776"/>
      <c r="I1462" s="758"/>
      <c r="J1462" s="776"/>
      <c r="K1462" s="786"/>
      <c r="L1462" s="9" t="s">
        <v>308</v>
      </c>
      <c r="M1462" s="9" t="s">
        <v>4403</v>
      </c>
      <c r="N1462" s="9" t="s">
        <v>142</v>
      </c>
      <c r="O1462" s="9" t="s">
        <v>2034</v>
      </c>
      <c r="P1462" s="9" t="s">
        <v>624</v>
      </c>
      <c r="Q1462" s="9" t="s">
        <v>273</v>
      </c>
      <c r="R1462" s="9" t="s">
        <v>4</v>
      </c>
      <c r="S1462" s="9" t="s">
        <v>348</v>
      </c>
      <c r="T1462" s="98" t="s">
        <v>204</v>
      </c>
      <c r="U1462" s="99">
        <v>169</v>
      </c>
      <c r="V1462" s="99" t="s">
        <v>207</v>
      </c>
      <c r="W1462" s="99">
        <v>270</v>
      </c>
      <c r="X1462" s="99" t="s">
        <v>207</v>
      </c>
      <c r="Y1462" s="99">
        <v>179</v>
      </c>
      <c r="Z1462" s="99" t="s">
        <v>207</v>
      </c>
      <c r="AA1462" s="9">
        <v>280</v>
      </c>
      <c r="AB1462" s="99" t="s">
        <v>207</v>
      </c>
      <c r="AC1462" s="9">
        <v>319</v>
      </c>
      <c r="AD1462" s="9" t="s">
        <v>207</v>
      </c>
      <c r="AE1462" s="9">
        <v>126</v>
      </c>
      <c r="AF1462" s="9" t="s">
        <v>315</v>
      </c>
      <c r="AG1462" s="14" t="s">
        <v>357</v>
      </c>
      <c r="AH1462" s="14" t="s">
        <v>207</v>
      </c>
      <c r="AI1462" s="14" t="s">
        <v>358</v>
      </c>
      <c r="AJ1462" s="14" t="s">
        <v>207</v>
      </c>
      <c r="AK1462" s="9">
        <v>5</v>
      </c>
      <c r="AL1462" s="14" t="s">
        <v>207</v>
      </c>
      <c r="AM1462" s="9">
        <v>5</v>
      </c>
      <c r="AN1462" s="14" t="s">
        <v>207</v>
      </c>
      <c r="AO1462" s="9">
        <v>5</v>
      </c>
      <c r="AP1462" s="14" t="s">
        <v>207</v>
      </c>
      <c r="AQ1462" s="9">
        <v>5</v>
      </c>
      <c r="AR1462" s="14" t="s">
        <v>207</v>
      </c>
      <c r="AS1462" s="9" t="s">
        <v>0</v>
      </c>
      <c r="AT1462" s="9" t="s">
        <v>318</v>
      </c>
      <c r="AU1462" s="9" t="s">
        <v>376</v>
      </c>
      <c r="AV1462" s="9" t="s">
        <v>320</v>
      </c>
      <c r="AW1462" s="9" t="s">
        <v>2141</v>
      </c>
      <c r="AX1462" s="9">
        <v>9010600000</v>
      </c>
      <c r="AY1462" s="99">
        <v>329</v>
      </c>
      <c r="AZ1462" s="12" t="s">
        <v>207</v>
      </c>
      <c r="BA1462" s="99">
        <v>16</v>
      </c>
      <c r="BB1462" s="12" t="s">
        <v>207</v>
      </c>
      <c r="BC1462" s="99">
        <v>16</v>
      </c>
      <c r="BD1462" s="12" t="s">
        <v>207</v>
      </c>
      <c r="BE1462" s="99">
        <v>26</v>
      </c>
      <c r="BF1462" s="12" t="s">
        <v>321</v>
      </c>
      <c r="BG1462" s="654">
        <v>25.881</v>
      </c>
      <c r="BH1462" s="12" t="s">
        <v>321</v>
      </c>
      <c r="BI1462" s="99">
        <v>20</v>
      </c>
      <c r="BJ1462" s="12" t="s">
        <v>321</v>
      </c>
      <c r="BK1462" s="754">
        <v>0</v>
      </c>
      <c r="BL1462" s="12" t="s">
        <v>321</v>
      </c>
      <c r="BM1462" s="754">
        <v>9.9000000000000005E-2</v>
      </c>
      <c r="BN1462" s="12" t="s">
        <v>321</v>
      </c>
      <c r="BO1462" s="754">
        <v>5.782</v>
      </c>
      <c r="BP1462" s="12" t="s">
        <v>321</v>
      </c>
      <c r="BQ1462" s="754">
        <v>0</v>
      </c>
      <c r="BR1462" s="12" t="s">
        <v>321</v>
      </c>
      <c r="BS1462" s="654">
        <v>0</v>
      </c>
      <c r="BT1462" s="12" t="s">
        <v>321</v>
      </c>
      <c r="BU1462" s="654">
        <v>5.8810000000000002</v>
      </c>
      <c r="BV1462" s="12" t="s">
        <v>321</v>
      </c>
      <c r="BW1462" s="9">
        <v>0.08</v>
      </c>
      <c r="BX1462" s="9" t="s">
        <v>322</v>
      </c>
      <c r="BY1462" s="755">
        <v>129.5</v>
      </c>
      <c r="BZ1462" s="9" t="s">
        <v>315</v>
      </c>
      <c r="CA1462" s="755">
        <v>6.3</v>
      </c>
      <c r="CB1462" s="9" t="s">
        <v>315</v>
      </c>
      <c r="CC1462" s="755">
        <v>6.3</v>
      </c>
      <c r="CD1462" s="9" t="s">
        <v>315</v>
      </c>
      <c r="CE1462" s="755">
        <v>50.7</v>
      </c>
      <c r="CF1462" s="9" t="s">
        <v>323</v>
      </c>
      <c r="CG1462" s="755">
        <v>44.1</v>
      </c>
      <c r="CH1462" s="9" t="s">
        <v>323</v>
      </c>
      <c r="CI1462" s="9"/>
      <c r="CJ1462" s="9"/>
      <c r="CK1462" s="9"/>
    </row>
    <row r="1463" spans="1:89" s="98" customFormat="1" x14ac:dyDescent="0.25">
      <c r="A1463" s="99">
        <v>10240161</v>
      </c>
      <c r="B1463" s="99"/>
      <c r="C1463" s="772">
        <v>268</v>
      </c>
      <c r="D1463" s="807">
        <v>0.03</v>
      </c>
      <c r="E1463" s="772">
        <f t="shared" si="67"/>
        <v>276</v>
      </c>
      <c r="F1463" s="778">
        <v>1.1000000000000001</v>
      </c>
      <c r="G1463" s="774">
        <f t="shared" si="66"/>
        <v>304</v>
      </c>
      <c r="H1463" s="776"/>
      <c r="I1463" s="758"/>
      <c r="J1463" s="776"/>
      <c r="K1463" s="786"/>
      <c r="L1463" s="9" t="s">
        <v>308</v>
      </c>
      <c r="M1463" s="9" t="s">
        <v>2129</v>
      </c>
      <c r="N1463" s="9" t="s">
        <v>142</v>
      </c>
      <c r="O1463" s="9" t="s">
        <v>2034</v>
      </c>
      <c r="P1463" s="9" t="s">
        <v>624</v>
      </c>
      <c r="Q1463" s="9" t="s">
        <v>273</v>
      </c>
      <c r="R1463" s="9" t="s">
        <v>4</v>
      </c>
      <c r="S1463" s="9" t="s">
        <v>348</v>
      </c>
      <c r="T1463" s="98" t="s">
        <v>204</v>
      </c>
      <c r="U1463" s="99" t="s">
        <v>2122</v>
      </c>
      <c r="V1463" s="99" t="s">
        <v>207</v>
      </c>
      <c r="W1463" s="99" t="s">
        <v>1241</v>
      </c>
      <c r="X1463" s="99" t="s">
        <v>207</v>
      </c>
      <c r="Y1463" s="99">
        <v>115</v>
      </c>
      <c r="Z1463" s="99" t="s">
        <v>207</v>
      </c>
      <c r="AA1463" s="9">
        <v>178</v>
      </c>
      <c r="AB1463" s="99" t="s">
        <v>207</v>
      </c>
      <c r="AC1463" s="9">
        <v>198</v>
      </c>
      <c r="AD1463" s="9" t="s">
        <v>207</v>
      </c>
      <c r="AE1463" s="9">
        <v>78</v>
      </c>
      <c r="AF1463" s="9" t="s">
        <v>315</v>
      </c>
      <c r="AG1463" s="14" t="s">
        <v>2123</v>
      </c>
      <c r="AH1463" s="14" t="s">
        <v>207</v>
      </c>
      <c r="AI1463" s="14" t="s">
        <v>2124</v>
      </c>
      <c r="AJ1463" s="14" t="s">
        <v>207</v>
      </c>
      <c r="AK1463" s="9">
        <v>5</v>
      </c>
      <c r="AL1463" s="14" t="s">
        <v>207</v>
      </c>
      <c r="AM1463" s="9">
        <v>5</v>
      </c>
      <c r="AN1463" s="14" t="s">
        <v>207</v>
      </c>
      <c r="AO1463" s="9">
        <v>5</v>
      </c>
      <c r="AP1463" s="14" t="s">
        <v>207</v>
      </c>
      <c r="AQ1463" s="9">
        <v>5</v>
      </c>
      <c r="AR1463" s="14" t="s">
        <v>207</v>
      </c>
      <c r="AS1463" s="9" t="s">
        <v>0</v>
      </c>
      <c r="AT1463" s="9" t="s">
        <v>318</v>
      </c>
      <c r="AU1463" s="9" t="s">
        <v>376</v>
      </c>
      <c r="AV1463" s="9" t="s">
        <v>320</v>
      </c>
      <c r="AW1463" s="9" t="s">
        <v>2142</v>
      </c>
      <c r="AX1463" s="9">
        <v>9010600000</v>
      </c>
      <c r="AY1463" s="99">
        <v>227</v>
      </c>
      <c r="AZ1463" s="12" t="s">
        <v>207</v>
      </c>
      <c r="BA1463" s="99">
        <v>15.5</v>
      </c>
      <c r="BB1463" s="12" t="s">
        <v>207</v>
      </c>
      <c r="BC1463" s="99">
        <v>15.5</v>
      </c>
      <c r="BD1463" s="12" t="s">
        <v>207</v>
      </c>
      <c r="BE1463" s="99">
        <v>16</v>
      </c>
      <c r="BF1463" s="12" t="s">
        <v>321</v>
      </c>
      <c r="BG1463" s="654">
        <v>15.893000000000001</v>
      </c>
      <c r="BH1463" s="12" t="s">
        <v>321</v>
      </c>
      <c r="BI1463" s="99">
        <v>13</v>
      </c>
      <c r="BJ1463" s="12" t="s">
        <v>321</v>
      </c>
      <c r="BK1463" s="754">
        <v>0</v>
      </c>
      <c r="BL1463" s="12" t="s">
        <v>321</v>
      </c>
      <c r="BM1463" s="754">
        <v>8.1000000000000003E-2</v>
      </c>
      <c r="BN1463" s="12" t="s">
        <v>321</v>
      </c>
      <c r="BO1463" s="754">
        <v>2.8119999999999998</v>
      </c>
      <c r="BP1463" s="12" t="s">
        <v>321</v>
      </c>
      <c r="BQ1463" s="754">
        <v>0</v>
      </c>
      <c r="BR1463" s="12" t="s">
        <v>321</v>
      </c>
      <c r="BS1463" s="654">
        <v>0</v>
      </c>
      <c r="BT1463" s="12" t="s">
        <v>321</v>
      </c>
      <c r="BU1463" s="654">
        <v>2.8929999999999998</v>
      </c>
      <c r="BV1463" s="12" t="s">
        <v>321</v>
      </c>
      <c r="BW1463" s="9">
        <v>0.06</v>
      </c>
      <c r="BX1463" s="9" t="s">
        <v>322</v>
      </c>
      <c r="BY1463" s="755">
        <v>89.4</v>
      </c>
      <c r="BZ1463" s="9" t="s">
        <v>315</v>
      </c>
      <c r="CA1463" s="755">
        <v>6.1</v>
      </c>
      <c r="CB1463" s="9" t="s">
        <v>315</v>
      </c>
      <c r="CC1463" s="755">
        <v>6.1</v>
      </c>
      <c r="CD1463" s="9" t="s">
        <v>315</v>
      </c>
      <c r="CE1463" s="755">
        <v>33.1</v>
      </c>
      <c r="CF1463" s="9" t="s">
        <v>323</v>
      </c>
      <c r="CG1463" s="755">
        <v>28.7</v>
      </c>
      <c r="CH1463" s="9" t="s">
        <v>323</v>
      </c>
      <c r="CI1463" s="9"/>
      <c r="CJ1463" s="9"/>
      <c r="CK1463" s="9"/>
    </row>
    <row r="1464" spans="1:89" s="98" customFormat="1" x14ac:dyDescent="0.25">
      <c r="A1464" s="99">
        <v>10241062</v>
      </c>
      <c r="B1464" s="99"/>
      <c r="C1464" s="772">
        <v>316</v>
      </c>
      <c r="D1464" s="807">
        <v>0.03</v>
      </c>
      <c r="E1464" s="772">
        <f t="shared" si="67"/>
        <v>325</v>
      </c>
      <c r="F1464" s="778">
        <v>1.1000000000000001</v>
      </c>
      <c r="G1464" s="774">
        <f t="shared" si="66"/>
        <v>358</v>
      </c>
      <c r="H1464" s="776"/>
      <c r="I1464" s="758"/>
      <c r="J1464" s="776"/>
      <c r="K1464" s="786"/>
      <c r="L1464" s="9" t="s">
        <v>308</v>
      </c>
      <c r="M1464" s="9" t="s">
        <v>2131</v>
      </c>
      <c r="N1464" s="9" t="s">
        <v>142</v>
      </c>
      <c r="O1464" s="9" t="s">
        <v>2034</v>
      </c>
      <c r="P1464" s="9" t="s">
        <v>624</v>
      </c>
      <c r="Q1464" s="9" t="s">
        <v>273</v>
      </c>
      <c r="R1464" s="9" t="s">
        <v>4</v>
      </c>
      <c r="S1464" s="9" t="s">
        <v>348</v>
      </c>
      <c r="T1464" s="98" t="s">
        <v>204</v>
      </c>
      <c r="U1464" s="99" t="s">
        <v>631</v>
      </c>
      <c r="V1464" s="99" t="s">
        <v>207</v>
      </c>
      <c r="W1464" s="99" t="s">
        <v>632</v>
      </c>
      <c r="X1464" s="99" t="s">
        <v>207</v>
      </c>
      <c r="Y1464" s="99">
        <v>129</v>
      </c>
      <c r="Z1464" s="99" t="s">
        <v>207</v>
      </c>
      <c r="AA1464" s="9">
        <v>200</v>
      </c>
      <c r="AB1464" s="99" t="s">
        <v>207</v>
      </c>
      <c r="AC1464" s="9">
        <v>224</v>
      </c>
      <c r="AD1464" s="9" t="s">
        <v>207</v>
      </c>
      <c r="AE1464" s="9">
        <v>88</v>
      </c>
      <c r="AF1464" s="9" t="s">
        <v>315</v>
      </c>
      <c r="AG1464" s="14" t="s">
        <v>349</v>
      </c>
      <c r="AH1464" s="14" t="s">
        <v>207</v>
      </c>
      <c r="AI1464" s="14" t="s">
        <v>350</v>
      </c>
      <c r="AJ1464" s="14" t="s">
        <v>207</v>
      </c>
      <c r="AK1464" s="9">
        <v>5</v>
      </c>
      <c r="AL1464" s="14" t="s">
        <v>207</v>
      </c>
      <c r="AM1464" s="9">
        <v>5</v>
      </c>
      <c r="AN1464" s="14" t="s">
        <v>207</v>
      </c>
      <c r="AO1464" s="9">
        <v>5</v>
      </c>
      <c r="AP1464" s="14" t="s">
        <v>207</v>
      </c>
      <c r="AQ1464" s="9">
        <v>5</v>
      </c>
      <c r="AR1464" s="14" t="s">
        <v>207</v>
      </c>
      <c r="AS1464" s="9" t="s">
        <v>0</v>
      </c>
      <c r="AT1464" s="9" t="s">
        <v>318</v>
      </c>
      <c r="AU1464" s="9" t="s">
        <v>376</v>
      </c>
      <c r="AV1464" s="9" t="s">
        <v>320</v>
      </c>
      <c r="AW1464" s="9" t="s">
        <v>2143</v>
      </c>
      <c r="AX1464" s="9">
        <v>9010600000</v>
      </c>
      <c r="AY1464" s="99">
        <v>249</v>
      </c>
      <c r="AZ1464" s="12" t="s">
        <v>207</v>
      </c>
      <c r="BA1464" s="99">
        <v>15.5</v>
      </c>
      <c r="BB1464" s="12" t="s">
        <v>207</v>
      </c>
      <c r="BC1464" s="99">
        <v>15.5</v>
      </c>
      <c r="BD1464" s="12" t="s">
        <v>207</v>
      </c>
      <c r="BE1464" s="99">
        <v>17</v>
      </c>
      <c r="BF1464" s="12" t="s">
        <v>321</v>
      </c>
      <c r="BG1464" s="654">
        <v>16.113</v>
      </c>
      <c r="BH1464" s="12" t="s">
        <v>321</v>
      </c>
      <c r="BI1464" s="99">
        <v>13</v>
      </c>
      <c r="BJ1464" s="12" t="s">
        <v>321</v>
      </c>
      <c r="BK1464" s="754">
        <v>0</v>
      </c>
      <c r="BL1464" s="12" t="s">
        <v>321</v>
      </c>
      <c r="BM1464" s="754">
        <v>8.1000000000000003E-2</v>
      </c>
      <c r="BN1464" s="12" t="s">
        <v>321</v>
      </c>
      <c r="BO1464" s="754">
        <v>3.032</v>
      </c>
      <c r="BP1464" s="12" t="s">
        <v>321</v>
      </c>
      <c r="BQ1464" s="754">
        <v>0</v>
      </c>
      <c r="BR1464" s="12" t="s">
        <v>321</v>
      </c>
      <c r="BS1464" s="654">
        <v>0</v>
      </c>
      <c r="BT1464" s="12" t="s">
        <v>321</v>
      </c>
      <c r="BU1464" s="654">
        <v>3.113</v>
      </c>
      <c r="BV1464" s="12" t="s">
        <v>321</v>
      </c>
      <c r="BW1464" s="9">
        <v>0.06</v>
      </c>
      <c r="BX1464" s="9" t="s">
        <v>322</v>
      </c>
      <c r="BY1464" s="755">
        <v>98</v>
      </c>
      <c r="BZ1464" s="9" t="s">
        <v>315</v>
      </c>
      <c r="CA1464" s="755">
        <v>6.1</v>
      </c>
      <c r="CB1464" s="9" t="s">
        <v>315</v>
      </c>
      <c r="CC1464" s="755">
        <v>6.1</v>
      </c>
      <c r="CD1464" s="9" t="s">
        <v>315</v>
      </c>
      <c r="CE1464" s="755">
        <v>35.299999999999997</v>
      </c>
      <c r="CF1464" s="9" t="s">
        <v>323</v>
      </c>
      <c r="CG1464" s="755">
        <v>28.7</v>
      </c>
      <c r="CH1464" s="9" t="s">
        <v>323</v>
      </c>
      <c r="CI1464" s="9"/>
      <c r="CJ1464" s="9"/>
      <c r="CK1464" s="9"/>
    </row>
    <row r="1465" spans="1:89" s="98" customFormat="1" x14ac:dyDescent="0.25">
      <c r="A1465" s="99">
        <v>10241068</v>
      </c>
      <c r="B1465" s="99"/>
      <c r="C1465" s="772">
        <v>391</v>
      </c>
      <c r="D1465" s="807">
        <v>0.03</v>
      </c>
      <c r="E1465" s="772">
        <f t="shared" si="67"/>
        <v>403</v>
      </c>
      <c r="F1465" s="778">
        <v>1.1000000000000001</v>
      </c>
      <c r="G1465" s="774">
        <f t="shared" si="66"/>
        <v>443</v>
      </c>
      <c r="H1465" s="776"/>
      <c r="I1465" s="758"/>
      <c r="J1465" s="776"/>
      <c r="K1465" s="786"/>
      <c r="L1465" s="9" t="s">
        <v>308</v>
      </c>
      <c r="M1465" s="9" t="s">
        <v>2133</v>
      </c>
      <c r="N1465" s="9" t="s">
        <v>142</v>
      </c>
      <c r="O1465" s="9" t="s">
        <v>2034</v>
      </c>
      <c r="P1465" s="9" t="s">
        <v>624</v>
      </c>
      <c r="Q1465" s="9" t="s">
        <v>273</v>
      </c>
      <c r="R1465" s="9" t="s">
        <v>4</v>
      </c>
      <c r="S1465" s="9" t="s">
        <v>348</v>
      </c>
      <c r="T1465" s="98" t="s">
        <v>204</v>
      </c>
      <c r="U1465" s="99" t="s">
        <v>633</v>
      </c>
      <c r="V1465" s="99" t="s">
        <v>207</v>
      </c>
      <c r="W1465" s="99" t="s">
        <v>634</v>
      </c>
      <c r="X1465" s="99" t="s">
        <v>207</v>
      </c>
      <c r="Y1465" s="99">
        <v>141</v>
      </c>
      <c r="Z1465" s="99" t="s">
        <v>207</v>
      </c>
      <c r="AA1465" s="9">
        <v>220</v>
      </c>
      <c r="AB1465" s="99" t="s">
        <v>207</v>
      </c>
      <c r="AC1465" s="9">
        <v>248</v>
      </c>
      <c r="AD1465" s="9" t="s">
        <v>207</v>
      </c>
      <c r="AE1465" s="9">
        <v>98</v>
      </c>
      <c r="AF1465" s="9" t="s">
        <v>315</v>
      </c>
      <c r="AG1465" s="14" t="s">
        <v>351</v>
      </c>
      <c r="AH1465" s="14" t="s">
        <v>207</v>
      </c>
      <c r="AI1465" s="14" t="s">
        <v>352</v>
      </c>
      <c r="AJ1465" s="14" t="s">
        <v>207</v>
      </c>
      <c r="AK1465" s="9">
        <v>5</v>
      </c>
      <c r="AL1465" s="14" t="s">
        <v>207</v>
      </c>
      <c r="AM1465" s="9">
        <v>5</v>
      </c>
      <c r="AN1465" s="14" t="s">
        <v>207</v>
      </c>
      <c r="AO1465" s="9">
        <v>5</v>
      </c>
      <c r="AP1465" s="14" t="s">
        <v>207</v>
      </c>
      <c r="AQ1465" s="9">
        <v>5</v>
      </c>
      <c r="AR1465" s="14" t="s">
        <v>207</v>
      </c>
      <c r="AS1465" s="9" t="s">
        <v>0</v>
      </c>
      <c r="AT1465" s="9" t="s">
        <v>318</v>
      </c>
      <c r="AU1465" s="9" t="s">
        <v>376</v>
      </c>
      <c r="AV1465" s="9" t="s">
        <v>320</v>
      </c>
      <c r="AW1465" s="9" t="s">
        <v>2144</v>
      </c>
      <c r="AX1465" s="9">
        <v>9010600000</v>
      </c>
      <c r="AY1465" s="99">
        <v>289</v>
      </c>
      <c r="AZ1465" s="12" t="s">
        <v>207</v>
      </c>
      <c r="BA1465" s="99">
        <v>15.5</v>
      </c>
      <c r="BB1465" s="12" t="s">
        <v>207</v>
      </c>
      <c r="BC1465" s="99">
        <v>15.5</v>
      </c>
      <c r="BD1465" s="12" t="s">
        <v>207</v>
      </c>
      <c r="BE1465" s="99">
        <v>23</v>
      </c>
      <c r="BF1465" s="12" t="s">
        <v>321</v>
      </c>
      <c r="BG1465" s="654">
        <v>22.489000000000001</v>
      </c>
      <c r="BH1465" s="12" t="s">
        <v>321</v>
      </c>
      <c r="BI1465" s="99">
        <v>18</v>
      </c>
      <c r="BJ1465" s="12" t="s">
        <v>321</v>
      </c>
      <c r="BK1465" s="754">
        <v>0</v>
      </c>
      <c r="BL1465" s="12" t="s">
        <v>321</v>
      </c>
      <c r="BM1465" s="754">
        <v>0.09</v>
      </c>
      <c r="BN1465" s="12" t="s">
        <v>321</v>
      </c>
      <c r="BO1465" s="754">
        <v>4.4000000000000004</v>
      </c>
      <c r="BP1465" s="12" t="s">
        <v>321</v>
      </c>
      <c r="BQ1465" s="754">
        <v>0</v>
      </c>
      <c r="BR1465" s="12" t="s">
        <v>321</v>
      </c>
      <c r="BS1465" s="654">
        <v>0</v>
      </c>
      <c r="BT1465" s="12" t="s">
        <v>321</v>
      </c>
      <c r="BU1465" s="654">
        <v>4.4889999999999999</v>
      </c>
      <c r="BV1465" s="12" t="s">
        <v>321</v>
      </c>
      <c r="BW1465" s="9">
        <v>7.0000000000000007E-2</v>
      </c>
      <c r="BX1465" s="9" t="s">
        <v>322</v>
      </c>
      <c r="BY1465" s="755">
        <v>113.8</v>
      </c>
      <c r="BZ1465" s="9" t="s">
        <v>315</v>
      </c>
      <c r="CA1465" s="755">
        <v>6.1</v>
      </c>
      <c r="CB1465" s="9" t="s">
        <v>315</v>
      </c>
      <c r="CC1465" s="755">
        <v>6.1</v>
      </c>
      <c r="CD1465" s="9" t="s">
        <v>315</v>
      </c>
      <c r="CE1465" s="755">
        <v>46.3</v>
      </c>
      <c r="CF1465" s="9" t="s">
        <v>323</v>
      </c>
      <c r="CG1465" s="755">
        <v>39.700000000000003</v>
      </c>
      <c r="CH1465" s="9" t="s">
        <v>323</v>
      </c>
      <c r="CI1465" s="9"/>
      <c r="CJ1465" s="9"/>
      <c r="CK1465" s="9"/>
    </row>
    <row r="1466" spans="1:89" s="98" customFormat="1" x14ac:dyDescent="0.25">
      <c r="A1466" s="99">
        <v>10241061</v>
      </c>
      <c r="B1466" s="99"/>
      <c r="C1466" s="772">
        <v>426</v>
      </c>
      <c r="D1466" s="807">
        <v>0.03</v>
      </c>
      <c r="E1466" s="772">
        <f t="shared" si="67"/>
        <v>439</v>
      </c>
      <c r="F1466" s="778">
        <v>1.1000000000000001</v>
      </c>
      <c r="G1466" s="774">
        <f t="shared" si="66"/>
        <v>483</v>
      </c>
      <c r="H1466" s="776"/>
      <c r="I1466" s="758"/>
      <c r="J1466" s="776"/>
      <c r="K1466" s="786"/>
      <c r="L1466" s="9" t="s">
        <v>308</v>
      </c>
      <c r="M1466" s="9" t="s">
        <v>2135</v>
      </c>
      <c r="N1466" s="9" t="s">
        <v>142</v>
      </c>
      <c r="O1466" s="9" t="s">
        <v>2034</v>
      </c>
      <c r="P1466" s="9" t="s">
        <v>624</v>
      </c>
      <c r="Q1466" s="9" t="s">
        <v>273</v>
      </c>
      <c r="R1466" s="9" t="s">
        <v>4</v>
      </c>
      <c r="S1466" s="9" t="s">
        <v>348</v>
      </c>
      <c r="T1466" s="98" t="s">
        <v>204</v>
      </c>
      <c r="U1466" s="99" t="s">
        <v>635</v>
      </c>
      <c r="V1466" s="99" t="s">
        <v>207</v>
      </c>
      <c r="W1466" s="99" t="s">
        <v>636</v>
      </c>
      <c r="X1466" s="99" t="s">
        <v>207</v>
      </c>
      <c r="Y1466" s="99">
        <v>154</v>
      </c>
      <c r="Z1466" s="99" t="s">
        <v>207</v>
      </c>
      <c r="AA1466" s="9">
        <v>240</v>
      </c>
      <c r="AB1466" s="99" t="s">
        <v>207</v>
      </c>
      <c r="AC1466" s="9">
        <v>271</v>
      </c>
      <c r="AD1466" s="9" t="s">
        <v>207</v>
      </c>
      <c r="AE1466" s="9">
        <v>107</v>
      </c>
      <c r="AF1466" s="9" t="s">
        <v>315</v>
      </c>
      <c r="AG1466" s="14" t="s">
        <v>353</v>
      </c>
      <c r="AH1466" s="14" t="s">
        <v>207</v>
      </c>
      <c r="AI1466" s="14" t="s">
        <v>354</v>
      </c>
      <c r="AJ1466" s="14" t="s">
        <v>207</v>
      </c>
      <c r="AK1466" s="9">
        <v>5</v>
      </c>
      <c r="AL1466" s="14" t="s">
        <v>207</v>
      </c>
      <c r="AM1466" s="9">
        <v>5</v>
      </c>
      <c r="AN1466" s="14" t="s">
        <v>207</v>
      </c>
      <c r="AO1466" s="9">
        <v>5</v>
      </c>
      <c r="AP1466" s="14" t="s">
        <v>207</v>
      </c>
      <c r="AQ1466" s="9">
        <v>5</v>
      </c>
      <c r="AR1466" s="14" t="s">
        <v>207</v>
      </c>
      <c r="AS1466" s="9" t="s">
        <v>0</v>
      </c>
      <c r="AT1466" s="9" t="s">
        <v>318</v>
      </c>
      <c r="AU1466" s="9" t="s">
        <v>376</v>
      </c>
      <c r="AV1466" s="9" t="s">
        <v>320</v>
      </c>
      <c r="AW1466" s="9" t="s">
        <v>2145</v>
      </c>
      <c r="AX1466" s="9">
        <v>9010600000</v>
      </c>
      <c r="AY1466" s="99">
        <v>289</v>
      </c>
      <c r="AZ1466" s="12" t="s">
        <v>207</v>
      </c>
      <c r="BA1466" s="99">
        <v>15.5</v>
      </c>
      <c r="BB1466" s="12" t="s">
        <v>207</v>
      </c>
      <c r="BC1466" s="99">
        <v>15.5</v>
      </c>
      <c r="BD1466" s="12" t="s">
        <v>207</v>
      </c>
      <c r="BE1466" s="99">
        <v>24</v>
      </c>
      <c r="BF1466" s="12" t="s">
        <v>321</v>
      </c>
      <c r="BG1466" s="654">
        <v>23.097000000000001</v>
      </c>
      <c r="BH1466" s="12" t="s">
        <v>321</v>
      </c>
      <c r="BI1466" s="99">
        <v>18</v>
      </c>
      <c r="BJ1466" s="12" t="s">
        <v>321</v>
      </c>
      <c r="BK1466" s="754">
        <v>0</v>
      </c>
      <c r="BL1466" s="12" t="s">
        <v>321</v>
      </c>
      <c r="BM1466" s="754">
        <v>0.09</v>
      </c>
      <c r="BN1466" s="12" t="s">
        <v>321</v>
      </c>
      <c r="BO1466" s="754">
        <v>5.0069999999999997</v>
      </c>
      <c r="BP1466" s="12" t="s">
        <v>321</v>
      </c>
      <c r="BQ1466" s="754">
        <v>0</v>
      </c>
      <c r="BR1466" s="12" t="s">
        <v>321</v>
      </c>
      <c r="BS1466" s="654">
        <v>0</v>
      </c>
      <c r="BT1466" s="12" t="s">
        <v>321</v>
      </c>
      <c r="BU1466" s="654">
        <v>5.0970000000000004</v>
      </c>
      <c r="BV1466" s="12" t="s">
        <v>321</v>
      </c>
      <c r="BW1466" s="9">
        <v>7.0000000000000007E-2</v>
      </c>
      <c r="BX1466" s="9" t="s">
        <v>322</v>
      </c>
      <c r="BY1466" s="755">
        <v>113.8</v>
      </c>
      <c r="BZ1466" s="9" t="s">
        <v>315</v>
      </c>
      <c r="CA1466" s="755">
        <v>6.1</v>
      </c>
      <c r="CB1466" s="9" t="s">
        <v>315</v>
      </c>
      <c r="CC1466" s="755">
        <v>6.1</v>
      </c>
      <c r="CD1466" s="9" t="s">
        <v>315</v>
      </c>
      <c r="CE1466" s="755">
        <v>46.3</v>
      </c>
      <c r="CF1466" s="9" t="s">
        <v>323</v>
      </c>
      <c r="CG1466" s="755">
        <v>39.700000000000003</v>
      </c>
      <c r="CH1466" s="9" t="s">
        <v>323</v>
      </c>
      <c r="CI1466" s="9"/>
      <c r="CJ1466" s="9"/>
      <c r="CK1466" s="9"/>
    </row>
    <row r="1467" spans="1:89" s="98" customFormat="1" x14ac:dyDescent="0.25">
      <c r="A1467" s="99">
        <v>10241069</v>
      </c>
      <c r="B1467" s="99"/>
      <c r="C1467" s="772">
        <v>583</v>
      </c>
      <c r="D1467" s="807">
        <v>0.03</v>
      </c>
      <c r="E1467" s="772">
        <f t="shared" si="67"/>
        <v>600</v>
      </c>
      <c r="F1467" s="778">
        <v>1.1000000000000001</v>
      </c>
      <c r="G1467" s="774">
        <f t="shared" si="66"/>
        <v>660</v>
      </c>
      <c r="H1467" s="776"/>
      <c r="I1467" s="758"/>
      <c r="J1467" s="776"/>
      <c r="K1467" s="786"/>
      <c r="L1467" s="9" t="s">
        <v>308</v>
      </c>
      <c r="M1467" s="9" t="s">
        <v>2146</v>
      </c>
      <c r="N1467" s="9" t="s">
        <v>142</v>
      </c>
      <c r="O1467" s="9" t="s">
        <v>2034</v>
      </c>
      <c r="P1467" s="9" t="s">
        <v>624</v>
      </c>
      <c r="Q1467" s="9" t="s">
        <v>273</v>
      </c>
      <c r="R1467" s="9" t="s">
        <v>4</v>
      </c>
      <c r="S1467" s="9" t="s">
        <v>348</v>
      </c>
      <c r="T1467" s="98" t="s">
        <v>204</v>
      </c>
      <c r="U1467" s="99">
        <v>169</v>
      </c>
      <c r="V1467" s="99" t="s">
        <v>207</v>
      </c>
      <c r="W1467" s="99">
        <v>270</v>
      </c>
      <c r="X1467" s="99" t="s">
        <v>207</v>
      </c>
      <c r="Y1467" s="99">
        <v>179</v>
      </c>
      <c r="Z1467" s="99" t="s">
        <v>207</v>
      </c>
      <c r="AA1467" s="9">
        <v>280</v>
      </c>
      <c r="AB1467" s="99" t="s">
        <v>207</v>
      </c>
      <c r="AC1467" s="9">
        <v>319</v>
      </c>
      <c r="AD1467" s="9" t="s">
        <v>207</v>
      </c>
      <c r="AE1467" s="9">
        <v>126</v>
      </c>
      <c r="AF1467" s="9" t="s">
        <v>315</v>
      </c>
      <c r="AG1467" s="14" t="s">
        <v>357</v>
      </c>
      <c r="AH1467" s="14" t="s">
        <v>207</v>
      </c>
      <c r="AI1467" s="14" t="s">
        <v>358</v>
      </c>
      <c r="AJ1467" s="14" t="s">
        <v>207</v>
      </c>
      <c r="AK1467" s="9">
        <v>5</v>
      </c>
      <c r="AL1467" s="14" t="s">
        <v>207</v>
      </c>
      <c r="AM1467" s="9">
        <v>5</v>
      </c>
      <c r="AN1467" s="14" t="s">
        <v>207</v>
      </c>
      <c r="AO1467" s="9">
        <v>5</v>
      </c>
      <c r="AP1467" s="14" t="s">
        <v>207</v>
      </c>
      <c r="AQ1467" s="9">
        <v>5</v>
      </c>
      <c r="AR1467" s="14" t="s">
        <v>207</v>
      </c>
      <c r="AS1467" s="9" t="s">
        <v>0</v>
      </c>
      <c r="AT1467" s="9" t="s">
        <v>318</v>
      </c>
      <c r="AU1467" s="9" t="s">
        <v>376</v>
      </c>
      <c r="AV1467" s="9" t="s">
        <v>320</v>
      </c>
      <c r="AW1467" s="9" t="s">
        <v>2147</v>
      </c>
      <c r="AX1467" s="9">
        <v>9010600000</v>
      </c>
      <c r="AY1467" s="99">
        <v>329</v>
      </c>
      <c r="AZ1467" s="12" t="s">
        <v>207</v>
      </c>
      <c r="BA1467" s="99">
        <v>15.5</v>
      </c>
      <c r="BB1467" s="12" t="s">
        <v>207</v>
      </c>
      <c r="BC1467" s="99">
        <v>15.5</v>
      </c>
      <c r="BD1467" s="12" t="s">
        <v>207</v>
      </c>
      <c r="BE1467" s="99">
        <v>26</v>
      </c>
      <c r="BF1467" s="12" t="s">
        <v>321</v>
      </c>
      <c r="BG1467" s="654">
        <v>25.881</v>
      </c>
      <c r="BH1467" s="12" t="s">
        <v>321</v>
      </c>
      <c r="BI1467" s="99">
        <v>20</v>
      </c>
      <c r="BJ1467" s="12" t="s">
        <v>321</v>
      </c>
      <c r="BK1467" s="754">
        <v>0</v>
      </c>
      <c r="BL1467" s="12" t="s">
        <v>321</v>
      </c>
      <c r="BM1467" s="754">
        <v>9.9000000000000005E-2</v>
      </c>
      <c r="BN1467" s="12" t="s">
        <v>321</v>
      </c>
      <c r="BO1467" s="754">
        <v>5.782</v>
      </c>
      <c r="BP1467" s="12" t="s">
        <v>321</v>
      </c>
      <c r="BQ1467" s="754">
        <v>0</v>
      </c>
      <c r="BR1467" s="12" t="s">
        <v>321</v>
      </c>
      <c r="BS1467" s="654">
        <v>0</v>
      </c>
      <c r="BT1467" s="12" t="s">
        <v>321</v>
      </c>
      <c r="BU1467" s="654">
        <v>5.8810000000000002</v>
      </c>
      <c r="BV1467" s="12" t="s">
        <v>321</v>
      </c>
      <c r="BW1467" s="9">
        <v>0.08</v>
      </c>
      <c r="BX1467" s="9" t="s">
        <v>322</v>
      </c>
      <c r="BY1467" s="755">
        <v>129.5</v>
      </c>
      <c r="BZ1467" s="9" t="s">
        <v>315</v>
      </c>
      <c r="CA1467" s="755">
        <v>6.1</v>
      </c>
      <c r="CB1467" s="9" t="s">
        <v>315</v>
      </c>
      <c r="CC1467" s="755">
        <v>6.1</v>
      </c>
      <c r="CD1467" s="9" t="s">
        <v>315</v>
      </c>
      <c r="CE1467" s="755">
        <v>50.7</v>
      </c>
      <c r="CF1467" s="9" t="s">
        <v>323</v>
      </c>
      <c r="CG1467" s="755">
        <v>44.1</v>
      </c>
      <c r="CH1467" s="9" t="s">
        <v>323</v>
      </c>
      <c r="CI1467" s="9"/>
      <c r="CJ1467" s="9"/>
      <c r="CK1467" s="9"/>
    </row>
    <row r="1468" spans="1:89" s="98" customFormat="1" x14ac:dyDescent="0.25">
      <c r="A1468" s="99">
        <v>10200301</v>
      </c>
      <c r="B1468" s="99"/>
      <c r="C1468" s="772">
        <v>334</v>
      </c>
      <c r="D1468" s="807">
        <v>0.03</v>
      </c>
      <c r="E1468" s="772">
        <f t="shared" si="67"/>
        <v>344</v>
      </c>
      <c r="F1468" s="778">
        <v>1.1000000000000001</v>
      </c>
      <c r="G1468" s="774">
        <f t="shared" si="66"/>
        <v>378</v>
      </c>
      <c r="H1468" s="776"/>
      <c r="I1468" s="758"/>
      <c r="J1468" s="776"/>
      <c r="K1468" s="786"/>
      <c r="L1468" s="9" t="s">
        <v>308</v>
      </c>
      <c r="M1468" s="9" t="s">
        <v>4404</v>
      </c>
      <c r="N1468" s="9" t="s">
        <v>142</v>
      </c>
      <c r="O1468" s="9" t="s">
        <v>2034</v>
      </c>
      <c r="P1468" s="9" t="s">
        <v>624</v>
      </c>
      <c r="Q1468" s="9" t="s">
        <v>273</v>
      </c>
      <c r="R1468" s="9" t="s">
        <v>2148</v>
      </c>
      <c r="S1468" s="9" t="s">
        <v>314</v>
      </c>
      <c r="T1468" s="98" t="s">
        <v>210</v>
      </c>
      <c r="U1468" s="99">
        <v>95</v>
      </c>
      <c r="V1468" s="99" t="s">
        <v>207</v>
      </c>
      <c r="W1468" s="99">
        <v>168</v>
      </c>
      <c r="X1468" s="99" t="s">
        <v>207</v>
      </c>
      <c r="Y1468" s="99">
        <v>105</v>
      </c>
      <c r="Z1468" s="99" t="s">
        <v>207</v>
      </c>
      <c r="AA1468" s="9">
        <v>178</v>
      </c>
      <c r="AB1468" s="99" t="s">
        <v>207</v>
      </c>
      <c r="AC1468" s="9">
        <v>193</v>
      </c>
      <c r="AD1468" s="9" t="s">
        <v>207</v>
      </c>
      <c r="AE1468" s="9">
        <v>76</v>
      </c>
      <c r="AF1468" s="9" t="s">
        <v>315</v>
      </c>
      <c r="AG1468" s="14" t="s">
        <v>1123</v>
      </c>
      <c r="AH1468" s="14" t="s">
        <v>207</v>
      </c>
      <c r="AI1468" s="14" t="s">
        <v>1124</v>
      </c>
      <c r="AJ1468" s="14" t="s">
        <v>207</v>
      </c>
      <c r="AK1468" s="9">
        <v>5</v>
      </c>
      <c r="AL1468" s="14" t="s">
        <v>207</v>
      </c>
      <c r="AM1468" s="9">
        <v>5</v>
      </c>
      <c r="AN1468" s="14" t="s">
        <v>207</v>
      </c>
      <c r="AO1468" s="9">
        <v>5</v>
      </c>
      <c r="AP1468" s="14" t="s">
        <v>207</v>
      </c>
      <c r="AQ1468" s="9">
        <v>5</v>
      </c>
      <c r="AR1468" s="14" t="s">
        <v>207</v>
      </c>
      <c r="AS1468" s="9" t="s">
        <v>0</v>
      </c>
      <c r="AT1468" s="9" t="s">
        <v>318</v>
      </c>
      <c r="AU1468" s="9" t="s">
        <v>376</v>
      </c>
      <c r="AV1468" s="9" t="s">
        <v>320</v>
      </c>
      <c r="AW1468" s="9" t="s">
        <v>2149</v>
      </c>
      <c r="AX1468" s="9">
        <v>9010600000</v>
      </c>
      <c r="AY1468" s="99">
        <v>227</v>
      </c>
      <c r="AZ1468" s="12" t="s">
        <v>207</v>
      </c>
      <c r="BA1468" s="99">
        <v>16</v>
      </c>
      <c r="BB1468" s="12" t="s">
        <v>207</v>
      </c>
      <c r="BC1468" s="99">
        <v>16</v>
      </c>
      <c r="BD1468" s="12" t="s">
        <v>207</v>
      </c>
      <c r="BE1468" s="99">
        <v>15</v>
      </c>
      <c r="BF1468" s="12" t="s">
        <v>321</v>
      </c>
      <c r="BG1468" s="654">
        <v>14.893000000000001</v>
      </c>
      <c r="BH1468" s="12" t="s">
        <v>321</v>
      </c>
      <c r="BI1468" s="99">
        <v>12</v>
      </c>
      <c r="BJ1468" s="12" t="s">
        <v>321</v>
      </c>
      <c r="BK1468" s="754">
        <v>0</v>
      </c>
      <c r="BL1468" s="12" t="s">
        <v>321</v>
      </c>
      <c r="BM1468" s="754">
        <v>8.1000000000000003E-2</v>
      </c>
      <c r="BN1468" s="12" t="s">
        <v>321</v>
      </c>
      <c r="BO1468" s="754">
        <v>2.8119999999999998</v>
      </c>
      <c r="BP1468" s="12" t="s">
        <v>321</v>
      </c>
      <c r="BQ1468" s="754">
        <v>0</v>
      </c>
      <c r="BR1468" s="12" t="s">
        <v>321</v>
      </c>
      <c r="BS1468" s="654">
        <v>0</v>
      </c>
      <c r="BT1468" s="12" t="s">
        <v>321</v>
      </c>
      <c r="BU1468" s="654">
        <v>2.8929999999999998</v>
      </c>
      <c r="BV1468" s="12" t="s">
        <v>321</v>
      </c>
      <c r="BW1468" s="9">
        <v>0.06</v>
      </c>
      <c r="BX1468" s="9" t="s">
        <v>322</v>
      </c>
      <c r="BY1468" s="755">
        <v>89.4</v>
      </c>
      <c r="BZ1468" s="9" t="s">
        <v>315</v>
      </c>
      <c r="CA1468" s="755">
        <v>6.3</v>
      </c>
      <c r="CB1468" s="9" t="s">
        <v>315</v>
      </c>
      <c r="CC1468" s="755">
        <v>6.3</v>
      </c>
      <c r="CD1468" s="9" t="s">
        <v>315</v>
      </c>
      <c r="CE1468" s="755">
        <v>30.9</v>
      </c>
      <c r="CF1468" s="9" t="s">
        <v>323</v>
      </c>
      <c r="CG1468" s="755">
        <v>26.5</v>
      </c>
      <c r="CH1468" s="9" t="s">
        <v>323</v>
      </c>
      <c r="CI1468" s="9"/>
      <c r="CJ1468" s="9"/>
      <c r="CK1468" s="9"/>
    </row>
    <row r="1469" spans="1:89" s="98" customFormat="1" x14ac:dyDescent="0.25">
      <c r="A1469" s="99">
        <v>10200210</v>
      </c>
      <c r="B1469" s="99"/>
      <c r="C1469" s="772">
        <v>382</v>
      </c>
      <c r="D1469" s="807">
        <v>0.03</v>
      </c>
      <c r="E1469" s="772">
        <f t="shared" si="67"/>
        <v>393</v>
      </c>
      <c r="F1469" s="778">
        <v>1.1000000000000001</v>
      </c>
      <c r="G1469" s="774">
        <f t="shared" si="66"/>
        <v>432</v>
      </c>
      <c r="H1469" s="776"/>
      <c r="I1469" s="758"/>
      <c r="J1469" s="776"/>
      <c r="K1469" s="786"/>
      <c r="L1469" s="9" t="s">
        <v>308</v>
      </c>
      <c r="M1469" s="9" t="s">
        <v>4405</v>
      </c>
      <c r="N1469" s="9" t="s">
        <v>142</v>
      </c>
      <c r="O1469" s="9" t="s">
        <v>2034</v>
      </c>
      <c r="P1469" s="9" t="s">
        <v>624</v>
      </c>
      <c r="Q1469" s="9" t="s">
        <v>273</v>
      </c>
      <c r="R1469" s="9" t="s">
        <v>2148</v>
      </c>
      <c r="S1469" s="9" t="s">
        <v>314</v>
      </c>
      <c r="T1469" s="98" t="s">
        <v>210</v>
      </c>
      <c r="U1469" s="99" t="s">
        <v>735</v>
      </c>
      <c r="V1469" s="99" t="s">
        <v>207</v>
      </c>
      <c r="W1469" s="99" t="s">
        <v>632</v>
      </c>
      <c r="X1469" s="99" t="s">
        <v>207</v>
      </c>
      <c r="Y1469" s="99">
        <v>117</v>
      </c>
      <c r="Z1469" s="99" t="s">
        <v>207</v>
      </c>
      <c r="AA1469" s="9">
        <v>200</v>
      </c>
      <c r="AB1469" s="99" t="s">
        <v>207</v>
      </c>
      <c r="AC1469" s="9">
        <v>218</v>
      </c>
      <c r="AD1469" s="9" t="s">
        <v>207</v>
      </c>
      <c r="AE1469" s="9">
        <v>86</v>
      </c>
      <c r="AF1469" s="9" t="s">
        <v>315</v>
      </c>
      <c r="AG1469" s="14" t="s">
        <v>316</v>
      </c>
      <c r="AH1469" s="14" t="s">
        <v>207</v>
      </c>
      <c r="AI1469" s="14" t="s">
        <v>317</v>
      </c>
      <c r="AJ1469" s="14" t="s">
        <v>207</v>
      </c>
      <c r="AK1469" s="9">
        <v>5</v>
      </c>
      <c r="AL1469" s="14" t="s">
        <v>207</v>
      </c>
      <c r="AM1469" s="9">
        <v>5</v>
      </c>
      <c r="AN1469" s="14" t="s">
        <v>207</v>
      </c>
      <c r="AO1469" s="9">
        <v>5</v>
      </c>
      <c r="AP1469" s="14" t="s">
        <v>207</v>
      </c>
      <c r="AQ1469" s="9">
        <v>5</v>
      </c>
      <c r="AR1469" s="14" t="s">
        <v>207</v>
      </c>
      <c r="AS1469" s="9" t="s">
        <v>0</v>
      </c>
      <c r="AT1469" s="9" t="s">
        <v>318</v>
      </c>
      <c r="AU1469" s="9" t="s">
        <v>376</v>
      </c>
      <c r="AV1469" s="9" t="s">
        <v>320</v>
      </c>
      <c r="AW1469" s="9" t="s">
        <v>2150</v>
      </c>
      <c r="AX1469" s="9">
        <v>9010600000</v>
      </c>
      <c r="AY1469" s="99">
        <v>249</v>
      </c>
      <c r="AZ1469" s="12" t="s">
        <v>207</v>
      </c>
      <c r="BA1469" s="99">
        <v>16</v>
      </c>
      <c r="BB1469" s="12" t="s">
        <v>207</v>
      </c>
      <c r="BC1469" s="99">
        <v>16</v>
      </c>
      <c r="BD1469" s="12" t="s">
        <v>207</v>
      </c>
      <c r="BE1469" s="99">
        <v>17</v>
      </c>
      <c r="BF1469" s="12" t="s">
        <v>321</v>
      </c>
      <c r="BG1469" s="654">
        <v>16.113</v>
      </c>
      <c r="BH1469" s="12" t="s">
        <v>321</v>
      </c>
      <c r="BI1469" s="99">
        <v>13</v>
      </c>
      <c r="BJ1469" s="12" t="s">
        <v>321</v>
      </c>
      <c r="BK1469" s="754">
        <v>0</v>
      </c>
      <c r="BL1469" s="12" t="s">
        <v>321</v>
      </c>
      <c r="BM1469" s="754">
        <v>8.1000000000000003E-2</v>
      </c>
      <c r="BN1469" s="12" t="s">
        <v>321</v>
      </c>
      <c r="BO1469" s="754">
        <v>3.032</v>
      </c>
      <c r="BP1469" s="12" t="s">
        <v>321</v>
      </c>
      <c r="BQ1469" s="754">
        <v>0</v>
      </c>
      <c r="BR1469" s="12" t="s">
        <v>321</v>
      </c>
      <c r="BS1469" s="654">
        <v>0</v>
      </c>
      <c r="BT1469" s="12" t="s">
        <v>321</v>
      </c>
      <c r="BU1469" s="654">
        <v>3.113</v>
      </c>
      <c r="BV1469" s="12" t="s">
        <v>321</v>
      </c>
      <c r="BW1469" s="9">
        <v>0.06</v>
      </c>
      <c r="BX1469" s="9" t="s">
        <v>322</v>
      </c>
      <c r="BY1469" s="755">
        <v>98</v>
      </c>
      <c r="BZ1469" s="9" t="s">
        <v>315</v>
      </c>
      <c r="CA1469" s="755">
        <v>6.3</v>
      </c>
      <c r="CB1469" s="9" t="s">
        <v>315</v>
      </c>
      <c r="CC1469" s="755">
        <v>6.3</v>
      </c>
      <c r="CD1469" s="9" t="s">
        <v>315</v>
      </c>
      <c r="CE1469" s="755">
        <v>35.299999999999997</v>
      </c>
      <c r="CF1469" s="9" t="s">
        <v>323</v>
      </c>
      <c r="CG1469" s="755">
        <v>28.7</v>
      </c>
      <c r="CH1469" s="9" t="s">
        <v>323</v>
      </c>
      <c r="CI1469" s="9"/>
      <c r="CJ1469" s="9"/>
      <c r="CK1469" s="9"/>
    </row>
    <row r="1470" spans="1:89" s="98" customFormat="1" x14ac:dyDescent="0.25">
      <c r="A1470" s="99">
        <v>10200211</v>
      </c>
      <c r="B1470" s="99"/>
      <c r="C1470" s="772">
        <v>449</v>
      </c>
      <c r="D1470" s="807">
        <v>0.03</v>
      </c>
      <c r="E1470" s="772">
        <f t="shared" si="67"/>
        <v>462</v>
      </c>
      <c r="F1470" s="778">
        <v>1.1000000000000001</v>
      </c>
      <c r="G1470" s="774">
        <f t="shared" si="66"/>
        <v>508</v>
      </c>
      <c r="H1470" s="776"/>
      <c r="I1470" s="758"/>
      <c r="J1470" s="776"/>
      <c r="K1470" s="786"/>
      <c r="L1470" s="9" t="s">
        <v>308</v>
      </c>
      <c r="M1470" s="9" t="s">
        <v>4406</v>
      </c>
      <c r="N1470" s="9" t="s">
        <v>142</v>
      </c>
      <c r="O1470" s="9" t="s">
        <v>2034</v>
      </c>
      <c r="P1470" s="9" t="s">
        <v>624</v>
      </c>
      <c r="Q1470" s="9" t="s">
        <v>273</v>
      </c>
      <c r="R1470" s="9" t="s">
        <v>2148</v>
      </c>
      <c r="S1470" s="9" t="s">
        <v>314</v>
      </c>
      <c r="T1470" s="98" t="s">
        <v>210</v>
      </c>
      <c r="U1470" s="99" t="s">
        <v>736</v>
      </c>
      <c r="V1470" s="99" t="s">
        <v>207</v>
      </c>
      <c r="W1470" s="99" t="s">
        <v>634</v>
      </c>
      <c r="X1470" s="99" t="s">
        <v>207</v>
      </c>
      <c r="Y1470" s="99">
        <v>128</v>
      </c>
      <c r="Z1470" s="99" t="s">
        <v>207</v>
      </c>
      <c r="AA1470" s="9">
        <v>220</v>
      </c>
      <c r="AB1470" s="99" t="s">
        <v>207</v>
      </c>
      <c r="AC1470" s="9">
        <v>241</v>
      </c>
      <c r="AD1470" s="9" t="s">
        <v>207</v>
      </c>
      <c r="AE1470" s="9">
        <v>95</v>
      </c>
      <c r="AF1470" s="9" t="s">
        <v>315</v>
      </c>
      <c r="AG1470" s="14" t="s">
        <v>324</v>
      </c>
      <c r="AH1470" s="14" t="s">
        <v>207</v>
      </c>
      <c r="AI1470" s="14" t="s">
        <v>325</v>
      </c>
      <c r="AJ1470" s="14" t="s">
        <v>207</v>
      </c>
      <c r="AK1470" s="9">
        <v>5</v>
      </c>
      <c r="AL1470" s="14" t="s">
        <v>207</v>
      </c>
      <c r="AM1470" s="9">
        <v>5</v>
      </c>
      <c r="AN1470" s="14" t="s">
        <v>207</v>
      </c>
      <c r="AO1470" s="9">
        <v>5</v>
      </c>
      <c r="AP1470" s="14" t="s">
        <v>207</v>
      </c>
      <c r="AQ1470" s="9">
        <v>5</v>
      </c>
      <c r="AR1470" s="14" t="s">
        <v>207</v>
      </c>
      <c r="AS1470" s="9" t="s">
        <v>0</v>
      </c>
      <c r="AT1470" s="9" t="s">
        <v>318</v>
      </c>
      <c r="AU1470" s="9" t="s">
        <v>376</v>
      </c>
      <c r="AV1470" s="9" t="s">
        <v>320</v>
      </c>
      <c r="AW1470" s="9" t="s">
        <v>2151</v>
      </c>
      <c r="AX1470" s="9">
        <v>9010600000</v>
      </c>
      <c r="AY1470" s="99">
        <v>269</v>
      </c>
      <c r="AZ1470" s="12" t="s">
        <v>207</v>
      </c>
      <c r="BA1470" s="99">
        <v>15</v>
      </c>
      <c r="BB1470" s="12" t="s">
        <v>207</v>
      </c>
      <c r="BC1470" s="99">
        <v>15</v>
      </c>
      <c r="BD1470" s="12" t="s">
        <v>207</v>
      </c>
      <c r="BE1470" s="99">
        <v>23</v>
      </c>
      <c r="BF1470" s="12" t="s">
        <v>321</v>
      </c>
      <c r="BG1470" s="654">
        <v>22.489000000000001</v>
      </c>
      <c r="BH1470" s="12" t="s">
        <v>321</v>
      </c>
      <c r="BI1470" s="99">
        <v>18</v>
      </c>
      <c r="BJ1470" s="12" t="s">
        <v>321</v>
      </c>
      <c r="BK1470" s="754">
        <v>0</v>
      </c>
      <c r="BL1470" s="12" t="s">
        <v>321</v>
      </c>
      <c r="BM1470" s="754">
        <v>0.09</v>
      </c>
      <c r="BN1470" s="12" t="s">
        <v>321</v>
      </c>
      <c r="BO1470" s="754">
        <v>4.4000000000000004</v>
      </c>
      <c r="BP1470" s="12" t="s">
        <v>321</v>
      </c>
      <c r="BQ1470" s="754">
        <v>0</v>
      </c>
      <c r="BR1470" s="12" t="s">
        <v>321</v>
      </c>
      <c r="BS1470" s="654">
        <v>0</v>
      </c>
      <c r="BT1470" s="12" t="s">
        <v>321</v>
      </c>
      <c r="BU1470" s="654">
        <v>4.4889999999999999</v>
      </c>
      <c r="BV1470" s="12" t="s">
        <v>321</v>
      </c>
      <c r="BW1470" s="9">
        <v>0.06</v>
      </c>
      <c r="BX1470" s="9" t="s">
        <v>322</v>
      </c>
      <c r="BY1470" s="755">
        <v>105.9</v>
      </c>
      <c r="BZ1470" s="9" t="s">
        <v>315</v>
      </c>
      <c r="CA1470" s="755">
        <v>5.9</v>
      </c>
      <c r="CB1470" s="9" t="s">
        <v>315</v>
      </c>
      <c r="CC1470" s="755">
        <v>5.9</v>
      </c>
      <c r="CD1470" s="9" t="s">
        <v>315</v>
      </c>
      <c r="CE1470" s="755">
        <v>46.3</v>
      </c>
      <c r="CF1470" s="9" t="s">
        <v>323</v>
      </c>
      <c r="CG1470" s="755">
        <v>39.700000000000003</v>
      </c>
      <c r="CH1470" s="9" t="s">
        <v>323</v>
      </c>
      <c r="CI1470" s="9"/>
      <c r="CJ1470" s="9"/>
      <c r="CK1470" s="9"/>
    </row>
    <row r="1471" spans="1:89" s="98" customFormat="1" x14ac:dyDescent="0.25">
      <c r="A1471" s="99">
        <v>10200212</v>
      </c>
      <c r="B1471" s="99"/>
      <c r="C1471" s="772">
        <v>468</v>
      </c>
      <c r="D1471" s="807">
        <v>0.03</v>
      </c>
      <c r="E1471" s="772">
        <f t="shared" si="67"/>
        <v>482</v>
      </c>
      <c r="F1471" s="778">
        <v>1.1000000000000001</v>
      </c>
      <c r="G1471" s="774">
        <f t="shared" si="66"/>
        <v>530</v>
      </c>
      <c r="H1471" s="776"/>
      <c r="I1471" s="758"/>
      <c r="J1471" s="776"/>
      <c r="K1471" s="786"/>
      <c r="L1471" s="9" t="s">
        <v>308</v>
      </c>
      <c r="M1471" s="9" t="s">
        <v>4407</v>
      </c>
      <c r="N1471" s="9" t="s">
        <v>142</v>
      </c>
      <c r="O1471" s="9" t="s">
        <v>2034</v>
      </c>
      <c r="P1471" s="9" t="s">
        <v>624</v>
      </c>
      <c r="Q1471" s="9" t="s">
        <v>273</v>
      </c>
      <c r="R1471" s="9" t="s">
        <v>2148</v>
      </c>
      <c r="S1471" s="9" t="s">
        <v>314</v>
      </c>
      <c r="T1471" s="98" t="s">
        <v>210</v>
      </c>
      <c r="U1471" s="99" t="s">
        <v>737</v>
      </c>
      <c r="V1471" s="99" t="s">
        <v>207</v>
      </c>
      <c r="W1471" s="99" t="s">
        <v>636</v>
      </c>
      <c r="X1471" s="99" t="s">
        <v>207</v>
      </c>
      <c r="Y1471" s="99">
        <v>139</v>
      </c>
      <c r="Z1471" s="99" t="s">
        <v>207</v>
      </c>
      <c r="AA1471" s="9">
        <v>240</v>
      </c>
      <c r="AB1471" s="99" t="s">
        <v>207</v>
      </c>
      <c r="AC1471" s="9">
        <v>264</v>
      </c>
      <c r="AD1471" s="9" t="s">
        <v>207</v>
      </c>
      <c r="AE1471" s="9">
        <v>104</v>
      </c>
      <c r="AF1471" s="9" t="s">
        <v>315</v>
      </c>
      <c r="AG1471" s="14" t="s">
        <v>326</v>
      </c>
      <c r="AH1471" s="14" t="s">
        <v>207</v>
      </c>
      <c r="AI1471" s="14" t="s">
        <v>327</v>
      </c>
      <c r="AJ1471" s="14" t="s">
        <v>207</v>
      </c>
      <c r="AK1471" s="9">
        <v>5</v>
      </c>
      <c r="AL1471" s="14" t="s">
        <v>207</v>
      </c>
      <c r="AM1471" s="9">
        <v>5</v>
      </c>
      <c r="AN1471" s="14" t="s">
        <v>207</v>
      </c>
      <c r="AO1471" s="9">
        <v>5</v>
      </c>
      <c r="AP1471" s="14" t="s">
        <v>207</v>
      </c>
      <c r="AQ1471" s="9">
        <v>5</v>
      </c>
      <c r="AR1471" s="14" t="s">
        <v>207</v>
      </c>
      <c r="AS1471" s="9" t="s">
        <v>0</v>
      </c>
      <c r="AT1471" s="9" t="s">
        <v>318</v>
      </c>
      <c r="AU1471" s="9" t="s">
        <v>376</v>
      </c>
      <c r="AV1471" s="9" t="s">
        <v>320</v>
      </c>
      <c r="AW1471" s="9" t="s">
        <v>2152</v>
      </c>
      <c r="AX1471" s="9">
        <v>9010600000</v>
      </c>
      <c r="AY1471" s="99">
        <v>289</v>
      </c>
      <c r="AZ1471" s="12" t="s">
        <v>207</v>
      </c>
      <c r="BA1471" s="99">
        <v>16</v>
      </c>
      <c r="BB1471" s="12" t="s">
        <v>207</v>
      </c>
      <c r="BC1471" s="99">
        <v>16</v>
      </c>
      <c r="BD1471" s="12" t="s">
        <v>207</v>
      </c>
      <c r="BE1471" s="99">
        <v>23</v>
      </c>
      <c r="BF1471" s="12" t="s">
        <v>321</v>
      </c>
      <c r="BG1471" s="654">
        <v>22.097000000000001</v>
      </c>
      <c r="BH1471" s="12" t="s">
        <v>321</v>
      </c>
      <c r="BI1471" s="99">
        <v>17</v>
      </c>
      <c r="BJ1471" s="12" t="s">
        <v>321</v>
      </c>
      <c r="BK1471" s="754">
        <v>0</v>
      </c>
      <c r="BL1471" s="12" t="s">
        <v>321</v>
      </c>
      <c r="BM1471" s="754">
        <v>0.09</v>
      </c>
      <c r="BN1471" s="12" t="s">
        <v>321</v>
      </c>
      <c r="BO1471" s="754">
        <v>5.0069999999999997</v>
      </c>
      <c r="BP1471" s="12" t="s">
        <v>321</v>
      </c>
      <c r="BQ1471" s="754">
        <v>0</v>
      </c>
      <c r="BR1471" s="12" t="s">
        <v>321</v>
      </c>
      <c r="BS1471" s="654">
        <v>0</v>
      </c>
      <c r="BT1471" s="12" t="s">
        <v>321</v>
      </c>
      <c r="BU1471" s="654">
        <v>5.0970000000000004</v>
      </c>
      <c r="BV1471" s="12" t="s">
        <v>321</v>
      </c>
      <c r="BW1471" s="9">
        <v>7.0000000000000007E-2</v>
      </c>
      <c r="BX1471" s="9" t="s">
        <v>322</v>
      </c>
      <c r="BY1471" s="755">
        <v>113.8</v>
      </c>
      <c r="BZ1471" s="9" t="s">
        <v>315</v>
      </c>
      <c r="CA1471" s="755">
        <v>6.3</v>
      </c>
      <c r="CB1471" s="9" t="s">
        <v>315</v>
      </c>
      <c r="CC1471" s="755">
        <v>6.3</v>
      </c>
      <c r="CD1471" s="9" t="s">
        <v>315</v>
      </c>
      <c r="CE1471" s="755">
        <v>44.1</v>
      </c>
      <c r="CF1471" s="9" t="s">
        <v>323</v>
      </c>
      <c r="CG1471" s="755">
        <v>37.5</v>
      </c>
      <c r="CH1471" s="9" t="s">
        <v>323</v>
      </c>
      <c r="CI1471" s="9"/>
      <c r="CJ1471" s="9"/>
      <c r="CK1471" s="9"/>
    </row>
    <row r="1472" spans="1:89" s="98" customFormat="1" x14ac:dyDescent="0.25">
      <c r="A1472" s="99">
        <v>10240301</v>
      </c>
      <c r="B1472" s="99"/>
      <c r="C1472" s="772">
        <v>334</v>
      </c>
      <c r="D1472" s="807">
        <v>0.03</v>
      </c>
      <c r="E1472" s="772">
        <f t="shared" si="67"/>
        <v>344</v>
      </c>
      <c r="F1472" s="778">
        <v>1.1000000000000001</v>
      </c>
      <c r="G1472" s="774">
        <f t="shared" si="66"/>
        <v>378</v>
      </c>
      <c r="H1472" s="776"/>
      <c r="I1472" s="758"/>
      <c r="J1472" s="776"/>
      <c r="K1472" s="786"/>
      <c r="L1472" s="9" t="s">
        <v>308</v>
      </c>
      <c r="M1472" s="9" t="s">
        <v>2153</v>
      </c>
      <c r="N1472" s="9" t="s">
        <v>142</v>
      </c>
      <c r="O1472" s="9" t="s">
        <v>2034</v>
      </c>
      <c r="P1472" s="9" t="s">
        <v>624</v>
      </c>
      <c r="Q1472" s="9" t="s">
        <v>273</v>
      </c>
      <c r="R1472" s="9" t="s">
        <v>2148</v>
      </c>
      <c r="S1472" s="9" t="s">
        <v>314</v>
      </c>
      <c r="T1472" s="98" t="s">
        <v>210</v>
      </c>
      <c r="U1472" s="99">
        <v>95</v>
      </c>
      <c r="V1472" s="99" t="s">
        <v>207</v>
      </c>
      <c r="W1472" s="99">
        <v>168</v>
      </c>
      <c r="X1472" s="99" t="s">
        <v>207</v>
      </c>
      <c r="Y1472" s="99">
        <v>105</v>
      </c>
      <c r="Z1472" s="99" t="s">
        <v>207</v>
      </c>
      <c r="AA1472" s="9">
        <v>178</v>
      </c>
      <c r="AB1472" s="99" t="s">
        <v>207</v>
      </c>
      <c r="AC1472" s="9">
        <v>193</v>
      </c>
      <c r="AD1472" s="9" t="s">
        <v>207</v>
      </c>
      <c r="AE1472" s="9">
        <v>76</v>
      </c>
      <c r="AF1472" s="9" t="s">
        <v>315</v>
      </c>
      <c r="AG1472" s="14" t="s">
        <v>1123</v>
      </c>
      <c r="AH1472" s="14" t="s">
        <v>207</v>
      </c>
      <c r="AI1472" s="14" t="s">
        <v>1124</v>
      </c>
      <c r="AJ1472" s="14" t="s">
        <v>207</v>
      </c>
      <c r="AK1472" s="9">
        <v>5</v>
      </c>
      <c r="AL1472" s="14" t="s">
        <v>207</v>
      </c>
      <c r="AM1472" s="9">
        <v>5</v>
      </c>
      <c r="AN1472" s="14" t="s">
        <v>207</v>
      </c>
      <c r="AO1472" s="9">
        <v>5</v>
      </c>
      <c r="AP1472" s="14" t="s">
        <v>207</v>
      </c>
      <c r="AQ1472" s="9">
        <v>5</v>
      </c>
      <c r="AR1472" s="14" t="s">
        <v>207</v>
      </c>
      <c r="AS1472" s="9" t="s">
        <v>0</v>
      </c>
      <c r="AT1472" s="9" t="s">
        <v>318</v>
      </c>
      <c r="AU1472" s="9" t="s">
        <v>376</v>
      </c>
      <c r="AV1472" s="9" t="s">
        <v>320</v>
      </c>
      <c r="AW1472" s="9" t="s">
        <v>2154</v>
      </c>
      <c r="AX1472" s="9">
        <v>9010600000</v>
      </c>
      <c r="AY1472" s="99">
        <v>227</v>
      </c>
      <c r="AZ1472" s="12" t="s">
        <v>207</v>
      </c>
      <c r="BA1472" s="99">
        <v>15.5</v>
      </c>
      <c r="BB1472" s="12" t="s">
        <v>207</v>
      </c>
      <c r="BC1472" s="99">
        <v>15.5</v>
      </c>
      <c r="BD1472" s="12" t="s">
        <v>207</v>
      </c>
      <c r="BE1472" s="99">
        <v>15</v>
      </c>
      <c r="BF1472" s="12" t="s">
        <v>321</v>
      </c>
      <c r="BG1472" s="654">
        <v>14.893000000000001</v>
      </c>
      <c r="BH1472" s="12" t="s">
        <v>321</v>
      </c>
      <c r="BI1472" s="99">
        <v>12</v>
      </c>
      <c r="BJ1472" s="12" t="s">
        <v>321</v>
      </c>
      <c r="BK1472" s="754">
        <v>0</v>
      </c>
      <c r="BL1472" s="12" t="s">
        <v>321</v>
      </c>
      <c r="BM1472" s="754">
        <v>8.1000000000000003E-2</v>
      </c>
      <c r="BN1472" s="12" t="s">
        <v>321</v>
      </c>
      <c r="BO1472" s="754">
        <v>2.8119999999999998</v>
      </c>
      <c r="BP1472" s="12" t="s">
        <v>321</v>
      </c>
      <c r="BQ1472" s="754">
        <v>0</v>
      </c>
      <c r="BR1472" s="12" t="s">
        <v>321</v>
      </c>
      <c r="BS1472" s="654">
        <v>0</v>
      </c>
      <c r="BT1472" s="12" t="s">
        <v>321</v>
      </c>
      <c r="BU1472" s="654">
        <v>2.8929999999999998</v>
      </c>
      <c r="BV1472" s="12" t="s">
        <v>321</v>
      </c>
      <c r="BW1472" s="9">
        <v>0.06</v>
      </c>
      <c r="BX1472" s="9" t="s">
        <v>322</v>
      </c>
      <c r="BY1472" s="755">
        <v>89.4</v>
      </c>
      <c r="BZ1472" s="9" t="s">
        <v>315</v>
      </c>
      <c r="CA1472" s="755">
        <v>6.1</v>
      </c>
      <c r="CB1472" s="9" t="s">
        <v>315</v>
      </c>
      <c r="CC1472" s="755">
        <v>6.1</v>
      </c>
      <c r="CD1472" s="9" t="s">
        <v>315</v>
      </c>
      <c r="CE1472" s="755">
        <v>30.9</v>
      </c>
      <c r="CF1472" s="9" t="s">
        <v>323</v>
      </c>
      <c r="CG1472" s="755">
        <v>26.5</v>
      </c>
      <c r="CH1472" s="9" t="s">
        <v>323</v>
      </c>
      <c r="CI1472" s="9"/>
      <c r="CJ1472" s="9"/>
      <c r="CK1472" s="9"/>
    </row>
    <row r="1473" spans="1:89" s="98" customFormat="1" x14ac:dyDescent="0.25">
      <c r="A1473" s="99">
        <v>10240210</v>
      </c>
      <c r="B1473" s="99"/>
      <c r="C1473" s="772">
        <v>382</v>
      </c>
      <c r="D1473" s="807">
        <v>0.03</v>
      </c>
      <c r="E1473" s="772">
        <f t="shared" si="67"/>
        <v>393</v>
      </c>
      <c r="F1473" s="778">
        <v>1.1000000000000001</v>
      </c>
      <c r="G1473" s="774">
        <f t="shared" si="66"/>
        <v>432</v>
      </c>
      <c r="H1473" s="776"/>
      <c r="I1473" s="758"/>
      <c r="J1473" s="776"/>
      <c r="K1473" s="786"/>
      <c r="L1473" s="9" t="s">
        <v>308</v>
      </c>
      <c r="M1473" s="9" t="s">
        <v>2155</v>
      </c>
      <c r="N1473" s="9" t="s">
        <v>142</v>
      </c>
      <c r="O1473" s="9" t="s">
        <v>2034</v>
      </c>
      <c r="P1473" s="9" t="s">
        <v>624</v>
      </c>
      <c r="Q1473" s="9" t="s">
        <v>273</v>
      </c>
      <c r="R1473" s="9" t="s">
        <v>2148</v>
      </c>
      <c r="S1473" s="9" t="s">
        <v>314</v>
      </c>
      <c r="T1473" s="98" t="s">
        <v>210</v>
      </c>
      <c r="U1473" s="99" t="s">
        <v>735</v>
      </c>
      <c r="V1473" s="99" t="s">
        <v>207</v>
      </c>
      <c r="W1473" s="99" t="s">
        <v>632</v>
      </c>
      <c r="X1473" s="99" t="s">
        <v>207</v>
      </c>
      <c r="Y1473" s="99">
        <v>117</v>
      </c>
      <c r="Z1473" s="99" t="s">
        <v>207</v>
      </c>
      <c r="AA1473" s="9">
        <v>200</v>
      </c>
      <c r="AB1473" s="99" t="s">
        <v>207</v>
      </c>
      <c r="AC1473" s="9">
        <v>218</v>
      </c>
      <c r="AD1473" s="9" t="s">
        <v>207</v>
      </c>
      <c r="AE1473" s="9">
        <v>86</v>
      </c>
      <c r="AF1473" s="9" t="s">
        <v>315</v>
      </c>
      <c r="AG1473" s="14" t="s">
        <v>316</v>
      </c>
      <c r="AH1473" s="14" t="s">
        <v>207</v>
      </c>
      <c r="AI1473" s="14" t="s">
        <v>317</v>
      </c>
      <c r="AJ1473" s="14" t="s">
        <v>207</v>
      </c>
      <c r="AK1473" s="9">
        <v>5</v>
      </c>
      <c r="AL1473" s="14" t="s">
        <v>207</v>
      </c>
      <c r="AM1473" s="9">
        <v>5</v>
      </c>
      <c r="AN1473" s="14" t="s">
        <v>207</v>
      </c>
      <c r="AO1473" s="9">
        <v>5</v>
      </c>
      <c r="AP1473" s="14" t="s">
        <v>207</v>
      </c>
      <c r="AQ1473" s="9">
        <v>5</v>
      </c>
      <c r="AR1473" s="14" t="s">
        <v>207</v>
      </c>
      <c r="AS1473" s="9" t="s">
        <v>0</v>
      </c>
      <c r="AT1473" s="9" t="s">
        <v>318</v>
      </c>
      <c r="AU1473" s="9" t="s">
        <v>376</v>
      </c>
      <c r="AV1473" s="9" t="s">
        <v>320</v>
      </c>
      <c r="AW1473" s="9" t="s">
        <v>2156</v>
      </c>
      <c r="AX1473" s="9">
        <v>9010600000</v>
      </c>
      <c r="AY1473" s="99">
        <v>249</v>
      </c>
      <c r="AZ1473" s="12" t="s">
        <v>207</v>
      </c>
      <c r="BA1473" s="99">
        <v>15.5</v>
      </c>
      <c r="BB1473" s="12" t="s">
        <v>207</v>
      </c>
      <c r="BC1473" s="99">
        <v>15.5</v>
      </c>
      <c r="BD1473" s="12" t="s">
        <v>207</v>
      </c>
      <c r="BE1473" s="99">
        <v>17</v>
      </c>
      <c r="BF1473" s="12" t="s">
        <v>321</v>
      </c>
      <c r="BG1473" s="654">
        <v>16.113</v>
      </c>
      <c r="BH1473" s="12" t="s">
        <v>321</v>
      </c>
      <c r="BI1473" s="99">
        <v>13</v>
      </c>
      <c r="BJ1473" s="12" t="s">
        <v>321</v>
      </c>
      <c r="BK1473" s="754">
        <v>0</v>
      </c>
      <c r="BL1473" s="12" t="s">
        <v>321</v>
      </c>
      <c r="BM1473" s="754">
        <v>8.1000000000000003E-2</v>
      </c>
      <c r="BN1473" s="12" t="s">
        <v>321</v>
      </c>
      <c r="BO1473" s="754">
        <v>3.032</v>
      </c>
      <c r="BP1473" s="12" t="s">
        <v>321</v>
      </c>
      <c r="BQ1473" s="754">
        <v>0</v>
      </c>
      <c r="BR1473" s="12" t="s">
        <v>321</v>
      </c>
      <c r="BS1473" s="654">
        <v>0</v>
      </c>
      <c r="BT1473" s="12" t="s">
        <v>321</v>
      </c>
      <c r="BU1473" s="654">
        <v>3.113</v>
      </c>
      <c r="BV1473" s="12" t="s">
        <v>321</v>
      </c>
      <c r="BW1473" s="9">
        <v>0.06</v>
      </c>
      <c r="BX1473" s="9" t="s">
        <v>322</v>
      </c>
      <c r="BY1473" s="755">
        <v>98</v>
      </c>
      <c r="BZ1473" s="9" t="s">
        <v>315</v>
      </c>
      <c r="CA1473" s="755">
        <v>6.1</v>
      </c>
      <c r="CB1473" s="9" t="s">
        <v>315</v>
      </c>
      <c r="CC1473" s="755">
        <v>6.1</v>
      </c>
      <c r="CD1473" s="9" t="s">
        <v>315</v>
      </c>
      <c r="CE1473" s="755">
        <v>35.299999999999997</v>
      </c>
      <c r="CF1473" s="9" t="s">
        <v>323</v>
      </c>
      <c r="CG1473" s="755">
        <v>28.7</v>
      </c>
      <c r="CH1473" s="9" t="s">
        <v>323</v>
      </c>
      <c r="CI1473" s="9"/>
      <c r="CJ1473" s="9"/>
      <c r="CK1473" s="9"/>
    </row>
    <row r="1474" spans="1:89" s="98" customFormat="1" x14ac:dyDescent="0.25">
      <c r="A1474" s="99">
        <v>10240211</v>
      </c>
      <c r="B1474" s="99"/>
      <c r="C1474" s="772">
        <v>449</v>
      </c>
      <c r="D1474" s="807">
        <v>0.03</v>
      </c>
      <c r="E1474" s="772">
        <f t="shared" si="67"/>
        <v>462</v>
      </c>
      <c r="F1474" s="778">
        <v>1.1000000000000001</v>
      </c>
      <c r="G1474" s="774">
        <f t="shared" si="66"/>
        <v>508</v>
      </c>
      <c r="H1474" s="776"/>
      <c r="I1474" s="758"/>
      <c r="J1474" s="776"/>
      <c r="K1474" s="786"/>
      <c r="L1474" s="9" t="s">
        <v>308</v>
      </c>
      <c r="M1474" s="9" t="s">
        <v>2157</v>
      </c>
      <c r="N1474" s="9" t="s">
        <v>142</v>
      </c>
      <c r="O1474" s="9" t="s">
        <v>2034</v>
      </c>
      <c r="P1474" s="9" t="s">
        <v>624</v>
      </c>
      <c r="Q1474" s="9" t="s">
        <v>273</v>
      </c>
      <c r="R1474" s="9" t="s">
        <v>2148</v>
      </c>
      <c r="S1474" s="9" t="s">
        <v>314</v>
      </c>
      <c r="T1474" s="98" t="s">
        <v>210</v>
      </c>
      <c r="U1474" s="99" t="s">
        <v>736</v>
      </c>
      <c r="V1474" s="99" t="s">
        <v>207</v>
      </c>
      <c r="W1474" s="99" t="s">
        <v>634</v>
      </c>
      <c r="X1474" s="99" t="s">
        <v>207</v>
      </c>
      <c r="Y1474" s="99">
        <v>128</v>
      </c>
      <c r="Z1474" s="99" t="s">
        <v>207</v>
      </c>
      <c r="AA1474" s="9">
        <v>220</v>
      </c>
      <c r="AB1474" s="99" t="s">
        <v>207</v>
      </c>
      <c r="AC1474" s="9">
        <v>241</v>
      </c>
      <c r="AD1474" s="9" t="s">
        <v>207</v>
      </c>
      <c r="AE1474" s="9">
        <v>95</v>
      </c>
      <c r="AF1474" s="9" t="s">
        <v>315</v>
      </c>
      <c r="AG1474" s="14" t="s">
        <v>324</v>
      </c>
      <c r="AH1474" s="14" t="s">
        <v>207</v>
      </c>
      <c r="AI1474" s="14" t="s">
        <v>325</v>
      </c>
      <c r="AJ1474" s="14" t="s">
        <v>207</v>
      </c>
      <c r="AK1474" s="9">
        <v>5</v>
      </c>
      <c r="AL1474" s="14" t="s">
        <v>207</v>
      </c>
      <c r="AM1474" s="9">
        <v>5</v>
      </c>
      <c r="AN1474" s="14" t="s">
        <v>207</v>
      </c>
      <c r="AO1474" s="9">
        <v>5</v>
      </c>
      <c r="AP1474" s="14" t="s">
        <v>207</v>
      </c>
      <c r="AQ1474" s="9">
        <v>5</v>
      </c>
      <c r="AR1474" s="14" t="s">
        <v>207</v>
      </c>
      <c r="AS1474" s="9" t="s">
        <v>0</v>
      </c>
      <c r="AT1474" s="9" t="s">
        <v>318</v>
      </c>
      <c r="AU1474" s="9" t="s">
        <v>376</v>
      </c>
      <c r="AV1474" s="9" t="s">
        <v>320</v>
      </c>
      <c r="AW1474" s="9" t="s">
        <v>2158</v>
      </c>
      <c r="AX1474" s="9">
        <v>9010600000</v>
      </c>
      <c r="AY1474" s="99">
        <v>289</v>
      </c>
      <c r="AZ1474" s="12" t="s">
        <v>207</v>
      </c>
      <c r="BA1474" s="99">
        <v>15.5</v>
      </c>
      <c r="BB1474" s="12" t="s">
        <v>207</v>
      </c>
      <c r="BC1474" s="99">
        <v>15.5</v>
      </c>
      <c r="BD1474" s="12" t="s">
        <v>207</v>
      </c>
      <c r="BE1474" s="99">
        <v>23</v>
      </c>
      <c r="BF1474" s="12" t="s">
        <v>321</v>
      </c>
      <c r="BG1474" s="654">
        <v>22.489000000000001</v>
      </c>
      <c r="BH1474" s="12" t="s">
        <v>321</v>
      </c>
      <c r="BI1474" s="99">
        <v>18</v>
      </c>
      <c r="BJ1474" s="12" t="s">
        <v>321</v>
      </c>
      <c r="BK1474" s="754">
        <v>0</v>
      </c>
      <c r="BL1474" s="12" t="s">
        <v>321</v>
      </c>
      <c r="BM1474" s="754">
        <v>0.09</v>
      </c>
      <c r="BN1474" s="12" t="s">
        <v>321</v>
      </c>
      <c r="BO1474" s="754">
        <v>4.4000000000000004</v>
      </c>
      <c r="BP1474" s="12" t="s">
        <v>321</v>
      </c>
      <c r="BQ1474" s="754">
        <v>0</v>
      </c>
      <c r="BR1474" s="12" t="s">
        <v>321</v>
      </c>
      <c r="BS1474" s="654">
        <v>0</v>
      </c>
      <c r="BT1474" s="12" t="s">
        <v>321</v>
      </c>
      <c r="BU1474" s="654">
        <v>4.4889999999999999</v>
      </c>
      <c r="BV1474" s="12" t="s">
        <v>321</v>
      </c>
      <c r="BW1474" s="9">
        <v>7.0000000000000007E-2</v>
      </c>
      <c r="BX1474" s="9" t="s">
        <v>322</v>
      </c>
      <c r="BY1474" s="755">
        <v>113.8</v>
      </c>
      <c r="BZ1474" s="9" t="s">
        <v>315</v>
      </c>
      <c r="CA1474" s="755">
        <v>6.1</v>
      </c>
      <c r="CB1474" s="9" t="s">
        <v>315</v>
      </c>
      <c r="CC1474" s="755">
        <v>6.1</v>
      </c>
      <c r="CD1474" s="9" t="s">
        <v>315</v>
      </c>
      <c r="CE1474" s="755">
        <v>46.3</v>
      </c>
      <c r="CF1474" s="9" t="s">
        <v>323</v>
      </c>
      <c r="CG1474" s="755">
        <v>39.700000000000003</v>
      </c>
      <c r="CH1474" s="9" t="s">
        <v>323</v>
      </c>
      <c r="CI1474" s="9"/>
      <c r="CJ1474" s="9"/>
      <c r="CK1474" s="9"/>
    </row>
    <row r="1475" spans="1:89" s="98" customFormat="1" x14ac:dyDescent="0.25">
      <c r="A1475" s="99">
        <v>10240212</v>
      </c>
      <c r="B1475" s="99"/>
      <c r="C1475" s="772">
        <v>468</v>
      </c>
      <c r="D1475" s="807">
        <v>0.03</v>
      </c>
      <c r="E1475" s="772">
        <f t="shared" si="67"/>
        <v>482</v>
      </c>
      <c r="F1475" s="778">
        <v>1.1000000000000001</v>
      </c>
      <c r="G1475" s="774">
        <f t="shared" si="66"/>
        <v>530</v>
      </c>
      <c r="H1475" s="776"/>
      <c r="I1475" s="758"/>
      <c r="J1475" s="776"/>
      <c r="K1475" s="786"/>
      <c r="L1475" s="9" t="s">
        <v>308</v>
      </c>
      <c r="M1475" s="9" t="s">
        <v>2159</v>
      </c>
      <c r="N1475" s="9" t="s">
        <v>142</v>
      </c>
      <c r="O1475" s="9" t="s">
        <v>2034</v>
      </c>
      <c r="P1475" s="9" t="s">
        <v>624</v>
      </c>
      <c r="Q1475" s="9" t="s">
        <v>273</v>
      </c>
      <c r="R1475" s="9" t="s">
        <v>2148</v>
      </c>
      <c r="S1475" s="9" t="s">
        <v>314</v>
      </c>
      <c r="T1475" s="98" t="s">
        <v>210</v>
      </c>
      <c r="U1475" s="99" t="s">
        <v>737</v>
      </c>
      <c r="V1475" s="99" t="s">
        <v>207</v>
      </c>
      <c r="W1475" s="99" t="s">
        <v>636</v>
      </c>
      <c r="X1475" s="99" t="s">
        <v>207</v>
      </c>
      <c r="Y1475" s="99">
        <v>139</v>
      </c>
      <c r="Z1475" s="99" t="s">
        <v>207</v>
      </c>
      <c r="AA1475" s="9">
        <v>240</v>
      </c>
      <c r="AB1475" s="99" t="s">
        <v>207</v>
      </c>
      <c r="AC1475" s="9">
        <v>264</v>
      </c>
      <c r="AD1475" s="9" t="s">
        <v>207</v>
      </c>
      <c r="AE1475" s="9">
        <v>104</v>
      </c>
      <c r="AF1475" s="9" t="s">
        <v>315</v>
      </c>
      <c r="AG1475" s="14" t="s">
        <v>326</v>
      </c>
      <c r="AH1475" s="14" t="s">
        <v>207</v>
      </c>
      <c r="AI1475" s="14" t="s">
        <v>327</v>
      </c>
      <c r="AJ1475" s="14" t="s">
        <v>207</v>
      </c>
      <c r="AK1475" s="9">
        <v>5</v>
      </c>
      <c r="AL1475" s="14" t="s">
        <v>207</v>
      </c>
      <c r="AM1475" s="9">
        <v>5</v>
      </c>
      <c r="AN1475" s="14" t="s">
        <v>207</v>
      </c>
      <c r="AO1475" s="9">
        <v>5</v>
      </c>
      <c r="AP1475" s="14" t="s">
        <v>207</v>
      </c>
      <c r="AQ1475" s="9">
        <v>5</v>
      </c>
      <c r="AR1475" s="14" t="s">
        <v>207</v>
      </c>
      <c r="AS1475" s="9" t="s">
        <v>0</v>
      </c>
      <c r="AT1475" s="9" t="s">
        <v>318</v>
      </c>
      <c r="AU1475" s="9" t="s">
        <v>376</v>
      </c>
      <c r="AV1475" s="9" t="s">
        <v>320</v>
      </c>
      <c r="AW1475" s="9" t="s">
        <v>2160</v>
      </c>
      <c r="AX1475" s="9">
        <v>9010600000</v>
      </c>
      <c r="AY1475" s="99">
        <v>289</v>
      </c>
      <c r="AZ1475" s="12" t="s">
        <v>207</v>
      </c>
      <c r="BA1475" s="99">
        <v>15.5</v>
      </c>
      <c r="BB1475" s="12" t="s">
        <v>207</v>
      </c>
      <c r="BC1475" s="99">
        <v>15.5</v>
      </c>
      <c r="BD1475" s="12" t="s">
        <v>207</v>
      </c>
      <c r="BE1475" s="99">
        <v>23</v>
      </c>
      <c r="BF1475" s="12" t="s">
        <v>321</v>
      </c>
      <c r="BG1475" s="654">
        <v>22.097000000000001</v>
      </c>
      <c r="BH1475" s="12" t="s">
        <v>321</v>
      </c>
      <c r="BI1475" s="99">
        <v>17</v>
      </c>
      <c r="BJ1475" s="12" t="s">
        <v>321</v>
      </c>
      <c r="BK1475" s="754">
        <v>0</v>
      </c>
      <c r="BL1475" s="12" t="s">
        <v>321</v>
      </c>
      <c r="BM1475" s="754">
        <v>0.09</v>
      </c>
      <c r="BN1475" s="12" t="s">
        <v>321</v>
      </c>
      <c r="BO1475" s="754">
        <v>5.0069999999999997</v>
      </c>
      <c r="BP1475" s="12" t="s">
        <v>321</v>
      </c>
      <c r="BQ1475" s="754">
        <v>0</v>
      </c>
      <c r="BR1475" s="12" t="s">
        <v>321</v>
      </c>
      <c r="BS1475" s="654">
        <v>0</v>
      </c>
      <c r="BT1475" s="12" t="s">
        <v>321</v>
      </c>
      <c r="BU1475" s="654">
        <v>5.0970000000000004</v>
      </c>
      <c r="BV1475" s="12" t="s">
        <v>321</v>
      </c>
      <c r="BW1475" s="9">
        <v>7.0000000000000007E-2</v>
      </c>
      <c r="BX1475" s="9" t="s">
        <v>322</v>
      </c>
      <c r="BY1475" s="755">
        <v>113.8</v>
      </c>
      <c r="BZ1475" s="9" t="s">
        <v>315</v>
      </c>
      <c r="CA1475" s="755">
        <v>6.1</v>
      </c>
      <c r="CB1475" s="9" t="s">
        <v>315</v>
      </c>
      <c r="CC1475" s="755">
        <v>6.1</v>
      </c>
      <c r="CD1475" s="9" t="s">
        <v>315</v>
      </c>
      <c r="CE1475" s="755">
        <v>44.1</v>
      </c>
      <c r="CF1475" s="9" t="s">
        <v>323</v>
      </c>
      <c r="CG1475" s="755">
        <v>37.5</v>
      </c>
      <c r="CH1475" s="9" t="s">
        <v>323</v>
      </c>
      <c r="CI1475" s="9"/>
      <c r="CJ1475" s="9"/>
      <c r="CK1475" s="9"/>
    </row>
    <row r="1476" spans="1:89" s="98" customFormat="1" x14ac:dyDescent="0.25">
      <c r="A1476" s="99">
        <v>10200152</v>
      </c>
      <c r="B1476" s="99"/>
      <c r="C1476" s="772">
        <v>268</v>
      </c>
      <c r="D1476" s="807">
        <v>0.03</v>
      </c>
      <c r="E1476" s="772">
        <f t="shared" si="67"/>
        <v>276</v>
      </c>
      <c r="F1476" s="778">
        <v>1.1000000000000001</v>
      </c>
      <c r="G1476" s="774">
        <f t="shared" si="66"/>
        <v>304</v>
      </c>
      <c r="H1476" s="776"/>
      <c r="I1476" s="758"/>
      <c r="J1476" s="776"/>
      <c r="K1476" s="786"/>
      <c r="L1476" s="9" t="s">
        <v>308</v>
      </c>
      <c r="M1476" s="9" t="s">
        <v>4408</v>
      </c>
      <c r="N1476" s="9" t="s">
        <v>142</v>
      </c>
      <c r="O1476" s="9" t="s">
        <v>2034</v>
      </c>
      <c r="P1476" s="9" t="s">
        <v>624</v>
      </c>
      <c r="Q1476" s="9" t="s">
        <v>273</v>
      </c>
      <c r="R1476" s="9" t="s">
        <v>4</v>
      </c>
      <c r="S1476" s="9" t="s">
        <v>314</v>
      </c>
      <c r="T1476" s="98" t="s">
        <v>210</v>
      </c>
      <c r="U1476" s="99">
        <v>95</v>
      </c>
      <c r="V1476" s="99" t="s">
        <v>207</v>
      </c>
      <c r="W1476" s="99">
        <v>168</v>
      </c>
      <c r="X1476" s="99" t="s">
        <v>207</v>
      </c>
      <c r="Y1476" s="99">
        <v>105</v>
      </c>
      <c r="Z1476" s="99" t="s">
        <v>207</v>
      </c>
      <c r="AA1476" s="9">
        <v>178</v>
      </c>
      <c r="AB1476" s="99" t="s">
        <v>207</v>
      </c>
      <c r="AC1476" s="9">
        <v>193</v>
      </c>
      <c r="AD1476" s="9" t="s">
        <v>207</v>
      </c>
      <c r="AE1476" s="9">
        <v>76</v>
      </c>
      <c r="AF1476" s="9" t="s">
        <v>315</v>
      </c>
      <c r="AG1476" s="14" t="s">
        <v>1123</v>
      </c>
      <c r="AH1476" s="14" t="s">
        <v>207</v>
      </c>
      <c r="AI1476" s="14" t="s">
        <v>1124</v>
      </c>
      <c r="AJ1476" s="14" t="s">
        <v>207</v>
      </c>
      <c r="AK1476" s="9">
        <v>5</v>
      </c>
      <c r="AL1476" s="14" t="s">
        <v>207</v>
      </c>
      <c r="AM1476" s="9">
        <v>5</v>
      </c>
      <c r="AN1476" s="14" t="s">
        <v>207</v>
      </c>
      <c r="AO1476" s="9">
        <v>5</v>
      </c>
      <c r="AP1476" s="14" t="s">
        <v>207</v>
      </c>
      <c r="AQ1476" s="9">
        <v>5</v>
      </c>
      <c r="AR1476" s="14" t="s">
        <v>207</v>
      </c>
      <c r="AS1476" s="9" t="s">
        <v>0</v>
      </c>
      <c r="AT1476" s="9" t="s">
        <v>318</v>
      </c>
      <c r="AU1476" s="9" t="s">
        <v>376</v>
      </c>
      <c r="AV1476" s="9" t="s">
        <v>320</v>
      </c>
      <c r="AW1476" s="9" t="s">
        <v>2161</v>
      </c>
      <c r="AX1476" s="9">
        <v>9010600000</v>
      </c>
      <c r="AY1476" s="99">
        <v>227</v>
      </c>
      <c r="AZ1476" s="12" t="s">
        <v>207</v>
      </c>
      <c r="BA1476" s="99">
        <v>16</v>
      </c>
      <c r="BB1476" s="12" t="s">
        <v>207</v>
      </c>
      <c r="BC1476" s="99">
        <v>16</v>
      </c>
      <c r="BD1476" s="12" t="s">
        <v>207</v>
      </c>
      <c r="BE1476" s="99">
        <v>16</v>
      </c>
      <c r="BF1476" s="12" t="s">
        <v>321</v>
      </c>
      <c r="BG1476" s="654">
        <v>15.893000000000001</v>
      </c>
      <c r="BH1476" s="12" t="s">
        <v>321</v>
      </c>
      <c r="BI1476" s="99">
        <v>13</v>
      </c>
      <c r="BJ1476" s="12" t="s">
        <v>321</v>
      </c>
      <c r="BK1476" s="754">
        <v>0</v>
      </c>
      <c r="BL1476" s="12" t="s">
        <v>321</v>
      </c>
      <c r="BM1476" s="754">
        <v>8.1000000000000003E-2</v>
      </c>
      <c r="BN1476" s="12" t="s">
        <v>321</v>
      </c>
      <c r="BO1476" s="754">
        <v>2.8119999999999998</v>
      </c>
      <c r="BP1476" s="12" t="s">
        <v>321</v>
      </c>
      <c r="BQ1476" s="754">
        <v>0</v>
      </c>
      <c r="BR1476" s="12" t="s">
        <v>321</v>
      </c>
      <c r="BS1476" s="654">
        <v>0</v>
      </c>
      <c r="BT1476" s="12" t="s">
        <v>321</v>
      </c>
      <c r="BU1476" s="654">
        <v>2.8929999999999998</v>
      </c>
      <c r="BV1476" s="12" t="s">
        <v>321</v>
      </c>
      <c r="BW1476" s="9">
        <v>0.06</v>
      </c>
      <c r="BX1476" s="9" t="s">
        <v>322</v>
      </c>
      <c r="BY1476" s="755">
        <v>89.4</v>
      </c>
      <c r="BZ1476" s="9" t="s">
        <v>315</v>
      </c>
      <c r="CA1476" s="755">
        <v>6.3</v>
      </c>
      <c r="CB1476" s="9" t="s">
        <v>315</v>
      </c>
      <c r="CC1476" s="755">
        <v>6.3</v>
      </c>
      <c r="CD1476" s="9" t="s">
        <v>315</v>
      </c>
      <c r="CE1476" s="755">
        <v>33.1</v>
      </c>
      <c r="CF1476" s="9" t="s">
        <v>323</v>
      </c>
      <c r="CG1476" s="755">
        <v>28.7</v>
      </c>
      <c r="CH1476" s="9" t="s">
        <v>323</v>
      </c>
      <c r="CI1476" s="9"/>
      <c r="CJ1476" s="9"/>
      <c r="CK1476" s="9"/>
    </row>
    <row r="1477" spans="1:89" s="98" customFormat="1" x14ac:dyDescent="0.25">
      <c r="A1477" s="99">
        <v>10200035</v>
      </c>
      <c r="B1477" s="99"/>
      <c r="C1477" s="772">
        <v>316</v>
      </c>
      <c r="D1477" s="807">
        <v>0.03</v>
      </c>
      <c r="E1477" s="772">
        <f t="shared" si="67"/>
        <v>325</v>
      </c>
      <c r="F1477" s="778">
        <v>1.1000000000000001</v>
      </c>
      <c r="G1477" s="774">
        <f t="shared" si="66"/>
        <v>358</v>
      </c>
      <c r="H1477" s="776"/>
      <c r="I1477" s="758"/>
      <c r="J1477" s="776"/>
      <c r="K1477" s="786"/>
      <c r="L1477" s="9" t="s">
        <v>308</v>
      </c>
      <c r="M1477" s="9" t="s">
        <v>4409</v>
      </c>
      <c r="N1477" s="9" t="s">
        <v>142</v>
      </c>
      <c r="O1477" s="9" t="s">
        <v>2034</v>
      </c>
      <c r="P1477" s="9" t="s">
        <v>624</v>
      </c>
      <c r="Q1477" s="9" t="s">
        <v>273</v>
      </c>
      <c r="R1477" s="9" t="s">
        <v>4</v>
      </c>
      <c r="S1477" s="9" t="s">
        <v>314</v>
      </c>
      <c r="T1477" s="98" t="s">
        <v>210</v>
      </c>
      <c r="U1477" s="99" t="s">
        <v>735</v>
      </c>
      <c r="V1477" s="99" t="s">
        <v>207</v>
      </c>
      <c r="W1477" s="99" t="s">
        <v>632</v>
      </c>
      <c r="X1477" s="99" t="s">
        <v>207</v>
      </c>
      <c r="Y1477" s="99">
        <v>117</v>
      </c>
      <c r="Z1477" s="99" t="s">
        <v>207</v>
      </c>
      <c r="AA1477" s="9">
        <v>200</v>
      </c>
      <c r="AB1477" s="99" t="s">
        <v>207</v>
      </c>
      <c r="AC1477" s="9">
        <v>218</v>
      </c>
      <c r="AD1477" s="9" t="s">
        <v>207</v>
      </c>
      <c r="AE1477" s="9">
        <v>86</v>
      </c>
      <c r="AF1477" s="9" t="s">
        <v>315</v>
      </c>
      <c r="AG1477" s="14" t="s">
        <v>316</v>
      </c>
      <c r="AH1477" s="14" t="s">
        <v>207</v>
      </c>
      <c r="AI1477" s="14" t="s">
        <v>317</v>
      </c>
      <c r="AJ1477" s="14" t="s">
        <v>207</v>
      </c>
      <c r="AK1477" s="9">
        <v>5</v>
      </c>
      <c r="AL1477" s="14" t="s">
        <v>207</v>
      </c>
      <c r="AM1477" s="9">
        <v>5</v>
      </c>
      <c r="AN1477" s="14" t="s">
        <v>207</v>
      </c>
      <c r="AO1477" s="9">
        <v>5</v>
      </c>
      <c r="AP1477" s="14" t="s">
        <v>207</v>
      </c>
      <c r="AQ1477" s="9">
        <v>5</v>
      </c>
      <c r="AR1477" s="14" t="s">
        <v>207</v>
      </c>
      <c r="AS1477" s="9" t="s">
        <v>0</v>
      </c>
      <c r="AT1477" s="9" t="s">
        <v>318</v>
      </c>
      <c r="AU1477" s="9" t="s">
        <v>376</v>
      </c>
      <c r="AV1477" s="9" t="s">
        <v>320</v>
      </c>
      <c r="AW1477" s="9" t="s">
        <v>2162</v>
      </c>
      <c r="AX1477" s="9">
        <v>9010600000</v>
      </c>
      <c r="AY1477" s="99">
        <v>249</v>
      </c>
      <c r="AZ1477" s="12" t="s">
        <v>207</v>
      </c>
      <c r="BA1477" s="99">
        <v>16</v>
      </c>
      <c r="BB1477" s="12" t="s">
        <v>207</v>
      </c>
      <c r="BC1477" s="99">
        <v>16</v>
      </c>
      <c r="BD1477" s="12" t="s">
        <v>207</v>
      </c>
      <c r="BE1477" s="99">
        <v>17</v>
      </c>
      <c r="BF1477" s="12" t="s">
        <v>321</v>
      </c>
      <c r="BG1477" s="654">
        <v>16.113</v>
      </c>
      <c r="BH1477" s="12" t="s">
        <v>321</v>
      </c>
      <c r="BI1477" s="99">
        <v>13</v>
      </c>
      <c r="BJ1477" s="12" t="s">
        <v>321</v>
      </c>
      <c r="BK1477" s="754">
        <v>0</v>
      </c>
      <c r="BL1477" s="12" t="s">
        <v>321</v>
      </c>
      <c r="BM1477" s="754">
        <v>8.1000000000000003E-2</v>
      </c>
      <c r="BN1477" s="12" t="s">
        <v>321</v>
      </c>
      <c r="BO1477" s="754">
        <v>3.032</v>
      </c>
      <c r="BP1477" s="12" t="s">
        <v>321</v>
      </c>
      <c r="BQ1477" s="754">
        <v>0</v>
      </c>
      <c r="BR1477" s="12" t="s">
        <v>321</v>
      </c>
      <c r="BS1477" s="654">
        <v>0</v>
      </c>
      <c r="BT1477" s="12" t="s">
        <v>321</v>
      </c>
      <c r="BU1477" s="654">
        <v>3.113</v>
      </c>
      <c r="BV1477" s="12" t="s">
        <v>321</v>
      </c>
      <c r="BW1477" s="9">
        <v>0.06</v>
      </c>
      <c r="BX1477" s="9" t="s">
        <v>322</v>
      </c>
      <c r="BY1477" s="755">
        <v>98</v>
      </c>
      <c r="BZ1477" s="9" t="s">
        <v>315</v>
      </c>
      <c r="CA1477" s="755">
        <v>6.3</v>
      </c>
      <c r="CB1477" s="9" t="s">
        <v>315</v>
      </c>
      <c r="CC1477" s="755">
        <v>6.3</v>
      </c>
      <c r="CD1477" s="9" t="s">
        <v>315</v>
      </c>
      <c r="CE1477" s="755">
        <v>35.299999999999997</v>
      </c>
      <c r="CF1477" s="9" t="s">
        <v>323</v>
      </c>
      <c r="CG1477" s="755">
        <v>28.7</v>
      </c>
      <c r="CH1477" s="9" t="s">
        <v>323</v>
      </c>
      <c r="CI1477" s="9"/>
      <c r="CJ1477" s="9"/>
      <c r="CK1477" s="9"/>
    </row>
    <row r="1478" spans="1:89" s="98" customFormat="1" x14ac:dyDescent="0.25">
      <c r="A1478" s="99">
        <v>10200126</v>
      </c>
      <c r="B1478" s="99"/>
      <c r="C1478" s="772">
        <v>391</v>
      </c>
      <c r="D1478" s="807">
        <v>0.03</v>
      </c>
      <c r="E1478" s="772">
        <f t="shared" si="67"/>
        <v>403</v>
      </c>
      <c r="F1478" s="778">
        <v>1.1000000000000001</v>
      </c>
      <c r="G1478" s="774">
        <f t="shared" si="66"/>
        <v>443</v>
      </c>
      <c r="H1478" s="776"/>
      <c r="I1478" s="758"/>
      <c r="J1478" s="776"/>
      <c r="K1478" s="786"/>
      <c r="L1478" s="9" t="s">
        <v>308</v>
      </c>
      <c r="M1478" s="9" t="s">
        <v>4410</v>
      </c>
      <c r="N1478" s="9" t="s">
        <v>142</v>
      </c>
      <c r="O1478" s="9" t="s">
        <v>2034</v>
      </c>
      <c r="P1478" s="9" t="s">
        <v>624</v>
      </c>
      <c r="Q1478" s="9" t="s">
        <v>273</v>
      </c>
      <c r="R1478" s="9" t="s">
        <v>4</v>
      </c>
      <c r="S1478" s="9" t="s">
        <v>314</v>
      </c>
      <c r="T1478" s="98" t="s">
        <v>210</v>
      </c>
      <c r="U1478" s="99" t="s">
        <v>736</v>
      </c>
      <c r="V1478" s="99" t="s">
        <v>207</v>
      </c>
      <c r="W1478" s="99" t="s">
        <v>634</v>
      </c>
      <c r="X1478" s="99" t="s">
        <v>207</v>
      </c>
      <c r="Y1478" s="99">
        <v>128</v>
      </c>
      <c r="Z1478" s="99" t="s">
        <v>207</v>
      </c>
      <c r="AA1478" s="9">
        <v>220</v>
      </c>
      <c r="AB1478" s="99" t="s">
        <v>207</v>
      </c>
      <c r="AC1478" s="9">
        <v>241</v>
      </c>
      <c r="AD1478" s="9" t="s">
        <v>207</v>
      </c>
      <c r="AE1478" s="9">
        <v>95</v>
      </c>
      <c r="AF1478" s="9" t="s">
        <v>315</v>
      </c>
      <c r="AG1478" s="14" t="s">
        <v>324</v>
      </c>
      <c r="AH1478" s="14" t="s">
        <v>207</v>
      </c>
      <c r="AI1478" s="14" t="s">
        <v>325</v>
      </c>
      <c r="AJ1478" s="14" t="s">
        <v>207</v>
      </c>
      <c r="AK1478" s="9">
        <v>5</v>
      </c>
      <c r="AL1478" s="14" t="s">
        <v>207</v>
      </c>
      <c r="AM1478" s="9">
        <v>5</v>
      </c>
      <c r="AN1478" s="14" t="s">
        <v>207</v>
      </c>
      <c r="AO1478" s="9">
        <v>5</v>
      </c>
      <c r="AP1478" s="14" t="s">
        <v>207</v>
      </c>
      <c r="AQ1478" s="9">
        <v>5</v>
      </c>
      <c r="AR1478" s="14" t="s">
        <v>207</v>
      </c>
      <c r="AS1478" s="9" t="s">
        <v>0</v>
      </c>
      <c r="AT1478" s="9" t="s">
        <v>318</v>
      </c>
      <c r="AU1478" s="9" t="s">
        <v>376</v>
      </c>
      <c r="AV1478" s="9" t="s">
        <v>320</v>
      </c>
      <c r="AW1478" s="9" t="s">
        <v>2163</v>
      </c>
      <c r="AX1478" s="9">
        <v>9010600000</v>
      </c>
      <c r="AY1478" s="99">
        <v>269</v>
      </c>
      <c r="AZ1478" s="12" t="s">
        <v>207</v>
      </c>
      <c r="BA1478" s="99">
        <v>15</v>
      </c>
      <c r="BB1478" s="12" t="s">
        <v>207</v>
      </c>
      <c r="BC1478" s="99">
        <v>15</v>
      </c>
      <c r="BD1478" s="12" t="s">
        <v>207</v>
      </c>
      <c r="BE1478" s="99">
        <v>23</v>
      </c>
      <c r="BF1478" s="12" t="s">
        <v>321</v>
      </c>
      <c r="BG1478" s="654">
        <v>22.489000000000001</v>
      </c>
      <c r="BH1478" s="12" t="s">
        <v>321</v>
      </c>
      <c r="BI1478" s="99">
        <v>18</v>
      </c>
      <c r="BJ1478" s="12" t="s">
        <v>321</v>
      </c>
      <c r="BK1478" s="754">
        <v>0</v>
      </c>
      <c r="BL1478" s="12" t="s">
        <v>321</v>
      </c>
      <c r="BM1478" s="754">
        <v>0.09</v>
      </c>
      <c r="BN1478" s="12" t="s">
        <v>321</v>
      </c>
      <c r="BO1478" s="754">
        <v>4.4000000000000004</v>
      </c>
      <c r="BP1478" s="12" t="s">
        <v>321</v>
      </c>
      <c r="BQ1478" s="754">
        <v>0</v>
      </c>
      <c r="BR1478" s="12" t="s">
        <v>321</v>
      </c>
      <c r="BS1478" s="654">
        <v>0</v>
      </c>
      <c r="BT1478" s="12" t="s">
        <v>321</v>
      </c>
      <c r="BU1478" s="654">
        <v>4.4889999999999999</v>
      </c>
      <c r="BV1478" s="12" t="s">
        <v>321</v>
      </c>
      <c r="BW1478" s="9">
        <v>0.06</v>
      </c>
      <c r="BX1478" s="9" t="s">
        <v>322</v>
      </c>
      <c r="BY1478" s="755">
        <v>105.9</v>
      </c>
      <c r="BZ1478" s="9" t="s">
        <v>315</v>
      </c>
      <c r="CA1478" s="755">
        <v>5.9</v>
      </c>
      <c r="CB1478" s="9" t="s">
        <v>315</v>
      </c>
      <c r="CC1478" s="755">
        <v>5.9</v>
      </c>
      <c r="CD1478" s="9" t="s">
        <v>315</v>
      </c>
      <c r="CE1478" s="755">
        <v>46.3</v>
      </c>
      <c r="CF1478" s="9" t="s">
        <v>323</v>
      </c>
      <c r="CG1478" s="755">
        <v>39.700000000000003</v>
      </c>
      <c r="CH1478" s="9" t="s">
        <v>323</v>
      </c>
      <c r="CI1478" s="9"/>
      <c r="CJ1478" s="9"/>
      <c r="CK1478" s="9"/>
    </row>
    <row r="1479" spans="1:89" s="98" customFormat="1" x14ac:dyDescent="0.25">
      <c r="A1479" s="99">
        <v>10200023</v>
      </c>
      <c r="B1479" s="99"/>
      <c r="C1479" s="772">
        <v>426</v>
      </c>
      <c r="D1479" s="807">
        <v>0.03</v>
      </c>
      <c r="E1479" s="772">
        <f t="shared" si="67"/>
        <v>439</v>
      </c>
      <c r="F1479" s="778">
        <v>1.1000000000000001</v>
      </c>
      <c r="G1479" s="774">
        <f t="shared" si="66"/>
        <v>483</v>
      </c>
      <c r="H1479" s="776"/>
      <c r="I1479" s="758"/>
      <c r="J1479" s="776"/>
      <c r="K1479" s="786"/>
      <c r="L1479" s="9" t="s">
        <v>308</v>
      </c>
      <c r="M1479" s="9" t="s">
        <v>4411</v>
      </c>
      <c r="N1479" s="9" t="s">
        <v>142</v>
      </c>
      <c r="O1479" s="9" t="s">
        <v>2034</v>
      </c>
      <c r="P1479" s="9" t="s">
        <v>624</v>
      </c>
      <c r="Q1479" s="9" t="s">
        <v>273</v>
      </c>
      <c r="R1479" s="9" t="s">
        <v>4</v>
      </c>
      <c r="S1479" s="9" t="s">
        <v>314</v>
      </c>
      <c r="T1479" s="98" t="s">
        <v>210</v>
      </c>
      <c r="U1479" s="99" t="s">
        <v>737</v>
      </c>
      <c r="V1479" s="99" t="s">
        <v>207</v>
      </c>
      <c r="W1479" s="99" t="s">
        <v>636</v>
      </c>
      <c r="X1479" s="99" t="s">
        <v>207</v>
      </c>
      <c r="Y1479" s="99">
        <v>139</v>
      </c>
      <c r="Z1479" s="99" t="s">
        <v>207</v>
      </c>
      <c r="AA1479" s="9">
        <v>240</v>
      </c>
      <c r="AB1479" s="99" t="s">
        <v>207</v>
      </c>
      <c r="AC1479" s="9">
        <v>264</v>
      </c>
      <c r="AD1479" s="9" t="s">
        <v>207</v>
      </c>
      <c r="AE1479" s="9">
        <v>104</v>
      </c>
      <c r="AF1479" s="9" t="s">
        <v>315</v>
      </c>
      <c r="AG1479" s="14" t="s">
        <v>326</v>
      </c>
      <c r="AH1479" s="14" t="s">
        <v>207</v>
      </c>
      <c r="AI1479" s="14" t="s">
        <v>327</v>
      </c>
      <c r="AJ1479" s="14" t="s">
        <v>207</v>
      </c>
      <c r="AK1479" s="9">
        <v>5</v>
      </c>
      <c r="AL1479" s="14" t="s">
        <v>207</v>
      </c>
      <c r="AM1479" s="9">
        <v>5</v>
      </c>
      <c r="AN1479" s="14" t="s">
        <v>207</v>
      </c>
      <c r="AO1479" s="9">
        <v>5</v>
      </c>
      <c r="AP1479" s="14" t="s">
        <v>207</v>
      </c>
      <c r="AQ1479" s="9">
        <v>5</v>
      </c>
      <c r="AR1479" s="14" t="s">
        <v>207</v>
      </c>
      <c r="AS1479" s="9" t="s">
        <v>0</v>
      </c>
      <c r="AT1479" s="9" t="s">
        <v>318</v>
      </c>
      <c r="AU1479" s="9" t="s">
        <v>376</v>
      </c>
      <c r="AV1479" s="9" t="s">
        <v>320</v>
      </c>
      <c r="AW1479" s="9" t="s">
        <v>2164</v>
      </c>
      <c r="AX1479" s="9">
        <v>9010600000</v>
      </c>
      <c r="AY1479" s="99">
        <v>289</v>
      </c>
      <c r="AZ1479" s="12" t="s">
        <v>207</v>
      </c>
      <c r="BA1479" s="99">
        <v>16</v>
      </c>
      <c r="BB1479" s="12" t="s">
        <v>207</v>
      </c>
      <c r="BC1479" s="99">
        <v>16</v>
      </c>
      <c r="BD1479" s="12" t="s">
        <v>207</v>
      </c>
      <c r="BE1479" s="99">
        <v>23</v>
      </c>
      <c r="BF1479" s="12" t="s">
        <v>321</v>
      </c>
      <c r="BG1479" s="654">
        <v>22.097000000000001</v>
      </c>
      <c r="BH1479" s="12" t="s">
        <v>321</v>
      </c>
      <c r="BI1479" s="99">
        <v>17</v>
      </c>
      <c r="BJ1479" s="12" t="s">
        <v>321</v>
      </c>
      <c r="BK1479" s="754">
        <v>0</v>
      </c>
      <c r="BL1479" s="12" t="s">
        <v>321</v>
      </c>
      <c r="BM1479" s="754">
        <v>0.09</v>
      </c>
      <c r="BN1479" s="12" t="s">
        <v>321</v>
      </c>
      <c r="BO1479" s="754">
        <v>5.0069999999999997</v>
      </c>
      <c r="BP1479" s="12" t="s">
        <v>321</v>
      </c>
      <c r="BQ1479" s="754">
        <v>0</v>
      </c>
      <c r="BR1479" s="12" t="s">
        <v>321</v>
      </c>
      <c r="BS1479" s="654">
        <v>0</v>
      </c>
      <c r="BT1479" s="12" t="s">
        <v>321</v>
      </c>
      <c r="BU1479" s="654">
        <v>5.0970000000000004</v>
      </c>
      <c r="BV1479" s="12" t="s">
        <v>321</v>
      </c>
      <c r="BW1479" s="9">
        <v>7.0000000000000007E-2</v>
      </c>
      <c r="BX1479" s="9" t="s">
        <v>322</v>
      </c>
      <c r="BY1479" s="755">
        <v>113.8</v>
      </c>
      <c r="BZ1479" s="9" t="s">
        <v>315</v>
      </c>
      <c r="CA1479" s="755">
        <v>6.3</v>
      </c>
      <c r="CB1479" s="9" t="s">
        <v>315</v>
      </c>
      <c r="CC1479" s="755">
        <v>6.3</v>
      </c>
      <c r="CD1479" s="9" t="s">
        <v>315</v>
      </c>
      <c r="CE1479" s="755">
        <v>44.1</v>
      </c>
      <c r="CF1479" s="9" t="s">
        <v>323</v>
      </c>
      <c r="CG1479" s="755">
        <v>37.5</v>
      </c>
      <c r="CH1479" s="9" t="s">
        <v>323</v>
      </c>
      <c r="CI1479" s="9"/>
      <c r="CJ1479" s="9"/>
      <c r="CK1479" s="9"/>
    </row>
    <row r="1480" spans="1:89" s="98" customFormat="1" x14ac:dyDescent="0.25">
      <c r="A1480" s="99">
        <v>10200090</v>
      </c>
      <c r="B1480" s="99"/>
      <c r="C1480" s="772">
        <v>583</v>
      </c>
      <c r="D1480" s="807">
        <v>0.03</v>
      </c>
      <c r="E1480" s="772">
        <f t="shared" si="67"/>
        <v>600</v>
      </c>
      <c r="F1480" s="778">
        <v>1.1000000000000001</v>
      </c>
      <c r="G1480" s="774">
        <f t="shared" si="66"/>
        <v>660</v>
      </c>
      <c r="H1480" s="776"/>
      <c r="I1480" s="758"/>
      <c r="J1480" s="776"/>
      <c r="K1480" s="786"/>
      <c r="L1480" s="9" t="s">
        <v>308</v>
      </c>
      <c r="M1480" s="9" t="s">
        <v>4412</v>
      </c>
      <c r="N1480" s="9" t="s">
        <v>142</v>
      </c>
      <c r="O1480" s="9" t="s">
        <v>2034</v>
      </c>
      <c r="P1480" s="9" t="s">
        <v>624</v>
      </c>
      <c r="Q1480" s="9" t="s">
        <v>273</v>
      </c>
      <c r="R1480" s="9" t="s">
        <v>4</v>
      </c>
      <c r="S1480" s="9" t="s">
        <v>314</v>
      </c>
      <c r="T1480" s="98" t="s">
        <v>210</v>
      </c>
      <c r="U1480" s="99" t="s">
        <v>738</v>
      </c>
      <c r="V1480" s="99" t="s">
        <v>207</v>
      </c>
      <c r="W1480" s="99" t="s">
        <v>638</v>
      </c>
      <c r="X1480" s="99" t="s">
        <v>207</v>
      </c>
      <c r="Y1480" s="99">
        <v>162</v>
      </c>
      <c r="Z1480" s="99" t="s">
        <v>207</v>
      </c>
      <c r="AA1480" s="9">
        <v>280</v>
      </c>
      <c r="AB1480" s="99" t="s">
        <v>207</v>
      </c>
      <c r="AC1480" s="9">
        <v>310</v>
      </c>
      <c r="AD1480" s="9" t="s">
        <v>207</v>
      </c>
      <c r="AE1480" s="9">
        <v>122</v>
      </c>
      <c r="AF1480" s="9" t="s">
        <v>315</v>
      </c>
      <c r="AG1480" s="14" t="s">
        <v>330</v>
      </c>
      <c r="AH1480" s="14" t="s">
        <v>207</v>
      </c>
      <c r="AI1480" s="14" t="s">
        <v>331</v>
      </c>
      <c r="AJ1480" s="14" t="s">
        <v>207</v>
      </c>
      <c r="AK1480" s="9">
        <v>5</v>
      </c>
      <c r="AL1480" s="14" t="s">
        <v>207</v>
      </c>
      <c r="AM1480" s="9">
        <v>5</v>
      </c>
      <c r="AN1480" s="14" t="s">
        <v>207</v>
      </c>
      <c r="AO1480" s="9">
        <v>5</v>
      </c>
      <c r="AP1480" s="14" t="s">
        <v>207</v>
      </c>
      <c r="AQ1480" s="9">
        <v>5</v>
      </c>
      <c r="AR1480" s="14" t="s">
        <v>207</v>
      </c>
      <c r="AS1480" s="9" t="s">
        <v>0</v>
      </c>
      <c r="AT1480" s="9" t="s">
        <v>318</v>
      </c>
      <c r="AU1480" s="9" t="s">
        <v>376</v>
      </c>
      <c r="AV1480" s="9" t="s">
        <v>320</v>
      </c>
      <c r="AW1480" s="9" t="s">
        <v>2165</v>
      </c>
      <c r="AX1480" s="9">
        <v>9010600000</v>
      </c>
      <c r="AY1480" s="99">
        <v>329</v>
      </c>
      <c r="AZ1480" s="12" t="s">
        <v>207</v>
      </c>
      <c r="BA1480" s="99">
        <v>16</v>
      </c>
      <c r="BB1480" s="12" t="s">
        <v>207</v>
      </c>
      <c r="BC1480" s="99">
        <v>16</v>
      </c>
      <c r="BD1480" s="12" t="s">
        <v>207</v>
      </c>
      <c r="BE1480" s="99">
        <v>26</v>
      </c>
      <c r="BF1480" s="12" t="s">
        <v>321</v>
      </c>
      <c r="BG1480" s="654">
        <v>25.881</v>
      </c>
      <c r="BH1480" s="12" t="s">
        <v>321</v>
      </c>
      <c r="BI1480" s="99">
        <v>20</v>
      </c>
      <c r="BJ1480" s="12" t="s">
        <v>321</v>
      </c>
      <c r="BK1480" s="754">
        <v>0</v>
      </c>
      <c r="BL1480" s="12" t="s">
        <v>321</v>
      </c>
      <c r="BM1480" s="754">
        <v>9.9000000000000005E-2</v>
      </c>
      <c r="BN1480" s="12" t="s">
        <v>321</v>
      </c>
      <c r="BO1480" s="754">
        <v>5.782</v>
      </c>
      <c r="BP1480" s="12" t="s">
        <v>321</v>
      </c>
      <c r="BQ1480" s="754">
        <v>0</v>
      </c>
      <c r="BR1480" s="12" t="s">
        <v>321</v>
      </c>
      <c r="BS1480" s="654">
        <v>0</v>
      </c>
      <c r="BT1480" s="12" t="s">
        <v>321</v>
      </c>
      <c r="BU1480" s="654">
        <v>5.8810000000000002</v>
      </c>
      <c r="BV1480" s="12" t="s">
        <v>321</v>
      </c>
      <c r="BW1480" s="9">
        <v>0.08</v>
      </c>
      <c r="BX1480" s="9" t="s">
        <v>322</v>
      </c>
      <c r="BY1480" s="755">
        <v>129.5</v>
      </c>
      <c r="BZ1480" s="9" t="s">
        <v>315</v>
      </c>
      <c r="CA1480" s="755">
        <v>6.3</v>
      </c>
      <c r="CB1480" s="9" t="s">
        <v>315</v>
      </c>
      <c r="CC1480" s="755">
        <v>6.3</v>
      </c>
      <c r="CD1480" s="9" t="s">
        <v>315</v>
      </c>
      <c r="CE1480" s="755">
        <v>50.7</v>
      </c>
      <c r="CF1480" s="9" t="s">
        <v>323</v>
      </c>
      <c r="CG1480" s="755">
        <v>44.1</v>
      </c>
      <c r="CH1480" s="9" t="s">
        <v>323</v>
      </c>
      <c r="CI1480" s="9"/>
      <c r="CJ1480" s="9"/>
      <c r="CK1480" s="9"/>
    </row>
    <row r="1481" spans="1:89" s="98" customFormat="1" x14ac:dyDescent="0.25">
      <c r="A1481" s="99">
        <v>10240152</v>
      </c>
      <c r="B1481" s="99"/>
      <c r="C1481" s="772">
        <v>268</v>
      </c>
      <c r="D1481" s="807">
        <v>0.03</v>
      </c>
      <c r="E1481" s="772">
        <f t="shared" si="67"/>
        <v>276</v>
      </c>
      <c r="F1481" s="778">
        <v>1.1000000000000001</v>
      </c>
      <c r="G1481" s="774">
        <f t="shared" si="66"/>
        <v>304</v>
      </c>
      <c r="H1481" s="776"/>
      <c r="I1481" s="758"/>
      <c r="J1481" s="776"/>
      <c r="K1481" s="786"/>
      <c r="L1481" s="9" t="s">
        <v>308</v>
      </c>
      <c r="M1481" s="9" t="s">
        <v>2166</v>
      </c>
      <c r="N1481" s="9" t="s">
        <v>142</v>
      </c>
      <c r="O1481" s="9" t="s">
        <v>2034</v>
      </c>
      <c r="P1481" s="9" t="s">
        <v>624</v>
      </c>
      <c r="Q1481" s="9" t="s">
        <v>273</v>
      </c>
      <c r="R1481" s="9" t="s">
        <v>4</v>
      </c>
      <c r="S1481" s="9" t="s">
        <v>314</v>
      </c>
      <c r="T1481" s="98" t="s">
        <v>210</v>
      </c>
      <c r="U1481" s="99">
        <v>95</v>
      </c>
      <c r="V1481" s="99" t="s">
        <v>207</v>
      </c>
      <c r="W1481" s="99">
        <v>168</v>
      </c>
      <c r="X1481" s="99" t="s">
        <v>207</v>
      </c>
      <c r="Y1481" s="99">
        <v>105</v>
      </c>
      <c r="Z1481" s="99" t="s">
        <v>207</v>
      </c>
      <c r="AA1481" s="9">
        <v>178</v>
      </c>
      <c r="AB1481" s="99" t="s">
        <v>207</v>
      </c>
      <c r="AC1481" s="9">
        <v>193</v>
      </c>
      <c r="AD1481" s="9" t="s">
        <v>207</v>
      </c>
      <c r="AE1481" s="9">
        <v>76</v>
      </c>
      <c r="AF1481" s="9" t="s">
        <v>315</v>
      </c>
      <c r="AG1481" s="14" t="s">
        <v>1123</v>
      </c>
      <c r="AH1481" s="14" t="s">
        <v>207</v>
      </c>
      <c r="AI1481" s="14" t="s">
        <v>1124</v>
      </c>
      <c r="AJ1481" s="14" t="s">
        <v>207</v>
      </c>
      <c r="AK1481" s="9">
        <v>5</v>
      </c>
      <c r="AL1481" s="14" t="s">
        <v>207</v>
      </c>
      <c r="AM1481" s="9">
        <v>5</v>
      </c>
      <c r="AN1481" s="14" t="s">
        <v>207</v>
      </c>
      <c r="AO1481" s="9">
        <v>5</v>
      </c>
      <c r="AP1481" s="14" t="s">
        <v>207</v>
      </c>
      <c r="AQ1481" s="9">
        <v>5</v>
      </c>
      <c r="AR1481" s="14" t="s">
        <v>207</v>
      </c>
      <c r="AS1481" s="9" t="s">
        <v>0</v>
      </c>
      <c r="AT1481" s="9" t="s">
        <v>318</v>
      </c>
      <c r="AU1481" s="9" t="s">
        <v>376</v>
      </c>
      <c r="AV1481" s="9" t="s">
        <v>320</v>
      </c>
      <c r="AW1481" s="9" t="s">
        <v>2167</v>
      </c>
      <c r="AX1481" s="9">
        <v>9010600000</v>
      </c>
      <c r="AY1481" s="99">
        <v>227</v>
      </c>
      <c r="AZ1481" s="12" t="s">
        <v>207</v>
      </c>
      <c r="BA1481" s="99">
        <v>15.5</v>
      </c>
      <c r="BB1481" s="12" t="s">
        <v>207</v>
      </c>
      <c r="BC1481" s="99">
        <v>15.5</v>
      </c>
      <c r="BD1481" s="12" t="s">
        <v>207</v>
      </c>
      <c r="BE1481" s="99">
        <v>16</v>
      </c>
      <c r="BF1481" s="12" t="s">
        <v>321</v>
      </c>
      <c r="BG1481" s="654">
        <v>15.893000000000001</v>
      </c>
      <c r="BH1481" s="12" t="s">
        <v>321</v>
      </c>
      <c r="BI1481" s="99">
        <v>13</v>
      </c>
      <c r="BJ1481" s="12" t="s">
        <v>321</v>
      </c>
      <c r="BK1481" s="754">
        <v>0</v>
      </c>
      <c r="BL1481" s="12" t="s">
        <v>321</v>
      </c>
      <c r="BM1481" s="754">
        <v>8.1000000000000003E-2</v>
      </c>
      <c r="BN1481" s="12" t="s">
        <v>321</v>
      </c>
      <c r="BO1481" s="754">
        <v>2.8119999999999998</v>
      </c>
      <c r="BP1481" s="12" t="s">
        <v>321</v>
      </c>
      <c r="BQ1481" s="754">
        <v>0</v>
      </c>
      <c r="BR1481" s="12" t="s">
        <v>321</v>
      </c>
      <c r="BS1481" s="654">
        <v>0</v>
      </c>
      <c r="BT1481" s="12" t="s">
        <v>321</v>
      </c>
      <c r="BU1481" s="654">
        <v>2.8929999999999998</v>
      </c>
      <c r="BV1481" s="12" t="s">
        <v>321</v>
      </c>
      <c r="BW1481" s="9">
        <v>0.06</v>
      </c>
      <c r="BX1481" s="9" t="s">
        <v>322</v>
      </c>
      <c r="BY1481" s="755">
        <v>89.4</v>
      </c>
      <c r="BZ1481" s="9" t="s">
        <v>315</v>
      </c>
      <c r="CA1481" s="755">
        <v>6.1</v>
      </c>
      <c r="CB1481" s="9" t="s">
        <v>315</v>
      </c>
      <c r="CC1481" s="755">
        <v>6.1</v>
      </c>
      <c r="CD1481" s="9" t="s">
        <v>315</v>
      </c>
      <c r="CE1481" s="755">
        <v>33.1</v>
      </c>
      <c r="CF1481" s="9" t="s">
        <v>323</v>
      </c>
      <c r="CG1481" s="755">
        <v>28.7</v>
      </c>
      <c r="CH1481" s="9" t="s">
        <v>323</v>
      </c>
      <c r="CI1481" s="9"/>
      <c r="CJ1481" s="9"/>
      <c r="CK1481" s="9"/>
    </row>
    <row r="1482" spans="1:89" s="98" customFormat="1" x14ac:dyDescent="0.25">
      <c r="A1482" s="99">
        <v>10240035</v>
      </c>
      <c r="B1482" s="99"/>
      <c r="C1482" s="772">
        <v>316</v>
      </c>
      <c r="D1482" s="807">
        <v>0.03</v>
      </c>
      <c r="E1482" s="772">
        <f t="shared" si="67"/>
        <v>325</v>
      </c>
      <c r="F1482" s="778">
        <v>1.1000000000000001</v>
      </c>
      <c r="G1482" s="774">
        <f t="shared" si="66"/>
        <v>358</v>
      </c>
      <c r="H1482" s="776"/>
      <c r="I1482" s="758"/>
      <c r="J1482" s="776"/>
      <c r="K1482" s="786"/>
      <c r="L1482" s="9" t="s">
        <v>308</v>
      </c>
      <c r="M1482" s="9" t="s">
        <v>2168</v>
      </c>
      <c r="N1482" s="9" t="s">
        <v>142</v>
      </c>
      <c r="O1482" s="9" t="s">
        <v>2034</v>
      </c>
      <c r="P1482" s="9" t="s">
        <v>624</v>
      </c>
      <c r="Q1482" s="9" t="s">
        <v>273</v>
      </c>
      <c r="R1482" s="9" t="s">
        <v>4</v>
      </c>
      <c r="S1482" s="9" t="s">
        <v>314</v>
      </c>
      <c r="T1482" s="98" t="s">
        <v>210</v>
      </c>
      <c r="U1482" s="99" t="s">
        <v>735</v>
      </c>
      <c r="V1482" s="99" t="s">
        <v>207</v>
      </c>
      <c r="W1482" s="99" t="s">
        <v>632</v>
      </c>
      <c r="X1482" s="99" t="s">
        <v>207</v>
      </c>
      <c r="Y1482" s="99">
        <v>117</v>
      </c>
      <c r="Z1482" s="99" t="s">
        <v>207</v>
      </c>
      <c r="AA1482" s="9">
        <v>200</v>
      </c>
      <c r="AB1482" s="99" t="s">
        <v>207</v>
      </c>
      <c r="AC1482" s="9">
        <v>218</v>
      </c>
      <c r="AD1482" s="9" t="s">
        <v>207</v>
      </c>
      <c r="AE1482" s="9">
        <v>86</v>
      </c>
      <c r="AF1482" s="9" t="s">
        <v>315</v>
      </c>
      <c r="AG1482" s="14" t="s">
        <v>316</v>
      </c>
      <c r="AH1482" s="14" t="s">
        <v>207</v>
      </c>
      <c r="AI1482" s="14" t="s">
        <v>317</v>
      </c>
      <c r="AJ1482" s="14" t="s">
        <v>207</v>
      </c>
      <c r="AK1482" s="9">
        <v>5</v>
      </c>
      <c r="AL1482" s="14" t="s">
        <v>207</v>
      </c>
      <c r="AM1482" s="9">
        <v>5</v>
      </c>
      <c r="AN1482" s="14" t="s">
        <v>207</v>
      </c>
      <c r="AO1482" s="9">
        <v>5</v>
      </c>
      <c r="AP1482" s="14" t="s">
        <v>207</v>
      </c>
      <c r="AQ1482" s="9">
        <v>5</v>
      </c>
      <c r="AR1482" s="14" t="s">
        <v>207</v>
      </c>
      <c r="AS1482" s="9" t="s">
        <v>0</v>
      </c>
      <c r="AT1482" s="9" t="s">
        <v>318</v>
      </c>
      <c r="AU1482" s="9" t="s">
        <v>376</v>
      </c>
      <c r="AV1482" s="9" t="s">
        <v>320</v>
      </c>
      <c r="AW1482" s="9" t="s">
        <v>2169</v>
      </c>
      <c r="AX1482" s="9">
        <v>9010600000</v>
      </c>
      <c r="AY1482" s="99">
        <v>249</v>
      </c>
      <c r="AZ1482" s="12" t="s">
        <v>207</v>
      </c>
      <c r="BA1482" s="99">
        <v>15.5</v>
      </c>
      <c r="BB1482" s="12" t="s">
        <v>207</v>
      </c>
      <c r="BC1482" s="99">
        <v>15.5</v>
      </c>
      <c r="BD1482" s="12" t="s">
        <v>207</v>
      </c>
      <c r="BE1482" s="99">
        <v>17</v>
      </c>
      <c r="BF1482" s="12" t="s">
        <v>321</v>
      </c>
      <c r="BG1482" s="654">
        <v>16.113</v>
      </c>
      <c r="BH1482" s="12" t="s">
        <v>321</v>
      </c>
      <c r="BI1482" s="99">
        <v>13</v>
      </c>
      <c r="BJ1482" s="12" t="s">
        <v>321</v>
      </c>
      <c r="BK1482" s="754">
        <v>0</v>
      </c>
      <c r="BL1482" s="12" t="s">
        <v>321</v>
      </c>
      <c r="BM1482" s="754">
        <v>8.1000000000000003E-2</v>
      </c>
      <c r="BN1482" s="12" t="s">
        <v>321</v>
      </c>
      <c r="BO1482" s="754">
        <v>3.032</v>
      </c>
      <c r="BP1482" s="12" t="s">
        <v>321</v>
      </c>
      <c r="BQ1482" s="754">
        <v>0</v>
      </c>
      <c r="BR1482" s="12" t="s">
        <v>321</v>
      </c>
      <c r="BS1482" s="654">
        <v>0</v>
      </c>
      <c r="BT1482" s="12" t="s">
        <v>321</v>
      </c>
      <c r="BU1482" s="654">
        <v>3.113</v>
      </c>
      <c r="BV1482" s="12" t="s">
        <v>321</v>
      </c>
      <c r="BW1482" s="9">
        <v>0.06</v>
      </c>
      <c r="BX1482" s="9" t="s">
        <v>322</v>
      </c>
      <c r="BY1482" s="755">
        <v>98</v>
      </c>
      <c r="BZ1482" s="9" t="s">
        <v>315</v>
      </c>
      <c r="CA1482" s="755">
        <v>6.1</v>
      </c>
      <c r="CB1482" s="9" t="s">
        <v>315</v>
      </c>
      <c r="CC1482" s="755">
        <v>6.1</v>
      </c>
      <c r="CD1482" s="9" t="s">
        <v>315</v>
      </c>
      <c r="CE1482" s="755">
        <v>35.299999999999997</v>
      </c>
      <c r="CF1482" s="9" t="s">
        <v>323</v>
      </c>
      <c r="CG1482" s="755">
        <v>28.7</v>
      </c>
      <c r="CH1482" s="9" t="s">
        <v>323</v>
      </c>
      <c r="CI1482" s="9"/>
      <c r="CJ1482" s="9"/>
      <c r="CK1482" s="9"/>
    </row>
    <row r="1483" spans="1:89" s="98" customFormat="1" x14ac:dyDescent="0.25">
      <c r="A1483" s="99">
        <v>10240126</v>
      </c>
      <c r="B1483" s="99"/>
      <c r="C1483" s="772">
        <v>391</v>
      </c>
      <c r="D1483" s="807">
        <v>0.03</v>
      </c>
      <c r="E1483" s="772">
        <f t="shared" si="67"/>
        <v>403</v>
      </c>
      <c r="F1483" s="778">
        <v>1.1000000000000001</v>
      </c>
      <c r="G1483" s="774">
        <f t="shared" si="66"/>
        <v>443</v>
      </c>
      <c r="H1483" s="776"/>
      <c r="I1483" s="758"/>
      <c r="J1483" s="776"/>
      <c r="K1483" s="786"/>
      <c r="L1483" s="9" t="s">
        <v>308</v>
      </c>
      <c r="M1483" s="9" t="s">
        <v>2170</v>
      </c>
      <c r="N1483" s="9" t="s">
        <v>142</v>
      </c>
      <c r="O1483" s="9" t="s">
        <v>2034</v>
      </c>
      <c r="P1483" s="9" t="s">
        <v>624</v>
      </c>
      <c r="Q1483" s="9" t="s">
        <v>273</v>
      </c>
      <c r="R1483" s="9" t="s">
        <v>4</v>
      </c>
      <c r="S1483" s="9" t="s">
        <v>314</v>
      </c>
      <c r="T1483" s="98" t="s">
        <v>210</v>
      </c>
      <c r="U1483" s="99" t="s">
        <v>736</v>
      </c>
      <c r="V1483" s="99" t="s">
        <v>207</v>
      </c>
      <c r="W1483" s="99" t="s">
        <v>634</v>
      </c>
      <c r="X1483" s="99" t="s">
        <v>207</v>
      </c>
      <c r="Y1483" s="99">
        <v>128</v>
      </c>
      <c r="Z1483" s="99" t="s">
        <v>207</v>
      </c>
      <c r="AA1483" s="9">
        <v>220</v>
      </c>
      <c r="AB1483" s="99" t="s">
        <v>207</v>
      </c>
      <c r="AC1483" s="9">
        <v>241</v>
      </c>
      <c r="AD1483" s="9" t="s">
        <v>207</v>
      </c>
      <c r="AE1483" s="9">
        <v>95</v>
      </c>
      <c r="AF1483" s="9" t="s">
        <v>315</v>
      </c>
      <c r="AG1483" s="14" t="s">
        <v>324</v>
      </c>
      <c r="AH1483" s="14" t="s">
        <v>207</v>
      </c>
      <c r="AI1483" s="14" t="s">
        <v>325</v>
      </c>
      <c r="AJ1483" s="14" t="s">
        <v>207</v>
      </c>
      <c r="AK1483" s="9">
        <v>5</v>
      </c>
      <c r="AL1483" s="14" t="s">
        <v>207</v>
      </c>
      <c r="AM1483" s="9">
        <v>5</v>
      </c>
      <c r="AN1483" s="14" t="s">
        <v>207</v>
      </c>
      <c r="AO1483" s="9">
        <v>5</v>
      </c>
      <c r="AP1483" s="14" t="s">
        <v>207</v>
      </c>
      <c r="AQ1483" s="9">
        <v>5</v>
      </c>
      <c r="AR1483" s="14" t="s">
        <v>207</v>
      </c>
      <c r="AS1483" s="9" t="s">
        <v>0</v>
      </c>
      <c r="AT1483" s="9" t="s">
        <v>318</v>
      </c>
      <c r="AU1483" s="9" t="s">
        <v>376</v>
      </c>
      <c r="AV1483" s="9" t="s">
        <v>320</v>
      </c>
      <c r="AW1483" s="9" t="s">
        <v>2171</v>
      </c>
      <c r="AX1483" s="9">
        <v>9010600000</v>
      </c>
      <c r="AY1483" s="99">
        <v>289</v>
      </c>
      <c r="AZ1483" s="12" t="s">
        <v>207</v>
      </c>
      <c r="BA1483" s="99">
        <v>15.5</v>
      </c>
      <c r="BB1483" s="12" t="s">
        <v>207</v>
      </c>
      <c r="BC1483" s="99">
        <v>15.5</v>
      </c>
      <c r="BD1483" s="12" t="s">
        <v>207</v>
      </c>
      <c r="BE1483" s="99">
        <v>23</v>
      </c>
      <c r="BF1483" s="12" t="s">
        <v>321</v>
      </c>
      <c r="BG1483" s="654">
        <v>22.489000000000001</v>
      </c>
      <c r="BH1483" s="12" t="s">
        <v>321</v>
      </c>
      <c r="BI1483" s="99">
        <v>18</v>
      </c>
      <c r="BJ1483" s="12" t="s">
        <v>321</v>
      </c>
      <c r="BK1483" s="754">
        <v>0</v>
      </c>
      <c r="BL1483" s="12" t="s">
        <v>321</v>
      </c>
      <c r="BM1483" s="754">
        <v>0.09</v>
      </c>
      <c r="BN1483" s="12" t="s">
        <v>321</v>
      </c>
      <c r="BO1483" s="754">
        <v>4.4000000000000004</v>
      </c>
      <c r="BP1483" s="12" t="s">
        <v>321</v>
      </c>
      <c r="BQ1483" s="754">
        <v>0</v>
      </c>
      <c r="BR1483" s="12" t="s">
        <v>321</v>
      </c>
      <c r="BS1483" s="654">
        <v>0</v>
      </c>
      <c r="BT1483" s="12" t="s">
        <v>321</v>
      </c>
      <c r="BU1483" s="654">
        <v>4.4889999999999999</v>
      </c>
      <c r="BV1483" s="12" t="s">
        <v>321</v>
      </c>
      <c r="BW1483" s="9">
        <v>7.0000000000000007E-2</v>
      </c>
      <c r="BX1483" s="9" t="s">
        <v>322</v>
      </c>
      <c r="BY1483" s="755">
        <v>113.8</v>
      </c>
      <c r="BZ1483" s="9" t="s">
        <v>315</v>
      </c>
      <c r="CA1483" s="755">
        <v>6.1</v>
      </c>
      <c r="CB1483" s="9" t="s">
        <v>315</v>
      </c>
      <c r="CC1483" s="755">
        <v>6.1</v>
      </c>
      <c r="CD1483" s="9" t="s">
        <v>315</v>
      </c>
      <c r="CE1483" s="755">
        <v>46.3</v>
      </c>
      <c r="CF1483" s="9" t="s">
        <v>323</v>
      </c>
      <c r="CG1483" s="755">
        <v>39.700000000000003</v>
      </c>
      <c r="CH1483" s="9" t="s">
        <v>323</v>
      </c>
      <c r="CI1483" s="9"/>
      <c r="CJ1483" s="9"/>
      <c r="CK1483" s="9"/>
    </row>
    <row r="1484" spans="1:89" s="98" customFormat="1" x14ac:dyDescent="0.25">
      <c r="A1484" s="99">
        <v>10240023</v>
      </c>
      <c r="B1484" s="99"/>
      <c r="C1484" s="772">
        <v>426</v>
      </c>
      <c r="D1484" s="807">
        <v>0.03</v>
      </c>
      <c r="E1484" s="772">
        <f t="shared" si="67"/>
        <v>439</v>
      </c>
      <c r="F1484" s="778">
        <v>1.1000000000000001</v>
      </c>
      <c r="G1484" s="774">
        <f t="shared" ref="G1484:G1533" si="68">ROUND(E1484*F1484,0)</f>
        <v>483</v>
      </c>
      <c r="H1484" s="776"/>
      <c r="I1484" s="758"/>
      <c r="J1484" s="776"/>
      <c r="K1484" s="786"/>
      <c r="L1484" s="9" t="s">
        <v>308</v>
      </c>
      <c r="M1484" s="9" t="s">
        <v>2172</v>
      </c>
      <c r="N1484" s="9" t="s">
        <v>142</v>
      </c>
      <c r="O1484" s="9" t="s">
        <v>2034</v>
      </c>
      <c r="P1484" s="9" t="s">
        <v>624</v>
      </c>
      <c r="Q1484" s="9" t="s">
        <v>273</v>
      </c>
      <c r="R1484" s="9" t="s">
        <v>4</v>
      </c>
      <c r="S1484" s="9" t="s">
        <v>314</v>
      </c>
      <c r="T1484" s="98" t="s">
        <v>210</v>
      </c>
      <c r="U1484" s="99" t="s">
        <v>737</v>
      </c>
      <c r="V1484" s="99" t="s">
        <v>207</v>
      </c>
      <c r="W1484" s="99" t="s">
        <v>636</v>
      </c>
      <c r="X1484" s="99" t="s">
        <v>207</v>
      </c>
      <c r="Y1484" s="99">
        <v>139</v>
      </c>
      <c r="Z1484" s="99" t="s">
        <v>207</v>
      </c>
      <c r="AA1484" s="9">
        <v>240</v>
      </c>
      <c r="AB1484" s="99" t="s">
        <v>207</v>
      </c>
      <c r="AC1484" s="9">
        <v>264</v>
      </c>
      <c r="AD1484" s="9" t="s">
        <v>207</v>
      </c>
      <c r="AE1484" s="9">
        <v>104</v>
      </c>
      <c r="AF1484" s="9" t="s">
        <v>315</v>
      </c>
      <c r="AG1484" s="14" t="s">
        <v>326</v>
      </c>
      <c r="AH1484" s="14" t="s">
        <v>207</v>
      </c>
      <c r="AI1484" s="14" t="s">
        <v>327</v>
      </c>
      <c r="AJ1484" s="14" t="s">
        <v>207</v>
      </c>
      <c r="AK1484" s="9">
        <v>5</v>
      </c>
      <c r="AL1484" s="14" t="s">
        <v>207</v>
      </c>
      <c r="AM1484" s="9">
        <v>5</v>
      </c>
      <c r="AN1484" s="14" t="s">
        <v>207</v>
      </c>
      <c r="AO1484" s="9">
        <v>5</v>
      </c>
      <c r="AP1484" s="14" t="s">
        <v>207</v>
      </c>
      <c r="AQ1484" s="9">
        <v>5</v>
      </c>
      <c r="AR1484" s="14" t="s">
        <v>207</v>
      </c>
      <c r="AS1484" s="9" t="s">
        <v>0</v>
      </c>
      <c r="AT1484" s="9" t="s">
        <v>318</v>
      </c>
      <c r="AU1484" s="9" t="s">
        <v>376</v>
      </c>
      <c r="AV1484" s="9" t="s">
        <v>320</v>
      </c>
      <c r="AW1484" s="9" t="s">
        <v>2173</v>
      </c>
      <c r="AX1484" s="9">
        <v>9010600000</v>
      </c>
      <c r="AY1484" s="99">
        <v>289</v>
      </c>
      <c r="AZ1484" s="12" t="s">
        <v>207</v>
      </c>
      <c r="BA1484" s="99">
        <v>15.5</v>
      </c>
      <c r="BB1484" s="12" t="s">
        <v>207</v>
      </c>
      <c r="BC1484" s="99">
        <v>15.5</v>
      </c>
      <c r="BD1484" s="12" t="s">
        <v>207</v>
      </c>
      <c r="BE1484" s="99">
        <v>23</v>
      </c>
      <c r="BF1484" s="12" t="s">
        <v>321</v>
      </c>
      <c r="BG1484" s="654">
        <v>22.097000000000001</v>
      </c>
      <c r="BH1484" s="12" t="s">
        <v>321</v>
      </c>
      <c r="BI1484" s="99">
        <v>17</v>
      </c>
      <c r="BJ1484" s="12" t="s">
        <v>321</v>
      </c>
      <c r="BK1484" s="754">
        <v>0</v>
      </c>
      <c r="BL1484" s="12" t="s">
        <v>321</v>
      </c>
      <c r="BM1484" s="754">
        <v>0.09</v>
      </c>
      <c r="BN1484" s="12" t="s">
        <v>321</v>
      </c>
      <c r="BO1484" s="754">
        <v>5.0069999999999997</v>
      </c>
      <c r="BP1484" s="12" t="s">
        <v>321</v>
      </c>
      <c r="BQ1484" s="754">
        <v>0</v>
      </c>
      <c r="BR1484" s="12" t="s">
        <v>321</v>
      </c>
      <c r="BS1484" s="654">
        <v>0</v>
      </c>
      <c r="BT1484" s="12" t="s">
        <v>321</v>
      </c>
      <c r="BU1484" s="654">
        <v>5.0970000000000004</v>
      </c>
      <c r="BV1484" s="12" t="s">
        <v>321</v>
      </c>
      <c r="BW1484" s="9">
        <v>7.0000000000000007E-2</v>
      </c>
      <c r="BX1484" s="9" t="s">
        <v>322</v>
      </c>
      <c r="BY1484" s="755">
        <v>113.8</v>
      </c>
      <c r="BZ1484" s="9" t="s">
        <v>315</v>
      </c>
      <c r="CA1484" s="755">
        <v>6.1</v>
      </c>
      <c r="CB1484" s="9" t="s">
        <v>315</v>
      </c>
      <c r="CC1484" s="755">
        <v>6.1</v>
      </c>
      <c r="CD1484" s="9" t="s">
        <v>315</v>
      </c>
      <c r="CE1484" s="755">
        <v>44.1</v>
      </c>
      <c r="CF1484" s="9" t="s">
        <v>323</v>
      </c>
      <c r="CG1484" s="755">
        <v>37.5</v>
      </c>
      <c r="CH1484" s="9" t="s">
        <v>323</v>
      </c>
      <c r="CI1484" s="9"/>
      <c r="CJ1484" s="9"/>
      <c r="CK1484" s="9"/>
    </row>
    <row r="1485" spans="1:89" s="98" customFormat="1" x14ac:dyDescent="0.25">
      <c r="A1485" s="99">
        <v>10240090</v>
      </c>
      <c r="B1485" s="99"/>
      <c r="C1485" s="772">
        <v>583</v>
      </c>
      <c r="D1485" s="807">
        <v>0.03</v>
      </c>
      <c r="E1485" s="772">
        <f t="shared" si="67"/>
        <v>600</v>
      </c>
      <c r="F1485" s="778">
        <v>1.1000000000000001</v>
      </c>
      <c r="G1485" s="774">
        <f t="shared" si="68"/>
        <v>660</v>
      </c>
      <c r="H1485" s="776"/>
      <c r="I1485" s="758"/>
      <c r="J1485" s="776"/>
      <c r="K1485" s="786"/>
      <c r="L1485" s="9" t="s">
        <v>308</v>
      </c>
      <c r="M1485" s="9" t="s">
        <v>2174</v>
      </c>
      <c r="N1485" s="9" t="s">
        <v>142</v>
      </c>
      <c r="O1485" s="9" t="s">
        <v>2034</v>
      </c>
      <c r="P1485" s="9" t="s">
        <v>624</v>
      </c>
      <c r="Q1485" s="9" t="s">
        <v>273</v>
      </c>
      <c r="R1485" s="9" t="s">
        <v>4</v>
      </c>
      <c r="S1485" s="9" t="s">
        <v>314</v>
      </c>
      <c r="T1485" s="98" t="s">
        <v>210</v>
      </c>
      <c r="U1485" s="99" t="s">
        <v>738</v>
      </c>
      <c r="V1485" s="99" t="s">
        <v>207</v>
      </c>
      <c r="W1485" s="99" t="s">
        <v>638</v>
      </c>
      <c r="X1485" s="99" t="s">
        <v>207</v>
      </c>
      <c r="Y1485" s="99">
        <v>162</v>
      </c>
      <c r="Z1485" s="99" t="s">
        <v>207</v>
      </c>
      <c r="AA1485" s="9">
        <v>280</v>
      </c>
      <c r="AB1485" s="99" t="s">
        <v>207</v>
      </c>
      <c r="AC1485" s="9">
        <v>310</v>
      </c>
      <c r="AD1485" s="9" t="s">
        <v>207</v>
      </c>
      <c r="AE1485" s="9">
        <v>122</v>
      </c>
      <c r="AF1485" s="9" t="s">
        <v>315</v>
      </c>
      <c r="AG1485" s="14" t="s">
        <v>330</v>
      </c>
      <c r="AH1485" s="14" t="s">
        <v>207</v>
      </c>
      <c r="AI1485" s="14" t="s">
        <v>331</v>
      </c>
      <c r="AJ1485" s="14" t="s">
        <v>207</v>
      </c>
      <c r="AK1485" s="9">
        <v>5</v>
      </c>
      <c r="AL1485" s="14" t="s">
        <v>207</v>
      </c>
      <c r="AM1485" s="9">
        <v>5</v>
      </c>
      <c r="AN1485" s="14" t="s">
        <v>207</v>
      </c>
      <c r="AO1485" s="9">
        <v>5</v>
      </c>
      <c r="AP1485" s="14" t="s">
        <v>207</v>
      </c>
      <c r="AQ1485" s="9">
        <v>5</v>
      </c>
      <c r="AR1485" s="14" t="s">
        <v>207</v>
      </c>
      <c r="AS1485" s="9" t="s">
        <v>0</v>
      </c>
      <c r="AT1485" s="9" t="s">
        <v>318</v>
      </c>
      <c r="AU1485" s="9" t="s">
        <v>376</v>
      </c>
      <c r="AV1485" s="9" t="s">
        <v>320</v>
      </c>
      <c r="AW1485" s="9" t="s">
        <v>2175</v>
      </c>
      <c r="AX1485" s="9">
        <v>9010600000</v>
      </c>
      <c r="AY1485" s="99">
        <v>329</v>
      </c>
      <c r="AZ1485" s="12" t="s">
        <v>207</v>
      </c>
      <c r="BA1485" s="99">
        <v>15.5</v>
      </c>
      <c r="BB1485" s="12" t="s">
        <v>207</v>
      </c>
      <c r="BC1485" s="99">
        <v>15.5</v>
      </c>
      <c r="BD1485" s="12" t="s">
        <v>207</v>
      </c>
      <c r="BE1485" s="99">
        <v>26</v>
      </c>
      <c r="BF1485" s="12" t="s">
        <v>321</v>
      </c>
      <c r="BG1485" s="654">
        <v>25.881</v>
      </c>
      <c r="BH1485" s="12" t="s">
        <v>321</v>
      </c>
      <c r="BI1485" s="99">
        <v>20</v>
      </c>
      <c r="BJ1485" s="12" t="s">
        <v>321</v>
      </c>
      <c r="BK1485" s="754">
        <v>0</v>
      </c>
      <c r="BL1485" s="12" t="s">
        <v>321</v>
      </c>
      <c r="BM1485" s="754">
        <v>9.9000000000000005E-2</v>
      </c>
      <c r="BN1485" s="12" t="s">
        <v>321</v>
      </c>
      <c r="BO1485" s="754">
        <v>5.782</v>
      </c>
      <c r="BP1485" s="12" t="s">
        <v>321</v>
      </c>
      <c r="BQ1485" s="754">
        <v>0</v>
      </c>
      <c r="BR1485" s="12" t="s">
        <v>321</v>
      </c>
      <c r="BS1485" s="654">
        <v>0</v>
      </c>
      <c r="BT1485" s="12" t="s">
        <v>321</v>
      </c>
      <c r="BU1485" s="654">
        <v>5.8810000000000002</v>
      </c>
      <c r="BV1485" s="12" t="s">
        <v>321</v>
      </c>
      <c r="BW1485" s="9">
        <v>0.08</v>
      </c>
      <c r="BX1485" s="9" t="s">
        <v>322</v>
      </c>
      <c r="BY1485" s="755">
        <v>129.5</v>
      </c>
      <c r="BZ1485" s="9" t="s">
        <v>315</v>
      </c>
      <c r="CA1485" s="755">
        <v>6.1</v>
      </c>
      <c r="CB1485" s="9" t="s">
        <v>315</v>
      </c>
      <c r="CC1485" s="755">
        <v>6.1</v>
      </c>
      <c r="CD1485" s="9" t="s">
        <v>315</v>
      </c>
      <c r="CE1485" s="755">
        <v>50.7</v>
      </c>
      <c r="CF1485" s="9" t="s">
        <v>323</v>
      </c>
      <c r="CG1485" s="755">
        <v>44.1</v>
      </c>
      <c r="CH1485" s="9" t="s">
        <v>323</v>
      </c>
      <c r="CI1485" s="9"/>
      <c r="CJ1485" s="9"/>
      <c r="CK1485" s="9"/>
    </row>
    <row r="1486" spans="1:89" s="98" customFormat="1" x14ac:dyDescent="0.25">
      <c r="A1486" s="99">
        <v>10200205</v>
      </c>
      <c r="B1486" s="99"/>
      <c r="C1486" s="772">
        <v>334</v>
      </c>
      <c r="D1486" s="807">
        <v>0.03</v>
      </c>
      <c r="E1486" s="772">
        <f t="shared" ref="E1486:E1533" si="69">ROUND(C1486*(1+D1486),0)</f>
        <v>344</v>
      </c>
      <c r="F1486" s="778">
        <v>1.1000000000000001</v>
      </c>
      <c r="G1486" s="774">
        <f t="shared" si="68"/>
        <v>378</v>
      </c>
      <c r="H1486" s="776"/>
      <c r="I1486" s="758"/>
      <c r="J1486" s="776"/>
      <c r="K1486" s="786"/>
      <c r="L1486" s="9" t="s">
        <v>308</v>
      </c>
      <c r="M1486" s="9" t="s">
        <v>5267</v>
      </c>
      <c r="N1486" s="9" t="s">
        <v>142</v>
      </c>
      <c r="O1486" s="9" t="s">
        <v>2034</v>
      </c>
      <c r="P1486" s="9" t="s">
        <v>624</v>
      </c>
      <c r="Q1486" s="9" t="s">
        <v>273</v>
      </c>
      <c r="R1486" s="9" t="s">
        <v>2148</v>
      </c>
      <c r="S1486" s="9" t="s">
        <v>373</v>
      </c>
      <c r="T1486" s="98" t="s">
        <v>234</v>
      </c>
      <c r="U1486" s="99" t="s">
        <v>1240</v>
      </c>
      <c r="V1486" s="99" t="s">
        <v>207</v>
      </c>
      <c r="W1486" s="99" t="s">
        <v>865</v>
      </c>
      <c r="X1486" s="99" t="s">
        <v>207</v>
      </c>
      <c r="Y1486" s="99">
        <v>136</v>
      </c>
      <c r="Z1486" s="99" t="s">
        <v>207</v>
      </c>
      <c r="AA1486" s="9">
        <v>180</v>
      </c>
      <c r="AB1486" s="99" t="s">
        <v>207</v>
      </c>
      <c r="AC1486" s="9">
        <v>212</v>
      </c>
      <c r="AD1486" s="9" t="s">
        <v>207</v>
      </c>
      <c r="AE1486" s="9">
        <v>83</v>
      </c>
      <c r="AF1486" s="9" t="s">
        <v>315</v>
      </c>
      <c r="AG1486" s="14" t="s">
        <v>2176</v>
      </c>
      <c r="AH1486" s="14" t="s">
        <v>207</v>
      </c>
      <c r="AI1486" s="14" t="s">
        <v>2177</v>
      </c>
      <c r="AJ1486" s="14" t="s">
        <v>207</v>
      </c>
      <c r="AK1486" s="9">
        <v>5</v>
      </c>
      <c r="AL1486" s="14" t="s">
        <v>207</v>
      </c>
      <c r="AM1486" s="9">
        <v>5</v>
      </c>
      <c r="AN1486" s="14" t="s">
        <v>207</v>
      </c>
      <c r="AO1486" s="9">
        <v>5</v>
      </c>
      <c r="AP1486" s="14" t="s">
        <v>207</v>
      </c>
      <c r="AQ1486" s="9">
        <v>5</v>
      </c>
      <c r="AR1486" s="14" t="s">
        <v>207</v>
      </c>
      <c r="AS1486" s="9" t="s">
        <v>0</v>
      </c>
      <c r="AT1486" s="9" t="s">
        <v>318</v>
      </c>
      <c r="AU1486" s="9" t="s">
        <v>376</v>
      </c>
      <c r="AV1486" s="9" t="s">
        <v>320</v>
      </c>
      <c r="AW1486" s="9" t="s">
        <v>2178</v>
      </c>
      <c r="AX1486" s="9">
        <v>9010600000</v>
      </c>
      <c r="AY1486" s="99">
        <v>227</v>
      </c>
      <c r="AZ1486" s="12" t="s">
        <v>207</v>
      </c>
      <c r="BA1486" s="99">
        <v>16</v>
      </c>
      <c r="BB1486" s="12" t="s">
        <v>207</v>
      </c>
      <c r="BC1486" s="99">
        <v>16</v>
      </c>
      <c r="BD1486" s="12" t="s">
        <v>207</v>
      </c>
      <c r="BE1486" s="99">
        <v>15</v>
      </c>
      <c r="BF1486" s="12" t="s">
        <v>321</v>
      </c>
      <c r="BG1486" s="654">
        <v>14.893000000000001</v>
      </c>
      <c r="BH1486" s="12" t="s">
        <v>321</v>
      </c>
      <c r="BI1486" s="99">
        <v>12</v>
      </c>
      <c r="BJ1486" s="12" t="s">
        <v>321</v>
      </c>
      <c r="BK1486" s="754">
        <v>0</v>
      </c>
      <c r="BL1486" s="12" t="s">
        <v>321</v>
      </c>
      <c r="BM1486" s="754">
        <v>8.1000000000000003E-2</v>
      </c>
      <c r="BN1486" s="12" t="s">
        <v>321</v>
      </c>
      <c r="BO1486" s="754">
        <v>2.8119999999999998</v>
      </c>
      <c r="BP1486" s="12" t="s">
        <v>321</v>
      </c>
      <c r="BQ1486" s="754">
        <v>0</v>
      </c>
      <c r="BR1486" s="12" t="s">
        <v>321</v>
      </c>
      <c r="BS1486" s="654">
        <v>0</v>
      </c>
      <c r="BT1486" s="12" t="s">
        <v>321</v>
      </c>
      <c r="BU1486" s="654">
        <v>2.8929999999999998</v>
      </c>
      <c r="BV1486" s="12" t="s">
        <v>321</v>
      </c>
      <c r="BW1486" s="9">
        <v>0.06</v>
      </c>
      <c r="BX1486" s="9" t="s">
        <v>322</v>
      </c>
      <c r="BY1486" s="755">
        <v>89.4</v>
      </c>
      <c r="BZ1486" s="9" t="s">
        <v>315</v>
      </c>
      <c r="CA1486" s="755">
        <v>6.3</v>
      </c>
      <c r="CB1486" s="9" t="s">
        <v>315</v>
      </c>
      <c r="CC1486" s="755">
        <v>6.3</v>
      </c>
      <c r="CD1486" s="9" t="s">
        <v>315</v>
      </c>
      <c r="CE1486" s="755">
        <v>30.9</v>
      </c>
      <c r="CF1486" s="9" t="s">
        <v>323</v>
      </c>
      <c r="CG1486" s="755">
        <v>26.5</v>
      </c>
      <c r="CH1486" s="9" t="s">
        <v>323</v>
      </c>
      <c r="CI1486" s="9"/>
      <c r="CJ1486" s="9"/>
      <c r="CK1486" s="9"/>
    </row>
    <row r="1487" spans="1:89" s="98" customFormat="1" x14ac:dyDescent="0.25">
      <c r="A1487" s="99">
        <v>10200206</v>
      </c>
      <c r="B1487" s="99"/>
      <c r="C1487" s="772">
        <v>382</v>
      </c>
      <c r="D1487" s="807">
        <v>0.03</v>
      </c>
      <c r="E1487" s="772">
        <f t="shared" si="69"/>
        <v>393</v>
      </c>
      <c r="F1487" s="778">
        <v>1.1000000000000001</v>
      </c>
      <c r="G1487" s="774">
        <f t="shared" si="68"/>
        <v>432</v>
      </c>
      <c r="H1487" s="776"/>
      <c r="I1487" s="758"/>
      <c r="J1487" s="776"/>
      <c r="K1487" s="786"/>
      <c r="L1487" s="9" t="s">
        <v>308</v>
      </c>
      <c r="M1487" s="9" t="s">
        <v>5268</v>
      </c>
      <c r="N1487" s="9" t="s">
        <v>142</v>
      </c>
      <c r="O1487" s="9" t="s">
        <v>2034</v>
      </c>
      <c r="P1487" s="9" t="s">
        <v>624</v>
      </c>
      <c r="Q1487" s="9" t="s">
        <v>273</v>
      </c>
      <c r="R1487" s="9" t="s">
        <v>2148</v>
      </c>
      <c r="S1487" s="9" t="s">
        <v>373</v>
      </c>
      <c r="T1487" s="98" t="s">
        <v>234</v>
      </c>
      <c r="U1487" s="99" t="s">
        <v>868</v>
      </c>
      <c r="V1487" s="99" t="s">
        <v>207</v>
      </c>
      <c r="W1487" s="99" t="s">
        <v>632</v>
      </c>
      <c r="X1487" s="99" t="s">
        <v>207</v>
      </c>
      <c r="Y1487" s="99">
        <v>153</v>
      </c>
      <c r="Z1487" s="99" t="s">
        <v>207</v>
      </c>
      <c r="AA1487" s="9">
        <v>200</v>
      </c>
      <c r="AB1487" s="99" t="s">
        <v>207</v>
      </c>
      <c r="AC1487" s="9">
        <v>238</v>
      </c>
      <c r="AD1487" s="9" t="s">
        <v>207</v>
      </c>
      <c r="AE1487" s="9">
        <v>94</v>
      </c>
      <c r="AF1487" s="9" t="s">
        <v>315</v>
      </c>
      <c r="AG1487" s="14" t="s">
        <v>374</v>
      </c>
      <c r="AH1487" s="14" t="s">
        <v>207</v>
      </c>
      <c r="AI1487" s="14" t="s">
        <v>375</v>
      </c>
      <c r="AJ1487" s="14" t="s">
        <v>207</v>
      </c>
      <c r="AK1487" s="9">
        <v>5</v>
      </c>
      <c r="AL1487" s="14" t="s">
        <v>207</v>
      </c>
      <c r="AM1487" s="9">
        <v>5</v>
      </c>
      <c r="AN1487" s="14" t="s">
        <v>207</v>
      </c>
      <c r="AO1487" s="9">
        <v>5</v>
      </c>
      <c r="AP1487" s="14" t="s">
        <v>207</v>
      </c>
      <c r="AQ1487" s="9">
        <v>5</v>
      </c>
      <c r="AR1487" s="14" t="s">
        <v>207</v>
      </c>
      <c r="AS1487" s="9" t="s">
        <v>0</v>
      </c>
      <c r="AT1487" s="9" t="s">
        <v>318</v>
      </c>
      <c r="AU1487" s="9" t="s">
        <v>376</v>
      </c>
      <c r="AV1487" s="9" t="s">
        <v>320</v>
      </c>
      <c r="AW1487" s="9" t="s">
        <v>2179</v>
      </c>
      <c r="AX1487" s="9">
        <v>9010600000</v>
      </c>
      <c r="AY1487" s="99">
        <v>249</v>
      </c>
      <c r="AZ1487" s="12" t="s">
        <v>207</v>
      </c>
      <c r="BA1487" s="99">
        <v>16</v>
      </c>
      <c r="BB1487" s="12" t="s">
        <v>207</v>
      </c>
      <c r="BC1487" s="99">
        <v>16</v>
      </c>
      <c r="BD1487" s="12" t="s">
        <v>207</v>
      </c>
      <c r="BE1487" s="99">
        <v>18</v>
      </c>
      <c r="BF1487" s="12" t="s">
        <v>321</v>
      </c>
      <c r="BG1487" s="654">
        <v>17.113</v>
      </c>
      <c r="BH1487" s="12" t="s">
        <v>321</v>
      </c>
      <c r="BI1487" s="99">
        <v>14</v>
      </c>
      <c r="BJ1487" s="12" t="s">
        <v>321</v>
      </c>
      <c r="BK1487" s="754">
        <v>0</v>
      </c>
      <c r="BL1487" s="12" t="s">
        <v>321</v>
      </c>
      <c r="BM1487" s="754">
        <v>8.1000000000000003E-2</v>
      </c>
      <c r="BN1487" s="12" t="s">
        <v>321</v>
      </c>
      <c r="BO1487" s="754">
        <v>3.032</v>
      </c>
      <c r="BP1487" s="12" t="s">
        <v>321</v>
      </c>
      <c r="BQ1487" s="754">
        <v>0</v>
      </c>
      <c r="BR1487" s="12" t="s">
        <v>321</v>
      </c>
      <c r="BS1487" s="654">
        <v>0</v>
      </c>
      <c r="BT1487" s="12" t="s">
        <v>321</v>
      </c>
      <c r="BU1487" s="654">
        <v>3.113</v>
      </c>
      <c r="BV1487" s="12" t="s">
        <v>321</v>
      </c>
      <c r="BW1487" s="9">
        <v>0.06</v>
      </c>
      <c r="BX1487" s="9" t="s">
        <v>322</v>
      </c>
      <c r="BY1487" s="755">
        <v>98</v>
      </c>
      <c r="BZ1487" s="9" t="s">
        <v>315</v>
      </c>
      <c r="CA1487" s="755">
        <v>6.3</v>
      </c>
      <c r="CB1487" s="9" t="s">
        <v>315</v>
      </c>
      <c r="CC1487" s="755">
        <v>6.3</v>
      </c>
      <c r="CD1487" s="9" t="s">
        <v>315</v>
      </c>
      <c r="CE1487" s="755">
        <v>35.299999999999997</v>
      </c>
      <c r="CF1487" s="9" t="s">
        <v>323</v>
      </c>
      <c r="CG1487" s="755">
        <v>30.9</v>
      </c>
      <c r="CH1487" s="9" t="s">
        <v>323</v>
      </c>
      <c r="CI1487" s="9"/>
      <c r="CJ1487" s="9"/>
      <c r="CK1487" s="9"/>
    </row>
    <row r="1488" spans="1:89" s="98" customFormat="1" x14ac:dyDescent="0.25">
      <c r="A1488" s="99">
        <v>10200207</v>
      </c>
      <c r="B1488" s="99"/>
      <c r="C1488" s="772">
        <v>449</v>
      </c>
      <c r="D1488" s="807">
        <v>0.03</v>
      </c>
      <c r="E1488" s="772">
        <f t="shared" si="69"/>
        <v>462</v>
      </c>
      <c r="F1488" s="778">
        <v>1.1000000000000001</v>
      </c>
      <c r="G1488" s="774">
        <f t="shared" si="68"/>
        <v>508</v>
      </c>
      <c r="H1488" s="776"/>
      <c r="I1488" s="758"/>
      <c r="J1488" s="776"/>
      <c r="K1488" s="786"/>
      <c r="L1488" s="9" t="s">
        <v>308</v>
      </c>
      <c r="M1488" s="9" t="s">
        <v>5269</v>
      </c>
      <c r="N1488" s="9" t="s">
        <v>142</v>
      </c>
      <c r="O1488" s="9" t="s">
        <v>2034</v>
      </c>
      <c r="P1488" s="9" t="s">
        <v>624</v>
      </c>
      <c r="Q1488" s="9" t="s">
        <v>273</v>
      </c>
      <c r="R1488" s="9" t="s">
        <v>2148</v>
      </c>
      <c r="S1488" s="9" t="s">
        <v>373</v>
      </c>
      <c r="T1488" s="98" t="s">
        <v>234</v>
      </c>
      <c r="U1488" s="99" t="s">
        <v>869</v>
      </c>
      <c r="V1488" s="99" t="s">
        <v>207</v>
      </c>
      <c r="W1488" s="99" t="s">
        <v>634</v>
      </c>
      <c r="X1488" s="99" t="s">
        <v>207</v>
      </c>
      <c r="Y1488" s="99">
        <v>168</v>
      </c>
      <c r="Z1488" s="99" t="s">
        <v>207</v>
      </c>
      <c r="AA1488" s="9">
        <v>220</v>
      </c>
      <c r="AB1488" s="99" t="s">
        <v>207</v>
      </c>
      <c r="AC1488" s="9">
        <v>263</v>
      </c>
      <c r="AD1488" s="9" t="s">
        <v>207</v>
      </c>
      <c r="AE1488" s="9">
        <v>104</v>
      </c>
      <c r="AF1488" s="9" t="s">
        <v>315</v>
      </c>
      <c r="AG1488" s="14" t="s">
        <v>377</v>
      </c>
      <c r="AH1488" s="14" t="s">
        <v>207</v>
      </c>
      <c r="AI1488" s="14" t="s">
        <v>378</v>
      </c>
      <c r="AJ1488" s="14" t="s">
        <v>207</v>
      </c>
      <c r="AK1488" s="9">
        <v>5</v>
      </c>
      <c r="AL1488" s="14" t="s">
        <v>207</v>
      </c>
      <c r="AM1488" s="9">
        <v>5</v>
      </c>
      <c r="AN1488" s="14" t="s">
        <v>207</v>
      </c>
      <c r="AO1488" s="9">
        <v>5</v>
      </c>
      <c r="AP1488" s="14" t="s">
        <v>207</v>
      </c>
      <c r="AQ1488" s="9">
        <v>5</v>
      </c>
      <c r="AR1488" s="14" t="s">
        <v>207</v>
      </c>
      <c r="AS1488" s="9" t="s">
        <v>0</v>
      </c>
      <c r="AT1488" s="9" t="s">
        <v>318</v>
      </c>
      <c r="AU1488" s="9" t="s">
        <v>376</v>
      </c>
      <c r="AV1488" s="9" t="s">
        <v>320</v>
      </c>
      <c r="AW1488" s="9" t="s">
        <v>2180</v>
      </c>
      <c r="AX1488" s="9">
        <v>9010600000</v>
      </c>
      <c r="AY1488" s="99">
        <v>269</v>
      </c>
      <c r="AZ1488" s="12" t="s">
        <v>207</v>
      </c>
      <c r="BA1488" s="99">
        <v>15</v>
      </c>
      <c r="BB1488" s="12" t="s">
        <v>207</v>
      </c>
      <c r="BC1488" s="99">
        <v>15</v>
      </c>
      <c r="BD1488" s="12" t="s">
        <v>207</v>
      </c>
      <c r="BE1488" s="99">
        <v>23</v>
      </c>
      <c r="BF1488" s="12" t="s">
        <v>321</v>
      </c>
      <c r="BG1488" s="654">
        <v>22.489000000000001</v>
      </c>
      <c r="BH1488" s="12" t="s">
        <v>321</v>
      </c>
      <c r="BI1488" s="99">
        <v>18</v>
      </c>
      <c r="BJ1488" s="12" t="s">
        <v>321</v>
      </c>
      <c r="BK1488" s="754">
        <v>0</v>
      </c>
      <c r="BL1488" s="12" t="s">
        <v>321</v>
      </c>
      <c r="BM1488" s="754">
        <v>0.09</v>
      </c>
      <c r="BN1488" s="12" t="s">
        <v>321</v>
      </c>
      <c r="BO1488" s="754">
        <v>4.4000000000000004</v>
      </c>
      <c r="BP1488" s="12" t="s">
        <v>321</v>
      </c>
      <c r="BQ1488" s="754">
        <v>0</v>
      </c>
      <c r="BR1488" s="12" t="s">
        <v>321</v>
      </c>
      <c r="BS1488" s="654">
        <v>0</v>
      </c>
      <c r="BT1488" s="12" t="s">
        <v>321</v>
      </c>
      <c r="BU1488" s="654">
        <v>4.4889999999999999</v>
      </c>
      <c r="BV1488" s="12" t="s">
        <v>321</v>
      </c>
      <c r="BW1488" s="9">
        <v>0.06</v>
      </c>
      <c r="BX1488" s="9" t="s">
        <v>322</v>
      </c>
      <c r="BY1488" s="755">
        <v>105.9</v>
      </c>
      <c r="BZ1488" s="9" t="s">
        <v>315</v>
      </c>
      <c r="CA1488" s="755">
        <v>5.9</v>
      </c>
      <c r="CB1488" s="9" t="s">
        <v>315</v>
      </c>
      <c r="CC1488" s="755">
        <v>5.9</v>
      </c>
      <c r="CD1488" s="9" t="s">
        <v>315</v>
      </c>
      <c r="CE1488" s="755">
        <v>46.3</v>
      </c>
      <c r="CF1488" s="9" t="s">
        <v>323</v>
      </c>
      <c r="CG1488" s="755">
        <v>39.700000000000003</v>
      </c>
      <c r="CH1488" s="9" t="s">
        <v>323</v>
      </c>
      <c r="CI1488" s="9"/>
      <c r="CJ1488" s="9"/>
      <c r="CK1488" s="9"/>
    </row>
    <row r="1489" spans="1:89" s="98" customFormat="1" x14ac:dyDescent="0.25">
      <c r="A1489" s="99">
        <v>10200208</v>
      </c>
      <c r="B1489" s="99"/>
      <c r="C1489" s="772">
        <v>468</v>
      </c>
      <c r="D1489" s="807">
        <v>0.03</v>
      </c>
      <c r="E1489" s="772">
        <f t="shared" si="69"/>
        <v>482</v>
      </c>
      <c r="F1489" s="778">
        <v>1.1000000000000001</v>
      </c>
      <c r="G1489" s="774">
        <f t="shared" si="68"/>
        <v>530</v>
      </c>
      <c r="H1489" s="776"/>
      <c r="I1489" s="758"/>
      <c r="J1489" s="776"/>
      <c r="K1489" s="786"/>
      <c r="L1489" s="9" t="s">
        <v>308</v>
      </c>
      <c r="M1489" s="9" t="s">
        <v>5270</v>
      </c>
      <c r="N1489" s="9" t="s">
        <v>142</v>
      </c>
      <c r="O1489" s="9" t="s">
        <v>2034</v>
      </c>
      <c r="P1489" s="9" t="s">
        <v>624</v>
      </c>
      <c r="Q1489" s="9" t="s">
        <v>273</v>
      </c>
      <c r="R1489" s="9" t="s">
        <v>2148</v>
      </c>
      <c r="S1489" s="9" t="s">
        <v>373</v>
      </c>
      <c r="T1489" s="98" t="s">
        <v>234</v>
      </c>
      <c r="U1489" s="99" t="s">
        <v>870</v>
      </c>
      <c r="V1489" s="99" t="s">
        <v>207</v>
      </c>
      <c r="W1489" s="99" t="s">
        <v>636</v>
      </c>
      <c r="X1489" s="99" t="s">
        <v>207</v>
      </c>
      <c r="Y1489" s="99">
        <v>183</v>
      </c>
      <c r="Z1489" s="99" t="s">
        <v>207</v>
      </c>
      <c r="AA1489" s="9">
        <v>240</v>
      </c>
      <c r="AB1489" s="99" t="s">
        <v>207</v>
      </c>
      <c r="AC1489" s="9">
        <v>288</v>
      </c>
      <c r="AD1489" s="9" t="s">
        <v>207</v>
      </c>
      <c r="AE1489" s="9">
        <v>113</v>
      </c>
      <c r="AF1489" s="9" t="s">
        <v>315</v>
      </c>
      <c r="AG1489" s="14" t="s">
        <v>379</v>
      </c>
      <c r="AH1489" s="14" t="s">
        <v>207</v>
      </c>
      <c r="AI1489" s="14" t="s">
        <v>380</v>
      </c>
      <c r="AJ1489" s="14" t="s">
        <v>207</v>
      </c>
      <c r="AK1489" s="9">
        <v>5</v>
      </c>
      <c r="AL1489" s="14" t="s">
        <v>207</v>
      </c>
      <c r="AM1489" s="9">
        <v>5</v>
      </c>
      <c r="AN1489" s="14" t="s">
        <v>207</v>
      </c>
      <c r="AO1489" s="9">
        <v>5</v>
      </c>
      <c r="AP1489" s="14" t="s">
        <v>207</v>
      </c>
      <c r="AQ1489" s="9">
        <v>5</v>
      </c>
      <c r="AR1489" s="14" t="s">
        <v>207</v>
      </c>
      <c r="AS1489" s="9" t="s">
        <v>0</v>
      </c>
      <c r="AT1489" s="9" t="s">
        <v>318</v>
      </c>
      <c r="AU1489" s="9" t="s">
        <v>376</v>
      </c>
      <c r="AV1489" s="9" t="s">
        <v>320</v>
      </c>
      <c r="AW1489" s="9" t="s">
        <v>2181</v>
      </c>
      <c r="AX1489" s="9">
        <v>9010600000</v>
      </c>
      <c r="AY1489" s="99">
        <v>289</v>
      </c>
      <c r="AZ1489" s="12" t="s">
        <v>207</v>
      </c>
      <c r="BA1489" s="99">
        <v>16</v>
      </c>
      <c r="BB1489" s="12" t="s">
        <v>207</v>
      </c>
      <c r="BC1489" s="99">
        <v>16</v>
      </c>
      <c r="BD1489" s="12" t="s">
        <v>207</v>
      </c>
      <c r="BE1489" s="99">
        <v>24</v>
      </c>
      <c r="BF1489" s="12" t="s">
        <v>321</v>
      </c>
      <c r="BG1489" s="654">
        <v>23.097000000000001</v>
      </c>
      <c r="BH1489" s="12" t="s">
        <v>321</v>
      </c>
      <c r="BI1489" s="99">
        <v>18</v>
      </c>
      <c r="BJ1489" s="12" t="s">
        <v>321</v>
      </c>
      <c r="BK1489" s="754">
        <v>0</v>
      </c>
      <c r="BL1489" s="12" t="s">
        <v>321</v>
      </c>
      <c r="BM1489" s="754">
        <v>0.09</v>
      </c>
      <c r="BN1489" s="12" t="s">
        <v>321</v>
      </c>
      <c r="BO1489" s="754">
        <v>5.0069999999999997</v>
      </c>
      <c r="BP1489" s="12" t="s">
        <v>321</v>
      </c>
      <c r="BQ1489" s="754">
        <v>0</v>
      </c>
      <c r="BR1489" s="12" t="s">
        <v>321</v>
      </c>
      <c r="BS1489" s="654">
        <v>0</v>
      </c>
      <c r="BT1489" s="12" t="s">
        <v>321</v>
      </c>
      <c r="BU1489" s="654">
        <v>5.0970000000000004</v>
      </c>
      <c r="BV1489" s="12" t="s">
        <v>321</v>
      </c>
      <c r="BW1489" s="9">
        <v>7.0000000000000007E-2</v>
      </c>
      <c r="BX1489" s="9" t="s">
        <v>322</v>
      </c>
      <c r="BY1489" s="755">
        <v>113.8</v>
      </c>
      <c r="BZ1489" s="9" t="s">
        <v>315</v>
      </c>
      <c r="CA1489" s="755">
        <v>6.3</v>
      </c>
      <c r="CB1489" s="9" t="s">
        <v>315</v>
      </c>
      <c r="CC1489" s="755">
        <v>6.3</v>
      </c>
      <c r="CD1489" s="9" t="s">
        <v>315</v>
      </c>
      <c r="CE1489" s="755">
        <v>46.3</v>
      </c>
      <c r="CF1489" s="9" t="s">
        <v>323</v>
      </c>
      <c r="CG1489" s="755">
        <v>39.700000000000003</v>
      </c>
      <c r="CH1489" s="9" t="s">
        <v>323</v>
      </c>
      <c r="CI1489" s="9"/>
      <c r="CJ1489" s="9"/>
      <c r="CK1489" s="9"/>
    </row>
    <row r="1490" spans="1:89" s="98" customFormat="1" x14ac:dyDescent="0.25">
      <c r="A1490" s="99">
        <v>10240205</v>
      </c>
      <c r="B1490" s="99"/>
      <c r="C1490" s="772">
        <v>334</v>
      </c>
      <c r="D1490" s="807">
        <v>0.03</v>
      </c>
      <c r="E1490" s="772">
        <f t="shared" si="69"/>
        <v>344</v>
      </c>
      <c r="F1490" s="778">
        <v>1.1000000000000001</v>
      </c>
      <c r="G1490" s="774">
        <f t="shared" si="68"/>
        <v>378</v>
      </c>
      <c r="H1490" s="776"/>
      <c r="I1490" s="758"/>
      <c r="J1490" s="776"/>
      <c r="K1490" s="786"/>
      <c r="L1490" s="9" t="s">
        <v>308</v>
      </c>
      <c r="M1490" s="9" t="s">
        <v>5271</v>
      </c>
      <c r="N1490" s="9" t="s">
        <v>142</v>
      </c>
      <c r="O1490" s="9" t="s">
        <v>2034</v>
      </c>
      <c r="P1490" s="9" t="s">
        <v>624</v>
      </c>
      <c r="Q1490" s="9" t="s">
        <v>273</v>
      </c>
      <c r="R1490" s="9" t="s">
        <v>2148</v>
      </c>
      <c r="S1490" s="9" t="s">
        <v>373</v>
      </c>
      <c r="T1490" s="98" t="s">
        <v>234</v>
      </c>
      <c r="U1490" s="99" t="s">
        <v>1240</v>
      </c>
      <c r="V1490" s="99" t="s">
        <v>207</v>
      </c>
      <c r="W1490" s="99" t="s">
        <v>865</v>
      </c>
      <c r="X1490" s="99" t="s">
        <v>207</v>
      </c>
      <c r="Y1490" s="99">
        <v>136</v>
      </c>
      <c r="Z1490" s="99" t="s">
        <v>207</v>
      </c>
      <c r="AA1490" s="9">
        <v>180</v>
      </c>
      <c r="AB1490" s="99" t="s">
        <v>207</v>
      </c>
      <c r="AC1490" s="9">
        <v>212</v>
      </c>
      <c r="AD1490" s="9" t="s">
        <v>207</v>
      </c>
      <c r="AE1490" s="9">
        <v>83</v>
      </c>
      <c r="AF1490" s="9" t="s">
        <v>315</v>
      </c>
      <c r="AG1490" s="14" t="s">
        <v>2176</v>
      </c>
      <c r="AH1490" s="14" t="s">
        <v>207</v>
      </c>
      <c r="AI1490" s="14" t="s">
        <v>2177</v>
      </c>
      <c r="AJ1490" s="14" t="s">
        <v>207</v>
      </c>
      <c r="AK1490" s="9">
        <v>5</v>
      </c>
      <c r="AL1490" s="14" t="s">
        <v>207</v>
      </c>
      <c r="AM1490" s="9">
        <v>5</v>
      </c>
      <c r="AN1490" s="14" t="s">
        <v>207</v>
      </c>
      <c r="AO1490" s="9">
        <v>5</v>
      </c>
      <c r="AP1490" s="14" t="s">
        <v>207</v>
      </c>
      <c r="AQ1490" s="9">
        <v>5</v>
      </c>
      <c r="AR1490" s="14" t="s">
        <v>207</v>
      </c>
      <c r="AS1490" s="9" t="s">
        <v>0</v>
      </c>
      <c r="AT1490" s="9" t="s">
        <v>318</v>
      </c>
      <c r="AU1490" s="9" t="s">
        <v>376</v>
      </c>
      <c r="AV1490" s="9" t="s">
        <v>320</v>
      </c>
      <c r="AW1490" s="9" t="s">
        <v>2182</v>
      </c>
      <c r="AX1490" s="9">
        <v>9010600000</v>
      </c>
      <c r="AY1490" s="99">
        <v>227</v>
      </c>
      <c r="AZ1490" s="12" t="s">
        <v>207</v>
      </c>
      <c r="BA1490" s="99">
        <v>15.5</v>
      </c>
      <c r="BB1490" s="12" t="s">
        <v>207</v>
      </c>
      <c r="BC1490" s="99">
        <v>15.5</v>
      </c>
      <c r="BD1490" s="12" t="s">
        <v>207</v>
      </c>
      <c r="BE1490" s="99">
        <v>15</v>
      </c>
      <c r="BF1490" s="12" t="s">
        <v>321</v>
      </c>
      <c r="BG1490" s="654">
        <v>14.893000000000001</v>
      </c>
      <c r="BH1490" s="12" t="s">
        <v>321</v>
      </c>
      <c r="BI1490" s="99">
        <v>12</v>
      </c>
      <c r="BJ1490" s="12" t="s">
        <v>321</v>
      </c>
      <c r="BK1490" s="754">
        <v>0</v>
      </c>
      <c r="BL1490" s="12" t="s">
        <v>321</v>
      </c>
      <c r="BM1490" s="754">
        <v>8.1000000000000003E-2</v>
      </c>
      <c r="BN1490" s="12" t="s">
        <v>321</v>
      </c>
      <c r="BO1490" s="754">
        <v>2.8119999999999998</v>
      </c>
      <c r="BP1490" s="12" t="s">
        <v>321</v>
      </c>
      <c r="BQ1490" s="754">
        <v>0</v>
      </c>
      <c r="BR1490" s="12" t="s">
        <v>321</v>
      </c>
      <c r="BS1490" s="654">
        <v>0</v>
      </c>
      <c r="BT1490" s="12" t="s">
        <v>321</v>
      </c>
      <c r="BU1490" s="654">
        <v>2.8929999999999998</v>
      </c>
      <c r="BV1490" s="12" t="s">
        <v>321</v>
      </c>
      <c r="BW1490" s="9">
        <v>0.06</v>
      </c>
      <c r="BX1490" s="9" t="s">
        <v>322</v>
      </c>
      <c r="BY1490" s="755">
        <v>89.4</v>
      </c>
      <c r="BZ1490" s="9" t="s">
        <v>315</v>
      </c>
      <c r="CA1490" s="755">
        <v>6.1</v>
      </c>
      <c r="CB1490" s="9" t="s">
        <v>315</v>
      </c>
      <c r="CC1490" s="755">
        <v>6.1</v>
      </c>
      <c r="CD1490" s="9" t="s">
        <v>315</v>
      </c>
      <c r="CE1490" s="755">
        <v>30.9</v>
      </c>
      <c r="CF1490" s="9" t="s">
        <v>323</v>
      </c>
      <c r="CG1490" s="755">
        <v>26.5</v>
      </c>
      <c r="CH1490" s="9" t="s">
        <v>323</v>
      </c>
      <c r="CI1490" s="9"/>
      <c r="CJ1490" s="9"/>
      <c r="CK1490" s="9"/>
    </row>
    <row r="1491" spans="1:89" s="98" customFormat="1" x14ac:dyDescent="0.25">
      <c r="A1491" s="99">
        <v>10240206</v>
      </c>
      <c r="B1491" s="99"/>
      <c r="C1491" s="772">
        <v>382</v>
      </c>
      <c r="D1491" s="807">
        <v>0.03</v>
      </c>
      <c r="E1491" s="772">
        <f t="shared" si="69"/>
        <v>393</v>
      </c>
      <c r="F1491" s="778">
        <v>1.1000000000000001</v>
      </c>
      <c r="G1491" s="774">
        <f t="shared" si="68"/>
        <v>432</v>
      </c>
      <c r="H1491" s="776"/>
      <c r="I1491" s="758"/>
      <c r="J1491" s="776"/>
      <c r="K1491" s="786"/>
      <c r="L1491" s="9" t="s">
        <v>308</v>
      </c>
      <c r="M1491" s="9" t="s">
        <v>5272</v>
      </c>
      <c r="N1491" s="9" t="s">
        <v>142</v>
      </c>
      <c r="O1491" s="9" t="s">
        <v>2034</v>
      </c>
      <c r="P1491" s="9" t="s">
        <v>624</v>
      </c>
      <c r="Q1491" s="9" t="s">
        <v>273</v>
      </c>
      <c r="R1491" s="9" t="s">
        <v>2148</v>
      </c>
      <c r="S1491" s="9" t="s">
        <v>373</v>
      </c>
      <c r="T1491" s="98" t="s">
        <v>234</v>
      </c>
      <c r="U1491" s="99" t="s">
        <v>868</v>
      </c>
      <c r="V1491" s="99" t="s">
        <v>207</v>
      </c>
      <c r="W1491" s="99" t="s">
        <v>632</v>
      </c>
      <c r="X1491" s="99" t="s">
        <v>207</v>
      </c>
      <c r="Y1491" s="99">
        <v>153</v>
      </c>
      <c r="Z1491" s="99" t="s">
        <v>207</v>
      </c>
      <c r="AA1491" s="9">
        <v>200</v>
      </c>
      <c r="AB1491" s="99" t="s">
        <v>207</v>
      </c>
      <c r="AC1491" s="9">
        <v>238</v>
      </c>
      <c r="AD1491" s="9" t="s">
        <v>207</v>
      </c>
      <c r="AE1491" s="9">
        <v>94</v>
      </c>
      <c r="AF1491" s="9" t="s">
        <v>315</v>
      </c>
      <c r="AG1491" s="14" t="s">
        <v>374</v>
      </c>
      <c r="AH1491" s="14" t="s">
        <v>207</v>
      </c>
      <c r="AI1491" s="14" t="s">
        <v>375</v>
      </c>
      <c r="AJ1491" s="14" t="s">
        <v>207</v>
      </c>
      <c r="AK1491" s="9">
        <v>5</v>
      </c>
      <c r="AL1491" s="14" t="s">
        <v>207</v>
      </c>
      <c r="AM1491" s="9">
        <v>5</v>
      </c>
      <c r="AN1491" s="14" t="s">
        <v>207</v>
      </c>
      <c r="AO1491" s="9">
        <v>5</v>
      </c>
      <c r="AP1491" s="14" t="s">
        <v>207</v>
      </c>
      <c r="AQ1491" s="9">
        <v>5</v>
      </c>
      <c r="AR1491" s="14" t="s">
        <v>207</v>
      </c>
      <c r="AS1491" s="9" t="s">
        <v>0</v>
      </c>
      <c r="AT1491" s="9" t="s">
        <v>318</v>
      </c>
      <c r="AU1491" s="9" t="s">
        <v>376</v>
      </c>
      <c r="AV1491" s="9" t="s">
        <v>320</v>
      </c>
      <c r="AW1491" s="9" t="s">
        <v>2183</v>
      </c>
      <c r="AX1491" s="9">
        <v>9010600000</v>
      </c>
      <c r="AY1491" s="99">
        <v>249</v>
      </c>
      <c r="AZ1491" s="12" t="s">
        <v>207</v>
      </c>
      <c r="BA1491" s="99">
        <v>15.5</v>
      </c>
      <c r="BB1491" s="12" t="s">
        <v>207</v>
      </c>
      <c r="BC1491" s="99">
        <v>15.5</v>
      </c>
      <c r="BD1491" s="12" t="s">
        <v>207</v>
      </c>
      <c r="BE1491" s="99">
        <v>18</v>
      </c>
      <c r="BF1491" s="12" t="s">
        <v>321</v>
      </c>
      <c r="BG1491" s="654">
        <v>17.113</v>
      </c>
      <c r="BH1491" s="12" t="s">
        <v>321</v>
      </c>
      <c r="BI1491" s="99">
        <v>14</v>
      </c>
      <c r="BJ1491" s="12" t="s">
        <v>321</v>
      </c>
      <c r="BK1491" s="754">
        <v>0</v>
      </c>
      <c r="BL1491" s="12" t="s">
        <v>321</v>
      </c>
      <c r="BM1491" s="754">
        <v>8.1000000000000003E-2</v>
      </c>
      <c r="BN1491" s="12" t="s">
        <v>321</v>
      </c>
      <c r="BO1491" s="754">
        <v>3.032</v>
      </c>
      <c r="BP1491" s="12" t="s">
        <v>321</v>
      </c>
      <c r="BQ1491" s="754">
        <v>0</v>
      </c>
      <c r="BR1491" s="12" t="s">
        <v>321</v>
      </c>
      <c r="BS1491" s="654">
        <v>0</v>
      </c>
      <c r="BT1491" s="12" t="s">
        <v>321</v>
      </c>
      <c r="BU1491" s="654">
        <v>3.113</v>
      </c>
      <c r="BV1491" s="12" t="s">
        <v>321</v>
      </c>
      <c r="BW1491" s="9">
        <v>0.06</v>
      </c>
      <c r="BX1491" s="9" t="s">
        <v>322</v>
      </c>
      <c r="BY1491" s="755">
        <v>98</v>
      </c>
      <c r="BZ1491" s="9" t="s">
        <v>315</v>
      </c>
      <c r="CA1491" s="755">
        <v>6.1</v>
      </c>
      <c r="CB1491" s="9" t="s">
        <v>315</v>
      </c>
      <c r="CC1491" s="755">
        <v>6.1</v>
      </c>
      <c r="CD1491" s="9" t="s">
        <v>315</v>
      </c>
      <c r="CE1491" s="755">
        <v>35.299999999999997</v>
      </c>
      <c r="CF1491" s="9" t="s">
        <v>323</v>
      </c>
      <c r="CG1491" s="755">
        <v>30.9</v>
      </c>
      <c r="CH1491" s="9" t="s">
        <v>323</v>
      </c>
      <c r="CI1491" s="9"/>
      <c r="CJ1491" s="9"/>
      <c r="CK1491" s="9"/>
    </row>
    <row r="1492" spans="1:89" s="98" customFormat="1" x14ac:dyDescent="0.25">
      <c r="A1492" s="99">
        <v>10240207</v>
      </c>
      <c r="B1492" s="99"/>
      <c r="C1492" s="772">
        <v>449</v>
      </c>
      <c r="D1492" s="807">
        <v>0.03</v>
      </c>
      <c r="E1492" s="772">
        <f t="shared" si="69"/>
        <v>462</v>
      </c>
      <c r="F1492" s="778">
        <v>1.1000000000000001</v>
      </c>
      <c r="G1492" s="774">
        <f t="shared" si="68"/>
        <v>508</v>
      </c>
      <c r="H1492" s="776"/>
      <c r="I1492" s="758"/>
      <c r="J1492" s="776"/>
      <c r="K1492" s="786"/>
      <c r="L1492" s="9" t="s">
        <v>308</v>
      </c>
      <c r="M1492" s="9" t="s">
        <v>5273</v>
      </c>
      <c r="N1492" s="9" t="s">
        <v>142</v>
      </c>
      <c r="O1492" s="9" t="s">
        <v>2034</v>
      </c>
      <c r="P1492" s="9" t="s">
        <v>624</v>
      </c>
      <c r="Q1492" s="9" t="s">
        <v>273</v>
      </c>
      <c r="R1492" s="9" t="s">
        <v>2148</v>
      </c>
      <c r="S1492" s="9" t="s">
        <v>373</v>
      </c>
      <c r="T1492" s="98" t="s">
        <v>234</v>
      </c>
      <c r="U1492" s="99" t="s">
        <v>869</v>
      </c>
      <c r="V1492" s="99" t="s">
        <v>207</v>
      </c>
      <c r="W1492" s="99" t="s">
        <v>634</v>
      </c>
      <c r="X1492" s="99" t="s">
        <v>207</v>
      </c>
      <c r="Y1492" s="99">
        <v>168</v>
      </c>
      <c r="Z1492" s="99" t="s">
        <v>207</v>
      </c>
      <c r="AA1492" s="9">
        <v>220</v>
      </c>
      <c r="AB1492" s="99" t="s">
        <v>207</v>
      </c>
      <c r="AC1492" s="9">
        <v>263</v>
      </c>
      <c r="AD1492" s="9" t="s">
        <v>207</v>
      </c>
      <c r="AE1492" s="9">
        <v>104</v>
      </c>
      <c r="AF1492" s="9" t="s">
        <v>315</v>
      </c>
      <c r="AG1492" s="14" t="s">
        <v>377</v>
      </c>
      <c r="AH1492" s="14" t="s">
        <v>207</v>
      </c>
      <c r="AI1492" s="14" t="s">
        <v>378</v>
      </c>
      <c r="AJ1492" s="14" t="s">
        <v>207</v>
      </c>
      <c r="AK1492" s="9">
        <v>5</v>
      </c>
      <c r="AL1492" s="14" t="s">
        <v>207</v>
      </c>
      <c r="AM1492" s="9">
        <v>5</v>
      </c>
      <c r="AN1492" s="14" t="s">
        <v>207</v>
      </c>
      <c r="AO1492" s="9">
        <v>5</v>
      </c>
      <c r="AP1492" s="14" t="s">
        <v>207</v>
      </c>
      <c r="AQ1492" s="9">
        <v>5</v>
      </c>
      <c r="AR1492" s="14" t="s">
        <v>207</v>
      </c>
      <c r="AS1492" s="9" t="s">
        <v>0</v>
      </c>
      <c r="AT1492" s="9" t="s">
        <v>318</v>
      </c>
      <c r="AU1492" s="9" t="s">
        <v>376</v>
      </c>
      <c r="AV1492" s="9" t="s">
        <v>320</v>
      </c>
      <c r="AW1492" s="9" t="s">
        <v>2184</v>
      </c>
      <c r="AX1492" s="9">
        <v>9010600000</v>
      </c>
      <c r="AY1492" s="99">
        <v>289</v>
      </c>
      <c r="AZ1492" s="12" t="s">
        <v>207</v>
      </c>
      <c r="BA1492" s="99">
        <v>15.5</v>
      </c>
      <c r="BB1492" s="12" t="s">
        <v>207</v>
      </c>
      <c r="BC1492" s="99">
        <v>15.5</v>
      </c>
      <c r="BD1492" s="12" t="s">
        <v>207</v>
      </c>
      <c r="BE1492" s="99">
        <v>23</v>
      </c>
      <c r="BF1492" s="12" t="s">
        <v>321</v>
      </c>
      <c r="BG1492" s="654">
        <v>22.489000000000001</v>
      </c>
      <c r="BH1492" s="12" t="s">
        <v>321</v>
      </c>
      <c r="BI1492" s="99">
        <v>18</v>
      </c>
      <c r="BJ1492" s="12" t="s">
        <v>321</v>
      </c>
      <c r="BK1492" s="754">
        <v>0</v>
      </c>
      <c r="BL1492" s="12" t="s">
        <v>321</v>
      </c>
      <c r="BM1492" s="754">
        <v>0.09</v>
      </c>
      <c r="BN1492" s="12" t="s">
        <v>321</v>
      </c>
      <c r="BO1492" s="754">
        <v>4.4000000000000004</v>
      </c>
      <c r="BP1492" s="12" t="s">
        <v>321</v>
      </c>
      <c r="BQ1492" s="754">
        <v>0</v>
      </c>
      <c r="BR1492" s="12" t="s">
        <v>321</v>
      </c>
      <c r="BS1492" s="654">
        <v>0</v>
      </c>
      <c r="BT1492" s="12" t="s">
        <v>321</v>
      </c>
      <c r="BU1492" s="654">
        <v>4.4889999999999999</v>
      </c>
      <c r="BV1492" s="12" t="s">
        <v>321</v>
      </c>
      <c r="BW1492" s="9">
        <v>7.0000000000000007E-2</v>
      </c>
      <c r="BX1492" s="9" t="s">
        <v>322</v>
      </c>
      <c r="BY1492" s="755">
        <v>113.8</v>
      </c>
      <c r="BZ1492" s="9" t="s">
        <v>315</v>
      </c>
      <c r="CA1492" s="755">
        <v>6.1</v>
      </c>
      <c r="CB1492" s="9" t="s">
        <v>315</v>
      </c>
      <c r="CC1492" s="755">
        <v>6.1</v>
      </c>
      <c r="CD1492" s="9" t="s">
        <v>315</v>
      </c>
      <c r="CE1492" s="755">
        <v>46.3</v>
      </c>
      <c r="CF1492" s="9" t="s">
        <v>323</v>
      </c>
      <c r="CG1492" s="755">
        <v>39.700000000000003</v>
      </c>
      <c r="CH1492" s="9" t="s">
        <v>323</v>
      </c>
      <c r="CI1492" s="9"/>
      <c r="CJ1492" s="9"/>
      <c r="CK1492" s="9"/>
    </row>
    <row r="1493" spans="1:89" s="98" customFormat="1" x14ac:dyDescent="0.25">
      <c r="A1493" s="99">
        <v>10240208</v>
      </c>
      <c r="B1493" s="99"/>
      <c r="C1493" s="772">
        <v>468</v>
      </c>
      <c r="D1493" s="807">
        <v>0.03</v>
      </c>
      <c r="E1493" s="772">
        <f t="shared" si="69"/>
        <v>482</v>
      </c>
      <c r="F1493" s="778">
        <v>1.1000000000000001</v>
      </c>
      <c r="G1493" s="774">
        <f t="shared" si="68"/>
        <v>530</v>
      </c>
      <c r="H1493" s="776"/>
      <c r="I1493" s="758"/>
      <c r="J1493" s="776"/>
      <c r="K1493" s="786"/>
      <c r="L1493" s="9" t="s">
        <v>308</v>
      </c>
      <c r="M1493" s="9" t="s">
        <v>5274</v>
      </c>
      <c r="N1493" s="9" t="s">
        <v>142</v>
      </c>
      <c r="O1493" s="9" t="s">
        <v>2034</v>
      </c>
      <c r="P1493" s="9" t="s">
        <v>624</v>
      </c>
      <c r="Q1493" s="9" t="s">
        <v>273</v>
      </c>
      <c r="R1493" s="9" t="s">
        <v>2148</v>
      </c>
      <c r="S1493" s="9" t="s">
        <v>373</v>
      </c>
      <c r="T1493" s="98" t="s">
        <v>234</v>
      </c>
      <c r="U1493" s="99" t="s">
        <v>870</v>
      </c>
      <c r="V1493" s="99" t="s">
        <v>207</v>
      </c>
      <c r="W1493" s="99" t="s">
        <v>636</v>
      </c>
      <c r="X1493" s="99" t="s">
        <v>207</v>
      </c>
      <c r="Y1493" s="99">
        <v>183</v>
      </c>
      <c r="Z1493" s="99" t="s">
        <v>207</v>
      </c>
      <c r="AA1493" s="9">
        <v>240</v>
      </c>
      <c r="AB1493" s="99" t="s">
        <v>207</v>
      </c>
      <c r="AC1493" s="9">
        <v>288</v>
      </c>
      <c r="AD1493" s="9" t="s">
        <v>207</v>
      </c>
      <c r="AE1493" s="9">
        <v>113</v>
      </c>
      <c r="AF1493" s="9" t="s">
        <v>315</v>
      </c>
      <c r="AG1493" s="14" t="s">
        <v>379</v>
      </c>
      <c r="AH1493" s="14" t="s">
        <v>207</v>
      </c>
      <c r="AI1493" s="14" t="s">
        <v>380</v>
      </c>
      <c r="AJ1493" s="14" t="s">
        <v>207</v>
      </c>
      <c r="AK1493" s="9">
        <v>5</v>
      </c>
      <c r="AL1493" s="14" t="s">
        <v>207</v>
      </c>
      <c r="AM1493" s="9">
        <v>5</v>
      </c>
      <c r="AN1493" s="14" t="s">
        <v>207</v>
      </c>
      <c r="AO1493" s="9">
        <v>5</v>
      </c>
      <c r="AP1493" s="14" t="s">
        <v>207</v>
      </c>
      <c r="AQ1493" s="9">
        <v>5</v>
      </c>
      <c r="AR1493" s="14" t="s">
        <v>207</v>
      </c>
      <c r="AS1493" s="9" t="s">
        <v>0</v>
      </c>
      <c r="AT1493" s="9" t="s">
        <v>318</v>
      </c>
      <c r="AU1493" s="9" t="s">
        <v>376</v>
      </c>
      <c r="AV1493" s="9" t="s">
        <v>320</v>
      </c>
      <c r="AW1493" s="9" t="s">
        <v>2185</v>
      </c>
      <c r="AX1493" s="9">
        <v>9010600000</v>
      </c>
      <c r="AY1493" s="99">
        <v>289</v>
      </c>
      <c r="AZ1493" s="12" t="s">
        <v>207</v>
      </c>
      <c r="BA1493" s="99">
        <v>15.5</v>
      </c>
      <c r="BB1493" s="12" t="s">
        <v>207</v>
      </c>
      <c r="BC1493" s="99">
        <v>15.5</v>
      </c>
      <c r="BD1493" s="12" t="s">
        <v>207</v>
      </c>
      <c r="BE1493" s="99">
        <v>24</v>
      </c>
      <c r="BF1493" s="12" t="s">
        <v>321</v>
      </c>
      <c r="BG1493" s="654">
        <v>23.097000000000001</v>
      </c>
      <c r="BH1493" s="12" t="s">
        <v>321</v>
      </c>
      <c r="BI1493" s="99">
        <v>18</v>
      </c>
      <c r="BJ1493" s="12" t="s">
        <v>321</v>
      </c>
      <c r="BK1493" s="754">
        <v>0</v>
      </c>
      <c r="BL1493" s="12" t="s">
        <v>321</v>
      </c>
      <c r="BM1493" s="754">
        <v>0.09</v>
      </c>
      <c r="BN1493" s="12" t="s">
        <v>321</v>
      </c>
      <c r="BO1493" s="754">
        <v>5.0069999999999997</v>
      </c>
      <c r="BP1493" s="12" t="s">
        <v>321</v>
      </c>
      <c r="BQ1493" s="754">
        <v>0</v>
      </c>
      <c r="BR1493" s="12" t="s">
        <v>321</v>
      </c>
      <c r="BS1493" s="654">
        <v>0</v>
      </c>
      <c r="BT1493" s="12" t="s">
        <v>321</v>
      </c>
      <c r="BU1493" s="654">
        <v>5.0970000000000004</v>
      </c>
      <c r="BV1493" s="12" t="s">
        <v>321</v>
      </c>
      <c r="BW1493" s="9">
        <v>7.0000000000000007E-2</v>
      </c>
      <c r="BX1493" s="9" t="s">
        <v>322</v>
      </c>
      <c r="BY1493" s="755">
        <v>113.8</v>
      </c>
      <c r="BZ1493" s="9" t="s">
        <v>315</v>
      </c>
      <c r="CA1493" s="755">
        <v>6.1</v>
      </c>
      <c r="CB1493" s="9" t="s">
        <v>315</v>
      </c>
      <c r="CC1493" s="755">
        <v>6.1</v>
      </c>
      <c r="CD1493" s="9" t="s">
        <v>315</v>
      </c>
      <c r="CE1493" s="755">
        <v>46.3</v>
      </c>
      <c r="CF1493" s="9" t="s">
        <v>323</v>
      </c>
      <c r="CG1493" s="755">
        <v>39.700000000000003</v>
      </c>
      <c r="CH1493" s="9" t="s">
        <v>323</v>
      </c>
      <c r="CI1493" s="9"/>
      <c r="CJ1493" s="9"/>
      <c r="CK1493" s="9"/>
    </row>
    <row r="1494" spans="1:89" s="98" customFormat="1" x14ac:dyDescent="0.25">
      <c r="A1494" s="99">
        <v>10200016</v>
      </c>
      <c r="B1494" s="99"/>
      <c r="C1494" s="772">
        <v>268</v>
      </c>
      <c r="D1494" s="807">
        <v>0.03</v>
      </c>
      <c r="E1494" s="772">
        <f t="shared" si="69"/>
        <v>276</v>
      </c>
      <c r="F1494" s="778">
        <v>1.1000000000000001</v>
      </c>
      <c r="G1494" s="774">
        <f t="shared" si="68"/>
        <v>304</v>
      </c>
      <c r="H1494" s="776"/>
      <c r="I1494" s="758"/>
      <c r="J1494" s="776"/>
      <c r="K1494" s="786"/>
      <c r="L1494" s="9" t="s">
        <v>308</v>
      </c>
      <c r="M1494" s="9" t="s">
        <v>4413</v>
      </c>
      <c r="N1494" s="9" t="s">
        <v>142</v>
      </c>
      <c r="O1494" s="9" t="s">
        <v>2034</v>
      </c>
      <c r="P1494" s="9" t="s">
        <v>624</v>
      </c>
      <c r="Q1494" s="9" t="s">
        <v>273</v>
      </c>
      <c r="R1494" s="9" t="s">
        <v>4</v>
      </c>
      <c r="S1494" s="9" t="s">
        <v>373</v>
      </c>
      <c r="T1494" s="98" t="s">
        <v>234</v>
      </c>
      <c r="U1494" s="99" t="s">
        <v>1240</v>
      </c>
      <c r="V1494" s="99" t="s">
        <v>207</v>
      </c>
      <c r="W1494" s="99" t="s">
        <v>865</v>
      </c>
      <c r="X1494" s="99" t="s">
        <v>207</v>
      </c>
      <c r="Y1494" s="99">
        <v>136</v>
      </c>
      <c r="Z1494" s="99" t="s">
        <v>207</v>
      </c>
      <c r="AA1494" s="9">
        <v>180</v>
      </c>
      <c r="AB1494" s="99" t="s">
        <v>207</v>
      </c>
      <c r="AC1494" s="9">
        <v>212</v>
      </c>
      <c r="AD1494" s="9" t="s">
        <v>207</v>
      </c>
      <c r="AE1494" s="9">
        <v>83</v>
      </c>
      <c r="AF1494" s="9" t="s">
        <v>315</v>
      </c>
      <c r="AG1494" s="14" t="s">
        <v>2176</v>
      </c>
      <c r="AH1494" s="14" t="s">
        <v>207</v>
      </c>
      <c r="AI1494" s="14" t="s">
        <v>2177</v>
      </c>
      <c r="AJ1494" s="14" t="s">
        <v>207</v>
      </c>
      <c r="AK1494" s="9">
        <v>5</v>
      </c>
      <c r="AL1494" s="14" t="s">
        <v>207</v>
      </c>
      <c r="AM1494" s="9">
        <v>5</v>
      </c>
      <c r="AN1494" s="14" t="s">
        <v>207</v>
      </c>
      <c r="AO1494" s="9">
        <v>5</v>
      </c>
      <c r="AP1494" s="14" t="s">
        <v>207</v>
      </c>
      <c r="AQ1494" s="9">
        <v>5</v>
      </c>
      <c r="AR1494" s="14" t="s">
        <v>207</v>
      </c>
      <c r="AS1494" s="9" t="s">
        <v>0</v>
      </c>
      <c r="AT1494" s="9" t="s">
        <v>318</v>
      </c>
      <c r="AU1494" s="9" t="s">
        <v>376</v>
      </c>
      <c r="AV1494" s="9" t="s">
        <v>320</v>
      </c>
      <c r="AW1494" s="9" t="s">
        <v>2186</v>
      </c>
      <c r="AX1494" s="9">
        <v>9010600000</v>
      </c>
      <c r="AY1494" s="99">
        <v>227</v>
      </c>
      <c r="AZ1494" s="12" t="s">
        <v>207</v>
      </c>
      <c r="BA1494" s="99">
        <v>16</v>
      </c>
      <c r="BB1494" s="12" t="s">
        <v>207</v>
      </c>
      <c r="BC1494" s="99">
        <v>16</v>
      </c>
      <c r="BD1494" s="12" t="s">
        <v>207</v>
      </c>
      <c r="BE1494" s="99">
        <v>15</v>
      </c>
      <c r="BF1494" s="12" t="s">
        <v>321</v>
      </c>
      <c r="BG1494" s="654">
        <v>14.893000000000001</v>
      </c>
      <c r="BH1494" s="12" t="s">
        <v>321</v>
      </c>
      <c r="BI1494" s="99">
        <v>12</v>
      </c>
      <c r="BJ1494" s="12" t="s">
        <v>321</v>
      </c>
      <c r="BK1494" s="754">
        <v>0</v>
      </c>
      <c r="BL1494" s="12" t="s">
        <v>321</v>
      </c>
      <c r="BM1494" s="754">
        <v>8.1000000000000003E-2</v>
      </c>
      <c r="BN1494" s="12" t="s">
        <v>321</v>
      </c>
      <c r="BO1494" s="754">
        <v>2.8119999999999998</v>
      </c>
      <c r="BP1494" s="12" t="s">
        <v>321</v>
      </c>
      <c r="BQ1494" s="754">
        <v>0</v>
      </c>
      <c r="BR1494" s="12" t="s">
        <v>321</v>
      </c>
      <c r="BS1494" s="654">
        <v>0</v>
      </c>
      <c r="BT1494" s="12" t="s">
        <v>321</v>
      </c>
      <c r="BU1494" s="654">
        <v>2.8929999999999998</v>
      </c>
      <c r="BV1494" s="12" t="s">
        <v>321</v>
      </c>
      <c r="BW1494" s="9">
        <v>0.06</v>
      </c>
      <c r="BX1494" s="9" t="s">
        <v>322</v>
      </c>
      <c r="BY1494" s="755">
        <v>89.4</v>
      </c>
      <c r="BZ1494" s="9" t="s">
        <v>315</v>
      </c>
      <c r="CA1494" s="755">
        <v>6.3</v>
      </c>
      <c r="CB1494" s="9" t="s">
        <v>315</v>
      </c>
      <c r="CC1494" s="755">
        <v>6.3</v>
      </c>
      <c r="CD1494" s="9" t="s">
        <v>315</v>
      </c>
      <c r="CE1494" s="755">
        <v>30.9</v>
      </c>
      <c r="CF1494" s="9" t="s">
        <v>323</v>
      </c>
      <c r="CG1494" s="755">
        <v>26.5</v>
      </c>
      <c r="CH1494" s="9" t="s">
        <v>323</v>
      </c>
      <c r="CI1494" s="9"/>
      <c r="CJ1494" s="9"/>
      <c r="CK1494" s="9"/>
    </row>
    <row r="1495" spans="1:89" s="98" customFormat="1" x14ac:dyDescent="0.25">
      <c r="A1495" s="99">
        <v>10200008</v>
      </c>
      <c r="B1495" s="99"/>
      <c r="C1495" s="772">
        <v>316</v>
      </c>
      <c r="D1495" s="807">
        <v>0.03</v>
      </c>
      <c r="E1495" s="772">
        <f t="shared" si="69"/>
        <v>325</v>
      </c>
      <c r="F1495" s="778">
        <v>1.1000000000000001</v>
      </c>
      <c r="G1495" s="774">
        <f t="shared" si="68"/>
        <v>358</v>
      </c>
      <c r="H1495" s="776"/>
      <c r="I1495" s="758"/>
      <c r="J1495" s="776"/>
      <c r="K1495" s="786"/>
      <c r="L1495" s="9" t="s">
        <v>308</v>
      </c>
      <c r="M1495" s="9" t="s">
        <v>4414</v>
      </c>
      <c r="N1495" s="9" t="s">
        <v>142</v>
      </c>
      <c r="O1495" s="9" t="s">
        <v>2034</v>
      </c>
      <c r="P1495" s="9" t="s">
        <v>624</v>
      </c>
      <c r="Q1495" s="9" t="s">
        <v>273</v>
      </c>
      <c r="R1495" s="9" t="s">
        <v>4</v>
      </c>
      <c r="S1495" s="9" t="s">
        <v>373</v>
      </c>
      <c r="T1495" s="98" t="s">
        <v>234</v>
      </c>
      <c r="U1495" s="99" t="s">
        <v>868</v>
      </c>
      <c r="V1495" s="99" t="s">
        <v>207</v>
      </c>
      <c r="W1495" s="99" t="s">
        <v>632</v>
      </c>
      <c r="X1495" s="99" t="s">
        <v>207</v>
      </c>
      <c r="Y1495" s="99">
        <v>153</v>
      </c>
      <c r="Z1495" s="99" t="s">
        <v>207</v>
      </c>
      <c r="AA1495" s="9">
        <v>200</v>
      </c>
      <c r="AB1495" s="99" t="s">
        <v>207</v>
      </c>
      <c r="AC1495" s="9">
        <v>238</v>
      </c>
      <c r="AD1495" s="9" t="s">
        <v>207</v>
      </c>
      <c r="AE1495" s="9">
        <v>94</v>
      </c>
      <c r="AF1495" s="9" t="s">
        <v>315</v>
      </c>
      <c r="AG1495" s="14" t="s">
        <v>374</v>
      </c>
      <c r="AH1495" s="14" t="s">
        <v>207</v>
      </c>
      <c r="AI1495" s="14" t="s">
        <v>375</v>
      </c>
      <c r="AJ1495" s="14" t="s">
        <v>207</v>
      </c>
      <c r="AK1495" s="9">
        <v>5</v>
      </c>
      <c r="AL1495" s="14" t="s">
        <v>207</v>
      </c>
      <c r="AM1495" s="9">
        <v>5</v>
      </c>
      <c r="AN1495" s="14" t="s">
        <v>207</v>
      </c>
      <c r="AO1495" s="9">
        <v>5</v>
      </c>
      <c r="AP1495" s="14" t="s">
        <v>207</v>
      </c>
      <c r="AQ1495" s="9">
        <v>5</v>
      </c>
      <c r="AR1495" s="14" t="s">
        <v>207</v>
      </c>
      <c r="AS1495" s="9" t="s">
        <v>0</v>
      </c>
      <c r="AT1495" s="9" t="s">
        <v>318</v>
      </c>
      <c r="AU1495" s="9" t="s">
        <v>376</v>
      </c>
      <c r="AV1495" s="9" t="s">
        <v>320</v>
      </c>
      <c r="AW1495" s="9" t="s">
        <v>2187</v>
      </c>
      <c r="AX1495" s="9">
        <v>9010600000</v>
      </c>
      <c r="AY1495" s="99">
        <v>249</v>
      </c>
      <c r="AZ1495" s="12" t="s">
        <v>207</v>
      </c>
      <c r="BA1495" s="99">
        <v>16</v>
      </c>
      <c r="BB1495" s="12" t="s">
        <v>207</v>
      </c>
      <c r="BC1495" s="99">
        <v>16</v>
      </c>
      <c r="BD1495" s="12" t="s">
        <v>207</v>
      </c>
      <c r="BE1495" s="99">
        <v>18</v>
      </c>
      <c r="BF1495" s="12" t="s">
        <v>321</v>
      </c>
      <c r="BG1495" s="654">
        <v>17.113</v>
      </c>
      <c r="BH1495" s="12" t="s">
        <v>321</v>
      </c>
      <c r="BI1495" s="99">
        <v>14</v>
      </c>
      <c r="BJ1495" s="12" t="s">
        <v>321</v>
      </c>
      <c r="BK1495" s="754">
        <v>0</v>
      </c>
      <c r="BL1495" s="12" t="s">
        <v>321</v>
      </c>
      <c r="BM1495" s="754">
        <v>8.1000000000000003E-2</v>
      </c>
      <c r="BN1495" s="12" t="s">
        <v>321</v>
      </c>
      <c r="BO1495" s="754">
        <v>3.032</v>
      </c>
      <c r="BP1495" s="12" t="s">
        <v>321</v>
      </c>
      <c r="BQ1495" s="754">
        <v>0</v>
      </c>
      <c r="BR1495" s="12" t="s">
        <v>321</v>
      </c>
      <c r="BS1495" s="654">
        <v>0</v>
      </c>
      <c r="BT1495" s="12" t="s">
        <v>321</v>
      </c>
      <c r="BU1495" s="654">
        <v>3.113</v>
      </c>
      <c r="BV1495" s="12" t="s">
        <v>321</v>
      </c>
      <c r="BW1495" s="9">
        <v>0.06</v>
      </c>
      <c r="BX1495" s="9" t="s">
        <v>322</v>
      </c>
      <c r="BY1495" s="755">
        <v>98</v>
      </c>
      <c r="BZ1495" s="9" t="s">
        <v>315</v>
      </c>
      <c r="CA1495" s="755">
        <v>6.3</v>
      </c>
      <c r="CB1495" s="9" t="s">
        <v>315</v>
      </c>
      <c r="CC1495" s="755">
        <v>6.3</v>
      </c>
      <c r="CD1495" s="9" t="s">
        <v>315</v>
      </c>
      <c r="CE1495" s="755">
        <v>37.5</v>
      </c>
      <c r="CF1495" s="9" t="s">
        <v>323</v>
      </c>
      <c r="CG1495" s="755">
        <v>30.9</v>
      </c>
      <c r="CH1495" s="9" t="s">
        <v>323</v>
      </c>
      <c r="CI1495" s="9"/>
      <c r="CJ1495" s="9"/>
      <c r="CK1495" s="9"/>
    </row>
    <row r="1496" spans="1:89" s="98" customFormat="1" x14ac:dyDescent="0.25">
      <c r="A1496" s="99">
        <v>10200123</v>
      </c>
      <c r="B1496" s="99"/>
      <c r="C1496" s="772">
        <v>391</v>
      </c>
      <c r="D1496" s="807">
        <v>0.03</v>
      </c>
      <c r="E1496" s="772">
        <f t="shared" si="69"/>
        <v>403</v>
      </c>
      <c r="F1496" s="778">
        <v>1.1000000000000001</v>
      </c>
      <c r="G1496" s="774">
        <f t="shared" si="68"/>
        <v>443</v>
      </c>
      <c r="H1496" s="776"/>
      <c r="I1496" s="758"/>
      <c r="J1496" s="776"/>
      <c r="K1496" s="786"/>
      <c r="L1496" s="9" t="s">
        <v>308</v>
      </c>
      <c r="M1496" s="9" t="s">
        <v>4415</v>
      </c>
      <c r="N1496" s="9" t="s">
        <v>142</v>
      </c>
      <c r="O1496" s="9" t="s">
        <v>2034</v>
      </c>
      <c r="P1496" s="9" t="s">
        <v>624</v>
      </c>
      <c r="Q1496" s="9" t="s">
        <v>273</v>
      </c>
      <c r="R1496" s="9" t="s">
        <v>4</v>
      </c>
      <c r="S1496" s="9" t="s">
        <v>373</v>
      </c>
      <c r="T1496" s="98" t="s">
        <v>4872</v>
      </c>
      <c r="U1496" s="99">
        <v>158</v>
      </c>
      <c r="V1496" s="99" t="s">
        <v>207</v>
      </c>
      <c r="W1496" s="99">
        <v>210</v>
      </c>
      <c r="X1496" s="99" t="s">
        <v>207</v>
      </c>
      <c r="Y1496" s="99">
        <v>168</v>
      </c>
      <c r="Z1496" s="99" t="s">
        <v>207</v>
      </c>
      <c r="AA1496" s="9">
        <v>220</v>
      </c>
      <c r="AB1496" s="99" t="s">
        <v>207</v>
      </c>
      <c r="AC1496" s="9">
        <v>263</v>
      </c>
      <c r="AD1496" s="99" t="s">
        <v>207</v>
      </c>
      <c r="AE1496" s="9">
        <v>103</v>
      </c>
      <c r="AF1496" s="9" t="s">
        <v>315</v>
      </c>
      <c r="AG1496" s="14" t="s">
        <v>377</v>
      </c>
      <c r="AH1496" s="14" t="s">
        <v>207</v>
      </c>
      <c r="AI1496" s="14" t="s">
        <v>378</v>
      </c>
      <c r="AJ1496" s="14" t="s">
        <v>207</v>
      </c>
      <c r="AK1496" s="9">
        <v>5</v>
      </c>
      <c r="AL1496" s="14" t="s">
        <v>207</v>
      </c>
      <c r="AM1496" s="9">
        <v>5</v>
      </c>
      <c r="AN1496" s="14" t="s">
        <v>207</v>
      </c>
      <c r="AO1496" s="9">
        <v>5</v>
      </c>
      <c r="AP1496" s="14" t="s">
        <v>207</v>
      </c>
      <c r="AQ1496" s="9">
        <v>5</v>
      </c>
      <c r="AR1496" s="14" t="s">
        <v>207</v>
      </c>
      <c r="AS1496" s="9" t="s">
        <v>0</v>
      </c>
      <c r="AT1496" s="9" t="s">
        <v>318</v>
      </c>
      <c r="AU1496" s="9" t="s">
        <v>376</v>
      </c>
      <c r="AV1496" s="9" t="s">
        <v>320</v>
      </c>
      <c r="AW1496" s="757">
        <v>8700102001234</v>
      </c>
      <c r="AX1496" s="9">
        <v>9010600000</v>
      </c>
      <c r="AY1496" s="99">
        <v>269</v>
      </c>
      <c r="AZ1496" s="12" t="s">
        <v>207</v>
      </c>
      <c r="BA1496" s="99">
        <v>16</v>
      </c>
      <c r="BB1496" s="12" t="s">
        <v>207</v>
      </c>
      <c r="BC1496" s="99">
        <v>16</v>
      </c>
      <c r="BD1496" s="12" t="s">
        <v>207</v>
      </c>
      <c r="BE1496" s="99">
        <v>19</v>
      </c>
      <c r="BF1496" s="12" t="s">
        <v>321</v>
      </c>
      <c r="BG1496" s="654">
        <v>4.4889999999999999</v>
      </c>
      <c r="BH1496" s="12" t="s">
        <v>321</v>
      </c>
      <c r="BI1496" s="99">
        <v>14</v>
      </c>
      <c r="BJ1496" s="12" t="s">
        <v>321</v>
      </c>
      <c r="BK1496" s="754">
        <v>0</v>
      </c>
      <c r="BL1496" s="12" t="s">
        <v>321</v>
      </c>
      <c r="BM1496" s="754">
        <v>0.09</v>
      </c>
      <c r="BN1496" s="12" t="s">
        <v>321</v>
      </c>
      <c r="BO1496" s="754">
        <v>4.4000000000000004</v>
      </c>
      <c r="BP1496" s="12" t="s">
        <v>321</v>
      </c>
      <c r="BQ1496" s="754">
        <v>0</v>
      </c>
      <c r="BR1496" s="12" t="s">
        <v>321</v>
      </c>
      <c r="BS1496" s="654">
        <v>0</v>
      </c>
      <c r="BT1496" s="12" t="s">
        <v>321</v>
      </c>
      <c r="BU1496" s="654">
        <v>4.4889999999999999</v>
      </c>
      <c r="BV1496" s="12" t="s">
        <v>321</v>
      </c>
      <c r="BW1496" s="9">
        <v>7.0000000000000007E-2</v>
      </c>
      <c r="BX1496" s="9" t="s">
        <v>322</v>
      </c>
      <c r="BY1496" s="755">
        <v>113.8</v>
      </c>
      <c r="BZ1496" s="9" t="s">
        <v>315</v>
      </c>
      <c r="CA1496" s="755">
        <v>6.1</v>
      </c>
      <c r="CB1496" s="9" t="s">
        <v>315</v>
      </c>
      <c r="CC1496" s="755">
        <v>6.1</v>
      </c>
      <c r="CD1496" s="9" t="s">
        <v>315</v>
      </c>
      <c r="CE1496" s="755">
        <v>46.3</v>
      </c>
      <c r="CF1496" s="9" t="s">
        <v>323</v>
      </c>
      <c r="CG1496" s="755">
        <v>39.700000000000003</v>
      </c>
      <c r="CH1496" s="9" t="s">
        <v>323</v>
      </c>
      <c r="CI1496" s="9"/>
      <c r="CJ1496" s="9"/>
      <c r="CK1496" s="9"/>
    </row>
    <row r="1497" spans="1:89" s="98" customFormat="1" x14ac:dyDescent="0.25">
      <c r="A1497" s="99">
        <v>10200009</v>
      </c>
      <c r="B1497" s="99"/>
      <c r="C1497" s="772">
        <v>426</v>
      </c>
      <c r="D1497" s="807">
        <v>0.03</v>
      </c>
      <c r="E1497" s="772">
        <f t="shared" si="69"/>
        <v>439</v>
      </c>
      <c r="F1497" s="778">
        <v>1.1000000000000001</v>
      </c>
      <c r="G1497" s="774">
        <f t="shared" si="68"/>
        <v>483</v>
      </c>
      <c r="H1497" s="776"/>
      <c r="I1497" s="758"/>
      <c r="J1497" s="776"/>
      <c r="K1497" s="786"/>
      <c r="L1497" s="9" t="s">
        <v>308</v>
      </c>
      <c r="M1497" s="9" t="s">
        <v>4416</v>
      </c>
      <c r="N1497" s="9" t="s">
        <v>142</v>
      </c>
      <c r="O1497" s="9" t="s">
        <v>2034</v>
      </c>
      <c r="P1497" s="9" t="s">
        <v>624</v>
      </c>
      <c r="Q1497" s="9" t="s">
        <v>273</v>
      </c>
      <c r="R1497" s="9" t="s">
        <v>4</v>
      </c>
      <c r="S1497" s="9" t="s">
        <v>373</v>
      </c>
      <c r="T1497" s="98" t="s">
        <v>234</v>
      </c>
      <c r="U1497" s="99" t="s">
        <v>870</v>
      </c>
      <c r="V1497" s="99" t="s">
        <v>207</v>
      </c>
      <c r="W1497" s="99" t="s">
        <v>636</v>
      </c>
      <c r="X1497" s="99" t="s">
        <v>207</v>
      </c>
      <c r="Y1497" s="99">
        <v>183</v>
      </c>
      <c r="Z1497" s="99" t="s">
        <v>207</v>
      </c>
      <c r="AA1497" s="9">
        <v>240</v>
      </c>
      <c r="AB1497" s="99" t="s">
        <v>207</v>
      </c>
      <c r="AC1497" s="9">
        <v>288</v>
      </c>
      <c r="AD1497" s="9" t="s">
        <v>207</v>
      </c>
      <c r="AE1497" s="9">
        <v>113</v>
      </c>
      <c r="AF1497" s="9" t="s">
        <v>315</v>
      </c>
      <c r="AG1497" s="14" t="s">
        <v>379</v>
      </c>
      <c r="AH1497" s="14" t="s">
        <v>207</v>
      </c>
      <c r="AI1497" s="14" t="s">
        <v>380</v>
      </c>
      <c r="AJ1497" s="14" t="s">
        <v>207</v>
      </c>
      <c r="AK1497" s="9">
        <v>5</v>
      </c>
      <c r="AL1497" s="14" t="s">
        <v>207</v>
      </c>
      <c r="AM1497" s="9">
        <v>5</v>
      </c>
      <c r="AN1497" s="14" t="s">
        <v>207</v>
      </c>
      <c r="AO1497" s="9">
        <v>5</v>
      </c>
      <c r="AP1497" s="14" t="s">
        <v>207</v>
      </c>
      <c r="AQ1497" s="9">
        <v>5</v>
      </c>
      <c r="AR1497" s="14" t="s">
        <v>207</v>
      </c>
      <c r="AS1497" s="9" t="s">
        <v>0</v>
      </c>
      <c r="AT1497" s="9" t="s">
        <v>318</v>
      </c>
      <c r="AU1497" s="9" t="s">
        <v>376</v>
      </c>
      <c r="AV1497" s="9" t="s">
        <v>320</v>
      </c>
      <c r="AW1497" s="9" t="s">
        <v>2188</v>
      </c>
      <c r="AX1497" s="9">
        <v>9010600000</v>
      </c>
      <c r="AY1497" s="99">
        <v>289</v>
      </c>
      <c r="AZ1497" s="12" t="s">
        <v>207</v>
      </c>
      <c r="BA1497" s="99">
        <v>16</v>
      </c>
      <c r="BB1497" s="12" t="s">
        <v>207</v>
      </c>
      <c r="BC1497" s="99">
        <v>16</v>
      </c>
      <c r="BD1497" s="12" t="s">
        <v>207</v>
      </c>
      <c r="BE1497" s="99">
        <v>24</v>
      </c>
      <c r="BF1497" s="12" t="s">
        <v>321</v>
      </c>
      <c r="BG1497" s="654">
        <v>23.097000000000001</v>
      </c>
      <c r="BH1497" s="12" t="s">
        <v>321</v>
      </c>
      <c r="BI1497" s="99">
        <v>18</v>
      </c>
      <c r="BJ1497" s="12" t="s">
        <v>321</v>
      </c>
      <c r="BK1497" s="754">
        <v>0</v>
      </c>
      <c r="BL1497" s="12" t="s">
        <v>321</v>
      </c>
      <c r="BM1497" s="754">
        <v>0.09</v>
      </c>
      <c r="BN1497" s="12" t="s">
        <v>321</v>
      </c>
      <c r="BO1497" s="754">
        <v>5.0069999999999997</v>
      </c>
      <c r="BP1497" s="12" t="s">
        <v>321</v>
      </c>
      <c r="BQ1497" s="754">
        <v>0</v>
      </c>
      <c r="BR1497" s="12" t="s">
        <v>321</v>
      </c>
      <c r="BS1497" s="654">
        <v>0</v>
      </c>
      <c r="BT1497" s="12" t="s">
        <v>321</v>
      </c>
      <c r="BU1497" s="654">
        <v>5.0970000000000004</v>
      </c>
      <c r="BV1497" s="12" t="s">
        <v>321</v>
      </c>
      <c r="BW1497" s="9">
        <v>7.0000000000000007E-2</v>
      </c>
      <c r="BX1497" s="9" t="s">
        <v>322</v>
      </c>
      <c r="BY1497" s="755">
        <v>113.8</v>
      </c>
      <c r="BZ1497" s="9" t="s">
        <v>315</v>
      </c>
      <c r="CA1497" s="755">
        <v>6.3</v>
      </c>
      <c r="CB1497" s="9" t="s">
        <v>315</v>
      </c>
      <c r="CC1497" s="755">
        <v>6.3</v>
      </c>
      <c r="CD1497" s="9" t="s">
        <v>315</v>
      </c>
      <c r="CE1497" s="755">
        <v>46.3</v>
      </c>
      <c r="CF1497" s="9" t="s">
        <v>323</v>
      </c>
      <c r="CG1497" s="755">
        <v>39.700000000000003</v>
      </c>
      <c r="CH1497" s="9" t="s">
        <v>323</v>
      </c>
      <c r="CI1497" s="9"/>
      <c r="CJ1497" s="9"/>
      <c r="CK1497" s="9"/>
    </row>
    <row r="1498" spans="1:89" s="98" customFormat="1" x14ac:dyDescent="0.25">
      <c r="A1498" s="99">
        <v>10200005</v>
      </c>
      <c r="B1498" s="99"/>
      <c r="C1498" s="772">
        <v>583</v>
      </c>
      <c r="D1498" s="807">
        <v>0.03</v>
      </c>
      <c r="E1498" s="772">
        <f t="shared" si="69"/>
        <v>600</v>
      </c>
      <c r="F1498" s="778">
        <v>1.1000000000000001</v>
      </c>
      <c r="G1498" s="774">
        <f t="shared" si="68"/>
        <v>660</v>
      </c>
      <c r="H1498" s="776"/>
      <c r="I1498" s="758"/>
      <c r="J1498" s="776"/>
      <c r="K1498" s="786"/>
      <c r="L1498" s="9" t="s">
        <v>308</v>
      </c>
      <c r="M1498" s="9" t="s">
        <v>4417</v>
      </c>
      <c r="N1498" s="9" t="s">
        <v>142</v>
      </c>
      <c r="O1498" s="9" t="s">
        <v>2034</v>
      </c>
      <c r="P1498" s="9" t="s">
        <v>624</v>
      </c>
      <c r="Q1498" s="9" t="s">
        <v>273</v>
      </c>
      <c r="R1498" s="9" t="s">
        <v>4</v>
      </c>
      <c r="S1498" s="9" t="s">
        <v>373</v>
      </c>
      <c r="T1498" s="98" t="s">
        <v>234</v>
      </c>
      <c r="U1498" s="99" t="s">
        <v>871</v>
      </c>
      <c r="V1498" s="99" t="s">
        <v>207</v>
      </c>
      <c r="W1498" s="99" t="s">
        <v>638</v>
      </c>
      <c r="X1498" s="99" t="s">
        <v>207</v>
      </c>
      <c r="Y1498" s="99">
        <v>213</v>
      </c>
      <c r="Z1498" s="99" t="s">
        <v>207</v>
      </c>
      <c r="AA1498" s="9">
        <v>280</v>
      </c>
      <c r="AB1498" s="99" t="s">
        <v>207</v>
      </c>
      <c r="AC1498" s="9">
        <v>338</v>
      </c>
      <c r="AD1498" s="9" t="s">
        <v>207</v>
      </c>
      <c r="AE1498" s="9">
        <v>133</v>
      </c>
      <c r="AF1498" s="9" t="s">
        <v>315</v>
      </c>
      <c r="AG1498" s="14" t="s">
        <v>383</v>
      </c>
      <c r="AH1498" s="14" t="s">
        <v>207</v>
      </c>
      <c r="AI1498" s="14" t="s">
        <v>384</v>
      </c>
      <c r="AJ1498" s="14" t="s">
        <v>207</v>
      </c>
      <c r="AK1498" s="9">
        <v>5</v>
      </c>
      <c r="AL1498" s="14" t="s">
        <v>207</v>
      </c>
      <c r="AM1498" s="9">
        <v>5</v>
      </c>
      <c r="AN1498" s="14" t="s">
        <v>207</v>
      </c>
      <c r="AO1498" s="9">
        <v>5</v>
      </c>
      <c r="AP1498" s="14" t="s">
        <v>207</v>
      </c>
      <c r="AQ1498" s="9">
        <v>5</v>
      </c>
      <c r="AR1498" s="14" t="s">
        <v>207</v>
      </c>
      <c r="AS1498" s="9" t="s">
        <v>0</v>
      </c>
      <c r="AT1498" s="9" t="s">
        <v>318</v>
      </c>
      <c r="AU1498" s="9" t="s">
        <v>376</v>
      </c>
      <c r="AV1498" s="9" t="s">
        <v>320</v>
      </c>
      <c r="AW1498" s="9" t="s">
        <v>2189</v>
      </c>
      <c r="AX1498" s="9">
        <v>9010600000</v>
      </c>
      <c r="AY1498" s="99">
        <v>329</v>
      </c>
      <c r="AZ1498" s="12" t="s">
        <v>207</v>
      </c>
      <c r="BA1498" s="99">
        <v>16</v>
      </c>
      <c r="BB1498" s="12" t="s">
        <v>207</v>
      </c>
      <c r="BC1498" s="99">
        <v>16</v>
      </c>
      <c r="BD1498" s="12" t="s">
        <v>207</v>
      </c>
      <c r="BE1498" s="99">
        <v>26</v>
      </c>
      <c r="BF1498" s="12" t="s">
        <v>321</v>
      </c>
      <c r="BG1498" s="654">
        <v>25.881</v>
      </c>
      <c r="BH1498" s="12" t="s">
        <v>321</v>
      </c>
      <c r="BI1498" s="99">
        <v>20</v>
      </c>
      <c r="BJ1498" s="12" t="s">
        <v>321</v>
      </c>
      <c r="BK1498" s="754">
        <v>0</v>
      </c>
      <c r="BL1498" s="12" t="s">
        <v>321</v>
      </c>
      <c r="BM1498" s="754">
        <v>9.9000000000000005E-2</v>
      </c>
      <c r="BN1498" s="12" t="s">
        <v>321</v>
      </c>
      <c r="BO1498" s="754">
        <v>5.782</v>
      </c>
      <c r="BP1498" s="12" t="s">
        <v>321</v>
      </c>
      <c r="BQ1498" s="754">
        <v>0</v>
      </c>
      <c r="BR1498" s="12" t="s">
        <v>321</v>
      </c>
      <c r="BS1498" s="654">
        <v>0</v>
      </c>
      <c r="BT1498" s="12" t="s">
        <v>321</v>
      </c>
      <c r="BU1498" s="654">
        <v>5.8810000000000002</v>
      </c>
      <c r="BV1498" s="12" t="s">
        <v>321</v>
      </c>
      <c r="BW1498" s="9">
        <v>0.08</v>
      </c>
      <c r="BX1498" s="9" t="s">
        <v>322</v>
      </c>
      <c r="BY1498" s="755">
        <v>129.5</v>
      </c>
      <c r="BZ1498" s="9" t="s">
        <v>315</v>
      </c>
      <c r="CA1498" s="755">
        <v>6.3</v>
      </c>
      <c r="CB1498" s="9" t="s">
        <v>315</v>
      </c>
      <c r="CC1498" s="755">
        <v>6.3</v>
      </c>
      <c r="CD1498" s="9" t="s">
        <v>315</v>
      </c>
      <c r="CE1498" s="755">
        <v>52.9</v>
      </c>
      <c r="CF1498" s="9" t="s">
        <v>323</v>
      </c>
      <c r="CG1498" s="755">
        <v>44.1</v>
      </c>
      <c r="CH1498" s="9" t="s">
        <v>323</v>
      </c>
      <c r="CI1498" s="9"/>
      <c r="CJ1498" s="9"/>
      <c r="CK1498" s="9"/>
    </row>
    <row r="1499" spans="1:89" s="98" customFormat="1" x14ac:dyDescent="0.25">
      <c r="A1499" s="99">
        <v>10240016</v>
      </c>
      <c r="B1499" s="99"/>
      <c r="C1499" s="772">
        <v>268</v>
      </c>
      <c r="D1499" s="807">
        <v>0.03</v>
      </c>
      <c r="E1499" s="772">
        <f t="shared" si="69"/>
        <v>276</v>
      </c>
      <c r="F1499" s="778">
        <v>1.1000000000000001</v>
      </c>
      <c r="G1499" s="774">
        <f t="shared" si="68"/>
        <v>304</v>
      </c>
      <c r="H1499" s="776"/>
      <c r="I1499" s="758"/>
      <c r="J1499" s="776"/>
      <c r="K1499" s="786"/>
      <c r="L1499" s="9" t="s">
        <v>308</v>
      </c>
      <c r="M1499" s="9" t="s">
        <v>2190</v>
      </c>
      <c r="N1499" s="9" t="s">
        <v>142</v>
      </c>
      <c r="O1499" s="9" t="s">
        <v>2034</v>
      </c>
      <c r="P1499" s="9" t="s">
        <v>624</v>
      </c>
      <c r="Q1499" s="9" t="s">
        <v>273</v>
      </c>
      <c r="R1499" s="9" t="s">
        <v>4</v>
      </c>
      <c r="S1499" s="9" t="s">
        <v>373</v>
      </c>
      <c r="T1499" s="98" t="s">
        <v>234</v>
      </c>
      <c r="U1499" s="99" t="s">
        <v>1240</v>
      </c>
      <c r="V1499" s="99" t="s">
        <v>207</v>
      </c>
      <c r="W1499" s="99" t="s">
        <v>865</v>
      </c>
      <c r="X1499" s="99" t="s">
        <v>207</v>
      </c>
      <c r="Y1499" s="99">
        <v>136</v>
      </c>
      <c r="Z1499" s="99" t="s">
        <v>207</v>
      </c>
      <c r="AA1499" s="9">
        <v>180</v>
      </c>
      <c r="AB1499" s="99" t="s">
        <v>207</v>
      </c>
      <c r="AC1499" s="9">
        <v>212</v>
      </c>
      <c r="AD1499" s="9" t="s">
        <v>207</v>
      </c>
      <c r="AE1499" s="9">
        <v>83</v>
      </c>
      <c r="AF1499" s="9" t="s">
        <v>315</v>
      </c>
      <c r="AG1499" s="14" t="s">
        <v>2176</v>
      </c>
      <c r="AH1499" s="14" t="s">
        <v>207</v>
      </c>
      <c r="AI1499" s="14" t="s">
        <v>2177</v>
      </c>
      <c r="AJ1499" s="14" t="s">
        <v>207</v>
      </c>
      <c r="AK1499" s="9">
        <v>5</v>
      </c>
      <c r="AL1499" s="14" t="s">
        <v>207</v>
      </c>
      <c r="AM1499" s="9">
        <v>5</v>
      </c>
      <c r="AN1499" s="14" t="s">
        <v>207</v>
      </c>
      <c r="AO1499" s="9">
        <v>5</v>
      </c>
      <c r="AP1499" s="14" t="s">
        <v>207</v>
      </c>
      <c r="AQ1499" s="9">
        <v>5</v>
      </c>
      <c r="AR1499" s="14" t="s">
        <v>207</v>
      </c>
      <c r="AS1499" s="9" t="s">
        <v>0</v>
      </c>
      <c r="AT1499" s="9" t="s">
        <v>318</v>
      </c>
      <c r="AU1499" s="9" t="s">
        <v>376</v>
      </c>
      <c r="AV1499" s="9" t="s">
        <v>320</v>
      </c>
      <c r="AW1499" s="9" t="s">
        <v>2191</v>
      </c>
      <c r="AX1499" s="9">
        <v>9010600000</v>
      </c>
      <c r="AY1499" s="99">
        <v>227</v>
      </c>
      <c r="AZ1499" s="12" t="s">
        <v>207</v>
      </c>
      <c r="BA1499" s="99">
        <v>15.5</v>
      </c>
      <c r="BB1499" s="12" t="s">
        <v>207</v>
      </c>
      <c r="BC1499" s="99">
        <v>15.5</v>
      </c>
      <c r="BD1499" s="12" t="s">
        <v>207</v>
      </c>
      <c r="BE1499" s="99">
        <v>15</v>
      </c>
      <c r="BF1499" s="12" t="s">
        <v>321</v>
      </c>
      <c r="BG1499" s="654">
        <v>14.893000000000001</v>
      </c>
      <c r="BH1499" s="12" t="s">
        <v>321</v>
      </c>
      <c r="BI1499" s="99">
        <v>12</v>
      </c>
      <c r="BJ1499" s="12" t="s">
        <v>321</v>
      </c>
      <c r="BK1499" s="754">
        <v>0</v>
      </c>
      <c r="BL1499" s="12" t="s">
        <v>321</v>
      </c>
      <c r="BM1499" s="754">
        <v>8.1000000000000003E-2</v>
      </c>
      <c r="BN1499" s="12" t="s">
        <v>321</v>
      </c>
      <c r="BO1499" s="754">
        <v>2.8119999999999998</v>
      </c>
      <c r="BP1499" s="12" t="s">
        <v>321</v>
      </c>
      <c r="BQ1499" s="754">
        <v>0</v>
      </c>
      <c r="BR1499" s="12" t="s">
        <v>321</v>
      </c>
      <c r="BS1499" s="654">
        <v>0</v>
      </c>
      <c r="BT1499" s="12" t="s">
        <v>321</v>
      </c>
      <c r="BU1499" s="654">
        <v>2.8929999999999998</v>
      </c>
      <c r="BV1499" s="12" t="s">
        <v>321</v>
      </c>
      <c r="BW1499" s="9">
        <v>0.06</v>
      </c>
      <c r="BX1499" s="9" t="s">
        <v>322</v>
      </c>
      <c r="BY1499" s="755">
        <v>89.4</v>
      </c>
      <c r="BZ1499" s="9" t="s">
        <v>315</v>
      </c>
      <c r="CA1499" s="755">
        <v>6.1</v>
      </c>
      <c r="CB1499" s="9" t="s">
        <v>315</v>
      </c>
      <c r="CC1499" s="755">
        <v>6.1</v>
      </c>
      <c r="CD1499" s="9" t="s">
        <v>315</v>
      </c>
      <c r="CE1499" s="755">
        <v>30.9</v>
      </c>
      <c r="CF1499" s="9" t="s">
        <v>323</v>
      </c>
      <c r="CG1499" s="755">
        <v>26.5</v>
      </c>
      <c r="CH1499" s="9" t="s">
        <v>323</v>
      </c>
      <c r="CI1499" s="9"/>
      <c r="CJ1499" s="9"/>
      <c r="CK1499" s="9"/>
    </row>
    <row r="1500" spans="1:89" s="98" customFormat="1" x14ac:dyDescent="0.25">
      <c r="A1500" s="99">
        <v>10240008</v>
      </c>
      <c r="B1500" s="99"/>
      <c r="C1500" s="772">
        <v>316</v>
      </c>
      <c r="D1500" s="807">
        <v>0.03</v>
      </c>
      <c r="E1500" s="772">
        <f t="shared" si="69"/>
        <v>325</v>
      </c>
      <c r="F1500" s="778">
        <v>1.1000000000000001</v>
      </c>
      <c r="G1500" s="774">
        <f t="shared" si="68"/>
        <v>358</v>
      </c>
      <c r="H1500" s="776"/>
      <c r="I1500" s="758"/>
      <c r="J1500" s="776"/>
      <c r="K1500" s="786"/>
      <c r="L1500" s="9" t="s">
        <v>308</v>
      </c>
      <c r="M1500" s="9" t="s">
        <v>2192</v>
      </c>
      <c r="N1500" s="9" t="s">
        <v>142</v>
      </c>
      <c r="O1500" s="9" t="s">
        <v>2034</v>
      </c>
      <c r="P1500" s="9" t="s">
        <v>624</v>
      </c>
      <c r="Q1500" s="9" t="s">
        <v>273</v>
      </c>
      <c r="R1500" s="9" t="s">
        <v>4</v>
      </c>
      <c r="S1500" s="9" t="s">
        <v>373</v>
      </c>
      <c r="T1500" s="98" t="s">
        <v>234</v>
      </c>
      <c r="U1500" s="99" t="s">
        <v>868</v>
      </c>
      <c r="V1500" s="99" t="s">
        <v>207</v>
      </c>
      <c r="W1500" s="99" t="s">
        <v>632</v>
      </c>
      <c r="X1500" s="99" t="s">
        <v>207</v>
      </c>
      <c r="Y1500" s="99">
        <v>153</v>
      </c>
      <c r="Z1500" s="99" t="s">
        <v>207</v>
      </c>
      <c r="AA1500" s="9">
        <v>200</v>
      </c>
      <c r="AB1500" s="99" t="s">
        <v>207</v>
      </c>
      <c r="AC1500" s="9">
        <v>238</v>
      </c>
      <c r="AD1500" s="9" t="s">
        <v>207</v>
      </c>
      <c r="AE1500" s="9">
        <v>94</v>
      </c>
      <c r="AF1500" s="9" t="s">
        <v>315</v>
      </c>
      <c r="AG1500" s="14" t="s">
        <v>374</v>
      </c>
      <c r="AH1500" s="14" t="s">
        <v>207</v>
      </c>
      <c r="AI1500" s="14" t="s">
        <v>375</v>
      </c>
      <c r="AJ1500" s="14" t="s">
        <v>207</v>
      </c>
      <c r="AK1500" s="9">
        <v>5</v>
      </c>
      <c r="AL1500" s="14" t="s">
        <v>207</v>
      </c>
      <c r="AM1500" s="9">
        <v>5</v>
      </c>
      <c r="AN1500" s="14" t="s">
        <v>207</v>
      </c>
      <c r="AO1500" s="9">
        <v>5</v>
      </c>
      <c r="AP1500" s="14" t="s">
        <v>207</v>
      </c>
      <c r="AQ1500" s="9">
        <v>5</v>
      </c>
      <c r="AR1500" s="14" t="s">
        <v>207</v>
      </c>
      <c r="AS1500" s="9" t="s">
        <v>0</v>
      </c>
      <c r="AT1500" s="9" t="s">
        <v>318</v>
      </c>
      <c r="AU1500" s="9" t="s">
        <v>376</v>
      </c>
      <c r="AV1500" s="9" t="s">
        <v>320</v>
      </c>
      <c r="AW1500" s="9" t="s">
        <v>2193</v>
      </c>
      <c r="AX1500" s="9">
        <v>9010600000</v>
      </c>
      <c r="AY1500" s="99">
        <v>249</v>
      </c>
      <c r="AZ1500" s="12" t="s">
        <v>207</v>
      </c>
      <c r="BA1500" s="99">
        <v>15.5</v>
      </c>
      <c r="BB1500" s="12" t="s">
        <v>207</v>
      </c>
      <c r="BC1500" s="99">
        <v>15.5</v>
      </c>
      <c r="BD1500" s="12" t="s">
        <v>207</v>
      </c>
      <c r="BE1500" s="99">
        <v>18</v>
      </c>
      <c r="BF1500" s="12" t="s">
        <v>321</v>
      </c>
      <c r="BG1500" s="654">
        <v>17.113</v>
      </c>
      <c r="BH1500" s="12" t="s">
        <v>321</v>
      </c>
      <c r="BI1500" s="99">
        <v>14</v>
      </c>
      <c r="BJ1500" s="12" t="s">
        <v>321</v>
      </c>
      <c r="BK1500" s="754">
        <v>0</v>
      </c>
      <c r="BL1500" s="12" t="s">
        <v>321</v>
      </c>
      <c r="BM1500" s="754">
        <v>8.1000000000000003E-2</v>
      </c>
      <c r="BN1500" s="12" t="s">
        <v>321</v>
      </c>
      <c r="BO1500" s="754">
        <v>3.032</v>
      </c>
      <c r="BP1500" s="12" t="s">
        <v>321</v>
      </c>
      <c r="BQ1500" s="754">
        <v>0</v>
      </c>
      <c r="BR1500" s="12" t="s">
        <v>321</v>
      </c>
      <c r="BS1500" s="654">
        <v>0</v>
      </c>
      <c r="BT1500" s="12" t="s">
        <v>321</v>
      </c>
      <c r="BU1500" s="654">
        <v>3.113</v>
      </c>
      <c r="BV1500" s="12" t="s">
        <v>321</v>
      </c>
      <c r="BW1500" s="9">
        <v>0.06</v>
      </c>
      <c r="BX1500" s="9" t="s">
        <v>322</v>
      </c>
      <c r="BY1500" s="755">
        <v>98</v>
      </c>
      <c r="BZ1500" s="9" t="s">
        <v>315</v>
      </c>
      <c r="CA1500" s="755">
        <v>6.1</v>
      </c>
      <c r="CB1500" s="9" t="s">
        <v>315</v>
      </c>
      <c r="CC1500" s="755">
        <v>6.1</v>
      </c>
      <c r="CD1500" s="9" t="s">
        <v>315</v>
      </c>
      <c r="CE1500" s="755">
        <v>37.5</v>
      </c>
      <c r="CF1500" s="9" t="s">
        <v>323</v>
      </c>
      <c r="CG1500" s="755">
        <v>30.9</v>
      </c>
      <c r="CH1500" s="9" t="s">
        <v>323</v>
      </c>
      <c r="CI1500" s="9"/>
      <c r="CJ1500" s="9"/>
      <c r="CK1500" s="9"/>
    </row>
    <row r="1501" spans="1:89" s="98" customFormat="1" x14ac:dyDescent="0.25">
      <c r="A1501" s="99">
        <v>10240123</v>
      </c>
      <c r="B1501" s="99"/>
      <c r="C1501" s="772">
        <v>391</v>
      </c>
      <c r="D1501" s="807">
        <v>0.03</v>
      </c>
      <c r="E1501" s="772">
        <f t="shared" si="69"/>
        <v>403</v>
      </c>
      <c r="F1501" s="778">
        <v>1.1000000000000001</v>
      </c>
      <c r="G1501" s="774">
        <f t="shared" si="68"/>
        <v>443</v>
      </c>
      <c r="H1501" s="776"/>
      <c r="I1501" s="758"/>
      <c r="J1501" s="776"/>
      <c r="K1501" s="786"/>
      <c r="L1501" s="9" t="s">
        <v>308</v>
      </c>
      <c r="M1501" s="9" t="s">
        <v>2194</v>
      </c>
      <c r="N1501" s="9" t="s">
        <v>142</v>
      </c>
      <c r="O1501" s="9" t="s">
        <v>2034</v>
      </c>
      <c r="P1501" s="9" t="s">
        <v>624</v>
      </c>
      <c r="Q1501" s="9" t="s">
        <v>273</v>
      </c>
      <c r="R1501" s="9" t="s">
        <v>4</v>
      </c>
      <c r="S1501" s="9" t="s">
        <v>373</v>
      </c>
      <c r="T1501" s="98" t="s">
        <v>234</v>
      </c>
      <c r="U1501" s="99" t="s">
        <v>869</v>
      </c>
      <c r="V1501" s="99" t="s">
        <v>207</v>
      </c>
      <c r="W1501" s="99" t="s">
        <v>634</v>
      </c>
      <c r="X1501" s="99" t="s">
        <v>207</v>
      </c>
      <c r="Y1501" s="99">
        <v>168</v>
      </c>
      <c r="Z1501" s="99" t="s">
        <v>207</v>
      </c>
      <c r="AA1501" s="9">
        <v>220</v>
      </c>
      <c r="AB1501" s="99" t="s">
        <v>207</v>
      </c>
      <c r="AC1501" s="9">
        <v>263</v>
      </c>
      <c r="AD1501" s="9" t="s">
        <v>207</v>
      </c>
      <c r="AE1501" s="9">
        <v>104</v>
      </c>
      <c r="AF1501" s="9" t="s">
        <v>315</v>
      </c>
      <c r="AG1501" s="14" t="s">
        <v>377</v>
      </c>
      <c r="AH1501" s="14" t="s">
        <v>207</v>
      </c>
      <c r="AI1501" s="14" t="s">
        <v>378</v>
      </c>
      <c r="AJ1501" s="14" t="s">
        <v>207</v>
      </c>
      <c r="AK1501" s="9">
        <v>5</v>
      </c>
      <c r="AL1501" s="14" t="s">
        <v>207</v>
      </c>
      <c r="AM1501" s="9">
        <v>5</v>
      </c>
      <c r="AN1501" s="14" t="s">
        <v>207</v>
      </c>
      <c r="AO1501" s="9">
        <v>5</v>
      </c>
      <c r="AP1501" s="14" t="s">
        <v>207</v>
      </c>
      <c r="AQ1501" s="9">
        <v>5</v>
      </c>
      <c r="AR1501" s="14" t="s">
        <v>207</v>
      </c>
      <c r="AS1501" s="9" t="s">
        <v>0</v>
      </c>
      <c r="AT1501" s="9" t="s">
        <v>318</v>
      </c>
      <c r="AU1501" s="9" t="s">
        <v>376</v>
      </c>
      <c r="AV1501" s="9" t="s">
        <v>320</v>
      </c>
      <c r="AW1501" s="9" t="s">
        <v>2195</v>
      </c>
      <c r="AX1501" s="9">
        <v>9010600000</v>
      </c>
      <c r="AY1501" s="99">
        <v>269.5</v>
      </c>
      <c r="AZ1501" s="12" t="s">
        <v>207</v>
      </c>
      <c r="BA1501" s="99">
        <v>15.5</v>
      </c>
      <c r="BB1501" s="12" t="s">
        <v>207</v>
      </c>
      <c r="BC1501" s="99">
        <v>15.5</v>
      </c>
      <c r="BD1501" s="12" t="s">
        <v>207</v>
      </c>
      <c r="BE1501" s="99">
        <v>19</v>
      </c>
      <c r="BF1501" s="12" t="s">
        <v>321</v>
      </c>
      <c r="BG1501" s="654">
        <v>18.489000000000001</v>
      </c>
      <c r="BH1501" s="12" t="s">
        <v>321</v>
      </c>
      <c r="BI1501" s="99">
        <v>14</v>
      </c>
      <c r="BJ1501" s="12" t="s">
        <v>321</v>
      </c>
      <c r="BK1501" s="754">
        <v>0</v>
      </c>
      <c r="BL1501" s="12" t="s">
        <v>321</v>
      </c>
      <c r="BM1501" s="754">
        <v>0.09</v>
      </c>
      <c r="BN1501" s="12" t="s">
        <v>321</v>
      </c>
      <c r="BO1501" s="754">
        <v>4.4000000000000004</v>
      </c>
      <c r="BP1501" s="12" t="s">
        <v>321</v>
      </c>
      <c r="BQ1501" s="754">
        <v>0</v>
      </c>
      <c r="BR1501" s="12" t="s">
        <v>321</v>
      </c>
      <c r="BS1501" s="654">
        <v>0</v>
      </c>
      <c r="BT1501" s="12" t="s">
        <v>321</v>
      </c>
      <c r="BU1501" s="654">
        <v>4.4889999999999999</v>
      </c>
      <c r="BV1501" s="12" t="s">
        <v>321</v>
      </c>
      <c r="BW1501" s="9">
        <v>7.0000000000000007E-2</v>
      </c>
      <c r="BX1501" s="9" t="s">
        <v>322</v>
      </c>
      <c r="BY1501" s="755">
        <v>106.1</v>
      </c>
      <c r="BZ1501" s="9" t="s">
        <v>315</v>
      </c>
      <c r="CA1501" s="755">
        <v>6.1</v>
      </c>
      <c r="CB1501" s="9" t="s">
        <v>315</v>
      </c>
      <c r="CC1501" s="755">
        <v>6.1</v>
      </c>
      <c r="CD1501" s="9" t="s">
        <v>315</v>
      </c>
      <c r="CE1501" s="755">
        <v>37.5</v>
      </c>
      <c r="CF1501" s="9" t="s">
        <v>323</v>
      </c>
      <c r="CG1501" s="755">
        <v>30.9</v>
      </c>
      <c r="CH1501" s="9" t="s">
        <v>323</v>
      </c>
      <c r="CI1501" s="9"/>
      <c r="CJ1501" s="9"/>
      <c r="CK1501" s="9"/>
    </row>
    <row r="1502" spans="1:89" s="98" customFormat="1" x14ac:dyDescent="0.25">
      <c r="A1502" s="99">
        <v>10240009</v>
      </c>
      <c r="B1502" s="99"/>
      <c r="C1502" s="772">
        <v>426</v>
      </c>
      <c r="D1502" s="807">
        <v>0.03</v>
      </c>
      <c r="E1502" s="772">
        <f t="shared" si="69"/>
        <v>439</v>
      </c>
      <c r="F1502" s="778">
        <v>1.1000000000000001</v>
      </c>
      <c r="G1502" s="774">
        <f t="shared" si="68"/>
        <v>483</v>
      </c>
      <c r="H1502" s="776"/>
      <c r="I1502" s="758"/>
      <c r="J1502" s="776"/>
      <c r="K1502" s="786"/>
      <c r="L1502" s="9" t="s">
        <v>308</v>
      </c>
      <c r="M1502" s="9" t="s">
        <v>2196</v>
      </c>
      <c r="N1502" s="9" t="s">
        <v>142</v>
      </c>
      <c r="O1502" s="9" t="s">
        <v>2034</v>
      </c>
      <c r="P1502" s="9" t="s">
        <v>624</v>
      </c>
      <c r="Q1502" s="9" t="s">
        <v>273</v>
      </c>
      <c r="R1502" s="9" t="s">
        <v>4</v>
      </c>
      <c r="S1502" s="9" t="s">
        <v>373</v>
      </c>
      <c r="T1502" s="98" t="s">
        <v>234</v>
      </c>
      <c r="U1502" s="99" t="s">
        <v>870</v>
      </c>
      <c r="V1502" s="99" t="s">
        <v>207</v>
      </c>
      <c r="W1502" s="99" t="s">
        <v>636</v>
      </c>
      <c r="X1502" s="99" t="s">
        <v>207</v>
      </c>
      <c r="Y1502" s="99">
        <v>183</v>
      </c>
      <c r="Z1502" s="99" t="s">
        <v>207</v>
      </c>
      <c r="AA1502" s="9">
        <v>240</v>
      </c>
      <c r="AB1502" s="99" t="s">
        <v>207</v>
      </c>
      <c r="AC1502" s="9">
        <v>288</v>
      </c>
      <c r="AD1502" s="9" t="s">
        <v>207</v>
      </c>
      <c r="AE1502" s="9">
        <v>113</v>
      </c>
      <c r="AF1502" s="9" t="s">
        <v>315</v>
      </c>
      <c r="AG1502" s="14" t="s">
        <v>379</v>
      </c>
      <c r="AH1502" s="14" t="s">
        <v>207</v>
      </c>
      <c r="AI1502" s="14" t="s">
        <v>380</v>
      </c>
      <c r="AJ1502" s="14" t="s">
        <v>207</v>
      </c>
      <c r="AK1502" s="9">
        <v>5</v>
      </c>
      <c r="AL1502" s="14" t="s">
        <v>207</v>
      </c>
      <c r="AM1502" s="9">
        <v>5</v>
      </c>
      <c r="AN1502" s="14" t="s">
        <v>207</v>
      </c>
      <c r="AO1502" s="9">
        <v>5</v>
      </c>
      <c r="AP1502" s="14" t="s">
        <v>207</v>
      </c>
      <c r="AQ1502" s="9">
        <v>5</v>
      </c>
      <c r="AR1502" s="14" t="s">
        <v>207</v>
      </c>
      <c r="AS1502" s="9" t="s">
        <v>0</v>
      </c>
      <c r="AT1502" s="9" t="s">
        <v>318</v>
      </c>
      <c r="AU1502" s="9" t="s">
        <v>376</v>
      </c>
      <c r="AV1502" s="9" t="s">
        <v>320</v>
      </c>
      <c r="AW1502" s="9" t="s">
        <v>2197</v>
      </c>
      <c r="AX1502" s="9">
        <v>9010600000</v>
      </c>
      <c r="AY1502" s="99">
        <v>289</v>
      </c>
      <c r="AZ1502" s="12" t="s">
        <v>207</v>
      </c>
      <c r="BA1502" s="99">
        <v>15.5</v>
      </c>
      <c r="BB1502" s="12" t="s">
        <v>207</v>
      </c>
      <c r="BC1502" s="99">
        <v>15.5</v>
      </c>
      <c r="BD1502" s="12" t="s">
        <v>207</v>
      </c>
      <c r="BE1502" s="99">
        <v>24</v>
      </c>
      <c r="BF1502" s="12" t="s">
        <v>321</v>
      </c>
      <c r="BG1502" s="654">
        <v>23.097000000000001</v>
      </c>
      <c r="BH1502" s="12" t="s">
        <v>321</v>
      </c>
      <c r="BI1502" s="99">
        <v>18</v>
      </c>
      <c r="BJ1502" s="12" t="s">
        <v>321</v>
      </c>
      <c r="BK1502" s="754">
        <v>0</v>
      </c>
      <c r="BL1502" s="12" t="s">
        <v>321</v>
      </c>
      <c r="BM1502" s="754">
        <v>0.09</v>
      </c>
      <c r="BN1502" s="12" t="s">
        <v>321</v>
      </c>
      <c r="BO1502" s="754">
        <v>5.0069999999999997</v>
      </c>
      <c r="BP1502" s="12" t="s">
        <v>321</v>
      </c>
      <c r="BQ1502" s="754">
        <v>0</v>
      </c>
      <c r="BR1502" s="12" t="s">
        <v>321</v>
      </c>
      <c r="BS1502" s="654">
        <v>0</v>
      </c>
      <c r="BT1502" s="12" t="s">
        <v>321</v>
      </c>
      <c r="BU1502" s="654">
        <v>5.0970000000000004</v>
      </c>
      <c r="BV1502" s="12" t="s">
        <v>321</v>
      </c>
      <c r="BW1502" s="9">
        <v>7.0000000000000007E-2</v>
      </c>
      <c r="BX1502" s="9" t="s">
        <v>322</v>
      </c>
      <c r="BY1502" s="755">
        <v>113.8</v>
      </c>
      <c r="BZ1502" s="9" t="s">
        <v>315</v>
      </c>
      <c r="CA1502" s="755">
        <v>6.1</v>
      </c>
      <c r="CB1502" s="9" t="s">
        <v>315</v>
      </c>
      <c r="CC1502" s="755">
        <v>6.1</v>
      </c>
      <c r="CD1502" s="9" t="s">
        <v>315</v>
      </c>
      <c r="CE1502" s="755">
        <v>46.3</v>
      </c>
      <c r="CF1502" s="9" t="s">
        <v>323</v>
      </c>
      <c r="CG1502" s="755">
        <v>39.700000000000003</v>
      </c>
      <c r="CH1502" s="9" t="s">
        <v>323</v>
      </c>
      <c r="CI1502" s="9"/>
      <c r="CJ1502" s="9"/>
      <c r="CK1502" s="9"/>
    </row>
    <row r="1503" spans="1:89" s="98" customFormat="1" x14ac:dyDescent="0.25">
      <c r="A1503" s="99">
        <v>10240005</v>
      </c>
      <c r="B1503" s="99"/>
      <c r="C1503" s="772">
        <v>583</v>
      </c>
      <c r="D1503" s="807">
        <v>0.03</v>
      </c>
      <c r="E1503" s="772">
        <f t="shared" si="69"/>
        <v>600</v>
      </c>
      <c r="F1503" s="778">
        <v>1.1000000000000001</v>
      </c>
      <c r="G1503" s="774">
        <f t="shared" si="68"/>
        <v>660</v>
      </c>
      <c r="H1503" s="776"/>
      <c r="I1503" s="758"/>
      <c r="J1503" s="776"/>
      <c r="K1503" s="786"/>
      <c r="L1503" s="9" t="s">
        <v>308</v>
      </c>
      <c r="M1503" s="9" t="s">
        <v>2198</v>
      </c>
      <c r="N1503" s="9" t="s">
        <v>142</v>
      </c>
      <c r="O1503" s="9" t="s">
        <v>2034</v>
      </c>
      <c r="P1503" s="9" t="s">
        <v>624</v>
      </c>
      <c r="Q1503" s="9" t="s">
        <v>273</v>
      </c>
      <c r="R1503" s="9" t="s">
        <v>4</v>
      </c>
      <c r="S1503" s="9" t="s">
        <v>373</v>
      </c>
      <c r="T1503" s="98" t="s">
        <v>234</v>
      </c>
      <c r="U1503" s="99" t="s">
        <v>871</v>
      </c>
      <c r="V1503" s="99" t="s">
        <v>207</v>
      </c>
      <c r="W1503" s="99" t="s">
        <v>638</v>
      </c>
      <c r="X1503" s="99" t="s">
        <v>207</v>
      </c>
      <c r="Y1503" s="99">
        <v>213</v>
      </c>
      <c r="Z1503" s="99" t="s">
        <v>207</v>
      </c>
      <c r="AA1503" s="9">
        <v>280</v>
      </c>
      <c r="AB1503" s="99" t="s">
        <v>207</v>
      </c>
      <c r="AC1503" s="9">
        <v>338</v>
      </c>
      <c r="AD1503" s="9" t="s">
        <v>207</v>
      </c>
      <c r="AE1503" s="9">
        <v>133</v>
      </c>
      <c r="AF1503" s="9" t="s">
        <v>315</v>
      </c>
      <c r="AG1503" s="14" t="s">
        <v>383</v>
      </c>
      <c r="AH1503" s="14" t="s">
        <v>207</v>
      </c>
      <c r="AI1503" s="14" t="s">
        <v>384</v>
      </c>
      <c r="AJ1503" s="14" t="s">
        <v>207</v>
      </c>
      <c r="AK1503" s="9">
        <v>5</v>
      </c>
      <c r="AL1503" s="14" t="s">
        <v>207</v>
      </c>
      <c r="AM1503" s="9">
        <v>5</v>
      </c>
      <c r="AN1503" s="14" t="s">
        <v>207</v>
      </c>
      <c r="AO1503" s="9">
        <v>5</v>
      </c>
      <c r="AP1503" s="14" t="s">
        <v>207</v>
      </c>
      <c r="AQ1503" s="9">
        <v>5</v>
      </c>
      <c r="AR1503" s="14" t="s">
        <v>207</v>
      </c>
      <c r="AS1503" s="9" t="s">
        <v>0</v>
      </c>
      <c r="AT1503" s="9" t="s">
        <v>318</v>
      </c>
      <c r="AU1503" s="9" t="s">
        <v>376</v>
      </c>
      <c r="AV1503" s="9" t="s">
        <v>320</v>
      </c>
      <c r="AW1503" s="9" t="s">
        <v>2199</v>
      </c>
      <c r="AX1503" s="9">
        <v>9010600000</v>
      </c>
      <c r="AY1503" s="99">
        <v>329</v>
      </c>
      <c r="AZ1503" s="12" t="s">
        <v>207</v>
      </c>
      <c r="BA1503" s="99">
        <v>15.5</v>
      </c>
      <c r="BB1503" s="12" t="s">
        <v>207</v>
      </c>
      <c r="BC1503" s="99">
        <v>15.5</v>
      </c>
      <c r="BD1503" s="12" t="s">
        <v>207</v>
      </c>
      <c r="BE1503" s="99">
        <v>26</v>
      </c>
      <c r="BF1503" s="12" t="s">
        <v>321</v>
      </c>
      <c r="BG1503" s="654">
        <v>25.881</v>
      </c>
      <c r="BH1503" s="12" t="s">
        <v>321</v>
      </c>
      <c r="BI1503" s="99">
        <v>20</v>
      </c>
      <c r="BJ1503" s="12" t="s">
        <v>321</v>
      </c>
      <c r="BK1503" s="754">
        <v>0</v>
      </c>
      <c r="BL1503" s="12" t="s">
        <v>321</v>
      </c>
      <c r="BM1503" s="754">
        <v>9.9000000000000005E-2</v>
      </c>
      <c r="BN1503" s="12" t="s">
        <v>321</v>
      </c>
      <c r="BO1503" s="754">
        <v>5.782</v>
      </c>
      <c r="BP1503" s="12" t="s">
        <v>321</v>
      </c>
      <c r="BQ1503" s="754">
        <v>0</v>
      </c>
      <c r="BR1503" s="12" t="s">
        <v>321</v>
      </c>
      <c r="BS1503" s="654">
        <v>0</v>
      </c>
      <c r="BT1503" s="12" t="s">
        <v>321</v>
      </c>
      <c r="BU1503" s="654">
        <v>5.8810000000000002</v>
      </c>
      <c r="BV1503" s="12" t="s">
        <v>321</v>
      </c>
      <c r="BW1503" s="9">
        <v>0.08</v>
      </c>
      <c r="BX1503" s="9" t="s">
        <v>322</v>
      </c>
      <c r="BY1503" s="755">
        <v>129.5</v>
      </c>
      <c r="BZ1503" s="9" t="s">
        <v>315</v>
      </c>
      <c r="CA1503" s="755">
        <v>6.1</v>
      </c>
      <c r="CB1503" s="9" t="s">
        <v>315</v>
      </c>
      <c r="CC1503" s="755">
        <v>6.1</v>
      </c>
      <c r="CD1503" s="9" t="s">
        <v>315</v>
      </c>
      <c r="CE1503" s="755">
        <v>52.9</v>
      </c>
      <c r="CF1503" s="9" t="s">
        <v>323</v>
      </c>
      <c r="CG1503" s="755">
        <v>44.1</v>
      </c>
      <c r="CH1503" s="9" t="s">
        <v>323</v>
      </c>
      <c r="CI1503" s="9"/>
      <c r="CJ1503" s="9"/>
      <c r="CK1503" s="9"/>
    </row>
    <row r="1504" spans="1:89" s="98" customFormat="1" x14ac:dyDescent="0.25">
      <c r="A1504" s="99">
        <v>10200200</v>
      </c>
      <c r="B1504" s="99"/>
      <c r="C1504" s="772">
        <v>254</v>
      </c>
      <c r="D1504" s="807">
        <v>0.03</v>
      </c>
      <c r="E1504" s="772">
        <f t="shared" si="69"/>
        <v>262</v>
      </c>
      <c r="F1504" s="778">
        <v>1.1000000000000001</v>
      </c>
      <c r="G1504" s="774">
        <f t="shared" si="68"/>
        <v>288</v>
      </c>
      <c r="H1504" s="776"/>
      <c r="I1504" s="758"/>
      <c r="J1504" s="776"/>
      <c r="K1504" s="786"/>
      <c r="L1504" s="9" t="s">
        <v>308</v>
      </c>
      <c r="M1504" s="9" t="s">
        <v>5275</v>
      </c>
      <c r="N1504" s="9" t="s">
        <v>142</v>
      </c>
      <c r="O1504" s="9" t="s">
        <v>2034</v>
      </c>
      <c r="P1504" s="9" t="s">
        <v>624</v>
      </c>
      <c r="Q1504" s="9" t="s">
        <v>273</v>
      </c>
      <c r="R1504" s="9" t="s">
        <v>2148</v>
      </c>
      <c r="S1504" s="9" t="s">
        <v>1055</v>
      </c>
      <c r="T1504" s="98" t="s">
        <v>242</v>
      </c>
      <c r="U1504" s="99" t="s">
        <v>1285</v>
      </c>
      <c r="V1504" s="99" t="s">
        <v>207</v>
      </c>
      <c r="W1504" s="99" t="s">
        <v>2200</v>
      </c>
      <c r="X1504" s="99" t="s">
        <v>207</v>
      </c>
      <c r="Y1504" s="99" t="s">
        <v>1285</v>
      </c>
      <c r="Z1504" s="99" t="s">
        <v>207</v>
      </c>
      <c r="AA1504" s="9">
        <v>156</v>
      </c>
      <c r="AB1504" s="99" t="s">
        <v>207</v>
      </c>
      <c r="AC1504" s="9">
        <v>214</v>
      </c>
      <c r="AD1504" s="9" t="s">
        <v>207</v>
      </c>
      <c r="AE1504" s="9">
        <v>84</v>
      </c>
      <c r="AF1504" s="9" t="s">
        <v>315</v>
      </c>
      <c r="AG1504" s="14" t="s">
        <v>1286</v>
      </c>
      <c r="AH1504" s="14" t="s">
        <v>207</v>
      </c>
      <c r="AI1504" s="14" t="s">
        <v>1286</v>
      </c>
      <c r="AJ1504" s="14" t="s">
        <v>207</v>
      </c>
      <c r="AK1504" s="9">
        <v>2.5</v>
      </c>
      <c r="AL1504" s="14" t="s">
        <v>207</v>
      </c>
      <c r="AM1504" s="9">
        <v>2.5</v>
      </c>
      <c r="AN1504" s="14" t="s">
        <v>207</v>
      </c>
      <c r="AO1504" s="9">
        <v>0</v>
      </c>
      <c r="AP1504" s="14" t="s">
        <v>207</v>
      </c>
      <c r="AQ1504" s="9">
        <v>0</v>
      </c>
      <c r="AR1504" s="14" t="s">
        <v>207</v>
      </c>
      <c r="AS1504" s="9" t="s">
        <v>0</v>
      </c>
      <c r="AT1504" s="9" t="s">
        <v>318</v>
      </c>
      <c r="AU1504" s="9" t="s">
        <v>376</v>
      </c>
      <c r="AV1504" s="9" t="s">
        <v>320</v>
      </c>
      <c r="AW1504" s="9" t="s">
        <v>2201</v>
      </c>
      <c r="AX1504" s="9">
        <v>9010600000</v>
      </c>
      <c r="AY1504" s="99">
        <v>207</v>
      </c>
      <c r="AZ1504" s="12" t="s">
        <v>207</v>
      </c>
      <c r="BA1504" s="99">
        <v>16</v>
      </c>
      <c r="BB1504" s="12" t="s">
        <v>207</v>
      </c>
      <c r="BC1504" s="99">
        <v>16</v>
      </c>
      <c r="BD1504" s="12" t="s">
        <v>207</v>
      </c>
      <c r="BE1504" s="99">
        <v>14</v>
      </c>
      <c r="BF1504" s="12" t="s">
        <v>321</v>
      </c>
      <c r="BG1504" s="654">
        <v>13.664999999999999</v>
      </c>
      <c r="BH1504" s="12" t="s">
        <v>321</v>
      </c>
      <c r="BI1504" s="99">
        <v>11</v>
      </c>
      <c r="BJ1504" s="12" t="s">
        <v>321</v>
      </c>
      <c r="BK1504" s="754">
        <v>0</v>
      </c>
      <c r="BL1504" s="12" t="s">
        <v>321</v>
      </c>
      <c r="BM1504" s="754">
        <v>8.1000000000000003E-2</v>
      </c>
      <c r="BN1504" s="12" t="s">
        <v>321</v>
      </c>
      <c r="BO1504" s="754">
        <v>2.585</v>
      </c>
      <c r="BP1504" s="12" t="s">
        <v>321</v>
      </c>
      <c r="BQ1504" s="754">
        <v>0</v>
      </c>
      <c r="BR1504" s="12" t="s">
        <v>321</v>
      </c>
      <c r="BS1504" s="654">
        <v>0</v>
      </c>
      <c r="BT1504" s="12" t="s">
        <v>321</v>
      </c>
      <c r="BU1504" s="654">
        <v>2.665</v>
      </c>
      <c r="BV1504" s="12" t="s">
        <v>321</v>
      </c>
      <c r="BW1504" s="9">
        <v>0.05</v>
      </c>
      <c r="BX1504" s="9" t="s">
        <v>322</v>
      </c>
      <c r="BY1504" s="755">
        <v>81.5</v>
      </c>
      <c r="BZ1504" s="9" t="s">
        <v>315</v>
      </c>
      <c r="CA1504" s="755">
        <v>6.3</v>
      </c>
      <c r="CB1504" s="9" t="s">
        <v>315</v>
      </c>
      <c r="CC1504" s="755">
        <v>6.3</v>
      </c>
      <c r="CD1504" s="9" t="s">
        <v>315</v>
      </c>
      <c r="CE1504" s="755">
        <v>28.7</v>
      </c>
      <c r="CF1504" s="9" t="s">
        <v>323</v>
      </c>
      <c r="CG1504" s="755">
        <v>24.3</v>
      </c>
      <c r="CH1504" s="9" t="s">
        <v>323</v>
      </c>
      <c r="CI1504" s="9"/>
      <c r="CJ1504" s="9"/>
      <c r="CK1504" s="9"/>
    </row>
    <row r="1505" spans="1:89" s="98" customFormat="1" x14ac:dyDescent="0.25">
      <c r="A1505" s="99">
        <v>10200201</v>
      </c>
      <c r="B1505" s="99"/>
      <c r="C1505" s="772">
        <v>311</v>
      </c>
      <c r="D1505" s="807">
        <v>0.03</v>
      </c>
      <c r="E1505" s="772">
        <f t="shared" si="69"/>
        <v>320</v>
      </c>
      <c r="F1505" s="778">
        <v>1.1000000000000001</v>
      </c>
      <c r="G1505" s="774">
        <f t="shared" si="68"/>
        <v>352</v>
      </c>
      <c r="H1505" s="776"/>
      <c r="I1505" s="758"/>
      <c r="J1505" s="776"/>
      <c r="K1505" s="786"/>
      <c r="L1505" s="9" t="s">
        <v>308</v>
      </c>
      <c r="M1505" s="9" t="s">
        <v>5276</v>
      </c>
      <c r="N1505" s="9" t="s">
        <v>142</v>
      </c>
      <c r="O1505" s="9" t="s">
        <v>2034</v>
      </c>
      <c r="P1505" s="9" t="s">
        <v>624</v>
      </c>
      <c r="Q1505" s="9" t="s">
        <v>273</v>
      </c>
      <c r="R1505" s="9" t="s">
        <v>2148</v>
      </c>
      <c r="S1505" s="9" t="s">
        <v>1055</v>
      </c>
      <c r="T1505" s="98" t="s">
        <v>242</v>
      </c>
      <c r="U1505" s="99" t="s">
        <v>870</v>
      </c>
      <c r="V1505" s="99" t="s">
        <v>207</v>
      </c>
      <c r="W1505" s="99" t="s">
        <v>2202</v>
      </c>
      <c r="X1505" s="99" t="s">
        <v>207</v>
      </c>
      <c r="Y1505" s="99" t="s">
        <v>870</v>
      </c>
      <c r="Z1505" s="99" t="s">
        <v>207</v>
      </c>
      <c r="AA1505" s="9">
        <v>178</v>
      </c>
      <c r="AB1505" s="99" t="s">
        <v>207</v>
      </c>
      <c r="AC1505" s="9">
        <v>245</v>
      </c>
      <c r="AD1505" s="9" t="s">
        <v>207</v>
      </c>
      <c r="AE1505" s="9">
        <v>96</v>
      </c>
      <c r="AF1505" s="9" t="s">
        <v>315</v>
      </c>
      <c r="AG1505" s="14" t="s">
        <v>1057</v>
      </c>
      <c r="AH1505" s="14" t="s">
        <v>207</v>
      </c>
      <c r="AI1505" s="14" t="s">
        <v>1057</v>
      </c>
      <c r="AJ1505" s="14" t="s">
        <v>207</v>
      </c>
      <c r="AK1505" s="9">
        <v>2.5</v>
      </c>
      <c r="AL1505" s="14" t="s">
        <v>207</v>
      </c>
      <c r="AM1505" s="9">
        <v>2.5</v>
      </c>
      <c r="AN1505" s="14" t="s">
        <v>207</v>
      </c>
      <c r="AO1505" s="9">
        <v>0</v>
      </c>
      <c r="AP1505" s="14" t="s">
        <v>207</v>
      </c>
      <c r="AQ1505" s="9">
        <v>0</v>
      </c>
      <c r="AR1505" s="14" t="s">
        <v>207</v>
      </c>
      <c r="AS1505" s="9" t="s">
        <v>0</v>
      </c>
      <c r="AT1505" s="9" t="s">
        <v>318</v>
      </c>
      <c r="AU1505" s="9" t="s">
        <v>376</v>
      </c>
      <c r="AV1505" s="9" t="s">
        <v>320</v>
      </c>
      <c r="AW1505" s="9" t="s">
        <v>2203</v>
      </c>
      <c r="AX1505" s="9">
        <v>9010600000</v>
      </c>
      <c r="AY1505" s="99">
        <v>227</v>
      </c>
      <c r="AZ1505" s="12" t="s">
        <v>207</v>
      </c>
      <c r="BA1505" s="99">
        <v>16</v>
      </c>
      <c r="BB1505" s="12" t="s">
        <v>207</v>
      </c>
      <c r="BC1505" s="99">
        <v>16</v>
      </c>
      <c r="BD1505" s="12" t="s">
        <v>207</v>
      </c>
      <c r="BE1505" s="99">
        <v>16</v>
      </c>
      <c r="BF1505" s="12" t="s">
        <v>321</v>
      </c>
      <c r="BG1505" s="654">
        <v>15.893000000000001</v>
      </c>
      <c r="BH1505" s="12" t="s">
        <v>321</v>
      </c>
      <c r="BI1505" s="99">
        <v>13</v>
      </c>
      <c r="BJ1505" s="12" t="s">
        <v>321</v>
      </c>
      <c r="BK1505" s="754">
        <v>0</v>
      </c>
      <c r="BL1505" s="12" t="s">
        <v>321</v>
      </c>
      <c r="BM1505" s="754">
        <v>8.1000000000000003E-2</v>
      </c>
      <c r="BN1505" s="12" t="s">
        <v>321</v>
      </c>
      <c r="BO1505" s="754">
        <v>2.8119999999999998</v>
      </c>
      <c r="BP1505" s="12" t="s">
        <v>321</v>
      </c>
      <c r="BQ1505" s="754">
        <v>0</v>
      </c>
      <c r="BR1505" s="12" t="s">
        <v>321</v>
      </c>
      <c r="BS1505" s="654">
        <v>0</v>
      </c>
      <c r="BT1505" s="12" t="s">
        <v>321</v>
      </c>
      <c r="BU1505" s="654">
        <v>2.8929999999999998</v>
      </c>
      <c r="BV1505" s="12" t="s">
        <v>321</v>
      </c>
      <c r="BW1505" s="9">
        <v>0.06</v>
      </c>
      <c r="BX1505" s="9" t="s">
        <v>322</v>
      </c>
      <c r="BY1505" s="755">
        <v>89.4</v>
      </c>
      <c r="BZ1505" s="9" t="s">
        <v>315</v>
      </c>
      <c r="CA1505" s="755">
        <v>6.3</v>
      </c>
      <c r="CB1505" s="9" t="s">
        <v>315</v>
      </c>
      <c r="CC1505" s="755">
        <v>6.3</v>
      </c>
      <c r="CD1505" s="9" t="s">
        <v>315</v>
      </c>
      <c r="CE1505" s="755">
        <v>33.1</v>
      </c>
      <c r="CF1505" s="9" t="s">
        <v>323</v>
      </c>
      <c r="CG1505" s="755">
        <v>28.7</v>
      </c>
      <c r="CH1505" s="9" t="s">
        <v>323</v>
      </c>
      <c r="CI1505" s="9"/>
      <c r="CJ1505" s="9"/>
      <c r="CK1505" s="9"/>
    </row>
    <row r="1506" spans="1:89" s="98" customFormat="1" x14ac:dyDescent="0.25">
      <c r="A1506" s="99">
        <v>10200202</v>
      </c>
      <c r="B1506" s="99"/>
      <c r="C1506" s="772">
        <v>353</v>
      </c>
      <c r="D1506" s="807">
        <v>0.03</v>
      </c>
      <c r="E1506" s="772">
        <f t="shared" si="69"/>
        <v>364</v>
      </c>
      <c r="F1506" s="778">
        <v>1.1000000000000001</v>
      </c>
      <c r="G1506" s="774">
        <f t="shared" si="68"/>
        <v>400</v>
      </c>
      <c r="H1506" s="776"/>
      <c r="I1506" s="758"/>
      <c r="J1506" s="776"/>
      <c r="K1506" s="786"/>
      <c r="L1506" s="9" t="s">
        <v>308</v>
      </c>
      <c r="M1506" s="9" t="s">
        <v>5277</v>
      </c>
      <c r="N1506" s="9" t="s">
        <v>142</v>
      </c>
      <c r="O1506" s="9" t="s">
        <v>2034</v>
      </c>
      <c r="P1506" s="9" t="s">
        <v>624</v>
      </c>
      <c r="Q1506" s="9" t="s">
        <v>273</v>
      </c>
      <c r="R1506" s="9" t="s">
        <v>2148</v>
      </c>
      <c r="S1506" s="9" t="s">
        <v>1055</v>
      </c>
      <c r="T1506" s="98" t="s">
        <v>242</v>
      </c>
      <c r="U1506" s="99" t="s">
        <v>1058</v>
      </c>
      <c r="V1506" s="99" t="s">
        <v>207</v>
      </c>
      <c r="W1506" s="99" t="s">
        <v>1058</v>
      </c>
      <c r="X1506" s="99" t="s">
        <v>207</v>
      </c>
      <c r="Y1506" s="99" t="s">
        <v>1058</v>
      </c>
      <c r="Z1506" s="99" t="s">
        <v>207</v>
      </c>
      <c r="AA1506" s="9">
        <v>200</v>
      </c>
      <c r="AB1506" s="99" t="s">
        <v>207</v>
      </c>
      <c r="AC1506" s="9">
        <v>276</v>
      </c>
      <c r="AD1506" s="9" t="s">
        <v>207</v>
      </c>
      <c r="AE1506" s="9">
        <v>109</v>
      </c>
      <c r="AF1506" s="9" t="s">
        <v>315</v>
      </c>
      <c r="AG1506" s="14" t="s">
        <v>1059</v>
      </c>
      <c r="AH1506" s="14" t="s">
        <v>207</v>
      </c>
      <c r="AI1506" s="14" t="s">
        <v>1059</v>
      </c>
      <c r="AJ1506" s="14" t="s">
        <v>207</v>
      </c>
      <c r="AK1506" s="9">
        <v>2.5</v>
      </c>
      <c r="AL1506" s="14" t="s">
        <v>207</v>
      </c>
      <c r="AM1506" s="9">
        <v>2.5</v>
      </c>
      <c r="AN1506" s="14" t="s">
        <v>207</v>
      </c>
      <c r="AO1506" s="9">
        <v>0</v>
      </c>
      <c r="AP1506" s="14" t="s">
        <v>207</v>
      </c>
      <c r="AQ1506" s="9">
        <v>0</v>
      </c>
      <c r="AR1506" s="14" t="s">
        <v>207</v>
      </c>
      <c r="AS1506" s="9" t="s">
        <v>0</v>
      </c>
      <c r="AT1506" s="9" t="s">
        <v>318</v>
      </c>
      <c r="AU1506" s="9" t="s">
        <v>376</v>
      </c>
      <c r="AV1506" s="9" t="s">
        <v>320</v>
      </c>
      <c r="AW1506" s="9" t="s">
        <v>2204</v>
      </c>
      <c r="AX1506" s="9">
        <v>9010600000</v>
      </c>
      <c r="AY1506" s="99">
        <v>249</v>
      </c>
      <c r="AZ1506" s="12" t="s">
        <v>207</v>
      </c>
      <c r="BA1506" s="99">
        <v>16</v>
      </c>
      <c r="BB1506" s="12" t="s">
        <v>207</v>
      </c>
      <c r="BC1506" s="99">
        <v>16</v>
      </c>
      <c r="BD1506" s="12" t="s">
        <v>207</v>
      </c>
      <c r="BE1506" s="99">
        <v>19</v>
      </c>
      <c r="BF1506" s="12" t="s">
        <v>321</v>
      </c>
      <c r="BG1506" s="654">
        <v>18.113</v>
      </c>
      <c r="BH1506" s="12" t="s">
        <v>321</v>
      </c>
      <c r="BI1506" s="99">
        <v>15</v>
      </c>
      <c r="BJ1506" s="12" t="s">
        <v>321</v>
      </c>
      <c r="BK1506" s="754">
        <v>0</v>
      </c>
      <c r="BL1506" s="12" t="s">
        <v>321</v>
      </c>
      <c r="BM1506" s="754">
        <v>8.1000000000000003E-2</v>
      </c>
      <c r="BN1506" s="12" t="s">
        <v>321</v>
      </c>
      <c r="BO1506" s="754">
        <v>3.032</v>
      </c>
      <c r="BP1506" s="12" t="s">
        <v>321</v>
      </c>
      <c r="BQ1506" s="754">
        <v>0</v>
      </c>
      <c r="BR1506" s="12" t="s">
        <v>321</v>
      </c>
      <c r="BS1506" s="654">
        <v>0</v>
      </c>
      <c r="BT1506" s="12" t="s">
        <v>321</v>
      </c>
      <c r="BU1506" s="654">
        <v>3.113</v>
      </c>
      <c r="BV1506" s="12" t="s">
        <v>321</v>
      </c>
      <c r="BW1506" s="9">
        <v>0.06</v>
      </c>
      <c r="BX1506" s="9" t="s">
        <v>322</v>
      </c>
      <c r="BY1506" s="755">
        <v>98</v>
      </c>
      <c r="BZ1506" s="9" t="s">
        <v>315</v>
      </c>
      <c r="CA1506" s="755">
        <v>6.3</v>
      </c>
      <c r="CB1506" s="9" t="s">
        <v>315</v>
      </c>
      <c r="CC1506" s="755">
        <v>6.3</v>
      </c>
      <c r="CD1506" s="9" t="s">
        <v>315</v>
      </c>
      <c r="CE1506" s="755">
        <v>37.5</v>
      </c>
      <c r="CF1506" s="9" t="s">
        <v>323</v>
      </c>
      <c r="CG1506" s="755">
        <v>33.1</v>
      </c>
      <c r="CH1506" s="9" t="s">
        <v>323</v>
      </c>
      <c r="CI1506" s="9"/>
      <c r="CJ1506" s="9"/>
      <c r="CK1506" s="9"/>
    </row>
    <row r="1507" spans="1:89" s="98" customFormat="1" x14ac:dyDescent="0.25">
      <c r="A1507" s="99">
        <v>10200203</v>
      </c>
      <c r="B1507" s="99"/>
      <c r="C1507" s="772">
        <v>413</v>
      </c>
      <c r="D1507" s="807">
        <v>0.03</v>
      </c>
      <c r="E1507" s="772">
        <f t="shared" si="69"/>
        <v>425</v>
      </c>
      <c r="F1507" s="778">
        <v>1.1000000000000001</v>
      </c>
      <c r="G1507" s="774">
        <f t="shared" si="68"/>
        <v>468</v>
      </c>
      <c r="H1507" s="776"/>
      <c r="I1507" s="758"/>
      <c r="J1507" s="776"/>
      <c r="K1507" s="786"/>
      <c r="L1507" s="9" t="s">
        <v>308</v>
      </c>
      <c r="M1507" s="9" t="s">
        <v>5278</v>
      </c>
      <c r="N1507" s="9" t="s">
        <v>142</v>
      </c>
      <c r="O1507" s="9" t="s">
        <v>2034</v>
      </c>
      <c r="P1507" s="9" t="s">
        <v>624</v>
      </c>
      <c r="Q1507" s="9" t="s">
        <v>273</v>
      </c>
      <c r="R1507" s="9" t="s">
        <v>2148</v>
      </c>
      <c r="S1507" s="9" t="s">
        <v>1055</v>
      </c>
      <c r="T1507" s="98" t="s">
        <v>242</v>
      </c>
      <c r="U1507" s="99" t="s">
        <v>1061</v>
      </c>
      <c r="V1507" s="99" t="s">
        <v>207</v>
      </c>
      <c r="W1507" s="99" t="s">
        <v>1061</v>
      </c>
      <c r="X1507" s="99" t="s">
        <v>207</v>
      </c>
      <c r="Y1507" s="99" t="s">
        <v>1061</v>
      </c>
      <c r="Z1507" s="99" t="s">
        <v>207</v>
      </c>
      <c r="AA1507" s="9">
        <v>220</v>
      </c>
      <c r="AB1507" s="99" t="s">
        <v>207</v>
      </c>
      <c r="AC1507" s="9">
        <v>304</v>
      </c>
      <c r="AD1507" s="9" t="s">
        <v>207</v>
      </c>
      <c r="AE1507" s="9">
        <v>120</v>
      </c>
      <c r="AF1507" s="9" t="s">
        <v>315</v>
      </c>
      <c r="AG1507" s="14" t="s">
        <v>1062</v>
      </c>
      <c r="AH1507" s="14" t="s">
        <v>207</v>
      </c>
      <c r="AI1507" s="14" t="s">
        <v>1062</v>
      </c>
      <c r="AJ1507" s="14" t="s">
        <v>207</v>
      </c>
      <c r="AK1507" s="9">
        <v>2.5</v>
      </c>
      <c r="AL1507" s="14" t="s">
        <v>207</v>
      </c>
      <c r="AM1507" s="9">
        <v>2.5</v>
      </c>
      <c r="AN1507" s="14" t="s">
        <v>207</v>
      </c>
      <c r="AO1507" s="9">
        <v>0</v>
      </c>
      <c r="AP1507" s="14" t="s">
        <v>207</v>
      </c>
      <c r="AQ1507" s="9">
        <v>0</v>
      </c>
      <c r="AR1507" s="14" t="s">
        <v>207</v>
      </c>
      <c r="AS1507" s="9" t="s">
        <v>0</v>
      </c>
      <c r="AT1507" s="9" t="s">
        <v>318</v>
      </c>
      <c r="AU1507" s="9" t="s">
        <v>376</v>
      </c>
      <c r="AV1507" s="9" t="s">
        <v>320</v>
      </c>
      <c r="AW1507" s="9" t="s">
        <v>2205</v>
      </c>
      <c r="AX1507" s="9">
        <v>9010600000</v>
      </c>
      <c r="AY1507" s="99">
        <v>269</v>
      </c>
      <c r="AZ1507" s="12" t="s">
        <v>207</v>
      </c>
      <c r="BA1507" s="99">
        <v>15</v>
      </c>
      <c r="BB1507" s="12" t="s">
        <v>207</v>
      </c>
      <c r="BC1507" s="99">
        <v>15</v>
      </c>
      <c r="BD1507" s="12" t="s">
        <v>207</v>
      </c>
      <c r="BE1507" s="99">
        <v>23</v>
      </c>
      <c r="BF1507" s="12" t="s">
        <v>321</v>
      </c>
      <c r="BG1507" s="654">
        <v>22.489000000000001</v>
      </c>
      <c r="BH1507" s="12" t="s">
        <v>321</v>
      </c>
      <c r="BI1507" s="99">
        <v>18</v>
      </c>
      <c r="BJ1507" s="12" t="s">
        <v>321</v>
      </c>
      <c r="BK1507" s="754">
        <v>0</v>
      </c>
      <c r="BL1507" s="12" t="s">
        <v>321</v>
      </c>
      <c r="BM1507" s="754">
        <v>0.09</v>
      </c>
      <c r="BN1507" s="12" t="s">
        <v>321</v>
      </c>
      <c r="BO1507" s="754">
        <v>4.4000000000000004</v>
      </c>
      <c r="BP1507" s="12" t="s">
        <v>321</v>
      </c>
      <c r="BQ1507" s="754">
        <v>0</v>
      </c>
      <c r="BR1507" s="12" t="s">
        <v>321</v>
      </c>
      <c r="BS1507" s="654">
        <v>0</v>
      </c>
      <c r="BT1507" s="12" t="s">
        <v>321</v>
      </c>
      <c r="BU1507" s="654">
        <v>4.4889999999999999</v>
      </c>
      <c r="BV1507" s="12" t="s">
        <v>321</v>
      </c>
      <c r="BW1507" s="9">
        <v>0.06</v>
      </c>
      <c r="BX1507" s="9" t="s">
        <v>322</v>
      </c>
      <c r="BY1507" s="755">
        <v>105.9</v>
      </c>
      <c r="BZ1507" s="9" t="s">
        <v>315</v>
      </c>
      <c r="CA1507" s="755">
        <v>5.9</v>
      </c>
      <c r="CB1507" s="9" t="s">
        <v>315</v>
      </c>
      <c r="CC1507" s="755">
        <v>5.9</v>
      </c>
      <c r="CD1507" s="9" t="s">
        <v>315</v>
      </c>
      <c r="CE1507" s="755">
        <v>46.3</v>
      </c>
      <c r="CF1507" s="9" t="s">
        <v>323</v>
      </c>
      <c r="CG1507" s="755">
        <v>39.700000000000003</v>
      </c>
      <c r="CH1507" s="9" t="s">
        <v>323</v>
      </c>
      <c r="CI1507" s="9"/>
      <c r="CJ1507" s="9"/>
      <c r="CK1507" s="9"/>
    </row>
    <row r="1508" spans="1:89" s="98" customFormat="1" x14ac:dyDescent="0.25">
      <c r="A1508" s="99">
        <v>10200204</v>
      </c>
      <c r="B1508" s="99"/>
      <c r="C1508" s="772">
        <v>432</v>
      </c>
      <c r="D1508" s="807">
        <v>0.03</v>
      </c>
      <c r="E1508" s="772">
        <f t="shared" si="69"/>
        <v>445</v>
      </c>
      <c r="F1508" s="778">
        <v>1.1000000000000001</v>
      </c>
      <c r="G1508" s="774">
        <f t="shared" si="68"/>
        <v>490</v>
      </c>
      <c r="H1508" s="776"/>
      <c r="I1508" s="758"/>
      <c r="J1508" s="776"/>
      <c r="K1508" s="786"/>
      <c r="L1508" s="9" t="s">
        <v>308</v>
      </c>
      <c r="M1508" s="9" t="s">
        <v>5279</v>
      </c>
      <c r="N1508" s="9" t="s">
        <v>142</v>
      </c>
      <c r="O1508" s="9" t="s">
        <v>2034</v>
      </c>
      <c r="P1508" s="9" t="s">
        <v>624</v>
      </c>
      <c r="Q1508" s="9" t="s">
        <v>273</v>
      </c>
      <c r="R1508" s="9" t="s">
        <v>2148</v>
      </c>
      <c r="S1508" s="9" t="s">
        <v>1055</v>
      </c>
      <c r="T1508" s="98" t="s">
        <v>242</v>
      </c>
      <c r="U1508" s="99" t="s">
        <v>1291</v>
      </c>
      <c r="V1508" s="99" t="s">
        <v>207</v>
      </c>
      <c r="W1508" s="99" t="s">
        <v>1291</v>
      </c>
      <c r="X1508" s="99" t="s">
        <v>207</v>
      </c>
      <c r="Y1508" s="99" t="s">
        <v>1291</v>
      </c>
      <c r="Z1508" s="99" t="s">
        <v>207</v>
      </c>
      <c r="AA1508" s="9">
        <v>240</v>
      </c>
      <c r="AB1508" s="99" t="s">
        <v>207</v>
      </c>
      <c r="AC1508" s="9">
        <v>332</v>
      </c>
      <c r="AD1508" s="9" t="s">
        <v>207</v>
      </c>
      <c r="AE1508" s="9">
        <v>131</v>
      </c>
      <c r="AF1508" s="9" t="s">
        <v>315</v>
      </c>
      <c r="AG1508" s="14" t="s">
        <v>1292</v>
      </c>
      <c r="AH1508" s="14" t="s">
        <v>207</v>
      </c>
      <c r="AI1508" s="14" t="s">
        <v>1292</v>
      </c>
      <c r="AJ1508" s="14" t="s">
        <v>207</v>
      </c>
      <c r="AK1508" s="9">
        <v>2.5</v>
      </c>
      <c r="AL1508" s="14" t="s">
        <v>207</v>
      </c>
      <c r="AM1508" s="9">
        <v>2.5</v>
      </c>
      <c r="AN1508" s="14" t="s">
        <v>207</v>
      </c>
      <c r="AO1508" s="9">
        <v>0</v>
      </c>
      <c r="AP1508" s="14" t="s">
        <v>207</v>
      </c>
      <c r="AQ1508" s="9">
        <v>0</v>
      </c>
      <c r="AR1508" s="14" t="s">
        <v>207</v>
      </c>
      <c r="AS1508" s="9" t="s">
        <v>0</v>
      </c>
      <c r="AT1508" s="9" t="s">
        <v>318</v>
      </c>
      <c r="AU1508" s="9" t="s">
        <v>376</v>
      </c>
      <c r="AV1508" s="9" t="s">
        <v>320</v>
      </c>
      <c r="AW1508" s="9" t="s">
        <v>2206</v>
      </c>
      <c r="AX1508" s="9">
        <v>9010600000</v>
      </c>
      <c r="AY1508" s="99">
        <v>289</v>
      </c>
      <c r="AZ1508" s="12" t="s">
        <v>207</v>
      </c>
      <c r="BA1508" s="99">
        <v>16</v>
      </c>
      <c r="BB1508" s="12" t="s">
        <v>207</v>
      </c>
      <c r="BC1508" s="99">
        <v>16</v>
      </c>
      <c r="BD1508" s="12" t="s">
        <v>207</v>
      </c>
      <c r="BE1508" s="99">
        <v>24</v>
      </c>
      <c r="BF1508" s="12" t="s">
        <v>321</v>
      </c>
      <c r="BG1508" s="654">
        <v>23.097000000000001</v>
      </c>
      <c r="BH1508" s="12" t="s">
        <v>321</v>
      </c>
      <c r="BI1508" s="99">
        <v>18</v>
      </c>
      <c r="BJ1508" s="12" t="s">
        <v>321</v>
      </c>
      <c r="BK1508" s="754">
        <v>0</v>
      </c>
      <c r="BL1508" s="12" t="s">
        <v>321</v>
      </c>
      <c r="BM1508" s="754">
        <v>0.09</v>
      </c>
      <c r="BN1508" s="12" t="s">
        <v>321</v>
      </c>
      <c r="BO1508" s="754">
        <v>5.0069999999999997</v>
      </c>
      <c r="BP1508" s="12" t="s">
        <v>321</v>
      </c>
      <c r="BQ1508" s="754">
        <v>0</v>
      </c>
      <c r="BR1508" s="12" t="s">
        <v>321</v>
      </c>
      <c r="BS1508" s="654">
        <v>0</v>
      </c>
      <c r="BT1508" s="12" t="s">
        <v>321</v>
      </c>
      <c r="BU1508" s="654">
        <v>5.0970000000000004</v>
      </c>
      <c r="BV1508" s="12" t="s">
        <v>321</v>
      </c>
      <c r="BW1508" s="9">
        <v>7.0000000000000007E-2</v>
      </c>
      <c r="BX1508" s="9" t="s">
        <v>322</v>
      </c>
      <c r="BY1508" s="755">
        <v>113.8</v>
      </c>
      <c r="BZ1508" s="9" t="s">
        <v>315</v>
      </c>
      <c r="CA1508" s="755">
        <v>6.3</v>
      </c>
      <c r="CB1508" s="9" t="s">
        <v>315</v>
      </c>
      <c r="CC1508" s="755">
        <v>6.3</v>
      </c>
      <c r="CD1508" s="9" t="s">
        <v>315</v>
      </c>
      <c r="CE1508" s="755">
        <v>48.5</v>
      </c>
      <c r="CF1508" s="9" t="s">
        <v>323</v>
      </c>
      <c r="CG1508" s="755">
        <v>39.700000000000003</v>
      </c>
      <c r="CH1508" s="9" t="s">
        <v>323</v>
      </c>
      <c r="CI1508" s="9"/>
      <c r="CJ1508" s="9"/>
      <c r="CK1508" s="9"/>
    </row>
    <row r="1509" spans="1:89" s="98" customFormat="1" x14ac:dyDescent="0.25">
      <c r="A1509" s="99">
        <v>10240200</v>
      </c>
      <c r="B1509" s="99"/>
      <c r="C1509" s="772">
        <v>254</v>
      </c>
      <c r="D1509" s="807">
        <v>0.03</v>
      </c>
      <c r="E1509" s="772">
        <f t="shared" si="69"/>
        <v>262</v>
      </c>
      <c r="F1509" s="778">
        <v>1.1000000000000001</v>
      </c>
      <c r="G1509" s="774">
        <f t="shared" si="68"/>
        <v>288</v>
      </c>
      <c r="H1509" s="776"/>
      <c r="I1509" s="758"/>
      <c r="J1509" s="776"/>
      <c r="K1509" s="786"/>
      <c r="L1509" s="9" t="s">
        <v>308</v>
      </c>
      <c r="M1509" s="9" t="s">
        <v>5280</v>
      </c>
      <c r="N1509" s="9" t="s">
        <v>142</v>
      </c>
      <c r="O1509" s="9" t="s">
        <v>2034</v>
      </c>
      <c r="P1509" s="9" t="s">
        <v>624</v>
      </c>
      <c r="Q1509" s="9" t="s">
        <v>273</v>
      </c>
      <c r="R1509" s="9" t="s">
        <v>2148</v>
      </c>
      <c r="S1509" s="9" t="s">
        <v>1055</v>
      </c>
      <c r="T1509" s="98" t="s">
        <v>242</v>
      </c>
      <c r="U1509" s="99" t="s">
        <v>1285</v>
      </c>
      <c r="V1509" s="99" t="s">
        <v>207</v>
      </c>
      <c r="W1509" s="99" t="s">
        <v>2200</v>
      </c>
      <c r="X1509" s="99" t="s">
        <v>207</v>
      </c>
      <c r="Y1509" s="99">
        <v>156</v>
      </c>
      <c r="Z1509" s="99" t="s">
        <v>207</v>
      </c>
      <c r="AA1509" s="9">
        <v>156</v>
      </c>
      <c r="AB1509" s="99" t="s">
        <v>207</v>
      </c>
      <c r="AC1509" s="9">
        <v>214</v>
      </c>
      <c r="AD1509" s="9" t="s">
        <v>207</v>
      </c>
      <c r="AE1509" s="9">
        <v>84</v>
      </c>
      <c r="AF1509" s="9" t="s">
        <v>315</v>
      </c>
      <c r="AG1509" s="14" t="s">
        <v>1286</v>
      </c>
      <c r="AH1509" s="14" t="s">
        <v>207</v>
      </c>
      <c r="AI1509" s="14" t="s">
        <v>1286</v>
      </c>
      <c r="AJ1509" s="14" t="s">
        <v>207</v>
      </c>
      <c r="AK1509" s="9">
        <v>2.5</v>
      </c>
      <c r="AL1509" s="14" t="s">
        <v>207</v>
      </c>
      <c r="AM1509" s="9">
        <v>2.5</v>
      </c>
      <c r="AN1509" s="14" t="s">
        <v>207</v>
      </c>
      <c r="AO1509" s="9">
        <v>2.5</v>
      </c>
      <c r="AP1509" s="14" t="s">
        <v>207</v>
      </c>
      <c r="AQ1509" s="9">
        <v>2.5</v>
      </c>
      <c r="AR1509" s="14" t="s">
        <v>207</v>
      </c>
      <c r="AS1509" s="9" t="s">
        <v>0</v>
      </c>
      <c r="AT1509" s="9" t="s">
        <v>318</v>
      </c>
      <c r="AU1509" s="9" t="s">
        <v>376</v>
      </c>
      <c r="AV1509" s="9" t="s">
        <v>320</v>
      </c>
      <c r="AW1509" s="9" t="s">
        <v>2208</v>
      </c>
      <c r="AX1509" s="9">
        <v>9010600000</v>
      </c>
      <c r="AY1509" s="99">
        <v>207</v>
      </c>
      <c r="AZ1509" s="12" t="s">
        <v>207</v>
      </c>
      <c r="BA1509" s="99">
        <v>15.5</v>
      </c>
      <c r="BB1509" s="12" t="s">
        <v>207</v>
      </c>
      <c r="BC1509" s="99">
        <v>15.5</v>
      </c>
      <c r="BD1509" s="12" t="s">
        <v>207</v>
      </c>
      <c r="BE1509" s="99">
        <v>14</v>
      </c>
      <c r="BF1509" s="12" t="s">
        <v>321</v>
      </c>
      <c r="BG1509" s="654">
        <v>13.664999999999999</v>
      </c>
      <c r="BH1509" s="12" t="s">
        <v>321</v>
      </c>
      <c r="BI1509" s="99">
        <v>11</v>
      </c>
      <c r="BJ1509" s="12" t="s">
        <v>321</v>
      </c>
      <c r="BK1509" s="754">
        <v>0</v>
      </c>
      <c r="BL1509" s="12" t="s">
        <v>321</v>
      </c>
      <c r="BM1509" s="754">
        <v>8.1000000000000003E-2</v>
      </c>
      <c r="BN1509" s="12" t="s">
        <v>321</v>
      </c>
      <c r="BO1509" s="754">
        <v>2.585</v>
      </c>
      <c r="BP1509" s="12" t="s">
        <v>321</v>
      </c>
      <c r="BQ1509" s="754">
        <v>0</v>
      </c>
      <c r="BR1509" s="12" t="s">
        <v>321</v>
      </c>
      <c r="BS1509" s="654">
        <v>0</v>
      </c>
      <c r="BT1509" s="12" t="s">
        <v>321</v>
      </c>
      <c r="BU1509" s="654">
        <v>2.665</v>
      </c>
      <c r="BV1509" s="12" t="s">
        <v>321</v>
      </c>
      <c r="BW1509" s="9">
        <v>0.05</v>
      </c>
      <c r="BX1509" s="9" t="s">
        <v>322</v>
      </c>
      <c r="BY1509" s="755">
        <v>81.5</v>
      </c>
      <c r="BZ1509" s="9" t="s">
        <v>315</v>
      </c>
      <c r="CA1509" s="755">
        <v>6.1</v>
      </c>
      <c r="CB1509" s="9" t="s">
        <v>315</v>
      </c>
      <c r="CC1509" s="755">
        <v>6.1</v>
      </c>
      <c r="CD1509" s="9" t="s">
        <v>315</v>
      </c>
      <c r="CE1509" s="755">
        <v>28.7</v>
      </c>
      <c r="CF1509" s="9" t="s">
        <v>323</v>
      </c>
      <c r="CG1509" s="755">
        <v>24.3</v>
      </c>
      <c r="CH1509" s="9" t="s">
        <v>323</v>
      </c>
      <c r="CI1509" s="9"/>
      <c r="CJ1509" s="9"/>
      <c r="CK1509" s="9"/>
    </row>
    <row r="1510" spans="1:89" s="98" customFormat="1" x14ac:dyDescent="0.25">
      <c r="A1510" s="99">
        <v>10240201</v>
      </c>
      <c r="B1510" s="99"/>
      <c r="C1510" s="772">
        <v>311</v>
      </c>
      <c r="D1510" s="807">
        <v>0.03</v>
      </c>
      <c r="E1510" s="772">
        <f t="shared" si="69"/>
        <v>320</v>
      </c>
      <c r="F1510" s="778">
        <v>1.1000000000000001</v>
      </c>
      <c r="G1510" s="774">
        <f t="shared" si="68"/>
        <v>352</v>
      </c>
      <c r="H1510" s="776"/>
      <c r="I1510" s="758"/>
      <c r="J1510" s="776"/>
      <c r="K1510" s="786"/>
      <c r="L1510" s="9" t="s">
        <v>308</v>
      </c>
      <c r="M1510" s="9" t="s">
        <v>5281</v>
      </c>
      <c r="N1510" s="9" t="s">
        <v>142</v>
      </c>
      <c r="O1510" s="9" t="s">
        <v>2034</v>
      </c>
      <c r="P1510" s="9" t="s">
        <v>624</v>
      </c>
      <c r="Q1510" s="9" t="s">
        <v>273</v>
      </c>
      <c r="R1510" s="9" t="s">
        <v>2148</v>
      </c>
      <c r="S1510" s="9" t="s">
        <v>1055</v>
      </c>
      <c r="T1510" s="98" t="s">
        <v>242</v>
      </c>
      <c r="U1510" s="99" t="s">
        <v>870</v>
      </c>
      <c r="V1510" s="99" t="s">
        <v>207</v>
      </c>
      <c r="W1510" s="99" t="s">
        <v>2202</v>
      </c>
      <c r="X1510" s="99" t="s">
        <v>207</v>
      </c>
      <c r="Y1510" s="99">
        <v>178</v>
      </c>
      <c r="Z1510" s="99" t="s">
        <v>207</v>
      </c>
      <c r="AA1510" s="9">
        <v>178</v>
      </c>
      <c r="AB1510" s="99" t="s">
        <v>207</v>
      </c>
      <c r="AC1510" s="9">
        <v>245</v>
      </c>
      <c r="AD1510" s="9" t="s">
        <v>207</v>
      </c>
      <c r="AE1510" s="9">
        <v>96</v>
      </c>
      <c r="AF1510" s="9" t="s">
        <v>315</v>
      </c>
      <c r="AG1510" s="14" t="s">
        <v>1057</v>
      </c>
      <c r="AH1510" s="14" t="s">
        <v>207</v>
      </c>
      <c r="AI1510" s="14" t="s">
        <v>1057</v>
      </c>
      <c r="AJ1510" s="14" t="s">
        <v>207</v>
      </c>
      <c r="AK1510" s="9">
        <v>2.5</v>
      </c>
      <c r="AL1510" s="14" t="s">
        <v>207</v>
      </c>
      <c r="AM1510" s="9">
        <v>2.5</v>
      </c>
      <c r="AN1510" s="14" t="s">
        <v>207</v>
      </c>
      <c r="AO1510" s="9">
        <v>2.5</v>
      </c>
      <c r="AP1510" s="14" t="s">
        <v>207</v>
      </c>
      <c r="AQ1510" s="9">
        <v>2.5</v>
      </c>
      <c r="AR1510" s="14" t="s">
        <v>207</v>
      </c>
      <c r="AS1510" s="9" t="s">
        <v>0</v>
      </c>
      <c r="AT1510" s="9" t="s">
        <v>318</v>
      </c>
      <c r="AU1510" s="9" t="s">
        <v>376</v>
      </c>
      <c r="AV1510" s="9" t="s">
        <v>320</v>
      </c>
      <c r="AW1510" s="9" t="s">
        <v>2210</v>
      </c>
      <c r="AX1510" s="9">
        <v>9010600000</v>
      </c>
      <c r="AY1510" s="99">
        <v>227</v>
      </c>
      <c r="AZ1510" s="12" t="s">
        <v>207</v>
      </c>
      <c r="BA1510" s="99">
        <v>15.5</v>
      </c>
      <c r="BB1510" s="12" t="s">
        <v>207</v>
      </c>
      <c r="BC1510" s="99">
        <v>15.5</v>
      </c>
      <c r="BD1510" s="12" t="s">
        <v>207</v>
      </c>
      <c r="BE1510" s="99">
        <v>16</v>
      </c>
      <c r="BF1510" s="12" t="s">
        <v>321</v>
      </c>
      <c r="BG1510" s="654">
        <v>15.893000000000001</v>
      </c>
      <c r="BH1510" s="12" t="s">
        <v>321</v>
      </c>
      <c r="BI1510" s="99">
        <v>13</v>
      </c>
      <c r="BJ1510" s="12" t="s">
        <v>321</v>
      </c>
      <c r="BK1510" s="754">
        <v>0</v>
      </c>
      <c r="BL1510" s="12" t="s">
        <v>321</v>
      </c>
      <c r="BM1510" s="754">
        <v>8.1000000000000003E-2</v>
      </c>
      <c r="BN1510" s="12" t="s">
        <v>321</v>
      </c>
      <c r="BO1510" s="754">
        <v>2.8119999999999998</v>
      </c>
      <c r="BP1510" s="12" t="s">
        <v>321</v>
      </c>
      <c r="BQ1510" s="754">
        <v>0</v>
      </c>
      <c r="BR1510" s="12" t="s">
        <v>321</v>
      </c>
      <c r="BS1510" s="654">
        <v>0</v>
      </c>
      <c r="BT1510" s="12" t="s">
        <v>321</v>
      </c>
      <c r="BU1510" s="654">
        <v>2.8929999999999998</v>
      </c>
      <c r="BV1510" s="12" t="s">
        <v>321</v>
      </c>
      <c r="BW1510" s="9">
        <v>0.06</v>
      </c>
      <c r="BX1510" s="9" t="s">
        <v>322</v>
      </c>
      <c r="BY1510" s="755">
        <v>89.4</v>
      </c>
      <c r="BZ1510" s="9" t="s">
        <v>315</v>
      </c>
      <c r="CA1510" s="755">
        <v>6.1</v>
      </c>
      <c r="CB1510" s="9" t="s">
        <v>315</v>
      </c>
      <c r="CC1510" s="755">
        <v>6.1</v>
      </c>
      <c r="CD1510" s="9" t="s">
        <v>315</v>
      </c>
      <c r="CE1510" s="755">
        <v>33.1</v>
      </c>
      <c r="CF1510" s="9" t="s">
        <v>323</v>
      </c>
      <c r="CG1510" s="755">
        <v>28.7</v>
      </c>
      <c r="CH1510" s="9" t="s">
        <v>323</v>
      </c>
      <c r="CI1510" s="9"/>
      <c r="CJ1510" s="9"/>
      <c r="CK1510" s="9"/>
    </row>
    <row r="1511" spans="1:89" s="98" customFormat="1" x14ac:dyDescent="0.25">
      <c r="A1511" s="99">
        <v>10240202</v>
      </c>
      <c r="B1511" s="99"/>
      <c r="C1511" s="772">
        <v>353</v>
      </c>
      <c r="D1511" s="807">
        <v>0.03</v>
      </c>
      <c r="E1511" s="772">
        <f t="shared" si="69"/>
        <v>364</v>
      </c>
      <c r="F1511" s="778">
        <v>1.1000000000000001</v>
      </c>
      <c r="G1511" s="774">
        <f t="shared" si="68"/>
        <v>400</v>
      </c>
      <c r="H1511" s="776"/>
      <c r="I1511" s="758"/>
      <c r="J1511" s="776"/>
      <c r="K1511" s="786"/>
      <c r="L1511" s="9" t="s">
        <v>308</v>
      </c>
      <c r="M1511" s="9" t="s">
        <v>5282</v>
      </c>
      <c r="N1511" s="9" t="s">
        <v>142</v>
      </c>
      <c r="O1511" s="9" t="s">
        <v>2034</v>
      </c>
      <c r="P1511" s="9" t="s">
        <v>624</v>
      </c>
      <c r="Q1511" s="9" t="s">
        <v>273</v>
      </c>
      <c r="R1511" s="9" t="s">
        <v>2148</v>
      </c>
      <c r="S1511" s="9" t="s">
        <v>1055</v>
      </c>
      <c r="T1511" s="98" t="s">
        <v>242</v>
      </c>
      <c r="U1511" s="99" t="s">
        <v>1058</v>
      </c>
      <c r="V1511" s="99" t="s">
        <v>207</v>
      </c>
      <c r="W1511" s="99" t="s">
        <v>1058</v>
      </c>
      <c r="X1511" s="99" t="s">
        <v>207</v>
      </c>
      <c r="Y1511" s="99">
        <v>200</v>
      </c>
      <c r="Z1511" s="99" t="s">
        <v>207</v>
      </c>
      <c r="AA1511" s="9">
        <v>200</v>
      </c>
      <c r="AB1511" s="99" t="s">
        <v>207</v>
      </c>
      <c r="AC1511" s="9">
        <v>276</v>
      </c>
      <c r="AD1511" s="9" t="s">
        <v>207</v>
      </c>
      <c r="AE1511" s="9">
        <v>109</v>
      </c>
      <c r="AF1511" s="9" t="s">
        <v>315</v>
      </c>
      <c r="AG1511" s="14" t="s">
        <v>1059</v>
      </c>
      <c r="AH1511" s="14" t="s">
        <v>207</v>
      </c>
      <c r="AI1511" s="14" t="s">
        <v>1059</v>
      </c>
      <c r="AJ1511" s="14" t="s">
        <v>207</v>
      </c>
      <c r="AK1511" s="9">
        <v>2.5</v>
      </c>
      <c r="AL1511" s="14" t="s">
        <v>207</v>
      </c>
      <c r="AM1511" s="9">
        <v>2.5</v>
      </c>
      <c r="AN1511" s="14" t="s">
        <v>207</v>
      </c>
      <c r="AO1511" s="9">
        <v>2.5</v>
      </c>
      <c r="AP1511" s="14" t="s">
        <v>207</v>
      </c>
      <c r="AQ1511" s="9">
        <v>2.5</v>
      </c>
      <c r="AR1511" s="14" t="s">
        <v>207</v>
      </c>
      <c r="AS1511" s="9" t="s">
        <v>0</v>
      </c>
      <c r="AT1511" s="9" t="s">
        <v>318</v>
      </c>
      <c r="AU1511" s="9" t="s">
        <v>376</v>
      </c>
      <c r="AV1511" s="9" t="s">
        <v>320</v>
      </c>
      <c r="AW1511" s="9" t="s">
        <v>2212</v>
      </c>
      <c r="AX1511" s="9">
        <v>9010600000</v>
      </c>
      <c r="AY1511" s="99">
        <v>249</v>
      </c>
      <c r="AZ1511" s="12" t="s">
        <v>207</v>
      </c>
      <c r="BA1511" s="99">
        <v>15.5</v>
      </c>
      <c r="BB1511" s="12" t="s">
        <v>207</v>
      </c>
      <c r="BC1511" s="99">
        <v>15.5</v>
      </c>
      <c r="BD1511" s="12" t="s">
        <v>207</v>
      </c>
      <c r="BE1511" s="99">
        <v>19</v>
      </c>
      <c r="BF1511" s="12" t="s">
        <v>321</v>
      </c>
      <c r="BG1511" s="654">
        <v>18.113</v>
      </c>
      <c r="BH1511" s="12" t="s">
        <v>321</v>
      </c>
      <c r="BI1511" s="99">
        <v>15</v>
      </c>
      <c r="BJ1511" s="12" t="s">
        <v>321</v>
      </c>
      <c r="BK1511" s="754">
        <v>0</v>
      </c>
      <c r="BL1511" s="12" t="s">
        <v>321</v>
      </c>
      <c r="BM1511" s="754">
        <v>8.1000000000000003E-2</v>
      </c>
      <c r="BN1511" s="12" t="s">
        <v>321</v>
      </c>
      <c r="BO1511" s="754">
        <v>3.032</v>
      </c>
      <c r="BP1511" s="12" t="s">
        <v>321</v>
      </c>
      <c r="BQ1511" s="754">
        <v>0</v>
      </c>
      <c r="BR1511" s="12" t="s">
        <v>321</v>
      </c>
      <c r="BS1511" s="654">
        <v>0</v>
      </c>
      <c r="BT1511" s="12" t="s">
        <v>321</v>
      </c>
      <c r="BU1511" s="654">
        <v>3.113</v>
      </c>
      <c r="BV1511" s="12" t="s">
        <v>321</v>
      </c>
      <c r="BW1511" s="9">
        <v>0.06</v>
      </c>
      <c r="BX1511" s="9" t="s">
        <v>322</v>
      </c>
      <c r="BY1511" s="755">
        <v>98</v>
      </c>
      <c r="BZ1511" s="9" t="s">
        <v>315</v>
      </c>
      <c r="CA1511" s="755">
        <v>6.1</v>
      </c>
      <c r="CB1511" s="9" t="s">
        <v>315</v>
      </c>
      <c r="CC1511" s="755">
        <v>6.1</v>
      </c>
      <c r="CD1511" s="9" t="s">
        <v>315</v>
      </c>
      <c r="CE1511" s="755">
        <v>37.5</v>
      </c>
      <c r="CF1511" s="9" t="s">
        <v>323</v>
      </c>
      <c r="CG1511" s="755">
        <v>33.1</v>
      </c>
      <c r="CH1511" s="9" t="s">
        <v>323</v>
      </c>
      <c r="CI1511" s="9"/>
      <c r="CJ1511" s="9"/>
      <c r="CK1511" s="9"/>
    </row>
    <row r="1512" spans="1:89" s="98" customFormat="1" x14ac:dyDescent="0.25">
      <c r="A1512" s="99">
        <v>10240203</v>
      </c>
      <c r="B1512" s="99"/>
      <c r="C1512" s="772">
        <v>413</v>
      </c>
      <c r="D1512" s="807">
        <v>0.03</v>
      </c>
      <c r="E1512" s="772">
        <f t="shared" si="69"/>
        <v>425</v>
      </c>
      <c r="F1512" s="778">
        <v>1.1000000000000001</v>
      </c>
      <c r="G1512" s="774">
        <f t="shared" si="68"/>
        <v>468</v>
      </c>
      <c r="H1512" s="776"/>
      <c r="I1512" s="758"/>
      <c r="J1512" s="776"/>
      <c r="K1512" s="786"/>
      <c r="L1512" s="9" t="s">
        <v>308</v>
      </c>
      <c r="M1512" s="9" t="s">
        <v>5283</v>
      </c>
      <c r="N1512" s="9" t="s">
        <v>142</v>
      </c>
      <c r="O1512" s="9" t="s">
        <v>2034</v>
      </c>
      <c r="P1512" s="9" t="s">
        <v>624</v>
      </c>
      <c r="Q1512" s="9" t="s">
        <v>273</v>
      </c>
      <c r="R1512" s="9" t="s">
        <v>2148</v>
      </c>
      <c r="S1512" s="9" t="s">
        <v>1055</v>
      </c>
      <c r="T1512" s="98" t="s">
        <v>242</v>
      </c>
      <c r="U1512" s="99" t="s">
        <v>1061</v>
      </c>
      <c r="V1512" s="99" t="s">
        <v>207</v>
      </c>
      <c r="W1512" s="99" t="s">
        <v>1061</v>
      </c>
      <c r="X1512" s="99" t="s">
        <v>207</v>
      </c>
      <c r="Y1512" s="99">
        <v>220</v>
      </c>
      <c r="Z1512" s="99" t="s">
        <v>207</v>
      </c>
      <c r="AA1512" s="9">
        <v>220</v>
      </c>
      <c r="AB1512" s="99" t="s">
        <v>207</v>
      </c>
      <c r="AC1512" s="9">
        <v>304</v>
      </c>
      <c r="AD1512" s="9" t="s">
        <v>207</v>
      </c>
      <c r="AE1512" s="9">
        <v>120</v>
      </c>
      <c r="AF1512" s="9" t="s">
        <v>315</v>
      </c>
      <c r="AG1512" s="14" t="s">
        <v>1062</v>
      </c>
      <c r="AH1512" s="14" t="s">
        <v>207</v>
      </c>
      <c r="AI1512" s="14" t="s">
        <v>1062</v>
      </c>
      <c r="AJ1512" s="14" t="s">
        <v>207</v>
      </c>
      <c r="AK1512" s="9">
        <v>2.5</v>
      </c>
      <c r="AL1512" s="14" t="s">
        <v>207</v>
      </c>
      <c r="AM1512" s="9">
        <v>2.5</v>
      </c>
      <c r="AN1512" s="14" t="s">
        <v>207</v>
      </c>
      <c r="AO1512" s="9">
        <v>2.5</v>
      </c>
      <c r="AP1512" s="14" t="s">
        <v>207</v>
      </c>
      <c r="AQ1512" s="9">
        <v>2.5</v>
      </c>
      <c r="AR1512" s="14" t="s">
        <v>207</v>
      </c>
      <c r="AS1512" s="9" t="s">
        <v>0</v>
      </c>
      <c r="AT1512" s="9" t="s">
        <v>318</v>
      </c>
      <c r="AU1512" s="9" t="s">
        <v>376</v>
      </c>
      <c r="AV1512" s="9" t="s">
        <v>320</v>
      </c>
      <c r="AW1512" s="9" t="s">
        <v>2214</v>
      </c>
      <c r="AX1512" s="9">
        <v>9010600000</v>
      </c>
      <c r="AY1512" s="99">
        <v>289</v>
      </c>
      <c r="AZ1512" s="12" t="s">
        <v>207</v>
      </c>
      <c r="BA1512" s="99">
        <v>15.5</v>
      </c>
      <c r="BB1512" s="12" t="s">
        <v>207</v>
      </c>
      <c r="BC1512" s="99">
        <v>15.5</v>
      </c>
      <c r="BD1512" s="12" t="s">
        <v>207</v>
      </c>
      <c r="BE1512" s="99">
        <v>23</v>
      </c>
      <c r="BF1512" s="12" t="s">
        <v>321</v>
      </c>
      <c r="BG1512" s="654">
        <v>22.489000000000001</v>
      </c>
      <c r="BH1512" s="12" t="s">
        <v>321</v>
      </c>
      <c r="BI1512" s="99">
        <v>18</v>
      </c>
      <c r="BJ1512" s="12" t="s">
        <v>321</v>
      </c>
      <c r="BK1512" s="754">
        <v>0</v>
      </c>
      <c r="BL1512" s="12" t="s">
        <v>321</v>
      </c>
      <c r="BM1512" s="754">
        <v>0.09</v>
      </c>
      <c r="BN1512" s="12" t="s">
        <v>321</v>
      </c>
      <c r="BO1512" s="754">
        <v>4.4000000000000004</v>
      </c>
      <c r="BP1512" s="12" t="s">
        <v>321</v>
      </c>
      <c r="BQ1512" s="754">
        <v>0</v>
      </c>
      <c r="BR1512" s="12" t="s">
        <v>321</v>
      </c>
      <c r="BS1512" s="654">
        <v>0</v>
      </c>
      <c r="BT1512" s="12" t="s">
        <v>321</v>
      </c>
      <c r="BU1512" s="654">
        <v>4.4889999999999999</v>
      </c>
      <c r="BV1512" s="12" t="s">
        <v>321</v>
      </c>
      <c r="BW1512" s="9">
        <v>7.0000000000000007E-2</v>
      </c>
      <c r="BX1512" s="9" t="s">
        <v>322</v>
      </c>
      <c r="BY1512" s="755">
        <v>113.8</v>
      </c>
      <c r="BZ1512" s="9" t="s">
        <v>315</v>
      </c>
      <c r="CA1512" s="755">
        <v>6.1</v>
      </c>
      <c r="CB1512" s="9" t="s">
        <v>315</v>
      </c>
      <c r="CC1512" s="755">
        <v>6.1</v>
      </c>
      <c r="CD1512" s="9" t="s">
        <v>315</v>
      </c>
      <c r="CE1512" s="755">
        <v>46.3</v>
      </c>
      <c r="CF1512" s="9" t="s">
        <v>323</v>
      </c>
      <c r="CG1512" s="755">
        <v>39.700000000000003</v>
      </c>
      <c r="CH1512" s="9" t="s">
        <v>323</v>
      </c>
      <c r="CI1512" s="9"/>
      <c r="CJ1512" s="9"/>
      <c r="CK1512" s="9"/>
    </row>
    <row r="1513" spans="1:89" s="98" customFormat="1" x14ac:dyDescent="0.25">
      <c r="A1513" s="99">
        <v>10240204</v>
      </c>
      <c r="B1513" s="99"/>
      <c r="C1513" s="772">
        <v>432</v>
      </c>
      <c r="D1513" s="807">
        <v>0.03</v>
      </c>
      <c r="E1513" s="772">
        <f t="shared" si="69"/>
        <v>445</v>
      </c>
      <c r="F1513" s="778">
        <v>1.1000000000000001</v>
      </c>
      <c r="G1513" s="774">
        <f t="shared" si="68"/>
        <v>490</v>
      </c>
      <c r="H1513" s="776"/>
      <c r="I1513" s="758"/>
      <c r="J1513" s="776"/>
      <c r="K1513" s="786"/>
      <c r="L1513" s="9" t="s">
        <v>308</v>
      </c>
      <c r="M1513" s="9" t="s">
        <v>5284</v>
      </c>
      <c r="N1513" s="9" t="s">
        <v>142</v>
      </c>
      <c r="O1513" s="9" t="s">
        <v>2034</v>
      </c>
      <c r="P1513" s="9" t="s">
        <v>624</v>
      </c>
      <c r="Q1513" s="9" t="s">
        <v>273</v>
      </c>
      <c r="R1513" s="9" t="s">
        <v>2148</v>
      </c>
      <c r="S1513" s="9" t="s">
        <v>1055</v>
      </c>
      <c r="T1513" s="98" t="s">
        <v>242</v>
      </c>
      <c r="U1513" s="99" t="s">
        <v>1291</v>
      </c>
      <c r="V1513" s="99" t="s">
        <v>207</v>
      </c>
      <c r="W1513" s="99" t="s">
        <v>1291</v>
      </c>
      <c r="X1513" s="99" t="s">
        <v>207</v>
      </c>
      <c r="Y1513" s="99">
        <v>240</v>
      </c>
      <c r="Z1513" s="99" t="s">
        <v>207</v>
      </c>
      <c r="AA1513" s="9">
        <v>240</v>
      </c>
      <c r="AB1513" s="99" t="s">
        <v>207</v>
      </c>
      <c r="AC1513" s="9">
        <v>332</v>
      </c>
      <c r="AD1513" s="9" t="s">
        <v>207</v>
      </c>
      <c r="AE1513" s="9">
        <v>131</v>
      </c>
      <c r="AF1513" s="9" t="s">
        <v>315</v>
      </c>
      <c r="AG1513" s="14" t="s">
        <v>1292</v>
      </c>
      <c r="AH1513" s="14" t="s">
        <v>207</v>
      </c>
      <c r="AI1513" s="14" t="s">
        <v>1292</v>
      </c>
      <c r="AJ1513" s="14" t="s">
        <v>207</v>
      </c>
      <c r="AK1513" s="9">
        <v>2.5</v>
      </c>
      <c r="AL1513" s="14" t="s">
        <v>207</v>
      </c>
      <c r="AM1513" s="9">
        <v>2.5</v>
      </c>
      <c r="AN1513" s="14" t="s">
        <v>207</v>
      </c>
      <c r="AO1513" s="9">
        <v>2.5</v>
      </c>
      <c r="AP1513" s="14" t="s">
        <v>207</v>
      </c>
      <c r="AQ1513" s="9">
        <v>2.5</v>
      </c>
      <c r="AR1513" s="14" t="s">
        <v>207</v>
      </c>
      <c r="AS1513" s="9" t="s">
        <v>0</v>
      </c>
      <c r="AT1513" s="9" t="s">
        <v>318</v>
      </c>
      <c r="AU1513" s="9" t="s">
        <v>376</v>
      </c>
      <c r="AV1513" s="9" t="s">
        <v>320</v>
      </c>
      <c r="AW1513" s="9" t="s">
        <v>2216</v>
      </c>
      <c r="AX1513" s="9">
        <v>9010600000</v>
      </c>
      <c r="AY1513" s="99">
        <v>289</v>
      </c>
      <c r="AZ1513" s="12" t="s">
        <v>207</v>
      </c>
      <c r="BA1513" s="99">
        <v>15.5</v>
      </c>
      <c r="BB1513" s="12" t="s">
        <v>207</v>
      </c>
      <c r="BC1513" s="99">
        <v>15.5</v>
      </c>
      <c r="BD1513" s="12" t="s">
        <v>207</v>
      </c>
      <c r="BE1513" s="99">
        <v>24</v>
      </c>
      <c r="BF1513" s="12" t="s">
        <v>321</v>
      </c>
      <c r="BG1513" s="654">
        <v>23.097000000000001</v>
      </c>
      <c r="BH1513" s="12" t="s">
        <v>321</v>
      </c>
      <c r="BI1513" s="99">
        <v>18</v>
      </c>
      <c r="BJ1513" s="12" t="s">
        <v>321</v>
      </c>
      <c r="BK1513" s="754">
        <v>0</v>
      </c>
      <c r="BL1513" s="12" t="s">
        <v>321</v>
      </c>
      <c r="BM1513" s="754">
        <v>0.09</v>
      </c>
      <c r="BN1513" s="12" t="s">
        <v>321</v>
      </c>
      <c r="BO1513" s="754">
        <v>5.0069999999999997</v>
      </c>
      <c r="BP1513" s="12" t="s">
        <v>321</v>
      </c>
      <c r="BQ1513" s="754">
        <v>0</v>
      </c>
      <c r="BR1513" s="12" t="s">
        <v>321</v>
      </c>
      <c r="BS1513" s="654">
        <v>0</v>
      </c>
      <c r="BT1513" s="12" t="s">
        <v>321</v>
      </c>
      <c r="BU1513" s="654">
        <v>5.0970000000000004</v>
      </c>
      <c r="BV1513" s="12" t="s">
        <v>321</v>
      </c>
      <c r="BW1513" s="9">
        <v>7.0000000000000007E-2</v>
      </c>
      <c r="BX1513" s="9" t="s">
        <v>322</v>
      </c>
      <c r="BY1513" s="755">
        <v>113.8</v>
      </c>
      <c r="BZ1513" s="9" t="s">
        <v>315</v>
      </c>
      <c r="CA1513" s="755">
        <v>6.1</v>
      </c>
      <c r="CB1513" s="9" t="s">
        <v>315</v>
      </c>
      <c r="CC1513" s="755">
        <v>6.1</v>
      </c>
      <c r="CD1513" s="9" t="s">
        <v>315</v>
      </c>
      <c r="CE1513" s="755">
        <v>48.5</v>
      </c>
      <c r="CF1513" s="9" t="s">
        <v>323</v>
      </c>
      <c r="CG1513" s="755">
        <v>39.700000000000003</v>
      </c>
      <c r="CH1513" s="9" t="s">
        <v>323</v>
      </c>
      <c r="CI1513" s="9"/>
      <c r="CJ1513" s="9"/>
      <c r="CK1513" s="9"/>
    </row>
    <row r="1514" spans="1:89" s="98" customFormat="1" x14ac:dyDescent="0.25">
      <c r="A1514" s="99">
        <v>10200001</v>
      </c>
      <c r="B1514" s="99"/>
      <c r="C1514" s="772">
        <v>194</v>
      </c>
      <c r="D1514" s="807">
        <v>0.03</v>
      </c>
      <c r="E1514" s="772">
        <f t="shared" si="69"/>
        <v>200</v>
      </c>
      <c r="F1514" s="778">
        <v>1.1000000000000001</v>
      </c>
      <c r="G1514" s="774">
        <f t="shared" si="68"/>
        <v>220</v>
      </c>
      <c r="H1514" s="776"/>
      <c r="I1514" s="758"/>
      <c r="J1514" s="776"/>
      <c r="K1514" s="786"/>
      <c r="L1514" s="9" t="s">
        <v>308</v>
      </c>
      <c r="M1514" s="9" t="s">
        <v>4418</v>
      </c>
      <c r="N1514" s="9" t="s">
        <v>142</v>
      </c>
      <c r="O1514" s="9" t="s">
        <v>2034</v>
      </c>
      <c r="P1514" s="9" t="s">
        <v>624</v>
      </c>
      <c r="Q1514" s="9" t="s">
        <v>273</v>
      </c>
      <c r="R1514" s="9" t="s">
        <v>4</v>
      </c>
      <c r="S1514" s="9" t="s">
        <v>1055</v>
      </c>
      <c r="T1514" s="98" t="s">
        <v>242</v>
      </c>
      <c r="U1514" s="99" t="s">
        <v>1285</v>
      </c>
      <c r="V1514" s="99" t="s">
        <v>207</v>
      </c>
      <c r="W1514" s="99" t="s">
        <v>2200</v>
      </c>
      <c r="X1514" s="99" t="s">
        <v>207</v>
      </c>
      <c r="Y1514" s="99" t="s">
        <v>1285</v>
      </c>
      <c r="Z1514" s="99" t="s">
        <v>207</v>
      </c>
      <c r="AA1514" s="9">
        <v>156</v>
      </c>
      <c r="AB1514" s="99" t="s">
        <v>207</v>
      </c>
      <c r="AC1514" s="9">
        <v>214</v>
      </c>
      <c r="AD1514" s="9" t="s">
        <v>207</v>
      </c>
      <c r="AE1514" s="9">
        <v>84</v>
      </c>
      <c r="AF1514" s="9" t="s">
        <v>315</v>
      </c>
      <c r="AG1514" s="14" t="s">
        <v>1286</v>
      </c>
      <c r="AH1514" s="14" t="s">
        <v>207</v>
      </c>
      <c r="AI1514" s="14" t="s">
        <v>1286</v>
      </c>
      <c r="AJ1514" s="14" t="s">
        <v>207</v>
      </c>
      <c r="AK1514" s="9">
        <v>2.5</v>
      </c>
      <c r="AL1514" s="14" t="s">
        <v>207</v>
      </c>
      <c r="AM1514" s="9">
        <v>2.5</v>
      </c>
      <c r="AN1514" s="14" t="s">
        <v>207</v>
      </c>
      <c r="AO1514" s="9">
        <v>0</v>
      </c>
      <c r="AP1514" s="14" t="s">
        <v>207</v>
      </c>
      <c r="AQ1514" s="9">
        <v>0</v>
      </c>
      <c r="AR1514" s="14" t="s">
        <v>207</v>
      </c>
      <c r="AS1514" s="9" t="s">
        <v>0</v>
      </c>
      <c r="AT1514" s="9" t="s">
        <v>318</v>
      </c>
      <c r="AU1514" s="9" t="s">
        <v>376</v>
      </c>
      <c r="AV1514" s="9" t="s">
        <v>320</v>
      </c>
      <c r="AW1514" s="9" t="s">
        <v>2217</v>
      </c>
      <c r="AX1514" s="9">
        <v>9010600000</v>
      </c>
      <c r="AY1514" s="99">
        <v>207</v>
      </c>
      <c r="AZ1514" s="12" t="s">
        <v>207</v>
      </c>
      <c r="BA1514" s="99">
        <v>16</v>
      </c>
      <c r="BB1514" s="12" t="s">
        <v>207</v>
      </c>
      <c r="BC1514" s="99">
        <v>16</v>
      </c>
      <c r="BD1514" s="12" t="s">
        <v>207</v>
      </c>
      <c r="BE1514" s="99">
        <v>14</v>
      </c>
      <c r="BF1514" s="12" t="s">
        <v>321</v>
      </c>
      <c r="BG1514" s="654">
        <v>13.664999999999999</v>
      </c>
      <c r="BH1514" s="12" t="s">
        <v>321</v>
      </c>
      <c r="BI1514" s="99">
        <v>11</v>
      </c>
      <c r="BJ1514" s="12" t="s">
        <v>321</v>
      </c>
      <c r="BK1514" s="754">
        <v>0</v>
      </c>
      <c r="BL1514" s="12" t="s">
        <v>321</v>
      </c>
      <c r="BM1514" s="754">
        <v>8.1000000000000003E-2</v>
      </c>
      <c r="BN1514" s="12" t="s">
        <v>321</v>
      </c>
      <c r="BO1514" s="754">
        <v>2.585</v>
      </c>
      <c r="BP1514" s="12" t="s">
        <v>321</v>
      </c>
      <c r="BQ1514" s="754">
        <v>0</v>
      </c>
      <c r="BR1514" s="12" t="s">
        <v>321</v>
      </c>
      <c r="BS1514" s="654">
        <v>0</v>
      </c>
      <c r="BT1514" s="12" t="s">
        <v>321</v>
      </c>
      <c r="BU1514" s="654">
        <v>2.665</v>
      </c>
      <c r="BV1514" s="12" t="s">
        <v>321</v>
      </c>
      <c r="BW1514" s="9">
        <v>0.05</v>
      </c>
      <c r="BX1514" s="9" t="s">
        <v>322</v>
      </c>
      <c r="BY1514" s="755">
        <v>81.5</v>
      </c>
      <c r="BZ1514" s="9" t="s">
        <v>315</v>
      </c>
      <c r="CA1514" s="755">
        <v>6.3</v>
      </c>
      <c r="CB1514" s="9" t="s">
        <v>315</v>
      </c>
      <c r="CC1514" s="755">
        <v>6.3</v>
      </c>
      <c r="CD1514" s="9" t="s">
        <v>315</v>
      </c>
      <c r="CE1514" s="755">
        <v>28.7</v>
      </c>
      <c r="CF1514" s="9" t="s">
        <v>323</v>
      </c>
      <c r="CG1514" s="755">
        <v>24.3</v>
      </c>
      <c r="CH1514" s="9" t="s">
        <v>323</v>
      </c>
      <c r="CI1514" s="9"/>
      <c r="CJ1514" s="9"/>
      <c r="CK1514" s="9"/>
    </row>
    <row r="1515" spans="1:89" s="98" customFormat="1" x14ac:dyDescent="0.25">
      <c r="A1515" s="99">
        <v>10200002</v>
      </c>
      <c r="B1515" s="99"/>
      <c r="C1515" s="772">
        <v>244</v>
      </c>
      <c r="D1515" s="807">
        <v>0.03</v>
      </c>
      <c r="E1515" s="772">
        <f t="shared" si="69"/>
        <v>251</v>
      </c>
      <c r="F1515" s="778">
        <v>1.1000000000000001</v>
      </c>
      <c r="G1515" s="774">
        <f t="shared" si="68"/>
        <v>276</v>
      </c>
      <c r="H1515" s="776"/>
      <c r="I1515" s="758"/>
      <c r="J1515" s="776"/>
      <c r="K1515" s="786"/>
      <c r="L1515" s="9" t="s">
        <v>308</v>
      </c>
      <c r="M1515" s="9" t="s">
        <v>4419</v>
      </c>
      <c r="N1515" s="9" t="s">
        <v>142</v>
      </c>
      <c r="O1515" s="9" t="s">
        <v>2034</v>
      </c>
      <c r="P1515" s="9" t="s">
        <v>624</v>
      </c>
      <c r="Q1515" s="9" t="s">
        <v>273</v>
      </c>
      <c r="R1515" s="9" t="s">
        <v>4</v>
      </c>
      <c r="S1515" s="9" t="s">
        <v>1055</v>
      </c>
      <c r="T1515" s="98" t="s">
        <v>242</v>
      </c>
      <c r="U1515" s="99" t="s">
        <v>870</v>
      </c>
      <c r="V1515" s="99" t="s">
        <v>207</v>
      </c>
      <c r="W1515" s="99" t="s">
        <v>2202</v>
      </c>
      <c r="X1515" s="99" t="s">
        <v>207</v>
      </c>
      <c r="Y1515" s="99" t="s">
        <v>870</v>
      </c>
      <c r="Z1515" s="99" t="s">
        <v>207</v>
      </c>
      <c r="AA1515" s="9">
        <v>178</v>
      </c>
      <c r="AB1515" s="99" t="s">
        <v>207</v>
      </c>
      <c r="AC1515" s="9">
        <v>245</v>
      </c>
      <c r="AD1515" s="9" t="s">
        <v>207</v>
      </c>
      <c r="AE1515" s="9">
        <v>96</v>
      </c>
      <c r="AF1515" s="9" t="s">
        <v>315</v>
      </c>
      <c r="AG1515" s="14" t="s">
        <v>1057</v>
      </c>
      <c r="AH1515" s="14" t="s">
        <v>207</v>
      </c>
      <c r="AI1515" s="14" t="s">
        <v>1057</v>
      </c>
      <c r="AJ1515" s="14" t="s">
        <v>207</v>
      </c>
      <c r="AK1515" s="9">
        <v>2.5</v>
      </c>
      <c r="AL1515" s="14" t="s">
        <v>207</v>
      </c>
      <c r="AM1515" s="9">
        <v>2.5</v>
      </c>
      <c r="AN1515" s="14" t="s">
        <v>207</v>
      </c>
      <c r="AO1515" s="9">
        <v>0</v>
      </c>
      <c r="AP1515" s="14" t="s">
        <v>207</v>
      </c>
      <c r="AQ1515" s="9">
        <v>0</v>
      </c>
      <c r="AR1515" s="14" t="s">
        <v>207</v>
      </c>
      <c r="AS1515" s="9" t="s">
        <v>0</v>
      </c>
      <c r="AT1515" s="9" t="s">
        <v>318</v>
      </c>
      <c r="AU1515" s="9" t="s">
        <v>376</v>
      </c>
      <c r="AV1515" s="9" t="s">
        <v>320</v>
      </c>
      <c r="AW1515" s="9" t="s">
        <v>2218</v>
      </c>
      <c r="AX1515" s="9">
        <v>9010600000</v>
      </c>
      <c r="AY1515" s="99">
        <v>227</v>
      </c>
      <c r="AZ1515" s="12" t="s">
        <v>207</v>
      </c>
      <c r="BA1515" s="99">
        <v>16</v>
      </c>
      <c r="BB1515" s="12" t="s">
        <v>207</v>
      </c>
      <c r="BC1515" s="99">
        <v>16</v>
      </c>
      <c r="BD1515" s="12" t="s">
        <v>207</v>
      </c>
      <c r="BE1515" s="99">
        <v>16</v>
      </c>
      <c r="BF1515" s="12" t="s">
        <v>321</v>
      </c>
      <c r="BG1515" s="654">
        <v>15.893000000000001</v>
      </c>
      <c r="BH1515" s="12" t="s">
        <v>321</v>
      </c>
      <c r="BI1515" s="99">
        <v>13</v>
      </c>
      <c r="BJ1515" s="12" t="s">
        <v>321</v>
      </c>
      <c r="BK1515" s="754">
        <v>0</v>
      </c>
      <c r="BL1515" s="12" t="s">
        <v>321</v>
      </c>
      <c r="BM1515" s="754">
        <v>8.1000000000000003E-2</v>
      </c>
      <c r="BN1515" s="12" t="s">
        <v>321</v>
      </c>
      <c r="BO1515" s="754">
        <v>2.8119999999999998</v>
      </c>
      <c r="BP1515" s="12" t="s">
        <v>321</v>
      </c>
      <c r="BQ1515" s="754">
        <v>0</v>
      </c>
      <c r="BR1515" s="12" t="s">
        <v>321</v>
      </c>
      <c r="BS1515" s="654">
        <v>0</v>
      </c>
      <c r="BT1515" s="12" t="s">
        <v>321</v>
      </c>
      <c r="BU1515" s="654">
        <v>2.8929999999999998</v>
      </c>
      <c r="BV1515" s="12" t="s">
        <v>321</v>
      </c>
      <c r="BW1515" s="9">
        <v>0.06</v>
      </c>
      <c r="BX1515" s="9" t="s">
        <v>322</v>
      </c>
      <c r="BY1515" s="755">
        <v>89.4</v>
      </c>
      <c r="BZ1515" s="9" t="s">
        <v>315</v>
      </c>
      <c r="CA1515" s="755">
        <v>6.3</v>
      </c>
      <c r="CB1515" s="9" t="s">
        <v>315</v>
      </c>
      <c r="CC1515" s="755">
        <v>6.3</v>
      </c>
      <c r="CD1515" s="9" t="s">
        <v>315</v>
      </c>
      <c r="CE1515" s="755">
        <v>33.1</v>
      </c>
      <c r="CF1515" s="9" t="s">
        <v>323</v>
      </c>
      <c r="CG1515" s="755">
        <v>28.7</v>
      </c>
      <c r="CH1515" s="9" t="s">
        <v>323</v>
      </c>
      <c r="CI1515" s="9"/>
      <c r="CJ1515" s="9"/>
      <c r="CK1515" s="9"/>
    </row>
    <row r="1516" spans="1:89" s="98" customFormat="1" x14ac:dyDescent="0.25">
      <c r="A1516" s="99">
        <v>10200004</v>
      </c>
      <c r="B1516" s="99"/>
      <c r="C1516" s="772">
        <v>286</v>
      </c>
      <c r="D1516" s="807">
        <v>0.03</v>
      </c>
      <c r="E1516" s="772">
        <f t="shared" si="69"/>
        <v>295</v>
      </c>
      <c r="F1516" s="778">
        <v>1.1000000000000001</v>
      </c>
      <c r="G1516" s="774">
        <f t="shared" si="68"/>
        <v>325</v>
      </c>
      <c r="H1516" s="776"/>
      <c r="I1516" s="758"/>
      <c r="J1516" s="776"/>
      <c r="K1516" s="786"/>
      <c r="L1516" s="9" t="s">
        <v>308</v>
      </c>
      <c r="M1516" s="9" t="s">
        <v>4420</v>
      </c>
      <c r="N1516" s="9" t="s">
        <v>142</v>
      </c>
      <c r="O1516" s="9" t="s">
        <v>2034</v>
      </c>
      <c r="P1516" s="9" t="s">
        <v>624</v>
      </c>
      <c r="Q1516" s="9" t="s">
        <v>273</v>
      </c>
      <c r="R1516" s="9" t="s">
        <v>4</v>
      </c>
      <c r="S1516" s="9" t="s">
        <v>1055</v>
      </c>
      <c r="T1516" s="98" t="s">
        <v>242</v>
      </c>
      <c r="U1516" s="99" t="s">
        <v>1058</v>
      </c>
      <c r="V1516" s="99" t="s">
        <v>207</v>
      </c>
      <c r="W1516" s="99" t="s">
        <v>1058</v>
      </c>
      <c r="X1516" s="99" t="s">
        <v>207</v>
      </c>
      <c r="Y1516" s="99" t="s">
        <v>1058</v>
      </c>
      <c r="Z1516" s="99" t="s">
        <v>207</v>
      </c>
      <c r="AA1516" s="9">
        <v>200</v>
      </c>
      <c r="AB1516" s="99" t="s">
        <v>207</v>
      </c>
      <c r="AC1516" s="9">
        <v>276</v>
      </c>
      <c r="AD1516" s="9" t="s">
        <v>207</v>
      </c>
      <c r="AE1516" s="9">
        <v>109</v>
      </c>
      <c r="AF1516" s="9" t="s">
        <v>315</v>
      </c>
      <c r="AG1516" s="14" t="s">
        <v>1059</v>
      </c>
      <c r="AH1516" s="14" t="s">
        <v>207</v>
      </c>
      <c r="AI1516" s="14" t="s">
        <v>1059</v>
      </c>
      <c r="AJ1516" s="14" t="s">
        <v>207</v>
      </c>
      <c r="AK1516" s="9">
        <v>2.5</v>
      </c>
      <c r="AL1516" s="14" t="s">
        <v>207</v>
      </c>
      <c r="AM1516" s="9">
        <v>2.5</v>
      </c>
      <c r="AN1516" s="14" t="s">
        <v>207</v>
      </c>
      <c r="AO1516" s="9">
        <v>0</v>
      </c>
      <c r="AP1516" s="14" t="s">
        <v>207</v>
      </c>
      <c r="AQ1516" s="9">
        <v>0</v>
      </c>
      <c r="AR1516" s="14" t="s">
        <v>207</v>
      </c>
      <c r="AS1516" s="9" t="s">
        <v>0</v>
      </c>
      <c r="AT1516" s="9" t="s">
        <v>318</v>
      </c>
      <c r="AU1516" s="9" t="s">
        <v>376</v>
      </c>
      <c r="AV1516" s="9" t="s">
        <v>320</v>
      </c>
      <c r="AW1516" s="9" t="s">
        <v>2219</v>
      </c>
      <c r="AX1516" s="9">
        <v>9010600000</v>
      </c>
      <c r="AY1516" s="99">
        <v>249</v>
      </c>
      <c r="AZ1516" s="12" t="s">
        <v>207</v>
      </c>
      <c r="BA1516" s="99">
        <v>16</v>
      </c>
      <c r="BB1516" s="12" t="s">
        <v>207</v>
      </c>
      <c r="BC1516" s="99">
        <v>16</v>
      </c>
      <c r="BD1516" s="12" t="s">
        <v>207</v>
      </c>
      <c r="BE1516" s="99">
        <v>19</v>
      </c>
      <c r="BF1516" s="12" t="s">
        <v>321</v>
      </c>
      <c r="BG1516" s="654">
        <v>18.113</v>
      </c>
      <c r="BH1516" s="12" t="s">
        <v>321</v>
      </c>
      <c r="BI1516" s="99">
        <v>15</v>
      </c>
      <c r="BJ1516" s="12" t="s">
        <v>321</v>
      </c>
      <c r="BK1516" s="754">
        <v>0</v>
      </c>
      <c r="BL1516" s="12" t="s">
        <v>321</v>
      </c>
      <c r="BM1516" s="754">
        <v>8.1000000000000003E-2</v>
      </c>
      <c r="BN1516" s="12" t="s">
        <v>321</v>
      </c>
      <c r="BO1516" s="754">
        <v>3.032</v>
      </c>
      <c r="BP1516" s="12" t="s">
        <v>321</v>
      </c>
      <c r="BQ1516" s="754">
        <v>0</v>
      </c>
      <c r="BR1516" s="12" t="s">
        <v>321</v>
      </c>
      <c r="BS1516" s="654">
        <v>0</v>
      </c>
      <c r="BT1516" s="12" t="s">
        <v>321</v>
      </c>
      <c r="BU1516" s="654">
        <v>3.113</v>
      </c>
      <c r="BV1516" s="12" t="s">
        <v>321</v>
      </c>
      <c r="BW1516" s="9">
        <v>0.06</v>
      </c>
      <c r="BX1516" s="9" t="s">
        <v>322</v>
      </c>
      <c r="BY1516" s="755">
        <v>98</v>
      </c>
      <c r="BZ1516" s="9" t="s">
        <v>315</v>
      </c>
      <c r="CA1516" s="755">
        <v>6.3</v>
      </c>
      <c r="CB1516" s="9" t="s">
        <v>315</v>
      </c>
      <c r="CC1516" s="755">
        <v>6.3</v>
      </c>
      <c r="CD1516" s="9" t="s">
        <v>315</v>
      </c>
      <c r="CE1516" s="755">
        <v>37.5</v>
      </c>
      <c r="CF1516" s="9" t="s">
        <v>323</v>
      </c>
      <c r="CG1516" s="755">
        <v>33.1</v>
      </c>
      <c r="CH1516" s="9" t="s">
        <v>323</v>
      </c>
      <c r="CI1516" s="9"/>
      <c r="CJ1516" s="9"/>
      <c r="CK1516" s="9"/>
    </row>
    <row r="1517" spans="1:89" s="98" customFormat="1" x14ac:dyDescent="0.25">
      <c r="A1517" s="99">
        <v>10200121</v>
      </c>
      <c r="B1517" s="99"/>
      <c r="C1517" s="772">
        <v>353</v>
      </c>
      <c r="D1517" s="807">
        <v>0.03</v>
      </c>
      <c r="E1517" s="772">
        <f t="shared" si="69"/>
        <v>364</v>
      </c>
      <c r="F1517" s="778">
        <v>1.1000000000000001</v>
      </c>
      <c r="G1517" s="774">
        <f t="shared" si="68"/>
        <v>400</v>
      </c>
      <c r="H1517" s="776"/>
      <c r="I1517" s="758"/>
      <c r="J1517" s="776"/>
      <c r="K1517" s="786"/>
      <c r="L1517" s="9" t="s">
        <v>308</v>
      </c>
      <c r="M1517" s="9" t="s">
        <v>4421</v>
      </c>
      <c r="N1517" s="9" t="s">
        <v>142</v>
      </c>
      <c r="O1517" s="9" t="s">
        <v>2034</v>
      </c>
      <c r="P1517" s="9" t="s">
        <v>624</v>
      </c>
      <c r="Q1517" s="9" t="s">
        <v>273</v>
      </c>
      <c r="R1517" s="9" t="s">
        <v>4</v>
      </c>
      <c r="S1517" s="9" t="s">
        <v>1055</v>
      </c>
      <c r="T1517" s="98" t="s">
        <v>242</v>
      </c>
      <c r="U1517" s="99" t="s">
        <v>1061</v>
      </c>
      <c r="V1517" s="99" t="s">
        <v>207</v>
      </c>
      <c r="W1517" s="99" t="s">
        <v>1061</v>
      </c>
      <c r="X1517" s="99" t="s">
        <v>207</v>
      </c>
      <c r="Y1517" s="99" t="s">
        <v>1061</v>
      </c>
      <c r="Z1517" s="99" t="s">
        <v>207</v>
      </c>
      <c r="AA1517" s="9">
        <v>220</v>
      </c>
      <c r="AB1517" s="99" t="s">
        <v>207</v>
      </c>
      <c r="AC1517" s="9">
        <v>304</v>
      </c>
      <c r="AD1517" s="9" t="s">
        <v>207</v>
      </c>
      <c r="AE1517" s="9">
        <v>120</v>
      </c>
      <c r="AF1517" s="9" t="s">
        <v>315</v>
      </c>
      <c r="AG1517" s="14" t="s">
        <v>1062</v>
      </c>
      <c r="AH1517" s="14" t="s">
        <v>207</v>
      </c>
      <c r="AI1517" s="14" t="s">
        <v>1062</v>
      </c>
      <c r="AJ1517" s="14" t="s">
        <v>207</v>
      </c>
      <c r="AK1517" s="9">
        <v>2.5</v>
      </c>
      <c r="AL1517" s="14" t="s">
        <v>207</v>
      </c>
      <c r="AM1517" s="9">
        <v>2.5</v>
      </c>
      <c r="AN1517" s="14" t="s">
        <v>207</v>
      </c>
      <c r="AO1517" s="9">
        <v>0</v>
      </c>
      <c r="AP1517" s="14" t="s">
        <v>207</v>
      </c>
      <c r="AQ1517" s="9">
        <v>0</v>
      </c>
      <c r="AR1517" s="14" t="s">
        <v>207</v>
      </c>
      <c r="AS1517" s="9" t="s">
        <v>0</v>
      </c>
      <c r="AT1517" s="9" t="s">
        <v>318</v>
      </c>
      <c r="AU1517" s="9" t="s">
        <v>376</v>
      </c>
      <c r="AV1517" s="9" t="s">
        <v>320</v>
      </c>
      <c r="AW1517" s="9" t="s">
        <v>2220</v>
      </c>
      <c r="AX1517" s="9">
        <v>9010600000</v>
      </c>
      <c r="AY1517" s="99">
        <v>269</v>
      </c>
      <c r="AZ1517" s="12" t="s">
        <v>207</v>
      </c>
      <c r="BA1517" s="99">
        <v>15</v>
      </c>
      <c r="BB1517" s="12" t="s">
        <v>207</v>
      </c>
      <c r="BC1517" s="99">
        <v>15</v>
      </c>
      <c r="BD1517" s="12" t="s">
        <v>207</v>
      </c>
      <c r="BE1517" s="99">
        <v>23</v>
      </c>
      <c r="BF1517" s="12" t="s">
        <v>321</v>
      </c>
      <c r="BG1517" s="654">
        <v>22.489000000000001</v>
      </c>
      <c r="BH1517" s="12" t="s">
        <v>321</v>
      </c>
      <c r="BI1517" s="99">
        <v>18</v>
      </c>
      <c r="BJ1517" s="12" t="s">
        <v>321</v>
      </c>
      <c r="BK1517" s="754">
        <v>0</v>
      </c>
      <c r="BL1517" s="12" t="s">
        <v>321</v>
      </c>
      <c r="BM1517" s="754">
        <v>0.09</v>
      </c>
      <c r="BN1517" s="12" t="s">
        <v>321</v>
      </c>
      <c r="BO1517" s="754">
        <v>4.4000000000000004</v>
      </c>
      <c r="BP1517" s="12" t="s">
        <v>321</v>
      </c>
      <c r="BQ1517" s="754">
        <v>0</v>
      </c>
      <c r="BR1517" s="12" t="s">
        <v>321</v>
      </c>
      <c r="BS1517" s="654">
        <v>0</v>
      </c>
      <c r="BT1517" s="12" t="s">
        <v>321</v>
      </c>
      <c r="BU1517" s="654">
        <v>4.4889999999999999</v>
      </c>
      <c r="BV1517" s="12" t="s">
        <v>321</v>
      </c>
      <c r="BW1517" s="9">
        <v>0.06</v>
      </c>
      <c r="BX1517" s="9" t="s">
        <v>322</v>
      </c>
      <c r="BY1517" s="755">
        <v>105.9</v>
      </c>
      <c r="BZ1517" s="9" t="s">
        <v>315</v>
      </c>
      <c r="CA1517" s="755">
        <v>5.9</v>
      </c>
      <c r="CB1517" s="9" t="s">
        <v>315</v>
      </c>
      <c r="CC1517" s="755">
        <v>5.9</v>
      </c>
      <c r="CD1517" s="9" t="s">
        <v>315</v>
      </c>
      <c r="CE1517" s="755">
        <v>46.3</v>
      </c>
      <c r="CF1517" s="9" t="s">
        <v>323</v>
      </c>
      <c r="CG1517" s="755">
        <v>39.700000000000003</v>
      </c>
      <c r="CH1517" s="9" t="s">
        <v>323</v>
      </c>
      <c r="CI1517" s="9"/>
      <c r="CJ1517" s="9"/>
      <c r="CK1517" s="9"/>
    </row>
    <row r="1518" spans="1:89" s="98" customFormat="1" x14ac:dyDescent="0.25">
      <c r="A1518" s="99">
        <v>10200006</v>
      </c>
      <c r="B1518" s="99"/>
      <c r="C1518" s="772">
        <v>391</v>
      </c>
      <c r="D1518" s="807">
        <v>0.03</v>
      </c>
      <c r="E1518" s="772">
        <f t="shared" si="69"/>
        <v>403</v>
      </c>
      <c r="F1518" s="778">
        <v>1.1000000000000001</v>
      </c>
      <c r="G1518" s="774">
        <f t="shared" si="68"/>
        <v>443</v>
      </c>
      <c r="H1518" s="776"/>
      <c r="I1518" s="758"/>
      <c r="J1518" s="776"/>
      <c r="K1518" s="786"/>
      <c r="L1518" s="9" t="s">
        <v>308</v>
      </c>
      <c r="M1518" s="9" t="s">
        <v>4422</v>
      </c>
      <c r="N1518" s="9" t="s">
        <v>142</v>
      </c>
      <c r="O1518" s="9" t="s">
        <v>2034</v>
      </c>
      <c r="P1518" s="9" t="s">
        <v>624</v>
      </c>
      <c r="Q1518" s="9" t="s">
        <v>273</v>
      </c>
      <c r="R1518" s="9" t="s">
        <v>4</v>
      </c>
      <c r="S1518" s="9" t="s">
        <v>1055</v>
      </c>
      <c r="T1518" s="98" t="s">
        <v>242</v>
      </c>
      <c r="U1518" s="99" t="s">
        <v>1291</v>
      </c>
      <c r="V1518" s="99" t="s">
        <v>207</v>
      </c>
      <c r="W1518" s="99" t="s">
        <v>1291</v>
      </c>
      <c r="X1518" s="99" t="s">
        <v>207</v>
      </c>
      <c r="Y1518" s="99" t="s">
        <v>1291</v>
      </c>
      <c r="Z1518" s="99" t="s">
        <v>207</v>
      </c>
      <c r="AA1518" s="9">
        <v>240</v>
      </c>
      <c r="AB1518" s="99" t="s">
        <v>207</v>
      </c>
      <c r="AC1518" s="9">
        <v>332</v>
      </c>
      <c r="AD1518" s="9" t="s">
        <v>207</v>
      </c>
      <c r="AE1518" s="9">
        <v>131</v>
      </c>
      <c r="AF1518" s="9" t="s">
        <v>315</v>
      </c>
      <c r="AG1518" s="14" t="s">
        <v>1292</v>
      </c>
      <c r="AH1518" s="14" t="s">
        <v>207</v>
      </c>
      <c r="AI1518" s="14" t="s">
        <v>1292</v>
      </c>
      <c r="AJ1518" s="14" t="s">
        <v>207</v>
      </c>
      <c r="AK1518" s="9">
        <v>2.5</v>
      </c>
      <c r="AL1518" s="14" t="s">
        <v>207</v>
      </c>
      <c r="AM1518" s="9">
        <v>2.5</v>
      </c>
      <c r="AN1518" s="14" t="s">
        <v>207</v>
      </c>
      <c r="AO1518" s="9">
        <v>0</v>
      </c>
      <c r="AP1518" s="14" t="s">
        <v>207</v>
      </c>
      <c r="AQ1518" s="9">
        <v>0</v>
      </c>
      <c r="AR1518" s="14" t="s">
        <v>207</v>
      </c>
      <c r="AS1518" s="9" t="s">
        <v>0</v>
      </c>
      <c r="AT1518" s="9" t="s">
        <v>318</v>
      </c>
      <c r="AU1518" s="9" t="s">
        <v>376</v>
      </c>
      <c r="AV1518" s="9" t="s">
        <v>320</v>
      </c>
      <c r="AW1518" s="9" t="s">
        <v>2221</v>
      </c>
      <c r="AX1518" s="9">
        <v>9010600000</v>
      </c>
      <c r="AY1518" s="99">
        <v>289</v>
      </c>
      <c r="AZ1518" s="12" t="s">
        <v>207</v>
      </c>
      <c r="BA1518" s="99">
        <v>16</v>
      </c>
      <c r="BB1518" s="12" t="s">
        <v>207</v>
      </c>
      <c r="BC1518" s="99">
        <v>16</v>
      </c>
      <c r="BD1518" s="12" t="s">
        <v>207</v>
      </c>
      <c r="BE1518" s="99">
        <v>24</v>
      </c>
      <c r="BF1518" s="12" t="s">
        <v>321</v>
      </c>
      <c r="BG1518" s="654">
        <v>23.097000000000001</v>
      </c>
      <c r="BH1518" s="12" t="s">
        <v>321</v>
      </c>
      <c r="BI1518" s="99">
        <v>18</v>
      </c>
      <c r="BJ1518" s="12" t="s">
        <v>321</v>
      </c>
      <c r="BK1518" s="754">
        <v>0</v>
      </c>
      <c r="BL1518" s="12" t="s">
        <v>321</v>
      </c>
      <c r="BM1518" s="754">
        <v>0.09</v>
      </c>
      <c r="BN1518" s="12" t="s">
        <v>321</v>
      </c>
      <c r="BO1518" s="754">
        <v>5.0069999999999997</v>
      </c>
      <c r="BP1518" s="12" t="s">
        <v>321</v>
      </c>
      <c r="BQ1518" s="754">
        <v>0</v>
      </c>
      <c r="BR1518" s="12" t="s">
        <v>321</v>
      </c>
      <c r="BS1518" s="654">
        <v>0</v>
      </c>
      <c r="BT1518" s="12" t="s">
        <v>321</v>
      </c>
      <c r="BU1518" s="654">
        <v>5.0970000000000004</v>
      </c>
      <c r="BV1518" s="12" t="s">
        <v>321</v>
      </c>
      <c r="BW1518" s="9">
        <v>7.0000000000000007E-2</v>
      </c>
      <c r="BX1518" s="9" t="s">
        <v>322</v>
      </c>
      <c r="BY1518" s="755">
        <v>113.8</v>
      </c>
      <c r="BZ1518" s="9" t="s">
        <v>315</v>
      </c>
      <c r="CA1518" s="755">
        <v>6.3</v>
      </c>
      <c r="CB1518" s="9" t="s">
        <v>315</v>
      </c>
      <c r="CC1518" s="755">
        <v>6.3</v>
      </c>
      <c r="CD1518" s="9" t="s">
        <v>315</v>
      </c>
      <c r="CE1518" s="755">
        <v>46.3</v>
      </c>
      <c r="CF1518" s="9" t="s">
        <v>323</v>
      </c>
      <c r="CG1518" s="755">
        <v>39.700000000000003</v>
      </c>
      <c r="CH1518" s="9" t="s">
        <v>323</v>
      </c>
      <c r="CI1518" s="9"/>
      <c r="CJ1518" s="9"/>
      <c r="CK1518" s="9"/>
    </row>
    <row r="1519" spans="1:89" s="98" customFormat="1" x14ac:dyDescent="0.25">
      <c r="A1519" s="99">
        <v>10240001</v>
      </c>
      <c r="B1519" s="99"/>
      <c r="C1519" s="772">
        <v>194</v>
      </c>
      <c r="D1519" s="807">
        <v>0.03</v>
      </c>
      <c r="E1519" s="772">
        <f t="shared" si="69"/>
        <v>200</v>
      </c>
      <c r="F1519" s="778">
        <v>1.1000000000000001</v>
      </c>
      <c r="G1519" s="774">
        <f t="shared" si="68"/>
        <v>220</v>
      </c>
      <c r="H1519" s="776"/>
      <c r="I1519" s="758"/>
      <c r="J1519" s="776"/>
      <c r="K1519" s="786"/>
      <c r="L1519" s="9" t="s">
        <v>308</v>
      </c>
      <c r="M1519" s="9" t="s">
        <v>2207</v>
      </c>
      <c r="N1519" s="9" t="s">
        <v>142</v>
      </c>
      <c r="O1519" s="9" t="s">
        <v>2034</v>
      </c>
      <c r="P1519" s="9" t="s">
        <v>624</v>
      </c>
      <c r="Q1519" s="9" t="s">
        <v>273</v>
      </c>
      <c r="R1519" s="9" t="s">
        <v>4</v>
      </c>
      <c r="S1519" s="9" t="s">
        <v>1055</v>
      </c>
      <c r="T1519" s="98" t="s">
        <v>242</v>
      </c>
      <c r="U1519" s="99" t="s">
        <v>1285</v>
      </c>
      <c r="V1519" s="99" t="s">
        <v>207</v>
      </c>
      <c r="W1519" s="99" t="s">
        <v>2200</v>
      </c>
      <c r="X1519" s="99" t="s">
        <v>207</v>
      </c>
      <c r="Y1519" s="99">
        <v>156</v>
      </c>
      <c r="Z1519" s="99" t="s">
        <v>207</v>
      </c>
      <c r="AA1519" s="9">
        <v>156</v>
      </c>
      <c r="AB1519" s="99" t="s">
        <v>207</v>
      </c>
      <c r="AC1519" s="9">
        <v>214</v>
      </c>
      <c r="AD1519" s="9" t="s">
        <v>207</v>
      </c>
      <c r="AE1519" s="9">
        <v>84</v>
      </c>
      <c r="AF1519" s="9" t="s">
        <v>315</v>
      </c>
      <c r="AG1519" s="14" t="s">
        <v>1286</v>
      </c>
      <c r="AH1519" s="14" t="s">
        <v>207</v>
      </c>
      <c r="AI1519" s="14" t="s">
        <v>1286</v>
      </c>
      <c r="AJ1519" s="14" t="s">
        <v>207</v>
      </c>
      <c r="AK1519" s="9">
        <v>2.5</v>
      </c>
      <c r="AL1519" s="14" t="s">
        <v>207</v>
      </c>
      <c r="AM1519" s="9">
        <v>2.5</v>
      </c>
      <c r="AN1519" s="14" t="s">
        <v>207</v>
      </c>
      <c r="AO1519" s="9">
        <v>2.5</v>
      </c>
      <c r="AP1519" s="14" t="s">
        <v>207</v>
      </c>
      <c r="AQ1519" s="9">
        <v>2.5</v>
      </c>
      <c r="AR1519" s="14" t="s">
        <v>207</v>
      </c>
      <c r="AS1519" s="9" t="s">
        <v>0</v>
      </c>
      <c r="AT1519" s="9" t="s">
        <v>318</v>
      </c>
      <c r="AU1519" s="9" t="s">
        <v>376</v>
      </c>
      <c r="AV1519" s="9" t="s">
        <v>320</v>
      </c>
      <c r="AW1519" s="9" t="s">
        <v>2222</v>
      </c>
      <c r="AX1519" s="9">
        <v>9010600000</v>
      </c>
      <c r="AY1519" s="99">
        <v>207</v>
      </c>
      <c r="AZ1519" s="12" t="s">
        <v>207</v>
      </c>
      <c r="BA1519" s="99">
        <v>16</v>
      </c>
      <c r="BB1519" s="12" t="s">
        <v>207</v>
      </c>
      <c r="BC1519" s="99">
        <v>16</v>
      </c>
      <c r="BD1519" s="12" t="s">
        <v>207</v>
      </c>
      <c r="BE1519" s="99">
        <v>14</v>
      </c>
      <c r="BF1519" s="12" t="s">
        <v>321</v>
      </c>
      <c r="BG1519" s="654">
        <v>13.664999999999999</v>
      </c>
      <c r="BH1519" s="12" t="s">
        <v>321</v>
      </c>
      <c r="BI1519" s="99">
        <v>11</v>
      </c>
      <c r="BJ1519" s="12" t="s">
        <v>321</v>
      </c>
      <c r="BK1519" s="754">
        <v>0</v>
      </c>
      <c r="BL1519" s="12" t="s">
        <v>321</v>
      </c>
      <c r="BM1519" s="754">
        <v>8.1000000000000003E-2</v>
      </c>
      <c r="BN1519" s="12" t="s">
        <v>321</v>
      </c>
      <c r="BO1519" s="754">
        <v>2.585</v>
      </c>
      <c r="BP1519" s="12" t="s">
        <v>321</v>
      </c>
      <c r="BQ1519" s="754">
        <v>0</v>
      </c>
      <c r="BR1519" s="12" t="s">
        <v>321</v>
      </c>
      <c r="BS1519" s="654">
        <v>0</v>
      </c>
      <c r="BT1519" s="12" t="s">
        <v>321</v>
      </c>
      <c r="BU1519" s="654">
        <v>2.665</v>
      </c>
      <c r="BV1519" s="12" t="s">
        <v>321</v>
      </c>
      <c r="BW1519" s="9">
        <v>0.05</v>
      </c>
      <c r="BX1519" s="9" t="s">
        <v>322</v>
      </c>
      <c r="BY1519" s="755">
        <v>81.5</v>
      </c>
      <c r="BZ1519" s="9" t="s">
        <v>315</v>
      </c>
      <c r="CA1519" s="755">
        <v>6.3</v>
      </c>
      <c r="CB1519" s="9" t="s">
        <v>315</v>
      </c>
      <c r="CC1519" s="755">
        <v>6.3</v>
      </c>
      <c r="CD1519" s="9" t="s">
        <v>315</v>
      </c>
      <c r="CE1519" s="755">
        <v>28.7</v>
      </c>
      <c r="CF1519" s="9" t="s">
        <v>323</v>
      </c>
      <c r="CG1519" s="755">
        <v>24.3</v>
      </c>
      <c r="CH1519" s="9" t="s">
        <v>323</v>
      </c>
      <c r="CI1519" s="9"/>
      <c r="CJ1519" s="9"/>
      <c r="CK1519" s="9"/>
    </row>
    <row r="1520" spans="1:89" s="98" customFormat="1" x14ac:dyDescent="0.25">
      <c r="A1520" s="99">
        <v>10240002</v>
      </c>
      <c r="B1520" s="99"/>
      <c r="C1520" s="772">
        <v>244</v>
      </c>
      <c r="D1520" s="807">
        <v>0.03</v>
      </c>
      <c r="E1520" s="772">
        <f t="shared" si="69"/>
        <v>251</v>
      </c>
      <c r="F1520" s="778">
        <v>1.1000000000000001</v>
      </c>
      <c r="G1520" s="774">
        <f t="shared" si="68"/>
        <v>276</v>
      </c>
      <c r="H1520" s="776"/>
      <c r="I1520" s="758"/>
      <c r="J1520" s="776"/>
      <c r="K1520" s="786"/>
      <c r="L1520" s="9" t="s">
        <v>308</v>
      </c>
      <c r="M1520" s="9" t="s">
        <v>2209</v>
      </c>
      <c r="N1520" s="9" t="s">
        <v>142</v>
      </c>
      <c r="O1520" s="9" t="s">
        <v>2034</v>
      </c>
      <c r="P1520" s="9" t="s">
        <v>624</v>
      </c>
      <c r="Q1520" s="9" t="s">
        <v>273</v>
      </c>
      <c r="R1520" s="9" t="s">
        <v>4</v>
      </c>
      <c r="S1520" s="9" t="s">
        <v>1055</v>
      </c>
      <c r="T1520" s="98" t="s">
        <v>242</v>
      </c>
      <c r="U1520" s="99" t="s">
        <v>870</v>
      </c>
      <c r="V1520" s="99" t="s">
        <v>207</v>
      </c>
      <c r="W1520" s="99" t="s">
        <v>2202</v>
      </c>
      <c r="X1520" s="99" t="s">
        <v>207</v>
      </c>
      <c r="Y1520" s="99">
        <v>178</v>
      </c>
      <c r="Z1520" s="99" t="s">
        <v>207</v>
      </c>
      <c r="AA1520" s="9">
        <v>178</v>
      </c>
      <c r="AB1520" s="99" t="s">
        <v>207</v>
      </c>
      <c r="AC1520" s="9">
        <v>245</v>
      </c>
      <c r="AD1520" s="9" t="s">
        <v>207</v>
      </c>
      <c r="AE1520" s="9">
        <v>96</v>
      </c>
      <c r="AF1520" s="9" t="s">
        <v>315</v>
      </c>
      <c r="AG1520" s="14" t="s">
        <v>1057</v>
      </c>
      <c r="AH1520" s="14" t="s">
        <v>207</v>
      </c>
      <c r="AI1520" s="14" t="s">
        <v>1057</v>
      </c>
      <c r="AJ1520" s="14" t="s">
        <v>207</v>
      </c>
      <c r="AK1520" s="9">
        <v>2.5</v>
      </c>
      <c r="AL1520" s="14" t="s">
        <v>207</v>
      </c>
      <c r="AM1520" s="9">
        <v>2.5</v>
      </c>
      <c r="AN1520" s="14" t="s">
        <v>207</v>
      </c>
      <c r="AO1520" s="9">
        <v>2.5</v>
      </c>
      <c r="AP1520" s="14" t="s">
        <v>207</v>
      </c>
      <c r="AQ1520" s="9">
        <v>2.5</v>
      </c>
      <c r="AR1520" s="14" t="s">
        <v>207</v>
      </c>
      <c r="AS1520" s="9" t="s">
        <v>0</v>
      </c>
      <c r="AT1520" s="9" t="s">
        <v>318</v>
      </c>
      <c r="AU1520" s="9" t="s">
        <v>376</v>
      </c>
      <c r="AV1520" s="9" t="s">
        <v>320</v>
      </c>
      <c r="AW1520" s="9" t="s">
        <v>2223</v>
      </c>
      <c r="AX1520" s="9">
        <v>9010600000</v>
      </c>
      <c r="AY1520" s="99">
        <v>227</v>
      </c>
      <c r="AZ1520" s="12" t="s">
        <v>207</v>
      </c>
      <c r="BA1520" s="99">
        <v>16</v>
      </c>
      <c r="BB1520" s="12" t="s">
        <v>207</v>
      </c>
      <c r="BC1520" s="99">
        <v>16</v>
      </c>
      <c r="BD1520" s="12" t="s">
        <v>207</v>
      </c>
      <c r="BE1520" s="99">
        <v>16</v>
      </c>
      <c r="BF1520" s="12" t="s">
        <v>321</v>
      </c>
      <c r="BG1520" s="654">
        <v>15.893000000000001</v>
      </c>
      <c r="BH1520" s="12" t="s">
        <v>321</v>
      </c>
      <c r="BI1520" s="99">
        <v>13</v>
      </c>
      <c r="BJ1520" s="12" t="s">
        <v>321</v>
      </c>
      <c r="BK1520" s="754">
        <v>0</v>
      </c>
      <c r="BL1520" s="12" t="s">
        <v>321</v>
      </c>
      <c r="BM1520" s="754">
        <v>8.1000000000000003E-2</v>
      </c>
      <c r="BN1520" s="12" t="s">
        <v>321</v>
      </c>
      <c r="BO1520" s="754">
        <v>2.8119999999999998</v>
      </c>
      <c r="BP1520" s="12" t="s">
        <v>321</v>
      </c>
      <c r="BQ1520" s="754">
        <v>0</v>
      </c>
      <c r="BR1520" s="12" t="s">
        <v>321</v>
      </c>
      <c r="BS1520" s="654">
        <v>0</v>
      </c>
      <c r="BT1520" s="12" t="s">
        <v>321</v>
      </c>
      <c r="BU1520" s="654">
        <v>2.8929999999999998</v>
      </c>
      <c r="BV1520" s="12" t="s">
        <v>321</v>
      </c>
      <c r="BW1520" s="9">
        <v>0.06</v>
      </c>
      <c r="BX1520" s="9" t="s">
        <v>322</v>
      </c>
      <c r="BY1520" s="755">
        <v>89.4</v>
      </c>
      <c r="BZ1520" s="9" t="s">
        <v>315</v>
      </c>
      <c r="CA1520" s="755">
        <v>6.3</v>
      </c>
      <c r="CB1520" s="9" t="s">
        <v>315</v>
      </c>
      <c r="CC1520" s="755">
        <v>6.3</v>
      </c>
      <c r="CD1520" s="9" t="s">
        <v>315</v>
      </c>
      <c r="CE1520" s="755">
        <v>33.1</v>
      </c>
      <c r="CF1520" s="9" t="s">
        <v>323</v>
      </c>
      <c r="CG1520" s="755">
        <v>28.7</v>
      </c>
      <c r="CH1520" s="9" t="s">
        <v>323</v>
      </c>
      <c r="CI1520" s="9"/>
      <c r="CJ1520" s="9"/>
      <c r="CK1520" s="9"/>
    </row>
    <row r="1521" spans="1:89" s="98" customFormat="1" x14ac:dyDescent="0.25">
      <c r="A1521" s="99">
        <v>10240004</v>
      </c>
      <c r="B1521" s="99"/>
      <c r="C1521" s="772">
        <v>286</v>
      </c>
      <c r="D1521" s="807">
        <v>0.03</v>
      </c>
      <c r="E1521" s="772">
        <f t="shared" si="69"/>
        <v>295</v>
      </c>
      <c r="F1521" s="778">
        <v>1.1000000000000001</v>
      </c>
      <c r="G1521" s="774">
        <f t="shared" si="68"/>
        <v>325</v>
      </c>
      <c r="H1521" s="776"/>
      <c r="I1521" s="758"/>
      <c r="J1521" s="776"/>
      <c r="K1521" s="786"/>
      <c r="L1521" s="9" t="s">
        <v>308</v>
      </c>
      <c r="M1521" s="9" t="s">
        <v>2211</v>
      </c>
      <c r="N1521" s="9" t="s">
        <v>142</v>
      </c>
      <c r="O1521" s="9" t="s">
        <v>2034</v>
      </c>
      <c r="P1521" s="9" t="s">
        <v>624</v>
      </c>
      <c r="Q1521" s="9" t="s">
        <v>273</v>
      </c>
      <c r="R1521" s="9" t="s">
        <v>4</v>
      </c>
      <c r="S1521" s="9" t="s">
        <v>1055</v>
      </c>
      <c r="T1521" s="98" t="s">
        <v>242</v>
      </c>
      <c r="U1521" s="99" t="s">
        <v>1058</v>
      </c>
      <c r="V1521" s="99" t="s">
        <v>207</v>
      </c>
      <c r="W1521" s="99" t="s">
        <v>1058</v>
      </c>
      <c r="X1521" s="99" t="s">
        <v>207</v>
      </c>
      <c r="Y1521" s="99">
        <v>200</v>
      </c>
      <c r="Z1521" s="99" t="s">
        <v>207</v>
      </c>
      <c r="AA1521" s="9">
        <v>200</v>
      </c>
      <c r="AB1521" s="99" t="s">
        <v>207</v>
      </c>
      <c r="AC1521" s="9">
        <v>276</v>
      </c>
      <c r="AD1521" s="9" t="s">
        <v>207</v>
      </c>
      <c r="AE1521" s="9">
        <v>109</v>
      </c>
      <c r="AF1521" s="9" t="s">
        <v>315</v>
      </c>
      <c r="AG1521" s="14" t="s">
        <v>1059</v>
      </c>
      <c r="AH1521" s="14" t="s">
        <v>207</v>
      </c>
      <c r="AI1521" s="14" t="s">
        <v>1059</v>
      </c>
      <c r="AJ1521" s="14" t="s">
        <v>207</v>
      </c>
      <c r="AK1521" s="9">
        <v>2.5</v>
      </c>
      <c r="AL1521" s="14" t="s">
        <v>207</v>
      </c>
      <c r="AM1521" s="9">
        <v>2.5</v>
      </c>
      <c r="AN1521" s="14" t="s">
        <v>207</v>
      </c>
      <c r="AO1521" s="9">
        <v>2.5</v>
      </c>
      <c r="AP1521" s="14" t="s">
        <v>207</v>
      </c>
      <c r="AQ1521" s="9">
        <v>2.5</v>
      </c>
      <c r="AR1521" s="14" t="s">
        <v>207</v>
      </c>
      <c r="AS1521" s="9" t="s">
        <v>0</v>
      </c>
      <c r="AT1521" s="9" t="s">
        <v>318</v>
      </c>
      <c r="AU1521" s="9" t="s">
        <v>376</v>
      </c>
      <c r="AV1521" s="9" t="s">
        <v>320</v>
      </c>
      <c r="AW1521" s="9" t="s">
        <v>2224</v>
      </c>
      <c r="AX1521" s="9">
        <v>9010600000</v>
      </c>
      <c r="AY1521" s="99">
        <v>249</v>
      </c>
      <c r="AZ1521" s="12" t="s">
        <v>207</v>
      </c>
      <c r="BA1521" s="99">
        <v>16</v>
      </c>
      <c r="BB1521" s="12" t="s">
        <v>207</v>
      </c>
      <c r="BC1521" s="99">
        <v>16</v>
      </c>
      <c r="BD1521" s="12" t="s">
        <v>207</v>
      </c>
      <c r="BE1521" s="99">
        <v>19</v>
      </c>
      <c r="BF1521" s="12" t="s">
        <v>321</v>
      </c>
      <c r="BG1521" s="654">
        <v>18.113</v>
      </c>
      <c r="BH1521" s="12" t="s">
        <v>321</v>
      </c>
      <c r="BI1521" s="99">
        <v>15</v>
      </c>
      <c r="BJ1521" s="12" t="s">
        <v>321</v>
      </c>
      <c r="BK1521" s="754">
        <v>0</v>
      </c>
      <c r="BL1521" s="12" t="s">
        <v>321</v>
      </c>
      <c r="BM1521" s="754">
        <v>8.1000000000000003E-2</v>
      </c>
      <c r="BN1521" s="12" t="s">
        <v>321</v>
      </c>
      <c r="BO1521" s="754">
        <v>3.032</v>
      </c>
      <c r="BP1521" s="12" t="s">
        <v>321</v>
      </c>
      <c r="BQ1521" s="754">
        <v>0</v>
      </c>
      <c r="BR1521" s="12" t="s">
        <v>321</v>
      </c>
      <c r="BS1521" s="654">
        <v>0</v>
      </c>
      <c r="BT1521" s="12" t="s">
        <v>321</v>
      </c>
      <c r="BU1521" s="654">
        <v>3.113</v>
      </c>
      <c r="BV1521" s="12" t="s">
        <v>321</v>
      </c>
      <c r="BW1521" s="9">
        <v>0.06</v>
      </c>
      <c r="BX1521" s="9" t="s">
        <v>322</v>
      </c>
      <c r="BY1521" s="755">
        <v>98</v>
      </c>
      <c r="BZ1521" s="9" t="s">
        <v>315</v>
      </c>
      <c r="CA1521" s="755">
        <v>6.3</v>
      </c>
      <c r="CB1521" s="9" t="s">
        <v>315</v>
      </c>
      <c r="CC1521" s="755">
        <v>6.3</v>
      </c>
      <c r="CD1521" s="9" t="s">
        <v>315</v>
      </c>
      <c r="CE1521" s="755">
        <v>37.5</v>
      </c>
      <c r="CF1521" s="9" t="s">
        <v>323</v>
      </c>
      <c r="CG1521" s="755">
        <v>33.1</v>
      </c>
      <c r="CH1521" s="9" t="s">
        <v>323</v>
      </c>
      <c r="CI1521" s="9"/>
      <c r="CJ1521" s="9"/>
      <c r="CK1521" s="9"/>
    </row>
    <row r="1522" spans="1:89" s="98" customFormat="1" x14ac:dyDescent="0.25">
      <c r="A1522" s="99">
        <v>10240121</v>
      </c>
      <c r="B1522" s="99"/>
      <c r="C1522" s="772">
        <v>353</v>
      </c>
      <c r="D1522" s="807">
        <v>0.03</v>
      </c>
      <c r="E1522" s="772">
        <f t="shared" si="69"/>
        <v>364</v>
      </c>
      <c r="F1522" s="778">
        <v>1.1000000000000001</v>
      </c>
      <c r="G1522" s="774">
        <f t="shared" si="68"/>
        <v>400</v>
      </c>
      <c r="H1522" s="776"/>
      <c r="I1522" s="758"/>
      <c r="J1522" s="776"/>
      <c r="K1522" s="786"/>
      <c r="L1522" s="9" t="s">
        <v>308</v>
      </c>
      <c r="M1522" s="9" t="s">
        <v>2213</v>
      </c>
      <c r="N1522" s="9" t="s">
        <v>142</v>
      </c>
      <c r="O1522" s="9" t="s">
        <v>2034</v>
      </c>
      <c r="P1522" s="9" t="s">
        <v>624</v>
      </c>
      <c r="Q1522" s="9" t="s">
        <v>273</v>
      </c>
      <c r="R1522" s="9" t="s">
        <v>4</v>
      </c>
      <c r="S1522" s="9" t="s">
        <v>1055</v>
      </c>
      <c r="T1522" s="98" t="s">
        <v>242</v>
      </c>
      <c r="U1522" s="99" t="s">
        <v>1061</v>
      </c>
      <c r="V1522" s="99" t="s">
        <v>207</v>
      </c>
      <c r="W1522" s="99" t="s">
        <v>1061</v>
      </c>
      <c r="X1522" s="99" t="s">
        <v>207</v>
      </c>
      <c r="Y1522" s="99">
        <v>220</v>
      </c>
      <c r="Z1522" s="99" t="s">
        <v>207</v>
      </c>
      <c r="AA1522" s="9">
        <v>220</v>
      </c>
      <c r="AB1522" s="99" t="s">
        <v>207</v>
      </c>
      <c r="AC1522" s="9">
        <v>304</v>
      </c>
      <c r="AD1522" s="9" t="s">
        <v>207</v>
      </c>
      <c r="AE1522" s="9">
        <v>120</v>
      </c>
      <c r="AF1522" s="9" t="s">
        <v>315</v>
      </c>
      <c r="AG1522" s="14" t="s">
        <v>1062</v>
      </c>
      <c r="AH1522" s="14" t="s">
        <v>207</v>
      </c>
      <c r="AI1522" s="14" t="s">
        <v>1062</v>
      </c>
      <c r="AJ1522" s="14" t="s">
        <v>207</v>
      </c>
      <c r="AK1522" s="9">
        <v>2.5</v>
      </c>
      <c r="AL1522" s="14" t="s">
        <v>207</v>
      </c>
      <c r="AM1522" s="9">
        <v>2.5</v>
      </c>
      <c r="AN1522" s="14" t="s">
        <v>207</v>
      </c>
      <c r="AO1522" s="9">
        <v>2.5</v>
      </c>
      <c r="AP1522" s="14" t="s">
        <v>207</v>
      </c>
      <c r="AQ1522" s="9">
        <v>2.5</v>
      </c>
      <c r="AR1522" s="14" t="s">
        <v>207</v>
      </c>
      <c r="AS1522" s="9" t="s">
        <v>0</v>
      </c>
      <c r="AT1522" s="9" t="s">
        <v>318</v>
      </c>
      <c r="AU1522" s="9" t="s">
        <v>376</v>
      </c>
      <c r="AV1522" s="9" t="s">
        <v>320</v>
      </c>
      <c r="AW1522" s="9" t="s">
        <v>2225</v>
      </c>
      <c r="AX1522" s="9">
        <v>9010600000</v>
      </c>
      <c r="AY1522" s="99">
        <v>269</v>
      </c>
      <c r="AZ1522" s="12" t="s">
        <v>207</v>
      </c>
      <c r="BA1522" s="99">
        <v>15.5</v>
      </c>
      <c r="BB1522" s="12" t="s">
        <v>207</v>
      </c>
      <c r="BC1522" s="99">
        <v>15.5</v>
      </c>
      <c r="BD1522" s="12" t="s">
        <v>207</v>
      </c>
      <c r="BE1522" s="99">
        <v>23</v>
      </c>
      <c r="BF1522" s="12" t="s">
        <v>321</v>
      </c>
      <c r="BG1522" s="654">
        <v>22.489000000000001</v>
      </c>
      <c r="BH1522" s="12" t="s">
        <v>321</v>
      </c>
      <c r="BI1522" s="99">
        <v>18</v>
      </c>
      <c r="BJ1522" s="12" t="s">
        <v>321</v>
      </c>
      <c r="BK1522" s="754">
        <v>0</v>
      </c>
      <c r="BL1522" s="12" t="s">
        <v>321</v>
      </c>
      <c r="BM1522" s="754">
        <v>0.09</v>
      </c>
      <c r="BN1522" s="12" t="s">
        <v>321</v>
      </c>
      <c r="BO1522" s="754">
        <v>4.4000000000000004</v>
      </c>
      <c r="BP1522" s="12" t="s">
        <v>321</v>
      </c>
      <c r="BQ1522" s="754">
        <v>0</v>
      </c>
      <c r="BR1522" s="12" t="s">
        <v>321</v>
      </c>
      <c r="BS1522" s="654">
        <v>0</v>
      </c>
      <c r="BT1522" s="12" t="s">
        <v>321</v>
      </c>
      <c r="BU1522" s="654">
        <v>4.4889999999999999</v>
      </c>
      <c r="BV1522" s="12" t="s">
        <v>321</v>
      </c>
      <c r="BW1522" s="9">
        <v>7.0000000000000007E-2</v>
      </c>
      <c r="BX1522" s="9" t="s">
        <v>322</v>
      </c>
      <c r="BY1522" s="755">
        <v>105.9</v>
      </c>
      <c r="BZ1522" s="9" t="s">
        <v>315</v>
      </c>
      <c r="CA1522" s="755">
        <v>6.1</v>
      </c>
      <c r="CB1522" s="9" t="s">
        <v>315</v>
      </c>
      <c r="CC1522" s="755">
        <v>6.1</v>
      </c>
      <c r="CD1522" s="9" t="s">
        <v>315</v>
      </c>
      <c r="CE1522" s="755">
        <v>46.3</v>
      </c>
      <c r="CF1522" s="9" t="s">
        <v>323</v>
      </c>
      <c r="CG1522" s="755">
        <v>39.700000000000003</v>
      </c>
      <c r="CH1522" s="9" t="s">
        <v>323</v>
      </c>
      <c r="CI1522" s="9"/>
      <c r="CJ1522" s="9"/>
      <c r="CK1522" s="9"/>
    </row>
    <row r="1523" spans="1:89" s="98" customFormat="1" x14ac:dyDescent="0.25">
      <c r="A1523" s="99">
        <v>10240006</v>
      </c>
      <c r="B1523" s="99"/>
      <c r="C1523" s="772">
        <v>391</v>
      </c>
      <c r="D1523" s="807">
        <v>0.03</v>
      </c>
      <c r="E1523" s="772">
        <f t="shared" si="69"/>
        <v>403</v>
      </c>
      <c r="F1523" s="778">
        <v>1.1000000000000001</v>
      </c>
      <c r="G1523" s="774">
        <f t="shared" si="68"/>
        <v>443</v>
      </c>
      <c r="H1523" s="776"/>
      <c r="I1523" s="758"/>
      <c r="J1523" s="776"/>
      <c r="K1523" s="786"/>
      <c r="L1523" s="9" t="s">
        <v>308</v>
      </c>
      <c r="M1523" s="9" t="s">
        <v>2215</v>
      </c>
      <c r="N1523" s="9" t="s">
        <v>142</v>
      </c>
      <c r="O1523" s="9" t="s">
        <v>2034</v>
      </c>
      <c r="P1523" s="9" t="s">
        <v>624</v>
      </c>
      <c r="Q1523" s="9" t="s">
        <v>273</v>
      </c>
      <c r="R1523" s="9" t="s">
        <v>4</v>
      </c>
      <c r="S1523" s="9" t="s">
        <v>1055</v>
      </c>
      <c r="T1523" s="98" t="s">
        <v>242</v>
      </c>
      <c r="U1523" s="99" t="s">
        <v>1291</v>
      </c>
      <c r="V1523" s="99" t="s">
        <v>207</v>
      </c>
      <c r="W1523" s="99" t="s">
        <v>1291</v>
      </c>
      <c r="X1523" s="99" t="s">
        <v>207</v>
      </c>
      <c r="Y1523" s="99">
        <v>240</v>
      </c>
      <c r="Z1523" s="99" t="s">
        <v>207</v>
      </c>
      <c r="AA1523" s="9">
        <v>240</v>
      </c>
      <c r="AB1523" s="99" t="s">
        <v>207</v>
      </c>
      <c r="AC1523" s="9">
        <v>332</v>
      </c>
      <c r="AD1523" s="9" t="s">
        <v>207</v>
      </c>
      <c r="AE1523" s="9">
        <v>131</v>
      </c>
      <c r="AF1523" s="9" t="s">
        <v>315</v>
      </c>
      <c r="AG1523" s="14" t="s">
        <v>1292</v>
      </c>
      <c r="AH1523" s="14" t="s">
        <v>207</v>
      </c>
      <c r="AI1523" s="14" t="s">
        <v>1292</v>
      </c>
      <c r="AJ1523" s="14" t="s">
        <v>207</v>
      </c>
      <c r="AK1523" s="9">
        <v>2.5</v>
      </c>
      <c r="AL1523" s="14" t="s">
        <v>207</v>
      </c>
      <c r="AM1523" s="9">
        <v>2.5</v>
      </c>
      <c r="AN1523" s="14" t="s">
        <v>207</v>
      </c>
      <c r="AO1523" s="9">
        <v>2.5</v>
      </c>
      <c r="AP1523" s="14" t="s">
        <v>207</v>
      </c>
      <c r="AQ1523" s="9">
        <v>2.5</v>
      </c>
      <c r="AR1523" s="14" t="s">
        <v>207</v>
      </c>
      <c r="AS1523" s="9" t="s">
        <v>0</v>
      </c>
      <c r="AT1523" s="9" t="s">
        <v>318</v>
      </c>
      <c r="AU1523" s="9" t="s">
        <v>376</v>
      </c>
      <c r="AV1523" s="9" t="s">
        <v>320</v>
      </c>
      <c r="AW1523" s="9" t="s">
        <v>2226</v>
      </c>
      <c r="AX1523" s="9">
        <v>9010600000</v>
      </c>
      <c r="AY1523" s="99">
        <v>289</v>
      </c>
      <c r="AZ1523" s="12" t="s">
        <v>207</v>
      </c>
      <c r="BA1523" s="99">
        <v>15.5</v>
      </c>
      <c r="BB1523" s="12" t="s">
        <v>207</v>
      </c>
      <c r="BC1523" s="99">
        <v>15.5</v>
      </c>
      <c r="BD1523" s="12" t="s">
        <v>207</v>
      </c>
      <c r="BE1523" s="99">
        <v>24</v>
      </c>
      <c r="BF1523" s="12" t="s">
        <v>321</v>
      </c>
      <c r="BG1523" s="654">
        <v>23.097000000000001</v>
      </c>
      <c r="BH1523" s="12" t="s">
        <v>321</v>
      </c>
      <c r="BI1523" s="99">
        <v>18</v>
      </c>
      <c r="BJ1523" s="12" t="s">
        <v>321</v>
      </c>
      <c r="BK1523" s="754">
        <v>0</v>
      </c>
      <c r="BL1523" s="12" t="s">
        <v>321</v>
      </c>
      <c r="BM1523" s="754">
        <v>0.09</v>
      </c>
      <c r="BN1523" s="12" t="s">
        <v>321</v>
      </c>
      <c r="BO1523" s="754">
        <v>5.0069999999999997</v>
      </c>
      <c r="BP1523" s="12" t="s">
        <v>321</v>
      </c>
      <c r="BQ1523" s="754">
        <v>0</v>
      </c>
      <c r="BR1523" s="12" t="s">
        <v>321</v>
      </c>
      <c r="BS1523" s="654">
        <v>0</v>
      </c>
      <c r="BT1523" s="12" t="s">
        <v>321</v>
      </c>
      <c r="BU1523" s="654">
        <v>5.0970000000000004</v>
      </c>
      <c r="BV1523" s="12" t="s">
        <v>321</v>
      </c>
      <c r="BW1523" s="9">
        <v>7.0000000000000007E-2</v>
      </c>
      <c r="BX1523" s="9" t="s">
        <v>322</v>
      </c>
      <c r="BY1523" s="755">
        <v>113.8</v>
      </c>
      <c r="BZ1523" s="9" t="s">
        <v>315</v>
      </c>
      <c r="CA1523" s="755">
        <v>6.1</v>
      </c>
      <c r="CB1523" s="9" t="s">
        <v>315</v>
      </c>
      <c r="CC1523" s="755">
        <v>6.1</v>
      </c>
      <c r="CD1523" s="9" t="s">
        <v>315</v>
      </c>
      <c r="CE1523" s="755">
        <v>46.3</v>
      </c>
      <c r="CF1523" s="9" t="s">
        <v>323</v>
      </c>
      <c r="CG1523" s="755">
        <v>39.700000000000003</v>
      </c>
      <c r="CH1523" s="9" t="s">
        <v>323</v>
      </c>
      <c r="CI1523" s="9"/>
      <c r="CJ1523" s="9"/>
      <c r="CK1523" s="9"/>
    </row>
    <row r="1524" spans="1:89" s="98" customFormat="1" x14ac:dyDescent="0.25">
      <c r="A1524" s="99">
        <v>10200237</v>
      </c>
      <c r="B1524" s="99"/>
      <c r="C1524" s="772">
        <v>449</v>
      </c>
      <c r="D1524" s="807">
        <v>0.03</v>
      </c>
      <c r="E1524" s="772">
        <f t="shared" si="69"/>
        <v>462</v>
      </c>
      <c r="F1524" s="778">
        <v>1.1000000000000001</v>
      </c>
      <c r="G1524" s="774">
        <f t="shared" si="68"/>
        <v>508</v>
      </c>
      <c r="H1524" s="776"/>
      <c r="I1524" s="758"/>
      <c r="J1524" s="776"/>
      <c r="K1524" s="786"/>
      <c r="L1524" s="9" t="s">
        <v>308</v>
      </c>
      <c r="M1524" s="9" t="s">
        <v>4423</v>
      </c>
      <c r="N1524" s="9" t="s">
        <v>142</v>
      </c>
      <c r="O1524" s="9" t="s">
        <v>2034</v>
      </c>
      <c r="P1524" s="9" t="s">
        <v>624</v>
      </c>
      <c r="Q1524" s="9" t="s">
        <v>273</v>
      </c>
      <c r="R1524" s="9" t="s">
        <v>2148</v>
      </c>
      <c r="S1524" s="9" t="s">
        <v>348</v>
      </c>
      <c r="T1524" s="98" t="s">
        <v>204</v>
      </c>
      <c r="U1524" s="99" t="s">
        <v>631</v>
      </c>
      <c r="V1524" s="99" t="s">
        <v>207</v>
      </c>
      <c r="W1524" s="99" t="s">
        <v>632</v>
      </c>
      <c r="X1524" s="99" t="s">
        <v>207</v>
      </c>
      <c r="Y1524" s="99">
        <v>182</v>
      </c>
      <c r="Z1524" s="99" t="s">
        <v>207</v>
      </c>
      <c r="AA1524" s="9">
        <v>200</v>
      </c>
      <c r="AB1524" s="99" t="s">
        <v>207</v>
      </c>
      <c r="AC1524" s="9">
        <v>224</v>
      </c>
      <c r="AD1524" s="9" t="s">
        <v>207</v>
      </c>
      <c r="AE1524" s="9">
        <v>88</v>
      </c>
      <c r="AF1524" s="9" t="s">
        <v>315</v>
      </c>
      <c r="AG1524" s="14" t="s">
        <v>349</v>
      </c>
      <c r="AH1524" s="14" t="s">
        <v>207</v>
      </c>
      <c r="AI1524" s="14" t="s">
        <v>350</v>
      </c>
      <c r="AJ1524" s="14" t="s">
        <v>207</v>
      </c>
      <c r="AK1524" s="9">
        <v>5</v>
      </c>
      <c r="AL1524" s="14" t="s">
        <v>207</v>
      </c>
      <c r="AM1524" s="9">
        <v>5</v>
      </c>
      <c r="AN1524" s="14" t="s">
        <v>207</v>
      </c>
      <c r="AO1524" s="9">
        <v>5</v>
      </c>
      <c r="AP1524" s="14" t="s">
        <v>207</v>
      </c>
      <c r="AQ1524" s="9">
        <v>58</v>
      </c>
      <c r="AR1524" s="14" t="s">
        <v>207</v>
      </c>
      <c r="AS1524" s="9" t="s">
        <v>0</v>
      </c>
      <c r="AT1524" s="9" t="s">
        <v>318</v>
      </c>
      <c r="AU1524" s="9" t="s">
        <v>376</v>
      </c>
      <c r="AV1524" s="9" t="s">
        <v>320</v>
      </c>
      <c r="AW1524" s="9" t="s">
        <v>2227</v>
      </c>
      <c r="AX1524" s="9">
        <v>9010600000</v>
      </c>
      <c r="AY1524" s="99">
        <v>249</v>
      </c>
      <c r="AZ1524" s="12" t="s">
        <v>207</v>
      </c>
      <c r="BA1524" s="99">
        <v>16</v>
      </c>
      <c r="BB1524" s="12" t="s">
        <v>207</v>
      </c>
      <c r="BC1524" s="99">
        <v>16</v>
      </c>
      <c r="BD1524" s="12" t="s">
        <v>207</v>
      </c>
      <c r="BE1524" s="99">
        <v>18</v>
      </c>
      <c r="BF1524" s="12" t="s">
        <v>321</v>
      </c>
      <c r="BG1524" s="654">
        <v>17.113</v>
      </c>
      <c r="BH1524" s="12" t="s">
        <v>321</v>
      </c>
      <c r="BI1524" s="99">
        <v>14</v>
      </c>
      <c r="BJ1524" s="12" t="s">
        <v>321</v>
      </c>
      <c r="BK1524" s="754">
        <v>0</v>
      </c>
      <c r="BL1524" s="12" t="s">
        <v>321</v>
      </c>
      <c r="BM1524" s="754">
        <v>8.1000000000000003E-2</v>
      </c>
      <c r="BN1524" s="12" t="s">
        <v>321</v>
      </c>
      <c r="BO1524" s="754">
        <v>3.032</v>
      </c>
      <c r="BP1524" s="12" t="s">
        <v>321</v>
      </c>
      <c r="BQ1524" s="754">
        <v>0</v>
      </c>
      <c r="BR1524" s="12" t="s">
        <v>321</v>
      </c>
      <c r="BS1524" s="654">
        <v>0</v>
      </c>
      <c r="BT1524" s="12" t="s">
        <v>321</v>
      </c>
      <c r="BU1524" s="654">
        <v>3.113</v>
      </c>
      <c r="BV1524" s="12" t="s">
        <v>321</v>
      </c>
      <c r="BW1524" s="9">
        <v>0.06</v>
      </c>
      <c r="BX1524" s="9" t="s">
        <v>322</v>
      </c>
      <c r="BY1524" s="755">
        <v>98</v>
      </c>
      <c r="BZ1524" s="9" t="s">
        <v>315</v>
      </c>
      <c r="CA1524" s="755">
        <v>6.3</v>
      </c>
      <c r="CB1524" s="9" t="s">
        <v>315</v>
      </c>
      <c r="CC1524" s="755">
        <v>6.3</v>
      </c>
      <c r="CD1524" s="9" t="s">
        <v>315</v>
      </c>
      <c r="CE1524" s="755">
        <v>37.5</v>
      </c>
      <c r="CF1524" s="9" t="s">
        <v>323</v>
      </c>
      <c r="CG1524" s="755">
        <v>30.9</v>
      </c>
      <c r="CH1524" s="9" t="s">
        <v>323</v>
      </c>
      <c r="CI1524" s="9"/>
      <c r="CJ1524" s="9"/>
      <c r="CK1524" s="9"/>
    </row>
    <row r="1525" spans="1:89" s="98" customFormat="1" x14ac:dyDescent="0.25">
      <c r="A1525" s="99">
        <v>10200238</v>
      </c>
      <c r="B1525" s="99"/>
      <c r="C1525" s="772">
        <v>524</v>
      </c>
      <c r="D1525" s="807">
        <v>0.03</v>
      </c>
      <c r="E1525" s="772">
        <f t="shared" si="69"/>
        <v>540</v>
      </c>
      <c r="F1525" s="778">
        <v>1.1000000000000001</v>
      </c>
      <c r="G1525" s="774">
        <f t="shared" si="68"/>
        <v>594</v>
      </c>
      <c r="H1525" s="776"/>
      <c r="I1525" s="758"/>
      <c r="J1525" s="776"/>
      <c r="K1525" s="786"/>
      <c r="L1525" s="9" t="s">
        <v>308</v>
      </c>
      <c r="M1525" s="9" t="s">
        <v>4424</v>
      </c>
      <c r="N1525" s="9" t="s">
        <v>142</v>
      </c>
      <c r="O1525" s="9" t="s">
        <v>2034</v>
      </c>
      <c r="P1525" s="9" t="s">
        <v>624</v>
      </c>
      <c r="Q1525" s="9" t="s">
        <v>273</v>
      </c>
      <c r="R1525" s="9" t="s">
        <v>2148</v>
      </c>
      <c r="S1525" s="9" t="s">
        <v>348</v>
      </c>
      <c r="T1525" s="98" t="s">
        <v>204</v>
      </c>
      <c r="U1525" s="99" t="s">
        <v>633</v>
      </c>
      <c r="V1525" s="99" t="s">
        <v>207</v>
      </c>
      <c r="W1525" s="99" t="s">
        <v>634</v>
      </c>
      <c r="X1525" s="99" t="s">
        <v>207</v>
      </c>
      <c r="Y1525" s="99">
        <v>182</v>
      </c>
      <c r="Z1525" s="99" t="s">
        <v>207</v>
      </c>
      <c r="AA1525" s="9">
        <v>220</v>
      </c>
      <c r="AB1525" s="99" t="s">
        <v>207</v>
      </c>
      <c r="AC1525" s="9">
        <v>248</v>
      </c>
      <c r="AD1525" s="9" t="s">
        <v>207</v>
      </c>
      <c r="AE1525" s="9">
        <v>98</v>
      </c>
      <c r="AF1525" s="9" t="s">
        <v>315</v>
      </c>
      <c r="AG1525" s="14" t="s">
        <v>351</v>
      </c>
      <c r="AH1525" s="14" t="s">
        <v>207</v>
      </c>
      <c r="AI1525" s="14" t="s">
        <v>352</v>
      </c>
      <c r="AJ1525" s="14" t="s">
        <v>207</v>
      </c>
      <c r="AK1525" s="9">
        <v>5</v>
      </c>
      <c r="AL1525" s="14" t="s">
        <v>207</v>
      </c>
      <c r="AM1525" s="9">
        <v>5</v>
      </c>
      <c r="AN1525" s="14" t="s">
        <v>207</v>
      </c>
      <c r="AO1525" s="9">
        <v>5</v>
      </c>
      <c r="AP1525" s="14" t="s">
        <v>207</v>
      </c>
      <c r="AQ1525" s="9">
        <v>46</v>
      </c>
      <c r="AR1525" s="14" t="s">
        <v>207</v>
      </c>
      <c r="AS1525" s="9" t="s">
        <v>0</v>
      </c>
      <c r="AT1525" s="9" t="s">
        <v>318</v>
      </c>
      <c r="AU1525" s="9" t="s">
        <v>376</v>
      </c>
      <c r="AV1525" s="9" t="s">
        <v>320</v>
      </c>
      <c r="AW1525" s="9" t="s">
        <v>2228</v>
      </c>
      <c r="AX1525" s="9">
        <v>9010600000</v>
      </c>
      <c r="AY1525" s="99">
        <v>269</v>
      </c>
      <c r="AZ1525" s="12" t="s">
        <v>207</v>
      </c>
      <c r="BA1525" s="99">
        <v>15</v>
      </c>
      <c r="BB1525" s="12" t="s">
        <v>207</v>
      </c>
      <c r="BC1525" s="99">
        <v>15</v>
      </c>
      <c r="BD1525" s="12" t="s">
        <v>207</v>
      </c>
      <c r="BE1525" s="99">
        <v>23</v>
      </c>
      <c r="BF1525" s="12" t="s">
        <v>321</v>
      </c>
      <c r="BG1525" s="654">
        <v>22.489000000000001</v>
      </c>
      <c r="BH1525" s="12" t="s">
        <v>321</v>
      </c>
      <c r="BI1525" s="99">
        <v>18</v>
      </c>
      <c r="BJ1525" s="12" t="s">
        <v>321</v>
      </c>
      <c r="BK1525" s="754">
        <v>0</v>
      </c>
      <c r="BL1525" s="12" t="s">
        <v>321</v>
      </c>
      <c r="BM1525" s="754">
        <v>0.09</v>
      </c>
      <c r="BN1525" s="12" t="s">
        <v>321</v>
      </c>
      <c r="BO1525" s="754">
        <v>4.4000000000000004</v>
      </c>
      <c r="BP1525" s="12" t="s">
        <v>321</v>
      </c>
      <c r="BQ1525" s="754">
        <v>0</v>
      </c>
      <c r="BR1525" s="12" t="s">
        <v>321</v>
      </c>
      <c r="BS1525" s="654">
        <v>0</v>
      </c>
      <c r="BT1525" s="12" t="s">
        <v>321</v>
      </c>
      <c r="BU1525" s="654">
        <v>4.4889999999999999</v>
      </c>
      <c r="BV1525" s="12" t="s">
        <v>321</v>
      </c>
      <c r="BW1525" s="9">
        <v>0.06</v>
      </c>
      <c r="BX1525" s="9" t="s">
        <v>322</v>
      </c>
      <c r="BY1525" s="755">
        <v>105.9</v>
      </c>
      <c r="BZ1525" s="9" t="s">
        <v>315</v>
      </c>
      <c r="CA1525" s="755">
        <v>5.9</v>
      </c>
      <c r="CB1525" s="9" t="s">
        <v>315</v>
      </c>
      <c r="CC1525" s="755">
        <v>5.9</v>
      </c>
      <c r="CD1525" s="9" t="s">
        <v>315</v>
      </c>
      <c r="CE1525" s="755">
        <v>46.3</v>
      </c>
      <c r="CF1525" s="9" t="s">
        <v>323</v>
      </c>
      <c r="CG1525" s="755">
        <v>39.700000000000003</v>
      </c>
      <c r="CH1525" s="9" t="s">
        <v>323</v>
      </c>
      <c r="CI1525" s="9"/>
      <c r="CJ1525" s="9"/>
      <c r="CK1525" s="9"/>
    </row>
    <row r="1526" spans="1:89" s="98" customFormat="1" x14ac:dyDescent="0.25">
      <c r="A1526" s="99">
        <v>10200239</v>
      </c>
      <c r="B1526" s="99"/>
      <c r="C1526" s="772">
        <v>541</v>
      </c>
      <c r="D1526" s="807">
        <v>0.03</v>
      </c>
      <c r="E1526" s="772">
        <f t="shared" si="69"/>
        <v>557</v>
      </c>
      <c r="F1526" s="778">
        <v>1.1000000000000001</v>
      </c>
      <c r="G1526" s="774">
        <f t="shared" si="68"/>
        <v>613</v>
      </c>
      <c r="H1526" s="776"/>
      <c r="I1526" s="758"/>
      <c r="J1526" s="776"/>
      <c r="K1526" s="786"/>
      <c r="L1526" s="9" t="s">
        <v>308</v>
      </c>
      <c r="M1526" s="9" t="s">
        <v>4425</v>
      </c>
      <c r="N1526" s="9" t="s">
        <v>142</v>
      </c>
      <c r="O1526" s="9" t="s">
        <v>2034</v>
      </c>
      <c r="P1526" s="9" t="s">
        <v>624</v>
      </c>
      <c r="Q1526" s="9" t="s">
        <v>273</v>
      </c>
      <c r="R1526" s="9" t="s">
        <v>2148</v>
      </c>
      <c r="S1526" s="9" t="s">
        <v>348</v>
      </c>
      <c r="T1526" s="98" t="s">
        <v>204</v>
      </c>
      <c r="U1526" s="99" t="s">
        <v>635</v>
      </c>
      <c r="V1526" s="99" t="s">
        <v>207</v>
      </c>
      <c r="W1526" s="99" t="s">
        <v>636</v>
      </c>
      <c r="X1526" s="99" t="s">
        <v>207</v>
      </c>
      <c r="Y1526" s="99">
        <v>188</v>
      </c>
      <c r="Z1526" s="99" t="s">
        <v>207</v>
      </c>
      <c r="AA1526" s="9">
        <v>240</v>
      </c>
      <c r="AB1526" s="99" t="s">
        <v>207</v>
      </c>
      <c r="AC1526" s="9">
        <v>271</v>
      </c>
      <c r="AD1526" s="9" t="s">
        <v>207</v>
      </c>
      <c r="AE1526" s="9">
        <v>107</v>
      </c>
      <c r="AF1526" s="9" t="s">
        <v>315</v>
      </c>
      <c r="AG1526" s="14" t="s">
        <v>353</v>
      </c>
      <c r="AH1526" s="14" t="s">
        <v>207</v>
      </c>
      <c r="AI1526" s="14" t="s">
        <v>354</v>
      </c>
      <c r="AJ1526" s="14" t="s">
        <v>207</v>
      </c>
      <c r="AK1526" s="9">
        <v>5</v>
      </c>
      <c r="AL1526" s="14" t="s">
        <v>207</v>
      </c>
      <c r="AM1526" s="9">
        <v>5</v>
      </c>
      <c r="AN1526" s="14" t="s">
        <v>207</v>
      </c>
      <c r="AO1526" s="9">
        <v>5</v>
      </c>
      <c r="AP1526" s="14" t="s">
        <v>207</v>
      </c>
      <c r="AQ1526" s="9">
        <v>39</v>
      </c>
      <c r="AR1526" s="14" t="s">
        <v>207</v>
      </c>
      <c r="AS1526" s="9" t="s">
        <v>0</v>
      </c>
      <c r="AT1526" s="9" t="s">
        <v>318</v>
      </c>
      <c r="AU1526" s="9" t="s">
        <v>376</v>
      </c>
      <c r="AV1526" s="9" t="s">
        <v>320</v>
      </c>
      <c r="AW1526" s="9" t="s">
        <v>2229</v>
      </c>
      <c r="AX1526" s="9">
        <v>9010600000</v>
      </c>
      <c r="AY1526" s="99">
        <v>289</v>
      </c>
      <c r="AZ1526" s="12" t="s">
        <v>207</v>
      </c>
      <c r="BA1526" s="99">
        <v>16</v>
      </c>
      <c r="BB1526" s="12" t="s">
        <v>207</v>
      </c>
      <c r="BC1526" s="99">
        <v>16</v>
      </c>
      <c r="BD1526" s="12" t="s">
        <v>207</v>
      </c>
      <c r="BE1526" s="99">
        <v>24</v>
      </c>
      <c r="BF1526" s="12" t="s">
        <v>321</v>
      </c>
      <c r="BG1526" s="654">
        <v>23.097000000000001</v>
      </c>
      <c r="BH1526" s="12" t="s">
        <v>321</v>
      </c>
      <c r="BI1526" s="99">
        <v>18</v>
      </c>
      <c r="BJ1526" s="12" t="s">
        <v>321</v>
      </c>
      <c r="BK1526" s="754">
        <v>0</v>
      </c>
      <c r="BL1526" s="12" t="s">
        <v>321</v>
      </c>
      <c r="BM1526" s="754">
        <v>0.09</v>
      </c>
      <c r="BN1526" s="12" t="s">
        <v>321</v>
      </c>
      <c r="BO1526" s="754">
        <v>5.0069999999999997</v>
      </c>
      <c r="BP1526" s="12" t="s">
        <v>321</v>
      </c>
      <c r="BQ1526" s="754">
        <v>0</v>
      </c>
      <c r="BR1526" s="12" t="s">
        <v>321</v>
      </c>
      <c r="BS1526" s="654">
        <v>0</v>
      </c>
      <c r="BT1526" s="12" t="s">
        <v>321</v>
      </c>
      <c r="BU1526" s="654">
        <v>5.0970000000000004</v>
      </c>
      <c r="BV1526" s="12" t="s">
        <v>321</v>
      </c>
      <c r="BW1526" s="9">
        <v>7.0000000000000007E-2</v>
      </c>
      <c r="BX1526" s="9" t="s">
        <v>322</v>
      </c>
      <c r="BY1526" s="755">
        <v>113.8</v>
      </c>
      <c r="BZ1526" s="9" t="s">
        <v>315</v>
      </c>
      <c r="CA1526" s="755">
        <v>6.3</v>
      </c>
      <c r="CB1526" s="9" t="s">
        <v>315</v>
      </c>
      <c r="CC1526" s="755">
        <v>6.3</v>
      </c>
      <c r="CD1526" s="9" t="s">
        <v>315</v>
      </c>
      <c r="CE1526" s="755">
        <v>46.3</v>
      </c>
      <c r="CF1526" s="9" t="s">
        <v>323</v>
      </c>
      <c r="CG1526" s="755">
        <v>39.700000000000003</v>
      </c>
      <c r="CH1526" s="9" t="s">
        <v>323</v>
      </c>
      <c r="CI1526" s="9"/>
      <c r="CJ1526" s="9"/>
      <c r="CK1526" s="9"/>
    </row>
    <row r="1527" spans="1:89" s="98" customFormat="1" x14ac:dyDescent="0.25">
      <c r="A1527" s="99">
        <v>10201070</v>
      </c>
      <c r="B1527" s="99"/>
      <c r="C1527" s="772">
        <v>391</v>
      </c>
      <c r="D1527" s="807">
        <v>0.03</v>
      </c>
      <c r="E1527" s="772">
        <f t="shared" si="69"/>
        <v>403</v>
      </c>
      <c r="F1527" s="778">
        <v>1.1000000000000001</v>
      </c>
      <c r="G1527" s="774">
        <f t="shared" si="68"/>
        <v>443</v>
      </c>
      <c r="H1527" s="776"/>
      <c r="I1527" s="758"/>
      <c r="J1527" s="776"/>
      <c r="K1527" s="786"/>
      <c r="L1527" s="9" t="s">
        <v>308</v>
      </c>
      <c r="M1527" s="9" t="s">
        <v>5285</v>
      </c>
      <c r="N1527" s="9" t="s">
        <v>142</v>
      </c>
      <c r="O1527" s="9" t="s">
        <v>2034</v>
      </c>
      <c r="P1527" s="9" t="s">
        <v>624</v>
      </c>
      <c r="Q1527" s="9" t="s">
        <v>273</v>
      </c>
      <c r="R1527" s="9" t="s">
        <v>4</v>
      </c>
      <c r="S1527" s="9" t="s">
        <v>348</v>
      </c>
      <c r="T1527" s="98" t="s">
        <v>204</v>
      </c>
      <c r="U1527" s="99" t="s">
        <v>631</v>
      </c>
      <c r="V1527" s="99" t="s">
        <v>207</v>
      </c>
      <c r="W1527" s="99" t="s">
        <v>632</v>
      </c>
      <c r="X1527" s="99" t="s">
        <v>207</v>
      </c>
      <c r="Y1527" s="99">
        <v>182</v>
      </c>
      <c r="Z1527" s="99" t="s">
        <v>207</v>
      </c>
      <c r="AA1527" s="9">
        <v>200</v>
      </c>
      <c r="AB1527" s="99" t="s">
        <v>207</v>
      </c>
      <c r="AC1527" s="9">
        <v>224</v>
      </c>
      <c r="AD1527" s="9" t="s">
        <v>207</v>
      </c>
      <c r="AE1527" s="9">
        <v>88</v>
      </c>
      <c r="AF1527" s="9" t="s">
        <v>315</v>
      </c>
      <c r="AG1527" s="14" t="s">
        <v>349</v>
      </c>
      <c r="AH1527" s="14" t="s">
        <v>207</v>
      </c>
      <c r="AI1527" s="14" t="s">
        <v>350</v>
      </c>
      <c r="AJ1527" s="14" t="s">
        <v>207</v>
      </c>
      <c r="AK1527" s="9">
        <v>5</v>
      </c>
      <c r="AL1527" s="14" t="s">
        <v>207</v>
      </c>
      <c r="AM1527" s="9">
        <v>5</v>
      </c>
      <c r="AN1527" s="14" t="s">
        <v>207</v>
      </c>
      <c r="AO1527" s="9">
        <v>5</v>
      </c>
      <c r="AP1527" s="14" t="s">
        <v>207</v>
      </c>
      <c r="AQ1527" s="9">
        <v>58</v>
      </c>
      <c r="AR1527" s="14" t="s">
        <v>207</v>
      </c>
      <c r="AS1527" s="9" t="s">
        <v>0</v>
      </c>
      <c r="AT1527" s="9" t="s">
        <v>318</v>
      </c>
      <c r="AU1527" s="9" t="s">
        <v>376</v>
      </c>
      <c r="AV1527" s="9" t="s">
        <v>320</v>
      </c>
      <c r="AW1527" s="9" t="s">
        <v>2230</v>
      </c>
      <c r="AX1527" s="9">
        <v>9010600000</v>
      </c>
      <c r="AY1527" s="99">
        <v>249</v>
      </c>
      <c r="AZ1527" s="12" t="s">
        <v>207</v>
      </c>
      <c r="BA1527" s="99">
        <v>16</v>
      </c>
      <c r="BB1527" s="12" t="s">
        <v>207</v>
      </c>
      <c r="BC1527" s="99">
        <v>16</v>
      </c>
      <c r="BD1527" s="12" t="s">
        <v>207</v>
      </c>
      <c r="BE1527" s="99">
        <v>18</v>
      </c>
      <c r="BF1527" s="12" t="s">
        <v>321</v>
      </c>
      <c r="BG1527" s="654">
        <v>17.113</v>
      </c>
      <c r="BH1527" s="12" t="s">
        <v>321</v>
      </c>
      <c r="BI1527" s="99">
        <v>14</v>
      </c>
      <c r="BJ1527" s="12" t="s">
        <v>321</v>
      </c>
      <c r="BK1527" s="754">
        <v>0</v>
      </c>
      <c r="BL1527" s="12" t="s">
        <v>321</v>
      </c>
      <c r="BM1527" s="754">
        <v>8.1000000000000003E-2</v>
      </c>
      <c r="BN1527" s="12" t="s">
        <v>321</v>
      </c>
      <c r="BO1527" s="754">
        <v>3.032</v>
      </c>
      <c r="BP1527" s="12" t="s">
        <v>321</v>
      </c>
      <c r="BQ1527" s="754">
        <v>0</v>
      </c>
      <c r="BR1527" s="12" t="s">
        <v>321</v>
      </c>
      <c r="BS1527" s="654">
        <v>0</v>
      </c>
      <c r="BT1527" s="12" t="s">
        <v>321</v>
      </c>
      <c r="BU1527" s="654">
        <v>3.113</v>
      </c>
      <c r="BV1527" s="12" t="s">
        <v>321</v>
      </c>
      <c r="BW1527" s="9">
        <v>0.06</v>
      </c>
      <c r="BX1527" s="9" t="s">
        <v>322</v>
      </c>
      <c r="BY1527" s="755">
        <v>98</v>
      </c>
      <c r="BZ1527" s="9" t="s">
        <v>315</v>
      </c>
      <c r="CA1527" s="755">
        <v>6.3</v>
      </c>
      <c r="CB1527" s="9" t="s">
        <v>315</v>
      </c>
      <c r="CC1527" s="755">
        <v>6.3</v>
      </c>
      <c r="CD1527" s="9" t="s">
        <v>315</v>
      </c>
      <c r="CE1527" s="755">
        <v>37.5</v>
      </c>
      <c r="CF1527" s="9" t="s">
        <v>323</v>
      </c>
      <c r="CG1527" s="755">
        <v>30.9</v>
      </c>
      <c r="CH1527" s="9" t="s">
        <v>323</v>
      </c>
      <c r="CI1527" s="9"/>
      <c r="CJ1527" s="9"/>
      <c r="CK1527" s="9"/>
    </row>
    <row r="1528" spans="1:89" s="98" customFormat="1" x14ac:dyDescent="0.25">
      <c r="A1528" s="99">
        <v>10201071</v>
      </c>
      <c r="B1528" s="99"/>
      <c r="C1528" s="772">
        <v>457</v>
      </c>
      <c r="D1528" s="807">
        <v>0.03</v>
      </c>
      <c r="E1528" s="772">
        <f t="shared" si="69"/>
        <v>471</v>
      </c>
      <c r="F1528" s="778">
        <v>1.1000000000000001</v>
      </c>
      <c r="G1528" s="774">
        <f t="shared" si="68"/>
        <v>518</v>
      </c>
      <c r="H1528" s="776"/>
      <c r="I1528" s="758"/>
      <c r="J1528" s="776"/>
      <c r="K1528" s="786"/>
      <c r="L1528" s="9" t="s">
        <v>308</v>
      </c>
      <c r="M1528" s="9" t="s">
        <v>5286</v>
      </c>
      <c r="N1528" s="9" t="s">
        <v>142</v>
      </c>
      <c r="O1528" s="9" t="s">
        <v>2034</v>
      </c>
      <c r="P1528" s="9" t="s">
        <v>624</v>
      </c>
      <c r="Q1528" s="9" t="s">
        <v>273</v>
      </c>
      <c r="R1528" s="9" t="s">
        <v>4</v>
      </c>
      <c r="S1528" s="9" t="s">
        <v>348</v>
      </c>
      <c r="T1528" s="98" t="s">
        <v>204</v>
      </c>
      <c r="U1528" s="99" t="s">
        <v>633</v>
      </c>
      <c r="V1528" s="99" t="s">
        <v>207</v>
      </c>
      <c r="W1528" s="99" t="s">
        <v>634</v>
      </c>
      <c r="X1528" s="99" t="s">
        <v>207</v>
      </c>
      <c r="Y1528" s="99">
        <v>182</v>
      </c>
      <c r="Z1528" s="99" t="s">
        <v>207</v>
      </c>
      <c r="AA1528" s="9">
        <v>220</v>
      </c>
      <c r="AB1528" s="99" t="s">
        <v>207</v>
      </c>
      <c r="AC1528" s="9">
        <v>248</v>
      </c>
      <c r="AD1528" s="9" t="s">
        <v>207</v>
      </c>
      <c r="AE1528" s="9">
        <v>98</v>
      </c>
      <c r="AF1528" s="9" t="s">
        <v>315</v>
      </c>
      <c r="AG1528" s="14" t="s">
        <v>351</v>
      </c>
      <c r="AH1528" s="14" t="s">
        <v>207</v>
      </c>
      <c r="AI1528" s="14" t="s">
        <v>352</v>
      </c>
      <c r="AJ1528" s="14" t="s">
        <v>207</v>
      </c>
      <c r="AK1528" s="9">
        <v>5</v>
      </c>
      <c r="AL1528" s="14" t="s">
        <v>207</v>
      </c>
      <c r="AM1528" s="9">
        <v>5</v>
      </c>
      <c r="AN1528" s="14" t="s">
        <v>207</v>
      </c>
      <c r="AO1528" s="9">
        <v>5</v>
      </c>
      <c r="AP1528" s="14" t="s">
        <v>207</v>
      </c>
      <c r="AQ1528" s="9">
        <v>46</v>
      </c>
      <c r="AR1528" s="14" t="s">
        <v>207</v>
      </c>
      <c r="AS1528" s="9" t="s">
        <v>0</v>
      </c>
      <c r="AT1528" s="9" t="s">
        <v>318</v>
      </c>
      <c r="AU1528" s="9" t="s">
        <v>376</v>
      </c>
      <c r="AV1528" s="9" t="s">
        <v>320</v>
      </c>
      <c r="AW1528" s="9" t="s">
        <v>2231</v>
      </c>
      <c r="AX1528" s="9">
        <v>9010600000</v>
      </c>
      <c r="AY1528" s="99">
        <v>269</v>
      </c>
      <c r="AZ1528" s="12" t="s">
        <v>207</v>
      </c>
      <c r="BA1528" s="99">
        <v>15</v>
      </c>
      <c r="BB1528" s="12" t="s">
        <v>207</v>
      </c>
      <c r="BC1528" s="99">
        <v>15</v>
      </c>
      <c r="BD1528" s="12" t="s">
        <v>207</v>
      </c>
      <c r="BE1528" s="99">
        <v>23</v>
      </c>
      <c r="BF1528" s="12" t="s">
        <v>321</v>
      </c>
      <c r="BG1528" s="654">
        <v>22.489000000000001</v>
      </c>
      <c r="BH1528" s="12" t="s">
        <v>321</v>
      </c>
      <c r="BI1528" s="99">
        <v>18</v>
      </c>
      <c r="BJ1528" s="12" t="s">
        <v>321</v>
      </c>
      <c r="BK1528" s="754">
        <v>0</v>
      </c>
      <c r="BL1528" s="12" t="s">
        <v>321</v>
      </c>
      <c r="BM1528" s="754">
        <v>0.09</v>
      </c>
      <c r="BN1528" s="12" t="s">
        <v>321</v>
      </c>
      <c r="BO1528" s="754">
        <v>4.4000000000000004</v>
      </c>
      <c r="BP1528" s="12" t="s">
        <v>321</v>
      </c>
      <c r="BQ1528" s="754">
        <v>0</v>
      </c>
      <c r="BR1528" s="12" t="s">
        <v>321</v>
      </c>
      <c r="BS1528" s="654">
        <v>0</v>
      </c>
      <c r="BT1528" s="12" t="s">
        <v>321</v>
      </c>
      <c r="BU1528" s="654">
        <v>4.4889999999999999</v>
      </c>
      <c r="BV1528" s="12" t="s">
        <v>321</v>
      </c>
      <c r="BW1528" s="9">
        <v>0.06</v>
      </c>
      <c r="BX1528" s="9" t="s">
        <v>322</v>
      </c>
      <c r="BY1528" s="755">
        <v>105.9</v>
      </c>
      <c r="BZ1528" s="9" t="s">
        <v>315</v>
      </c>
      <c r="CA1528" s="755">
        <v>5.9</v>
      </c>
      <c r="CB1528" s="9" t="s">
        <v>315</v>
      </c>
      <c r="CC1528" s="755">
        <v>5.9</v>
      </c>
      <c r="CD1528" s="9" t="s">
        <v>315</v>
      </c>
      <c r="CE1528" s="755">
        <v>46.3</v>
      </c>
      <c r="CF1528" s="9" t="s">
        <v>323</v>
      </c>
      <c r="CG1528" s="755">
        <v>39.700000000000003</v>
      </c>
      <c r="CH1528" s="9" t="s">
        <v>323</v>
      </c>
      <c r="CI1528" s="9"/>
      <c r="CJ1528" s="9"/>
      <c r="CK1528" s="9"/>
    </row>
    <row r="1529" spans="1:89" s="98" customFormat="1" x14ac:dyDescent="0.25">
      <c r="A1529" s="99">
        <v>10201058</v>
      </c>
      <c r="B1529" s="99"/>
      <c r="C1529" s="772">
        <v>498</v>
      </c>
      <c r="D1529" s="807">
        <v>0.03</v>
      </c>
      <c r="E1529" s="772">
        <f t="shared" si="69"/>
        <v>513</v>
      </c>
      <c r="F1529" s="778">
        <v>1.1000000000000001</v>
      </c>
      <c r="G1529" s="774">
        <f t="shared" si="68"/>
        <v>564</v>
      </c>
      <c r="H1529" s="776"/>
      <c r="I1529" s="758"/>
      <c r="J1529" s="776"/>
      <c r="K1529" s="786"/>
      <c r="L1529" s="9" t="s">
        <v>308</v>
      </c>
      <c r="M1529" s="9" t="s">
        <v>5287</v>
      </c>
      <c r="N1529" s="9" t="s">
        <v>142</v>
      </c>
      <c r="O1529" s="9" t="s">
        <v>2034</v>
      </c>
      <c r="P1529" s="9" t="s">
        <v>624</v>
      </c>
      <c r="Q1529" s="9" t="s">
        <v>273</v>
      </c>
      <c r="R1529" s="9" t="s">
        <v>4</v>
      </c>
      <c r="S1529" s="9" t="s">
        <v>314</v>
      </c>
      <c r="T1529" s="98" t="s">
        <v>210</v>
      </c>
      <c r="U1529" s="99" t="s">
        <v>635</v>
      </c>
      <c r="V1529" s="99" t="s">
        <v>207</v>
      </c>
      <c r="W1529" s="99" t="s">
        <v>636</v>
      </c>
      <c r="X1529" s="99" t="s">
        <v>207</v>
      </c>
      <c r="Y1529" s="99">
        <v>188</v>
      </c>
      <c r="Z1529" s="99" t="s">
        <v>207</v>
      </c>
      <c r="AA1529" s="9">
        <v>240</v>
      </c>
      <c r="AB1529" s="99" t="s">
        <v>207</v>
      </c>
      <c r="AC1529" s="9">
        <v>271</v>
      </c>
      <c r="AD1529" s="9" t="s">
        <v>207</v>
      </c>
      <c r="AE1529" s="9">
        <v>107</v>
      </c>
      <c r="AF1529" s="9" t="s">
        <v>315</v>
      </c>
      <c r="AG1529" s="14" t="s">
        <v>353</v>
      </c>
      <c r="AH1529" s="14" t="s">
        <v>207</v>
      </c>
      <c r="AI1529" s="14" t="s">
        <v>354</v>
      </c>
      <c r="AJ1529" s="14" t="s">
        <v>207</v>
      </c>
      <c r="AK1529" s="9">
        <v>5</v>
      </c>
      <c r="AL1529" s="14" t="s">
        <v>207</v>
      </c>
      <c r="AM1529" s="9">
        <v>5</v>
      </c>
      <c r="AN1529" s="14" t="s">
        <v>207</v>
      </c>
      <c r="AO1529" s="9">
        <v>5</v>
      </c>
      <c r="AP1529" s="14" t="s">
        <v>207</v>
      </c>
      <c r="AQ1529" s="9">
        <v>39</v>
      </c>
      <c r="AR1529" s="14" t="s">
        <v>207</v>
      </c>
      <c r="AS1529" s="9" t="s">
        <v>0</v>
      </c>
      <c r="AT1529" s="9" t="s">
        <v>318</v>
      </c>
      <c r="AU1529" s="9" t="s">
        <v>376</v>
      </c>
      <c r="AV1529" s="9" t="s">
        <v>320</v>
      </c>
      <c r="AW1529" s="9" t="s">
        <v>2232</v>
      </c>
      <c r="AX1529" s="9">
        <v>9010600000</v>
      </c>
      <c r="AY1529" s="99">
        <v>289</v>
      </c>
      <c r="AZ1529" s="12" t="s">
        <v>207</v>
      </c>
      <c r="BA1529" s="99">
        <v>16</v>
      </c>
      <c r="BB1529" s="12" t="s">
        <v>207</v>
      </c>
      <c r="BC1529" s="99">
        <v>16</v>
      </c>
      <c r="BD1529" s="12" t="s">
        <v>207</v>
      </c>
      <c r="BE1529" s="99">
        <v>24</v>
      </c>
      <c r="BF1529" s="12" t="s">
        <v>321</v>
      </c>
      <c r="BG1529" s="654">
        <v>23.097000000000001</v>
      </c>
      <c r="BH1529" s="12" t="s">
        <v>321</v>
      </c>
      <c r="BI1529" s="99">
        <v>18</v>
      </c>
      <c r="BJ1529" s="12" t="s">
        <v>321</v>
      </c>
      <c r="BK1529" s="754">
        <v>0</v>
      </c>
      <c r="BL1529" s="12" t="s">
        <v>321</v>
      </c>
      <c r="BM1529" s="754">
        <v>0.09</v>
      </c>
      <c r="BN1529" s="12" t="s">
        <v>321</v>
      </c>
      <c r="BO1529" s="754">
        <v>5.0069999999999997</v>
      </c>
      <c r="BP1529" s="12" t="s">
        <v>321</v>
      </c>
      <c r="BQ1529" s="754">
        <v>0</v>
      </c>
      <c r="BR1529" s="12" t="s">
        <v>321</v>
      </c>
      <c r="BS1529" s="654">
        <v>0</v>
      </c>
      <c r="BT1529" s="12" t="s">
        <v>321</v>
      </c>
      <c r="BU1529" s="654">
        <v>5.0970000000000004</v>
      </c>
      <c r="BV1529" s="12" t="s">
        <v>321</v>
      </c>
      <c r="BW1529" s="9">
        <v>7.0000000000000007E-2</v>
      </c>
      <c r="BX1529" s="9" t="s">
        <v>322</v>
      </c>
      <c r="BY1529" s="755">
        <v>113.8</v>
      </c>
      <c r="BZ1529" s="9" t="s">
        <v>315</v>
      </c>
      <c r="CA1529" s="755">
        <v>6.3</v>
      </c>
      <c r="CB1529" s="9" t="s">
        <v>315</v>
      </c>
      <c r="CC1529" s="755">
        <v>6.3</v>
      </c>
      <c r="CD1529" s="9" t="s">
        <v>315</v>
      </c>
      <c r="CE1529" s="755">
        <v>46.3</v>
      </c>
      <c r="CF1529" s="9" t="s">
        <v>323</v>
      </c>
      <c r="CG1529" s="755">
        <v>39.700000000000003</v>
      </c>
      <c r="CH1529" s="9" t="s">
        <v>323</v>
      </c>
      <c r="CI1529" s="9"/>
      <c r="CJ1529" s="9"/>
      <c r="CK1529" s="9"/>
    </row>
    <row r="1530" spans="1:89" s="98" customFormat="1" x14ac:dyDescent="0.25">
      <c r="A1530" s="99">
        <v>10200220</v>
      </c>
      <c r="B1530" s="99"/>
      <c r="C1530" s="772">
        <v>401</v>
      </c>
      <c r="D1530" s="807">
        <v>0.03</v>
      </c>
      <c r="E1530" s="772">
        <f t="shared" si="69"/>
        <v>413</v>
      </c>
      <c r="F1530" s="778">
        <v>1.1000000000000001</v>
      </c>
      <c r="G1530" s="774">
        <f t="shared" si="68"/>
        <v>454</v>
      </c>
      <c r="H1530" s="776"/>
      <c r="I1530" s="758"/>
      <c r="J1530" s="776"/>
      <c r="K1530" s="786"/>
      <c r="L1530" s="9" t="s">
        <v>308</v>
      </c>
      <c r="M1530" s="9" t="s">
        <v>4426</v>
      </c>
      <c r="N1530" s="9" t="s">
        <v>142</v>
      </c>
      <c r="O1530" s="9" t="s">
        <v>2034</v>
      </c>
      <c r="P1530" s="9" t="s">
        <v>624</v>
      </c>
      <c r="Q1530" s="9" t="s">
        <v>273</v>
      </c>
      <c r="R1530" s="9" t="s">
        <v>2148</v>
      </c>
      <c r="S1530" s="9" t="s">
        <v>314</v>
      </c>
      <c r="T1530" s="98" t="s">
        <v>210</v>
      </c>
      <c r="U1530" s="99">
        <v>95</v>
      </c>
      <c r="V1530" s="99" t="s">
        <v>207</v>
      </c>
      <c r="W1530" s="99">
        <v>168</v>
      </c>
      <c r="X1530" s="99" t="s">
        <v>207</v>
      </c>
      <c r="Y1530" s="99">
        <v>182</v>
      </c>
      <c r="Z1530" s="99" t="s">
        <v>207</v>
      </c>
      <c r="AA1530" s="9">
        <v>180</v>
      </c>
      <c r="AB1530" s="99" t="s">
        <v>207</v>
      </c>
      <c r="AC1530" s="9">
        <v>193</v>
      </c>
      <c r="AD1530" s="9" t="s">
        <v>207</v>
      </c>
      <c r="AE1530" s="9">
        <v>76</v>
      </c>
      <c r="AF1530" s="9" t="s">
        <v>315</v>
      </c>
      <c r="AG1530" s="14" t="s">
        <v>1123</v>
      </c>
      <c r="AH1530" s="14" t="s">
        <v>207</v>
      </c>
      <c r="AI1530" s="14" t="s">
        <v>1124</v>
      </c>
      <c r="AJ1530" s="14" t="s">
        <v>207</v>
      </c>
      <c r="AK1530" s="9">
        <v>6</v>
      </c>
      <c r="AL1530" s="14" t="s">
        <v>207</v>
      </c>
      <c r="AM1530" s="9">
        <v>6</v>
      </c>
      <c r="AN1530" s="14" t="s">
        <v>207</v>
      </c>
      <c r="AO1530" s="9">
        <v>5</v>
      </c>
      <c r="AP1530" s="14" t="s">
        <v>207</v>
      </c>
      <c r="AQ1530" s="9">
        <v>82</v>
      </c>
      <c r="AR1530" s="14" t="s">
        <v>207</v>
      </c>
      <c r="AS1530" s="9" t="s">
        <v>0</v>
      </c>
      <c r="AT1530" s="9" t="s">
        <v>318</v>
      </c>
      <c r="AU1530" s="9" t="s">
        <v>376</v>
      </c>
      <c r="AV1530" s="9" t="s">
        <v>320</v>
      </c>
      <c r="AW1530" s="9" t="s">
        <v>2233</v>
      </c>
      <c r="AX1530" s="9">
        <v>9010600000</v>
      </c>
      <c r="AY1530" s="99">
        <v>227</v>
      </c>
      <c r="AZ1530" s="12" t="s">
        <v>207</v>
      </c>
      <c r="BA1530" s="99">
        <v>16</v>
      </c>
      <c r="BB1530" s="12" t="s">
        <v>207</v>
      </c>
      <c r="BC1530" s="99">
        <v>16</v>
      </c>
      <c r="BD1530" s="12" t="s">
        <v>207</v>
      </c>
      <c r="BE1530" s="99">
        <v>16</v>
      </c>
      <c r="BF1530" s="12" t="s">
        <v>321</v>
      </c>
      <c r="BG1530" s="654">
        <v>15.893000000000001</v>
      </c>
      <c r="BH1530" s="12" t="s">
        <v>321</v>
      </c>
      <c r="BI1530" s="99">
        <v>13</v>
      </c>
      <c r="BJ1530" s="12" t="s">
        <v>321</v>
      </c>
      <c r="BK1530" s="754">
        <v>0</v>
      </c>
      <c r="BL1530" s="12" t="s">
        <v>321</v>
      </c>
      <c r="BM1530" s="754">
        <v>8.1000000000000003E-2</v>
      </c>
      <c r="BN1530" s="12" t="s">
        <v>321</v>
      </c>
      <c r="BO1530" s="754">
        <v>2.8119999999999998</v>
      </c>
      <c r="BP1530" s="12" t="s">
        <v>321</v>
      </c>
      <c r="BQ1530" s="754">
        <v>0</v>
      </c>
      <c r="BR1530" s="12" t="s">
        <v>321</v>
      </c>
      <c r="BS1530" s="654">
        <v>0</v>
      </c>
      <c r="BT1530" s="12" t="s">
        <v>321</v>
      </c>
      <c r="BU1530" s="654">
        <v>2.8929999999999998</v>
      </c>
      <c r="BV1530" s="12" t="s">
        <v>321</v>
      </c>
      <c r="BW1530" s="9">
        <v>0.06</v>
      </c>
      <c r="BX1530" s="9" t="s">
        <v>322</v>
      </c>
      <c r="BY1530" s="755">
        <v>89.4</v>
      </c>
      <c r="BZ1530" s="9" t="s">
        <v>315</v>
      </c>
      <c r="CA1530" s="755">
        <v>6.3</v>
      </c>
      <c r="CB1530" s="9" t="s">
        <v>315</v>
      </c>
      <c r="CC1530" s="755">
        <v>6.3</v>
      </c>
      <c r="CD1530" s="9" t="s">
        <v>315</v>
      </c>
      <c r="CE1530" s="755">
        <v>35.299999999999997</v>
      </c>
      <c r="CF1530" s="9" t="s">
        <v>323</v>
      </c>
      <c r="CG1530" s="755">
        <v>28.7</v>
      </c>
      <c r="CH1530" s="9" t="s">
        <v>323</v>
      </c>
      <c r="CI1530" s="9"/>
      <c r="CJ1530" s="9"/>
      <c r="CK1530" s="9"/>
    </row>
    <row r="1531" spans="1:89" s="98" customFormat="1" x14ac:dyDescent="0.25">
      <c r="A1531" s="99">
        <v>10200221</v>
      </c>
      <c r="B1531" s="99"/>
      <c r="C1531" s="772">
        <v>449</v>
      </c>
      <c r="D1531" s="807">
        <v>0.03</v>
      </c>
      <c r="E1531" s="772">
        <f t="shared" si="69"/>
        <v>462</v>
      </c>
      <c r="F1531" s="778">
        <v>1.1000000000000001</v>
      </c>
      <c r="G1531" s="774">
        <f t="shared" si="68"/>
        <v>508</v>
      </c>
      <c r="H1531" s="776"/>
      <c r="I1531" s="758"/>
      <c r="J1531" s="776"/>
      <c r="K1531" s="786"/>
      <c r="L1531" s="9" t="s">
        <v>308</v>
      </c>
      <c r="M1531" s="9" t="s">
        <v>4427</v>
      </c>
      <c r="N1531" s="9" t="s">
        <v>142</v>
      </c>
      <c r="O1531" s="9" t="s">
        <v>2034</v>
      </c>
      <c r="P1531" s="9" t="s">
        <v>624</v>
      </c>
      <c r="Q1531" s="9" t="s">
        <v>273</v>
      </c>
      <c r="R1531" s="9" t="s">
        <v>2148</v>
      </c>
      <c r="S1531" s="9" t="s">
        <v>314</v>
      </c>
      <c r="T1531" s="98" t="s">
        <v>210</v>
      </c>
      <c r="U1531" s="99" t="s">
        <v>735</v>
      </c>
      <c r="V1531" s="99" t="s">
        <v>207</v>
      </c>
      <c r="W1531" s="99" t="s">
        <v>632</v>
      </c>
      <c r="X1531" s="99" t="s">
        <v>207</v>
      </c>
      <c r="Y1531" s="99">
        <v>182</v>
      </c>
      <c r="Z1531" s="99" t="s">
        <v>207</v>
      </c>
      <c r="AA1531" s="9">
        <v>200</v>
      </c>
      <c r="AB1531" s="99" t="s">
        <v>207</v>
      </c>
      <c r="AC1531" s="9">
        <v>218</v>
      </c>
      <c r="AD1531" s="9" t="s">
        <v>207</v>
      </c>
      <c r="AE1531" s="9">
        <v>86</v>
      </c>
      <c r="AF1531" s="9" t="s">
        <v>315</v>
      </c>
      <c r="AG1531" s="14" t="s">
        <v>316</v>
      </c>
      <c r="AH1531" s="14" t="s">
        <v>207</v>
      </c>
      <c r="AI1531" s="14" t="s">
        <v>317</v>
      </c>
      <c r="AJ1531" s="14" t="s">
        <v>207</v>
      </c>
      <c r="AK1531" s="9">
        <v>5</v>
      </c>
      <c r="AL1531" s="14" t="s">
        <v>207</v>
      </c>
      <c r="AM1531" s="9">
        <v>5</v>
      </c>
      <c r="AN1531" s="14" t="s">
        <v>207</v>
      </c>
      <c r="AO1531" s="9">
        <v>5</v>
      </c>
      <c r="AP1531" s="14" t="s">
        <v>207</v>
      </c>
      <c r="AQ1531" s="9">
        <v>70</v>
      </c>
      <c r="AR1531" s="14" t="s">
        <v>207</v>
      </c>
      <c r="AS1531" s="9" t="s">
        <v>0</v>
      </c>
      <c r="AT1531" s="9" t="s">
        <v>318</v>
      </c>
      <c r="AU1531" s="9" t="s">
        <v>376</v>
      </c>
      <c r="AV1531" s="9" t="s">
        <v>320</v>
      </c>
      <c r="AW1531" s="9" t="s">
        <v>2234</v>
      </c>
      <c r="AX1531" s="9">
        <v>9010600000</v>
      </c>
      <c r="AY1531" s="99">
        <v>249</v>
      </c>
      <c r="AZ1531" s="12" t="s">
        <v>207</v>
      </c>
      <c r="BA1531" s="99">
        <v>16</v>
      </c>
      <c r="BB1531" s="12" t="s">
        <v>207</v>
      </c>
      <c r="BC1531" s="99">
        <v>16</v>
      </c>
      <c r="BD1531" s="12" t="s">
        <v>207</v>
      </c>
      <c r="BE1531" s="99">
        <v>18</v>
      </c>
      <c r="BF1531" s="12" t="s">
        <v>321</v>
      </c>
      <c r="BG1531" s="654">
        <v>17.113</v>
      </c>
      <c r="BH1531" s="12" t="s">
        <v>321</v>
      </c>
      <c r="BI1531" s="99">
        <v>14</v>
      </c>
      <c r="BJ1531" s="12" t="s">
        <v>321</v>
      </c>
      <c r="BK1531" s="754">
        <v>0</v>
      </c>
      <c r="BL1531" s="12" t="s">
        <v>321</v>
      </c>
      <c r="BM1531" s="754">
        <v>8.1000000000000003E-2</v>
      </c>
      <c r="BN1531" s="12" t="s">
        <v>321</v>
      </c>
      <c r="BO1531" s="754">
        <v>3.032</v>
      </c>
      <c r="BP1531" s="12" t="s">
        <v>321</v>
      </c>
      <c r="BQ1531" s="754">
        <v>0</v>
      </c>
      <c r="BR1531" s="12" t="s">
        <v>321</v>
      </c>
      <c r="BS1531" s="654">
        <v>0</v>
      </c>
      <c r="BT1531" s="12" t="s">
        <v>321</v>
      </c>
      <c r="BU1531" s="654">
        <v>3.113</v>
      </c>
      <c r="BV1531" s="12" t="s">
        <v>321</v>
      </c>
      <c r="BW1531" s="9">
        <v>0.06</v>
      </c>
      <c r="BX1531" s="9" t="s">
        <v>322</v>
      </c>
      <c r="BY1531" s="755">
        <v>98</v>
      </c>
      <c r="BZ1531" s="9" t="s">
        <v>315</v>
      </c>
      <c r="CA1531" s="755">
        <v>6.3</v>
      </c>
      <c r="CB1531" s="9" t="s">
        <v>315</v>
      </c>
      <c r="CC1531" s="755">
        <v>6.3</v>
      </c>
      <c r="CD1531" s="9" t="s">
        <v>315</v>
      </c>
      <c r="CE1531" s="755">
        <v>37.5</v>
      </c>
      <c r="CF1531" s="9" t="s">
        <v>323</v>
      </c>
      <c r="CG1531" s="755">
        <v>30.9</v>
      </c>
      <c r="CH1531" s="9" t="s">
        <v>323</v>
      </c>
      <c r="CI1531" s="9"/>
      <c r="CJ1531" s="9"/>
      <c r="CK1531" s="9"/>
    </row>
    <row r="1532" spans="1:89" s="98" customFormat="1" x14ac:dyDescent="0.25">
      <c r="A1532" s="99">
        <v>10200222</v>
      </c>
      <c r="B1532" s="99"/>
      <c r="C1532" s="772">
        <v>524</v>
      </c>
      <c r="D1532" s="807">
        <v>0.03</v>
      </c>
      <c r="E1532" s="772">
        <f t="shared" si="69"/>
        <v>540</v>
      </c>
      <c r="F1532" s="778">
        <v>1.1000000000000001</v>
      </c>
      <c r="G1532" s="774">
        <f t="shared" si="68"/>
        <v>594</v>
      </c>
      <c r="H1532" s="776"/>
      <c r="I1532" s="758"/>
      <c r="J1532" s="776"/>
      <c r="K1532" s="786"/>
      <c r="L1532" s="9" t="s">
        <v>308</v>
      </c>
      <c r="M1532" s="9" t="s">
        <v>4428</v>
      </c>
      <c r="N1532" s="9" t="s">
        <v>142</v>
      </c>
      <c r="O1532" s="9" t="s">
        <v>2034</v>
      </c>
      <c r="P1532" s="9" t="s">
        <v>624</v>
      </c>
      <c r="Q1532" s="9" t="s">
        <v>273</v>
      </c>
      <c r="R1532" s="9" t="s">
        <v>2148</v>
      </c>
      <c r="S1532" s="9" t="s">
        <v>314</v>
      </c>
      <c r="T1532" s="98" t="s">
        <v>210</v>
      </c>
      <c r="U1532" s="99" t="s">
        <v>736</v>
      </c>
      <c r="V1532" s="99" t="s">
        <v>207</v>
      </c>
      <c r="W1532" s="99" t="s">
        <v>634</v>
      </c>
      <c r="X1532" s="99" t="s">
        <v>207</v>
      </c>
      <c r="Y1532" s="99">
        <v>182</v>
      </c>
      <c r="Z1532" s="99" t="s">
        <v>207</v>
      </c>
      <c r="AA1532" s="9">
        <v>220</v>
      </c>
      <c r="AB1532" s="99" t="s">
        <v>207</v>
      </c>
      <c r="AC1532" s="9">
        <v>241</v>
      </c>
      <c r="AD1532" s="9" t="s">
        <v>207</v>
      </c>
      <c r="AE1532" s="9">
        <v>95</v>
      </c>
      <c r="AF1532" s="9" t="s">
        <v>315</v>
      </c>
      <c r="AG1532" s="14" t="s">
        <v>324</v>
      </c>
      <c r="AH1532" s="14" t="s">
        <v>207</v>
      </c>
      <c r="AI1532" s="14" t="s">
        <v>325</v>
      </c>
      <c r="AJ1532" s="14" t="s">
        <v>207</v>
      </c>
      <c r="AK1532" s="9">
        <v>5</v>
      </c>
      <c r="AL1532" s="14" t="s">
        <v>207</v>
      </c>
      <c r="AM1532" s="9">
        <v>5</v>
      </c>
      <c r="AN1532" s="14" t="s">
        <v>207</v>
      </c>
      <c r="AO1532" s="9">
        <v>5</v>
      </c>
      <c r="AP1532" s="14" t="s">
        <v>207</v>
      </c>
      <c r="AQ1532" s="9">
        <v>59</v>
      </c>
      <c r="AR1532" s="14" t="s">
        <v>207</v>
      </c>
      <c r="AS1532" s="9" t="s">
        <v>0</v>
      </c>
      <c r="AT1532" s="9" t="s">
        <v>318</v>
      </c>
      <c r="AU1532" s="9" t="s">
        <v>376</v>
      </c>
      <c r="AV1532" s="9" t="s">
        <v>320</v>
      </c>
      <c r="AW1532" s="9" t="s">
        <v>2235</v>
      </c>
      <c r="AX1532" s="9">
        <v>9010600000</v>
      </c>
      <c r="AY1532" s="99">
        <v>269</v>
      </c>
      <c r="AZ1532" s="12" t="s">
        <v>207</v>
      </c>
      <c r="BA1532" s="99">
        <v>15</v>
      </c>
      <c r="BB1532" s="12" t="s">
        <v>207</v>
      </c>
      <c r="BC1532" s="99">
        <v>15</v>
      </c>
      <c r="BD1532" s="12" t="s">
        <v>207</v>
      </c>
      <c r="BE1532" s="99">
        <v>21</v>
      </c>
      <c r="BF1532" s="12" t="s">
        <v>321</v>
      </c>
      <c r="BG1532" s="654">
        <v>20.489000000000001</v>
      </c>
      <c r="BH1532" s="12" t="s">
        <v>321</v>
      </c>
      <c r="BI1532" s="99">
        <v>16</v>
      </c>
      <c r="BJ1532" s="12" t="s">
        <v>321</v>
      </c>
      <c r="BK1532" s="754">
        <v>0</v>
      </c>
      <c r="BL1532" s="12" t="s">
        <v>321</v>
      </c>
      <c r="BM1532" s="754">
        <v>0.09</v>
      </c>
      <c r="BN1532" s="12" t="s">
        <v>321</v>
      </c>
      <c r="BO1532" s="754">
        <v>4.4000000000000004</v>
      </c>
      <c r="BP1532" s="12" t="s">
        <v>321</v>
      </c>
      <c r="BQ1532" s="754">
        <v>0</v>
      </c>
      <c r="BR1532" s="12" t="s">
        <v>321</v>
      </c>
      <c r="BS1532" s="654">
        <v>0</v>
      </c>
      <c r="BT1532" s="12" t="s">
        <v>321</v>
      </c>
      <c r="BU1532" s="654">
        <v>4.4889999999999999</v>
      </c>
      <c r="BV1532" s="12" t="s">
        <v>321</v>
      </c>
      <c r="BW1532" s="9">
        <v>0.06</v>
      </c>
      <c r="BX1532" s="9" t="s">
        <v>322</v>
      </c>
      <c r="BY1532" s="755">
        <v>105.9</v>
      </c>
      <c r="BZ1532" s="9" t="s">
        <v>315</v>
      </c>
      <c r="CA1532" s="755">
        <v>5.9</v>
      </c>
      <c r="CB1532" s="9" t="s">
        <v>315</v>
      </c>
      <c r="CC1532" s="755">
        <v>5.9</v>
      </c>
      <c r="CD1532" s="9" t="s">
        <v>315</v>
      </c>
      <c r="CE1532" s="755">
        <v>41.9</v>
      </c>
      <c r="CF1532" s="9" t="s">
        <v>323</v>
      </c>
      <c r="CG1532" s="755">
        <v>35.299999999999997</v>
      </c>
      <c r="CH1532" s="9" t="s">
        <v>323</v>
      </c>
      <c r="CI1532" s="9"/>
      <c r="CJ1532" s="9"/>
      <c r="CK1532" s="9"/>
    </row>
    <row r="1533" spans="1:89" s="98" customFormat="1" x14ac:dyDescent="0.25">
      <c r="A1533" s="99">
        <v>10200223</v>
      </c>
      <c r="B1533" s="99"/>
      <c r="C1533" s="772">
        <v>541</v>
      </c>
      <c r="D1533" s="807">
        <v>0.03</v>
      </c>
      <c r="E1533" s="772">
        <f t="shared" si="69"/>
        <v>557</v>
      </c>
      <c r="F1533" s="778">
        <v>1.1000000000000001</v>
      </c>
      <c r="G1533" s="774">
        <f t="shared" si="68"/>
        <v>613</v>
      </c>
      <c r="H1533" s="776"/>
      <c r="I1533" s="758"/>
      <c r="J1533" s="776"/>
      <c r="K1533" s="786"/>
      <c r="L1533" s="9" t="s">
        <v>308</v>
      </c>
      <c r="M1533" s="9" t="s">
        <v>4429</v>
      </c>
      <c r="N1533" s="9" t="s">
        <v>142</v>
      </c>
      <c r="O1533" s="9" t="s">
        <v>2034</v>
      </c>
      <c r="P1533" s="9" t="s">
        <v>624</v>
      </c>
      <c r="Q1533" s="9" t="s">
        <v>273</v>
      </c>
      <c r="R1533" s="9" t="s">
        <v>2148</v>
      </c>
      <c r="S1533" s="9" t="s">
        <v>314</v>
      </c>
      <c r="T1533" s="98" t="s">
        <v>210</v>
      </c>
      <c r="U1533" s="99" t="s">
        <v>737</v>
      </c>
      <c r="V1533" s="99" t="s">
        <v>207</v>
      </c>
      <c r="W1533" s="99" t="s">
        <v>636</v>
      </c>
      <c r="X1533" s="99" t="s">
        <v>207</v>
      </c>
      <c r="Y1533" s="99">
        <v>187</v>
      </c>
      <c r="Z1533" s="99" t="s">
        <v>207</v>
      </c>
      <c r="AA1533" s="9">
        <v>240</v>
      </c>
      <c r="AB1533" s="99" t="s">
        <v>207</v>
      </c>
      <c r="AC1533" s="9">
        <v>264</v>
      </c>
      <c r="AD1533" s="9" t="s">
        <v>207</v>
      </c>
      <c r="AE1533" s="9">
        <v>104</v>
      </c>
      <c r="AF1533" s="9" t="s">
        <v>315</v>
      </c>
      <c r="AG1533" s="14" t="s">
        <v>326</v>
      </c>
      <c r="AH1533" s="14" t="s">
        <v>207</v>
      </c>
      <c r="AI1533" s="14" t="s">
        <v>327</v>
      </c>
      <c r="AJ1533" s="14" t="s">
        <v>207</v>
      </c>
      <c r="AK1533" s="9">
        <v>5</v>
      </c>
      <c r="AL1533" s="14" t="s">
        <v>207</v>
      </c>
      <c r="AM1533" s="9">
        <v>5</v>
      </c>
      <c r="AN1533" s="14" t="s">
        <v>207</v>
      </c>
      <c r="AO1533" s="9">
        <v>5</v>
      </c>
      <c r="AP1533" s="14" t="s">
        <v>207</v>
      </c>
      <c r="AQ1533" s="9">
        <v>53</v>
      </c>
      <c r="AR1533" s="14" t="s">
        <v>207</v>
      </c>
      <c r="AS1533" s="9" t="s">
        <v>0</v>
      </c>
      <c r="AT1533" s="9" t="s">
        <v>318</v>
      </c>
      <c r="AU1533" s="9" t="s">
        <v>376</v>
      </c>
      <c r="AV1533" s="9" t="s">
        <v>320</v>
      </c>
      <c r="AW1533" s="9" t="s">
        <v>2236</v>
      </c>
      <c r="AX1533" s="9">
        <v>9010600000</v>
      </c>
      <c r="AY1533" s="99">
        <v>289</v>
      </c>
      <c r="AZ1533" s="12" t="s">
        <v>207</v>
      </c>
      <c r="BA1533" s="99">
        <v>16</v>
      </c>
      <c r="BB1533" s="12" t="s">
        <v>207</v>
      </c>
      <c r="BC1533" s="99">
        <v>16</v>
      </c>
      <c r="BD1533" s="12" t="s">
        <v>207</v>
      </c>
      <c r="BE1533" s="99">
        <v>24</v>
      </c>
      <c r="BF1533" s="12" t="s">
        <v>321</v>
      </c>
      <c r="BG1533" s="654">
        <v>23.097000000000001</v>
      </c>
      <c r="BH1533" s="12" t="s">
        <v>321</v>
      </c>
      <c r="BI1533" s="99">
        <v>18</v>
      </c>
      <c r="BJ1533" s="12" t="s">
        <v>321</v>
      </c>
      <c r="BK1533" s="754">
        <v>0</v>
      </c>
      <c r="BL1533" s="12" t="s">
        <v>321</v>
      </c>
      <c r="BM1533" s="754">
        <v>0.09</v>
      </c>
      <c r="BN1533" s="12" t="s">
        <v>321</v>
      </c>
      <c r="BO1533" s="754">
        <v>5.0069999999999997</v>
      </c>
      <c r="BP1533" s="12" t="s">
        <v>321</v>
      </c>
      <c r="BQ1533" s="754">
        <v>0</v>
      </c>
      <c r="BR1533" s="12" t="s">
        <v>321</v>
      </c>
      <c r="BS1533" s="654">
        <v>0</v>
      </c>
      <c r="BT1533" s="12" t="s">
        <v>321</v>
      </c>
      <c r="BU1533" s="654">
        <v>5.0970000000000004</v>
      </c>
      <c r="BV1533" s="12" t="s">
        <v>321</v>
      </c>
      <c r="BW1533" s="9">
        <v>7.0000000000000007E-2</v>
      </c>
      <c r="BX1533" s="9" t="s">
        <v>322</v>
      </c>
      <c r="BY1533" s="755">
        <v>113.8</v>
      </c>
      <c r="BZ1533" s="9" t="s">
        <v>315</v>
      </c>
      <c r="CA1533" s="755">
        <v>6.3</v>
      </c>
      <c r="CB1533" s="9" t="s">
        <v>315</v>
      </c>
      <c r="CC1533" s="755">
        <v>6.3</v>
      </c>
      <c r="CD1533" s="9" t="s">
        <v>315</v>
      </c>
      <c r="CE1533" s="755">
        <v>46.3</v>
      </c>
      <c r="CF1533" s="9" t="s">
        <v>323</v>
      </c>
      <c r="CG1533" s="755">
        <v>39.700000000000003</v>
      </c>
      <c r="CH1533" s="9" t="s">
        <v>323</v>
      </c>
      <c r="CI1533" s="9"/>
      <c r="CJ1533" s="9"/>
      <c r="CK1533" s="9"/>
    </row>
    <row r="1534" spans="1:89" s="98" customFormat="1" x14ac:dyDescent="0.25">
      <c r="A1534" s="99">
        <v>10200044</v>
      </c>
      <c r="B1534" s="99"/>
      <c r="C1534" s="772">
        <v>340</v>
      </c>
      <c r="D1534" s="807">
        <v>0.03</v>
      </c>
      <c r="E1534" s="772">
        <f t="shared" ref="E1534:E1585" si="70">ROUND(C1534*(1+D1534),0)</f>
        <v>350</v>
      </c>
      <c r="F1534" s="778">
        <v>1.1000000000000001</v>
      </c>
      <c r="G1534" s="774">
        <f t="shared" ref="G1534:G1555" si="71">ROUND(E1534*F1534,0)</f>
        <v>385</v>
      </c>
      <c r="H1534" s="776"/>
      <c r="I1534" s="758"/>
      <c r="J1534" s="776"/>
      <c r="K1534" s="786"/>
      <c r="L1534" s="9" t="s">
        <v>308</v>
      </c>
      <c r="M1534" s="9" t="s">
        <v>5288</v>
      </c>
      <c r="N1534" s="9" t="s">
        <v>142</v>
      </c>
      <c r="O1534" s="9" t="s">
        <v>2034</v>
      </c>
      <c r="P1534" s="9" t="s">
        <v>624</v>
      </c>
      <c r="Q1534" s="9" t="s">
        <v>273</v>
      </c>
      <c r="R1534" s="9" t="s">
        <v>4</v>
      </c>
      <c r="S1534" s="9" t="s">
        <v>314</v>
      </c>
      <c r="T1534" s="98" t="s">
        <v>210</v>
      </c>
      <c r="U1534" s="99">
        <v>95</v>
      </c>
      <c r="V1534" s="99" t="s">
        <v>207</v>
      </c>
      <c r="W1534" s="99">
        <v>168</v>
      </c>
      <c r="X1534" s="99" t="s">
        <v>207</v>
      </c>
      <c r="Y1534" s="99">
        <v>182</v>
      </c>
      <c r="Z1534" s="99" t="s">
        <v>207</v>
      </c>
      <c r="AA1534" s="9">
        <v>180</v>
      </c>
      <c r="AB1534" s="99" t="s">
        <v>207</v>
      </c>
      <c r="AC1534" s="9">
        <v>193</v>
      </c>
      <c r="AD1534" s="9" t="s">
        <v>207</v>
      </c>
      <c r="AE1534" s="9">
        <v>76</v>
      </c>
      <c r="AF1534" s="9" t="s">
        <v>315</v>
      </c>
      <c r="AG1534" s="14" t="s">
        <v>1123</v>
      </c>
      <c r="AH1534" s="14" t="s">
        <v>207</v>
      </c>
      <c r="AI1534" s="14" t="s">
        <v>1124</v>
      </c>
      <c r="AJ1534" s="14" t="s">
        <v>207</v>
      </c>
      <c r="AK1534" s="9">
        <v>6</v>
      </c>
      <c r="AL1534" s="14" t="s">
        <v>207</v>
      </c>
      <c r="AM1534" s="9">
        <v>6</v>
      </c>
      <c r="AN1534" s="14" t="s">
        <v>207</v>
      </c>
      <c r="AO1534" s="9">
        <v>5</v>
      </c>
      <c r="AP1534" s="14" t="s">
        <v>207</v>
      </c>
      <c r="AQ1534" s="9">
        <v>82</v>
      </c>
      <c r="AR1534" s="14" t="s">
        <v>207</v>
      </c>
      <c r="AS1534" s="9" t="s">
        <v>0</v>
      </c>
      <c r="AT1534" s="9" t="s">
        <v>318</v>
      </c>
      <c r="AU1534" s="9" t="s">
        <v>376</v>
      </c>
      <c r="AV1534" s="9" t="s">
        <v>320</v>
      </c>
      <c r="AW1534" s="9" t="s">
        <v>2237</v>
      </c>
      <c r="AX1534" s="9">
        <v>9010600000</v>
      </c>
      <c r="AY1534" s="99">
        <v>227</v>
      </c>
      <c r="AZ1534" s="12" t="s">
        <v>207</v>
      </c>
      <c r="BA1534" s="99">
        <v>16</v>
      </c>
      <c r="BB1534" s="12" t="s">
        <v>207</v>
      </c>
      <c r="BC1534" s="99">
        <v>16</v>
      </c>
      <c r="BD1534" s="12" t="s">
        <v>207</v>
      </c>
      <c r="BE1534" s="99">
        <v>14</v>
      </c>
      <c r="BF1534" s="12" t="s">
        <v>321</v>
      </c>
      <c r="BG1534" s="654">
        <v>13.893000000000001</v>
      </c>
      <c r="BH1534" s="12" t="s">
        <v>321</v>
      </c>
      <c r="BI1534" s="99">
        <v>11</v>
      </c>
      <c r="BJ1534" s="12" t="s">
        <v>321</v>
      </c>
      <c r="BK1534" s="754">
        <v>0</v>
      </c>
      <c r="BL1534" s="12" t="s">
        <v>321</v>
      </c>
      <c r="BM1534" s="754">
        <v>8.1000000000000003E-2</v>
      </c>
      <c r="BN1534" s="12" t="s">
        <v>321</v>
      </c>
      <c r="BO1534" s="754">
        <v>2.8119999999999998</v>
      </c>
      <c r="BP1534" s="12" t="s">
        <v>321</v>
      </c>
      <c r="BQ1534" s="754">
        <v>0</v>
      </c>
      <c r="BR1534" s="12" t="s">
        <v>321</v>
      </c>
      <c r="BS1534" s="654">
        <v>0</v>
      </c>
      <c r="BT1534" s="12" t="s">
        <v>321</v>
      </c>
      <c r="BU1534" s="654">
        <v>2.8929999999999998</v>
      </c>
      <c r="BV1534" s="12" t="s">
        <v>321</v>
      </c>
      <c r="BW1534" s="9">
        <v>0.06</v>
      </c>
      <c r="BX1534" s="9" t="s">
        <v>322</v>
      </c>
      <c r="BY1534" s="755">
        <v>89.4</v>
      </c>
      <c r="BZ1534" s="9" t="s">
        <v>315</v>
      </c>
      <c r="CA1534" s="755">
        <v>6.3</v>
      </c>
      <c r="CB1534" s="9" t="s">
        <v>315</v>
      </c>
      <c r="CC1534" s="755">
        <v>6.3</v>
      </c>
      <c r="CD1534" s="9" t="s">
        <v>315</v>
      </c>
      <c r="CE1534" s="755">
        <v>28.7</v>
      </c>
      <c r="CF1534" s="9" t="s">
        <v>323</v>
      </c>
      <c r="CG1534" s="755">
        <v>24.3</v>
      </c>
      <c r="CH1534" s="9" t="s">
        <v>323</v>
      </c>
      <c r="CI1534" s="9"/>
      <c r="CJ1534" s="9"/>
      <c r="CK1534" s="9"/>
    </row>
    <row r="1535" spans="1:89" s="98" customFormat="1" x14ac:dyDescent="0.25">
      <c r="A1535" s="99">
        <v>10200045</v>
      </c>
      <c r="B1535" s="99"/>
      <c r="C1535" s="772">
        <v>391</v>
      </c>
      <c r="D1535" s="807">
        <v>0.03</v>
      </c>
      <c r="E1535" s="772">
        <f t="shared" si="70"/>
        <v>403</v>
      </c>
      <c r="F1535" s="778">
        <v>1.1000000000000001</v>
      </c>
      <c r="G1535" s="774">
        <f t="shared" si="71"/>
        <v>443</v>
      </c>
      <c r="H1535" s="776"/>
      <c r="I1535" s="758"/>
      <c r="J1535" s="776"/>
      <c r="K1535" s="786"/>
      <c r="L1535" s="9" t="s">
        <v>308</v>
      </c>
      <c r="M1535" s="9" t="s">
        <v>5289</v>
      </c>
      <c r="N1535" s="9" t="s">
        <v>142</v>
      </c>
      <c r="O1535" s="9" t="s">
        <v>2034</v>
      </c>
      <c r="P1535" s="9" t="s">
        <v>624</v>
      </c>
      <c r="Q1535" s="9" t="s">
        <v>273</v>
      </c>
      <c r="R1535" s="9" t="s">
        <v>4</v>
      </c>
      <c r="S1535" s="9" t="s">
        <v>314</v>
      </c>
      <c r="T1535" s="98" t="s">
        <v>210</v>
      </c>
      <c r="U1535" s="99" t="s">
        <v>735</v>
      </c>
      <c r="V1535" s="99" t="s">
        <v>207</v>
      </c>
      <c r="W1535" s="99" t="s">
        <v>632</v>
      </c>
      <c r="X1535" s="99" t="s">
        <v>207</v>
      </c>
      <c r="Y1535" s="99">
        <v>182</v>
      </c>
      <c r="Z1535" s="99" t="s">
        <v>207</v>
      </c>
      <c r="AA1535" s="9">
        <v>200</v>
      </c>
      <c r="AB1535" s="99" t="s">
        <v>207</v>
      </c>
      <c r="AC1535" s="9">
        <v>218</v>
      </c>
      <c r="AD1535" s="9" t="s">
        <v>207</v>
      </c>
      <c r="AE1535" s="9">
        <v>86</v>
      </c>
      <c r="AF1535" s="9" t="s">
        <v>315</v>
      </c>
      <c r="AG1535" s="14" t="s">
        <v>316</v>
      </c>
      <c r="AH1535" s="14" t="s">
        <v>207</v>
      </c>
      <c r="AI1535" s="14" t="s">
        <v>317</v>
      </c>
      <c r="AJ1535" s="14" t="s">
        <v>207</v>
      </c>
      <c r="AK1535" s="9">
        <v>5</v>
      </c>
      <c r="AL1535" s="14" t="s">
        <v>207</v>
      </c>
      <c r="AM1535" s="9">
        <v>5</v>
      </c>
      <c r="AN1535" s="14" t="s">
        <v>207</v>
      </c>
      <c r="AO1535" s="9">
        <v>5</v>
      </c>
      <c r="AP1535" s="14" t="s">
        <v>207</v>
      </c>
      <c r="AQ1535" s="9">
        <v>70</v>
      </c>
      <c r="AR1535" s="14" t="s">
        <v>207</v>
      </c>
      <c r="AS1535" s="9" t="s">
        <v>0</v>
      </c>
      <c r="AT1535" s="9" t="s">
        <v>318</v>
      </c>
      <c r="AU1535" s="9" t="s">
        <v>376</v>
      </c>
      <c r="AV1535" s="9" t="s">
        <v>320</v>
      </c>
      <c r="AW1535" s="9" t="s">
        <v>2238</v>
      </c>
      <c r="AX1535" s="9">
        <v>9010600000</v>
      </c>
      <c r="AY1535" s="99">
        <v>249</v>
      </c>
      <c r="AZ1535" s="12" t="s">
        <v>207</v>
      </c>
      <c r="BA1535" s="99">
        <v>16</v>
      </c>
      <c r="BB1535" s="12" t="s">
        <v>207</v>
      </c>
      <c r="BC1535" s="99">
        <v>16</v>
      </c>
      <c r="BD1535" s="12" t="s">
        <v>207</v>
      </c>
      <c r="BE1535" s="99">
        <v>18</v>
      </c>
      <c r="BF1535" s="12" t="s">
        <v>321</v>
      </c>
      <c r="BG1535" s="654">
        <v>17.113</v>
      </c>
      <c r="BH1535" s="12" t="s">
        <v>321</v>
      </c>
      <c r="BI1535" s="99">
        <v>14</v>
      </c>
      <c r="BJ1535" s="12" t="s">
        <v>321</v>
      </c>
      <c r="BK1535" s="754">
        <v>0</v>
      </c>
      <c r="BL1535" s="12" t="s">
        <v>321</v>
      </c>
      <c r="BM1535" s="754">
        <v>8.1000000000000003E-2</v>
      </c>
      <c r="BN1535" s="12" t="s">
        <v>321</v>
      </c>
      <c r="BO1535" s="754">
        <v>3.032</v>
      </c>
      <c r="BP1535" s="12" t="s">
        <v>321</v>
      </c>
      <c r="BQ1535" s="754">
        <v>0</v>
      </c>
      <c r="BR1535" s="12" t="s">
        <v>321</v>
      </c>
      <c r="BS1535" s="654">
        <v>0</v>
      </c>
      <c r="BT1535" s="12" t="s">
        <v>321</v>
      </c>
      <c r="BU1535" s="654">
        <v>3.113</v>
      </c>
      <c r="BV1535" s="12" t="s">
        <v>321</v>
      </c>
      <c r="BW1535" s="9">
        <v>0.06</v>
      </c>
      <c r="BX1535" s="9" t="s">
        <v>322</v>
      </c>
      <c r="BY1535" s="755">
        <v>98</v>
      </c>
      <c r="BZ1535" s="9" t="s">
        <v>315</v>
      </c>
      <c r="CA1535" s="755">
        <v>6.3</v>
      </c>
      <c r="CB1535" s="9" t="s">
        <v>315</v>
      </c>
      <c r="CC1535" s="755">
        <v>6.3</v>
      </c>
      <c r="CD1535" s="9" t="s">
        <v>315</v>
      </c>
      <c r="CE1535" s="755">
        <v>37.5</v>
      </c>
      <c r="CF1535" s="9" t="s">
        <v>323</v>
      </c>
      <c r="CG1535" s="755">
        <v>30.9</v>
      </c>
      <c r="CH1535" s="9" t="s">
        <v>323</v>
      </c>
      <c r="CI1535" s="9"/>
      <c r="CJ1535" s="9"/>
      <c r="CK1535" s="9"/>
    </row>
    <row r="1536" spans="1:89" s="98" customFormat="1" x14ac:dyDescent="0.25">
      <c r="A1536" s="99">
        <v>10200115</v>
      </c>
      <c r="B1536" s="99"/>
      <c r="C1536" s="772">
        <v>457</v>
      </c>
      <c r="D1536" s="807">
        <v>0.03</v>
      </c>
      <c r="E1536" s="772">
        <f t="shared" si="70"/>
        <v>471</v>
      </c>
      <c r="F1536" s="778">
        <v>1.1000000000000001</v>
      </c>
      <c r="G1536" s="774">
        <f t="shared" si="71"/>
        <v>518</v>
      </c>
      <c r="H1536" s="776"/>
      <c r="I1536" s="758"/>
      <c r="J1536" s="776"/>
      <c r="K1536" s="786"/>
      <c r="L1536" s="9" t="s">
        <v>308</v>
      </c>
      <c r="M1536" s="9" t="s">
        <v>5290</v>
      </c>
      <c r="N1536" s="9" t="s">
        <v>142</v>
      </c>
      <c r="O1536" s="9" t="s">
        <v>2034</v>
      </c>
      <c r="P1536" s="9" t="s">
        <v>624</v>
      </c>
      <c r="Q1536" s="9" t="s">
        <v>273</v>
      </c>
      <c r="R1536" s="9" t="s">
        <v>4</v>
      </c>
      <c r="S1536" s="9" t="s">
        <v>314</v>
      </c>
      <c r="T1536" s="98" t="s">
        <v>210</v>
      </c>
      <c r="U1536" s="99" t="s">
        <v>736</v>
      </c>
      <c r="V1536" s="99" t="s">
        <v>207</v>
      </c>
      <c r="W1536" s="99" t="s">
        <v>634</v>
      </c>
      <c r="X1536" s="99" t="s">
        <v>207</v>
      </c>
      <c r="Y1536" s="99">
        <v>182</v>
      </c>
      <c r="Z1536" s="99" t="s">
        <v>207</v>
      </c>
      <c r="AA1536" s="9">
        <v>220</v>
      </c>
      <c r="AB1536" s="99" t="s">
        <v>207</v>
      </c>
      <c r="AC1536" s="9">
        <v>241</v>
      </c>
      <c r="AD1536" s="9" t="s">
        <v>207</v>
      </c>
      <c r="AE1536" s="9">
        <v>95</v>
      </c>
      <c r="AF1536" s="9" t="s">
        <v>315</v>
      </c>
      <c r="AG1536" s="14" t="s">
        <v>324</v>
      </c>
      <c r="AH1536" s="14" t="s">
        <v>207</v>
      </c>
      <c r="AI1536" s="14" t="s">
        <v>325</v>
      </c>
      <c r="AJ1536" s="14" t="s">
        <v>207</v>
      </c>
      <c r="AK1536" s="9">
        <v>5</v>
      </c>
      <c r="AL1536" s="14" t="s">
        <v>207</v>
      </c>
      <c r="AM1536" s="9">
        <v>5</v>
      </c>
      <c r="AN1536" s="14" t="s">
        <v>207</v>
      </c>
      <c r="AO1536" s="9">
        <v>5</v>
      </c>
      <c r="AP1536" s="14" t="s">
        <v>207</v>
      </c>
      <c r="AQ1536" s="9">
        <v>59</v>
      </c>
      <c r="AR1536" s="14" t="s">
        <v>207</v>
      </c>
      <c r="AS1536" s="9" t="s">
        <v>0</v>
      </c>
      <c r="AT1536" s="9" t="s">
        <v>318</v>
      </c>
      <c r="AU1536" s="9" t="s">
        <v>376</v>
      </c>
      <c r="AV1536" s="9" t="s">
        <v>320</v>
      </c>
      <c r="AW1536" s="9" t="s">
        <v>2239</v>
      </c>
      <c r="AX1536" s="9">
        <v>9010600000</v>
      </c>
      <c r="AY1536" s="99">
        <v>269</v>
      </c>
      <c r="AZ1536" s="12" t="s">
        <v>207</v>
      </c>
      <c r="BA1536" s="99">
        <v>15</v>
      </c>
      <c r="BB1536" s="12" t="s">
        <v>207</v>
      </c>
      <c r="BC1536" s="99">
        <v>15</v>
      </c>
      <c r="BD1536" s="12" t="s">
        <v>207</v>
      </c>
      <c r="BE1536" s="99">
        <v>21</v>
      </c>
      <c r="BF1536" s="12" t="s">
        <v>321</v>
      </c>
      <c r="BG1536" s="654">
        <v>20.489000000000001</v>
      </c>
      <c r="BH1536" s="12" t="s">
        <v>321</v>
      </c>
      <c r="BI1536" s="99">
        <v>16</v>
      </c>
      <c r="BJ1536" s="12" t="s">
        <v>321</v>
      </c>
      <c r="BK1536" s="754">
        <v>0</v>
      </c>
      <c r="BL1536" s="12" t="s">
        <v>321</v>
      </c>
      <c r="BM1536" s="754">
        <v>0.09</v>
      </c>
      <c r="BN1536" s="12" t="s">
        <v>321</v>
      </c>
      <c r="BO1536" s="754">
        <v>4.4000000000000004</v>
      </c>
      <c r="BP1536" s="12" t="s">
        <v>321</v>
      </c>
      <c r="BQ1536" s="754">
        <v>0</v>
      </c>
      <c r="BR1536" s="12" t="s">
        <v>321</v>
      </c>
      <c r="BS1536" s="654">
        <v>0</v>
      </c>
      <c r="BT1536" s="12" t="s">
        <v>321</v>
      </c>
      <c r="BU1536" s="654">
        <v>4.4889999999999999</v>
      </c>
      <c r="BV1536" s="12" t="s">
        <v>321</v>
      </c>
      <c r="BW1536" s="9">
        <v>0.06</v>
      </c>
      <c r="BX1536" s="9" t="s">
        <v>322</v>
      </c>
      <c r="BY1536" s="755">
        <v>105.9</v>
      </c>
      <c r="BZ1536" s="9" t="s">
        <v>315</v>
      </c>
      <c r="CA1536" s="755">
        <v>5.9</v>
      </c>
      <c r="CB1536" s="9" t="s">
        <v>315</v>
      </c>
      <c r="CC1536" s="755">
        <v>5.9</v>
      </c>
      <c r="CD1536" s="9" t="s">
        <v>315</v>
      </c>
      <c r="CE1536" s="755">
        <v>41.9</v>
      </c>
      <c r="CF1536" s="9" t="s">
        <v>323</v>
      </c>
      <c r="CG1536" s="755">
        <v>35.299999999999997</v>
      </c>
      <c r="CH1536" s="9" t="s">
        <v>323</v>
      </c>
      <c r="CI1536" s="9"/>
      <c r="CJ1536" s="9"/>
      <c r="CK1536" s="9"/>
    </row>
    <row r="1537" spans="1:89" s="98" customFormat="1" x14ac:dyDescent="0.25">
      <c r="A1537" s="99">
        <v>10200046</v>
      </c>
      <c r="B1537" s="99"/>
      <c r="C1537" s="772">
        <v>498</v>
      </c>
      <c r="D1537" s="807">
        <v>0.03</v>
      </c>
      <c r="E1537" s="772">
        <f t="shared" si="70"/>
        <v>513</v>
      </c>
      <c r="F1537" s="778">
        <v>1.1000000000000001</v>
      </c>
      <c r="G1537" s="774">
        <f t="shared" si="71"/>
        <v>564</v>
      </c>
      <c r="H1537" s="776"/>
      <c r="I1537" s="758"/>
      <c r="J1537" s="776"/>
      <c r="K1537" s="786"/>
      <c r="L1537" s="9" t="s">
        <v>308</v>
      </c>
      <c r="M1537" s="9" t="s">
        <v>5291</v>
      </c>
      <c r="N1537" s="9" t="s">
        <v>142</v>
      </c>
      <c r="O1537" s="9" t="s">
        <v>2034</v>
      </c>
      <c r="P1537" s="9" t="s">
        <v>624</v>
      </c>
      <c r="Q1537" s="9" t="s">
        <v>273</v>
      </c>
      <c r="R1537" s="9" t="s">
        <v>4</v>
      </c>
      <c r="S1537" s="9" t="s">
        <v>314</v>
      </c>
      <c r="T1537" s="98" t="s">
        <v>210</v>
      </c>
      <c r="U1537" s="99" t="s">
        <v>737</v>
      </c>
      <c r="V1537" s="99" t="s">
        <v>207</v>
      </c>
      <c r="W1537" s="99" t="s">
        <v>636</v>
      </c>
      <c r="X1537" s="99" t="s">
        <v>207</v>
      </c>
      <c r="Y1537" s="99">
        <v>187</v>
      </c>
      <c r="Z1537" s="99" t="s">
        <v>207</v>
      </c>
      <c r="AA1537" s="9">
        <v>240</v>
      </c>
      <c r="AB1537" s="99" t="s">
        <v>207</v>
      </c>
      <c r="AC1537" s="9">
        <v>264</v>
      </c>
      <c r="AD1537" s="9" t="s">
        <v>207</v>
      </c>
      <c r="AE1537" s="9">
        <v>104</v>
      </c>
      <c r="AF1537" s="9" t="s">
        <v>315</v>
      </c>
      <c r="AG1537" s="14" t="s">
        <v>326</v>
      </c>
      <c r="AH1537" s="14" t="s">
        <v>207</v>
      </c>
      <c r="AI1537" s="14" t="s">
        <v>327</v>
      </c>
      <c r="AJ1537" s="14" t="s">
        <v>207</v>
      </c>
      <c r="AK1537" s="9">
        <v>5</v>
      </c>
      <c r="AL1537" s="14" t="s">
        <v>207</v>
      </c>
      <c r="AM1537" s="9">
        <v>5</v>
      </c>
      <c r="AN1537" s="14" t="s">
        <v>207</v>
      </c>
      <c r="AO1537" s="9">
        <v>5</v>
      </c>
      <c r="AP1537" s="14" t="s">
        <v>207</v>
      </c>
      <c r="AQ1537" s="9">
        <v>53</v>
      </c>
      <c r="AR1537" s="14" t="s">
        <v>207</v>
      </c>
      <c r="AS1537" s="9" t="s">
        <v>0</v>
      </c>
      <c r="AT1537" s="9" t="s">
        <v>318</v>
      </c>
      <c r="AU1537" s="9" t="s">
        <v>376</v>
      </c>
      <c r="AV1537" s="9" t="s">
        <v>320</v>
      </c>
      <c r="AW1537" s="9" t="s">
        <v>2240</v>
      </c>
      <c r="AX1537" s="9">
        <v>9010600000</v>
      </c>
      <c r="AY1537" s="99">
        <v>289</v>
      </c>
      <c r="AZ1537" s="12" t="s">
        <v>207</v>
      </c>
      <c r="BA1537" s="99">
        <v>16</v>
      </c>
      <c r="BB1537" s="12" t="s">
        <v>207</v>
      </c>
      <c r="BC1537" s="99">
        <v>16</v>
      </c>
      <c r="BD1537" s="12" t="s">
        <v>207</v>
      </c>
      <c r="BE1537" s="99">
        <v>24</v>
      </c>
      <c r="BF1537" s="12" t="s">
        <v>321</v>
      </c>
      <c r="BG1537" s="654">
        <v>23.097000000000001</v>
      </c>
      <c r="BH1537" s="12" t="s">
        <v>321</v>
      </c>
      <c r="BI1537" s="99">
        <v>18</v>
      </c>
      <c r="BJ1537" s="12" t="s">
        <v>321</v>
      </c>
      <c r="BK1537" s="754">
        <v>0</v>
      </c>
      <c r="BL1537" s="12" t="s">
        <v>321</v>
      </c>
      <c r="BM1537" s="754">
        <v>0.09</v>
      </c>
      <c r="BN1537" s="12" t="s">
        <v>321</v>
      </c>
      <c r="BO1537" s="754">
        <v>5.0069999999999997</v>
      </c>
      <c r="BP1537" s="12" t="s">
        <v>321</v>
      </c>
      <c r="BQ1537" s="754">
        <v>0</v>
      </c>
      <c r="BR1537" s="12" t="s">
        <v>321</v>
      </c>
      <c r="BS1537" s="654">
        <v>0</v>
      </c>
      <c r="BT1537" s="12" t="s">
        <v>321</v>
      </c>
      <c r="BU1537" s="654">
        <v>5.0970000000000004</v>
      </c>
      <c r="BV1537" s="12" t="s">
        <v>321</v>
      </c>
      <c r="BW1537" s="9">
        <v>7.0000000000000007E-2</v>
      </c>
      <c r="BX1537" s="9" t="s">
        <v>322</v>
      </c>
      <c r="BY1537" s="755">
        <v>113.8</v>
      </c>
      <c r="BZ1537" s="9" t="s">
        <v>315</v>
      </c>
      <c r="CA1537" s="755">
        <v>6.3</v>
      </c>
      <c r="CB1537" s="9" t="s">
        <v>315</v>
      </c>
      <c r="CC1537" s="755">
        <v>6.3</v>
      </c>
      <c r="CD1537" s="9" t="s">
        <v>315</v>
      </c>
      <c r="CE1537" s="755">
        <v>46.3</v>
      </c>
      <c r="CF1537" s="9" t="s">
        <v>323</v>
      </c>
      <c r="CG1537" s="755">
        <v>39.700000000000003</v>
      </c>
      <c r="CH1537" s="9" t="s">
        <v>323</v>
      </c>
      <c r="CI1537" s="9"/>
      <c r="CJ1537" s="9"/>
      <c r="CK1537" s="9"/>
    </row>
    <row r="1538" spans="1:89" s="98" customFormat="1" x14ac:dyDescent="0.25">
      <c r="A1538" s="99">
        <v>10200215</v>
      </c>
      <c r="B1538" s="99"/>
      <c r="C1538" s="772">
        <v>401</v>
      </c>
      <c r="D1538" s="807">
        <v>0.03</v>
      </c>
      <c r="E1538" s="772">
        <f t="shared" si="70"/>
        <v>413</v>
      </c>
      <c r="F1538" s="778">
        <v>1.1000000000000001</v>
      </c>
      <c r="G1538" s="774">
        <f t="shared" si="71"/>
        <v>454</v>
      </c>
      <c r="H1538" s="776"/>
      <c r="I1538" s="758"/>
      <c r="J1538" s="776"/>
      <c r="K1538" s="786"/>
      <c r="L1538" s="9" t="s">
        <v>308</v>
      </c>
      <c r="M1538" s="9" t="s">
        <v>4430</v>
      </c>
      <c r="N1538" s="9" t="s">
        <v>142</v>
      </c>
      <c r="O1538" s="9" t="s">
        <v>2034</v>
      </c>
      <c r="P1538" s="9" t="s">
        <v>624</v>
      </c>
      <c r="Q1538" s="9" t="s">
        <v>273</v>
      </c>
      <c r="R1538" s="9" t="s">
        <v>2148</v>
      </c>
      <c r="S1538" s="9" t="s">
        <v>373</v>
      </c>
      <c r="T1538" s="98" t="s">
        <v>234</v>
      </c>
      <c r="U1538" s="99" t="s">
        <v>1240</v>
      </c>
      <c r="V1538" s="99" t="s">
        <v>207</v>
      </c>
      <c r="W1538" s="99" t="s">
        <v>865</v>
      </c>
      <c r="X1538" s="99" t="s">
        <v>207</v>
      </c>
      <c r="Y1538" s="99">
        <v>182</v>
      </c>
      <c r="Z1538" s="99" t="s">
        <v>207</v>
      </c>
      <c r="AA1538" s="9">
        <v>180</v>
      </c>
      <c r="AB1538" s="99" t="s">
        <v>207</v>
      </c>
      <c r="AC1538" s="9">
        <v>212</v>
      </c>
      <c r="AD1538" s="9" t="s">
        <v>207</v>
      </c>
      <c r="AE1538" s="9">
        <v>83</v>
      </c>
      <c r="AF1538" s="9" t="s">
        <v>315</v>
      </c>
      <c r="AG1538" s="14" t="s">
        <v>2176</v>
      </c>
      <c r="AH1538" s="14" t="s">
        <v>207</v>
      </c>
      <c r="AI1538" s="14" t="s">
        <v>2177</v>
      </c>
      <c r="AJ1538" s="14" t="s">
        <v>207</v>
      </c>
      <c r="AK1538" s="9">
        <v>5</v>
      </c>
      <c r="AL1538" s="14" t="s">
        <v>207</v>
      </c>
      <c r="AM1538" s="9">
        <v>5</v>
      </c>
      <c r="AN1538" s="14" t="s">
        <v>207</v>
      </c>
      <c r="AO1538" s="9">
        <v>5</v>
      </c>
      <c r="AP1538" s="14" t="s">
        <v>207</v>
      </c>
      <c r="AQ1538" s="9">
        <v>51</v>
      </c>
      <c r="AR1538" s="14" t="s">
        <v>207</v>
      </c>
      <c r="AS1538" s="9" t="s">
        <v>0</v>
      </c>
      <c r="AT1538" s="9" t="s">
        <v>318</v>
      </c>
      <c r="AU1538" s="9" t="s">
        <v>376</v>
      </c>
      <c r="AV1538" s="9" t="s">
        <v>320</v>
      </c>
      <c r="AW1538" s="9" t="s">
        <v>2241</v>
      </c>
      <c r="AX1538" s="9">
        <v>9010600000</v>
      </c>
      <c r="AY1538" s="99">
        <v>227</v>
      </c>
      <c r="AZ1538" s="12" t="s">
        <v>207</v>
      </c>
      <c r="BA1538" s="99">
        <v>16</v>
      </c>
      <c r="BB1538" s="12" t="s">
        <v>207</v>
      </c>
      <c r="BC1538" s="99">
        <v>16</v>
      </c>
      <c r="BD1538" s="12" t="s">
        <v>207</v>
      </c>
      <c r="BE1538" s="99">
        <v>16</v>
      </c>
      <c r="BF1538" s="12" t="s">
        <v>321</v>
      </c>
      <c r="BG1538" s="654">
        <v>15.893000000000001</v>
      </c>
      <c r="BH1538" s="12" t="s">
        <v>321</v>
      </c>
      <c r="BI1538" s="99">
        <v>13</v>
      </c>
      <c r="BJ1538" s="12" t="s">
        <v>321</v>
      </c>
      <c r="BK1538" s="754">
        <v>0</v>
      </c>
      <c r="BL1538" s="12" t="s">
        <v>321</v>
      </c>
      <c r="BM1538" s="754">
        <v>8.1000000000000003E-2</v>
      </c>
      <c r="BN1538" s="12" t="s">
        <v>321</v>
      </c>
      <c r="BO1538" s="754">
        <v>2.8119999999999998</v>
      </c>
      <c r="BP1538" s="12" t="s">
        <v>321</v>
      </c>
      <c r="BQ1538" s="754">
        <v>0</v>
      </c>
      <c r="BR1538" s="12" t="s">
        <v>321</v>
      </c>
      <c r="BS1538" s="654">
        <v>0</v>
      </c>
      <c r="BT1538" s="12" t="s">
        <v>321</v>
      </c>
      <c r="BU1538" s="654">
        <v>2.8929999999999998</v>
      </c>
      <c r="BV1538" s="12" t="s">
        <v>321</v>
      </c>
      <c r="BW1538" s="9">
        <v>0.06</v>
      </c>
      <c r="BX1538" s="9" t="s">
        <v>322</v>
      </c>
      <c r="BY1538" s="755">
        <v>89.4</v>
      </c>
      <c r="BZ1538" s="9" t="s">
        <v>315</v>
      </c>
      <c r="CA1538" s="755">
        <v>6.3</v>
      </c>
      <c r="CB1538" s="9" t="s">
        <v>315</v>
      </c>
      <c r="CC1538" s="755">
        <v>6.3</v>
      </c>
      <c r="CD1538" s="9" t="s">
        <v>315</v>
      </c>
      <c r="CE1538" s="755">
        <v>35.299999999999997</v>
      </c>
      <c r="CF1538" s="9" t="s">
        <v>323</v>
      </c>
      <c r="CG1538" s="755">
        <v>28.7</v>
      </c>
      <c r="CH1538" s="9" t="s">
        <v>323</v>
      </c>
      <c r="CI1538" s="9"/>
      <c r="CJ1538" s="9"/>
      <c r="CK1538" s="9"/>
    </row>
    <row r="1539" spans="1:89" s="98" customFormat="1" x14ac:dyDescent="0.25">
      <c r="A1539" s="99">
        <v>10200216</v>
      </c>
      <c r="B1539" s="99"/>
      <c r="C1539" s="772">
        <v>449</v>
      </c>
      <c r="D1539" s="807">
        <v>0.03</v>
      </c>
      <c r="E1539" s="772">
        <f t="shared" si="70"/>
        <v>462</v>
      </c>
      <c r="F1539" s="778">
        <v>1.1000000000000001</v>
      </c>
      <c r="G1539" s="774">
        <f t="shared" si="71"/>
        <v>508</v>
      </c>
      <c r="H1539" s="776"/>
      <c r="I1539" s="758"/>
      <c r="J1539" s="776"/>
      <c r="K1539" s="786"/>
      <c r="L1539" s="9" t="s">
        <v>308</v>
      </c>
      <c r="M1539" s="9" t="s">
        <v>4431</v>
      </c>
      <c r="N1539" s="9" t="s">
        <v>142</v>
      </c>
      <c r="O1539" s="9" t="s">
        <v>2034</v>
      </c>
      <c r="P1539" s="9" t="s">
        <v>624</v>
      </c>
      <c r="Q1539" s="9" t="s">
        <v>273</v>
      </c>
      <c r="R1539" s="9" t="s">
        <v>2148</v>
      </c>
      <c r="S1539" s="9" t="s">
        <v>373</v>
      </c>
      <c r="T1539" s="98" t="s">
        <v>234</v>
      </c>
      <c r="U1539" s="99" t="s">
        <v>868</v>
      </c>
      <c r="V1539" s="99" t="s">
        <v>207</v>
      </c>
      <c r="W1539" s="99" t="s">
        <v>632</v>
      </c>
      <c r="X1539" s="99" t="s">
        <v>207</v>
      </c>
      <c r="Y1539" s="99">
        <v>182</v>
      </c>
      <c r="Z1539" s="99" t="s">
        <v>207</v>
      </c>
      <c r="AA1539" s="9">
        <v>200</v>
      </c>
      <c r="AB1539" s="99" t="s">
        <v>207</v>
      </c>
      <c r="AC1539" s="9">
        <v>238</v>
      </c>
      <c r="AD1539" s="9" t="s">
        <v>207</v>
      </c>
      <c r="AE1539" s="9">
        <v>94</v>
      </c>
      <c r="AF1539" s="9" t="s">
        <v>315</v>
      </c>
      <c r="AG1539" s="14" t="s">
        <v>374</v>
      </c>
      <c r="AH1539" s="14" t="s">
        <v>207</v>
      </c>
      <c r="AI1539" s="14" t="s">
        <v>375</v>
      </c>
      <c r="AJ1539" s="14" t="s">
        <v>207</v>
      </c>
      <c r="AK1539" s="9">
        <v>5</v>
      </c>
      <c r="AL1539" s="14" t="s">
        <v>207</v>
      </c>
      <c r="AM1539" s="9">
        <v>5</v>
      </c>
      <c r="AN1539" s="14" t="s">
        <v>207</v>
      </c>
      <c r="AO1539" s="9">
        <v>5</v>
      </c>
      <c r="AP1539" s="14" t="s">
        <v>207</v>
      </c>
      <c r="AQ1539" s="9">
        <v>34</v>
      </c>
      <c r="AR1539" s="14" t="s">
        <v>207</v>
      </c>
      <c r="AS1539" s="9" t="s">
        <v>0</v>
      </c>
      <c r="AT1539" s="9" t="s">
        <v>318</v>
      </c>
      <c r="AU1539" s="9" t="s">
        <v>376</v>
      </c>
      <c r="AV1539" s="9" t="s">
        <v>320</v>
      </c>
      <c r="AW1539" s="9" t="s">
        <v>2242</v>
      </c>
      <c r="AX1539" s="9">
        <v>9010600000</v>
      </c>
      <c r="AY1539" s="99">
        <v>249</v>
      </c>
      <c r="AZ1539" s="12" t="s">
        <v>207</v>
      </c>
      <c r="BA1539" s="99">
        <v>16</v>
      </c>
      <c r="BB1539" s="12" t="s">
        <v>207</v>
      </c>
      <c r="BC1539" s="99">
        <v>16</v>
      </c>
      <c r="BD1539" s="12" t="s">
        <v>207</v>
      </c>
      <c r="BE1539" s="99">
        <v>18</v>
      </c>
      <c r="BF1539" s="12" t="s">
        <v>321</v>
      </c>
      <c r="BG1539" s="654">
        <v>17.113</v>
      </c>
      <c r="BH1539" s="12" t="s">
        <v>321</v>
      </c>
      <c r="BI1539" s="99">
        <v>14</v>
      </c>
      <c r="BJ1539" s="12" t="s">
        <v>321</v>
      </c>
      <c r="BK1539" s="754">
        <v>0</v>
      </c>
      <c r="BL1539" s="12" t="s">
        <v>321</v>
      </c>
      <c r="BM1539" s="754">
        <v>8.1000000000000003E-2</v>
      </c>
      <c r="BN1539" s="12" t="s">
        <v>321</v>
      </c>
      <c r="BO1539" s="754">
        <v>3.032</v>
      </c>
      <c r="BP1539" s="12" t="s">
        <v>321</v>
      </c>
      <c r="BQ1539" s="754">
        <v>0</v>
      </c>
      <c r="BR1539" s="12" t="s">
        <v>321</v>
      </c>
      <c r="BS1539" s="654">
        <v>0</v>
      </c>
      <c r="BT1539" s="12" t="s">
        <v>321</v>
      </c>
      <c r="BU1539" s="654">
        <v>3.113</v>
      </c>
      <c r="BV1539" s="12" t="s">
        <v>321</v>
      </c>
      <c r="BW1539" s="9">
        <v>0.06</v>
      </c>
      <c r="BX1539" s="9" t="s">
        <v>322</v>
      </c>
      <c r="BY1539" s="755">
        <v>98</v>
      </c>
      <c r="BZ1539" s="9" t="s">
        <v>315</v>
      </c>
      <c r="CA1539" s="755">
        <v>6.3</v>
      </c>
      <c r="CB1539" s="9" t="s">
        <v>315</v>
      </c>
      <c r="CC1539" s="755">
        <v>6.3</v>
      </c>
      <c r="CD1539" s="9" t="s">
        <v>315</v>
      </c>
      <c r="CE1539" s="755">
        <v>37.5</v>
      </c>
      <c r="CF1539" s="9" t="s">
        <v>323</v>
      </c>
      <c r="CG1539" s="755">
        <v>30.9</v>
      </c>
      <c r="CH1539" s="9" t="s">
        <v>323</v>
      </c>
      <c r="CI1539" s="9"/>
      <c r="CJ1539" s="9"/>
      <c r="CK1539" s="9"/>
    </row>
    <row r="1540" spans="1:89" s="98" customFormat="1" x14ac:dyDescent="0.25">
      <c r="A1540" s="99">
        <v>10200217</v>
      </c>
      <c r="B1540" s="99"/>
      <c r="C1540" s="772">
        <v>524</v>
      </c>
      <c r="D1540" s="807">
        <v>0.03</v>
      </c>
      <c r="E1540" s="772">
        <f t="shared" si="70"/>
        <v>540</v>
      </c>
      <c r="F1540" s="778">
        <v>1.1000000000000001</v>
      </c>
      <c r="G1540" s="774">
        <f t="shared" si="71"/>
        <v>594</v>
      </c>
      <c r="H1540" s="776"/>
      <c r="I1540" s="758"/>
      <c r="J1540" s="776"/>
      <c r="K1540" s="786"/>
      <c r="L1540" s="9" t="s">
        <v>308</v>
      </c>
      <c r="M1540" s="9" t="s">
        <v>4432</v>
      </c>
      <c r="N1540" s="9" t="s">
        <v>142</v>
      </c>
      <c r="O1540" s="9" t="s">
        <v>2034</v>
      </c>
      <c r="P1540" s="9" t="s">
        <v>624</v>
      </c>
      <c r="Q1540" s="9" t="s">
        <v>273</v>
      </c>
      <c r="R1540" s="9" t="s">
        <v>2148</v>
      </c>
      <c r="S1540" s="9" t="s">
        <v>373</v>
      </c>
      <c r="T1540" s="98" t="s">
        <v>234</v>
      </c>
      <c r="U1540" s="99" t="s">
        <v>869</v>
      </c>
      <c r="V1540" s="99" t="s">
        <v>207</v>
      </c>
      <c r="W1540" s="99" t="s">
        <v>634</v>
      </c>
      <c r="X1540" s="99" t="s">
        <v>207</v>
      </c>
      <c r="Y1540" s="99">
        <v>183</v>
      </c>
      <c r="Z1540" s="99" t="s">
        <v>207</v>
      </c>
      <c r="AA1540" s="9">
        <v>220</v>
      </c>
      <c r="AB1540" s="99" t="s">
        <v>207</v>
      </c>
      <c r="AC1540" s="9">
        <v>263</v>
      </c>
      <c r="AD1540" s="9" t="s">
        <v>207</v>
      </c>
      <c r="AE1540" s="9">
        <v>104</v>
      </c>
      <c r="AF1540" s="9" t="s">
        <v>315</v>
      </c>
      <c r="AG1540" s="14" t="s">
        <v>377</v>
      </c>
      <c r="AH1540" s="14" t="s">
        <v>207</v>
      </c>
      <c r="AI1540" s="14" t="s">
        <v>378</v>
      </c>
      <c r="AJ1540" s="14" t="s">
        <v>207</v>
      </c>
      <c r="AK1540" s="9">
        <v>5</v>
      </c>
      <c r="AL1540" s="14" t="s">
        <v>207</v>
      </c>
      <c r="AM1540" s="9">
        <v>5</v>
      </c>
      <c r="AN1540" s="14" t="s">
        <v>207</v>
      </c>
      <c r="AO1540" s="9">
        <v>5</v>
      </c>
      <c r="AP1540" s="14" t="s">
        <v>207</v>
      </c>
      <c r="AQ1540" s="9">
        <v>20</v>
      </c>
      <c r="AR1540" s="14" t="s">
        <v>207</v>
      </c>
      <c r="AS1540" s="9" t="s">
        <v>0</v>
      </c>
      <c r="AT1540" s="9" t="s">
        <v>318</v>
      </c>
      <c r="AU1540" s="9" t="s">
        <v>376</v>
      </c>
      <c r="AV1540" s="9" t="s">
        <v>320</v>
      </c>
      <c r="AW1540" s="9" t="s">
        <v>2243</v>
      </c>
      <c r="AX1540" s="9">
        <v>9010600000</v>
      </c>
      <c r="AY1540" s="99">
        <v>269</v>
      </c>
      <c r="AZ1540" s="12" t="s">
        <v>207</v>
      </c>
      <c r="BA1540" s="99">
        <v>15</v>
      </c>
      <c r="BB1540" s="12" t="s">
        <v>207</v>
      </c>
      <c r="BC1540" s="99">
        <v>15</v>
      </c>
      <c r="BD1540" s="12" t="s">
        <v>207</v>
      </c>
      <c r="BE1540" s="99">
        <v>23</v>
      </c>
      <c r="BF1540" s="12" t="s">
        <v>321</v>
      </c>
      <c r="BG1540" s="654">
        <v>22.489000000000001</v>
      </c>
      <c r="BH1540" s="12" t="s">
        <v>321</v>
      </c>
      <c r="BI1540" s="99">
        <v>18</v>
      </c>
      <c r="BJ1540" s="12" t="s">
        <v>321</v>
      </c>
      <c r="BK1540" s="754">
        <v>0</v>
      </c>
      <c r="BL1540" s="12" t="s">
        <v>321</v>
      </c>
      <c r="BM1540" s="754">
        <v>0.09</v>
      </c>
      <c r="BN1540" s="12" t="s">
        <v>321</v>
      </c>
      <c r="BO1540" s="754">
        <v>4.4000000000000004</v>
      </c>
      <c r="BP1540" s="12" t="s">
        <v>321</v>
      </c>
      <c r="BQ1540" s="754">
        <v>0</v>
      </c>
      <c r="BR1540" s="12" t="s">
        <v>321</v>
      </c>
      <c r="BS1540" s="654">
        <v>0</v>
      </c>
      <c r="BT1540" s="12" t="s">
        <v>321</v>
      </c>
      <c r="BU1540" s="654">
        <v>4.4889999999999999</v>
      </c>
      <c r="BV1540" s="12" t="s">
        <v>321</v>
      </c>
      <c r="BW1540" s="9">
        <v>0.06</v>
      </c>
      <c r="BX1540" s="9" t="s">
        <v>322</v>
      </c>
      <c r="BY1540" s="755">
        <v>105.9</v>
      </c>
      <c r="BZ1540" s="9" t="s">
        <v>315</v>
      </c>
      <c r="CA1540" s="755">
        <v>5.9</v>
      </c>
      <c r="CB1540" s="9" t="s">
        <v>315</v>
      </c>
      <c r="CC1540" s="755">
        <v>5.9</v>
      </c>
      <c r="CD1540" s="9" t="s">
        <v>315</v>
      </c>
      <c r="CE1540" s="755">
        <v>46.3</v>
      </c>
      <c r="CF1540" s="9" t="s">
        <v>323</v>
      </c>
      <c r="CG1540" s="755">
        <v>39.700000000000003</v>
      </c>
      <c r="CH1540" s="9" t="s">
        <v>323</v>
      </c>
      <c r="CI1540" s="9"/>
      <c r="CJ1540" s="9"/>
      <c r="CK1540" s="9"/>
    </row>
    <row r="1541" spans="1:89" s="98" customFormat="1" x14ac:dyDescent="0.25">
      <c r="A1541" s="99">
        <v>10200218</v>
      </c>
      <c r="B1541" s="99"/>
      <c r="C1541" s="772">
        <v>541</v>
      </c>
      <c r="D1541" s="807">
        <v>0.03</v>
      </c>
      <c r="E1541" s="772">
        <f t="shared" si="70"/>
        <v>557</v>
      </c>
      <c r="F1541" s="778">
        <v>1.1000000000000001</v>
      </c>
      <c r="G1541" s="774">
        <f t="shared" si="71"/>
        <v>613</v>
      </c>
      <c r="H1541" s="776"/>
      <c r="I1541" s="758"/>
      <c r="J1541" s="776"/>
      <c r="K1541" s="786"/>
      <c r="L1541" s="9" t="s">
        <v>308</v>
      </c>
      <c r="M1541" s="9" t="s">
        <v>4433</v>
      </c>
      <c r="N1541" s="9" t="s">
        <v>142</v>
      </c>
      <c r="O1541" s="9" t="s">
        <v>2034</v>
      </c>
      <c r="P1541" s="9" t="s">
        <v>624</v>
      </c>
      <c r="Q1541" s="9" t="s">
        <v>273</v>
      </c>
      <c r="R1541" s="9" t="s">
        <v>2148</v>
      </c>
      <c r="S1541" s="9" t="s">
        <v>373</v>
      </c>
      <c r="T1541" s="98" t="s">
        <v>234</v>
      </c>
      <c r="U1541" s="99" t="s">
        <v>870</v>
      </c>
      <c r="V1541" s="99" t="s">
        <v>207</v>
      </c>
      <c r="W1541" s="99" t="s">
        <v>636</v>
      </c>
      <c r="X1541" s="99" t="s">
        <v>207</v>
      </c>
      <c r="Y1541" s="99">
        <v>198</v>
      </c>
      <c r="Z1541" s="99" t="s">
        <v>207</v>
      </c>
      <c r="AA1541" s="9">
        <v>240</v>
      </c>
      <c r="AB1541" s="99" t="s">
        <v>207</v>
      </c>
      <c r="AC1541" s="9">
        <v>288</v>
      </c>
      <c r="AD1541" s="9" t="s">
        <v>207</v>
      </c>
      <c r="AE1541" s="9">
        <v>113</v>
      </c>
      <c r="AF1541" s="9" t="s">
        <v>315</v>
      </c>
      <c r="AG1541" s="14" t="s">
        <v>379</v>
      </c>
      <c r="AH1541" s="14" t="s">
        <v>207</v>
      </c>
      <c r="AI1541" s="14" t="s">
        <v>380</v>
      </c>
      <c r="AJ1541" s="14" t="s">
        <v>207</v>
      </c>
      <c r="AK1541" s="9">
        <v>5</v>
      </c>
      <c r="AL1541" s="14" t="s">
        <v>207</v>
      </c>
      <c r="AM1541" s="9">
        <v>5</v>
      </c>
      <c r="AN1541" s="14" t="s">
        <v>207</v>
      </c>
      <c r="AO1541" s="9">
        <v>5</v>
      </c>
      <c r="AP1541" s="14" t="s">
        <v>207</v>
      </c>
      <c r="AQ1541" s="9">
        <v>20</v>
      </c>
      <c r="AR1541" s="14" t="s">
        <v>207</v>
      </c>
      <c r="AS1541" s="9" t="s">
        <v>0</v>
      </c>
      <c r="AT1541" s="9" t="s">
        <v>318</v>
      </c>
      <c r="AU1541" s="9" t="s">
        <v>376</v>
      </c>
      <c r="AV1541" s="9" t="s">
        <v>320</v>
      </c>
      <c r="AW1541" s="9" t="s">
        <v>2244</v>
      </c>
      <c r="AX1541" s="9">
        <v>9010600000</v>
      </c>
      <c r="AY1541" s="99">
        <v>289</v>
      </c>
      <c r="AZ1541" s="12" t="s">
        <v>207</v>
      </c>
      <c r="BA1541" s="99">
        <v>16</v>
      </c>
      <c r="BB1541" s="12" t="s">
        <v>207</v>
      </c>
      <c r="BC1541" s="99">
        <v>16</v>
      </c>
      <c r="BD1541" s="12" t="s">
        <v>207</v>
      </c>
      <c r="BE1541" s="99">
        <v>24</v>
      </c>
      <c r="BF1541" s="12" t="s">
        <v>321</v>
      </c>
      <c r="BG1541" s="654">
        <v>23.097000000000001</v>
      </c>
      <c r="BH1541" s="12" t="s">
        <v>321</v>
      </c>
      <c r="BI1541" s="99">
        <v>18</v>
      </c>
      <c r="BJ1541" s="12" t="s">
        <v>321</v>
      </c>
      <c r="BK1541" s="754">
        <v>0</v>
      </c>
      <c r="BL1541" s="12" t="s">
        <v>321</v>
      </c>
      <c r="BM1541" s="754">
        <v>0.09</v>
      </c>
      <c r="BN1541" s="12" t="s">
        <v>321</v>
      </c>
      <c r="BO1541" s="754">
        <v>5.0069999999999997</v>
      </c>
      <c r="BP1541" s="12" t="s">
        <v>321</v>
      </c>
      <c r="BQ1541" s="754">
        <v>0</v>
      </c>
      <c r="BR1541" s="12" t="s">
        <v>321</v>
      </c>
      <c r="BS1541" s="654">
        <v>0</v>
      </c>
      <c r="BT1541" s="12" t="s">
        <v>321</v>
      </c>
      <c r="BU1541" s="654">
        <v>5.0970000000000004</v>
      </c>
      <c r="BV1541" s="12" t="s">
        <v>321</v>
      </c>
      <c r="BW1541" s="9">
        <v>7.0000000000000007E-2</v>
      </c>
      <c r="BX1541" s="9" t="s">
        <v>322</v>
      </c>
      <c r="BY1541" s="755">
        <v>113.8</v>
      </c>
      <c r="BZ1541" s="9" t="s">
        <v>315</v>
      </c>
      <c r="CA1541" s="755">
        <v>6.3</v>
      </c>
      <c r="CB1541" s="9" t="s">
        <v>315</v>
      </c>
      <c r="CC1541" s="755">
        <v>6.3</v>
      </c>
      <c r="CD1541" s="9" t="s">
        <v>315</v>
      </c>
      <c r="CE1541" s="755">
        <v>46.3</v>
      </c>
      <c r="CF1541" s="9" t="s">
        <v>323</v>
      </c>
      <c r="CG1541" s="755">
        <v>39.700000000000003</v>
      </c>
      <c r="CH1541" s="9" t="s">
        <v>323</v>
      </c>
      <c r="CI1541" s="9"/>
      <c r="CJ1541" s="9"/>
      <c r="CK1541" s="9"/>
    </row>
    <row r="1542" spans="1:89" s="98" customFormat="1" x14ac:dyDescent="0.25">
      <c r="A1542" s="99">
        <v>10200040</v>
      </c>
      <c r="B1542" s="99"/>
      <c r="C1542" s="772">
        <v>340</v>
      </c>
      <c r="D1542" s="807">
        <v>0.03</v>
      </c>
      <c r="E1542" s="772">
        <f t="shared" si="70"/>
        <v>350</v>
      </c>
      <c r="F1542" s="778">
        <v>1.1000000000000001</v>
      </c>
      <c r="G1542" s="774">
        <f t="shared" si="71"/>
        <v>385</v>
      </c>
      <c r="H1542" s="776"/>
      <c r="I1542" s="758"/>
      <c r="J1542" s="776"/>
      <c r="K1542" s="786"/>
      <c r="L1542" s="9" t="s">
        <v>308</v>
      </c>
      <c r="M1542" s="9" t="s">
        <v>5292</v>
      </c>
      <c r="N1542" s="9" t="s">
        <v>142</v>
      </c>
      <c r="O1542" s="9" t="s">
        <v>2034</v>
      </c>
      <c r="P1542" s="9" t="s">
        <v>624</v>
      </c>
      <c r="Q1542" s="9" t="s">
        <v>273</v>
      </c>
      <c r="R1542" s="9" t="s">
        <v>4</v>
      </c>
      <c r="S1542" s="9" t="s">
        <v>373</v>
      </c>
      <c r="T1542" s="98" t="s">
        <v>234</v>
      </c>
      <c r="U1542" s="99" t="s">
        <v>1240</v>
      </c>
      <c r="V1542" s="99" t="s">
        <v>207</v>
      </c>
      <c r="W1542" s="99" t="s">
        <v>865</v>
      </c>
      <c r="X1542" s="99" t="s">
        <v>207</v>
      </c>
      <c r="Y1542" s="99">
        <v>182</v>
      </c>
      <c r="Z1542" s="99" t="s">
        <v>207</v>
      </c>
      <c r="AA1542" s="9">
        <v>180</v>
      </c>
      <c r="AB1542" s="99" t="s">
        <v>207</v>
      </c>
      <c r="AC1542" s="9">
        <v>212</v>
      </c>
      <c r="AD1542" s="9" t="s">
        <v>207</v>
      </c>
      <c r="AE1542" s="9">
        <v>83</v>
      </c>
      <c r="AF1542" s="9" t="s">
        <v>315</v>
      </c>
      <c r="AG1542" s="14" t="s">
        <v>2176</v>
      </c>
      <c r="AH1542" s="14" t="s">
        <v>207</v>
      </c>
      <c r="AI1542" s="14" t="s">
        <v>2177</v>
      </c>
      <c r="AJ1542" s="14" t="s">
        <v>207</v>
      </c>
      <c r="AK1542" s="9">
        <v>5</v>
      </c>
      <c r="AL1542" s="14" t="s">
        <v>207</v>
      </c>
      <c r="AM1542" s="9">
        <v>5</v>
      </c>
      <c r="AN1542" s="14" t="s">
        <v>207</v>
      </c>
      <c r="AO1542" s="9">
        <v>5</v>
      </c>
      <c r="AP1542" s="14" t="s">
        <v>207</v>
      </c>
      <c r="AQ1542" s="9">
        <v>51</v>
      </c>
      <c r="AR1542" s="14" t="s">
        <v>207</v>
      </c>
      <c r="AS1542" s="9" t="s">
        <v>0</v>
      </c>
      <c r="AT1542" s="9" t="s">
        <v>318</v>
      </c>
      <c r="AU1542" s="9" t="s">
        <v>376</v>
      </c>
      <c r="AV1542" s="9" t="s">
        <v>320</v>
      </c>
      <c r="AW1542" s="9" t="s">
        <v>2245</v>
      </c>
      <c r="AX1542" s="9">
        <v>9010600000</v>
      </c>
      <c r="AY1542" s="99">
        <v>227</v>
      </c>
      <c r="AZ1542" s="12" t="s">
        <v>207</v>
      </c>
      <c r="BA1542" s="99">
        <v>16</v>
      </c>
      <c r="BB1542" s="12" t="s">
        <v>207</v>
      </c>
      <c r="BC1542" s="99">
        <v>16</v>
      </c>
      <c r="BD1542" s="12" t="s">
        <v>207</v>
      </c>
      <c r="BE1542" s="99">
        <v>16</v>
      </c>
      <c r="BF1542" s="12" t="s">
        <v>321</v>
      </c>
      <c r="BG1542" s="654">
        <v>15.893000000000001</v>
      </c>
      <c r="BH1542" s="12" t="s">
        <v>321</v>
      </c>
      <c r="BI1542" s="99">
        <v>13</v>
      </c>
      <c r="BJ1542" s="12" t="s">
        <v>321</v>
      </c>
      <c r="BK1542" s="754">
        <v>0</v>
      </c>
      <c r="BL1542" s="12" t="s">
        <v>321</v>
      </c>
      <c r="BM1542" s="754">
        <v>8.1000000000000003E-2</v>
      </c>
      <c r="BN1542" s="12" t="s">
        <v>321</v>
      </c>
      <c r="BO1542" s="754">
        <v>2.8119999999999998</v>
      </c>
      <c r="BP1542" s="12" t="s">
        <v>321</v>
      </c>
      <c r="BQ1542" s="754">
        <v>0</v>
      </c>
      <c r="BR1542" s="12" t="s">
        <v>321</v>
      </c>
      <c r="BS1542" s="654">
        <v>0</v>
      </c>
      <c r="BT1542" s="12" t="s">
        <v>321</v>
      </c>
      <c r="BU1542" s="654">
        <v>2.8929999999999998</v>
      </c>
      <c r="BV1542" s="12" t="s">
        <v>321</v>
      </c>
      <c r="BW1542" s="9">
        <v>0.06</v>
      </c>
      <c r="BX1542" s="9" t="s">
        <v>322</v>
      </c>
      <c r="BY1542" s="755">
        <v>89.4</v>
      </c>
      <c r="BZ1542" s="9" t="s">
        <v>315</v>
      </c>
      <c r="CA1542" s="755">
        <v>6.3</v>
      </c>
      <c r="CB1542" s="9" t="s">
        <v>315</v>
      </c>
      <c r="CC1542" s="755">
        <v>6.3</v>
      </c>
      <c r="CD1542" s="9" t="s">
        <v>315</v>
      </c>
      <c r="CE1542" s="755">
        <v>35.299999999999997</v>
      </c>
      <c r="CF1542" s="9" t="s">
        <v>323</v>
      </c>
      <c r="CG1542" s="755">
        <v>28.7</v>
      </c>
      <c r="CH1542" s="9" t="s">
        <v>323</v>
      </c>
      <c r="CI1542" s="9"/>
      <c r="CJ1542" s="9"/>
      <c r="CK1542" s="9"/>
    </row>
    <row r="1543" spans="1:89" s="98" customFormat="1" x14ac:dyDescent="0.25">
      <c r="A1543" s="99">
        <v>10200041</v>
      </c>
      <c r="B1543" s="99"/>
      <c r="C1543" s="772">
        <v>391</v>
      </c>
      <c r="D1543" s="807">
        <v>0.03</v>
      </c>
      <c r="E1543" s="772">
        <f t="shared" si="70"/>
        <v>403</v>
      </c>
      <c r="F1543" s="778">
        <v>1.1000000000000001</v>
      </c>
      <c r="G1543" s="774">
        <f t="shared" si="71"/>
        <v>443</v>
      </c>
      <c r="H1543" s="776"/>
      <c r="I1543" s="758"/>
      <c r="J1543" s="776"/>
      <c r="K1543" s="786"/>
      <c r="L1543" s="9" t="s">
        <v>308</v>
      </c>
      <c r="M1543" s="9" t="s">
        <v>5293</v>
      </c>
      <c r="N1543" s="9" t="s">
        <v>142</v>
      </c>
      <c r="O1543" s="9" t="s">
        <v>2034</v>
      </c>
      <c r="P1543" s="9" t="s">
        <v>624</v>
      </c>
      <c r="Q1543" s="9" t="s">
        <v>273</v>
      </c>
      <c r="R1543" s="9" t="s">
        <v>4</v>
      </c>
      <c r="S1543" s="9" t="s">
        <v>373</v>
      </c>
      <c r="T1543" s="98" t="s">
        <v>234</v>
      </c>
      <c r="U1543" s="99" t="s">
        <v>868</v>
      </c>
      <c r="V1543" s="99" t="s">
        <v>207</v>
      </c>
      <c r="W1543" s="99" t="s">
        <v>632</v>
      </c>
      <c r="X1543" s="99" t="s">
        <v>207</v>
      </c>
      <c r="Y1543" s="99">
        <v>182</v>
      </c>
      <c r="Z1543" s="99" t="s">
        <v>207</v>
      </c>
      <c r="AA1543" s="9">
        <v>200</v>
      </c>
      <c r="AB1543" s="99" t="s">
        <v>207</v>
      </c>
      <c r="AC1543" s="9">
        <v>238</v>
      </c>
      <c r="AD1543" s="9" t="s">
        <v>207</v>
      </c>
      <c r="AE1543" s="9">
        <v>94</v>
      </c>
      <c r="AF1543" s="9" t="s">
        <v>315</v>
      </c>
      <c r="AG1543" s="14" t="s">
        <v>374</v>
      </c>
      <c r="AH1543" s="14" t="s">
        <v>207</v>
      </c>
      <c r="AI1543" s="14" t="s">
        <v>375</v>
      </c>
      <c r="AJ1543" s="14" t="s">
        <v>207</v>
      </c>
      <c r="AK1543" s="9">
        <v>5</v>
      </c>
      <c r="AL1543" s="14" t="s">
        <v>207</v>
      </c>
      <c r="AM1543" s="9">
        <v>5</v>
      </c>
      <c r="AN1543" s="14" t="s">
        <v>207</v>
      </c>
      <c r="AO1543" s="9">
        <v>5</v>
      </c>
      <c r="AP1543" s="14" t="s">
        <v>207</v>
      </c>
      <c r="AQ1543" s="9">
        <v>34</v>
      </c>
      <c r="AR1543" s="14" t="s">
        <v>207</v>
      </c>
      <c r="AS1543" s="9" t="s">
        <v>0</v>
      </c>
      <c r="AT1543" s="9" t="s">
        <v>318</v>
      </c>
      <c r="AU1543" s="9" t="s">
        <v>376</v>
      </c>
      <c r="AV1543" s="9" t="s">
        <v>320</v>
      </c>
      <c r="AW1543" s="9" t="s">
        <v>2246</v>
      </c>
      <c r="AX1543" s="9">
        <v>9010600000</v>
      </c>
      <c r="AY1543" s="99">
        <v>249</v>
      </c>
      <c r="AZ1543" s="12" t="s">
        <v>207</v>
      </c>
      <c r="BA1543" s="99">
        <v>16</v>
      </c>
      <c r="BB1543" s="12" t="s">
        <v>207</v>
      </c>
      <c r="BC1543" s="99">
        <v>16</v>
      </c>
      <c r="BD1543" s="12" t="s">
        <v>207</v>
      </c>
      <c r="BE1543" s="99">
        <v>18</v>
      </c>
      <c r="BF1543" s="12" t="s">
        <v>321</v>
      </c>
      <c r="BG1543" s="654">
        <v>17.113</v>
      </c>
      <c r="BH1543" s="12" t="s">
        <v>321</v>
      </c>
      <c r="BI1543" s="99">
        <v>14</v>
      </c>
      <c r="BJ1543" s="12" t="s">
        <v>321</v>
      </c>
      <c r="BK1543" s="754">
        <v>0</v>
      </c>
      <c r="BL1543" s="12" t="s">
        <v>321</v>
      </c>
      <c r="BM1543" s="754">
        <v>8.1000000000000003E-2</v>
      </c>
      <c r="BN1543" s="12" t="s">
        <v>321</v>
      </c>
      <c r="BO1543" s="754">
        <v>3.032</v>
      </c>
      <c r="BP1543" s="12" t="s">
        <v>321</v>
      </c>
      <c r="BQ1543" s="754">
        <v>0</v>
      </c>
      <c r="BR1543" s="12" t="s">
        <v>321</v>
      </c>
      <c r="BS1543" s="654">
        <v>0</v>
      </c>
      <c r="BT1543" s="12" t="s">
        <v>321</v>
      </c>
      <c r="BU1543" s="654">
        <v>3.113</v>
      </c>
      <c r="BV1543" s="12" t="s">
        <v>321</v>
      </c>
      <c r="BW1543" s="9">
        <v>0.06</v>
      </c>
      <c r="BX1543" s="9" t="s">
        <v>322</v>
      </c>
      <c r="BY1543" s="755">
        <v>98</v>
      </c>
      <c r="BZ1543" s="9" t="s">
        <v>315</v>
      </c>
      <c r="CA1543" s="755">
        <v>6.3</v>
      </c>
      <c r="CB1543" s="9" t="s">
        <v>315</v>
      </c>
      <c r="CC1543" s="755">
        <v>6.3</v>
      </c>
      <c r="CD1543" s="9" t="s">
        <v>315</v>
      </c>
      <c r="CE1543" s="755">
        <v>37.5</v>
      </c>
      <c r="CF1543" s="9" t="s">
        <v>323</v>
      </c>
      <c r="CG1543" s="755">
        <v>30.9</v>
      </c>
      <c r="CH1543" s="9" t="s">
        <v>323</v>
      </c>
      <c r="CI1543" s="9"/>
      <c r="CJ1543" s="9"/>
      <c r="CK1543" s="9"/>
    </row>
    <row r="1544" spans="1:89" s="98" customFormat="1" x14ac:dyDescent="0.25">
      <c r="A1544" s="99">
        <v>10200113</v>
      </c>
      <c r="B1544" s="99"/>
      <c r="C1544" s="772">
        <v>457</v>
      </c>
      <c r="D1544" s="807">
        <v>0.03</v>
      </c>
      <c r="E1544" s="772">
        <f t="shared" si="70"/>
        <v>471</v>
      </c>
      <c r="F1544" s="778">
        <v>1.1000000000000001</v>
      </c>
      <c r="G1544" s="774">
        <f t="shared" si="71"/>
        <v>518</v>
      </c>
      <c r="H1544" s="776"/>
      <c r="I1544" s="758"/>
      <c r="J1544" s="776"/>
      <c r="K1544" s="786"/>
      <c r="L1544" s="9" t="s">
        <v>308</v>
      </c>
      <c r="M1544" s="9" t="s">
        <v>5294</v>
      </c>
      <c r="N1544" s="9" t="s">
        <v>142</v>
      </c>
      <c r="O1544" s="9" t="s">
        <v>2034</v>
      </c>
      <c r="P1544" s="9" t="s">
        <v>624</v>
      </c>
      <c r="Q1544" s="9" t="s">
        <v>273</v>
      </c>
      <c r="R1544" s="9" t="s">
        <v>4</v>
      </c>
      <c r="S1544" s="9" t="s">
        <v>373</v>
      </c>
      <c r="T1544" s="98" t="s">
        <v>234</v>
      </c>
      <c r="U1544" s="99" t="s">
        <v>869</v>
      </c>
      <c r="V1544" s="99" t="s">
        <v>207</v>
      </c>
      <c r="W1544" s="99" t="s">
        <v>634</v>
      </c>
      <c r="X1544" s="99" t="s">
        <v>207</v>
      </c>
      <c r="Y1544" s="99">
        <v>183</v>
      </c>
      <c r="Z1544" s="99" t="s">
        <v>207</v>
      </c>
      <c r="AA1544" s="9">
        <v>220</v>
      </c>
      <c r="AB1544" s="99" t="s">
        <v>207</v>
      </c>
      <c r="AC1544" s="9">
        <v>263</v>
      </c>
      <c r="AD1544" s="9" t="s">
        <v>207</v>
      </c>
      <c r="AE1544" s="9">
        <v>104</v>
      </c>
      <c r="AF1544" s="9" t="s">
        <v>315</v>
      </c>
      <c r="AG1544" s="14" t="s">
        <v>377</v>
      </c>
      <c r="AH1544" s="14" t="s">
        <v>207</v>
      </c>
      <c r="AI1544" s="14" t="s">
        <v>378</v>
      </c>
      <c r="AJ1544" s="14" t="s">
        <v>207</v>
      </c>
      <c r="AK1544" s="9">
        <v>5</v>
      </c>
      <c r="AL1544" s="14" t="s">
        <v>207</v>
      </c>
      <c r="AM1544" s="9">
        <v>5</v>
      </c>
      <c r="AN1544" s="14" t="s">
        <v>207</v>
      </c>
      <c r="AO1544" s="9">
        <v>5</v>
      </c>
      <c r="AP1544" s="14" t="s">
        <v>207</v>
      </c>
      <c r="AQ1544" s="9">
        <v>20</v>
      </c>
      <c r="AR1544" s="14" t="s">
        <v>207</v>
      </c>
      <c r="AS1544" s="9" t="s">
        <v>0</v>
      </c>
      <c r="AT1544" s="9" t="s">
        <v>318</v>
      </c>
      <c r="AU1544" s="9" t="s">
        <v>376</v>
      </c>
      <c r="AV1544" s="9" t="s">
        <v>320</v>
      </c>
      <c r="AW1544" s="9" t="s">
        <v>2247</v>
      </c>
      <c r="AX1544" s="9">
        <v>9010600000</v>
      </c>
      <c r="AY1544" s="99">
        <v>269</v>
      </c>
      <c r="AZ1544" s="12" t="s">
        <v>207</v>
      </c>
      <c r="BA1544" s="99">
        <v>15</v>
      </c>
      <c r="BB1544" s="12" t="s">
        <v>207</v>
      </c>
      <c r="BC1544" s="99">
        <v>15</v>
      </c>
      <c r="BD1544" s="12" t="s">
        <v>207</v>
      </c>
      <c r="BE1544" s="99">
        <v>23</v>
      </c>
      <c r="BF1544" s="12" t="s">
        <v>321</v>
      </c>
      <c r="BG1544" s="654">
        <v>22.489000000000001</v>
      </c>
      <c r="BH1544" s="12" t="s">
        <v>321</v>
      </c>
      <c r="BI1544" s="99">
        <v>18</v>
      </c>
      <c r="BJ1544" s="12" t="s">
        <v>321</v>
      </c>
      <c r="BK1544" s="754">
        <v>0</v>
      </c>
      <c r="BL1544" s="12" t="s">
        <v>321</v>
      </c>
      <c r="BM1544" s="754">
        <v>0.09</v>
      </c>
      <c r="BN1544" s="12" t="s">
        <v>321</v>
      </c>
      <c r="BO1544" s="754">
        <v>4.4000000000000004</v>
      </c>
      <c r="BP1544" s="12" t="s">
        <v>321</v>
      </c>
      <c r="BQ1544" s="754">
        <v>0</v>
      </c>
      <c r="BR1544" s="12" t="s">
        <v>321</v>
      </c>
      <c r="BS1544" s="654">
        <v>0</v>
      </c>
      <c r="BT1544" s="12" t="s">
        <v>321</v>
      </c>
      <c r="BU1544" s="654">
        <v>4.4889999999999999</v>
      </c>
      <c r="BV1544" s="12" t="s">
        <v>321</v>
      </c>
      <c r="BW1544" s="9">
        <v>0.06</v>
      </c>
      <c r="BX1544" s="9" t="s">
        <v>322</v>
      </c>
      <c r="BY1544" s="755">
        <v>105.9</v>
      </c>
      <c r="BZ1544" s="9" t="s">
        <v>315</v>
      </c>
      <c r="CA1544" s="755">
        <v>5.9</v>
      </c>
      <c r="CB1544" s="9" t="s">
        <v>315</v>
      </c>
      <c r="CC1544" s="755">
        <v>5.9</v>
      </c>
      <c r="CD1544" s="9" t="s">
        <v>315</v>
      </c>
      <c r="CE1544" s="755">
        <v>46.3</v>
      </c>
      <c r="CF1544" s="9" t="s">
        <v>323</v>
      </c>
      <c r="CG1544" s="755">
        <v>39.700000000000003</v>
      </c>
      <c r="CH1544" s="9" t="s">
        <v>323</v>
      </c>
      <c r="CI1544" s="9"/>
      <c r="CJ1544" s="9"/>
      <c r="CK1544" s="9"/>
    </row>
    <row r="1545" spans="1:89" s="98" customFormat="1" x14ac:dyDescent="0.25">
      <c r="A1545" s="99">
        <v>10200042</v>
      </c>
      <c r="B1545" s="99"/>
      <c r="C1545" s="772">
        <v>498</v>
      </c>
      <c r="D1545" s="807">
        <v>0.03</v>
      </c>
      <c r="E1545" s="772">
        <f t="shared" si="70"/>
        <v>513</v>
      </c>
      <c r="F1545" s="778">
        <v>1.1000000000000001</v>
      </c>
      <c r="G1545" s="774">
        <f t="shared" si="71"/>
        <v>564</v>
      </c>
      <c r="H1545" s="776"/>
      <c r="I1545" s="758"/>
      <c r="J1545" s="776"/>
      <c r="K1545" s="786"/>
      <c r="L1545" s="9" t="s">
        <v>308</v>
      </c>
      <c r="M1545" s="9" t="s">
        <v>5295</v>
      </c>
      <c r="N1545" s="9" t="s">
        <v>142</v>
      </c>
      <c r="O1545" s="9" t="s">
        <v>2034</v>
      </c>
      <c r="P1545" s="9" t="s">
        <v>624</v>
      </c>
      <c r="Q1545" s="9" t="s">
        <v>273</v>
      </c>
      <c r="R1545" s="9" t="s">
        <v>4</v>
      </c>
      <c r="S1545" s="9" t="s">
        <v>373</v>
      </c>
      <c r="T1545" s="98" t="s">
        <v>234</v>
      </c>
      <c r="U1545" s="99" t="s">
        <v>870</v>
      </c>
      <c r="V1545" s="99" t="s">
        <v>207</v>
      </c>
      <c r="W1545" s="99" t="s">
        <v>636</v>
      </c>
      <c r="X1545" s="99" t="s">
        <v>207</v>
      </c>
      <c r="Y1545" s="99">
        <v>198</v>
      </c>
      <c r="Z1545" s="99" t="s">
        <v>207</v>
      </c>
      <c r="AA1545" s="9">
        <v>240</v>
      </c>
      <c r="AB1545" s="99" t="s">
        <v>207</v>
      </c>
      <c r="AC1545" s="9">
        <v>288</v>
      </c>
      <c r="AD1545" s="9" t="s">
        <v>207</v>
      </c>
      <c r="AE1545" s="9">
        <v>113</v>
      </c>
      <c r="AF1545" s="9" t="s">
        <v>315</v>
      </c>
      <c r="AG1545" s="14" t="s">
        <v>379</v>
      </c>
      <c r="AH1545" s="14" t="s">
        <v>207</v>
      </c>
      <c r="AI1545" s="14" t="s">
        <v>380</v>
      </c>
      <c r="AJ1545" s="14" t="s">
        <v>207</v>
      </c>
      <c r="AK1545" s="9">
        <v>5</v>
      </c>
      <c r="AL1545" s="14" t="s">
        <v>207</v>
      </c>
      <c r="AM1545" s="9">
        <v>5</v>
      </c>
      <c r="AN1545" s="14" t="s">
        <v>207</v>
      </c>
      <c r="AO1545" s="9">
        <v>5</v>
      </c>
      <c r="AP1545" s="14" t="s">
        <v>207</v>
      </c>
      <c r="AQ1545" s="9">
        <v>20</v>
      </c>
      <c r="AR1545" s="14" t="s">
        <v>207</v>
      </c>
      <c r="AS1545" s="9" t="s">
        <v>0</v>
      </c>
      <c r="AT1545" s="9" t="s">
        <v>318</v>
      </c>
      <c r="AU1545" s="9" t="s">
        <v>376</v>
      </c>
      <c r="AV1545" s="9" t="s">
        <v>320</v>
      </c>
      <c r="AW1545" s="9" t="s">
        <v>2248</v>
      </c>
      <c r="AX1545" s="9">
        <v>9010600000</v>
      </c>
      <c r="AY1545" s="99">
        <v>289</v>
      </c>
      <c r="AZ1545" s="12" t="s">
        <v>207</v>
      </c>
      <c r="BA1545" s="99">
        <v>16</v>
      </c>
      <c r="BB1545" s="12" t="s">
        <v>207</v>
      </c>
      <c r="BC1545" s="99">
        <v>16</v>
      </c>
      <c r="BD1545" s="12" t="s">
        <v>207</v>
      </c>
      <c r="BE1545" s="99">
        <v>24</v>
      </c>
      <c r="BF1545" s="12" t="s">
        <v>321</v>
      </c>
      <c r="BG1545" s="654">
        <v>23.097000000000001</v>
      </c>
      <c r="BH1545" s="12" t="s">
        <v>321</v>
      </c>
      <c r="BI1545" s="99">
        <v>18</v>
      </c>
      <c r="BJ1545" s="12" t="s">
        <v>321</v>
      </c>
      <c r="BK1545" s="754">
        <v>0</v>
      </c>
      <c r="BL1545" s="12" t="s">
        <v>321</v>
      </c>
      <c r="BM1545" s="754">
        <v>0.09</v>
      </c>
      <c r="BN1545" s="12" t="s">
        <v>321</v>
      </c>
      <c r="BO1545" s="754">
        <v>5.0069999999999997</v>
      </c>
      <c r="BP1545" s="12" t="s">
        <v>321</v>
      </c>
      <c r="BQ1545" s="754">
        <v>0</v>
      </c>
      <c r="BR1545" s="12" t="s">
        <v>321</v>
      </c>
      <c r="BS1545" s="654">
        <v>0</v>
      </c>
      <c r="BT1545" s="12" t="s">
        <v>321</v>
      </c>
      <c r="BU1545" s="654">
        <v>5.0970000000000004</v>
      </c>
      <c r="BV1545" s="12" t="s">
        <v>321</v>
      </c>
      <c r="BW1545" s="9">
        <v>7.0000000000000007E-2</v>
      </c>
      <c r="BX1545" s="9" t="s">
        <v>322</v>
      </c>
      <c r="BY1545" s="755">
        <v>113.8</v>
      </c>
      <c r="BZ1545" s="9" t="s">
        <v>315</v>
      </c>
      <c r="CA1545" s="755">
        <v>6.3</v>
      </c>
      <c r="CB1545" s="9" t="s">
        <v>315</v>
      </c>
      <c r="CC1545" s="755">
        <v>6.3</v>
      </c>
      <c r="CD1545" s="9" t="s">
        <v>315</v>
      </c>
      <c r="CE1545" s="755">
        <v>46.3</v>
      </c>
      <c r="CF1545" s="9" t="s">
        <v>323</v>
      </c>
      <c r="CG1545" s="755">
        <v>39.700000000000003</v>
      </c>
      <c r="CH1545" s="9" t="s">
        <v>323</v>
      </c>
      <c r="CI1545" s="9"/>
      <c r="CJ1545" s="9"/>
      <c r="CK1545" s="9"/>
    </row>
    <row r="1546" spans="1:89" s="98" customFormat="1" x14ac:dyDescent="0.25">
      <c r="A1546" s="99">
        <v>10300044</v>
      </c>
      <c r="B1546" s="99"/>
      <c r="C1546" s="772">
        <v>675</v>
      </c>
      <c r="D1546" s="807">
        <v>0.03</v>
      </c>
      <c r="E1546" s="772">
        <f t="shared" si="70"/>
        <v>695</v>
      </c>
      <c r="F1546" s="778">
        <v>1.1000000000000001</v>
      </c>
      <c r="G1546" s="774">
        <f t="shared" si="71"/>
        <v>765</v>
      </c>
      <c r="H1546" s="776"/>
      <c r="I1546" s="758"/>
      <c r="J1546" s="776"/>
      <c r="K1546" s="786"/>
      <c r="L1546" s="9" t="s">
        <v>308</v>
      </c>
      <c r="M1546" s="9" t="s">
        <v>4434</v>
      </c>
      <c r="N1546" s="9" t="s">
        <v>142</v>
      </c>
      <c r="O1546" s="9" t="s">
        <v>2249</v>
      </c>
      <c r="P1546" s="9" t="s">
        <v>624</v>
      </c>
      <c r="Q1546" s="9" t="s">
        <v>2250</v>
      </c>
      <c r="R1546" s="9" t="s">
        <v>2252</v>
      </c>
      <c r="S1546" s="9" t="s">
        <v>373</v>
      </c>
      <c r="T1546" s="98" t="s">
        <v>234</v>
      </c>
      <c r="U1546" s="99" t="s">
        <v>864</v>
      </c>
      <c r="V1546" s="99" t="s">
        <v>207</v>
      </c>
      <c r="W1546" s="99" t="s">
        <v>865</v>
      </c>
      <c r="X1546" s="99" t="s">
        <v>207</v>
      </c>
      <c r="Y1546" s="99">
        <v>138</v>
      </c>
      <c r="Z1546" s="99" t="s">
        <v>207</v>
      </c>
      <c r="AA1546" s="9">
        <v>180</v>
      </c>
      <c r="AB1546" s="99" t="s">
        <v>207</v>
      </c>
      <c r="AC1546" s="9">
        <v>213</v>
      </c>
      <c r="AD1546" s="9" t="s">
        <v>207</v>
      </c>
      <c r="AE1546" s="9">
        <v>84</v>
      </c>
      <c r="AF1546" s="9" t="s">
        <v>315</v>
      </c>
      <c r="AG1546" s="14" t="s">
        <v>866</v>
      </c>
      <c r="AH1546" s="14" t="s">
        <v>207</v>
      </c>
      <c r="AI1546" s="14" t="s">
        <v>867</v>
      </c>
      <c r="AJ1546" s="14" t="s">
        <v>207</v>
      </c>
      <c r="AK1546" s="9">
        <v>5</v>
      </c>
      <c r="AL1546" s="14" t="s">
        <v>207</v>
      </c>
      <c r="AM1546" s="9">
        <v>5</v>
      </c>
      <c r="AN1546" s="14" t="s">
        <v>207</v>
      </c>
      <c r="AO1546" s="9">
        <v>5</v>
      </c>
      <c r="AP1546" s="14" t="s">
        <v>207</v>
      </c>
      <c r="AQ1546" s="9">
        <v>5</v>
      </c>
      <c r="AR1546" s="14" t="s">
        <v>207</v>
      </c>
      <c r="AS1546" s="9" t="s">
        <v>0</v>
      </c>
      <c r="AT1546" s="9" t="s">
        <v>318</v>
      </c>
      <c r="AU1546" s="9" t="s">
        <v>376</v>
      </c>
      <c r="AV1546" s="9" t="s">
        <v>320</v>
      </c>
      <c r="AW1546" s="9" t="s">
        <v>2253</v>
      </c>
      <c r="AX1546" s="9">
        <v>9010600000</v>
      </c>
      <c r="AY1546" s="99">
        <v>227</v>
      </c>
      <c r="AZ1546" s="12" t="s">
        <v>207</v>
      </c>
      <c r="BA1546" s="99">
        <v>18</v>
      </c>
      <c r="BB1546" s="12" t="s">
        <v>207</v>
      </c>
      <c r="BC1546" s="99">
        <v>18</v>
      </c>
      <c r="BD1546" s="12" t="s">
        <v>207</v>
      </c>
      <c r="BE1546" s="99">
        <v>22</v>
      </c>
      <c r="BF1546" s="12" t="s">
        <v>321</v>
      </c>
      <c r="BG1546" s="654">
        <v>21.317</v>
      </c>
      <c r="BH1546" s="12" t="s">
        <v>321</v>
      </c>
      <c r="BI1546" s="99">
        <v>18</v>
      </c>
      <c r="BJ1546" s="12" t="s">
        <v>321</v>
      </c>
      <c r="BK1546" s="754">
        <v>0</v>
      </c>
      <c r="BL1546" s="12" t="s">
        <v>321</v>
      </c>
      <c r="BM1546" s="754">
        <v>0.108</v>
      </c>
      <c r="BN1546" s="12" t="s">
        <v>321</v>
      </c>
      <c r="BO1546" s="754">
        <v>3.2090000000000001</v>
      </c>
      <c r="BP1546" s="12" t="s">
        <v>321</v>
      </c>
      <c r="BQ1546" s="754">
        <v>0</v>
      </c>
      <c r="BR1546" s="12" t="s">
        <v>321</v>
      </c>
      <c r="BS1546" s="654">
        <v>0</v>
      </c>
      <c r="BT1546" s="12" t="s">
        <v>321</v>
      </c>
      <c r="BU1546" s="654">
        <v>3.3170000000000002</v>
      </c>
      <c r="BV1546" s="12" t="s">
        <v>321</v>
      </c>
      <c r="BW1546" s="9">
        <v>7.0000000000000007E-2</v>
      </c>
      <c r="BX1546" s="9" t="s">
        <v>322</v>
      </c>
      <c r="BY1546" s="755">
        <v>89.4</v>
      </c>
      <c r="BZ1546" s="9" t="s">
        <v>315</v>
      </c>
      <c r="CA1546" s="755">
        <v>7.1</v>
      </c>
      <c r="CB1546" s="9" t="s">
        <v>315</v>
      </c>
      <c r="CC1546" s="755">
        <v>7.1</v>
      </c>
      <c r="CD1546" s="9" t="s">
        <v>315</v>
      </c>
      <c r="CE1546" s="755">
        <v>46.3</v>
      </c>
      <c r="CF1546" s="9" t="s">
        <v>323</v>
      </c>
      <c r="CG1546" s="755">
        <v>39.700000000000003</v>
      </c>
      <c r="CH1546" s="9" t="s">
        <v>323</v>
      </c>
      <c r="CI1546" s="9"/>
      <c r="CJ1546" s="9"/>
      <c r="CK1546" s="9"/>
    </row>
    <row r="1547" spans="1:89" s="98" customFormat="1" x14ac:dyDescent="0.25">
      <c r="A1547" s="99">
        <v>10300049</v>
      </c>
      <c r="B1547" s="99"/>
      <c r="C1547" s="772">
        <v>760</v>
      </c>
      <c r="D1547" s="807">
        <v>0.03</v>
      </c>
      <c r="E1547" s="772">
        <f t="shared" si="70"/>
        <v>783</v>
      </c>
      <c r="F1547" s="778">
        <v>1.1000000000000001</v>
      </c>
      <c r="G1547" s="774">
        <f t="shared" si="71"/>
        <v>861</v>
      </c>
      <c r="H1547" s="776"/>
      <c r="I1547" s="758"/>
      <c r="J1547" s="776"/>
      <c r="K1547" s="786"/>
      <c r="L1547" s="9" t="s">
        <v>308</v>
      </c>
      <c r="M1547" s="9" t="s">
        <v>4435</v>
      </c>
      <c r="N1547" s="9" t="s">
        <v>142</v>
      </c>
      <c r="O1547" s="9" t="s">
        <v>2249</v>
      </c>
      <c r="P1547" s="9" t="s">
        <v>624</v>
      </c>
      <c r="Q1547" s="9" t="s">
        <v>2250</v>
      </c>
      <c r="R1547" s="9" t="s">
        <v>2252</v>
      </c>
      <c r="S1547" s="9" t="s">
        <v>373</v>
      </c>
      <c r="T1547" s="98" t="s">
        <v>234</v>
      </c>
      <c r="U1547" s="99" t="s">
        <v>868</v>
      </c>
      <c r="V1547" s="99" t="s">
        <v>207</v>
      </c>
      <c r="W1547" s="99" t="s">
        <v>632</v>
      </c>
      <c r="X1547" s="99" t="s">
        <v>207</v>
      </c>
      <c r="Y1547" s="99">
        <v>153</v>
      </c>
      <c r="Z1547" s="99" t="s">
        <v>207</v>
      </c>
      <c r="AA1547" s="9">
        <v>200</v>
      </c>
      <c r="AB1547" s="99" t="s">
        <v>207</v>
      </c>
      <c r="AC1547" s="9">
        <v>238</v>
      </c>
      <c r="AD1547" s="9" t="s">
        <v>207</v>
      </c>
      <c r="AE1547" s="9">
        <v>94</v>
      </c>
      <c r="AF1547" s="9" t="s">
        <v>315</v>
      </c>
      <c r="AG1547" s="14" t="s">
        <v>374</v>
      </c>
      <c r="AH1547" s="14" t="s">
        <v>207</v>
      </c>
      <c r="AI1547" s="14" t="s">
        <v>375</v>
      </c>
      <c r="AJ1547" s="14" t="s">
        <v>207</v>
      </c>
      <c r="AK1547" s="9">
        <v>5</v>
      </c>
      <c r="AL1547" s="14" t="s">
        <v>207</v>
      </c>
      <c r="AM1547" s="9">
        <v>5</v>
      </c>
      <c r="AN1547" s="14" t="s">
        <v>207</v>
      </c>
      <c r="AO1547" s="9">
        <v>5</v>
      </c>
      <c r="AP1547" s="14" t="s">
        <v>207</v>
      </c>
      <c r="AQ1547" s="9">
        <v>5</v>
      </c>
      <c r="AR1547" s="14" t="s">
        <v>207</v>
      </c>
      <c r="AS1547" s="9" t="s">
        <v>0</v>
      </c>
      <c r="AT1547" s="9" t="s">
        <v>318</v>
      </c>
      <c r="AU1547" s="9" t="s">
        <v>376</v>
      </c>
      <c r="AV1547" s="9" t="s">
        <v>320</v>
      </c>
      <c r="AW1547" s="9" t="s">
        <v>2254</v>
      </c>
      <c r="AX1547" s="9">
        <v>9010600000</v>
      </c>
      <c r="AY1547" s="99">
        <v>249</v>
      </c>
      <c r="AZ1547" s="12" t="s">
        <v>207</v>
      </c>
      <c r="BA1547" s="99">
        <v>18</v>
      </c>
      <c r="BB1547" s="12" t="s">
        <v>207</v>
      </c>
      <c r="BC1547" s="99">
        <v>18</v>
      </c>
      <c r="BD1547" s="12" t="s">
        <v>207</v>
      </c>
      <c r="BE1547" s="99">
        <v>25</v>
      </c>
      <c r="BF1547" s="12" t="s">
        <v>321</v>
      </c>
      <c r="BG1547" s="654">
        <v>24.565999999999999</v>
      </c>
      <c r="BH1547" s="12" t="s">
        <v>321</v>
      </c>
      <c r="BI1547" s="99">
        <v>21</v>
      </c>
      <c r="BJ1547" s="12" t="s">
        <v>321</v>
      </c>
      <c r="BK1547" s="754">
        <v>0</v>
      </c>
      <c r="BL1547" s="12" t="s">
        <v>321</v>
      </c>
      <c r="BM1547" s="754">
        <v>0.108</v>
      </c>
      <c r="BN1547" s="12" t="s">
        <v>321</v>
      </c>
      <c r="BO1547" s="754">
        <v>3.4580000000000002</v>
      </c>
      <c r="BP1547" s="12" t="s">
        <v>321</v>
      </c>
      <c r="BQ1547" s="754">
        <v>0</v>
      </c>
      <c r="BR1547" s="12" t="s">
        <v>321</v>
      </c>
      <c r="BS1547" s="654">
        <v>0</v>
      </c>
      <c r="BT1547" s="12" t="s">
        <v>321</v>
      </c>
      <c r="BU1547" s="654">
        <v>3.5659999999999998</v>
      </c>
      <c r="BV1547" s="12" t="s">
        <v>321</v>
      </c>
      <c r="BW1547" s="9">
        <v>0.08</v>
      </c>
      <c r="BX1547" s="9" t="s">
        <v>322</v>
      </c>
      <c r="BY1547" s="755">
        <v>98</v>
      </c>
      <c r="BZ1547" s="9" t="s">
        <v>315</v>
      </c>
      <c r="CA1547" s="755">
        <v>7.1</v>
      </c>
      <c r="CB1547" s="9" t="s">
        <v>315</v>
      </c>
      <c r="CC1547" s="755">
        <v>7.1</v>
      </c>
      <c r="CD1547" s="9" t="s">
        <v>315</v>
      </c>
      <c r="CE1547" s="755">
        <v>55.1</v>
      </c>
      <c r="CF1547" s="9" t="s">
        <v>323</v>
      </c>
      <c r="CG1547" s="755">
        <v>46.3</v>
      </c>
      <c r="CH1547" s="9" t="s">
        <v>323</v>
      </c>
      <c r="CI1547" s="9"/>
      <c r="CJ1547" s="9"/>
      <c r="CK1547" s="9"/>
    </row>
    <row r="1548" spans="1:89" s="98" customFormat="1" x14ac:dyDescent="0.25">
      <c r="A1548" s="99">
        <v>10300076</v>
      </c>
      <c r="B1548" s="99"/>
      <c r="C1548" s="772">
        <v>863</v>
      </c>
      <c r="D1548" s="807">
        <v>0.03</v>
      </c>
      <c r="E1548" s="772">
        <f t="shared" si="70"/>
        <v>889</v>
      </c>
      <c r="F1548" s="778">
        <v>1.1000000000000001</v>
      </c>
      <c r="G1548" s="774">
        <f t="shared" si="71"/>
        <v>978</v>
      </c>
      <c r="H1548" s="776"/>
      <c r="I1548" s="758"/>
      <c r="J1548" s="776"/>
      <c r="K1548" s="786"/>
      <c r="L1548" s="9" t="s">
        <v>308</v>
      </c>
      <c r="M1548" s="9" t="s">
        <v>4436</v>
      </c>
      <c r="N1548" s="9" t="s">
        <v>142</v>
      </c>
      <c r="O1548" s="9" t="s">
        <v>2249</v>
      </c>
      <c r="P1548" s="9" t="s">
        <v>624</v>
      </c>
      <c r="Q1548" s="9" t="s">
        <v>2250</v>
      </c>
      <c r="R1548" s="9" t="s">
        <v>2252</v>
      </c>
      <c r="S1548" s="9" t="s">
        <v>373</v>
      </c>
      <c r="T1548" s="98" t="s">
        <v>234</v>
      </c>
      <c r="U1548" s="99" t="s">
        <v>869</v>
      </c>
      <c r="V1548" s="99" t="s">
        <v>207</v>
      </c>
      <c r="W1548" s="99" t="s">
        <v>634</v>
      </c>
      <c r="X1548" s="99" t="s">
        <v>207</v>
      </c>
      <c r="Y1548" s="99">
        <v>168</v>
      </c>
      <c r="Z1548" s="99" t="s">
        <v>207</v>
      </c>
      <c r="AA1548" s="9">
        <v>220</v>
      </c>
      <c r="AB1548" s="99" t="s">
        <v>207</v>
      </c>
      <c r="AC1548" s="9">
        <v>263</v>
      </c>
      <c r="AD1548" s="9" t="s">
        <v>207</v>
      </c>
      <c r="AE1548" s="9">
        <v>104</v>
      </c>
      <c r="AF1548" s="9" t="s">
        <v>315</v>
      </c>
      <c r="AG1548" s="14" t="s">
        <v>377</v>
      </c>
      <c r="AH1548" s="14" t="s">
        <v>207</v>
      </c>
      <c r="AI1548" s="14" t="s">
        <v>378</v>
      </c>
      <c r="AJ1548" s="14" t="s">
        <v>207</v>
      </c>
      <c r="AK1548" s="9">
        <v>5</v>
      </c>
      <c r="AL1548" s="14" t="s">
        <v>207</v>
      </c>
      <c r="AM1548" s="9">
        <v>5</v>
      </c>
      <c r="AN1548" s="14" t="s">
        <v>207</v>
      </c>
      <c r="AO1548" s="9">
        <v>5</v>
      </c>
      <c r="AP1548" s="14" t="s">
        <v>207</v>
      </c>
      <c r="AQ1548" s="9">
        <v>5</v>
      </c>
      <c r="AR1548" s="14" t="s">
        <v>207</v>
      </c>
      <c r="AS1548" s="9" t="s">
        <v>0</v>
      </c>
      <c r="AT1548" s="9" t="s">
        <v>318</v>
      </c>
      <c r="AU1548" s="9" t="s">
        <v>376</v>
      </c>
      <c r="AV1548" s="9" t="s">
        <v>320</v>
      </c>
      <c r="AW1548" s="9" t="s">
        <v>2255</v>
      </c>
      <c r="AX1548" s="9">
        <v>9010600000</v>
      </c>
      <c r="AY1548" s="99">
        <v>269</v>
      </c>
      <c r="AZ1548" s="12" t="s">
        <v>207</v>
      </c>
      <c r="BA1548" s="99">
        <v>18</v>
      </c>
      <c r="BB1548" s="12" t="s">
        <v>207</v>
      </c>
      <c r="BC1548" s="99">
        <v>18</v>
      </c>
      <c r="BD1548" s="12" t="s">
        <v>207</v>
      </c>
      <c r="BE1548" s="99">
        <v>29</v>
      </c>
      <c r="BF1548" s="12" t="s">
        <v>321</v>
      </c>
      <c r="BG1548" s="654">
        <v>28.96</v>
      </c>
      <c r="BH1548" s="12" t="s">
        <v>321</v>
      </c>
      <c r="BI1548" s="99">
        <v>24</v>
      </c>
      <c r="BJ1548" s="12" t="s">
        <v>321</v>
      </c>
      <c r="BK1548" s="754">
        <v>0</v>
      </c>
      <c r="BL1548" s="12" t="s">
        <v>321</v>
      </c>
      <c r="BM1548" s="754">
        <v>0.108</v>
      </c>
      <c r="BN1548" s="12" t="s">
        <v>321</v>
      </c>
      <c r="BO1548" s="754">
        <v>4.8520000000000003</v>
      </c>
      <c r="BP1548" s="12" t="s">
        <v>321</v>
      </c>
      <c r="BQ1548" s="754">
        <v>0</v>
      </c>
      <c r="BR1548" s="12" t="s">
        <v>321</v>
      </c>
      <c r="BS1548" s="654">
        <v>0</v>
      </c>
      <c r="BT1548" s="12" t="s">
        <v>321</v>
      </c>
      <c r="BU1548" s="654">
        <v>4.96</v>
      </c>
      <c r="BV1548" s="12" t="s">
        <v>321</v>
      </c>
      <c r="BW1548" s="9">
        <v>0.09</v>
      </c>
      <c r="BX1548" s="9" t="s">
        <v>322</v>
      </c>
      <c r="BY1548" s="755">
        <v>105.9</v>
      </c>
      <c r="BZ1548" s="9" t="s">
        <v>315</v>
      </c>
      <c r="CA1548" s="755">
        <v>7.1</v>
      </c>
      <c r="CB1548" s="9" t="s">
        <v>315</v>
      </c>
      <c r="CC1548" s="755">
        <v>7.1</v>
      </c>
      <c r="CD1548" s="9" t="s">
        <v>315</v>
      </c>
      <c r="CE1548" s="755">
        <v>63.9</v>
      </c>
      <c r="CF1548" s="9" t="s">
        <v>323</v>
      </c>
      <c r="CG1548" s="755">
        <v>52.9</v>
      </c>
      <c r="CH1548" s="9" t="s">
        <v>323</v>
      </c>
      <c r="CI1548" s="9"/>
      <c r="CJ1548" s="9"/>
      <c r="CK1548" s="9"/>
    </row>
    <row r="1549" spans="1:89" s="98" customFormat="1" x14ac:dyDescent="0.25">
      <c r="A1549" s="99">
        <v>10300052</v>
      </c>
      <c r="B1549" s="99"/>
      <c r="C1549" s="772">
        <v>1142</v>
      </c>
      <c r="D1549" s="807">
        <v>0.03</v>
      </c>
      <c r="E1549" s="772">
        <f t="shared" si="70"/>
        <v>1176</v>
      </c>
      <c r="F1549" s="778">
        <v>1.1000000000000001</v>
      </c>
      <c r="G1549" s="774">
        <f t="shared" si="71"/>
        <v>1294</v>
      </c>
      <c r="H1549" s="776"/>
      <c r="I1549" s="758"/>
      <c r="J1549" s="776"/>
      <c r="K1549" s="786"/>
      <c r="L1549" s="9" t="s">
        <v>308</v>
      </c>
      <c r="M1549" s="9" t="s">
        <v>4437</v>
      </c>
      <c r="N1549" s="9" t="s">
        <v>142</v>
      </c>
      <c r="O1549" s="9" t="s">
        <v>2249</v>
      </c>
      <c r="P1549" s="9" t="s">
        <v>624</v>
      </c>
      <c r="Q1549" s="9" t="s">
        <v>2250</v>
      </c>
      <c r="R1549" s="9" t="s">
        <v>2252</v>
      </c>
      <c r="S1549" s="9" t="s">
        <v>373</v>
      </c>
      <c r="T1549" s="98" t="s">
        <v>234</v>
      </c>
      <c r="U1549" s="99" t="s">
        <v>870</v>
      </c>
      <c r="V1549" s="99" t="s">
        <v>207</v>
      </c>
      <c r="W1549" s="99" t="s">
        <v>636</v>
      </c>
      <c r="X1549" s="99" t="s">
        <v>207</v>
      </c>
      <c r="Y1549" s="99">
        <v>183</v>
      </c>
      <c r="Z1549" s="99" t="s">
        <v>207</v>
      </c>
      <c r="AA1549" s="9">
        <v>240</v>
      </c>
      <c r="AB1549" s="99" t="s">
        <v>207</v>
      </c>
      <c r="AC1549" s="9">
        <v>288</v>
      </c>
      <c r="AD1549" s="9" t="s">
        <v>207</v>
      </c>
      <c r="AE1549" s="9">
        <v>113</v>
      </c>
      <c r="AF1549" s="9" t="s">
        <v>315</v>
      </c>
      <c r="AG1549" s="14" t="s">
        <v>379</v>
      </c>
      <c r="AH1549" s="14" t="s">
        <v>207</v>
      </c>
      <c r="AI1549" s="14" t="s">
        <v>380</v>
      </c>
      <c r="AJ1549" s="14" t="s">
        <v>207</v>
      </c>
      <c r="AK1549" s="9">
        <v>5</v>
      </c>
      <c r="AL1549" s="14" t="s">
        <v>207</v>
      </c>
      <c r="AM1549" s="9">
        <v>5</v>
      </c>
      <c r="AN1549" s="14" t="s">
        <v>207</v>
      </c>
      <c r="AO1549" s="9">
        <v>5</v>
      </c>
      <c r="AP1549" s="14" t="s">
        <v>207</v>
      </c>
      <c r="AQ1549" s="9">
        <v>5</v>
      </c>
      <c r="AR1549" s="14" t="s">
        <v>207</v>
      </c>
      <c r="AS1549" s="9" t="s">
        <v>0</v>
      </c>
      <c r="AT1549" s="9" t="s">
        <v>318</v>
      </c>
      <c r="AU1549" s="9" t="s">
        <v>376</v>
      </c>
      <c r="AV1549" s="9" t="s">
        <v>320</v>
      </c>
      <c r="AW1549" s="9" t="s">
        <v>2256</v>
      </c>
      <c r="AX1549" s="9">
        <v>9010600000</v>
      </c>
      <c r="AY1549" s="99">
        <v>289</v>
      </c>
      <c r="AZ1549" s="12" t="s">
        <v>207</v>
      </c>
      <c r="BA1549" s="99">
        <v>18</v>
      </c>
      <c r="BB1549" s="12" t="s">
        <v>207</v>
      </c>
      <c r="BC1549" s="99">
        <v>18</v>
      </c>
      <c r="BD1549" s="12" t="s">
        <v>207</v>
      </c>
      <c r="BE1549" s="99">
        <v>31</v>
      </c>
      <c r="BF1549" s="12" t="s">
        <v>321</v>
      </c>
      <c r="BG1549" s="654">
        <v>30.594000000000001</v>
      </c>
      <c r="BH1549" s="12" t="s">
        <v>321</v>
      </c>
      <c r="BI1549" s="99">
        <v>25</v>
      </c>
      <c r="BJ1549" s="12" t="s">
        <v>321</v>
      </c>
      <c r="BK1549" s="754">
        <v>0</v>
      </c>
      <c r="BL1549" s="12" t="s">
        <v>321</v>
      </c>
      <c r="BM1549" s="754">
        <v>0.108</v>
      </c>
      <c r="BN1549" s="12" t="s">
        <v>321</v>
      </c>
      <c r="BO1549" s="754">
        <v>5.4859999999999998</v>
      </c>
      <c r="BP1549" s="12" t="s">
        <v>321</v>
      </c>
      <c r="BQ1549" s="754">
        <v>0</v>
      </c>
      <c r="BR1549" s="12" t="s">
        <v>321</v>
      </c>
      <c r="BS1549" s="654">
        <v>0</v>
      </c>
      <c r="BT1549" s="12" t="s">
        <v>321</v>
      </c>
      <c r="BU1549" s="654">
        <v>5.5940000000000003</v>
      </c>
      <c r="BV1549" s="12" t="s">
        <v>321</v>
      </c>
      <c r="BW1549" s="9">
        <v>0.09</v>
      </c>
      <c r="BX1549" s="9" t="s">
        <v>322</v>
      </c>
      <c r="BY1549" s="755">
        <v>113.8</v>
      </c>
      <c r="BZ1549" s="9" t="s">
        <v>315</v>
      </c>
      <c r="CA1549" s="755">
        <v>7.1</v>
      </c>
      <c r="CB1549" s="9" t="s">
        <v>315</v>
      </c>
      <c r="CC1549" s="755">
        <v>7.1</v>
      </c>
      <c r="CD1549" s="9" t="s">
        <v>315</v>
      </c>
      <c r="CE1549" s="755">
        <v>63.9</v>
      </c>
      <c r="CF1549" s="9" t="s">
        <v>323</v>
      </c>
      <c r="CG1549" s="755">
        <v>55.1</v>
      </c>
      <c r="CH1549" s="9" t="s">
        <v>323</v>
      </c>
      <c r="CI1549" s="9"/>
      <c r="CJ1549" s="9"/>
      <c r="CK1549" s="9"/>
    </row>
    <row r="1550" spans="1:89" s="98" customFormat="1" x14ac:dyDescent="0.25">
      <c r="A1550" s="99">
        <v>10300055</v>
      </c>
      <c r="B1550" s="99"/>
      <c r="C1550" s="772">
        <v>1320</v>
      </c>
      <c r="D1550" s="807">
        <v>0.03</v>
      </c>
      <c r="E1550" s="772">
        <f t="shared" si="70"/>
        <v>1360</v>
      </c>
      <c r="F1550" s="778">
        <v>1.1000000000000001</v>
      </c>
      <c r="G1550" s="774">
        <f t="shared" si="71"/>
        <v>1496</v>
      </c>
      <c r="H1550" s="776"/>
      <c r="I1550" s="758"/>
      <c r="J1550" s="776"/>
      <c r="K1550" s="786"/>
      <c r="L1550" s="9" t="s">
        <v>308</v>
      </c>
      <c r="M1550" s="9" t="s">
        <v>4438</v>
      </c>
      <c r="N1550" s="9" t="s">
        <v>142</v>
      </c>
      <c r="O1550" s="9" t="s">
        <v>2249</v>
      </c>
      <c r="P1550" s="9" t="s">
        <v>624</v>
      </c>
      <c r="Q1550" s="9" t="s">
        <v>2250</v>
      </c>
      <c r="R1550" s="9" t="s">
        <v>2252</v>
      </c>
      <c r="S1550" s="9" t="s">
        <v>373</v>
      </c>
      <c r="T1550" s="98" t="s">
        <v>234</v>
      </c>
      <c r="U1550" s="99" t="s">
        <v>871</v>
      </c>
      <c r="V1550" s="99" t="s">
        <v>207</v>
      </c>
      <c r="W1550" s="99" t="s">
        <v>638</v>
      </c>
      <c r="X1550" s="99" t="s">
        <v>207</v>
      </c>
      <c r="Y1550" s="99">
        <v>213</v>
      </c>
      <c r="Z1550" s="99" t="s">
        <v>207</v>
      </c>
      <c r="AA1550" s="9">
        <v>280</v>
      </c>
      <c r="AB1550" s="99" t="s">
        <v>207</v>
      </c>
      <c r="AC1550" s="9">
        <v>338</v>
      </c>
      <c r="AD1550" s="9" t="s">
        <v>207</v>
      </c>
      <c r="AE1550" s="9">
        <v>133</v>
      </c>
      <c r="AF1550" s="9" t="s">
        <v>315</v>
      </c>
      <c r="AG1550" s="14" t="s">
        <v>383</v>
      </c>
      <c r="AH1550" s="14" t="s">
        <v>207</v>
      </c>
      <c r="AI1550" s="14" t="s">
        <v>384</v>
      </c>
      <c r="AJ1550" s="14" t="s">
        <v>207</v>
      </c>
      <c r="AK1550" s="9">
        <v>5</v>
      </c>
      <c r="AL1550" s="14" t="s">
        <v>207</v>
      </c>
      <c r="AM1550" s="9">
        <v>5</v>
      </c>
      <c r="AN1550" s="14" t="s">
        <v>207</v>
      </c>
      <c r="AO1550" s="9">
        <v>5</v>
      </c>
      <c r="AP1550" s="14" t="s">
        <v>207</v>
      </c>
      <c r="AQ1550" s="9">
        <v>5</v>
      </c>
      <c r="AR1550" s="14" t="s">
        <v>207</v>
      </c>
      <c r="AS1550" s="9" t="s">
        <v>0</v>
      </c>
      <c r="AT1550" s="9" t="s">
        <v>318</v>
      </c>
      <c r="AU1550" s="9" t="s">
        <v>376</v>
      </c>
      <c r="AV1550" s="9" t="s">
        <v>320</v>
      </c>
      <c r="AW1550" s="9" t="s">
        <v>2257</v>
      </c>
      <c r="AX1550" s="9">
        <v>9010600000</v>
      </c>
      <c r="AY1550" s="99">
        <v>329</v>
      </c>
      <c r="AZ1550" s="12" t="s">
        <v>207</v>
      </c>
      <c r="BA1550" s="99">
        <v>18</v>
      </c>
      <c r="BB1550" s="12" t="s">
        <v>207</v>
      </c>
      <c r="BC1550" s="99">
        <v>18</v>
      </c>
      <c r="BD1550" s="12" t="s">
        <v>207</v>
      </c>
      <c r="BE1550" s="99">
        <v>38</v>
      </c>
      <c r="BF1550" s="12" t="s">
        <v>321</v>
      </c>
      <c r="BG1550" s="654">
        <v>37.421999999999997</v>
      </c>
      <c r="BH1550" s="12" t="s">
        <v>321</v>
      </c>
      <c r="BI1550" s="99">
        <v>31</v>
      </c>
      <c r="BJ1550" s="12" t="s">
        <v>321</v>
      </c>
      <c r="BK1550" s="754">
        <v>0</v>
      </c>
      <c r="BL1550" s="12" t="s">
        <v>321</v>
      </c>
      <c r="BM1550" s="754">
        <v>0.108</v>
      </c>
      <c r="BN1550" s="12" t="s">
        <v>321</v>
      </c>
      <c r="BO1550" s="754">
        <v>6.3140000000000001</v>
      </c>
      <c r="BP1550" s="12" t="s">
        <v>321</v>
      </c>
      <c r="BQ1550" s="754">
        <v>0</v>
      </c>
      <c r="BR1550" s="12" t="s">
        <v>321</v>
      </c>
      <c r="BS1550" s="654">
        <v>0</v>
      </c>
      <c r="BT1550" s="12" t="s">
        <v>321</v>
      </c>
      <c r="BU1550" s="654">
        <v>6.4219999999999997</v>
      </c>
      <c r="BV1550" s="12" t="s">
        <v>321</v>
      </c>
      <c r="BW1550" s="9">
        <v>0.11</v>
      </c>
      <c r="BX1550" s="9" t="s">
        <v>322</v>
      </c>
      <c r="BY1550" s="755">
        <v>129.5</v>
      </c>
      <c r="BZ1550" s="9" t="s">
        <v>315</v>
      </c>
      <c r="CA1550" s="755">
        <v>7.1</v>
      </c>
      <c r="CB1550" s="9" t="s">
        <v>315</v>
      </c>
      <c r="CC1550" s="755">
        <v>7.1</v>
      </c>
      <c r="CD1550" s="9" t="s">
        <v>315</v>
      </c>
      <c r="CE1550" s="755">
        <v>79.400000000000006</v>
      </c>
      <c r="CF1550" s="9" t="s">
        <v>323</v>
      </c>
      <c r="CG1550" s="755">
        <v>68.3</v>
      </c>
      <c r="CH1550" s="9" t="s">
        <v>323</v>
      </c>
      <c r="CI1550" s="9"/>
      <c r="CJ1550" s="9"/>
      <c r="CK1550" s="9"/>
    </row>
    <row r="1551" spans="1:89" s="98" customFormat="1" x14ac:dyDescent="0.25">
      <c r="A1551" s="99">
        <v>10300057</v>
      </c>
      <c r="B1551" s="99"/>
      <c r="C1551" s="772">
        <v>1533</v>
      </c>
      <c r="D1551" s="807">
        <v>0.03</v>
      </c>
      <c r="E1551" s="772">
        <f t="shared" si="70"/>
        <v>1579</v>
      </c>
      <c r="F1551" s="778">
        <v>1.1000000000000001</v>
      </c>
      <c r="G1551" s="774">
        <f t="shared" si="71"/>
        <v>1737</v>
      </c>
      <c r="H1551" s="776"/>
      <c r="I1551" s="758"/>
      <c r="J1551" s="776"/>
      <c r="K1551" s="786"/>
      <c r="L1551" s="9" t="s">
        <v>308</v>
      </c>
      <c r="M1551" s="9" t="s">
        <v>4439</v>
      </c>
      <c r="N1551" s="9" t="s">
        <v>142</v>
      </c>
      <c r="O1551" s="9" t="s">
        <v>2249</v>
      </c>
      <c r="P1551" s="9" t="s">
        <v>624</v>
      </c>
      <c r="Q1551" s="9" t="s">
        <v>2250</v>
      </c>
      <c r="R1551" s="9" t="s">
        <v>2252</v>
      </c>
      <c r="S1551" s="9" t="s">
        <v>373</v>
      </c>
      <c r="T1551" s="98" t="s">
        <v>234</v>
      </c>
      <c r="U1551" s="99" t="s">
        <v>645</v>
      </c>
      <c r="V1551" s="99" t="s">
        <v>207</v>
      </c>
      <c r="W1551" s="99" t="s">
        <v>640</v>
      </c>
      <c r="X1551" s="99" t="s">
        <v>207</v>
      </c>
      <c r="Y1551" s="99">
        <v>228</v>
      </c>
      <c r="Z1551" s="99" t="s">
        <v>207</v>
      </c>
      <c r="AA1551" s="9">
        <v>300</v>
      </c>
      <c r="AB1551" s="99" t="s">
        <v>207</v>
      </c>
      <c r="AC1551" s="9">
        <v>363</v>
      </c>
      <c r="AD1551" s="9" t="s">
        <v>207</v>
      </c>
      <c r="AE1551" s="9">
        <v>143</v>
      </c>
      <c r="AF1551" s="9" t="s">
        <v>315</v>
      </c>
      <c r="AG1551" s="14" t="s">
        <v>385</v>
      </c>
      <c r="AH1551" s="14" t="s">
        <v>207</v>
      </c>
      <c r="AI1551" s="14" t="s">
        <v>386</v>
      </c>
      <c r="AJ1551" s="14" t="s">
        <v>207</v>
      </c>
      <c r="AK1551" s="9">
        <v>5</v>
      </c>
      <c r="AL1551" s="14" t="s">
        <v>207</v>
      </c>
      <c r="AM1551" s="9">
        <v>5</v>
      </c>
      <c r="AN1551" s="14" t="s">
        <v>207</v>
      </c>
      <c r="AO1551" s="9">
        <v>5</v>
      </c>
      <c r="AP1551" s="14" t="s">
        <v>207</v>
      </c>
      <c r="AQ1551" s="9">
        <v>5</v>
      </c>
      <c r="AR1551" s="14" t="s">
        <v>207</v>
      </c>
      <c r="AS1551" s="9" t="s">
        <v>0</v>
      </c>
      <c r="AT1551" s="9" t="s">
        <v>318</v>
      </c>
      <c r="AU1551" s="9" t="s">
        <v>376</v>
      </c>
      <c r="AV1551" s="9" t="s">
        <v>320</v>
      </c>
      <c r="AW1551" s="9" t="s">
        <v>2258</v>
      </c>
      <c r="AX1551" s="9">
        <v>9010600000</v>
      </c>
      <c r="AY1551" s="99">
        <v>349</v>
      </c>
      <c r="AZ1551" s="12" t="s">
        <v>207</v>
      </c>
      <c r="BA1551" s="99">
        <v>18</v>
      </c>
      <c r="BB1551" s="12" t="s">
        <v>207</v>
      </c>
      <c r="BC1551" s="99">
        <v>18</v>
      </c>
      <c r="BD1551" s="12" t="s">
        <v>207</v>
      </c>
      <c r="BE1551" s="99">
        <v>39</v>
      </c>
      <c r="BF1551" s="12" t="s">
        <v>321</v>
      </c>
      <c r="BG1551" s="654">
        <v>38.136000000000003</v>
      </c>
      <c r="BH1551" s="12" t="s">
        <v>321</v>
      </c>
      <c r="BI1551" s="99">
        <v>33</v>
      </c>
      <c r="BJ1551" s="12" t="s">
        <v>321</v>
      </c>
      <c r="BK1551" s="754">
        <v>0</v>
      </c>
      <c r="BL1551" s="12" t="s">
        <v>321</v>
      </c>
      <c r="BM1551" s="754">
        <v>0.108</v>
      </c>
      <c r="BN1551" s="12" t="s">
        <v>321</v>
      </c>
      <c r="BO1551" s="754">
        <v>5.0279999999999996</v>
      </c>
      <c r="BP1551" s="12" t="s">
        <v>321</v>
      </c>
      <c r="BQ1551" s="754">
        <v>0</v>
      </c>
      <c r="BR1551" s="12" t="s">
        <v>321</v>
      </c>
      <c r="BS1551" s="654">
        <v>0</v>
      </c>
      <c r="BT1551" s="12" t="s">
        <v>321</v>
      </c>
      <c r="BU1551" s="654">
        <v>5.1360000000000001</v>
      </c>
      <c r="BV1551" s="12" t="s">
        <v>321</v>
      </c>
      <c r="BW1551" s="9">
        <v>0.11</v>
      </c>
      <c r="BX1551" s="9" t="s">
        <v>322</v>
      </c>
      <c r="BY1551" s="755">
        <v>137.4</v>
      </c>
      <c r="BZ1551" s="9" t="s">
        <v>315</v>
      </c>
      <c r="CA1551" s="755">
        <v>7.1</v>
      </c>
      <c r="CB1551" s="9" t="s">
        <v>315</v>
      </c>
      <c r="CC1551" s="755">
        <v>7.1</v>
      </c>
      <c r="CD1551" s="9" t="s">
        <v>315</v>
      </c>
      <c r="CE1551" s="755">
        <v>86</v>
      </c>
      <c r="CF1551" s="9" t="s">
        <v>323</v>
      </c>
      <c r="CG1551" s="755">
        <v>72.8</v>
      </c>
      <c r="CH1551" s="9" t="s">
        <v>323</v>
      </c>
      <c r="CI1551" s="9"/>
      <c r="CJ1551" s="9"/>
      <c r="CK1551" s="9"/>
    </row>
    <row r="1552" spans="1:89" s="98" customFormat="1" x14ac:dyDescent="0.25">
      <c r="A1552" s="99">
        <v>10340044</v>
      </c>
      <c r="B1552" s="99"/>
      <c r="C1552" s="772">
        <v>675</v>
      </c>
      <c r="D1552" s="807">
        <v>0.03</v>
      </c>
      <c r="E1552" s="772">
        <f t="shared" si="70"/>
        <v>695</v>
      </c>
      <c r="F1552" s="778">
        <v>1.1000000000000001</v>
      </c>
      <c r="G1552" s="774">
        <f t="shared" si="71"/>
        <v>765</v>
      </c>
      <c r="H1552" s="776"/>
      <c r="I1552" s="758"/>
      <c r="J1552" s="776"/>
      <c r="K1552" s="786"/>
      <c r="L1552" s="9" t="s">
        <v>308</v>
      </c>
      <c r="M1552" s="9" t="s">
        <v>2259</v>
      </c>
      <c r="N1552" s="9" t="s">
        <v>142</v>
      </c>
      <c r="O1552" s="9" t="s">
        <v>2249</v>
      </c>
      <c r="P1552" s="9" t="s">
        <v>624</v>
      </c>
      <c r="Q1552" s="9" t="s">
        <v>2250</v>
      </c>
      <c r="R1552" s="9" t="s">
        <v>2252</v>
      </c>
      <c r="S1552" s="9" t="s">
        <v>373</v>
      </c>
      <c r="T1552" s="98" t="s">
        <v>234</v>
      </c>
      <c r="U1552" s="99" t="s">
        <v>864</v>
      </c>
      <c r="V1552" s="99" t="s">
        <v>207</v>
      </c>
      <c r="W1552" s="99" t="s">
        <v>865</v>
      </c>
      <c r="X1552" s="99" t="s">
        <v>207</v>
      </c>
      <c r="Y1552" s="99">
        <v>138</v>
      </c>
      <c r="Z1552" s="99" t="s">
        <v>207</v>
      </c>
      <c r="AA1552" s="9">
        <v>180</v>
      </c>
      <c r="AB1552" s="99" t="s">
        <v>207</v>
      </c>
      <c r="AC1552" s="9">
        <v>213</v>
      </c>
      <c r="AD1552" s="9" t="s">
        <v>207</v>
      </c>
      <c r="AE1552" s="9">
        <v>84</v>
      </c>
      <c r="AF1552" s="9" t="s">
        <v>315</v>
      </c>
      <c r="AG1552" s="14" t="s">
        <v>866</v>
      </c>
      <c r="AH1552" s="14" t="s">
        <v>207</v>
      </c>
      <c r="AI1552" s="14" t="s">
        <v>867</v>
      </c>
      <c r="AJ1552" s="14" t="s">
        <v>207</v>
      </c>
      <c r="AK1552" s="9">
        <v>5</v>
      </c>
      <c r="AL1552" s="14" t="s">
        <v>207</v>
      </c>
      <c r="AM1552" s="9">
        <v>5</v>
      </c>
      <c r="AN1552" s="14" t="s">
        <v>207</v>
      </c>
      <c r="AO1552" s="9">
        <v>5</v>
      </c>
      <c r="AP1552" s="14" t="s">
        <v>207</v>
      </c>
      <c r="AQ1552" s="9">
        <v>5</v>
      </c>
      <c r="AR1552" s="14" t="s">
        <v>207</v>
      </c>
      <c r="AS1552" s="9" t="s">
        <v>0</v>
      </c>
      <c r="AT1552" s="9" t="s">
        <v>318</v>
      </c>
      <c r="AU1552" s="9" t="s">
        <v>376</v>
      </c>
      <c r="AV1552" s="9" t="s">
        <v>320</v>
      </c>
      <c r="AW1552" s="9" t="s">
        <v>2260</v>
      </c>
      <c r="AX1552" s="9">
        <v>9010600000</v>
      </c>
      <c r="AY1552" s="99">
        <v>227</v>
      </c>
      <c r="AZ1552" s="12" t="s">
        <v>207</v>
      </c>
      <c r="BA1552" s="99">
        <v>18</v>
      </c>
      <c r="BB1552" s="12" t="s">
        <v>207</v>
      </c>
      <c r="BC1552" s="99">
        <v>18</v>
      </c>
      <c r="BD1552" s="12" t="s">
        <v>207</v>
      </c>
      <c r="BE1552" s="99">
        <v>22</v>
      </c>
      <c r="BF1552" s="12" t="s">
        <v>321</v>
      </c>
      <c r="BG1552" s="654">
        <v>21.317</v>
      </c>
      <c r="BH1552" s="12" t="s">
        <v>321</v>
      </c>
      <c r="BI1552" s="99">
        <v>18</v>
      </c>
      <c r="BJ1552" s="12" t="s">
        <v>321</v>
      </c>
      <c r="BK1552" s="754">
        <v>0</v>
      </c>
      <c r="BL1552" s="12" t="s">
        <v>321</v>
      </c>
      <c r="BM1552" s="754">
        <v>0.108</v>
      </c>
      <c r="BN1552" s="12" t="s">
        <v>321</v>
      </c>
      <c r="BO1552" s="754">
        <v>3.2090000000000001</v>
      </c>
      <c r="BP1552" s="12" t="s">
        <v>321</v>
      </c>
      <c r="BQ1552" s="754">
        <v>0</v>
      </c>
      <c r="BR1552" s="12" t="s">
        <v>321</v>
      </c>
      <c r="BS1552" s="654">
        <v>0</v>
      </c>
      <c r="BT1552" s="12" t="s">
        <v>321</v>
      </c>
      <c r="BU1552" s="654">
        <v>3.3170000000000002</v>
      </c>
      <c r="BV1552" s="12" t="s">
        <v>321</v>
      </c>
      <c r="BW1552" s="9">
        <v>7.0000000000000007E-2</v>
      </c>
      <c r="BX1552" s="9" t="s">
        <v>322</v>
      </c>
      <c r="BY1552" s="755">
        <v>89.4</v>
      </c>
      <c r="BZ1552" s="9" t="s">
        <v>315</v>
      </c>
      <c r="CA1552" s="755">
        <v>7.1</v>
      </c>
      <c r="CB1552" s="9" t="s">
        <v>315</v>
      </c>
      <c r="CC1552" s="755">
        <v>7.1</v>
      </c>
      <c r="CD1552" s="9" t="s">
        <v>315</v>
      </c>
      <c r="CE1552" s="755">
        <v>46.3</v>
      </c>
      <c r="CF1552" s="9" t="s">
        <v>323</v>
      </c>
      <c r="CG1552" s="755">
        <v>39.700000000000003</v>
      </c>
      <c r="CH1552" s="9" t="s">
        <v>323</v>
      </c>
      <c r="CI1552" s="9"/>
      <c r="CJ1552" s="9"/>
      <c r="CK1552" s="9"/>
    </row>
    <row r="1553" spans="1:89" s="98" customFormat="1" x14ac:dyDescent="0.25">
      <c r="A1553" s="99">
        <v>10340049</v>
      </c>
      <c r="B1553" s="99"/>
      <c r="C1553" s="772">
        <v>760</v>
      </c>
      <c r="D1553" s="807">
        <v>0.03</v>
      </c>
      <c r="E1553" s="772">
        <f t="shared" si="70"/>
        <v>783</v>
      </c>
      <c r="F1553" s="778">
        <v>1.1000000000000001</v>
      </c>
      <c r="G1553" s="774">
        <f t="shared" si="71"/>
        <v>861</v>
      </c>
      <c r="H1553" s="776"/>
      <c r="I1553" s="758"/>
      <c r="J1553" s="776"/>
      <c r="K1553" s="786"/>
      <c r="L1553" s="9" t="s">
        <v>308</v>
      </c>
      <c r="M1553" s="9" t="s">
        <v>2261</v>
      </c>
      <c r="N1553" s="9" t="s">
        <v>142</v>
      </c>
      <c r="O1553" s="9" t="s">
        <v>2249</v>
      </c>
      <c r="P1553" s="9" t="s">
        <v>624</v>
      </c>
      <c r="Q1553" s="9" t="s">
        <v>2250</v>
      </c>
      <c r="R1553" s="9" t="s">
        <v>2252</v>
      </c>
      <c r="S1553" s="9" t="s">
        <v>373</v>
      </c>
      <c r="T1553" s="98" t="s">
        <v>234</v>
      </c>
      <c r="U1553" s="99" t="s">
        <v>868</v>
      </c>
      <c r="V1553" s="99" t="s">
        <v>207</v>
      </c>
      <c r="W1553" s="99" t="s">
        <v>632</v>
      </c>
      <c r="X1553" s="99" t="s">
        <v>207</v>
      </c>
      <c r="Y1553" s="99">
        <v>153</v>
      </c>
      <c r="Z1553" s="99" t="s">
        <v>207</v>
      </c>
      <c r="AA1553" s="9">
        <v>200</v>
      </c>
      <c r="AB1553" s="99" t="s">
        <v>207</v>
      </c>
      <c r="AC1553" s="9">
        <v>238</v>
      </c>
      <c r="AD1553" s="9" t="s">
        <v>207</v>
      </c>
      <c r="AE1553" s="9">
        <v>94</v>
      </c>
      <c r="AF1553" s="9" t="s">
        <v>315</v>
      </c>
      <c r="AG1553" s="14" t="s">
        <v>374</v>
      </c>
      <c r="AH1553" s="14" t="s">
        <v>207</v>
      </c>
      <c r="AI1553" s="14" t="s">
        <v>375</v>
      </c>
      <c r="AJ1553" s="14" t="s">
        <v>207</v>
      </c>
      <c r="AK1553" s="9">
        <v>5</v>
      </c>
      <c r="AL1553" s="14" t="s">
        <v>207</v>
      </c>
      <c r="AM1553" s="9">
        <v>5</v>
      </c>
      <c r="AN1553" s="14" t="s">
        <v>207</v>
      </c>
      <c r="AO1553" s="9">
        <v>5</v>
      </c>
      <c r="AP1553" s="14" t="s">
        <v>207</v>
      </c>
      <c r="AQ1553" s="9">
        <v>5</v>
      </c>
      <c r="AR1553" s="14" t="s">
        <v>207</v>
      </c>
      <c r="AS1553" s="9" t="s">
        <v>0</v>
      </c>
      <c r="AT1553" s="9" t="s">
        <v>318</v>
      </c>
      <c r="AU1553" s="9" t="s">
        <v>376</v>
      </c>
      <c r="AV1553" s="9" t="s">
        <v>320</v>
      </c>
      <c r="AW1553" s="9" t="s">
        <v>2262</v>
      </c>
      <c r="AX1553" s="9">
        <v>9010600000</v>
      </c>
      <c r="AY1553" s="99">
        <v>249</v>
      </c>
      <c r="AZ1553" s="12" t="s">
        <v>207</v>
      </c>
      <c r="BA1553" s="99">
        <v>18</v>
      </c>
      <c r="BB1553" s="12" t="s">
        <v>207</v>
      </c>
      <c r="BC1553" s="99">
        <v>18</v>
      </c>
      <c r="BD1553" s="12" t="s">
        <v>207</v>
      </c>
      <c r="BE1553" s="99">
        <v>25</v>
      </c>
      <c r="BF1553" s="12" t="s">
        <v>321</v>
      </c>
      <c r="BG1553" s="654">
        <v>24.565999999999999</v>
      </c>
      <c r="BH1553" s="12" t="s">
        <v>321</v>
      </c>
      <c r="BI1553" s="99">
        <v>21</v>
      </c>
      <c r="BJ1553" s="12" t="s">
        <v>321</v>
      </c>
      <c r="BK1553" s="754">
        <v>0</v>
      </c>
      <c r="BL1553" s="12" t="s">
        <v>321</v>
      </c>
      <c r="BM1553" s="754">
        <v>0.108</v>
      </c>
      <c r="BN1553" s="12" t="s">
        <v>321</v>
      </c>
      <c r="BO1553" s="754">
        <v>3.4580000000000002</v>
      </c>
      <c r="BP1553" s="12" t="s">
        <v>321</v>
      </c>
      <c r="BQ1553" s="754">
        <v>0</v>
      </c>
      <c r="BR1553" s="12" t="s">
        <v>321</v>
      </c>
      <c r="BS1553" s="654">
        <v>0</v>
      </c>
      <c r="BT1553" s="12" t="s">
        <v>321</v>
      </c>
      <c r="BU1553" s="654">
        <v>3.5659999999999998</v>
      </c>
      <c r="BV1553" s="12" t="s">
        <v>321</v>
      </c>
      <c r="BW1553" s="9">
        <v>0.08</v>
      </c>
      <c r="BX1553" s="9" t="s">
        <v>322</v>
      </c>
      <c r="BY1553" s="755">
        <v>98</v>
      </c>
      <c r="BZ1553" s="9" t="s">
        <v>315</v>
      </c>
      <c r="CA1553" s="755">
        <v>7.1</v>
      </c>
      <c r="CB1553" s="9" t="s">
        <v>315</v>
      </c>
      <c r="CC1553" s="755">
        <v>7.1</v>
      </c>
      <c r="CD1553" s="9" t="s">
        <v>315</v>
      </c>
      <c r="CE1553" s="755">
        <v>55.1</v>
      </c>
      <c r="CF1553" s="9" t="s">
        <v>323</v>
      </c>
      <c r="CG1553" s="755">
        <v>46.3</v>
      </c>
      <c r="CH1553" s="9" t="s">
        <v>323</v>
      </c>
      <c r="CI1553" s="9"/>
      <c r="CJ1553" s="9"/>
      <c r="CK1553" s="9"/>
    </row>
    <row r="1554" spans="1:89" s="98" customFormat="1" x14ac:dyDescent="0.25">
      <c r="A1554" s="99">
        <v>10340076</v>
      </c>
      <c r="B1554" s="99"/>
      <c r="C1554" s="772">
        <v>863</v>
      </c>
      <c r="D1554" s="807">
        <v>0.03</v>
      </c>
      <c r="E1554" s="772">
        <f t="shared" si="70"/>
        <v>889</v>
      </c>
      <c r="F1554" s="778">
        <v>1.1000000000000001</v>
      </c>
      <c r="G1554" s="774">
        <f t="shared" si="71"/>
        <v>978</v>
      </c>
      <c r="H1554" s="776"/>
      <c r="I1554" s="758"/>
      <c r="J1554" s="776"/>
      <c r="K1554" s="786"/>
      <c r="L1554" s="9" t="s">
        <v>308</v>
      </c>
      <c r="M1554" s="9" t="s">
        <v>2263</v>
      </c>
      <c r="N1554" s="9" t="s">
        <v>142</v>
      </c>
      <c r="O1554" s="9" t="s">
        <v>2249</v>
      </c>
      <c r="P1554" s="9" t="s">
        <v>624</v>
      </c>
      <c r="Q1554" s="9" t="s">
        <v>2250</v>
      </c>
      <c r="R1554" s="9" t="s">
        <v>2252</v>
      </c>
      <c r="S1554" s="9" t="s">
        <v>373</v>
      </c>
      <c r="T1554" s="98" t="s">
        <v>234</v>
      </c>
      <c r="U1554" s="99" t="s">
        <v>869</v>
      </c>
      <c r="V1554" s="99" t="s">
        <v>207</v>
      </c>
      <c r="W1554" s="99" t="s">
        <v>634</v>
      </c>
      <c r="X1554" s="99" t="s">
        <v>207</v>
      </c>
      <c r="Y1554" s="99">
        <v>168</v>
      </c>
      <c r="Z1554" s="99" t="s">
        <v>207</v>
      </c>
      <c r="AA1554" s="9">
        <v>220</v>
      </c>
      <c r="AB1554" s="99" t="s">
        <v>207</v>
      </c>
      <c r="AC1554" s="9">
        <v>263</v>
      </c>
      <c r="AD1554" s="9" t="s">
        <v>207</v>
      </c>
      <c r="AE1554" s="9">
        <v>104</v>
      </c>
      <c r="AF1554" s="9" t="s">
        <v>315</v>
      </c>
      <c r="AG1554" s="14" t="s">
        <v>377</v>
      </c>
      <c r="AH1554" s="14" t="s">
        <v>207</v>
      </c>
      <c r="AI1554" s="14" t="s">
        <v>378</v>
      </c>
      <c r="AJ1554" s="14" t="s">
        <v>207</v>
      </c>
      <c r="AK1554" s="9">
        <v>5</v>
      </c>
      <c r="AL1554" s="14" t="s">
        <v>207</v>
      </c>
      <c r="AM1554" s="9">
        <v>5</v>
      </c>
      <c r="AN1554" s="14" t="s">
        <v>207</v>
      </c>
      <c r="AO1554" s="9">
        <v>5</v>
      </c>
      <c r="AP1554" s="14" t="s">
        <v>207</v>
      </c>
      <c r="AQ1554" s="9">
        <v>5</v>
      </c>
      <c r="AR1554" s="14" t="s">
        <v>207</v>
      </c>
      <c r="AS1554" s="9" t="s">
        <v>0</v>
      </c>
      <c r="AT1554" s="9" t="s">
        <v>318</v>
      </c>
      <c r="AU1554" s="9" t="s">
        <v>376</v>
      </c>
      <c r="AV1554" s="9" t="s">
        <v>320</v>
      </c>
      <c r="AW1554" s="9" t="s">
        <v>2264</v>
      </c>
      <c r="AX1554" s="9">
        <v>9010600000</v>
      </c>
      <c r="AY1554" s="99">
        <v>269</v>
      </c>
      <c r="AZ1554" s="12" t="s">
        <v>207</v>
      </c>
      <c r="BA1554" s="99">
        <v>18</v>
      </c>
      <c r="BB1554" s="12" t="s">
        <v>207</v>
      </c>
      <c r="BC1554" s="99">
        <v>18</v>
      </c>
      <c r="BD1554" s="12" t="s">
        <v>207</v>
      </c>
      <c r="BE1554" s="99">
        <v>29</v>
      </c>
      <c r="BF1554" s="12" t="s">
        <v>321</v>
      </c>
      <c r="BG1554" s="654">
        <v>28.96</v>
      </c>
      <c r="BH1554" s="12" t="s">
        <v>321</v>
      </c>
      <c r="BI1554" s="99">
        <v>24</v>
      </c>
      <c r="BJ1554" s="12" t="s">
        <v>321</v>
      </c>
      <c r="BK1554" s="754">
        <v>0</v>
      </c>
      <c r="BL1554" s="12" t="s">
        <v>321</v>
      </c>
      <c r="BM1554" s="754">
        <v>0.108</v>
      </c>
      <c r="BN1554" s="12" t="s">
        <v>321</v>
      </c>
      <c r="BO1554" s="754">
        <v>4.8520000000000003</v>
      </c>
      <c r="BP1554" s="12" t="s">
        <v>321</v>
      </c>
      <c r="BQ1554" s="754">
        <v>0</v>
      </c>
      <c r="BR1554" s="12" t="s">
        <v>321</v>
      </c>
      <c r="BS1554" s="654">
        <v>0</v>
      </c>
      <c r="BT1554" s="12" t="s">
        <v>321</v>
      </c>
      <c r="BU1554" s="654">
        <v>4.96</v>
      </c>
      <c r="BV1554" s="12" t="s">
        <v>321</v>
      </c>
      <c r="BW1554" s="9">
        <v>0.09</v>
      </c>
      <c r="BX1554" s="9" t="s">
        <v>322</v>
      </c>
      <c r="BY1554" s="755">
        <v>105.9</v>
      </c>
      <c r="BZ1554" s="9" t="s">
        <v>315</v>
      </c>
      <c r="CA1554" s="755">
        <v>7.1</v>
      </c>
      <c r="CB1554" s="9" t="s">
        <v>315</v>
      </c>
      <c r="CC1554" s="755">
        <v>7.1</v>
      </c>
      <c r="CD1554" s="9" t="s">
        <v>315</v>
      </c>
      <c r="CE1554" s="755">
        <v>63.9</v>
      </c>
      <c r="CF1554" s="9" t="s">
        <v>323</v>
      </c>
      <c r="CG1554" s="755">
        <v>52.9</v>
      </c>
      <c r="CH1554" s="9" t="s">
        <v>323</v>
      </c>
      <c r="CI1554" s="9"/>
      <c r="CJ1554" s="9"/>
      <c r="CK1554" s="9"/>
    </row>
    <row r="1555" spans="1:89" s="98" customFormat="1" x14ac:dyDescent="0.25">
      <c r="A1555" s="99">
        <v>10340052</v>
      </c>
      <c r="B1555" s="99"/>
      <c r="C1555" s="772">
        <v>1142</v>
      </c>
      <c r="D1555" s="807">
        <v>0.03</v>
      </c>
      <c r="E1555" s="772">
        <f t="shared" si="70"/>
        <v>1176</v>
      </c>
      <c r="F1555" s="778">
        <v>1.1000000000000001</v>
      </c>
      <c r="G1555" s="774">
        <f t="shared" si="71"/>
        <v>1294</v>
      </c>
      <c r="H1555" s="776"/>
      <c r="I1555" s="758"/>
      <c r="J1555" s="776"/>
      <c r="K1555" s="786"/>
      <c r="L1555" s="9" t="s">
        <v>308</v>
      </c>
      <c r="M1555" s="9" t="s">
        <v>2265</v>
      </c>
      <c r="N1555" s="9" t="s">
        <v>142</v>
      </c>
      <c r="O1555" s="9" t="s">
        <v>2249</v>
      </c>
      <c r="P1555" s="9" t="s">
        <v>624</v>
      </c>
      <c r="Q1555" s="9" t="s">
        <v>2250</v>
      </c>
      <c r="R1555" s="9" t="s">
        <v>2252</v>
      </c>
      <c r="S1555" s="9" t="s">
        <v>373</v>
      </c>
      <c r="T1555" s="98" t="s">
        <v>234</v>
      </c>
      <c r="U1555" s="99" t="s">
        <v>870</v>
      </c>
      <c r="V1555" s="99" t="s">
        <v>207</v>
      </c>
      <c r="W1555" s="99" t="s">
        <v>636</v>
      </c>
      <c r="X1555" s="99" t="s">
        <v>207</v>
      </c>
      <c r="Y1555" s="99">
        <v>183</v>
      </c>
      <c r="Z1555" s="99" t="s">
        <v>207</v>
      </c>
      <c r="AA1555" s="9">
        <v>240</v>
      </c>
      <c r="AB1555" s="99" t="s">
        <v>207</v>
      </c>
      <c r="AC1555" s="9">
        <v>288</v>
      </c>
      <c r="AD1555" s="9" t="s">
        <v>207</v>
      </c>
      <c r="AE1555" s="9">
        <v>113</v>
      </c>
      <c r="AF1555" s="9" t="s">
        <v>315</v>
      </c>
      <c r="AG1555" s="14" t="s">
        <v>379</v>
      </c>
      <c r="AH1555" s="14" t="s">
        <v>207</v>
      </c>
      <c r="AI1555" s="14" t="s">
        <v>380</v>
      </c>
      <c r="AJ1555" s="14" t="s">
        <v>207</v>
      </c>
      <c r="AK1555" s="9">
        <v>5</v>
      </c>
      <c r="AL1555" s="14" t="s">
        <v>207</v>
      </c>
      <c r="AM1555" s="9">
        <v>5</v>
      </c>
      <c r="AN1555" s="14" t="s">
        <v>207</v>
      </c>
      <c r="AO1555" s="9">
        <v>5</v>
      </c>
      <c r="AP1555" s="14" t="s">
        <v>207</v>
      </c>
      <c r="AQ1555" s="9">
        <v>5</v>
      </c>
      <c r="AR1555" s="14" t="s">
        <v>207</v>
      </c>
      <c r="AS1555" s="9" t="s">
        <v>0</v>
      </c>
      <c r="AT1555" s="9" t="s">
        <v>318</v>
      </c>
      <c r="AU1555" s="9" t="s">
        <v>376</v>
      </c>
      <c r="AV1555" s="9" t="s">
        <v>320</v>
      </c>
      <c r="AW1555" s="9" t="s">
        <v>2266</v>
      </c>
      <c r="AX1555" s="9">
        <v>9010600000</v>
      </c>
      <c r="AY1555" s="99">
        <v>289</v>
      </c>
      <c r="AZ1555" s="12" t="s">
        <v>207</v>
      </c>
      <c r="BA1555" s="99">
        <v>18</v>
      </c>
      <c r="BB1555" s="12" t="s">
        <v>207</v>
      </c>
      <c r="BC1555" s="99">
        <v>18</v>
      </c>
      <c r="BD1555" s="12" t="s">
        <v>207</v>
      </c>
      <c r="BE1555" s="99">
        <v>31</v>
      </c>
      <c r="BF1555" s="12" t="s">
        <v>321</v>
      </c>
      <c r="BG1555" s="654">
        <v>30.594000000000001</v>
      </c>
      <c r="BH1555" s="12" t="s">
        <v>321</v>
      </c>
      <c r="BI1555" s="99">
        <v>25</v>
      </c>
      <c r="BJ1555" s="12" t="s">
        <v>321</v>
      </c>
      <c r="BK1555" s="754">
        <v>0</v>
      </c>
      <c r="BL1555" s="12" t="s">
        <v>321</v>
      </c>
      <c r="BM1555" s="754">
        <v>0.108</v>
      </c>
      <c r="BN1555" s="12" t="s">
        <v>321</v>
      </c>
      <c r="BO1555" s="754">
        <v>5.4859999999999998</v>
      </c>
      <c r="BP1555" s="12" t="s">
        <v>321</v>
      </c>
      <c r="BQ1555" s="754">
        <v>0</v>
      </c>
      <c r="BR1555" s="12" t="s">
        <v>321</v>
      </c>
      <c r="BS1555" s="654">
        <v>0</v>
      </c>
      <c r="BT1555" s="12" t="s">
        <v>321</v>
      </c>
      <c r="BU1555" s="654">
        <v>5.5940000000000003</v>
      </c>
      <c r="BV1555" s="12" t="s">
        <v>321</v>
      </c>
      <c r="BW1555" s="9">
        <v>0.09</v>
      </c>
      <c r="BX1555" s="9" t="s">
        <v>322</v>
      </c>
      <c r="BY1555" s="755">
        <v>113.8</v>
      </c>
      <c r="BZ1555" s="9" t="s">
        <v>315</v>
      </c>
      <c r="CA1555" s="755">
        <v>7.1</v>
      </c>
      <c r="CB1555" s="9" t="s">
        <v>315</v>
      </c>
      <c r="CC1555" s="755">
        <v>7.1</v>
      </c>
      <c r="CD1555" s="9" t="s">
        <v>315</v>
      </c>
      <c r="CE1555" s="755">
        <v>63.9</v>
      </c>
      <c r="CF1555" s="9" t="s">
        <v>323</v>
      </c>
      <c r="CG1555" s="755">
        <v>55.1</v>
      </c>
      <c r="CH1555" s="9" t="s">
        <v>323</v>
      </c>
      <c r="CI1555" s="9"/>
      <c r="CJ1555" s="9"/>
      <c r="CK1555" s="9"/>
    </row>
    <row r="1556" spans="1:89" s="98" customFormat="1" x14ac:dyDescent="0.25">
      <c r="A1556" s="99">
        <v>10340055</v>
      </c>
      <c r="B1556" s="99"/>
      <c r="C1556" s="772">
        <v>1320</v>
      </c>
      <c r="D1556" s="807">
        <v>0.03</v>
      </c>
      <c r="E1556" s="772">
        <f t="shared" si="70"/>
        <v>1360</v>
      </c>
      <c r="F1556" s="778">
        <v>1.1000000000000001</v>
      </c>
      <c r="G1556" s="774">
        <f t="shared" ref="G1556:G1617" si="72">ROUND(E1556*F1556,0)</f>
        <v>1496</v>
      </c>
      <c r="H1556" s="776"/>
      <c r="I1556" s="758"/>
      <c r="J1556" s="776"/>
      <c r="K1556" s="786"/>
      <c r="L1556" s="9" t="s">
        <v>308</v>
      </c>
      <c r="M1556" s="9" t="s">
        <v>2267</v>
      </c>
      <c r="N1556" s="9" t="s">
        <v>142</v>
      </c>
      <c r="O1556" s="9" t="s">
        <v>2249</v>
      </c>
      <c r="P1556" s="9" t="s">
        <v>624</v>
      </c>
      <c r="Q1556" s="9" t="s">
        <v>2250</v>
      </c>
      <c r="R1556" s="9" t="s">
        <v>2252</v>
      </c>
      <c r="S1556" s="9" t="s">
        <v>373</v>
      </c>
      <c r="T1556" s="98" t="s">
        <v>234</v>
      </c>
      <c r="U1556" s="99" t="s">
        <v>871</v>
      </c>
      <c r="V1556" s="99" t="s">
        <v>207</v>
      </c>
      <c r="W1556" s="99" t="s">
        <v>638</v>
      </c>
      <c r="X1556" s="99" t="s">
        <v>207</v>
      </c>
      <c r="Y1556" s="99">
        <v>213</v>
      </c>
      <c r="Z1556" s="99" t="s">
        <v>207</v>
      </c>
      <c r="AA1556" s="9">
        <v>280</v>
      </c>
      <c r="AB1556" s="99" t="s">
        <v>207</v>
      </c>
      <c r="AC1556" s="9">
        <v>338</v>
      </c>
      <c r="AD1556" s="9" t="s">
        <v>207</v>
      </c>
      <c r="AE1556" s="9">
        <v>133</v>
      </c>
      <c r="AF1556" s="9" t="s">
        <v>315</v>
      </c>
      <c r="AG1556" s="14" t="s">
        <v>383</v>
      </c>
      <c r="AH1556" s="14" t="s">
        <v>207</v>
      </c>
      <c r="AI1556" s="14" t="s">
        <v>384</v>
      </c>
      <c r="AJ1556" s="14" t="s">
        <v>207</v>
      </c>
      <c r="AK1556" s="9">
        <v>5</v>
      </c>
      <c r="AL1556" s="14" t="s">
        <v>207</v>
      </c>
      <c r="AM1556" s="9">
        <v>5</v>
      </c>
      <c r="AN1556" s="14" t="s">
        <v>207</v>
      </c>
      <c r="AO1556" s="9">
        <v>5</v>
      </c>
      <c r="AP1556" s="14" t="s">
        <v>207</v>
      </c>
      <c r="AQ1556" s="9">
        <v>5</v>
      </c>
      <c r="AR1556" s="14" t="s">
        <v>207</v>
      </c>
      <c r="AS1556" s="9" t="s">
        <v>0</v>
      </c>
      <c r="AT1556" s="9" t="s">
        <v>318</v>
      </c>
      <c r="AU1556" s="9" t="s">
        <v>376</v>
      </c>
      <c r="AV1556" s="9" t="s">
        <v>320</v>
      </c>
      <c r="AW1556" s="9" t="s">
        <v>2268</v>
      </c>
      <c r="AX1556" s="9">
        <v>9010600000</v>
      </c>
      <c r="AY1556" s="99">
        <v>329</v>
      </c>
      <c r="AZ1556" s="12" t="s">
        <v>207</v>
      </c>
      <c r="BA1556" s="99">
        <v>18</v>
      </c>
      <c r="BB1556" s="12" t="s">
        <v>207</v>
      </c>
      <c r="BC1556" s="99">
        <v>18</v>
      </c>
      <c r="BD1556" s="12" t="s">
        <v>207</v>
      </c>
      <c r="BE1556" s="99">
        <v>33</v>
      </c>
      <c r="BF1556" s="12" t="s">
        <v>321</v>
      </c>
      <c r="BG1556" s="654">
        <v>32.421999999999997</v>
      </c>
      <c r="BH1556" s="12" t="s">
        <v>321</v>
      </c>
      <c r="BI1556" s="99">
        <v>26</v>
      </c>
      <c r="BJ1556" s="12" t="s">
        <v>321</v>
      </c>
      <c r="BK1556" s="754">
        <v>0</v>
      </c>
      <c r="BL1556" s="12" t="s">
        <v>321</v>
      </c>
      <c r="BM1556" s="754">
        <v>0.108</v>
      </c>
      <c r="BN1556" s="12" t="s">
        <v>321</v>
      </c>
      <c r="BO1556" s="754">
        <v>6.3140000000000001</v>
      </c>
      <c r="BP1556" s="12" t="s">
        <v>321</v>
      </c>
      <c r="BQ1556" s="754">
        <v>0</v>
      </c>
      <c r="BR1556" s="12" t="s">
        <v>321</v>
      </c>
      <c r="BS1556" s="654">
        <v>0</v>
      </c>
      <c r="BT1556" s="12" t="s">
        <v>321</v>
      </c>
      <c r="BU1556" s="654">
        <v>6.4219999999999997</v>
      </c>
      <c r="BV1556" s="12" t="s">
        <v>321</v>
      </c>
      <c r="BW1556" s="9">
        <v>0.11</v>
      </c>
      <c r="BX1556" s="9" t="s">
        <v>322</v>
      </c>
      <c r="BY1556" s="755">
        <v>129.5</v>
      </c>
      <c r="BZ1556" s="9" t="s">
        <v>315</v>
      </c>
      <c r="CA1556" s="755">
        <v>7.1</v>
      </c>
      <c r="CB1556" s="9" t="s">
        <v>315</v>
      </c>
      <c r="CC1556" s="755">
        <v>7.1</v>
      </c>
      <c r="CD1556" s="9" t="s">
        <v>315</v>
      </c>
      <c r="CE1556" s="755">
        <v>66.099999999999994</v>
      </c>
      <c r="CF1556" s="9" t="s">
        <v>323</v>
      </c>
      <c r="CG1556" s="755">
        <v>57.3</v>
      </c>
      <c r="CH1556" s="9" t="s">
        <v>323</v>
      </c>
      <c r="CI1556" s="9"/>
      <c r="CJ1556" s="9"/>
      <c r="CK1556" s="9"/>
    </row>
    <row r="1557" spans="1:89" s="98" customFormat="1" x14ac:dyDescent="0.25">
      <c r="A1557" s="99">
        <v>10340057</v>
      </c>
      <c r="B1557" s="99"/>
      <c r="C1557" s="772">
        <v>1533</v>
      </c>
      <c r="D1557" s="807">
        <v>0.03</v>
      </c>
      <c r="E1557" s="772">
        <f t="shared" si="70"/>
        <v>1579</v>
      </c>
      <c r="F1557" s="778">
        <v>1.1000000000000001</v>
      </c>
      <c r="G1557" s="774">
        <f t="shared" si="72"/>
        <v>1737</v>
      </c>
      <c r="H1557" s="776"/>
      <c r="I1557" s="758"/>
      <c r="J1557" s="776"/>
      <c r="K1557" s="786"/>
      <c r="L1557" s="9" t="s">
        <v>308</v>
      </c>
      <c r="M1557" s="9" t="s">
        <v>2269</v>
      </c>
      <c r="N1557" s="9" t="s">
        <v>142</v>
      </c>
      <c r="O1557" s="9" t="s">
        <v>2249</v>
      </c>
      <c r="P1557" s="9" t="s">
        <v>624</v>
      </c>
      <c r="Q1557" s="9" t="s">
        <v>2250</v>
      </c>
      <c r="R1557" s="9" t="s">
        <v>2252</v>
      </c>
      <c r="S1557" s="9" t="s">
        <v>373</v>
      </c>
      <c r="T1557" s="98" t="s">
        <v>234</v>
      </c>
      <c r="U1557" s="99" t="s">
        <v>645</v>
      </c>
      <c r="V1557" s="99" t="s">
        <v>207</v>
      </c>
      <c r="W1557" s="99" t="s">
        <v>640</v>
      </c>
      <c r="X1557" s="99" t="s">
        <v>207</v>
      </c>
      <c r="Y1557" s="99">
        <v>228</v>
      </c>
      <c r="Z1557" s="99" t="s">
        <v>207</v>
      </c>
      <c r="AA1557" s="9">
        <v>300</v>
      </c>
      <c r="AB1557" s="99" t="s">
        <v>207</v>
      </c>
      <c r="AC1557" s="9">
        <v>363</v>
      </c>
      <c r="AD1557" s="9" t="s">
        <v>207</v>
      </c>
      <c r="AE1557" s="9">
        <v>143</v>
      </c>
      <c r="AF1557" s="9" t="s">
        <v>315</v>
      </c>
      <c r="AG1557" s="14" t="s">
        <v>385</v>
      </c>
      <c r="AH1557" s="14" t="s">
        <v>207</v>
      </c>
      <c r="AI1557" s="14" t="s">
        <v>386</v>
      </c>
      <c r="AJ1557" s="14" t="s">
        <v>207</v>
      </c>
      <c r="AK1557" s="9">
        <v>5</v>
      </c>
      <c r="AL1557" s="14" t="s">
        <v>207</v>
      </c>
      <c r="AM1557" s="9">
        <v>5</v>
      </c>
      <c r="AN1557" s="14" t="s">
        <v>207</v>
      </c>
      <c r="AO1557" s="9">
        <v>5</v>
      </c>
      <c r="AP1557" s="14" t="s">
        <v>207</v>
      </c>
      <c r="AQ1557" s="9">
        <v>5</v>
      </c>
      <c r="AR1557" s="14" t="s">
        <v>207</v>
      </c>
      <c r="AS1557" s="9" t="s">
        <v>0</v>
      </c>
      <c r="AT1557" s="9" t="s">
        <v>318</v>
      </c>
      <c r="AU1557" s="9" t="s">
        <v>376</v>
      </c>
      <c r="AV1557" s="9" t="s">
        <v>320</v>
      </c>
      <c r="AW1557" s="9" t="s">
        <v>2270</v>
      </c>
      <c r="AX1557" s="9">
        <v>9010600000</v>
      </c>
      <c r="AY1557" s="99">
        <v>349</v>
      </c>
      <c r="AZ1557" s="12" t="s">
        <v>207</v>
      </c>
      <c r="BA1557" s="99">
        <v>18</v>
      </c>
      <c r="BB1557" s="12" t="s">
        <v>207</v>
      </c>
      <c r="BC1557" s="99">
        <v>18</v>
      </c>
      <c r="BD1557" s="12" t="s">
        <v>207</v>
      </c>
      <c r="BE1557" s="99">
        <v>39</v>
      </c>
      <c r="BF1557" s="12" t="s">
        <v>321</v>
      </c>
      <c r="BG1557" s="654">
        <v>38.136000000000003</v>
      </c>
      <c r="BH1557" s="12" t="s">
        <v>321</v>
      </c>
      <c r="BI1557" s="99">
        <v>33</v>
      </c>
      <c r="BJ1557" s="12" t="s">
        <v>321</v>
      </c>
      <c r="BK1557" s="754">
        <v>0</v>
      </c>
      <c r="BL1557" s="12" t="s">
        <v>321</v>
      </c>
      <c r="BM1557" s="754">
        <v>0.108</v>
      </c>
      <c r="BN1557" s="12" t="s">
        <v>321</v>
      </c>
      <c r="BO1557" s="754">
        <v>5.0279999999999996</v>
      </c>
      <c r="BP1557" s="12" t="s">
        <v>321</v>
      </c>
      <c r="BQ1557" s="754">
        <v>0</v>
      </c>
      <c r="BR1557" s="12" t="s">
        <v>321</v>
      </c>
      <c r="BS1557" s="654">
        <v>0</v>
      </c>
      <c r="BT1557" s="12" t="s">
        <v>321</v>
      </c>
      <c r="BU1557" s="654">
        <v>5.1360000000000001</v>
      </c>
      <c r="BV1557" s="12" t="s">
        <v>321</v>
      </c>
      <c r="BW1557" s="9">
        <v>0.11</v>
      </c>
      <c r="BX1557" s="9" t="s">
        <v>322</v>
      </c>
      <c r="BY1557" s="755">
        <v>137.4</v>
      </c>
      <c r="BZ1557" s="9" t="s">
        <v>315</v>
      </c>
      <c r="CA1557" s="755">
        <v>7.1</v>
      </c>
      <c r="CB1557" s="9" t="s">
        <v>315</v>
      </c>
      <c r="CC1557" s="755">
        <v>7.1</v>
      </c>
      <c r="CD1557" s="9" t="s">
        <v>315</v>
      </c>
      <c r="CE1557" s="755">
        <v>86</v>
      </c>
      <c r="CF1557" s="9" t="s">
        <v>323</v>
      </c>
      <c r="CG1557" s="755">
        <v>72.8</v>
      </c>
      <c r="CH1557" s="9" t="s">
        <v>323</v>
      </c>
      <c r="CI1557" s="9"/>
      <c r="CJ1557" s="9"/>
      <c r="CK1557" s="9"/>
    </row>
    <row r="1558" spans="1:89" s="98" customFormat="1" x14ac:dyDescent="0.25">
      <c r="A1558" s="99">
        <v>10300019</v>
      </c>
      <c r="B1558" s="99"/>
      <c r="C1558" s="772">
        <v>572</v>
      </c>
      <c r="D1558" s="807">
        <v>0.03</v>
      </c>
      <c r="E1558" s="772">
        <f t="shared" si="70"/>
        <v>589</v>
      </c>
      <c r="F1558" s="778">
        <v>1.1000000000000001</v>
      </c>
      <c r="G1558" s="774">
        <f t="shared" si="72"/>
        <v>648</v>
      </c>
      <c r="H1558" s="776"/>
      <c r="I1558" s="758"/>
      <c r="J1558" s="776"/>
      <c r="K1558" s="786"/>
      <c r="L1558" s="9" t="s">
        <v>308</v>
      </c>
      <c r="M1558" s="9" t="s">
        <v>4881</v>
      </c>
      <c r="N1558" s="9" t="s">
        <v>142</v>
      </c>
      <c r="O1558" s="9" t="s">
        <v>2249</v>
      </c>
      <c r="P1558" s="9" t="s">
        <v>624</v>
      </c>
      <c r="Q1558" s="9" t="s">
        <v>2250</v>
      </c>
      <c r="R1558" s="9" t="s">
        <v>2252</v>
      </c>
      <c r="S1558" s="9" t="s">
        <v>1055</v>
      </c>
      <c r="T1558" s="98" t="s">
        <v>242</v>
      </c>
      <c r="U1558" s="99">
        <v>151</v>
      </c>
      <c r="V1558" s="99" t="s">
        <v>207</v>
      </c>
      <c r="W1558" s="99">
        <v>151</v>
      </c>
      <c r="X1558" s="99" t="s">
        <v>207</v>
      </c>
      <c r="Y1558" s="99">
        <v>151</v>
      </c>
      <c r="Z1558" s="99" t="s">
        <v>207</v>
      </c>
      <c r="AA1558" s="9">
        <v>156</v>
      </c>
      <c r="AB1558" s="99" t="s">
        <v>207</v>
      </c>
      <c r="AC1558" s="9">
        <v>212</v>
      </c>
      <c r="AD1558" s="9" t="s">
        <v>207</v>
      </c>
      <c r="AE1558" s="9">
        <v>83</v>
      </c>
      <c r="AF1558" s="9" t="s">
        <v>315</v>
      </c>
      <c r="AG1558" s="14" t="s">
        <v>1286</v>
      </c>
      <c r="AH1558" s="14" t="s">
        <v>207</v>
      </c>
      <c r="AI1558" s="14" t="s">
        <v>1286</v>
      </c>
      <c r="AJ1558" s="14" t="s">
        <v>207</v>
      </c>
      <c r="AK1558" s="9">
        <v>2.5</v>
      </c>
      <c r="AL1558" s="14" t="s">
        <v>207</v>
      </c>
      <c r="AM1558" s="9">
        <v>2.5</v>
      </c>
      <c r="AN1558" s="14" t="s">
        <v>207</v>
      </c>
      <c r="AO1558" s="9">
        <v>2.5</v>
      </c>
      <c r="AP1558" s="14" t="s">
        <v>207</v>
      </c>
      <c r="AQ1558" s="9">
        <v>0</v>
      </c>
      <c r="AR1558" s="14" t="s">
        <v>207</v>
      </c>
      <c r="AS1558" s="9" t="s">
        <v>0</v>
      </c>
      <c r="AT1558" s="9" t="s">
        <v>318</v>
      </c>
      <c r="AU1558" s="9" t="s">
        <v>376</v>
      </c>
      <c r="AV1558" s="9" t="s">
        <v>320</v>
      </c>
      <c r="AW1558" s="9" t="s">
        <v>2271</v>
      </c>
      <c r="AX1558" s="9">
        <v>9010600000</v>
      </c>
      <c r="AY1558" s="99">
        <v>207</v>
      </c>
      <c r="AZ1558" s="12" t="s">
        <v>207</v>
      </c>
      <c r="BA1558" s="99">
        <v>18</v>
      </c>
      <c r="BB1558" s="12" t="s">
        <v>207</v>
      </c>
      <c r="BC1558" s="99">
        <v>18</v>
      </c>
      <c r="BD1558" s="12" t="s">
        <v>207</v>
      </c>
      <c r="BE1558" s="99">
        <v>21</v>
      </c>
      <c r="BF1558" s="12" t="s">
        <v>321</v>
      </c>
      <c r="BG1558" s="654">
        <v>20.062999999999999</v>
      </c>
      <c r="BH1558" s="12" t="s">
        <v>321</v>
      </c>
      <c r="BI1558" s="99">
        <v>17</v>
      </c>
      <c r="BJ1558" s="12" t="s">
        <v>321</v>
      </c>
      <c r="BK1558" s="754">
        <v>0</v>
      </c>
      <c r="BL1558" s="12" t="s">
        <v>321</v>
      </c>
      <c r="BM1558" s="754">
        <v>0.108</v>
      </c>
      <c r="BN1558" s="12" t="s">
        <v>321</v>
      </c>
      <c r="BO1558" s="754">
        <v>2.9550000000000001</v>
      </c>
      <c r="BP1558" s="12" t="s">
        <v>321</v>
      </c>
      <c r="BQ1558" s="754">
        <v>0</v>
      </c>
      <c r="BR1558" s="12" t="s">
        <v>321</v>
      </c>
      <c r="BS1558" s="654">
        <v>0</v>
      </c>
      <c r="BT1558" s="12" t="s">
        <v>321</v>
      </c>
      <c r="BU1558" s="654">
        <v>3.0630000000000002</v>
      </c>
      <c r="BV1558" s="12" t="s">
        <v>321</v>
      </c>
      <c r="BW1558" s="9">
        <v>7.0000000000000007E-2</v>
      </c>
      <c r="BX1558" s="9" t="s">
        <v>322</v>
      </c>
      <c r="BY1558" s="755">
        <v>81.5</v>
      </c>
      <c r="BZ1558" s="9" t="s">
        <v>315</v>
      </c>
      <c r="CA1558" s="755">
        <v>7.1</v>
      </c>
      <c r="CB1558" s="9" t="s">
        <v>315</v>
      </c>
      <c r="CC1558" s="755">
        <v>7.1</v>
      </c>
      <c r="CD1558" s="9" t="s">
        <v>315</v>
      </c>
      <c r="CE1558" s="755">
        <v>44.1</v>
      </c>
      <c r="CF1558" s="9" t="s">
        <v>323</v>
      </c>
      <c r="CG1558" s="755">
        <v>37.5</v>
      </c>
      <c r="CH1558" s="9" t="s">
        <v>323</v>
      </c>
      <c r="CI1558" s="9"/>
      <c r="CJ1558" s="9"/>
      <c r="CK1558" s="9"/>
    </row>
    <row r="1559" spans="1:89" s="98" customFormat="1" x14ac:dyDescent="0.25">
      <c r="A1559" s="99">
        <v>10300024</v>
      </c>
      <c r="B1559" s="99"/>
      <c r="C1559" s="772">
        <v>675</v>
      </c>
      <c r="D1559" s="807">
        <v>0.03</v>
      </c>
      <c r="E1559" s="772">
        <f t="shared" si="70"/>
        <v>695</v>
      </c>
      <c r="F1559" s="778">
        <v>1.1000000000000001</v>
      </c>
      <c r="G1559" s="774">
        <f t="shared" si="72"/>
        <v>765</v>
      </c>
      <c r="H1559" s="776"/>
      <c r="I1559" s="758"/>
      <c r="J1559" s="776"/>
      <c r="K1559" s="786"/>
      <c r="L1559" s="9" t="s">
        <v>308</v>
      </c>
      <c r="M1559" s="9" t="s">
        <v>4440</v>
      </c>
      <c r="N1559" s="9" t="s">
        <v>142</v>
      </c>
      <c r="O1559" s="9" t="s">
        <v>2249</v>
      </c>
      <c r="P1559" s="9" t="s">
        <v>624</v>
      </c>
      <c r="Q1559" s="9" t="s">
        <v>2250</v>
      </c>
      <c r="R1559" s="9" t="s">
        <v>2252</v>
      </c>
      <c r="S1559" s="9" t="s">
        <v>1055</v>
      </c>
      <c r="T1559" s="98" t="s">
        <v>242</v>
      </c>
      <c r="U1559" s="99">
        <v>173</v>
      </c>
      <c r="V1559" s="99" t="s">
        <v>207</v>
      </c>
      <c r="W1559" s="99">
        <v>173</v>
      </c>
      <c r="X1559" s="99" t="s">
        <v>207</v>
      </c>
      <c r="Y1559" s="99">
        <v>173</v>
      </c>
      <c r="Z1559" s="99" t="s">
        <v>207</v>
      </c>
      <c r="AA1559" s="9">
        <v>178</v>
      </c>
      <c r="AB1559" s="99" t="s">
        <v>207</v>
      </c>
      <c r="AC1559" s="9">
        <v>240</v>
      </c>
      <c r="AD1559" s="9" t="s">
        <v>207</v>
      </c>
      <c r="AE1559" s="9">
        <v>94</v>
      </c>
      <c r="AF1559" s="9" t="s">
        <v>315</v>
      </c>
      <c r="AG1559" s="14" t="s">
        <v>1057</v>
      </c>
      <c r="AH1559" s="14" t="s">
        <v>207</v>
      </c>
      <c r="AI1559" s="14" t="s">
        <v>1057</v>
      </c>
      <c r="AJ1559" s="14" t="s">
        <v>207</v>
      </c>
      <c r="AK1559" s="9">
        <v>2.5</v>
      </c>
      <c r="AL1559" s="14" t="s">
        <v>207</v>
      </c>
      <c r="AM1559" s="9">
        <v>2.5</v>
      </c>
      <c r="AN1559" s="14" t="s">
        <v>207</v>
      </c>
      <c r="AO1559" s="9">
        <v>2.5</v>
      </c>
      <c r="AP1559" s="14" t="s">
        <v>207</v>
      </c>
      <c r="AQ1559" s="9">
        <v>0</v>
      </c>
      <c r="AR1559" s="14" t="s">
        <v>207</v>
      </c>
      <c r="AS1559" s="9" t="s">
        <v>0</v>
      </c>
      <c r="AT1559" s="9" t="s">
        <v>318</v>
      </c>
      <c r="AU1559" s="9" t="s">
        <v>376</v>
      </c>
      <c r="AV1559" s="9" t="s">
        <v>320</v>
      </c>
      <c r="AW1559" s="9" t="s">
        <v>2272</v>
      </c>
      <c r="AX1559" s="9">
        <v>9010600000</v>
      </c>
      <c r="AY1559" s="99">
        <v>227</v>
      </c>
      <c r="AZ1559" s="12" t="s">
        <v>207</v>
      </c>
      <c r="BA1559" s="99">
        <v>18</v>
      </c>
      <c r="BB1559" s="12" t="s">
        <v>207</v>
      </c>
      <c r="BC1559" s="99">
        <v>18</v>
      </c>
      <c r="BD1559" s="12" t="s">
        <v>207</v>
      </c>
      <c r="BE1559" s="99">
        <v>23</v>
      </c>
      <c r="BF1559" s="12" t="s">
        <v>321</v>
      </c>
      <c r="BG1559" s="654">
        <v>22.317</v>
      </c>
      <c r="BH1559" s="12" t="s">
        <v>321</v>
      </c>
      <c r="BI1559" s="99">
        <v>19</v>
      </c>
      <c r="BJ1559" s="12" t="s">
        <v>321</v>
      </c>
      <c r="BK1559" s="754">
        <v>0</v>
      </c>
      <c r="BL1559" s="12" t="s">
        <v>321</v>
      </c>
      <c r="BM1559" s="754">
        <v>0.108</v>
      </c>
      <c r="BN1559" s="12" t="s">
        <v>321</v>
      </c>
      <c r="BO1559" s="754">
        <v>3.2090000000000001</v>
      </c>
      <c r="BP1559" s="12" t="s">
        <v>321</v>
      </c>
      <c r="BQ1559" s="754">
        <v>0</v>
      </c>
      <c r="BR1559" s="12" t="s">
        <v>321</v>
      </c>
      <c r="BS1559" s="654">
        <v>0</v>
      </c>
      <c r="BT1559" s="12" t="s">
        <v>321</v>
      </c>
      <c r="BU1559" s="654">
        <v>3.3170000000000002</v>
      </c>
      <c r="BV1559" s="12" t="s">
        <v>321</v>
      </c>
      <c r="BW1559" s="9">
        <v>7.0000000000000007E-2</v>
      </c>
      <c r="BX1559" s="9" t="s">
        <v>322</v>
      </c>
      <c r="BY1559" s="755">
        <v>89.4</v>
      </c>
      <c r="BZ1559" s="9" t="s">
        <v>315</v>
      </c>
      <c r="CA1559" s="755">
        <v>7.1</v>
      </c>
      <c r="CB1559" s="9" t="s">
        <v>315</v>
      </c>
      <c r="CC1559" s="755">
        <v>7.1</v>
      </c>
      <c r="CD1559" s="9" t="s">
        <v>315</v>
      </c>
      <c r="CE1559" s="755">
        <v>48.5</v>
      </c>
      <c r="CF1559" s="9" t="s">
        <v>323</v>
      </c>
      <c r="CG1559" s="755">
        <v>41.9</v>
      </c>
      <c r="CH1559" s="9" t="s">
        <v>323</v>
      </c>
      <c r="CI1559" s="9"/>
      <c r="CJ1559" s="9"/>
      <c r="CK1559" s="9"/>
    </row>
    <row r="1560" spans="1:89" s="98" customFormat="1" x14ac:dyDescent="0.25">
      <c r="A1560" s="99">
        <v>10300029</v>
      </c>
      <c r="B1560" s="99"/>
      <c r="C1560" s="772">
        <v>760</v>
      </c>
      <c r="D1560" s="807">
        <v>0.03</v>
      </c>
      <c r="E1560" s="772">
        <f t="shared" si="70"/>
        <v>783</v>
      </c>
      <c r="F1560" s="778">
        <v>1.1000000000000001</v>
      </c>
      <c r="G1560" s="774">
        <f t="shared" si="72"/>
        <v>861</v>
      </c>
      <c r="H1560" s="776"/>
      <c r="I1560" s="758"/>
      <c r="J1560" s="776"/>
      <c r="K1560" s="786"/>
      <c r="L1560" s="9" t="s">
        <v>308</v>
      </c>
      <c r="M1560" s="9" t="s">
        <v>4441</v>
      </c>
      <c r="N1560" s="9" t="s">
        <v>142</v>
      </c>
      <c r="O1560" s="9" t="s">
        <v>2249</v>
      </c>
      <c r="P1560" s="9" t="s">
        <v>624</v>
      </c>
      <c r="Q1560" s="9" t="s">
        <v>2250</v>
      </c>
      <c r="R1560" s="9" t="s">
        <v>2252</v>
      </c>
      <c r="S1560" s="9" t="s">
        <v>1055</v>
      </c>
      <c r="T1560" s="98" t="s">
        <v>242</v>
      </c>
      <c r="U1560" s="99">
        <v>195</v>
      </c>
      <c r="V1560" s="99" t="s">
        <v>207</v>
      </c>
      <c r="W1560" s="99">
        <v>195</v>
      </c>
      <c r="X1560" s="99" t="s">
        <v>207</v>
      </c>
      <c r="Y1560" s="99">
        <v>195</v>
      </c>
      <c r="Z1560" s="99" t="s">
        <v>207</v>
      </c>
      <c r="AA1560" s="9">
        <v>200</v>
      </c>
      <c r="AB1560" s="99" t="s">
        <v>207</v>
      </c>
      <c r="AC1560" s="9">
        <v>269</v>
      </c>
      <c r="AD1560" s="9" t="s">
        <v>207</v>
      </c>
      <c r="AE1560" s="9">
        <v>106</v>
      </c>
      <c r="AF1560" s="9" t="s">
        <v>315</v>
      </c>
      <c r="AG1560" s="14" t="s">
        <v>1059</v>
      </c>
      <c r="AH1560" s="14" t="s">
        <v>207</v>
      </c>
      <c r="AI1560" s="14" t="s">
        <v>1059</v>
      </c>
      <c r="AJ1560" s="14" t="s">
        <v>207</v>
      </c>
      <c r="AK1560" s="9">
        <v>2.5</v>
      </c>
      <c r="AL1560" s="14" t="s">
        <v>207</v>
      </c>
      <c r="AM1560" s="9">
        <v>2.5</v>
      </c>
      <c r="AN1560" s="14" t="s">
        <v>207</v>
      </c>
      <c r="AO1560" s="9">
        <v>2.5</v>
      </c>
      <c r="AP1560" s="14" t="s">
        <v>207</v>
      </c>
      <c r="AQ1560" s="9">
        <v>0</v>
      </c>
      <c r="AR1560" s="14" t="s">
        <v>207</v>
      </c>
      <c r="AS1560" s="9" t="s">
        <v>0</v>
      </c>
      <c r="AT1560" s="9" t="s">
        <v>318</v>
      </c>
      <c r="AU1560" s="9" t="s">
        <v>376</v>
      </c>
      <c r="AV1560" s="9" t="s">
        <v>320</v>
      </c>
      <c r="AW1560" s="9" t="s">
        <v>2273</v>
      </c>
      <c r="AX1560" s="9">
        <v>9010600000</v>
      </c>
      <c r="AY1560" s="99">
        <v>249</v>
      </c>
      <c r="AZ1560" s="12" t="s">
        <v>207</v>
      </c>
      <c r="BA1560" s="99">
        <v>18</v>
      </c>
      <c r="BB1560" s="12" t="s">
        <v>207</v>
      </c>
      <c r="BC1560" s="99">
        <v>18</v>
      </c>
      <c r="BD1560" s="12" t="s">
        <v>207</v>
      </c>
      <c r="BE1560" s="99">
        <v>25</v>
      </c>
      <c r="BF1560" s="12" t="s">
        <v>321</v>
      </c>
      <c r="BG1560" s="654">
        <v>24.565999999999999</v>
      </c>
      <c r="BH1560" s="12" t="s">
        <v>321</v>
      </c>
      <c r="BI1560" s="99">
        <v>21</v>
      </c>
      <c r="BJ1560" s="12" t="s">
        <v>321</v>
      </c>
      <c r="BK1560" s="754">
        <v>0</v>
      </c>
      <c r="BL1560" s="12" t="s">
        <v>321</v>
      </c>
      <c r="BM1560" s="754">
        <v>0.108</v>
      </c>
      <c r="BN1560" s="12" t="s">
        <v>321</v>
      </c>
      <c r="BO1560" s="754">
        <v>3.4580000000000002</v>
      </c>
      <c r="BP1560" s="12" t="s">
        <v>321</v>
      </c>
      <c r="BQ1560" s="754">
        <v>0</v>
      </c>
      <c r="BR1560" s="12" t="s">
        <v>321</v>
      </c>
      <c r="BS1560" s="654">
        <v>0</v>
      </c>
      <c r="BT1560" s="12" t="s">
        <v>321</v>
      </c>
      <c r="BU1560" s="654">
        <v>3.5659999999999998</v>
      </c>
      <c r="BV1560" s="12" t="s">
        <v>321</v>
      </c>
      <c r="BW1560" s="9">
        <v>0.08</v>
      </c>
      <c r="BX1560" s="9" t="s">
        <v>322</v>
      </c>
      <c r="BY1560" s="755">
        <v>98</v>
      </c>
      <c r="BZ1560" s="9" t="s">
        <v>315</v>
      </c>
      <c r="CA1560" s="755">
        <v>7.1</v>
      </c>
      <c r="CB1560" s="9" t="s">
        <v>315</v>
      </c>
      <c r="CC1560" s="755">
        <v>7.1</v>
      </c>
      <c r="CD1560" s="9" t="s">
        <v>315</v>
      </c>
      <c r="CE1560" s="755">
        <v>55.1</v>
      </c>
      <c r="CF1560" s="9" t="s">
        <v>323</v>
      </c>
      <c r="CG1560" s="755">
        <v>46.3</v>
      </c>
      <c r="CH1560" s="9" t="s">
        <v>323</v>
      </c>
      <c r="CI1560" s="9"/>
      <c r="CJ1560" s="9"/>
      <c r="CK1560" s="9"/>
    </row>
    <row r="1561" spans="1:89" s="98" customFormat="1" x14ac:dyDescent="0.25">
      <c r="A1561" s="99">
        <v>10300034</v>
      </c>
      <c r="B1561" s="99"/>
      <c r="C1561" s="772">
        <v>863</v>
      </c>
      <c r="D1561" s="807">
        <v>0.03</v>
      </c>
      <c r="E1561" s="772">
        <f t="shared" si="70"/>
        <v>889</v>
      </c>
      <c r="F1561" s="778">
        <v>1.1000000000000001</v>
      </c>
      <c r="G1561" s="774">
        <f t="shared" si="72"/>
        <v>978</v>
      </c>
      <c r="H1561" s="776"/>
      <c r="I1561" s="758"/>
      <c r="J1561" s="776"/>
      <c r="K1561" s="786"/>
      <c r="L1561" s="9" t="s">
        <v>308</v>
      </c>
      <c r="M1561" s="9" t="s">
        <v>4442</v>
      </c>
      <c r="N1561" s="9" t="s">
        <v>142</v>
      </c>
      <c r="O1561" s="9" t="s">
        <v>2249</v>
      </c>
      <c r="P1561" s="9" t="s">
        <v>624</v>
      </c>
      <c r="Q1561" s="9" t="s">
        <v>2250</v>
      </c>
      <c r="R1561" s="9" t="s">
        <v>2252</v>
      </c>
      <c r="S1561" s="9" t="s">
        <v>1055</v>
      </c>
      <c r="T1561" s="98" t="s">
        <v>242</v>
      </c>
      <c r="U1561" s="99">
        <v>215</v>
      </c>
      <c r="V1561" s="99" t="s">
        <v>207</v>
      </c>
      <c r="W1561" s="99">
        <v>215</v>
      </c>
      <c r="X1561" s="99" t="s">
        <v>207</v>
      </c>
      <c r="Y1561" s="99">
        <v>215</v>
      </c>
      <c r="Z1561" s="99" t="s">
        <v>207</v>
      </c>
      <c r="AA1561" s="9">
        <v>220</v>
      </c>
      <c r="AB1561" s="99" t="s">
        <v>207</v>
      </c>
      <c r="AC1561" s="9">
        <v>297</v>
      </c>
      <c r="AD1561" s="9" t="s">
        <v>207</v>
      </c>
      <c r="AE1561" s="9">
        <v>117</v>
      </c>
      <c r="AF1561" s="9" t="s">
        <v>315</v>
      </c>
      <c r="AG1561" s="14" t="s">
        <v>1062</v>
      </c>
      <c r="AH1561" s="14" t="s">
        <v>207</v>
      </c>
      <c r="AI1561" s="14" t="s">
        <v>1062</v>
      </c>
      <c r="AJ1561" s="14" t="s">
        <v>207</v>
      </c>
      <c r="AK1561" s="9">
        <v>2.5</v>
      </c>
      <c r="AL1561" s="14" t="s">
        <v>207</v>
      </c>
      <c r="AM1561" s="9">
        <v>2.5</v>
      </c>
      <c r="AN1561" s="14" t="s">
        <v>207</v>
      </c>
      <c r="AO1561" s="9">
        <v>2.5</v>
      </c>
      <c r="AP1561" s="14" t="s">
        <v>207</v>
      </c>
      <c r="AQ1561" s="9">
        <v>0</v>
      </c>
      <c r="AR1561" s="14" t="s">
        <v>207</v>
      </c>
      <c r="AS1561" s="9" t="s">
        <v>0</v>
      </c>
      <c r="AT1561" s="9" t="s">
        <v>318</v>
      </c>
      <c r="AU1561" s="9" t="s">
        <v>376</v>
      </c>
      <c r="AV1561" s="9" t="s">
        <v>320</v>
      </c>
      <c r="AW1561" s="9" t="s">
        <v>2274</v>
      </c>
      <c r="AX1561" s="9">
        <v>9010600000</v>
      </c>
      <c r="AY1561" s="99">
        <v>269</v>
      </c>
      <c r="AZ1561" s="12" t="s">
        <v>207</v>
      </c>
      <c r="BA1561" s="99">
        <v>18</v>
      </c>
      <c r="BB1561" s="12" t="s">
        <v>207</v>
      </c>
      <c r="BC1561" s="99">
        <v>18</v>
      </c>
      <c r="BD1561" s="12" t="s">
        <v>207</v>
      </c>
      <c r="BE1561" s="99">
        <v>29</v>
      </c>
      <c r="BF1561" s="12" t="s">
        <v>321</v>
      </c>
      <c r="BG1561" s="654">
        <v>28.96</v>
      </c>
      <c r="BH1561" s="12" t="s">
        <v>321</v>
      </c>
      <c r="BI1561" s="99">
        <v>24</v>
      </c>
      <c r="BJ1561" s="12" t="s">
        <v>321</v>
      </c>
      <c r="BK1561" s="754">
        <v>0</v>
      </c>
      <c r="BL1561" s="12" t="s">
        <v>321</v>
      </c>
      <c r="BM1561" s="754">
        <v>0.108</v>
      </c>
      <c r="BN1561" s="12" t="s">
        <v>321</v>
      </c>
      <c r="BO1561" s="754">
        <v>4.8520000000000003</v>
      </c>
      <c r="BP1561" s="12" t="s">
        <v>321</v>
      </c>
      <c r="BQ1561" s="754">
        <v>0</v>
      </c>
      <c r="BR1561" s="12" t="s">
        <v>321</v>
      </c>
      <c r="BS1561" s="654">
        <v>0</v>
      </c>
      <c r="BT1561" s="12" t="s">
        <v>321</v>
      </c>
      <c r="BU1561" s="654">
        <v>4.96</v>
      </c>
      <c r="BV1561" s="12" t="s">
        <v>321</v>
      </c>
      <c r="BW1561" s="9">
        <v>0.09</v>
      </c>
      <c r="BX1561" s="9" t="s">
        <v>322</v>
      </c>
      <c r="BY1561" s="755">
        <v>105.9</v>
      </c>
      <c r="BZ1561" s="9" t="s">
        <v>315</v>
      </c>
      <c r="CA1561" s="755">
        <v>7.1</v>
      </c>
      <c r="CB1561" s="9" t="s">
        <v>315</v>
      </c>
      <c r="CC1561" s="755">
        <v>7.1</v>
      </c>
      <c r="CD1561" s="9" t="s">
        <v>315</v>
      </c>
      <c r="CE1561" s="755">
        <v>63.9</v>
      </c>
      <c r="CF1561" s="9" t="s">
        <v>323</v>
      </c>
      <c r="CG1561" s="755">
        <v>52.9</v>
      </c>
      <c r="CH1561" s="9" t="s">
        <v>323</v>
      </c>
      <c r="CI1561" s="9"/>
      <c r="CJ1561" s="9"/>
      <c r="CK1561" s="9"/>
    </row>
    <row r="1562" spans="1:89" s="98" customFormat="1" x14ac:dyDescent="0.25">
      <c r="A1562" s="99">
        <v>10300036</v>
      </c>
      <c r="B1562" s="99"/>
      <c r="C1562" s="772">
        <v>1142</v>
      </c>
      <c r="D1562" s="807">
        <v>0.03</v>
      </c>
      <c r="E1562" s="772">
        <f t="shared" si="70"/>
        <v>1176</v>
      </c>
      <c r="F1562" s="778">
        <v>1.1000000000000001</v>
      </c>
      <c r="G1562" s="774">
        <f t="shared" si="72"/>
        <v>1294</v>
      </c>
      <c r="H1562" s="776"/>
      <c r="I1562" s="758"/>
      <c r="J1562" s="776"/>
      <c r="K1562" s="786"/>
      <c r="L1562" s="9" t="s">
        <v>308</v>
      </c>
      <c r="M1562" s="9" t="s">
        <v>4443</v>
      </c>
      <c r="N1562" s="9" t="s">
        <v>142</v>
      </c>
      <c r="O1562" s="9" t="s">
        <v>2249</v>
      </c>
      <c r="P1562" s="9" t="s">
        <v>624</v>
      </c>
      <c r="Q1562" s="9" t="s">
        <v>2250</v>
      </c>
      <c r="R1562" s="9" t="s">
        <v>2252</v>
      </c>
      <c r="S1562" s="9" t="s">
        <v>1055</v>
      </c>
      <c r="T1562" s="98" t="s">
        <v>242</v>
      </c>
      <c r="U1562" s="99" t="s">
        <v>636</v>
      </c>
      <c r="V1562" s="99" t="s">
        <v>207</v>
      </c>
      <c r="W1562" s="99" t="s">
        <v>636</v>
      </c>
      <c r="X1562" s="99" t="s">
        <v>207</v>
      </c>
      <c r="Y1562" s="99" t="s">
        <v>636</v>
      </c>
      <c r="Z1562" s="99" t="s">
        <v>207</v>
      </c>
      <c r="AA1562" s="9">
        <v>240</v>
      </c>
      <c r="AB1562" s="99" t="s">
        <v>207</v>
      </c>
      <c r="AC1562" s="9">
        <v>325</v>
      </c>
      <c r="AD1562" s="9" t="s">
        <v>207</v>
      </c>
      <c r="AE1562" s="9">
        <v>128</v>
      </c>
      <c r="AF1562" s="9" t="s">
        <v>315</v>
      </c>
      <c r="AG1562" s="14" t="s">
        <v>1064</v>
      </c>
      <c r="AH1562" s="14" t="s">
        <v>207</v>
      </c>
      <c r="AI1562" s="14" t="s">
        <v>1064</v>
      </c>
      <c r="AJ1562" s="14" t="s">
        <v>207</v>
      </c>
      <c r="AK1562" s="9">
        <v>5</v>
      </c>
      <c r="AL1562" s="14" t="s">
        <v>207</v>
      </c>
      <c r="AM1562" s="9">
        <v>5</v>
      </c>
      <c r="AN1562" s="14" t="s">
        <v>207</v>
      </c>
      <c r="AO1562" s="9">
        <v>0</v>
      </c>
      <c r="AP1562" s="14" t="s">
        <v>207</v>
      </c>
      <c r="AQ1562" s="9">
        <v>0</v>
      </c>
      <c r="AR1562" s="14" t="s">
        <v>207</v>
      </c>
      <c r="AS1562" s="9" t="s">
        <v>0</v>
      </c>
      <c r="AT1562" s="9" t="s">
        <v>318</v>
      </c>
      <c r="AU1562" s="9" t="s">
        <v>376</v>
      </c>
      <c r="AV1562" s="9" t="s">
        <v>320</v>
      </c>
      <c r="AW1562" s="9" t="s">
        <v>2275</v>
      </c>
      <c r="AX1562" s="9">
        <v>9010600000</v>
      </c>
      <c r="AY1562" s="99">
        <v>289</v>
      </c>
      <c r="AZ1562" s="12" t="s">
        <v>207</v>
      </c>
      <c r="BA1562" s="99">
        <v>18</v>
      </c>
      <c r="BB1562" s="12" t="s">
        <v>207</v>
      </c>
      <c r="BC1562" s="99">
        <v>18</v>
      </c>
      <c r="BD1562" s="12" t="s">
        <v>207</v>
      </c>
      <c r="BE1562" s="99">
        <v>34</v>
      </c>
      <c r="BF1562" s="12" t="s">
        <v>321</v>
      </c>
      <c r="BG1562" s="654">
        <v>33.594000000000001</v>
      </c>
      <c r="BH1562" s="12" t="s">
        <v>321</v>
      </c>
      <c r="BI1562" s="99">
        <v>28</v>
      </c>
      <c r="BJ1562" s="12" t="s">
        <v>321</v>
      </c>
      <c r="BK1562" s="754">
        <v>0</v>
      </c>
      <c r="BL1562" s="12" t="s">
        <v>321</v>
      </c>
      <c r="BM1562" s="754">
        <v>0.108</v>
      </c>
      <c r="BN1562" s="12" t="s">
        <v>321</v>
      </c>
      <c r="BO1562" s="754">
        <v>5.4859999999999998</v>
      </c>
      <c r="BP1562" s="12" t="s">
        <v>321</v>
      </c>
      <c r="BQ1562" s="754">
        <v>0</v>
      </c>
      <c r="BR1562" s="12" t="s">
        <v>321</v>
      </c>
      <c r="BS1562" s="654">
        <v>0</v>
      </c>
      <c r="BT1562" s="12" t="s">
        <v>321</v>
      </c>
      <c r="BU1562" s="654">
        <v>5.5940000000000003</v>
      </c>
      <c r="BV1562" s="12" t="s">
        <v>321</v>
      </c>
      <c r="BW1562" s="9">
        <v>0.09</v>
      </c>
      <c r="BX1562" s="9" t="s">
        <v>322</v>
      </c>
      <c r="BY1562" s="755">
        <v>113.8</v>
      </c>
      <c r="BZ1562" s="9" t="s">
        <v>315</v>
      </c>
      <c r="CA1562" s="755">
        <v>7.1</v>
      </c>
      <c r="CB1562" s="9" t="s">
        <v>315</v>
      </c>
      <c r="CC1562" s="755">
        <v>7.1</v>
      </c>
      <c r="CD1562" s="9" t="s">
        <v>315</v>
      </c>
      <c r="CE1562" s="755">
        <v>72.8</v>
      </c>
      <c r="CF1562" s="9" t="s">
        <v>323</v>
      </c>
      <c r="CG1562" s="755">
        <v>61.7</v>
      </c>
      <c r="CH1562" s="9" t="s">
        <v>323</v>
      </c>
      <c r="CI1562" s="9"/>
      <c r="CJ1562" s="9"/>
      <c r="CK1562" s="9"/>
    </row>
    <row r="1563" spans="1:89" s="98" customFormat="1" x14ac:dyDescent="0.25">
      <c r="A1563" s="99">
        <v>10300038</v>
      </c>
      <c r="B1563" s="99"/>
      <c r="C1563" s="772">
        <v>1320</v>
      </c>
      <c r="D1563" s="807">
        <v>0.03</v>
      </c>
      <c r="E1563" s="772">
        <f t="shared" si="70"/>
        <v>1360</v>
      </c>
      <c r="F1563" s="778">
        <v>1.1000000000000001</v>
      </c>
      <c r="G1563" s="774">
        <f t="shared" si="72"/>
        <v>1496</v>
      </c>
      <c r="H1563" s="776"/>
      <c r="I1563" s="758"/>
      <c r="J1563" s="776"/>
      <c r="K1563" s="786"/>
      <c r="L1563" s="9" t="s">
        <v>308</v>
      </c>
      <c r="M1563" s="9" t="s">
        <v>4444</v>
      </c>
      <c r="N1563" s="9" t="s">
        <v>142</v>
      </c>
      <c r="O1563" s="9" t="s">
        <v>2249</v>
      </c>
      <c r="P1563" s="9" t="s">
        <v>624</v>
      </c>
      <c r="Q1563" s="9" t="s">
        <v>2250</v>
      </c>
      <c r="R1563" s="9" t="s">
        <v>2252</v>
      </c>
      <c r="S1563" s="9" t="s">
        <v>1055</v>
      </c>
      <c r="T1563" s="98" t="s">
        <v>242</v>
      </c>
      <c r="U1563" s="99" t="s">
        <v>638</v>
      </c>
      <c r="V1563" s="99" t="s">
        <v>207</v>
      </c>
      <c r="W1563" s="99" t="s">
        <v>638</v>
      </c>
      <c r="X1563" s="99" t="s">
        <v>207</v>
      </c>
      <c r="Y1563" s="99" t="s">
        <v>638</v>
      </c>
      <c r="Z1563" s="99" t="s">
        <v>207</v>
      </c>
      <c r="AA1563" s="9">
        <v>280</v>
      </c>
      <c r="AB1563" s="99" t="s">
        <v>207</v>
      </c>
      <c r="AC1563" s="9">
        <v>382</v>
      </c>
      <c r="AD1563" s="9" t="s">
        <v>207</v>
      </c>
      <c r="AE1563" s="9">
        <v>150</v>
      </c>
      <c r="AF1563" s="9" t="s">
        <v>315</v>
      </c>
      <c r="AG1563" s="14" t="s">
        <v>1066</v>
      </c>
      <c r="AH1563" s="14" t="s">
        <v>207</v>
      </c>
      <c r="AI1563" s="14" t="s">
        <v>1066</v>
      </c>
      <c r="AJ1563" s="14" t="s">
        <v>207</v>
      </c>
      <c r="AK1563" s="9">
        <v>5</v>
      </c>
      <c r="AL1563" s="14" t="s">
        <v>207</v>
      </c>
      <c r="AM1563" s="9">
        <v>5</v>
      </c>
      <c r="AN1563" s="14" t="s">
        <v>207</v>
      </c>
      <c r="AO1563" s="9">
        <v>0</v>
      </c>
      <c r="AP1563" s="14" t="s">
        <v>207</v>
      </c>
      <c r="AQ1563" s="9">
        <v>0</v>
      </c>
      <c r="AR1563" s="14" t="s">
        <v>207</v>
      </c>
      <c r="AS1563" s="9" t="s">
        <v>0</v>
      </c>
      <c r="AT1563" s="9" t="s">
        <v>318</v>
      </c>
      <c r="AU1563" s="9" t="s">
        <v>376</v>
      </c>
      <c r="AV1563" s="9" t="s">
        <v>320</v>
      </c>
      <c r="AW1563" s="9" t="s">
        <v>2276</v>
      </c>
      <c r="AX1563" s="9">
        <v>9010600000</v>
      </c>
      <c r="AY1563" s="99">
        <v>329</v>
      </c>
      <c r="AZ1563" s="12" t="s">
        <v>207</v>
      </c>
      <c r="BA1563" s="99">
        <v>18</v>
      </c>
      <c r="BB1563" s="12" t="s">
        <v>207</v>
      </c>
      <c r="BC1563" s="99">
        <v>18</v>
      </c>
      <c r="BD1563" s="12" t="s">
        <v>207</v>
      </c>
      <c r="BE1563" s="99">
        <v>37</v>
      </c>
      <c r="BF1563" s="12" t="s">
        <v>321</v>
      </c>
      <c r="BG1563" s="654">
        <v>36.421999999999997</v>
      </c>
      <c r="BH1563" s="12" t="s">
        <v>321</v>
      </c>
      <c r="BI1563" s="99">
        <v>30</v>
      </c>
      <c r="BJ1563" s="12" t="s">
        <v>321</v>
      </c>
      <c r="BK1563" s="754">
        <v>0</v>
      </c>
      <c r="BL1563" s="12" t="s">
        <v>321</v>
      </c>
      <c r="BM1563" s="754">
        <v>0.108</v>
      </c>
      <c r="BN1563" s="12" t="s">
        <v>321</v>
      </c>
      <c r="BO1563" s="754">
        <v>6.3140000000000001</v>
      </c>
      <c r="BP1563" s="12" t="s">
        <v>321</v>
      </c>
      <c r="BQ1563" s="754">
        <v>0</v>
      </c>
      <c r="BR1563" s="12" t="s">
        <v>321</v>
      </c>
      <c r="BS1563" s="654">
        <v>0</v>
      </c>
      <c r="BT1563" s="12" t="s">
        <v>321</v>
      </c>
      <c r="BU1563" s="654">
        <v>6.4219999999999997</v>
      </c>
      <c r="BV1563" s="12" t="s">
        <v>321</v>
      </c>
      <c r="BW1563" s="9">
        <v>0.11</v>
      </c>
      <c r="BX1563" s="9" t="s">
        <v>322</v>
      </c>
      <c r="BY1563" s="755">
        <v>129.5</v>
      </c>
      <c r="BZ1563" s="9" t="s">
        <v>315</v>
      </c>
      <c r="CA1563" s="755">
        <v>7.1</v>
      </c>
      <c r="CB1563" s="9" t="s">
        <v>315</v>
      </c>
      <c r="CC1563" s="755">
        <v>7.1</v>
      </c>
      <c r="CD1563" s="9" t="s">
        <v>315</v>
      </c>
      <c r="CE1563" s="755">
        <v>77.2</v>
      </c>
      <c r="CF1563" s="9" t="s">
        <v>323</v>
      </c>
      <c r="CG1563" s="755">
        <v>66.099999999999994</v>
      </c>
      <c r="CH1563" s="9" t="s">
        <v>323</v>
      </c>
      <c r="CI1563" s="9"/>
      <c r="CJ1563" s="9"/>
      <c r="CK1563" s="9"/>
    </row>
    <row r="1564" spans="1:89" s="98" customFormat="1" x14ac:dyDescent="0.25">
      <c r="A1564" s="99">
        <v>10300040</v>
      </c>
      <c r="B1564" s="99"/>
      <c r="C1564" s="772">
        <v>1533</v>
      </c>
      <c r="D1564" s="807">
        <v>0.03</v>
      </c>
      <c r="E1564" s="772">
        <f t="shared" si="70"/>
        <v>1579</v>
      </c>
      <c r="F1564" s="778">
        <v>1.1000000000000001</v>
      </c>
      <c r="G1564" s="774">
        <f t="shared" si="72"/>
        <v>1737</v>
      </c>
      <c r="H1564" s="776"/>
      <c r="I1564" s="758"/>
      <c r="J1564" s="776"/>
      <c r="K1564" s="786"/>
      <c r="L1564" s="9" t="s">
        <v>308</v>
      </c>
      <c r="M1564" s="9" t="s">
        <v>4445</v>
      </c>
      <c r="N1564" s="9" t="s">
        <v>142</v>
      </c>
      <c r="O1564" s="9" t="s">
        <v>2249</v>
      </c>
      <c r="P1564" s="9" t="s">
        <v>624</v>
      </c>
      <c r="Q1564" s="9" t="s">
        <v>2250</v>
      </c>
      <c r="R1564" s="9" t="s">
        <v>2252</v>
      </c>
      <c r="S1564" s="9" t="s">
        <v>1055</v>
      </c>
      <c r="T1564" s="98" t="s">
        <v>242</v>
      </c>
      <c r="U1564" s="99" t="s">
        <v>640</v>
      </c>
      <c r="V1564" s="99" t="s">
        <v>207</v>
      </c>
      <c r="W1564" s="99" t="s">
        <v>640</v>
      </c>
      <c r="X1564" s="99" t="s">
        <v>207</v>
      </c>
      <c r="Y1564" s="99" t="s">
        <v>640</v>
      </c>
      <c r="Z1564" s="99" t="s">
        <v>207</v>
      </c>
      <c r="AA1564" s="9">
        <v>300</v>
      </c>
      <c r="AB1564" s="99" t="s">
        <v>207</v>
      </c>
      <c r="AC1564" s="9">
        <v>410</v>
      </c>
      <c r="AD1564" s="9" t="s">
        <v>207</v>
      </c>
      <c r="AE1564" s="9">
        <v>161</v>
      </c>
      <c r="AF1564" s="9" t="s">
        <v>315</v>
      </c>
      <c r="AG1564" s="14" t="s">
        <v>1068</v>
      </c>
      <c r="AH1564" s="14" t="s">
        <v>207</v>
      </c>
      <c r="AI1564" s="14" t="s">
        <v>1068</v>
      </c>
      <c r="AJ1564" s="14" t="s">
        <v>207</v>
      </c>
      <c r="AK1564" s="9">
        <v>5</v>
      </c>
      <c r="AL1564" s="14" t="s">
        <v>207</v>
      </c>
      <c r="AM1564" s="9">
        <v>5</v>
      </c>
      <c r="AN1564" s="14" t="s">
        <v>207</v>
      </c>
      <c r="AO1564" s="9">
        <v>0</v>
      </c>
      <c r="AP1564" s="14" t="s">
        <v>207</v>
      </c>
      <c r="AQ1564" s="9">
        <v>0</v>
      </c>
      <c r="AR1564" s="14" t="s">
        <v>207</v>
      </c>
      <c r="AS1564" s="9" t="s">
        <v>0</v>
      </c>
      <c r="AT1564" s="9" t="s">
        <v>318</v>
      </c>
      <c r="AU1564" s="9" t="s">
        <v>376</v>
      </c>
      <c r="AV1564" s="9" t="s">
        <v>320</v>
      </c>
      <c r="AW1564" s="9" t="s">
        <v>2277</v>
      </c>
      <c r="AX1564" s="9">
        <v>9010600000</v>
      </c>
      <c r="AY1564" s="99">
        <v>349</v>
      </c>
      <c r="AZ1564" s="12" t="s">
        <v>207</v>
      </c>
      <c r="BA1564" s="99">
        <v>18</v>
      </c>
      <c r="BB1564" s="12" t="s">
        <v>207</v>
      </c>
      <c r="BC1564" s="99">
        <v>18</v>
      </c>
      <c r="BD1564" s="12" t="s">
        <v>207</v>
      </c>
      <c r="BE1564" s="99">
        <v>42</v>
      </c>
      <c r="BF1564" s="12" t="s">
        <v>321</v>
      </c>
      <c r="BG1564" s="654">
        <v>41.136000000000003</v>
      </c>
      <c r="BH1564" s="12" t="s">
        <v>321</v>
      </c>
      <c r="BI1564" s="99">
        <v>36</v>
      </c>
      <c r="BJ1564" s="12" t="s">
        <v>321</v>
      </c>
      <c r="BK1564" s="754">
        <v>0</v>
      </c>
      <c r="BL1564" s="12" t="s">
        <v>321</v>
      </c>
      <c r="BM1564" s="754">
        <v>0.108</v>
      </c>
      <c r="BN1564" s="12" t="s">
        <v>321</v>
      </c>
      <c r="BO1564" s="754">
        <v>5.0279999999999996</v>
      </c>
      <c r="BP1564" s="12" t="s">
        <v>321</v>
      </c>
      <c r="BQ1564" s="754">
        <v>0</v>
      </c>
      <c r="BR1564" s="12" t="s">
        <v>321</v>
      </c>
      <c r="BS1564" s="654">
        <v>0</v>
      </c>
      <c r="BT1564" s="12" t="s">
        <v>321</v>
      </c>
      <c r="BU1564" s="654">
        <v>5.1360000000000001</v>
      </c>
      <c r="BV1564" s="12" t="s">
        <v>321</v>
      </c>
      <c r="BW1564" s="9">
        <v>0.11</v>
      </c>
      <c r="BX1564" s="9" t="s">
        <v>322</v>
      </c>
      <c r="BY1564" s="755">
        <v>137.4</v>
      </c>
      <c r="BZ1564" s="9" t="s">
        <v>315</v>
      </c>
      <c r="CA1564" s="755">
        <v>7.1</v>
      </c>
      <c r="CB1564" s="9" t="s">
        <v>315</v>
      </c>
      <c r="CC1564" s="755">
        <v>7.1</v>
      </c>
      <c r="CD1564" s="9" t="s">
        <v>315</v>
      </c>
      <c r="CE1564" s="755">
        <v>92.6</v>
      </c>
      <c r="CF1564" s="9" t="s">
        <v>323</v>
      </c>
      <c r="CG1564" s="755">
        <v>79.400000000000006</v>
      </c>
      <c r="CH1564" s="9" t="s">
        <v>323</v>
      </c>
      <c r="CI1564" s="9"/>
      <c r="CJ1564" s="9"/>
      <c r="CK1564" s="9"/>
    </row>
    <row r="1565" spans="1:89" s="98" customFormat="1" x14ac:dyDescent="0.25">
      <c r="A1565" s="99">
        <v>10340019</v>
      </c>
      <c r="B1565" s="99"/>
      <c r="C1565" s="772">
        <v>572</v>
      </c>
      <c r="D1565" s="807">
        <v>0.03</v>
      </c>
      <c r="E1565" s="772">
        <f t="shared" si="70"/>
        <v>589</v>
      </c>
      <c r="F1565" s="778">
        <v>1.1000000000000001</v>
      </c>
      <c r="G1565" s="774">
        <f t="shared" si="72"/>
        <v>648</v>
      </c>
      <c r="H1565" s="776"/>
      <c r="I1565" s="758"/>
      <c r="J1565" s="776"/>
      <c r="K1565" s="786"/>
      <c r="L1565" s="9" t="s">
        <v>308</v>
      </c>
      <c r="M1565" s="9" t="s">
        <v>4888</v>
      </c>
      <c r="N1565" s="9" t="s">
        <v>142</v>
      </c>
      <c r="O1565" s="9" t="s">
        <v>2249</v>
      </c>
      <c r="P1565" s="9" t="s">
        <v>624</v>
      </c>
      <c r="Q1565" s="9" t="s">
        <v>2250</v>
      </c>
      <c r="R1565" s="9" t="s">
        <v>2252</v>
      </c>
      <c r="S1565" s="9" t="s">
        <v>1055</v>
      </c>
      <c r="T1565" s="98" t="s">
        <v>242</v>
      </c>
      <c r="U1565" s="99">
        <v>151</v>
      </c>
      <c r="V1565" s="99" t="s">
        <v>207</v>
      </c>
      <c r="W1565" s="99">
        <v>151</v>
      </c>
      <c r="X1565" s="99" t="s">
        <v>207</v>
      </c>
      <c r="Y1565" s="99">
        <v>151</v>
      </c>
      <c r="Z1565" s="99" t="s">
        <v>207</v>
      </c>
      <c r="AA1565" s="9">
        <v>156</v>
      </c>
      <c r="AB1565" s="99" t="s">
        <v>207</v>
      </c>
      <c r="AC1565" s="9">
        <v>212</v>
      </c>
      <c r="AD1565" s="9" t="s">
        <v>207</v>
      </c>
      <c r="AE1565" s="9">
        <v>83</v>
      </c>
      <c r="AF1565" s="9" t="s">
        <v>315</v>
      </c>
      <c r="AG1565" s="14" t="s">
        <v>1286</v>
      </c>
      <c r="AH1565" s="14" t="s">
        <v>207</v>
      </c>
      <c r="AI1565" s="14" t="s">
        <v>1286</v>
      </c>
      <c r="AJ1565" s="14" t="s">
        <v>207</v>
      </c>
      <c r="AK1565" s="9">
        <v>2.5</v>
      </c>
      <c r="AL1565" s="14" t="s">
        <v>207</v>
      </c>
      <c r="AM1565" s="9">
        <v>2.5</v>
      </c>
      <c r="AN1565" s="14" t="s">
        <v>207</v>
      </c>
      <c r="AO1565" s="9">
        <v>2.5</v>
      </c>
      <c r="AP1565" s="14" t="s">
        <v>207</v>
      </c>
      <c r="AQ1565" s="9">
        <v>5</v>
      </c>
      <c r="AR1565" s="14" t="s">
        <v>207</v>
      </c>
      <c r="AS1565" s="9" t="s">
        <v>0</v>
      </c>
      <c r="AT1565" s="9" t="s">
        <v>318</v>
      </c>
      <c r="AU1565" s="9" t="s">
        <v>376</v>
      </c>
      <c r="AV1565" s="9" t="s">
        <v>320</v>
      </c>
      <c r="AW1565" s="9" t="s">
        <v>2278</v>
      </c>
      <c r="AX1565" s="9">
        <v>9010600000</v>
      </c>
      <c r="AY1565" s="99">
        <v>207</v>
      </c>
      <c r="AZ1565" s="12" t="s">
        <v>207</v>
      </c>
      <c r="BA1565" s="99">
        <v>18</v>
      </c>
      <c r="BB1565" s="12" t="s">
        <v>207</v>
      </c>
      <c r="BC1565" s="99">
        <v>18</v>
      </c>
      <c r="BD1565" s="12" t="s">
        <v>207</v>
      </c>
      <c r="BE1565" s="99">
        <v>21</v>
      </c>
      <c r="BF1565" s="12" t="s">
        <v>321</v>
      </c>
      <c r="BG1565" s="654">
        <v>20.062999999999999</v>
      </c>
      <c r="BH1565" s="12" t="s">
        <v>321</v>
      </c>
      <c r="BI1565" s="99">
        <v>17</v>
      </c>
      <c r="BJ1565" s="12" t="s">
        <v>321</v>
      </c>
      <c r="BK1565" s="754">
        <v>0</v>
      </c>
      <c r="BL1565" s="12" t="s">
        <v>321</v>
      </c>
      <c r="BM1565" s="754">
        <v>0.108</v>
      </c>
      <c r="BN1565" s="12" t="s">
        <v>321</v>
      </c>
      <c r="BO1565" s="754">
        <v>2.9550000000000001</v>
      </c>
      <c r="BP1565" s="12" t="s">
        <v>321</v>
      </c>
      <c r="BQ1565" s="754">
        <v>0</v>
      </c>
      <c r="BR1565" s="12" t="s">
        <v>321</v>
      </c>
      <c r="BS1565" s="654">
        <v>0</v>
      </c>
      <c r="BT1565" s="12" t="s">
        <v>321</v>
      </c>
      <c r="BU1565" s="654">
        <v>3.0630000000000002</v>
      </c>
      <c r="BV1565" s="12" t="s">
        <v>321</v>
      </c>
      <c r="BW1565" s="9">
        <v>7.0000000000000007E-2</v>
      </c>
      <c r="BX1565" s="9" t="s">
        <v>322</v>
      </c>
      <c r="BY1565" s="755">
        <v>81.5</v>
      </c>
      <c r="BZ1565" s="9" t="s">
        <v>315</v>
      </c>
      <c r="CA1565" s="755">
        <v>7.1</v>
      </c>
      <c r="CB1565" s="9" t="s">
        <v>315</v>
      </c>
      <c r="CC1565" s="755">
        <v>7.1</v>
      </c>
      <c r="CD1565" s="9" t="s">
        <v>315</v>
      </c>
      <c r="CE1565" s="755">
        <v>44.1</v>
      </c>
      <c r="CF1565" s="9" t="s">
        <v>323</v>
      </c>
      <c r="CG1565" s="755">
        <v>37.5</v>
      </c>
      <c r="CH1565" s="9" t="s">
        <v>323</v>
      </c>
      <c r="CI1565" s="9"/>
      <c r="CJ1565" s="9"/>
      <c r="CK1565" s="9"/>
    </row>
    <row r="1566" spans="1:89" s="98" customFormat="1" x14ac:dyDescent="0.25">
      <c r="A1566" s="99">
        <v>10340024</v>
      </c>
      <c r="B1566" s="99"/>
      <c r="C1566" s="772">
        <v>675</v>
      </c>
      <c r="D1566" s="807">
        <v>0.03</v>
      </c>
      <c r="E1566" s="772">
        <f t="shared" si="70"/>
        <v>695</v>
      </c>
      <c r="F1566" s="778">
        <v>1.1000000000000001</v>
      </c>
      <c r="G1566" s="774">
        <f t="shared" si="72"/>
        <v>765</v>
      </c>
      <c r="H1566" s="776"/>
      <c r="I1566" s="758"/>
      <c r="J1566" s="776"/>
      <c r="K1566" s="786"/>
      <c r="L1566" s="9" t="s">
        <v>308</v>
      </c>
      <c r="M1566" s="9" t="s">
        <v>4889</v>
      </c>
      <c r="N1566" s="9" t="s">
        <v>142</v>
      </c>
      <c r="O1566" s="9" t="s">
        <v>2249</v>
      </c>
      <c r="P1566" s="9" t="s">
        <v>624</v>
      </c>
      <c r="Q1566" s="9" t="s">
        <v>2250</v>
      </c>
      <c r="R1566" s="9" t="s">
        <v>2252</v>
      </c>
      <c r="S1566" s="9" t="s">
        <v>1055</v>
      </c>
      <c r="T1566" s="98" t="s">
        <v>242</v>
      </c>
      <c r="U1566" s="99">
        <v>173</v>
      </c>
      <c r="V1566" s="99" t="s">
        <v>207</v>
      </c>
      <c r="W1566" s="99">
        <v>173</v>
      </c>
      <c r="X1566" s="99" t="s">
        <v>207</v>
      </c>
      <c r="Y1566" s="99">
        <v>173</v>
      </c>
      <c r="Z1566" s="99" t="s">
        <v>207</v>
      </c>
      <c r="AA1566" s="9">
        <v>178</v>
      </c>
      <c r="AB1566" s="99" t="s">
        <v>207</v>
      </c>
      <c r="AC1566" s="9">
        <v>240</v>
      </c>
      <c r="AD1566" s="9" t="s">
        <v>207</v>
      </c>
      <c r="AE1566" s="9">
        <v>94</v>
      </c>
      <c r="AF1566" s="9" t="s">
        <v>315</v>
      </c>
      <c r="AG1566" s="14" t="s">
        <v>1057</v>
      </c>
      <c r="AH1566" s="14" t="s">
        <v>207</v>
      </c>
      <c r="AI1566" s="14" t="s">
        <v>1057</v>
      </c>
      <c r="AJ1566" s="14" t="s">
        <v>207</v>
      </c>
      <c r="AK1566" s="9">
        <v>2.5</v>
      </c>
      <c r="AL1566" s="14" t="s">
        <v>207</v>
      </c>
      <c r="AM1566" s="9">
        <v>2.5</v>
      </c>
      <c r="AN1566" s="14" t="s">
        <v>207</v>
      </c>
      <c r="AO1566" s="9">
        <v>2.5</v>
      </c>
      <c r="AP1566" s="14" t="s">
        <v>207</v>
      </c>
      <c r="AQ1566" s="9">
        <v>5</v>
      </c>
      <c r="AR1566" s="14" t="s">
        <v>207</v>
      </c>
      <c r="AS1566" s="9" t="s">
        <v>0</v>
      </c>
      <c r="AT1566" s="9" t="s">
        <v>318</v>
      </c>
      <c r="AU1566" s="9" t="s">
        <v>376</v>
      </c>
      <c r="AV1566" s="9" t="s">
        <v>320</v>
      </c>
      <c r="AW1566" s="9" t="s">
        <v>2279</v>
      </c>
      <c r="AX1566" s="9">
        <v>9010600000</v>
      </c>
      <c r="AY1566" s="99">
        <v>227</v>
      </c>
      <c r="AZ1566" s="12" t="s">
        <v>207</v>
      </c>
      <c r="BA1566" s="99">
        <v>18</v>
      </c>
      <c r="BB1566" s="12" t="s">
        <v>207</v>
      </c>
      <c r="BC1566" s="99">
        <v>18</v>
      </c>
      <c r="BD1566" s="12" t="s">
        <v>207</v>
      </c>
      <c r="BE1566" s="99">
        <v>23</v>
      </c>
      <c r="BF1566" s="12" t="s">
        <v>321</v>
      </c>
      <c r="BG1566" s="654">
        <v>22.317</v>
      </c>
      <c r="BH1566" s="12" t="s">
        <v>321</v>
      </c>
      <c r="BI1566" s="99">
        <v>19</v>
      </c>
      <c r="BJ1566" s="12" t="s">
        <v>321</v>
      </c>
      <c r="BK1566" s="754">
        <v>0</v>
      </c>
      <c r="BL1566" s="12" t="s">
        <v>321</v>
      </c>
      <c r="BM1566" s="754">
        <v>0.108</v>
      </c>
      <c r="BN1566" s="12" t="s">
        <v>321</v>
      </c>
      <c r="BO1566" s="754">
        <v>3.2090000000000001</v>
      </c>
      <c r="BP1566" s="12" t="s">
        <v>321</v>
      </c>
      <c r="BQ1566" s="754">
        <v>0</v>
      </c>
      <c r="BR1566" s="12" t="s">
        <v>321</v>
      </c>
      <c r="BS1566" s="654">
        <v>0</v>
      </c>
      <c r="BT1566" s="12" t="s">
        <v>321</v>
      </c>
      <c r="BU1566" s="654">
        <v>3.3170000000000002</v>
      </c>
      <c r="BV1566" s="12" t="s">
        <v>321</v>
      </c>
      <c r="BW1566" s="9">
        <v>7.0000000000000007E-2</v>
      </c>
      <c r="BX1566" s="9" t="s">
        <v>322</v>
      </c>
      <c r="BY1566" s="755">
        <v>89.4</v>
      </c>
      <c r="BZ1566" s="9" t="s">
        <v>315</v>
      </c>
      <c r="CA1566" s="755">
        <v>7.1</v>
      </c>
      <c r="CB1566" s="9" t="s">
        <v>315</v>
      </c>
      <c r="CC1566" s="755">
        <v>7.1</v>
      </c>
      <c r="CD1566" s="9" t="s">
        <v>315</v>
      </c>
      <c r="CE1566" s="755">
        <v>48.5</v>
      </c>
      <c r="CF1566" s="9" t="s">
        <v>323</v>
      </c>
      <c r="CG1566" s="755">
        <v>41.9</v>
      </c>
      <c r="CH1566" s="9" t="s">
        <v>323</v>
      </c>
      <c r="CI1566" s="9"/>
      <c r="CJ1566" s="9"/>
      <c r="CK1566" s="9"/>
    </row>
    <row r="1567" spans="1:89" s="98" customFormat="1" x14ac:dyDescent="0.25">
      <c r="A1567" s="99">
        <v>10340029</v>
      </c>
      <c r="B1567" s="99"/>
      <c r="C1567" s="772">
        <v>760</v>
      </c>
      <c r="D1567" s="807">
        <v>0.03</v>
      </c>
      <c r="E1567" s="772">
        <f t="shared" si="70"/>
        <v>783</v>
      </c>
      <c r="F1567" s="778">
        <v>1.1000000000000001</v>
      </c>
      <c r="G1567" s="774">
        <f t="shared" si="72"/>
        <v>861</v>
      </c>
      <c r="H1567" s="776"/>
      <c r="I1567" s="758"/>
      <c r="J1567" s="776"/>
      <c r="K1567" s="786"/>
      <c r="L1567" s="9" t="s">
        <v>308</v>
      </c>
      <c r="M1567" s="9" t="s">
        <v>4890</v>
      </c>
      <c r="N1567" s="9" t="s">
        <v>142</v>
      </c>
      <c r="O1567" s="9" t="s">
        <v>2249</v>
      </c>
      <c r="P1567" s="9" t="s">
        <v>624</v>
      </c>
      <c r="Q1567" s="9" t="s">
        <v>2250</v>
      </c>
      <c r="R1567" s="9" t="s">
        <v>2252</v>
      </c>
      <c r="S1567" s="9" t="s">
        <v>1055</v>
      </c>
      <c r="T1567" s="98" t="s">
        <v>242</v>
      </c>
      <c r="U1567" s="99">
        <v>195</v>
      </c>
      <c r="V1567" s="99" t="s">
        <v>207</v>
      </c>
      <c r="W1567" s="99">
        <v>195</v>
      </c>
      <c r="X1567" s="99" t="s">
        <v>207</v>
      </c>
      <c r="Y1567" s="99">
        <v>195</v>
      </c>
      <c r="Z1567" s="99" t="s">
        <v>207</v>
      </c>
      <c r="AA1567" s="9">
        <v>200</v>
      </c>
      <c r="AB1567" s="99" t="s">
        <v>207</v>
      </c>
      <c r="AC1567" s="9">
        <v>269</v>
      </c>
      <c r="AD1567" s="9" t="s">
        <v>207</v>
      </c>
      <c r="AE1567" s="9">
        <v>106</v>
      </c>
      <c r="AF1567" s="9" t="s">
        <v>315</v>
      </c>
      <c r="AG1567" s="14" t="s">
        <v>1059</v>
      </c>
      <c r="AH1567" s="14" t="s">
        <v>207</v>
      </c>
      <c r="AI1567" s="14" t="s">
        <v>1059</v>
      </c>
      <c r="AJ1567" s="14" t="s">
        <v>207</v>
      </c>
      <c r="AK1567" s="9">
        <v>2.5</v>
      </c>
      <c r="AL1567" s="14" t="s">
        <v>207</v>
      </c>
      <c r="AM1567" s="9">
        <v>2.5</v>
      </c>
      <c r="AN1567" s="14" t="s">
        <v>207</v>
      </c>
      <c r="AO1567" s="9">
        <v>2.5</v>
      </c>
      <c r="AP1567" s="14" t="s">
        <v>207</v>
      </c>
      <c r="AQ1567" s="9">
        <v>5</v>
      </c>
      <c r="AR1567" s="14" t="s">
        <v>207</v>
      </c>
      <c r="AS1567" s="9" t="s">
        <v>0</v>
      </c>
      <c r="AT1567" s="9" t="s">
        <v>318</v>
      </c>
      <c r="AU1567" s="9" t="s">
        <v>376</v>
      </c>
      <c r="AV1567" s="9" t="s">
        <v>320</v>
      </c>
      <c r="AW1567" s="9" t="s">
        <v>2280</v>
      </c>
      <c r="AX1567" s="9">
        <v>9010600000</v>
      </c>
      <c r="AY1567" s="99">
        <v>249</v>
      </c>
      <c r="AZ1567" s="12" t="s">
        <v>207</v>
      </c>
      <c r="BA1567" s="99">
        <v>18</v>
      </c>
      <c r="BB1567" s="12" t="s">
        <v>207</v>
      </c>
      <c r="BC1567" s="99">
        <v>18</v>
      </c>
      <c r="BD1567" s="12" t="s">
        <v>207</v>
      </c>
      <c r="BE1567" s="99">
        <v>25</v>
      </c>
      <c r="BF1567" s="12" t="s">
        <v>321</v>
      </c>
      <c r="BG1567" s="654">
        <v>24.565999999999999</v>
      </c>
      <c r="BH1567" s="12" t="s">
        <v>321</v>
      </c>
      <c r="BI1567" s="99">
        <v>21</v>
      </c>
      <c r="BJ1567" s="12" t="s">
        <v>321</v>
      </c>
      <c r="BK1567" s="754">
        <v>0</v>
      </c>
      <c r="BL1567" s="12" t="s">
        <v>321</v>
      </c>
      <c r="BM1567" s="754">
        <v>0.108</v>
      </c>
      <c r="BN1567" s="12" t="s">
        <v>321</v>
      </c>
      <c r="BO1567" s="754">
        <v>3.4580000000000002</v>
      </c>
      <c r="BP1567" s="12" t="s">
        <v>321</v>
      </c>
      <c r="BQ1567" s="754">
        <v>0</v>
      </c>
      <c r="BR1567" s="12" t="s">
        <v>321</v>
      </c>
      <c r="BS1567" s="654">
        <v>0</v>
      </c>
      <c r="BT1567" s="12" t="s">
        <v>321</v>
      </c>
      <c r="BU1567" s="654">
        <v>3.5659999999999998</v>
      </c>
      <c r="BV1567" s="12" t="s">
        <v>321</v>
      </c>
      <c r="BW1567" s="9">
        <v>0.08</v>
      </c>
      <c r="BX1567" s="9" t="s">
        <v>322</v>
      </c>
      <c r="BY1567" s="755">
        <v>98</v>
      </c>
      <c r="BZ1567" s="9" t="s">
        <v>315</v>
      </c>
      <c r="CA1567" s="755">
        <v>7.1</v>
      </c>
      <c r="CB1567" s="9" t="s">
        <v>315</v>
      </c>
      <c r="CC1567" s="755">
        <v>7.1</v>
      </c>
      <c r="CD1567" s="9" t="s">
        <v>315</v>
      </c>
      <c r="CE1567" s="755">
        <v>55.1</v>
      </c>
      <c r="CF1567" s="9" t="s">
        <v>323</v>
      </c>
      <c r="CG1567" s="755">
        <v>46.3</v>
      </c>
      <c r="CH1567" s="9" t="s">
        <v>323</v>
      </c>
      <c r="CI1567" s="9"/>
      <c r="CJ1567" s="9"/>
      <c r="CK1567" s="9"/>
    </row>
    <row r="1568" spans="1:89" s="98" customFormat="1" x14ac:dyDescent="0.25">
      <c r="A1568" s="99">
        <v>10340034</v>
      </c>
      <c r="B1568" s="99"/>
      <c r="C1568" s="772">
        <v>863</v>
      </c>
      <c r="D1568" s="807">
        <v>0.03</v>
      </c>
      <c r="E1568" s="772">
        <f t="shared" si="70"/>
        <v>889</v>
      </c>
      <c r="F1568" s="778">
        <v>1.1000000000000001</v>
      </c>
      <c r="G1568" s="774">
        <f t="shared" si="72"/>
        <v>978</v>
      </c>
      <c r="H1568" s="776"/>
      <c r="I1568" s="758"/>
      <c r="J1568" s="776"/>
      <c r="K1568" s="786"/>
      <c r="L1568" s="9" t="s">
        <v>308</v>
      </c>
      <c r="M1568" s="9" t="s">
        <v>4891</v>
      </c>
      <c r="N1568" s="9" t="s">
        <v>142</v>
      </c>
      <c r="O1568" s="9" t="s">
        <v>2249</v>
      </c>
      <c r="P1568" s="9" t="s">
        <v>624</v>
      </c>
      <c r="Q1568" s="9" t="s">
        <v>2250</v>
      </c>
      <c r="R1568" s="9" t="s">
        <v>2252</v>
      </c>
      <c r="S1568" s="9" t="s">
        <v>1055</v>
      </c>
      <c r="T1568" s="98" t="s">
        <v>242</v>
      </c>
      <c r="U1568" s="99">
        <v>215</v>
      </c>
      <c r="V1568" s="99" t="s">
        <v>207</v>
      </c>
      <c r="W1568" s="99">
        <v>215</v>
      </c>
      <c r="X1568" s="99" t="s">
        <v>207</v>
      </c>
      <c r="Y1568" s="99">
        <v>215</v>
      </c>
      <c r="Z1568" s="99" t="s">
        <v>207</v>
      </c>
      <c r="AA1568" s="9">
        <v>220</v>
      </c>
      <c r="AB1568" s="99" t="s">
        <v>207</v>
      </c>
      <c r="AC1568" s="9">
        <v>297</v>
      </c>
      <c r="AD1568" s="9" t="s">
        <v>207</v>
      </c>
      <c r="AE1568" s="9">
        <v>117</v>
      </c>
      <c r="AF1568" s="9" t="s">
        <v>315</v>
      </c>
      <c r="AG1568" s="14" t="s">
        <v>1062</v>
      </c>
      <c r="AH1568" s="14" t="s">
        <v>207</v>
      </c>
      <c r="AI1568" s="14" t="s">
        <v>1062</v>
      </c>
      <c r="AJ1568" s="14" t="s">
        <v>207</v>
      </c>
      <c r="AK1568" s="9">
        <v>2.5</v>
      </c>
      <c r="AL1568" s="14" t="s">
        <v>207</v>
      </c>
      <c r="AM1568" s="9">
        <v>2.5</v>
      </c>
      <c r="AN1568" s="14" t="s">
        <v>207</v>
      </c>
      <c r="AO1568" s="9">
        <v>2.5</v>
      </c>
      <c r="AP1568" s="14" t="s">
        <v>207</v>
      </c>
      <c r="AQ1568" s="9">
        <v>5</v>
      </c>
      <c r="AR1568" s="14" t="s">
        <v>207</v>
      </c>
      <c r="AS1568" s="9" t="s">
        <v>0</v>
      </c>
      <c r="AT1568" s="9" t="s">
        <v>318</v>
      </c>
      <c r="AU1568" s="9" t="s">
        <v>376</v>
      </c>
      <c r="AV1568" s="9" t="s">
        <v>320</v>
      </c>
      <c r="AW1568" s="9" t="s">
        <v>2281</v>
      </c>
      <c r="AX1568" s="9">
        <v>9010600000</v>
      </c>
      <c r="AY1568" s="99">
        <v>269</v>
      </c>
      <c r="AZ1568" s="12" t="s">
        <v>207</v>
      </c>
      <c r="BA1568" s="99">
        <v>18</v>
      </c>
      <c r="BB1568" s="12" t="s">
        <v>207</v>
      </c>
      <c r="BC1568" s="99">
        <v>18</v>
      </c>
      <c r="BD1568" s="12" t="s">
        <v>207</v>
      </c>
      <c r="BE1568" s="99">
        <v>29</v>
      </c>
      <c r="BF1568" s="12" t="s">
        <v>321</v>
      </c>
      <c r="BG1568" s="654">
        <v>28.96</v>
      </c>
      <c r="BH1568" s="12" t="s">
        <v>321</v>
      </c>
      <c r="BI1568" s="99">
        <v>24</v>
      </c>
      <c r="BJ1568" s="12" t="s">
        <v>321</v>
      </c>
      <c r="BK1568" s="754">
        <v>0</v>
      </c>
      <c r="BL1568" s="12" t="s">
        <v>321</v>
      </c>
      <c r="BM1568" s="754">
        <v>0.108</v>
      </c>
      <c r="BN1568" s="12" t="s">
        <v>321</v>
      </c>
      <c r="BO1568" s="754">
        <v>4.8520000000000003</v>
      </c>
      <c r="BP1568" s="12" t="s">
        <v>321</v>
      </c>
      <c r="BQ1568" s="754">
        <v>0</v>
      </c>
      <c r="BR1568" s="12" t="s">
        <v>321</v>
      </c>
      <c r="BS1568" s="654">
        <v>0</v>
      </c>
      <c r="BT1568" s="12" t="s">
        <v>321</v>
      </c>
      <c r="BU1568" s="654">
        <v>4.96</v>
      </c>
      <c r="BV1568" s="12" t="s">
        <v>321</v>
      </c>
      <c r="BW1568" s="9">
        <v>0.09</v>
      </c>
      <c r="BX1568" s="9" t="s">
        <v>322</v>
      </c>
      <c r="BY1568" s="755">
        <v>105.9</v>
      </c>
      <c r="BZ1568" s="9" t="s">
        <v>315</v>
      </c>
      <c r="CA1568" s="755">
        <v>7.1</v>
      </c>
      <c r="CB1568" s="9" t="s">
        <v>315</v>
      </c>
      <c r="CC1568" s="755">
        <v>7.1</v>
      </c>
      <c r="CD1568" s="9" t="s">
        <v>315</v>
      </c>
      <c r="CE1568" s="755">
        <v>63.9</v>
      </c>
      <c r="CF1568" s="9" t="s">
        <v>323</v>
      </c>
      <c r="CG1568" s="755">
        <v>52.9</v>
      </c>
      <c r="CH1568" s="9" t="s">
        <v>323</v>
      </c>
      <c r="CI1568" s="9"/>
      <c r="CJ1568" s="9"/>
      <c r="CK1568" s="9"/>
    </row>
    <row r="1569" spans="1:89" s="98" customFormat="1" x14ac:dyDescent="0.25">
      <c r="A1569" s="99">
        <v>10340036</v>
      </c>
      <c r="B1569" s="99"/>
      <c r="C1569" s="772">
        <v>1142</v>
      </c>
      <c r="D1569" s="807">
        <v>0.03</v>
      </c>
      <c r="E1569" s="772">
        <f t="shared" si="70"/>
        <v>1176</v>
      </c>
      <c r="F1569" s="778">
        <v>1.1000000000000001</v>
      </c>
      <c r="G1569" s="774">
        <f t="shared" si="72"/>
        <v>1294</v>
      </c>
      <c r="H1569" s="776"/>
      <c r="I1569" s="758"/>
      <c r="J1569" s="776"/>
      <c r="K1569" s="786"/>
      <c r="L1569" s="9" t="s">
        <v>308</v>
      </c>
      <c r="M1569" s="9" t="s">
        <v>2282</v>
      </c>
      <c r="N1569" s="9" t="s">
        <v>142</v>
      </c>
      <c r="O1569" s="9" t="s">
        <v>2249</v>
      </c>
      <c r="P1569" s="9" t="s">
        <v>624</v>
      </c>
      <c r="Q1569" s="9" t="s">
        <v>2250</v>
      </c>
      <c r="R1569" s="9" t="s">
        <v>2252</v>
      </c>
      <c r="S1569" s="9" t="s">
        <v>1055</v>
      </c>
      <c r="T1569" s="98" t="s">
        <v>242</v>
      </c>
      <c r="U1569" s="99" t="s">
        <v>636</v>
      </c>
      <c r="V1569" s="99" t="s">
        <v>207</v>
      </c>
      <c r="W1569" s="99" t="s">
        <v>636</v>
      </c>
      <c r="X1569" s="99" t="s">
        <v>207</v>
      </c>
      <c r="Y1569" s="99">
        <v>240</v>
      </c>
      <c r="Z1569" s="99" t="s">
        <v>207</v>
      </c>
      <c r="AA1569" s="9">
        <v>240</v>
      </c>
      <c r="AB1569" s="99" t="s">
        <v>207</v>
      </c>
      <c r="AC1569" s="9">
        <v>325</v>
      </c>
      <c r="AD1569" s="9" t="s">
        <v>207</v>
      </c>
      <c r="AE1569" s="9">
        <v>128</v>
      </c>
      <c r="AF1569" s="9" t="s">
        <v>315</v>
      </c>
      <c r="AG1569" s="14" t="s">
        <v>1064</v>
      </c>
      <c r="AH1569" s="14" t="s">
        <v>207</v>
      </c>
      <c r="AI1569" s="14" t="s">
        <v>1064</v>
      </c>
      <c r="AJ1569" s="14" t="s">
        <v>207</v>
      </c>
      <c r="AK1569" s="9">
        <v>5</v>
      </c>
      <c r="AL1569" s="14" t="s">
        <v>207</v>
      </c>
      <c r="AM1569" s="9">
        <v>5</v>
      </c>
      <c r="AN1569" s="14" t="s">
        <v>207</v>
      </c>
      <c r="AO1569" s="9">
        <v>5</v>
      </c>
      <c r="AP1569" s="14" t="s">
        <v>207</v>
      </c>
      <c r="AQ1569" s="9">
        <v>5</v>
      </c>
      <c r="AR1569" s="14" t="s">
        <v>207</v>
      </c>
      <c r="AS1569" s="9" t="s">
        <v>0</v>
      </c>
      <c r="AT1569" s="9" t="s">
        <v>318</v>
      </c>
      <c r="AU1569" s="9" t="s">
        <v>376</v>
      </c>
      <c r="AV1569" s="9" t="s">
        <v>320</v>
      </c>
      <c r="AW1569" s="9" t="s">
        <v>2283</v>
      </c>
      <c r="AX1569" s="9">
        <v>9010600000</v>
      </c>
      <c r="AY1569" s="99">
        <v>289</v>
      </c>
      <c r="AZ1569" s="12" t="s">
        <v>207</v>
      </c>
      <c r="BA1569" s="99">
        <v>18</v>
      </c>
      <c r="BB1569" s="12" t="s">
        <v>207</v>
      </c>
      <c r="BC1569" s="99">
        <v>18</v>
      </c>
      <c r="BD1569" s="12" t="s">
        <v>207</v>
      </c>
      <c r="BE1569" s="99">
        <v>34</v>
      </c>
      <c r="BF1569" s="12" t="s">
        <v>321</v>
      </c>
      <c r="BG1569" s="654">
        <v>33.594000000000001</v>
      </c>
      <c r="BH1569" s="12" t="s">
        <v>321</v>
      </c>
      <c r="BI1569" s="99">
        <v>28</v>
      </c>
      <c r="BJ1569" s="12" t="s">
        <v>321</v>
      </c>
      <c r="BK1569" s="754">
        <v>0</v>
      </c>
      <c r="BL1569" s="12" t="s">
        <v>321</v>
      </c>
      <c r="BM1569" s="754">
        <v>0.108</v>
      </c>
      <c r="BN1569" s="12" t="s">
        <v>321</v>
      </c>
      <c r="BO1569" s="754">
        <v>5.4859999999999998</v>
      </c>
      <c r="BP1569" s="12" t="s">
        <v>321</v>
      </c>
      <c r="BQ1569" s="754">
        <v>0</v>
      </c>
      <c r="BR1569" s="12" t="s">
        <v>321</v>
      </c>
      <c r="BS1569" s="654">
        <v>0</v>
      </c>
      <c r="BT1569" s="12" t="s">
        <v>321</v>
      </c>
      <c r="BU1569" s="654">
        <v>5.5940000000000003</v>
      </c>
      <c r="BV1569" s="12" t="s">
        <v>321</v>
      </c>
      <c r="BW1569" s="9">
        <v>0.09</v>
      </c>
      <c r="BX1569" s="9" t="s">
        <v>322</v>
      </c>
      <c r="BY1569" s="755">
        <v>113.8</v>
      </c>
      <c r="BZ1569" s="9" t="s">
        <v>315</v>
      </c>
      <c r="CA1569" s="755">
        <v>7.1</v>
      </c>
      <c r="CB1569" s="9" t="s">
        <v>315</v>
      </c>
      <c r="CC1569" s="755">
        <v>7.1</v>
      </c>
      <c r="CD1569" s="9" t="s">
        <v>315</v>
      </c>
      <c r="CE1569" s="755">
        <v>72.8</v>
      </c>
      <c r="CF1569" s="9" t="s">
        <v>323</v>
      </c>
      <c r="CG1569" s="755">
        <v>61.7</v>
      </c>
      <c r="CH1569" s="9" t="s">
        <v>323</v>
      </c>
      <c r="CI1569" s="9"/>
      <c r="CJ1569" s="9"/>
      <c r="CK1569" s="9"/>
    </row>
    <row r="1570" spans="1:89" s="98" customFormat="1" x14ac:dyDescent="0.25">
      <c r="A1570" s="99">
        <v>10340038</v>
      </c>
      <c r="B1570" s="99"/>
      <c r="C1570" s="772">
        <v>1320</v>
      </c>
      <c r="D1570" s="807">
        <v>0.03</v>
      </c>
      <c r="E1570" s="772">
        <f t="shared" si="70"/>
        <v>1360</v>
      </c>
      <c r="F1570" s="778">
        <v>1.1000000000000001</v>
      </c>
      <c r="G1570" s="774">
        <f t="shared" si="72"/>
        <v>1496</v>
      </c>
      <c r="H1570" s="776"/>
      <c r="I1570" s="758"/>
      <c r="J1570" s="776"/>
      <c r="K1570" s="786"/>
      <c r="L1570" s="9" t="s">
        <v>308</v>
      </c>
      <c r="M1570" s="9" t="s">
        <v>2284</v>
      </c>
      <c r="N1570" s="9" t="s">
        <v>142</v>
      </c>
      <c r="O1570" s="9" t="s">
        <v>2249</v>
      </c>
      <c r="P1570" s="9" t="s">
        <v>624</v>
      </c>
      <c r="Q1570" s="9" t="s">
        <v>2250</v>
      </c>
      <c r="R1570" s="9" t="s">
        <v>2252</v>
      </c>
      <c r="S1570" s="9" t="s">
        <v>1055</v>
      </c>
      <c r="T1570" s="98" t="s">
        <v>242</v>
      </c>
      <c r="U1570" s="99" t="s">
        <v>638</v>
      </c>
      <c r="V1570" s="99" t="s">
        <v>207</v>
      </c>
      <c r="W1570" s="99" t="s">
        <v>638</v>
      </c>
      <c r="X1570" s="99" t="s">
        <v>207</v>
      </c>
      <c r="Y1570" s="99">
        <v>280</v>
      </c>
      <c r="Z1570" s="99" t="s">
        <v>207</v>
      </c>
      <c r="AA1570" s="9">
        <v>280</v>
      </c>
      <c r="AB1570" s="99" t="s">
        <v>207</v>
      </c>
      <c r="AC1570" s="9">
        <v>382</v>
      </c>
      <c r="AD1570" s="9" t="s">
        <v>207</v>
      </c>
      <c r="AE1570" s="9">
        <v>150</v>
      </c>
      <c r="AF1570" s="9" t="s">
        <v>315</v>
      </c>
      <c r="AG1570" s="14" t="s">
        <v>1066</v>
      </c>
      <c r="AH1570" s="14" t="s">
        <v>207</v>
      </c>
      <c r="AI1570" s="14" t="s">
        <v>1066</v>
      </c>
      <c r="AJ1570" s="14" t="s">
        <v>207</v>
      </c>
      <c r="AK1570" s="9">
        <v>5</v>
      </c>
      <c r="AL1570" s="14" t="s">
        <v>207</v>
      </c>
      <c r="AM1570" s="9">
        <v>5</v>
      </c>
      <c r="AN1570" s="14" t="s">
        <v>207</v>
      </c>
      <c r="AO1570" s="9">
        <v>5</v>
      </c>
      <c r="AP1570" s="14" t="s">
        <v>207</v>
      </c>
      <c r="AQ1570" s="9">
        <v>5</v>
      </c>
      <c r="AR1570" s="14" t="s">
        <v>207</v>
      </c>
      <c r="AS1570" s="9" t="s">
        <v>0</v>
      </c>
      <c r="AT1570" s="9" t="s">
        <v>318</v>
      </c>
      <c r="AU1570" s="9" t="s">
        <v>376</v>
      </c>
      <c r="AV1570" s="9" t="s">
        <v>320</v>
      </c>
      <c r="AW1570" s="9" t="s">
        <v>2285</v>
      </c>
      <c r="AX1570" s="9">
        <v>9010600000</v>
      </c>
      <c r="AY1570" s="99">
        <v>329</v>
      </c>
      <c r="AZ1570" s="12" t="s">
        <v>207</v>
      </c>
      <c r="BA1570" s="99">
        <v>18</v>
      </c>
      <c r="BB1570" s="12" t="s">
        <v>207</v>
      </c>
      <c r="BC1570" s="99">
        <v>18</v>
      </c>
      <c r="BD1570" s="12" t="s">
        <v>207</v>
      </c>
      <c r="BE1570" s="99">
        <v>37</v>
      </c>
      <c r="BF1570" s="12" t="s">
        <v>321</v>
      </c>
      <c r="BG1570" s="654">
        <v>36.421999999999997</v>
      </c>
      <c r="BH1570" s="12" t="s">
        <v>321</v>
      </c>
      <c r="BI1570" s="99">
        <v>30</v>
      </c>
      <c r="BJ1570" s="12" t="s">
        <v>321</v>
      </c>
      <c r="BK1570" s="754">
        <v>0</v>
      </c>
      <c r="BL1570" s="12" t="s">
        <v>321</v>
      </c>
      <c r="BM1570" s="754">
        <v>0.108</v>
      </c>
      <c r="BN1570" s="12" t="s">
        <v>321</v>
      </c>
      <c r="BO1570" s="754">
        <v>6.3140000000000001</v>
      </c>
      <c r="BP1570" s="12" t="s">
        <v>321</v>
      </c>
      <c r="BQ1570" s="754">
        <v>0</v>
      </c>
      <c r="BR1570" s="12" t="s">
        <v>321</v>
      </c>
      <c r="BS1570" s="654">
        <v>0</v>
      </c>
      <c r="BT1570" s="12" t="s">
        <v>321</v>
      </c>
      <c r="BU1570" s="654">
        <v>6.4219999999999997</v>
      </c>
      <c r="BV1570" s="12" t="s">
        <v>321</v>
      </c>
      <c r="BW1570" s="9">
        <v>0.11</v>
      </c>
      <c r="BX1570" s="9" t="s">
        <v>322</v>
      </c>
      <c r="BY1570" s="755">
        <v>129.5</v>
      </c>
      <c r="BZ1570" s="9" t="s">
        <v>315</v>
      </c>
      <c r="CA1570" s="755">
        <v>7.1</v>
      </c>
      <c r="CB1570" s="9" t="s">
        <v>315</v>
      </c>
      <c r="CC1570" s="755">
        <v>7.1</v>
      </c>
      <c r="CD1570" s="9" t="s">
        <v>315</v>
      </c>
      <c r="CE1570" s="755">
        <v>77.2</v>
      </c>
      <c r="CF1570" s="9" t="s">
        <v>323</v>
      </c>
      <c r="CG1570" s="755">
        <v>66.099999999999994</v>
      </c>
      <c r="CH1570" s="9" t="s">
        <v>323</v>
      </c>
      <c r="CI1570" s="9"/>
      <c r="CJ1570" s="9"/>
      <c r="CK1570" s="9"/>
    </row>
    <row r="1571" spans="1:89" s="98" customFormat="1" x14ac:dyDescent="0.25">
      <c r="A1571" s="99">
        <v>10340040</v>
      </c>
      <c r="B1571" s="99"/>
      <c r="C1571" s="772">
        <v>1533</v>
      </c>
      <c r="D1571" s="807">
        <v>0.03</v>
      </c>
      <c r="E1571" s="772">
        <f t="shared" si="70"/>
        <v>1579</v>
      </c>
      <c r="F1571" s="778">
        <v>1.1000000000000001</v>
      </c>
      <c r="G1571" s="774">
        <f t="shared" si="72"/>
        <v>1737</v>
      </c>
      <c r="H1571" s="776"/>
      <c r="I1571" s="758"/>
      <c r="J1571" s="776"/>
      <c r="K1571" s="786"/>
      <c r="L1571" s="9" t="s">
        <v>308</v>
      </c>
      <c r="M1571" s="9" t="s">
        <v>2286</v>
      </c>
      <c r="N1571" s="9" t="s">
        <v>142</v>
      </c>
      <c r="O1571" s="9" t="s">
        <v>2249</v>
      </c>
      <c r="P1571" s="9" t="s">
        <v>624</v>
      </c>
      <c r="Q1571" s="9" t="s">
        <v>2250</v>
      </c>
      <c r="R1571" s="9" t="s">
        <v>2252</v>
      </c>
      <c r="S1571" s="9" t="s">
        <v>1055</v>
      </c>
      <c r="T1571" s="98" t="s">
        <v>242</v>
      </c>
      <c r="U1571" s="99" t="s">
        <v>640</v>
      </c>
      <c r="V1571" s="99" t="s">
        <v>207</v>
      </c>
      <c r="W1571" s="99" t="s">
        <v>640</v>
      </c>
      <c r="X1571" s="99" t="s">
        <v>207</v>
      </c>
      <c r="Y1571" s="99">
        <v>300</v>
      </c>
      <c r="Z1571" s="99" t="s">
        <v>207</v>
      </c>
      <c r="AA1571" s="9">
        <v>300</v>
      </c>
      <c r="AB1571" s="99" t="s">
        <v>207</v>
      </c>
      <c r="AC1571" s="9">
        <v>410</v>
      </c>
      <c r="AD1571" s="9" t="s">
        <v>207</v>
      </c>
      <c r="AE1571" s="9">
        <v>161</v>
      </c>
      <c r="AF1571" s="9" t="s">
        <v>315</v>
      </c>
      <c r="AG1571" s="14" t="s">
        <v>1068</v>
      </c>
      <c r="AH1571" s="14" t="s">
        <v>207</v>
      </c>
      <c r="AI1571" s="14" t="s">
        <v>1068</v>
      </c>
      <c r="AJ1571" s="14" t="s">
        <v>207</v>
      </c>
      <c r="AK1571" s="9">
        <v>5</v>
      </c>
      <c r="AL1571" s="14" t="s">
        <v>207</v>
      </c>
      <c r="AM1571" s="9">
        <v>5</v>
      </c>
      <c r="AN1571" s="14" t="s">
        <v>207</v>
      </c>
      <c r="AO1571" s="9">
        <v>5</v>
      </c>
      <c r="AP1571" s="14" t="s">
        <v>207</v>
      </c>
      <c r="AQ1571" s="9">
        <v>5</v>
      </c>
      <c r="AR1571" s="14" t="s">
        <v>207</v>
      </c>
      <c r="AS1571" s="9" t="s">
        <v>0</v>
      </c>
      <c r="AT1571" s="9" t="s">
        <v>318</v>
      </c>
      <c r="AU1571" s="9" t="s">
        <v>376</v>
      </c>
      <c r="AV1571" s="9" t="s">
        <v>320</v>
      </c>
      <c r="AW1571" s="9" t="s">
        <v>2287</v>
      </c>
      <c r="AX1571" s="9">
        <v>9010600000</v>
      </c>
      <c r="AY1571" s="99">
        <v>349</v>
      </c>
      <c r="AZ1571" s="12" t="s">
        <v>207</v>
      </c>
      <c r="BA1571" s="99">
        <v>18</v>
      </c>
      <c r="BB1571" s="12" t="s">
        <v>207</v>
      </c>
      <c r="BC1571" s="99">
        <v>18</v>
      </c>
      <c r="BD1571" s="12" t="s">
        <v>207</v>
      </c>
      <c r="BE1571" s="99">
        <v>37</v>
      </c>
      <c r="BF1571" s="12" t="s">
        <v>321</v>
      </c>
      <c r="BG1571" s="654">
        <v>36.136000000000003</v>
      </c>
      <c r="BH1571" s="12" t="s">
        <v>321</v>
      </c>
      <c r="BI1571" s="99">
        <v>31</v>
      </c>
      <c r="BJ1571" s="12" t="s">
        <v>321</v>
      </c>
      <c r="BK1571" s="754">
        <v>0</v>
      </c>
      <c r="BL1571" s="12" t="s">
        <v>321</v>
      </c>
      <c r="BM1571" s="754">
        <v>0.108</v>
      </c>
      <c r="BN1571" s="12" t="s">
        <v>321</v>
      </c>
      <c r="BO1571" s="754">
        <v>5.0279999999999996</v>
      </c>
      <c r="BP1571" s="12" t="s">
        <v>321</v>
      </c>
      <c r="BQ1571" s="754">
        <v>0</v>
      </c>
      <c r="BR1571" s="12" t="s">
        <v>321</v>
      </c>
      <c r="BS1571" s="654">
        <v>0</v>
      </c>
      <c r="BT1571" s="12" t="s">
        <v>321</v>
      </c>
      <c r="BU1571" s="654">
        <v>5.1360000000000001</v>
      </c>
      <c r="BV1571" s="12" t="s">
        <v>321</v>
      </c>
      <c r="BW1571" s="9">
        <v>0.11</v>
      </c>
      <c r="BX1571" s="9" t="s">
        <v>322</v>
      </c>
      <c r="BY1571" s="755">
        <v>137.4</v>
      </c>
      <c r="BZ1571" s="9" t="s">
        <v>315</v>
      </c>
      <c r="CA1571" s="755">
        <v>7.1</v>
      </c>
      <c r="CB1571" s="9" t="s">
        <v>315</v>
      </c>
      <c r="CC1571" s="755">
        <v>7.1</v>
      </c>
      <c r="CD1571" s="9" t="s">
        <v>315</v>
      </c>
      <c r="CE1571" s="755">
        <v>81.599999999999994</v>
      </c>
      <c r="CF1571" s="9" t="s">
        <v>323</v>
      </c>
      <c r="CG1571" s="755">
        <v>68.3</v>
      </c>
      <c r="CH1571" s="9" t="s">
        <v>323</v>
      </c>
      <c r="CI1571" s="9"/>
      <c r="CJ1571" s="9"/>
      <c r="CK1571" s="9"/>
    </row>
    <row r="1572" spans="1:89" s="98" customFormat="1" x14ac:dyDescent="0.25">
      <c r="A1572" s="99">
        <v>10300004</v>
      </c>
      <c r="B1572" s="99"/>
      <c r="C1572" s="772">
        <v>401</v>
      </c>
      <c r="D1572" s="807">
        <v>0.03</v>
      </c>
      <c r="E1572" s="772">
        <f t="shared" si="70"/>
        <v>413</v>
      </c>
      <c r="F1572" s="778">
        <v>1.1000000000000001</v>
      </c>
      <c r="G1572" s="774">
        <f t="shared" si="72"/>
        <v>454</v>
      </c>
      <c r="H1572" s="776"/>
      <c r="I1572" s="758"/>
      <c r="J1572" s="776"/>
      <c r="K1572" s="786"/>
      <c r="L1572" s="9" t="s">
        <v>308</v>
      </c>
      <c r="M1572" s="9" t="s">
        <v>4446</v>
      </c>
      <c r="N1572" s="9" t="s">
        <v>142</v>
      </c>
      <c r="O1572" s="9" t="s">
        <v>2249</v>
      </c>
      <c r="P1572" s="9" t="s">
        <v>624</v>
      </c>
      <c r="Q1572" s="9" t="s">
        <v>2288</v>
      </c>
      <c r="R1572" s="9" t="s">
        <v>2289</v>
      </c>
      <c r="S1572" s="9" t="s">
        <v>373</v>
      </c>
      <c r="T1572" s="98" t="s">
        <v>234</v>
      </c>
      <c r="U1572" s="99" t="s">
        <v>1646</v>
      </c>
      <c r="V1572" s="99" t="s">
        <v>207</v>
      </c>
      <c r="W1572" s="99" t="s">
        <v>1653</v>
      </c>
      <c r="X1572" s="99" t="s">
        <v>207</v>
      </c>
      <c r="Y1572" s="99">
        <v>123</v>
      </c>
      <c r="Z1572" s="99" t="s">
        <v>207</v>
      </c>
      <c r="AA1572" s="9">
        <v>160</v>
      </c>
      <c r="AB1572" s="99" t="s">
        <v>207</v>
      </c>
      <c r="AC1572" s="9">
        <v>188</v>
      </c>
      <c r="AD1572" s="9" t="s">
        <v>207</v>
      </c>
      <c r="AE1572" s="9">
        <v>74</v>
      </c>
      <c r="AF1572" s="9" t="s">
        <v>315</v>
      </c>
      <c r="AG1572" s="14" t="s">
        <v>2290</v>
      </c>
      <c r="AH1572" s="14" t="s">
        <v>207</v>
      </c>
      <c r="AI1572" s="14" t="s">
        <v>2291</v>
      </c>
      <c r="AJ1572" s="14" t="s">
        <v>207</v>
      </c>
      <c r="AK1572" s="9">
        <v>5</v>
      </c>
      <c r="AL1572" s="14" t="s">
        <v>207</v>
      </c>
      <c r="AM1572" s="9">
        <v>5</v>
      </c>
      <c r="AN1572" s="14" t="s">
        <v>207</v>
      </c>
      <c r="AO1572" s="9">
        <v>5</v>
      </c>
      <c r="AP1572" s="14" t="s">
        <v>207</v>
      </c>
      <c r="AQ1572" s="9">
        <v>5</v>
      </c>
      <c r="AR1572" s="14" t="s">
        <v>207</v>
      </c>
      <c r="AS1572" s="9" t="s">
        <v>0</v>
      </c>
      <c r="AT1572" s="9" t="s">
        <v>318</v>
      </c>
      <c r="AU1572" s="9" t="s">
        <v>376</v>
      </c>
      <c r="AV1572" s="9" t="s">
        <v>320</v>
      </c>
      <c r="AW1572" s="9" t="s">
        <v>2292</v>
      </c>
      <c r="AX1572" s="9">
        <v>9010600000</v>
      </c>
      <c r="AY1572" s="99">
        <v>207</v>
      </c>
      <c r="AZ1572" s="12" t="s">
        <v>207</v>
      </c>
      <c r="BA1572" s="99">
        <v>16</v>
      </c>
      <c r="BB1572" s="12" t="s">
        <v>207</v>
      </c>
      <c r="BC1572" s="99">
        <v>16</v>
      </c>
      <c r="BD1572" s="12" t="s">
        <v>207</v>
      </c>
      <c r="BE1572" s="99">
        <v>14</v>
      </c>
      <c r="BF1572" s="12" t="s">
        <v>321</v>
      </c>
      <c r="BG1572" s="654">
        <v>13.664999999999999</v>
      </c>
      <c r="BH1572" s="12" t="s">
        <v>321</v>
      </c>
      <c r="BI1572" s="99">
        <v>11</v>
      </c>
      <c r="BJ1572" s="12" t="s">
        <v>321</v>
      </c>
      <c r="BK1572" s="754">
        <v>0</v>
      </c>
      <c r="BL1572" s="12" t="s">
        <v>321</v>
      </c>
      <c r="BM1572" s="754">
        <v>8.1000000000000003E-2</v>
      </c>
      <c r="BN1572" s="12" t="s">
        <v>321</v>
      </c>
      <c r="BO1572" s="754">
        <v>2.585</v>
      </c>
      <c r="BP1572" s="12" t="s">
        <v>321</v>
      </c>
      <c r="BQ1572" s="754">
        <v>0</v>
      </c>
      <c r="BR1572" s="12" t="s">
        <v>321</v>
      </c>
      <c r="BS1572" s="654">
        <v>0</v>
      </c>
      <c r="BT1572" s="12" t="s">
        <v>321</v>
      </c>
      <c r="BU1572" s="654">
        <v>2.665</v>
      </c>
      <c r="BV1572" s="12" t="s">
        <v>321</v>
      </c>
      <c r="BW1572" s="9">
        <v>0.05</v>
      </c>
      <c r="BX1572" s="9" t="s">
        <v>322</v>
      </c>
      <c r="BY1572" s="755">
        <v>81.5</v>
      </c>
      <c r="BZ1572" s="9" t="s">
        <v>315</v>
      </c>
      <c r="CA1572" s="755">
        <v>6.3</v>
      </c>
      <c r="CB1572" s="9" t="s">
        <v>315</v>
      </c>
      <c r="CC1572" s="755">
        <v>6.3</v>
      </c>
      <c r="CD1572" s="9" t="s">
        <v>315</v>
      </c>
      <c r="CE1572" s="755">
        <v>28.7</v>
      </c>
      <c r="CF1572" s="9" t="s">
        <v>323</v>
      </c>
      <c r="CG1572" s="755">
        <v>24.3</v>
      </c>
      <c r="CH1572" s="9" t="s">
        <v>323</v>
      </c>
      <c r="CI1572" s="9"/>
      <c r="CJ1572" s="9"/>
      <c r="CK1572" s="9"/>
    </row>
    <row r="1573" spans="1:89" s="98" customFormat="1" x14ac:dyDescent="0.25">
      <c r="A1573" s="99">
        <v>10300005</v>
      </c>
      <c r="B1573" s="99"/>
      <c r="C1573" s="772">
        <v>485</v>
      </c>
      <c r="D1573" s="807">
        <v>0.03</v>
      </c>
      <c r="E1573" s="772">
        <f t="shared" si="70"/>
        <v>500</v>
      </c>
      <c r="F1573" s="778">
        <v>1.1000000000000001</v>
      </c>
      <c r="G1573" s="774">
        <f t="shared" si="72"/>
        <v>550</v>
      </c>
      <c r="H1573" s="776"/>
      <c r="I1573" s="758"/>
      <c r="J1573" s="776"/>
      <c r="K1573" s="786"/>
      <c r="L1573" s="9" t="s">
        <v>308</v>
      </c>
      <c r="M1573" s="9" t="s">
        <v>4447</v>
      </c>
      <c r="N1573" s="9" t="s">
        <v>142</v>
      </c>
      <c r="O1573" s="9" t="s">
        <v>2249</v>
      </c>
      <c r="P1573" s="9" t="s">
        <v>624</v>
      </c>
      <c r="Q1573" s="9" t="s">
        <v>2288</v>
      </c>
      <c r="R1573" s="9" t="s">
        <v>2289</v>
      </c>
      <c r="S1573" s="9" t="s">
        <v>373</v>
      </c>
      <c r="T1573" s="98" t="s">
        <v>234</v>
      </c>
      <c r="U1573" s="99" t="s">
        <v>864</v>
      </c>
      <c r="V1573" s="99" t="s">
        <v>207</v>
      </c>
      <c r="W1573" s="99" t="s">
        <v>865</v>
      </c>
      <c r="X1573" s="99" t="s">
        <v>207</v>
      </c>
      <c r="Y1573" s="99">
        <v>138</v>
      </c>
      <c r="Z1573" s="99" t="s">
        <v>207</v>
      </c>
      <c r="AA1573" s="9">
        <v>180</v>
      </c>
      <c r="AB1573" s="99" t="s">
        <v>207</v>
      </c>
      <c r="AC1573" s="9">
        <v>213</v>
      </c>
      <c r="AD1573" s="9" t="s">
        <v>207</v>
      </c>
      <c r="AE1573" s="9">
        <v>84</v>
      </c>
      <c r="AF1573" s="9" t="s">
        <v>315</v>
      </c>
      <c r="AG1573" s="14" t="s">
        <v>866</v>
      </c>
      <c r="AH1573" s="14" t="s">
        <v>207</v>
      </c>
      <c r="AI1573" s="14" t="s">
        <v>867</v>
      </c>
      <c r="AJ1573" s="14" t="s">
        <v>207</v>
      </c>
      <c r="AK1573" s="9">
        <v>5</v>
      </c>
      <c r="AL1573" s="14" t="s">
        <v>207</v>
      </c>
      <c r="AM1573" s="9">
        <v>5</v>
      </c>
      <c r="AN1573" s="14" t="s">
        <v>207</v>
      </c>
      <c r="AO1573" s="9">
        <v>5</v>
      </c>
      <c r="AP1573" s="14" t="s">
        <v>207</v>
      </c>
      <c r="AQ1573" s="9">
        <v>5</v>
      </c>
      <c r="AR1573" s="14" t="s">
        <v>207</v>
      </c>
      <c r="AS1573" s="9" t="s">
        <v>0</v>
      </c>
      <c r="AT1573" s="9" t="s">
        <v>318</v>
      </c>
      <c r="AU1573" s="9" t="s">
        <v>376</v>
      </c>
      <c r="AV1573" s="9" t="s">
        <v>320</v>
      </c>
      <c r="AW1573" s="9" t="s">
        <v>2293</v>
      </c>
      <c r="AX1573" s="9">
        <v>9010600000</v>
      </c>
      <c r="AY1573" s="99">
        <v>227</v>
      </c>
      <c r="AZ1573" s="12" t="s">
        <v>207</v>
      </c>
      <c r="BA1573" s="99">
        <v>16</v>
      </c>
      <c r="BB1573" s="12" t="s">
        <v>207</v>
      </c>
      <c r="BC1573" s="99">
        <v>16</v>
      </c>
      <c r="BD1573" s="12" t="s">
        <v>207</v>
      </c>
      <c r="BE1573" s="99">
        <v>15</v>
      </c>
      <c r="BF1573" s="12" t="s">
        <v>321</v>
      </c>
      <c r="BG1573" s="654">
        <v>14.893000000000001</v>
      </c>
      <c r="BH1573" s="12" t="s">
        <v>321</v>
      </c>
      <c r="BI1573" s="99">
        <v>12</v>
      </c>
      <c r="BJ1573" s="12" t="s">
        <v>321</v>
      </c>
      <c r="BK1573" s="754">
        <v>0</v>
      </c>
      <c r="BL1573" s="12" t="s">
        <v>321</v>
      </c>
      <c r="BM1573" s="754">
        <v>8.1000000000000003E-2</v>
      </c>
      <c r="BN1573" s="12" t="s">
        <v>321</v>
      </c>
      <c r="BO1573" s="754">
        <v>2.8119999999999998</v>
      </c>
      <c r="BP1573" s="12" t="s">
        <v>321</v>
      </c>
      <c r="BQ1573" s="754">
        <v>0</v>
      </c>
      <c r="BR1573" s="12" t="s">
        <v>321</v>
      </c>
      <c r="BS1573" s="654">
        <v>0</v>
      </c>
      <c r="BT1573" s="12" t="s">
        <v>321</v>
      </c>
      <c r="BU1573" s="654">
        <v>2.8929999999999998</v>
      </c>
      <c r="BV1573" s="12" t="s">
        <v>321</v>
      </c>
      <c r="BW1573" s="9">
        <v>0.06</v>
      </c>
      <c r="BX1573" s="9" t="s">
        <v>322</v>
      </c>
      <c r="BY1573" s="755">
        <v>89.4</v>
      </c>
      <c r="BZ1573" s="9" t="s">
        <v>315</v>
      </c>
      <c r="CA1573" s="755">
        <v>6.3</v>
      </c>
      <c r="CB1573" s="9" t="s">
        <v>315</v>
      </c>
      <c r="CC1573" s="755">
        <v>6.3</v>
      </c>
      <c r="CD1573" s="9" t="s">
        <v>315</v>
      </c>
      <c r="CE1573" s="755">
        <v>33.1</v>
      </c>
      <c r="CF1573" s="9" t="s">
        <v>323</v>
      </c>
      <c r="CG1573" s="755">
        <v>26.5</v>
      </c>
      <c r="CH1573" s="9" t="s">
        <v>323</v>
      </c>
      <c r="CI1573" s="9"/>
      <c r="CJ1573" s="9"/>
      <c r="CK1573" s="9"/>
    </row>
    <row r="1574" spans="1:89" s="98" customFormat="1" x14ac:dyDescent="0.25">
      <c r="A1574" s="99">
        <v>10300006</v>
      </c>
      <c r="B1574" s="99"/>
      <c r="C1574" s="772">
        <v>541</v>
      </c>
      <c r="D1574" s="807">
        <v>0.03</v>
      </c>
      <c r="E1574" s="772">
        <f t="shared" si="70"/>
        <v>557</v>
      </c>
      <c r="F1574" s="778">
        <v>1.1000000000000001</v>
      </c>
      <c r="G1574" s="774">
        <f t="shared" si="72"/>
        <v>613</v>
      </c>
      <c r="H1574" s="776"/>
      <c r="I1574" s="758"/>
      <c r="J1574" s="776"/>
      <c r="K1574" s="786"/>
      <c r="L1574" s="9" t="s">
        <v>308</v>
      </c>
      <c r="M1574" s="9" t="s">
        <v>4448</v>
      </c>
      <c r="N1574" s="9" t="s">
        <v>142</v>
      </c>
      <c r="O1574" s="9" t="s">
        <v>2249</v>
      </c>
      <c r="P1574" s="9" t="s">
        <v>624</v>
      </c>
      <c r="Q1574" s="9" t="s">
        <v>2288</v>
      </c>
      <c r="R1574" s="9" t="s">
        <v>2289</v>
      </c>
      <c r="S1574" s="9" t="s">
        <v>373</v>
      </c>
      <c r="T1574" s="98" t="s">
        <v>234</v>
      </c>
      <c r="U1574" s="99" t="s">
        <v>868</v>
      </c>
      <c r="V1574" s="99" t="s">
        <v>207</v>
      </c>
      <c r="W1574" s="99" t="s">
        <v>632</v>
      </c>
      <c r="X1574" s="99" t="s">
        <v>207</v>
      </c>
      <c r="Y1574" s="99">
        <v>153</v>
      </c>
      <c r="Z1574" s="99" t="s">
        <v>207</v>
      </c>
      <c r="AA1574" s="9">
        <v>200</v>
      </c>
      <c r="AB1574" s="99" t="s">
        <v>207</v>
      </c>
      <c r="AC1574" s="9">
        <v>238</v>
      </c>
      <c r="AD1574" s="9" t="s">
        <v>207</v>
      </c>
      <c r="AE1574" s="9">
        <v>94</v>
      </c>
      <c r="AF1574" s="9" t="s">
        <v>315</v>
      </c>
      <c r="AG1574" s="14" t="s">
        <v>374</v>
      </c>
      <c r="AH1574" s="14" t="s">
        <v>207</v>
      </c>
      <c r="AI1574" s="14" t="s">
        <v>375</v>
      </c>
      <c r="AJ1574" s="14" t="s">
        <v>207</v>
      </c>
      <c r="AK1574" s="9">
        <v>5</v>
      </c>
      <c r="AL1574" s="14" t="s">
        <v>207</v>
      </c>
      <c r="AM1574" s="9">
        <v>5</v>
      </c>
      <c r="AN1574" s="14" t="s">
        <v>207</v>
      </c>
      <c r="AO1574" s="9">
        <v>5</v>
      </c>
      <c r="AP1574" s="14" t="s">
        <v>207</v>
      </c>
      <c r="AQ1574" s="9">
        <v>5</v>
      </c>
      <c r="AR1574" s="14" t="s">
        <v>207</v>
      </c>
      <c r="AS1574" s="9" t="s">
        <v>0</v>
      </c>
      <c r="AT1574" s="9" t="s">
        <v>318</v>
      </c>
      <c r="AU1574" s="9" t="s">
        <v>376</v>
      </c>
      <c r="AV1574" s="9" t="s">
        <v>320</v>
      </c>
      <c r="AW1574" s="9" t="s">
        <v>2294</v>
      </c>
      <c r="AX1574" s="9">
        <v>9010600000</v>
      </c>
      <c r="AY1574" s="99">
        <v>249</v>
      </c>
      <c r="AZ1574" s="12" t="s">
        <v>207</v>
      </c>
      <c r="BA1574" s="99">
        <v>16</v>
      </c>
      <c r="BB1574" s="12" t="s">
        <v>207</v>
      </c>
      <c r="BC1574" s="99">
        <v>16</v>
      </c>
      <c r="BD1574" s="12" t="s">
        <v>207</v>
      </c>
      <c r="BE1574" s="99">
        <v>18</v>
      </c>
      <c r="BF1574" s="12" t="s">
        <v>321</v>
      </c>
      <c r="BG1574" s="654">
        <v>17.113</v>
      </c>
      <c r="BH1574" s="12" t="s">
        <v>321</v>
      </c>
      <c r="BI1574" s="99">
        <v>14</v>
      </c>
      <c r="BJ1574" s="12" t="s">
        <v>321</v>
      </c>
      <c r="BK1574" s="754">
        <v>0</v>
      </c>
      <c r="BL1574" s="12" t="s">
        <v>321</v>
      </c>
      <c r="BM1574" s="754">
        <v>8.1000000000000003E-2</v>
      </c>
      <c r="BN1574" s="12" t="s">
        <v>321</v>
      </c>
      <c r="BO1574" s="754">
        <v>3.032</v>
      </c>
      <c r="BP1574" s="12" t="s">
        <v>321</v>
      </c>
      <c r="BQ1574" s="754">
        <v>0</v>
      </c>
      <c r="BR1574" s="12" t="s">
        <v>321</v>
      </c>
      <c r="BS1574" s="654">
        <v>0</v>
      </c>
      <c r="BT1574" s="12" t="s">
        <v>321</v>
      </c>
      <c r="BU1574" s="654">
        <v>3.113</v>
      </c>
      <c r="BV1574" s="12" t="s">
        <v>321</v>
      </c>
      <c r="BW1574" s="9">
        <v>0.06</v>
      </c>
      <c r="BX1574" s="9" t="s">
        <v>322</v>
      </c>
      <c r="BY1574" s="755">
        <v>98</v>
      </c>
      <c r="BZ1574" s="9" t="s">
        <v>315</v>
      </c>
      <c r="CA1574" s="755">
        <v>6.3</v>
      </c>
      <c r="CB1574" s="9" t="s">
        <v>315</v>
      </c>
      <c r="CC1574" s="755">
        <v>6.3</v>
      </c>
      <c r="CD1574" s="9" t="s">
        <v>315</v>
      </c>
      <c r="CE1574" s="755">
        <v>37.5</v>
      </c>
      <c r="CF1574" s="9" t="s">
        <v>323</v>
      </c>
      <c r="CG1574" s="755">
        <v>30.9</v>
      </c>
      <c r="CH1574" s="9" t="s">
        <v>323</v>
      </c>
      <c r="CI1574" s="9"/>
      <c r="CJ1574" s="9"/>
      <c r="CK1574" s="9"/>
    </row>
    <row r="1575" spans="1:89" s="98" customFormat="1" x14ac:dyDescent="0.25">
      <c r="A1575" s="99">
        <v>10300081</v>
      </c>
      <c r="B1575" s="99"/>
      <c r="C1575" s="772">
        <v>578</v>
      </c>
      <c r="D1575" s="807">
        <v>0.03</v>
      </c>
      <c r="E1575" s="772">
        <f t="shared" si="70"/>
        <v>595</v>
      </c>
      <c r="F1575" s="778">
        <v>1.1000000000000001</v>
      </c>
      <c r="G1575" s="774">
        <f t="shared" si="72"/>
        <v>655</v>
      </c>
      <c r="H1575" s="776"/>
      <c r="I1575" s="758"/>
      <c r="J1575" s="776"/>
      <c r="K1575" s="786"/>
      <c r="L1575" s="9" t="s">
        <v>308</v>
      </c>
      <c r="M1575" s="9" t="s">
        <v>4449</v>
      </c>
      <c r="N1575" s="9" t="s">
        <v>142</v>
      </c>
      <c r="O1575" s="9" t="s">
        <v>2249</v>
      </c>
      <c r="P1575" s="9" t="s">
        <v>624</v>
      </c>
      <c r="Q1575" s="9" t="s">
        <v>2288</v>
      </c>
      <c r="R1575" s="9" t="s">
        <v>2289</v>
      </c>
      <c r="S1575" s="9" t="s">
        <v>373</v>
      </c>
      <c r="T1575" s="98" t="s">
        <v>234</v>
      </c>
      <c r="U1575" s="99" t="s">
        <v>869</v>
      </c>
      <c r="V1575" s="99" t="s">
        <v>207</v>
      </c>
      <c r="W1575" s="99" t="s">
        <v>634</v>
      </c>
      <c r="X1575" s="99" t="s">
        <v>207</v>
      </c>
      <c r="Y1575" s="99">
        <v>168</v>
      </c>
      <c r="Z1575" s="99" t="s">
        <v>207</v>
      </c>
      <c r="AA1575" s="9">
        <v>220</v>
      </c>
      <c r="AB1575" s="99" t="s">
        <v>207</v>
      </c>
      <c r="AC1575" s="9">
        <v>263</v>
      </c>
      <c r="AD1575" s="9" t="s">
        <v>207</v>
      </c>
      <c r="AE1575" s="9">
        <v>104</v>
      </c>
      <c r="AF1575" s="9" t="s">
        <v>315</v>
      </c>
      <c r="AG1575" s="14" t="s">
        <v>377</v>
      </c>
      <c r="AH1575" s="14" t="s">
        <v>207</v>
      </c>
      <c r="AI1575" s="14" t="s">
        <v>378</v>
      </c>
      <c r="AJ1575" s="14" t="s">
        <v>207</v>
      </c>
      <c r="AK1575" s="9">
        <v>5</v>
      </c>
      <c r="AL1575" s="14" t="s">
        <v>207</v>
      </c>
      <c r="AM1575" s="9">
        <v>5</v>
      </c>
      <c r="AN1575" s="14" t="s">
        <v>207</v>
      </c>
      <c r="AO1575" s="9">
        <v>5</v>
      </c>
      <c r="AP1575" s="14" t="s">
        <v>207</v>
      </c>
      <c r="AQ1575" s="9">
        <v>5</v>
      </c>
      <c r="AR1575" s="14" t="s">
        <v>207</v>
      </c>
      <c r="AS1575" s="9" t="s">
        <v>0</v>
      </c>
      <c r="AT1575" s="9" t="s">
        <v>318</v>
      </c>
      <c r="AU1575" s="9" t="s">
        <v>376</v>
      </c>
      <c r="AV1575" s="9" t="s">
        <v>320</v>
      </c>
      <c r="AW1575" s="9" t="s">
        <v>2295</v>
      </c>
      <c r="AX1575" s="9">
        <v>9010600000</v>
      </c>
      <c r="AY1575" s="99">
        <v>269</v>
      </c>
      <c r="AZ1575" s="12" t="s">
        <v>207</v>
      </c>
      <c r="BA1575" s="99">
        <v>16</v>
      </c>
      <c r="BB1575" s="12" t="s">
        <v>207</v>
      </c>
      <c r="BC1575" s="99">
        <v>16</v>
      </c>
      <c r="BD1575" s="12" t="s">
        <v>207</v>
      </c>
      <c r="BE1575" s="99">
        <v>21</v>
      </c>
      <c r="BF1575" s="12" t="s">
        <v>321</v>
      </c>
      <c r="BG1575" s="654">
        <v>20.489000000000001</v>
      </c>
      <c r="BH1575" s="12" t="s">
        <v>321</v>
      </c>
      <c r="BI1575" s="99">
        <v>16</v>
      </c>
      <c r="BJ1575" s="12" t="s">
        <v>321</v>
      </c>
      <c r="BK1575" s="754">
        <v>0</v>
      </c>
      <c r="BL1575" s="12" t="s">
        <v>321</v>
      </c>
      <c r="BM1575" s="754">
        <v>0.09</v>
      </c>
      <c r="BN1575" s="12" t="s">
        <v>321</v>
      </c>
      <c r="BO1575" s="754">
        <v>4.4000000000000004</v>
      </c>
      <c r="BP1575" s="12" t="s">
        <v>321</v>
      </c>
      <c r="BQ1575" s="754">
        <v>0</v>
      </c>
      <c r="BR1575" s="12" t="s">
        <v>321</v>
      </c>
      <c r="BS1575" s="654">
        <v>0</v>
      </c>
      <c r="BT1575" s="12" t="s">
        <v>321</v>
      </c>
      <c r="BU1575" s="654">
        <v>4.4889999999999999</v>
      </c>
      <c r="BV1575" s="12" t="s">
        <v>321</v>
      </c>
      <c r="BW1575" s="9">
        <v>7.0000000000000007E-2</v>
      </c>
      <c r="BX1575" s="9" t="s">
        <v>322</v>
      </c>
      <c r="BY1575" s="755">
        <v>105.9</v>
      </c>
      <c r="BZ1575" s="9" t="s">
        <v>315</v>
      </c>
      <c r="CA1575" s="755">
        <v>6.3</v>
      </c>
      <c r="CB1575" s="9" t="s">
        <v>315</v>
      </c>
      <c r="CC1575" s="755">
        <v>6.3</v>
      </c>
      <c r="CD1575" s="9" t="s">
        <v>315</v>
      </c>
      <c r="CE1575" s="755">
        <v>41.9</v>
      </c>
      <c r="CF1575" s="9" t="s">
        <v>323</v>
      </c>
      <c r="CG1575" s="755">
        <v>35.299999999999997</v>
      </c>
      <c r="CH1575" s="9" t="s">
        <v>323</v>
      </c>
      <c r="CI1575" s="9"/>
      <c r="CJ1575" s="9"/>
      <c r="CK1575" s="9"/>
    </row>
    <row r="1576" spans="1:89" s="98" customFormat="1" x14ac:dyDescent="0.25">
      <c r="A1576" s="99">
        <v>10300008</v>
      </c>
      <c r="B1576" s="99"/>
      <c r="C1576" s="772">
        <v>662</v>
      </c>
      <c r="D1576" s="807">
        <v>0.03</v>
      </c>
      <c r="E1576" s="772">
        <f t="shared" si="70"/>
        <v>682</v>
      </c>
      <c r="F1576" s="778">
        <v>1.1000000000000001</v>
      </c>
      <c r="G1576" s="774">
        <f t="shared" si="72"/>
        <v>750</v>
      </c>
      <c r="H1576" s="776"/>
      <c r="I1576" s="758"/>
      <c r="J1576" s="776"/>
      <c r="K1576" s="786"/>
      <c r="L1576" s="9" t="s">
        <v>308</v>
      </c>
      <c r="M1576" s="9" t="s">
        <v>4450</v>
      </c>
      <c r="N1576" s="9" t="s">
        <v>142</v>
      </c>
      <c r="O1576" s="9" t="s">
        <v>2249</v>
      </c>
      <c r="P1576" s="9" t="s">
        <v>624</v>
      </c>
      <c r="Q1576" s="9" t="s">
        <v>2288</v>
      </c>
      <c r="R1576" s="9" t="s">
        <v>2289</v>
      </c>
      <c r="S1576" s="9" t="s">
        <v>373</v>
      </c>
      <c r="T1576" s="98" t="s">
        <v>234</v>
      </c>
      <c r="U1576" s="99" t="s">
        <v>870</v>
      </c>
      <c r="V1576" s="99" t="s">
        <v>207</v>
      </c>
      <c r="W1576" s="99" t="s">
        <v>636</v>
      </c>
      <c r="X1576" s="99" t="s">
        <v>207</v>
      </c>
      <c r="Y1576" s="99">
        <v>183</v>
      </c>
      <c r="Z1576" s="99" t="s">
        <v>207</v>
      </c>
      <c r="AA1576" s="9">
        <v>240</v>
      </c>
      <c r="AB1576" s="99" t="s">
        <v>207</v>
      </c>
      <c r="AC1576" s="9">
        <v>288</v>
      </c>
      <c r="AD1576" s="9" t="s">
        <v>207</v>
      </c>
      <c r="AE1576" s="9">
        <v>113</v>
      </c>
      <c r="AF1576" s="9" t="s">
        <v>315</v>
      </c>
      <c r="AG1576" s="14" t="s">
        <v>379</v>
      </c>
      <c r="AH1576" s="14" t="s">
        <v>207</v>
      </c>
      <c r="AI1576" s="14" t="s">
        <v>380</v>
      </c>
      <c r="AJ1576" s="14" t="s">
        <v>207</v>
      </c>
      <c r="AK1576" s="9">
        <v>5</v>
      </c>
      <c r="AL1576" s="14" t="s">
        <v>207</v>
      </c>
      <c r="AM1576" s="9">
        <v>5</v>
      </c>
      <c r="AN1576" s="14" t="s">
        <v>207</v>
      </c>
      <c r="AO1576" s="9">
        <v>5</v>
      </c>
      <c r="AP1576" s="14" t="s">
        <v>207</v>
      </c>
      <c r="AQ1576" s="9">
        <v>5</v>
      </c>
      <c r="AR1576" s="14" t="s">
        <v>207</v>
      </c>
      <c r="AS1576" s="9" t="s">
        <v>0</v>
      </c>
      <c r="AT1576" s="9" t="s">
        <v>318</v>
      </c>
      <c r="AU1576" s="9" t="s">
        <v>376</v>
      </c>
      <c r="AV1576" s="9" t="s">
        <v>320</v>
      </c>
      <c r="AW1576" s="9" t="s">
        <v>2296</v>
      </c>
      <c r="AX1576" s="9">
        <v>9010600000</v>
      </c>
      <c r="AY1576" s="99">
        <v>289</v>
      </c>
      <c r="AZ1576" s="12" t="s">
        <v>207</v>
      </c>
      <c r="BA1576" s="99">
        <v>16</v>
      </c>
      <c r="BB1576" s="12" t="s">
        <v>207</v>
      </c>
      <c r="BC1576" s="99">
        <v>16</v>
      </c>
      <c r="BD1576" s="12" t="s">
        <v>207</v>
      </c>
      <c r="BE1576" s="99">
        <v>24</v>
      </c>
      <c r="BF1576" s="12" t="s">
        <v>321</v>
      </c>
      <c r="BG1576" s="654">
        <v>23.097000000000001</v>
      </c>
      <c r="BH1576" s="12" t="s">
        <v>321</v>
      </c>
      <c r="BI1576" s="99">
        <v>18</v>
      </c>
      <c r="BJ1576" s="12" t="s">
        <v>321</v>
      </c>
      <c r="BK1576" s="754">
        <v>0</v>
      </c>
      <c r="BL1576" s="12" t="s">
        <v>321</v>
      </c>
      <c r="BM1576" s="754">
        <v>0.09</v>
      </c>
      <c r="BN1576" s="12" t="s">
        <v>321</v>
      </c>
      <c r="BO1576" s="754">
        <v>5.0069999999999997</v>
      </c>
      <c r="BP1576" s="12" t="s">
        <v>321</v>
      </c>
      <c r="BQ1576" s="754">
        <v>0</v>
      </c>
      <c r="BR1576" s="12" t="s">
        <v>321</v>
      </c>
      <c r="BS1576" s="654">
        <v>0</v>
      </c>
      <c r="BT1576" s="12" t="s">
        <v>321</v>
      </c>
      <c r="BU1576" s="654">
        <v>5.0970000000000004</v>
      </c>
      <c r="BV1576" s="12" t="s">
        <v>321</v>
      </c>
      <c r="BW1576" s="9">
        <v>7.0000000000000007E-2</v>
      </c>
      <c r="BX1576" s="9" t="s">
        <v>322</v>
      </c>
      <c r="BY1576" s="755">
        <v>113.8</v>
      </c>
      <c r="BZ1576" s="9" t="s">
        <v>315</v>
      </c>
      <c r="CA1576" s="755">
        <v>6.3</v>
      </c>
      <c r="CB1576" s="9" t="s">
        <v>315</v>
      </c>
      <c r="CC1576" s="755">
        <v>6.3</v>
      </c>
      <c r="CD1576" s="9" t="s">
        <v>315</v>
      </c>
      <c r="CE1576" s="755">
        <v>46.3</v>
      </c>
      <c r="CF1576" s="9" t="s">
        <v>323</v>
      </c>
      <c r="CG1576" s="755">
        <v>39.700000000000003</v>
      </c>
      <c r="CH1576" s="9" t="s">
        <v>323</v>
      </c>
      <c r="CI1576" s="9"/>
      <c r="CJ1576" s="9"/>
      <c r="CK1576" s="9"/>
    </row>
    <row r="1577" spans="1:89" s="98" customFormat="1" x14ac:dyDescent="0.25">
      <c r="A1577" s="99">
        <v>10300073</v>
      </c>
      <c r="B1577" s="99"/>
      <c r="C1577" s="772">
        <v>839</v>
      </c>
      <c r="D1577" s="807">
        <v>0.03</v>
      </c>
      <c r="E1577" s="772">
        <f t="shared" si="70"/>
        <v>864</v>
      </c>
      <c r="F1577" s="778">
        <v>1.1000000000000001</v>
      </c>
      <c r="G1577" s="774">
        <f t="shared" si="72"/>
        <v>950</v>
      </c>
      <c r="H1577" s="776"/>
      <c r="I1577" s="758"/>
      <c r="J1577" s="776"/>
      <c r="K1577" s="786"/>
      <c r="L1577" s="9" t="s">
        <v>308</v>
      </c>
      <c r="M1577" s="9" t="s">
        <v>4451</v>
      </c>
      <c r="N1577" s="9" t="s">
        <v>142</v>
      </c>
      <c r="O1577" s="9" t="s">
        <v>2249</v>
      </c>
      <c r="P1577" s="9" t="s">
        <v>624</v>
      </c>
      <c r="Q1577" s="9" t="s">
        <v>2288</v>
      </c>
      <c r="R1577" s="9" t="s">
        <v>2289</v>
      </c>
      <c r="S1577" s="9" t="s">
        <v>373</v>
      </c>
      <c r="T1577" s="98" t="s">
        <v>234</v>
      </c>
      <c r="U1577" s="99" t="s">
        <v>871</v>
      </c>
      <c r="V1577" s="99" t="s">
        <v>207</v>
      </c>
      <c r="W1577" s="99" t="s">
        <v>638</v>
      </c>
      <c r="X1577" s="99" t="s">
        <v>207</v>
      </c>
      <c r="Y1577" s="99">
        <v>213</v>
      </c>
      <c r="Z1577" s="99" t="s">
        <v>207</v>
      </c>
      <c r="AA1577" s="9">
        <v>280</v>
      </c>
      <c r="AB1577" s="99" t="s">
        <v>207</v>
      </c>
      <c r="AC1577" s="9">
        <v>338</v>
      </c>
      <c r="AD1577" s="9" t="s">
        <v>207</v>
      </c>
      <c r="AE1577" s="9">
        <v>133</v>
      </c>
      <c r="AF1577" s="9" t="s">
        <v>315</v>
      </c>
      <c r="AG1577" s="14" t="s">
        <v>383</v>
      </c>
      <c r="AH1577" s="14" t="s">
        <v>207</v>
      </c>
      <c r="AI1577" s="14" t="s">
        <v>384</v>
      </c>
      <c r="AJ1577" s="14" t="s">
        <v>207</v>
      </c>
      <c r="AK1577" s="9">
        <v>5</v>
      </c>
      <c r="AL1577" s="14" t="s">
        <v>207</v>
      </c>
      <c r="AM1577" s="9">
        <v>5</v>
      </c>
      <c r="AN1577" s="14" t="s">
        <v>207</v>
      </c>
      <c r="AO1577" s="9">
        <v>5</v>
      </c>
      <c r="AP1577" s="14" t="s">
        <v>207</v>
      </c>
      <c r="AQ1577" s="9">
        <v>5</v>
      </c>
      <c r="AR1577" s="14" t="s">
        <v>207</v>
      </c>
      <c r="AS1577" s="9" t="s">
        <v>0</v>
      </c>
      <c r="AT1577" s="9" t="s">
        <v>318</v>
      </c>
      <c r="AU1577" s="9" t="s">
        <v>376</v>
      </c>
      <c r="AV1577" s="9" t="s">
        <v>320</v>
      </c>
      <c r="AW1577" s="9" t="s">
        <v>2297</v>
      </c>
      <c r="AX1577" s="9">
        <v>9010600000</v>
      </c>
      <c r="AY1577" s="99">
        <v>329</v>
      </c>
      <c r="AZ1577" s="12" t="s">
        <v>207</v>
      </c>
      <c r="BA1577" s="99">
        <v>16</v>
      </c>
      <c r="BB1577" s="12" t="s">
        <v>207</v>
      </c>
      <c r="BC1577" s="99">
        <v>16</v>
      </c>
      <c r="BD1577" s="12" t="s">
        <v>207</v>
      </c>
      <c r="BE1577" s="99">
        <v>27</v>
      </c>
      <c r="BF1577" s="12" t="s">
        <v>321</v>
      </c>
      <c r="BG1577" s="654">
        <v>26.881</v>
      </c>
      <c r="BH1577" s="12" t="s">
        <v>321</v>
      </c>
      <c r="BI1577" s="99">
        <v>21</v>
      </c>
      <c r="BJ1577" s="12" t="s">
        <v>321</v>
      </c>
      <c r="BK1577" s="754">
        <v>0</v>
      </c>
      <c r="BL1577" s="12" t="s">
        <v>321</v>
      </c>
      <c r="BM1577" s="754">
        <v>9.9000000000000005E-2</v>
      </c>
      <c r="BN1577" s="12" t="s">
        <v>321</v>
      </c>
      <c r="BO1577" s="754">
        <v>5.782</v>
      </c>
      <c r="BP1577" s="12" t="s">
        <v>321</v>
      </c>
      <c r="BQ1577" s="754">
        <v>0</v>
      </c>
      <c r="BR1577" s="12" t="s">
        <v>321</v>
      </c>
      <c r="BS1577" s="654">
        <v>0</v>
      </c>
      <c r="BT1577" s="12" t="s">
        <v>321</v>
      </c>
      <c r="BU1577" s="654">
        <v>5.8810000000000002</v>
      </c>
      <c r="BV1577" s="12" t="s">
        <v>321</v>
      </c>
      <c r="BW1577" s="9">
        <v>0.08</v>
      </c>
      <c r="BX1577" s="9" t="s">
        <v>322</v>
      </c>
      <c r="BY1577" s="755">
        <v>129.5</v>
      </c>
      <c r="BZ1577" s="9" t="s">
        <v>315</v>
      </c>
      <c r="CA1577" s="755">
        <v>6.3</v>
      </c>
      <c r="CB1577" s="9" t="s">
        <v>315</v>
      </c>
      <c r="CC1577" s="755">
        <v>6.3</v>
      </c>
      <c r="CD1577" s="9" t="s">
        <v>315</v>
      </c>
      <c r="CE1577" s="755">
        <v>55.1</v>
      </c>
      <c r="CF1577" s="9" t="s">
        <v>323</v>
      </c>
      <c r="CG1577" s="755">
        <v>46.3</v>
      </c>
      <c r="CH1577" s="9" t="s">
        <v>323</v>
      </c>
      <c r="CI1577" s="9"/>
      <c r="CJ1577" s="9"/>
      <c r="CK1577" s="9"/>
    </row>
    <row r="1578" spans="1:89" s="98" customFormat="1" x14ac:dyDescent="0.25">
      <c r="A1578" s="99">
        <v>10300074</v>
      </c>
      <c r="B1578" s="99"/>
      <c r="C1578" s="772">
        <v>985</v>
      </c>
      <c r="D1578" s="807">
        <v>0.03</v>
      </c>
      <c r="E1578" s="772">
        <f t="shared" si="70"/>
        <v>1015</v>
      </c>
      <c r="F1578" s="778">
        <v>1.1000000000000001</v>
      </c>
      <c r="G1578" s="774">
        <f t="shared" si="72"/>
        <v>1117</v>
      </c>
      <c r="H1578" s="776"/>
      <c r="I1578" s="758"/>
      <c r="J1578" s="776"/>
      <c r="K1578" s="786"/>
      <c r="L1578" s="9" t="s">
        <v>308</v>
      </c>
      <c r="M1578" s="9" t="s">
        <v>4452</v>
      </c>
      <c r="N1578" s="9" t="s">
        <v>142</v>
      </c>
      <c r="O1578" s="9" t="s">
        <v>2249</v>
      </c>
      <c r="P1578" s="9" t="s">
        <v>624</v>
      </c>
      <c r="Q1578" s="9" t="s">
        <v>2288</v>
      </c>
      <c r="R1578" s="9" t="s">
        <v>2289</v>
      </c>
      <c r="S1578" s="9" t="s">
        <v>373</v>
      </c>
      <c r="T1578" s="98" t="s">
        <v>234</v>
      </c>
      <c r="U1578" s="99" t="s">
        <v>645</v>
      </c>
      <c r="V1578" s="99" t="s">
        <v>207</v>
      </c>
      <c r="W1578" s="99" t="s">
        <v>640</v>
      </c>
      <c r="X1578" s="99" t="s">
        <v>207</v>
      </c>
      <c r="Y1578" s="99">
        <v>228</v>
      </c>
      <c r="Z1578" s="99" t="s">
        <v>207</v>
      </c>
      <c r="AA1578" s="9">
        <v>300</v>
      </c>
      <c r="AB1578" s="99" t="s">
        <v>207</v>
      </c>
      <c r="AC1578" s="9">
        <v>363</v>
      </c>
      <c r="AD1578" s="9" t="s">
        <v>207</v>
      </c>
      <c r="AE1578" s="9">
        <v>143</v>
      </c>
      <c r="AF1578" s="9" t="s">
        <v>315</v>
      </c>
      <c r="AG1578" s="14" t="s">
        <v>385</v>
      </c>
      <c r="AH1578" s="14" t="s">
        <v>207</v>
      </c>
      <c r="AI1578" s="14" t="s">
        <v>386</v>
      </c>
      <c r="AJ1578" s="14" t="s">
        <v>207</v>
      </c>
      <c r="AK1578" s="9">
        <v>5</v>
      </c>
      <c r="AL1578" s="14" t="s">
        <v>207</v>
      </c>
      <c r="AM1578" s="9">
        <v>5</v>
      </c>
      <c r="AN1578" s="14" t="s">
        <v>207</v>
      </c>
      <c r="AO1578" s="9">
        <v>5</v>
      </c>
      <c r="AP1578" s="14" t="s">
        <v>207</v>
      </c>
      <c r="AQ1578" s="9">
        <v>5</v>
      </c>
      <c r="AR1578" s="14" t="s">
        <v>207</v>
      </c>
      <c r="AS1578" s="9" t="s">
        <v>0</v>
      </c>
      <c r="AT1578" s="9" t="s">
        <v>318</v>
      </c>
      <c r="AU1578" s="9" t="s">
        <v>376</v>
      </c>
      <c r="AV1578" s="9" t="s">
        <v>320</v>
      </c>
      <c r="AW1578" s="9" t="s">
        <v>2298</v>
      </c>
      <c r="AX1578" s="9">
        <v>9010600000</v>
      </c>
      <c r="AY1578" s="99">
        <v>349</v>
      </c>
      <c r="AZ1578" s="12" t="s">
        <v>207</v>
      </c>
      <c r="BA1578" s="99">
        <v>16</v>
      </c>
      <c r="BB1578" s="12" t="s">
        <v>207</v>
      </c>
      <c r="BC1578" s="99">
        <v>16</v>
      </c>
      <c r="BD1578" s="12" t="s">
        <v>207</v>
      </c>
      <c r="BE1578" s="99">
        <v>26</v>
      </c>
      <c r="BF1578" s="12" t="s">
        <v>321</v>
      </c>
      <c r="BG1578" s="654">
        <v>25.568000000000001</v>
      </c>
      <c r="BH1578" s="12" t="s">
        <v>321</v>
      </c>
      <c r="BI1578" s="99">
        <v>21</v>
      </c>
      <c r="BJ1578" s="12" t="s">
        <v>321</v>
      </c>
      <c r="BK1578" s="754">
        <v>0</v>
      </c>
      <c r="BL1578" s="12" t="s">
        <v>321</v>
      </c>
      <c r="BM1578" s="754">
        <v>9.9000000000000005E-2</v>
      </c>
      <c r="BN1578" s="12" t="s">
        <v>321</v>
      </c>
      <c r="BO1578" s="754">
        <v>4.4690000000000003</v>
      </c>
      <c r="BP1578" s="12" t="s">
        <v>321</v>
      </c>
      <c r="BQ1578" s="754">
        <v>0</v>
      </c>
      <c r="BR1578" s="12" t="s">
        <v>321</v>
      </c>
      <c r="BS1578" s="654">
        <v>0</v>
      </c>
      <c r="BT1578" s="12" t="s">
        <v>321</v>
      </c>
      <c r="BU1578" s="654">
        <v>4.5679999999999996</v>
      </c>
      <c r="BV1578" s="12" t="s">
        <v>321</v>
      </c>
      <c r="BW1578" s="9">
        <v>0.09</v>
      </c>
      <c r="BX1578" s="9" t="s">
        <v>322</v>
      </c>
      <c r="BY1578" s="755">
        <v>137.4</v>
      </c>
      <c r="BZ1578" s="9" t="s">
        <v>315</v>
      </c>
      <c r="CA1578" s="755">
        <v>6.3</v>
      </c>
      <c r="CB1578" s="9" t="s">
        <v>315</v>
      </c>
      <c r="CC1578" s="755">
        <v>6.3</v>
      </c>
      <c r="CD1578" s="9" t="s">
        <v>315</v>
      </c>
      <c r="CE1578" s="755">
        <v>55.1</v>
      </c>
      <c r="CF1578" s="9" t="s">
        <v>323</v>
      </c>
      <c r="CG1578" s="755">
        <v>46.3</v>
      </c>
      <c r="CH1578" s="9" t="s">
        <v>323</v>
      </c>
      <c r="CI1578" s="9"/>
      <c r="CJ1578" s="9"/>
      <c r="CK1578" s="9"/>
    </row>
    <row r="1579" spans="1:89" s="98" customFormat="1" x14ac:dyDescent="0.25">
      <c r="A1579" s="99">
        <v>10340004</v>
      </c>
      <c r="B1579" s="99"/>
      <c r="C1579" s="772">
        <v>401</v>
      </c>
      <c r="D1579" s="807">
        <v>0.03</v>
      </c>
      <c r="E1579" s="772">
        <f t="shared" si="70"/>
        <v>413</v>
      </c>
      <c r="F1579" s="778">
        <v>1.1000000000000001</v>
      </c>
      <c r="G1579" s="774">
        <f t="shared" si="72"/>
        <v>454</v>
      </c>
      <c r="H1579" s="776"/>
      <c r="I1579" s="758"/>
      <c r="J1579" s="776"/>
      <c r="K1579" s="786"/>
      <c r="L1579" s="9" t="s">
        <v>308</v>
      </c>
      <c r="M1579" s="9" t="s">
        <v>2299</v>
      </c>
      <c r="N1579" s="9" t="s">
        <v>142</v>
      </c>
      <c r="O1579" s="9" t="s">
        <v>2249</v>
      </c>
      <c r="P1579" s="9" t="s">
        <v>624</v>
      </c>
      <c r="Q1579" s="9" t="s">
        <v>2288</v>
      </c>
      <c r="R1579" s="9" t="s">
        <v>2289</v>
      </c>
      <c r="S1579" s="9" t="s">
        <v>373</v>
      </c>
      <c r="T1579" s="98" t="s">
        <v>234</v>
      </c>
      <c r="U1579" s="99" t="s">
        <v>1646</v>
      </c>
      <c r="V1579" s="99" t="s">
        <v>207</v>
      </c>
      <c r="W1579" s="99" t="s">
        <v>1653</v>
      </c>
      <c r="X1579" s="99" t="s">
        <v>207</v>
      </c>
      <c r="Y1579" s="99">
        <v>123</v>
      </c>
      <c r="Z1579" s="99" t="s">
        <v>207</v>
      </c>
      <c r="AA1579" s="9">
        <v>160</v>
      </c>
      <c r="AB1579" s="99" t="s">
        <v>207</v>
      </c>
      <c r="AC1579" s="9">
        <v>188</v>
      </c>
      <c r="AD1579" s="9" t="s">
        <v>207</v>
      </c>
      <c r="AE1579" s="9">
        <v>74</v>
      </c>
      <c r="AF1579" s="9" t="s">
        <v>315</v>
      </c>
      <c r="AG1579" s="14" t="s">
        <v>2290</v>
      </c>
      <c r="AH1579" s="14" t="s">
        <v>207</v>
      </c>
      <c r="AI1579" s="14" t="s">
        <v>2291</v>
      </c>
      <c r="AJ1579" s="14" t="s">
        <v>207</v>
      </c>
      <c r="AK1579" s="9">
        <v>5</v>
      </c>
      <c r="AL1579" s="14" t="s">
        <v>207</v>
      </c>
      <c r="AM1579" s="9">
        <v>5</v>
      </c>
      <c r="AN1579" s="14" t="s">
        <v>207</v>
      </c>
      <c r="AO1579" s="9">
        <v>5</v>
      </c>
      <c r="AP1579" s="14" t="s">
        <v>207</v>
      </c>
      <c r="AQ1579" s="9">
        <v>5</v>
      </c>
      <c r="AR1579" s="14" t="s">
        <v>207</v>
      </c>
      <c r="AS1579" s="9" t="s">
        <v>0</v>
      </c>
      <c r="AT1579" s="9" t="s">
        <v>318</v>
      </c>
      <c r="AU1579" s="9" t="s">
        <v>376</v>
      </c>
      <c r="AV1579" s="9" t="s">
        <v>320</v>
      </c>
      <c r="AW1579" s="9" t="s">
        <v>2300</v>
      </c>
      <c r="AX1579" s="9">
        <v>9010600000</v>
      </c>
      <c r="AY1579" s="99">
        <v>207</v>
      </c>
      <c r="AZ1579" s="12" t="s">
        <v>207</v>
      </c>
      <c r="BA1579" s="99">
        <v>16</v>
      </c>
      <c r="BB1579" s="12" t="s">
        <v>207</v>
      </c>
      <c r="BC1579" s="99">
        <v>16</v>
      </c>
      <c r="BD1579" s="12" t="s">
        <v>207</v>
      </c>
      <c r="BE1579" s="99">
        <v>14</v>
      </c>
      <c r="BF1579" s="12" t="s">
        <v>321</v>
      </c>
      <c r="BG1579" s="654">
        <v>13.664999999999999</v>
      </c>
      <c r="BH1579" s="12" t="s">
        <v>321</v>
      </c>
      <c r="BI1579" s="99">
        <v>11</v>
      </c>
      <c r="BJ1579" s="12" t="s">
        <v>321</v>
      </c>
      <c r="BK1579" s="754">
        <v>0</v>
      </c>
      <c r="BL1579" s="12" t="s">
        <v>321</v>
      </c>
      <c r="BM1579" s="754">
        <v>8.1000000000000003E-2</v>
      </c>
      <c r="BN1579" s="12" t="s">
        <v>321</v>
      </c>
      <c r="BO1579" s="754">
        <v>2.585</v>
      </c>
      <c r="BP1579" s="12" t="s">
        <v>321</v>
      </c>
      <c r="BQ1579" s="754">
        <v>0</v>
      </c>
      <c r="BR1579" s="12" t="s">
        <v>321</v>
      </c>
      <c r="BS1579" s="654">
        <v>0</v>
      </c>
      <c r="BT1579" s="12" t="s">
        <v>321</v>
      </c>
      <c r="BU1579" s="654">
        <v>2.665</v>
      </c>
      <c r="BV1579" s="12" t="s">
        <v>321</v>
      </c>
      <c r="BW1579" s="9">
        <v>0.05</v>
      </c>
      <c r="BX1579" s="9" t="s">
        <v>322</v>
      </c>
      <c r="BY1579" s="755">
        <v>81.5</v>
      </c>
      <c r="BZ1579" s="9" t="s">
        <v>315</v>
      </c>
      <c r="CA1579" s="755">
        <v>6.3</v>
      </c>
      <c r="CB1579" s="9" t="s">
        <v>315</v>
      </c>
      <c r="CC1579" s="755">
        <v>6.3</v>
      </c>
      <c r="CD1579" s="9" t="s">
        <v>315</v>
      </c>
      <c r="CE1579" s="755">
        <v>28.7</v>
      </c>
      <c r="CF1579" s="9" t="s">
        <v>323</v>
      </c>
      <c r="CG1579" s="755">
        <v>24.3</v>
      </c>
      <c r="CH1579" s="9" t="s">
        <v>323</v>
      </c>
      <c r="CI1579" s="9"/>
      <c r="CJ1579" s="9"/>
      <c r="CK1579" s="9"/>
    </row>
    <row r="1580" spans="1:89" s="98" customFormat="1" x14ac:dyDescent="0.25">
      <c r="A1580" s="99">
        <v>10340005</v>
      </c>
      <c r="B1580" s="99"/>
      <c r="C1580" s="772">
        <v>485</v>
      </c>
      <c r="D1580" s="807">
        <v>0.03</v>
      </c>
      <c r="E1580" s="772">
        <f t="shared" si="70"/>
        <v>500</v>
      </c>
      <c r="F1580" s="778">
        <v>1.1000000000000001</v>
      </c>
      <c r="G1580" s="774">
        <f t="shared" si="72"/>
        <v>550</v>
      </c>
      <c r="H1580" s="776"/>
      <c r="I1580" s="758"/>
      <c r="J1580" s="776"/>
      <c r="K1580" s="786"/>
      <c r="L1580" s="9" t="s">
        <v>308</v>
      </c>
      <c r="M1580" s="9" t="s">
        <v>2301</v>
      </c>
      <c r="N1580" s="9" t="s">
        <v>142</v>
      </c>
      <c r="O1580" s="9" t="s">
        <v>2249</v>
      </c>
      <c r="P1580" s="9" t="s">
        <v>624</v>
      </c>
      <c r="Q1580" s="9" t="s">
        <v>2288</v>
      </c>
      <c r="R1580" s="9" t="s">
        <v>2289</v>
      </c>
      <c r="S1580" s="9" t="s">
        <v>373</v>
      </c>
      <c r="T1580" s="98" t="s">
        <v>234</v>
      </c>
      <c r="U1580" s="99" t="s">
        <v>864</v>
      </c>
      <c r="V1580" s="99" t="s">
        <v>207</v>
      </c>
      <c r="W1580" s="99" t="s">
        <v>865</v>
      </c>
      <c r="X1580" s="99" t="s">
        <v>207</v>
      </c>
      <c r="Y1580" s="99">
        <v>138</v>
      </c>
      <c r="Z1580" s="99" t="s">
        <v>207</v>
      </c>
      <c r="AA1580" s="9">
        <v>180</v>
      </c>
      <c r="AB1580" s="99" t="s">
        <v>207</v>
      </c>
      <c r="AC1580" s="9">
        <v>213</v>
      </c>
      <c r="AD1580" s="9" t="s">
        <v>207</v>
      </c>
      <c r="AE1580" s="9">
        <v>84</v>
      </c>
      <c r="AF1580" s="9" t="s">
        <v>315</v>
      </c>
      <c r="AG1580" s="14" t="s">
        <v>866</v>
      </c>
      <c r="AH1580" s="14" t="s">
        <v>207</v>
      </c>
      <c r="AI1580" s="14" t="s">
        <v>867</v>
      </c>
      <c r="AJ1580" s="14" t="s">
        <v>207</v>
      </c>
      <c r="AK1580" s="9">
        <v>5</v>
      </c>
      <c r="AL1580" s="14" t="s">
        <v>207</v>
      </c>
      <c r="AM1580" s="9">
        <v>5</v>
      </c>
      <c r="AN1580" s="14" t="s">
        <v>207</v>
      </c>
      <c r="AO1580" s="9">
        <v>5</v>
      </c>
      <c r="AP1580" s="14" t="s">
        <v>207</v>
      </c>
      <c r="AQ1580" s="9">
        <v>5</v>
      </c>
      <c r="AR1580" s="14" t="s">
        <v>207</v>
      </c>
      <c r="AS1580" s="9" t="s">
        <v>0</v>
      </c>
      <c r="AT1580" s="9" t="s">
        <v>318</v>
      </c>
      <c r="AU1580" s="9" t="s">
        <v>376</v>
      </c>
      <c r="AV1580" s="9" t="s">
        <v>320</v>
      </c>
      <c r="AW1580" s="9" t="s">
        <v>2302</v>
      </c>
      <c r="AX1580" s="9">
        <v>9010600000</v>
      </c>
      <c r="AY1580" s="99">
        <v>227</v>
      </c>
      <c r="AZ1580" s="12" t="s">
        <v>207</v>
      </c>
      <c r="BA1580" s="99">
        <v>16</v>
      </c>
      <c r="BB1580" s="12" t="s">
        <v>207</v>
      </c>
      <c r="BC1580" s="99">
        <v>16</v>
      </c>
      <c r="BD1580" s="12" t="s">
        <v>207</v>
      </c>
      <c r="BE1580" s="99">
        <v>15</v>
      </c>
      <c r="BF1580" s="12" t="s">
        <v>321</v>
      </c>
      <c r="BG1580" s="654">
        <v>14.893000000000001</v>
      </c>
      <c r="BH1580" s="12" t="s">
        <v>321</v>
      </c>
      <c r="BI1580" s="99">
        <v>12</v>
      </c>
      <c r="BJ1580" s="12" t="s">
        <v>321</v>
      </c>
      <c r="BK1580" s="754">
        <v>0</v>
      </c>
      <c r="BL1580" s="12" t="s">
        <v>321</v>
      </c>
      <c r="BM1580" s="754">
        <v>8.1000000000000003E-2</v>
      </c>
      <c r="BN1580" s="12" t="s">
        <v>321</v>
      </c>
      <c r="BO1580" s="754">
        <v>2.8119999999999998</v>
      </c>
      <c r="BP1580" s="12" t="s">
        <v>321</v>
      </c>
      <c r="BQ1580" s="754">
        <v>0</v>
      </c>
      <c r="BR1580" s="12" t="s">
        <v>321</v>
      </c>
      <c r="BS1580" s="654">
        <v>0</v>
      </c>
      <c r="BT1580" s="12" t="s">
        <v>321</v>
      </c>
      <c r="BU1580" s="654">
        <v>2.8929999999999998</v>
      </c>
      <c r="BV1580" s="12" t="s">
        <v>321</v>
      </c>
      <c r="BW1580" s="9">
        <v>0.06</v>
      </c>
      <c r="BX1580" s="9" t="s">
        <v>322</v>
      </c>
      <c r="BY1580" s="755">
        <v>89.4</v>
      </c>
      <c r="BZ1580" s="9" t="s">
        <v>315</v>
      </c>
      <c r="CA1580" s="755">
        <v>6.3</v>
      </c>
      <c r="CB1580" s="9" t="s">
        <v>315</v>
      </c>
      <c r="CC1580" s="755">
        <v>6.3</v>
      </c>
      <c r="CD1580" s="9" t="s">
        <v>315</v>
      </c>
      <c r="CE1580" s="755">
        <v>33.1</v>
      </c>
      <c r="CF1580" s="9" t="s">
        <v>323</v>
      </c>
      <c r="CG1580" s="755">
        <v>26.5</v>
      </c>
      <c r="CH1580" s="9" t="s">
        <v>323</v>
      </c>
      <c r="CI1580" s="9"/>
      <c r="CJ1580" s="9"/>
      <c r="CK1580" s="9"/>
    </row>
    <row r="1581" spans="1:89" s="98" customFormat="1" x14ac:dyDescent="0.25">
      <c r="A1581" s="99">
        <v>10340006</v>
      </c>
      <c r="B1581" s="99"/>
      <c r="C1581" s="772">
        <v>541</v>
      </c>
      <c r="D1581" s="807">
        <v>0.03</v>
      </c>
      <c r="E1581" s="772">
        <f t="shared" si="70"/>
        <v>557</v>
      </c>
      <c r="F1581" s="778">
        <v>1.1000000000000001</v>
      </c>
      <c r="G1581" s="774">
        <f t="shared" si="72"/>
        <v>613</v>
      </c>
      <c r="H1581" s="776"/>
      <c r="I1581" s="758"/>
      <c r="J1581" s="776"/>
      <c r="K1581" s="786"/>
      <c r="L1581" s="9" t="s">
        <v>308</v>
      </c>
      <c r="M1581" s="9" t="s">
        <v>2303</v>
      </c>
      <c r="N1581" s="9" t="s">
        <v>142</v>
      </c>
      <c r="O1581" s="9" t="s">
        <v>2249</v>
      </c>
      <c r="P1581" s="9" t="s">
        <v>624</v>
      </c>
      <c r="Q1581" s="9" t="s">
        <v>2288</v>
      </c>
      <c r="R1581" s="9" t="s">
        <v>2289</v>
      </c>
      <c r="S1581" s="9" t="s">
        <v>373</v>
      </c>
      <c r="T1581" s="98" t="s">
        <v>234</v>
      </c>
      <c r="U1581" s="99" t="s">
        <v>868</v>
      </c>
      <c r="V1581" s="99" t="s">
        <v>207</v>
      </c>
      <c r="W1581" s="99" t="s">
        <v>632</v>
      </c>
      <c r="X1581" s="99" t="s">
        <v>207</v>
      </c>
      <c r="Y1581" s="99">
        <v>153</v>
      </c>
      <c r="Z1581" s="99" t="s">
        <v>207</v>
      </c>
      <c r="AA1581" s="9">
        <v>200</v>
      </c>
      <c r="AB1581" s="99" t="s">
        <v>207</v>
      </c>
      <c r="AC1581" s="9">
        <v>238</v>
      </c>
      <c r="AD1581" s="9" t="s">
        <v>207</v>
      </c>
      <c r="AE1581" s="9">
        <v>94</v>
      </c>
      <c r="AF1581" s="9" t="s">
        <v>315</v>
      </c>
      <c r="AG1581" s="14" t="s">
        <v>374</v>
      </c>
      <c r="AH1581" s="14" t="s">
        <v>207</v>
      </c>
      <c r="AI1581" s="14" t="s">
        <v>375</v>
      </c>
      <c r="AJ1581" s="14" t="s">
        <v>207</v>
      </c>
      <c r="AK1581" s="9">
        <v>5</v>
      </c>
      <c r="AL1581" s="14" t="s">
        <v>207</v>
      </c>
      <c r="AM1581" s="9">
        <v>5</v>
      </c>
      <c r="AN1581" s="14" t="s">
        <v>207</v>
      </c>
      <c r="AO1581" s="9">
        <v>5</v>
      </c>
      <c r="AP1581" s="14" t="s">
        <v>207</v>
      </c>
      <c r="AQ1581" s="9">
        <v>5</v>
      </c>
      <c r="AR1581" s="14" t="s">
        <v>207</v>
      </c>
      <c r="AS1581" s="9" t="s">
        <v>0</v>
      </c>
      <c r="AT1581" s="9" t="s">
        <v>318</v>
      </c>
      <c r="AU1581" s="9" t="s">
        <v>376</v>
      </c>
      <c r="AV1581" s="9" t="s">
        <v>320</v>
      </c>
      <c r="AW1581" s="9" t="s">
        <v>2304</v>
      </c>
      <c r="AX1581" s="9">
        <v>9010600000</v>
      </c>
      <c r="AY1581" s="99">
        <v>249</v>
      </c>
      <c r="AZ1581" s="12" t="s">
        <v>207</v>
      </c>
      <c r="BA1581" s="99">
        <v>16</v>
      </c>
      <c r="BB1581" s="12" t="s">
        <v>207</v>
      </c>
      <c r="BC1581" s="99">
        <v>16</v>
      </c>
      <c r="BD1581" s="12" t="s">
        <v>207</v>
      </c>
      <c r="BE1581" s="99">
        <v>18</v>
      </c>
      <c r="BF1581" s="12" t="s">
        <v>321</v>
      </c>
      <c r="BG1581" s="654">
        <v>17.113</v>
      </c>
      <c r="BH1581" s="12" t="s">
        <v>321</v>
      </c>
      <c r="BI1581" s="99">
        <v>14</v>
      </c>
      <c r="BJ1581" s="12" t="s">
        <v>321</v>
      </c>
      <c r="BK1581" s="754">
        <v>0</v>
      </c>
      <c r="BL1581" s="12" t="s">
        <v>321</v>
      </c>
      <c r="BM1581" s="754">
        <v>8.1000000000000003E-2</v>
      </c>
      <c r="BN1581" s="12" t="s">
        <v>321</v>
      </c>
      <c r="BO1581" s="754">
        <v>3.032</v>
      </c>
      <c r="BP1581" s="12" t="s">
        <v>321</v>
      </c>
      <c r="BQ1581" s="754">
        <v>0</v>
      </c>
      <c r="BR1581" s="12" t="s">
        <v>321</v>
      </c>
      <c r="BS1581" s="654">
        <v>0</v>
      </c>
      <c r="BT1581" s="12" t="s">
        <v>321</v>
      </c>
      <c r="BU1581" s="654">
        <v>3.113</v>
      </c>
      <c r="BV1581" s="12" t="s">
        <v>321</v>
      </c>
      <c r="BW1581" s="9">
        <v>0.06</v>
      </c>
      <c r="BX1581" s="9" t="s">
        <v>322</v>
      </c>
      <c r="BY1581" s="755">
        <v>98</v>
      </c>
      <c r="BZ1581" s="9" t="s">
        <v>315</v>
      </c>
      <c r="CA1581" s="755">
        <v>6.3</v>
      </c>
      <c r="CB1581" s="9" t="s">
        <v>315</v>
      </c>
      <c r="CC1581" s="755">
        <v>6.3</v>
      </c>
      <c r="CD1581" s="9" t="s">
        <v>315</v>
      </c>
      <c r="CE1581" s="755">
        <v>37.5</v>
      </c>
      <c r="CF1581" s="9" t="s">
        <v>323</v>
      </c>
      <c r="CG1581" s="755">
        <v>30.9</v>
      </c>
      <c r="CH1581" s="9" t="s">
        <v>323</v>
      </c>
      <c r="CI1581" s="9"/>
      <c r="CJ1581" s="9"/>
      <c r="CK1581" s="9"/>
    </row>
    <row r="1582" spans="1:89" s="98" customFormat="1" x14ac:dyDescent="0.25">
      <c r="A1582" s="99">
        <v>10340081</v>
      </c>
      <c r="B1582" s="99"/>
      <c r="C1582" s="772">
        <v>578</v>
      </c>
      <c r="D1582" s="807">
        <v>0.03</v>
      </c>
      <c r="E1582" s="772">
        <f t="shared" si="70"/>
        <v>595</v>
      </c>
      <c r="F1582" s="778">
        <v>1.1000000000000001</v>
      </c>
      <c r="G1582" s="774">
        <f t="shared" si="72"/>
        <v>655</v>
      </c>
      <c r="H1582" s="776"/>
      <c r="I1582" s="758"/>
      <c r="J1582" s="776"/>
      <c r="K1582" s="786"/>
      <c r="L1582" s="9" t="s">
        <v>308</v>
      </c>
      <c r="M1582" s="9" t="s">
        <v>2305</v>
      </c>
      <c r="N1582" s="9" t="s">
        <v>142</v>
      </c>
      <c r="O1582" s="9" t="s">
        <v>2249</v>
      </c>
      <c r="P1582" s="9" t="s">
        <v>624</v>
      </c>
      <c r="Q1582" s="9" t="s">
        <v>2288</v>
      </c>
      <c r="R1582" s="9" t="s">
        <v>2289</v>
      </c>
      <c r="S1582" s="9" t="s">
        <v>373</v>
      </c>
      <c r="T1582" s="98" t="s">
        <v>234</v>
      </c>
      <c r="U1582" s="99" t="s">
        <v>869</v>
      </c>
      <c r="V1582" s="99" t="s">
        <v>207</v>
      </c>
      <c r="W1582" s="99" t="s">
        <v>634</v>
      </c>
      <c r="X1582" s="99" t="s">
        <v>207</v>
      </c>
      <c r="Y1582" s="99">
        <v>168</v>
      </c>
      <c r="Z1582" s="99" t="s">
        <v>207</v>
      </c>
      <c r="AA1582" s="9">
        <v>220</v>
      </c>
      <c r="AB1582" s="99" t="s">
        <v>207</v>
      </c>
      <c r="AC1582" s="9">
        <v>263</v>
      </c>
      <c r="AD1582" s="9" t="s">
        <v>207</v>
      </c>
      <c r="AE1582" s="9">
        <v>104</v>
      </c>
      <c r="AF1582" s="9" t="s">
        <v>315</v>
      </c>
      <c r="AG1582" s="14" t="s">
        <v>377</v>
      </c>
      <c r="AH1582" s="14" t="s">
        <v>207</v>
      </c>
      <c r="AI1582" s="14" t="s">
        <v>378</v>
      </c>
      <c r="AJ1582" s="14" t="s">
        <v>207</v>
      </c>
      <c r="AK1582" s="9">
        <v>5</v>
      </c>
      <c r="AL1582" s="14" t="s">
        <v>207</v>
      </c>
      <c r="AM1582" s="9">
        <v>5</v>
      </c>
      <c r="AN1582" s="14" t="s">
        <v>207</v>
      </c>
      <c r="AO1582" s="9">
        <v>5</v>
      </c>
      <c r="AP1582" s="14" t="s">
        <v>207</v>
      </c>
      <c r="AQ1582" s="9">
        <v>5</v>
      </c>
      <c r="AR1582" s="14" t="s">
        <v>207</v>
      </c>
      <c r="AS1582" s="9" t="s">
        <v>0</v>
      </c>
      <c r="AT1582" s="9" t="s">
        <v>318</v>
      </c>
      <c r="AU1582" s="9" t="s">
        <v>376</v>
      </c>
      <c r="AV1582" s="9" t="s">
        <v>320</v>
      </c>
      <c r="AW1582" s="9" t="s">
        <v>2306</v>
      </c>
      <c r="AX1582" s="9">
        <v>9010600000</v>
      </c>
      <c r="AY1582" s="99">
        <v>289</v>
      </c>
      <c r="AZ1582" s="12" t="s">
        <v>207</v>
      </c>
      <c r="BA1582" s="99">
        <v>16</v>
      </c>
      <c r="BB1582" s="12" t="s">
        <v>207</v>
      </c>
      <c r="BC1582" s="99">
        <v>16</v>
      </c>
      <c r="BD1582" s="12" t="s">
        <v>207</v>
      </c>
      <c r="BE1582" s="99">
        <v>21</v>
      </c>
      <c r="BF1582" s="12" t="s">
        <v>321</v>
      </c>
      <c r="BG1582" s="654">
        <v>20.489000000000001</v>
      </c>
      <c r="BH1582" s="12" t="s">
        <v>321</v>
      </c>
      <c r="BI1582" s="99">
        <v>16</v>
      </c>
      <c r="BJ1582" s="12" t="s">
        <v>321</v>
      </c>
      <c r="BK1582" s="754">
        <v>0</v>
      </c>
      <c r="BL1582" s="12" t="s">
        <v>321</v>
      </c>
      <c r="BM1582" s="754">
        <v>0.09</v>
      </c>
      <c r="BN1582" s="12" t="s">
        <v>321</v>
      </c>
      <c r="BO1582" s="754">
        <v>4.4000000000000004</v>
      </c>
      <c r="BP1582" s="12" t="s">
        <v>321</v>
      </c>
      <c r="BQ1582" s="754">
        <v>0</v>
      </c>
      <c r="BR1582" s="12" t="s">
        <v>321</v>
      </c>
      <c r="BS1582" s="654">
        <v>0</v>
      </c>
      <c r="BT1582" s="12" t="s">
        <v>321</v>
      </c>
      <c r="BU1582" s="654">
        <v>4.4889999999999999</v>
      </c>
      <c r="BV1582" s="12" t="s">
        <v>321</v>
      </c>
      <c r="BW1582" s="9">
        <v>7.0000000000000007E-2</v>
      </c>
      <c r="BX1582" s="9" t="s">
        <v>322</v>
      </c>
      <c r="BY1582" s="755">
        <v>113.8</v>
      </c>
      <c r="BZ1582" s="9" t="s">
        <v>315</v>
      </c>
      <c r="CA1582" s="755">
        <v>6.3</v>
      </c>
      <c r="CB1582" s="9" t="s">
        <v>315</v>
      </c>
      <c r="CC1582" s="755">
        <v>6.3</v>
      </c>
      <c r="CD1582" s="9" t="s">
        <v>315</v>
      </c>
      <c r="CE1582" s="755">
        <v>41.9</v>
      </c>
      <c r="CF1582" s="9" t="s">
        <v>323</v>
      </c>
      <c r="CG1582" s="755">
        <v>35.299999999999997</v>
      </c>
      <c r="CH1582" s="9" t="s">
        <v>323</v>
      </c>
      <c r="CI1582" s="9"/>
      <c r="CJ1582" s="9"/>
      <c r="CK1582" s="9"/>
    </row>
    <row r="1583" spans="1:89" s="98" customFormat="1" x14ac:dyDescent="0.25">
      <c r="A1583" s="99">
        <v>10340008</v>
      </c>
      <c r="B1583" s="99"/>
      <c r="C1583" s="772">
        <v>662</v>
      </c>
      <c r="D1583" s="807">
        <v>0.03</v>
      </c>
      <c r="E1583" s="772">
        <f t="shared" si="70"/>
        <v>682</v>
      </c>
      <c r="F1583" s="778">
        <v>1.1000000000000001</v>
      </c>
      <c r="G1583" s="774">
        <f t="shared" si="72"/>
        <v>750</v>
      </c>
      <c r="H1583" s="776"/>
      <c r="I1583" s="758"/>
      <c r="J1583" s="776"/>
      <c r="K1583" s="786"/>
      <c r="L1583" s="9" t="s">
        <v>308</v>
      </c>
      <c r="M1583" s="9" t="s">
        <v>2307</v>
      </c>
      <c r="N1583" s="9" t="s">
        <v>142</v>
      </c>
      <c r="O1583" s="9" t="s">
        <v>2249</v>
      </c>
      <c r="P1583" s="9" t="s">
        <v>624</v>
      </c>
      <c r="Q1583" s="9" t="s">
        <v>2288</v>
      </c>
      <c r="R1583" s="9" t="s">
        <v>2289</v>
      </c>
      <c r="S1583" s="9" t="s">
        <v>373</v>
      </c>
      <c r="T1583" s="98" t="s">
        <v>234</v>
      </c>
      <c r="U1583" s="99" t="s">
        <v>870</v>
      </c>
      <c r="V1583" s="99" t="s">
        <v>207</v>
      </c>
      <c r="W1583" s="99" t="s">
        <v>636</v>
      </c>
      <c r="X1583" s="99" t="s">
        <v>207</v>
      </c>
      <c r="Y1583" s="99">
        <v>183</v>
      </c>
      <c r="Z1583" s="99" t="s">
        <v>207</v>
      </c>
      <c r="AA1583" s="9">
        <v>240</v>
      </c>
      <c r="AB1583" s="99" t="s">
        <v>207</v>
      </c>
      <c r="AC1583" s="9">
        <v>288</v>
      </c>
      <c r="AD1583" s="9" t="s">
        <v>207</v>
      </c>
      <c r="AE1583" s="9">
        <v>113</v>
      </c>
      <c r="AF1583" s="9" t="s">
        <v>315</v>
      </c>
      <c r="AG1583" s="14" t="s">
        <v>379</v>
      </c>
      <c r="AH1583" s="14" t="s">
        <v>207</v>
      </c>
      <c r="AI1583" s="14" t="s">
        <v>380</v>
      </c>
      <c r="AJ1583" s="14" t="s">
        <v>207</v>
      </c>
      <c r="AK1583" s="9">
        <v>5</v>
      </c>
      <c r="AL1583" s="14" t="s">
        <v>207</v>
      </c>
      <c r="AM1583" s="9">
        <v>5</v>
      </c>
      <c r="AN1583" s="14" t="s">
        <v>207</v>
      </c>
      <c r="AO1583" s="9">
        <v>5</v>
      </c>
      <c r="AP1583" s="14" t="s">
        <v>207</v>
      </c>
      <c r="AQ1583" s="9">
        <v>5</v>
      </c>
      <c r="AR1583" s="14" t="s">
        <v>207</v>
      </c>
      <c r="AS1583" s="9" t="s">
        <v>0</v>
      </c>
      <c r="AT1583" s="9" t="s">
        <v>318</v>
      </c>
      <c r="AU1583" s="9" t="s">
        <v>376</v>
      </c>
      <c r="AV1583" s="9" t="s">
        <v>320</v>
      </c>
      <c r="AW1583" s="9" t="s">
        <v>2308</v>
      </c>
      <c r="AX1583" s="9">
        <v>9010600000</v>
      </c>
      <c r="AY1583" s="99">
        <v>289</v>
      </c>
      <c r="AZ1583" s="12" t="s">
        <v>207</v>
      </c>
      <c r="BA1583" s="99">
        <v>16</v>
      </c>
      <c r="BB1583" s="12" t="s">
        <v>207</v>
      </c>
      <c r="BC1583" s="99">
        <v>16</v>
      </c>
      <c r="BD1583" s="12" t="s">
        <v>207</v>
      </c>
      <c r="BE1583" s="99">
        <v>24</v>
      </c>
      <c r="BF1583" s="12" t="s">
        <v>321</v>
      </c>
      <c r="BG1583" s="654">
        <v>23.097000000000001</v>
      </c>
      <c r="BH1583" s="12" t="s">
        <v>321</v>
      </c>
      <c r="BI1583" s="99">
        <v>18</v>
      </c>
      <c r="BJ1583" s="12" t="s">
        <v>321</v>
      </c>
      <c r="BK1583" s="754">
        <v>0</v>
      </c>
      <c r="BL1583" s="12" t="s">
        <v>321</v>
      </c>
      <c r="BM1583" s="754">
        <v>0.09</v>
      </c>
      <c r="BN1583" s="12" t="s">
        <v>321</v>
      </c>
      <c r="BO1583" s="754">
        <v>5.0069999999999997</v>
      </c>
      <c r="BP1583" s="12" t="s">
        <v>321</v>
      </c>
      <c r="BQ1583" s="754">
        <v>0</v>
      </c>
      <c r="BR1583" s="12" t="s">
        <v>321</v>
      </c>
      <c r="BS1583" s="654">
        <v>0</v>
      </c>
      <c r="BT1583" s="12" t="s">
        <v>321</v>
      </c>
      <c r="BU1583" s="654">
        <v>5.0970000000000004</v>
      </c>
      <c r="BV1583" s="12" t="s">
        <v>321</v>
      </c>
      <c r="BW1583" s="9">
        <v>7.0000000000000007E-2</v>
      </c>
      <c r="BX1583" s="9" t="s">
        <v>322</v>
      </c>
      <c r="BY1583" s="755">
        <v>113.8</v>
      </c>
      <c r="BZ1583" s="9" t="s">
        <v>315</v>
      </c>
      <c r="CA1583" s="755">
        <v>6.3</v>
      </c>
      <c r="CB1583" s="9" t="s">
        <v>315</v>
      </c>
      <c r="CC1583" s="755">
        <v>6.3</v>
      </c>
      <c r="CD1583" s="9" t="s">
        <v>315</v>
      </c>
      <c r="CE1583" s="755">
        <v>46.3</v>
      </c>
      <c r="CF1583" s="9" t="s">
        <v>323</v>
      </c>
      <c r="CG1583" s="755">
        <v>39.700000000000003</v>
      </c>
      <c r="CH1583" s="9" t="s">
        <v>323</v>
      </c>
      <c r="CI1583" s="9"/>
      <c r="CJ1583" s="9"/>
      <c r="CK1583" s="9"/>
    </row>
    <row r="1584" spans="1:89" s="98" customFormat="1" x14ac:dyDescent="0.25">
      <c r="A1584" s="99">
        <v>10340073</v>
      </c>
      <c r="B1584" s="99"/>
      <c r="C1584" s="772">
        <v>839</v>
      </c>
      <c r="D1584" s="807">
        <v>0.03</v>
      </c>
      <c r="E1584" s="772">
        <f t="shared" si="70"/>
        <v>864</v>
      </c>
      <c r="F1584" s="778">
        <v>1.1000000000000001</v>
      </c>
      <c r="G1584" s="774">
        <f t="shared" si="72"/>
        <v>950</v>
      </c>
      <c r="H1584" s="776"/>
      <c r="I1584" s="758"/>
      <c r="J1584" s="776"/>
      <c r="K1584" s="786"/>
      <c r="L1584" s="9" t="s">
        <v>308</v>
      </c>
      <c r="M1584" s="9" t="s">
        <v>2309</v>
      </c>
      <c r="N1584" s="9" t="s">
        <v>142</v>
      </c>
      <c r="O1584" s="9" t="s">
        <v>2249</v>
      </c>
      <c r="P1584" s="9" t="s">
        <v>624</v>
      </c>
      <c r="Q1584" s="9" t="s">
        <v>2288</v>
      </c>
      <c r="R1584" s="9" t="s">
        <v>2289</v>
      </c>
      <c r="S1584" s="9" t="s">
        <v>373</v>
      </c>
      <c r="T1584" s="98" t="s">
        <v>234</v>
      </c>
      <c r="U1584" s="99" t="s">
        <v>871</v>
      </c>
      <c r="V1584" s="99" t="s">
        <v>207</v>
      </c>
      <c r="W1584" s="99" t="s">
        <v>638</v>
      </c>
      <c r="X1584" s="99" t="s">
        <v>207</v>
      </c>
      <c r="Y1584" s="99">
        <v>213</v>
      </c>
      <c r="Z1584" s="99" t="s">
        <v>207</v>
      </c>
      <c r="AA1584" s="9">
        <v>280</v>
      </c>
      <c r="AB1584" s="99" t="s">
        <v>207</v>
      </c>
      <c r="AC1584" s="9">
        <v>338</v>
      </c>
      <c r="AD1584" s="9" t="s">
        <v>207</v>
      </c>
      <c r="AE1584" s="9">
        <v>133</v>
      </c>
      <c r="AF1584" s="9" t="s">
        <v>315</v>
      </c>
      <c r="AG1584" s="14" t="s">
        <v>383</v>
      </c>
      <c r="AH1584" s="14" t="s">
        <v>207</v>
      </c>
      <c r="AI1584" s="14" t="s">
        <v>384</v>
      </c>
      <c r="AJ1584" s="14" t="s">
        <v>207</v>
      </c>
      <c r="AK1584" s="9">
        <v>5</v>
      </c>
      <c r="AL1584" s="14" t="s">
        <v>207</v>
      </c>
      <c r="AM1584" s="9">
        <v>5</v>
      </c>
      <c r="AN1584" s="14" t="s">
        <v>207</v>
      </c>
      <c r="AO1584" s="9">
        <v>5</v>
      </c>
      <c r="AP1584" s="14" t="s">
        <v>207</v>
      </c>
      <c r="AQ1584" s="9">
        <v>5</v>
      </c>
      <c r="AR1584" s="14" t="s">
        <v>207</v>
      </c>
      <c r="AS1584" s="9" t="s">
        <v>0</v>
      </c>
      <c r="AT1584" s="9" t="s">
        <v>318</v>
      </c>
      <c r="AU1584" s="9" t="s">
        <v>376</v>
      </c>
      <c r="AV1584" s="9" t="s">
        <v>320</v>
      </c>
      <c r="AW1584" s="9" t="s">
        <v>2310</v>
      </c>
      <c r="AX1584" s="9">
        <v>9010600000</v>
      </c>
      <c r="AY1584" s="99">
        <v>329</v>
      </c>
      <c r="AZ1584" s="12" t="s">
        <v>207</v>
      </c>
      <c r="BA1584" s="99">
        <v>16</v>
      </c>
      <c r="BB1584" s="12" t="s">
        <v>207</v>
      </c>
      <c r="BC1584" s="99">
        <v>16</v>
      </c>
      <c r="BD1584" s="12" t="s">
        <v>207</v>
      </c>
      <c r="BE1584" s="99">
        <v>27</v>
      </c>
      <c r="BF1584" s="12" t="s">
        <v>321</v>
      </c>
      <c r="BG1584" s="654">
        <v>26.881</v>
      </c>
      <c r="BH1584" s="12" t="s">
        <v>321</v>
      </c>
      <c r="BI1584" s="99">
        <v>21</v>
      </c>
      <c r="BJ1584" s="12" t="s">
        <v>321</v>
      </c>
      <c r="BK1584" s="754">
        <v>0</v>
      </c>
      <c r="BL1584" s="12" t="s">
        <v>321</v>
      </c>
      <c r="BM1584" s="754">
        <v>9.9000000000000005E-2</v>
      </c>
      <c r="BN1584" s="12" t="s">
        <v>321</v>
      </c>
      <c r="BO1584" s="754">
        <v>5.782</v>
      </c>
      <c r="BP1584" s="12" t="s">
        <v>321</v>
      </c>
      <c r="BQ1584" s="754">
        <v>0</v>
      </c>
      <c r="BR1584" s="12" t="s">
        <v>321</v>
      </c>
      <c r="BS1584" s="654">
        <v>0</v>
      </c>
      <c r="BT1584" s="12" t="s">
        <v>321</v>
      </c>
      <c r="BU1584" s="654">
        <v>5.8810000000000002</v>
      </c>
      <c r="BV1584" s="12" t="s">
        <v>321</v>
      </c>
      <c r="BW1584" s="9">
        <v>0.08</v>
      </c>
      <c r="BX1584" s="9" t="s">
        <v>322</v>
      </c>
      <c r="BY1584" s="755">
        <v>129.5</v>
      </c>
      <c r="BZ1584" s="9" t="s">
        <v>315</v>
      </c>
      <c r="CA1584" s="755">
        <v>6.3</v>
      </c>
      <c r="CB1584" s="9" t="s">
        <v>315</v>
      </c>
      <c r="CC1584" s="755">
        <v>6.3</v>
      </c>
      <c r="CD1584" s="9" t="s">
        <v>315</v>
      </c>
      <c r="CE1584" s="755">
        <v>55.1</v>
      </c>
      <c r="CF1584" s="9" t="s">
        <v>323</v>
      </c>
      <c r="CG1584" s="755">
        <v>46.3</v>
      </c>
      <c r="CH1584" s="9" t="s">
        <v>323</v>
      </c>
      <c r="CI1584" s="9"/>
      <c r="CJ1584" s="9"/>
      <c r="CK1584" s="9"/>
    </row>
    <row r="1585" spans="1:89" s="98" customFormat="1" x14ac:dyDescent="0.25">
      <c r="A1585" s="99">
        <v>10340074</v>
      </c>
      <c r="B1585" s="99"/>
      <c r="C1585" s="772">
        <v>985</v>
      </c>
      <c r="D1585" s="807">
        <v>0.03</v>
      </c>
      <c r="E1585" s="772">
        <f t="shared" si="70"/>
        <v>1015</v>
      </c>
      <c r="F1585" s="778">
        <v>1.1000000000000001</v>
      </c>
      <c r="G1585" s="774">
        <f t="shared" si="72"/>
        <v>1117</v>
      </c>
      <c r="H1585" s="776"/>
      <c r="I1585" s="758"/>
      <c r="J1585" s="776"/>
      <c r="K1585" s="786"/>
      <c r="L1585" s="9" t="s">
        <v>308</v>
      </c>
      <c r="M1585" s="9" t="s">
        <v>2311</v>
      </c>
      <c r="N1585" s="9" t="s">
        <v>142</v>
      </c>
      <c r="O1585" s="9" t="s">
        <v>2249</v>
      </c>
      <c r="P1585" s="9" t="s">
        <v>624</v>
      </c>
      <c r="Q1585" s="9" t="s">
        <v>2288</v>
      </c>
      <c r="R1585" s="9" t="s">
        <v>2289</v>
      </c>
      <c r="S1585" s="9" t="s">
        <v>373</v>
      </c>
      <c r="T1585" s="98" t="s">
        <v>234</v>
      </c>
      <c r="U1585" s="99" t="s">
        <v>645</v>
      </c>
      <c r="V1585" s="99" t="s">
        <v>207</v>
      </c>
      <c r="W1585" s="99" t="s">
        <v>640</v>
      </c>
      <c r="X1585" s="99" t="s">
        <v>207</v>
      </c>
      <c r="Y1585" s="99">
        <v>228</v>
      </c>
      <c r="Z1585" s="99" t="s">
        <v>207</v>
      </c>
      <c r="AA1585" s="9">
        <v>300</v>
      </c>
      <c r="AB1585" s="99" t="s">
        <v>207</v>
      </c>
      <c r="AC1585" s="9">
        <v>363</v>
      </c>
      <c r="AD1585" s="9" t="s">
        <v>207</v>
      </c>
      <c r="AE1585" s="9">
        <v>143</v>
      </c>
      <c r="AF1585" s="9" t="s">
        <v>315</v>
      </c>
      <c r="AG1585" s="14" t="s">
        <v>385</v>
      </c>
      <c r="AH1585" s="14" t="s">
        <v>207</v>
      </c>
      <c r="AI1585" s="14" t="s">
        <v>386</v>
      </c>
      <c r="AJ1585" s="14" t="s">
        <v>207</v>
      </c>
      <c r="AK1585" s="9">
        <v>5</v>
      </c>
      <c r="AL1585" s="14" t="s">
        <v>207</v>
      </c>
      <c r="AM1585" s="9">
        <v>5</v>
      </c>
      <c r="AN1585" s="14" t="s">
        <v>207</v>
      </c>
      <c r="AO1585" s="9">
        <v>5</v>
      </c>
      <c r="AP1585" s="14" t="s">
        <v>207</v>
      </c>
      <c r="AQ1585" s="9">
        <v>5</v>
      </c>
      <c r="AR1585" s="14" t="s">
        <v>207</v>
      </c>
      <c r="AS1585" s="9" t="s">
        <v>0</v>
      </c>
      <c r="AT1585" s="9" t="s">
        <v>318</v>
      </c>
      <c r="AU1585" s="9" t="s">
        <v>376</v>
      </c>
      <c r="AV1585" s="9" t="s">
        <v>320</v>
      </c>
      <c r="AW1585" s="9" t="s">
        <v>2312</v>
      </c>
      <c r="AX1585" s="9">
        <v>9010600000</v>
      </c>
      <c r="AY1585" s="99">
        <v>349</v>
      </c>
      <c r="AZ1585" s="12" t="s">
        <v>207</v>
      </c>
      <c r="BA1585" s="99">
        <v>16</v>
      </c>
      <c r="BB1585" s="12" t="s">
        <v>207</v>
      </c>
      <c r="BC1585" s="99">
        <v>16</v>
      </c>
      <c r="BD1585" s="12" t="s">
        <v>207</v>
      </c>
      <c r="BE1585" s="99">
        <v>26</v>
      </c>
      <c r="BF1585" s="12" t="s">
        <v>321</v>
      </c>
      <c r="BG1585" s="654">
        <v>25.568000000000001</v>
      </c>
      <c r="BH1585" s="12" t="s">
        <v>321</v>
      </c>
      <c r="BI1585" s="99">
        <v>21</v>
      </c>
      <c r="BJ1585" s="12" t="s">
        <v>321</v>
      </c>
      <c r="BK1585" s="754">
        <v>0</v>
      </c>
      <c r="BL1585" s="12" t="s">
        <v>321</v>
      </c>
      <c r="BM1585" s="754">
        <v>9.9000000000000005E-2</v>
      </c>
      <c r="BN1585" s="12" t="s">
        <v>321</v>
      </c>
      <c r="BO1585" s="754">
        <v>4.4690000000000003</v>
      </c>
      <c r="BP1585" s="12" t="s">
        <v>321</v>
      </c>
      <c r="BQ1585" s="754">
        <v>0</v>
      </c>
      <c r="BR1585" s="12" t="s">
        <v>321</v>
      </c>
      <c r="BS1585" s="654">
        <v>0</v>
      </c>
      <c r="BT1585" s="12" t="s">
        <v>321</v>
      </c>
      <c r="BU1585" s="654">
        <v>4.5679999999999996</v>
      </c>
      <c r="BV1585" s="12" t="s">
        <v>321</v>
      </c>
      <c r="BW1585" s="9">
        <v>0.09</v>
      </c>
      <c r="BX1585" s="9" t="s">
        <v>322</v>
      </c>
      <c r="BY1585" s="755">
        <v>137.4</v>
      </c>
      <c r="BZ1585" s="9" t="s">
        <v>315</v>
      </c>
      <c r="CA1585" s="755">
        <v>6.3</v>
      </c>
      <c r="CB1585" s="9" t="s">
        <v>315</v>
      </c>
      <c r="CC1585" s="755">
        <v>6.3</v>
      </c>
      <c r="CD1585" s="9" t="s">
        <v>315</v>
      </c>
      <c r="CE1585" s="755">
        <v>55.1</v>
      </c>
      <c r="CF1585" s="9" t="s">
        <v>323</v>
      </c>
      <c r="CG1585" s="755">
        <v>46.3</v>
      </c>
      <c r="CH1585" s="9" t="s">
        <v>323</v>
      </c>
      <c r="CI1585" s="9"/>
      <c r="CJ1585" s="9"/>
      <c r="CK1585" s="9"/>
    </row>
    <row r="1586" spans="1:89" s="98" customFormat="1" x14ac:dyDescent="0.25">
      <c r="A1586" s="99">
        <v>10300001</v>
      </c>
      <c r="B1586" s="99"/>
      <c r="C1586" s="772">
        <v>401</v>
      </c>
      <c r="D1586" s="807">
        <v>0.03</v>
      </c>
      <c r="E1586" s="772">
        <f t="shared" ref="E1586:E1649" si="73">ROUND(C1586*(1+D1586),0)</f>
        <v>413</v>
      </c>
      <c r="F1586" s="778">
        <v>1.1000000000000001</v>
      </c>
      <c r="G1586" s="774">
        <f t="shared" si="72"/>
        <v>454</v>
      </c>
      <c r="H1586" s="776"/>
      <c r="I1586" s="758"/>
      <c r="J1586" s="776"/>
      <c r="K1586" s="786"/>
      <c r="L1586" s="9" t="s">
        <v>308</v>
      </c>
      <c r="M1586" s="9" t="s">
        <v>4884</v>
      </c>
      <c r="N1586" s="9" t="s">
        <v>142</v>
      </c>
      <c r="O1586" s="9" t="s">
        <v>2249</v>
      </c>
      <c r="P1586" s="9" t="s">
        <v>624</v>
      </c>
      <c r="Q1586" s="9" t="s">
        <v>2288</v>
      </c>
      <c r="R1586" s="9" t="s">
        <v>2289</v>
      </c>
      <c r="S1586" s="9" t="s">
        <v>1055</v>
      </c>
      <c r="T1586" s="98" t="s">
        <v>242</v>
      </c>
      <c r="U1586" s="99">
        <v>151</v>
      </c>
      <c r="V1586" s="99" t="s">
        <v>207</v>
      </c>
      <c r="W1586" s="99">
        <v>151</v>
      </c>
      <c r="X1586" s="99" t="s">
        <v>207</v>
      </c>
      <c r="Y1586" s="99">
        <v>151</v>
      </c>
      <c r="Z1586" s="99" t="s">
        <v>207</v>
      </c>
      <c r="AA1586" s="9">
        <v>156</v>
      </c>
      <c r="AB1586" s="99" t="s">
        <v>207</v>
      </c>
      <c r="AC1586" s="9">
        <v>212</v>
      </c>
      <c r="AD1586" s="9" t="s">
        <v>207</v>
      </c>
      <c r="AE1586" s="9">
        <v>83</v>
      </c>
      <c r="AF1586" s="9" t="s">
        <v>315</v>
      </c>
      <c r="AG1586" s="14" t="s">
        <v>1286</v>
      </c>
      <c r="AH1586" s="14" t="s">
        <v>207</v>
      </c>
      <c r="AI1586" s="14" t="s">
        <v>1286</v>
      </c>
      <c r="AJ1586" s="14" t="s">
        <v>207</v>
      </c>
      <c r="AK1586" s="9">
        <v>2.5</v>
      </c>
      <c r="AL1586" s="14" t="s">
        <v>207</v>
      </c>
      <c r="AM1586" s="9">
        <v>2.5</v>
      </c>
      <c r="AN1586" s="14" t="s">
        <v>207</v>
      </c>
      <c r="AO1586" s="9">
        <v>2.5</v>
      </c>
      <c r="AP1586" s="14" t="s">
        <v>207</v>
      </c>
      <c r="AQ1586" s="9">
        <v>0</v>
      </c>
      <c r="AR1586" s="14" t="s">
        <v>207</v>
      </c>
      <c r="AS1586" s="9" t="s">
        <v>0</v>
      </c>
      <c r="AT1586" s="9" t="s">
        <v>318</v>
      </c>
      <c r="AU1586" s="9" t="s">
        <v>376</v>
      </c>
      <c r="AV1586" s="9" t="s">
        <v>320</v>
      </c>
      <c r="AW1586" s="9" t="s">
        <v>2313</v>
      </c>
      <c r="AX1586" s="9">
        <v>9010600000</v>
      </c>
      <c r="AY1586" s="99">
        <v>207</v>
      </c>
      <c r="AZ1586" s="12" t="s">
        <v>207</v>
      </c>
      <c r="BA1586" s="99">
        <v>16</v>
      </c>
      <c r="BB1586" s="12" t="s">
        <v>207</v>
      </c>
      <c r="BC1586" s="99">
        <v>16</v>
      </c>
      <c r="BD1586" s="12" t="s">
        <v>207</v>
      </c>
      <c r="BE1586" s="99">
        <v>14</v>
      </c>
      <c r="BF1586" s="12" t="s">
        <v>321</v>
      </c>
      <c r="BG1586" s="654">
        <v>13.664999999999999</v>
      </c>
      <c r="BH1586" s="12" t="s">
        <v>321</v>
      </c>
      <c r="BI1586" s="99">
        <v>11</v>
      </c>
      <c r="BJ1586" s="12" t="s">
        <v>321</v>
      </c>
      <c r="BK1586" s="754">
        <v>0</v>
      </c>
      <c r="BL1586" s="12" t="s">
        <v>321</v>
      </c>
      <c r="BM1586" s="754">
        <v>8.1000000000000003E-2</v>
      </c>
      <c r="BN1586" s="12" t="s">
        <v>321</v>
      </c>
      <c r="BO1586" s="754">
        <v>2.585</v>
      </c>
      <c r="BP1586" s="12" t="s">
        <v>321</v>
      </c>
      <c r="BQ1586" s="754">
        <v>0</v>
      </c>
      <c r="BR1586" s="12" t="s">
        <v>321</v>
      </c>
      <c r="BS1586" s="654">
        <v>0</v>
      </c>
      <c r="BT1586" s="12" t="s">
        <v>321</v>
      </c>
      <c r="BU1586" s="654">
        <v>2.665</v>
      </c>
      <c r="BV1586" s="12" t="s">
        <v>321</v>
      </c>
      <c r="BW1586" s="9">
        <v>0.05</v>
      </c>
      <c r="BX1586" s="9" t="s">
        <v>322</v>
      </c>
      <c r="BY1586" s="755">
        <v>81.5</v>
      </c>
      <c r="BZ1586" s="9" t="s">
        <v>315</v>
      </c>
      <c r="CA1586" s="755">
        <v>6.3</v>
      </c>
      <c r="CB1586" s="9" t="s">
        <v>315</v>
      </c>
      <c r="CC1586" s="755">
        <v>6.3</v>
      </c>
      <c r="CD1586" s="9" t="s">
        <v>315</v>
      </c>
      <c r="CE1586" s="755">
        <v>30.9</v>
      </c>
      <c r="CF1586" s="9" t="s">
        <v>323</v>
      </c>
      <c r="CG1586" s="755">
        <v>24.3</v>
      </c>
      <c r="CH1586" s="9" t="s">
        <v>323</v>
      </c>
      <c r="CI1586" s="9"/>
      <c r="CJ1586" s="9"/>
      <c r="CK1586" s="9"/>
    </row>
    <row r="1587" spans="1:89" s="98" customFormat="1" x14ac:dyDescent="0.25">
      <c r="A1587" s="99">
        <v>10300002</v>
      </c>
      <c r="B1587" s="99"/>
      <c r="C1587" s="772">
        <v>485</v>
      </c>
      <c r="D1587" s="807">
        <v>0.03</v>
      </c>
      <c r="E1587" s="772">
        <f t="shared" si="73"/>
        <v>500</v>
      </c>
      <c r="F1587" s="778">
        <v>1.1000000000000001</v>
      </c>
      <c r="G1587" s="774">
        <f t="shared" si="72"/>
        <v>550</v>
      </c>
      <c r="H1587" s="776"/>
      <c r="I1587" s="758"/>
      <c r="J1587" s="776"/>
      <c r="K1587" s="786"/>
      <c r="L1587" s="9" t="s">
        <v>308</v>
      </c>
      <c r="M1587" s="9" t="s">
        <v>4885</v>
      </c>
      <c r="N1587" s="9" t="s">
        <v>142</v>
      </c>
      <c r="O1587" s="9" t="s">
        <v>2249</v>
      </c>
      <c r="P1587" s="9" t="s">
        <v>624</v>
      </c>
      <c r="Q1587" s="9" t="s">
        <v>2288</v>
      </c>
      <c r="R1587" s="9" t="s">
        <v>2289</v>
      </c>
      <c r="S1587" s="9" t="s">
        <v>1055</v>
      </c>
      <c r="T1587" s="98" t="s">
        <v>242</v>
      </c>
      <c r="U1587" s="99">
        <v>173</v>
      </c>
      <c r="V1587" s="99" t="s">
        <v>207</v>
      </c>
      <c r="W1587" s="99">
        <v>173</v>
      </c>
      <c r="X1587" s="99" t="s">
        <v>207</v>
      </c>
      <c r="Y1587" s="99">
        <v>173</v>
      </c>
      <c r="Z1587" s="99" t="s">
        <v>207</v>
      </c>
      <c r="AA1587" s="9">
        <v>178</v>
      </c>
      <c r="AB1587" s="99" t="s">
        <v>207</v>
      </c>
      <c r="AC1587" s="9">
        <v>240</v>
      </c>
      <c r="AD1587" s="9" t="s">
        <v>207</v>
      </c>
      <c r="AE1587" s="9">
        <v>94</v>
      </c>
      <c r="AF1587" s="9" t="s">
        <v>315</v>
      </c>
      <c r="AG1587" s="14" t="s">
        <v>1057</v>
      </c>
      <c r="AH1587" s="14" t="s">
        <v>207</v>
      </c>
      <c r="AI1587" s="14" t="s">
        <v>1057</v>
      </c>
      <c r="AJ1587" s="14" t="s">
        <v>207</v>
      </c>
      <c r="AK1587" s="9">
        <v>2.5</v>
      </c>
      <c r="AL1587" s="14" t="s">
        <v>207</v>
      </c>
      <c r="AM1587" s="9">
        <v>2.5</v>
      </c>
      <c r="AN1587" s="14" t="s">
        <v>207</v>
      </c>
      <c r="AO1587" s="9">
        <v>2.5</v>
      </c>
      <c r="AP1587" s="14" t="s">
        <v>207</v>
      </c>
      <c r="AQ1587" s="9">
        <v>0</v>
      </c>
      <c r="AR1587" s="14" t="s">
        <v>207</v>
      </c>
      <c r="AS1587" s="9" t="s">
        <v>0</v>
      </c>
      <c r="AT1587" s="9" t="s">
        <v>318</v>
      </c>
      <c r="AU1587" s="9" t="s">
        <v>376</v>
      </c>
      <c r="AV1587" s="9" t="s">
        <v>320</v>
      </c>
      <c r="AW1587" s="9" t="s">
        <v>2314</v>
      </c>
      <c r="AX1587" s="9">
        <v>9010600000</v>
      </c>
      <c r="AY1587" s="99">
        <v>227</v>
      </c>
      <c r="AZ1587" s="12" t="s">
        <v>207</v>
      </c>
      <c r="BA1587" s="99">
        <v>16</v>
      </c>
      <c r="BB1587" s="12" t="s">
        <v>207</v>
      </c>
      <c r="BC1587" s="99">
        <v>16</v>
      </c>
      <c r="BD1587" s="12" t="s">
        <v>207</v>
      </c>
      <c r="BE1587" s="99">
        <v>16</v>
      </c>
      <c r="BF1587" s="12" t="s">
        <v>321</v>
      </c>
      <c r="BG1587" s="654">
        <v>15.893000000000001</v>
      </c>
      <c r="BH1587" s="12" t="s">
        <v>321</v>
      </c>
      <c r="BI1587" s="99">
        <v>13</v>
      </c>
      <c r="BJ1587" s="12" t="s">
        <v>321</v>
      </c>
      <c r="BK1587" s="754">
        <v>0</v>
      </c>
      <c r="BL1587" s="12" t="s">
        <v>321</v>
      </c>
      <c r="BM1587" s="754">
        <v>8.1000000000000003E-2</v>
      </c>
      <c r="BN1587" s="12" t="s">
        <v>321</v>
      </c>
      <c r="BO1587" s="754">
        <v>2.8119999999999998</v>
      </c>
      <c r="BP1587" s="12" t="s">
        <v>321</v>
      </c>
      <c r="BQ1587" s="754">
        <v>0</v>
      </c>
      <c r="BR1587" s="12" t="s">
        <v>321</v>
      </c>
      <c r="BS1587" s="654">
        <v>0</v>
      </c>
      <c r="BT1587" s="12" t="s">
        <v>321</v>
      </c>
      <c r="BU1587" s="654">
        <v>2.8929999999999998</v>
      </c>
      <c r="BV1587" s="12" t="s">
        <v>321</v>
      </c>
      <c r="BW1587" s="9">
        <v>0.06</v>
      </c>
      <c r="BX1587" s="9" t="s">
        <v>322</v>
      </c>
      <c r="BY1587" s="755">
        <v>89.4</v>
      </c>
      <c r="BZ1587" s="9" t="s">
        <v>315</v>
      </c>
      <c r="CA1587" s="755">
        <v>6.3</v>
      </c>
      <c r="CB1587" s="9" t="s">
        <v>315</v>
      </c>
      <c r="CC1587" s="755">
        <v>6.3</v>
      </c>
      <c r="CD1587" s="9" t="s">
        <v>315</v>
      </c>
      <c r="CE1587" s="755">
        <v>33.1</v>
      </c>
      <c r="CF1587" s="9" t="s">
        <v>323</v>
      </c>
      <c r="CG1587" s="755">
        <v>28.7</v>
      </c>
      <c r="CH1587" s="9" t="s">
        <v>323</v>
      </c>
      <c r="CI1587" s="9"/>
      <c r="CJ1587" s="9"/>
      <c r="CK1587" s="9"/>
    </row>
    <row r="1588" spans="1:89" s="98" customFormat="1" x14ac:dyDescent="0.25">
      <c r="A1588" s="99">
        <v>10300003</v>
      </c>
      <c r="B1588" s="99"/>
      <c r="C1588" s="772">
        <v>541</v>
      </c>
      <c r="D1588" s="807">
        <v>0.03</v>
      </c>
      <c r="E1588" s="772">
        <f t="shared" si="73"/>
        <v>557</v>
      </c>
      <c r="F1588" s="778">
        <v>1.1000000000000001</v>
      </c>
      <c r="G1588" s="774">
        <f t="shared" si="72"/>
        <v>613</v>
      </c>
      <c r="H1588" s="776"/>
      <c r="I1588" s="758"/>
      <c r="J1588" s="776"/>
      <c r="K1588" s="786"/>
      <c r="L1588" s="9" t="s">
        <v>308</v>
      </c>
      <c r="M1588" s="9" t="s">
        <v>4886</v>
      </c>
      <c r="N1588" s="9" t="s">
        <v>142</v>
      </c>
      <c r="O1588" s="9" t="s">
        <v>2249</v>
      </c>
      <c r="P1588" s="9" t="s">
        <v>624</v>
      </c>
      <c r="Q1588" s="9" t="s">
        <v>2288</v>
      </c>
      <c r="R1588" s="9" t="s">
        <v>2289</v>
      </c>
      <c r="S1588" s="9" t="s">
        <v>1055</v>
      </c>
      <c r="T1588" s="98" t="s">
        <v>242</v>
      </c>
      <c r="U1588" s="99">
        <v>195</v>
      </c>
      <c r="V1588" s="99" t="s">
        <v>207</v>
      </c>
      <c r="W1588" s="99">
        <v>195</v>
      </c>
      <c r="X1588" s="99" t="s">
        <v>207</v>
      </c>
      <c r="Y1588" s="99">
        <v>195</v>
      </c>
      <c r="Z1588" s="99" t="s">
        <v>207</v>
      </c>
      <c r="AA1588" s="9">
        <v>200</v>
      </c>
      <c r="AB1588" s="99" t="s">
        <v>207</v>
      </c>
      <c r="AC1588" s="9">
        <v>269</v>
      </c>
      <c r="AD1588" s="9" t="s">
        <v>207</v>
      </c>
      <c r="AE1588" s="9">
        <v>106</v>
      </c>
      <c r="AF1588" s="9" t="s">
        <v>315</v>
      </c>
      <c r="AG1588" s="14" t="s">
        <v>1059</v>
      </c>
      <c r="AH1588" s="14" t="s">
        <v>207</v>
      </c>
      <c r="AI1588" s="14" t="s">
        <v>1059</v>
      </c>
      <c r="AJ1588" s="14" t="s">
        <v>207</v>
      </c>
      <c r="AK1588" s="9">
        <v>2.5</v>
      </c>
      <c r="AL1588" s="14" t="s">
        <v>207</v>
      </c>
      <c r="AM1588" s="9">
        <v>2.5</v>
      </c>
      <c r="AN1588" s="14" t="s">
        <v>207</v>
      </c>
      <c r="AO1588" s="9">
        <v>2.5</v>
      </c>
      <c r="AP1588" s="14" t="s">
        <v>207</v>
      </c>
      <c r="AQ1588" s="9">
        <v>0</v>
      </c>
      <c r="AR1588" s="14" t="s">
        <v>207</v>
      </c>
      <c r="AS1588" s="9" t="s">
        <v>0</v>
      </c>
      <c r="AT1588" s="9" t="s">
        <v>318</v>
      </c>
      <c r="AU1588" s="9" t="s">
        <v>376</v>
      </c>
      <c r="AV1588" s="9" t="s">
        <v>320</v>
      </c>
      <c r="AW1588" s="9" t="s">
        <v>2315</v>
      </c>
      <c r="AX1588" s="9">
        <v>9010600000</v>
      </c>
      <c r="AY1588" s="99">
        <v>249</v>
      </c>
      <c r="AZ1588" s="12" t="s">
        <v>207</v>
      </c>
      <c r="BA1588" s="99">
        <v>16</v>
      </c>
      <c r="BB1588" s="12" t="s">
        <v>207</v>
      </c>
      <c r="BC1588" s="99">
        <v>16</v>
      </c>
      <c r="BD1588" s="12" t="s">
        <v>207</v>
      </c>
      <c r="BE1588" s="99">
        <v>19</v>
      </c>
      <c r="BF1588" s="12" t="s">
        <v>321</v>
      </c>
      <c r="BG1588" s="654">
        <v>18.113</v>
      </c>
      <c r="BH1588" s="12" t="s">
        <v>321</v>
      </c>
      <c r="BI1588" s="99">
        <v>15</v>
      </c>
      <c r="BJ1588" s="12" t="s">
        <v>321</v>
      </c>
      <c r="BK1588" s="754">
        <v>0</v>
      </c>
      <c r="BL1588" s="12" t="s">
        <v>321</v>
      </c>
      <c r="BM1588" s="754">
        <v>8.1000000000000003E-2</v>
      </c>
      <c r="BN1588" s="12" t="s">
        <v>321</v>
      </c>
      <c r="BO1588" s="754">
        <v>3.032</v>
      </c>
      <c r="BP1588" s="12" t="s">
        <v>321</v>
      </c>
      <c r="BQ1588" s="754">
        <v>0</v>
      </c>
      <c r="BR1588" s="12" t="s">
        <v>321</v>
      </c>
      <c r="BS1588" s="654">
        <v>0</v>
      </c>
      <c r="BT1588" s="12" t="s">
        <v>321</v>
      </c>
      <c r="BU1588" s="654">
        <v>3.113</v>
      </c>
      <c r="BV1588" s="12" t="s">
        <v>321</v>
      </c>
      <c r="BW1588" s="9">
        <v>0.06</v>
      </c>
      <c r="BX1588" s="9" t="s">
        <v>322</v>
      </c>
      <c r="BY1588" s="755">
        <v>98</v>
      </c>
      <c r="BZ1588" s="9" t="s">
        <v>315</v>
      </c>
      <c r="CA1588" s="755">
        <v>6.3</v>
      </c>
      <c r="CB1588" s="9" t="s">
        <v>315</v>
      </c>
      <c r="CC1588" s="755">
        <v>6.3</v>
      </c>
      <c r="CD1588" s="9" t="s">
        <v>315</v>
      </c>
      <c r="CE1588" s="755">
        <v>37.5</v>
      </c>
      <c r="CF1588" s="9" t="s">
        <v>323</v>
      </c>
      <c r="CG1588" s="755">
        <v>33.1</v>
      </c>
      <c r="CH1588" s="9" t="s">
        <v>323</v>
      </c>
      <c r="CI1588" s="9"/>
      <c r="CJ1588" s="9"/>
      <c r="CK1588" s="9"/>
    </row>
    <row r="1589" spans="1:89" s="98" customFormat="1" x14ac:dyDescent="0.25">
      <c r="A1589" s="99">
        <v>10300080</v>
      </c>
      <c r="B1589" s="99"/>
      <c r="C1589" s="772">
        <v>578</v>
      </c>
      <c r="D1589" s="807">
        <v>0.03</v>
      </c>
      <c r="E1589" s="772">
        <f t="shared" si="73"/>
        <v>595</v>
      </c>
      <c r="F1589" s="778">
        <v>1.1000000000000001</v>
      </c>
      <c r="G1589" s="774">
        <f t="shared" si="72"/>
        <v>655</v>
      </c>
      <c r="H1589" s="776"/>
      <c r="I1589" s="758"/>
      <c r="J1589" s="776"/>
      <c r="K1589" s="786"/>
      <c r="L1589" s="9" t="s">
        <v>308</v>
      </c>
      <c r="M1589" s="9" t="s">
        <v>4453</v>
      </c>
      <c r="N1589" s="9" t="s">
        <v>142</v>
      </c>
      <c r="O1589" s="9" t="s">
        <v>2249</v>
      </c>
      <c r="P1589" s="9" t="s">
        <v>624</v>
      </c>
      <c r="Q1589" s="9" t="s">
        <v>2288</v>
      </c>
      <c r="R1589" s="9" t="s">
        <v>2289</v>
      </c>
      <c r="S1589" s="9" t="s">
        <v>1055</v>
      </c>
      <c r="T1589" s="98" t="s">
        <v>242</v>
      </c>
      <c r="U1589" s="99">
        <v>215</v>
      </c>
      <c r="V1589" s="99" t="s">
        <v>207</v>
      </c>
      <c r="W1589" s="99">
        <v>215</v>
      </c>
      <c r="X1589" s="99" t="s">
        <v>207</v>
      </c>
      <c r="Y1589" s="99">
        <v>215</v>
      </c>
      <c r="Z1589" s="99" t="s">
        <v>207</v>
      </c>
      <c r="AA1589" s="9">
        <v>220</v>
      </c>
      <c r="AB1589" s="99" t="s">
        <v>207</v>
      </c>
      <c r="AC1589" s="9">
        <v>297</v>
      </c>
      <c r="AD1589" s="9" t="s">
        <v>207</v>
      </c>
      <c r="AE1589" s="9">
        <v>117</v>
      </c>
      <c r="AF1589" s="9" t="s">
        <v>315</v>
      </c>
      <c r="AG1589" s="14" t="s">
        <v>1062</v>
      </c>
      <c r="AH1589" s="14" t="s">
        <v>207</v>
      </c>
      <c r="AI1589" s="14" t="s">
        <v>1062</v>
      </c>
      <c r="AJ1589" s="14" t="s">
        <v>207</v>
      </c>
      <c r="AK1589" s="9">
        <v>2.5</v>
      </c>
      <c r="AL1589" s="14" t="s">
        <v>207</v>
      </c>
      <c r="AM1589" s="9">
        <v>2.5</v>
      </c>
      <c r="AN1589" s="14" t="s">
        <v>207</v>
      </c>
      <c r="AO1589" s="9">
        <v>2.5</v>
      </c>
      <c r="AP1589" s="14" t="s">
        <v>207</v>
      </c>
      <c r="AQ1589" s="9">
        <v>0</v>
      </c>
      <c r="AR1589" s="14" t="s">
        <v>207</v>
      </c>
      <c r="AS1589" s="9" t="s">
        <v>0</v>
      </c>
      <c r="AT1589" s="9" t="s">
        <v>318</v>
      </c>
      <c r="AU1589" s="9" t="s">
        <v>376</v>
      </c>
      <c r="AV1589" s="9" t="s">
        <v>320</v>
      </c>
      <c r="AW1589" s="9" t="s">
        <v>2316</v>
      </c>
      <c r="AX1589" s="9">
        <v>9010600000</v>
      </c>
      <c r="AY1589" s="99">
        <v>269</v>
      </c>
      <c r="AZ1589" s="12" t="s">
        <v>207</v>
      </c>
      <c r="BA1589" s="99">
        <v>16</v>
      </c>
      <c r="BB1589" s="12" t="s">
        <v>207</v>
      </c>
      <c r="BC1589" s="99">
        <v>16</v>
      </c>
      <c r="BD1589" s="12" t="s">
        <v>207</v>
      </c>
      <c r="BE1589" s="99">
        <v>23</v>
      </c>
      <c r="BF1589" s="12" t="s">
        <v>321</v>
      </c>
      <c r="BG1589" s="654">
        <v>22.489000000000001</v>
      </c>
      <c r="BH1589" s="12" t="s">
        <v>321</v>
      </c>
      <c r="BI1589" s="99">
        <v>18</v>
      </c>
      <c r="BJ1589" s="12" t="s">
        <v>321</v>
      </c>
      <c r="BK1589" s="754">
        <v>0</v>
      </c>
      <c r="BL1589" s="12" t="s">
        <v>321</v>
      </c>
      <c r="BM1589" s="754">
        <v>0.09</v>
      </c>
      <c r="BN1589" s="12" t="s">
        <v>321</v>
      </c>
      <c r="BO1589" s="754">
        <v>4.4000000000000004</v>
      </c>
      <c r="BP1589" s="12" t="s">
        <v>321</v>
      </c>
      <c r="BQ1589" s="754">
        <v>0</v>
      </c>
      <c r="BR1589" s="12" t="s">
        <v>321</v>
      </c>
      <c r="BS1589" s="654">
        <v>0</v>
      </c>
      <c r="BT1589" s="12" t="s">
        <v>321</v>
      </c>
      <c r="BU1589" s="654">
        <v>4.4889999999999999</v>
      </c>
      <c r="BV1589" s="12" t="s">
        <v>321</v>
      </c>
      <c r="BW1589" s="9">
        <v>7.0000000000000007E-2</v>
      </c>
      <c r="BX1589" s="9" t="s">
        <v>322</v>
      </c>
      <c r="BY1589" s="755">
        <v>105.9</v>
      </c>
      <c r="BZ1589" s="9" t="s">
        <v>315</v>
      </c>
      <c r="CA1589" s="755">
        <v>6.3</v>
      </c>
      <c r="CB1589" s="9" t="s">
        <v>315</v>
      </c>
      <c r="CC1589" s="755">
        <v>6.3</v>
      </c>
      <c r="CD1589" s="9" t="s">
        <v>315</v>
      </c>
      <c r="CE1589" s="755">
        <v>46.3</v>
      </c>
      <c r="CF1589" s="9" t="s">
        <v>323</v>
      </c>
      <c r="CG1589" s="755">
        <v>39.700000000000003</v>
      </c>
      <c r="CH1589" s="9" t="s">
        <v>323</v>
      </c>
      <c r="CI1589" s="9"/>
      <c r="CJ1589" s="9"/>
      <c r="CK1589" s="9"/>
    </row>
    <row r="1590" spans="1:89" s="98" customFormat="1" x14ac:dyDescent="0.25">
      <c r="A1590" s="99">
        <v>10300007</v>
      </c>
      <c r="B1590" s="99"/>
      <c r="C1590" s="772">
        <v>662</v>
      </c>
      <c r="D1590" s="807">
        <v>0.03</v>
      </c>
      <c r="E1590" s="772">
        <f t="shared" si="73"/>
        <v>682</v>
      </c>
      <c r="F1590" s="778">
        <v>1.1000000000000001</v>
      </c>
      <c r="G1590" s="774">
        <f t="shared" si="72"/>
        <v>750</v>
      </c>
      <c r="H1590" s="776"/>
      <c r="I1590" s="758"/>
      <c r="J1590" s="776"/>
      <c r="K1590" s="786"/>
      <c r="L1590" s="9" t="s">
        <v>308</v>
      </c>
      <c r="M1590" s="9" t="s">
        <v>4454</v>
      </c>
      <c r="N1590" s="9" t="s">
        <v>142</v>
      </c>
      <c r="O1590" s="9" t="s">
        <v>2249</v>
      </c>
      <c r="P1590" s="9" t="s">
        <v>624</v>
      </c>
      <c r="Q1590" s="9" t="s">
        <v>2288</v>
      </c>
      <c r="R1590" s="9" t="s">
        <v>2289</v>
      </c>
      <c r="S1590" s="9" t="s">
        <v>1055</v>
      </c>
      <c r="T1590" s="98" t="s">
        <v>242</v>
      </c>
      <c r="U1590" s="99">
        <v>235</v>
      </c>
      <c r="V1590" s="99" t="s">
        <v>207</v>
      </c>
      <c r="W1590" s="99">
        <v>235</v>
      </c>
      <c r="X1590" s="99" t="s">
        <v>207</v>
      </c>
      <c r="Y1590" s="99">
        <v>235</v>
      </c>
      <c r="Z1590" s="99" t="s">
        <v>207</v>
      </c>
      <c r="AA1590" s="9">
        <v>240</v>
      </c>
      <c r="AB1590" s="99" t="s">
        <v>207</v>
      </c>
      <c r="AC1590" s="9">
        <v>325</v>
      </c>
      <c r="AD1590" s="9" t="s">
        <v>207</v>
      </c>
      <c r="AE1590" s="9">
        <v>128</v>
      </c>
      <c r="AF1590" s="9" t="s">
        <v>315</v>
      </c>
      <c r="AG1590" s="14" t="s">
        <v>1292</v>
      </c>
      <c r="AH1590" s="14" t="s">
        <v>207</v>
      </c>
      <c r="AI1590" s="14" t="s">
        <v>1292</v>
      </c>
      <c r="AJ1590" s="14" t="s">
        <v>207</v>
      </c>
      <c r="AK1590" s="9">
        <v>2.5</v>
      </c>
      <c r="AL1590" s="14" t="s">
        <v>207</v>
      </c>
      <c r="AM1590" s="9">
        <v>2.5</v>
      </c>
      <c r="AN1590" s="14" t="s">
        <v>207</v>
      </c>
      <c r="AO1590" s="9">
        <v>2.5</v>
      </c>
      <c r="AP1590" s="14" t="s">
        <v>207</v>
      </c>
      <c r="AQ1590" s="9">
        <v>0</v>
      </c>
      <c r="AR1590" s="14" t="s">
        <v>207</v>
      </c>
      <c r="AS1590" s="9" t="s">
        <v>0</v>
      </c>
      <c r="AT1590" s="9" t="s">
        <v>318</v>
      </c>
      <c r="AU1590" s="9" t="s">
        <v>376</v>
      </c>
      <c r="AV1590" s="9" t="s">
        <v>320</v>
      </c>
      <c r="AW1590" s="9" t="s">
        <v>2317</v>
      </c>
      <c r="AX1590" s="9">
        <v>9010600000</v>
      </c>
      <c r="AY1590" s="99">
        <v>289</v>
      </c>
      <c r="AZ1590" s="12" t="s">
        <v>207</v>
      </c>
      <c r="BA1590" s="99">
        <v>16</v>
      </c>
      <c r="BB1590" s="12" t="s">
        <v>207</v>
      </c>
      <c r="BC1590" s="99">
        <v>16</v>
      </c>
      <c r="BD1590" s="12" t="s">
        <v>207</v>
      </c>
      <c r="BE1590" s="99">
        <v>24</v>
      </c>
      <c r="BF1590" s="12" t="s">
        <v>321</v>
      </c>
      <c r="BG1590" s="654">
        <v>23.097000000000001</v>
      </c>
      <c r="BH1590" s="12" t="s">
        <v>321</v>
      </c>
      <c r="BI1590" s="99">
        <v>18</v>
      </c>
      <c r="BJ1590" s="12" t="s">
        <v>321</v>
      </c>
      <c r="BK1590" s="754">
        <v>0</v>
      </c>
      <c r="BL1590" s="12" t="s">
        <v>321</v>
      </c>
      <c r="BM1590" s="754">
        <v>0.09</v>
      </c>
      <c r="BN1590" s="12" t="s">
        <v>321</v>
      </c>
      <c r="BO1590" s="754">
        <v>5.0069999999999997</v>
      </c>
      <c r="BP1590" s="12" t="s">
        <v>321</v>
      </c>
      <c r="BQ1590" s="754">
        <v>0</v>
      </c>
      <c r="BR1590" s="12" t="s">
        <v>321</v>
      </c>
      <c r="BS1590" s="654">
        <v>0</v>
      </c>
      <c r="BT1590" s="12" t="s">
        <v>321</v>
      </c>
      <c r="BU1590" s="654">
        <v>5.0970000000000004</v>
      </c>
      <c r="BV1590" s="12" t="s">
        <v>321</v>
      </c>
      <c r="BW1590" s="9">
        <v>7.0000000000000007E-2</v>
      </c>
      <c r="BX1590" s="9" t="s">
        <v>322</v>
      </c>
      <c r="BY1590" s="755">
        <v>113.8</v>
      </c>
      <c r="BZ1590" s="9" t="s">
        <v>315</v>
      </c>
      <c r="CA1590" s="755">
        <v>6.3</v>
      </c>
      <c r="CB1590" s="9" t="s">
        <v>315</v>
      </c>
      <c r="CC1590" s="755">
        <v>6.3</v>
      </c>
      <c r="CD1590" s="9" t="s">
        <v>315</v>
      </c>
      <c r="CE1590" s="755">
        <v>46.3</v>
      </c>
      <c r="CF1590" s="9" t="s">
        <v>323</v>
      </c>
      <c r="CG1590" s="755">
        <v>39.700000000000003</v>
      </c>
      <c r="CH1590" s="9" t="s">
        <v>323</v>
      </c>
      <c r="CI1590" s="9"/>
      <c r="CJ1590" s="9"/>
      <c r="CK1590" s="9"/>
    </row>
    <row r="1591" spans="1:89" s="98" customFormat="1" x14ac:dyDescent="0.25">
      <c r="A1591" s="99">
        <v>10340001</v>
      </c>
      <c r="B1591" s="99"/>
      <c r="C1591" s="772">
        <v>401</v>
      </c>
      <c r="D1591" s="807">
        <v>0.03</v>
      </c>
      <c r="E1591" s="772">
        <f t="shared" si="73"/>
        <v>413</v>
      </c>
      <c r="F1591" s="778">
        <v>1.1000000000000001</v>
      </c>
      <c r="G1591" s="774">
        <f t="shared" si="72"/>
        <v>454</v>
      </c>
      <c r="H1591" s="776"/>
      <c r="I1591" s="758"/>
      <c r="J1591" s="776"/>
      <c r="K1591" s="786"/>
      <c r="L1591" s="9" t="s">
        <v>308</v>
      </c>
      <c r="M1591" s="9" t="s">
        <v>4882</v>
      </c>
      <c r="N1591" s="9" t="s">
        <v>142</v>
      </c>
      <c r="O1591" s="9" t="s">
        <v>2249</v>
      </c>
      <c r="P1591" s="9" t="s">
        <v>624</v>
      </c>
      <c r="Q1591" s="9" t="s">
        <v>2288</v>
      </c>
      <c r="R1591" s="9" t="s">
        <v>2289</v>
      </c>
      <c r="S1591" s="9" t="s">
        <v>1055</v>
      </c>
      <c r="T1591" s="98" t="s">
        <v>242</v>
      </c>
      <c r="U1591" s="99">
        <v>151</v>
      </c>
      <c r="V1591" s="99" t="s">
        <v>207</v>
      </c>
      <c r="W1591" s="99">
        <v>151</v>
      </c>
      <c r="X1591" s="99" t="s">
        <v>207</v>
      </c>
      <c r="Y1591" s="99">
        <v>151</v>
      </c>
      <c r="Z1591" s="99" t="s">
        <v>207</v>
      </c>
      <c r="AA1591" s="9">
        <v>156</v>
      </c>
      <c r="AB1591" s="99" t="s">
        <v>207</v>
      </c>
      <c r="AC1591" s="9">
        <v>212</v>
      </c>
      <c r="AD1591" s="9" t="s">
        <v>207</v>
      </c>
      <c r="AE1591" s="9">
        <v>83</v>
      </c>
      <c r="AF1591" s="9" t="s">
        <v>315</v>
      </c>
      <c r="AG1591" s="14" t="s">
        <v>1286</v>
      </c>
      <c r="AH1591" s="14" t="s">
        <v>207</v>
      </c>
      <c r="AI1591" s="14" t="s">
        <v>1286</v>
      </c>
      <c r="AJ1591" s="14" t="s">
        <v>207</v>
      </c>
      <c r="AK1591" s="9">
        <v>2.5</v>
      </c>
      <c r="AL1591" s="14" t="s">
        <v>207</v>
      </c>
      <c r="AM1591" s="9">
        <v>2.5</v>
      </c>
      <c r="AN1591" s="14" t="s">
        <v>207</v>
      </c>
      <c r="AO1591" s="9">
        <v>2.5</v>
      </c>
      <c r="AP1591" s="14" t="s">
        <v>207</v>
      </c>
      <c r="AQ1591" s="9">
        <v>5</v>
      </c>
      <c r="AR1591" s="14" t="s">
        <v>207</v>
      </c>
      <c r="AS1591" s="9" t="s">
        <v>0</v>
      </c>
      <c r="AT1591" s="9" t="s">
        <v>318</v>
      </c>
      <c r="AU1591" s="9" t="s">
        <v>376</v>
      </c>
      <c r="AV1591" s="9" t="s">
        <v>320</v>
      </c>
      <c r="AW1591" s="9" t="s">
        <v>2318</v>
      </c>
      <c r="AX1591" s="9">
        <v>9010600000</v>
      </c>
      <c r="AY1591" s="99">
        <v>207</v>
      </c>
      <c r="AZ1591" s="12" t="s">
        <v>207</v>
      </c>
      <c r="BA1591" s="99">
        <v>16</v>
      </c>
      <c r="BB1591" s="12" t="s">
        <v>207</v>
      </c>
      <c r="BC1591" s="99">
        <v>16</v>
      </c>
      <c r="BD1591" s="12" t="s">
        <v>207</v>
      </c>
      <c r="BE1591" s="99">
        <v>14</v>
      </c>
      <c r="BF1591" s="12" t="s">
        <v>321</v>
      </c>
      <c r="BG1591" s="654">
        <v>13.664999999999999</v>
      </c>
      <c r="BH1591" s="12" t="s">
        <v>321</v>
      </c>
      <c r="BI1591" s="99">
        <v>11</v>
      </c>
      <c r="BJ1591" s="12" t="s">
        <v>321</v>
      </c>
      <c r="BK1591" s="754">
        <v>0</v>
      </c>
      <c r="BL1591" s="12" t="s">
        <v>321</v>
      </c>
      <c r="BM1591" s="754">
        <v>8.1000000000000003E-2</v>
      </c>
      <c r="BN1591" s="12" t="s">
        <v>321</v>
      </c>
      <c r="BO1591" s="754">
        <v>2.585</v>
      </c>
      <c r="BP1591" s="12" t="s">
        <v>321</v>
      </c>
      <c r="BQ1591" s="754">
        <v>0</v>
      </c>
      <c r="BR1591" s="12" t="s">
        <v>321</v>
      </c>
      <c r="BS1591" s="654">
        <v>0</v>
      </c>
      <c r="BT1591" s="12" t="s">
        <v>321</v>
      </c>
      <c r="BU1591" s="654">
        <v>2.665</v>
      </c>
      <c r="BV1591" s="12" t="s">
        <v>321</v>
      </c>
      <c r="BW1591" s="9">
        <v>0.05</v>
      </c>
      <c r="BX1591" s="9" t="s">
        <v>322</v>
      </c>
      <c r="BY1591" s="755">
        <v>81.5</v>
      </c>
      <c r="BZ1591" s="9" t="s">
        <v>315</v>
      </c>
      <c r="CA1591" s="755">
        <v>6.3</v>
      </c>
      <c r="CB1591" s="9" t="s">
        <v>315</v>
      </c>
      <c r="CC1591" s="755">
        <v>6.3</v>
      </c>
      <c r="CD1591" s="9" t="s">
        <v>315</v>
      </c>
      <c r="CE1591" s="755">
        <v>30.9</v>
      </c>
      <c r="CF1591" s="9" t="s">
        <v>323</v>
      </c>
      <c r="CG1591" s="755">
        <v>24.3</v>
      </c>
      <c r="CH1591" s="9" t="s">
        <v>323</v>
      </c>
      <c r="CI1591" s="9"/>
      <c r="CJ1591" s="9"/>
      <c r="CK1591" s="9"/>
    </row>
    <row r="1592" spans="1:89" s="98" customFormat="1" x14ac:dyDescent="0.25">
      <c r="A1592" s="99">
        <v>10340002</v>
      </c>
      <c r="B1592" s="99"/>
      <c r="C1592" s="772">
        <v>485</v>
      </c>
      <c r="D1592" s="807">
        <v>0.03</v>
      </c>
      <c r="E1592" s="772">
        <f t="shared" si="73"/>
        <v>500</v>
      </c>
      <c r="F1592" s="778">
        <v>1.1000000000000001</v>
      </c>
      <c r="G1592" s="774">
        <f t="shared" si="72"/>
        <v>550</v>
      </c>
      <c r="H1592" s="776"/>
      <c r="I1592" s="758"/>
      <c r="J1592" s="776"/>
      <c r="K1592" s="786"/>
      <c r="L1592" s="9" t="s">
        <v>308</v>
      </c>
      <c r="M1592" s="9" t="s">
        <v>4883</v>
      </c>
      <c r="N1592" s="9" t="s">
        <v>142</v>
      </c>
      <c r="O1592" s="9" t="s">
        <v>2249</v>
      </c>
      <c r="P1592" s="9" t="s">
        <v>624</v>
      </c>
      <c r="Q1592" s="9" t="s">
        <v>2288</v>
      </c>
      <c r="R1592" s="9" t="s">
        <v>2289</v>
      </c>
      <c r="S1592" s="9" t="s">
        <v>1055</v>
      </c>
      <c r="T1592" s="98" t="s">
        <v>242</v>
      </c>
      <c r="U1592" s="99">
        <v>173</v>
      </c>
      <c r="V1592" s="99" t="s">
        <v>207</v>
      </c>
      <c r="W1592" s="99">
        <v>173</v>
      </c>
      <c r="X1592" s="99" t="s">
        <v>207</v>
      </c>
      <c r="Y1592" s="99">
        <v>173</v>
      </c>
      <c r="Z1592" s="99" t="s">
        <v>207</v>
      </c>
      <c r="AA1592" s="9">
        <v>178</v>
      </c>
      <c r="AB1592" s="99" t="s">
        <v>207</v>
      </c>
      <c r="AC1592" s="9">
        <v>240</v>
      </c>
      <c r="AD1592" s="9" t="s">
        <v>207</v>
      </c>
      <c r="AE1592" s="9">
        <v>94</v>
      </c>
      <c r="AF1592" s="9" t="s">
        <v>315</v>
      </c>
      <c r="AG1592" s="14" t="s">
        <v>1057</v>
      </c>
      <c r="AH1592" s="14" t="s">
        <v>207</v>
      </c>
      <c r="AI1592" s="14" t="s">
        <v>1057</v>
      </c>
      <c r="AJ1592" s="14" t="s">
        <v>207</v>
      </c>
      <c r="AK1592" s="9">
        <v>2.5</v>
      </c>
      <c r="AL1592" s="14" t="s">
        <v>207</v>
      </c>
      <c r="AM1592" s="9">
        <v>2.5</v>
      </c>
      <c r="AN1592" s="14" t="s">
        <v>207</v>
      </c>
      <c r="AO1592" s="9">
        <v>2.5</v>
      </c>
      <c r="AP1592" s="14" t="s">
        <v>207</v>
      </c>
      <c r="AQ1592" s="9">
        <v>5</v>
      </c>
      <c r="AR1592" s="14" t="s">
        <v>207</v>
      </c>
      <c r="AS1592" s="9" t="s">
        <v>0</v>
      </c>
      <c r="AT1592" s="9" t="s">
        <v>318</v>
      </c>
      <c r="AU1592" s="9" t="s">
        <v>376</v>
      </c>
      <c r="AV1592" s="9" t="s">
        <v>320</v>
      </c>
      <c r="AW1592" s="9" t="s">
        <v>2319</v>
      </c>
      <c r="AX1592" s="9">
        <v>9010600000</v>
      </c>
      <c r="AY1592" s="99">
        <v>227</v>
      </c>
      <c r="AZ1592" s="12" t="s">
        <v>207</v>
      </c>
      <c r="BA1592" s="99">
        <v>16</v>
      </c>
      <c r="BB1592" s="12" t="s">
        <v>207</v>
      </c>
      <c r="BC1592" s="99">
        <v>16</v>
      </c>
      <c r="BD1592" s="12" t="s">
        <v>207</v>
      </c>
      <c r="BE1592" s="99">
        <v>16</v>
      </c>
      <c r="BF1592" s="12" t="s">
        <v>321</v>
      </c>
      <c r="BG1592" s="654">
        <v>15.893000000000001</v>
      </c>
      <c r="BH1592" s="12" t="s">
        <v>321</v>
      </c>
      <c r="BI1592" s="99">
        <v>13</v>
      </c>
      <c r="BJ1592" s="12" t="s">
        <v>321</v>
      </c>
      <c r="BK1592" s="754">
        <v>0</v>
      </c>
      <c r="BL1592" s="12" t="s">
        <v>321</v>
      </c>
      <c r="BM1592" s="754">
        <v>8.1000000000000003E-2</v>
      </c>
      <c r="BN1592" s="12" t="s">
        <v>321</v>
      </c>
      <c r="BO1592" s="754">
        <v>2.8119999999999998</v>
      </c>
      <c r="BP1592" s="12" t="s">
        <v>321</v>
      </c>
      <c r="BQ1592" s="754">
        <v>0</v>
      </c>
      <c r="BR1592" s="12" t="s">
        <v>321</v>
      </c>
      <c r="BS1592" s="654">
        <v>0</v>
      </c>
      <c r="BT1592" s="12" t="s">
        <v>321</v>
      </c>
      <c r="BU1592" s="654">
        <v>2.8929999999999998</v>
      </c>
      <c r="BV1592" s="12" t="s">
        <v>321</v>
      </c>
      <c r="BW1592" s="9">
        <v>0.06</v>
      </c>
      <c r="BX1592" s="9" t="s">
        <v>322</v>
      </c>
      <c r="BY1592" s="755">
        <v>89.4</v>
      </c>
      <c r="BZ1592" s="9" t="s">
        <v>315</v>
      </c>
      <c r="CA1592" s="755">
        <v>6.3</v>
      </c>
      <c r="CB1592" s="9" t="s">
        <v>315</v>
      </c>
      <c r="CC1592" s="755">
        <v>6.3</v>
      </c>
      <c r="CD1592" s="9" t="s">
        <v>315</v>
      </c>
      <c r="CE1592" s="755">
        <v>33.1</v>
      </c>
      <c r="CF1592" s="9" t="s">
        <v>323</v>
      </c>
      <c r="CG1592" s="755">
        <v>28.7</v>
      </c>
      <c r="CH1592" s="9" t="s">
        <v>323</v>
      </c>
      <c r="CI1592" s="9"/>
      <c r="CJ1592" s="9"/>
      <c r="CK1592" s="9"/>
    </row>
    <row r="1593" spans="1:89" s="98" customFormat="1" x14ac:dyDescent="0.25">
      <c r="A1593" s="99">
        <v>10340003</v>
      </c>
      <c r="B1593" s="99"/>
      <c r="C1593" s="772">
        <v>541</v>
      </c>
      <c r="D1593" s="807">
        <v>0.03</v>
      </c>
      <c r="E1593" s="772">
        <f t="shared" si="73"/>
        <v>557</v>
      </c>
      <c r="F1593" s="778">
        <v>1.1000000000000001</v>
      </c>
      <c r="G1593" s="774">
        <f t="shared" si="72"/>
        <v>613</v>
      </c>
      <c r="H1593" s="776"/>
      <c r="I1593" s="758"/>
      <c r="J1593" s="776"/>
      <c r="K1593" s="786"/>
      <c r="L1593" s="9" t="s">
        <v>308</v>
      </c>
      <c r="M1593" s="9" t="s">
        <v>4887</v>
      </c>
      <c r="N1593" s="9" t="s">
        <v>142</v>
      </c>
      <c r="O1593" s="9" t="s">
        <v>2249</v>
      </c>
      <c r="P1593" s="9" t="s">
        <v>624</v>
      </c>
      <c r="Q1593" s="9" t="s">
        <v>2288</v>
      </c>
      <c r="R1593" s="9" t="s">
        <v>2289</v>
      </c>
      <c r="S1593" s="9" t="s">
        <v>1055</v>
      </c>
      <c r="T1593" s="98" t="s">
        <v>242</v>
      </c>
      <c r="U1593" s="99">
        <v>195</v>
      </c>
      <c r="V1593" s="99" t="s">
        <v>207</v>
      </c>
      <c r="W1593" s="99">
        <v>195</v>
      </c>
      <c r="X1593" s="99" t="s">
        <v>207</v>
      </c>
      <c r="Y1593" s="99">
        <v>195</v>
      </c>
      <c r="Z1593" s="99" t="s">
        <v>207</v>
      </c>
      <c r="AA1593" s="9">
        <v>200</v>
      </c>
      <c r="AB1593" s="99" t="s">
        <v>207</v>
      </c>
      <c r="AC1593" s="9">
        <v>269</v>
      </c>
      <c r="AD1593" s="9" t="s">
        <v>207</v>
      </c>
      <c r="AE1593" s="9">
        <v>106</v>
      </c>
      <c r="AF1593" s="9" t="s">
        <v>315</v>
      </c>
      <c r="AG1593" s="14" t="s">
        <v>1059</v>
      </c>
      <c r="AH1593" s="14" t="s">
        <v>207</v>
      </c>
      <c r="AI1593" s="14" t="s">
        <v>1059</v>
      </c>
      <c r="AJ1593" s="14" t="s">
        <v>207</v>
      </c>
      <c r="AK1593" s="9">
        <v>2.5</v>
      </c>
      <c r="AL1593" s="14" t="s">
        <v>207</v>
      </c>
      <c r="AM1593" s="9">
        <v>2.5</v>
      </c>
      <c r="AN1593" s="14" t="s">
        <v>207</v>
      </c>
      <c r="AO1593" s="9">
        <v>2.5</v>
      </c>
      <c r="AP1593" s="14" t="s">
        <v>207</v>
      </c>
      <c r="AQ1593" s="9">
        <v>5</v>
      </c>
      <c r="AR1593" s="14" t="s">
        <v>207</v>
      </c>
      <c r="AS1593" s="9" t="s">
        <v>0</v>
      </c>
      <c r="AT1593" s="9" t="s">
        <v>318</v>
      </c>
      <c r="AU1593" s="9" t="s">
        <v>376</v>
      </c>
      <c r="AV1593" s="9" t="s">
        <v>320</v>
      </c>
      <c r="AW1593" s="9" t="s">
        <v>2320</v>
      </c>
      <c r="AX1593" s="9">
        <v>9010600000</v>
      </c>
      <c r="AY1593" s="99">
        <v>249</v>
      </c>
      <c r="AZ1593" s="12" t="s">
        <v>207</v>
      </c>
      <c r="BA1593" s="99">
        <v>16</v>
      </c>
      <c r="BB1593" s="12" t="s">
        <v>207</v>
      </c>
      <c r="BC1593" s="99">
        <v>16</v>
      </c>
      <c r="BD1593" s="12" t="s">
        <v>207</v>
      </c>
      <c r="BE1593" s="99">
        <v>19</v>
      </c>
      <c r="BF1593" s="12" t="s">
        <v>321</v>
      </c>
      <c r="BG1593" s="654">
        <v>18.113</v>
      </c>
      <c r="BH1593" s="12" t="s">
        <v>321</v>
      </c>
      <c r="BI1593" s="99">
        <v>15</v>
      </c>
      <c r="BJ1593" s="12" t="s">
        <v>321</v>
      </c>
      <c r="BK1593" s="754">
        <v>0</v>
      </c>
      <c r="BL1593" s="12" t="s">
        <v>321</v>
      </c>
      <c r="BM1593" s="754">
        <v>8.1000000000000003E-2</v>
      </c>
      <c r="BN1593" s="12" t="s">
        <v>321</v>
      </c>
      <c r="BO1593" s="754">
        <v>3.032</v>
      </c>
      <c r="BP1593" s="12" t="s">
        <v>321</v>
      </c>
      <c r="BQ1593" s="754">
        <v>0</v>
      </c>
      <c r="BR1593" s="12" t="s">
        <v>321</v>
      </c>
      <c r="BS1593" s="654">
        <v>0</v>
      </c>
      <c r="BT1593" s="12" t="s">
        <v>321</v>
      </c>
      <c r="BU1593" s="654">
        <v>3.113</v>
      </c>
      <c r="BV1593" s="12" t="s">
        <v>321</v>
      </c>
      <c r="BW1593" s="9">
        <v>0.06</v>
      </c>
      <c r="BX1593" s="9" t="s">
        <v>322</v>
      </c>
      <c r="BY1593" s="755">
        <v>98</v>
      </c>
      <c r="BZ1593" s="9" t="s">
        <v>315</v>
      </c>
      <c r="CA1593" s="755">
        <v>6.3</v>
      </c>
      <c r="CB1593" s="9" t="s">
        <v>315</v>
      </c>
      <c r="CC1593" s="755">
        <v>6.3</v>
      </c>
      <c r="CD1593" s="9" t="s">
        <v>315</v>
      </c>
      <c r="CE1593" s="755">
        <v>37.5</v>
      </c>
      <c r="CF1593" s="9" t="s">
        <v>323</v>
      </c>
      <c r="CG1593" s="755">
        <v>33.1</v>
      </c>
      <c r="CH1593" s="9" t="s">
        <v>323</v>
      </c>
      <c r="CI1593" s="9"/>
      <c r="CJ1593" s="9"/>
      <c r="CK1593" s="9"/>
    </row>
    <row r="1594" spans="1:89" s="98" customFormat="1" x14ac:dyDescent="0.25">
      <c r="A1594" s="99">
        <v>10340080</v>
      </c>
      <c r="B1594" s="99"/>
      <c r="C1594" s="772">
        <v>578</v>
      </c>
      <c r="D1594" s="807">
        <v>0.03</v>
      </c>
      <c r="E1594" s="772">
        <f t="shared" si="73"/>
        <v>595</v>
      </c>
      <c r="F1594" s="778">
        <v>1.1000000000000001</v>
      </c>
      <c r="G1594" s="774">
        <f t="shared" si="72"/>
        <v>655</v>
      </c>
      <c r="H1594" s="776"/>
      <c r="I1594" s="758"/>
      <c r="J1594" s="776"/>
      <c r="K1594" s="786"/>
      <c r="L1594" s="9" t="s">
        <v>308</v>
      </c>
      <c r="M1594" s="9" t="s">
        <v>2321</v>
      </c>
      <c r="N1594" s="9" t="s">
        <v>142</v>
      </c>
      <c r="O1594" s="9" t="s">
        <v>2249</v>
      </c>
      <c r="P1594" s="9" t="s">
        <v>624</v>
      </c>
      <c r="Q1594" s="9" t="s">
        <v>2288</v>
      </c>
      <c r="R1594" s="9" t="s">
        <v>2289</v>
      </c>
      <c r="S1594" s="9" t="s">
        <v>1055</v>
      </c>
      <c r="T1594" s="98" t="s">
        <v>242</v>
      </c>
      <c r="U1594" s="99">
        <v>215</v>
      </c>
      <c r="V1594" s="99" t="s">
        <v>207</v>
      </c>
      <c r="W1594" s="99">
        <v>215</v>
      </c>
      <c r="X1594" s="99" t="s">
        <v>207</v>
      </c>
      <c r="Y1594" s="99">
        <v>215</v>
      </c>
      <c r="Z1594" s="99" t="s">
        <v>207</v>
      </c>
      <c r="AA1594" s="9">
        <v>220</v>
      </c>
      <c r="AB1594" s="99" t="s">
        <v>207</v>
      </c>
      <c r="AC1594" s="9">
        <v>297</v>
      </c>
      <c r="AD1594" s="9" t="s">
        <v>207</v>
      </c>
      <c r="AE1594" s="9">
        <v>117</v>
      </c>
      <c r="AF1594" s="9" t="s">
        <v>315</v>
      </c>
      <c r="AG1594" s="14" t="s">
        <v>1062</v>
      </c>
      <c r="AH1594" s="14" t="s">
        <v>207</v>
      </c>
      <c r="AI1594" s="14" t="s">
        <v>1062</v>
      </c>
      <c r="AJ1594" s="14" t="s">
        <v>207</v>
      </c>
      <c r="AK1594" s="9">
        <v>2.5</v>
      </c>
      <c r="AL1594" s="14" t="s">
        <v>207</v>
      </c>
      <c r="AM1594" s="9">
        <v>2.5</v>
      </c>
      <c r="AN1594" s="14" t="s">
        <v>207</v>
      </c>
      <c r="AO1594" s="9">
        <v>2.5</v>
      </c>
      <c r="AP1594" s="14" t="s">
        <v>207</v>
      </c>
      <c r="AQ1594" s="9">
        <v>5</v>
      </c>
      <c r="AR1594" s="14" t="s">
        <v>207</v>
      </c>
      <c r="AS1594" s="9" t="s">
        <v>0</v>
      </c>
      <c r="AT1594" s="9" t="s">
        <v>318</v>
      </c>
      <c r="AU1594" s="9" t="s">
        <v>376</v>
      </c>
      <c r="AV1594" s="9" t="s">
        <v>320</v>
      </c>
      <c r="AW1594" s="9" t="s">
        <v>2322</v>
      </c>
      <c r="AX1594" s="9">
        <v>9010600000</v>
      </c>
      <c r="AY1594" s="99">
        <v>269</v>
      </c>
      <c r="AZ1594" s="12" t="s">
        <v>207</v>
      </c>
      <c r="BA1594" s="99">
        <v>16</v>
      </c>
      <c r="BB1594" s="12" t="s">
        <v>207</v>
      </c>
      <c r="BC1594" s="99">
        <v>16</v>
      </c>
      <c r="BD1594" s="12" t="s">
        <v>207</v>
      </c>
      <c r="BE1594" s="99">
        <v>23</v>
      </c>
      <c r="BF1594" s="12" t="s">
        <v>321</v>
      </c>
      <c r="BG1594" s="654">
        <v>22.489000000000001</v>
      </c>
      <c r="BH1594" s="12" t="s">
        <v>321</v>
      </c>
      <c r="BI1594" s="99">
        <v>18</v>
      </c>
      <c r="BJ1594" s="12" t="s">
        <v>321</v>
      </c>
      <c r="BK1594" s="754">
        <v>0</v>
      </c>
      <c r="BL1594" s="12" t="s">
        <v>321</v>
      </c>
      <c r="BM1594" s="754">
        <v>0.09</v>
      </c>
      <c r="BN1594" s="12" t="s">
        <v>321</v>
      </c>
      <c r="BO1594" s="754">
        <v>4.4000000000000004</v>
      </c>
      <c r="BP1594" s="12" t="s">
        <v>321</v>
      </c>
      <c r="BQ1594" s="754">
        <v>0</v>
      </c>
      <c r="BR1594" s="12" t="s">
        <v>321</v>
      </c>
      <c r="BS1594" s="654">
        <v>0</v>
      </c>
      <c r="BT1594" s="12" t="s">
        <v>321</v>
      </c>
      <c r="BU1594" s="654">
        <v>4.4889999999999999</v>
      </c>
      <c r="BV1594" s="12" t="s">
        <v>321</v>
      </c>
      <c r="BW1594" s="9">
        <v>7.0000000000000007E-2</v>
      </c>
      <c r="BX1594" s="9" t="s">
        <v>322</v>
      </c>
      <c r="BY1594" s="755">
        <v>105.9</v>
      </c>
      <c r="BZ1594" s="9" t="s">
        <v>315</v>
      </c>
      <c r="CA1594" s="755">
        <v>6.3</v>
      </c>
      <c r="CB1594" s="9" t="s">
        <v>315</v>
      </c>
      <c r="CC1594" s="755">
        <v>6.3</v>
      </c>
      <c r="CD1594" s="9" t="s">
        <v>315</v>
      </c>
      <c r="CE1594" s="755">
        <v>46.3</v>
      </c>
      <c r="CF1594" s="9" t="s">
        <v>323</v>
      </c>
      <c r="CG1594" s="755">
        <v>39.700000000000003</v>
      </c>
      <c r="CH1594" s="9" t="s">
        <v>323</v>
      </c>
      <c r="CI1594" s="9"/>
      <c r="CJ1594" s="9"/>
      <c r="CK1594" s="9"/>
    </row>
    <row r="1595" spans="1:89" s="98" customFormat="1" x14ac:dyDescent="0.25">
      <c r="A1595" s="99">
        <v>10340007</v>
      </c>
      <c r="B1595" s="99"/>
      <c r="C1595" s="772">
        <v>662</v>
      </c>
      <c r="D1595" s="807">
        <v>0.03</v>
      </c>
      <c r="E1595" s="772">
        <f t="shared" si="73"/>
        <v>682</v>
      </c>
      <c r="F1595" s="778">
        <v>1.1000000000000001</v>
      </c>
      <c r="G1595" s="774">
        <f t="shared" si="72"/>
        <v>750</v>
      </c>
      <c r="H1595" s="776"/>
      <c r="I1595" s="758"/>
      <c r="J1595" s="776"/>
      <c r="K1595" s="786"/>
      <c r="L1595" s="9" t="s">
        <v>308</v>
      </c>
      <c r="M1595" s="9" t="s">
        <v>2323</v>
      </c>
      <c r="N1595" s="9" t="s">
        <v>142</v>
      </c>
      <c r="O1595" s="9" t="s">
        <v>2249</v>
      </c>
      <c r="P1595" s="9" t="s">
        <v>624</v>
      </c>
      <c r="Q1595" s="9" t="s">
        <v>2288</v>
      </c>
      <c r="R1595" s="9" t="s">
        <v>2289</v>
      </c>
      <c r="S1595" s="9" t="s">
        <v>1055</v>
      </c>
      <c r="T1595" s="98" t="s">
        <v>242</v>
      </c>
      <c r="U1595" s="99">
        <v>235</v>
      </c>
      <c r="V1595" s="99" t="s">
        <v>207</v>
      </c>
      <c r="W1595" s="99">
        <v>235</v>
      </c>
      <c r="X1595" s="99" t="s">
        <v>207</v>
      </c>
      <c r="Y1595" s="99">
        <v>235</v>
      </c>
      <c r="Z1595" s="99" t="s">
        <v>207</v>
      </c>
      <c r="AA1595" s="9">
        <v>240</v>
      </c>
      <c r="AB1595" s="99" t="s">
        <v>207</v>
      </c>
      <c r="AC1595" s="9">
        <v>325</v>
      </c>
      <c r="AD1595" s="9" t="s">
        <v>207</v>
      </c>
      <c r="AE1595" s="9">
        <v>128</v>
      </c>
      <c r="AF1595" s="9" t="s">
        <v>315</v>
      </c>
      <c r="AG1595" s="14" t="s">
        <v>1292</v>
      </c>
      <c r="AH1595" s="14" t="s">
        <v>207</v>
      </c>
      <c r="AI1595" s="14" t="s">
        <v>1292</v>
      </c>
      <c r="AJ1595" s="14" t="s">
        <v>207</v>
      </c>
      <c r="AK1595" s="9">
        <v>2.5</v>
      </c>
      <c r="AL1595" s="14" t="s">
        <v>207</v>
      </c>
      <c r="AM1595" s="9">
        <v>2.5</v>
      </c>
      <c r="AN1595" s="14" t="s">
        <v>207</v>
      </c>
      <c r="AO1595" s="9">
        <v>2.5</v>
      </c>
      <c r="AP1595" s="14" t="s">
        <v>207</v>
      </c>
      <c r="AQ1595" s="9">
        <v>5</v>
      </c>
      <c r="AR1595" s="14" t="s">
        <v>207</v>
      </c>
      <c r="AS1595" s="9" t="s">
        <v>0</v>
      </c>
      <c r="AT1595" s="9" t="s">
        <v>318</v>
      </c>
      <c r="AU1595" s="9" t="s">
        <v>376</v>
      </c>
      <c r="AV1595" s="9" t="s">
        <v>320</v>
      </c>
      <c r="AW1595" s="9" t="s">
        <v>2324</v>
      </c>
      <c r="AX1595" s="9">
        <v>9010600000</v>
      </c>
      <c r="AY1595" s="99">
        <v>289</v>
      </c>
      <c r="AZ1595" s="12" t="s">
        <v>207</v>
      </c>
      <c r="BA1595" s="99">
        <v>16</v>
      </c>
      <c r="BB1595" s="12" t="s">
        <v>207</v>
      </c>
      <c r="BC1595" s="99">
        <v>16</v>
      </c>
      <c r="BD1595" s="12" t="s">
        <v>207</v>
      </c>
      <c r="BE1595" s="99">
        <v>24</v>
      </c>
      <c r="BF1595" s="12" t="s">
        <v>321</v>
      </c>
      <c r="BG1595" s="654">
        <v>23.097000000000001</v>
      </c>
      <c r="BH1595" s="12" t="s">
        <v>321</v>
      </c>
      <c r="BI1595" s="99">
        <v>18</v>
      </c>
      <c r="BJ1595" s="12" t="s">
        <v>321</v>
      </c>
      <c r="BK1595" s="754">
        <v>0</v>
      </c>
      <c r="BL1595" s="12" t="s">
        <v>321</v>
      </c>
      <c r="BM1595" s="754">
        <v>0.09</v>
      </c>
      <c r="BN1595" s="12" t="s">
        <v>321</v>
      </c>
      <c r="BO1595" s="754">
        <v>5.0069999999999997</v>
      </c>
      <c r="BP1595" s="12" t="s">
        <v>321</v>
      </c>
      <c r="BQ1595" s="754">
        <v>0</v>
      </c>
      <c r="BR1595" s="12" t="s">
        <v>321</v>
      </c>
      <c r="BS1595" s="654">
        <v>0</v>
      </c>
      <c r="BT1595" s="12" t="s">
        <v>321</v>
      </c>
      <c r="BU1595" s="654">
        <v>5.0970000000000004</v>
      </c>
      <c r="BV1595" s="12" t="s">
        <v>321</v>
      </c>
      <c r="BW1595" s="9">
        <v>7.0000000000000007E-2</v>
      </c>
      <c r="BX1595" s="9" t="s">
        <v>322</v>
      </c>
      <c r="BY1595" s="755">
        <v>113.8</v>
      </c>
      <c r="BZ1595" s="9" t="s">
        <v>315</v>
      </c>
      <c r="CA1595" s="755">
        <v>6.3</v>
      </c>
      <c r="CB1595" s="9" t="s">
        <v>315</v>
      </c>
      <c r="CC1595" s="755">
        <v>6.3</v>
      </c>
      <c r="CD1595" s="9" t="s">
        <v>315</v>
      </c>
      <c r="CE1595" s="755">
        <v>46.3</v>
      </c>
      <c r="CF1595" s="9" t="s">
        <v>323</v>
      </c>
      <c r="CG1595" s="755">
        <v>39.700000000000003</v>
      </c>
      <c r="CH1595" s="9" t="s">
        <v>323</v>
      </c>
      <c r="CI1595" s="9"/>
      <c r="CJ1595" s="9"/>
      <c r="CK1595" s="9"/>
    </row>
    <row r="1596" spans="1:89" s="98" customFormat="1" x14ac:dyDescent="0.25">
      <c r="A1596" s="99">
        <v>10800001</v>
      </c>
      <c r="B1596" s="99"/>
      <c r="C1596" s="772">
        <v>84</v>
      </c>
      <c r="D1596" s="807">
        <v>0.03</v>
      </c>
      <c r="E1596" s="772">
        <f t="shared" si="73"/>
        <v>87</v>
      </c>
      <c r="F1596" s="778">
        <v>1.1000000000000001</v>
      </c>
      <c r="G1596" s="774">
        <f t="shared" si="72"/>
        <v>96</v>
      </c>
      <c r="H1596" s="776"/>
      <c r="I1596" s="758"/>
      <c r="J1596" s="776"/>
      <c r="K1596" s="786"/>
      <c r="L1596" s="9" t="s">
        <v>308</v>
      </c>
      <c r="M1596" s="9" t="s">
        <v>4455</v>
      </c>
      <c r="N1596" s="9" t="s">
        <v>142</v>
      </c>
      <c r="O1596" s="12" t="s">
        <v>142</v>
      </c>
      <c r="P1596" s="12" t="s">
        <v>142</v>
      </c>
      <c r="Q1596" s="9" t="s">
        <v>2325</v>
      </c>
      <c r="R1596" s="9"/>
      <c r="S1596" s="12" t="s">
        <v>200</v>
      </c>
      <c r="T1596" s="12" t="s">
        <v>200</v>
      </c>
      <c r="U1596" s="99" t="s">
        <v>142</v>
      </c>
      <c r="V1596" s="99" t="s">
        <v>207</v>
      </c>
      <c r="W1596" s="99" t="s">
        <v>142</v>
      </c>
      <c r="X1596" s="99" t="s">
        <v>207</v>
      </c>
      <c r="Y1596" s="99" t="s">
        <v>142</v>
      </c>
      <c r="Z1596" s="99" t="s">
        <v>207</v>
      </c>
      <c r="AA1596" s="99" t="s">
        <v>142</v>
      </c>
      <c r="AB1596" s="99" t="s">
        <v>207</v>
      </c>
      <c r="AC1596" s="99" t="s">
        <v>142</v>
      </c>
      <c r="AD1596" s="9" t="s">
        <v>207</v>
      </c>
      <c r="AE1596" s="99" t="s">
        <v>142</v>
      </c>
      <c r="AF1596" s="9" t="s">
        <v>315</v>
      </c>
      <c r="AG1596" s="14" t="s">
        <v>142</v>
      </c>
      <c r="AH1596" s="14" t="s">
        <v>207</v>
      </c>
      <c r="AI1596" s="14" t="s">
        <v>142</v>
      </c>
      <c r="AJ1596" s="14" t="s">
        <v>207</v>
      </c>
      <c r="AK1596" s="99" t="s">
        <v>142</v>
      </c>
      <c r="AL1596" s="14" t="s">
        <v>207</v>
      </c>
      <c r="AM1596" s="99" t="s">
        <v>142</v>
      </c>
      <c r="AN1596" s="14" t="s">
        <v>207</v>
      </c>
      <c r="AO1596" s="99" t="s">
        <v>142</v>
      </c>
      <c r="AP1596" s="14" t="s">
        <v>207</v>
      </c>
      <c r="AQ1596" s="99" t="s">
        <v>142</v>
      </c>
      <c r="AR1596" s="14" t="s">
        <v>207</v>
      </c>
      <c r="AS1596" s="12" t="s">
        <v>142</v>
      </c>
      <c r="AT1596" s="12" t="s">
        <v>200</v>
      </c>
      <c r="AU1596" s="12" t="s">
        <v>142</v>
      </c>
      <c r="AV1596" s="9" t="s">
        <v>320</v>
      </c>
      <c r="AW1596" s="9" t="s">
        <v>2326</v>
      </c>
      <c r="AX1596" s="9">
        <v>9010600000</v>
      </c>
      <c r="AY1596" s="99">
        <v>85</v>
      </c>
      <c r="AZ1596" s="12" t="s">
        <v>207</v>
      </c>
      <c r="BA1596" s="99">
        <v>16</v>
      </c>
      <c r="BB1596" s="12" t="s">
        <v>207</v>
      </c>
      <c r="BC1596" s="99">
        <v>9</v>
      </c>
      <c r="BD1596" s="12" t="s">
        <v>207</v>
      </c>
      <c r="BE1596" s="99">
        <v>5</v>
      </c>
      <c r="BF1596" s="12" t="s">
        <v>321</v>
      </c>
      <c r="BG1596" s="654">
        <v>4.3730000000000002</v>
      </c>
      <c r="BH1596" s="12" t="s">
        <v>321</v>
      </c>
      <c r="BI1596" s="99">
        <v>4</v>
      </c>
      <c r="BJ1596" s="12" t="s">
        <v>321</v>
      </c>
      <c r="BK1596" s="754">
        <v>0</v>
      </c>
      <c r="BL1596" s="12" t="s">
        <v>321</v>
      </c>
      <c r="BM1596" s="754">
        <v>0.01</v>
      </c>
      <c r="BN1596" s="12" t="s">
        <v>321</v>
      </c>
      <c r="BO1596" s="754">
        <v>0.36299999999999999</v>
      </c>
      <c r="BP1596" s="12" t="s">
        <v>321</v>
      </c>
      <c r="BQ1596" s="754">
        <v>0</v>
      </c>
      <c r="BR1596" s="12" t="s">
        <v>321</v>
      </c>
      <c r="BS1596" s="654">
        <v>0</v>
      </c>
      <c r="BT1596" s="12" t="s">
        <v>321</v>
      </c>
      <c r="BU1596" s="654">
        <v>0.373</v>
      </c>
      <c r="BV1596" s="12" t="s">
        <v>321</v>
      </c>
      <c r="BW1596" s="9">
        <v>0.01</v>
      </c>
      <c r="BX1596" s="9" t="s">
        <v>322</v>
      </c>
      <c r="BY1596" s="755">
        <v>33.5</v>
      </c>
      <c r="BZ1596" s="9" t="s">
        <v>315</v>
      </c>
      <c r="CA1596" s="755">
        <v>6.3</v>
      </c>
      <c r="CB1596" s="9" t="s">
        <v>315</v>
      </c>
      <c r="CC1596" s="755">
        <v>3.5</v>
      </c>
      <c r="CD1596" s="9" t="s">
        <v>315</v>
      </c>
      <c r="CE1596" s="755">
        <v>11</v>
      </c>
      <c r="CF1596" s="9" t="s">
        <v>323</v>
      </c>
      <c r="CG1596" s="755">
        <v>8.8000000000000007</v>
      </c>
      <c r="CH1596" s="9" t="s">
        <v>323</v>
      </c>
      <c r="CI1596" s="9"/>
      <c r="CJ1596" s="9"/>
      <c r="CK1596" s="9"/>
    </row>
    <row r="1597" spans="1:89" s="98" customFormat="1" x14ac:dyDescent="0.25">
      <c r="A1597" s="99">
        <v>10800020</v>
      </c>
      <c r="B1597" s="99"/>
      <c r="C1597" s="772">
        <v>84</v>
      </c>
      <c r="D1597" s="807">
        <v>0.03</v>
      </c>
      <c r="E1597" s="772">
        <f t="shared" si="73"/>
        <v>87</v>
      </c>
      <c r="F1597" s="778">
        <v>1.1000000000000001</v>
      </c>
      <c r="G1597" s="774">
        <f t="shared" si="72"/>
        <v>96</v>
      </c>
      <c r="H1597" s="776"/>
      <c r="I1597" s="758"/>
      <c r="J1597" s="776"/>
      <c r="K1597" s="786"/>
      <c r="L1597" s="9" t="s">
        <v>308</v>
      </c>
      <c r="M1597" s="9" t="s">
        <v>4455</v>
      </c>
      <c r="N1597" s="9" t="s">
        <v>142</v>
      </c>
      <c r="O1597" s="12" t="s">
        <v>142</v>
      </c>
      <c r="P1597" s="12" t="s">
        <v>142</v>
      </c>
      <c r="Q1597" s="9" t="s">
        <v>2325</v>
      </c>
      <c r="R1597" s="9"/>
      <c r="S1597" s="12" t="s">
        <v>200</v>
      </c>
      <c r="T1597" s="12" t="s">
        <v>200</v>
      </c>
      <c r="U1597" s="99" t="s">
        <v>142</v>
      </c>
      <c r="V1597" s="99" t="s">
        <v>207</v>
      </c>
      <c r="W1597" s="99" t="s">
        <v>142</v>
      </c>
      <c r="X1597" s="99" t="s">
        <v>207</v>
      </c>
      <c r="Y1597" s="99" t="s">
        <v>142</v>
      </c>
      <c r="Z1597" s="99" t="s">
        <v>207</v>
      </c>
      <c r="AA1597" s="99" t="s">
        <v>142</v>
      </c>
      <c r="AB1597" s="99" t="s">
        <v>207</v>
      </c>
      <c r="AC1597" s="99" t="s">
        <v>142</v>
      </c>
      <c r="AD1597" s="9" t="s">
        <v>207</v>
      </c>
      <c r="AE1597" s="99" t="s">
        <v>142</v>
      </c>
      <c r="AF1597" s="9" t="s">
        <v>315</v>
      </c>
      <c r="AG1597" s="14" t="s">
        <v>142</v>
      </c>
      <c r="AH1597" s="14" t="s">
        <v>207</v>
      </c>
      <c r="AI1597" s="14" t="s">
        <v>142</v>
      </c>
      <c r="AJ1597" s="14" t="s">
        <v>207</v>
      </c>
      <c r="AK1597" s="99" t="s">
        <v>142</v>
      </c>
      <c r="AL1597" s="14" t="s">
        <v>207</v>
      </c>
      <c r="AM1597" s="99" t="s">
        <v>142</v>
      </c>
      <c r="AN1597" s="14" t="s">
        <v>207</v>
      </c>
      <c r="AO1597" s="99" t="s">
        <v>142</v>
      </c>
      <c r="AP1597" s="14" t="s">
        <v>207</v>
      </c>
      <c r="AQ1597" s="99" t="s">
        <v>142</v>
      </c>
      <c r="AR1597" s="14" t="s">
        <v>207</v>
      </c>
      <c r="AS1597" s="12" t="s">
        <v>142</v>
      </c>
      <c r="AT1597" s="12" t="s">
        <v>200</v>
      </c>
      <c r="AU1597" s="12" t="s">
        <v>142</v>
      </c>
      <c r="AV1597" s="9" t="s">
        <v>320</v>
      </c>
      <c r="AW1597" s="9" t="s">
        <v>2327</v>
      </c>
      <c r="AX1597" s="9">
        <v>9010600000</v>
      </c>
      <c r="AY1597" s="99">
        <v>85</v>
      </c>
      <c r="AZ1597" s="12" t="s">
        <v>207</v>
      </c>
      <c r="BA1597" s="99">
        <v>16</v>
      </c>
      <c r="BB1597" s="12" t="s">
        <v>207</v>
      </c>
      <c r="BC1597" s="99">
        <v>9</v>
      </c>
      <c r="BD1597" s="12" t="s">
        <v>207</v>
      </c>
      <c r="BE1597" s="99">
        <v>5</v>
      </c>
      <c r="BF1597" s="12" t="s">
        <v>321</v>
      </c>
      <c r="BG1597" s="654">
        <v>4.3730000000000002</v>
      </c>
      <c r="BH1597" s="12" t="s">
        <v>321</v>
      </c>
      <c r="BI1597" s="99">
        <v>4</v>
      </c>
      <c r="BJ1597" s="12" t="s">
        <v>321</v>
      </c>
      <c r="BK1597" s="754">
        <v>0</v>
      </c>
      <c r="BL1597" s="12" t="s">
        <v>321</v>
      </c>
      <c r="BM1597" s="754">
        <v>0.01</v>
      </c>
      <c r="BN1597" s="12" t="s">
        <v>321</v>
      </c>
      <c r="BO1597" s="754">
        <v>0.36299999999999999</v>
      </c>
      <c r="BP1597" s="12" t="s">
        <v>321</v>
      </c>
      <c r="BQ1597" s="754">
        <v>0</v>
      </c>
      <c r="BR1597" s="12" t="s">
        <v>321</v>
      </c>
      <c r="BS1597" s="654">
        <v>0</v>
      </c>
      <c r="BT1597" s="12" t="s">
        <v>321</v>
      </c>
      <c r="BU1597" s="654">
        <v>0.373</v>
      </c>
      <c r="BV1597" s="12" t="s">
        <v>321</v>
      </c>
      <c r="BW1597" s="9">
        <v>0.01</v>
      </c>
      <c r="BX1597" s="9" t="s">
        <v>322</v>
      </c>
      <c r="BY1597" s="755">
        <v>33.5</v>
      </c>
      <c r="BZ1597" s="9" t="s">
        <v>315</v>
      </c>
      <c r="CA1597" s="755">
        <v>6.3</v>
      </c>
      <c r="CB1597" s="9" t="s">
        <v>315</v>
      </c>
      <c r="CC1597" s="755">
        <v>3.5</v>
      </c>
      <c r="CD1597" s="9" t="s">
        <v>315</v>
      </c>
      <c r="CE1597" s="755">
        <v>8.8000000000000007</v>
      </c>
      <c r="CF1597" s="9" t="s">
        <v>323</v>
      </c>
      <c r="CG1597" s="755">
        <v>8.8000000000000007</v>
      </c>
      <c r="CH1597" s="9" t="s">
        <v>323</v>
      </c>
      <c r="CI1597" s="9"/>
      <c r="CJ1597" s="9"/>
      <c r="CK1597" s="9"/>
    </row>
    <row r="1598" spans="1:89" s="98" customFormat="1" x14ac:dyDescent="0.25">
      <c r="A1598" s="99">
        <v>10800041</v>
      </c>
      <c r="B1598" s="99"/>
      <c r="C1598" s="772">
        <v>72</v>
      </c>
      <c r="D1598" s="807">
        <v>0.03</v>
      </c>
      <c r="E1598" s="772">
        <f t="shared" si="73"/>
        <v>74</v>
      </c>
      <c r="F1598" s="778">
        <v>1.1000000000000001</v>
      </c>
      <c r="G1598" s="774">
        <f t="shared" si="72"/>
        <v>81</v>
      </c>
      <c r="H1598" s="776"/>
      <c r="I1598" s="758"/>
      <c r="J1598" s="776"/>
      <c r="K1598" s="786"/>
      <c r="L1598" s="9" t="s">
        <v>308</v>
      </c>
      <c r="M1598" s="9" t="s">
        <v>4456</v>
      </c>
      <c r="N1598" s="9" t="s">
        <v>142</v>
      </c>
      <c r="O1598" s="12" t="s">
        <v>142</v>
      </c>
      <c r="P1598" s="12" t="s">
        <v>142</v>
      </c>
      <c r="Q1598" s="9" t="s">
        <v>2325</v>
      </c>
      <c r="R1598" s="9"/>
      <c r="S1598" s="12" t="s">
        <v>200</v>
      </c>
      <c r="T1598" s="12" t="s">
        <v>200</v>
      </c>
      <c r="U1598" s="99" t="s">
        <v>142</v>
      </c>
      <c r="V1598" s="99" t="s">
        <v>207</v>
      </c>
      <c r="W1598" s="99" t="s">
        <v>142</v>
      </c>
      <c r="X1598" s="99" t="s">
        <v>207</v>
      </c>
      <c r="Y1598" s="99" t="s">
        <v>142</v>
      </c>
      <c r="Z1598" s="99" t="s">
        <v>207</v>
      </c>
      <c r="AA1598" s="99" t="s">
        <v>142</v>
      </c>
      <c r="AB1598" s="99" t="s">
        <v>207</v>
      </c>
      <c r="AC1598" s="99" t="s">
        <v>142</v>
      </c>
      <c r="AD1598" s="9" t="s">
        <v>207</v>
      </c>
      <c r="AE1598" s="99" t="s">
        <v>142</v>
      </c>
      <c r="AF1598" s="9" t="s">
        <v>315</v>
      </c>
      <c r="AG1598" s="14" t="s">
        <v>142</v>
      </c>
      <c r="AH1598" s="14" t="s">
        <v>207</v>
      </c>
      <c r="AI1598" s="14" t="s">
        <v>142</v>
      </c>
      <c r="AJ1598" s="14" t="s">
        <v>207</v>
      </c>
      <c r="AK1598" s="99" t="s">
        <v>142</v>
      </c>
      <c r="AL1598" s="14" t="s">
        <v>207</v>
      </c>
      <c r="AM1598" s="99" t="s">
        <v>142</v>
      </c>
      <c r="AN1598" s="14" t="s">
        <v>207</v>
      </c>
      <c r="AO1598" s="99" t="s">
        <v>142</v>
      </c>
      <c r="AP1598" s="14" t="s">
        <v>207</v>
      </c>
      <c r="AQ1598" s="99" t="s">
        <v>142</v>
      </c>
      <c r="AR1598" s="14" t="s">
        <v>207</v>
      </c>
      <c r="AS1598" s="12" t="s">
        <v>142</v>
      </c>
      <c r="AT1598" s="12" t="s">
        <v>200</v>
      </c>
      <c r="AU1598" s="12" t="s">
        <v>142</v>
      </c>
      <c r="AV1598" s="9" t="s">
        <v>320</v>
      </c>
      <c r="AW1598" s="9" t="s">
        <v>2328</v>
      </c>
      <c r="AX1598" s="9">
        <v>9010600000</v>
      </c>
      <c r="AY1598" s="99">
        <v>48</v>
      </c>
      <c r="AZ1598" s="12" t="s">
        <v>207</v>
      </c>
      <c r="BA1598" s="99">
        <v>18</v>
      </c>
      <c r="BB1598" s="12" t="s">
        <v>207</v>
      </c>
      <c r="BC1598" s="99">
        <v>10</v>
      </c>
      <c r="BD1598" s="12" t="s">
        <v>207</v>
      </c>
      <c r="BE1598" s="99">
        <v>3</v>
      </c>
      <c r="BF1598" s="12" t="s">
        <v>321</v>
      </c>
      <c r="BG1598" s="654">
        <v>2.1800000000000002</v>
      </c>
      <c r="BH1598" s="12" t="s">
        <v>321</v>
      </c>
      <c r="BI1598" s="99">
        <v>2</v>
      </c>
      <c r="BJ1598" s="12" t="s">
        <v>321</v>
      </c>
      <c r="BK1598" s="754">
        <v>0</v>
      </c>
      <c r="BL1598" s="12" t="s">
        <v>321</v>
      </c>
      <c r="BM1598" s="754">
        <v>2.1000000000000001E-2</v>
      </c>
      <c r="BN1598" s="12" t="s">
        <v>321</v>
      </c>
      <c r="BO1598" s="754">
        <v>0.159</v>
      </c>
      <c r="BP1598" s="12" t="s">
        <v>321</v>
      </c>
      <c r="BQ1598" s="754">
        <v>0</v>
      </c>
      <c r="BR1598" s="12" t="s">
        <v>321</v>
      </c>
      <c r="BS1598" s="654">
        <v>0</v>
      </c>
      <c r="BT1598" s="12" t="s">
        <v>321</v>
      </c>
      <c r="BU1598" s="654">
        <v>0.18</v>
      </c>
      <c r="BV1598" s="12" t="s">
        <v>321</v>
      </c>
      <c r="BW1598" s="9">
        <v>0.01</v>
      </c>
      <c r="BX1598" s="9" t="s">
        <v>322</v>
      </c>
      <c r="BY1598" s="755">
        <v>18.899999999999999</v>
      </c>
      <c r="BZ1598" s="9" t="s">
        <v>315</v>
      </c>
      <c r="CA1598" s="755">
        <v>7.1</v>
      </c>
      <c r="CB1598" s="9" t="s">
        <v>315</v>
      </c>
      <c r="CC1598" s="755">
        <v>3.9</v>
      </c>
      <c r="CD1598" s="9" t="s">
        <v>315</v>
      </c>
      <c r="CE1598" s="755">
        <v>6.6</v>
      </c>
      <c r="CF1598" s="9" t="s">
        <v>323</v>
      </c>
      <c r="CG1598" s="755">
        <v>4.4000000000000004</v>
      </c>
      <c r="CH1598" s="9" t="s">
        <v>323</v>
      </c>
      <c r="CI1598" s="9"/>
      <c r="CJ1598" s="9"/>
      <c r="CK1598" s="9"/>
    </row>
    <row r="1599" spans="1:89" s="98" customFormat="1" x14ac:dyDescent="0.25">
      <c r="A1599" s="99">
        <v>10800042</v>
      </c>
      <c r="B1599" s="99"/>
      <c r="C1599" s="772">
        <v>72</v>
      </c>
      <c r="D1599" s="807">
        <v>0.03</v>
      </c>
      <c r="E1599" s="772">
        <f t="shared" si="73"/>
        <v>74</v>
      </c>
      <c r="F1599" s="778">
        <v>1.1000000000000001</v>
      </c>
      <c r="G1599" s="774">
        <f t="shared" si="72"/>
        <v>81</v>
      </c>
      <c r="H1599" s="776"/>
      <c r="I1599" s="758"/>
      <c r="J1599" s="776"/>
      <c r="K1599" s="786"/>
      <c r="L1599" s="9" t="s">
        <v>308</v>
      </c>
      <c r="M1599" s="9" t="s">
        <v>4456</v>
      </c>
      <c r="N1599" s="9" t="s">
        <v>142</v>
      </c>
      <c r="O1599" s="12" t="s">
        <v>142</v>
      </c>
      <c r="P1599" s="12" t="s">
        <v>142</v>
      </c>
      <c r="Q1599" s="9" t="s">
        <v>2325</v>
      </c>
      <c r="R1599" s="9"/>
      <c r="S1599" s="12" t="s">
        <v>200</v>
      </c>
      <c r="T1599" s="12" t="s">
        <v>200</v>
      </c>
      <c r="U1599" s="99" t="s">
        <v>142</v>
      </c>
      <c r="V1599" s="99" t="s">
        <v>207</v>
      </c>
      <c r="W1599" s="99" t="s">
        <v>142</v>
      </c>
      <c r="X1599" s="99" t="s">
        <v>207</v>
      </c>
      <c r="Y1599" s="99" t="s">
        <v>142</v>
      </c>
      <c r="Z1599" s="99" t="s">
        <v>207</v>
      </c>
      <c r="AA1599" s="99" t="s">
        <v>142</v>
      </c>
      <c r="AB1599" s="99" t="s">
        <v>207</v>
      </c>
      <c r="AC1599" s="99" t="s">
        <v>142</v>
      </c>
      <c r="AD1599" s="9" t="s">
        <v>207</v>
      </c>
      <c r="AE1599" s="99" t="s">
        <v>142</v>
      </c>
      <c r="AF1599" s="9" t="s">
        <v>315</v>
      </c>
      <c r="AG1599" s="14" t="s">
        <v>142</v>
      </c>
      <c r="AH1599" s="14" t="s">
        <v>207</v>
      </c>
      <c r="AI1599" s="14" t="s">
        <v>142</v>
      </c>
      <c r="AJ1599" s="14" t="s">
        <v>207</v>
      </c>
      <c r="AK1599" s="99" t="s">
        <v>142</v>
      </c>
      <c r="AL1599" s="14" t="s">
        <v>207</v>
      </c>
      <c r="AM1599" s="99" t="s">
        <v>142</v>
      </c>
      <c r="AN1599" s="14" t="s">
        <v>207</v>
      </c>
      <c r="AO1599" s="99" t="s">
        <v>142</v>
      </c>
      <c r="AP1599" s="14" t="s">
        <v>207</v>
      </c>
      <c r="AQ1599" s="99" t="s">
        <v>142</v>
      </c>
      <c r="AR1599" s="14" t="s">
        <v>207</v>
      </c>
      <c r="AS1599" s="12" t="s">
        <v>142</v>
      </c>
      <c r="AT1599" s="12" t="s">
        <v>200</v>
      </c>
      <c r="AU1599" s="12" t="s">
        <v>142</v>
      </c>
      <c r="AV1599" s="9" t="s">
        <v>320</v>
      </c>
      <c r="AW1599" s="9" t="s">
        <v>2329</v>
      </c>
      <c r="AX1599" s="9">
        <v>9010600000</v>
      </c>
      <c r="AY1599" s="99">
        <v>48</v>
      </c>
      <c r="AZ1599" s="12" t="s">
        <v>207</v>
      </c>
      <c r="BA1599" s="99">
        <v>18</v>
      </c>
      <c r="BB1599" s="12" t="s">
        <v>207</v>
      </c>
      <c r="BC1599" s="99">
        <v>10</v>
      </c>
      <c r="BD1599" s="12" t="s">
        <v>207</v>
      </c>
      <c r="BE1599" s="99">
        <v>5</v>
      </c>
      <c r="BF1599" s="12" t="s">
        <v>321</v>
      </c>
      <c r="BG1599" s="654">
        <v>4.18</v>
      </c>
      <c r="BH1599" s="12" t="s">
        <v>321</v>
      </c>
      <c r="BI1599" s="99">
        <v>4</v>
      </c>
      <c r="BJ1599" s="12" t="s">
        <v>321</v>
      </c>
      <c r="BK1599" s="754">
        <v>0</v>
      </c>
      <c r="BL1599" s="12" t="s">
        <v>321</v>
      </c>
      <c r="BM1599" s="754">
        <v>2.1000000000000001E-2</v>
      </c>
      <c r="BN1599" s="12" t="s">
        <v>321</v>
      </c>
      <c r="BO1599" s="754">
        <v>0.159</v>
      </c>
      <c r="BP1599" s="12" t="s">
        <v>321</v>
      </c>
      <c r="BQ1599" s="754">
        <v>0</v>
      </c>
      <c r="BR1599" s="12" t="s">
        <v>321</v>
      </c>
      <c r="BS1599" s="654">
        <v>0</v>
      </c>
      <c r="BT1599" s="12" t="s">
        <v>321</v>
      </c>
      <c r="BU1599" s="654">
        <v>0.18</v>
      </c>
      <c r="BV1599" s="12" t="s">
        <v>321</v>
      </c>
      <c r="BW1599" s="9">
        <v>0.01</v>
      </c>
      <c r="BX1599" s="9" t="s">
        <v>322</v>
      </c>
      <c r="BY1599" s="755">
        <v>18.899999999999999</v>
      </c>
      <c r="BZ1599" s="9" t="s">
        <v>315</v>
      </c>
      <c r="CA1599" s="755">
        <v>7.1</v>
      </c>
      <c r="CB1599" s="9" t="s">
        <v>315</v>
      </c>
      <c r="CC1599" s="755">
        <v>3.9</v>
      </c>
      <c r="CD1599" s="9" t="s">
        <v>315</v>
      </c>
      <c r="CE1599" s="755">
        <v>8.8000000000000007</v>
      </c>
      <c r="CF1599" s="9" t="s">
        <v>323</v>
      </c>
      <c r="CG1599" s="755">
        <v>8.8000000000000007</v>
      </c>
      <c r="CH1599" s="9" t="s">
        <v>323</v>
      </c>
      <c r="CI1599" s="9"/>
      <c r="CJ1599" s="9"/>
      <c r="CK1599" s="9"/>
    </row>
    <row r="1600" spans="1:89" s="98" customFormat="1" x14ac:dyDescent="0.25">
      <c r="A1600" s="99">
        <v>10800090</v>
      </c>
      <c r="B1600" s="99"/>
      <c r="C1600" s="772">
        <v>72</v>
      </c>
      <c r="D1600" s="807">
        <v>0.03</v>
      </c>
      <c r="E1600" s="772">
        <f t="shared" si="73"/>
        <v>74</v>
      </c>
      <c r="F1600" s="778">
        <v>1.1000000000000001</v>
      </c>
      <c r="G1600" s="774">
        <f t="shared" si="72"/>
        <v>81</v>
      </c>
      <c r="H1600" s="776"/>
      <c r="I1600" s="758"/>
      <c r="J1600" s="776"/>
      <c r="K1600" s="786"/>
      <c r="L1600" s="9" t="s">
        <v>308</v>
      </c>
      <c r="M1600" s="9" t="s">
        <v>4457</v>
      </c>
      <c r="N1600" s="9" t="s">
        <v>142</v>
      </c>
      <c r="O1600" s="12" t="s">
        <v>142</v>
      </c>
      <c r="P1600" s="12" t="s">
        <v>142</v>
      </c>
      <c r="Q1600" s="9" t="s">
        <v>2325</v>
      </c>
      <c r="R1600" s="9"/>
      <c r="S1600" s="12" t="s">
        <v>200</v>
      </c>
      <c r="T1600" s="12" t="s">
        <v>200</v>
      </c>
      <c r="U1600" s="99" t="s">
        <v>142</v>
      </c>
      <c r="V1600" s="99" t="s">
        <v>207</v>
      </c>
      <c r="W1600" s="99" t="s">
        <v>142</v>
      </c>
      <c r="X1600" s="99" t="s">
        <v>207</v>
      </c>
      <c r="Y1600" s="99" t="s">
        <v>142</v>
      </c>
      <c r="Z1600" s="99" t="s">
        <v>207</v>
      </c>
      <c r="AA1600" s="99" t="s">
        <v>142</v>
      </c>
      <c r="AB1600" s="99" t="s">
        <v>207</v>
      </c>
      <c r="AC1600" s="99" t="s">
        <v>142</v>
      </c>
      <c r="AD1600" s="9" t="s">
        <v>207</v>
      </c>
      <c r="AE1600" s="99" t="s">
        <v>142</v>
      </c>
      <c r="AF1600" s="9" t="s">
        <v>315</v>
      </c>
      <c r="AG1600" s="14" t="s">
        <v>142</v>
      </c>
      <c r="AH1600" s="14" t="s">
        <v>207</v>
      </c>
      <c r="AI1600" s="14" t="s">
        <v>142</v>
      </c>
      <c r="AJ1600" s="14" t="s">
        <v>207</v>
      </c>
      <c r="AK1600" s="99" t="s">
        <v>142</v>
      </c>
      <c r="AL1600" s="14" t="s">
        <v>207</v>
      </c>
      <c r="AM1600" s="99" t="s">
        <v>142</v>
      </c>
      <c r="AN1600" s="14" t="s">
        <v>207</v>
      </c>
      <c r="AO1600" s="99" t="s">
        <v>142</v>
      </c>
      <c r="AP1600" s="14" t="s">
        <v>207</v>
      </c>
      <c r="AQ1600" s="99" t="s">
        <v>142</v>
      </c>
      <c r="AR1600" s="14" t="s">
        <v>207</v>
      </c>
      <c r="AS1600" s="12" t="s">
        <v>142</v>
      </c>
      <c r="AT1600" s="12" t="s">
        <v>200</v>
      </c>
      <c r="AU1600" s="12" t="s">
        <v>142</v>
      </c>
      <c r="AV1600" s="9" t="s">
        <v>320</v>
      </c>
      <c r="AW1600" s="9" t="s">
        <v>2330</v>
      </c>
      <c r="AX1600" s="9">
        <v>9010600000</v>
      </c>
      <c r="AY1600" s="99">
        <v>48</v>
      </c>
      <c r="AZ1600" s="12" t="s">
        <v>207</v>
      </c>
      <c r="BA1600" s="99">
        <v>18</v>
      </c>
      <c r="BB1600" s="12" t="s">
        <v>207</v>
      </c>
      <c r="BC1600" s="99">
        <v>10</v>
      </c>
      <c r="BD1600" s="12" t="s">
        <v>207</v>
      </c>
      <c r="BE1600" s="99">
        <v>2</v>
      </c>
      <c r="BF1600" s="12" t="s">
        <v>321</v>
      </c>
      <c r="BG1600" s="654">
        <v>1.1890000000000001</v>
      </c>
      <c r="BH1600" s="12" t="s">
        <v>321</v>
      </c>
      <c r="BI1600" s="99">
        <v>1</v>
      </c>
      <c r="BJ1600" s="12" t="s">
        <v>321</v>
      </c>
      <c r="BK1600" s="754">
        <v>0</v>
      </c>
      <c r="BL1600" s="12" t="s">
        <v>321</v>
      </c>
      <c r="BM1600" s="754">
        <v>0.03</v>
      </c>
      <c r="BN1600" s="12" t="s">
        <v>321</v>
      </c>
      <c r="BO1600" s="754">
        <v>0.159</v>
      </c>
      <c r="BP1600" s="12" t="s">
        <v>321</v>
      </c>
      <c r="BQ1600" s="754">
        <v>0</v>
      </c>
      <c r="BR1600" s="12" t="s">
        <v>321</v>
      </c>
      <c r="BS1600" s="654">
        <v>0</v>
      </c>
      <c r="BT1600" s="12" t="s">
        <v>321</v>
      </c>
      <c r="BU1600" s="654">
        <v>0.189</v>
      </c>
      <c r="BV1600" s="12" t="s">
        <v>321</v>
      </c>
      <c r="BW1600" s="9">
        <v>0.01</v>
      </c>
      <c r="BX1600" s="9" t="s">
        <v>322</v>
      </c>
      <c r="BY1600" s="755">
        <v>18.899999999999999</v>
      </c>
      <c r="BZ1600" s="9" t="s">
        <v>315</v>
      </c>
      <c r="CA1600" s="755">
        <v>7.1</v>
      </c>
      <c r="CB1600" s="9" t="s">
        <v>315</v>
      </c>
      <c r="CC1600" s="755">
        <v>3.9</v>
      </c>
      <c r="CD1600" s="9" t="s">
        <v>315</v>
      </c>
      <c r="CE1600" s="755">
        <v>2.2000000000000002</v>
      </c>
      <c r="CF1600" s="9" t="s">
        <v>323</v>
      </c>
      <c r="CG1600" s="755">
        <v>2.2000000000000002</v>
      </c>
      <c r="CH1600" s="9" t="s">
        <v>323</v>
      </c>
      <c r="CI1600" s="9"/>
      <c r="CJ1600" s="9"/>
      <c r="CK1600" s="9"/>
    </row>
    <row r="1601" spans="1:89" s="98" customFormat="1" x14ac:dyDescent="0.25">
      <c r="A1601" s="99">
        <v>10800091</v>
      </c>
      <c r="B1601" s="99"/>
      <c r="C1601" s="772">
        <v>72</v>
      </c>
      <c r="D1601" s="807">
        <v>0.03</v>
      </c>
      <c r="E1601" s="772">
        <f t="shared" si="73"/>
        <v>74</v>
      </c>
      <c r="F1601" s="778">
        <v>1.1000000000000001</v>
      </c>
      <c r="G1601" s="774">
        <f t="shared" si="72"/>
        <v>81</v>
      </c>
      <c r="H1601" s="776"/>
      <c r="I1601" s="758"/>
      <c r="J1601" s="776"/>
      <c r="K1601" s="786"/>
      <c r="L1601" s="9" t="s">
        <v>308</v>
      </c>
      <c r="M1601" s="9" t="s">
        <v>4457</v>
      </c>
      <c r="N1601" s="9" t="s">
        <v>142</v>
      </c>
      <c r="O1601" s="12" t="s">
        <v>142</v>
      </c>
      <c r="P1601" s="12" t="s">
        <v>142</v>
      </c>
      <c r="Q1601" s="9" t="s">
        <v>2325</v>
      </c>
      <c r="R1601" s="9"/>
      <c r="S1601" s="12" t="s">
        <v>200</v>
      </c>
      <c r="T1601" s="12" t="s">
        <v>200</v>
      </c>
      <c r="U1601" s="99" t="s">
        <v>142</v>
      </c>
      <c r="V1601" s="99" t="s">
        <v>207</v>
      </c>
      <c r="W1601" s="99" t="s">
        <v>142</v>
      </c>
      <c r="X1601" s="99" t="s">
        <v>207</v>
      </c>
      <c r="Y1601" s="99" t="s">
        <v>142</v>
      </c>
      <c r="Z1601" s="99" t="s">
        <v>207</v>
      </c>
      <c r="AA1601" s="99" t="s">
        <v>142</v>
      </c>
      <c r="AB1601" s="99" t="s">
        <v>207</v>
      </c>
      <c r="AC1601" s="99" t="s">
        <v>142</v>
      </c>
      <c r="AD1601" s="9" t="s">
        <v>207</v>
      </c>
      <c r="AE1601" s="99" t="s">
        <v>142</v>
      </c>
      <c r="AF1601" s="9" t="s">
        <v>315</v>
      </c>
      <c r="AG1601" s="14" t="s">
        <v>142</v>
      </c>
      <c r="AH1601" s="14" t="s">
        <v>207</v>
      </c>
      <c r="AI1601" s="14" t="s">
        <v>142</v>
      </c>
      <c r="AJ1601" s="14" t="s">
        <v>207</v>
      </c>
      <c r="AK1601" s="99" t="s">
        <v>142</v>
      </c>
      <c r="AL1601" s="14" t="s">
        <v>207</v>
      </c>
      <c r="AM1601" s="99" t="s">
        <v>142</v>
      </c>
      <c r="AN1601" s="14" t="s">
        <v>207</v>
      </c>
      <c r="AO1601" s="99" t="s">
        <v>142</v>
      </c>
      <c r="AP1601" s="14" t="s">
        <v>207</v>
      </c>
      <c r="AQ1601" s="99" t="s">
        <v>142</v>
      </c>
      <c r="AR1601" s="14" t="s">
        <v>207</v>
      </c>
      <c r="AS1601" s="12" t="s">
        <v>142</v>
      </c>
      <c r="AT1601" s="12" t="s">
        <v>200</v>
      </c>
      <c r="AU1601" s="12" t="s">
        <v>142</v>
      </c>
      <c r="AV1601" s="9" t="s">
        <v>320</v>
      </c>
      <c r="AW1601" s="9" t="s">
        <v>2331</v>
      </c>
      <c r="AX1601" s="9">
        <v>9010600000</v>
      </c>
      <c r="AY1601" s="99">
        <v>48</v>
      </c>
      <c r="AZ1601" s="12" t="s">
        <v>207</v>
      </c>
      <c r="BA1601" s="99">
        <v>18</v>
      </c>
      <c r="BB1601" s="12" t="s">
        <v>207</v>
      </c>
      <c r="BC1601" s="99">
        <v>10</v>
      </c>
      <c r="BD1601" s="12" t="s">
        <v>207</v>
      </c>
      <c r="BE1601" s="99">
        <v>2</v>
      </c>
      <c r="BF1601" s="12" t="s">
        <v>321</v>
      </c>
      <c r="BG1601" s="654">
        <v>1.1870000000000001</v>
      </c>
      <c r="BH1601" s="12" t="s">
        <v>321</v>
      </c>
      <c r="BI1601" s="99">
        <v>1</v>
      </c>
      <c r="BJ1601" s="12" t="s">
        <v>321</v>
      </c>
      <c r="BK1601" s="754">
        <v>0</v>
      </c>
      <c r="BL1601" s="12" t="s">
        <v>321</v>
      </c>
      <c r="BM1601" s="754">
        <v>2.8000000000000001E-2</v>
      </c>
      <c r="BN1601" s="12" t="s">
        <v>321</v>
      </c>
      <c r="BO1601" s="754">
        <v>0.159</v>
      </c>
      <c r="BP1601" s="12" t="s">
        <v>321</v>
      </c>
      <c r="BQ1601" s="754">
        <v>0</v>
      </c>
      <c r="BR1601" s="12" t="s">
        <v>321</v>
      </c>
      <c r="BS1601" s="654">
        <v>0</v>
      </c>
      <c r="BT1601" s="12" t="s">
        <v>321</v>
      </c>
      <c r="BU1601" s="654">
        <v>0.187</v>
      </c>
      <c r="BV1601" s="12" t="s">
        <v>321</v>
      </c>
      <c r="BW1601" s="9">
        <v>0.01</v>
      </c>
      <c r="BX1601" s="9" t="s">
        <v>322</v>
      </c>
      <c r="BY1601" s="755">
        <v>18.899999999999999</v>
      </c>
      <c r="BZ1601" s="9" t="s">
        <v>315</v>
      </c>
      <c r="CA1601" s="755">
        <v>7.1</v>
      </c>
      <c r="CB1601" s="9" t="s">
        <v>315</v>
      </c>
      <c r="CC1601" s="755">
        <v>3.9</v>
      </c>
      <c r="CD1601" s="9" t="s">
        <v>315</v>
      </c>
      <c r="CE1601" s="755">
        <v>2.2000000000000002</v>
      </c>
      <c r="CF1601" s="9" t="s">
        <v>323</v>
      </c>
      <c r="CG1601" s="755">
        <v>2.2000000000000002</v>
      </c>
      <c r="CH1601" s="9" t="s">
        <v>323</v>
      </c>
      <c r="CI1601" s="9"/>
      <c r="CJ1601" s="9"/>
      <c r="CK1601" s="9"/>
    </row>
    <row r="1602" spans="1:89" s="98" customFormat="1" x14ac:dyDescent="0.25">
      <c r="A1602" s="99">
        <v>10800002</v>
      </c>
      <c r="B1602" s="99"/>
      <c r="C1602" s="772">
        <v>128</v>
      </c>
      <c r="D1602" s="807">
        <v>0.03</v>
      </c>
      <c r="E1602" s="772">
        <f t="shared" si="73"/>
        <v>132</v>
      </c>
      <c r="F1602" s="778">
        <v>1.1000000000000001</v>
      </c>
      <c r="G1602" s="774">
        <f t="shared" si="72"/>
        <v>145</v>
      </c>
      <c r="H1602" s="776"/>
      <c r="I1602" s="758"/>
      <c r="J1602" s="776"/>
      <c r="K1602" s="786"/>
      <c r="L1602" s="9" t="s">
        <v>308</v>
      </c>
      <c r="M1602" s="9" t="s">
        <v>4458</v>
      </c>
      <c r="N1602" s="9" t="s">
        <v>142</v>
      </c>
      <c r="O1602" s="12" t="s">
        <v>142</v>
      </c>
      <c r="P1602" s="12" t="s">
        <v>142</v>
      </c>
      <c r="Q1602" s="9" t="s">
        <v>2325</v>
      </c>
      <c r="R1602" s="9"/>
      <c r="S1602" s="12" t="s">
        <v>200</v>
      </c>
      <c r="T1602" s="12" t="s">
        <v>200</v>
      </c>
      <c r="U1602" s="99" t="s">
        <v>142</v>
      </c>
      <c r="V1602" s="99" t="s">
        <v>207</v>
      </c>
      <c r="W1602" s="99" t="s">
        <v>142</v>
      </c>
      <c r="X1602" s="99" t="s">
        <v>207</v>
      </c>
      <c r="Y1602" s="99" t="s">
        <v>142</v>
      </c>
      <c r="Z1602" s="99" t="s">
        <v>207</v>
      </c>
      <c r="AA1602" s="99" t="s">
        <v>142</v>
      </c>
      <c r="AB1602" s="99" t="s">
        <v>207</v>
      </c>
      <c r="AC1602" s="99" t="s">
        <v>142</v>
      </c>
      <c r="AD1602" s="9" t="s">
        <v>207</v>
      </c>
      <c r="AE1602" s="99" t="s">
        <v>142</v>
      </c>
      <c r="AF1602" s="9" t="s">
        <v>315</v>
      </c>
      <c r="AG1602" s="14" t="s">
        <v>142</v>
      </c>
      <c r="AH1602" s="14" t="s">
        <v>207</v>
      </c>
      <c r="AI1602" s="14" t="s">
        <v>142</v>
      </c>
      <c r="AJ1602" s="14" t="s">
        <v>207</v>
      </c>
      <c r="AK1602" s="99" t="s">
        <v>142</v>
      </c>
      <c r="AL1602" s="14" t="s">
        <v>207</v>
      </c>
      <c r="AM1602" s="99" t="s">
        <v>142</v>
      </c>
      <c r="AN1602" s="14" t="s">
        <v>207</v>
      </c>
      <c r="AO1602" s="99" t="s">
        <v>142</v>
      </c>
      <c r="AP1602" s="14" t="s">
        <v>207</v>
      </c>
      <c r="AQ1602" s="99" t="s">
        <v>142</v>
      </c>
      <c r="AR1602" s="14" t="s">
        <v>207</v>
      </c>
      <c r="AS1602" s="12" t="s">
        <v>142</v>
      </c>
      <c r="AT1602" s="12" t="s">
        <v>200</v>
      </c>
      <c r="AU1602" s="12" t="s">
        <v>142</v>
      </c>
      <c r="AV1602" s="9" t="s">
        <v>320</v>
      </c>
      <c r="AW1602" s="9" t="s">
        <v>2332</v>
      </c>
      <c r="AX1602" s="9">
        <v>9010600000</v>
      </c>
      <c r="AY1602" s="99">
        <v>121</v>
      </c>
      <c r="AZ1602" s="12" t="s">
        <v>207</v>
      </c>
      <c r="BA1602" s="99">
        <v>11</v>
      </c>
      <c r="BB1602" s="12" t="s">
        <v>207</v>
      </c>
      <c r="BC1602" s="99">
        <v>7</v>
      </c>
      <c r="BD1602" s="12" t="s">
        <v>207</v>
      </c>
      <c r="BE1602" s="99">
        <v>5</v>
      </c>
      <c r="BF1602" s="12" t="s">
        <v>321</v>
      </c>
      <c r="BG1602" s="654">
        <v>4.3</v>
      </c>
      <c r="BH1602" s="12" t="s">
        <v>321</v>
      </c>
      <c r="BI1602" s="99">
        <v>4</v>
      </c>
      <c r="BJ1602" s="12" t="s">
        <v>321</v>
      </c>
      <c r="BK1602" s="754">
        <v>0</v>
      </c>
      <c r="BL1602" s="12" t="s">
        <v>321</v>
      </c>
      <c r="BM1602" s="754">
        <v>2.3E-2</v>
      </c>
      <c r="BN1602" s="12" t="s">
        <v>321</v>
      </c>
      <c r="BO1602" s="754">
        <v>0.27600000000000002</v>
      </c>
      <c r="BP1602" s="12" t="s">
        <v>321</v>
      </c>
      <c r="BQ1602" s="754">
        <v>0</v>
      </c>
      <c r="BR1602" s="12" t="s">
        <v>321</v>
      </c>
      <c r="BS1602" s="654">
        <v>0</v>
      </c>
      <c r="BT1602" s="12" t="s">
        <v>321</v>
      </c>
      <c r="BU1602" s="654">
        <v>0.3</v>
      </c>
      <c r="BV1602" s="12" t="s">
        <v>321</v>
      </c>
      <c r="BW1602" s="9">
        <v>0.01</v>
      </c>
      <c r="BX1602" s="9" t="s">
        <v>322</v>
      </c>
      <c r="BY1602" s="755">
        <v>47.6</v>
      </c>
      <c r="BZ1602" s="9" t="s">
        <v>315</v>
      </c>
      <c r="CA1602" s="755">
        <v>4.3</v>
      </c>
      <c r="CB1602" s="9" t="s">
        <v>315</v>
      </c>
      <c r="CC1602" s="755">
        <v>2.8</v>
      </c>
      <c r="CD1602" s="9" t="s">
        <v>315</v>
      </c>
      <c r="CE1602" s="755">
        <v>13.2</v>
      </c>
      <c r="CF1602" s="9" t="s">
        <v>323</v>
      </c>
      <c r="CG1602" s="755">
        <v>8.8000000000000007</v>
      </c>
      <c r="CH1602" s="9" t="s">
        <v>323</v>
      </c>
      <c r="CI1602" s="9"/>
      <c r="CJ1602" s="9"/>
      <c r="CK1602" s="9"/>
    </row>
    <row r="1603" spans="1:89" s="98" customFormat="1" x14ac:dyDescent="0.25">
      <c r="A1603" s="99">
        <v>10800005</v>
      </c>
      <c r="B1603" s="99"/>
      <c r="C1603" s="772">
        <v>128</v>
      </c>
      <c r="D1603" s="807">
        <v>0.03</v>
      </c>
      <c r="E1603" s="772">
        <f t="shared" si="73"/>
        <v>132</v>
      </c>
      <c r="F1603" s="778">
        <v>1.1000000000000001</v>
      </c>
      <c r="G1603" s="774">
        <f t="shared" si="72"/>
        <v>145</v>
      </c>
      <c r="H1603" s="776"/>
      <c r="I1603" s="758"/>
      <c r="J1603" s="776"/>
      <c r="K1603" s="786"/>
      <c r="L1603" s="9" t="s">
        <v>308</v>
      </c>
      <c r="M1603" s="9" t="s">
        <v>4458</v>
      </c>
      <c r="N1603" s="9" t="s">
        <v>142</v>
      </c>
      <c r="O1603" s="12" t="s">
        <v>142</v>
      </c>
      <c r="P1603" s="12" t="s">
        <v>142</v>
      </c>
      <c r="Q1603" s="9" t="s">
        <v>2325</v>
      </c>
      <c r="R1603" s="9"/>
      <c r="S1603" s="12" t="s">
        <v>200</v>
      </c>
      <c r="T1603" s="12" t="s">
        <v>200</v>
      </c>
      <c r="U1603" s="99" t="s">
        <v>142</v>
      </c>
      <c r="V1603" s="99" t="s">
        <v>207</v>
      </c>
      <c r="W1603" s="99" t="s">
        <v>142</v>
      </c>
      <c r="X1603" s="99" t="s">
        <v>207</v>
      </c>
      <c r="Y1603" s="99" t="s">
        <v>142</v>
      </c>
      <c r="Z1603" s="99" t="s">
        <v>207</v>
      </c>
      <c r="AA1603" s="99" t="s">
        <v>142</v>
      </c>
      <c r="AB1603" s="99" t="s">
        <v>207</v>
      </c>
      <c r="AC1603" s="99" t="s">
        <v>142</v>
      </c>
      <c r="AD1603" s="9" t="s">
        <v>207</v>
      </c>
      <c r="AE1603" s="99" t="s">
        <v>142</v>
      </c>
      <c r="AF1603" s="9" t="s">
        <v>315</v>
      </c>
      <c r="AG1603" s="14" t="s">
        <v>142</v>
      </c>
      <c r="AH1603" s="14" t="s">
        <v>207</v>
      </c>
      <c r="AI1603" s="14" t="s">
        <v>142</v>
      </c>
      <c r="AJ1603" s="14" t="s">
        <v>207</v>
      </c>
      <c r="AK1603" s="99" t="s">
        <v>142</v>
      </c>
      <c r="AL1603" s="14" t="s">
        <v>207</v>
      </c>
      <c r="AM1603" s="99" t="s">
        <v>142</v>
      </c>
      <c r="AN1603" s="14" t="s">
        <v>207</v>
      </c>
      <c r="AO1603" s="99" t="s">
        <v>142</v>
      </c>
      <c r="AP1603" s="14" t="s">
        <v>207</v>
      </c>
      <c r="AQ1603" s="99" t="s">
        <v>142</v>
      </c>
      <c r="AR1603" s="14" t="s">
        <v>207</v>
      </c>
      <c r="AS1603" s="12" t="s">
        <v>142</v>
      </c>
      <c r="AT1603" s="12" t="s">
        <v>200</v>
      </c>
      <c r="AU1603" s="12" t="s">
        <v>142</v>
      </c>
      <c r="AV1603" s="9" t="s">
        <v>320</v>
      </c>
      <c r="AW1603" s="9" t="s">
        <v>2333</v>
      </c>
      <c r="AX1603" s="9">
        <v>9010600000</v>
      </c>
      <c r="AY1603" s="99">
        <v>121</v>
      </c>
      <c r="AZ1603" s="12" t="s">
        <v>207</v>
      </c>
      <c r="BA1603" s="99">
        <v>11</v>
      </c>
      <c r="BB1603" s="12" t="s">
        <v>207</v>
      </c>
      <c r="BC1603" s="99">
        <v>7</v>
      </c>
      <c r="BD1603" s="12" t="s">
        <v>207</v>
      </c>
      <c r="BE1603" s="99">
        <v>5</v>
      </c>
      <c r="BF1603" s="12" t="s">
        <v>321</v>
      </c>
      <c r="BG1603" s="654">
        <v>4.2919999999999998</v>
      </c>
      <c r="BH1603" s="12" t="s">
        <v>321</v>
      </c>
      <c r="BI1603" s="99">
        <v>4</v>
      </c>
      <c r="BJ1603" s="12" t="s">
        <v>321</v>
      </c>
      <c r="BK1603" s="754">
        <v>0</v>
      </c>
      <c r="BL1603" s="12" t="s">
        <v>321</v>
      </c>
      <c r="BM1603" s="754">
        <v>1.6E-2</v>
      </c>
      <c r="BN1603" s="12" t="s">
        <v>321</v>
      </c>
      <c r="BO1603" s="754">
        <v>0.27600000000000002</v>
      </c>
      <c r="BP1603" s="12" t="s">
        <v>321</v>
      </c>
      <c r="BQ1603" s="754">
        <v>0</v>
      </c>
      <c r="BR1603" s="12" t="s">
        <v>321</v>
      </c>
      <c r="BS1603" s="654">
        <v>0</v>
      </c>
      <c r="BT1603" s="12" t="s">
        <v>321</v>
      </c>
      <c r="BU1603" s="654">
        <v>0.29199999999999998</v>
      </c>
      <c r="BV1603" s="12" t="s">
        <v>321</v>
      </c>
      <c r="BW1603" s="9">
        <v>0.01</v>
      </c>
      <c r="BX1603" s="9" t="s">
        <v>322</v>
      </c>
      <c r="BY1603" s="755">
        <v>47.6</v>
      </c>
      <c r="BZ1603" s="9" t="s">
        <v>315</v>
      </c>
      <c r="CA1603" s="755">
        <v>4.3</v>
      </c>
      <c r="CB1603" s="9" t="s">
        <v>315</v>
      </c>
      <c r="CC1603" s="755">
        <v>2.8</v>
      </c>
      <c r="CD1603" s="9" t="s">
        <v>315</v>
      </c>
      <c r="CE1603" s="755">
        <v>13.2</v>
      </c>
      <c r="CF1603" s="9" t="s">
        <v>323</v>
      </c>
      <c r="CG1603" s="755">
        <v>8.8000000000000007</v>
      </c>
      <c r="CH1603" s="9" t="s">
        <v>323</v>
      </c>
      <c r="CI1603" s="9"/>
      <c r="CJ1603" s="9"/>
      <c r="CK1603" s="9"/>
    </row>
    <row r="1604" spans="1:89" s="98" customFormat="1" x14ac:dyDescent="0.25">
      <c r="A1604" s="99">
        <v>10800004</v>
      </c>
      <c r="B1604" s="99"/>
      <c r="C1604" s="772">
        <v>128</v>
      </c>
      <c r="D1604" s="807">
        <v>0.03</v>
      </c>
      <c r="E1604" s="772">
        <f t="shared" si="73"/>
        <v>132</v>
      </c>
      <c r="F1604" s="778">
        <v>1.1000000000000001</v>
      </c>
      <c r="G1604" s="774">
        <f t="shared" si="72"/>
        <v>145</v>
      </c>
      <c r="H1604" s="776"/>
      <c r="I1604" s="758"/>
      <c r="J1604" s="776"/>
      <c r="K1604" s="786"/>
      <c r="L1604" s="9" t="s">
        <v>308</v>
      </c>
      <c r="M1604" s="9" t="s">
        <v>4459</v>
      </c>
      <c r="N1604" s="9" t="s">
        <v>142</v>
      </c>
      <c r="O1604" s="12" t="s">
        <v>142</v>
      </c>
      <c r="P1604" s="12" t="s">
        <v>142</v>
      </c>
      <c r="Q1604" s="9" t="s">
        <v>2325</v>
      </c>
      <c r="R1604" s="9"/>
      <c r="S1604" s="12" t="s">
        <v>200</v>
      </c>
      <c r="T1604" s="12" t="s">
        <v>200</v>
      </c>
      <c r="U1604" s="99" t="s">
        <v>142</v>
      </c>
      <c r="V1604" s="99" t="s">
        <v>207</v>
      </c>
      <c r="W1604" s="99" t="s">
        <v>142</v>
      </c>
      <c r="X1604" s="99" t="s">
        <v>207</v>
      </c>
      <c r="Y1604" s="99" t="s">
        <v>142</v>
      </c>
      <c r="Z1604" s="99" t="s">
        <v>207</v>
      </c>
      <c r="AA1604" s="99" t="s">
        <v>142</v>
      </c>
      <c r="AB1604" s="99" t="s">
        <v>207</v>
      </c>
      <c r="AC1604" s="99" t="s">
        <v>142</v>
      </c>
      <c r="AD1604" s="9" t="s">
        <v>207</v>
      </c>
      <c r="AE1604" s="99" t="s">
        <v>142</v>
      </c>
      <c r="AF1604" s="9" t="s">
        <v>315</v>
      </c>
      <c r="AG1604" s="14" t="s">
        <v>142</v>
      </c>
      <c r="AH1604" s="14" t="s">
        <v>207</v>
      </c>
      <c r="AI1604" s="14" t="s">
        <v>142</v>
      </c>
      <c r="AJ1604" s="14" t="s">
        <v>207</v>
      </c>
      <c r="AK1604" s="99" t="s">
        <v>142</v>
      </c>
      <c r="AL1604" s="14" t="s">
        <v>207</v>
      </c>
      <c r="AM1604" s="99" t="s">
        <v>142</v>
      </c>
      <c r="AN1604" s="14" t="s">
        <v>207</v>
      </c>
      <c r="AO1604" s="99" t="s">
        <v>142</v>
      </c>
      <c r="AP1604" s="14" t="s">
        <v>207</v>
      </c>
      <c r="AQ1604" s="99" t="s">
        <v>142</v>
      </c>
      <c r="AR1604" s="14" t="s">
        <v>207</v>
      </c>
      <c r="AS1604" s="12" t="s">
        <v>142</v>
      </c>
      <c r="AT1604" s="12" t="s">
        <v>200</v>
      </c>
      <c r="AU1604" s="12" t="s">
        <v>142</v>
      </c>
      <c r="AV1604" s="9" t="s">
        <v>320</v>
      </c>
      <c r="AW1604" s="9" t="s">
        <v>2334</v>
      </c>
      <c r="AX1604" s="9">
        <v>9010600000</v>
      </c>
      <c r="AY1604" s="99">
        <v>121</v>
      </c>
      <c r="AZ1604" s="12" t="s">
        <v>207</v>
      </c>
      <c r="BA1604" s="99">
        <v>11</v>
      </c>
      <c r="BB1604" s="12" t="s">
        <v>207</v>
      </c>
      <c r="BC1604" s="99">
        <v>7</v>
      </c>
      <c r="BD1604" s="12" t="s">
        <v>207</v>
      </c>
      <c r="BE1604" s="99">
        <v>7</v>
      </c>
      <c r="BF1604" s="12" t="s">
        <v>321</v>
      </c>
      <c r="BG1604" s="654">
        <v>6.3</v>
      </c>
      <c r="BH1604" s="12" t="s">
        <v>321</v>
      </c>
      <c r="BI1604" s="99">
        <v>6</v>
      </c>
      <c r="BJ1604" s="12" t="s">
        <v>321</v>
      </c>
      <c r="BK1604" s="754">
        <v>0</v>
      </c>
      <c r="BL1604" s="12" t="s">
        <v>321</v>
      </c>
      <c r="BM1604" s="754">
        <v>2.3E-2</v>
      </c>
      <c r="BN1604" s="12" t="s">
        <v>321</v>
      </c>
      <c r="BO1604" s="754">
        <v>0.27600000000000002</v>
      </c>
      <c r="BP1604" s="12" t="s">
        <v>321</v>
      </c>
      <c r="BQ1604" s="754">
        <v>0</v>
      </c>
      <c r="BR1604" s="12" t="s">
        <v>321</v>
      </c>
      <c r="BS1604" s="654">
        <v>0</v>
      </c>
      <c r="BT1604" s="12" t="s">
        <v>321</v>
      </c>
      <c r="BU1604" s="654">
        <v>0.3</v>
      </c>
      <c r="BV1604" s="12" t="s">
        <v>321</v>
      </c>
      <c r="BW1604" s="9">
        <v>0.01</v>
      </c>
      <c r="BX1604" s="9" t="s">
        <v>322</v>
      </c>
      <c r="BY1604" s="755">
        <v>47.6</v>
      </c>
      <c r="BZ1604" s="9" t="s">
        <v>315</v>
      </c>
      <c r="CA1604" s="755">
        <v>4.3</v>
      </c>
      <c r="CB1604" s="9" t="s">
        <v>315</v>
      </c>
      <c r="CC1604" s="755">
        <v>2.8</v>
      </c>
      <c r="CD1604" s="9" t="s">
        <v>315</v>
      </c>
      <c r="CE1604" s="755">
        <v>15.4</v>
      </c>
      <c r="CF1604" s="9" t="s">
        <v>323</v>
      </c>
      <c r="CG1604" s="755">
        <v>13.2</v>
      </c>
      <c r="CH1604" s="9" t="s">
        <v>323</v>
      </c>
      <c r="CI1604" s="9"/>
      <c r="CJ1604" s="9"/>
      <c r="CK1604" s="9"/>
    </row>
    <row r="1605" spans="1:89" s="98" customFormat="1" x14ac:dyDescent="0.25">
      <c r="A1605" s="99">
        <v>10800017</v>
      </c>
      <c r="B1605" s="99"/>
      <c r="C1605" s="772">
        <v>128</v>
      </c>
      <c r="D1605" s="807">
        <v>0.03</v>
      </c>
      <c r="E1605" s="772">
        <f t="shared" si="73"/>
        <v>132</v>
      </c>
      <c r="F1605" s="778">
        <v>1.1000000000000001</v>
      </c>
      <c r="G1605" s="774">
        <f t="shared" si="72"/>
        <v>145</v>
      </c>
      <c r="H1605" s="776"/>
      <c r="I1605" s="758"/>
      <c r="J1605" s="776"/>
      <c r="K1605" s="786"/>
      <c r="L1605" s="9" t="s">
        <v>308</v>
      </c>
      <c r="M1605" s="9" t="s">
        <v>4459</v>
      </c>
      <c r="N1605" s="9" t="s">
        <v>142</v>
      </c>
      <c r="O1605" s="12" t="s">
        <v>142</v>
      </c>
      <c r="P1605" s="12" t="s">
        <v>142</v>
      </c>
      <c r="Q1605" s="9" t="s">
        <v>2325</v>
      </c>
      <c r="R1605" s="9"/>
      <c r="S1605" s="12" t="s">
        <v>200</v>
      </c>
      <c r="T1605" s="12" t="s">
        <v>200</v>
      </c>
      <c r="U1605" s="99" t="s">
        <v>142</v>
      </c>
      <c r="V1605" s="99" t="s">
        <v>207</v>
      </c>
      <c r="W1605" s="99" t="s">
        <v>142</v>
      </c>
      <c r="X1605" s="99" t="s">
        <v>207</v>
      </c>
      <c r="Y1605" s="99" t="s">
        <v>142</v>
      </c>
      <c r="Z1605" s="99" t="s">
        <v>207</v>
      </c>
      <c r="AA1605" s="99" t="s">
        <v>142</v>
      </c>
      <c r="AB1605" s="99" t="s">
        <v>207</v>
      </c>
      <c r="AC1605" s="99" t="s">
        <v>142</v>
      </c>
      <c r="AD1605" s="9" t="s">
        <v>207</v>
      </c>
      <c r="AE1605" s="99" t="s">
        <v>142</v>
      </c>
      <c r="AF1605" s="9" t="s">
        <v>315</v>
      </c>
      <c r="AG1605" s="14" t="s">
        <v>142</v>
      </c>
      <c r="AH1605" s="14" t="s">
        <v>207</v>
      </c>
      <c r="AI1605" s="14" t="s">
        <v>142</v>
      </c>
      <c r="AJ1605" s="14" t="s">
        <v>207</v>
      </c>
      <c r="AK1605" s="99" t="s">
        <v>142</v>
      </c>
      <c r="AL1605" s="14" t="s">
        <v>207</v>
      </c>
      <c r="AM1605" s="99" t="s">
        <v>142</v>
      </c>
      <c r="AN1605" s="14" t="s">
        <v>207</v>
      </c>
      <c r="AO1605" s="99" t="s">
        <v>142</v>
      </c>
      <c r="AP1605" s="14" t="s">
        <v>207</v>
      </c>
      <c r="AQ1605" s="99" t="s">
        <v>142</v>
      </c>
      <c r="AR1605" s="14" t="s">
        <v>207</v>
      </c>
      <c r="AS1605" s="12" t="s">
        <v>142</v>
      </c>
      <c r="AT1605" s="12" t="s">
        <v>200</v>
      </c>
      <c r="AU1605" s="12" t="s">
        <v>142</v>
      </c>
      <c r="AV1605" s="9" t="s">
        <v>320</v>
      </c>
      <c r="AW1605" s="9" t="s">
        <v>2335</v>
      </c>
      <c r="AX1605" s="9">
        <v>9010600000</v>
      </c>
      <c r="AY1605" s="99">
        <v>121</v>
      </c>
      <c r="AZ1605" s="12" t="s">
        <v>207</v>
      </c>
      <c r="BA1605" s="99">
        <v>11</v>
      </c>
      <c r="BB1605" s="12" t="s">
        <v>207</v>
      </c>
      <c r="BC1605" s="99">
        <v>7</v>
      </c>
      <c r="BD1605" s="12" t="s">
        <v>207</v>
      </c>
      <c r="BE1605" s="99">
        <v>6</v>
      </c>
      <c r="BF1605" s="12" t="s">
        <v>321</v>
      </c>
      <c r="BG1605" s="654">
        <v>5.2919999999999998</v>
      </c>
      <c r="BH1605" s="12" t="s">
        <v>321</v>
      </c>
      <c r="BI1605" s="99">
        <v>5</v>
      </c>
      <c r="BJ1605" s="12" t="s">
        <v>321</v>
      </c>
      <c r="BK1605" s="754">
        <v>0</v>
      </c>
      <c r="BL1605" s="12" t="s">
        <v>321</v>
      </c>
      <c r="BM1605" s="754">
        <v>1.6E-2</v>
      </c>
      <c r="BN1605" s="12" t="s">
        <v>321</v>
      </c>
      <c r="BO1605" s="754">
        <v>0.27600000000000002</v>
      </c>
      <c r="BP1605" s="12" t="s">
        <v>321</v>
      </c>
      <c r="BQ1605" s="754">
        <v>0</v>
      </c>
      <c r="BR1605" s="12" t="s">
        <v>321</v>
      </c>
      <c r="BS1605" s="654">
        <v>0</v>
      </c>
      <c r="BT1605" s="12" t="s">
        <v>321</v>
      </c>
      <c r="BU1605" s="654">
        <v>0.29199999999999998</v>
      </c>
      <c r="BV1605" s="12" t="s">
        <v>321</v>
      </c>
      <c r="BW1605" s="9">
        <v>0.01</v>
      </c>
      <c r="BX1605" s="9" t="s">
        <v>322</v>
      </c>
      <c r="BY1605" s="755">
        <v>47.6</v>
      </c>
      <c r="BZ1605" s="9" t="s">
        <v>315</v>
      </c>
      <c r="CA1605" s="755">
        <v>4.3</v>
      </c>
      <c r="CB1605" s="9" t="s">
        <v>315</v>
      </c>
      <c r="CC1605" s="755">
        <v>2.8</v>
      </c>
      <c r="CD1605" s="9" t="s">
        <v>315</v>
      </c>
      <c r="CE1605" s="755">
        <v>13.2</v>
      </c>
      <c r="CF1605" s="9" t="s">
        <v>323</v>
      </c>
      <c r="CG1605" s="755">
        <v>11</v>
      </c>
      <c r="CH1605" s="9" t="s">
        <v>323</v>
      </c>
      <c r="CI1605" s="9"/>
      <c r="CJ1605" s="9"/>
      <c r="CK1605" s="9"/>
    </row>
    <row r="1606" spans="1:89" s="98" customFormat="1" x14ac:dyDescent="0.25">
      <c r="A1606" s="99">
        <v>10800031</v>
      </c>
      <c r="B1606" s="99"/>
      <c r="C1606" s="772">
        <v>62</v>
      </c>
      <c r="D1606" s="807">
        <v>0.03</v>
      </c>
      <c r="E1606" s="772">
        <f t="shared" si="73"/>
        <v>64</v>
      </c>
      <c r="F1606" s="778">
        <v>1.1000000000000001</v>
      </c>
      <c r="G1606" s="774">
        <f t="shared" si="72"/>
        <v>70</v>
      </c>
      <c r="H1606" s="776"/>
      <c r="I1606" s="758"/>
      <c r="J1606" s="776"/>
      <c r="K1606" s="786"/>
      <c r="L1606" s="9" t="s">
        <v>308</v>
      </c>
      <c r="M1606" s="9" t="s">
        <v>4460</v>
      </c>
      <c r="N1606" s="9" t="s">
        <v>142</v>
      </c>
      <c r="O1606" s="12" t="s">
        <v>142</v>
      </c>
      <c r="P1606" s="12" t="s">
        <v>142</v>
      </c>
      <c r="Q1606" s="9" t="s">
        <v>2325</v>
      </c>
      <c r="R1606" s="9"/>
      <c r="S1606" s="12" t="s">
        <v>200</v>
      </c>
      <c r="T1606" s="12" t="s">
        <v>200</v>
      </c>
      <c r="U1606" s="99" t="s">
        <v>142</v>
      </c>
      <c r="V1606" s="99" t="s">
        <v>207</v>
      </c>
      <c r="W1606" s="99" t="s">
        <v>142</v>
      </c>
      <c r="X1606" s="99" t="s">
        <v>207</v>
      </c>
      <c r="Y1606" s="99" t="s">
        <v>142</v>
      </c>
      <c r="Z1606" s="99" t="s">
        <v>207</v>
      </c>
      <c r="AA1606" s="99" t="s">
        <v>142</v>
      </c>
      <c r="AB1606" s="99" t="s">
        <v>207</v>
      </c>
      <c r="AC1606" s="99" t="s">
        <v>142</v>
      </c>
      <c r="AD1606" s="9" t="s">
        <v>207</v>
      </c>
      <c r="AE1606" s="99" t="s">
        <v>142</v>
      </c>
      <c r="AF1606" s="9" t="s">
        <v>315</v>
      </c>
      <c r="AG1606" s="14" t="s">
        <v>142</v>
      </c>
      <c r="AH1606" s="14" t="s">
        <v>207</v>
      </c>
      <c r="AI1606" s="14" t="s">
        <v>142</v>
      </c>
      <c r="AJ1606" s="14" t="s">
        <v>207</v>
      </c>
      <c r="AK1606" s="99" t="s">
        <v>142</v>
      </c>
      <c r="AL1606" s="14" t="s">
        <v>207</v>
      </c>
      <c r="AM1606" s="99" t="s">
        <v>142</v>
      </c>
      <c r="AN1606" s="14" t="s">
        <v>207</v>
      </c>
      <c r="AO1606" s="99" t="s">
        <v>142</v>
      </c>
      <c r="AP1606" s="14" t="s">
        <v>207</v>
      </c>
      <c r="AQ1606" s="99" t="s">
        <v>142</v>
      </c>
      <c r="AR1606" s="14" t="s">
        <v>207</v>
      </c>
      <c r="AS1606" s="12" t="s">
        <v>142</v>
      </c>
      <c r="AT1606" s="12" t="s">
        <v>200</v>
      </c>
      <c r="AU1606" s="12" t="s">
        <v>142</v>
      </c>
      <c r="AV1606" s="9" t="s">
        <v>320</v>
      </c>
      <c r="AW1606" s="9" t="s">
        <v>2336</v>
      </c>
      <c r="AX1606" s="9">
        <v>9010600000</v>
      </c>
      <c r="AY1606" s="99">
        <v>33</v>
      </c>
      <c r="AZ1606" s="12" t="s">
        <v>207</v>
      </c>
      <c r="BA1606" s="99">
        <v>23</v>
      </c>
      <c r="BB1606" s="12" t="s">
        <v>207</v>
      </c>
      <c r="BC1606" s="99">
        <v>21</v>
      </c>
      <c r="BD1606" s="12" t="s">
        <v>207</v>
      </c>
      <c r="BE1606" s="99">
        <v>3</v>
      </c>
      <c r="BF1606" s="12" t="s">
        <v>321</v>
      </c>
      <c r="BG1606" s="654">
        <v>2.3519999999999999</v>
      </c>
      <c r="BH1606" s="12" t="s">
        <v>321</v>
      </c>
      <c r="BI1606" s="99">
        <v>2</v>
      </c>
      <c r="BJ1606" s="12" t="s">
        <v>321</v>
      </c>
      <c r="BK1606" s="754">
        <v>0</v>
      </c>
      <c r="BL1606" s="12" t="s">
        <v>321</v>
      </c>
      <c r="BM1606" s="754">
        <v>0</v>
      </c>
      <c r="BN1606" s="12" t="s">
        <v>321</v>
      </c>
      <c r="BO1606" s="754">
        <v>0.35199999999999998</v>
      </c>
      <c r="BP1606" s="12" t="s">
        <v>321</v>
      </c>
      <c r="BQ1606" s="754">
        <v>0</v>
      </c>
      <c r="BR1606" s="12" t="s">
        <v>321</v>
      </c>
      <c r="BS1606" s="654">
        <v>0</v>
      </c>
      <c r="BT1606" s="12" t="s">
        <v>321</v>
      </c>
      <c r="BU1606" s="654">
        <v>0.35199999999999998</v>
      </c>
      <c r="BV1606" s="12" t="s">
        <v>321</v>
      </c>
      <c r="BW1606" s="9">
        <v>0.02</v>
      </c>
      <c r="BX1606" s="9" t="s">
        <v>322</v>
      </c>
      <c r="BY1606" s="755">
        <v>13</v>
      </c>
      <c r="BZ1606" s="9" t="s">
        <v>315</v>
      </c>
      <c r="CA1606" s="755">
        <v>9.1</v>
      </c>
      <c r="CB1606" s="9" t="s">
        <v>315</v>
      </c>
      <c r="CC1606" s="755">
        <v>8.3000000000000007</v>
      </c>
      <c r="CD1606" s="9" t="s">
        <v>315</v>
      </c>
      <c r="CE1606" s="755">
        <v>4.4000000000000004</v>
      </c>
      <c r="CF1606" s="9" t="s">
        <v>323</v>
      </c>
      <c r="CG1606" s="755">
        <v>4.4000000000000004</v>
      </c>
      <c r="CH1606" s="9" t="s">
        <v>323</v>
      </c>
      <c r="CI1606" s="9"/>
      <c r="CJ1606" s="9"/>
      <c r="CK1606" s="9"/>
    </row>
    <row r="1607" spans="1:89" s="98" customFormat="1" x14ac:dyDescent="0.25">
      <c r="A1607" s="99">
        <v>10800032</v>
      </c>
      <c r="B1607" s="99"/>
      <c r="C1607" s="772">
        <v>128</v>
      </c>
      <c r="D1607" s="807">
        <v>0.03</v>
      </c>
      <c r="E1607" s="772">
        <f t="shared" si="73"/>
        <v>132</v>
      </c>
      <c r="F1607" s="778">
        <v>1.1000000000000001</v>
      </c>
      <c r="G1607" s="774">
        <f t="shared" si="72"/>
        <v>145</v>
      </c>
      <c r="H1607" s="776"/>
      <c r="I1607" s="758"/>
      <c r="J1607" s="776"/>
      <c r="K1607" s="786"/>
      <c r="L1607" s="9" t="s">
        <v>308</v>
      </c>
      <c r="M1607" s="9" t="s">
        <v>4461</v>
      </c>
      <c r="N1607" s="9" t="s">
        <v>142</v>
      </c>
      <c r="O1607" s="12" t="s">
        <v>142</v>
      </c>
      <c r="P1607" s="12" t="s">
        <v>142</v>
      </c>
      <c r="Q1607" s="9" t="s">
        <v>2325</v>
      </c>
      <c r="R1607" s="9"/>
      <c r="S1607" s="12" t="s">
        <v>200</v>
      </c>
      <c r="T1607" s="12" t="s">
        <v>200</v>
      </c>
      <c r="U1607" s="99" t="s">
        <v>142</v>
      </c>
      <c r="V1607" s="99" t="s">
        <v>207</v>
      </c>
      <c r="W1607" s="99" t="s">
        <v>142</v>
      </c>
      <c r="X1607" s="99" t="s">
        <v>207</v>
      </c>
      <c r="Y1607" s="99" t="s">
        <v>142</v>
      </c>
      <c r="Z1607" s="99" t="s">
        <v>207</v>
      </c>
      <c r="AA1607" s="99" t="s">
        <v>142</v>
      </c>
      <c r="AB1607" s="99" t="s">
        <v>207</v>
      </c>
      <c r="AC1607" s="99" t="s">
        <v>142</v>
      </c>
      <c r="AD1607" s="9" t="s">
        <v>207</v>
      </c>
      <c r="AE1607" s="99" t="s">
        <v>142</v>
      </c>
      <c r="AF1607" s="9" t="s">
        <v>315</v>
      </c>
      <c r="AG1607" s="14" t="s">
        <v>142</v>
      </c>
      <c r="AH1607" s="14" t="s">
        <v>207</v>
      </c>
      <c r="AI1607" s="14" t="s">
        <v>142</v>
      </c>
      <c r="AJ1607" s="14" t="s">
        <v>207</v>
      </c>
      <c r="AK1607" s="99" t="s">
        <v>142</v>
      </c>
      <c r="AL1607" s="14" t="s">
        <v>207</v>
      </c>
      <c r="AM1607" s="99" t="s">
        <v>142</v>
      </c>
      <c r="AN1607" s="14" t="s">
        <v>207</v>
      </c>
      <c r="AO1607" s="99" t="s">
        <v>142</v>
      </c>
      <c r="AP1607" s="14" t="s">
        <v>207</v>
      </c>
      <c r="AQ1607" s="99" t="s">
        <v>142</v>
      </c>
      <c r="AR1607" s="14" t="s">
        <v>207</v>
      </c>
      <c r="AS1607" s="12" t="s">
        <v>142</v>
      </c>
      <c r="AT1607" s="12" t="s">
        <v>200</v>
      </c>
      <c r="AU1607" s="12" t="s">
        <v>142</v>
      </c>
      <c r="AV1607" s="9" t="s">
        <v>320</v>
      </c>
      <c r="AW1607" s="9" t="s">
        <v>2337</v>
      </c>
      <c r="AX1607" s="9">
        <v>9010600000</v>
      </c>
      <c r="AY1607" s="99">
        <v>95</v>
      </c>
      <c r="AZ1607" s="12" t="s">
        <v>207</v>
      </c>
      <c r="BA1607" s="99">
        <v>8</v>
      </c>
      <c r="BB1607" s="12" t="s">
        <v>207</v>
      </c>
      <c r="BC1607" s="99">
        <v>16</v>
      </c>
      <c r="BD1607" s="12" t="s">
        <v>207</v>
      </c>
      <c r="BE1607" s="99">
        <v>6</v>
      </c>
      <c r="BF1607" s="12" t="s">
        <v>321</v>
      </c>
      <c r="BG1607" s="654">
        <v>5.17</v>
      </c>
      <c r="BH1607" s="12" t="s">
        <v>321</v>
      </c>
      <c r="BI1607" s="99">
        <v>4</v>
      </c>
      <c r="BJ1607" s="12" t="s">
        <v>321</v>
      </c>
      <c r="BK1607" s="754">
        <v>0</v>
      </c>
      <c r="BL1607" s="12" t="s">
        <v>321</v>
      </c>
      <c r="BM1607" s="754">
        <v>0.186</v>
      </c>
      <c r="BN1607" s="12" t="s">
        <v>321</v>
      </c>
      <c r="BO1607" s="754">
        <v>0.98399999999999999</v>
      </c>
      <c r="BP1607" s="12" t="s">
        <v>321</v>
      </c>
      <c r="BQ1607" s="754">
        <v>0</v>
      </c>
      <c r="BR1607" s="12" t="s">
        <v>321</v>
      </c>
      <c r="BS1607" s="654">
        <v>0</v>
      </c>
      <c r="BT1607" s="12" t="s">
        <v>321</v>
      </c>
      <c r="BU1607" s="654">
        <v>1.17</v>
      </c>
      <c r="BV1607" s="12" t="s">
        <v>321</v>
      </c>
      <c r="BW1607" s="9">
        <v>0.01</v>
      </c>
      <c r="BX1607" s="9" t="s">
        <v>322</v>
      </c>
      <c r="BY1607" s="755">
        <v>37.4</v>
      </c>
      <c r="BZ1607" s="9" t="s">
        <v>315</v>
      </c>
      <c r="CA1607" s="755">
        <v>3.1</v>
      </c>
      <c r="CB1607" s="9" t="s">
        <v>315</v>
      </c>
      <c r="CC1607" s="755">
        <v>6.3</v>
      </c>
      <c r="CD1607" s="9" t="s">
        <v>315</v>
      </c>
      <c r="CE1607" s="755">
        <v>8.8000000000000007</v>
      </c>
      <c r="CF1607" s="9" t="s">
        <v>323</v>
      </c>
      <c r="CG1607" s="755">
        <v>8.8000000000000007</v>
      </c>
      <c r="CH1607" s="9" t="s">
        <v>323</v>
      </c>
      <c r="CI1607" s="9"/>
      <c r="CJ1607" s="9"/>
      <c r="CK1607" s="9"/>
    </row>
    <row r="1608" spans="1:89" s="98" customFormat="1" x14ac:dyDescent="0.25">
      <c r="A1608" s="99">
        <v>10800089</v>
      </c>
      <c r="B1608" s="99"/>
      <c r="C1608" s="772">
        <v>72</v>
      </c>
      <c r="D1608" s="807">
        <v>0.03</v>
      </c>
      <c r="E1608" s="772">
        <f t="shared" si="73"/>
        <v>74</v>
      </c>
      <c r="F1608" s="778">
        <v>1.1000000000000001</v>
      </c>
      <c r="G1608" s="774">
        <f t="shared" si="72"/>
        <v>81</v>
      </c>
      <c r="H1608" s="776"/>
      <c r="I1608" s="758"/>
      <c r="J1608" s="776"/>
      <c r="K1608" s="786"/>
      <c r="L1608" s="9" t="s">
        <v>308</v>
      </c>
      <c r="M1608" s="9" t="s">
        <v>4462</v>
      </c>
      <c r="N1608" s="9" t="s">
        <v>142</v>
      </c>
      <c r="O1608" s="12" t="s">
        <v>142</v>
      </c>
      <c r="P1608" s="12" t="s">
        <v>142</v>
      </c>
      <c r="Q1608" s="9" t="s">
        <v>2325</v>
      </c>
      <c r="R1608" s="9"/>
      <c r="S1608" s="12" t="s">
        <v>200</v>
      </c>
      <c r="T1608" s="12" t="s">
        <v>200</v>
      </c>
      <c r="U1608" s="99" t="s">
        <v>142</v>
      </c>
      <c r="V1608" s="99" t="s">
        <v>207</v>
      </c>
      <c r="W1608" s="99" t="s">
        <v>142</v>
      </c>
      <c r="X1608" s="99" t="s">
        <v>207</v>
      </c>
      <c r="Y1608" s="99" t="s">
        <v>142</v>
      </c>
      <c r="Z1608" s="99" t="s">
        <v>207</v>
      </c>
      <c r="AA1608" s="99" t="s">
        <v>142</v>
      </c>
      <c r="AB1608" s="99" t="s">
        <v>207</v>
      </c>
      <c r="AC1608" s="99" t="s">
        <v>142</v>
      </c>
      <c r="AD1608" s="9" t="s">
        <v>207</v>
      </c>
      <c r="AE1608" s="99" t="s">
        <v>142</v>
      </c>
      <c r="AF1608" s="9" t="s">
        <v>315</v>
      </c>
      <c r="AG1608" s="14" t="s">
        <v>142</v>
      </c>
      <c r="AH1608" s="14" t="s">
        <v>207</v>
      </c>
      <c r="AI1608" s="14" t="s">
        <v>142</v>
      </c>
      <c r="AJ1608" s="14" t="s">
        <v>207</v>
      </c>
      <c r="AK1608" s="99" t="s">
        <v>142</v>
      </c>
      <c r="AL1608" s="14" t="s">
        <v>207</v>
      </c>
      <c r="AM1608" s="99" t="s">
        <v>142</v>
      </c>
      <c r="AN1608" s="14" t="s">
        <v>207</v>
      </c>
      <c r="AO1608" s="99" t="s">
        <v>142</v>
      </c>
      <c r="AP1608" s="14" t="s">
        <v>207</v>
      </c>
      <c r="AQ1608" s="99" t="s">
        <v>142</v>
      </c>
      <c r="AR1608" s="14" t="s">
        <v>207</v>
      </c>
      <c r="AS1608" s="12" t="s">
        <v>142</v>
      </c>
      <c r="AT1608" s="12" t="s">
        <v>200</v>
      </c>
      <c r="AU1608" s="12" t="s">
        <v>142</v>
      </c>
      <c r="AV1608" s="9" t="s">
        <v>320</v>
      </c>
      <c r="AW1608" s="9" t="s">
        <v>2338</v>
      </c>
      <c r="AX1608" s="9">
        <v>9010600000</v>
      </c>
      <c r="AY1608" s="99">
        <v>48</v>
      </c>
      <c r="AZ1608" s="12" t="s">
        <v>207</v>
      </c>
      <c r="BA1608" s="99">
        <v>18</v>
      </c>
      <c r="BB1608" s="12" t="s">
        <v>207</v>
      </c>
      <c r="BC1608" s="99">
        <v>10</v>
      </c>
      <c r="BD1608" s="12" t="s">
        <v>207</v>
      </c>
      <c r="BE1608" s="99">
        <v>2</v>
      </c>
      <c r="BF1608" s="12" t="s">
        <v>321</v>
      </c>
      <c r="BG1608" s="654">
        <v>1.18</v>
      </c>
      <c r="BH1608" s="12" t="s">
        <v>321</v>
      </c>
      <c r="BI1608" s="99">
        <v>1</v>
      </c>
      <c r="BJ1608" s="12" t="s">
        <v>321</v>
      </c>
      <c r="BK1608" s="754">
        <v>0</v>
      </c>
      <c r="BL1608" s="12" t="s">
        <v>321</v>
      </c>
      <c r="BM1608" s="754">
        <v>2.1000000000000001E-2</v>
      </c>
      <c r="BN1608" s="12" t="s">
        <v>321</v>
      </c>
      <c r="BO1608" s="754">
        <v>0.159</v>
      </c>
      <c r="BP1608" s="12" t="s">
        <v>321</v>
      </c>
      <c r="BQ1608" s="754">
        <v>0</v>
      </c>
      <c r="BR1608" s="12" t="s">
        <v>321</v>
      </c>
      <c r="BS1608" s="654">
        <v>0</v>
      </c>
      <c r="BT1608" s="12" t="s">
        <v>321</v>
      </c>
      <c r="BU1608" s="654">
        <v>0.18</v>
      </c>
      <c r="BV1608" s="12" t="s">
        <v>321</v>
      </c>
      <c r="BW1608" s="9">
        <v>0.01</v>
      </c>
      <c r="BX1608" s="9" t="s">
        <v>322</v>
      </c>
      <c r="BY1608" s="755">
        <v>18.899999999999999</v>
      </c>
      <c r="BZ1608" s="9" t="s">
        <v>315</v>
      </c>
      <c r="CA1608" s="755">
        <v>7.1</v>
      </c>
      <c r="CB1608" s="9" t="s">
        <v>315</v>
      </c>
      <c r="CC1608" s="755">
        <v>3.9</v>
      </c>
      <c r="CD1608" s="9" t="s">
        <v>315</v>
      </c>
      <c r="CE1608" s="755">
        <v>2.2000000000000002</v>
      </c>
      <c r="CF1608" s="9" t="s">
        <v>323</v>
      </c>
      <c r="CG1608" s="755">
        <v>2.2000000000000002</v>
      </c>
      <c r="CH1608" s="9" t="s">
        <v>323</v>
      </c>
      <c r="CI1608" s="9"/>
      <c r="CJ1608" s="9"/>
      <c r="CK1608" s="9"/>
    </row>
    <row r="1609" spans="1:89" s="98" customFormat="1" x14ac:dyDescent="0.25">
      <c r="A1609" s="99">
        <v>10800021</v>
      </c>
      <c r="B1609" s="99"/>
      <c r="C1609" s="772">
        <v>37</v>
      </c>
      <c r="D1609" s="807">
        <v>0.03</v>
      </c>
      <c r="E1609" s="772">
        <f t="shared" si="73"/>
        <v>38</v>
      </c>
      <c r="F1609" s="778">
        <v>1.1000000000000001</v>
      </c>
      <c r="G1609" s="774">
        <f t="shared" si="72"/>
        <v>42</v>
      </c>
      <c r="H1609" s="776"/>
      <c r="I1609" s="758"/>
      <c r="J1609" s="776"/>
      <c r="K1609" s="786"/>
      <c r="L1609" s="9" t="s">
        <v>308</v>
      </c>
      <c r="M1609" s="9" t="s">
        <v>4463</v>
      </c>
      <c r="N1609" s="9" t="s">
        <v>142</v>
      </c>
      <c r="O1609" s="12" t="s">
        <v>142</v>
      </c>
      <c r="P1609" s="12" t="s">
        <v>142</v>
      </c>
      <c r="Q1609" s="9" t="s">
        <v>2339</v>
      </c>
      <c r="R1609" s="9"/>
      <c r="S1609" s="12" t="s">
        <v>200</v>
      </c>
      <c r="T1609" s="12" t="s">
        <v>200</v>
      </c>
      <c r="U1609" s="99" t="s">
        <v>142</v>
      </c>
      <c r="V1609" s="99" t="s">
        <v>207</v>
      </c>
      <c r="W1609" s="99" t="s">
        <v>142</v>
      </c>
      <c r="X1609" s="99" t="s">
        <v>207</v>
      </c>
      <c r="Y1609" s="99" t="s">
        <v>142</v>
      </c>
      <c r="Z1609" s="99" t="s">
        <v>207</v>
      </c>
      <c r="AA1609" s="99" t="s">
        <v>142</v>
      </c>
      <c r="AB1609" s="99" t="s">
        <v>207</v>
      </c>
      <c r="AC1609" s="99" t="s">
        <v>142</v>
      </c>
      <c r="AD1609" s="9" t="s">
        <v>207</v>
      </c>
      <c r="AE1609" s="99" t="s">
        <v>142</v>
      </c>
      <c r="AF1609" s="9" t="s">
        <v>315</v>
      </c>
      <c r="AG1609" s="14" t="s">
        <v>142</v>
      </c>
      <c r="AH1609" s="14" t="s">
        <v>207</v>
      </c>
      <c r="AI1609" s="14" t="s">
        <v>142</v>
      </c>
      <c r="AJ1609" s="14" t="s">
        <v>207</v>
      </c>
      <c r="AK1609" s="99" t="s">
        <v>142</v>
      </c>
      <c r="AL1609" s="14" t="s">
        <v>207</v>
      </c>
      <c r="AM1609" s="99" t="s">
        <v>142</v>
      </c>
      <c r="AN1609" s="14" t="s">
        <v>207</v>
      </c>
      <c r="AO1609" s="99" t="s">
        <v>142</v>
      </c>
      <c r="AP1609" s="14" t="s">
        <v>207</v>
      </c>
      <c r="AQ1609" s="99" t="s">
        <v>142</v>
      </c>
      <c r="AR1609" s="14" t="s">
        <v>207</v>
      </c>
      <c r="AS1609" s="12" t="s">
        <v>142</v>
      </c>
      <c r="AT1609" s="12" t="s">
        <v>200</v>
      </c>
      <c r="AU1609" s="12" t="s">
        <v>142</v>
      </c>
      <c r="AV1609" s="9" t="s">
        <v>320</v>
      </c>
      <c r="AW1609" s="9" t="s">
        <v>2340</v>
      </c>
      <c r="AX1609" s="9">
        <v>9010600000</v>
      </c>
      <c r="AY1609" s="99">
        <v>130</v>
      </c>
      <c r="AZ1609" s="12" t="s">
        <v>207</v>
      </c>
      <c r="BA1609" s="99">
        <v>5.5</v>
      </c>
      <c r="BB1609" s="12" t="s">
        <v>207</v>
      </c>
      <c r="BC1609" s="99">
        <v>3.14</v>
      </c>
      <c r="BD1609" s="12" t="s">
        <v>207</v>
      </c>
      <c r="BE1609" s="99" t="e">
        <v>#VALUE!</v>
      </c>
      <c r="BF1609" s="12" t="s">
        <v>321</v>
      </c>
      <c r="BG1609" s="654" t="e">
        <v>#VALUE!</v>
      </c>
      <c r="BH1609" s="12" t="s">
        <v>321</v>
      </c>
      <c r="BI1609" s="99" t="s">
        <v>142</v>
      </c>
      <c r="BJ1609" s="12" t="s">
        <v>321</v>
      </c>
      <c r="BK1609" s="754">
        <v>0</v>
      </c>
      <c r="BL1609" s="12" t="s">
        <v>321</v>
      </c>
      <c r="BM1609" s="754">
        <v>8.0000000000000002E-3</v>
      </c>
      <c r="BN1609" s="12" t="s">
        <v>321</v>
      </c>
      <c r="BO1609" s="754">
        <v>0.27900000000000003</v>
      </c>
      <c r="BP1609" s="12" t="s">
        <v>321</v>
      </c>
      <c r="BQ1609" s="754">
        <v>0</v>
      </c>
      <c r="BR1609" s="12" t="s">
        <v>321</v>
      </c>
      <c r="BS1609" s="654">
        <v>0</v>
      </c>
      <c r="BT1609" s="12" t="s">
        <v>321</v>
      </c>
      <c r="BU1609" s="654">
        <v>0.28699999999999998</v>
      </c>
      <c r="BV1609" s="12" t="s">
        <v>321</v>
      </c>
      <c r="BW1609" s="9">
        <v>0</v>
      </c>
      <c r="BX1609" s="9" t="s">
        <v>322</v>
      </c>
      <c r="BY1609" s="755">
        <v>51.2</v>
      </c>
      <c r="BZ1609" s="9" t="s">
        <v>315</v>
      </c>
      <c r="CA1609" s="755">
        <v>2.2000000000000002</v>
      </c>
      <c r="CB1609" s="9" t="s">
        <v>315</v>
      </c>
      <c r="CC1609" s="755">
        <v>1.2</v>
      </c>
      <c r="CD1609" s="9" t="s">
        <v>315</v>
      </c>
      <c r="CE1609" s="755">
        <v>1.3</v>
      </c>
      <c r="CF1609" s="9" t="s">
        <v>323</v>
      </c>
      <c r="CG1609" s="756" t="s">
        <v>142</v>
      </c>
      <c r="CH1609" s="9" t="s">
        <v>323</v>
      </c>
      <c r="CI1609" s="9"/>
      <c r="CJ1609" s="9"/>
      <c r="CK1609" s="9"/>
    </row>
    <row r="1610" spans="1:89" s="98" customFormat="1" x14ac:dyDescent="0.25">
      <c r="A1610" s="99">
        <v>10800154</v>
      </c>
      <c r="B1610" s="99"/>
      <c r="C1610" s="772">
        <v>213</v>
      </c>
      <c r="D1610" s="807">
        <v>0.03</v>
      </c>
      <c r="E1610" s="772">
        <f t="shared" si="73"/>
        <v>219</v>
      </c>
      <c r="F1610" s="778">
        <v>1.1000000000000001</v>
      </c>
      <c r="G1610" s="774">
        <f t="shared" si="72"/>
        <v>241</v>
      </c>
      <c r="H1610" s="776"/>
      <c r="I1610" s="758"/>
      <c r="J1610" s="776"/>
      <c r="K1610" s="786"/>
      <c r="L1610" s="9" t="s">
        <v>308</v>
      </c>
      <c r="M1610" s="9" t="s">
        <v>4464</v>
      </c>
      <c r="N1610" s="9" t="s">
        <v>142</v>
      </c>
      <c r="O1610" s="12" t="s">
        <v>142</v>
      </c>
      <c r="P1610" s="12" t="s">
        <v>142</v>
      </c>
      <c r="Q1610" s="9" t="s">
        <v>2339</v>
      </c>
      <c r="R1610" s="9"/>
      <c r="S1610" s="12" t="s">
        <v>200</v>
      </c>
      <c r="T1610" s="12" t="s">
        <v>200</v>
      </c>
      <c r="U1610" s="99" t="s">
        <v>142</v>
      </c>
      <c r="V1610" s="99" t="s">
        <v>207</v>
      </c>
      <c r="W1610" s="99" t="s">
        <v>142</v>
      </c>
      <c r="X1610" s="99" t="s">
        <v>207</v>
      </c>
      <c r="Y1610" s="99" t="s">
        <v>142</v>
      </c>
      <c r="Z1610" s="99" t="s">
        <v>207</v>
      </c>
      <c r="AA1610" s="99" t="s">
        <v>142</v>
      </c>
      <c r="AB1610" s="99" t="s">
        <v>207</v>
      </c>
      <c r="AC1610" s="99" t="s">
        <v>142</v>
      </c>
      <c r="AD1610" s="9" t="s">
        <v>207</v>
      </c>
      <c r="AE1610" s="99" t="s">
        <v>142</v>
      </c>
      <c r="AF1610" s="9" t="s">
        <v>315</v>
      </c>
      <c r="AG1610" s="14" t="s">
        <v>142</v>
      </c>
      <c r="AH1610" s="14" t="s">
        <v>207</v>
      </c>
      <c r="AI1610" s="14" t="s">
        <v>142</v>
      </c>
      <c r="AJ1610" s="14" t="s">
        <v>207</v>
      </c>
      <c r="AK1610" s="99" t="s">
        <v>142</v>
      </c>
      <c r="AL1610" s="14" t="s">
        <v>207</v>
      </c>
      <c r="AM1610" s="99" t="s">
        <v>142</v>
      </c>
      <c r="AN1610" s="14" t="s">
        <v>207</v>
      </c>
      <c r="AO1610" s="99" t="s">
        <v>142</v>
      </c>
      <c r="AP1610" s="14" t="s">
        <v>207</v>
      </c>
      <c r="AQ1610" s="99" t="s">
        <v>142</v>
      </c>
      <c r="AR1610" s="14" t="s">
        <v>207</v>
      </c>
      <c r="AS1610" s="12" t="s">
        <v>142</v>
      </c>
      <c r="AT1610" s="12" t="s">
        <v>200</v>
      </c>
      <c r="AU1610" s="12" t="s">
        <v>142</v>
      </c>
      <c r="AV1610" s="9" t="s">
        <v>2341</v>
      </c>
      <c r="AW1610" s="9" t="s">
        <v>2342</v>
      </c>
      <c r="AX1610" s="9">
        <v>9010600000</v>
      </c>
      <c r="AY1610" s="99">
        <v>28</v>
      </c>
      <c r="AZ1610" s="12" t="s">
        <v>207</v>
      </c>
      <c r="BA1610" s="99">
        <v>20</v>
      </c>
      <c r="BB1610" s="12" t="s">
        <v>207</v>
      </c>
      <c r="BC1610" s="99">
        <v>15</v>
      </c>
      <c r="BD1610" s="12" t="s">
        <v>207</v>
      </c>
      <c r="BE1610" s="99">
        <v>1</v>
      </c>
      <c r="BF1610" s="12" t="s">
        <v>321</v>
      </c>
      <c r="BG1610" s="654">
        <v>0.25700000000000001</v>
      </c>
      <c r="BH1610" s="12" t="s">
        <v>321</v>
      </c>
      <c r="BI1610" s="99">
        <v>0</v>
      </c>
      <c r="BJ1610" s="12" t="s">
        <v>321</v>
      </c>
      <c r="BK1610" s="754">
        <v>0</v>
      </c>
      <c r="BL1610" s="12" t="s">
        <v>321</v>
      </c>
      <c r="BM1610" s="754">
        <v>0</v>
      </c>
      <c r="BN1610" s="12" t="s">
        <v>321</v>
      </c>
      <c r="BO1610" s="754">
        <v>0.25700000000000001</v>
      </c>
      <c r="BP1610" s="12" t="s">
        <v>321</v>
      </c>
      <c r="BQ1610" s="754">
        <v>0</v>
      </c>
      <c r="BR1610" s="12" t="s">
        <v>321</v>
      </c>
      <c r="BS1610" s="654">
        <v>0</v>
      </c>
      <c r="BT1610" s="12" t="s">
        <v>321</v>
      </c>
      <c r="BU1610" s="654">
        <v>0.25700000000000001</v>
      </c>
      <c r="BV1610" s="12" t="s">
        <v>321</v>
      </c>
      <c r="BW1610" s="9">
        <v>0.01</v>
      </c>
      <c r="BX1610" s="9" t="s">
        <v>322</v>
      </c>
      <c r="BY1610" s="755">
        <v>11</v>
      </c>
      <c r="BZ1610" s="9" t="s">
        <v>315</v>
      </c>
      <c r="CA1610" s="755">
        <v>7.9</v>
      </c>
      <c r="CB1610" s="9" t="s">
        <v>315</v>
      </c>
      <c r="CC1610" s="755">
        <v>5.9</v>
      </c>
      <c r="CD1610" s="9" t="s">
        <v>315</v>
      </c>
      <c r="CE1610" s="755">
        <v>2.2000000000000002</v>
      </c>
      <c r="CF1610" s="9" t="s">
        <v>323</v>
      </c>
      <c r="CG1610" s="755">
        <v>0</v>
      </c>
      <c r="CH1610" s="9" t="s">
        <v>323</v>
      </c>
      <c r="CI1610" s="9"/>
      <c r="CJ1610" s="9"/>
      <c r="CK1610" s="9"/>
    </row>
    <row r="1611" spans="1:89" s="98" customFormat="1" x14ac:dyDescent="0.25">
      <c r="A1611" s="99">
        <v>10800155</v>
      </c>
      <c r="B1611" s="99"/>
      <c r="C1611" s="772">
        <v>121</v>
      </c>
      <c r="D1611" s="807">
        <v>0.03</v>
      </c>
      <c r="E1611" s="772">
        <f t="shared" si="73"/>
        <v>125</v>
      </c>
      <c r="F1611" s="778">
        <v>1.1000000000000001</v>
      </c>
      <c r="G1611" s="774">
        <f t="shared" si="72"/>
        <v>138</v>
      </c>
      <c r="H1611" s="776"/>
      <c r="I1611" s="758"/>
      <c r="J1611" s="776"/>
      <c r="K1611" s="786"/>
      <c r="L1611" s="9" t="s">
        <v>308</v>
      </c>
      <c r="M1611" s="9" t="s">
        <v>4465</v>
      </c>
      <c r="N1611" s="9" t="s">
        <v>142</v>
      </c>
      <c r="O1611" s="12" t="s">
        <v>142</v>
      </c>
      <c r="P1611" s="12" t="s">
        <v>142</v>
      </c>
      <c r="Q1611" s="9" t="s">
        <v>2339</v>
      </c>
      <c r="R1611" s="9"/>
      <c r="S1611" s="12" t="s">
        <v>200</v>
      </c>
      <c r="T1611" s="12" t="s">
        <v>200</v>
      </c>
      <c r="U1611" s="99" t="s">
        <v>142</v>
      </c>
      <c r="V1611" s="99" t="s">
        <v>207</v>
      </c>
      <c r="W1611" s="99" t="s">
        <v>142</v>
      </c>
      <c r="X1611" s="99" t="s">
        <v>207</v>
      </c>
      <c r="Y1611" s="99" t="s">
        <v>142</v>
      </c>
      <c r="Z1611" s="99" t="s">
        <v>207</v>
      </c>
      <c r="AA1611" s="99" t="s">
        <v>142</v>
      </c>
      <c r="AB1611" s="99" t="s">
        <v>207</v>
      </c>
      <c r="AC1611" s="99" t="s">
        <v>142</v>
      </c>
      <c r="AD1611" s="9" t="s">
        <v>207</v>
      </c>
      <c r="AE1611" s="99" t="s">
        <v>142</v>
      </c>
      <c r="AF1611" s="9" t="s">
        <v>315</v>
      </c>
      <c r="AG1611" s="14" t="s">
        <v>142</v>
      </c>
      <c r="AH1611" s="14" t="s">
        <v>207</v>
      </c>
      <c r="AI1611" s="14" t="s">
        <v>142</v>
      </c>
      <c r="AJ1611" s="14" t="s">
        <v>207</v>
      </c>
      <c r="AK1611" s="99" t="s">
        <v>142</v>
      </c>
      <c r="AL1611" s="14" t="s">
        <v>207</v>
      </c>
      <c r="AM1611" s="99" t="s">
        <v>142</v>
      </c>
      <c r="AN1611" s="14" t="s">
        <v>207</v>
      </c>
      <c r="AO1611" s="99" t="s">
        <v>142</v>
      </c>
      <c r="AP1611" s="14" t="s">
        <v>207</v>
      </c>
      <c r="AQ1611" s="99" t="s">
        <v>142</v>
      </c>
      <c r="AR1611" s="14" t="s">
        <v>207</v>
      </c>
      <c r="AS1611" s="12" t="s">
        <v>142</v>
      </c>
      <c r="AT1611" s="12" t="s">
        <v>200</v>
      </c>
      <c r="AU1611" s="12" t="s">
        <v>142</v>
      </c>
      <c r="AV1611" s="9" t="s">
        <v>2341</v>
      </c>
      <c r="AW1611" s="9" t="s">
        <v>2343</v>
      </c>
      <c r="AX1611" s="9">
        <v>9010600000</v>
      </c>
      <c r="AY1611" s="99">
        <v>6</v>
      </c>
      <c r="AZ1611" s="12" t="s">
        <v>207</v>
      </c>
      <c r="BA1611" s="99">
        <v>4</v>
      </c>
      <c r="BB1611" s="12" t="s">
        <v>207</v>
      </c>
      <c r="BC1611" s="99">
        <v>2</v>
      </c>
      <c r="BD1611" s="12" t="s">
        <v>207</v>
      </c>
      <c r="BE1611" s="99">
        <v>1</v>
      </c>
      <c r="BF1611" s="12" t="s">
        <v>321</v>
      </c>
      <c r="BG1611" s="654">
        <v>2.5999999999999999E-2</v>
      </c>
      <c r="BH1611" s="12" t="s">
        <v>321</v>
      </c>
      <c r="BI1611" s="99">
        <v>0</v>
      </c>
      <c r="BJ1611" s="12" t="s">
        <v>321</v>
      </c>
      <c r="BK1611" s="754">
        <v>0</v>
      </c>
      <c r="BL1611" s="12" t="s">
        <v>321</v>
      </c>
      <c r="BM1611" s="754">
        <v>0</v>
      </c>
      <c r="BN1611" s="12" t="s">
        <v>321</v>
      </c>
      <c r="BO1611" s="754">
        <v>2.5999999999999999E-2</v>
      </c>
      <c r="BP1611" s="12" t="s">
        <v>321</v>
      </c>
      <c r="BQ1611" s="754">
        <v>0</v>
      </c>
      <c r="BR1611" s="12" t="s">
        <v>321</v>
      </c>
      <c r="BS1611" s="654">
        <v>0</v>
      </c>
      <c r="BT1611" s="12" t="s">
        <v>321</v>
      </c>
      <c r="BU1611" s="654">
        <v>2.5999999999999999E-2</v>
      </c>
      <c r="BV1611" s="12" t="s">
        <v>321</v>
      </c>
      <c r="BW1611" s="9">
        <v>0</v>
      </c>
      <c r="BX1611" s="9" t="s">
        <v>322</v>
      </c>
      <c r="BY1611" s="755">
        <v>2.4</v>
      </c>
      <c r="BZ1611" s="9" t="s">
        <v>315</v>
      </c>
      <c r="CA1611" s="755">
        <v>1.6</v>
      </c>
      <c r="CB1611" s="9" t="s">
        <v>315</v>
      </c>
      <c r="CC1611" s="755">
        <v>0.8</v>
      </c>
      <c r="CD1611" s="9" t="s">
        <v>315</v>
      </c>
      <c r="CE1611" s="755">
        <v>2.2000000000000002</v>
      </c>
      <c r="CF1611" s="9" t="s">
        <v>323</v>
      </c>
      <c r="CG1611" s="755">
        <v>0</v>
      </c>
      <c r="CH1611" s="9" t="s">
        <v>323</v>
      </c>
      <c r="CI1611" s="9"/>
      <c r="CJ1611" s="9"/>
      <c r="CK1611" s="9"/>
    </row>
    <row r="1612" spans="1:89" s="98" customFormat="1" x14ac:dyDescent="0.25">
      <c r="A1612" s="99">
        <v>10800055</v>
      </c>
      <c r="B1612" s="99"/>
      <c r="C1612" s="772">
        <v>268</v>
      </c>
      <c r="D1612" s="807">
        <v>0.03</v>
      </c>
      <c r="E1612" s="772">
        <f t="shared" si="73"/>
        <v>276</v>
      </c>
      <c r="F1612" s="778">
        <v>1.1000000000000001</v>
      </c>
      <c r="G1612" s="774">
        <f t="shared" si="72"/>
        <v>304</v>
      </c>
      <c r="H1612" s="776"/>
      <c r="I1612" s="758"/>
      <c r="J1612" s="776"/>
      <c r="K1612" s="786"/>
      <c r="L1612" s="9" t="s">
        <v>308</v>
      </c>
      <c r="M1612" s="9" t="s">
        <v>4466</v>
      </c>
      <c r="N1612" s="9" t="s">
        <v>142</v>
      </c>
      <c r="O1612" s="12" t="s">
        <v>142</v>
      </c>
      <c r="P1612" s="12" t="s">
        <v>142</v>
      </c>
      <c r="Q1612" s="9" t="s">
        <v>2339</v>
      </c>
      <c r="R1612" s="9"/>
      <c r="S1612" s="12" t="s">
        <v>200</v>
      </c>
      <c r="T1612" s="12" t="s">
        <v>200</v>
      </c>
      <c r="U1612" s="99" t="s">
        <v>142</v>
      </c>
      <c r="V1612" s="99" t="s">
        <v>207</v>
      </c>
      <c r="W1612" s="99" t="s">
        <v>142</v>
      </c>
      <c r="X1612" s="99" t="s">
        <v>207</v>
      </c>
      <c r="Y1612" s="99" t="s">
        <v>142</v>
      </c>
      <c r="Z1612" s="99" t="s">
        <v>207</v>
      </c>
      <c r="AA1612" s="99" t="s">
        <v>142</v>
      </c>
      <c r="AB1612" s="99" t="s">
        <v>207</v>
      </c>
      <c r="AC1612" s="99" t="s">
        <v>142</v>
      </c>
      <c r="AD1612" s="9" t="s">
        <v>207</v>
      </c>
      <c r="AE1612" s="99" t="s">
        <v>142</v>
      </c>
      <c r="AF1612" s="9" t="s">
        <v>315</v>
      </c>
      <c r="AG1612" s="14" t="s">
        <v>142</v>
      </c>
      <c r="AH1612" s="14" t="s">
        <v>207</v>
      </c>
      <c r="AI1612" s="14" t="s">
        <v>142</v>
      </c>
      <c r="AJ1612" s="14" t="s">
        <v>207</v>
      </c>
      <c r="AK1612" s="99" t="s">
        <v>142</v>
      </c>
      <c r="AL1612" s="14" t="s">
        <v>207</v>
      </c>
      <c r="AM1612" s="99" t="s">
        <v>142</v>
      </c>
      <c r="AN1612" s="14" t="s">
        <v>207</v>
      </c>
      <c r="AO1612" s="99" t="s">
        <v>142</v>
      </c>
      <c r="AP1612" s="14" t="s">
        <v>207</v>
      </c>
      <c r="AQ1612" s="99" t="s">
        <v>142</v>
      </c>
      <c r="AR1612" s="14" t="s">
        <v>207</v>
      </c>
      <c r="AS1612" s="12" t="s">
        <v>142</v>
      </c>
      <c r="AT1612" s="12" t="s">
        <v>200</v>
      </c>
      <c r="AU1612" s="12" t="s">
        <v>142</v>
      </c>
      <c r="AV1612" s="9" t="s">
        <v>320</v>
      </c>
      <c r="AW1612" s="9" t="s">
        <v>2344</v>
      </c>
      <c r="AX1612" s="9">
        <v>9010600000</v>
      </c>
      <c r="AY1612" s="99">
        <v>48</v>
      </c>
      <c r="AZ1612" s="12" t="s">
        <v>207</v>
      </c>
      <c r="BA1612" s="99">
        <v>18</v>
      </c>
      <c r="BB1612" s="12" t="s">
        <v>207</v>
      </c>
      <c r="BC1612" s="99">
        <v>10</v>
      </c>
      <c r="BD1612" s="12" t="s">
        <v>207</v>
      </c>
      <c r="BE1612" s="99">
        <v>2</v>
      </c>
      <c r="BF1612" s="12" t="s">
        <v>321</v>
      </c>
      <c r="BG1612" s="654">
        <v>1.1679999999999999</v>
      </c>
      <c r="BH1612" s="12" t="s">
        <v>321</v>
      </c>
      <c r="BI1612" s="99">
        <v>1</v>
      </c>
      <c r="BJ1612" s="12" t="s">
        <v>321</v>
      </c>
      <c r="BK1612" s="754">
        <v>0</v>
      </c>
      <c r="BL1612" s="12" t="s">
        <v>321</v>
      </c>
      <c r="BM1612" s="754">
        <v>8.9999999999999993E-3</v>
      </c>
      <c r="BN1612" s="12" t="s">
        <v>321</v>
      </c>
      <c r="BO1612" s="754">
        <v>0.159</v>
      </c>
      <c r="BP1612" s="12" t="s">
        <v>321</v>
      </c>
      <c r="BQ1612" s="754">
        <v>0</v>
      </c>
      <c r="BR1612" s="12" t="s">
        <v>321</v>
      </c>
      <c r="BS1612" s="654">
        <v>0</v>
      </c>
      <c r="BT1612" s="12" t="s">
        <v>321</v>
      </c>
      <c r="BU1612" s="654">
        <v>0.16800000000000001</v>
      </c>
      <c r="BV1612" s="12" t="s">
        <v>321</v>
      </c>
      <c r="BW1612" s="9">
        <v>0.01</v>
      </c>
      <c r="BX1612" s="9" t="s">
        <v>322</v>
      </c>
      <c r="BY1612" s="755">
        <v>18.899999999999999</v>
      </c>
      <c r="BZ1612" s="9" t="s">
        <v>315</v>
      </c>
      <c r="CA1612" s="755">
        <v>7.1</v>
      </c>
      <c r="CB1612" s="9" t="s">
        <v>315</v>
      </c>
      <c r="CC1612" s="755">
        <v>3.9</v>
      </c>
      <c r="CD1612" s="9" t="s">
        <v>315</v>
      </c>
      <c r="CE1612" s="755">
        <v>2.2000000000000002</v>
      </c>
      <c r="CF1612" s="9" t="s">
        <v>323</v>
      </c>
      <c r="CG1612" s="755">
        <v>2.2000000000000002</v>
      </c>
      <c r="CH1612" s="9" t="s">
        <v>323</v>
      </c>
      <c r="CI1612" s="9"/>
      <c r="CJ1612" s="9"/>
      <c r="CK1612" s="9"/>
    </row>
    <row r="1613" spans="1:89" s="98" customFormat="1" x14ac:dyDescent="0.25">
      <c r="A1613" s="99">
        <v>10800066</v>
      </c>
      <c r="B1613" s="99"/>
      <c r="C1613" s="772">
        <v>268</v>
      </c>
      <c r="D1613" s="807">
        <v>0.03</v>
      </c>
      <c r="E1613" s="772">
        <f t="shared" si="73"/>
        <v>276</v>
      </c>
      <c r="F1613" s="778">
        <v>1.1000000000000001</v>
      </c>
      <c r="G1613" s="774">
        <f t="shared" si="72"/>
        <v>304</v>
      </c>
      <c r="H1613" s="776"/>
      <c r="I1613" s="758"/>
      <c r="J1613" s="776"/>
      <c r="K1613" s="786"/>
      <c r="L1613" s="9" t="s">
        <v>308</v>
      </c>
      <c r="M1613" s="9" t="s">
        <v>4467</v>
      </c>
      <c r="N1613" s="9" t="s">
        <v>142</v>
      </c>
      <c r="O1613" s="12" t="s">
        <v>142</v>
      </c>
      <c r="P1613" s="12" t="s">
        <v>142</v>
      </c>
      <c r="Q1613" s="9" t="s">
        <v>2339</v>
      </c>
      <c r="R1613" s="9"/>
      <c r="S1613" s="12" t="s">
        <v>200</v>
      </c>
      <c r="T1613" s="12" t="s">
        <v>200</v>
      </c>
      <c r="U1613" s="99" t="s">
        <v>142</v>
      </c>
      <c r="V1613" s="99" t="s">
        <v>207</v>
      </c>
      <c r="W1613" s="99" t="s">
        <v>142</v>
      </c>
      <c r="X1613" s="99" t="s">
        <v>207</v>
      </c>
      <c r="Y1613" s="99" t="s">
        <v>142</v>
      </c>
      <c r="Z1613" s="99" t="s">
        <v>207</v>
      </c>
      <c r="AA1613" s="99" t="s">
        <v>142</v>
      </c>
      <c r="AB1613" s="99" t="s">
        <v>207</v>
      </c>
      <c r="AC1613" s="99" t="s">
        <v>142</v>
      </c>
      <c r="AD1613" s="9" t="s">
        <v>207</v>
      </c>
      <c r="AE1613" s="99" t="s">
        <v>142</v>
      </c>
      <c r="AF1613" s="9" t="s">
        <v>315</v>
      </c>
      <c r="AG1613" s="14" t="s">
        <v>142</v>
      </c>
      <c r="AH1613" s="14" t="s">
        <v>207</v>
      </c>
      <c r="AI1613" s="14" t="s">
        <v>142</v>
      </c>
      <c r="AJ1613" s="14" t="s">
        <v>207</v>
      </c>
      <c r="AK1613" s="99" t="s">
        <v>142</v>
      </c>
      <c r="AL1613" s="14" t="s">
        <v>207</v>
      </c>
      <c r="AM1613" s="99" t="s">
        <v>142</v>
      </c>
      <c r="AN1613" s="14" t="s">
        <v>207</v>
      </c>
      <c r="AO1613" s="99" t="s">
        <v>142</v>
      </c>
      <c r="AP1613" s="14" t="s">
        <v>207</v>
      </c>
      <c r="AQ1613" s="99" t="s">
        <v>142</v>
      </c>
      <c r="AR1613" s="14" t="s">
        <v>207</v>
      </c>
      <c r="AS1613" s="12" t="s">
        <v>142</v>
      </c>
      <c r="AT1613" s="12" t="s">
        <v>200</v>
      </c>
      <c r="AU1613" s="12" t="s">
        <v>142</v>
      </c>
      <c r="AV1613" s="9" t="s">
        <v>320</v>
      </c>
      <c r="AW1613" s="9" t="s">
        <v>2345</v>
      </c>
      <c r="AX1613" s="9">
        <v>9010600000</v>
      </c>
      <c r="AY1613" s="99">
        <v>48</v>
      </c>
      <c r="AZ1613" s="12" t="s">
        <v>207</v>
      </c>
      <c r="BA1613" s="99">
        <v>18</v>
      </c>
      <c r="BB1613" s="12" t="s">
        <v>207</v>
      </c>
      <c r="BC1613" s="99">
        <v>10</v>
      </c>
      <c r="BD1613" s="12" t="s">
        <v>207</v>
      </c>
      <c r="BE1613" s="99">
        <v>2</v>
      </c>
      <c r="BF1613" s="12" t="s">
        <v>321</v>
      </c>
      <c r="BG1613" s="654">
        <v>1.1679999999999999</v>
      </c>
      <c r="BH1613" s="12" t="s">
        <v>321</v>
      </c>
      <c r="BI1613" s="99">
        <v>1</v>
      </c>
      <c r="BJ1613" s="12" t="s">
        <v>321</v>
      </c>
      <c r="BK1613" s="754">
        <v>0</v>
      </c>
      <c r="BL1613" s="12" t="s">
        <v>321</v>
      </c>
      <c r="BM1613" s="754">
        <v>8.9999999999999993E-3</v>
      </c>
      <c r="BN1613" s="12" t="s">
        <v>321</v>
      </c>
      <c r="BO1613" s="754">
        <v>0.159</v>
      </c>
      <c r="BP1613" s="12" t="s">
        <v>321</v>
      </c>
      <c r="BQ1613" s="754">
        <v>0</v>
      </c>
      <c r="BR1613" s="12" t="s">
        <v>321</v>
      </c>
      <c r="BS1613" s="654">
        <v>0</v>
      </c>
      <c r="BT1613" s="12" t="s">
        <v>321</v>
      </c>
      <c r="BU1613" s="654">
        <v>0.16800000000000001</v>
      </c>
      <c r="BV1613" s="12" t="s">
        <v>321</v>
      </c>
      <c r="BW1613" s="9">
        <v>0.01</v>
      </c>
      <c r="BX1613" s="9" t="s">
        <v>322</v>
      </c>
      <c r="BY1613" s="755">
        <v>18.899999999999999</v>
      </c>
      <c r="BZ1613" s="9" t="s">
        <v>315</v>
      </c>
      <c r="CA1613" s="755">
        <v>7.1</v>
      </c>
      <c r="CB1613" s="9" t="s">
        <v>315</v>
      </c>
      <c r="CC1613" s="755">
        <v>3.9</v>
      </c>
      <c r="CD1613" s="9" t="s">
        <v>315</v>
      </c>
      <c r="CE1613" s="755">
        <v>2.2000000000000002</v>
      </c>
      <c r="CF1613" s="9" t="s">
        <v>323</v>
      </c>
      <c r="CG1613" s="755">
        <v>2.2000000000000002</v>
      </c>
      <c r="CH1613" s="9" t="s">
        <v>323</v>
      </c>
      <c r="CI1613" s="9"/>
      <c r="CJ1613" s="9"/>
      <c r="CK1613" s="9"/>
    </row>
    <row r="1614" spans="1:89" s="98" customFormat="1" x14ac:dyDescent="0.25">
      <c r="A1614" s="99">
        <v>10800067</v>
      </c>
      <c r="B1614" s="99"/>
      <c r="C1614" s="772">
        <v>268</v>
      </c>
      <c r="D1614" s="807">
        <v>0.03</v>
      </c>
      <c r="E1614" s="772">
        <f t="shared" si="73"/>
        <v>276</v>
      </c>
      <c r="F1614" s="778">
        <v>1.1000000000000001</v>
      </c>
      <c r="G1614" s="774">
        <f t="shared" si="72"/>
        <v>304</v>
      </c>
      <c r="H1614" s="776"/>
      <c r="I1614" s="758"/>
      <c r="J1614" s="776"/>
      <c r="K1614" s="786"/>
      <c r="L1614" s="9" t="s">
        <v>308</v>
      </c>
      <c r="M1614" s="9" t="s">
        <v>4468</v>
      </c>
      <c r="N1614" s="9" t="s">
        <v>142</v>
      </c>
      <c r="O1614" s="12" t="s">
        <v>142</v>
      </c>
      <c r="P1614" s="12" t="s">
        <v>142</v>
      </c>
      <c r="Q1614" s="9" t="s">
        <v>2339</v>
      </c>
      <c r="R1614" s="9"/>
      <c r="S1614" s="12" t="s">
        <v>200</v>
      </c>
      <c r="T1614" s="12" t="s">
        <v>200</v>
      </c>
      <c r="U1614" s="99" t="s">
        <v>142</v>
      </c>
      <c r="V1614" s="99" t="s">
        <v>207</v>
      </c>
      <c r="W1614" s="99" t="s">
        <v>142</v>
      </c>
      <c r="X1614" s="99" t="s">
        <v>207</v>
      </c>
      <c r="Y1614" s="99" t="s">
        <v>142</v>
      </c>
      <c r="Z1614" s="99" t="s">
        <v>207</v>
      </c>
      <c r="AA1614" s="99" t="s">
        <v>142</v>
      </c>
      <c r="AB1614" s="99" t="s">
        <v>207</v>
      </c>
      <c r="AC1614" s="99" t="s">
        <v>142</v>
      </c>
      <c r="AD1614" s="9" t="s">
        <v>207</v>
      </c>
      <c r="AE1614" s="99" t="s">
        <v>142</v>
      </c>
      <c r="AF1614" s="9" t="s">
        <v>315</v>
      </c>
      <c r="AG1614" s="14" t="s">
        <v>142</v>
      </c>
      <c r="AH1614" s="14" t="s">
        <v>207</v>
      </c>
      <c r="AI1614" s="14" t="s">
        <v>142</v>
      </c>
      <c r="AJ1614" s="14" t="s">
        <v>207</v>
      </c>
      <c r="AK1614" s="99" t="s">
        <v>142</v>
      </c>
      <c r="AL1614" s="14" t="s">
        <v>207</v>
      </c>
      <c r="AM1614" s="99" t="s">
        <v>142</v>
      </c>
      <c r="AN1614" s="14" t="s">
        <v>207</v>
      </c>
      <c r="AO1614" s="99" t="s">
        <v>142</v>
      </c>
      <c r="AP1614" s="14" t="s">
        <v>207</v>
      </c>
      <c r="AQ1614" s="99" t="s">
        <v>142</v>
      </c>
      <c r="AR1614" s="14" t="s">
        <v>207</v>
      </c>
      <c r="AS1614" s="12" t="s">
        <v>142</v>
      </c>
      <c r="AT1614" s="12" t="s">
        <v>200</v>
      </c>
      <c r="AU1614" s="12" t="s">
        <v>142</v>
      </c>
      <c r="AV1614" s="9" t="s">
        <v>320</v>
      </c>
      <c r="AW1614" s="9" t="s">
        <v>2346</v>
      </c>
      <c r="AX1614" s="9">
        <v>9010600000</v>
      </c>
      <c r="AY1614" s="99">
        <v>48</v>
      </c>
      <c r="AZ1614" s="12" t="s">
        <v>207</v>
      </c>
      <c r="BA1614" s="99">
        <v>18</v>
      </c>
      <c r="BB1614" s="12" t="s">
        <v>207</v>
      </c>
      <c r="BC1614" s="99">
        <v>10</v>
      </c>
      <c r="BD1614" s="12" t="s">
        <v>207</v>
      </c>
      <c r="BE1614" s="99">
        <v>2</v>
      </c>
      <c r="BF1614" s="12" t="s">
        <v>321</v>
      </c>
      <c r="BG1614" s="654">
        <v>1.1679999999999999</v>
      </c>
      <c r="BH1614" s="12" t="s">
        <v>321</v>
      </c>
      <c r="BI1614" s="99">
        <v>1</v>
      </c>
      <c r="BJ1614" s="12" t="s">
        <v>321</v>
      </c>
      <c r="BK1614" s="754">
        <v>0</v>
      </c>
      <c r="BL1614" s="12" t="s">
        <v>321</v>
      </c>
      <c r="BM1614" s="754">
        <v>8.9999999999999993E-3</v>
      </c>
      <c r="BN1614" s="12" t="s">
        <v>321</v>
      </c>
      <c r="BO1614" s="754">
        <v>0.159</v>
      </c>
      <c r="BP1614" s="12" t="s">
        <v>321</v>
      </c>
      <c r="BQ1614" s="754">
        <v>0</v>
      </c>
      <c r="BR1614" s="12" t="s">
        <v>321</v>
      </c>
      <c r="BS1614" s="654">
        <v>0</v>
      </c>
      <c r="BT1614" s="12" t="s">
        <v>321</v>
      </c>
      <c r="BU1614" s="654">
        <v>0.16800000000000001</v>
      </c>
      <c r="BV1614" s="12" t="s">
        <v>321</v>
      </c>
      <c r="BW1614" s="9">
        <v>0.01</v>
      </c>
      <c r="BX1614" s="9" t="s">
        <v>322</v>
      </c>
      <c r="BY1614" s="755">
        <v>18.899999999999999</v>
      </c>
      <c r="BZ1614" s="9" t="s">
        <v>315</v>
      </c>
      <c r="CA1614" s="755">
        <v>7.1</v>
      </c>
      <c r="CB1614" s="9" t="s">
        <v>315</v>
      </c>
      <c r="CC1614" s="755">
        <v>3.9</v>
      </c>
      <c r="CD1614" s="9" t="s">
        <v>315</v>
      </c>
      <c r="CE1614" s="755">
        <v>2.2000000000000002</v>
      </c>
      <c r="CF1614" s="9" t="s">
        <v>323</v>
      </c>
      <c r="CG1614" s="755">
        <v>2.2000000000000002</v>
      </c>
      <c r="CH1614" s="9" t="s">
        <v>323</v>
      </c>
      <c r="CI1614" s="9"/>
      <c r="CJ1614" s="9"/>
      <c r="CK1614" s="9"/>
    </row>
    <row r="1615" spans="1:89" s="98" customFormat="1" x14ac:dyDescent="0.25">
      <c r="A1615" s="99">
        <v>10800065</v>
      </c>
      <c r="B1615" s="99"/>
      <c r="C1615" s="772">
        <v>116</v>
      </c>
      <c r="D1615" s="807">
        <v>0.03</v>
      </c>
      <c r="E1615" s="772">
        <f t="shared" si="73"/>
        <v>119</v>
      </c>
      <c r="F1615" s="778">
        <v>1.1000000000000001</v>
      </c>
      <c r="G1615" s="774">
        <f t="shared" si="72"/>
        <v>131</v>
      </c>
      <c r="H1615" s="776"/>
      <c r="I1615" s="758"/>
      <c r="J1615" s="776"/>
      <c r="K1615" s="786"/>
      <c r="L1615" s="9" t="s">
        <v>308</v>
      </c>
      <c r="M1615" s="9" t="s">
        <v>4469</v>
      </c>
      <c r="N1615" s="9" t="s">
        <v>142</v>
      </c>
      <c r="O1615" s="12" t="s">
        <v>142</v>
      </c>
      <c r="P1615" s="12" t="s">
        <v>142</v>
      </c>
      <c r="Q1615" s="9" t="s">
        <v>2339</v>
      </c>
      <c r="R1615" s="9"/>
      <c r="S1615" s="12" t="s">
        <v>200</v>
      </c>
      <c r="T1615" s="12" t="s">
        <v>200</v>
      </c>
      <c r="U1615" s="99" t="s">
        <v>142</v>
      </c>
      <c r="V1615" s="99" t="s">
        <v>207</v>
      </c>
      <c r="W1615" s="99" t="s">
        <v>142</v>
      </c>
      <c r="X1615" s="99" t="s">
        <v>207</v>
      </c>
      <c r="Y1615" s="99" t="s">
        <v>142</v>
      </c>
      <c r="Z1615" s="99" t="s">
        <v>207</v>
      </c>
      <c r="AA1615" s="99" t="s">
        <v>142</v>
      </c>
      <c r="AB1615" s="99" t="s">
        <v>207</v>
      </c>
      <c r="AC1615" s="99" t="s">
        <v>142</v>
      </c>
      <c r="AD1615" s="9" t="s">
        <v>207</v>
      </c>
      <c r="AE1615" s="99" t="s">
        <v>142</v>
      </c>
      <c r="AF1615" s="9" t="s">
        <v>315</v>
      </c>
      <c r="AG1615" s="14" t="s">
        <v>142</v>
      </c>
      <c r="AH1615" s="14" t="s">
        <v>207</v>
      </c>
      <c r="AI1615" s="14" t="s">
        <v>142</v>
      </c>
      <c r="AJ1615" s="14" t="s">
        <v>207</v>
      </c>
      <c r="AK1615" s="99" t="s">
        <v>142</v>
      </c>
      <c r="AL1615" s="14" t="s">
        <v>207</v>
      </c>
      <c r="AM1615" s="99" t="s">
        <v>142</v>
      </c>
      <c r="AN1615" s="14" t="s">
        <v>207</v>
      </c>
      <c r="AO1615" s="99" t="s">
        <v>142</v>
      </c>
      <c r="AP1615" s="14" t="s">
        <v>207</v>
      </c>
      <c r="AQ1615" s="99" t="s">
        <v>142</v>
      </c>
      <c r="AR1615" s="14" t="s">
        <v>207</v>
      </c>
      <c r="AS1615" s="12" t="s">
        <v>142</v>
      </c>
      <c r="AT1615" s="12" t="s">
        <v>200</v>
      </c>
      <c r="AU1615" s="12" t="s">
        <v>142</v>
      </c>
      <c r="AV1615" s="9" t="s">
        <v>320</v>
      </c>
      <c r="AW1615" s="9" t="s">
        <v>2347</v>
      </c>
      <c r="AX1615" s="9">
        <v>9010600000</v>
      </c>
      <c r="AY1615" s="99">
        <v>48</v>
      </c>
      <c r="AZ1615" s="12" t="s">
        <v>207</v>
      </c>
      <c r="BA1615" s="99">
        <v>18</v>
      </c>
      <c r="BB1615" s="12" t="s">
        <v>207</v>
      </c>
      <c r="BC1615" s="99">
        <v>10</v>
      </c>
      <c r="BD1615" s="12" t="s">
        <v>207</v>
      </c>
      <c r="BE1615" s="99">
        <v>2</v>
      </c>
      <c r="BF1615" s="12" t="s">
        <v>321</v>
      </c>
      <c r="BG1615" s="654">
        <v>1.1679999999999999</v>
      </c>
      <c r="BH1615" s="12" t="s">
        <v>321</v>
      </c>
      <c r="BI1615" s="99">
        <v>1</v>
      </c>
      <c r="BJ1615" s="12" t="s">
        <v>321</v>
      </c>
      <c r="BK1615" s="754">
        <v>0</v>
      </c>
      <c r="BL1615" s="12" t="s">
        <v>321</v>
      </c>
      <c r="BM1615" s="754">
        <v>8.9999999999999993E-3</v>
      </c>
      <c r="BN1615" s="12" t="s">
        <v>321</v>
      </c>
      <c r="BO1615" s="754">
        <v>0.159</v>
      </c>
      <c r="BP1615" s="12" t="s">
        <v>321</v>
      </c>
      <c r="BQ1615" s="754">
        <v>0</v>
      </c>
      <c r="BR1615" s="12" t="s">
        <v>321</v>
      </c>
      <c r="BS1615" s="654">
        <v>0</v>
      </c>
      <c r="BT1615" s="12" t="s">
        <v>321</v>
      </c>
      <c r="BU1615" s="654">
        <v>0.16800000000000001</v>
      </c>
      <c r="BV1615" s="12" t="s">
        <v>321</v>
      </c>
      <c r="BW1615" s="9">
        <v>0.01</v>
      </c>
      <c r="BX1615" s="9" t="s">
        <v>322</v>
      </c>
      <c r="BY1615" s="755">
        <v>18.899999999999999</v>
      </c>
      <c r="BZ1615" s="9" t="s">
        <v>315</v>
      </c>
      <c r="CA1615" s="755">
        <v>7.1</v>
      </c>
      <c r="CB1615" s="9" t="s">
        <v>315</v>
      </c>
      <c r="CC1615" s="755">
        <v>3.9</v>
      </c>
      <c r="CD1615" s="9" t="s">
        <v>315</v>
      </c>
      <c r="CE1615" s="755">
        <v>2.2000000000000002</v>
      </c>
      <c r="CF1615" s="9" t="s">
        <v>323</v>
      </c>
      <c r="CG1615" s="755">
        <v>2.2000000000000002</v>
      </c>
      <c r="CH1615" s="9" t="s">
        <v>323</v>
      </c>
      <c r="CI1615" s="9"/>
      <c r="CJ1615" s="9"/>
      <c r="CK1615" s="9"/>
    </row>
    <row r="1616" spans="1:89" s="98" customFormat="1" x14ac:dyDescent="0.25">
      <c r="A1616" s="99">
        <v>10800056</v>
      </c>
      <c r="B1616" s="99"/>
      <c r="C1616" s="772">
        <v>139</v>
      </c>
      <c r="D1616" s="807">
        <v>0.03</v>
      </c>
      <c r="E1616" s="772">
        <f t="shared" si="73"/>
        <v>143</v>
      </c>
      <c r="F1616" s="778">
        <v>1.1000000000000001</v>
      </c>
      <c r="G1616" s="774">
        <f t="shared" si="72"/>
        <v>157</v>
      </c>
      <c r="H1616" s="776"/>
      <c r="I1616" s="758"/>
      <c r="J1616" s="776"/>
      <c r="K1616" s="786"/>
      <c r="L1616" s="9" t="s">
        <v>308</v>
      </c>
      <c r="M1616" s="9" t="s">
        <v>4470</v>
      </c>
      <c r="N1616" s="9" t="s">
        <v>142</v>
      </c>
      <c r="O1616" s="12" t="s">
        <v>142</v>
      </c>
      <c r="P1616" s="12" t="s">
        <v>142</v>
      </c>
      <c r="Q1616" s="9" t="s">
        <v>2339</v>
      </c>
      <c r="R1616" s="9"/>
      <c r="S1616" s="12" t="s">
        <v>200</v>
      </c>
      <c r="T1616" s="12" t="s">
        <v>200</v>
      </c>
      <c r="U1616" s="99" t="s">
        <v>142</v>
      </c>
      <c r="V1616" s="99" t="s">
        <v>207</v>
      </c>
      <c r="W1616" s="99" t="s">
        <v>142</v>
      </c>
      <c r="X1616" s="99" t="s">
        <v>207</v>
      </c>
      <c r="Y1616" s="99" t="s">
        <v>142</v>
      </c>
      <c r="Z1616" s="99" t="s">
        <v>207</v>
      </c>
      <c r="AA1616" s="99" t="s">
        <v>142</v>
      </c>
      <c r="AB1616" s="99" t="s">
        <v>207</v>
      </c>
      <c r="AC1616" s="99" t="s">
        <v>142</v>
      </c>
      <c r="AD1616" s="9" t="s">
        <v>207</v>
      </c>
      <c r="AE1616" s="99" t="s">
        <v>142</v>
      </c>
      <c r="AF1616" s="9" t="s">
        <v>315</v>
      </c>
      <c r="AG1616" s="14" t="s">
        <v>142</v>
      </c>
      <c r="AH1616" s="14" t="s">
        <v>207</v>
      </c>
      <c r="AI1616" s="14" t="s">
        <v>142</v>
      </c>
      <c r="AJ1616" s="14" t="s">
        <v>207</v>
      </c>
      <c r="AK1616" s="99" t="s">
        <v>142</v>
      </c>
      <c r="AL1616" s="14" t="s">
        <v>207</v>
      </c>
      <c r="AM1616" s="99" t="s">
        <v>142</v>
      </c>
      <c r="AN1616" s="14" t="s">
        <v>207</v>
      </c>
      <c r="AO1616" s="99" t="s">
        <v>142</v>
      </c>
      <c r="AP1616" s="14" t="s">
        <v>207</v>
      </c>
      <c r="AQ1616" s="99" t="s">
        <v>142</v>
      </c>
      <c r="AR1616" s="14" t="s">
        <v>207</v>
      </c>
      <c r="AS1616" s="12" t="s">
        <v>142</v>
      </c>
      <c r="AT1616" s="12" t="s">
        <v>200</v>
      </c>
      <c r="AU1616" s="12" t="s">
        <v>142</v>
      </c>
      <c r="AV1616" s="9" t="s">
        <v>320</v>
      </c>
      <c r="AW1616" s="9" t="s">
        <v>2348</v>
      </c>
      <c r="AX1616" s="9">
        <v>9010600000</v>
      </c>
      <c r="AY1616" s="99">
        <v>48</v>
      </c>
      <c r="AZ1616" s="12" t="s">
        <v>207</v>
      </c>
      <c r="BA1616" s="99">
        <v>18</v>
      </c>
      <c r="BB1616" s="12" t="s">
        <v>207</v>
      </c>
      <c r="BC1616" s="99">
        <v>10</v>
      </c>
      <c r="BD1616" s="12" t="s">
        <v>207</v>
      </c>
      <c r="BE1616" s="99">
        <v>2</v>
      </c>
      <c r="BF1616" s="12" t="s">
        <v>321</v>
      </c>
      <c r="BG1616" s="654">
        <v>1.1679999999999999</v>
      </c>
      <c r="BH1616" s="12" t="s">
        <v>321</v>
      </c>
      <c r="BI1616" s="99">
        <v>1</v>
      </c>
      <c r="BJ1616" s="12" t="s">
        <v>321</v>
      </c>
      <c r="BK1616" s="754">
        <v>0</v>
      </c>
      <c r="BL1616" s="12" t="s">
        <v>321</v>
      </c>
      <c r="BM1616" s="754">
        <v>8.9999999999999993E-3</v>
      </c>
      <c r="BN1616" s="12" t="s">
        <v>321</v>
      </c>
      <c r="BO1616" s="754">
        <v>0.159</v>
      </c>
      <c r="BP1616" s="12" t="s">
        <v>321</v>
      </c>
      <c r="BQ1616" s="754">
        <v>0</v>
      </c>
      <c r="BR1616" s="12" t="s">
        <v>321</v>
      </c>
      <c r="BS1616" s="654">
        <v>0</v>
      </c>
      <c r="BT1616" s="12" t="s">
        <v>321</v>
      </c>
      <c r="BU1616" s="654">
        <v>0.16800000000000001</v>
      </c>
      <c r="BV1616" s="12" t="s">
        <v>321</v>
      </c>
      <c r="BW1616" s="9">
        <v>0.01</v>
      </c>
      <c r="BX1616" s="9" t="s">
        <v>322</v>
      </c>
      <c r="BY1616" s="755">
        <v>18.899999999999999</v>
      </c>
      <c r="BZ1616" s="9" t="s">
        <v>315</v>
      </c>
      <c r="CA1616" s="755">
        <v>7.1</v>
      </c>
      <c r="CB1616" s="9" t="s">
        <v>315</v>
      </c>
      <c r="CC1616" s="755">
        <v>3.9</v>
      </c>
      <c r="CD1616" s="9" t="s">
        <v>315</v>
      </c>
      <c r="CE1616" s="755">
        <v>2.2000000000000002</v>
      </c>
      <c r="CF1616" s="9" t="s">
        <v>323</v>
      </c>
      <c r="CG1616" s="755">
        <v>2.2000000000000002</v>
      </c>
      <c r="CH1616" s="9" t="s">
        <v>323</v>
      </c>
      <c r="CI1616" s="9"/>
      <c r="CJ1616" s="9"/>
      <c r="CK1616" s="9"/>
    </row>
    <row r="1617" spans="1:89" s="98" customFormat="1" x14ac:dyDescent="0.25">
      <c r="A1617" s="99">
        <v>10800057</v>
      </c>
      <c r="B1617" s="99"/>
      <c r="C1617" s="772">
        <v>407</v>
      </c>
      <c r="D1617" s="807">
        <v>0.03</v>
      </c>
      <c r="E1617" s="772">
        <f t="shared" si="73"/>
        <v>419</v>
      </c>
      <c r="F1617" s="778">
        <v>1.1000000000000001</v>
      </c>
      <c r="G1617" s="774">
        <f t="shared" si="72"/>
        <v>461</v>
      </c>
      <c r="H1617" s="776"/>
      <c r="I1617" s="758"/>
      <c r="J1617" s="776"/>
      <c r="K1617" s="786"/>
      <c r="L1617" s="9" t="s">
        <v>308</v>
      </c>
      <c r="M1617" s="9" t="s">
        <v>4471</v>
      </c>
      <c r="N1617" s="9" t="s">
        <v>142</v>
      </c>
      <c r="O1617" s="12" t="s">
        <v>142</v>
      </c>
      <c r="P1617" s="12" t="s">
        <v>142</v>
      </c>
      <c r="Q1617" s="9" t="s">
        <v>2339</v>
      </c>
      <c r="R1617" s="9"/>
      <c r="S1617" s="12" t="s">
        <v>200</v>
      </c>
      <c r="T1617" s="12" t="s">
        <v>200</v>
      </c>
      <c r="U1617" s="99" t="s">
        <v>142</v>
      </c>
      <c r="V1617" s="99" t="s">
        <v>207</v>
      </c>
      <c r="W1617" s="99" t="s">
        <v>142</v>
      </c>
      <c r="X1617" s="99" t="s">
        <v>207</v>
      </c>
      <c r="Y1617" s="99" t="s">
        <v>142</v>
      </c>
      <c r="Z1617" s="99" t="s">
        <v>207</v>
      </c>
      <c r="AA1617" s="99" t="s">
        <v>142</v>
      </c>
      <c r="AB1617" s="99" t="s">
        <v>207</v>
      </c>
      <c r="AC1617" s="99" t="s">
        <v>142</v>
      </c>
      <c r="AD1617" s="9" t="s">
        <v>207</v>
      </c>
      <c r="AE1617" s="99" t="s">
        <v>142</v>
      </c>
      <c r="AF1617" s="9" t="s">
        <v>315</v>
      </c>
      <c r="AG1617" s="14" t="s">
        <v>142</v>
      </c>
      <c r="AH1617" s="14" t="s">
        <v>207</v>
      </c>
      <c r="AI1617" s="14" t="s">
        <v>142</v>
      </c>
      <c r="AJ1617" s="14" t="s">
        <v>207</v>
      </c>
      <c r="AK1617" s="99" t="s">
        <v>142</v>
      </c>
      <c r="AL1617" s="14" t="s">
        <v>207</v>
      </c>
      <c r="AM1617" s="99" t="s">
        <v>142</v>
      </c>
      <c r="AN1617" s="14" t="s">
        <v>207</v>
      </c>
      <c r="AO1617" s="99" t="s">
        <v>142</v>
      </c>
      <c r="AP1617" s="14" t="s">
        <v>207</v>
      </c>
      <c r="AQ1617" s="99" t="s">
        <v>142</v>
      </c>
      <c r="AR1617" s="14" t="s">
        <v>207</v>
      </c>
      <c r="AS1617" s="12" t="s">
        <v>142</v>
      </c>
      <c r="AT1617" s="12" t="s">
        <v>200</v>
      </c>
      <c r="AU1617" s="12" t="s">
        <v>142</v>
      </c>
      <c r="AV1617" s="9" t="s">
        <v>320</v>
      </c>
      <c r="AW1617" s="9" t="s">
        <v>2349</v>
      </c>
      <c r="AX1617" s="9">
        <v>9010600000</v>
      </c>
      <c r="AY1617" s="99">
        <v>48</v>
      </c>
      <c r="AZ1617" s="12" t="s">
        <v>207</v>
      </c>
      <c r="BA1617" s="99">
        <v>18</v>
      </c>
      <c r="BB1617" s="12" t="s">
        <v>207</v>
      </c>
      <c r="BC1617" s="99">
        <v>10</v>
      </c>
      <c r="BD1617" s="12" t="s">
        <v>207</v>
      </c>
      <c r="BE1617" s="99">
        <v>2</v>
      </c>
      <c r="BF1617" s="12" t="s">
        <v>321</v>
      </c>
      <c r="BG1617" s="654">
        <v>1.1679999999999999</v>
      </c>
      <c r="BH1617" s="12" t="s">
        <v>321</v>
      </c>
      <c r="BI1617" s="99">
        <v>1</v>
      </c>
      <c r="BJ1617" s="12" t="s">
        <v>321</v>
      </c>
      <c r="BK1617" s="754">
        <v>0</v>
      </c>
      <c r="BL1617" s="12" t="s">
        <v>321</v>
      </c>
      <c r="BM1617" s="754">
        <v>8.9999999999999993E-3</v>
      </c>
      <c r="BN1617" s="12" t="s">
        <v>321</v>
      </c>
      <c r="BO1617" s="754">
        <v>0.159</v>
      </c>
      <c r="BP1617" s="12" t="s">
        <v>321</v>
      </c>
      <c r="BQ1617" s="754">
        <v>0</v>
      </c>
      <c r="BR1617" s="12" t="s">
        <v>321</v>
      </c>
      <c r="BS1617" s="654">
        <v>0</v>
      </c>
      <c r="BT1617" s="12" t="s">
        <v>321</v>
      </c>
      <c r="BU1617" s="654">
        <v>0.16800000000000001</v>
      </c>
      <c r="BV1617" s="12" t="s">
        <v>321</v>
      </c>
      <c r="BW1617" s="9">
        <v>0.01</v>
      </c>
      <c r="BX1617" s="9" t="s">
        <v>322</v>
      </c>
      <c r="BY1617" s="755">
        <v>18.899999999999999</v>
      </c>
      <c r="BZ1617" s="9" t="s">
        <v>315</v>
      </c>
      <c r="CA1617" s="755">
        <v>7.1</v>
      </c>
      <c r="CB1617" s="9" t="s">
        <v>315</v>
      </c>
      <c r="CC1617" s="755">
        <v>3.9</v>
      </c>
      <c r="CD1617" s="9" t="s">
        <v>315</v>
      </c>
      <c r="CE1617" s="755">
        <v>2.2000000000000002</v>
      </c>
      <c r="CF1617" s="9" t="s">
        <v>323</v>
      </c>
      <c r="CG1617" s="755">
        <v>2.2000000000000002</v>
      </c>
      <c r="CH1617" s="9" t="s">
        <v>323</v>
      </c>
      <c r="CI1617" s="9"/>
      <c r="CJ1617" s="9"/>
      <c r="CK1617" s="9"/>
    </row>
    <row r="1618" spans="1:89" s="98" customFormat="1" x14ac:dyDescent="0.25">
      <c r="A1618" s="99">
        <v>10800070</v>
      </c>
      <c r="B1618" s="99"/>
      <c r="C1618" s="772">
        <v>407</v>
      </c>
      <c r="D1618" s="807">
        <v>0.03</v>
      </c>
      <c r="E1618" s="772">
        <f t="shared" si="73"/>
        <v>419</v>
      </c>
      <c r="F1618" s="778">
        <v>1.1000000000000001</v>
      </c>
      <c r="G1618" s="774">
        <f t="shared" ref="G1618:G1681" si="74">ROUND(E1618*F1618,0)</f>
        <v>461</v>
      </c>
      <c r="H1618" s="776"/>
      <c r="I1618" s="758"/>
      <c r="J1618" s="776"/>
      <c r="K1618" s="786"/>
      <c r="L1618" s="9" t="s">
        <v>308</v>
      </c>
      <c r="M1618" s="9" t="s">
        <v>4472</v>
      </c>
      <c r="N1618" s="9" t="s">
        <v>142</v>
      </c>
      <c r="O1618" s="12" t="s">
        <v>142</v>
      </c>
      <c r="P1618" s="12" t="s">
        <v>142</v>
      </c>
      <c r="Q1618" s="9" t="s">
        <v>2339</v>
      </c>
      <c r="R1618" s="9"/>
      <c r="S1618" s="12" t="s">
        <v>200</v>
      </c>
      <c r="T1618" s="12" t="s">
        <v>200</v>
      </c>
      <c r="U1618" s="99" t="s">
        <v>142</v>
      </c>
      <c r="V1618" s="99" t="s">
        <v>207</v>
      </c>
      <c r="W1618" s="99" t="s">
        <v>142</v>
      </c>
      <c r="X1618" s="99" t="s">
        <v>207</v>
      </c>
      <c r="Y1618" s="99" t="s">
        <v>142</v>
      </c>
      <c r="Z1618" s="99" t="s">
        <v>207</v>
      </c>
      <c r="AA1618" s="99" t="s">
        <v>142</v>
      </c>
      <c r="AB1618" s="99" t="s">
        <v>207</v>
      </c>
      <c r="AC1618" s="99" t="s">
        <v>142</v>
      </c>
      <c r="AD1618" s="9" t="s">
        <v>207</v>
      </c>
      <c r="AE1618" s="99" t="s">
        <v>142</v>
      </c>
      <c r="AF1618" s="9" t="s">
        <v>315</v>
      </c>
      <c r="AG1618" s="14" t="s">
        <v>142</v>
      </c>
      <c r="AH1618" s="14" t="s">
        <v>207</v>
      </c>
      <c r="AI1618" s="14" t="s">
        <v>142</v>
      </c>
      <c r="AJ1618" s="14" t="s">
        <v>207</v>
      </c>
      <c r="AK1618" s="99" t="s">
        <v>142</v>
      </c>
      <c r="AL1618" s="14" t="s">
        <v>207</v>
      </c>
      <c r="AM1618" s="99" t="s">
        <v>142</v>
      </c>
      <c r="AN1618" s="14" t="s">
        <v>207</v>
      </c>
      <c r="AO1618" s="99" t="s">
        <v>142</v>
      </c>
      <c r="AP1618" s="14" t="s">
        <v>207</v>
      </c>
      <c r="AQ1618" s="99" t="s">
        <v>142</v>
      </c>
      <c r="AR1618" s="14" t="s">
        <v>207</v>
      </c>
      <c r="AS1618" s="12" t="s">
        <v>142</v>
      </c>
      <c r="AT1618" s="12" t="s">
        <v>200</v>
      </c>
      <c r="AU1618" s="12" t="s">
        <v>142</v>
      </c>
      <c r="AV1618" s="9" t="s">
        <v>320</v>
      </c>
      <c r="AW1618" s="9" t="s">
        <v>2350</v>
      </c>
      <c r="AX1618" s="9">
        <v>9010600000</v>
      </c>
      <c r="AY1618" s="99">
        <v>48</v>
      </c>
      <c r="AZ1618" s="12" t="s">
        <v>207</v>
      </c>
      <c r="BA1618" s="99">
        <v>18</v>
      </c>
      <c r="BB1618" s="12" t="s">
        <v>207</v>
      </c>
      <c r="BC1618" s="99">
        <v>10</v>
      </c>
      <c r="BD1618" s="12" t="s">
        <v>207</v>
      </c>
      <c r="BE1618" s="99" t="e">
        <v>#VALUE!</v>
      </c>
      <c r="BF1618" s="12" t="s">
        <v>321</v>
      </c>
      <c r="BG1618" s="654" t="e">
        <v>#VALUE!</v>
      </c>
      <c r="BH1618" s="12" t="s">
        <v>321</v>
      </c>
      <c r="BI1618" s="99" t="s">
        <v>142</v>
      </c>
      <c r="BJ1618" s="12" t="s">
        <v>321</v>
      </c>
      <c r="BK1618" s="754">
        <v>0</v>
      </c>
      <c r="BL1618" s="12" t="s">
        <v>321</v>
      </c>
      <c r="BM1618" s="754">
        <v>8.9999999999999993E-3</v>
      </c>
      <c r="BN1618" s="12" t="s">
        <v>321</v>
      </c>
      <c r="BO1618" s="754">
        <v>0.159</v>
      </c>
      <c r="BP1618" s="12" t="s">
        <v>321</v>
      </c>
      <c r="BQ1618" s="754">
        <v>0</v>
      </c>
      <c r="BR1618" s="12" t="s">
        <v>321</v>
      </c>
      <c r="BS1618" s="654">
        <v>0</v>
      </c>
      <c r="BT1618" s="12" t="s">
        <v>321</v>
      </c>
      <c r="BU1618" s="654">
        <v>0.16800000000000001</v>
      </c>
      <c r="BV1618" s="12" t="s">
        <v>321</v>
      </c>
      <c r="BW1618" s="9">
        <v>0.01</v>
      </c>
      <c r="BX1618" s="9" t="s">
        <v>322</v>
      </c>
      <c r="BY1618" s="755">
        <v>18.899999999999999</v>
      </c>
      <c r="BZ1618" s="9" t="s">
        <v>315</v>
      </c>
      <c r="CA1618" s="755">
        <v>7.1</v>
      </c>
      <c r="CB1618" s="9" t="s">
        <v>315</v>
      </c>
      <c r="CC1618" s="755">
        <v>3.9</v>
      </c>
      <c r="CD1618" s="9" t="s">
        <v>315</v>
      </c>
      <c r="CE1618" s="755">
        <v>2.2000000000000002</v>
      </c>
      <c r="CF1618" s="9" t="s">
        <v>323</v>
      </c>
      <c r="CG1618" s="756" t="s">
        <v>142</v>
      </c>
      <c r="CH1618" s="9" t="s">
        <v>323</v>
      </c>
      <c r="CI1618" s="9"/>
      <c r="CJ1618" s="9"/>
      <c r="CK1618" s="9"/>
    </row>
    <row r="1619" spans="1:89" s="98" customFormat="1" x14ac:dyDescent="0.25">
      <c r="A1619" s="99">
        <v>10800069</v>
      </c>
      <c r="B1619" s="99"/>
      <c r="C1619" s="772">
        <v>407</v>
      </c>
      <c r="D1619" s="807">
        <v>0.03</v>
      </c>
      <c r="E1619" s="772">
        <f t="shared" si="73"/>
        <v>419</v>
      </c>
      <c r="F1619" s="778">
        <v>1.1000000000000001</v>
      </c>
      <c r="G1619" s="774">
        <f t="shared" si="74"/>
        <v>461</v>
      </c>
      <c r="H1619" s="776"/>
      <c r="I1619" s="758"/>
      <c r="J1619" s="776"/>
      <c r="K1619" s="786"/>
      <c r="L1619" s="9" t="s">
        <v>308</v>
      </c>
      <c r="M1619" s="9" t="s">
        <v>4473</v>
      </c>
      <c r="N1619" s="9" t="s">
        <v>142</v>
      </c>
      <c r="O1619" s="12" t="s">
        <v>142</v>
      </c>
      <c r="P1619" s="12" t="s">
        <v>142</v>
      </c>
      <c r="Q1619" s="9" t="s">
        <v>2339</v>
      </c>
      <c r="R1619" s="9"/>
      <c r="S1619" s="12" t="s">
        <v>200</v>
      </c>
      <c r="T1619" s="12" t="s">
        <v>200</v>
      </c>
      <c r="U1619" s="99" t="s">
        <v>142</v>
      </c>
      <c r="V1619" s="99" t="s">
        <v>207</v>
      </c>
      <c r="W1619" s="99" t="s">
        <v>142</v>
      </c>
      <c r="X1619" s="99" t="s">
        <v>207</v>
      </c>
      <c r="Y1619" s="99" t="s">
        <v>142</v>
      </c>
      <c r="Z1619" s="99" t="s">
        <v>207</v>
      </c>
      <c r="AA1619" s="99" t="s">
        <v>142</v>
      </c>
      <c r="AB1619" s="99" t="s">
        <v>207</v>
      </c>
      <c r="AC1619" s="99" t="s">
        <v>142</v>
      </c>
      <c r="AD1619" s="9" t="s">
        <v>207</v>
      </c>
      <c r="AE1619" s="99" t="s">
        <v>142</v>
      </c>
      <c r="AF1619" s="9" t="s">
        <v>315</v>
      </c>
      <c r="AG1619" s="14" t="s">
        <v>142</v>
      </c>
      <c r="AH1619" s="14" t="s">
        <v>207</v>
      </c>
      <c r="AI1619" s="14" t="s">
        <v>142</v>
      </c>
      <c r="AJ1619" s="14" t="s">
        <v>207</v>
      </c>
      <c r="AK1619" s="99" t="s">
        <v>142</v>
      </c>
      <c r="AL1619" s="14" t="s">
        <v>207</v>
      </c>
      <c r="AM1619" s="99" t="s">
        <v>142</v>
      </c>
      <c r="AN1619" s="14" t="s">
        <v>207</v>
      </c>
      <c r="AO1619" s="99" t="s">
        <v>142</v>
      </c>
      <c r="AP1619" s="14" t="s">
        <v>207</v>
      </c>
      <c r="AQ1619" s="99" t="s">
        <v>142</v>
      </c>
      <c r="AR1619" s="14" t="s">
        <v>207</v>
      </c>
      <c r="AS1619" s="12" t="s">
        <v>142</v>
      </c>
      <c r="AT1619" s="12" t="s">
        <v>200</v>
      </c>
      <c r="AU1619" s="12" t="s">
        <v>142</v>
      </c>
      <c r="AV1619" s="9" t="s">
        <v>320</v>
      </c>
      <c r="AW1619" s="9" t="s">
        <v>2351</v>
      </c>
      <c r="AX1619" s="9">
        <v>9010600000</v>
      </c>
      <c r="AY1619" s="99">
        <v>48</v>
      </c>
      <c r="AZ1619" s="12" t="s">
        <v>207</v>
      </c>
      <c r="BA1619" s="99">
        <v>18</v>
      </c>
      <c r="BB1619" s="12" t="s">
        <v>207</v>
      </c>
      <c r="BC1619" s="99">
        <v>10</v>
      </c>
      <c r="BD1619" s="12" t="s">
        <v>207</v>
      </c>
      <c r="BE1619" s="99" t="e">
        <v>#VALUE!</v>
      </c>
      <c r="BF1619" s="12" t="s">
        <v>321</v>
      </c>
      <c r="BG1619" s="654" t="e">
        <v>#VALUE!</v>
      </c>
      <c r="BH1619" s="12" t="s">
        <v>321</v>
      </c>
      <c r="BI1619" s="99" t="s">
        <v>142</v>
      </c>
      <c r="BJ1619" s="12" t="s">
        <v>321</v>
      </c>
      <c r="BK1619" s="754">
        <v>0</v>
      </c>
      <c r="BL1619" s="12" t="s">
        <v>321</v>
      </c>
      <c r="BM1619" s="754">
        <v>8.9999999999999993E-3</v>
      </c>
      <c r="BN1619" s="12" t="s">
        <v>321</v>
      </c>
      <c r="BO1619" s="754">
        <v>0.159</v>
      </c>
      <c r="BP1619" s="12" t="s">
        <v>321</v>
      </c>
      <c r="BQ1619" s="754">
        <v>0</v>
      </c>
      <c r="BR1619" s="12" t="s">
        <v>321</v>
      </c>
      <c r="BS1619" s="654">
        <v>0</v>
      </c>
      <c r="BT1619" s="12" t="s">
        <v>321</v>
      </c>
      <c r="BU1619" s="654">
        <v>0.16800000000000001</v>
      </c>
      <c r="BV1619" s="12" t="s">
        <v>321</v>
      </c>
      <c r="BW1619" s="9">
        <v>0.01</v>
      </c>
      <c r="BX1619" s="9" t="s">
        <v>322</v>
      </c>
      <c r="BY1619" s="755">
        <v>18.899999999999999</v>
      </c>
      <c r="BZ1619" s="9" t="s">
        <v>315</v>
      </c>
      <c r="CA1619" s="755">
        <v>7.1</v>
      </c>
      <c r="CB1619" s="9" t="s">
        <v>315</v>
      </c>
      <c r="CC1619" s="755">
        <v>3.9</v>
      </c>
      <c r="CD1619" s="9" t="s">
        <v>315</v>
      </c>
      <c r="CE1619" s="755">
        <v>2.2000000000000002</v>
      </c>
      <c r="CF1619" s="9" t="s">
        <v>323</v>
      </c>
      <c r="CG1619" s="756" t="s">
        <v>142</v>
      </c>
      <c r="CH1619" s="9" t="s">
        <v>323</v>
      </c>
      <c r="CI1619" s="9"/>
      <c r="CJ1619" s="9"/>
      <c r="CK1619" s="9"/>
    </row>
    <row r="1620" spans="1:89" s="98" customFormat="1" x14ac:dyDescent="0.25">
      <c r="A1620" s="99">
        <v>10800059</v>
      </c>
      <c r="B1620" s="99"/>
      <c r="C1620" s="772">
        <v>139</v>
      </c>
      <c r="D1620" s="807">
        <v>0.03</v>
      </c>
      <c r="E1620" s="772">
        <f t="shared" si="73"/>
        <v>143</v>
      </c>
      <c r="F1620" s="778">
        <v>1.1000000000000001</v>
      </c>
      <c r="G1620" s="774">
        <f t="shared" si="74"/>
        <v>157</v>
      </c>
      <c r="H1620" s="776"/>
      <c r="I1620" s="758"/>
      <c r="J1620" s="776"/>
      <c r="K1620" s="786"/>
      <c r="L1620" s="9" t="s">
        <v>308</v>
      </c>
      <c r="M1620" s="9" t="s">
        <v>4474</v>
      </c>
      <c r="N1620" s="9" t="s">
        <v>142</v>
      </c>
      <c r="O1620" s="12" t="s">
        <v>142</v>
      </c>
      <c r="P1620" s="12" t="s">
        <v>142</v>
      </c>
      <c r="Q1620" s="9" t="s">
        <v>2339</v>
      </c>
      <c r="R1620" s="9"/>
      <c r="S1620" s="12" t="s">
        <v>200</v>
      </c>
      <c r="T1620" s="12" t="s">
        <v>200</v>
      </c>
      <c r="U1620" s="99" t="s">
        <v>142</v>
      </c>
      <c r="V1620" s="99" t="s">
        <v>207</v>
      </c>
      <c r="W1620" s="99" t="s">
        <v>142</v>
      </c>
      <c r="X1620" s="99" t="s">
        <v>207</v>
      </c>
      <c r="Y1620" s="99" t="s">
        <v>142</v>
      </c>
      <c r="Z1620" s="99" t="s">
        <v>207</v>
      </c>
      <c r="AA1620" s="99" t="s">
        <v>142</v>
      </c>
      <c r="AB1620" s="99" t="s">
        <v>207</v>
      </c>
      <c r="AC1620" s="99" t="s">
        <v>142</v>
      </c>
      <c r="AD1620" s="9" t="s">
        <v>207</v>
      </c>
      <c r="AE1620" s="99" t="s">
        <v>142</v>
      </c>
      <c r="AF1620" s="9" t="s">
        <v>315</v>
      </c>
      <c r="AG1620" s="14" t="s">
        <v>142</v>
      </c>
      <c r="AH1620" s="14" t="s">
        <v>207</v>
      </c>
      <c r="AI1620" s="14" t="s">
        <v>142</v>
      </c>
      <c r="AJ1620" s="14" t="s">
        <v>207</v>
      </c>
      <c r="AK1620" s="99" t="s">
        <v>142</v>
      </c>
      <c r="AL1620" s="14" t="s">
        <v>207</v>
      </c>
      <c r="AM1620" s="99" t="s">
        <v>142</v>
      </c>
      <c r="AN1620" s="14" t="s">
        <v>207</v>
      </c>
      <c r="AO1620" s="99" t="s">
        <v>142</v>
      </c>
      <c r="AP1620" s="14" t="s">
        <v>207</v>
      </c>
      <c r="AQ1620" s="99" t="s">
        <v>142</v>
      </c>
      <c r="AR1620" s="14" t="s">
        <v>207</v>
      </c>
      <c r="AS1620" s="12" t="s">
        <v>142</v>
      </c>
      <c r="AT1620" s="12" t="s">
        <v>200</v>
      </c>
      <c r="AU1620" s="12" t="s">
        <v>142</v>
      </c>
      <c r="AV1620" s="9" t="s">
        <v>320</v>
      </c>
      <c r="AW1620" s="9" t="s">
        <v>2352</v>
      </c>
      <c r="AX1620" s="9">
        <v>9010600000</v>
      </c>
      <c r="AY1620" s="99">
        <v>48</v>
      </c>
      <c r="AZ1620" s="12" t="s">
        <v>207</v>
      </c>
      <c r="BA1620" s="99">
        <v>18</v>
      </c>
      <c r="BB1620" s="12" t="s">
        <v>207</v>
      </c>
      <c r="BC1620" s="99">
        <v>10</v>
      </c>
      <c r="BD1620" s="12" t="s">
        <v>207</v>
      </c>
      <c r="BE1620" s="99">
        <v>2</v>
      </c>
      <c r="BF1620" s="12" t="s">
        <v>321</v>
      </c>
      <c r="BG1620" s="654">
        <v>1.1679999999999999</v>
      </c>
      <c r="BH1620" s="12" t="s">
        <v>321</v>
      </c>
      <c r="BI1620" s="99">
        <v>1</v>
      </c>
      <c r="BJ1620" s="12" t="s">
        <v>321</v>
      </c>
      <c r="BK1620" s="754">
        <v>0</v>
      </c>
      <c r="BL1620" s="12" t="s">
        <v>321</v>
      </c>
      <c r="BM1620" s="754">
        <v>8.9999999999999993E-3</v>
      </c>
      <c r="BN1620" s="12" t="s">
        <v>321</v>
      </c>
      <c r="BO1620" s="754">
        <v>0.159</v>
      </c>
      <c r="BP1620" s="12" t="s">
        <v>321</v>
      </c>
      <c r="BQ1620" s="754">
        <v>0</v>
      </c>
      <c r="BR1620" s="12" t="s">
        <v>321</v>
      </c>
      <c r="BS1620" s="654">
        <v>0</v>
      </c>
      <c r="BT1620" s="12" t="s">
        <v>321</v>
      </c>
      <c r="BU1620" s="654">
        <v>0.16800000000000001</v>
      </c>
      <c r="BV1620" s="12" t="s">
        <v>321</v>
      </c>
      <c r="BW1620" s="9">
        <v>0.01</v>
      </c>
      <c r="BX1620" s="9" t="s">
        <v>322</v>
      </c>
      <c r="BY1620" s="755">
        <v>18.899999999999999</v>
      </c>
      <c r="BZ1620" s="9" t="s">
        <v>315</v>
      </c>
      <c r="CA1620" s="755">
        <v>7.1</v>
      </c>
      <c r="CB1620" s="9" t="s">
        <v>315</v>
      </c>
      <c r="CC1620" s="755">
        <v>3.9</v>
      </c>
      <c r="CD1620" s="9" t="s">
        <v>315</v>
      </c>
      <c r="CE1620" s="755">
        <v>2.2000000000000002</v>
      </c>
      <c r="CF1620" s="9" t="s">
        <v>323</v>
      </c>
      <c r="CG1620" s="755">
        <v>2.2000000000000002</v>
      </c>
      <c r="CH1620" s="9" t="s">
        <v>323</v>
      </c>
      <c r="CI1620" s="9"/>
      <c r="CJ1620" s="9"/>
      <c r="CK1620" s="9"/>
    </row>
    <row r="1621" spans="1:89" s="98" customFormat="1" x14ac:dyDescent="0.25">
      <c r="A1621" s="99">
        <v>10800074</v>
      </c>
      <c r="B1621" s="99"/>
      <c r="C1621" s="772">
        <v>139</v>
      </c>
      <c r="D1621" s="807">
        <v>0.03</v>
      </c>
      <c r="E1621" s="772">
        <f t="shared" si="73"/>
        <v>143</v>
      </c>
      <c r="F1621" s="778">
        <v>1.1000000000000001</v>
      </c>
      <c r="G1621" s="774">
        <f t="shared" si="74"/>
        <v>157</v>
      </c>
      <c r="H1621" s="776"/>
      <c r="I1621" s="758"/>
      <c r="J1621" s="776"/>
      <c r="K1621" s="786"/>
      <c r="L1621" s="9" t="s">
        <v>308</v>
      </c>
      <c r="M1621" s="9" t="s">
        <v>4475</v>
      </c>
      <c r="N1621" s="9" t="s">
        <v>142</v>
      </c>
      <c r="O1621" s="12" t="s">
        <v>142</v>
      </c>
      <c r="P1621" s="12" t="s">
        <v>142</v>
      </c>
      <c r="Q1621" s="9" t="s">
        <v>2339</v>
      </c>
      <c r="R1621" s="9"/>
      <c r="S1621" s="12" t="s">
        <v>200</v>
      </c>
      <c r="T1621" s="12" t="s">
        <v>200</v>
      </c>
      <c r="U1621" s="99" t="s">
        <v>142</v>
      </c>
      <c r="V1621" s="99" t="s">
        <v>207</v>
      </c>
      <c r="W1621" s="99" t="s">
        <v>142</v>
      </c>
      <c r="X1621" s="99" t="s">
        <v>207</v>
      </c>
      <c r="Y1621" s="99" t="s">
        <v>142</v>
      </c>
      <c r="Z1621" s="99" t="s">
        <v>207</v>
      </c>
      <c r="AA1621" s="99" t="s">
        <v>142</v>
      </c>
      <c r="AB1621" s="99" t="s">
        <v>207</v>
      </c>
      <c r="AC1621" s="99" t="s">
        <v>142</v>
      </c>
      <c r="AD1621" s="9" t="s">
        <v>207</v>
      </c>
      <c r="AE1621" s="99" t="s">
        <v>142</v>
      </c>
      <c r="AF1621" s="9" t="s">
        <v>315</v>
      </c>
      <c r="AG1621" s="14" t="s">
        <v>142</v>
      </c>
      <c r="AH1621" s="14" t="s">
        <v>207</v>
      </c>
      <c r="AI1621" s="14" t="s">
        <v>142</v>
      </c>
      <c r="AJ1621" s="14" t="s">
        <v>207</v>
      </c>
      <c r="AK1621" s="99" t="s">
        <v>142</v>
      </c>
      <c r="AL1621" s="14" t="s">
        <v>207</v>
      </c>
      <c r="AM1621" s="99" t="s">
        <v>142</v>
      </c>
      <c r="AN1621" s="14" t="s">
        <v>207</v>
      </c>
      <c r="AO1621" s="99" t="s">
        <v>142</v>
      </c>
      <c r="AP1621" s="14" t="s">
        <v>207</v>
      </c>
      <c r="AQ1621" s="99" t="s">
        <v>142</v>
      </c>
      <c r="AR1621" s="14" t="s">
        <v>207</v>
      </c>
      <c r="AS1621" s="12" t="s">
        <v>142</v>
      </c>
      <c r="AT1621" s="12" t="s">
        <v>200</v>
      </c>
      <c r="AU1621" s="12" t="s">
        <v>142</v>
      </c>
      <c r="AV1621" s="9" t="s">
        <v>320</v>
      </c>
      <c r="AW1621" s="9" t="s">
        <v>2353</v>
      </c>
      <c r="AX1621" s="9">
        <v>9010600000</v>
      </c>
      <c r="AY1621" s="99">
        <v>48</v>
      </c>
      <c r="AZ1621" s="12" t="s">
        <v>207</v>
      </c>
      <c r="BA1621" s="99">
        <v>18</v>
      </c>
      <c r="BB1621" s="12" t="s">
        <v>207</v>
      </c>
      <c r="BC1621" s="99">
        <v>10</v>
      </c>
      <c r="BD1621" s="12" t="s">
        <v>207</v>
      </c>
      <c r="BE1621" s="99">
        <v>2</v>
      </c>
      <c r="BF1621" s="12" t="s">
        <v>321</v>
      </c>
      <c r="BG1621" s="654">
        <v>1.1679999999999999</v>
      </c>
      <c r="BH1621" s="12" t="s">
        <v>321</v>
      </c>
      <c r="BI1621" s="99">
        <v>1</v>
      </c>
      <c r="BJ1621" s="12" t="s">
        <v>321</v>
      </c>
      <c r="BK1621" s="754">
        <v>0</v>
      </c>
      <c r="BL1621" s="12" t="s">
        <v>321</v>
      </c>
      <c r="BM1621" s="754">
        <v>8.9999999999999993E-3</v>
      </c>
      <c r="BN1621" s="12" t="s">
        <v>321</v>
      </c>
      <c r="BO1621" s="754">
        <v>0.159</v>
      </c>
      <c r="BP1621" s="12" t="s">
        <v>321</v>
      </c>
      <c r="BQ1621" s="754">
        <v>0</v>
      </c>
      <c r="BR1621" s="12" t="s">
        <v>321</v>
      </c>
      <c r="BS1621" s="654">
        <v>0</v>
      </c>
      <c r="BT1621" s="12" t="s">
        <v>321</v>
      </c>
      <c r="BU1621" s="654">
        <v>0.16800000000000001</v>
      </c>
      <c r="BV1621" s="12" t="s">
        <v>321</v>
      </c>
      <c r="BW1621" s="9">
        <v>0.01</v>
      </c>
      <c r="BX1621" s="9" t="s">
        <v>322</v>
      </c>
      <c r="BY1621" s="755">
        <v>18.899999999999999</v>
      </c>
      <c r="BZ1621" s="9" t="s">
        <v>315</v>
      </c>
      <c r="CA1621" s="755">
        <v>7.1</v>
      </c>
      <c r="CB1621" s="9" t="s">
        <v>315</v>
      </c>
      <c r="CC1621" s="755">
        <v>3.9</v>
      </c>
      <c r="CD1621" s="9" t="s">
        <v>315</v>
      </c>
      <c r="CE1621" s="755">
        <v>2.2000000000000002</v>
      </c>
      <c r="CF1621" s="9" t="s">
        <v>323</v>
      </c>
      <c r="CG1621" s="755">
        <v>2.2000000000000002</v>
      </c>
      <c r="CH1621" s="9" t="s">
        <v>323</v>
      </c>
      <c r="CI1621" s="9"/>
      <c r="CJ1621" s="9"/>
      <c r="CK1621" s="9"/>
    </row>
    <row r="1622" spans="1:89" s="98" customFormat="1" x14ac:dyDescent="0.25">
      <c r="A1622" s="99">
        <v>10800075</v>
      </c>
      <c r="B1622" s="99"/>
      <c r="C1622" s="772">
        <v>139</v>
      </c>
      <c r="D1622" s="807">
        <v>0.03</v>
      </c>
      <c r="E1622" s="772">
        <f t="shared" si="73"/>
        <v>143</v>
      </c>
      <c r="F1622" s="778">
        <v>1.1000000000000001</v>
      </c>
      <c r="G1622" s="774">
        <f t="shared" si="74"/>
        <v>157</v>
      </c>
      <c r="H1622" s="776"/>
      <c r="I1622" s="758"/>
      <c r="J1622" s="776"/>
      <c r="K1622" s="786"/>
      <c r="L1622" s="9" t="s">
        <v>308</v>
      </c>
      <c r="M1622" s="9" t="s">
        <v>4476</v>
      </c>
      <c r="N1622" s="9" t="s">
        <v>142</v>
      </c>
      <c r="O1622" s="12" t="s">
        <v>142</v>
      </c>
      <c r="P1622" s="12" t="s">
        <v>142</v>
      </c>
      <c r="Q1622" s="9" t="s">
        <v>2339</v>
      </c>
      <c r="R1622" s="9"/>
      <c r="S1622" s="12" t="s">
        <v>200</v>
      </c>
      <c r="T1622" s="12" t="s">
        <v>200</v>
      </c>
      <c r="U1622" s="99" t="s">
        <v>142</v>
      </c>
      <c r="V1622" s="99" t="s">
        <v>207</v>
      </c>
      <c r="W1622" s="99" t="s">
        <v>142</v>
      </c>
      <c r="X1622" s="99" t="s">
        <v>207</v>
      </c>
      <c r="Y1622" s="99" t="s">
        <v>142</v>
      </c>
      <c r="Z1622" s="99" t="s">
        <v>207</v>
      </c>
      <c r="AA1622" s="99" t="s">
        <v>142</v>
      </c>
      <c r="AB1622" s="99" t="s">
        <v>207</v>
      </c>
      <c r="AC1622" s="99" t="s">
        <v>142</v>
      </c>
      <c r="AD1622" s="9" t="s">
        <v>207</v>
      </c>
      <c r="AE1622" s="99" t="s">
        <v>142</v>
      </c>
      <c r="AF1622" s="9" t="s">
        <v>315</v>
      </c>
      <c r="AG1622" s="14" t="s">
        <v>142</v>
      </c>
      <c r="AH1622" s="14" t="s">
        <v>207</v>
      </c>
      <c r="AI1622" s="14" t="s">
        <v>142</v>
      </c>
      <c r="AJ1622" s="14" t="s">
        <v>207</v>
      </c>
      <c r="AK1622" s="99" t="s">
        <v>142</v>
      </c>
      <c r="AL1622" s="14" t="s">
        <v>207</v>
      </c>
      <c r="AM1622" s="99" t="s">
        <v>142</v>
      </c>
      <c r="AN1622" s="14" t="s">
        <v>207</v>
      </c>
      <c r="AO1622" s="99" t="s">
        <v>142</v>
      </c>
      <c r="AP1622" s="14" t="s">
        <v>207</v>
      </c>
      <c r="AQ1622" s="99" t="s">
        <v>142</v>
      </c>
      <c r="AR1622" s="14" t="s">
        <v>207</v>
      </c>
      <c r="AS1622" s="12" t="s">
        <v>142</v>
      </c>
      <c r="AT1622" s="12" t="s">
        <v>200</v>
      </c>
      <c r="AU1622" s="12" t="s">
        <v>142</v>
      </c>
      <c r="AV1622" s="9" t="s">
        <v>320</v>
      </c>
      <c r="AW1622" s="9" t="s">
        <v>2354</v>
      </c>
      <c r="AX1622" s="9">
        <v>9010600000</v>
      </c>
      <c r="AY1622" s="99">
        <v>48</v>
      </c>
      <c r="AZ1622" s="12" t="s">
        <v>207</v>
      </c>
      <c r="BA1622" s="99">
        <v>18</v>
      </c>
      <c r="BB1622" s="12" t="s">
        <v>207</v>
      </c>
      <c r="BC1622" s="99">
        <v>10</v>
      </c>
      <c r="BD1622" s="12" t="s">
        <v>207</v>
      </c>
      <c r="BE1622" s="99">
        <v>2</v>
      </c>
      <c r="BF1622" s="12" t="s">
        <v>321</v>
      </c>
      <c r="BG1622" s="654">
        <v>1.1679999999999999</v>
      </c>
      <c r="BH1622" s="12" t="s">
        <v>321</v>
      </c>
      <c r="BI1622" s="99">
        <v>1</v>
      </c>
      <c r="BJ1622" s="12" t="s">
        <v>321</v>
      </c>
      <c r="BK1622" s="754">
        <v>0</v>
      </c>
      <c r="BL1622" s="12" t="s">
        <v>321</v>
      </c>
      <c r="BM1622" s="754">
        <v>8.9999999999999993E-3</v>
      </c>
      <c r="BN1622" s="12" t="s">
        <v>321</v>
      </c>
      <c r="BO1622" s="754">
        <v>0.159</v>
      </c>
      <c r="BP1622" s="12" t="s">
        <v>321</v>
      </c>
      <c r="BQ1622" s="754">
        <v>0</v>
      </c>
      <c r="BR1622" s="12" t="s">
        <v>321</v>
      </c>
      <c r="BS1622" s="654">
        <v>0</v>
      </c>
      <c r="BT1622" s="12" t="s">
        <v>321</v>
      </c>
      <c r="BU1622" s="654">
        <v>0.16800000000000001</v>
      </c>
      <c r="BV1622" s="12" t="s">
        <v>321</v>
      </c>
      <c r="BW1622" s="9">
        <v>0.01</v>
      </c>
      <c r="BX1622" s="9" t="s">
        <v>322</v>
      </c>
      <c r="BY1622" s="755">
        <v>18.899999999999999</v>
      </c>
      <c r="BZ1622" s="9" t="s">
        <v>315</v>
      </c>
      <c r="CA1622" s="755">
        <v>7.1</v>
      </c>
      <c r="CB1622" s="9" t="s">
        <v>315</v>
      </c>
      <c r="CC1622" s="755">
        <v>3.9</v>
      </c>
      <c r="CD1622" s="9" t="s">
        <v>315</v>
      </c>
      <c r="CE1622" s="755">
        <v>2.2000000000000002</v>
      </c>
      <c r="CF1622" s="9" t="s">
        <v>323</v>
      </c>
      <c r="CG1622" s="755">
        <v>2.2000000000000002</v>
      </c>
      <c r="CH1622" s="9" t="s">
        <v>323</v>
      </c>
      <c r="CI1622" s="9"/>
      <c r="CJ1622" s="9"/>
      <c r="CK1622" s="9"/>
    </row>
    <row r="1623" spans="1:89" s="98" customFormat="1" x14ac:dyDescent="0.25">
      <c r="A1623" s="99">
        <v>10800058</v>
      </c>
      <c r="B1623" s="99"/>
      <c r="C1623" s="772">
        <v>348</v>
      </c>
      <c r="D1623" s="807">
        <v>0.03</v>
      </c>
      <c r="E1623" s="772">
        <f t="shared" si="73"/>
        <v>358</v>
      </c>
      <c r="F1623" s="778">
        <v>1.1000000000000001</v>
      </c>
      <c r="G1623" s="774">
        <f t="shared" si="74"/>
        <v>394</v>
      </c>
      <c r="H1623" s="776"/>
      <c r="I1623" s="758"/>
      <c r="J1623" s="776"/>
      <c r="K1623" s="786"/>
      <c r="L1623" s="9" t="s">
        <v>308</v>
      </c>
      <c r="M1623" s="9" t="s">
        <v>4477</v>
      </c>
      <c r="N1623" s="9" t="s">
        <v>142</v>
      </c>
      <c r="O1623" s="12" t="s">
        <v>142</v>
      </c>
      <c r="P1623" s="12" t="s">
        <v>142</v>
      </c>
      <c r="Q1623" s="9" t="s">
        <v>2339</v>
      </c>
      <c r="R1623" s="9"/>
      <c r="S1623" s="12" t="s">
        <v>200</v>
      </c>
      <c r="T1623" s="12" t="s">
        <v>200</v>
      </c>
      <c r="U1623" s="99" t="s">
        <v>142</v>
      </c>
      <c r="V1623" s="99" t="s">
        <v>207</v>
      </c>
      <c r="W1623" s="99" t="s">
        <v>142</v>
      </c>
      <c r="X1623" s="99" t="s">
        <v>207</v>
      </c>
      <c r="Y1623" s="99" t="s">
        <v>142</v>
      </c>
      <c r="Z1623" s="99" t="s">
        <v>207</v>
      </c>
      <c r="AA1623" s="99" t="s">
        <v>142</v>
      </c>
      <c r="AB1623" s="99" t="s">
        <v>207</v>
      </c>
      <c r="AC1623" s="99" t="s">
        <v>142</v>
      </c>
      <c r="AD1623" s="9" t="s">
        <v>207</v>
      </c>
      <c r="AE1623" s="99" t="s">
        <v>142</v>
      </c>
      <c r="AF1623" s="9" t="s">
        <v>315</v>
      </c>
      <c r="AG1623" s="14" t="s">
        <v>142</v>
      </c>
      <c r="AH1623" s="14" t="s">
        <v>207</v>
      </c>
      <c r="AI1623" s="14" t="s">
        <v>142</v>
      </c>
      <c r="AJ1623" s="14" t="s">
        <v>207</v>
      </c>
      <c r="AK1623" s="99" t="s">
        <v>142</v>
      </c>
      <c r="AL1623" s="14" t="s">
        <v>207</v>
      </c>
      <c r="AM1623" s="99" t="s">
        <v>142</v>
      </c>
      <c r="AN1623" s="14" t="s">
        <v>207</v>
      </c>
      <c r="AO1623" s="99" t="s">
        <v>142</v>
      </c>
      <c r="AP1623" s="14" t="s">
        <v>207</v>
      </c>
      <c r="AQ1623" s="99" t="s">
        <v>142</v>
      </c>
      <c r="AR1623" s="14" t="s">
        <v>207</v>
      </c>
      <c r="AS1623" s="12" t="s">
        <v>142</v>
      </c>
      <c r="AT1623" s="12" t="s">
        <v>200</v>
      </c>
      <c r="AU1623" s="12" t="s">
        <v>142</v>
      </c>
      <c r="AV1623" s="9" t="s">
        <v>320</v>
      </c>
      <c r="AW1623" s="9" t="s">
        <v>2355</v>
      </c>
      <c r="AX1623" s="9">
        <v>9010600000</v>
      </c>
      <c r="AY1623" s="99">
        <v>48</v>
      </c>
      <c r="AZ1623" s="12" t="s">
        <v>207</v>
      </c>
      <c r="BA1623" s="99">
        <v>18</v>
      </c>
      <c r="BB1623" s="12" t="s">
        <v>207</v>
      </c>
      <c r="BC1623" s="99">
        <v>10</v>
      </c>
      <c r="BD1623" s="12" t="s">
        <v>207</v>
      </c>
      <c r="BE1623" s="99">
        <v>2</v>
      </c>
      <c r="BF1623" s="12" t="s">
        <v>321</v>
      </c>
      <c r="BG1623" s="654">
        <v>1.1679999999999999</v>
      </c>
      <c r="BH1623" s="12" t="s">
        <v>321</v>
      </c>
      <c r="BI1623" s="99">
        <v>1</v>
      </c>
      <c r="BJ1623" s="12" t="s">
        <v>321</v>
      </c>
      <c r="BK1623" s="754">
        <v>0</v>
      </c>
      <c r="BL1623" s="12" t="s">
        <v>321</v>
      </c>
      <c r="BM1623" s="754">
        <v>8.9999999999999993E-3</v>
      </c>
      <c r="BN1623" s="12" t="s">
        <v>321</v>
      </c>
      <c r="BO1623" s="754">
        <v>0.159</v>
      </c>
      <c r="BP1623" s="12" t="s">
        <v>321</v>
      </c>
      <c r="BQ1623" s="754">
        <v>0</v>
      </c>
      <c r="BR1623" s="12" t="s">
        <v>321</v>
      </c>
      <c r="BS1623" s="654">
        <v>0</v>
      </c>
      <c r="BT1623" s="12" t="s">
        <v>321</v>
      </c>
      <c r="BU1623" s="654">
        <v>0.16800000000000001</v>
      </c>
      <c r="BV1623" s="12" t="s">
        <v>321</v>
      </c>
      <c r="BW1623" s="9">
        <v>0.01</v>
      </c>
      <c r="BX1623" s="9" t="s">
        <v>322</v>
      </c>
      <c r="BY1623" s="755">
        <v>18.899999999999999</v>
      </c>
      <c r="BZ1623" s="9" t="s">
        <v>315</v>
      </c>
      <c r="CA1623" s="755">
        <v>7.1</v>
      </c>
      <c r="CB1623" s="9" t="s">
        <v>315</v>
      </c>
      <c r="CC1623" s="755">
        <v>3.9</v>
      </c>
      <c r="CD1623" s="9" t="s">
        <v>315</v>
      </c>
      <c r="CE1623" s="755">
        <v>2.2000000000000002</v>
      </c>
      <c r="CF1623" s="9" t="s">
        <v>323</v>
      </c>
      <c r="CG1623" s="755">
        <v>2.2000000000000002</v>
      </c>
      <c r="CH1623" s="9" t="s">
        <v>323</v>
      </c>
      <c r="CI1623" s="9"/>
      <c r="CJ1623" s="9"/>
      <c r="CK1623" s="9"/>
    </row>
    <row r="1624" spans="1:89" s="98" customFormat="1" x14ac:dyDescent="0.25">
      <c r="A1624" s="99">
        <v>10800072</v>
      </c>
      <c r="B1624" s="99"/>
      <c r="C1624" s="772">
        <v>348</v>
      </c>
      <c r="D1624" s="807">
        <v>0.03</v>
      </c>
      <c r="E1624" s="772">
        <f t="shared" si="73"/>
        <v>358</v>
      </c>
      <c r="F1624" s="778">
        <v>1.1000000000000001</v>
      </c>
      <c r="G1624" s="774">
        <f t="shared" si="74"/>
        <v>394</v>
      </c>
      <c r="H1624" s="776"/>
      <c r="I1624" s="758"/>
      <c r="J1624" s="776"/>
      <c r="K1624" s="786"/>
      <c r="L1624" s="9" t="s">
        <v>308</v>
      </c>
      <c r="M1624" s="9" t="s">
        <v>4478</v>
      </c>
      <c r="N1624" s="9" t="s">
        <v>142</v>
      </c>
      <c r="O1624" s="12" t="s">
        <v>142</v>
      </c>
      <c r="P1624" s="12" t="s">
        <v>142</v>
      </c>
      <c r="Q1624" s="9" t="s">
        <v>2339</v>
      </c>
      <c r="R1624" s="9"/>
      <c r="S1624" s="12" t="s">
        <v>200</v>
      </c>
      <c r="T1624" s="12" t="s">
        <v>200</v>
      </c>
      <c r="U1624" s="99" t="s">
        <v>142</v>
      </c>
      <c r="V1624" s="99" t="s">
        <v>207</v>
      </c>
      <c r="W1624" s="99" t="s">
        <v>142</v>
      </c>
      <c r="X1624" s="99" t="s">
        <v>207</v>
      </c>
      <c r="Y1624" s="99" t="s">
        <v>142</v>
      </c>
      <c r="Z1624" s="99" t="s">
        <v>207</v>
      </c>
      <c r="AA1624" s="99" t="s">
        <v>142</v>
      </c>
      <c r="AB1624" s="99" t="s">
        <v>207</v>
      </c>
      <c r="AC1624" s="99" t="s">
        <v>142</v>
      </c>
      <c r="AD1624" s="9" t="s">
        <v>207</v>
      </c>
      <c r="AE1624" s="99" t="s">
        <v>142</v>
      </c>
      <c r="AF1624" s="9" t="s">
        <v>315</v>
      </c>
      <c r="AG1624" s="14" t="s">
        <v>142</v>
      </c>
      <c r="AH1624" s="14" t="s">
        <v>207</v>
      </c>
      <c r="AI1624" s="14" t="s">
        <v>142</v>
      </c>
      <c r="AJ1624" s="14" t="s">
        <v>207</v>
      </c>
      <c r="AK1624" s="99" t="s">
        <v>142</v>
      </c>
      <c r="AL1624" s="14" t="s">
        <v>207</v>
      </c>
      <c r="AM1624" s="99" t="s">
        <v>142</v>
      </c>
      <c r="AN1624" s="14" t="s">
        <v>207</v>
      </c>
      <c r="AO1624" s="99" t="s">
        <v>142</v>
      </c>
      <c r="AP1624" s="14" t="s">
        <v>207</v>
      </c>
      <c r="AQ1624" s="99" t="s">
        <v>142</v>
      </c>
      <c r="AR1624" s="14" t="s">
        <v>207</v>
      </c>
      <c r="AS1624" s="12" t="s">
        <v>142</v>
      </c>
      <c r="AT1624" s="12" t="s">
        <v>200</v>
      </c>
      <c r="AU1624" s="12" t="s">
        <v>142</v>
      </c>
      <c r="AV1624" s="9" t="s">
        <v>320</v>
      </c>
      <c r="AW1624" s="9" t="s">
        <v>2356</v>
      </c>
      <c r="AX1624" s="9">
        <v>9010600000</v>
      </c>
      <c r="AY1624" s="99">
        <v>48</v>
      </c>
      <c r="AZ1624" s="12" t="s">
        <v>207</v>
      </c>
      <c r="BA1624" s="99">
        <v>18</v>
      </c>
      <c r="BB1624" s="12" t="s">
        <v>207</v>
      </c>
      <c r="BC1624" s="99">
        <v>10</v>
      </c>
      <c r="BD1624" s="12" t="s">
        <v>207</v>
      </c>
      <c r="BE1624" s="99" t="e">
        <v>#VALUE!</v>
      </c>
      <c r="BF1624" s="12" t="s">
        <v>321</v>
      </c>
      <c r="BG1624" s="654" t="e">
        <v>#VALUE!</v>
      </c>
      <c r="BH1624" s="12" t="s">
        <v>321</v>
      </c>
      <c r="BI1624" s="99" t="s">
        <v>142</v>
      </c>
      <c r="BJ1624" s="12" t="s">
        <v>321</v>
      </c>
      <c r="BK1624" s="754">
        <v>0</v>
      </c>
      <c r="BL1624" s="12" t="s">
        <v>321</v>
      </c>
      <c r="BM1624" s="754">
        <v>8.9999999999999993E-3</v>
      </c>
      <c r="BN1624" s="12" t="s">
        <v>321</v>
      </c>
      <c r="BO1624" s="754">
        <v>0.159</v>
      </c>
      <c r="BP1624" s="12" t="s">
        <v>321</v>
      </c>
      <c r="BQ1624" s="754">
        <v>0</v>
      </c>
      <c r="BR1624" s="12" t="s">
        <v>321</v>
      </c>
      <c r="BS1624" s="654">
        <v>0</v>
      </c>
      <c r="BT1624" s="12" t="s">
        <v>321</v>
      </c>
      <c r="BU1624" s="654">
        <v>0.16800000000000001</v>
      </c>
      <c r="BV1624" s="12" t="s">
        <v>321</v>
      </c>
      <c r="BW1624" s="9">
        <v>0.01</v>
      </c>
      <c r="BX1624" s="9" t="s">
        <v>322</v>
      </c>
      <c r="BY1624" s="755">
        <v>18.899999999999999</v>
      </c>
      <c r="BZ1624" s="9" t="s">
        <v>315</v>
      </c>
      <c r="CA1624" s="755">
        <v>7.1</v>
      </c>
      <c r="CB1624" s="9" t="s">
        <v>315</v>
      </c>
      <c r="CC1624" s="755">
        <v>3.9</v>
      </c>
      <c r="CD1624" s="9" t="s">
        <v>315</v>
      </c>
      <c r="CE1624" s="755">
        <v>2.2000000000000002</v>
      </c>
      <c r="CF1624" s="9" t="s">
        <v>323</v>
      </c>
      <c r="CG1624" s="756" t="s">
        <v>142</v>
      </c>
      <c r="CH1624" s="9" t="s">
        <v>323</v>
      </c>
      <c r="CI1624" s="9"/>
      <c r="CJ1624" s="9"/>
      <c r="CK1624" s="9"/>
    </row>
    <row r="1625" spans="1:89" s="98" customFormat="1" x14ac:dyDescent="0.25">
      <c r="A1625" s="99">
        <v>10800073</v>
      </c>
      <c r="B1625" s="99"/>
      <c r="C1625" s="772">
        <v>348</v>
      </c>
      <c r="D1625" s="807">
        <v>0.03</v>
      </c>
      <c r="E1625" s="772">
        <f t="shared" si="73"/>
        <v>358</v>
      </c>
      <c r="F1625" s="778">
        <v>1.1000000000000001</v>
      </c>
      <c r="G1625" s="774">
        <f t="shared" si="74"/>
        <v>394</v>
      </c>
      <c r="H1625" s="776"/>
      <c r="I1625" s="758"/>
      <c r="J1625" s="776"/>
      <c r="K1625" s="786"/>
      <c r="L1625" s="9" t="s">
        <v>308</v>
      </c>
      <c r="M1625" s="9" t="s">
        <v>4479</v>
      </c>
      <c r="N1625" s="9" t="s">
        <v>142</v>
      </c>
      <c r="O1625" s="12" t="s">
        <v>142</v>
      </c>
      <c r="P1625" s="12" t="s">
        <v>142</v>
      </c>
      <c r="Q1625" s="9" t="s">
        <v>2339</v>
      </c>
      <c r="R1625" s="9"/>
      <c r="S1625" s="12" t="s">
        <v>200</v>
      </c>
      <c r="T1625" s="12" t="s">
        <v>200</v>
      </c>
      <c r="U1625" s="99" t="s">
        <v>142</v>
      </c>
      <c r="V1625" s="99" t="s">
        <v>207</v>
      </c>
      <c r="W1625" s="99" t="s">
        <v>142</v>
      </c>
      <c r="X1625" s="99" t="s">
        <v>207</v>
      </c>
      <c r="Y1625" s="99" t="s">
        <v>142</v>
      </c>
      <c r="Z1625" s="99" t="s">
        <v>207</v>
      </c>
      <c r="AA1625" s="99" t="s">
        <v>142</v>
      </c>
      <c r="AB1625" s="99" t="s">
        <v>207</v>
      </c>
      <c r="AC1625" s="99" t="s">
        <v>142</v>
      </c>
      <c r="AD1625" s="9" t="s">
        <v>207</v>
      </c>
      <c r="AE1625" s="99" t="s">
        <v>142</v>
      </c>
      <c r="AF1625" s="9" t="s">
        <v>315</v>
      </c>
      <c r="AG1625" s="14" t="s">
        <v>142</v>
      </c>
      <c r="AH1625" s="14" t="s">
        <v>207</v>
      </c>
      <c r="AI1625" s="14" t="s">
        <v>142</v>
      </c>
      <c r="AJ1625" s="14" t="s">
        <v>207</v>
      </c>
      <c r="AK1625" s="99" t="s">
        <v>142</v>
      </c>
      <c r="AL1625" s="14" t="s">
        <v>207</v>
      </c>
      <c r="AM1625" s="99" t="s">
        <v>142</v>
      </c>
      <c r="AN1625" s="14" t="s">
        <v>207</v>
      </c>
      <c r="AO1625" s="99" t="s">
        <v>142</v>
      </c>
      <c r="AP1625" s="14" t="s">
        <v>207</v>
      </c>
      <c r="AQ1625" s="99" t="s">
        <v>142</v>
      </c>
      <c r="AR1625" s="14" t="s">
        <v>207</v>
      </c>
      <c r="AS1625" s="12" t="s">
        <v>142</v>
      </c>
      <c r="AT1625" s="12" t="s">
        <v>200</v>
      </c>
      <c r="AU1625" s="12" t="s">
        <v>142</v>
      </c>
      <c r="AV1625" s="9" t="s">
        <v>320</v>
      </c>
      <c r="AW1625" s="9" t="s">
        <v>2357</v>
      </c>
      <c r="AX1625" s="9">
        <v>9010600000</v>
      </c>
      <c r="AY1625" s="99">
        <v>48</v>
      </c>
      <c r="AZ1625" s="12" t="s">
        <v>207</v>
      </c>
      <c r="BA1625" s="99">
        <v>18</v>
      </c>
      <c r="BB1625" s="12" t="s">
        <v>207</v>
      </c>
      <c r="BC1625" s="99">
        <v>10</v>
      </c>
      <c r="BD1625" s="12" t="s">
        <v>207</v>
      </c>
      <c r="BE1625" s="99" t="e">
        <v>#VALUE!</v>
      </c>
      <c r="BF1625" s="12" t="s">
        <v>321</v>
      </c>
      <c r="BG1625" s="654" t="e">
        <v>#VALUE!</v>
      </c>
      <c r="BH1625" s="12" t="s">
        <v>321</v>
      </c>
      <c r="BI1625" s="99" t="s">
        <v>142</v>
      </c>
      <c r="BJ1625" s="12" t="s">
        <v>321</v>
      </c>
      <c r="BK1625" s="754">
        <v>0</v>
      </c>
      <c r="BL1625" s="12" t="s">
        <v>321</v>
      </c>
      <c r="BM1625" s="754">
        <v>8.9999999999999993E-3</v>
      </c>
      <c r="BN1625" s="12" t="s">
        <v>321</v>
      </c>
      <c r="BO1625" s="754">
        <v>0.159</v>
      </c>
      <c r="BP1625" s="12" t="s">
        <v>321</v>
      </c>
      <c r="BQ1625" s="754">
        <v>0</v>
      </c>
      <c r="BR1625" s="12" t="s">
        <v>321</v>
      </c>
      <c r="BS1625" s="654">
        <v>0</v>
      </c>
      <c r="BT1625" s="12" t="s">
        <v>321</v>
      </c>
      <c r="BU1625" s="654">
        <v>0.16800000000000001</v>
      </c>
      <c r="BV1625" s="12" t="s">
        <v>321</v>
      </c>
      <c r="BW1625" s="9">
        <v>0.01</v>
      </c>
      <c r="BX1625" s="9" t="s">
        <v>322</v>
      </c>
      <c r="BY1625" s="755">
        <v>18.899999999999999</v>
      </c>
      <c r="BZ1625" s="9" t="s">
        <v>315</v>
      </c>
      <c r="CA1625" s="755">
        <v>7.1</v>
      </c>
      <c r="CB1625" s="9" t="s">
        <v>315</v>
      </c>
      <c r="CC1625" s="755">
        <v>3.9</v>
      </c>
      <c r="CD1625" s="9" t="s">
        <v>315</v>
      </c>
      <c r="CE1625" s="755">
        <v>2.2000000000000002</v>
      </c>
      <c r="CF1625" s="9" t="s">
        <v>323</v>
      </c>
      <c r="CG1625" s="756" t="s">
        <v>142</v>
      </c>
      <c r="CH1625" s="9" t="s">
        <v>323</v>
      </c>
      <c r="CI1625" s="9"/>
      <c r="CJ1625" s="9"/>
      <c r="CK1625" s="9"/>
    </row>
    <row r="1626" spans="1:89" s="98" customFormat="1" x14ac:dyDescent="0.25">
      <c r="A1626" s="99">
        <v>10800068</v>
      </c>
      <c r="B1626" s="99"/>
      <c r="C1626" s="772">
        <v>280</v>
      </c>
      <c r="D1626" s="807">
        <v>0.03</v>
      </c>
      <c r="E1626" s="772">
        <f t="shared" si="73"/>
        <v>288</v>
      </c>
      <c r="F1626" s="778">
        <v>1.1000000000000001</v>
      </c>
      <c r="G1626" s="774">
        <f t="shared" si="74"/>
        <v>317</v>
      </c>
      <c r="H1626" s="776"/>
      <c r="I1626" s="758"/>
      <c r="J1626" s="776"/>
      <c r="K1626" s="786"/>
      <c r="L1626" s="9" t="s">
        <v>308</v>
      </c>
      <c r="M1626" s="9" t="s">
        <v>4480</v>
      </c>
      <c r="N1626" s="9" t="s">
        <v>142</v>
      </c>
      <c r="O1626" s="12" t="s">
        <v>142</v>
      </c>
      <c r="P1626" s="12" t="s">
        <v>142</v>
      </c>
      <c r="Q1626" s="9" t="s">
        <v>2339</v>
      </c>
      <c r="R1626" s="9"/>
      <c r="S1626" s="12" t="s">
        <v>200</v>
      </c>
      <c r="T1626" s="12" t="s">
        <v>200</v>
      </c>
      <c r="U1626" s="99" t="s">
        <v>142</v>
      </c>
      <c r="V1626" s="99" t="s">
        <v>207</v>
      </c>
      <c r="W1626" s="99" t="s">
        <v>142</v>
      </c>
      <c r="X1626" s="99" t="s">
        <v>207</v>
      </c>
      <c r="Y1626" s="99" t="s">
        <v>142</v>
      </c>
      <c r="Z1626" s="99" t="s">
        <v>207</v>
      </c>
      <c r="AA1626" s="99" t="s">
        <v>142</v>
      </c>
      <c r="AB1626" s="99" t="s">
        <v>207</v>
      </c>
      <c r="AC1626" s="99" t="s">
        <v>142</v>
      </c>
      <c r="AD1626" s="9" t="s">
        <v>207</v>
      </c>
      <c r="AE1626" s="99" t="s">
        <v>142</v>
      </c>
      <c r="AF1626" s="9" t="s">
        <v>315</v>
      </c>
      <c r="AG1626" s="14" t="s">
        <v>142</v>
      </c>
      <c r="AH1626" s="14" t="s">
        <v>207</v>
      </c>
      <c r="AI1626" s="14" t="s">
        <v>142</v>
      </c>
      <c r="AJ1626" s="14" t="s">
        <v>207</v>
      </c>
      <c r="AK1626" s="99" t="s">
        <v>142</v>
      </c>
      <c r="AL1626" s="14" t="s">
        <v>207</v>
      </c>
      <c r="AM1626" s="99" t="s">
        <v>142</v>
      </c>
      <c r="AN1626" s="14" t="s">
        <v>207</v>
      </c>
      <c r="AO1626" s="99" t="s">
        <v>142</v>
      </c>
      <c r="AP1626" s="14" t="s">
        <v>207</v>
      </c>
      <c r="AQ1626" s="99" t="s">
        <v>142</v>
      </c>
      <c r="AR1626" s="14" t="s">
        <v>207</v>
      </c>
      <c r="AS1626" s="12" t="s">
        <v>142</v>
      </c>
      <c r="AT1626" s="12" t="s">
        <v>200</v>
      </c>
      <c r="AU1626" s="12" t="s">
        <v>142</v>
      </c>
      <c r="AV1626" s="9" t="s">
        <v>320</v>
      </c>
      <c r="AW1626" s="9" t="s">
        <v>2358</v>
      </c>
      <c r="AX1626" s="9">
        <v>9010600000</v>
      </c>
      <c r="AY1626" s="99">
        <v>48</v>
      </c>
      <c r="AZ1626" s="12" t="s">
        <v>207</v>
      </c>
      <c r="BA1626" s="99">
        <v>18</v>
      </c>
      <c r="BB1626" s="12" t="s">
        <v>207</v>
      </c>
      <c r="BC1626" s="99">
        <v>10</v>
      </c>
      <c r="BD1626" s="12" t="s">
        <v>207</v>
      </c>
      <c r="BE1626" s="99">
        <v>2</v>
      </c>
      <c r="BF1626" s="12" t="s">
        <v>321</v>
      </c>
      <c r="BG1626" s="654">
        <v>1.1679999999999999</v>
      </c>
      <c r="BH1626" s="12" t="s">
        <v>321</v>
      </c>
      <c r="BI1626" s="99">
        <v>1</v>
      </c>
      <c r="BJ1626" s="12" t="s">
        <v>321</v>
      </c>
      <c r="BK1626" s="754">
        <v>0</v>
      </c>
      <c r="BL1626" s="12" t="s">
        <v>321</v>
      </c>
      <c r="BM1626" s="754">
        <v>8.9999999999999993E-3</v>
      </c>
      <c r="BN1626" s="12" t="s">
        <v>321</v>
      </c>
      <c r="BO1626" s="754">
        <v>0.159</v>
      </c>
      <c r="BP1626" s="12" t="s">
        <v>321</v>
      </c>
      <c r="BQ1626" s="754">
        <v>0</v>
      </c>
      <c r="BR1626" s="12" t="s">
        <v>321</v>
      </c>
      <c r="BS1626" s="654">
        <v>0</v>
      </c>
      <c r="BT1626" s="12" t="s">
        <v>321</v>
      </c>
      <c r="BU1626" s="654">
        <v>0.16800000000000001</v>
      </c>
      <c r="BV1626" s="12" t="s">
        <v>321</v>
      </c>
      <c r="BW1626" s="9">
        <v>0.01</v>
      </c>
      <c r="BX1626" s="9" t="s">
        <v>322</v>
      </c>
      <c r="BY1626" s="755">
        <v>18.899999999999999</v>
      </c>
      <c r="BZ1626" s="9" t="s">
        <v>315</v>
      </c>
      <c r="CA1626" s="755">
        <v>7.1</v>
      </c>
      <c r="CB1626" s="9" t="s">
        <v>315</v>
      </c>
      <c r="CC1626" s="755">
        <v>3.9</v>
      </c>
      <c r="CD1626" s="9" t="s">
        <v>315</v>
      </c>
      <c r="CE1626" s="755">
        <v>2.2000000000000002</v>
      </c>
      <c r="CF1626" s="9" t="s">
        <v>323</v>
      </c>
      <c r="CG1626" s="755">
        <v>2.2000000000000002</v>
      </c>
      <c r="CH1626" s="9" t="s">
        <v>323</v>
      </c>
      <c r="CI1626" s="9"/>
      <c r="CJ1626" s="9"/>
      <c r="CK1626" s="9"/>
    </row>
    <row r="1627" spans="1:89" s="98" customFormat="1" x14ac:dyDescent="0.25">
      <c r="A1627" s="99">
        <v>10800084</v>
      </c>
      <c r="B1627" s="99"/>
      <c r="C1627" s="772">
        <v>280</v>
      </c>
      <c r="D1627" s="807">
        <v>0.03</v>
      </c>
      <c r="E1627" s="772">
        <f t="shared" si="73"/>
        <v>288</v>
      </c>
      <c r="F1627" s="778">
        <v>1.1000000000000001</v>
      </c>
      <c r="G1627" s="774">
        <f t="shared" si="74"/>
        <v>317</v>
      </c>
      <c r="H1627" s="776"/>
      <c r="I1627" s="758"/>
      <c r="J1627" s="776"/>
      <c r="K1627" s="786"/>
      <c r="L1627" s="9" t="s">
        <v>308</v>
      </c>
      <c r="M1627" s="9" t="s">
        <v>4481</v>
      </c>
      <c r="N1627" s="9" t="s">
        <v>142</v>
      </c>
      <c r="O1627" s="12" t="s">
        <v>142</v>
      </c>
      <c r="P1627" s="12" t="s">
        <v>142</v>
      </c>
      <c r="Q1627" s="9" t="s">
        <v>2339</v>
      </c>
      <c r="R1627" s="9"/>
      <c r="S1627" s="12" t="s">
        <v>200</v>
      </c>
      <c r="T1627" s="12" t="s">
        <v>200</v>
      </c>
      <c r="U1627" s="99" t="s">
        <v>142</v>
      </c>
      <c r="V1627" s="99" t="s">
        <v>207</v>
      </c>
      <c r="W1627" s="99" t="s">
        <v>142</v>
      </c>
      <c r="X1627" s="99" t="s">
        <v>207</v>
      </c>
      <c r="Y1627" s="99" t="s">
        <v>142</v>
      </c>
      <c r="Z1627" s="99" t="s">
        <v>207</v>
      </c>
      <c r="AA1627" s="99" t="s">
        <v>142</v>
      </c>
      <c r="AB1627" s="99" t="s">
        <v>207</v>
      </c>
      <c r="AC1627" s="99" t="s">
        <v>142</v>
      </c>
      <c r="AD1627" s="9" t="s">
        <v>207</v>
      </c>
      <c r="AE1627" s="99" t="s">
        <v>142</v>
      </c>
      <c r="AF1627" s="9" t="s">
        <v>315</v>
      </c>
      <c r="AG1627" s="14" t="s">
        <v>142</v>
      </c>
      <c r="AH1627" s="14" t="s">
        <v>207</v>
      </c>
      <c r="AI1627" s="14" t="s">
        <v>142</v>
      </c>
      <c r="AJ1627" s="14" t="s">
        <v>207</v>
      </c>
      <c r="AK1627" s="99" t="s">
        <v>142</v>
      </c>
      <c r="AL1627" s="14" t="s">
        <v>207</v>
      </c>
      <c r="AM1627" s="99" t="s">
        <v>142</v>
      </c>
      <c r="AN1627" s="14" t="s">
        <v>207</v>
      </c>
      <c r="AO1627" s="99" t="s">
        <v>142</v>
      </c>
      <c r="AP1627" s="14" t="s">
        <v>207</v>
      </c>
      <c r="AQ1627" s="99" t="s">
        <v>142</v>
      </c>
      <c r="AR1627" s="14" t="s">
        <v>207</v>
      </c>
      <c r="AS1627" s="12" t="s">
        <v>142</v>
      </c>
      <c r="AT1627" s="12" t="s">
        <v>200</v>
      </c>
      <c r="AU1627" s="12" t="s">
        <v>142</v>
      </c>
      <c r="AV1627" s="9" t="s">
        <v>320</v>
      </c>
      <c r="AW1627" s="9" t="s">
        <v>2359</v>
      </c>
      <c r="AX1627" s="9">
        <v>9010600000</v>
      </c>
      <c r="AY1627" s="99">
        <v>48</v>
      </c>
      <c r="AZ1627" s="12" t="s">
        <v>207</v>
      </c>
      <c r="BA1627" s="99">
        <v>18</v>
      </c>
      <c r="BB1627" s="12" t="s">
        <v>207</v>
      </c>
      <c r="BC1627" s="99">
        <v>10</v>
      </c>
      <c r="BD1627" s="12" t="s">
        <v>207</v>
      </c>
      <c r="BE1627" s="99">
        <v>2</v>
      </c>
      <c r="BF1627" s="12" t="s">
        <v>321</v>
      </c>
      <c r="BG1627" s="654">
        <v>1.1679999999999999</v>
      </c>
      <c r="BH1627" s="12" t="s">
        <v>321</v>
      </c>
      <c r="BI1627" s="99">
        <v>1</v>
      </c>
      <c r="BJ1627" s="12" t="s">
        <v>321</v>
      </c>
      <c r="BK1627" s="754">
        <v>0</v>
      </c>
      <c r="BL1627" s="12" t="s">
        <v>321</v>
      </c>
      <c r="BM1627" s="754">
        <v>8.9999999999999993E-3</v>
      </c>
      <c r="BN1627" s="12" t="s">
        <v>321</v>
      </c>
      <c r="BO1627" s="754">
        <v>0.159</v>
      </c>
      <c r="BP1627" s="12" t="s">
        <v>321</v>
      </c>
      <c r="BQ1627" s="754">
        <v>0</v>
      </c>
      <c r="BR1627" s="12" t="s">
        <v>321</v>
      </c>
      <c r="BS1627" s="654">
        <v>0</v>
      </c>
      <c r="BT1627" s="12" t="s">
        <v>321</v>
      </c>
      <c r="BU1627" s="654">
        <v>0.16800000000000001</v>
      </c>
      <c r="BV1627" s="12" t="s">
        <v>321</v>
      </c>
      <c r="BW1627" s="9">
        <v>0.01</v>
      </c>
      <c r="BX1627" s="9" t="s">
        <v>322</v>
      </c>
      <c r="BY1627" s="755">
        <v>18.899999999999999</v>
      </c>
      <c r="BZ1627" s="9" t="s">
        <v>315</v>
      </c>
      <c r="CA1627" s="755">
        <v>7.1</v>
      </c>
      <c r="CB1627" s="9" t="s">
        <v>315</v>
      </c>
      <c r="CC1627" s="755">
        <v>3.9</v>
      </c>
      <c r="CD1627" s="9" t="s">
        <v>315</v>
      </c>
      <c r="CE1627" s="755">
        <v>2.2000000000000002</v>
      </c>
      <c r="CF1627" s="9" t="s">
        <v>323</v>
      </c>
      <c r="CG1627" s="755">
        <v>2.2000000000000002</v>
      </c>
      <c r="CH1627" s="9" t="s">
        <v>323</v>
      </c>
      <c r="CI1627" s="9"/>
      <c r="CJ1627" s="9"/>
      <c r="CK1627" s="9"/>
    </row>
    <row r="1628" spans="1:89" s="98" customFormat="1" x14ac:dyDescent="0.25">
      <c r="A1628" s="99">
        <v>10800083</v>
      </c>
      <c r="B1628" s="99"/>
      <c r="C1628" s="772">
        <v>280</v>
      </c>
      <c r="D1628" s="807">
        <v>0.03</v>
      </c>
      <c r="E1628" s="772">
        <f t="shared" si="73"/>
        <v>288</v>
      </c>
      <c r="F1628" s="778">
        <v>1.1000000000000001</v>
      </c>
      <c r="G1628" s="774">
        <f t="shared" si="74"/>
        <v>317</v>
      </c>
      <c r="H1628" s="776"/>
      <c r="I1628" s="758"/>
      <c r="J1628" s="776"/>
      <c r="K1628" s="786"/>
      <c r="L1628" s="9" t="s">
        <v>308</v>
      </c>
      <c r="M1628" s="9" t="s">
        <v>4482</v>
      </c>
      <c r="N1628" s="9" t="s">
        <v>142</v>
      </c>
      <c r="O1628" s="12" t="s">
        <v>142</v>
      </c>
      <c r="P1628" s="12" t="s">
        <v>142</v>
      </c>
      <c r="Q1628" s="9" t="s">
        <v>2339</v>
      </c>
      <c r="R1628" s="9"/>
      <c r="S1628" s="12" t="s">
        <v>200</v>
      </c>
      <c r="T1628" s="12" t="s">
        <v>200</v>
      </c>
      <c r="U1628" s="99" t="s">
        <v>142</v>
      </c>
      <c r="V1628" s="99" t="s">
        <v>207</v>
      </c>
      <c r="W1628" s="99" t="s">
        <v>142</v>
      </c>
      <c r="X1628" s="99" t="s">
        <v>207</v>
      </c>
      <c r="Y1628" s="99" t="s">
        <v>142</v>
      </c>
      <c r="Z1628" s="99" t="s">
        <v>207</v>
      </c>
      <c r="AA1628" s="99" t="s">
        <v>142</v>
      </c>
      <c r="AB1628" s="99" t="s">
        <v>207</v>
      </c>
      <c r="AC1628" s="99" t="s">
        <v>142</v>
      </c>
      <c r="AD1628" s="9" t="s">
        <v>207</v>
      </c>
      <c r="AE1628" s="99" t="s">
        <v>142</v>
      </c>
      <c r="AF1628" s="9" t="s">
        <v>315</v>
      </c>
      <c r="AG1628" s="14" t="s">
        <v>142</v>
      </c>
      <c r="AH1628" s="14" t="s">
        <v>207</v>
      </c>
      <c r="AI1628" s="14" t="s">
        <v>142</v>
      </c>
      <c r="AJ1628" s="14" t="s">
        <v>207</v>
      </c>
      <c r="AK1628" s="99" t="s">
        <v>142</v>
      </c>
      <c r="AL1628" s="14" t="s">
        <v>207</v>
      </c>
      <c r="AM1628" s="99" t="s">
        <v>142</v>
      </c>
      <c r="AN1628" s="14" t="s">
        <v>207</v>
      </c>
      <c r="AO1628" s="99" t="s">
        <v>142</v>
      </c>
      <c r="AP1628" s="14" t="s">
        <v>207</v>
      </c>
      <c r="AQ1628" s="99" t="s">
        <v>142</v>
      </c>
      <c r="AR1628" s="14" t="s">
        <v>207</v>
      </c>
      <c r="AS1628" s="12" t="s">
        <v>142</v>
      </c>
      <c r="AT1628" s="12" t="s">
        <v>200</v>
      </c>
      <c r="AU1628" s="12" t="s">
        <v>142</v>
      </c>
      <c r="AV1628" s="9" t="s">
        <v>320</v>
      </c>
      <c r="AW1628" s="9" t="s">
        <v>2360</v>
      </c>
      <c r="AX1628" s="9">
        <v>9010600000</v>
      </c>
      <c r="AY1628" s="99">
        <v>48</v>
      </c>
      <c r="AZ1628" s="12" t="s">
        <v>207</v>
      </c>
      <c r="BA1628" s="99">
        <v>18</v>
      </c>
      <c r="BB1628" s="12" t="s">
        <v>207</v>
      </c>
      <c r="BC1628" s="99">
        <v>10</v>
      </c>
      <c r="BD1628" s="12" t="s">
        <v>207</v>
      </c>
      <c r="BE1628" s="99">
        <v>2</v>
      </c>
      <c r="BF1628" s="12" t="s">
        <v>321</v>
      </c>
      <c r="BG1628" s="654">
        <v>1.1679999999999999</v>
      </c>
      <c r="BH1628" s="12" t="s">
        <v>321</v>
      </c>
      <c r="BI1628" s="99">
        <v>1</v>
      </c>
      <c r="BJ1628" s="12" t="s">
        <v>321</v>
      </c>
      <c r="BK1628" s="754">
        <v>0</v>
      </c>
      <c r="BL1628" s="12" t="s">
        <v>321</v>
      </c>
      <c r="BM1628" s="754">
        <v>8.9999999999999993E-3</v>
      </c>
      <c r="BN1628" s="12" t="s">
        <v>321</v>
      </c>
      <c r="BO1628" s="754">
        <v>0.159</v>
      </c>
      <c r="BP1628" s="12" t="s">
        <v>321</v>
      </c>
      <c r="BQ1628" s="754">
        <v>0</v>
      </c>
      <c r="BR1628" s="12" t="s">
        <v>321</v>
      </c>
      <c r="BS1628" s="654">
        <v>0</v>
      </c>
      <c r="BT1628" s="12" t="s">
        <v>321</v>
      </c>
      <c r="BU1628" s="654">
        <v>0.16800000000000001</v>
      </c>
      <c r="BV1628" s="12" t="s">
        <v>321</v>
      </c>
      <c r="BW1628" s="9">
        <v>0.01</v>
      </c>
      <c r="BX1628" s="9" t="s">
        <v>322</v>
      </c>
      <c r="BY1628" s="755">
        <v>18.899999999999999</v>
      </c>
      <c r="BZ1628" s="9" t="s">
        <v>315</v>
      </c>
      <c r="CA1628" s="755">
        <v>7.1</v>
      </c>
      <c r="CB1628" s="9" t="s">
        <v>315</v>
      </c>
      <c r="CC1628" s="755">
        <v>3.9</v>
      </c>
      <c r="CD1628" s="9" t="s">
        <v>315</v>
      </c>
      <c r="CE1628" s="755">
        <v>2.2000000000000002</v>
      </c>
      <c r="CF1628" s="9" t="s">
        <v>323</v>
      </c>
      <c r="CG1628" s="755">
        <v>2.2000000000000002</v>
      </c>
      <c r="CH1628" s="9" t="s">
        <v>323</v>
      </c>
      <c r="CI1628" s="9"/>
      <c r="CJ1628" s="9"/>
      <c r="CK1628" s="9"/>
    </row>
    <row r="1629" spans="1:89" s="98" customFormat="1" x14ac:dyDescent="0.25">
      <c r="A1629" s="99">
        <v>10800080</v>
      </c>
      <c r="B1629" s="99"/>
      <c r="C1629" s="772">
        <v>280</v>
      </c>
      <c r="D1629" s="807">
        <v>0.03</v>
      </c>
      <c r="E1629" s="772">
        <f t="shared" si="73"/>
        <v>288</v>
      </c>
      <c r="F1629" s="778">
        <v>1.1000000000000001</v>
      </c>
      <c r="G1629" s="774">
        <f t="shared" si="74"/>
        <v>317</v>
      </c>
      <c r="H1629" s="776"/>
      <c r="I1629" s="758"/>
      <c r="J1629" s="776"/>
      <c r="K1629" s="786"/>
      <c r="L1629" s="9" t="s">
        <v>308</v>
      </c>
      <c r="M1629" s="9" t="s">
        <v>4483</v>
      </c>
      <c r="N1629" s="9" t="s">
        <v>142</v>
      </c>
      <c r="O1629" s="12" t="s">
        <v>142</v>
      </c>
      <c r="P1629" s="12" t="s">
        <v>142</v>
      </c>
      <c r="Q1629" s="9" t="s">
        <v>2339</v>
      </c>
      <c r="R1629" s="9"/>
      <c r="S1629" s="12" t="s">
        <v>200</v>
      </c>
      <c r="T1629" s="12" t="s">
        <v>200</v>
      </c>
      <c r="U1629" s="99" t="s">
        <v>142</v>
      </c>
      <c r="V1629" s="99" t="s">
        <v>207</v>
      </c>
      <c r="W1629" s="99" t="s">
        <v>142</v>
      </c>
      <c r="X1629" s="99" t="s">
        <v>207</v>
      </c>
      <c r="Y1629" s="99" t="s">
        <v>142</v>
      </c>
      <c r="Z1629" s="99" t="s">
        <v>207</v>
      </c>
      <c r="AA1629" s="99" t="s">
        <v>142</v>
      </c>
      <c r="AB1629" s="99" t="s">
        <v>207</v>
      </c>
      <c r="AC1629" s="99" t="s">
        <v>142</v>
      </c>
      <c r="AD1629" s="9" t="s">
        <v>207</v>
      </c>
      <c r="AE1629" s="99" t="s">
        <v>142</v>
      </c>
      <c r="AF1629" s="9" t="s">
        <v>315</v>
      </c>
      <c r="AG1629" s="14" t="s">
        <v>142</v>
      </c>
      <c r="AH1629" s="14" t="s">
        <v>207</v>
      </c>
      <c r="AI1629" s="14" t="s">
        <v>142</v>
      </c>
      <c r="AJ1629" s="14" t="s">
        <v>207</v>
      </c>
      <c r="AK1629" s="99" t="s">
        <v>142</v>
      </c>
      <c r="AL1629" s="14" t="s">
        <v>207</v>
      </c>
      <c r="AM1629" s="99" t="s">
        <v>142</v>
      </c>
      <c r="AN1629" s="14" t="s">
        <v>207</v>
      </c>
      <c r="AO1629" s="99" t="s">
        <v>142</v>
      </c>
      <c r="AP1629" s="14" t="s">
        <v>207</v>
      </c>
      <c r="AQ1629" s="99" t="s">
        <v>142</v>
      </c>
      <c r="AR1629" s="14" t="s">
        <v>207</v>
      </c>
      <c r="AS1629" s="12" t="s">
        <v>142</v>
      </c>
      <c r="AT1629" s="12" t="s">
        <v>200</v>
      </c>
      <c r="AU1629" s="12" t="s">
        <v>142</v>
      </c>
      <c r="AV1629" s="9" t="s">
        <v>1647</v>
      </c>
      <c r="AW1629" s="9" t="s">
        <v>2361</v>
      </c>
      <c r="AX1629" s="9">
        <v>9010600000</v>
      </c>
      <c r="AY1629" s="99">
        <v>48</v>
      </c>
      <c r="AZ1629" s="12" t="s">
        <v>207</v>
      </c>
      <c r="BA1629" s="99">
        <v>18</v>
      </c>
      <c r="BB1629" s="12" t="s">
        <v>207</v>
      </c>
      <c r="BC1629" s="99">
        <v>10</v>
      </c>
      <c r="BD1629" s="12" t="s">
        <v>207</v>
      </c>
      <c r="BE1629" s="99">
        <v>2</v>
      </c>
      <c r="BF1629" s="12" t="s">
        <v>321</v>
      </c>
      <c r="BG1629" s="654">
        <v>1.1679999999999999</v>
      </c>
      <c r="BH1629" s="12" t="s">
        <v>321</v>
      </c>
      <c r="BI1629" s="99">
        <v>1</v>
      </c>
      <c r="BJ1629" s="12" t="s">
        <v>321</v>
      </c>
      <c r="BK1629" s="754">
        <v>0</v>
      </c>
      <c r="BL1629" s="12" t="s">
        <v>321</v>
      </c>
      <c r="BM1629" s="754">
        <v>8.9999999999999993E-3</v>
      </c>
      <c r="BN1629" s="12" t="s">
        <v>321</v>
      </c>
      <c r="BO1629" s="754">
        <v>0.159</v>
      </c>
      <c r="BP1629" s="12" t="s">
        <v>321</v>
      </c>
      <c r="BQ1629" s="754">
        <v>0</v>
      </c>
      <c r="BR1629" s="12" t="s">
        <v>321</v>
      </c>
      <c r="BS1629" s="654">
        <v>0</v>
      </c>
      <c r="BT1629" s="12" t="s">
        <v>321</v>
      </c>
      <c r="BU1629" s="654">
        <v>0.16800000000000001</v>
      </c>
      <c r="BV1629" s="12" t="s">
        <v>321</v>
      </c>
      <c r="BW1629" s="9">
        <v>0.01</v>
      </c>
      <c r="BX1629" s="9" t="s">
        <v>322</v>
      </c>
      <c r="BY1629" s="755">
        <v>18.899999999999999</v>
      </c>
      <c r="BZ1629" s="9" t="s">
        <v>315</v>
      </c>
      <c r="CA1629" s="755">
        <v>7.1</v>
      </c>
      <c r="CB1629" s="9" t="s">
        <v>315</v>
      </c>
      <c r="CC1629" s="755">
        <v>3.9</v>
      </c>
      <c r="CD1629" s="9" t="s">
        <v>315</v>
      </c>
      <c r="CE1629" s="755">
        <v>2.2000000000000002</v>
      </c>
      <c r="CF1629" s="9" t="s">
        <v>323</v>
      </c>
      <c r="CG1629" s="755">
        <v>2.2000000000000002</v>
      </c>
      <c r="CH1629" s="9" t="s">
        <v>323</v>
      </c>
      <c r="CI1629" s="9"/>
      <c r="CJ1629" s="9"/>
      <c r="CK1629" s="9"/>
    </row>
    <row r="1630" spans="1:89" s="98" customFormat="1" x14ac:dyDescent="0.25">
      <c r="A1630" s="99">
        <v>10800085</v>
      </c>
      <c r="B1630" s="99"/>
      <c r="C1630" s="772">
        <v>590</v>
      </c>
      <c r="D1630" s="807">
        <v>0.03</v>
      </c>
      <c r="E1630" s="772">
        <f t="shared" si="73"/>
        <v>608</v>
      </c>
      <c r="F1630" s="778">
        <v>1.1000000000000001</v>
      </c>
      <c r="G1630" s="774">
        <f t="shared" si="74"/>
        <v>669</v>
      </c>
      <c r="H1630" s="776"/>
      <c r="I1630" s="758"/>
      <c r="J1630" s="776"/>
      <c r="K1630" s="786"/>
      <c r="L1630" s="9" t="s">
        <v>308</v>
      </c>
      <c r="M1630" s="9" t="s">
        <v>4484</v>
      </c>
      <c r="N1630" s="9" t="s">
        <v>142</v>
      </c>
      <c r="O1630" s="12" t="s">
        <v>142</v>
      </c>
      <c r="P1630" s="12" t="s">
        <v>142</v>
      </c>
      <c r="Q1630" s="9" t="s">
        <v>2339</v>
      </c>
      <c r="R1630" s="9"/>
      <c r="S1630" s="12" t="s">
        <v>200</v>
      </c>
      <c r="T1630" s="12" t="s">
        <v>200</v>
      </c>
      <c r="U1630" s="99" t="s">
        <v>142</v>
      </c>
      <c r="V1630" s="99" t="s">
        <v>207</v>
      </c>
      <c r="W1630" s="99" t="s">
        <v>142</v>
      </c>
      <c r="X1630" s="99" t="s">
        <v>207</v>
      </c>
      <c r="Y1630" s="99" t="s">
        <v>142</v>
      </c>
      <c r="Z1630" s="99" t="s">
        <v>207</v>
      </c>
      <c r="AA1630" s="99" t="s">
        <v>142</v>
      </c>
      <c r="AB1630" s="99" t="s">
        <v>207</v>
      </c>
      <c r="AC1630" s="99" t="s">
        <v>142</v>
      </c>
      <c r="AD1630" s="9" t="s">
        <v>207</v>
      </c>
      <c r="AE1630" s="99" t="s">
        <v>142</v>
      </c>
      <c r="AF1630" s="9" t="s">
        <v>315</v>
      </c>
      <c r="AG1630" s="14" t="s">
        <v>142</v>
      </c>
      <c r="AH1630" s="14" t="s">
        <v>207</v>
      </c>
      <c r="AI1630" s="14" t="s">
        <v>142</v>
      </c>
      <c r="AJ1630" s="14" t="s">
        <v>207</v>
      </c>
      <c r="AK1630" s="99" t="s">
        <v>142</v>
      </c>
      <c r="AL1630" s="14" t="s">
        <v>207</v>
      </c>
      <c r="AM1630" s="99" t="s">
        <v>142</v>
      </c>
      <c r="AN1630" s="14" t="s">
        <v>207</v>
      </c>
      <c r="AO1630" s="99" t="s">
        <v>142</v>
      </c>
      <c r="AP1630" s="14" t="s">
        <v>207</v>
      </c>
      <c r="AQ1630" s="99" t="s">
        <v>142</v>
      </c>
      <c r="AR1630" s="14" t="s">
        <v>207</v>
      </c>
      <c r="AS1630" s="12" t="s">
        <v>142</v>
      </c>
      <c r="AT1630" s="12" t="s">
        <v>200</v>
      </c>
      <c r="AU1630" s="12" t="s">
        <v>142</v>
      </c>
      <c r="AV1630" s="9" t="s">
        <v>320</v>
      </c>
      <c r="AW1630" s="9" t="s">
        <v>2362</v>
      </c>
      <c r="AX1630" s="9">
        <v>9010600000</v>
      </c>
      <c r="AY1630" s="99">
        <v>48</v>
      </c>
      <c r="AZ1630" s="12" t="s">
        <v>207</v>
      </c>
      <c r="BA1630" s="99">
        <v>18</v>
      </c>
      <c r="BB1630" s="12" t="s">
        <v>207</v>
      </c>
      <c r="BC1630" s="99">
        <v>10</v>
      </c>
      <c r="BD1630" s="12" t="s">
        <v>207</v>
      </c>
      <c r="BE1630" s="99">
        <v>2</v>
      </c>
      <c r="BF1630" s="12" t="s">
        <v>321</v>
      </c>
      <c r="BG1630" s="654">
        <v>1.1679999999999999</v>
      </c>
      <c r="BH1630" s="12" t="s">
        <v>321</v>
      </c>
      <c r="BI1630" s="99">
        <v>1</v>
      </c>
      <c r="BJ1630" s="12" t="s">
        <v>321</v>
      </c>
      <c r="BK1630" s="754">
        <v>0</v>
      </c>
      <c r="BL1630" s="12" t="s">
        <v>321</v>
      </c>
      <c r="BM1630" s="754">
        <v>8.9999999999999993E-3</v>
      </c>
      <c r="BN1630" s="12" t="s">
        <v>321</v>
      </c>
      <c r="BO1630" s="754">
        <v>0.159</v>
      </c>
      <c r="BP1630" s="12" t="s">
        <v>321</v>
      </c>
      <c r="BQ1630" s="754">
        <v>0</v>
      </c>
      <c r="BR1630" s="12" t="s">
        <v>321</v>
      </c>
      <c r="BS1630" s="654">
        <v>0</v>
      </c>
      <c r="BT1630" s="12" t="s">
        <v>321</v>
      </c>
      <c r="BU1630" s="654">
        <v>0.16800000000000001</v>
      </c>
      <c r="BV1630" s="12" t="s">
        <v>321</v>
      </c>
      <c r="BW1630" s="9">
        <v>0.01</v>
      </c>
      <c r="BX1630" s="9" t="s">
        <v>322</v>
      </c>
      <c r="BY1630" s="755">
        <v>18.899999999999999</v>
      </c>
      <c r="BZ1630" s="9" t="s">
        <v>315</v>
      </c>
      <c r="CA1630" s="755">
        <v>7.1</v>
      </c>
      <c r="CB1630" s="9" t="s">
        <v>315</v>
      </c>
      <c r="CC1630" s="755">
        <v>3.9</v>
      </c>
      <c r="CD1630" s="9" t="s">
        <v>315</v>
      </c>
      <c r="CE1630" s="755">
        <v>2.2000000000000002</v>
      </c>
      <c r="CF1630" s="9" t="s">
        <v>323</v>
      </c>
      <c r="CG1630" s="755">
        <v>2.2000000000000002</v>
      </c>
      <c r="CH1630" s="9" t="s">
        <v>323</v>
      </c>
      <c r="CI1630" s="9"/>
      <c r="CJ1630" s="9"/>
      <c r="CK1630" s="9"/>
    </row>
    <row r="1631" spans="1:89" s="98" customFormat="1" x14ac:dyDescent="0.25">
      <c r="A1631" s="99">
        <v>10800009</v>
      </c>
      <c r="B1631" s="99"/>
      <c r="C1631" s="772">
        <v>133</v>
      </c>
      <c r="D1631" s="807">
        <v>0.03</v>
      </c>
      <c r="E1631" s="772">
        <f t="shared" si="73"/>
        <v>137</v>
      </c>
      <c r="F1631" s="778">
        <v>1.1000000000000001</v>
      </c>
      <c r="G1631" s="774">
        <f t="shared" si="74"/>
        <v>151</v>
      </c>
      <c r="H1631" s="776"/>
      <c r="I1631" s="758"/>
      <c r="J1631" s="776"/>
      <c r="K1631" s="786"/>
      <c r="L1631" s="9" t="s">
        <v>308</v>
      </c>
      <c r="M1631" s="9" t="s">
        <v>4485</v>
      </c>
      <c r="N1631" s="9" t="s">
        <v>142</v>
      </c>
      <c r="O1631" s="12" t="s">
        <v>142</v>
      </c>
      <c r="P1631" s="12" t="s">
        <v>142</v>
      </c>
      <c r="Q1631" s="9" t="s">
        <v>2339</v>
      </c>
      <c r="R1631" s="9"/>
      <c r="S1631" s="12" t="s">
        <v>200</v>
      </c>
      <c r="T1631" s="12" t="s">
        <v>200</v>
      </c>
      <c r="U1631" s="99" t="s">
        <v>142</v>
      </c>
      <c r="V1631" s="99" t="s">
        <v>207</v>
      </c>
      <c r="W1631" s="99" t="s">
        <v>142</v>
      </c>
      <c r="X1631" s="99" t="s">
        <v>207</v>
      </c>
      <c r="Y1631" s="99" t="s">
        <v>142</v>
      </c>
      <c r="Z1631" s="99" t="s">
        <v>207</v>
      </c>
      <c r="AA1631" s="99" t="s">
        <v>142</v>
      </c>
      <c r="AB1631" s="99" t="s">
        <v>207</v>
      </c>
      <c r="AC1631" s="99" t="s">
        <v>142</v>
      </c>
      <c r="AD1631" s="9" t="s">
        <v>207</v>
      </c>
      <c r="AE1631" s="99" t="s">
        <v>142</v>
      </c>
      <c r="AF1631" s="9" t="s">
        <v>315</v>
      </c>
      <c r="AG1631" s="14" t="s">
        <v>142</v>
      </c>
      <c r="AH1631" s="14" t="s">
        <v>207</v>
      </c>
      <c r="AI1631" s="14" t="s">
        <v>142</v>
      </c>
      <c r="AJ1631" s="14" t="s">
        <v>207</v>
      </c>
      <c r="AK1631" s="99" t="s">
        <v>142</v>
      </c>
      <c r="AL1631" s="14" t="s">
        <v>207</v>
      </c>
      <c r="AM1631" s="99" t="s">
        <v>142</v>
      </c>
      <c r="AN1631" s="14" t="s">
        <v>207</v>
      </c>
      <c r="AO1631" s="99" t="s">
        <v>142</v>
      </c>
      <c r="AP1631" s="14" t="s">
        <v>207</v>
      </c>
      <c r="AQ1631" s="99" t="s">
        <v>142</v>
      </c>
      <c r="AR1631" s="14" t="s">
        <v>207</v>
      </c>
      <c r="AS1631" s="12" t="s">
        <v>142</v>
      </c>
      <c r="AT1631" s="12" t="s">
        <v>200</v>
      </c>
      <c r="AU1631" s="12" t="s">
        <v>142</v>
      </c>
      <c r="AV1631" s="9" t="s">
        <v>320</v>
      </c>
      <c r="AW1631" s="9" t="s">
        <v>2363</v>
      </c>
      <c r="AX1631" s="9">
        <v>9010600000</v>
      </c>
      <c r="AY1631" s="99">
        <v>48</v>
      </c>
      <c r="AZ1631" s="12" t="s">
        <v>207</v>
      </c>
      <c r="BA1631" s="99">
        <v>18</v>
      </c>
      <c r="BB1631" s="12" t="s">
        <v>207</v>
      </c>
      <c r="BC1631" s="99">
        <v>10</v>
      </c>
      <c r="BD1631" s="12" t="s">
        <v>207</v>
      </c>
      <c r="BE1631" s="99">
        <v>2</v>
      </c>
      <c r="BF1631" s="12" t="s">
        <v>321</v>
      </c>
      <c r="BG1631" s="654">
        <v>1.159</v>
      </c>
      <c r="BH1631" s="12" t="s">
        <v>321</v>
      </c>
      <c r="BI1631" s="99">
        <v>1</v>
      </c>
      <c r="BJ1631" s="12" t="s">
        <v>321</v>
      </c>
      <c r="BK1631" s="754">
        <v>0</v>
      </c>
      <c r="BL1631" s="12" t="s">
        <v>321</v>
      </c>
      <c r="BM1631" s="754">
        <v>0</v>
      </c>
      <c r="BN1631" s="12" t="s">
        <v>321</v>
      </c>
      <c r="BO1631" s="754">
        <v>0.159</v>
      </c>
      <c r="BP1631" s="12" t="s">
        <v>321</v>
      </c>
      <c r="BQ1631" s="754">
        <v>0</v>
      </c>
      <c r="BR1631" s="12" t="s">
        <v>321</v>
      </c>
      <c r="BS1631" s="654">
        <v>0</v>
      </c>
      <c r="BT1631" s="12" t="s">
        <v>321</v>
      </c>
      <c r="BU1631" s="654">
        <v>0.159</v>
      </c>
      <c r="BV1631" s="12" t="s">
        <v>321</v>
      </c>
      <c r="BW1631" s="9">
        <v>0.01</v>
      </c>
      <c r="BX1631" s="9" t="s">
        <v>322</v>
      </c>
      <c r="BY1631" s="755">
        <v>18.899999999999999</v>
      </c>
      <c r="BZ1631" s="9" t="s">
        <v>315</v>
      </c>
      <c r="CA1631" s="755">
        <v>7.1</v>
      </c>
      <c r="CB1631" s="9" t="s">
        <v>315</v>
      </c>
      <c r="CC1631" s="755">
        <v>3.9</v>
      </c>
      <c r="CD1631" s="9" t="s">
        <v>315</v>
      </c>
      <c r="CE1631" s="755">
        <v>2.2000000000000002</v>
      </c>
      <c r="CF1631" s="9" t="s">
        <v>323</v>
      </c>
      <c r="CG1631" s="755">
        <v>2.2000000000000002</v>
      </c>
      <c r="CH1631" s="9" t="s">
        <v>323</v>
      </c>
      <c r="CI1631" s="9"/>
      <c r="CJ1631" s="9"/>
      <c r="CK1631" s="9"/>
    </row>
    <row r="1632" spans="1:89" s="98" customFormat="1" x14ac:dyDescent="0.25">
      <c r="A1632" s="99">
        <v>10800108</v>
      </c>
      <c r="B1632" s="99"/>
      <c r="C1632" s="772">
        <v>116</v>
      </c>
      <c r="D1632" s="807">
        <v>0.03</v>
      </c>
      <c r="E1632" s="772">
        <f t="shared" si="73"/>
        <v>119</v>
      </c>
      <c r="F1632" s="778">
        <v>1.1000000000000001</v>
      </c>
      <c r="G1632" s="774">
        <f t="shared" si="74"/>
        <v>131</v>
      </c>
      <c r="H1632" s="776"/>
      <c r="I1632" s="758"/>
      <c r="J1632" s="776"/>
      <c r="K1632" s="786"/>
      <c r="L1632" s="9" t="s">
        <v>308</v>
      </c>
      <c r="M1632" s="9" t="s">
        <v>4486</v>
      </c>
      <c r="N1632" s="9" t="s">
        <v>142</v>
      </c>
      <c r="O1632" s="12" t="s">
        <v>142</v>
      </c>
      <c r="P1632" s="12" t="s">
        <v>142</v>
      </c>
      <c r="Q1632" s="9" t="s">
        <v>2339</v>
      </c>
      <c r="R1632" s="9"/>
      <c r="S1632" s="12" t="s">
        <v>200</v>
      </c>
      <c r="T1632" s="12" t="s">
        <v>200</v>
      </c>
      <c r="U1632" s="99" t="s">
        <v>142</v>
      </c>
      <c r="V1632" s="99" t="s">
        <v>207</v>
      </c>
      <c r="W1632" s="99" t="s">
        <v>142</v>
      </c>
      <c r="X1632" s="99" t="s">
        <v>207</v>
      </c>
      <c r="Y1632" s="99" t="s">
        <v>142</v>
      </c>
      <c r="Z1632" s="99" t="s">
        <v>207</v>
      </c>
      <c r="AA1632" s="99" t="s">
        <v>142</v>
      </c>
      <c r="AB1632" s="99" t="s">
        <v>207</v>
      </c>
      <c r="AC1632" s="99" t="s">
        <v>142</v>
      </c>
      <c r="AD1632" s="9" t="s">
        <v>207</v>
      </c>
      <c r="AE1632" s="99" t="s">
        <v>142</v>
      </c>
      <c r="AF1632" s="9" t="s">
        <v>315</v>
      </c>
      <c r="AG1632" s="14" t="s">
        <v>142</v>
      </c>
      <c r="AH1632" s="14" t="s">
        <v>207</v>
      </c>
      <c r="AI1632" s="14" t="s">
        <v>142</v>
      </c>
      <c r="AJ1632" s="14" t="s">
        <v>207</v>
      </c>
      <c r="AK1632" s="99" t="s">
        <v>142</v>
      </c>
      <c r="AL1632" s="14" t="s">
        <v>207</v>
      </c>
      <c r="AM1632" s="99" t="s">
        <v>142</v>
      </c>
      <c r="AN1632" s="14" t="s">
        <v>207</v>
      </c>
      <c r="AO1632" s="99" t="s">
        <v>142</v>
      </c>
      <c r="AP1632" s="14" t="s">
        <v>207</v>
      </c>
      <c r="AQ1632" s="99" t="s">
        <v>142</v>
      </c>
      <c r="AR1632" s="14" t="s">
        <v>207</v>
      </c>
      <c r="AS1632" s="12" t="s">
        <v>142</v>
      </c>
      <c r="AT1632" s="12" t="s">
        <v>200</v>
      </c>
      <c r="AU1632" s="12" t="s">
        <v>142</v>
      </c>
      <c r="AV1632" s="9" t="s">
        <v>320</v>
      </c>
      <c r="AW1632" s="9" t="s">
        <v>2364</v>
      </c>
      <c r="AX1632" s="9">
        <v>9010600000</v>
      </c>
      <c r="AY1632" s="99">
        <v>48</v>
      </c>
      <c r="AZ1632" s="12" t="s">
        <v>207</v>
      </c>
      <c r="BA1632" s="99">
        <v>18</v>
      </c>
      <c r="BB1632" s="12" t="s">
        <v>207</v>
      </c>
      <c r="BC1632" s="99">
        <v>10</v>
      </c>
      <c r="BD1632" s="12" t="s">
        <v>207</v>
      </c>
      <c r="BE1632" s="99">
        <v>2</v>
      </c>
      <c r="BF1632" s="12" t="s">
        <v>321</v>
      </c>
      <c r="BG1632" s="654">
        <v>1.1719999999999999</v>
      </c>
      <c r="BH1632" s="12" t="s">
        <v>321</v>
      </c>
      <c r="BI1632" s="99">
        <v>1</v>
      </c>
      <c r="BJ1632" s="12" t="s">
        <v>321</v>
      </c>
      <c r="BK1632" s="754">
        <v>0</v>
      </c>
      <c r="BL1632" s="12" t="s">
        <v>321</v>
      </c>
      <c r="BM1632" s="754">
        <v>1.2999999999999999E-2</v>
      </c>
      <c r="BN1632" s="12" t="s">
        <v>321</v>
      </c>
      <c r="BO1632" s="754">
        <v>0.159</v>
      </c>
      <c r="BP1632" s="12" t="s">
        <v>321</v>
      </c>
      <c r="BQ1632" s="754">
        <v>0</v>
      </c>
      <c r="BR1632" s="12" t="s">
        <v>321</v>
      </c>
      <c r="BS1632" s="654">
        <v>0</v>
      </c>
      <c r="BT1632" s="12" t="s">
        <v>321</v>
      </c>
      <c r="BU1632" s="654">
        <v>0.17199999999999999</v>
      </c>
      <c r="BV1632" s="12" t="s">
        <v>321</v>
      </c>
      <c r="BW1632" s="9">
        <v>0.01</v>
      </c>
      <c r="BX1632" s="9" t="s">
        <v>322</v>
      </c>
      <c r="BY1632" s="755">
        <v>18.899999999999999</v>
      </c>
      <c r="BZ1632" s="9" t="s">
        <v>315</v>
      </c>
      <c r="CA1632" s="755">
        <v>7.1</v>
      </c>
      <c r="CB1632" s="9" t="s">
        <v>315</v>
      </c>
      <c r="CC1632" s="755">
        <v>3.9</v>
      </c>
      <c r="CD1632" s="9" t="s">
        <v>315</v>
      </c>
      <c r="CE1632" s="755">
        <v>2.2000000000000002</v>
      </c>
      <c r="CF1632" s="9" t="s">
        <v>323</v>
      </c>
      <c r="CG1632" s="755">
        <v>2.2000000000000002</v>
      </c>
      <c r="CH1632" s="9" t="s">
        <v>323</v>
      </c>
      <c r="CI1632" s="9"/>
      <c r="CJ1632" s="9"/>
      <c r="CK1632" s="9"/>
    </row>
    <row r="1633" spans="1:89" s="98" customFormat="1" x14ac:dyDescent="0.25">
      <c r="A1633" s="99">
        <v>10800107</v>
      </c>
      <c r="B1633" s="99"/>
      <c r="C1633" s="772">
        <v>146</v>
      </c>
      <c r="D1633" s="807">
        <v>0.03</v>
      </c>
      <c r="E1633" s="772">
        <f t="shared" si="73"/>
        <v>150</v>
      </c>
      <c r="F1633" s="778">
        <v>1.1000000000000001</v>
      </c>
      <c r="G1633" s="774">
        <f t="shared" si="74"/>
        <v>165</v>
      </c>
      <c r="H1633" s="776"/>
      <c r="I1633" s="758"/>
      <c r="J1633" s="776"/>
      <c r="K1633" s="786"/>
      <c r="L1633" s="9" t="s">
        <v>308</v>
      </c>
      <c r="M1633" s="9" t="s">
        <v>4487</v>
      </c>
      <c r="N1633" s="9" t="s">
        <v>142</v>
      </c>
      <c r="O1633" s="12" t="s">
        <v>142</v>
      </c>
      <c r="P1633" s="12" t="s">
        <v>142</v>
      </c>
      <c r="Q1633" s="9" t="s">
        <v>2339</v>
      </c>
      <c r="R1633" s="9"/>
      <c r="S1633" s="12" t="s">
        <v>200</v>
      </c>
      <c r="T1633" s="12" t="s">
        <v>200</v>
      </c>
      <c r="U1633" s="99" t="s">
        <v>142</v>
      </c>
      <c r="V1633" s="99" t="s">
        <v>207</v>
      </c>
      <c r="W1633" s="99" t="s">
        <v>142</v>
      </c>
      <c r="X1633" s="99" t="s">
        <v>207</v>
      </c>
      <c r="Y1633" s="99" t="s">
        <v>142</v>
      </c>
      <c r="Z1633" s="99" t="s">
        <v>207</v>
      </c>
      <c r="AA1633" s="99" t="s">
        <v>142</v>
      </c>
      <c r="AB1633" s="99" t="s">
        <v>207</v>
      </c>
      <c r="AC1633" s="99" t="s">
        <v>142</v>
      </c>
      <c r="AD1633" s="9" t="s">
        <v>207</v>
      </c>
      <c r="AE1633" s="99" t="s">
        <v>142</v>
      </c>
      <c r="AF1633" s="9" t="s">
        <v>315</v>
      </c>
      <c r="AG1633" s="14" t="s">
        <v>142</v>
      </c>
      <c r="AH1633" s="14" t="s">
        <v>207</v>
      </c>
      <c r="AI1633" s="14" t="s">
        <v>142</v>
      </c>
      <c r="AJ1633" s="14" t="s">
        <v>207</v>
      </c>
      <c r="AK1633" s="99" t="s">
        <v>142</v>
      </c>
      <c r="AL1633" s="14" t="s">
        <v>207</v>
      </c>
      <c r="AM1633" s="99" t="s">
        <v>142</v>
      </c>
      <c r="AN1633" s="14" t="s">
        <v>207</v>
      </c>
      <c r="AO1633" s="99" t="s">
        <v>142</v>
      </c>
      <c r="AP1633" s="14" t="s">
        <v>207</v>
      </c>
      <c r="AQ1633" s="99" t="s">
        <v>142</v>
      </c>
      <c r="AR1633" s="14" t="s">
        <v>207</v>
      </c>
      <c r="AS1633" s="12" t="s">
        <v>142</v>
      </c>
      <c r="AT1633" s="12" t="s">
        <v>200</v>
      </c>
      <c r="AU1633" s="12" t="s">
        <v>142</v>
      </c>
      <c r="AV1633" s="9" t="s">
        <v>320</v>
      </c>
      <c r="AW1633" s="9" t="s">
        <v>2365</v>
      </c>
      <c r="AX1633" s="9">
        <v>9010600000</v>
      </c>
      <c r="AY1633" s="99">
        <v>48</v>
      </c>
      <c r="AZ1633" s="12" t="s">
        <v>207</v>
      </c>
      <c r="BA1633" s="99">
        <v>18</v>
      </c>
      <c r="BB1633" s="12" t="s">
        <v>207</v>
      </c>
      <c r="BC1633" s="99">
        <v>10</v>
      </c>
      <c r="BD1633" s="12" t="s">
        <v>207</v>
      </c>
      <c r="BE1633" s="99">
        <v>2</v>
      </c>
      <c r="BF1633" s="12" t="s">
        <v>321</v>
      </c>
      <c r="BG1633" s="654">
        <v>1.1639999999999999</v>
      </c>
      <c r="BH1633" s="12" t="s">
        <v>321</v>
      </c>
      <c r="BI1633" s="99">
        <v>1</v>
      </c>
      <c r="BJ1633" s="12" t="s">
        <v>321</v>
      </c>
      <c r="BK1633" s="754">
        <v>0</v>
      </c>
      <c r="BL1633" s="12" t="s">
        <v>321</v>
      </c>
      <c r="BM1633" s="754">
        <v>5.0000000000000001E-3</v>
      </c>
      <c r="BN1633" s="12" t="s">
        <v>321</v>
      </c>
      <c r="BO1633" s="754">
        <v>0.159</v>
      </c>
      <c r="BP1633" s="12" t="s">
        <v>321</v>
      </c>
      <c r="BQ1633" s="754">
        <v>0</v>
      </c>
      <c r="BR1633" s="12" t="s">
        <v>321</v>
      </c>
      <c r="BS1633" s="654">
        <v>0</v>
      </c>
      <c r="BT1633" s="12" t="s">
        <v>321</v>
      </c>
      <c r="BU1633" s="654">
        <v>0.16400000000000001</v>
      </c>
      <c r="BV1633" s="12" t="s">
        <v>321</v>
      </c>
      <c r="BW1633" s="9">
        <v>0.01</v>
      </c>
      <c r="BX1633" s="9" t="s">
        <v>322</v>
      </c>
      <c r="BY1633" s="755">
        <v>18.899999999999999</v>
      </c>
      <c r="BZ1633" s="9" t="s">
        <v>315</v>
      </c>
      <c r="CA1633" s="755">
        <v>7.1</v>
      </c>
      <c r="CB1633" s="9" t="s">
        <v>315</v>
      </c>
      <c r="CC1633" s="755">
        <v>3.9</v>
      </c>
      <c r="CD1633" s="9" t="s">
        <v>315</v>
      </c>
      <c r="CE1633" s="755">
        <v>2.2000000000000002</v>
      </c>
      <c r="CF1633" s="9" t="s">
        <v>323</v>
      </c>
      <c r="CG1633" s="755">
        <v>2.2000000000000002</v>
      </c>
      <c r="CH1633" s="9" t="s">
        <v>323</v>
      </c>
      <c r="CI1633" s="9"/>
      <c r="CJ1633" s="9"/>
      <c r="CK1633" s="9"/>
    </row>
    <row r="1634" spans="1:89" s="98" customFormat="1" x14ac:dyDescent="0.25">
      <c r="A1634" s="99">
        <v>10810027</v>
      </c>
      <c r="B1634" s="99"/>
      <c r="C1634" s="772">
        <v>67</v>
      </c>
      <c r="D1634" s="807">
        <v>0.03</v>
      </c>
      <c r="E1634" s="772">
        <f t="shared" si="73"/>
        <v>69</v>
      </c>
      <c r="F1634" s="778">
        <v>1.1000000000000001</v>
      </c>
      <c r="G1634" s="774">
        <f t="shared" si="74"/>
        <v>76</v>
      </c>
      <c r="H1634" s="776"/>
      <c r="I1634" s="758"/>
      <c r="J1634" s="776"/>
      <c r="K1634" s="786"/>
      <c r="L1634" s="9" t="s">
        <v>308</v>
      </c>
      <c r="M1634" s="9" t="s">
        <v>4488</v>
      </c>
      <c r="N1634" s="9" t="s">
        <v>142</v>
      </c>
      <c r="O1634" s="12" t="s">
        <v>142</v>
      </c>
      <c r="P1634" s="12" t="s">
        <v>142</v>
      </c>
      <c r="Q1634" s="9" t="s">
        <v>2325</v>
      </c>
      <c r="R1634" s="9"/>
      <c r="S1634" s="12" t="s">
        <v>200</v>
      </c>
      <c r="T1634" s="12" t="s">
        <v>200</v>
      </c>
      <c r="U1634" s="99" t="s">
        <v>142</v>
      </c>
      <c r="V1634" s="99" t="s">
        <v>207</v>
      </c>
      <c r="W1634" s="99" t="s">
        <v>142</v>
      </c>
      <c r="X1634" s="99" t="s">
        <v>207</v>
      </c>
      <c r="Y1634" s="99" t="s">
        <v>142</v>
      </c>
      <c r="Z1634" s="99" t="s">
        <v>207</v>
      </c>
      <c r="AA1634" s="99" t="s">
        <v>142</v>
      </c>
      <c r="AB1634" s="99" t="s">
        <v>207</v>
      </c>
      <c r="AC1634" s="99" t="s">
        <v>142</v>
      </c>
      <c r="AD1634" s="9" t="s">
        <v>207</v>
      </c>
      <c r="AE1634" s="99" t="s">
        <v>142</v>
      </c>
      <c r="AF1634" s="9" t="s">
        <v>315</v>
      </c>
      <c r="AG1634" s="14" t="s">
        <v>142</v>
      </c>
      <c r="AH1634" s="14" t="s">
        <v>207</v>
      </c>
      <c r="AI1634" s="14" t="s">
        <v>142</v>
      </c>
      <c r="AJ1634" s="14" t="s">
        <v>207</v>
      </c>
      <c r="AK1634" s="99" t="s">
        <v>142</v>
      </c>
      <c r="AL1634" s="14" t="s">
        <v>207</v>
      </c>
      <c r="AM1634" s="99" t="s">
        <v>142</v>
      </c>
      <c r="AN1634" s="14" t="s">
        <v>207</v>
      </c>
      <c r="AO1634" s="99" t="s">
        <v>142</v>
      </c>
      <c r="AP1634" s="14" t="s">
        <v>207</v>
      </c>
      <c r="AQ1634" s="99" t="s">
        <v>142</v>
      </c>
      <c r="AR1634" s="14" t="s">
        <v>207</v>
      </c>
      <c r="AS1634" s="12" t="s">
        <v>142</v>
      </c>
      <c r="AT1634" s="12" t="s">
        <v>200</v>
      </c>
      <c r="AU1634" s="12" t="s">
        <v>142</v>
      </c>
      <c r="AV1634" s="9" t="s">
        <v>320</v>
      </c>
      <c r="AW1634" s="9" t="s">
        <v>2366</v>
      </c>
      <c r="AX1634" s="9">
        <v>9010600000</v>
      </c>
      <c r="AY1634" s="99">
        <v>48</v>
      </c>
      <c r="AZ1634" s="12" t="s">
        <v>207</v>
      </c>
      <c r="BA1634" s="99">
        <v>18</v>
      </c>
      <c r="BB1634" s="12" t="s">
        <v>207</v>
      </c>
      <c r="BC1634" s="99">
        <v>10</v>
      </c>
      <c r="BD1634" s="12" t="s">
        <v>207</v>
      </c>
      <c r="BE1634" s="99">
        <v>3</v>
      </c>
      <c r="BF1634" s="12" t="s">
        <v>321</v>
      </c>
      <c r="BG1634" s="654">
        <v>2.19</v>
      </c>
      <c r="BH1634" s="12" t="s">
        <v>321</v>
      </c>
      <c r="BI1634" s="99">
        <v>2</v>
      </c>
      <c r="BJ1634" s="12" t="s">
        <v>321</v>
      </c>
      <c r="BK1634" s="754">
        <v>0</v>
      </c>
      <c r="BL1634" s="12" t="s">
        <v>321</v>
      </c>
      <c r="BM1634" s="754">
        <v>3.1E-2</v>
      </c>
      <c r="BN1634" s="12" t="s">
        <v>321</v>
      </c>
      <c r="BO1634" s="754">
        <v>0.159</v>
      </c>
      <c r="BP1634" s="12" t="s">
        <v>321</v>
      </c>
      <c r="BQ1634" s="754">
        <v>0</v>
      </c>
      <c r="BR1634" s="12" t="s">
        <v>321</v>
      </c>
      <c r="BS1634" s="654">
        <v>0</v>
      </c>
      <c r="BT1634" s="12" t="s">
        <v>321</v>
      </c>
      <c r="BU1634" s="654">
        <v>0.19</v>
      </c>
      <c r="BV1634" s="12" t="s">
        <v>321</v>
      </c>
      <c r="BW1634" s="9">
        <v>0.01</v>
      </c>
      <c r="BX1634" s="9" t="s">
        <v>322</v>
      </c>
      <c r="BY1634" s="755">
        <v>18.899999999999999</v>
      </c>
      <c r="BZ1634" s="9" t="s">
        <v>315</v>
      </c>
      <c r="CA1634" s="755">
        <v>7.1</v>
      </c>
      <c r="CB1634" s="9" t="s">
        <v>315</v>
      </c>
      <c r="CC1634" s="755">
        <v>3.9</v>
      </c>
      <c r="CD1634" s="9" t="s">
        <v>315</v>
      </c>
      <c r="CE1634" s="755">
        <v>4.4000000000000004</v>
      </c>
      <c r="CF1634" s="9" t="s">
        <v>323</v>
      </c>
      <c r="CG1634" s="755">
        <v>4.4000000000000004</v>
      </c>
      <c r="CH1634" s="9" t="s">
        <v>323</v>
      </c>
      <c r="CI1634" s="9"/>
      <c r="CJ1634" s="9"/>
      <c r="CK1634" s="9"/>
    </row>
    <row r="1635" spans="1:89" s="98" customFormat="1" x14ac:dyDescent="0.25">
      <c r="A1635" s="99">
        <v>10800093</v>
      </c>
      <c r="B1635" s="99"/>
      <c r="C1635" s="772">
        <v>133</v>
      </c>
      <c r="D1635" s="807">
        <v>0.03</v>
      </c>
      <c r="E1635" s="772">
        <f t="shared" si="73"/>
        <v>137</v>
      </c>
      <c r="F1635" s="778">
        <v>1.1000000000000001</v>
      </c>
      <c r="G1635" s="774">
        <f t="shared" si="74"/>
        <v>151</v>
      </c>
      <c r="H1635" s="776"/>
      <c r="I1635" s="758"/>
      <c r="J1635" s="776"/>
      <c r="K1635" s="786"/>
      <c r="L1635" s="9" t="s">
        <v>308</v>
      </c>
      <c r="M1635" s="9" t="s">
        <v>4489</v>
      </c>
      <c r="N1635" s="9" t="s">
        <v>142</v>
      </c>
      <c r="O1635" s="12" t="s">
        <v>142</v>
      </c>
      <c r="P1635" s="12" t="s">
        <v>142</v>
      </c>
      <c r="Q1635" s="9" t="s">
        <v>2325</v>
      </c>
      <c r="R1635" s="9"/>
      <c r="S1635" s="12" t="s">
        <v>200</v>
      </c>
      <c r="T1635" s="12" t="s">
        <v>200</v>
      </c>
      <c r="U1635" s="99" t="s">
        <v>142</v>
      </c>
      <c r="V1635" s="99" t="s">
        <v>207</v>
      </c>
      <c r="W1635" s="99" t="s">
        <v>142</v>
      </c>
      <c r="X1635" s="99" t="s">
        <v>207</v>
      </c>
      <c r="Y1635" s="99" t="s">
        <v>142</v>
      </c>
      <c r="Z1635" s="99" t="s">
        <v>207</v>
      </c>
      <c r="AA1635" s="99" t="s">
        <v>142</v>
      </c>
      <c r="AB1635" s="99" t="s">
        <v>207</v>
      </c>
      <c r="AC1635" s="99" t="s">
        <v>142</v>
      </c>
      <c r="AD1635" s="9" t="s">
        <v>207</v>
      </c>
      <c r="AE1635" s="99" t="s">
        <v>142</v>
      </c>
      <c r="AF1635" s="9" t="s">
        <v>315</v>
      </c>
      <c r="AG1635" s="14" t="s">
        <v>142</v>
      </c>
      <c r="AH1635" s="14" t="s">
        <v>207</v>
      </c>
      <c r="AI1635" s="14" t="s">
        <v>142</v>
      </c>
      <c r="AJ1635" s="14" t="s">
        <v>207</v>
      </c>
      <c r="AK1635" s="99" t="s">
        <v>142</v>
      </c>
      <c r="AL1635" s="14" t="s">
        <v>207</v>
      </c>
      <c r="AM1635" s="99" t="s">
        <v>142</v>
      </c>
      <c r="AN1635" s="14" t="s">
        <v>207</v>
      </c>
      <c r="AO1635" s="99" t="s">
        <v>142</v>
      </c>
      <c r="AP1635" s="14" t="s">
        <v>207</v>
      </c>
      <c r="AQ1635" s="99" t="s">
        <v>142</v>
      </c>
      <c r="AR1635" s="14" t="s">
        <v>207</v>
      </c>
      <c r="AS1635" s="12" t="s">
        <v>142</v>
      </c>
      <c r="AT1635" s="12" t="s">
        <v>200</v>
      </c>
      <c r="AU1635" s="12" t="s">
        <v>142</v>
      </c>
      <c r="AV1635" s="9" t="s">
        <v>320</v>
      </c>
      <c r="AW1635" s="9" t="s">
        <v>2367</v>
      </c>
      <c r="AX1635" s="9">
        <v>9010600000</v>
      </c>
      <c r="AY1635" s="99">
        <v>48</v>
      </c>
      <c r="AZ1635" s="12" t="s">
        <v>207</v>
      </c>
      <c r="BA1635" s="99">
        <v>18</v>
      </c>
      <c r="BB1635" s="12" t="s">
        <v>207</v>
      </c>
      <c r="BC1635" s="99">
        <v>10</v>
      </c>
      <c r="BD1635" s="12" t="s">
        <v>207</v>
      </c>
      <c r="BE1635" s="99">
        <v>5</v>
      </c>
      <c r="BF1635" s="12" t="s">
        <v>321</v>
      </c>
      <c r="BG1635" s="654">
        <v>4.1849999999999996</v>
      </c>
      <c r="BH1635" s="12" t="s">
        <v>321</v>
      </c>
      <c r="BI1635" s="99">
        <v>4</v>
      </c>
      <c r="BJ1635" s="12" t="s">
        <v>321</v>
      </c>
      <c r="BK1635" s="754">
        <v>0</v>
      </c>
      <c r="BL1635" s="12" t="s">
        <v>321</v>
      </c>
      <c r="BM1635" s="754">
        <v>2.5999999999999999E-2</v>
      </c>
      <c r="BN1635" s="12" t="s">
        <v>321</v>
      </c>
      <c r="BO1635" s="754">
        <v>0.159</v>
      </c>
      <c r="BP1635" s="12" t="s">
        <v>321</v>
      </c>
      <c r="BQ1635" s="754">
        <v>0</v>
      </c>
      <c r="BR1635" s="12" t="s">
        <v>321</v>
      </c>
      <c r="BS1635" s="654">
        <v>0</v>
      </c>
      <c r="BT1635" s="12" t="s">
        <v>321</v>
      </c>
      <c r="BU1635" s="654">
        <v>0.185</v>
      </c>
      <c r="BV1635" s="12" t="s">
        <v>321</v>
      </c>
      <c r="BW1635" s="9">
        <v>0.01</v>
      </c>
      <c r="BX1635" s="9" t="s">
        <v>322</v>
      </c>
      <c r="BY1635" s="755">
        <v>18.899999999999999</v>
      </c>
      <c r="BZ1635" s="9" t="s">
        <v>315</v>
      </c>
      <c r="CA1635" s="755">
        <v>7.1</v>
      </c>
      <c r="CB1635" s="9" t="s">
        <v>315</v>
      </c>
      <c r="CC1635" s="755">
        <v>3.9</v>
      </c>
      <c r="CD1635" s="9" t="s">
        <v>315</v>
      </c>
      <c r="CE1635" s="755">
        <v>13.2</v>
      </c>
      <c r="CF1635" s="9" t="s">
        <v>323</v>
      </c>
      <c r="CG1635" s="755">
        <v>8.8000000000000007</v>
      </c>
      <c r="CH1635" s="9" t="s">
        <v>323</v>
      </c>
      <c r="CI1635" s="9"/>
      <c r="CJ1635" s="9"/>
      <c r="CK1635" s="9"/>
    </row>
    <row r="1636" spans="1:89" s="98" customFormat="1" x14ac:dyDescent="0.25">
      <c r="A1636" s="99">
        <v>10800006</v>
      </c>
      <c r="B1636" s="99"/>
      <c r="C1636" s="772">
        <v>62</v>
      </c>
      <c r="D1636" s="807">
        <v>0.03</v>
      </c>
      <c r="E1636" s="772">
        <f t="shared" si="73"/>
        <v>64</v>
      </c>
      <c r="F1636" s="778">
        <v>1.1000000000000001</v>
      </c>
      <c r="G1636" s="774">
        <f t="shared" si="74"/>
        <v>70</v>
      </c>
      <c r="H1636" s="776"/>
      <c r="I1636" s="758"/>
      <c r="J1636" s="776"/>
      <c r="K1636" s="786"/>
      <c r="L1636" s="9" t="s">
        <v>308</v>
      </c>
      <c r="M1636" s="9" t="s">
        <v>4490</v>
      </c>
      <c r="N1636" s="9" t="s">
        <v>142</v>
      </c>
      <c r="O1636" s="12" t="s">
        <v>142</v>
      </c>
      <c r="P1636" s="12" t="s">
        <v>142</v>
      </c>
      <c r="Q1636" s="9" t="s">
        <v>2325</v>
      </c>
      <c r="R1636" s="9"/>
      <c r="S1636" s="12" t="s">
        <v>200</v>
      </c>
      <c r="T1636" s="12" t="s">
        <v>200</v>
      </c>
      <c r="U1636" s="99" t="s">
        <v>142</v>
      </c>
      <c r="V1636" s="99" t="s">
        <v>207</v>
      </c>
      <c r="W1636" s="99" t="s">
        <v>142</v>
      </c>
      <c r="X1636" s="99" t="s">
        <v>207</v>
      </c>
      <c r="Y1636" s="99" t="s">
        <v>142</v>
      </c>
      <c r="Z1636" s="99" t="s">
        <v>207</v>
      </c>
      <c r="AA1636" s="99" t="s">
        <v>142</v>
      </c>
      <c r="AB1636" s="99" t="s">
        <v>207</v>
      </c>
      <c r="AC1636" s="99" t="s">
        <v>142</v>
      </c>
      <c r="AD1636" s="9" t="s">
        <v>207</v>
      </c>
      <c r="AE1636" s="99" t="s">
        <v>142</v>
      </c>
      <c r="AF1636" s="9" t="s">
        <v>315</v>
      </c>
      <c r="AG1636" s="14" t="s">
        <v>142</v>
      </c>
      <c r="AH1636" s="14" t="s">
        <v>207</v>
      </c>
      <c r="AI1636" s="14" t="s">
        <v>142</v>
      </c>
      <c r="AJ1636" s="14" t="s">
        <v>207</v>
      </c>
      <c r="AK1636" s="99" t="s">
        <v>142</v>
      </c>
      <c r="AL1636" s="14" t="s">
        <v>207</v>
      </c>
      <c r="AM1636" s="99" t="s">
        <v>142</v>
      </c>
      <c r="AN1636" s="14" t="s">
        <v>207</v>
      </c>
      <c r="AO1636" s="99" t="s">
        <v>142</v>
      </c>
      <c r="AP1636" s="14" t="s">
        <v>207</v>
      </c>
      <c r="AQ1636" s="99" t="s">
        <v>142</v>
      </c>
      <c r="AR1636" s="14" t="s">
        <v>207</v>
      </c>
      <c r="AS1636" s="12" t="s">
        <v>142</v>
      </c>
      <c r="AT1636" s="12" t="s">
        <v>200</v>
      </c>
      <c r="AU1636" s="12" t="s">
        <v>142</v>
      </c>
      <c r="AV1636" s="9" t="s">
        <v>320</v>
      </c>
      <c r="AW1636" s="9" t="s">
        <v>2368</v>
      </c>
      <c r="AX1636" s="9">
        <v>9010600000</v>
      </c>
      <c r="AY1636" s="99">
        <v>48</v>
      </c>
      <c r="AZ1636" s="12" t="s">
        <v>207</v>
      </c>
      <c r="BA1636" s="99">
        <v>18</v>
      </c>
      <c r="BB1636" s="12" t="s">
        <v>207</v>
      </c>
      <c r="BC1636" s="99">
        <v>10</v>
      </c>
      <c r="BD1636" s="12" t="s">
        <v>207</v>
      </c>
      <c r="BE1636" s="99">
        <v>2</v>
      </c>
      <c r="BF1636" s="12" t="s">
        <v>321</v>
      </c>
      <c r="BG1636" s="654">
        <v>1.159</v>
      </c>
      <c r="BH1636" s="12" t="s">
        <v>321</v>
      </c>
      <c r="BI1636" s="99">
        <v>1</v>
      </c>
      <c r="BJ1636" s="12" t="s">
        <v>321</v>
      </c>
      <c r="BK1636" s="754">
        <v>0</v>
      </c>
      <c r="BL1636" s="12" t="s">
        <v>321</v>
      </c>
      <c r="BM1636" s="754">
        <v>0</v>
      </c>
      <c r="BN1636" s="12" t="s">
        <v>321</v>
      </c>
      <c r="BO1636" s="754">
        <v>0.159</v>
      </c>
      <c r="BP1636" s="12" t="s">
        <v>321</v>
      </c>
      <c r="BQ1636" s="754">
        <v>0</v>
      </c>
      <c r="BR1636" s="12" t="s">
        <v>321</v>
      </c>
      <c r="BS1636" s="654">
        <v>0</v>
      </c>
      <c r="BT1636" s="12" t="s">
        <v>321</v>
      </c>
      <c r="BU1636" s="654">
        <v>0.159</v>
      </c>
      <c r="BV1636" s="12" t="s">
        <v>321</v>
      </c>
      <c r="BW1636" s="9">
        <v>0.01</v>
      </c>
      <c r="BX1636" s="9" t="s">
        <v>322</v>
      </c>
      <c r="BY1636" s="755">
        <v>18.899999999999999</v>
      </c>
      <c r="BZ1636" s="9" t="s">
        <v>315</v>
      </c>
      <c r="CA1636" s="755">
        <v>7.1</v>
      </c>
      <c r="CB1636" s="9" t="s">
        <v>315</v>
      </c>
      <c r="CC1636" s="755">
        <v>3.9</v>
      </c>
      <c r="CD1636" s="9" t="s">
        <v>315</v>
      </c>
      <c r="CE1636" s="755">
        <v>2.2000000000000002</v>
      </c>
      <c r="CF1636" s="9" t="s">
        <v>323</v>
      </c>
      <c r="CG1636" s="755">
        <v>2.2000000000000002</v>
      </c>
      <c r="CH1636" s="9" t="s">
        <v>323</v>
      </c>
      <c r="CI1636" s="9"/>
      <c r="CJ1636" s="9"/>
      <c r="CK1636" s="9"/>
    </row>
    <row r="1637" spans="1:89" s="98" customFormat="1" x14ac:dyDescent="0.25">
      <c r="A1637" s="99">
        <v>10800007</v>
      </c>
      <c r="B1637" s="99"/>
      <c r="C1637" s="772">
        <v>84</v>
      </c>
      <c r="D1637" s="807">
        <v>0.03</v>
      </c>
      <c r="E1637" s="772">
        <f t="shared" si="73"/>
        <v>87</v>
      </c>
      <c r="F1637" s="778">
        <v>1.1000000000000001</v>
      </c>
      <c r="G1637" s="774">
        <f t="shared" si="74"/>
        <v>96</v>
      </c>
      <c r="H1637" s="776"/>
      <c r="I1637" s="758"/>
      <c r="J1637" s="776"/>
      <c r="K1637" s="786"/>
      <c r="L1637" s="9" t="s">
        <v>308</v>
      </c>
      <c r="M1637" s="9" t="s">
        <v>4491</v>
      </c>
      <c r="N1637" s="9" t="s">
        <v>142</v>
      </c>
      <c r="O1637" s="12" t="s">
        <v>142</v>
      </c>
      <c r="P1637" s="12" t="s">
        <v>142</v>
      </c>
      <c r="Q1637" s="9" t="s">
        <v>2325</v>
      </c>
      <c r="R1637" s="9"/>
      <c r="S1637" s="12" t="s">
        <v>200</v>
      </c>
      <c r="T1637" s="12" t="s">
        <v>200</v>
      </c>
      <c r="U1637" s="99" t="s">
        <v>142</v>
      </c>
      <c r="V1637" s="99" t="s">
        <v>207</v>
      </c>
      <c r="W1637" s="99" t="s">
        <v>142</v>
      </c>
      <c r="X1637" s="99" t="s">
        <v>207</v>
      </c>
      <c r="Y1637" s="99" t="s">
        <v>142</v>
      </c>
      <c r="Z1637" s="99" t="s">
        <v>207</v>
      </c>
      <c r="AA1637" s="99" t="s">
        <v>142</v>
      </c>
      <c r="AB1637" s="99" t="s">
        <v>207</v>
      </c>
      <c r="AC1637" s="99" t="s">
        <v>142</v>
      </c>
      <c r="AD1637" s="9" t="s">
        <v>207</v>
      </c>
      <c r="AE1637" s="99" t="s">
        <v>142</v>
      </c>
      <c r="AF1637" s="9" t="s">
        <v>315</v>
      </c>
      <c r="AG1637" s="14" t="s">
        <v>142</v>
      </c>
      <c r="AH1637" s="14" t="s">
        <v>207</v>
      </c>
      <c r="AI1637" s="14" t="s">
        <v>142</v>
      </c>
      <c r="AJ1637" s="14" t="s">
        <v>207</v>
      </c>
      <c r="AK1637" s="99" t="s">
        <v>142</v>
      </c>
      <c r="AL1637" s="14" t="s">
        <v>207</v>
      </c>
      <c r="AM1637" s="99" t="s">
        <v>142</v>
      </c>
      <c r="AN1637" s="14" t="s">
        <v>207</v>
      </c>
      <c r="AO1637" s="99" t="s">
        <v>142</v>
      </c>
      <c r="AP1637" s="14" t="s">
        <v>207</v>
      </c>
      <c r="AQ1637" s="99" t="s">
        <v>142</v>
      </c>
      <c r="AR1637" s="14" t="s">
        <v>207</v>
      </c>
      <c r="AS1637" s="12" t="s">
        <v>142</v>
      </c>
      <c r="AT1637" s="12" t="s">
        <v>200</v>
      </c>
      <c r="AU1637" s="12" t="s">
        <v>142</v>
      </c>
      <c r="AV1637" s="9" t="s">
        <v>320</v>
      </c>
      <c r="AW1637" s="9" t="s">
        <v>2369</v>
      </c>
      <c r="AX1637" s="9">
        <v>9010600000</v>
      </c>
      <c r="AY1637" s="99">
        <v>48</v>
      </c>
      <c r="AZ1637" s="12" t="s">
        <v>207</v>
      </c>
      <c r="BA1637" s="99">
        <v>18</v>
      </c>
      <c r="BB1637" s="12" t="s">
        <v>207</v>
      </c>
      <c r="BC1637" s="99">
        <v>10</v>
      </c>
      <c r="BD1637" s="12" t="s">
        <v>207</v>
      </c>
      <c r="BE1637" s="99">
        <v>2</v>
      </c>
      <c r="BF1637" s="12" t="s">
        <v>321</v>
      </c>
      <c r="BG1637" s="654">
        <v>1.159</v>
      </c>
      <c r="BH1637" s="12" t="s">
        <v>321</v>
      </c>
      <c r="BI1637" s="99">
        <v>1</v>
      </c>
      <c r="BJ1637" s="12" t="s">
        <v>321</v>
      </c>
      <c r="BK1637" s="754">
        <v>0</v>
      </c>
      <c r="BL1637" s="12" t="s">
        <v>321</v>
      </c>
      <c r="BM1637" s="754">
        <v>0</v>
      </c>
      <c r="BN1637" s="12" t="s">
        <v>321</v>
      </c>
      <c r="BO1637" s="754">
        <v>0.159</v>
      </c>
      <c r="BP1637" s="12" t="s">
        <v>321</v>
      </c>
      <c r="BQ1637" s="754">
        <v>0</v>
      </c>
      <c r="BR1637" s="12" t="s">
        <v>321</v>
      </c>
      <c r="BS1637" s="654">
        <v>0</v>
      </c>
      <c r="BT1637" s="12" t="s">
        <v>321</v>
      </c>
      <c r="BU1637" s="654">
        <v>0.159</v>
      </c>
      <c r="BV1637" s="12" t="s">
        <v>321</v>
      </c>
      <c r="BW1637" s="9">
        <v>0.01</v>
      </c>
      <c r="BX1637" s="9" t="s">
        <v>322</v>
      </c>
      <c r="BY1637" s="755">
        <v>18.899999999999999</v>
      </c>
      <c r="BZ1637" s="9" t="s">
        <v>315</v>
      </c>
      <c r="CA1637" s="755">
        <v>7.1</v>
      </c>
      <c r="CB1637" s="9" t="s">
        <v>315</v>
      </c>
      <c r="CC1637" s="755">
        <v>3.9</v>
      </c>
      <c r="CD1637" s="9" t="s">
        <v>315</v>
      </c>
      <c r="CE1637" s="755">
        <v>4.4000000000000004</v>
      </c>
      <c r="CF1637" s="9" t="s">
        <v>323</v>
      </c>
      <c r="CG1637" s="755">
        <v>2.2000000000000002</v>
      </c>
      <c r="CH1637" s="9" t="s">
        <v>323</v>
      </c>
      <c r="CI1637" s="9"/>
      <c r="CJ1637" s="9"/>
      <c r="CK1637" s="9"/>
    </row>
    <row r="1638" spans="1:89" s="98" customFormat="1" x14ac:dyDescent="0.25">
      <c r="A1638" s="99">
        <v>10800998</v>
      </c>
      <c r="B1638" s="99"/>
      <c r="C1638" s="772">
        <v>24</v>
      </c>
      <c r="D1638" s="807">
        <v>0.03</v>
      </c>
      <c r="E1638" s="772">
        <f t="shared" si="73"/>
        <v>25</v>
      </c>
      <c r="F1638" s="778">
        <v>1.1000000000000001</v>
      </c>
      <c r="G1638" s="774">
        <f t="shared" si="74"/>
        <v>28</v>
      </c>
      <c r="H1638" s="776"/>
      <c r="I1638" s="758"/>
      <c r="J1638" s="776"/>
      <c r="K1638" s="786"/>
      <c r="L1638" s="9" t="s">
        <v>308</v>
      </c>
      <c r="M1638" s="9" t="s">
        <v>4492</v>
      </c>
      <c r="N1638" s="9" t="s">
        <v>142</v>
      </c>
      <c r="O1638" s="12" t="s">
        <v>142</v>
      </c>
      <c r="P1638" s="12" t="s">
        <v>142</v>
      </c>
      <c r="Q1638" s="9" t="s">
        <v>2370</v>
      </c>
      <c r="R1638" s="9"/>
      <c r="S1638" s="12" t="s">
        <v>200</v>
      </c>
      <c r="T1638" s="12" t="s">
        <v>200</v>
      </c>
      <c r="U1638" s="99" t="s">
        <v>142</v>
      </c>
      <c r="V1638" s="99" t="s">
        <v>207</v>
      </c>
      <c r="W1638" s="99" t="s">
        <v>142</v>
      </c>
      <c r="X1638" s="99" t="s">
        <v>207</v>
      </c>
      <c r="Y1638" s="99" t="s">
        <v>142</v>
      </c>
      <c r="Z1638" s="99" t="s">
        <v>207</v>
      </c>
      <c r="AA1638" s="99" t="s">
        <v>142</v>
      </c>
      <c r="AB1638" s="99" t="s">
        <v>207</v>
      </c>
      <c r="AC1638" s="99" t="s">
        <v>142</v>
      </c>
      <c r="AD1638" s="9" t="s">
        <v>207</v>
      </c>
      <c r="AE1638" s="99" t="s">
        <v>142</v>
      </c>
      <c r="AF1638" s="9" t="s">
        <v>315</v>
      </c>
      <c r="AG1638" s="14" t="s">
        <v>142</v>
      </c>
      <c r="AH1638" s="14" t="s">
        <v>207</v>
      </c>
      <c r="AI1638" s="14" t="s">
        <v>142</v>
      </c>
      <c r="AJ1638" s="14" t="s">
        <v>207</v>
      </c>
      <c r="AK1638" s="99" t="s">
        <v>142</v>
      </c>
      <c r="AL1638" s="14" t="s">
        <v>207</v>
      </c>
      <c r="AM1638" s="99" t="s">
        <v>142</v>
      </c>
      <c r="AN1638" s="14" t="s">
        <v>207</v>
      </c>
      <c r="AO1638" s="99" t="s">
        <v>142</v>
      </c>
      <c r="AP1638" s="14" t="s">
        <v>207</v>
      </c>
      <c r="AQ1638" s="99" t="s">
        <v>142</v>
      </c>
      <c r="AR1638" s="14" t="s">
        <v>207</v>
      </c>
      <c r="AS1638" s="12" t="s">
        <v>142</v>
      </c>
      <c r="AT1638" s="12" t="s">
        <v>200</v>
      </c>
      <c r="AU1638" s="12" t="s">
        <v>142</v>
      </c>
      <c r="AV1638" s="9" t="s">
        <v>320</v>
      </c>
      <c r="AW1638" s="9" t="s">
        <v>2371</v>
      </c>
      <c r="AX1638" s="9">
        <v>9010600000</v>
      </c>
      <c r="AY1638" s="99">
        <v>48</v>
      </c>
      <c r="AZ1638" s="12" t="s">
        <v>207</v>
      </c>
      <c r="BA1638" s="99">
        <v>18</v>
      </c>
      <c r="BB1638" s="12" t="s">
        <v>207</v>
      </c>
      <c r="BC1638" s="99">
        <v>10</v>
      </c>
      <c r="BD1638" s="12" t="s">
        <v>207</v>
      </c>
      <c r="BE1638" s="99" t="e">
        <v>#VALUE!</v>
      </c>
      <c r="BF1638" s="12" t="s">
        <v>321</v>
      </c>
      <c r="BG1638" s="654" t="e">
        <v>#VALUE!</v>
      </c>
      <c r="BH1638" s="12" t="s">
        <v>321</v>
      </c>
      <c r="BI1638" s="99" t="s">
        <v>142</v>
      </c>
      <c r="BJ1638" s="12" t="s">
        <v>321</v>
      </c>
      <c r="BK1638" s="754">
        <v>0</v>
      </c>
      <c r="BL1638" s="12" t="s">
        <v>321</v>
      </c>
      <c r="BM1638" s="754">
        <v>3.1E-2</v>
      </c>
      <c r="BN1638" s="12" t="s">
        <v>321</v>
      </c>
      <c r="BO1638" s="754">
        <v>0.159</v>
      </c>
      <c r="BP1638" s="12" t="s">
        <v>321</v>
      </c>
      <c r="BQ1638" s="754">
        <v>0</v>
      </c>
      <c r="BR1638" s="12" t="s">
        <v>321</v>
      </c>
      <c r="BS1638" s="654">
        <v>0</v>
      </c>
      <c r="BT1638" s="12" t="s">
        <v>321</v>
      </c>
      <c r="BU1638" s="654">
        <v>0.19</v>
      </c>
      <c r="BV1638" s="12" t="s">
        <v>321</v>
      </c>
      <c r="BW1638" s="9">
        <v>0.01</v>
      </c>
      <c r="BX1638" s="9" t="s">
        <v>322</v>
      </c>
      <c r="BY1638" s="755">
        <v>18.899999999999999</v>
      </c>
      <c r="BZ1638" s="9" t="s">
        <v>315</v>
      </c>
      <c r="CA1638" s="755">
        <v>7.1</v>
      </c>
      <c r="CB1638" s="9" t="s">
        <v>315</v>
      </c>
      <c r="CC1638" s="755">
        <v>3.9</v>
      </c>
      <c r="CD1638" s="9" t="s">
        <v>315</v>
      </c>
      <c r="CE1638" s="755">
        <v>2.2000000000000002</v>
      </c>
      <c r="CF1638" s="9" t="s">
        <v>323</v>
      </c>
      <c r="CG1638" s="756" t="s">
        <v>142</v>
      </c>
      <c r="CH1638" s="9" t="s">
        <v>323</v>
      </c>
      <c r="CI1638" s="9"/>
      <c r="CJ1638" s="9"/>
      <c r="CK1638" s="9"/>
    </row>
    <row r="1639" spans="1:89" s="98" customFormat="1" x14ac:dyDescent="0.25">
      <c r="A1639" s="99">
        <v>10800999</v>
      </c>
      <c r="B1639" s="99"/>
      <c r="C1639" s="772">
        <v>55</v>
      </c>
      <c r="D1639" s="807">
        <v>0.03</v>
      </c>
      <c r="E1639" s="772">
        <f t="shared" si="73"/>
        <v>57</v>
      </c>
      <c r="F1639" s="778">
        <v>1.1000000000000001</v>
      </c>
      <c r="G1639" s="774">
        <f t="shared" si="74"/>
        <v>63</v>
      </c>
      <c r="H1639" s="776"/>
      <c r="I1639" s="758"/>
      <c r="J1639" s="776"/>
      <c r="K1639" s="786"/>
      <c r="L1639" s="9" t="s">
        <v>308</v>
      </c>
      <c r="M1639" s="9" t="s">
        <v>4493</v>
      </c>
      <c r="N1639" s="9" t="s">
        <v>142</v>
      </c>
      <c r="O1639" s="12" t="s">
        <v>142</v>
      </c>
      <c r="P1639" s="12" t="s">
        <v>142</v>
      </c>
      <c r="Q1639" s="9" t="s">
        <v>2370</v>
      </c>
      <c r="R1639" s="9"/>
      <c r="S1639" s="12" t="s">
        <v>200</v>
      </c>
      <c r="T1639" s="12" t="s">
        <v>200</v>
      </c>
      <c r="U1639" s="99" t="s">
        <v>142</v>
      </c>
      <c r="V1639" s="99" t="s">
        <v>207</v>
      </c>
      <c r="W1639" s="99" t="s">
        <v>142</v>
      </c>
      <c r="X1639" s="99" t="s">
        <v>207</v>
      </c>
      <c r="Y1639" s="99" t="s">
        <v>142</v>
      </c>
      <c r="Z1639" s="99" t="s">
        <v>207</v>
      </c>
      <c r="AA1639" s="99" t="s">
        <v>142</v>
      </c>
      <c r="AB1639" s="99" t="s">
        <v>207</v>
      </c>
      <c r="AC1639" s="99" t="s">
        <v>142</v>
      </c>
      <c r="AD1639" s="9" t="s">
        <v>207</v>
      </c>
      <c r="AE1639" s="99" t="s">
        <v>142</v>
      </c>
      <c r="AF1639" s="9" t="s">
        <v>315</v>
      </c>
      <c r="AG1639" s="14" t="s">
        <v>142</v>
      </c>
      <c r="AH1639" s="14" t="s">
        <v>207</v>
      </c>
      <c r="AI1639" s="14" t="s">
        <v>142</v>
      </c>
      <c r="AJ1639" s="14" t="s">
        <v>207</v>
      </c>
      <c r="AK1639" s="99" t="s">
        <v>142</v>
      </c>
      <c r="AL1639" s="14" t="s">
        <v>207</v>
      </c>
      <c r="AM1639" s="99" t="s">
        <v>142</v>
      </c>
      <c r="AN1639" s="14" t="s">
        <v>207</v>
      </c>
      <c r="AO1639" s="99" t="s">
        <v>142</v>
      </c>
      <c r="AP1639" s="14" t="s">
        <v>207</v>
      </c>
      <c r="AQ1639" s="99" t="s">
        <v>142</v>
      </c>
      <c r="AR1639" s="14" t="s">
        <v>207</v>
      </c>
      <c r="AS1639" s="12" t="s">
        <v>142</v>
      </c>
      <c r="AT1639" s="12" t="s">
        <v>200</v>
      </c>
      <c r="AU1639" s="12" t="s">
        <v>142</v>
      </c>
      <c r="AV1639" s="9" t="s">
        <v>320</v>
      </c>
      <c r="AW1639" s="9" t="s">
        <v>2372</v>
      </c>
      <c r="AX1639" s="9">
        <v>9010600000</v>
      </c>
      <c r="AY1639" s="99">
        <v>48</v>
      </c>
      <c r="AZ1639" s="12" t="s">
        <v>207</v>
      </c>
      <c r="BA1639" s="99">
        <v>18</v>
      </c>
      <c r="BB1639" s="12" t="s">
        <v>207</v>
      </c>
      <c r="BC1639" s="99">
        <v>10</v>
      </c>
      <c r="BD1639" s="12" t="s">
        <v>207</v>
      </c>
      <c r="BE1639" s="99">
        <v>3</v>
      </c>
      <c r="BF1639" s="12" t="s">
        <v>321</v>
      </c>
      <c r="BG1639" s="654">
        <v>2.169</v>
      </c>
      <c r="BH1639" s="12" t="s">
        <v>321</v>
      </c>
      <c r="BI1639" s="99">
        <v>2</v>
      </c>
      <c r="BJ1639" s="12" t="s">
        <v>321</v>
      </c>
      <c r="BK1639" s="754">
        <v>0</v>
      </c>
      <c r="BL1639" s="12" t="s">
        <v>321</v>
      </c>
      <c r="BM1639" s="754">
        <v>0.01</v>
      </c>
      <c r="BN1639" s="12" t="s">
        <v>321</v>
      </c>
      <c r="BO1639" s="754">
        <v>0.159</v>
      </c>
      <c r="BP1639" s="12" t="s">
        <v>321</v>
      </c>
      <c r="BQ1639" s="754">
        <v>0</v>
      </c>
      <c r="BR1639" s="12" t="s">
        <v>321</v>
      </c>
      <c r="BS1639" s="654">
        <v>0</v>
      </c>
      <c r="BT1639" s="12" t="s">
        <v>321</v>
      </c>
      <c r="BU1639" s="654">
        <v>0.16900000000000001</v>
      </c>
      <c r="BV1639" s="12" t="s">
        <v>321</v>
      </c>
      <c r="BW1639" s="9">
        <v>0.01</v>
      </c>
      <c r="BX1639" s="9" t="s">
        <v>322</v>
      </c>
      <c r="BY1639" s="755">
        <v>18.899999999999999</v>
      </c>
      <c r="BZ1639" s="9" t="s">
        <v>315</v>
      </c>
      <c r="CA1639" s="755">
        <v>7.1</v>
      </c>
      <c r="CB1639" s="9" t="s">
        <v>315</v>
      </c>
      <c r="CC1639" s="755">
        <v>3.9</v>
      </c>
      <c r="CD1639" s="9" t="s">
        <v>315</v>
      </c>
      <c r="CE1639" s="755">
        <v>6.6</v>
      </c>
      <c r="CF1639" s="9" t="s">
        <v>323</v>
      </c>
      <c r="CG1639" s="755">
        <v>4.4000000000000004</v>
      </c>
      <c r="CH1639" s="9" t="s">
        <v>323</v>
      </c>
      <c r="CI1639" s="9"/>
      <c r="CJ1639" s="9"/>
      <c r="CK1639" s="9"/>
    </row>
    <row r="1640" spans="1:89" s="98" customFormat="1" x14ac:dyDescent="0.25">
      <c r="A1640" s="99">
        <v>10800997</v>
      </c>
      <c r="B1640" s="99"/>
      <c r="C1640" s="772">
        <v>183</v>
      </c>
      <c r="D1640" s="807">
        <v>0.03</v>
      </c>
      <c r="E1640" s="772">
        <f t="shared" si="73"/>
        <v>188</v>
      </c>
      <c r="F1640" s="778">
        <v>1.1000000000000001</v>
      </c>
      <c r="G1640" s="774">
        <f t="shared" si="74"/>
        <v>207</v>
      </c>
      <c r="H1640" s="776"/>
      <c r="I1640" s="758"/>
      <c r="J1640" s="776"/>
      <c r="K1640" s="786"/>
      <c r="L1640" s="9" t="s">
        <v>308</v>
      </c>
      <c r="M1640" s="9" t="s">
        <v>4494</v>
      </c>
      <c r="N1640" s="9" t="s">
        <v>142</v>
      </c>
      <c r="O1640" s="12" t="s">
        <v>142</v>
      </c>
      <c r="P1640" s="12" t="s">
        <v>142</v>
      </c>
      <c r="Q1640" s="9" t="s">
        <v>2370</v>
      </c>
      <c r="R1640" s="9"/>
      <c r="S1640" s="12" t="s">
        <v>200</v>
      </c>
      <c r="T1640" s="12" t="s">
        <v>200</v>
      </c>
      <c r="U1640" s="99" t="s">
        <v>142</v>
      </c>
      <c r="V1640" s="99" t="s">
        <v>207</v>
      </c>
      <c r="W1640" s="99" t="s">
        <v>142</v>
      </c>
      <c r="X1640" s="99" t="s">
        <v>207</v>
      </c>
      <c r="Y1640" s="99" t="s">
        <v>142</v>
      </c>
      <c r="Z1640" s="99" t="s">
        <v>207</v>
      </c>
      <c r="AA1640" s="99" t="s">
        <v>142</v>
      </c>
      <c r="AB1640" s="99" t="s">
        <v>207</v>
      </c>
      <c r="AC1640" s="99" t="s">
        <v>142</v>
      </c>
      <c r="AD1640" s="9" t="s">
        <v>207</v>
      </c>
      <c r="AE1640" s="99" t="s">
        <v>142</v>
      </c>
      <c r="AF1640" s="9" t="s">
        <v>315</v>
      </c>
      <c r="AG1640" s="14" t="s">
        <v>142</v>
      </c>
      <c r="AH1640" s="14" t="s">
        <v>207</v>
      </c>
      <c r="AI1640" s="14" t="s">
        <v>142</v>
      </c>
      <c r="AJ1640" s="14" t="s">
        <v>207</v>
      </c>
      <c r="AK1640" s="99" t="s">
        <v>142</v>
      </c>
      <c r="AL1640" s="14" t="s">
        <v>207</v>
      </c>
      <c r="AM1640" s="99" t="s">
        <v>142</v>
      </c>
      <c r="AN1640" s="14" t="s">
        <v>207</v>
      </c>
      <c r="AO1640" s="99" t="s">
        <v>142</v>
      </c>
      <c r="AP1640" s="14" t="s">
        <v>207</v>
      </c>
      <c r="AQ1640" s="99" t="s">
        <v>142</v>
      </c>
      <c r="AR1640" s="14" t="s">
        <v>207</v>
      </c>
      <c r="AS1640" s="12" t="s">
        <v>142</v>
      </c>
      <c r="AT1640" s="12" t="s">
        <v>200</v>
      </c>
      <c r="AU1640" s="12" t="s">
        <v>142</v>
      </c>
      <c r="AV1640" s="9" t="s">
        <v>320</v>
      </c>
      <c r="AW1640" s="9" t="s">
        <v>2373</v>
      </c>
      <c r="AX1640" s="9">
        <v>9010600000</v>
      </c>
      <c r="AY1640" s="99">
        <v>36</v>
      </c>
      <c r="AZ1640" s="12" t="s">
        <v>207</v>
      </c>
      <c r="BA1640" s="99">
        <v>25</v>
      </c>
      <c r="BB1640" s="12" t="s">
        <v>207</v>
      </c>
      <c r="BC1640" s="99">
        <v>33</v>
      </c>
      <c r="BD1640" s="12" t="s">
        <v>207</v>
      </c>
      <c r="BE1640" s="99">
        <v>10</v>
      </c>
      <c r="BF1640" s="12" t="s">
        <v>321</v>
      </c>
      <c r="BG1640" s="654">
        <v>9.5210000000000008</v>
      </c>
      <c r="BH1640" s="12" t="s">
        <v>321</v>
      </c>
      <c r="BI1640" s="99">
        <v>9</v>
      </c>
      <c r="BJ1640" s="12" t="s">
        <v>321</v>
      </c>
      <c r="BK1640" s="754">
        <v>0</v>
      </c>
      <c r="BL1640" s="12" t="s">
        <v>321</v>
      </c>
      <c r="BM1640" s="754">
        <v>2.9000000000000001E-2</v>
      </c>
      <c r="BN1640" s="12" t="s">
        <v>321</v>
      </c>
      <c r="BO1640" s="754">
        <v>0.49299999999999999</v>
      </c>
      <c r="BP1640" s="12" t="s">
        <v>321</v>
      </c>
      <c r="BQ1640" s="754">
        <v>0</v>
      </c>
      <c r="BR1640" s="12" t="s">
        <v>321</v>
      </c>
      <c r="BS1640" s="654">
        <v>0</v>
      </c>
      <c r="BT1640" s="12" t="s">
        <v>321</v>
      </c>
      <c r="BU1640" s="654">
        <v>0.52100000000000002</v>
      </c>
      <c r="BV1640" s="12" t="s">
        <v>321</v>
      </c>
      <c r="BW1640" s="9">
        <v>0.03</v>
      </c>
      <c r="BX1640" s="9" t="s">
        <v>322</v>
      </c>
      <c r="BY1640" s="755">
        <v>14.2</v>
      </c>
      <c r="BZ1640" s="9" t="s">
        <v>315</v>
      </c>
      <c r="CA1640" s="755">
        <v>9.8000000000000007</v>
      </c>
      <c r="CB1640" s="9" t="s">
        <v>315</v>
      </c>
      <c r="CC1640" s="755">
        <v>13</v>
      </c>
      <c r="CD1640" s="9" t="s">
        <v>315</v>
      </c>
      <c r="CE1640" s="755">
        <v>24.3</v>
      </c>
      <c r="CF1640" s="9" t="s">
        <v>323</v>
      </c>
      <c r="CG1640" s="755">
        <v>19.8</v>
      </c>
      <c r="CH1640" s="9" t="s">
        <v>323</v>
      </c>
      <c r="CI1640" s="9"/>
      <c r="CJ1640" s="9"/>
      <c r="CK1640" s="9"/>
    </row>
    <row r="1641" spans="1:89" s="98" customFormat="1" x14ac:dyDescent="0.25">
      <c r="A1641" s="99">
        <v>10130877</v>
      </c>
      <c r="B1641" s="99"/>
      <c r="C1641" s="772">
        <v>24024</v>
      </c>
      <c r="D1641" s="807">
        <v>0.05</v>
      </c>
      <c r="E1641" s="772">
        <f t="shared" si="73"/>
        <v>25225</v>
      </c>
      <c r="F1641" s="778">
        <v>1.1000000000000001</v>
      </c>
      <c r="G1641" s="774">
        <f t="shared" si="74"/>
        <v>27748</v>
      </c>
      <c r="H1641" s="776"/>
      <c r="I1641" s="758"/>
      <c r="J1641" s="776"/>
      <c r="K1641" s="786"/>
      <c r="L1641" s="9" t="s">
        <v>308</v>
      </c>
      <c r="M1641" s="9" t="s">
        <v>4495</v>
      </c>
      <c r="N1641" s="9" t="s">
        <v>309</v>
      </c>
      <c r="O1641" s="9" t="s">
        <v>310</v>
      </c>
      <c r="P1641" s="9" t="s">
        <v>624</v>
      </c>
      <c r="Q1641" s="9" t="s">
        <v>2374</v>
      </c>
      <c r="R1641" s="9" t="s">
        <v>2375</v>
      </c>
      <c r="S1641" s="9" t="s">
        <v>269</v>
      </c>
      <c r="T1641" s="9" t="s">
        <v>269</v>
      </c>
      <c r="U1641" s="99" t="s">
        <v>1501</v>
      </c>
      <c r="V1641" s="99" t="s">
        <v>207</v>
      </c>
      <c r="W1641" s="99" t="s">
        <v>2376</v>
      </c>
      <c r="X1641" s="99" t="s">
        <v>207</v>
      </c>
      <c r="Y1641" s="99" t="s">
        <v>1501</v>
      </c>
      <c r="Z1641" s="99" t="s">
        <v>207</v>
      </c>
      <c r="AA1641" s="99" t="s">
        <v>2376</v>
      </c>
      <c r="AB1641" s="99" t="s">
        <v>207</v>
      </c>
      <c r="AC1641" s="9">
        <v>943</v>
      </c>
      <c r="AD1641" s="9" t="s">
        <v>207</v>
      </c>
      <c r="AE1641" s="9">
        <v>371</v>
      </c>
      <c r="AF1641" s="9" t="s">
        <v>315</v>
      </c>
      <c r="AG1641" s="14" t="s">
        <v>74</v>
      </c>
      <c r="AH1641" s="14" t="s">
        <v>207</v>
      </c>
      <c r="AI1641" s="14" t="s">
        <v>2377</v>
      </c>
      <c r="AJ1641" s="14" t="s">
        <v>207</v>
      </c>
      <c r="AK1641" s="9">
        <v>0</v>
      </c>
      <c r="AL1641" s="14" t="s">
        <v>207</v>
      </c>
      <c r="AM1641" s="9">
        <v>0</v>
      </c>
      <c r="AN1641" s="14" t="s">
        <v>207</v>
      </c>
      <c r="AO1641" s="9">
        <v>0</v>
      </c>
      <c r="AP1641" s="14" t="s">
        <v>207</v>
      </c>
      <c r="AQ1641" s="9">
        <v>0</v>
      </c>
      <c r="AR1641" s="14" t="s">
        <v>207</v>
      </c>
      <c r="AS1641" s="9" t="s">
        <v>0</v>
      </c>
      <c r="AT1641" s="9" t="s">
        <v>318</v>
      </c>
      <c r="AU1641" s="9" t="s">
        <v>376</v>
      </c>
      <c r="AV1641" s="9" t="s">
        <v>320</v>
      </c>
      <c r="AW1641" s="9" t="s">
        <v>2378</v>
      </c>
      <c r="AX1641" s="9">
        <v>9010600000</v>
      </c>
      <c r="AY1641" s="99">
        <v>994</v>
      </c>
      <c r="AZ1641" s="12" t="s">
        <v>207</v>
      </c>
      <c r="BA1641" s="99">
        <v>80</v>
      </c>
      <c r="BB1641" s="12" t="s">
        <v>207</v>
      </c>
      <c r="BC1641" s="99">
        <v>67</v>
      </c>
      <c r="BD1641" s="12" t="s">
        <v>207</v>
      </c>
      <c r="BE1641" s="99">
        <v>657</v>
      </c>
      <c r="BF1641" s="12" t="s">
        <v>321</v>
      </c>
      <c r="BG1641" s="654">
        <v>656.64200000000005</v>
      </c>
      <c r="BH1641" s="12" t="s">
        <v>321</v>
      </c>
      <c r="BI1641" s="99">
        <v>412</v>
      </c>
      <c r="BJ1641" s="12" t="s">
        <v>321</v>
      </c>
      <c r="BK1641" s="754">
        <v>0</v>
      </c>
      <c r="BL1641" s="12" t="s">
        <v>321</v>
      </c>
      <c r="BM1641" s="754">
        <v>3.42</v>
      </c>
      <c r="BN1641" s="12" t="s">
        <v>321</v>
      </c>
      <c r="BO1641" s="754">
        <v>4.9000000000000002E-2</v>
      </c>
      <c r="BP1641" s="12" t="s">
        <v>321</v>
      </c>
      <c r="BQ1641" s="754">
        <v>0.09</v>
      </c>
      <c r="BR1641" s="12" t="s">
        <v>321</v>
      </c>
      <c r="BS1641" s="654">
        <v>241.083</v>
      </c>
      <c r="BT1641" s="12" t="s">
        <v>321</v>
      </c>
      <c r="BU1641" s="654">
        <v>244.642</v>
      </c>
      <c r="BV1641" s="12" t="s">
        <v>321</v>
      </c>
      <c r="BW1641" s="9">
        <v>5.33</v>
      </c>
      <c r="BX1641" s="9" t="s">
        <v>322</v>
      </c>
      <c r="BY1641" s="755">
        <v>391.3</v>
      </c>
      <c r="BZ1641" s="9" t="s">
        <v>315</v>
      </c>
      <c r="CA1641" s="755">
        <v>31.5</v>
      </c>
      <c r="CB1641" s="9" t="s">
        <v>315</v>
      </c>
      <c r="CC1641" s="755">
        <v>26.4</v>
      </c>
      <c r="CD1641" s="9" t="s">
        <v>315</v>
      </c>
      <c r="CE1641" s="755">
        <v>1488.1</v>
      </c>
      <c r="CF1641" s="9" t="s">
        <v>323</v>
      </c>
      <c r="CG1641" s="755">
        <v>908.3</v>
      </c>
      <c r="CH1641" s="9" t="s">
        <v>323</v>
      </c>
      <c r="CI1641" s="9"/>
      <c r="CJ1641" s="9"/>
      <c r="CK1641" s="9"/>
    </row>
    <row r="1642" spans="1:89" s="98" customFormat="1" x14ac:dyDescent="0.25">
      <c r="A1642" s="99">
        <v>10130878</v>
      </c>
      <c r="B1642" s="99"/>
      <c r="C1642" s="772">
        <v>24497</v>
      </c>
      <c r="D1642" s="807">
        <v>0.05</v>
      </c>
      <c r="E1642" s="772">
        <f t="shared" si="73"/>
        <v>25722</v>
      </c>
      <c r="F1642" s="778">
        <v>1.1000000000000001</v>
      </c>
      <c r="G1642" s="774">
        <f t="shared" si="74"/>
        <v>28294</v>
      </c>
      <c r="H1642" s="776"/>
      <c r="I1642" s="758"/>
      <c r="J1642" s="776"/>
      <c r="K1642" s="786"/>
      <c r="L1642" s="9" t="s">
        <v>308</v>
      </c>
      <c r="M1642" s="9" t="s">
        <v>4496</v>
      </c>
      <c r="N1642" s="9" t="s">
        <v>309</v>
      </c>
      <c r="O1642" s="9" t="s">
        <v>310</v>
      </c>
      <c r="P1642" s="9" t="s">
        <v>624</v>
      </c>
      <c r="Q1642" s="9" t="s">
        <v>2374</v>
      </c>
      <c r="R1642" s="9" t="s">
        <v>2375</v>
      </c>
      <c r="S1642" s="9" t="s">
        <v>269</v>
      </c>
      <c r="T1642" s="9" t="s">
        <v>269</v>
      </c>
      <c r="U1642" s="99" t="s">
        <v>1678</v>
      </c>
      <c r="V1642" s="99" t="s">
        <v>207</v>
      </c>
      <c r="W1642" s="99" t="s">
        <v>2376</v>
      </c>
      <c r="X1642" s="99" t="s">
        <v>207</v>
      </c>
      <c r="Y1642" s="99" t="s">
        <v>1678</v>
      </c>
      <c r="Z1642" s="99" t="s">
        <v>207</v>
      </c>
      <c r="AA1642" s="99" t="s">
        <v>2376</v>
      </c>
      <c r="AB1642" s="99" t="s">
        <v>207</v>
      </c>
      <c r="AC1642" s="9">
        <v>971</v>
      </c>
      <c r="AD1642" s="9" t="s">
        <v>207</v>
      </c>
      <c r="AE1642" s="9">
        <v>382</v>
      </c>
      <c r="AF1642" s="9" t="s">
        <v>315</v>
      </c>
      <c r="AG1642" s="14" t="s">
        <v>84</v>
      </c>
      <c r="AH1642" s="14" t="s">
        <v>207</v>
      </c>
      <c r="AI1642" s="14" t="s">
        <v>2379</v>
      </c>
      <c r="AJ1642" s="14" t="s">
        <v>207</v>
      </c>
      <c r="AK1642" s="9">
        <v>0</v>
      </c>
      <c r="AL1642" s="14" t="s">
        <v>207</v>
      </c>
      <c r="AM1642" s="9">
        <v>0</v>
      </c>
      <c r="AN1642" s="14" t="s">
        <v>207</v>
      </c>
      <c r="AO1642" s="9">
        <v>0</v>
      </c>
      <c r="AP1642" s="14" t="s">
        <v>207</v>
      </c>
      <c r="AQ1642" s="9">
        <v>0</v>
      </c>
      <c r="AR1642" s="14" t="s">
        <v>207</v>
      </c>
      <c r="AS1642" s="9" t="s">
        <v>0</v>
      </c>
      <c r="AT1642" s="9" t="s">
        <v>318</v>
      </c>
      <c r="AU1642" s="9" t="s">
        <v>376</v>
      </c>
      <c r="AV1642" s="9" t="s">
        <v>320</v>
      </c>
      <c r="AW1642" s="9" t="s">
        <v>2380</v>
      </c>
      <c r="AX1642" s="9">
        <v>9010600000</v>
      </c>
      <c r="AY1642" s="99">
        <v>994</v>
      </c>
      <c r="AZ1642" s="12" t="s">
        <v>207</v>
      </c>
      <c r="BA1642" s="99">
        <v>80</v>
      </c>
      <c r="BB1642" s="12" t="s">
        <v>207</v>
      </c>
      <c r="BC1642" s="99">
        <v>67</v>
      </c>
      <c r="BD1642" s="12" t="s">
        <v>207</v>
      </c>
      <c r="BE1642" s="99">
        <v>661</v>
      </c>
      <c r="BF1642" s="12" t="s">
        <v>321</v>
      </c>
      <c r="BG1642" s="654">
        <v>660.64200000000005</v>
      </c>
      <c r="BH1642" s="12" t="s">
        <v>321</v>
      </c>
      <c r="BI1642" s="99">
        <v>416</v>
      </c>
      <c r="BJ1642" s="12" t="s">
        <v>321</v>
      </c>
      <c r="BK1642" s="754">
        <v>0</v>
      </c>
      <c r="BL1642" s="12" t="s">
        <v>321</v>
      </c>
      <c r="BM1642" s="754">
        <v>3.42</v>
      </c>
      <c r="BN1642" s="12" t="s">
        <v>321</v>
      </c>
      <c r="BO1642" s="754">
        <v>4.9000000000000002E-2</v>
      </c>
      <c r="BP1642" s="12" t="s">
        <v>321</v>
      </c>
      <c r="BQ1642" s="754">
        <v>0.09</v>
      </c>
      <c r="BR1642" s="12" t="s">
        <v>321</v>
      </c>
      <c r="BS1642" s="654">
        <v>241.083</v>
      </c>
      <c r="BT1642" s="12" t="s">
        <v>321</v>
      </c>
      <c r="BU1642" s="654">
        <v>244.642</v>
      </c>
      <c r="BV1642" s="12" t="s">
        <v>321</v>
      </c>
      <c r="BW1642" s="9">
        <v>5.33</v>
      </c>
      <c r="BX1642" s="9" t="s">
        <v>322</v>
      </c>
      <c r="BY1642" s="755">
        <v>391.3</v>
      </c>
      <c r="BZ1642" s="9" t="s">
        <v>315</v>
      </c>
      <c r="CA1642" s="755">
        <v>31.5</v>
      </c>
      <c r="CB1642" s="9" t="s">
        <v>315</v>
      </c>
      <c r="CC1642" s="755">
        <v>26.4</v>
      </c>
      <c r="CD1642" s="9" t="s">
        <v>315</v>
      </c>
      <c r="CE1642" s="755">
        <v>1496.9</v>
      </c>
      <c r="CF1642" s="9" t="s">
        <v>323</v>
      </c>
      <c r="CG1642" s="755">
        <v>917.1</v>
      </c>
      <c r="CH1642" s="9" t="s">
        <v>323</v>
      </c>
      <c r="CI1642" s="9"/>
      <c r="CJ1642" s="9"/>
      <c r="CK1642" s="9"/>
    </row>
    <row r="1643" spans="1:89" s="98" customFormat="1" x14ac:dyDescent="0.25">
      <c r="A1643" s="99">
        <v>10130879</v>
      </c>
      <c r="B1643" s="99"/>
      <c r="C1643" s="772">
        <v>25130</v>
      </c>
      <c r="D1643" s="807">
        <v>0.05</v>
      </c>
      <c r="E1643" s="772">
        <f t="shared" si="73"/>
        <v>26387</v>
      </c>
      <c r="F1643" s="778">
        <v>1.1000000000000001</v>
      </c>
      <c r="G1643" s="774">
        <f t="shared" si="74"/>
        <v>29026</v>
      </c>
      <c r="H1643" s="776"/>
      <c r="I1643" s="758"/>
      <c r="J1643" s="776"/>
      <c r="K1643" s="786"/>
      <c r="L1643" s="9" t="s">
        <v>308</v>
      </c>
      <c r="M1643" s="9" t="s">
        <v>4497</v>
      </c>
      <c r="N1643" s="9" t="s">
        <v>309</v>
      </c>
      <c r="O1643" s="9" t="s">
        <v>310</v>
      </c>
      <c r="P1643" s="9" t="s">
        <v>624</v>
      </c>
      <c r="Q1643" s="9" t="s">
        <v>2374</v>
      </c>
      <c r="R1643" s="9" t="s">
        <v>2375</v>
      </c>
      <c r="S1643" s="9" t="s">
        <v>269</v>
      </c>
      <c r="T1643" s="9" t="s">
        <v>269</v>
      </c>
      <c r="U1643" s="99" t="s">
        <v>1681</v>
      </c>
      <c r="V1643" s="99" t="s">
        <v>207</v>
      </c>
      <c r="W1643" s="99" t="s">
        <v>2376</v>
      </c>
      <c r="X1643" s="99" t="s">
        <v>207</v>
      </c>
      <c r="Y1643" s="99" t="s">
        <v>1681</v>
      </c>
      <c r="Z1643" s="99" t="s">
        <v>207</v>
      </c>
      <c r="AA1643" s="99" t="s">
        <v>2376</v>
      </c>
      <c r="AB1643" s="99" t="s">
        <v>207</v>
      </c>
      <c r="AC1643" s="9">
        <v>1000</v>
      </c>
      <c r="AD1643" s="9" t="s">
        <v>207</v>
      </c>
      <c r="AE1643" s="9">
        <v>394</v>
      </c>
      <c r="AF1643" s="9" t="s">
        <v>315</v>
      </c>
      <c r="AG1643" s="14" t="s">
        <v>81</v>
      </c>
      <c r="AH1643" s="14" t="s">
        <v>207</v>
      </c>
      <c r="AI1643" s="14" t="s">
        <v>2381</v>
      </c>
      <c r="AJ1643" s="14" t="s">
        <v>207</v>
      </c>
      <c r="AK1643" s="9">
        <v>0</v>
      </c>
      <c r="AL1643" s="14" t="s">
        <v>207</v>
      </c>
      <c r="AM1643" s="9">
        <v>0</v>
      </c>
      <c r="AN1643" s="14" t="s">
        <v>207</v>
      </c>
      <c r="AO1643" s="9">
        <v>0</v>
      </c>
      <c r="AP1643" s="14" t="s">
        <v>207</v>
      </c>
      <c r="AQ1643" s="9">
        <v>0</v>
      </c>
      <c r="AR1643" s="14" t="s">
        <v>207</v>
      </c>
      <c r="AS1643" s="9" t="s">
        <v>0</v>
      </c>
      <c r="AT1643" s="9" t="s">
        <v>318</v>
      </c>
      <c r="AU1643" s="9" t="s">
        <v>376</v>
      </c>
      <c r="AV1643" s="9" t="s">
        <v>320</v>
      </c>
      <c r="AW1643" s="9" t="s">
        <v>2382</v>
      </c>
      <c r="AX1643" s="9">
        <v>9010600000</v>
      </c>
      <c r="AY1643" s="99">
        <v>994</v>
      </c>
      <c r="AZ1643" s="12" t="s">
        <v>207</v>
      </c>
      <c r="BA1643" s="99">
        <v>80</v>
      </c>
      <c r="BB1643" s="12" t="s">
        <v>207</v>
      </c>
      <c r="BC1643" s="99">
        <v>67</v>
      </c>
      <c r="BD1643" s="12" t="s">
        <v>207</v>
      </c>
      <c r="BE1643" s="99">
        <v>665</v>
      </c>
      <c r="BF1643" s="12" t="s">
        <v>321</v>
      </c>
      <c r="BG1643" s="654">
        <v>664.64200000000005</v>
      </c>
      <c r="BH1643" s="12" t="s">
        <v>321</v>
      </c>
      <c r="BI1643" s="99">
        <v>420</v>
      </c>
      <c r="BJ1643" s="12" t="s">
        <v>321</v>
      </c>
      <c r="BK1643" s="754">
        <v>0</v>
      </c>
      <c r="BL1643" s="12" t="s">
        <v>321</v>
      </c>
      <c r="BM1643" s="754">
        <v>3.42</v>
      </c>
      <c r="BN1643" s="12" t="s">
        <v>321</v>
      </c>
      <c r="BO1643" s="754">
        <v>4.9000000000000002E-2</v>
      </c>
      <c r="BP1643" s="12" t="s">
        <v>321</v>
      </c>
      <c r="BQ1643" s="754">
        <v>0.09</v>
      </c>
      <c r="BR1643" s="12" t="s">
        <v>321</v>
      </c>
      <c r="BS1643" s="654">
        <v>241.083</v>
      </c>
      <c r="BT1643" s="12" t="s">
        <v>321</v>
      </c>
      <c r="BU1643" s="654">
        <v>244.642</v>
      </c>
      <c r="BV1643" s="12" t="s">
        <v>321</v>
      </c>
      <c r="BW1643" s="9">
        <v>5.33</v>
      </c>
      <c r="BX1643" s="9" t="s">
        <v>322</v>
      </c>
      <c r="BY1643" s="755">
        <v>391.3</v>
      </c>
      <c r="BZ1643" s="9" t="s">
        <v>315</v>
      </c>
      <c r="CA1643" s="755">
        <v>31.5</v>
      </c>
      <c r="CB1643" s="9" t="s">
        <v>315</v>
      </c>
      <c r="CC1643" s="755">
        <v>26.4</v>
      </c>
      <c r="CD1643" s="9" t="s">
        <v>315</v>
      </c>
      <c r="CE1643" s="755">
        <v>1505.8</v>
      </c>
      <c r="CF1643" s="9" t="s">
        <v>323</v>
      </c>
      <c r="CG1643" s="755">
        <v>925.9</v>
      </c>
      <c r="CH1643" s="9" t="s">
        <v>323</v>
      </c>
      <c r="CI1643" s="9"/>
      <c r="CJ1643" s="9"/>
      <c r="CK1643" s="9"/>
    </row>
    <row r="1644" spans="1:89" s="98" customFormat="1" x14ac:dyDescent="0.25">
      <c r="A1644" s="99">
        <v>10130880</v>
      </c>
      <c r="B1644" s="99"/>
      <c r="C1644" s="772">
        <v>25604</v>
      </c>
      <c r="D1644" s="807">
        <v>0.05</v>
      </c>
      <c r="E1644" s="772">
        <f t="shared" si="73"/>
        <v>26884</v>
      </c>
      <c r="F1644" s="778">
        <v>1.1000000000000001</v>
      </c>
      <c r="G1644" s="774">
        <f t="shared" si="74"/>
        <v>29572</v>
      </c>
      <c r="H1644" s="776"/>
      <c r="I1644" s="758"/>
      <c r="J1644" s="776"/>
      <c r="K1644" s="786"/>
      <c r="L1644" s="9" t="s">
        <v>308</v>
      </c>
      <c r="M1644" s="9" t="s">
        <v>4498</v>
      </c>
      <c r="N1644" s="9" t="s">
        <v>309</v>
      </c>
      <c r="O1644" s="9" t="s">
        <v>310</v>
      </c>
      <c r="P1644" s="9" t="s">
        <v>624</v>
      </c>
      <c r="Q1644" s="9" t="s">
        <v>2374</v>
      </c>
      <c r="R1644" s="9" t="s">
        <v>2375</v>
      </c>
      <c r="S1644" s="9" t="s">
        <v>269</v>
      </c>
      <c r="T1644" s="9" t="s">
        <v>269</v>
      </c>
      <c r="U1644" s="99" t="s">
        <v>1501</v>
      </c>
      <c r="V1644" s="99" t="s">
        <v>207</v>
      </c>
      <c r="W1644" s="99" t="s">
        <v>2383</v>
      </c>
      <c r="X1644" s="99" t="s">
        <v>207</v>
      </c>
      <c r="Y1644" s="99" t="s">
        <v>1501</v>
      </c>
      <c r="Z1644" s="99" t="s">
        <v>207</v>
      </c>
      <c r="AA1644" s="99" t="s">
        <v>2383</v>
      </c>
      <c r="AB1644" s="99" t="s">
        <v>207</v>
      </c>
      <c r="AC1644" s="9">
        <v>1030</v>
      </c>
      <c r="AD1644" s="9" t="s">
        <v>207</v>
      </c>
      <c r="AE1644" s="9">
        <v>406</v>
      </c>
      <c r="AF1644" s="9" t="s">
        <v>315</v>
      </c>
      <c r="AG1644" s="14" t="s">
        <v>85</v>
      </c>
      <c r="AH1644" s="14" t="s">
        <v>207</v>
      </c>
      <c r="AI1644" s="14" t="s">
        <v>2384</v>
      </c>
      <c r="AJ1644" s="14" t="s">
        <v>207</v>
      </c>
      <c r="AK1644" s="9">
        <v>0</v>
      </c>
      <c r="AL1644" s="14" t="s">
        <v>207</v>
      </c>
      <c r="AM1644" s="9">
        <v>0</v>
      </c>
      <c r="AN1644" s="14" t="s">
        <v>207</v>
      </c>
      <c r="AO1644" s="9">
        <v>0</v>
      </c>
      <c r="AP1644" s="14" t="s">
        <v>207</v>
      </c>
      <c r="AQ1644" s="9">
        <v>0</v>
      </c>
      <c r="AR1644" s="14" t="s">
        <v>207</v>
      </c>
      <c r="AS1644" s="9" t="s">
        <v>0</v>
      </c>
      <c r="AT1644" s="9" t="s">
        <v>318</v>
      </c>
      <c r="AU1644" s="9" t="s">
        <v>376</v>
      </c>
      <c r="AV1644" s="9" t="s">
        <v>320</v>
      </c>
      <c r="AW1644" s="9" t="s">
        <v>2385</v>
      </c>
      <c r="AX1644" s="9">
        <v>9010600000</v>
      </c>
      <c r="AY1644" s="99">
        <v>994</v>
      </c>
      <c r="AZ1644" s="12" t="s">
        <v>207</v>
      </c>
      <c r="BA1644" s="99">
        <v>80</v>
      </c>
      <c r="BB1644" s="12" t="s">
        <v>207</v>
      </c>
      <c r="BC1644" s="99">
        <v>67</v>
      </c>
      <c r="BD1644" s="12" t="s">
        <v>207</v>
      </c>
      <c r="BE1644" s="99">
        <v>685</v>
      </c>
      <c r="BF1644" s="12" t="s">
        <v>321</v>
      </c>
      <c r="BG1644" s="654">
        <v>684.12599999999998</v>
      </c>
      <c r="BH1644" s="12" t="s">
        <v>321</v>
      </c>
      <c r="BI1644" s="99">
        <v>439</v>
      </c>
      <c r="BJ1644" s="12" t="s">
        <v>321</v>
      </c>
      <c r="BK1644" s="754">
        <v>0</v>
      </c>
      <c r="BL1644" s="12" t="s">
        <v>321</v>
      </c>
      <c r="BM1644" s="754">
        <v>3.9039999999999999</v>
      </c>
      <c r="BN1644" s="12" t="s">
        <v>321</v>
      </c>
      <c r="BO1644" s="754">
        <v>4.9000000000000002E-2</v>
      </c>
      <c r="BP1644" s="12" t="s">
        <v>321</v>
      </c>
      <c r="BQ1644" s="754">
        <v>0.09</v>
      </c>
      <c r="BR1644" s="12" t="s">
        <v>321</v>
      </c>
      <c r="BS1644" s="654">
        <v>241.083</v>
      </c>
      <c r="BT1644" s="12" t="s">
        <v>321</v>
      </c>
      <c r="BU1644" s="654">
        <v>245.126</v>
      </c>
      <c r="BV1644" s="12" t="s">
        <v>321</v>
      </c>
      <c r="BW1644" s="9">
        <v>5.33</v>
      </c>
      <c r="BX1644" s="9" t="s">
        <v>322</v>
      </c>
      <c r="BY1644" s="755">
        <v>391.3</v>
      </c>
      <c r="BZ1644" s="9" t="s">
        <v>315</v>
      </c>
      <c r="CA1644" s="755">
        <v>31.5</v>
      </c>
      <c r="CB1644" s="9" t="s">
        <v>315</v>
      </c>
      <c r="CC1644" s="755">
        <v>26.4</v>
      </c>
      <c r="CD1644" s="9" t="s">
        <v>315</v>
      </c>
      <c r="CE1644" s="755">
        <v>1547.6</v>
      </c>
      <c r="CF1644" s="9" t="s">
        <v>323</v>
      </c>
      <c r="CG1644" s="755">
        <v>967.8</v>
      </c>
      <c r="CH1644" s="9" t="s">
        <v>323</v>
      </c>
      <c r="CI1644" s="9"/>
      <c r="CJ1644" s="9"/>
      <c r="CK1644" s="9"/>
    </row>
    <row r="1645" spans="1:89" s="98" customFormat="1" x14ac:dyDescent="0.25">
      <c r="A1645" s="99">
        <v>10130881</v>
      </c>
      <c r="B1645" s="99"/>
      <c r="C1645" s="772">
        <v>26077</v>
      </c>
      <c r="D1645" s="807">
        <v>0.05</v>
      </c>
      <c r="E1645" s="772">
        <f t="shared" si="73"/>
        <v>27381</v>
      </c>
      <c r="F1645" s="778">
        <v>1.1000000000000001</v>
      </c>
      <c r="G1645" s="774">
        <f t="shared" si="74"/>
        <v>30119</v>
      </c>
      <c r="H1645" s="776"/>
      <c r="I1645" s="758"/>
      <c r="J1645" s="776"/>
      <c r="K1645" s="786"/>
      <c r="L1645" s="9" t="s">
        <v>308</v>
      </c>
      <c r="M1645" s="9" t="s">
        <v>4499</v>
      </c>
      <c r="N1645" s="9" t="s">
        <v>309</v>
      </c>
      <c r="O1645" s="9" t="s">
        <v>310</v>
      </c>
      <c r="P1645" s="9" t="s">
        <v>624</v>
      </c>
      <c r="Q1645" s="9" t="s">
        <v>2374</v>
      </c>
      <c r="R1645" s="9" t="s">
        <v>2375</v>
      </c>
      <c r="S1645" s="9" t="s">
        <v>269</v>
      </c>
      <c r="T1645" s="9" t="s">
        <v>269</v>
      </c>
      <c r="U1645" s="99" t="s">
        <v>1678</v>
      </c>
      <c r="V1645" s="99" t="s">
        <v>207</v>
      </c>
      <c r="W1645" s="99" t="s">
        <v>2383</v>
      </c>
      <c r="X1645" s="99" t="s">
        <v>207</v>
      </c>
      <c r="Y1645" s="99" t="s">
        <v>1678</v>
      </c>
      <c r="Z1645" s="99" t="s">
        <v>207</v>
      </c>
      <c r="AA1645" s="99" t="s">
        <v>2383</v>
      </c>
      <c r="AB1645" s="99" t="s">
        <v>207</v>
      </c>
      <c r="AC1645" s="9">
        <v>1055</v>
      </c>
      <c r="AD1645" s="9" t="s">
        <v>207</v>
      </c>
      <c r="AE1645" s="9">
        <v>415</v>
      </c>
      <c r="AF1645" s="9" t="s">
        <v>315</v>
      </c>
      <c r="AG1645" s="14" t="s">
        <v>92</v>
      </c>
      <c r="AH1645" s="14" t="s">
        <v>207</v>
      </c>
      <c r="AI1645" s="14" t="s">
        <v>2386</v>
      </c>
      <c r="AJ1645" s="14" t="s">
        <v>207</v>
      </c>
      <c r="AK1645" s="9">
        <v>0</v>
      </c>
      <c r="AL1645" s="14" t="s">
        <v>207</v>
      </c>
      <c r="AM1645" s="9">
        <v>0</v>
      </c>
      <c r="AN1645" s="14" t="s">
        <v>207</v>
      </c>
      <c r="AO1645" s="9">
        <v>0</v>
      </c>
      <c r="AP1645" s="14" t="s">
        <v>207</v>
      </c>
      <c r="AQ1645" s="9">
        <v>0</v>
      </c>
      <c r="AR1645" s="14" t="s">
        <v>207</v>
      </c>
      <c r="AS1645" s="9" t="s">
        <v>0</v>
      </c>
      <c r="AT1645" s="9" t="s">
        <v>318</v>
      </c>
      <c r="AU1645" s="9" t="s">
        <v>376</v>
      </c>
      <c r="AV1645" s="9" t="s">
        <v>320</v>
      </c>
      <c r="AW1645" s="9" t="s">
        <v>2387</v>
      </c>
      <c r="AX1645" s="9">
        <v>9010600000</v>
      </c>
      <c r="AY1645" s="99">
        <v>994</v>
      </c>
      <c r="AZ1645" s="12" t="s">
        <v>207</v>
      </c>
      <c r="BA1645" s="99">
        <v>80</v>
      </c>
      <c r="BB1645" s="12" t="s">
        <v>207</v>
      </c>
      <c r="BC1645" s="99">
        <v>67</v>
      </c>
      <c r="BD1645" s="12" t="s">
        <v>207</v>
      </c>
      <c r="BE1645" s="99">
        <v>690</v>
      </c>
      <c r="BF1645" s="12" t="s">
        <v>321</v>
      </c>
      <c r="BG1645" s="654">
        <v>689.12599999999998</v>
      </c>
      <c r="BH1645" s="12" t="s">
        <v>321</v>
      </c>
      <c r="BI1645" s="99">
        <v>444</v>
      </c>
      <c r="BJ1645" s="12" t="s">
        <v>321</v>
      </c>
      <c r="BK1645" s="754">
        <v>0</v>
      </c>
      <c r="BL1645" s="12" t="s">
        <v>321</v>
      </c>
      <c r="BM1645" s="754">
        <v>3.9039999999999999</v>
      </c>
      <c r="BN1645" s="12" t="s">
        <v>321</v>
      </c>
      <c r="BO1645" s="754">
        <v>4.9000000000000002E-2</v>
      </c>
      <c r="BP1645" s="12" t="s">
        <v>321</v>
      </c>
      <c r="BQ1645" s="754">
        <v>0.09</v>
      </c>
      <c r="BR1645" s="12" t="s">
        <v>321</v>
      </c>
      <c r="BS1645" s="654">
        <v>241.083</v>
      </c>
      <c r="BT1645" s="12" t="s">
        <v>321</v>
      </c>
      <c r="BU1645" s="654">
        <v>245.126</v>
      </c>
      <c r="BV1645" s="12" t="s">
        <v>321</v>
      </c>
      <c r="BW1645" s="9">
        <v>5.33</v>
      </c>
      <c r="BX1645" s="9" t="s">
        <v>322</v>
      </c>
      <c r="BY1645" s="755">
        <v>391.3</v>
      </c>
      <c r="BZ1645" s="9" t="s">
        <v>315</v>
      </c>
      <c r="CA1645" s="755">
        <v>31.5</v>
      </c>
      <c r="CB1645" s="9" t="s">
        <v>315</v>
      </c>
      <c r="CC1645" s="755">
        <v>26.4</v>
      </c>
      <c r="CD1645" s="9" t="s">
        <v>315</v>
      </c>
      <c r="CE1645" s="755">
        <v>1558.7</v>
      </c>
      <c r="CF1645" s="9" t="s">
        <v>323</v>
      </c>
      <c r="CG1645" s="755">
        <v>978.9</v>
      </c>
      <c r="CH1645" s="9" t="s">
        <v>323</v>
      </c>
      <c r="CI1645" s="9"/>
      <c r="CJ1645" s="9"/>
      <c r="CK1645" s="9"/>
    </row>
    <row r="1646" spans="1:89" s="98" customFormat="1" x14ac:dyDescent="0.25">
      <c r="A1646" s="99">
        <v>10130882</v>
      </c>
      <c r="B1646" s="99"/>
      <c r="C1646" s="772">
        <v>26710</v>
      </c>
      <c r="D1646" s="807">
        <v>0.05</v>
      </c>
      <c r="E1646" s="772">
        <f t="shared" si="73"/>
        <v>28046</v>
      </c>
      <c r="F1646" s="778">
        <v>1.1000000000000001</v>
      </c>
      <c r="G1646" s="774">
        <f t="shared" si="74"/>
        <v>30851</v>
      </c>
      <c r="H1646" s="776"/>
      <c r="I1646" s="758"/>
      <c r="J1646" s="776"/>
      <c r="K1646" s="786"/>
      <c r="L1646" s="9" t="s">
        <v>308</v>
      </c>
      <c r="M1646" s="9" t="s">
        <v>4500</v>
      </c>
      <c r="N1646" s="9" t="s">
        <v>309</v>
      </c>
      <c r="O1646" s="9" t="s">
        <v>310</v>
      </c>
      <c r="P1646" s="9" t="s">
        <v>624</v>
      </c>
      <c r="Q1646" s="9" t="s">
        <v>2374</v>
      </c>
      <c r="R1646" s="9" t="s">
        <v>2375</v>
      </c>
      <c r="S1646" s="9" t="s">
        <v>269</v>
      </c>
      <c r="T1646" s="9" t="s">
        <v>269</v>
      </c>
      <c r="U1646" s="99" t="s">
        <v>1681</v>
      </c>
      <c r="V1646" s="99" t="s">
        <v>207</v>
      </c>
      <c r="W1646" s="99" t="s">
        <v>2383</v>
      </c>
      <c r="X1646" s="99" t="s">
        <v>207</v>
      </c>
      <c r="Y1646" s="99" t="s">
        <v>1681</v>
      </c>
      <c r="Z1646" s="99" t="s">
        <v>207</v>
      </c>
      <c r="AA1646" s="99" t="s">
        <v>2383</v>
      </c>
      <c r="AB1646" s="99" t="s">
        <v>207</v>
      </c>
      <c r="AC1646" s="9">
        <v>1082</v>
      </c>
      <c r="AD1646" s="9" t="s">
        <v>207</v>
      </c>
      <c r="AE1646" s="9">
        <v>426</v>
      </c>
      <c r="AF1646" s="9" t="s">
        <v>315</v>
      </c>
      <c r="AG1646" s="14" t="s">
        <v>86</v>
      </c>
      <c r="AH1646" s="14" t="s">
        <v>207</v>
      </c>
      <c r="AI1646" s="14" t="s">
        <v>2388</v>
      </c>
      <c r="AJ1646" s="14" t="s">
        <v>207</v>
      </c>
      <c r="AK1646" s="9">
        <v>0</v>
      </c>
      <c r="AL1646" s="14" t="s">
        <v>207</v>
      </c>
      <c r="AM1646" s="9">
        <v>0</v>
      </c>
      <c r="AN1646" s="14" t="s">
        <v>207</v>
      </c>
      <c r="AO1646" s="9">
        <v>0</v>
      </c>
      <c r="AP1646" s="14" t="s">
        <v>207</v>
      </c>
      <c r="AQ1646" s="9">
        <v>0</v>
      </c>
      <c r="AR1646" s="14" t="s">
        <v>207</v>
      </c>
      <c r="AS1646" s="9" t="s">
        <v>0</v>
      </c>
      <c r="AT1646" s="9" t="s">
        <v>318</v>
      </c>
      <c r="AU1646" s="9" t="s">
        <v>376</v>
      </c>
      <c r="AV1646" s="9" t="s">
        <v>320</v>
      </c>
      <c r="AW1646" s="9" t="s">
        <v>2389</v>
      </c>
      <c r="AX1646" s="9">
        <v>9010600000</v>
      </c>
      <c r="AY1646" s="99">
        <v>994</v>
      </c>
      <c r="AZ1646" s="12" t="s">
        <v>207</v>
      </c>
      <c r="BA1646" s="99">
        <v>80</v>
      </c>
      <c r="BB1646" s="12" t="s">
        <v>207</v>
      </c>
      <c r="BC1646" s="99">
        <v>67</v>
      </c>
      <c r="BD1646" s="12" t="s">
        <v>207</v>
      </c>
      <c r="BE1646" s="99">
        <v>694</v>
      </c>
      <c r="BF1646" s="12" t="s">
        <v>321</v>
      </c>
      <c r="BG1646" s="654">
        <v>693.12599999999998</v>
      </c>
      <c r="BH1646" s="12" t="s">
        <v>321</v>
      </c>
      <c r="BI1646" s="99">
        <v>448</v>
      </c>
      <c r="BJ1646" s="12" t="s">
        <v>321</v>
      </c>
      <c r="BK1646" s="754">
        <v>0</v>
      </c>
      <c r="BL1646" s="12" t="s">
        <v>321</v>
      </c>
      <c r="BM1646" s="754">
        <v>3.9039999999999999</v>
      </c>
      <c r="BN1646" s="12" t="s">
        <v>321</v>
      </c>
      <c r="BO1646" s="754">
        <v>4.9000000000000002E-2</v>
      </c>
      <c r="BP1646" s="12" t="s">
        <v>321</v>
      </c>
      <c r="BQ1646" s="754">
        <v>0.09</v>
      </c>
      <c r="BR1646" s="12" t="s">
        <v>321</v>
      </c>
      <c r="BS1646" s="654">
        <v>241.083</v>
      </c>
      <c r="BT1646" s="12" t="s">
        <v>321</v>
      </c>
      <c r="BU1646" s="654">
        <v>245.126</v>
      </c>
      <c r="BV1646" s="12" t="s">
        <v>321</v>
      </c>
      <c r="BW1646" s="9">
        <v>5.33</v>
      </c>
      <c r="BX1646" s="9" t="s">
        <v>322</v>
      </c>
      <c r="BY1646" s="755">
        <v>391.3</v>
      </c>
      <c r="BZ1646" s="9" t="s">
        <v>315</v>
      </c>
      <c r="CA1646" s="755">
        <v>31.5</v>
      </c>
      <c r="CB1646" s="9" t="s">
        <v>315</v>
      </c>
      <c r="CC1646" s="755">
        <v>26.4</v>
      </c>
      <c r="CD1646" s="9" t="s">
        <v>315</v>
      </c>
      <c r="CE1646" s="755">
        <v>1567.5</v>
      </c>
      <c r="CF1646" s="9" t="s">
        <v>323</v>
      </c>
      <c r="CG1646" s="755">
        <v>987.7</v>
      </c>
      <c r="CH1646" s="9" t="s">
        <v>323</v>
      </c>
      <c r="CI1646" s="9"/>
      <c r="CJ1646" s="9"/>
      <c r="CK1646" s="9"/>
    </row>
    <row r="1647" spans="1:89" s="98" customFormat="1" x14ac:dyDescent="0.25">
      <c r="A1647" s="99">
        <v>10130883</v>
      </c>
      <c r="B1647" s="99"/>
      <c r="C1647" s="772">
        <v>27184</v>
      </c>
      <c r="D1647" s="807">
        <v>0.05</v>
      </c>
      <c r="E1647" s="772">
        <f t="shared" si="73"/>
        <v>28543</v>
      </c>
      <c r="F1647" s="778">
        <v>1.1000000000000001</v>
      </c>
      <c r="G1647" s="774">
        <f t="shared" si="74"/>
        <v>31397</v>
      </c>
      <c r="H1647" s="776"/>
      <c r="I1647" s="758"/>
      <c r="J1647" s="776"/>
      <c r="K1647" s="786"/>
      <c r="L1647" s="9" t="s">
        <v>308</v>
      </c>
      <c r="M1647" s="9" t="s">
        <v>4501</v>
      </c>
      <c r="N1647" s="9" t="s">
        <v>309</v>
      </c>
      <c r="O1647" s="9" t="s">
        <v>310</v>
      </c>
      <c r="P1647" s="9" t="s">
        <v>624</v>
      </c>
      <c r="Q1647" s="9" t="s">
        <v>2374</v>
      </c>
      <c r="R1647" s="9" t="s">
        <v>2375</v>
      </c>
      <c r="S1647" s="9" t="s">
        <v>269</v>
      </c>
      <c r="T1647" s="9" t="s">
        <v>269</v>
      </c>
      <c r="U1647" s="99" t="s">
        <v>1501</v>
      </c>
      <c r="V1647" s="99" t="s">
        <v>207</v>
      </c>
      <c r="W1647" s="99" t="s">
        <v>2390</v>
      </c>
      <c r="X1647" s="99" t="s">
        <v>207</v>
      </c>
      <c r="Y1647" s="99" t="s">
        <v>1501</v>
      </c>
      <c r="Z1647" s="99" t="s">
        <v>207</v>
      </c>
      <c r="AA1647" s="99" t="s">
        <v>2390</v>
      </c>
      <c r="AB1647" s="99" t="s">
        <v>207</v>
      </c>
      <c r="AC1647" s="9">
        <v>1118</v>
      </c>
      <c r="AD1647" s="9" t="s">
        <v>207</v>
      </c>
      <c r="AE1647" s="9">
        <v>440</v>
      </c>
      <c r="AF1647" s="9" t="s">
        <v>315</v>
      </c>
      <c r="AG1647" s="14" t="s">
        <v>87</v>
      </c>
      <c r="AH1647" s="14" t="s">
        <v>207</v>
      </c>
      <c r="AI1647" s="14" t="s">
        <v>2391</v>
      </c>
      <c r="AJ1647" s="14" t="s">
        <v>207</v>
      </c>
      <c r="AK1647" s="9">
        <v>0</v>
      </c>
      <c r="AL1647" s="14" t="s">
        <v>207</v>
      </c>
      <c r="AM1647" s="9">
        <v>0</v>
      </c>
      <c r="AN1647" s="14" t="s">
        <v>207</v>
      </c>
      <c r="AO1647" s="9">
        <v>0</v>
      </c>
      <c r="AP1647" s="14" t="s">
        <v>207</v>
      </c>
      <c r="AQ1647" s="9">
        <v>0</v>
      </c>
      <c r="AR1647" s="14" t="s">
        <v>207</v>
      </c>
      <c r="AS1647" s="9" t="s">
        <v>0</v>
      </c>
      <c r="AT1647" s="9" t="s">
        <v>318</v>
      </c>
      <c r="AU1647" s="9" t="s">
        <v>376</v>
      </c>
      <c r="AV1647" s="9" t="s">
        <v>320</v>
      </c>
      <c r="AW1647" s="9" t="s">
        <v>2392</v>
      </c>
      <c r="AX1647" s="9">
        <v>9010600000</v>
      </c>
      <c r="AY1647" s="99">
        <v>1094</v>
      </c>
      <c r="AZ1647" s="12" t="s">
        <v>207</v>
      </c>
      <c r="BA1647" s="99">
        <v>80</v>
      </c>
      <c r="BB1647" s="12" t="s">
        <v>207</v>
      </c>
      <c r="BC1647" s="99">
        <v>67</v>
      </c>
      <c r="BD1647" s="12" t="s">
        <v>207</v>
      </c>
      <c r="BE1647" s="99">
        <v>732</v>
      </c>
      <c r="BF1647" s="12" t="s">
        <v>321</v>
      </c>
      <c r="BG1647" s="654">
        <v>731.38300000000004</v>
      </c>
      <c r="BH1647" s="12" t="s">
        <v>321</v>
      </c>
      <c r="BI1647" s="99">
        <v>466</v>
      </c>
      <c r="BJ1647" s="12" t="s">
        <v>321</v>
      </c>
      <c r="BK1647" s="754">
        <v>0</v>
      </c>
      <c r="BL1647" s="12" t="s">
        <v>321</v>
      </c>
      <c r="BM1647" s="754">
        <v>4.3879999999999999</v>
      </c>
      <c r="BN1647" s="12" t="s">
        <v>321</v>
      </c>
      <c r="BO1647" s="754">
        <v>4.9000000000000002E-2</v>
      </c>
      <c r="BP1647" s="12" t="s">
        <v>321</v>
      </c>
      <c r="BQ1647" s="754">
        <v>9.8000000000000004E-2</v>
      </c>
      <c r="BR1647" s="12" t="s">
        <v>321</v>
      </c>
      <c r="BS1647" s="654">
        <v>260.84800000000001</v>
      </c>
      <c r="BT1647" s="12" t="s">
        <v>321</v>
      </c>
      <c r="BU1647" s="654">
        <v>265.38299999999998</v>
      </c>
      <c r="BV1647" s="12" t="s">
        <v>321</v>
      </c>
      <c r="BW1647" s="9">
        <v>5.86</v>
      </c>
      <c r="BX1647" s="9" t="s">
        <v>322</v>
      </c>
      <c r="BY1647" s="755">
        <v>430.7</v>
      </c>
      <c r="BZ1647" s="9" t="s">
        <v>315</v>
      </c>
      <c r="CA1647" s="755">
        <v>31.5</v>
      </c>
      <c r="CB1647" s="9" t="s">
        <v>315</v>
      </c>
      <c r="CC1647" s="755">
        <v>26.4</v>
      </c>
      <c r="CD1647" s="9" t="s">
        <v>315</v>
      </c>
      <c r="CE1647" s="755">
        <v>1653.5</v>
      </c>
      <c r="CF1647" s="9" t="s">
        <v>323</v>
      </c>
      <c r="CG1647" s="755">
        <v>1027.4000000000001</v>
      </c>
      <c r="CH1647" s="9" t="s">
        <v>323</v>
      </c>
      <c r="CI1647" s="9"/>
      <c r="CJ1647" s="9"/>
      <c r="CK1647" s="9"/>
    </row>
    <row r="1648" spans="1:89" s="98" customFormat="1" x14ac:dyDescent="0.25">
      <c r="A1648" s="99">
        <v>10130884</v>
      </c>
      <c r="B1648" s="99"/>
      <c r="C1648" s="772">
        <v>27659</v>
      </c>
      <c r="D1648" s="807">
        <v>0.05</v>
      </c>
      <c r="E1648" s="772">
        <f t="shared" si="73"/>
        <v>29042</v>
      </c>
      <c r="F1648" s="778">
        <v>1.1000000000000001</v>
      </c>
      <c r="G1648" s="774">
        <f t="shared" si="74"/>
        <v>31946</v>
      </c>
      <c r="H1648" s="776"/>
      <c r="I1648" s="758"/>
      <c r="J1648" s="776"/>
      <c r="K1648" s="786"/>
      <c r="L1648" s="9" t="s">
        <v>308</v>
      </c>
      <c r="M1648" s="9" t="s">
        <v>4502</v>
      </c>
      <c r="N1648" s="9" t="s">
        <v>309</v>
      </c>
      <c r="O1648" s="9" t="s">
        <v>310</v>
      </c>
      <c r="P1648" s="9" t="s">
        <v>624</v>
      </c>
      <c r="Q1648" s="9" t="s">
        <v>2374</v>
      </c>
      <c r="R1648" s="9" t="s">
        <v>2375</v>
      </c>
      <c r="S1648" s="9" t="s">
        <v>269</v>
      </c>
      <c r="T1648" s="9" t="s">
        <v>269</v>
      </c>
      <c r="U1648" s="99" t="s">
        <v>1678</v>
      </c>
      <c r="V1648" s="99" t="s">
        <v>207</v>
      </c>
      <c r="W1648" s="99" t="s">
        <v>2390</v>
      </c>
      <c r="X1648" s="99" t="s">
        <v>207</v>
      </c>
      <c r="Y1648" s="99" t="s">
        <v>1678</v>
      </c>
      <c r="Z1648" s="99" t="s">
        <v>207</v>
      </c>
      <c r="AA1648" s="99" t="s">
        <v>2390</v>
      </c>
      <c r="AB1648" s="99" t="s">
        <v>207</v>
      </c>
      <c r="AC1648" s="9">
        <v>1141</v>
      </c>
      <c r="AD1648" s="9" t="s">
        <v>207</v>
      </c>
      <c r="AE1648" s="9">
        <v>449</v>
      </c>
      <c r="AF1648" s="9" t="s">
        <v>315</v>
      </c>
      <c r="AG1648" s="14" t="s">
        <v>88</v>
      </c>
      <c r="AH1648" s="14" t="s">
        <v>207</v>
      </c>
      <c r="AI1648" s="14" t="s">
        <v>2393</v>
      </c>
      <c r="AJ1648" s="14" t="s">
        <v>207</v>
      </c>
      <c r="AK1648" s="9">
        <v>0</v>
      </c>
      <c r="AL1648" s="14" t="s">
        <v>207</v>
      </c>
      <c r="AM1648" s="9">
        <v>0</v>
      </c>
      <c r="AN1648" s="14" t="s">
        <v>207</v>
      </c>
      <c r="AO1648" s="9">
        <v>0</v>
      </c>
      <c r="AP1648" s="14" t="s">
        <v>207</v>
      </c>
      <c r="AQ1648" s="9">
        <v>0</v>
      </c>
      <c r="AR1648" s="14" t="s">
        <v>207</v>
      </c>
      <c r="AS1648" s="9" t="s">
        <v>0</v>
      </c>
      <c r="AT1648" s="9" t="s">
        <v>318</v>
      </c>
      <c r="AU1648" s="9" t="s">
        <v>376</v>
      </c>
      <c r="AV1648" s="9" t="s">
        <v>320</v>
      </c>
      <c r="AW1648" s="9" t="s">
        <v>2394</v>
      </c>
      <c r="AX1648" s="9">
        <v>9010600000</v>
      </c>
      <c r="AY1648" s="99">
        <v>1094</v>
      </c>
      <c r="AZ1648" s="12" t="s">
        <v>207</v>
      </c>
      <c r="BA1648" s="99">
        <v>80</v>
      </c>
      <c r="BB1648" s="12" t="s">
        <v>207</v>
      </c>
      <c r="BC1648" s="99">
        <v>67</v>
      </c>
      <c r="BD1648" s="12" t="s">
        <v>207</v>
      </c>
      <c r="BE1648" s="99">
        <v>737</v>
      </c>
      <c r="BF1648" s="12" t="s">
        <v>321</v>
      </c>
      <c r="BG1648" s="654">
        <v>736.38300000000004</v>
      </c>
      <c r="BH1648" s="12" t="s">
        <v>321</v>
      </c>
      <c r="BI1648" s="99">
        <v>471</v>
      </c>
      <c r="BJ1648" s="12" t="s">
        <v>321</v>
      </c>
      <c r="BK1648" s="754">
        <v>0</v>
      </c>
      <c r="BL1648" s="12" t="s">
        <v>321</v>
      </c>
      <c r="BM1648" s="754">
        <v>4.3879999999999999</v>
      </c>
      <c r="BN1648" s="12" t="s">
        <v>321</v>
      </c>
      <c r="BO1648" s="754">
        <v>4.9000000000000002E-2</v>
      </c>
      <c r="BP1648" s="12" t="s">
        <v>321</v>
      </c>
      <c r="BQ1648" s="754">
        <v>9.8000000000000004E-2</v>
      </c>
      <c r="BR1648" s="12" t="s">
        <v>321</v>
      </c>
      <c r="BS1648" s="654">
        <v>260.84800000000001</v>
      </c>
      <c r="BT1648" s="12" t="s">
        <v>321</v>
      </c>
      <c r="BU1648" s="654">
        <v>265.38299999999998</v>
      </c>
      <c r="BV1648" s="12" t="s">
        <v>321</v>
      </c>
      <c r="BW1648" s="9">
        <v>5.86</v>
      </c>
      <c r="BX1648" s="9" t="s">
        <v>322</v>
      </c>
      <c r="BY1648" s="755">
        <v>430.7</v>
      </c>
      <c r="BZ1648" s="9" t="s">
        <v>315</v>
      </c>
      <c r="CA1648" s="755">
        <v>31.5</v>
      </c>
      <c r="CB1648" s="9" t="s">
        <v>315</v>
      </c>
      <c r="CC1648" s="755">
        <v>26.4</v>
      </c>
      <c r="CD1648" s="9" t="s">
        <v>315</v>
      </c>
      <c r="CE1648" s="755">
        <v>1664.5</v>
      </c>
      <c r="CF1648" s="9" t="s">
        <v>323</v>
      </c>
      <c r="CG1648" s="755">
        <v>1038.4000000000001</v>
      </c>
      <c r="CH1648" s="9" t="s">
        <v>323</v>
      </c>
      <c r="CI1648" s="9"/>
      <c r="CJ1648" s="9"/>
      <c r="CK1648" s="9"/>
    </row>
    <row r="1649" spans="1:89" s="98" customFormat="1" x14ac:dyDescent="0.25">
      <c r="A1649" s="99">
        <v>10130885</v>
      </c>
      <c r="B1649" s="99"/>
      <c r="C1649" s="772">
        <v>28291</v>
      </c>
      <c r="D1649" s="807">
        <v>0.05</v>
      </c>
      <c r="E1649" s="772">
        <f t="shared" si="73"/>
        <v>29706</v>
      </c>
      <c r="F1649" s="778">
        <v>1.1000000000000001</v>
      </c>
      <c r="G1649" s="774">
        <f t="shared" si="74"/>
        <v>32677</v>
      </c>
      <c r="H1649" s="776"/>
      <c r="I1649" s="758"/>
      <c r="J1649" s="776"/>
      <c r="K1649" s="786"/>
      <c r="L1649" s="9" t="s">
        <v>308</v>
      </c>
      <c r="M1649" s="9" t="s">
        <v>4503</v>
      </c>
      <c r="N1649" s="9" t="s">
        <v>309</v>
      </c>
      <c r="O1649" s="9" t="s">
        <v>310</v>
      </c>
      <c r="P1649" s="9" t="s">
        <v>624</v>
      </c>
      <c r="Q1649" s="9" t="s">
        <v>2374</v>
      </c>
      <c r="R1649" s="9" t="s">
        <v>2375</v>
      </c>
      <c r="S1649" s="9" t="s">
        <v>269</v>
      </c>
      <c r="T1649" s="9" t="s">
        <v>269</v>
      </c>
      <c r="U1649" s="99" t="s">
        <v>1681</v>
      </c>
      <c r="V1649" s="99" t="s">
        <v>207</v>
      </c>
      <c r="W1649" s="99" t="s">
        <v>2390</v>
      </c>
      <c r="X1649" s="99" t="s">
        <v>207</v>
      </c>
      <c r="Y1649" s="99" t="s">
        <v>1681</v>
      </c>
      <c r="Z1649" s="99" t="s">
        <v>207</v>
      </c>
      <c r="AA1649" s="99" t="s">
        <v>2390</v>
      </c>
      <c r="AB1649" s="99" t="s">
        <v>207</v>
      </c>
      <c r="AC1649" s="9">
        <v>1166</v>
      </c>
      <c r="AD1649" s="9" t="s">
        <v>207</v>
      </c>
      <c r="AE1649" s="9">
        <v>459</v>
      </c>
      <c r="AF1649" s="9" t="s">
        <v>315</v>
      </c>
      <c r="AG1649" s="14" t="s">
        <v>89</v>
      </c>
      <c r="AH1649" s="14" t="s">
        <v>207</v>
      </c>
      <c r="AI1649" s="14" t="s">
        <v>2395</v>
      </c>
      <c r="AJ1649" s="14" t="s">
        <v>207</v>
      </c>
      <c r="AK1649" s="9">
        <v>0</v>
      </c>
      <c r="AL1649" s="14" t="s">
        <v>207</v>
      </c>
      <c r="AM1649" s="9">
        <v>0</v>
      </c>
      <c r="AN1649" s="14" t="s">
        <v>207</v>
      </c>
      <c r="AO1649" s="9">
        <v>0</v>
      </c>
      <c r="AP1649" s="14" t="s">
        <v>207</v>
      </c>
      <c r="AQ1649" s="9">
        <v>0</v>
      </c>
      <c r="AR1649" s="14" t="s">
        <v>207</v>
      </c>
      <c r="AS1649" s="9" t="s">
        <v>0</v>
      </c>
      <c r="AT1649" s="9" t="s">
        <v>318</v>
      </c>
      <c r="AU1649" s="9" t="s">
        <v>376</v>
      </c>
      <c r="AV1649" s="9" t="s">
        <v>320</v>
      </c>
      <c r="AW1649" s="9" t="s">
        <v>2396</v>
      </c>
      <c r="AX1649" s="9">
        <v>9010600000</v>
      </c>
      <c r="AY1649" s="99">
        <v>1094</v>
      </c>
      <c r="AZ1649" s="12" t="s">
        <v>207</v>
      </c>
      <c r="BA1649" s="99">
        <v>80</v>
      </c>
      <c r="BB1649" s="12" t="s">
        <v>207</v>
      </c>
      <c r="BC1649" s="99">
        <v>67</v>
      </c>
      <c r="BD1649" s="12" t="s">
        <v>207</v>
      </c>
      <c r="BE1649" s="99">
        <v>742</v>
      </c>
      <c r="BF1649" s="12" t="s">
        <v>321</v>
      </c>
      <c r="BG1649" s="654">
        <v>741.38300000000004</v>
      </c>
      <c r="BH1649" s="12" t="s">
        <v>321</v>
      </c>
      <c r="BI1649" s="99">
        <v>476</v>
      </c>
      <c r="BJ1649" s="12" t="s">
        <v>321</v>
      </c>
      <c r="BK1649" s="754">
        <v>0</v>
      </c>
      <c r="BL1649" s="12" t="s">
        <v>321</v>
      </c>
      <c r="BM1649" s="754">
        <v>4.3879999999999999</v>
      </c>
      <c r="BN1649" s="12" t="s">
        <v>321</v>
      </c>
      <c r="BO1649" s="754">
        <v>4.9000000000000002E-2</v>
      </c>
      <c r="BP1649" s="12" t="s">
        <v>321</v>
      </c>
      <c r="BQ1649" s="754">
        <v>9.8000000000000004E-2</v>
      </c>
      <c r="BR1649" s="12" t="s">
        <v>321</v>
      </c>
      <c r="BS1649" s="654">
        <v>260.84800000000001</v>
      </c>
      <c r="BT1649" s="12" t="s">
        <v>321</v>
      </c>
      <c r="BU1649" s="654">
        <v>265.38299999999998</v>
      </c>
      <c r="BV1649" s="12" t="s">
        <v>321</v>
      </c>
      <c r="BW1649" s="9">
        <v>5.86</v>
      </c>
      <c r="BX1649" s="9" t="s">
        <v>322</v>
      </c>
      <c r="BY1649" s="755">
        <v>430.7</v>
      </c>
      <c r="BZ1649" s="9" t="s">
        <v>315</v>
      </c>
      <c r="CA1649" s="755">
        <v>31.5</v>
      </c>
      <c r="CB1649" s="9" t="s">
        <v>315</v>
      </c>
      <c r="CC1649" s="755">
        <v>26.4</v>
      </c>
      <c r="CD1649" s="9" t="s">
        <v>315</v>
      </c>
      <c r="CE1649" s="755">
        <v>1675.5</v>
      </c>
      <c r="CF1649" s="9" t="s">
        <v>323</v>
      </c>
      <c r="CG1649" s="755">
        <v>1049.4000000000001</v>
      </c>
      <c r="CH1649" s="9" t="s">
        <v>323</v>
      </c>
      <c r="CI1649" s="9"/>
      <c r="CJ1649" s="9"/>
      <c r="CK1649" s="9"/>
    </row>
    <row r="1650" spans="1:89" s="98" customFormat="1" x14ac:dyDescent="0.25">
      <c r="A1650" s="99">
        <v>10130886</v>
      </c>
      <c r="B1650" s="99"/>
      <c r="C1650" s="772">
        <v>28765</v>
      </c>
      <c r="D1650" s="807">
        <v>0.05</v>
      </c>
      <c r="E1650" s="772">
        <f t="shared" ref="E1650:E1706" si="75">ROUND(C1650*(1+D1650),0)</f>
        <v>30203</v>
      </c>
      <c r="F1650" s="778">
        <v>1.1000000000000001</v>
      </c>
      <c r="G1650" s="774">
        <f t="shared" si="74"/>
        <v>33223</v>
      </c>
      <c r="H1650" s="776"/>
      <c r="I1650" s="758"/>
      <c r="J1650" s="776"/>
      <c r="K1650" s="786"/>
      <c r="L1650" s="9" t="s">
        <v>308</v>
      </c>
      <c r="M1650" s="9" t="s">
        <v>4504</v>
      </c>
      <c r="N1650" s="9" t="s">
        <v>309</v>
      </c>
      <c r="O1650" s="9" t="s">
        <v>310</v>
      </c>
      <c r="P1650" s="9" t="s">
        <v>624</v>
      </c>
      <c r="Q1650" s="9" t="s">
        <v>2374</v>
      </c>
      <c r="R1650" s="9" t="s">
        <v>2375</v>
      </c>
      <c r="S1650" s="9" t="s">
        <v>269</v>
      </c>
      <c r="T1650" s="9" t="s">
        <v>269</v>
      </c>
      <c r="U1650" s="99" t="s">
        <v>1501</v>
      </c>
      <c r="V1650" s="99" t="s">
        <v>207</v>
      </c>
      <c r="W1650" s="99" t="s">
        <v>2397</v>
      </c>
      <c r="X1650" s="99" t="s">
        <v>207</v>
      </c>
      <c r="Y1650" s="99" t="s">
        <v>1501</v>
      </c>
      <c r="Z1650" s="99" t="s">
        <v>207</v>
      </c>
      <c r="AA1650" s="99" t="s">
        <v>2397</v>
      </c>
      <c r="AB1650" s="99" t="s">
        <v>207</v>
      </c>
      <c r="AC1650" s="9">
        <v>1208</v>
      </c>
      <c r="AD1650" s="9" t="s">
        <v>207</v>
      </c>
      <c r="AE1650" s="9">
        <v>476</v>
      </c>
      <c r="AF1650" s="9" t="s">
        <v>315</v>
      </c>
      <c r="AG1650" s="14" t="s">
        <v>93</v>
      </c>
      <c r="AH1650" s="14" t="s">
        <v>207</v>
      </c>
      <c r="AI1650" s="14" t="s">
        <v>2398</v>
      </c>
      <c r="AJ1650" s="14" t="s">
        <v>207</v>
      </c>
      <c r="AK1650" s="9">
        <v>0</v>
      </c>
      <c r="AL1650" s="14" t="s">
        <v>207</v>
      </c>
      <c r="AM1650" s="9">
        <v>0</v>
      </c>
      <c r="AN1650" s="14" t="s">
        <v>207</v>
      </c>
      <c r="AO1650" s="9">
        <v>0</v>
      </c>
      <c r="AP1650" s="14" t="s">
        <v>207</v>
      </c>
      <c r="AQ1650" s="9">
        <v>0</v>
      </c>
      <c r="AR1650" s="14" t="s">
        <v>207</v>
      </c>
      <c r="AS1650" s="9" t="s">
        <v>0</v>
      </c>
      <c r="AT1650" s="9" t="s">
        <v>318</v>
      </c>
      <c r="AU1650" s="9" t="s">
        <v>376</v>
      </c>
      <c r="AV1650" s="9" t="s">
        <v>320</v>
      </c>
      <c r="AW1650" s="9" t="s">
        <v>2399</v>
      </c>
      <c r="AX1650" s="9">
        <v>9010600000</v>
      </c>
      <c r="AY1650" s="99">
        <v>1194</v>
      </c>
      <c r="AZ1650" s="12" t="s">
        <v>207</v>
      </c>
      <c r="BA1650" s="99">
        <v>80</v>
      </c>
      <c r="BB1650" s="12" t="s">
        <v>207</v>
      </c>
      <c r="BC1650" s="99">
        <v>67</v>
      </c>
      <c r="BD1650" s="12" t="s">
        <v>207</v>
      </c>
      <c r="BE1650" s="99">
        <v>783</v>
      </c>
      <c r="BF1650" s="12" t="s">
        <v>321</v>
      </c>
      <c r="BG1650" s="654">
        <v>782.13800000000003</v>
      </c>
      <c r="BH1650" s="12" t="s">
        <v>321</v>
      </c>
      <c r="BI1650" s="99">
        <v>493</v>
      </c>
      <c r="BJ1650" s="12" t="s">
        <v>321</v>
      </c>
      <c r="BK1650" s="754">
        <v>0</v>
      </c>
      <c r="BL1650" s="12" t="s">
        <v>321</v>
      </c>
      <c r="BM1650" s="754">
        <v>4.8719999999999999</v>
      </c>
      <c r="BN1650" s="12" t="s">
        <v>321</v>
      </c>
      <c r="BO1650" s="754">
        <v>4.9000000000000002E-2</v>
      </c>
      <c r="BP1650" s="12" t="s">
        <v>321</v>
      </c>
      <c r="BQ1650" s="754">
        <v>0.107</v>
      </c>
      <c r="BR1650" s="12" t="s">
        <v>321</v>
      </c>
      <c r="BS1650" s="654">
        <v>284.11</v>
      </c>
      <c r="BT1650" s="12" t="s">
        <v>321</v>
      </c>
      <c r="BU1650" s="654">
        <v>289.13799999999998</v>
      </c>
      <c r="BV1650" s="12" t="s">
        <v>321</v>
      </c>
      <c r="BW1650" s="9">
        <v>6.4</v>
      </c>
      <c r="BX1650" s="9" t="s">
        <v>322</v>
      </c>
      <c r="BY1650" s="755">
        <v>470.1</v>
      </c>
      <c r="BZ1650" s="9" t="s">
        <v>315</v>
      </c>
      <c r="CA1650" s="755">
        <v>31.5</v>
      </c>
      <c r="CB1650" s="9" t="s">
        <v>315</v>
      </c>
      <c r="CC1650" s="755">
        <v>26.4</v>
      </c>
      <c r="CD1650" s="9" t="s">
        <v>315</v>
      </c>
      <c r="CE1650" s="755">
        <v>1754.9</v>
      </c>
      <c r="CF1650" s="9" t="s">
        <v>323</v>
      </c>
      <c r="CG1650" s="755">
        <v>1086.9000000000001</v>
      </c>
      <c r="CH1650" s="9" t="s">
        <v>323</v>
      </c>
      <c r="CI1650" s="9"/>
      <c r="CJ1650" s="9"/>
      <c r="CK1650" s="9"/>
    </row>
    <row r="1651" spans="1:89" s="98" customFormat="1" x14ac:dyDescent="0.25">
      <c r="A1651" s="99">
        <v>10130887</v>
      </c>
      <c r="B1651" s="99"/>
      <c r="C1651" s="772">
        <v>29240</v>
      </c>
      <c r="D1651" s="807">
        <v>0.05</v>
      </c>
      <c r="E1651" s="772">
        <f t="shared" si="75"/>
        <v>30702</v>
      </c>
      <c r="F1651" s="778">
        <v>1.1000000000000001</v>
      </c>
      <c r="G1651" s="774">
        <f t="shared" si="74"/>
        <v>33772</v>
      </c>
      <c r="H1651" s="776"/>
      <c r="I1651" s="758"/>
      <c r="J1651" s="776"/>
      <c r="K1651" s="786"/>
      <c r="L1651" s="9" t="s">
        <v>308</v>
      </c>
      <c r="M1651" s="9" t="s">
        <v>4505</v>
      </c>
      <c r="N1651" s="9" t="s">
        <v>309</v>
      </c>
      <c r="O1651" s="9" t="s">
        <v>310</v>
      </c>
      <c r="P1651" s="9" t="s">
        <v>624</v>
      </c>
      <c r="Q1651" s="9" t="s">
        <v>2374</v>
      </c>
      <c r="R1651" s="9" t="s">
        <v>2375</v>
      </c>
      <c r="S1651" s="9" t="s">
        <v>269</v>
      </c>
      <c r="T1651" s="9" t="s">
        <v>269</v>
      </c>
      <c r="U1651" s="99" t="s">
        <v>1678</v>
      </c>
      <c r="V1651" s="99" t="s">
        <v>207</v>
      </c>
      <c r="W1651" s="99" t="s">
        <v>2397</v>
      </c>
      <c r="X1651" s="99" t="s">
        <v>207</v>
      </c>
      <c r="Y1651" s="99" t="s">
        <v>1678</v>
      </c>
      <c r="Z1651" s="99" t="s">
        <v>207</v>
      </c>
      <c r="AA1651" s="99" t="s">
        <v>2397</v>
      </c>
      <c r="AB1651" s="99" t="s">
        <v>207</v>
      </c>
      <c r="AC1651" s="9">
        <v>1230</v>
      </c>
      <c r="AD1651" s="9" t="s">
        <v>207</v>
      </c>
      <c r="AE1651" s="9">
        <v>484</v>
      </c>
      <c r="AF1651" s="9" t="s">
        <v>315</v>
      </c>
      <c r="AG1651" s="14" t="s">
        <v>94</v>
      </c>
      <c r="AH1651" s="14" t="s">
        <v>207</v>
      </c>
      <c r="AI1651" s="14" t="s">
        <v>2400</v>
      </c>
      <c r="AJ1651" s="14" t="s">
        <v>207</v>
      </c>
      <c r="AK1651" s="9">
        <v>0</v>
      </c>
      <c r="AL1651" s="14" t="s">
        <v>207</v>
      </c>
      <c r="AM1651" s="9">
        <v>0</v>
      </c>
      <c r="AN1651" s="14" t="s">
        <v>207</v>
      </c>
      <c r="AO1651" s="9">
        <v>0</v>
      </c>
      <c r="AP1651" s="14" t="s">
        <v>207</v>
      </c>
      <c r="AQ1651" s="9">
        <v>0</v>
      </c>
      <c r="AR1651" s="14" t="s">
        <v>207</v>
      </c>
      <c r="AS1651" s="9" t="s">
        <v>0</v>
      </c>
      <c r="AT1651" s="9" t="s">
        <v>318</v>
      </c>
      <c r="AU1651" s="9" t="s">
        <v>376</v>
      </c>
      <c r="AV1651" s="9" t="s">
        <v>320</v>
      </c>
      <c r="AW1651" s="9" t="s">
        <v>2401</v>
      </c>
      <c r="AX1651" s="9">
        <v>9010600000</v>
      </c>
      <c r="AY1651" s="99">
        <v>1194</v>
      </c>
      <c r="AZ1651" s="12" t="s">
        <v>207</v>
      </c>
      <c r="BA1651" s="99">
        <v>80</v>
      </c>
      <c r="BB1651" s="12" t="s">
        <v>207</v>
      </c>
      <c r="BC1651" s="99">
        <v>67</v>
      </c>
      <c r="BD1651" s="12" t="s">
        <v>207</v>
      </c>
      <c r="BE1651" s="99">
        <v>789</v>
      </c>
      <c r="BF1651" s="12" t="s">
        <v>321</v>
      </c>
      <c r="BG1651" s="654">
        <v>788.13800000000003</v>
      </c>
      <c r="BH1651" s="12" t="s">
        <v>321</v>
      </c>
      <c r="BI1651" s="99">
        <v>499</v>
      </c>
      <c r="BJ1651" s="12" t="s">
        <v>321</v>
      </c>
      <c r="BK1651" s="754">
        <v>0</v>
      </c>
      <c r="BL1651" s="12" t="s">
        <v>321</v>
      </c>
      <c r="BM1651" s="754">
        <v>4.8719999999999999</v>
      </c>
      <c r="BN1651" s="12" t="s">
        <v>321</v>
      </c>
      <c r="BO1651" s="754">
        <v>4.9000000000000002E-2</v>
      </c>
      <c r="BP1651" s="12" t="s">
        <v>321</v>
      </c>
      <c r="BQ1651" s="754">
        <v>0.107</v>
      </c>
      <c r="BR1651" s="12" t="s">
        <v>321</v>
      </c>
      <c r="BS1651" s="654">
        <v>284.11</v>
      </c>
      <c r="BT1651" s="12" t="s">
        <v>321</v>
      </c>
      <c r="BU1651" s="654">
        <v>289.13799999999998</v>
      </c>
      <c r="BV1651" s="12" t="s">
        <v>321</v>
      </c>
      <c r="BW1651" s="9">
        <v>6.4</v>
      </c>
      <c r="BX1651" s="9" t="s">
        <v>322</v>
      </c>
      <c r="BY1651" s="755">
        <v>470.1</v>
      </c>
      <c r="BZ1651" s="9" t="s">
        <v>315</v>
      </c>
      <c r="CA1651" s="755">
        <v>31.5</v>
      </c>
      <c r="CB1651" s="9" t="s">
        <v>315</v>
      </c>
      <c r="CC1651" s="755">
        <v>26.4</v>
      </c>
      <c r="CD1651" s="9" t="s">
        <v>315</v>
      </c>
      <c r="CE1651" s="755">
        <v>1768.1</v>
      </c>
      <c r="CF1651" s="9" t="s">
        <v>323</v>
      </c>
      <c r="CG1651" s="755">
        <v>1100.0999999999999</v>
      </c>
      <c r="CH1651" s="9" t="s">
        <v>323</v>
      </c>
      <c r="CI1651" s="9"/>
      <c r="CJ1651" s="9"/>
      <c r="CK1651" s="9"/>
    </row>
    <row r="1652" spans="1:89" s="98" customFormat="1" x14ac:dyDescent="0.25">
      <c r="A1652" s="99">
        <v>10130888</v>
      </c>
      <c r="B1652" s="99"/>
      <c r="C1652" s="772">
        <v>29870</v>
      </c>
      <c r="D1652" s="807">
        <v>0.05</v>
      </c>
      <c r="E1652" s="772">
        <f t="shared" si="75"/>
        <v>31364</v>
      </c>
      <c r="F1652" s="778">
        <v>1.1000000000000001</v>
      </c>
      <c r="G1652" s="774">
        <f t="shared" si="74"/>
        <v>34500</v>
      </c>
      <c r="H1652" s="776"/>
      <c r="I1652" s="758"/>
      <c r="J1652" s="776"/>
      <c r="K1652" s="786"/>
      <c r="L1652" s="9" t="s">
        <v>308</v>
      </c>
      <c r="M1652" s="9" t="s">
        <v>4506</v>
      </c>
      <c r="N1652" s="9" t="s">
        <v>309</v>
      </c>
      <c r="O1652" s="9" t="s">
        <v>310</v>
      </c>
      <c r="P1652" s="9" t="s">
        <v>624</v>
      </c>
      <c r="Q1652" s="9" t="s">
        <v>2374</v>
      </c>
      <c r="R1652" s="9" t="s">
        <v>2375</v>
      </c>
      <c r="S1652" s="9" t="s">
        <v>269</v>
      </c>
      <c r="T1652" s="9" t="s">
        <v>269</v>
      </c>
      <c r="U1652" s="99" t="s">
        <v>1681</v>
      </c>
      <c r="V1652" s="99" t="s">
        <v>207</v>
      </c>
      <c r="W1652" s="99" t="s">
        <v>2397</v>
      </c>
      <c r="X1652" s="99" t="s">
        <v>207</v>
      </c>
      <c r="Y1652" s="99" t="s">
        <v>1681</v>
      </c>
      <c r="Z1652" s="99" t="s">
        <v>207</v>
      </c>
      <c r="AA1652" s="99" t="s">
        <v>2397</v>
      </c>
      <c r="AB1652" s="99" t="s">
        <v>207</v>
      </c>
      <c r="AC1652" s="9">
        <v>1253</v>
      </c>
      <c r="AD1652" s="9" t="s">
        <v>207</v>
      </c>
      <c r="AE1652" s="9">
        <v>493</v>
      </c>
      <c r="AF1652" s="9" t="s">
        <v>315</v>
      </c>
      <c r="AG1652" s="14" t="s">
        <v>95</v>
      </c>
      <c r="AH1652" s="14" t="s">
        <v>207</v>
      </c>
      <c r="AI1652" s="14" t="s">
        <v>2402</v>
      </c>
      <c r="AJ1652" s="14" t="s">
        <v>207</v>
      </c>
      <c r="AK1652" s="9">
        <v>0</v>
      </c>
      <c r="AL1652" s="14" t="s">
        <v>207</v>
      </c>
      <c r="AM1652" s="9">
        <v>0</v>
      </c>
      <c r="AN1652" s="14" t="s">
        <v>207</v>
      </c>
      <c r="AO1652" s="9">
        <v>0</v>
      </c>
      <c r="AP1652" s="14" t="s">
        <v>207</v>
      </c>
      <c r="AQ1652" s="9">
        <v>0</v>
      </c>
      <c r="AR1652" s="14" t="s">
        <v>207</v>
      </c>
      <c r="AS1652" s="9" t="s">
        <v>0</v>
      </c>
      <c r="AT1652" s="9" t="s">
        <v>318</v>
      </c>
      <c r="AU1652" s="9" t="s">
        <v>376</v>
      </c>
      <c r="AV1652" s="9" t="s">
        <v>320</v>
      </c>
      <c r="AW1652" s="9" t="s">
        <v>2403</v>
      </c>
      <c r="AX1652" s="9">
        <v>9010600000</v>
      </c>
      <c r="AY1652" s="99">
        <v>1194</v>
      </c>
      <c r="AZ1652" s="12" t="s">
        <v>207</v>
      </c>
      <c r="BA1652" s="99">
        <v>80</v>
      </c>
      <c r="BB1652" s="12" t="s">
        <v>207</v>
      </c>
      <c r="BC1652" s="99">
        <v>67</v>
      </c>
      <c r="BD1652" s="12" t="s">
        <v>207</v>
      </c>
      <c r="BE1652" s="99">
        <v>794</v>
      </c>
      <c r="BF1652" s="12" t="s">
        <v>321</v>
      </c>
      <c r="BG1652" s="654">
        <v>793.13800000000003</v>
      </c>
      <c r="BH1652" s="12" t="s">
        <v>321</v>
      </c>
      <c r="BI1652" s="99">
        <v>504</v>
      </c>
      <c r="BJ1652" s="12" t="s">
        <v>321</v>
      </c>
      <c r="BK1652" s="754">
        <v>0</v>
      </c>
      <c r="BL1652" s="12" t="s">
        <v>321</v>
      </c>
      <c r="BM1652" s="754">
        <v>4.8719999999999999</v>
      </c>
      <c r="BN1652" s="12" t="s">
        <v>321</v>
      </c>
      <c r="BO1652" s="754">
        <v>4.9000000000000002E-2</v>
      </c>
      <c r="BP1652" s="12" t="s">
        <v>321</v>
      </c>
      <c r="BQ1652" s="754">
        <v>0.107</v>
      </c>
      <c r="BR1652" s="12" t="s">
        <v>321</v>
      </c>
      <c r="BS1652" s="654">
        <v>284.11</v>
      </c>
      <c r="BT1652" s="12" t="s">
        <v>321</v>
      </c>
      <c r="BU1652" s="654">
        <v>289.13799999999998</v>
      </c>
      <c r="BV1652" s="12" t="s">
        <v>321</v>
      </c>
      <c r="BW1652" s="9">
        <v>6.4</v>
      </c>
      <c r="BX1652" s="9" t="s">
        <v>322</v>
      </c>
      <c r="BY1652" s="755">
        <v>470.1</v>
      </c>
      <c r="BZ1652" s="9" t="s">
        <v>315</v>
      </c>
      <c r="CA1652" s="755">
        <v>31.5</v>
      </c>
      <c r="CB1652" s="9" t="s">
        <v>315</v>
      </c>
      <c r="CC1652" s="755">
        <v>26.4</v>
      </c>
      <c r="CD1652" s="9" t="s">
        <v>315</v>
      </c>
      <c r="CE1652" s="755">
        <v>1779.1</v>
      </c>
      <c r="CF1652" s="9" t="s">
        <v>323</v>
      </c>
      <c r="CG1652" s="755">
        <v>1111.0999999999999</v>
      </c>
      <c r="CH1652" s="9" t="s">
        <v>323</v>
      </c>
      <c r="CI1652" s="9"/>
      <c r="CJ1652" s="9"/>
      <c r="CK1652" s="9"/>
    </row>
    <row r="1653" spans="1:89" s="98" customFormat="1" x14ac:dyDescent="0.25">
      <c r="A1653" s="99">
        <v>10130889</v>
      </c>
      <c r="B1653" s="99"/>
      <c r="C1653" s="772">
        <v>30347</v>
      </c>
      <c r="D1653" s="807">
        <v>0.05</v>
      </c>
      <c r="E1653" s="772">
        <f t="shared" si="75"/>
        <v>31864</v>
      </c>
      <c r="F1653" s="778">
        <v>1.1000000000000001</v>
      </c>
      <c r="G1653" s="774">
        <f t="shared" si="74"/>
        <v>35050</v>
      </c>
      <c r="H1653" s="776"/>
      <c r="I1653" s="758"/>
      <c r="J1653" s="776"/>
      <c r="K1653" s="786"/>
      <c r="L1653" s="9" t="s">
        <v>308</v>
      </c>
      <c r="M1653" s="9" t="s">
        <v>4507</v>
      </c>
      <c r="N1653" s="9" t="s">
        <v>309</v>
      </c>
      <c r="O1653" s="9" t="s">
        <v>310</v>
      </c>
      <c r="P1653" s="9" t="s">
        <v>624</v>
      </c>
      <c r="Q1653" s="9" t="s">
        <v>2374</v>
      </c>
      <c r="R1653" s="9" t="s">
        <v>2375</v>
      </c>
      <c r="S1653" s="9" t="s">
        <v>269</v>
      </c>
      <c r="T1653" s="9" t="s">
        <v>269</v>
      </c>
      <c r="U1653" s="99" t="s">
        <v>1501</v>
      </c>
      <c r="V1653" s="99" t="s">
        <v>207</v>
      </c>
      <c r="W1653" s="99" t="s">
        <v>2404</v>
      </c>
      <c r="X1653" s="99" t="s">
        <v>207</v>
      </c>
      <c r="Y1653" s="99" t="s">
        <v>1501</v>
      </c>
      <c r="Z1653" s="99" t="s">
        <v>207</v>
      </c>
      <c r="AA1653" s="99" t="s">
        <v>2404</v>
      </c>
      <c r="AB1653" s="99" t="s">
        <v>207</v>
      </c>
      <c r="AC1653" s="9">
        <v>1300</v>
      </c>
      <c r="AD1653" s="9" t="s">
        <v>207</v>
      </c>
      <c r="AE1653" s="9">
        <v>512</v>
      </c>
      <c r="AF1653" s="9" t="s">
        <v>315</v>
      </c>
      <c r="AG1653" s="14" t="s">
        <v>96</v>
      </c>
      <c r="AH1653" s="14" t="s">
        <v>207</v>
      </c>
      <c r="AI1653" s="14" t="s">
        <v>2405</v>
      </c>
      <c r="AJ1653" s="14" t="s">
        <v>207</v>
      </c>
      <c r="AK1653" s="9">
        <v>0</v>
      </c>
      <c r="AL1653" s="14" t="s">
        <v>207</v>
      </c>
      <c r="AM1653" s="9">
        <v>0</v>
      </c>
      <c r="AN1653" s="14" t="s">
        <v>207</v>
      </c>
      <c r="AO1653" s="9">
        <v>0</v>
      </c>
      <c r="AP1653" s="14" t="s">
        <v>207</v>
      </c>
      <c r="AQ1653" s="9">
        <v>0</v>
      </c>
      <c r="AR1653" s="14" t="s">
        <v>207</v>
      </c>
      <c r="AS1653" s="9" t="s">
        <v>0</v>
      </c>
      <c r="AT1653" s="9" t="s">
        <v>318</v>
      </c>
      <c r="AU1653" s="9" t="s">
        <v>376</v>
      </c>
      <c r="AV1653" s="9" t="s">
        <v>320</v>
      </c>
      <c r="AW1653" s="9" t="s">
        <v>2406</v>
      </c>
      <c r="AX1653" s="9">
        <v>9010600000</v>
      </c>
      <c r="AY1653" s="99">
        <v>1294</v>
      </c>
      <c r="AZ1653" s="12" t="s">
        <v>207</v>
      </c>
      <c r="BA1653" s="99">
        <v>80</v>
      </c>
      <c r="BB1653" s="12" t="s">
        <v>207</v>
      </c>
      <c r="BC1653" s="99">
        <v>67</v>
      </c>
      <c r="BD1653" s="12" t="s">
        <v>207</v>
      </c>
      <c r="BE1653" s="99">
        <v>828</v>
      </c>
      <c r="BF1653" s="12" t="s">
        <v>321</v>
      </c>
      <c r="BG1653" s="654">
        <v>827.32100000000003</v>
      </c>
      <c r="BH1653" s="12" t="s">
        <v>321</v>
      </c>
      <c r="BI1653" s="99">
        <v>520</v>
      </c>
      <c r="BJ1653" s="12" t="s">
        <v>321</v>
      </c>
      <c r="BK1653" s="754">
        <v>0</v>
      </c>
      <c r="BL1653" s="12" t="s">
        <v>321</v>
      </c>
      <c r="BM1653" s="754">
        <v>4.8719999999999999</v>
      </c>
      <c r="BN1653" s="12" t="s">
        <v>321</v>
      </c>
      <c r="BO1653" s="754">
        <v>4.9000000000000002E-2</v>
      </c>
      <c r="BP1653" s="12" t="s">
        <v>321</v>
      </c>
      <c r="BQ1653" s="754">
        <v>0.115</v>
      </c>
      <c r="BR1653" s="12" t="s">
        <v>321</v>
      </c>
      <c r="BS1653" s="654">
        <v>302.28500000000003</v>
      </c>
      <c r="BT1653" s="12" t="s">
        <v>321</v>
      </c>
      <c r="BU1653" s="654">
        <v>307.32100000000003</v>
      </c>
      <c r="BV1653" s="12" t="s">
        <v>321</v>
      </c>
      <c r="BW1653" s="9">
        <v>6.94</v>
      </c>
      <c r="BX1653" s="9" t="s">
        <v>322</v>
      </c>
      <c r="BY1653" s="755">
        <v>509.4</v>
      </c>
      <c r="BZ1653" s="9" t="s">
        <v>315</v>
      </c>
      <c r="CA1653" s="755">
        <v>31.5</v>
      </c>
      <c r="CB1653" s="9" t="s">
        <v>315</v>
      </c>
      <c r="CC1653" s="755">
        <v>26.4</v>
      </c>
      <c r="CD1653" s="9" t="s">
        <v>315</v>
      </c>
      <c r="CE1653" s="755">
        <v>1858.5</v>
      </c>
      <c r="CF1653" s="9" t="s">
        <v>323</v>
      </c>
      <c r="CG1653" s="755">
        <v>1146.4000000000001</v>
      </c>
      <c r="CH1653" s="9" t="s">
        <v>323</v>
      </c>
      <c r="CI1653" s="9"/>
      <c r="CJ1653" s="9"/>
      <c r="CK1653" s="9"/>
    </row>
    <row r="1654" spans="1:89" s="98" customFormat="1" x14ac:dyDescent="0.25">
      <c r="A1654" s="99">
        <v>10130890</v>
      </c>
      <c r="B1654" s="99"/>
      <c r="C1654" s="772">
        <v>30820</v>
      </c>
      <c r="D1654" s="807">
        <v>0.05</v>
      </c>
      <c r="E1654" s="772">
        <f t="shared" si="75"/>
        <v>32361</v>
      </c>
      <c r="F1654" s="778">
        <v>1.1000000000000001</v>
      </c>
      <c r="G1654" s="774">
        <f t="shared" si="74"/>
        <v>35597</v>
      </c>
      <c r="H1654" s="776"/>
      <c r="I1654" s="758"/>
      <c r="J1654" s="776"/>
      <c r="K1654" s="786"/>
      <c r="L1654" s="9" t="s">
        <v>308</v>
      </c>
      <c r="M1654" s="9" t="s">
        <v>4508</v>
      </c>
      <c r="N1654" s="9" t="s">
        <v>309</v>
      </c>
      <c r="O1654" s="9" t="s">
        <v>310</v>
      </c>
      <c r="P1654" s="9" t="s">
        <v>624</v>
      </c>
      <c r="Q1654" s="9" t="s">
        <v>2374</v>
      </c>
      <c r="R1654" s="9" t="s">
        <v>2375</v>
      </c>
      <c r="S1654" s="9" t="s">
        <v>269</v>
      </c>
      <c r="T1654" s="9" t="s">
        <v>269</v>
      </c>
      <c r="U1654" s="99" t="s">
        <v>1678</v>
      </c>
      <c r="V1654" s="99" t="s">
        <v>207</v>
      </c>
      <c r="W1654" s="99" t="s">
        <v>2404</v>
      </c>
      <c r="X1654" s="99" t="s">
        <v>207</v>
      </c>
      <c r="Y1654" s="99" t="s">
        <v>1678</v>
      </c>
      <c r="Z1654" s="99" t="s">
        <v>207</v>
      </c>
      <c r="AA1654" s="99" t="s">
        <v>2404</v>
      </c>
      <c r="AB1654" s="99" t="s">
        <v>207</v>
      </c>
      <c r="AC1654" s="9">
        <v>1320</v>
      </c>
      <c r="AD1654" s="9" t="s">
        <v>207</v>
      </c>
      <c r="AE1654" s="9">
        <v>520</v>
      </c>
      <c r="AF1654" s="9" t="s">
        <v>315</v>
      </c>
      <c r="AG1654" s="14" t="s">
        <v>97</v>
      </c>
      <c r="AH1654" s="14" t="s">
        <v>207</v>
      </c>
      <c r="AI1654" s="14" t="s">
        <v>2407</v>
      </c>
      <c r="AJ1654" s="14" t="s">
        <v>207</v>
      </c>
      <c r="AK1654" s="9">
        <v>0</v>
      </c>
      <c r="AL1654" s="14" t="s">
        <v>207</v>
      </c>
      <c r="AM1654" s="9">
        <v>0</v>
      </c>
      <c r="AN1654" s="14" t="s">
        <v>207</v>
      </c>
      <c r="AO1654" s="9">
        <v>0</v>
      </c>
      <c r="AP1654" s="14" t="s">
        <v>207</v>
      </c>
      <c r="AQ1654" s="9">
        <v>0</v>
      </c>
      <c r="AR1654" s="14" t="s">
        <v>207</v>
      </c>
      <c r="AS1654" s="9" t="s">
        <v>0</v>
      </c>
      <c r="AT1654" s="9" t="s">
        <v>318</v>
      </c>
      <c r="AU1654" s="9" t="s">
        <v>376</v>
      </c>
      <c r="AV1654" s="9" t="s">
        <v>320</v>
      </c>
      <c r="AW1654" s="9" t="s">
        <v>2408</v>
      </c>
      <c r="AX1654" s="9">
        <v>9010600000</v>
      </c>
      <c r="AY1654" s="99">
        <v>1294</v>
      </c>
      <c r="AZ1654" s="12" t="s">
        <v>207</v>
      </c>
      <c r="BA1654" s="99">
        <v>80</v>
      </c>
      <c r="BB1654" s="12" t="s">
        <v>207</v>
      </c>
      <c r="BC1654" s="99">
        <v>67</v>
      </c>
      <c r="BD1654" s="12" t="s">
        <v>207</v>
      </c>
      <c r="BE1654" s="99">
        <v>834</v>
      </c>
      <c r="BF1654" s="12" t="s">
        <v>321</v>
      </c>
      <c r="BG1654" s="654">
        <v>833.32100000000003</v>
      </c>
      <c r="BH1654" s="12" t="s">
        <v>321</v>
      </c>
      <c r="BI1654" s="99">
        <v>526</v>
      </c>
      <c r="BJ1654" s="12" t="s">
        <v>321</v>
      </c>
      <c r="BK1654" s="754">
        <v>0</v>
      </c>
      <c r="BL1654" s="12" t="s">
        <v>321</v>
      </c>
      <c r="BM1654" s="754">
        <v>4.8719999999999999</v>
      </c>
      <c r="BN1654" s="12" t="s">
        <v>321</v>
      </c>
      <c r="BO1654" s="754">
        <v>4.9000000000000002E-2</v>
      </c>
      <c r="BP1654" s="12" t="s">
        <v>321</v>
      </c>
      <c r="BQ1654" s="754">
        <v>0.115</v>
      </c>
      <c r="BR1654" s="12" t="s">
        <v>321</v>
      </c>
      <c r="BS1654" s="654">
        <v>302.28500000000003</v>
      </c>
      <c r="BT1654" s="12" t="s">
        <v>321</v>
      </c>
      <c r="BU1654" s="654">
        <v>307.32100000000003</v>
      </c>
      <c r="BV1654" s="12" t="s">
        <v>321</v>
      </c>
      <c r="BW1654" s="9">
        <v>6.94</v>
      </c>
      <c r="BX1654" s="9" t="s">
        <v>322</v>
      </c>
      <c r="BY1654" s="755">
        <v>509.4</v>
      </c>
      <c r="BZ1654" s="9" t="s">
        <v>315</v>
      </c>
      <c r="CA1654" s="755">
        <v>31.5</v>
      </c>
      <c r="CB1654" s="9" t="s">
        <v>315</v>
      </c>
      <c r="CC1654" s="755">
        <v>26.4</v>
      </c>
      <c r="CD1654" s="9" t="s">
        <v>315</v>
      </c>
      <c r="CE1654" s="755">
        <v>1871.7</v>
      </c>
      <c r="CF1654" s="9" t="s">
        <v>323</v>
      </c>
      <c r="CG1654" s="755">
        <v>1159.5999999999999</v>
      </c>
      <c r="CH1654" s="9" t="s">
        <v>323</v>
      </c>
      <c r="CI1654" s="9"/>
      <c r="CJ1654" s="9"/>
      <c r="CK1654" s="9"/>
    </row>
    <row r="1655" spans="1:89" s="98" customFormat="1" x14ac:dyDescent="0.25">
      <c r="A1655" s="99">
        <v>10130891</v>
      </c>
      <c r="B1655" s="99"/>
      <c r="C1655" s="772">
        <v>31451</v>
      </c>
      <c r="D1655" s="807">
        <v>0.05</v>
      </c>
      <c r="E1655" s="772">
        <f t="shared" si="75"/>
        <v>33024</v>
      </c>
      <c r="F1655" s="778">
        <v>1.1000000000000001</v>
      </c>
      <c r="G1655" s="774">
        <f t="shared" si="74"/>
        <v>36326</v>
      </c>
      <c r="H1655" s="776"/>
      <c r="I1655" s="758"/>
      <c r="J1655" s="776"/>
      <c r="K1655" s="786"/>
      <c r="L1655" s="9" t="s">
        <v>308</v>
      </c>
      <c r="M1655" s="9" t="s">
        <v>4509</v>
      </c>
      <c r="N1655" s="9" t="s">
        <v>309</v>
      </c>
      <c r="O1655" s="9" t="s">
        <v>310</v>
      </c>
      <c r="P1655" s="9" t="s">
        <v>624</v>
      </c>
      <c r="Q1655" s="9" t="s">
        <v>2374</v>
      </c>
      <c r="R1655" s="9" t="s">
        <v>2375</v>
      </c>
      <c r="S1655" s="9" t="s">
        <v>269</v>
      </c>
      <c r="T1655" s="9" t="s">
        <v>269</v>
      </c>
      <c r="U1655" s="99" t="s">
        <v>1681</v>
      </c>
      <c r="V1655" s="99" t="s">
        <v>207</v>
      </c>
      <c r="W1655" s="99" t="s">
        <v>2404</v>
      </c>
      <c r="X1655" s="99" t="s">
        <v>207</v>
      </c>
      <c r="Y1655" s="99" t="s">
        <v>1681</v>
      </c>
      <c r="Z1655" s="99" t="s">
        <v>207</v>
      </c>
      <c r="AA1655" s="99" t="s">
        <v>2404</v>
      </c>
      <c r="AB1655" s="99" t="s">
        <v>207</v>
      </c>
      <c r="AC1655" s="9">
        <v>1342</v>
      </c>
      <c r="AD1655" s="9" t="s">
        <v>207</v>
      </c>
      <c r="AE1655" s="9">
        <v>528</v>
      </c>
      <c r="AF1655" s="9" t="s">
        <v>315</v>
      </c>
      <c r="AG1655" s="14" t="s">
        <v>98</v>
      </c>
      <c r="AH1655" s="14" t="s">
        <v>207</v>
      </c>
      <c r="AI1655" s="14" t="s">
        <v>2409</v>
      </c>
      <c r="AJ1655" s="14" t="s">
        <v>207</v>
      </c>
      <c r="AK1655" s="9">
        <v>0</v>
      </c>
      <c r="AL1655" s="14" t="s">
        <v>207</v>
      </c>
      <c r="AM1655" s="9">
        <v>0</v>
      </c>
      <c r="AN1655" s="14" t="s">
        <v>207</v>
      </c>
      <c r="AO1655" s="9">
        <v>0</v>
      </c>
      <c r="AP1655" s="14" t="s">
        <v>207</v>
      </c>
      <c r="AQ1655" s="9">
        <v>0</v>
      </c>
      <c r="AR1655" s="14" t="s">
        <v>207</v>
      </c>
      <c r="AS1655" s="9" t="s">
        <v>0</v>
      </c>
      <c r="AT1655" s="9" t="s">
        <v>318</v>
      </c>
      <c r="AU1655" s="9" t="s">
        <v>376</v>
      </c>
      <c r="AV1655" s="9" t="s">
        <v>320</v>
      </c>
      <c r="AW1655" s="9" t="s">
        <v>2410</v>
      </c>
      <c r="AX1655" s="9">
        <v>9010600000</v>
      </c>
      <c r="AY1655" s="99">
        <v>1294</v>
      </c>
      <c r="AZ1655" s="12" t="s">
        <v>207</v>
      </c>
      <c r="BA1655" s="99">
        <v>80</v>
      </c>
      <c r="BB1655" s="12" t="s">
        <v>207</v>
      </c>
      <c r="BC1655" s="99">
        <v>67</v>
      </c>
      <c r="BD1655" s="12" t="s">
        <v>207</v>
      </c>
      <c r="BE1655" s="99">
        <v>840</v>
      </c>
      <c r="BF1655" s="12" t="s">
        <v>321</v>
      </c>
      <c r="BG1655" s="654">
        <v>839.32100000000003</v>
      </c>
      <c r="BH1655" s="12" t="s">
        <v>321</v>
      </c>
      <c r="BI1655" s="99">
        <v>532</v>
      </c>
      <c r="BJ1655" s="12" t="s">
        <v>321</v>
      </c>
      <c r="BK1655" s="754">
        <v>0</v>
      </c>
      <c r="BL1655" s="12" t="s">
        <v>321</v>
      </c>
      <c r="BM1655" s="754">
        <v>4.8719999999999999</v>
      </c>
      <c r="BN1655" s="12" t="s">
        <v>321</v>
      </c>
      <c r="BO1655" s="754">
        <v>4.9000000000000002E-2</v>
      </c>
      <c r="BP1655" s="12" t="s">
        <v>321</v>
      </c>
      <c r="BQ1655" s="754">
        <v>0.115</v>
      </c>
      <c r="BR1655" s="12" t="s">
        <v>321</v>
      </c>
      <c r="BS1655" s="654">
        <v>302.28500000000003</v>
      </c>
      <c r="BT1655" s="12" t="s">
        <v>321</v>
      </c>
      <c r="BU1655" s="654">
        <v>307.32100000000003</v>
      </c>
      <c r="BV1655" s="12" t="s">
        <v>321</v>
      </c>
      <c r="BW1655" s="9">
        <v>6.94</v>
      </c>
      <c r="BX1655" s="9" t="s">
        <v>322</v>
      </c>
      <c r="BY1655" s="755">
        <v>509.4</v>
      </c>
      <c r="BZ1655" s="9" t="s">
        <v>315</v>
      </c>
      <c r="CA1655" s="755">
        <v>31.5</v>
      </c>
      <c r="CB1655" s="9" t="s">
        <v>315</v>
      </c>
      <c r="CC1655" s="755">
        <v>26.4</v>
      </c>
      <c r="CD1655" s="9" t="s">
        <v>315</v>
      </c>
      <c r="CE1655" s="755">
        <v>1885</v>
      </c>
      <c r="CF1655" s="9" t="s">
        <v>323</v>
      </c>
      <c r="CG1655" s="755">
        <v>1172.9000000000001</v>
      </c>
      <c r="CH1655" s="9" t="s">
        <v>323</v>
      </c>
      <c r="CI1655" s="9"/>
      <c r="CJ1655" s="9"/>
      <c r="CK1655" s="9"/>
    </row>
    <row r="1656" spans="1:89" s="98" customFormat="1" x14ac:dyDescent="0.25">
      <c r="A1656" s="99">
        <v>10800142</v>
      </c>
      <c r="B1656" s="99"/>
      <c r="C1656" s="772">
        <v>92</v>
      </c>
      <c r="D1656" s="807">
        <v>0.03</v>
      </c>
      <c r="E1656" s="772">
        <f t="shared" si="75"/>
        <v>95</v>
      </c>
      <c r="F1656" s="778">
        <v>1.1000000000000001</v>
      </c>
      <c r="G1656" s="774">
        <f t="shared" si="74"/>
        <v>105</v>
      </c>
      <c r="H1656" s="776"/>
      <c r="I1656" s="758"/>
      <c r="J1656" s="776"/>
      <c r="K1656" s="786"/>
      <c r="L1656" s="9" t="s">
        <v>308</v>
      </c>
      <c r="M1656" s="9" t="s">
        <v>2411</v>
      </c>
      <c r="N1656" s="9" t="s">
        <v>142</v>
      </c>
      <c r="O1656" s="12" t="s">
        <v>142</v>
      </c>
      <c r="P1656" s="12" t="s">
        <v>142</v>
      </c>
      <c r="Q1656" s="9" t="s">
        <v>2325</v>
      </c>
      <c r="R1656" s="9"/>
      <c r="S1656" s="12" t="s">
        <v>200</v>
      </c>
      <c r="T1656" s="12" t="s">
        <v>200</v>
      </c>
      <c r="U1656" s="99" t="s">
        <v>142</v>
      </c>
      <c r="V1656" s="99" t="s">
        <v>207</v>
      </c>
      <c r="W1656" s="99" t="s">
        <v>142</v>
      </c>
      <c r="X1656" s="99" t="s">
        <v>207</v>
      </c>
      <c r="Y1656" s="99" t="s">
        <v>142</v>
      </c>
      <c r="Z1656" s="99" t="s">
        <v>207</v>
      </c>
      <c r="AA1656" s="99" t="s">
        <v>142</v>
      </c>
      <c r="AB1656" s="99" t="s">
        <v>207</v>
      </c>
      <c r="AC1656" s="99" t="s">
        <v>142</v>
      </c>
      <c r="AD1656" s="9" t="s">
        <v>207</v>
      </c>
      <c r="AE1656" s="99" t="s">
        <v>142</v>
      </c>
      <c r="AF1656" s="9" t="s">
        <v>315</v>
      </c>
      <c r="AG1656" s="14" t="s">
        <v>142</v>
      </c>
      <c r="AH1656" s="14" t="s">
        <v>207</v>
      </c>
      <c r="AI1656" s="14" t="s">
        <v>142</v>
      </c>
      <c r="AJ1656" s="14" t="s">
        <v>207</v>
      </c>
      <c r="AK1656" s="99" t="s">
        <v>142</v>
      </c>
      <c r="AL1656" s="14" t="s">
        <v>207</v>
      </c>
      <c r="AM1656" s="99" t="s">
        <v>142</v>
      </c>
      <c r="AN1656" s="14" t="s">
        <v>207</v>
      </c>
      <c r="AO1656" s="99" t="s">
        <v>142</v>
      </c>
      <c r="AP1656" s="14" t="s">
        <v>207</v>
      </c>
      <c r="AQ1656" s="99" t="s">
        <v>142</v>
      </c>
      <c r="AR1656" s="14" t="s">
        <v>207</v>
      </c>
      <c r="AS1656" s="12" t="s">
        <v>142</v>
      </c>
      <c r="AT1656" s="12" t="s">
        <v>200</v>
      </c>
      <c r="AU1656" s="12" t="s">
        <v>142</v>
      </c>
      <c r="AV1656" s="9" t="s">
        <v>320</v>
      </c>
      <c r="AW1656" s="9" t="s">
        <v>2412</v>
      </c>
      <c r="AX1656" s="9">
        <v>9010600000</v>
      </c>
      <c r="AY1656" s="99">
        <v>120</v>
      </c>
      <c r="AZ1656" s="12" t="s">
        <v>207</v>
      </c>
      <c r="BA1656" s="99">
        <v>11</v>
      </c>
      <c r="BB1656" s="12" t="s">
        <v>207</v>
      </c>
      <c r="BC1656" s="99">
        <v>7</v>
      </c>
      <c r="BD1656" s="12" t="s">
        <v>207</v>
      </c>
      <c r="BE1656" s="99">
        <v>9</v>
      </c>
      <c r="BF1656" s="12" t="s">
        <v>321</v>
      </c>
      <c r="BG1656" s="654">
        <v>8.3179999999999996</v>
      </c>
      <c r="BH1656" s="12" t="s">
        <v>321</v>
      </c>
      <c r="BI1656" s="99">
        <v>8</v>
      </c>
      <c r="BJ1656" s="12" t="s">
        <v>321</v>
      </c>
      <c r="BK1656" s="754">
        <v>0</v>
      </c>
      <c r="BL1656" s="12" t="s">
        <v>321</v>
      </c>
      <c r="BM1656" s="754">
        <v>4.1000000000000002E-2</v>
      </c>
      <c r="BN1656" s="12" t="s">
        <v>321</v>
      </c>
      <c r="BO1656" s="754">
        <v>0.27600000000000002</v>
      </c>
      <c r="BP1656" s="12" t="s">
        <v>321</v>
      </c>
      <c r="BQ1656" s="754">
        <v>0</v>
      </c>
      <c r="BR1656" s="12" t="s">
        <v>321</v>
      </c>
      <c r="BS1656" s="654">
        <v>0</v>
      </c>
      <c r="BT1656" s="12" t="s">
        <v>321</v>
      </c>
      <c r="BU1656" s="654">
        <v>0.318</v>
      </c>
      <c r="BV1656" s="12" t="s">
        <v>321</v>
      </c>
      <c r="BW1656" s="9">
        <v>0.01</v>
      </c>
      <c r="BX1656" s="9" t="s">
        <v>322</v>
      </c>
      <c r="BY1656" s="755">
        <v>47.2</v>
      </c>
      <c r="BZ1656" s="9" t="s">
        <v>315</v>
      </c>
      <c r="CA1656" s="755">
        <v>4.3</v>
      </c>
      <c r="CB1656" s="9" t="s">
        <v>315</v>
      </c>
      <c r="CC1656" s="755">
        <v>2.8</v>
      </c>
      <c r="CD1656" s="9" t="s">
        <v>315</v>
      </c>
      <c r="CE1656" s="755">
        <v>17.600000000000001</v>
      </c>
      <c r="CF1656" s="9" t="s">
        <v>323</v>
      </c>
      <c r="CG1656" s="755">
        <v>17.600000000000001</v>
      </c>
      <c r="CH1656" s="9" t="s">
        <v>323</v>
      </c>
      <c r="CI1656" s="9"/>
      <c r="CJ1656" s="9"/>
      <c r="CK1656" s="9"/>
    </row>
    <row r="1657" spans="1:89" s="98" customFormat="1" x14ac:dyDescent="0.25">
      <c r="A1657" s="99">
        <v>10130791</v>
      </c>
      <c r="B1657" s="99"/>
      <c r="C1657" s="772">
        <v>16205</v>
      </c>
      <c r="D1657" s="807">
        <v>0.05</v>
      </c>
      <c r="E1657" s="772">
        <f t="shared" si="75"/>
        <v>17015</v>
      </c>
      <c r="F1657" s="778">
        <v>1.1000000000000001</v>
      </c>
      <c r="G1657" s="774">
        <f t="shared" si="74"/>
        <v>18717</v>
      </c>
      <c r="H1657" s="776"/>
      <c r="I1657" s="758"/>
      <c r="J1657" s="776"/>
      <c r="K1657" s="786"/>
      <c r="L1657" s="9" t="s">
        <v>308</v>
      </c>
      <c r="M1657" s="9" t="s">
        <v>4510</v>
      </c>
      <c r="N1657" s="9" t="s">
        <v>397</v>
      </c>
      <c r="O1657" s="9" t="s">
        <v>310</v>
      </c>
      <c r="P1657" s="9" t="s">
        <v>624</v>
      </c>
      <c r="Q1657" s="9" t="s">
        <v>2413</v>
      </c>
      <c r="R1657" s="9" t="s">
        <v>2414</v>
      </c>
      <c r="S1657" s="9" t="s">
        <v>348</v>
      </c>
      <c r="T1657" s="98" t="s">
        <v>204</v>
      </c>
      <c r="U1657" s="99" t="s">
        <v>2415</v>
      </c>
      <c r="V1657" s="99" t="s">
        <v>207</v>
      </c>
      <c r="W1657" s="99" t="s">
        <v>2416</v>
      </c>
      <c r="X1657" s="99" t="s">
        <v>207</v>
      </c>
      <c r="Y1657" s="99">
        <v>469</v>
      </c>
      <c r="Z1657" s="99" t="s">
        <v>207</v>
      </c>
      <c r="AA1657" s="9">
        <v>750</v>
      </c>
      <c r="AB1657" s="99" t="s">
        <v>207</v>
      </c>
      <c r="AC1657" s="9">
        <v>885</v>
      </c>
      <c r="AD1657" s="9" t="s">
        <v>207</v>
      </c>
      <c r="AE1657" s="9">
        <v>348</v>
      </c>
      <c r="AF1657" s="9" t="s">
        <v>315</v>
      </c>
      <c r="AG1657" s="14" t="s">
        <v>73</v>
      </c>
      <c r="AH1657" s="14" t="s">
        <v>207</v>
      </c>
      <c r="AI1657" s="14" t="s">
        <v>2417</v>
      </c>
      <c r="AJ1657" s="14" t="s">
        <v>207</v>
      </c>
      <c r="AK1657" s="9">
        <v>0</v>
      </c>
      <c r="AL1657" s="14" t="s">
        <v>207</v>
      </c>
      <c r="AM1657" s="9">
        <v>0</v>
      </c>
      <c r="AN1657" s="14" t="s">
        <v>207</v>
      </c>
      <c r="AO1657" s="9">
        <v>0</v>
      </c>
      <c r="AP1657" s="14" t="s">
        <v>207</v>
      </c>
      <c r="AQ1657" s="9">
        <v>0</v>
      </c>
      <c r="AR1657" s="14" t="s">
        <v>207</v>
      </c>
      <c r="AS1657" s="9" t="s">
        <v>0</v>
      </c>
      <c r="AT1657" s="9" t="s">
        <v>318</v>
      </c>
      <c r="AU1657" s="9" t="s">
        <v>376</v>
      </c>
      <c r="AV1657" s="9" t="s">
        <v>320</v>
      </c>
      <c r="AW1657" s="9" t="s">
        <v>2418</v>
      </c>
      <c r="AX1657" s="9">
        <v>9010600000</v>
      </c>
      <c r="AY1657" s="99">
        <v>894</v>
      </c>
      <c r="AZ1657" s="12" t="s">
        <v>207</v>
      </c>
      <c r="BA1657" s="99">
        <v>80</v>
      </c>
      <c r="BB1657" s="12" t="s">
        <v>207</v>
      </c>
      <c r="BC1657" s="99">
        <v>57</v>
      </c>
      <c r="BD1657" s="12" t="s">
        <v>207</v>
      </c>
      <c r="BE1657" s="99">
        <v>526</v>
      </c>
      <c r="BF1657" s="12" t="s">
        <v>321</v>
      </c>
      <c r="BG1657" s="654">
        <v>525.32600000000002</v>
      </c>
      <c r="BH1657" s="12" t="s">
        <v>321</v>
      </c>
      <c r="BI1657" s="99">
        <v>319</v>
      </c>
      <c r="BJ1657" s="12" t="s">
        <v>321</v>
      </c>
      <c r="BK1657" s="754">
        <v>0</v>
      </c>
      <c r="BL1657" s="12" t="s">
        <v>321</v>
      </c>
      <c r="BM1657" s="754">
        <v>5.8630000000000004</v>
      </c>
      <c r="BN1657" s="12" t="s">
        <v>321</v>
      </c>
      <c r="BO1657" s="754">
        <v>4.9000000000000002E-2</v>
      </c>
      <c r="BP1657" s="12" t="s">
        <v>321</v>
      </c>
      <c r="BQ1657" s="754">
        <v>8.2000000000000003E-2</v>
      </c>
      <c r="BR1657" s="12" t="s">
        <v>321</v>
      </c>
      <c r="BS1657" s="654">
        <v>200.33199999999999</v>
      </c>
      <c r="BT1657" s="12" t="s">
        <v>321</v>
      </c>
      <c r="BU1657" s="654">
        <v>206.32599999999999</v>
      </c>
      <c r="BV1657" s="12" t="s">
        <v>321</v>
      </c>
      <c r="BW1657" s="9">
        <v>4.08</v>
      </c>
      <c r="BX1657" s="9" t="s">
        <v>322</v>
      </c>
      <c r="BY1657" s="755">
        <v>352</v>
      </c>
      <c r="BZ1657" s="9" t="s">
        <v>315</v>
      </c>
      <c r="CA1657" s="755">
        <v>31.5</v>
      </c>
      <c r="CB1657" s="9" t="s">
        <v>315</v>
      </c>
      <c r="CC1657" s="755">
        <v>22.4</v>
      </c>
      <c r="CD1657" s="9" t="s">
        <v>315</v>
      </c>
      <c r="CE1657" s="755">
        <v>1179.5</v>
      </c>
      <c r="CF1657" s="9" t="s">
        <v>323</v>
      </c>
      <c r="CG1657" s="755">
        <v>703.3</v>
      </c>
      <c r="CH1657" s="9" t="s">
        <v>323</v>
      </c>
      <c r="CI1657" s="9"/>
      <c r="CJ1657" s="9"/>
      <c r="CK1657" s="9"/>
    </row>
    <row r="1658" spans="1:89" s="98" customFormat="1" x14ac:dyDescent="0.25">
      <c r="A1658" s="99">
        <v>10130029</v>
      </c>
      <c r="B1658" s="99"/>
      <c r="C1658" s="772">
        <v>16591</v>
      </c>
      <c r="D1658" s="807">
        <v>0.05</v>
      </c>
      <c r="E1658" s="772">
        <f t="shared" si="75"/>
        <v>17421</v>
      </c>
      <c r="F1658" s="778">
        <v>1.1000000000000001</v>
      </c>
      <c r="G1658" s="774">
        <f t="shared" si="74"/>
        <v>19163</v>
      </c>
      <c r="H1658" s="776"/>
      <c r="I1658" s="758"/>
      <c r="J1658" s="776"/>
      <c r="K1658" s="786"/>
      <c r="L1658" s="9" t="s">
        <v>308</v>
      </c>
      <c r="M1658" s="9" t="s">
        <v>4511</v>
      </c>
      <c r="N1658" s="9" t="s">
        <v>397</v>
      </c>
      <c r="O1658" s="9" t="s">
        <v>310</v>
      </c>
      <c r="P1658" s="9" t="s">
        <v>624</v>
      </c>
      <c r="Q1658" s="9" t="s">
        <v>2413</v>
      </c>
      <c r="R1658" s="9" t="s">
        <v>2414</v>
      </c>
      <c r="S1658" s="9" t="s">
        <v>348</v>
      </c>
      <c r="T1658" s="98" t="s">
        <v>204</v>
      </c>
      <c r="U1658" s="99" t="s">
        <v>1501</v>
      </c>
      <c r="V1658" s="99" t="s">
        <v>207</v>
      </c>
      <c r="W1658" s="99" t="s">
        <v>2376</v>
      </c>
      <c r="X1658" s="99" t="s">
        <v>207</v>
      </c>
      <c r="Y1658" s="99">
        <v>500</v>
      </c>
      <c r="Z1658" s="99" t="s">
        <v>207</v>
      </c>
      <c r="AA1658" s="9">
        <v>800</v>
      </c>
      <c r="AB1658" s="99" t="s">
        <v>207</v>
      </c>
      <c r="AC1658" s="9">
        <v>943</v>
      </c>
      <c r="AD1658" s="9" t="s">
        <v>207</v>
      </c>
      <c r="AE1658" s="9">
        <v>371</v>
      </c>
      <c r="AF1658" s="9" t="s">
        <v>315</v>
      </c>
      <c r="AG1658" s="14" t="s">
        <v>74</v>
      </c>
      <c r="AH1658" s="14" t="s">
        <v>207</v>
      </c>
      <c r="AI1658" s="14" t="s">
        <v>2377</v>
      </c>
      <c r="AJ1658" s="14" t="s">
        <v>207</v>
      </c>
      <c r="AK1658" s="9">
        <v>0</v>
      </c>
      <c r="AL1658" s="14" t="s">
        <v>207</v>
      </c>
      <c r="AM1658" s="9">
        <v>0</v>
      </c>
      <c r="AN1658" s="14" t="s">
        <v>207</v>
      </c>
      <c r="AO1658" s="9">
        <v>0</v>
      </c>
      <c r="AP1658" s="14" t="s">
        <v>207</v>
      </c>
      <c r="AQ1658" s="9">
        <v>0</v>
      </c>
      <c r="AR1658" s="14" t="s">
        <v>207</v>
      </c>
      <c r="AS1658" s="9" t="s">
        <v>0</v>
      </c>
      <c r="AT1658" s="9" t="s">
        <v>318</v>
      </c>
      <c r="AU1658" s="9" t="s">
        <v>376</v>
      </c>
      <c r="AV1658" s="9" t="s">
        <v>320</v>
      </c>
      <c r="AW1658" s="9" t="s">
        <v>2419</v>
      </c>
      <c r="AX1658" s="9">
        <v>9010600000</v>
      </c>
      <c r="AY1658" s="99">
        <v>894</v>
      </c>
      <c r="AZ1658" s="12" t="s">
        <v>207</v>
      </c>
      <c r="BA1658" s="99">
        <v>80</v>
      </c>
      <c r="BB1658" s="12" t="s">
        <v>207</v>
      </c>
      <c r="BC1658" s="99">
        <v>57</v>
      </c>
      <c r="BD1658" s="12" t="s">
        <v>207</v>
      </c>
      <c r="BE1658" s="99">
        <v>535</v>
      </c>
      <c r="BF1658" s="12" t="s">
        <v>321</v>
      </c>
      <c r="BG1658" s="654">
        <v>534.32600000000002</v>
      </c>
      <c r="BH1658" s="12" t="s">
        <v>321</v>
      </c>
      <c r="BI1658" s="99">
        <v>328</v>
      </c>
      <c r="BJ1658" s="12" t="s">
        <v>321</v>
      </c>
      <c r="BK1658" s="754">
        <v>0</v>
      </c>
      <c r="BL1658" s="12" t="s">
        <v>321</v>
      </c>
      <c r="BM1658" s="754">
        <v>5.8630000000000004</v>
      </c>
      <c r="BN1658" s="12" t="s">
        <v>321</v>
      </c>
      <c r="BO1658" s="754">
        <v>4.9000000000000002E-2</v>
      </c>
      <c r="BP1658" s="12" t="s">
        <v>321</v>
      </c>
      <c r="BQ1658" s="754">
        <v>8.2000000000000003E-2</v>
      </c>
      <c r="BR1658" s="12" t="s">
        <v>321</v>
      </c>
      <c r="BS1658" s="654">
        <v>200.33199999999999</v>
      </c>
      <c r="BT1658" s="12" t="s">
        <v>321</v>
      </c>
      <c r="BU1658" s="654">
        <v>206.32599999999999</v>
      </c>
      <c r="BV1658" s="12" t="s">
        <v>321</v>
      </c>
      <c r="BW1658" s="9">
        <v>4.08</v>
      </c>
      <c r="BX1658" s="9" t="s">
        <v>322</v>
      </c>
      <c r="BY1658" s="755">
        <v>352</v>
      </c>
      <c r="BZ1658" s="9" t="s">
        <v>315</v>
      </c>
      <c r="CA1658" s="755">
        <v>31.5</v>
      </c>
      <c r="CB1658" s="9" t="s">
        <v>315</v>
      </c>
      <c r="CC1658" s="755">
        <v>22.4</v>
      </c>
      <c r="CD1658" s="9" t="s">
        <v>315</v>
      </c>
      <c r="CE1658" s="755">
        <v>1199.3</v>
      </c>
      <c r="CF1658" s="9" t="s">
        <v>323</v>
      </c>
      <c r="CG1658" s="755">
        <v>723.1</v>
      </c>
      <c r="CH1658" s="9" t="s">
        <v>323</v>
      </c>
      <c r="CI1658" s="9"/>
      <c r="CJ1658" s="9"/>
      <c r="CK1658" s="9"/>
    </row>
    <row r="1659" spans="1:89" s="98" customFormat="1" x14ac:dyDescent="0.25">
      <c r="A1659" s="99">
        <v>10130792</v>
      </c>
      <c r="B1659" s="99"/>
      <c r="C1659" s="772">
        <v>17367</v>
      </c>
      <c r="D1659" s="807">
        <v>0.05</v>
      </c>
      <c r="E1659" s="772">
        <f t="shared" si="75"/>
        <v>18235</v>
      </c>
      <c r="F1659" s="778">
        <v>1.1000000000000001</v>
      </c>
      <c r="G1659" s="774">
        <f t="shared" si="74"/>
        <v>20059</v>
      </c>
      <c r="H1659" s="776"/>
      <c r="I1659" s="758"/>
      <c r="J1659" s="776"/>
      <c r="K1659" s="786"/>
      <c r="L1659" s="9" t="s">
        <v>308</v>
      </c>
      <c r="M1659" s="9" t="s">
        <v>4512</v>
      </c>
      <c r="N1659" s="9" t="s">
        <v>397</v>
      </c>
      <c r="O1659" s="9" t="s">
        <v>310</v>
      </c>
      <c r="P1659" s="9" t="s">
        <v>624</v>
      </c>
      <c r="Q1659" s="9" t="s">
        <v>2413</v>
      </c>
      <c r="R1659" s="9" t="s">
        <v>2414</v>
      </c>
      <c r="S1659" s="9" t="s">
        <v>348</v>
      </c>
      <c r="T1659" s="98" t="s">
        <v>204</v>
      </c>
      <c r="U1659" s="99" t="s">
        <v>2420</v>
      </c>
      <c r="V1659" s="99" t="s">
        <v>207</v>
      </c>
      <c r="W1659" s="99" t="s">
        <v>2421</v>
      </c>
      <c r="X1659" s="99" t="s">
        <v>207</v>
      </c>
      <c r="Y1659" s="99">
        <v>532</v>
      </c>
      <c r="Z1659" s="99" t="s">
        <v>207</v>
      </c>
      <c r="AA1659" s="9">
        <v>850</v>
      </c>
      <c r="AB1659" s="99" t="s">
        <v>207</v>
      </c>
      <c r="AC1659" s="9">
        <v>1003</v>
      </c>
      <c r="AD1659" s="9" t="s">
        <v>207</v>
      </c>
      <c r="AE1659" s="9">
        <v>395</v>
      </c>
      <c r="AF1659" s="9" t="s">
        <v>315</v>
      </c>
      <c r="AG1659" s="14" t="s">
        <v>75</v>
      </c>
      <c r="AH1659" s="14" t="s">
        <v>207</v>
      </c>
      <c r="AI1659" s="14" t="s">
        <v>2422</v>
      </c>
      <c r="AJ1659" s="14" t="s">
        <v>207</v>
      </c>
      <c r="AK1659" s="9">
        <v>0</v>
      </c>
      <c r="AL1659" s="14" t="s">
        <v>207</v>
      </c>
      <c r="AM1659" s="9">
        <v>0</v>
      </c>
      <c r="AN1659" s="14" t="s">
        <v>207</v>
      </c>
      <c r="AO1659" s="9">
        <v>0</v>
      </c>
      <c r="AP1659" s="14" t="s">
        <v>207</v>
      </c>
      <c r="AQ1659" s="9">
        <v>0</v>
      </c>
      <c r="AR1659" s="14" t="s">
        <v>207</v>
      </c>
      <c r="AS1659" s="9" t="s">
        <v>0</v>
      </c>
      <c r="AT1659" s="9" t="s">
        <v>318</v>
      </c>
      <c r="AU1659" s="9" t="s">
        <v>376</v>
      </c>
      <c r="AV1659" s="9" t="s">
        <v>320</v>
      </c>
      <c r="AW1659" s="9" t="s">
        <v>2423</v>
      </c>
      <c r="AX1659" s="9">
        <v>9010600000</v>
      </c>
      <c r="AY1659" s="99">
        <v>994</v>
      </c>
      <c r="AZ1659" s="12" t="s">
        <v>207</v>
      </c>
      <c r="BA1659" s="99">
        <v>80</v>
      </c>
      <c r="BB1659" s="12" t="s">
        <v>207</v>
      </c>
      <c r="BC1659" s="99">
        <v>57</v>
      </c>
      <c r="BD1659" s="12" t="s">
        <v>207</v>
      </c>
      <c r="BE1659" s="99">
        <v>569</v>
      </c>
      <c r="BF1659" s="12" t="s">
        <v>321</v>
      </c>
      <c r="BG1659" s="654">
        <v>568.11300000000006</v>
      </c>
      <c r="BH1659" s="12" t="s">
        <v>321</v>
      </c>
      <c r="BI1659" s="99">
        <v>338</v>
      </c>
      <c r="BJ1659" s="12" t="s">
        <v>321</v>
      </c>
      <c r="BK1659" s="754">
        <v>0</v>
      </c>
      <c r="BL1659" s="12" t="s">
        <v>321</v>
      </c>
      <c r="BM1659" s="754">
        <v>6.6849999999999996</v>
      </c>
      <c r="BN1659" s="12" t="s">
        <v>321</v>
      </c>
      <c r="BO1659" s="754">
        <v>4.9000000000000002E-2</v>
      </c>
      <c r="BP1659" s="12" t="s">
        <v>321</v>
      </c>
      <c r="BQ1659" s="754">
        <v>0.09</v>
      </c>
      <c r="BR1659" s="12" t="s">
        <v>321</v>
      </c>
      <c r="BS1659" s="654">
        <v>223.28899999999999</v>
      </c>
      <c r="BT1659" s="12" t="s">
        <v>321</v>
      </c>
      <c r="BU1659" s="654">
        <v>230.113</v>
      </c>
      <c r="BV1659" s="12" t="s">
        <v>321</v>
      </c>
      <c r="BW1659" s="9">
        <v>4.53</v>
      </c>
      <c r="BX1659" s="9" t="s">
        <v>322</v>
      </c>
      <c r="BY1659" s="755">
        <v>391.3</v>
      </c>
      <c r="BZ1659" s="9" t="s">
        <v>315</v>
      </c>
      <c r="CA1659" s="755">
        <v>31.5</v>
      </c>
      <c r="CB1659" s="9" t="s">
        <v>315</v>
      </c>
      <c r="CC1659" s="755">
        <v>22.4</v>
      </c>
      <c r="CD1659" s="9" t="s">
        <v>315</v>
      </c>
      <c r="CE1659" s="755">
        <v>1274.3</v>
      </c>
      <c r="CF1659" s="9" t="s">
        <v>323</v>
      </c>
      <c r="CG1659" s="755">
        <v>745.2</v>
      </c>
      <c r="CH1659" s="9" t="s">
        <v>323</v>
      </c>
      <c r="CI1659" s="9"/>
      <c r="CJ1659" s="9"/>
      <c r="CK1659" s="9"/>
    </row>
    <row r="1660" spans="1:89" s="98" customFormat="1" x14ac:dyDescent="0.25">
      <c r="A1660" s="99">
        <v>10130793</v>
      </c>
      <c r="B1660" s="99"/>
      <c r="C1660" s="772">
        <v>18142</v>
      </c>
      <c r="D1660" s="807">
        <v>0.05</v>
      </c>
      <c r="E1660" s="772">
        <f t="shared" si="75"/>
        <v>19049</v>
      </c>
      <c r="F1660" s="778">
        <v>1.1000000000000001</v>
      </c>
      <c r="G1660" s="774">
        <f t="shared" si="74"/>
        <v>20954</v>
      </c>
      <c r="H1660" s="776"/>
      <c r="I1660" s="758"/>
      <c r="J1660" s="776"/>
      <c r="K1660" s="786"/>
      <c r="L1660" s="9" t="s">
        <v>308</v>
      </c>
      <c r="M1660" s="9" t="s">
        <v>4513</v>
      </c>
      <c r="N1660" s="9" t="s">
        <v>397</v>
      </c>
      <c r="O1660" s="9" t="s">
        <v>310</v>
      </c>
      <c r="P1660" s="9" t="s">
        <v>624</v>
      </c>
      <c r="Q1660" s="9" t="s">
        <v>2413</v>
      </c>
      <c r="R1660" s="9" t="s">
        <v>2414</v>
      </c>
      <c r="S1660" s="9" t="s">
        <v>348</v>
      </c>
      <c r="T1660" s="98" t="s">
        <v>204</v>
      </c>
      <c r="U1660" s="99" t="s">
        <v>2424</v>
      </c>
      <c r="V1660" s="99" t="s">
        <v>207</v>
      </c>
      <c r="W1660" s="99" t="s">
        <v>2383</v>
      </c>
      <c r="X1660" s="99" t="s">
        <v>207</v>
      </c>
      <c r="Y1660" s="99">
        <v>563</v>
      </c>
      <c r="Z1660" s="99" t="s">
        <v>207</v>
      </c>
      <c r="AA1660" s="9">
        <v>900</v>
      </c>
      <c r="AB1660" s="99" t="s">
        <v>207</v>
      </c>
      <c r="AC1660" s="9">
        <v>1062</v>
      </c>
      <c r="AD1660" s="9" t="s">
        <v>207</v>
      </c>
      <c r="AE1660" s="9">
        <v>418</v>
      </c>
      <c r="AF1660" s="9" t="s">
        <v>315</v>
      </c>
      <c r="AG1660" s="14" t="s">
        <v>76</v>
      </c>
      <c r="AH1660" s="14" t="s">
        <v>207</v>
      </c>
      <c r="AI1660" s="14" t="s">
        <v>2425</v>
      </c>
      <c r="AJ1660" s="14" t="s">
        <v>207</v>
      </c>
      <c r="AK1660" s="9">
        <v>0</v>
      </c>
      <c r="AL1660" s="14" t="s">
        <v>207</v>
      </c>
      <c r="AM1660" s="9">
        <v>0</v>
      </c>
      <c r="AN1660" s="14" t="s">
        <v>207</v>
      </c>
      <c r="AO1660" s="9">
        <v>0</v>
      </c>
      <c r="AP1660" s="14" t="s">
        <v>207</v>
      </c>
      <c r="AQ1660" s="9">
        <v>0</v>
      </c>
      <c r="AR1660" s="14" t="s">
        <v>207</v>
      </c>
      <c r="AS1660" s="9" t="s">
        <v>0</v>
      </c>
      <c r="AT1660" s="9" t="s">
        <v>318</v>
      </c>
      <c r="AU1660" s="9" t="s">
        <v>376</v>
      </c>
      <c r="AV1660" s="9" t="s">
        <v>320</v>
      </c>
      <c r="AW1660" s="9" t="s">
        <v>2426</v>
      </c>
      <c r="AX1660" s="9">
        <v>9010600000</v>
      </c>
      <c r="AY1660" s="99">
        <v>994</v>
      </c>
      <c r="AZ1660" s="12" t="s">
        <v>207</v>
      </c>
      <c r="BA1660" s="99">
        <v>80</v>
      </c>
      <c r="BB1660" s="12" t="s">
        <v>207</v>
      </c>
      <c r="BC1660" s="99">
        <v>57</v>
      </c>
      <c r="BD1660" s="12" t="s">
        <v>207</v>
      </c>
      <c r="BE1660" s="99">
        <v>578</v>
      </c>
      <c r="BF1660" s="12" t="s">
        <v>321</v>
      </c>
      <c r="BG1660" s="654">
        <v>577.11300000000006</v>
      </c>
      <c r="BH1660" s="12" t="s">
        <v>321</v>
      </c>
      <c r="BI1660" s="99">
        <v>347</v>
      </c>
      <c r="BJ1660" s="12" t="s">
        <v>321</v>
      </c>
      <c r="BK1660" s="754">
        <v>0</v>
      </c>
      <c r="BL1660" s="12" t="s">
        <v>321</v>
      </c>
      <c r="BM1660" s="754">
        <v>6.6849999999999996</v>
      </c>
      <c r="BN1660" s="12" t="s">
        <v>321</v>
      </c>
      <c r="BO1660" s="754">
        <v>4.9000000000000002E-2</v>
      </c>
      <c r="BP1660" s="12" t="s">
        <v>321</v>
      </c>
      <c r="BQ1660" s="754">
        <v>0.09</v>
      </c>
      <c r="BR1660" s="12" t="s">
        <v>321</v>
      </c>
      <c r="BS1660" s="654">
        <v>223.28899999999999</v>
      </c>
      <c r="BT1660" s="12" t="s">
        <v>321</v>
      </c>
      <c r="BU1660" s="654">
        <v>230.113</v>
      </c>
      <c r="BV1660" s="12" t="s">
        <v>321</v>
      </c>
      <c r="BW1660" s="9">
        <v>4.53</v>
      </c>
      <c r="BX1660" s="9" t="s">
        <v>322</v>
      </c>
      <c r="BY1660" s="755">
        <v>391.3</v>
      </c>
      <c r="BZ1660" s="9" t="s">
        <v>315</v>
      </c>
      <c r="CA1660" s="755">
        <v>31.5</v>
      </c>
      <c r="CB1660" s="9" t="s">
        <v>315</v>
      </c>
      <c r="CC1660" s="755">
        <v>22.4</v>
      </c>
      <c r="CD1660" s="9" t="s">
        <v>315</v>
      </c>
      <c r="CE1660" s="755">
        <v>1294.0999999999999</v>
      </c>
      <c r="CF1660" s="9" t="s">
        <v>323</v>
      </c>
      <c r="CG1660" s="755">
        <v>765</v>
      </c>
      <c r="CH1660" s="9" t="s">
        <v>323</v>
      </c>
      <c r="CI1660" s="9"/>
      <c r="CJ1660" s="9"/>
      <c r="CK1660" s="9"/>
    </row>
    <row r="1661" spans="1:89" s="98" customFormat="1" x14ac:dyDescent="0.25">
      <c r="A1661" s="99">
        <v>10130794</v>
      </c>
      <c r="B1661" s="99"/>
      <c r="C1661" s="772">
        <v>18532</v>
      </c>
      <c r="D1661" s="807">
        <v>0.05</v>
      </c>
      <c r="E1661" s="772">
        <f t="shared" si="75"/>
        <v>19459</v>
      </c>
      <c r="F1661" s="778">
        <v>1.1000000000000001</v>
      </c>
      <c r="G1661" s="774">
        <f t="shared" si="74"/>
        <v>21405</v>
      </c>
      <c r="H1661" s="776"/>
      <c r="I1661" s="758"/>
      <c r="J1661" s="776"/>
      <c r="K1661" s="786"/>
      <c r="L1661" s="9" t="s">
        <v>308</v>
      </c>
      <c r="M1661" s="9" t="s">
        <v>4514</v>
      </c>
      <c r="N1661" s="9" t="s">
        <v>397</v>
      </c>
      <c r="O1661" s="9" t="s">
        <v>310</v>
      </c>
      <c r="P1661" s="9" t="s">
        <v>624</v>
      </c>
      <c r="Q1661" s="9" t="s">
        <v>2413</v>
      </c>
      <c r="R1661" s="9" t="s">
        <v>2414</v>
      </c>
      <c r="S1661" s="9" t="s">
        <v>348</v>
      </c>
      <c r="T1661" s="98" t="s">
        <v>204</v>
      </c>
      <c r="U1661" s="99" t="s">
        <v>2427</v>
      </c>
      <c r="V1661" s="99" t="s">
        <v>207</v>
      </c>
      <c r="W1661" s="99" t="s">
        <v>2428</v>
      </c>
      <c r="X1661" s="99" t="s">
        <v>207</v>
      </c>
      <c r="Y1661" s="99">
        <v>594</v>
      </c>
      <c r="Z1661" s="99" t="s">
        <v>207</v>
      </c>
      <c r="AA1661" s="9">
        <v>950</v>
      </c>
      <c r="AB1661" s="99" t="s">
        <v>207</v>
      </c>
      <c r="AC1661" s="9">
        <v>1120</v>
      </c>
      <c r="AD1661" s="9" t="s">
        <v>207</v>
      </c>
      <c r="AE1661" s="9">
        <v>441</v>
      </c>
      <c r="AF1661" s="9" t="s">
        <v>315</v>
      </c>
      <c r="AG1661" s="14" t="s">
        <v>77</v>
      </c>
      <c r="AH1661" s="14" t="s">
        <v>207</v>
      </c>
      <c r="AI1661" s="14" t="s">
        <v>2429</v>
      </c>
      <c r="AJ1661" s="14" t="s">
        <v>207</v>
      </c>
      <c r="AK1661" s="9">
        <v>0</v>
      </c>
      <c r="AL1661" s="14" t="s">
        <v>207</v>
      </c>
      <c r="AM1661" s="9">
        <v>0</v>
      </c>
      <c r="AN1661" s="14" t="s">
        <v>207</v>
      </c>
      <c r="AO1661" s="9">
        <v>0</v>
      </c>
      <c r="AP1661" s="14" t="s">
        <v>207</v>
      </c>
      <c r="AQ1661" s="9">
        <v>0</v>
      </c>
      <c r="AR1661" s="14" t="s">
        <v>207</v>
      </c>
      <c r="AS1661" s="9" t="s">
        <v>0</v>
      </c>
      <c r="AT1661" s="9" t="s">
        <v>318</v>
      </c>
      <c r="AU1661" s="9" t="s">
        <v>376</v>
      </c>
      <c r="AV1661" s="9" t="s">
        <v>320</v>
      </c>
      <c r="AW1661" s="9" t="s">
        <v>2430</v>
      </c>
      <c r="AX1661" s="9">
        <v>9010600000</v>
      </c>
      <c r="AY1661" s="99">
        <v>1094</v>
      </c>
      <c r="AZ1661" s="12" t="s">
        <v>207</v>
      </c>
      <c r="BA1661" s="99">
        <v>80</v>
      </c>
      <c r="BB1661" s="12" t="s">
        <v>207</v>
      </c>
      <c r="BC1661" s="99">
        <v>57</v>
      </c>
      <c r="BD1661" s="12" t="s">
        <v>207</v>
      </c>
      <c r="BE1661" s="99">
        <v>608</v>
      </c>
      <c r="BF1661" s="12" t="s">
        <v>321</v>
      </c>
      <c r="BG1661" s="654">
        <v>607.90899999999999</v>
      </c>
      <c r="BH1661" s="12" t="s">
        <v>321</v>
      </c>
      <c r="BI1661" s="99">
        <v>358</v>
      </c>
      <c r="BJ1661" s="12" t="s">
        <v>321</v>
      </c>
      <c r="BK1661" s="754">
        <v>0</v>
      </c>
      <c r="BL1661" s="12" t="s">
        <v>321</v>
      </c>
      <c r="BM1661" s="754">
        <v>7.4980000000000002</v>
      </c>
      <c r="BN1661" s="12" t="s">
        <v>321</v>
      </c>
      <c r="BO1661" s="754">
        <v>4.9000000000000002E-2</v>
      </c>
      <c r="BP1661" s="12" t="s">
        <v>321</v>
      </c>
      <c r="BQ1661" s="754">
        <v>9.8000000000000004E-2</v>
      </c>
      <c r="BR1661" s="12" t="s">
        <v>321</v>
      </c>
      <c r="BS1661" s="654">
        <v>242.26300000000001</v>
      </c>
      <c r="BT1661" s="12" t="s">
        <v>321</v>
      </c>
      <c r="BU1661" s="654">
        <v>249.90899999999999</v>
      </c>
      <c r="BV1661" s="12" t="s">
        <v>321</v>
      </c>
      <c r="BW1661" s="9">
        <v>4.99</v>
      </c>
      <c r="BX1661" s="9" t="s">
        <v>322</v>
      </c>
      <c r="BY1661" s="755">
        <v>430.7</v>
      </c>
      <c r="BZ1661" s="9" t="s">
        <v>315</v>
      </c>
      <c r="CA1661" s="755">
        <v>31.5</v>
      </c>
      <c r="CB1661" s="9" t="s">
        <v>315</v>
      </c>
      <c r="CC1661" s="755">
        <v>22.4</v>
      </c>
      <c r="CD1661" s="9" t="s">
        <v>315</v>
      </c>
      <c r="CE1661" s="755">
        <v>1371.3</v>
      </c>
      <c r="CF1661" s="9" t="s">
        <v>323</v>
      </c>
      <c r="CG1661" s="755">
        <v>789.3</v>
      </c>
      <c r="CH1661" s="9" t="s">
        <v>323</v>
      </c>
      <c r="CI1661" s="9"/>
      <c r="CJ1661" s="9"/>
      <c r="CK1661" s="9"/>
    </row>
    <row r="1662" spans="1:89" s="98" customFormat="1" x14ac:dyDescent="0.25">
      <c r="A1662" s="99">
        <v>10130795</v>
      </c>
      <c r="B1662" s="99"/>
      <c r="C1662" s="772">
        <v>20769</v>
      </c>
      <c r="D1662" s="807">
        <v>0.05</v>
      </c>
      <c r="E1662" s="772">
        <f t="shared" si="75"/>
        <v>21807</v>
      </c>
      <c r="F1662" s="778">
        <v>1.1000000000000001</v>
      </c>
      <c r="G1662" s="774">
        <f t="shared" si="74"/>
        <v>23988</v>
      </c>
      <c r="H1662" s="776"/>
      <c r="I1662" s="758"/>
      <c r="J1662" s="776"/>
      <c r="K1662" s="786"/>
      <c r="L1662" s="9" t="s">
        <v>308</v>
      </c>
      <c r="M1662" s="9" t="s">
        <v>4510</v>
      </c>
      <c r="N1662" s="9" t="s">
        <v>397</v>
      </c>
      <c r="O1662" s="9" t="s">
        <v>310</v>
      </c>
      <c r="P1662" s="9" t="s">
        <v>624</v>
      </c>
      <c r="Q1662" s="9" t="s">
        <v>2413</v>
      </c>
      <c r="R1662" s="9" t="s">
        <v>2414</v>
      </c>
      <c r="S1662" s="9" t="s">
        <v>348</v>
      </c>
      <c r="T1662" s="98" t="s">
        <v>204</v>
      </c>
      <c r="U1662" s="99" t="s">
        <v>2415</v>
      </c>
      <c r="V1662" s="99" t="s">
        <v>207</v>
      </c>
      <c r="W1662" s="99" t="s">
        <v>2416</v>
      </c>
      <c r="X1662" s="99" t="s">
        <v>207</v>
      </c>
      <c r="Y1662" s="99">
        <v>469</v>
      </c>
      <c r="Z1662" s="99" t="s">
        <v>207</v>
      </c>
      <c r="AA1662" s="9">
        <v>750</v>
      </c>
      <c r="AB1662" s="99" t="s">
        <v>207</v>
      </c>
      <c r="AC1662" s="9">
        <v>885</v>
      </c>
      <c r="AD1662" s="9" t="s">
        <v>207</v>
      </c>
      <c r="AE1662" s="9">
        <v>348</v>
      </c>
      <c r="AF1662" s="9" t="s">
        <v>315</v>
      </c>
      <c r="AG1662" s="14" t="s">
        <v>73</v>
      </c>
      <c r="AH1662" s="14" t="s">
        <v>207</v>
      </c>
      <c r="AI1662" s="14" t="s">
        <v>2417</v>
      </c>
      <c r="AJ1662" s="14" t="s">
        <v>207</v>
      </c>
      <c r="AK1662" s="9">
        <v>0</v>
      </c>
      <c r="AL1662" s="14" t="s">
        <v>207</v>
      </c>
      <c r="AM1662" s="9">
        <v>0</v>
      </c>
      <c r="AN1662" s="14" t="s">
        <v>207</v>
      </c>
      <c r="AO1662" s="9">
        <v>0</v>
      </c>
      <c r="AP1662" s="14" t="s">
        <v>207</v>
      </c>
      <c r="AQ1662" s="9">
        <v>0</v>
      </c>
      <c r="AR1662" s="14" t="s">
        <v>207</v>
      </c>
      <c r="AS1662" s="9" t="s">
        <v>0</v>
      </c>
      <c r="AT1662" s="9" t="s">
        <v>318</v>
      </c>
      <c r="AU1662" s="9" t="s">
        <v>376</v>
      </c>
      <c r="AV1662" s="9" t="s">
        <v>320</v>
      </c>
      <c r="AW1662" s="9" t="s">
        <v>2431</v>
      </c>
      <c r="AX1662" s="9">
        <v>9010600000</v>
      </c>
      <c r="AY1662" s="99">
        <v>894</v>
      </c>
      <c r="AZ1662" s="12" t="s">
        <v>207</v>
      </c>
      <c r="BA1662" s="99">
        <v>80</v>
      </c>
      <c r="BB1662" s="12" t="s">
        <v>207</v>
      </c>
      <c r="BC1662" s="99">
        <v>57</v>
      </c>
      <c r="BD1662" s="12" t="s">
        <v>207</v>
      </c>
      <c r="BE1662" s="99">
        <v>526</v>
      </c>
      <c r="BF1662" s="12" t="s">
        <v>321</v>
      </c>
      <c r="BG1662" s="654">
        <v>525.32600000000002</v>
      </c>
      <c r="BH1662" s="12" t="s">
        <v>321</v>
      </c>
      <c r="BI1662" s="99">
        <v>319</v>
      </c>
      <c r="BJ1662" s="12" t="s">
        <v>321</v>
      </c>
      <c r="BK1662" s="754">
        <v>0</v>
      </c>
      <c r="BL1662" s="12" t="s">
        <v>321</v>
      </c>
      <c r="BM1662" s="754">
        <v>5.8630000000000004</v>
      </c>
      <c r="BN1662" s="12" t="s">
        <v>321</v>
      </c>
      <c r="BO1662" s="754">
        <v>4.9000000000000002E-2</v>
      </c>
      <c r="BP1662" s="12" t="s">
        <v>321</v>
      </c>
      <c r="BQ1662" s="754">
        <v>8.2000000000000003E-2</v>
      </c>
      <c r="BR1662" s="12" t="s">
        <v>321</v>
      </c>
      <c r="BS1662" s="654">
        <v>200.33199999999999</v>
      </c>
      <c r="BT1662" s="12" t="s">
        <v>321</v>
      </c>
      <c r="BU1662" s="654">
        <v>206.32599999999999</v>
      </c>
      <c r="BV1662" s="12" t="s">
        <v>321</v>
      </c>
      <c r="BW1662" s="9">
        <v>4.08</v>
      </c>
      <c r="BX1662" s="9" t="s">
        <v>322</v>
      </c>
      <c r="BY1662" s="755">
        <v>352</v>
      </c>
      <c r="BZ1662" s="9" t="s">
        <v>315</v>
      </c>
      <c r="CA1662" s="755">
        <v>31.5</v>
      </c>
      <c r="CB1662" s="9" t="s">
        <v>315</v>
      </c>
      <c r="CC1662" s="755">
        <v>22.4</v>
      </c>
      <c r="CD1662" s="9" t="s">
        <v>315</v>
      </c>
      <c r="CE1662" s="755">
        <v>1179.5</v>
      </c>
      <c r="CF1662" s="9" t="s">
        <v>323</v>
      </c>
      <c r="CG1662" s="755">
        <v>703.3</v>
      </c>
      <c r="CH1662" s="9" t="s">
        <v>323</v>
      </c>
      <c r="CI1662" s="9"/>
      <c r="CJ1662" s="9"/>
      <c r="CK1662" s="9"/>
    </row>
    <row r="1663" spans="1:89" s="98" customFormat="1" x14ac:dyDescent="0.25">
      <c r="A1663" s="99">
        <v>10130043</v>
      </c>
      <c r="B1663" s="99"/>
      <c r="C1663" s="772">
        <v>21291</v>
      </c>
      <c r="D1663" s="807">
        <v>0.05</v>
      </c>
      <c r="E1663" s="772">
        <f t="shared" si="75"/>
        <v>22356</v>
      </c>
      <c r="F1663" s="778">
        <v>1.1000000000000001</v>
      </c>
      <c r="G1663" s="774">
        <f t="shared" si="74"/>
        <v>24592</v>
      </c>
      <c r="H1663" s="776"/>
      <c r="I1663" s="758"/>
      <c r="J1663" s="776"/>
      <c r="K1663" s="786"/>
      <c r="L1663" s="9" t="s">
        <v>308</v>
      </c>
      <c r="M1663" s="9" t="s">
        <v>4511</v>
      </c>
      <c r="N1663" s="9" t="s">
        <v>397</v>
      </c>
      <c r="O1663" s="9" t="s">
        <v>310</v>
      </c>
      <c r="P1663" s="9" t="s">
        <v>624</v>
      </c>
      <c r="Q1663" s="9" t="s">
        <v>2413</v>
      </c>
      <c r="R1663" s="9" t="s">
        <v>2414</v>
      </c>
      <c r="S1663" s="9" t="s">
        <v>348</v>
      </c>
      <c r="T1663" s="98" t="s">
        <v>204</v>
      </c>
      <c r="U1663" s="99" t="s">
        <v>1501</v>
      </c>
      <c r="V1663" s="99" t="s">
        <v>207</v>
      </c>
      <c r="W1663" s="99" t="s">
        <v>2376</v>
      </c>
      <c r="X1663" s="99" t="s">
        <v>207</v>
      </c>
      <c r="Y1663" s="99">
        <v>500</v>
      </c>
      <c r="Z1663" s="99" t="s">
        <v>207</v>
      </c>
      <c r="AA1663" s="9">
        <v>800</v>
      </c>
      <c r="AB1663" s="99" t="s">
        <v>207</v>
      </c>
      <c r="AC1663" s="9">
        <v>943</v>
      </c>
      <c r="AD1663" s="9" t="s">
        <v>207</v>
      </c>
      <c r="AE1663" s="9">
        <v>371</v>
      </c>
      <c r="AF1663" s="9" t="s">
        <v>315</v>
      </c>
      <c r="AG1663" s="14" t="s">
        <v>74</v>
      </c>
      <c r="AH1663" s="14" t="s">
        <v>207</v>
      </c>
      <c r="AI1663" s="14" t="s">
        <v>2377</v>
      </c>
      <c r="AJ1663" s="14" t="s">
        <v>207</v>
      </c>
      <c r="AK1663" s="9">
        <v>0</v>
      </c>
      <c r="AL1663" s="14" t="s">
        <v>207</v>
      </c>
      <c r="AM1663" s="9">
        <v>0</v>
      </c>
      <c r="AN1663" s="14" t="s">
        <v>207</v>
      </c>
      <c r="AO1663" s="9">
        <v>0</v>
      </c>
      <c r="AP1663" s="14" t="s">
        <v>207</v>
      </c>
      <c r="AQ1663" s="9">
        <v>0</v>
      </c>
      <c r="AR1663" s="14" t="s">
        <v>207</v>
      </c>
      <c r="AS1663" s="9" t="s">
        <v>0</v>
      </c>
      <c r="AT1663" s="9" t="s">
        <v>318</v>
      </c>
      <c r="AU1663" s="9" t="s">
        <v>376</v>
      </c>
      <c r="AV1663" s="9" t="s">
        <v>320</v>
      </c>
      <c r="AW1663" s="9" t="s">
        <v>2432</v>
      </c>
      <c r="AX1663" s="9">
        <v>9010600000</v>
      </c>
      <c r="AY1663" s="99">
        <v>894</v>
      </c>
      <c r="AZ1663" s="12" t="s">
        <v>207</v>
      </c>
      <c r="BA1663" s="99">
        <v>80</v>
      </c>
      <c r="BB1663" s="12" t="s">
        <v>207</v>
      </c>
      <c r="BC1663" s="99">
        <v>57</v>
      </c>
      <c r="BD1663" s="12" t="s">
        <v>207</v>
      </c>
      <c r="BE1663" s="99">
        <v>535</v>
      </c>
      <c r="BF1663" s="12" t="s">
        <v>321</v>
      </c>
      <c r="BG1663" s="654">
        <v>534.32600000000002</v>
      </c>
      <c r="BH1663" s="12" t="s">
        <v>321</v>
      </c>
      <c r="BI1663" s="99">
        <v>328</v>
      </c>
      <c r="BJ1663" s="12" t="s">
        <v>321</v>
      </c>
      <c r="BK1663" s="754">
        <v>0</v>
      </c>
      <c r="BL1663" s="12" t="s">
        <v>321</v>
      </c>
      <c r="BM1663" s="754">
        <v>5.8630000000000004</v>
      </c>
      <c r="BN1663" s="12" t="s">
        <v>321</v>
      </c>
      <c r="BO1663" s="754">
        <v>4.9000000000000002E-2</v>
      </c>
      <c r="BP1663" s="12" t="s">
        <v>321</v>
      </c>
      <c r="BQ1663" s="754">
        <v>8.2000000000000003E-2</v>
      </c>
      <c r="BR1663" s="12" t="s">
        <v>321</v>
      </c>
      <c r="BS1663" s="654">
        <v>200.33199999999999</v>
      </c>
      <c r="BT1663" s="12" t="s">
        <v>321</v>
      </c>
      <c r="BU1663" s="654">
        <v>206.32599999999999</v>
      </c>
      <c r="BV1663" s="12" t="s">
        <v>321</v>
      </c>
      <c r="BW1663" s="9">
        <v>4.08</v>
      </c>
      <c r="BX1663" s="9" t="s">
        <v>322</v>
      </c>
      <c r="BY1663" s="755">
        <v>352</v>
      </c>
      <c r="BZ1663" s="9" t="s">
        <v>315</v>
      </c>
      <c r="CA1663" s="755">
        <v>31.5</v>
      </c>
      <c r="CB1663" s="9" t="s">
        <v>315</v>
      </c>
      <c r="CC1663" s="755">
        <v>22.4</v>
      </c>
      <c r="CD1663" s="9" t="s">
        <v>315</v>
      </c>
      <c r="CE1663" s="755">
        <v>1199.3</v>
      </c>
      <c r="CF1663" s="9" t="s">
        <v>323</v>
      </c>
      <c r="CG1663" s="755">
        <v>723.1</v>
      </c>
      <c r="CH1663" s="9" t="s">
        <v>323</v>
      </c>
      <c r="CI1663" s="9"/>
      <c r="CJ1663" s="9"/>
      <c r="CK1663" s="9"/>
    </row>
    <row r="1664" spans="1:89" s="98" customFormat="1" x14ac:dyDescent="0.25">
      <c r="A1664" s="99">
        <v>10130796</v>
      </c>
      <c r="B1664" s="99"/>
      <c r="C1664" s="772">
        <v>22338</v>
      </c>
      <c r="D1664" s="807">
        <v>0.05</v>
      </c>
      <c r="E1664" s="772">
        <f t="shared" si="75"/>
        <v>23455</v>
      </c>
      <c r="F1664" s="778">
        <v>1.1000000000000001</v>
      </c>
      <c r="G1664" s="774">
        <f t="shared" si="74"/>
        <v>25801</v>
      </c>
      <c r="H1664" s="776"/>
      <c r="I1664" s="758"/>
      <c r="J1664" s="776"/>
      <c r="K1664" s="786"/>
      <c r="L1664" s="9" t="s">
        <v>308</v>
      </c>
      <c r="M1664" s="9" t="s">
        <v>4512</v>
      </c>
      <c r="N1664" s="9" t="s">
        <v>397</v>
      </c>
      <c r="O1664" s="9" t="s">
        <v>310</v>
      </c>
      <c r="P1664" s="9" t="s">
        <v>624</v>
      </c>
      <c r="Q1664" s="9" t="s">
        <v>2413</v>
      </c>
      <c r="R1664" s="9" t="s">
        <v>2414</v>
      </c>
      <c r="S1664" s="9" t="s">
        <v>348</v>
      </c>
      <c r="T1664" s="98" t="s">
        <v>204</v>
      </c>
      <c r="U1664" s="99" t="s">
        <v>2420</v>
      </c>
      <c r="V1664" s="99" t="s">
        <v>207</v>
      </c>
      <c r="W1664" s="99" t="s">
        <v>2421</v>
      </c>
      <c r="X1664" s="99" t="s">
        <v>207</v>
      </c>
      <c r="Y1664" s="99">
        <v>532</v>
      </c>
      <c r="Z1664" s="99" t="s">
        <v>207</v>
      </c>
      <c r="AA1664" s="9">
        <v>850</v>
      </c>
      <c r="AB1664" s="99" t="s">
        <v>207</v>
      </c>
      <c r="AC1664" s="9">
        <v>1003</v>
      </c>
      <c r="AD1664" s="9" t="s">
        <v>207</v>
      </c>
      <c r="AE1664" s="9">
        <v>395</v>
      </c>
      <c r="AF1664" s="9" t="s">
        <v>315</v>
      </c>
      <c r="AG1664" s="14" t="s">
        <v>75</v>
      </c>
      <c r="AH1664" s="14" t="s">
        <v>207</v>
      </c>
      <c r="AI1664" s="14" t="s">
        <v>2422</v>
      </c>
      <c r="AJ1664" s="14" t="s">
        <v>207</v>
      </c>
      <c r="AK1664" s="9">
        <v>0</v>
      </c>
      <c r="AL1664" s="14" t="s">
        <v>207</v>
      </c>
      <c r="AM1664" s="9">
        <v>0</v>
      </c>
      <c r="AN1664" s="14" t="s">
        <v>207</v>
      </c>
      <c r="AO1664" s="9">
        <v>0</v>
      </c>
      <c r="AP1664" s="14" t="s">
        <v>207</v>
      </c>
      <c r="AQ1664" s="9">
        <v>0</v>
      </c>
      <c r="AR1664" s="14" t="s">
        <v>207</v>
      </c>
      <c r="AS1664" s="9" t="s">
        <v>0</v>
      </c>
      <c r="AT1664" s="9" t="s">
        <v>318</v>
      </c>
      <c r="AU1664" s="9" t="s">
        <v>376</v>
      </c>
      <c r="AV1664" s="9" t="s">
        <v>320</v>
      </c>
      <c r="AW1664" s="9" t="s">
        <v>2433</v>
      </c>
      <c r="AX1664" s="9">
        <v>9010600000</v>
      </c>
      <c r="AY1664" s="99">
        <v>994</v>
      </c>
      <c r="AZ1664" s="12" t="s">
        <v>207</v>
      </c>
      <c r="BA1664" s="99">
        <v>80</v>
      </c>
      <c r="BB1664" s="12" t="s">
        <v>207</v>
      </c>
      <c r="BC1664" s="99">
        <v>57</v>
      </c>
      <c r="BD1664" s="12" t="s">
        <v>207</v>
      </c>
      <c r="BE1664" s="99">
        <v>569</v>
      </c>
      <c r="BF1664" s="12" t="s">
        <v>321</v>
      </c>
      <c r="BG1664" s="654">
        <v>568.11300000000006</v>
      </c>
      <c r="BH1664" s="12" t="s">
        <v>321</v>
      </c>
      <c r="BI1664" s="99">
        <v>338</v>
      </c>
      <c r="BJ1664" s="12" t="s">
        <v>321</v>
      </c>
      <c r="BK1664" s="754">
        <v>0</v>
      </c>
      <c r="BL1664" s="12" t="s">
        <v>321</v>
      </c>
      <c r="BM1664" s="754">
        <v>6.6849999999999996</v>
      </c>
      <c r="BN1664" s="12" t="s">
        <v>321</v>
      </c>
      <c r="BO1664" s="754">
        <v>4.9000000000000002E-2</v>
      </c>
      <c r="BP1664" s="12" t="s">
        <v>321</v>
      </c>
      <c r="BQ1664" s="754">
        <v>0.09</v>
      </c>
      <c r="BR1664" s="12" t="s">
        <v>321</v>
      </c>
      <c r="BS1664" s="654">
        <v>223.28899999999999</v>
      </c>
      <c r="BT1664" s="12" t="s">
        <v>321</v>
      </c>
      <c r="BU1664" s="654">
        <v>230.113</v>
      </c>
      <c r="BV1664" s="12" t="s">
        <v>321</v>
      </c>
      <c r="BW1664" s="9">
        <v>4.53</v>
      </c>
      <c r="BX1664" s="9" t="s">
        <v>322</v>
      </c>
      <c r="BY1664" s="755">
        <v>391.3</v>
      </c>
      <c r="BZ1664" s="9" t="s">
        <v>315</v>
      </c>
      <c r="CA1664" s="755">
        <v>31.5</v>
      </c>
      <c r="CB1664" s="9" t="s">
        <v>315</v>
      </c>
      <c r="CC1664" s="755">
        <v>22.4</v>
      </c>
      <c r="CD1664" s="9" t="s">
        <v>315</v>
      </c>
      <c r="CE1664" s="755">
        <v>1274.3</v>
      </c>
      <c r="CF1664" s="9" t="s">
        <v>323</v>
      </c>
      <c r="CG1664" s="755">
        <v>745.2</v>
      </c>
      <c r="CH1664" s="9" t="s">
        <v>323</v>
      </c>
      <c r="CI1664" s="9"/>
      <c r="CJ1664" s="9"/>
      <c r="CK1664" s="9"/>
    </row>
    <row r="1665" spans="1:89" s="98" customFormat="1" x14ac:dyDescent="0.25">
      <c r="A1665" s="99">
        <v>10130797</v>
      </c>
      <c r="B1665" s="99"/>
      <c r="C1665" s="772">
        <v>23387</v>
      </c>
      <c r="D1665" s="807">
        <v>0.05</v>
      </c>
      <c r="E1665" s="772">
        <f t="shared" si="75"/>
        <v>24556</v>
      </c>
      <c r="F1665" s="778">
        <v>1.1000000000000001</v>
      </c>
      <c r="G1665" s="774">
        <f t="shared" si="74"/>
        <v>27012</v>
      </c>
      <c r="H1665" s="776"/>
      <c r="I1665" s="758"/>
      <c r="J1665" s="776"/>
      <c r="K1665" s="786"/>
      <c r="L1665" s="9" t="s">
        <v>308</v>
      </c>
      <c r="M1665" s="9" t="s">
        <v>4513</v>
      </c>
      <c r="N1665" s="9" t="s">
        <v>397</v>
      </c>
      <c r="O1665" s="9" t="s">
        <v>310</v>
      </c>
      <c r="P1665" s="9" t="s">
        <v>624</v>
      </c>
      <c r="Q1665" s="9" t="s">
        <v>2413</v>
      </c>
      <c r="R1665" s="9" t="s">
        <v>2414</v>
      </c>
      <c r="S1665" s="9" t="s">
        <v>348</v>
      </c>
      <c r="T1665" s="98" t="s">
        <v>204</v>
      </c>
      <c r="U1665" s="99" t="s">
        <v>2424</v>
      </c>
      <c r="V1665" s="99" t="s">
        <v>207</v>
      </c>
      <c r="W1665" s="99" t="s">
        <v>2383</v>
      </c>
      <c r="X1665" s="99" t="s">
        <v>207</v>
      </c>
      <c r="Y1665" s="99">
        <v>563</v>
      </c>
      <c r="Z1665" s="99" t="s">
        <v>207</v>
      </c>
      <c r="AA1665" s="9">
        <v>900</v>
      </c>
      <c r="AB1665" s="99" t="s">
        <v>207</v>
      </c>
      <c r="AC1665" s="9">
        <v>1062</v>
      </c>
      <c r="AD1665" s="9" t="s">
        <v>207</v>
      </c>
      <c r="AE1665" s="9">
        <v>418</v>
      </c>
      <c r="AF1665" s="9" t="s">
        <v>315</v>
      </c>
      <c r="AG1665" s="14" t="s">
        <v>76</v>
      </c>
      <c r="AH1665" s="14" t="s">
        <v>207</v>
      </c>
      <c r="AI1665" s="14" t="s">
        <v>2425</v>
      </c>
      <c r="AJ1665" s="14" t="s">
        <v>207</v>
      </c>
      <c r="AK1665" s="9">
        <v>0</v>
      </c>
      <c r="AL1665" s="14" t="s">
        <v>207</v>
      </c>
      <c r="AM1665" s="9">
        <v>0</v>
      </c>
      <c r="AN1665" s="14" t="s">
        <v>207</v>
      </c>
      <c r="AO1665" s="9">
        <v>0</v>
      </c>
      <c r="AP1665" s="14" t="s">
        <v>207</v>
      </c>
      <c r="AQ1665" s="9">
        <v>0</v>
      </c>
      <c r="AR1665" s="14" t="s">
        <v>207</v>
      </c>
      <c r="AS1665" s="9" t="s">
        <v>0</v>
      </c>
      <c r="AT1665" s="9" t="s">
        <v>318</v>
      </c>
      <c r="AU1665" s="9" t="s">
        <v>376</v>
      </c>
      <c r="AV1665" s="9" t="s">
        <v>320</v>
      </c>
      <c r="AW1665" s="9" t="s">
        <v>2434</v>
      </c>
      <c r="AX1665" s="9">
        <v>9010600000</v>
      </c>
      <c r="AY1665" s="99">
        <v>994</v>
      </c>
      <c r="AZ1665" s="12" t="s">
        <v>207</v>
      </c>
      <c r="BA1665" s="99">
        <v>80</v>
      </c>
      <c r="BB1665" s="12" t="s">
        <v>207</v>
      </c>
      <c r="BC1665" s="99">
        <v>57</v>
      </c>
      <c r="BD1665" s="12" t="s">
        <v>207</v>
      </c>
      <c r="BE1665" s="99">
        <v>578</v>
      </c>
      <c r="BF1665" s="12" t="s">
        <v>321</v>
      </c>
      <c r="BG1665" s="654">
        <v>577.11300000000006</v>
      </c>
      <c r="BH1665" s="12" t="s">
        <v>321</v>
      </c>
      <c r="BI1665" s="99">
        <v>347</v>
      </c>
      <c r="BJ1665" s="12" t="s">
        <v>321</v>
      </c>
      <c r="BK1665" s="754">
        <v>0</v>
      </c>
      <c r="BL1665" s="12" t="s">
        <v>321</v>
      </c>
      <c r="BM1665" s="754">
        <v>6.6849999999999996</v>
      </c>
      <c r="BN1665" s="12" t="s">
        <v>321</v>
      </c>
      <c r="BO1665" s="754">
        <v>4.9000000000000002E-2</v>
      </c>
      <c r="BP1665" s="12" t="s">
        <v>321</v>
      </c>
      <c r="BQ1665" s="754">
        <v>0.09</v>
      </c>
      <c r="BR1665" s="12" t="s">
        <v>321</v>
      </c>
      <c r="BS1665" s="654">
        <v>223.28899999999999</v>
      </c>
      <c r="BT1665" s="12" t="s">
        <v>321</v>
      </c>
      <c r="BU1665" s="654">
        <v>230.113</v>
      </c>
      <c r="BV1665" s="12" t="s">
        <v>321</v>
      </c>
      <c r="BW1665" s="9">
        <v>4.53</v>
      </c>
      <c r="BX1665" s="9" t="s">
        <v>322</v>
      </c>
      <c r="BY1665" s="755">
        <v>391.3</v>
      </c>
      <c r="BZ1665" s="9" t="s">
        <v>315</v>
      </c>
      <c r="CA1665" s="755">
        <v>31.5</v>
      </c>
      <c r="CB1665" s="9" t="s">
        <v>315</v>
      </c>
      <c r="CC1665" s="755">
        <v>22.4</v>
      </c>
      <c r="CD1665" s="9" t="s">
        <v>315</v>
      </c>
      <c r="CE1665" s="755">
        <v>1294.0999999999999</v>
      </c>
      <c r="CF1665" s="9" t="s">
        <v>323</v>
      </c>
      <c r="CG1665" s="755">
        <v>765</v>
      </c>
      <c r="CH1665" s="9" t="s">
        <v>323</v>
      </c>
      <c r="CI1665" s="9"/>
      <c r="CJ1665" s="9"/>
      <c r="CK1665" s="9"/>
    </row>
    <row r="1666" spans="1:89" s="98" customFormat="1" x14ac:dyDescent="0.25">
      <c r="A1666" s="99">
        <v>10130798</v>
      </c>
      <c r="B1666" s="99"/>
      <c r="C1666" s="772">
        <v>23721</v>
      </c>
      <c r="D1666" s="807">
        <v>0.05</v>
      </c>
      <c r="E1666" s="772">
        <f t="shared" si="75"/>
        <v>24907</v>
      </c>
      <c r="F1666" s="778">
        <v>1.1000000000000001</v>
      </c>
      <c r="G1666" s="774">
        <f t="shared" si="74"/>
        <v>27398</v>
      </c>
      <c r="H1666" s="776"/>
      <c r="I1666" s="758"/>
      <c r="J1666" s="776"/>
      <c r="K1666" s="786"/>
      <c r="L1666" s="9" t="s">
        <v>308</v>
      </c>
      <c r="M1666" s="9" t="s">
        <v>4514</v>
      </c>
      <c r="N1666" s="9" t="s">
        <v>397</v>
      </c>
      <c r="O1666" s="9" t="s">
        <v>310</v>
      </c>
      <c r="P1666" s="9" t="s">
        <v>624</v>
      </c>
      <c r="Q1666" s="9" t="s">
        <v>2413</v>
      </c>
      <c r="R1666" s="9" t="s">
        <v>2414</v>
      </c>
      <c r="S1666" s="9" t="s">
        <v>348</v>
      </c>
      <c r="T1666" s="98" t="s">
        <v>204</v>
      </c>
      <c r="U1666" s="99" t="s">
        <v>2427</v>
      </c>
      <c r="V1666" s="99" t="s">
        <v>207</v>
      </c>
      <c r="W1666" s="99" t="s">
        <v>2428</v>
      </c>
      <c r="X1666" s="99" t="s">
        <v>207</v>
      </c>
      <c r="Y1666" s="99">
        <v>594</v>
      </c>
      <c r="Z1666" s="99" t="s">
        <v>207</v>
      </c>
      <c r="AA1666" s="9">
        <v>950</v>
      </c>
      <c r="AB1666" s="99" t="s">
        <v>207</v>
      </c>
      <c r="AC1666" s="9">
        <v>1120</v>
      </c>
      <c r="AD1666" s="9" t="s">
        <v>207</v>
      </c>
      <c r="AE1666" s="9">
        <v>441</v>
      </c>
      <c r="AF1666" s="9" t="s">
        <v>315</v>
      </c>
      <c r="AG1666" s="14" t="s">
        <v>77</v>
      </c>
      <c r="AH1666" s="14" t="s">
        <v>207</v>
      </c>
      <c r="AI1666" s="14" t="s">
        <v>2429</v>
      </c>
      <c r="AJ1666" s="14" t="s">
        <v>207</v>
      </c>
      <c r="AK1666" s="9">
        <v>0</v>
      </c>
      <c r="AL1666" s="14" t="s">
        <v>207</v>
      </c>
      <c r="AM1666" s="9">
        <v>0</v>
      </c>
      <c r="AN1666" s="14" t="s">
        <v>207</v>
      </c>
      <c r="AO1666" s="9">
        <v>0</v>
      </c>
      <c r="AP1666" s="14" t="s">
        <v>207</v>
      </c>
      <c r="AQ1666" s="9">
        <v>0</v>
      </c>
      <c r="AR1666" s="14" t="s">
        <v>207</v>
      </c>
      <c r="AS1666" s="9" t="s">
        <v>0</v>
      </c>
      <c r="AT1666" s="9" t="s">
        <v>318</v>
      </c>
      <c r="AU1666" s="9" t="s">
        <v>376</v>
      </c>
      <c r="AV1666" s="9" t="s">
        <v>320</v>
      </c>
      <c r="AW1666" s="9" t="s">
        <v>2435</v>
      </c>
      <c r="AX1666" s="9">
        <v>9010600000</v>
      </c>
      <c r="AY1666" s="99">
        <v>1094</v>
      </c>
      <c r="AZ1666" s="12" t="s">
        <v>207</v>
      </c>
      <c r="BA1666" s="99">
        <v>80</v>
      </c>
      <c r="BB1666" s="12" t="s">
        <v>207</v>
      </c>
      <c r="BC1666" s="99">
        <v>57</v>
      </c>
      <c r="BD1666" s="12" t="s">
        <v>207</v>
      </c>
      <c r="BE1666" s="99">
        <v>608</v>
      </c>
      <c r="BF1666" s="12" t="s">
        <v>321</v>
      </c>
      <c r="BG1666" s="654">
        <v>607.90899999999999</v>
      </c>
      <c r="BH1666" s="12" t="s">
        <v>321</v>
      </c>
      <c r="BI1666" s="99">
        <v>358</v>
      </c>
      <c r="BJ1666" s="12" t="s">
        <v>321</v>
      </c>
      <c r="BK1666" s="754">
        <v>0</v>
      </c>
      <c r="BL1666" s="12" t="s">
        <v>321</v>
      </c>
      <c r="BM1666" s="754">
        <v>7.4980000000000002</v>
      </c>
      <c r="BN1666" s="12" t="s">
        <v>321</v>
      </c>
      <c r="BO1666" s="754">
        <v>4.9000000000000002E-2</v>
      </c>
      <c r="BP1666" s="12" t="s">
        <v>321</v>
      </c>
      <c r="BQ1666" s="754">
        <v>9.8000000000000004E-2</v>
      </c>
      <c r="BR1666" s="12" t="s">
        <v>321</v>
      </c>
      <c r="BS1666" s="654">
        <v>242.26300000000001</v>
      </c>
      <c r="BT1666" s="12" t="s">
        <v>321</v>
      </c>
      <c r="BU1666" s="654">
        <v>249.90899999999999</v>
      </c>
      <c r="BV1666" s="12" t="s">
        <v>321</v>
      </c>
      <c r="BW1666" s="9">
        <v>4.99</v>
      </c>
      <c r="BX1666" s="9" t="s">
        <v>322</v>
      </c>
      <c r="BY1666" s="755">
        <v>430.7</v>
      </c>
      <c r="BZ1666" s="9" t="s">
        <v>315</v>
      </c>
      <c r="CA1666" s="755">
        <v>31.5</v>
      </c>
      <c r="CB1666" s="9" t="s">
        <v>315</v>
      </c>
      <c r="CC1666" s="755">
        <v>22.4</v>
      </c>
      <c r="CD1666" s="9" t="s">
        <v>315</v>
      </c>
      <c r="CE1666" s="755">
        <v>1371.3</v>
      </c>
      <c r="CF1666" s="9" t="s">
        <v>323</v>
      </c>
      <c r="CG1666" s="755">
        <v>789.3</v>
      </c>
      <c r="CH1666" s="9" t="s">
        <v>323</v>
      </c>
      <c r="CI1666" s="9"/>
      <c r="CJ1666" s="9"/>
      <c r="CK1666" s="9"/>
    </row>
    <row r="1667" spans="1:89" s="98" customFormat="1" x14ac:dyDescent="0.25">
      <c r="A1667" s="99">
        <v>10130784</v>
      </c>
      <c r="B1667" s="99"/>
      <c r="C1667" s="772">
        <v>15815</v>
      </c>
      <c r="D1667" s="807">
        <v>0.05</v>
      </c>
      <c r="E1667" s="772">
        <f t="shared" si="75"/>
        <v>16606</v>
      </c>
      <c r="F1667" s="778">
        <v>1.1000000000000001</v>
      </c>
      <c r="G1667" s="774">
        <f t="shared" si="74"/>
        <v>18267</v>
      </c>
      <c r="H1667" s="776"/>
      <c r="I1667" s="758"/>
      <c r="J1667" s="776"/>
      <c r="K1667" s="786"/>
      <c r="L1667" s="9" t="s">
        <v>308</v>
      </c>
      <c r="M1667" s="9" t="s">
        <v>4515</v>
      </c>
      <c r="N1667" s="9" t="s">
        <v>397</v>
      </c>
      <c r="O1667" s="9" t="s">
        <v>310</v>
      </c>
      <c r="P1667" s="9" t="s">
        <v>624</v>
      </c>
      <c r="Q1667" s="9" t="s">
        <v>2413</v>
      </c>
      <c r="R1667" s="9" t="s">
        <v>2414</v>
      </c>
      <c r="S1667" s="9" t="s">
        <v>373</v>
      </c>
      <c r="T1667" s="98" t="s">
        <v>234</v>
      </c>
      <c r="U1667" s="99" t="s">
        <v>2436</v>
      </c>
      <c r="V1667" s="99" t="s">
        <v>207</v>
      </c>
      <c r="W1667" s="99" t="s">
        <v>2437</v>
      </c>
      <c r="X1667" s="99" t="s">
        <v>207</v>
      </c>
      <c r="Y1667" s="99">
        <v>525</v>
      </c>
      <c r="Z1667" s="99" t="s">
        <v>207</v>
      </c>
      <c r="AA1667" s="9">
        <v>700</v>
      </c>
      <c r="AB1667" s="99" t="s">
        <v>207</v>
      </c>
      <c r="AC1667" s="9">
        <v>875</v>
      </c>
      <c r="AD1667" s="9" t="s">
        <v>207</v>
      </c>
      <c r="AE1667" s="9">
        <v>344</v>
      </c>
      <c r="AF1667" s="9" t="s">
        <v>315</v>
      </c>
      <c r="AG1667" s="14" t="s">
        <v>79</v>
      </c>
      <c r="AH1667" s="14" t="s">
        <v>207</v>
      </c>
      <c r="AI1667" s="14" t="s">
        <v>2438</v>
      </c>
      <c r="AJ1667" s="14" t="s">
        <v>207</v>
      </c>
      <c r="AK1667" s="9">
        <v>0</v>
      </c>
      <c r="AL1667" s="14" t="s">
        <v>207</v>
      </c>
      <c r="AM1667" s="9">
        <v>0</v>
      </c>
      <c r="AN1667" s="14" t="s">
        <v>207</v>
      </c>
      <c r="AO1667" s="9">
        <v>0</v>
      </c>
      <c r="AP1667" s="14" t="s">
        <v>207</v>
      </c>
      <c r="AQ1667" s="9">
        <v>0</v>
      </c>
      <c r="AR1667" s="14" t="s">
        <v>207</v>
      </c>
      <c r="AS1667" s="9" t="s">
        <v>0</v>
      </c>
      <c r="AT1667" s="9" t="s">
        <v>318</v>
      </c>
      <c r="AU1667" s="9" t="s">
        <v>376</v>
      </c>
      <c r="AV1667" s="9" t="s">
        <v>320</v>
      </c>
      <c r="AW1667" s="9" t="s">
        <v>2439</v>
      </c>
      <c r="AX1667" s="9">
        <v>9010600000</v>
      </c>
      <c r="AY1667" s="99">
        <v>794</v>
      </c>
      <c r="AZ1667" s="12" t="s">
        <v>207</v>
      </c>
      <c r="BA1667" s="99">
        <v>80</v>
      </c>
      <c r="BB1667" s="12" t="s">
        <v>207</v>
      </c>
      <c r="BC1667" s="99">
        <v>57</v>
      </c>
      <c r="BD1667" s="12" t="s">
        <v>207</v>
      </c>
      <c r="BE1667" s="99">
        <v>504</v>
      </c>
      <c r="BF1667" s="12" t="s">
        <v>321</v>
      </c>
      <c r="BG1667" s="654">
        <v>503.18299999999999</v>
      </c>
      <c r="BH1667" s="12" t="s">
        <v>321</v>
      </c>
      <c r="BI1667" s="99">
        <v>314</v>
      </c>
      <c r="BJ1667" s="12" t="s">
        <v>321</v>
      </c>
      <c r="BK1667" s="754">
        <v>0</v>
      </c>
      <c r="BL1667" s="12" t="s">
        <v>321</v>
      </c>
      <c r="BM1667" s="754">
        <v>5.7859999999999996</v>
      </c>
      <c r="BN1667" s="12" t="s">
        <v>321</v>
      </c>
      <c r="BO1667" s="754">
        <v>4.9000000000000002E-2</v>
      </c>
      <c r="BP1667" s="12" t="s">
        <v>321</v>
      </c>
      <c r="BQ1667" s="754">
        <v>7.3999999999999996E-2</v>
      </c>
      <c r="BR1667" s="12" t="s">
        <v>321</v>
      </c>
      <c r="BS1667" s="654">
        <v>183.274</v>
      </c>
      <c r="BT1667" s="12" t="s">
        <v>321</v>
      </c>
      <c r="BU1667" s="654">
        <v>189.18299999999999</v>
      </c>
      <c r="BV1667" s="12" t="s">
        <v>321</v>
      </c>
      <c r="BW1667" s="9">
        <v>3.62</v>
      </c>
      <c r="BX1667" s="9" t="s">
        <v>322</v>
      </c>
      <c r="BY1667" s="755">
        <v>312.60000000000002</v>
      </c>
      <c r="BZ1667" s="9" t="s">
        <v>315</v>
      </c>
      <c r="CA1667" s="755">
        <v>31.5</v>
      </c>
      <c r="CB1667" s="9" t="s">
        <v>315</v>
      </c>
      <c r="CC1667" s="755">
        <v>22.4</v>
      </c>
      <c r="CD1667" s="9" t="s">
        <v>315</v>
      </c>
      <c r="CE1667" s="755">
        <v>1115.5</v>
      </c>
      <c r="CF1667" s="9" t="s">
        <v>323</v>
      </c>
      <c r="CG1667" s="755">
        <v>692.3</v>
      </c>
      <c r="CH1667" s="9" t="s">
        <v>323</v>
      </c>
      <c r="CI1667" s="9"/>
      <c r="CJ1667" s="9"/>
      <c r="CK1667" s="9"/>
    </row>
    <row r="1668" spans="1:89" s="98" customFormat="1" x14ac:dyDescent="0.25">
      <c r="A1668" s="99">
        <v>10130785</v>
      </c>
      <c r="B1668" s="99"/>
      <c r="C1668" s="772">
        <v>16205</v>
      </c>
      <c r="D1668" s="807">
        <v>0.05</v>
      </c>
      <c r="E1668" s="772">
        <f t="shared" si="75"/>
        <v>17015</v>
      </c>
      <c r="F1668" s="778">
        <v>1.1000000000000001</v>
      </c>
      <c r="G1668" s="774">
        <f t="shared" si="74"/>
        <v>18717</v>
      </c>
      <c r="H1668" s="776"/>
      <c r="I1668" s="758"/>
      <c r="J1668" s="776"/>
      <c r="K1668" s="786"/>
      <c r="L1668" s="9" t="s">
        <v>308</v>
      </c>
      <c r="M1668" s="9" t="s">
        <v>4516</v>
      </c>
      <c r="N1668" s="9" t="s">
        <v>397</v>
      </c>
      <c r="O1668" s="9" t="s">
        <v>310</v>
      </c>
      <c r="P1668" s="9" t="s">
        <v>624</v>
      </c>
      <c r="Q1668" s="9" t="s">
        <v>2413</v>
      </c>
      <c r="R1668" s="9" t="s">
        <v>2414</v>
      </c>
      <c r="S1668" s="9" t="s">
        <v>373</v>
      </c>
      <c r="T1668" s="98" t="s">
        <v>234</v>
      </c>
      <c r="U1668" s="99" t="s">
        <v>2440</v>
      </c>
      <c r="V1668" s="99" t="s">
        <v>207</v>
      </c>
      <c r="W1668" s="99" t="s">
        <v>2416</v>
      </c>
      <c r="X1668" s="99" t="s">
        <v>207</v>
      </c>
      <c r="Y1668" s="99">
        <v>562</v>
      </c>
      <c r="Z1668" s="99" t="s">
        <v>207</v>
      </c>
      <c r="AA1668" s="9">
        <v>750</v>
      </c>
      <c r="AB1668" s="99" t="s">
        <v>207</v>
      </c>
      <c r="AC1668" s="9">
        <v>937</v>
      </c>
      <c r="AD1668" s="9" t="s">
        <v>207</v>
      </c>
      <c r="AE1668" s="9">
        <v>369</v>
      </c>
      <c r="AF1668" s="9" t="s">
        <v>315</v>
      </c>
      <c r="AG1668" s="14" t="s">
        <v>80</v>
      </c>
      <c r="AH1668" s="14" t="s">
        <v>207</v>
      </c>
      <c r="AI1668" s="14" t="s">
        <v>2441</v>
      </c>
      <c r="AJ1668" s="14" t="s">
        <v>207</v>
      </c>
      <c r="AK1668" s="9">
        <v>0</v>
      </c>
      <c r="AL1668" s="14" t="s">
        <v>207</v>
      </c>
      <c r="AM1668" s="9">
        <v>0</v>
      </c>
      <c r="AN1668" s="14" t="s">
        <v>207</v>
      </c>
      <c r="AO1668" s="9">
        <v>0</v>
      </c>
      <c r="AP1668" s="14" t="s">
        <v>207</v>
      </c>
      <c r="AQ1668" s="9">
        <v>0</v>
      </c>
      <c r="AR1668" s="14" t="s">
        <v>207</v>
      </c>
      <c r="AS1668" s="9" t="s">
        <v>0</v>
      </c>
      <c r="AT1668" s="9" t="s">
        <v>318</v>
      </c>
      <c r="AU1668" s="9" t="s">
        <v>376</v>
      </c>
      <c r="AV1668" s="9" t="s">
        <v>320</v>
      </c>
      <c r="AW1668" s="9" t="s">
        <v>2442</v>
      </c>
      <c r="AX1668" s="9">
        <v>9010600000</v>
      </c>
      <c r="AY1668" s="99">
        <v>894</v>
      </c>
      <c r="AZ1668" s="12" t="s">
        <v>207</v>
      </c>
      <c r="BA1668" s="99">
        <v>80</v>
      </c>
      <c r="BB1668" s="12" t="s">
        <v>207</v>
      </c>
      <c r="BC1668" s="99">
        <v>57</v>
      </c>
      <c r="BD1668" s="12" t="s">
        <v>207</v>
      </c>
      <c r="BE1668" s="99">
        <v>543</v>
      </c>
      <c r="BF1668" s="12" t="s">
        <v>321</v>
      </c>
      <c r="BG1668" s="654">
        <v>542.32600000000002</v>
      </c>
      <c r="BH1668" s="12" t="s">
        <v>321</v>
      </c>
      <c r="BI1668" s="99">
        <v>336</v>
      </c>
      <c r="BJ1668" s="12" t="s">
        <v>321</v>
      </c>
      <c r="BK1668" s="754">
        <v>0</v>
      </c>
      <c r="BL1668" s="12" t="s">
        <v>321</v>
      </c>
      <c r="BM1668" s="754">
        <v>5.8630000000000004</v>
      </c>
      <c r="BN1668" s="12" t="s">
        <v>321</v>
      </c>
      <c r="BO1668" s="754">
        <v>4.9000000000000002E-2</v>
      </c>
      <c r="BP1668" s="12" t="s">
        <v>321</v>
      </c>
      <c r="BQ1668" s="754">
        <v>8.2000000000000003E-2</v>
      </c>
      <c r="BR1668" s="12" t="s">
        <v>321</v>
      </c>
      <c r="BS1668" s="654">
        <v>200.33199999999999</v>
      </c>
      <c r="BT1668" s="12" t="s">
        <v>321</v>
      </c>
      <c r="BU1668" s="654">
        <v>206.32599999999999</v>
      </c>
      <c r="BV1668" s="12" t="s">
        <v>321</v>
      </c>
      <c r="BW1668" s="9">
        <v>4.08</v>
      </c>
      <c r="BX1668" s="9" t="s">
        <v>322</v>
      </c>
      <c r="BY1668" s="755">
        <v>352</v>
      </c>
      <c r="BZ1668" s="9" t="s">
        <v>315</v>
      </c>
      <c r="CA1668" s="755">
        <v>31.5</v>
      </c>
      <c r="CB1668" s="9" t="s">
        <v>315</v>
      </c>
      <c r="CC1668" s="755">
        <v>22.4</v>
      </c>
      <c r="CD1668" s="9" t="s">
        <v>315</v>
      </c>
      <c r="CE1668" s="755">
        <v>1217</v>
      </c>
      <c r="CF1668" s="9" t="s">
        <v>323</v>
      </c>
      <c r="CG1668" s="755">
        <v>740.8</v>
      </c>
      <c r="CH1668" s="9" t="s">
        <v>323</v>
      </c>
      <c r="CI1668" s="9"/>
      <c r="CJ1668" s="9"/>
      <c r="CK1668" s="9"/>
    </row>
    <row r="1669" spans="1:89" s="98" customFormat="1" x14ac:dyDescent="0.25">
      <c r="A1669" s="99">
        <v>10130033</v>
      </c>
      <c r="B1669" s="99"/>
      <c r="C1669" s="772">
        <v>17382</v>
      </c>
      <c r="D1669" s="807">
        <v>0.05</v>
      </c>
      <c r="E1669" s="772">
        <f t="shared" si="75"/>
        <v>18251</v>
      </c>
      <c r="F1669" s="778">
        <v>1.1000000000000001</v>
      </c>
      <c r="G1669" s="774">
        <f t="shared" si="74"/>
        <v>20076</v>
      </c>
      <c r="H1669" s="776"/>
      <c r="I1669" s="758"/>
      <c r="J1669" s="776"/>
      <c r="K1669" s="786"/>
      <c r="L1669" s="9" t="s">
        <v>308</v>
      </c>
      <c r="M1669" s="9" t="s">
        <v>4517</v>
      </c>
      <c r="N1669" s="9" t="s">
        <v>397</v>
      </c>
      <c r="O1669" s="9" t="s">
        <v>310</v>
      </c>
      <c r="P1669" s="9" t="s">
        <v>624</v>
      </c>
      <c r="Q1669" s="9" t="s">
        <v>2413</v>
      </c>
      <c r="R1669" s="9" t="s">
        <v>2414</v>
      </c>
      <c r="S1669" s="9" t="s">
        <v>373</v>
      </c>
      <c r="T1669" s="98" t="s">
        <v>234</v>
      </c>
      <c r="U1669" s="99" t="s">
        <v>1681</v>
      </c>
      <c r="V1669" s="99" t="s">
        <v>207</v>
      </c>
      <c r="W1669" s="99" t="s">
        <v>2376</v>
      </c>
      <c r="X1669" s="99" t="s">
        <v>207</v>
      </c>
      <c r="Y1669" s="99">
        <v>600</v>
      </c>
      <c r="Z1669" s="99" t="s">
        <v>207</v>
      </c>
      <c r="AA1669" s="9">
        <v>800</v>
      </c>
      <c r="AB1669" s="99" t="s">
        <v>207</v>
      </c>
      <c r="AC1669" s="9">
        <v>1000</v>
      </c>
      <c r="AD1669" s="9" t="s">
        <v>207</v>
      </c>
      <c r="AE1669" s="9">
        <v>394</v>
      </c>
      <c r="AF1669" s="9" t="s">
        <v>315</v>
      </c>
      <c r="AG1669" s="14" t="s">
        <v>81</v>
      </c>
      <c r="AH1669" s="14" t="s">
        <v>207</v>
      </c>
      <c r="AI1669" s="14" t="s">
        <v>2381</v>
      </c>
      <c r="AJ1669" s="14" t="s">
        <v>207</v>
      </c>
      <c r="AK1669" s="9">
        <v>0</v>
      </c>
      <c r="AL1669" s="14" t="s">
        <v>207</v>
      </c>
      <c r="AM1669" s="9">
        <v>0</v>
      </c>
      <c r="AN1669" s="14" t="s">
        <v>207</v>
      </c>
      <c r="AO1669" s="9">
        <v>0</v>
      </c>
      <c r="AP1669" s="14" t="s">
        <v>207</v>
      </c>
      <c r="AQ1669" s="9">
        <v>0</v>
      </c>
      <c r="AR1669" s="14" t="s">
        <v>207</v>
      </c>
      <c r="AS1669" s="9" t="s">
        <v>0</v>
      </c>
      <c r="AT1669" s="9" t="s">
        <v>318</v>
      </c>
      <c r="AU1669" s="9" t="s">
        <v>376</v>
      </c>
      <c r="AV1669" s="9" t="s">
        <v>320</v>
      </c>
      <c r="AW1669" s="9" t="s">
        <v>2443</v>
      </c>
      <c r="AX1669" s="9">
        <v>9010600000</v>
      </c>
      <c r="AY1669" s="99">
        <v>894</v>
      </c>
      <c r="AZ1669" s="12" t="s">
        <v>207</v>
      </c>
      <c r="BA1669" s="99">
        <v>80</v>
      </c>
      <c r="BB1669" s="12" t="s">
        <v>207</v>
      </c>
      <c r="BC1669" s="99">
        <v>57</v>
      </c>
      <c r="BD1669" s="12" t="s">
        <v>207</v>
      </c>
      <c r="BE1669" s="99">
        <v>541</v>
      </c>
      <c r="BF1669" s="12" t="s">
        <v>321</v>
      </c>
      <c r="BG1669" s="654">
        <v>540.32600000000002</v>
      </c>
      <c r="BH1669" s="12" t="s">
        <v>321</v>
      </c>
      <c r="BI1669" s="99">
        <v>334</v>
      </c>
      <c r="BJ1669" s="12" t="s">
        <v>321</v>
      </c>
      <c r="BK1669" s="754">
        <v>0</v>
      </c>
      <c r="BL1669" s="12" t="s">
        <v>321</v>
      </c>
      <c r="BM1669" s="754">
        <v>5.8630000000000004</v>
      </c>
      <c r="BN1669" s="12" t="s">
        <v>321</v>
      </c>
      <c r="BO1669" s="754">
        <v>4.9000000000000002E-2</v>
      </c>
      <c r="BP1669" s="12" t="s">
        <v>321</v>
      </c>
      <c r="BQ1669" s="754">
        <v>8.2000000000000003E-2</v>
      </c>
      <c r="BR1669" s="12" t="s">
        <v>321</v>
      </c>
      <c r="BS1669" s="654">
        <v>200.33199999999999</v>
      </c>
      <c r="BT1669" s="12" t="s">
        <v>321</v>
      </c>
      <c r="BU1669" s="654">
        <v>206.32599999999999</v>
      </c>
      <c r="BV1669" s="12" t="s">
        <v>321</v>
      </c>
      <c r="BW1669" s="9">
        <v>4.08</v>
      </c>
      <c r="BX1669" s="9" t="s">
        <v>322</v>
      </c>
      <c r="BY1669" s="755">
        <v>352</v>
      </c>
      <c r="BZ1669" s="9" t="s">
        <v>315</v>
      </c>
      <c r="CA1669" s="755">
        <v>31.5</v>
      </c>
      <c r="CB1669" s="9" t="s">
        <v>315</v>
      </c>
      <c r="CC1669" s="755">
        <v>22.4</v>
      </c>
      <c r="CD1669" s="9" t="s">
        <v>315</v>
      </c>
      <c r="CE1669" s="755">
        <v>1212.5</v>
      </c>
      <c r="CF1669" s="9" t="s">
        <v>323</v>
      </c>
      <c r="CG1669" s="755">
        <v>736.3</v>
      </c>
      <c r="CH1669" s="9" t="s">
        <v>323</v>
      </c>
      <c r="CI1669" s="9"/>
      <c r="CJ1669" s="9"/>
      <c r="CK1669" s="9"/>
    </row>
    <row r="1670" spans="1:89" s="98" customFormat="1" x14ac:dyDescent="0.25">
      <c r="A1670" s="99">
        <v>10130786</v>
      </c>
      <c r="B1670" s="99"/>
      <c r="C1670" s="772">
        <v>20401</v>
      </c>
      <c r="D1670" s="807">
        <v>0.05</v>
      </c>
      <c r="E1670" s="772">
        <f t="shared" si="75"/>
        <v>21421</v>
      </c>
      <c r="F1670" s="778">
        <v>1.1000000000000001</v>
      </c>
      <c r="G1670" s="774">
        <f t="shared" si="74"/>
        <v>23563</v>
      </c>
      <c r="H1670" s="776"/>
      <c r="I1670" s="758"/>
      <c r="J1670" s="776"/>
      <c r="K1670" s="786"/>
      <c r="L1670" s="9" t="s">
        <v>308</v>
      </c>
      <c r="M1670" s="9" t="s">
        <v>4515</v>
      </c>
      <c r="N1670" s="9" t="s">
        <v>397</v>
      </c>
      <c r="O1670" s="9" t="s">
        <v>310</v>
      </c>
      <c r="P1670" s="9" t="s">
        <v>624</v>
      </c>
      <c r="Q1670" s="9" t="s">
        <v>2413</v>
      </c>
      <c r="R1670" s="9" t="s">
        <v>2414</v>
      </c>
      <c r="S1670" s="9" t="s">
        <v>373</v>
      </c>
      <c r="T1670" s="98" t="s">
        <v>234</v>
      </c>
      <c r="U1670" s="99" t="s">
        <v>2436</v>
      </c>
      <c r="V1670" s="99" t="s">
        <v>207</v>
      </c>
      <c r="W1670" s="99" t="s">
        <v>2437</v>
      </c>
      <c r="X1670" s="99" t="s">
        <v>207</v>
      </c>
      <c r="Y1670" s="99">
        <v>525</v>
      </c>
      <c r="Z1670" s="99" t="s">
        <v>207</v>
      </c>
      <c r="AA1670" s="9">
        <v>700</v>
      </c>
      <c r="AB1670" s="99" t="s">
        <v>207</v>
      </c>
      <c r="AC1670" s="9">
        <v>875</v>
      </c>
      <c r="AD1670" s="9" t="s">
        <v>207</v>
      </c>
      <c r="AE1670" s="9">
        <v>344</v>
      </c>
      <c r="AF1670" s="9" t="s">
        <v>315</v>
      </c>
      <c r="AG1670" s="14" t="s">
        <v>79</v>
      </c>
      <c r="AH1670" s="14" t="s">
        <v>207</v>
      </c>
      <c r="AI1670" s="14" t="s">
        <v>2438</v>
      </c>
      <c r="AJ1670" s="14" t="s">
        <v>207</v>
      </c>
      <c r="AK1670" s="9">
        <v>0</v>
      </c>
      <c r="AL1670" s="14" t="s">
        <v>207</v>
      </c>
      <c r="AM1670" s="9">
        <v>0</v>
      </c>
      <c r="AN1670" s="14" t="s">
        <v>207</v>
      </c>
      <c r="AO1670" s="9">
        <v>0</v>
      </c>
      <c r="AP1670" s="14" t="s">
        <v>207</v>
      </c>
      <c r="AQ1670" s="9">
        <v>0</v>
      </c>
      <c r="AR1670" s="14" t="s">
        <v>207</v>
      </c>
      <c r="AS1670" s="9" t="s">
        <v>0</v>
      </c>
      <c r="AT1670" s="9" t="s">
        <v>318</v>
      </c>
      <c r="AU1670" s="9" t="s">
        <v>376</v>
      </c>
      <c r="AV1670" s="9" t="s">
        <v>320</v>
      </c>
      <c r="AW1670" s="9" t="s">
        <v>2444</v>
      </c>
      <c r="AX1670" s="9">
        <v>9010600000</v>
      </c>
      <c r="AY1670" s="99">
        <v>794</v>
      </c>
      <c r="AZ1670" s="12" t="s">
        <v>207</v>
      </c>
      <c r="BA1670" s="99">
        <v>80</v>
      </c>
      <c r="BB1670" s="12" t="s">
        <v>207</v>
      </c>
      <c r="BC1670" s="99">
        <v>57</v>
      </c>
      <c r="BD1670" s="12" t="s">
        <v>207</v>
      </c>
      <c r="BE1670" s="99">
        <v>504</v>
      </c>
      <c r="BF1670" s="12" t="s">
        <v>321</v>
      </c>
      <c r="BG1670" s="654">
        <v>503.18299999999999</v>
      </c>
      <c r="BH1670" s="12" t="s">
        <v>321</v>
      </c>
      <c r="BI1670" s="99">
        <v>314</v>
      </c>
      <c r="BJ1670" s="12" t="s">
        <v>321</v>
      </c>
      <c r="BK1670" s="754">
        <v>0</v>
      </c>
      <c r="BL1670" s="12" t="s">
        <v>321</v>
      </c>
      <c r="BM1670" s="754">
        <v>5.7859999999999996</v>
      </c>
      <c r="BN1670" s="12" t="s">
        <v>321</v>
      </c>
      <c r="BO1670" s="754">
        <v>4.9000000000000002E-2</v>
      </c>
      <c r="BP1670" s="12" t="s">
        <v>321</v>
      </c>
      <c r="BQ1670" s="754">
        <v>7.3999999999999996E-2</v>
      </c>
      <c r="BR1670" s="12" t="s">
        <v>321</v>
      </c>
      <c r="BS1670" s="654">
        <v>183.274</v>
      </c>
      <c r="BT1670" s="12" t="s">
        <v>321</v>
      </c>
      <c r="BU1670" s="654">
        <v>189.18299999999999</v>
      </c>
      <c r="BV1670" s="12" t="s">
        <v>321</v>
      </c>
      <c r="BW1670" s="9">
        <v>3.62</v>
      </c>
      <c r="BX1670" s="9" t="s">
        <v>322</v>
      </c>
      <c r="BY1670" s="755">
        <v>312.60000000000002</v>
      </c>
      <c r="BZ1670" s="9" t="s">
        <v>315</v>
      </c>
      <c r="CA1670" s="755">
        <v>31.5</v>
      </c>
      <c r="CB1670" s="9" t="s">
        <v>315</v>
      </c>
      <c r="CC1670" s="755">
        <v>22.4</v>
      </c>
      <c r="CD1670" s="9" t="s">
        <v>315</v>
      </c>
      <c r="CE1670" s="755">
        <v>1115.5</v>
      </c>
      <c r="CF1670" s="9" t="s">
        <v>323</v>
      </c>
      <c r="CG1670" s="755">
        <v>692.3</v>
      </c>
      <c r="CH1670" s="9" t="s">
        <v>323</v>
      </c>
      <c r="CI1670" s="9"/>
      <c r="CJ1670" s="9"/>
      <c r="CK1670" s="9"/>
    </row>
    <row r="1671" spans="1:89" s="98" customFormat="1" x14ac:dyDescent="0.25">
      <c r="A1671" s="99">
        <v>10130787</v>
      </c>
      <c r="B1671" s="99"/>
      <c r="C1671" s="772">
        <v>20903</v>
      </c>
      <c r="D1671" s="807">
        <v>0.05</v>
      </c>
      <c r="E1671" s="772">
        <f t="shared" si="75"/>
        <v>21948</v>
      </c>
      <c r="F1671" s="778">
        <v>1.1000000000000001</v>
      </c>
      <c r="G1671" s="774">
        <f t="shared" si="74"/>
        <v>24143</v>
      </c>
      <c r="H1671" s="776"/>
      <c r="I1671" s="758"/>
      <c r="J1671" s="776"/>
      <c r="K1671" s="786"/>
      <c r="L1671" s="9" t="s">
        <v>308</v>
      </c>
      <c r="M1671" s="9" t="s">
        <v>4516</v>
      </c>
      <c r="N1671" s="9" t="s">
        <v>397</v>
      </c>
      <c r="O1671" s="9" t="s">
        <v>310</v>
      </c>
      <c r="P1671" s="9" t="s">
        <v>624</v>
      </c>
      <c r="Q1671" s="9" t="s">
        <v>2413</v>
      </c>
      <c r="R1671" s="9" t="s">
        <v>2414</v>
      </c>
      <c r="S1671" s="9" t="s">
        <v>373</v>
      </c>
      <c r="T1671" s="98" t="s">
        <v>234</v>
      </c>
      <c r="U1671" s="99" t="s">
        <v>2440</v>
      </c>
      <c r="V1671" s="99" t="s">
        <v>207</v>
      </c>
      <c r="W1671" s="99" t="s">
        <v>2416</v>
      </c>
      <c r="X1671" s="99" t="s">
        <v>207</v>
      </c>
      <c r="Y1671" s="99">
        <v>562</v>
      </c>
      <c r="Z1671" s="99" t="s">
        <v>207</v>
      </c>
      <c r="AA1671" s="9">
        <v>750</v>
      </c>
      <c r="AB1671" s="99" t="s">
        <v>207</v>
      </c>
      <c r="AC1671" s="9">
        <v>937</v>
      </c>
      <c r="AD1671" s="9" t="s">
        <v>207</v>
      </c>
      <c r="AE1671" s="9">
        <v>369</v>
      </c>
      <c r="AF1671" s="9" t="s">
        <v>315</v>
      </c>
      <c r="AG1671" s="14" t="s">
        <v>80</v>
      </c>
      <c r="AH1671" s="14" t="s">
        <v>207</v>
      </c>
      <c r="AI1671" s="14" t="s">
        <v>2441</v>
      </c>
      <c r="AJ1671" s="14" t="s">
        <v>207</v>
      </c>
      <c r="AK1671" s="9">
        <v>0</v>
      </c>
      <c r="AL1671" s="14" t="s">
        <v>207</v>
      </c>
      <c r="AM1671" s="9">
        <v>0</v>
      </c>
      <c r="AN1671" s="14" t="s">
        <v>207</v>
      </c>
      <c r="AO1671" s="9">
        <v>0</v>
      </c>
      <c r="AP1671" s="14" t="s">
        <v>207</v>
      </c>
      <c r="AQ1671" s="9">
        <v>0</v>
      </c>
      <c r="AR1671" s="14" t="s">
        <v>207</v>
      </c>
      <c r="AS1671" s="9" t="s">
        <v>0</v>
      </c>
      <c r="AT1671" s="9" t="s">
        <v>318</v>
      </c>
      <c r="AU1671" s="9" t="s">
        <v>376</v>
      </c>
      <c r="AV1671" s="9" t="s">
        <v>320</v>
      </c>
      <c r="AW1671" s="9" t="s">
        <v>2445</v>
      </c>
      <c r="AX1671" s="9">
        <v>9010600000</v>
      </c>
      <c r="AY1671" s="99">
        <v>894</v>
      </c>
      <c r="AZ1671" s="12" t="s">
        <v>207</v>
      </c>
      <c r="BA1671" s="99">
        <v>80</v>
      </c>
      <c r="BB1671" s="12" t="s">
        <v>207</v>
      </c>
      <c r="BC1671" s="99">
        <v>57</v>
      </c>
      <c r="BD1671" s="12" t="s">
        <v>207</v>
      </c>
      <c r="BE1671" s="99">
        <v>543</v>
      </c>
      <c r="BF1671" s="12" t="s">
        <v>321</v>
      </c>
      <c r="BG1671" s="654">
        <v>542.32600000000002</v>
      </c>
      <c r="BH1671" s="12" t="s">
        <v>321</v>
      </c>
      <c r="BI1671" s="99">
        <v>336</v>
      </c>
      <c r="BJ1671" s="12" t="s">
        <v>321</v>
      </c>
      <c r="BK1671" s="754">
        <v>0</v>
      </c>
      <c r="BL1671" s="12" t="s">
        <v>321</v>
      </c>
      <c r="BM1671" s="754">
        <v>5.8630000000000004</v>
      </c>
      <c r="BN1671" s="12" t="s">
        <v>321</v>
      </c>
      <c r="BO1671" s="754">
        <v>4.9000000000000002E-2</v>
      </c>
      <c r="BP1671" s="12" t="s">
        <v>321</v>
      </c>
      <c r="BQ1671" s="754">
        <v>8.2000000000000003E-2</v>
      </c>
      <c r="BR1671" s="12" t="s">
        <v>321</v>
      </c>
      <c r="BS1671" s="654">
        <v>200.33199999999999</v>
      </c>
      <c r="BT1671" s="12" t="s">
        <v>321</v>
      </c>
      <c r="BU1671" s="654">
        <v>206.32599999999999</v>
      </c>
      <c r="BV1671" s="12" t="s">
        <v>321</v>
      </c>
      <c r="BW1671" s="9">
        <v>4.08</v>
      </c>
      <c r="BX1671" s="9" t="s">
        <v>322</v>
      </c>
      <c r="BY1671" s="755">
        <v>352</v>
      </c>
      <c r="BZ1671" s="9" t="s">
        <v>315</v>
      </c>
      <c r="CA1671" s="755">
        <v>31.5</v>
      </c>
      <c r="CB1671" s="9" t="s">
        <v>315</v>
      </c>
      <c r="CC1671" s="755">
        <v>22.4</v>
      </c>
      <c r="CD1671" s="9" t="s">
        <v>315</v>
      </c>
      <c r="CE1671" s="755">
        <v>1217</v>
      </c>
      <c r="CF1671" s="9" t="s">
        <v>323</v>
      </c>
      <c r="CG1671" s="755">
        <v>740.8</v>
      </c>
      <c r="CH1671" s="9" t="s">
        <v>323</v>
      </c>
      <c r="CI1671" s="9"/>
      <c r="CJ1671" s="9"/>
      <c r="CK1671" s="9"/>
    </row>
    <row r="1672" spans="1:89" s="98" customFormat="1" x14ac:dyDescent="0.25">
      <c r="A1672" s="99">
        <v>10130046</v>
      </c>
      <c r="B1672" s="99"/>
      <c r="C1672" s="772">
        <v>22081</v>
      </c>
      <c r="D1672" s="807">
        <v>0.05</v>
      </c>
      <c r="E1672" s="772">
        <f t="shared" si="75"/>
        <v>23185</v>
      </c>
      <c r="F1672" s="778">
        <v>1.1000000000000001</v>
      </c>
      <c r="G1672" s="774">
        <f t="shared" si="74"/>
        <v>25504</v>
      </c>
      <c r="H1672" s="776"/>
      <c r="I1672" s="758"/>
      <c r="J1672" s="776"/>
      <c r="K1672" s="786"/>
      <c r="L1672" s="9" t="s">
        <v>308</v>
      </c>
      <c r="M1672" s="9" t="s">
        <v>4517</v>
      </c>
      <c r="N1672" s="9" t="s">
        <v>397</v>
      </c>
      <c r="O1672" s="9" t="s">
        <v>310</v>
      </c>
      <c r="P1672" s="9" t="s">
        <v>624</v>
      </c>
      <c r="Q1672" s="9" t="s">
        <v>2413</v>
      </c>
      <c r="R1672" s="9" t="s">
        <v>2414</v>
      </c>
      <c r="S1672" s="9" t="s">
        <v>373</v>
      </c>
      <c r="T1672" s="98" t="s">
        <v>234</v>
      </c>
      <c r="U1672" s="99" t="s">
        <v>1681</v>
      </c>
      <c r="V1672" s="99" t="s">
        <v>207</v>
      </c>
      <c r="W1672" s="99" t="s">
        <v>2376</v>
      </c>
      <c r="X1672" s="99" t="s">
        <v>207</v>
      </c>
      <c r="Y1672" s="99">
        <v>600</v>
      </c>
      <c r="Z1672" s="99" t="s">
        <v>207</v>
      </c>
      <c r="AA1672" s="9">
        <v>800</v>
      </c>
      <c r="AB1672" s="99" t="s">
        <v>207</v>
      </c>
      <c r="AC1672" s="9">
        <v>1000</v>
      </c>
      <c r="AD1672" s="9" t="s">
        <v>207</v>
      </c>
      <c r="AE1672" s="9">
        <v>394</v>
      </c>
      <c r="AF1672" s="9" t="s">
        <v>315</v>
      </c>
      <c r="AG1672" s="14" t="s">
        <v>81</v>
      </c>
      <c r="AH1672" s="14" t="s">
        <v>207</v>
      </c>
      <c r="AI1672" s="14" t="s">
        <v>2381</v>
      </c>
      <c r="AJ1672" s="14" t="s">
        <v>207</v>
      </c>
      <c r="AK1672" s="9">
        <v>0</v>
      </c>
      <c r="AL1672" s="14" t="s">
        <v>207</v>
      </c>
      <c r="AM1672" s="9">
        <v>0</v>
      </c>
      <c r="AN1672" s="14" t="s">
        <v>207</v>
      </c>
      <c r="AO1672" s="9">
        <v>0</v>
      </c>
      <c r="AP1672" s="14" t="s">
        <v>207</v>
      </c>
      <c r="AQ1672" s="9">
        <v>0</v>
      </c>
      <c r="AR1672" s="14" t="s">
        <v>207</v>
      </c>
      <c r="AS1672" s="9" t="s">
        <v>0</v>
      </c>
      <c r="AT1672" s="9" t="s">
        <v>318</v>
      </c>
      <c r="AU1672" s="9" t="s">
        <v>376</v>
      </c>
      <c r="AV1672" s="9" t="s">
        <v>320</v>
      </c>
      <c r="AW1672" s="9" t="s">
        <v>2446</v>
      </c>
      <c r="AX1672" s="9">
        <v>9010600000</v>
      </c>
      <c r="AY1672" s="99">
        <v>894</v>
      </c>
      <c r="AZ1672" s="12" t="s">
        <v>207</v>
      </c>
      <c r="BA1672" s="99">
        <v>80</v>
      </c>
      <c r="BB1672" s="12" t="s">
        <v>207</v>
      </c>
      <c r="BC1672" s="99">
        <v>57</v>
      </c>
      <c r="BD1672" s="12" t="s">
        <v>207</v>
      </c>
      <c r="BE1672" s="99">
        <v>541</v>
      </c>
      <c r="BF1672" s="12" t="s">
        <v>321</v>
      </c>
      <c r="BG1672" s="654">
        <v>540.32600000000002</v>
      </c>
      <c r="BH1672" s="12" t="s">
        <v>321</v>
      </c>
      <c r="BI1672" s="99">
        <v>334</v>
      </c>
      <c r="BJ1672" s="12" t="s">
        <v>321</v>
      </c>
      <c r="BK1672" s="754">
        <v>0</v>
      </c>
      <c r="BL1672" s="12" t="s">
        <v>321</v>
      </c>
      <c r="BM1672" s="754">
        <v>5.8630000000000004</v>
      </c>
      <c r="BN1672" s="12" t="s">
        <v>321</v>
      </c>
      <c r="BO1672" s="754">
        <v>4.9000000000000002E-2</v>
      </c>
      <c r="BP1672" s="12" t="s">
        <v>321</v>
      </c>
      <c r="BQ1672" s="754">
        <v>8.2000000000000003E-2</v>
      </c>
      <c r="BR1672" s="12" t="s">
        <v>321</v>
      </c>
      <c r="BS1672" s="654">
        <v>200.33199999999999</v>
      </c>
      <c r="BT1672" s="12" t="s">
        <v>321</v>
      </c>
      <c r="BU1672" s="654">
        <v>206.32599999999999</v>
      </c>
      <c r="BV1672" s="12" t="s">
        <v>321</v>
      </c>
      <c r="BW1672" s="9">
        <v>4.08</v>
      </c>
      <c r="BX1672" s="9" t="s">
        <v>322</v>
      </c>
      <c r="BY1672" s="755">
        <v>352</v>
      </c>
      <c r="BZ1672" s="9" t="s">
        <v>315</v>
      </c>
      <c r="CA1672" s="755">
        <v>31.5</v>
      </c>
      <c r="CB1672" s="9" t="s">
        <v>315</v>
      </c>
      <c r="CC1672" s="755">
        <v>22.4</v>
      </c>
      <c r="CD1672" s="9" t="s">
        <v>315</v>
      </c>
      <c r="CE1672" s="755">
        <v>1212.5</v>
      </c>
      <c r="CF1672" s="9" t="s">
        <v>323</v>
      </c>
      <c r="CG1672" s="755">
        <v>736.3</v>
      </c>
      <c r="CH1672" s="9" t="s">
        <v>323</v>
      </c>
      <c r="CI1672" s="9"/>
      <c r="CJ1672" s="9"/>
      <c r="CK1672" s="9"/>
    </row>
    <row r="1673" spans="1:89" s="98" customFormat="1" x14ac:dyDescent="0.25">
      <c r="A1673" s="99">
        <v>10130028</v>
      </c>
      <c r="B1673" s="99"/>
      <c r="C1673" s="772">
        <v>16206</v>
      </c>
      <c r="D1673" s="807">
        <v>0.05</v>
      </c>
      <c r="E1673" s="772">
        <f t="shared" si="75"/>
        <v>17016</v>
      </c>
      <c r="F1673" s="778">
        <v>1.1000000000000001</v>
      </c>
      <c r="G1673" s="774">
        <f t="shared" si="74"/>
        <v>18718</v>
      </c>
      <c r="H1673" s="776"/>
      <c r="I1673" s="758"/>
      <c r="J1673" s="776"/>
      <c r="K1673" s="786"/>
      <c r="L1673" s="9" t="s">
        <v>308</v>
      </c>
      <c r="M1673" s="9" t="s">
        <v>4518</v>
      </c>
      <c r="N1673" s="9" t="s">
        <v>397</v>
      </c>
      <c r="O1673" s="9" t="s">
        <v>310</v>
      </c>
      <c r="P1673" s="9" t="s">
        <v>624</v>
      </c>
      <c r="Q1673" s="9" t="s">
        <v>2413</v>
      </c>
      <c r="R1673" s="9" t="s">
        <v>2414</v>
      </c>
      <c r="S1673" s="9" t="s">
        <v>269</v>
      </c>
      <c r="T1673" s="9" t="s">
        <v>269</v>
      </c>
      <c r="U1673" s="99" t="s">
        <v>1681</v>
      </c>
      <c r="V1673" s="99" t="s">
        <v>207</v>
      </c>
      <c r="W1673" s="99" t="s">
        <v>2437</v>
      </c>
      <c r="X1673" s="99" t="s">
        <v>207</v>
      </c>
      <c r="Y1673" s="99">
        <v>600</v>
      </c>
      <c r="Z1673" s="99" t="s">
        <v>207</v>
      </c>
      <c r="AA1673" s="9">
        <v>700</v>
      </c>
      <c r="AB1673" s="99" t="s">
        <v>207</v>
      </c>
      <c r="AC1673" s="9">
        <v>922</v>
      </c>
      <c r="AD1673" s="9" t="s">
        <v>207</v>
      </c>
      <c r="AE1673" s="9">
        <v>363</v>
      </c>
      <c r="AF1673" s="9" t="s">
        <v>315</v>
      </c>
      <c r="AG1673" s="14" t="s">
        <v>83</v>
      </c>
      <c r="AH1673" s="14" t="s">
        <v>207</v>
      </c>
      <c r="AI1673" s="14" t="s">
        <v>2447</v>
      </c>
      <c r="AJ1673" s="14" t="s">
        <v>207</v>
      </c>
      <c r="AK1673" s="9">
        <v>0</v>
      </c>
      <c r="AL1673" s="14" t="s">
        <v>207</v>
      </c>
      <c r="AM1673" s="9">
        <v>0</v>
      </c>
      <c r="AN1673" s="14" t="s">
        <v>207</v>
      </c>
      <c r="AO1673" s="9">
        <v>0</v>
      </c>
      <c r="AP1673" s="14" t="s">
        <v>207</v>
      </c>
      <c r="AQ1673" s="9">
        <v>0</v>
      </c>
      <c r="AR1673" s="14" t="s">
        <v>207</v>
      </c>
      <c r="AS1673" s="9" t="s">
        <v>0</v>
      </c>
      <c r="AT1673" s="9" t="s">
        <v>318</v>
      </c>
      <c r="AU1673" s="9" t="s">
        <v>376</v>
      </c>
      <c r="AV1673" s="9" t="s">
        <v>320</v>
      </c>
      <c r="AW1673" s="9" t="s">
        <v>2448</v>
      </c>
      <c r="AX1673" s="9">
        <v>9010600000</v>
      </c>
      <c r="AY1673" s="99">
        <v>794</v>
      </c>
      <c r="AZ1673" s="12" t="s">
        <v>207</v>
      </c>
      <c r="BA1673" s="99">
        <v>80</v>
      </c>
      <c r="BB1673" s="12" t="s">
        <v>207</v>
      </c>
      <c r="BC1673" s="99">
        <v>57</v>
      </c>
      <c r="BD1673" s="12" t="s">
        <v>207</v>
      </c>
      <c r="BE1673" s="99">
        <v>507</v>
      </c>
      <c r="BF1673" s="12" t="s">
        <v>321</v>
      </c>
      <c r="BG1673" s="654">
        <v>506.18299999999999</v>
      </c>
      <c r="BH1673" s="12" t="s">
        <v>321</v>
      </c>
      <c r="BI1673" s="99">
        <v>317</v>
      </c>
      <c r="BJ1673" s="12" t="s">
        <v>321</v>
      </c>
      <c r="BK1673" s="754">
        <v>0</v>
      </c>
      <c r="BL1673" s="12" t="s">
        <v>321</v>
      </c>
      <c r="BM1673" s="754">
        <v>5.7859999999999996</v>
      </c>
      <c r="BN1673" s="12" t="s">
        <v>321</v>
      </c>
      <c r="BO1673" s="754">
        <v>4.9000000000000002E-2</v>
      </c>
      <c r="BP1673" s="12" t="s">
        <v>321</v>
      </c>
      <c r="BQ1673" s="754">
        <v>7.3999999999999996E-2</v>
      </c>
      <c r="BR1673" s="12" t="s">
        <v>321</v>
      </c>
      <c r="BS1673" s="654">
        <v>183.274</v>
      </c>
      <c r="BT1673" s="12" t="s">
        <v>321</v>
      </c>
      <c r="BU1673" s="654">
        <v>189.18299999999999</v>
      </c>
      <c r="BV1673" s="12" t="s">
        <v>321</v>
      </c>
      <c r="BW1673" s="9">
        <v>3.62</v>
      </c>
      <c r="BX1673" s="9" t="s">
        <v>322</v>
      </c>
      <c r="BY1673" s="755">
        <v>312.60000000000002</v>
      </c>
      <c r="BZ1673" s="9" t="s">
        <v>315</v>
      </c>
      <c r="CA1673" s="755">
        <v>31.5</v>
      </c>
      <c r="CB1673" s="9" t="s">
        <v>315</v>
      </c>
      <c r="CC1673" s="755">
        <v>22.4</v>
      </c>
      <c r="CD1673" s="9" t="s">
        <v>315</v>
      </c>
      <c r="CE1673" s="755">
        <v>1122.2</v>
      </c>
      <c r="CF1673" s="9" t="s">
        <v>323</v>
      </c>
      <c r="CG1673" s="755">
        <v>698.9</v>
      </c>
      <c r="CH1673" s="9" t="s">
        <v>323</v>
      </c>
      <c r="CI1673" s="9"/>
      <c r="CJ1673" s="9"/>
      <c r="CK1673" s="9"/>
    </row>
    <row r="1674" spans="1:89" s="98" customFormat="1" x14ac:dyDescent="0.25">
      <c r="A1674" s="99">
        <v>10130031</v>
      </c>
      <c r="B1674" s="99"/>
      <c r="C1674" s="772">
        <v>16978</v>
      </c>
      <c r="D1674" s="807">
        <v>0.05</v>
      </c>
      <c r="E1674" s="772">
        <f t="shared" si="75"/>
        <v>17827</v>
      </c>
      <c r="F1674" s="778">
        <v>1.1000000000000001</v>
      </c>
      <c r="G1674" s="774">
        <f t="shared" si="74"/>
        <v>19610</v>
      </c>
      <c r="H1674" s="776"/>
      <c r="I1674" s="758"/>
      <c r="J1674" s="776"/>
      <c r="K1674" s="786"/>
      <c r="L1674" s="9" t="s">
        <v>308</v>
      </c>
      <c r="M1674" s="9" t="s">
        <v>4519</v>
      </c>
      <c r="N1674" s="9" t="s">
        <v>397</v>
      </c>
      <c r="O1674" s="9" t="s">
        <v>310</v>
      </c>
      <c r="P1674" s="9" t="s">
        <v>624</v>
      </c>
      <c r="Q1674" s="9" t="s">
        <v>2413</v>
      </c>
      <c r="R1674" s="9" t="s">
        <v>2414</v>
      </c>
      <c r="S1674" s="9" t="s">
        <v>269</v>
      </c>
      <c r="T1674" s="9" t="s">
        <v>269</v>
      </c>
      <c r="U1674" s="99" t="s">
        <v>1678</v>
      </c>
      <c r="V1674" s="99" t="s">
        <v>207</v>
      </c>
      <c r="W1674" s="99" t="s">
        <v>2376</v>
      </c>
      <c r="X1674" s="99" t="s">
        <v>207</v>
      </c>
      <c r="Y1674" s="99">
        <v>550</v>
      </c>
      <c r="Z1674" s="99" t="s">
        <v>207</v>
      </c>
      <c r="AA1674" s="9">
        <v>800</v>
      </c>
      <c r="AB1674" s="99" t="s">
        <v>207</v>
      </c>
      <c r="AC1674" s="9">
        <v>971</v>
      </c>
      <c r="AD1674" s="9" t="s">
        <v>207</v>
      </c>
      <c r="AE1674" s="9">
        <v>382</v>
      </c>
      <c r="AF1674" s="9" t="s">
        <v>315</v>
      </c>
      <c r="AG1674" s="14" t="s">
        <v>84</v>
      </c>
      <c r="AH1674" s="14" t="s">
        <v>207</v>
      </c>
      <c r="AI1674" s="14" t="s">
        <v>2379</v>
      </c>
      <c r="AJ1674" s="14" t="s">
        <v>207</v>
      </c>
      <c r="AK1674" s="9">
        <v>0</v>
      </c>
      <c r="AL1674" s="14" t="s">
        <v>207</v>
      </c>
      <c r="AM1674" s="9">
        <v>0</v>
      </c>
      <c r="AN1674" s="14" t="s">
        <v>207</v>
      </c>
      <c r="AO1674" s="9">
        <v>0</v>
      </c>
      <c r="AP1674" s="14" t="s">
        <v>207</v>
      </c>
      <c r="AQ1674" s="9">
        <v>0</v>
      </c>
      <c r="AR1674" s="14" t="s">
        <v>207</v>
      </c>
      <c r="AS1674" s="9" t="s">
        <v>0</v>
      </c>
      <c r="AT1674" s="9" t="s">
        <v>318</v>
      </c>
      <c r="AU1674" s="9" t="s">
        <v>376</v>
      </c>
      <c r="AV1674" s="9" t="s">
        <v>320</v>
      </c>
      <c r="AW1674" s="9" t="s">
        <v>2449</v>
      </c>
      <c r="AX1674" s="9">
        <v>9010600000</v>
      </c>
      <c r="AY1674" s="99">
        <v>894</v>
      </c>
      <c r="AZ1674" s="12" t="s">
        <v>207</v>
      </c>
      <c r="BA1674" s="99">
        <v>80</v>
      </c>
      <c r="BB1674" s="12" t="s">
        <v>207</v>
      </c>
      <c r="BC1674" s="99">
        <v>57</v>
      </c>
      <c r="BD1674" s="12" t="s">
        <v>207</v>
      </c>
      <c r="BE1674" s="99">
        <v>538</v>
      </c>
      <c r="BF1674" s="12" t="s">
        <v>321</v>
      </c>
      <c r="BG1674" s="654">
        <v>537.32600000000002</v>
      </c>
      <c r="BH1674" s="12" t="s">
        <v>321</v>
      </c>
      <c r="BI1674" s="99">
        <v>331</v>
      </c>
      <c r="BJ1674" s="12" t="s">
        <v>321</v>
      </c>
      <c r="BK1674" s="754">
        <v>0</v>
      </c>
      <c r="BL1674" s="12" t="s">
        <v>321</v>
      </c>
      <c r="BM1674" s="754">
        <v>5.8630000000000004</v>
      </c>
      <c r="BN1674" s="12" t="s">
        <v>321</v>
      </c>
      <c r="BO1674" s="754">
        <v>4.9000000000000002E-2</v>
      </c>
      <c r="BP1674" s="12" t="s">
        <v>321</v>
      </c>
      <c r="BQ1674" s="754">
        <v>8.2000000000000003E-2</v>
      </c>
      <c r="BR1674" s="12" t="s">
        <v>321</v>
      </c>
      <c r="BS1674" s="654">
        <v>200.33199999999999</v>
      </c>
      <c r="BT1674" s="12" t="s">
        <v>321</v>
      </c>
      <c r="BU1674" s="654">
        <v>206.32599999999999</v>
      </c>
      <c r="BV1674" s="12" t="s">
        <v>321</v>
      </c>
      <c r="BW1674" s="9">
        <v>4.08</v>
      </c>
      <c r="BX1674" s="9" t="s">
        <v>322</v>
      </c>
      <c r="BY1674" s="755">
        <v>352</v>
      </c>
      <c r="BZ1674" s="9" t="s">
        <v>315</v>
      </c>
      <c r="CA1674" s="755">
        <v>31.5</v>
      </c>
      <c r="CB1674" s="9" t="s">
        <v>315</v>
      </c>
      <c r="CC1674" s="755">
        <v>22.4</v>
      </c>
      <c r="CD1674" s="9" t="s">
        <v>315</v>
      </c>
      <c r="CE1674" s="755">
        <v>1205.9000000000001</v>
      </c>
      <c r="CF1674" s="9" t="s">
        <v>323</v>
      </c>
      <c r="CG1674" s="755">
        <v>729.7</v>
      </c>
      <c r="CH1674" s="9" t="s">
        <v>323</v>
      </c>
      <c r="CI1674" s="9"/>
      <c r="CJ1674" s="9"/>
      <c r="CK1674" s="9"/>
    </row>
    <row r="1675" spans="1:89" s="98" customFormat="1" x14ac:dyDescent="0.25">
      <c r="A1675" s="99">
        <v>10130034</v>
      </c>
      <c r="B1675" s="99"/>
      <c r="C1675" s="772">
        <v>17927</v>
      </c>
      <c r="D1675" s="807">
        <v>0.05</v>
      </c>
      <c r="E1675" s="772">
        <f t="shared" si="75"/>
        <v>18823</v>
      </c>
      <c r="F1675" s="778">
        <v>1.1000000000000001</v>
      </c>
      <c r="G1675" s="774">
        <f t="shared" si="74"/>
        <v>20705</v>
      </c>
      <c r="H1675" s="776"/>
      <c r="I1675" s="758"/>
      <c r="J1675" s="776"/>
      <c r="K1675" s="786"/>
      <c r="L1675" s="9" t="s">
        <v>308</v>
      </c>
      <c r="M1675" s="9" t="s">
        <v>4520</v>
      </c>
      <c r="N1675" s="9" t="s">
        <v>397</v>
      </c>
      <c r="O1675" s="9" t="s">
        <v>310</v>
      </c>
      <c r="P1675" s="9" t="s">
        <v>624</v>
      </c>
      <c r="Q1675" s="9" t="s">
        <v>2413</v>
      </c>
      <c r="R1675" s="9" t="s">
        <v>2414</v>
      </c>
      <c r="S1675" s="9" t="s">
        <v>269</v>
      </c>
      <c r="T1675" s="9" t="s">
        <v>269</v>
      </c>
      <c r="U1675" s="99" t="s">
        <v>1501</v>
      </c>
      <c r="V1675" s="99" t="s">
        <v>207</v>
      </c>
      <c r="W1675" s="99" t="s">
        <v>2383</v>
      </c>
      <c r="X1675" s="99" t="s">
        <v>207</v>
      </c>
      <c r="Y1675" s="99">
        <v>500</v>
      </c>
      <c r="Z1675" s="99" t="s">
        <v>207</v>
      </c>
      <c r="AA1675" s="9">
        <v>900</v>
      </c>
      <c r="AB1675" s="99" t="s">
        <v>207</v>
      </c>
      <c r="AC1675" s="9">
        <v>1030</v>
      </c>
      <c r="AD1675" s="9" t="s">
        <v>207</v>
      </c>
      <c r="AE1675" s="9">
        <v>406</v>
      </c>
      <c r="AF1675" s="9" t="s">
        <v>315</v>
      </c>
      <c r="AG1675" s="14" t="s">
        <v>85</v>
      </c>
      <c r="AH1675" s="14" t="s">
        <v>207</v>
      </c>
      <c r="AI1675" s="14" t="s">
        <v>2384</v>
      </c>
      <c r="AJ1675" s="14" t="s">
        <v>207</v>
      </c>
      <c r="AK1675" s="9">
        <v>0</v>
      </c>
      <c r="AL1675" s="14" t="s">
        <v>207</v>
      </c>
      <c r="AM1675" s="9">
        <v>0</v>
      </c>
      <c r="AN1675" s="14" t="s">
        <v>207</v>
      </c>
      <c r="AO1675" s="9">
        <v>0</v>
      </c>
      <c r="AP1675" s="14" t="s">
        <v>207</v>
      </c>
      <c r="AQ1675" s="9">
        <v>0</v>
      </c>
      <c r="AR1675" s="14" t="s">
        <v>207</v>
      </c>
      <c r="AS1675" s="9" t="s">
        <v>0</v>
      </c>
      <c r="AT1675" s="9" t="s">
        <v>318</v>
      </c>
      <c r="AU1675" s="9" t="s">
        <v>376</v>
      </c>
      <c r="AV1675" s="9" t="s">
        <v>320</v>
      </c>
      <c r="AW1675" s="9" t="s">
        <v>2450</v>
      </c>
      <c r="AX1675" s="9">
        <v>9010600000</v>
      </c>
      <c r="AY1675" s="99">
        <v>994</v>
      </c>
      <c r="AZ1675" s="12" t="s">
        <v>207</v>
      </c>
      <c r="BA1675" s="99">
        <v>80</v>
      </c>
      <c r="BB1675" s="12" t="s">
        <v>207</v>
      </c>
      <c r="BC1675" s="99">
        <v>57</v>
      </c>
      <c r="BD1675" s="12" t="s">
        <v>207</v>
      </c>
      <c r="BE1675" s="99">
        <v>575</v>
      </c>
      <c r="BF1675" s="12" t="s">
        <v>321</v>
      </c>
      <c r="BG1675" s="654">
        <v>574.11300000000006</v>
      </c>
      <c r="BH1675" s="12" t="s">
        <v>321</v>
      </c>
      <c r="BI1675" s="99">
        <v>344</v>
      </c>
      <c r="BJ1675" s="12" t="s">
        <v>321</v>
      </c>
      <c r="BK1675" s="754">
        <v>0</v>
      </c>
      <c r="BL1675" s="12" t="s">
        <v>321</v>
      </c>
      <c r="BM1675" s="754">
        <v>6.6849999999999996</v>
      </c>
      <c r="BN1675" s="12" t="s">
        <v>321</v>
      </c>
      <c r="BO1675" s="754">
        <v>4.9000000000000002E-2</v>
      </c>
      <c r="BP1675" s="12" t="s">
        <v>321</v>
      </c>
      <c r="BQ1675" s="754">
        <v>0.09</v>
      </c>
      <c r="BR1675" s="12" t="s">
        <v>321</v>
      </c>
      <c r="BS1675" s="654">
        <v>223.28899999999999</v>
      </c>
      <c r="BT1675" s="12" t="s">
        <v>321</v>
      </c>
      <c r="BU1675" s="654">
        <v>230.113</v>
      </c>
      <c r="BV1675" s="12" t="s">
        <v>321</v>
      </c>
      <c r="BW1675" s="9">
        <v>4.53</v>
      </c>
      <c r="BX1675" s="9" t="s">
        <v>322</v>
      </c>
      <c r="BY1675" s="755">
        <v>391.3</v>
      </c>
      <c r="BZ1675" s="9" t="s">
        <v>315</v>
      </c>
      <c r="CA1675" s="755">
        <v>31.5</v>
      </c>
      <c r="CB1675" s="9" t="s">
        <v>315</v>
      </c>
      <c r="CC1675" s="755">
        <v>22.4</v>
      </c>
      <c r="CD1675" s="9" t="s">
        <v>315</v>
      </c>
      <c r="CE1675" s="755">
        <v>1287.5</v>
      </c>
      <c r="CF1675" s="9" t="s">
        <v>323</v>
      </c>
      <c r="CG1675" s="755">
        <v>758.4</v>
      </c>
      <c r="CH1675" s="9" t="s">
        <v>323</v>
      </c>
      <c r="CI1675" s="9"/>
      <c r="CJ1675" s="9"/>
      <c r="CK1675" s="9"/>
    </row>
    <row r="1676" spans="1:89" s="98" customFormat="1" x14ac:dyDescent="0.25">
      <c r="A1676" s="99">
        <v>10130037</v>
      </c>
      <c r="B1676" s="99"/>
      <c r="C1676" s="772">
        <v>18316</v>
      </c>
      <c r="D1676" s="807">
        <v>0.05</v>
      </c>
      <c r="E1676" s="772">
        <f t="shared" si="75"/>
        <v>19232</v>
      </c>
      <c r="F1676" s="778">
        <v>1.1000000000000001</v>
      </c>
      <c r="G1676" s="774">
        <f t="shared" si="74"/>
        <v>21155</v>
      </c>
      <c r="H1676" s="776"/>
      <c r="I1676" s="758"/>
      <c r="J1676" s="776"/>
      <c r="K1676" s="786"/>
      <c r="L1676" s="9" t="s">
        <v>308</v>
      </c>
      <c r="M1676" s="9" t="s">
        <v>4521</v>
      </c>
      <c r="N1676" s="9" t="s">
        <v>397</v>
      </c>
      <c r="O1676" s="9" t="s">
        <v>310</v>
      </c>
      <c r="P1676" s="9" t="s">
        <v>624</v>
      </c>
      <c r="Q1676" s="9" t="s">
        <v>2413</v>
      </c>
      <c r="R1676" s="9" t="s">
        <v>2414</v>
      </c>
      <c r="S1676" s="9" t="s">
        <v>269</v>
      </c>
      <c r="T1676" s="9" t="s">
        <v>269</v>
      </c>
      <c r="U1676" s="99" t="s">
        <v>1681</v>
      </c>
      <c r="V1676" s="99" t="s">
        <v>207</v>
      </c>
      <c r="W1676" s="99" t="s">
        <v>2383</v>
      </c>
      <c r="X1676" s="99" t="s">
        <v>207</v>
      </c>
      <c r="Y1676" s="99">
        <v>600</v>
      </c>
      <c r="Z1676" s="99" t="s">
        <v>207</v>
      </c>
      <c r="AA1676" s="9">
        <v>900</v>
      </c>
      <c r="AB1676" s="99" t="s">
        <v>207</v>
      </c>
      <c r="AC1676" s="9">
        <v>1082</v>
      </c>
      <c r="AD1676" s="9" t="s">
        <v>207</v>
      </c>
      <c r="AE1676" s="9">
        <v>426</v>
      </c>
      <c r="AF1676" s="9" t="s">
        <v>315</v>
      </c>
      <c r="AG1676" s="14" t="s">
        <v>86</v>
      </c>
      <c r="AH1676" s="14" t="s">
        <v>207</v>
      </c>
      <c r="AI1676" s="14" t="s">
        <v>2388</v>
      </c>
      <c r="AJ1676" s="14" t="s">
        <v>207</v>
      </c>
      <c r="AK1676" s="9">
        <v>0</v>
      </c>
      <c r="AL1676" s="14" t="s">
        <v>207</v>
      </c>
      <c r="AM1676" s="9">
        <v>0</v>
      </c>
      <c r="AN1676" s="14" t="s">
        <v>207</v>
      </c>
      <c r="AO1676" s="9">
        <v>0</v>
      </c>
      <c r="AP1676" s="14" t="s">
        <v>207</v>
      </c>
      <c r="AQ1676" s="9">
        <v>0</v>
      </c>
      <c r="AR1676" s="14" t="s">
        <v>207</v>
      </c>
      <c r="AS1676" s="9" t="s">
        <v>0</v>
      </c>
      <c r="AT1676" s="9" t="s">
        <v>318</v>
      </c>
      <c r="AU1676" s="9" t="s">
        <v>376</v>
      </c>
      <c r="AV1676" s="9" t="s">
        <v>320</v>
      </c>
      <c r="AW1676" s="9" t="s">
        <v>2451</v>
      </c>
      <c r="AX1676" s="9">
        <v>9010600000</v>
      </c>
      <c r="AY1676" s="99">
        <v>994</v>
      </c>
      <c r="AZ1676" s="12" t="s">
        <v>207</v>
      </c>
      <c r="BA1676" s="99">
        <v>80</v>
      </c>
      <c r="BB1676" s="12" t="s">
        <v>207</v>
      </c>
      <c r="BC1676" s="99">
        <v>57</v>
      </c>
      <c r="BD1676" s="12" t="s">
        <v>207</v>
      </c>
      <c r="BE1676" s="99">
        <v>581</v>
      </c>
      <c r="BF1676" s="12" t="s">
        <v>321</v>
      </c>
      <c r="BG1676" s="654">
        <v>580.11300000000006</v>
      </c>
      <c r="BH1676" s="12" t="s">
        <v>321</v>
      </c>
      <c r="BI1676" s="99">
        <v>350</v>
      </c>
      <c r="BJ1676" s="12" t="s">
        <v>321</v>
      </c>
      <c r="BK1676" s="754">
        <v>0</v>
      </c>
      <c r="BL1676" s="12" t="s">
        <v>321</v>
      </c>
      <c r="BM1676" s="754">
        <v>6.6849999999999996</v>
      </c>
      <c r="BN1676" s="12" t="s">
        <v>321</v>
      </c>
      <c r="BO1676" s="754">
        <v>4.9000000000000002E-2</v>
      </c>
      <c r="BP1676" s="12" t="s">
        <v>321</v>
      </c>
      <c r="BQ1676" s="754">
        <v>0.09</v>
      </c>
      <c r="BR1676" s="12" t="s">
        <v>321</v>
      </c>
      <c r="BS1676" s="654">
        <v>223.28899999999999</v>
      </c>
      <c r="BT1676" s="12" t="s">
        <v>321</v>
      </c>
      <c r="BU1676" s="654">
        <v>230.113</v>
      </c>
      <c r="BV1676" s="12" t="s">
        <v>321</v>
      </c>
      <c r="BW1676" s="9">
        <v>4.53</v>
      </c>
      <c r="BX1676" s="9" t="s">
        <v>322</v>
      </c>
      <c r="BY1676" s="755">
        <v>391.3</v>
      </c>
      <c r="BZ1676" s="9" t="s">
        <v>315</v>
      </c>
      <c r="CA1676" s="755">
        <v>31.5</v>
      </c>
      <c r="CB1676" s="9" t="s">
        <v>315</v>
      </c>
      <c r="CC1676" s="755">
        <v>22.4</v>
      </c>
      <c r="CD1676" s="9" t="s">
        <v>315</v>
      </c>
      <c r="CE1676" s="755">
        <v>1300.7</v>
      </c>
      <c r="CF1676" s="9" t="s">
        <v>323</v>
      </c>
      <c r="CG1676" s="755">
        <v>771.6</v>
      </c>
      <c r="CH1676" s="9" t="s">
        <v>323</v>
      </c>
      <c r="CI1676" s="9"/>
      <c r="CJ1676" s="9"/>
      <c r="CK1676" s="9"/>
    </row>
    <row r="1677" spans="1:89" s="98" customFormat="1" x14ac:dyDescent="0.25">
      <c r="A1677" s="99">
        <v>10130038</v>
      </c>
      <c r="B1677" s="99"/>
      <c r="C1677" s="772">
        <v>18166</v>
      </c>
      <c r="D1677" s="807">
        <v>0.05</v>
      </c>
      <c r="E1677" s="772">
        <f t="shared" si="75"/>
        <v>19074</v>
      </c>
      <c r="F1677" s="778">
        <v>1.1000000000000001</v>
      </c>
      <c r="G1677" s="774">
        <f t="shared" si="74"/>
        <v>20981</v>
      </c>
      <c r="H1677" s="776"/>
      <c r="I1677" s="758"/>
      <c r="J1677" s="776"/>
      <c r="K1677" s="786"/>
      <c r="L1677" s="9" t="s">
        <v>308</v>
      </c>
      <c r="M1677" s="9" t="s">
        <v>4522</v>
      </c>
      <c r="N1677" s="9" t="s">
        <v>397</v>
      </c>
      <c r="O1677" s="9" t="s">
        <v>310</v>
      </c>
      <c r="P1677" s="9" t="s">
        <v>624</v>
      </c>
      <c r="Q1677" s="9" t="s">
        <v>2413</v>
      </c>
      <c r="R1677" s="9" t="s">
        <v>2414</v>
      </c>
      <c r="S1677" s="9" t="s">
        <v>269</v>
      </c>
      <c r="T1677" s="9" t="s">
        <v>269</v>
      </c>
      <c r="U1677" s="99" t="s">
        <v>1501</v>
      </c>
      <c r="V1677" s="99" t="s">
        <v>207</v>
      </c>
      <c r="W1677" s="99" t="s">
        <v>2390</v>
      </c>
      <c r="X1677" s="99" t="s">
        <v>207</v>
      </c>
      <c r="Y1677" s="99">
        <v>500</v>
      </c>
      <c r="Z1677" s="99" t="s">
        <v>207</v>
      </c>
      <c r="AA1677" s="9">
        <v>1000</v>
      </c>
      <c r="AB1677" s="99" t="s">
        <v>207</v>
      </c>
      <c r="AC1677" s="9">
        <v>1118</v>
      </c>
      <c r="AD1677" s="9" t="s">
        <v>207</v>
      </c>
      <c r="AE1677" s="9">
        <v>440</v>
      </c>
      <c r="AF1677" s="9" t="s">
        <v>315</v>
      </c>
      <c r="AG1677" s="14" t="s">
        <v>87</v>
      </c>
      <c r="AH1677" s="14" t="s">
        <v>207</v>
      </c>
      <c r="AI1677" s="14" t="s">
        <v>2391</v>
      </c>
      <c r="AJ1677" s="14" t="s">
        <v>207</v>
      </c>
      <c r="AK1677" s="9">
        <v>0</v>
      </c>
      <c r="AL1677" s="14" t="s">
        <v>207</v>
      </c>
      <c r="AM1677" s="9">
        <v>0</v>
      </c>
      <c r="AN1677" s="14" t="s">
        <v>207</v>
      </c>
      <c r="AO1677" s="9">
        <v>0</v>
      </c>
      <c r="AP1677" s="14" t="s">
        <v>207</v>
      </c>
      <c r="AQ1677" s="9">
        <v>0</v>
      </c>
      <c r="AR1677" s="14" t="s">
        <v>207</v>
      </c>
      <c r="AS1677" s="9" t="s">
        <v>0</v>
      </c>
      <c r="AT1677" s="9" t="s">
        <v>318</v>
      </c>
      <c r="AU1677" s="9" t="s">
        <v>376</v>
      </c>
      <c r="AV1677" s="9" t="s">
        <v>320</v>
      </c>
      <c r="AW1677" s="9" t="s">
        <v>2452</v>
      </c>
      <c r="AX1677" s="9">
        <v>9010600000</v>
      </c>
      <c r="AY1677" s="99">
        <v>1094</v>
      </c>
      <c r="AZ1677" s="12" t="s">
        <v>207</v>
      </c>
      <c r="BA1677" s="99">
        <v>80</v>
      </c>
      <c r="BB1677" s="12" t="s">
        <v>207</v>
      </c>
      <c r="BC1677" s="99">
        <v>57</v>
      </c>
      <c r="BD1677" s="12" t="s">
        <v>207</v>
      </c>
      <c r="BE1677" s="99">
        <v>609</v>
      </c>
      <c r="BF1677" s="12" t="s">
        <v>321</v>
      </c>
      <c r="BG1677" s="654">
        <v>608.90899999999999</v>
      </c>
      <c r="BH1677" s="12" t="s">
        <v>321</v>
      </c>
      <c r="BI1677" s="99">
        <v>359</v>
      </c>
      <c r="BJ1677" s="12" t="s">
        <v>321</v>
      </c>
      <c r="BK1677" s="754">
        <v>0</v>
      </c>
      <c r="BL1677" s="12" t="s">
        <v>321</v>
      </c>
      <c r="BM1677" s="754">
        <v>7.4980000000000002</v>
      </c>
      <c r="BN1677" s="12" t="s">
        <v>321</v>
      </c>
      <c r="BO1677" s="754">
        <v>4.9000000000000002E-2</v>
      </c>
      <c r="BP1677" s="12" t="s">
        <v>321</v>
      </c>
      <c r="BQ1677" s="754">
        <v>9.8000000000000004E-2</v>
      </c>
      <c r="BR1677" s="12" t="s">
        <v>321</v>
      </c>
      <c r="BS1677" s="654">
        <v>242.26300000000001</v>
      </c>
      <c r="BT1677" s="12" t="s">
        <v>321</v>
      </c>
      <c r="BU1677" s="654">
        <v>249.90899999999999</v>
      </c>
      <c r="BV1677" s="12" t="s">
        <v>321</v>
      </c>
      <c r="BW1677" s="9">
        <v>4.99</v>
      </c>
      <c r="BX1677" s="9" t="s">
        <v>322</v>
      </c>
      <c r="BY1677" s="755">
        <v>430.7</v>
      </c>
      <c r="BZ1677" s="9" t="s">
        <v>315</v>
      </c>
      <c r="CA1677" s="755">
        <v>31.5</v>
      </c>
      <c r="CB1677" s="9" t="s">
        <v>315</v>
      </c>
      <c r="CC1677" s="755">
        <v>22.4</v>
      </c>
      <c r="CD1677" s="9" t="s">
        <v>315</v>
      </c>
      <c r="CE1677" s="755">
        <v>1373.5</v>
      </c>
      <c r="CF1677" s="9" t="s">
        <v>323</v>
      </c>
      <c r="CG1677" s="755">
        <v>791.5</v>
      </c>
      <c r="CH1677" s="9" t="s">
        <v>323</v>
      </c>
      <c r="CI1677" s="9"/>
      <c r="CJ1677" s="9"/>
      <c r="CK1677" s="9"/>
    </row>
    <row r="1678" spans="1:89" s="98" customFormat="1" x14ac:dyDescent="0.25">
      <c r="A1678" s="99">
        <v>10130039</v>
      </c>
      <c r="B1678" s="99"/>
      <c r="C1678" s="772">
        <v>18554</v>
      </c>
      <c r="D1678" s="807">
        <v>0.05</v>
      </c>
      <c r="E1678" s="772">
        <f t="shared" si="75"/>
        <v>19482</v>
      </c>
      <c r="F1678" s="778">
        <v>1.1000000000000001</v>
      </c>
      <c r="G1678" s="774">
        <f t="shared" si="74"/>
        <v>21430</v>
      </c>
      <c r="H1678" s="776"/>
      <c r="I1678" s="758"/>
      <c r="J1678" s="776"/>
      <c r="K1678" s="786"/>
      <c r="L1678" s="9" t="s">
        <v>308</v>
      </c>
      <c r="M1678" s="9" t="s">
        <v>4523</v>
      </c>
      <c r="N1678" s="9" t="s">
        <v>397</v>
      </c>
      <c r="O1678" s="9" t="s">
        <v>310</v>
      </c>
      <c r="P1678" s="9" t="s">
        <v>624</v>
      </c>
      <c r="Q1678" s="9" t="s">
        <v>2413</v>
      </c>
      <c r="R1678" s="9" t="s">
        <v>2414</v>
      </c>
      <c r="S1678" s="9" t="s">
        <v>269</v>
      </c>
      <c r="T1678" s="9" t="s">
        <v>269</v>
      </c>
      <c r="U1678" s="99" t="s">
        <v>1678</v>
      </c>
      <c r="V1678" s="99" t="s">
        <v>207</v>
      </c>
      <c r="W1678" s="99" t="s">
        <v>2390</v>
      </c>
      <c r="X1678" s="99" t="s">
        <v>207</v>
      </c>
      <c r="Y1678" s="99">
        <v>550</v>
      </c>
      <c r="Z1678" s="99" t="s">
        <v>207</v>
      </c>
      <c r="AA1678" s="9">
        <v>1000</v>
      </c>
      <c r="AB1678" s="99" t="s">
        <v>207</v>
      </c>
      <c r="AC1678" s="9">
        <v>1141</v>
      </c>
      <c r="AD1678" s="9" t="s">
        <v>207</v>
      </c>
      <c r="AE1678" s="9">
        <v>449</v>
      </c>
      <c r="AF1678" s="9" t="s">
        <v>315</v>
      </c>
      <c r="AG1678" s="14" t="s">
        <v>88</v>
      </c>
      <c r="AH1678" s="14" t="s">
        <v>207</v>
      </c>
      <c r="AI1678" s="14" t="s">
        <v>2393</v>
      </c>
      <c r="AJ1678" s="14" t="s">
        <v>207</v>
      </c>
      <c r="AK1678" s="9">
        <v>0</v>
      </c>
      <c r="AL1678" s="14" t="s">
        <v>207</v>
      </c>
      <c r="AM1678" s="9">
        <v>0</v>
      </c>
      <c r="AN1678" s="14" t="s">
        <v>207</v>
      </c>
      <c r="AO1678" s="9">
        <v>0</v>
      </c>
      <c r="AP1678" s="14" t="s">
        <v>207</v>
      </c>
      <c r="AQ1678" s="9">
        <v>0</v>
      </c>
      <c r="AR1678" s="14" t="s">
        <v>207</v>
      </c>
      <c r="AS1678" s="9" t="s">
        <v>0</v>
      </c>
      <c r="AT1678" s="9" t="s">
        <v>318</v>
      </c>
      <c r="AU1678" s="9" t="s">
        <v>376</v>
      </c>
      <c r="AV1678" s="9" t="s">
        <v>320</v>
      </c>
      <c r="AW1678" s="9" t="s">
        <v>2453</v>
      </c>
      <c r="AX1678" s="9">
        <v>9010600000</v>
      </c>
      <c r="AY1678" s="99">
        <v>1094</v>
      </c>
      <c r="AZ1678" s="12" t="s">
        <v>207</v>
      </c>
      <c r="BA1678" s="99">
        <v>80</v>
      </c>
      <c r="BB1678" s="12" t="s">
        <v>207</v>
      </c>
      <c r="BC1678" s="99">
        <v>57</v>
      </c>
      <c r="BD1678" s="12" t="s">
        <v>207</v>
      </c>
      <c r="BE1678" s="99">
        <v>613</v>
      </c>
      <c r="BF1678" s="12" t="s">
        <v>321</v>
      </c>
      <c r="BG1678" s="654">
        <v>612.90899999999999</v>
      </c>
      <c r="BH1678" s="12" t="s">
        <v>321</v>
      </c>
      <c r="BI1678" s="99">
        <v>363</v>
      </c>
      <c r="BJ1678" s="12" t="s">
        <v>321</v>
      </c>
      <c r="BK1678" s="754">
        <v>0</v>
      </c>
      <c r="BL1678" s="12" t="s">
        <v>321</v>
      </c>
      <c r="BM1678" s="754">
        <v>7.4980000000000002</v>
      </c>
      <c r="BN1678" s="12" t="s">
        <v>321</v>
      </c>
      <c r="BO1678" s="754">
        <v>4.9000000000000002E-2</v>
      </c>
      <c r="BP1678" s="12" t="s">
        <v>321</v>
      </c>
      <c r="BQ1678" s="754">
        <v>9.8000000000000004E-2</v>
      </c>
      <c r="BR1678" s="12" t="s">
        <v>321</v>
      </c>
      <c r="BS1678" s="654">
        <v>242.26300000000001</v>
      </c>
      <c r="BT1678" s="12" t="s">
        <v>321</v>
      </c>
      <c r="BU1678" s="654">
        <v>249.90899999999999</v>
      </c>
      <c r="BV1678" s="12" t="s">
        <v>321</v>
      </c>
      <c r="BW1678" s="9">
        <v>4.99</v>
      </c>
      <c r="BX1678" s="9" t="s">
        <v>322</v>
      </c>
      <c r="BY1678" s="755">
        <v>430.7</v>
      </c>
      <c r="BZ1678" s="9" t="s">
        <v>315</v>
      </c>
      <c r="CA1678" s="755">
        <v>31.5</v>
      </c>
      <c r="CB1678" s="9" t="s">
        <v>315</v>
      </c>
      <c r="CC1678" s="755">
        <v>22.4</v>
      </c>
      <c r="CD1678" s="9" t="s">
        <v>315</v>
      </c>
      <c r="CE1678" s="755">
        <v>1382.3</v>
      </c>
      <c r="CF1678" s="9" t="s">
        <v>323</v>
      </c>
      <c r="CG1678" s="755">
        <v>800.3</v>
      </c>
      <c r="CH1678" s="9" t="s">
        <v>323</v>
      </c>
      <c r="CI1678" s="9"/>
      <c r="CJ1678" s="9"/>
      <c r="CK1678" s="9"/>
    </row>
    <row r="1679" spans="1:89" s="98" customFormat="1" x14ac:dyDescent="0.25">
      <c r="A1679" s="99">
        <v>10130040</v>
      </c>
      <c r="B1679" s="99"/>
      <c r="C1679" s="772">
        <v>18870</v>
      </c>
      <c r="D1679" s="807">
        <v>0.05</v>
      </c>
      <c r="E1679" s="772">
        <f t="shared" si="75"/>
        <v>19814</v>
      </c>
      <c r="F1679" s="778">
        <v>1.1000000000000001</v>
      </c>
      <c r="G1679" s="774">
        <f t="shared" si="74"/>
        <v>21795</v>
      </c>
      <c r="H1679" s="776"/>
      <c r="I1679" s="758"/>
      <c r="J1679" s="776"/>
      <c r="K1679" s="786"/>
      <c r="L1679" s="9" t="s">
        <v>308</v>
      </c>
      <c r="M1679" s="9" t="s">
        <v>4524</v>
      </c>
      <c r="N1679" s="9" t="s">
        <v>397</v>
      </c>
      <c r="O1679" s="9" t="s">
        <v>310</v>
      </c>
      <c r="P1679" s="9" t="s">
        <v>624</v>
      </c>
      <c r="Q1679" s="9" t="s">
        <v>2413</v>
      </c>
      <c r="R1679" s="9" t="s">
        <v>2414</v>
      </c>
      <c r="S1679" s="9" t="s">
        <v>269</v>
      </c>
      <c r="T1679" s="9" t="s">
        <v>269</v>
      </c>
      <c r="U1679" s="99" t="s">
        <v>1681</v>
      </c>
      <c r="V1679" s="99" t="s">
        <v>207</v>
      </c>
      <c r="W1679" s="99" t="s">
        <v>2390</v>
      </c>
      <c r="X1679" s="99" t="s">
        <v>207</v>
      </c>
      <c r="Y1679" s="99">
        <v>600</v>
      </c>
      <c r="Z1679" s="99" t="s">
        <v>207</v>
      </c>
      <c r="AA1679" s="9">
        <v>1000</v>
      </c>
      <c r="AB1679" s="99" t="s">
        <v>207</v>
      </c>
      <c r="AC1679" s="9">
        <v>1166</v>
      </c>
      <c r="AD1679" s="9" t="s">
        <v>207</v>
      </c>
      <c r="AE1679" s="9">
        <v>459</v>
      </c>
      <c r="AF1679" s="9" t="s">
        <v>315</v>
      </c>
      <c r="AG1679" s="14" t="s">
        <v>89</v>
      </c>
      <c r="AH1679" s="14" t="s">
        <v>207</v>
      </c>
      <c r="AI1679" s="14" t="s">
        <v>2395</v>
      </c>
      <c r="AJ1679" s="14" t="s">
        <v>207</v>
      </c>
      <c r="AK1679" s="9">
        <v>0</v>
      </c>
      <c r="AL1679" s="14" t="s">
        <v>207</v>
      </c>
      <c r="AM1679" s="9">
        <v>0</v>
      </c>
      <c r="AN1679" s="14" t="s">
        <v>207</v>
      </c>
      <c r="AO1679" s="9">
        <v>0</v>
      </c>
      <c r="AP1679" s="14" t="s">
        <v>207</v>
      </c>
      <c r="AQ1679" s="9">
        <v>0</v>
      </c>
      <c r="AR1679" s="14" t="s">
        <v>207</v>
      </c>
      <c r="AS1679" s="9" t="s">
        <v>0</v>
      </c>
      <c r="AT1679" s="9" t="s">
        <v>318</v>
      </c>
      <c r="AU1679" s="9" t="s">
        <v>376</v>
      </c>
      <c r="AV1679" s="9" t="s">
        <v>320</v>
      </c>
      <c r="AW1679" s="9" t="s">
        <v>2454</v>
      </c>
      <c r="AX1679" s="9">
        <v>9010600000</v>
      </c>
      <c r="AY1679" s="99">
        <v>1094</v>
      </c>
      <c r="AZ1679" s="12" t="s">
        <v>207</v>
      </c>
      <c r="BA1679" s="99">
        <v>80</v>
      </c>
      <c r="BB1679" s="12" t="s">
        <v>207</v>
      </c>
      <c r="BC1679" s="99">
        <v>57</v>
      </c>
      <c r="BD1679" s="12" t="s">
        <v>207</v>
      </c>
      <c r="BE1679" s="99">
        <v>616</v>
      </c>
      <c r="BF1679" s="12" t="s">
        <v>321</v>
      </c>
      <c r="BG1679" s="654">
        <v>615.90899999999999</v>
      </c>
      <c r="BH1679" s="12" t="s">
        <v>321</v>
      </c>
      <c r="BI1679" s="99">
        <v>366</v>
      </c>
      <c r="BJ1679" s="12" t="s">
        <v>321</v>
      </c>
      <c r="BK1679" s="754">
        <v>0</v>
      </c>
      <c r="BL1679" s="12" t="s">
        <v>321</v>
      </c>
      <c r="BM1679" s="754">
        <v>7.4980000000000002</v>
      </c>
      <c r="BN1679" s="12" t="s">
        <v>321</v>
      </c>
      <c r="BO1679" s="754">
        <v>4.9000000000000002E-2</v>
      </c>
      <c r="BP1679" s="12" t="s">
        <v>321</v>
      </c>
      <c r="BQ1679" s="754">
        <v>9.8000000000000004E-2</v>
      </c>
      <c r="BR1679" s="12" t="s">
        <v>321</v>
      </c>
      <c r="BS1679" s="654">
        <v>242.26300000000001</v>
      </c>
      <c r="BT1679" s="12" t="s">
        <v>321</v>
      </c>
      <c r="BU1679" s="654">
        <v>249.90899999999999</v>
      </c>
      <c r="BV1679" s="12" t="s">
        <v>321</v>
      </c>
      <c r="BW1679" s="9">
        <v>4.99</v>
      </c>
      <c r="BX1679" s="9" t="s">
        <v>322</v>
      </c>
      <c r="BY1679" s="755">
        <v>430.7</v>
      </c>
      <c r="BZ1679" s="9" t="s">
        <v>315</v>
      </c>
      <c r="CA1679" s="755">
        <v>31.5</v>
      </c>
      <c r="CB1679" s="9" t="s">
        <v>315</v>
      </c>
      <c r="CC1679" s="755">
        <v>22.4</v>
      </c>
      <c r="CD1679" s="9" t="s">
        <v>315</v>
      </c>
      <c r="CE1679" s="755">
        <v>1388.9</v>
      </c>
      <c r="CF1679" s="9" t="s">
        <v>323</v>
      </c>
      <c r="CG1679" s="755">
        <v>806.9</v>
      </c>
      <c r="CH1679" s="9" t="s">
        <v>323</v>
      </c>
      <c r="CI1679" s="9"/>
      <c r="CJ1679" s="9"/>
      <c r="CK1679" s="9"/>
    </row>
    <row r="1680" spans="1:89" s="98" customFormat="1" x14ac:dyDescent="0.25">
      <c r="A1680" s="99">
        <v>10130042</v>
      </c>
      <c r="B1680" s="99"/>
      <c r="C1680" s="772">
        <v>20770</v>
      </c>
      <c r="D1680" s="807">
        <v>0.05</v>
      </c>
      <c r="E1680" s="772">
        <f t="shared" si="75"/>
        <v>21809</v>
      </c>
      <c r="F1680" s="778">
        <v>1.1000000000000001</v>
      </c>
      <c r="G1680" s="774">
        <f t="shared" si="74"/>
        <v>23990</v>
      </c>
      <c r="H1680" s="776"/>
      <c r="I1680" s="758"/>
      <c r="J1680" s="776"/>
      <c r="K1680" s="786"/>
      <c r="L1680" s="9" t="s">
        <v>308</v>
      </c>
      <c r="M1680" s="9" t="s">
        <v>4518</v>
      </c>
      <c r="N1680" s="9" t="s">
        <v>397</v>
      </c>
      <c r="O1680" s="9" t="s">
        <v>310</v>
      </c>
      <c r="P1680" s="9" t="s">
        <v>624</v>
      </c>
      <c r="Q1680" s="9" t="s">
        <v>2413</v>
      </c>
      <c r="R1680" s="9" t="s">
        <v>2414</v>
      </c>
      <c r="S1680" s="9" t="s">
        <v>269</v>
      </c>
      <c r="T1680" s="9" t="s">
        <v>269</v>
      </c>
      <c r="U1680" s="99" t="s">
        <v>1681</v>
      </c>
      <c r="V1680" s="99" t="s">
        <v>207</v>
      </c>
      <c r="W1680" s="99" t="s">
        <v>2437</v>
      </c>
      <c r="X1680" s="99" t="s">
        <v>207</v>
      </c>
      <c r="Y1680" s="99">
        <v>600</v>
      </c>
      <c r="Z1680" s="99" t="s">
        <v>207</v>
      </c>
      <c r="AA1680" s="9">
        <v>700</v>
      </c>
      <c r="AB1680" s="99" t="s">
        <v>207</v>
      </c>
      <c r="AC1680" s="9">
        <v>922</v>
      </c>
      <c r="AD1680" s="9" t="s">
        <v>207</v>
      </c>
      <c r="AE1680" s="9">
        <v>363</v>
      </c>
      <c r="AF1680" s="9" t="s">
        <v>315</v>
      </c>
      <c r="AG1680" s="14" t="s">
        <v>83</v>
      </c>
      <c r="AH1680" s="14" t="s">
        <v>207</v>
      </c>
      <c r="AI1680" s="14" t="s">
        <v>2447</v>
      </c>
      <c r="AJ1680" s="14" t="s">
        <v>207</v>
      </c>
      <c r="AK1680" s="9">
        <v>0</v>
      </c>
      <c r="AL1680" s="14" t="s">
        <v>207</v>
      </c>
      <c r="AM1680" s="9">
        <v>0</v>
      </c>
      <c r="AN1680" s="14" t="s">
        <v>207</v>
      </c>
      <c r="AO1680" s="9">
        <v>0</v>
      </c>
      <c r="AP1680" s="14" t="s">
        <v>207</v>
      </c>
      <c r="AQ1680" s="9">
        <v>0</v>
      </c>
      <c r="AR1680" s="14" t="s">
        <v>207</v>
      </c>
      <c r="AS1680" s="9" t="s">
        <v>0</v>
      </c>
      <c r="AT1680" s="9" t="s">
        <v>318</v>
      </c>
      <c r="AU1680" s="9" t="s">
        <v>376</v>
      </c>
      <c r="AV1680" s="9" t="s">
        <v>320</v>
      </c>
      <c r="AW1680" s="9" t="s">
        <v>2455</v>
      </c>
      <c r="AX1680" s="9">
        <v>9010600000</v>
      </c>
      <c r="AY1680" s="99">
        <v>794</v>
      </c>
      <c r="AZ1680" s="12" t="s">
        <v>207</v>
      </c>
      <c r="BA1680" s="99">
        <v>80</v>
      </c>
      <c r="BB1680" s="12" t="s">
        <v>207</v>
      </c>
      <c r="BC1680" s="99">
        <v>57</v>
      </c>
      <c r="BD1680" s="12" t="s">
        <v>207</v>
      </c>
      <c r="BE1680" s="99">
        <v>584</v>
      </c>
      <c r="BF1680" s="12" t="s">
        <v>321</v>
      </c>
      <c r="BG1680" s="654">
        <v>583.18299999999999</v>
      </c>
      <c r="BH1680" s="12" t="s">
        <v>321</v>
      </c>
      <c r="BI1680" s="99">
        <v>394</v>
      </c>
      <c r="BJ1680" s="12" t="s">
        <v>321</v>
      </c>
      <c r="BK1680" s="754">
        <v>0</v>
      </c>
      <c r="BL1680" s="12" t="s">
        <v>321</v>
      </c>
      <c r="BM1680" s="754">
        <v>5.7859999999999996</v>
      </c>
      <c r="BN1680" s="12" t="s">
        <v>321</v>
      </c>
      <c r="BO1680" s="754">
        <v>4.9000000000000002E-2</v>
      </c>
      <c r="BP1680" s="12" t="s">
        <v>321</v>
      </c>
      <c r="BQ1680" s="754">
        <v>7.3999999999999996E-2</v>
      </c>
      <c r="BR1680" s="12" t="s">
        <v>321</v>
      </c>
      <c r="BS1680" s="654">
        <v>183.274</v>
      </c>
      <c r="BT1680" s="12" t="s">
        <v>321</v>
      </c>
      <c r="BU1680" s="654">
        <v>189.18299999999999</v>
      </c>
      <c r="BV1680" s="12" t="s">
        <v>321</v>
      </c>
      <c r="BW1680" s="9">
        <v>3.62</v>
      </c>
      <c r="BX1680" s="9" t="s">
        <v>322</v>
      </c>
      <c r="BY1680" s="755">
        <v>312.60000000000002</v>
      </c>
      <c r="BZ1680" s="9" t="s">
        <v>315</v>
      </c>
      <c r="CA1680" s="755">
        <v>31.5</v>
      </c>
      <c r="CB1680" s="9" t="s">
        <v>315</v>
      </c>
      <c r="CC1680" s="755">
        <v>22.4</v>
      </c>
      <c r="CD1680" s="9" t="s">
        <v>315</v>
      </c>
      <c r="CE1680" s="755">
        <v>1212.5</v>
      </c>
      <c r="CF1680" s="9" t="s">
        <v>323</v>
      </c>
      <c r="CG1680" s="755">
        <v>868.6</v>
      </c>
      <c r="CH1680" s="9" t="s">
        <v>323</v>
      </c>
      <c r="CI1680" s="9"/>
      <c r="CJ1680" s="9"/>
      <c r="CK1680" s="9"/>
    </row>
    <row r="1681" spans="1:89" s="98" customFormat="1" x14ac:dyDescent="0.25">
      <c r="A1681" s="99">
        <v>10130044</v>
      </c>
      <c r="B1681" s="99"/>
      <c r="C1681" s="772">
        <v>21817</v>
      </c>
      <c r="D1681" s="807">
        <v>0.05</v>
      </c>
      <c r="E1681" s="772">
        <f t="shared" si="75"/>
        <v>22908</v>
      </c>
      <c r="F1681" s="778">
        <v>1.1000000000000001</v>
      </c>
      <c r="G1681" s="774">
        <f t="shared" si="74"/>
        <v>25199</v>
      </c>
      <c r="H1681" s="776"/>
      <c r="I1681" s="758"/>
      <c r="J1681" s="776"/>
      <c r="K1681" s="786"/>
      <c r="L1681" s="9" t="s">
        <v>308</v>
      </c>
      <c r="M1681" s="9" t="s">
        <v>4519</v>
      </c>
      <c r="N1681" s="9" t="s">
        <v>397</v>
      </c>
      <c r="O1681" s="9" t="s">
        <v>310</v>
      </c>
      <c r="P1681" s="9" t="s">
        <v>624</v>
      </c>
      <c r="Q1681" s="9" t="s">
        <v>2413</v>
      </c>
      <c r="R1681" s="9" t="s">
        <v>2414</v>
      </c>
      <c r="S1681" s="9" t="s">
        <v>269</v>
      </c>
      <c r="T1681" s="9" t="s">
        <v>269</v>
      </c>
      <c r="U1681" s="99" t="s">
        <v>1678</v>
      </c>
      <c r="V1681" s="99" t="s">
        <v>207</v>
      </c>
      <c r="W1681" s="99" t="s">
        <v>2376</v>
      </c>
      <c r="X1681" s="99" t="s">
        <v>207</v>
      </c>
      <c r="Y1681" s="99">
        <v>550</v>
      </c>
      <c r="Z1681" s="99" t="s">
        <v>207</v>
      </c>
      <c r="AA1681" s="9">
        <v>800</v>
      </c>
      <c r="AB1681" s="99" t="s">
        <v>207</v>
      </c>
      <c r="AC1681" s="9">
        <v>971</v>
      </c>
      <c r="AD1681" s="9" t="s">
        <v>207</v>
      </c>
      <c r="AE1681" s="9">
        <v>382</v>
      </c>
      <c r="AF1681" s="9" t="s">
        <v>315</v>
      </c>
      <c r="AG1681" s="14" t="s">
        <v>84</v>
      </c>
      <c r="AH1681" s="14" t="s">
        <v>207</v>
      </c>
      <c r="AI1681" s="14" t="s">
        <v>2379</v>
      </c>
      <c r="AJ1681" s="14" t="s">
        <v>207</v>
      </c>
      <c r="AK1681" s="9">
        <v>0</v>
      </c>
      <c r="AL1681" s="14" t="s">
        <v>207</v>
      </c>
      <c r="AM1681" s="9">
        <v>0</v>
      </c>
      <c r="AN1681" s="14" t="s">
        <v>207</v>
      </c>
      <c r="AO1681" s="9">
        <v>0</v>
      </c>
      <c r="AP1681" s="14" t="s">
        <v>207</v>
      </c>
      <c r="AQ1681" s="9">
        <v>0</v>
      </c>
      <c r="AR1681" s="14" t="s">
        <v>207</v>
      </c>
      <c r="AS1681" s="9" t="s">
        <v>0</v>
      </c>
      <c r="AT1681" s="9" t="s">
        <v>318</v>
      </c>
      <c r="AU1681" s="9" t="s">
        <v>376</v>
      </c>
      <c r="AV1681" s="9" t="s">
        <v>320</v>
      </c>
      <c r="AW1681" s="9" t="s">
        <v>2456</v>
      </c>
      <c r="AX1681" s="9">
        <v>9010600000</v>
      </c>
      <c r="AY1681" s="99">
        <v>894</v>
      </c>
      <c r="AZ1681" s="12" t="s">
        <v>207</v>
      </c>
      <c r="BA1681" s="99">
        <v>80</v>
      </c>
      <c r="BB1681" s="12" t="s">
        <v>207</v>
      </c>
      <c r="BC1681" s="99">
        <v>57</v>
      </c>
      <c r="BD1681" s="12" t="s">
        <v>207</v>
      </c>
      <c r="BE1681" s="99">
        <v>538</v>
      </c>
      <c r="BF1681" s="12" t="s">
        <v>321</v>
      </c>
      <c r="BG1681" s="654">
        <v>537.32600000000002</v>
      </c>
      <c r="BH1681" s="12" t="s">
        <v>321</v>
      </c>
      <c r="BI1681" s="99">
        <v>331</v>
      </c>
      <c r="BJ1681" s="12" t="s">
        <v>321</v>
      </c>
      <c r="BK1681" s="754">
        <v>0</v>
      </c>
      <c r="BL1681" s="12" t="s">
        <v>321</v>
      </c>
      <c r="BM1681" s="754">
        <v>5.8630000000000004</v>
      </c>
      <c r="BN1681" s="12" t="s">
        <v>321</v>
      </c>
      <c r="BO1681" s="754">
        <v>4.9000000000000002E-2</v>
      </c>
      <c r="BP1681" s="12" t="s">
        <v>321</v>
      </c>
      <c r="BQ1681" s="754">
        <v>8.2000000000000003E-2</v>
      </c>
      <c r="BR1681" s="12" t="s">
        <v>321</v>
      </c>
      <c r="BS1681" s="654">
        <v>200.33199999999999</v>
      </c>
      <c r="BT1681" s="12" t="s">
        <v>321</v>
      </c>
      <c r="BU1681" s="654">
        <v>206.32599999999999</v>
      </c>
      <c r="BV1681" s="12" t="s">
        <v>321</v>
      </c>
      <c r="BW1681" s="9">
        <v>4.08</v>
      </c>
      <c r="BX1681" s="9" t="s">
        <v>322</v>
      </c>
      <c r="BY1681" s="755">
        <v>352</v>
      </c>
      <c r="BZ1681" s="9" t="s">
        <v>315</v>
      </c>
      <c r="CA1681" s="755">
        <v>31.5</v>
      </c>
      <c r="CB1681" s="9" t="s">
        <v>315</v>
      </c>
      <c r="CC1681" s="755">
        <v>22.4</v>
      </c>
      <c r="CD1681" s="9" t="s">
        <v>315</v>
      </c>
      <c r="CE1681" s="755">
        <v>1205.9000000000001</v>
      </c>
      <c r="CF1681" s="9" t="s">
        <v>323</v>
      </c>
      <c r="CG1681" s="755">
        <v>729.7</v>
      </c>
      <c r="CH1681" s="9" t="s">
        <v>323</v>
      </c>
      <c r="CI1681" s="9"/>
      <c r="CJ1681" s="9"/>
      <c r="CK1681" s="9"/>
    </row>
    <row r="1682" spans="1:89" s="98" customFormat="1" x14ac:dyDescent="0.25">
      <c r="A1682" s="99">
        <v>10130047</v>
      </c>
      <c r="B1682" s="99"/>
      <c r="C1682" s="772">
        <v>23095</v>
      </c>
      <c r="D1682" s="807">
        <v>0.05</v>
      </c>
      <c r="E1682" s="772">
        <f t="shared" si="75"/>
        <v>24250</v>
      </c>
      <c r="F1682" s="778">
        <v>1.1000000000000001</v>
      </c>
      <c r="G1682" s="774">
        <f t="shared" ref="G1682:G1731" si="76">ROUND(E1682*F1682,0)</f>
        <v>26675</v>
      </c>
      <c r="H1682" s="776"/>
      <c r="I1682" s="758"/>
      <c r="J1682" s="776"/>
      <c r="K1682" s="786"/>
      <c r="L1682" s="9" t="s">
        <v>308</v>
      </c>
      <c r="M1682" s="9" t="s">
        <v>4520</v>
      </c>
      <c r="N1682" s="9" t="s">
        <v>397</v>
      </c>
      <c r="O1682" s="9" t="s">
        <v>310</v>
      </c>
      <c r="P1682" s="9" t="s">
        <v>624</v>
      </c>
      <c r="Q1682" s="9" t="s">
        <v>2413</v>
      </c>
      <c r="R1682" s="9" t="s">
        <v>2414</v>
      </c>
      <c r="S1682" s="9" t="s">
        <v>269</v>
      </c>
      <c r="T1682" s="9" t="s">
        <v>269</v>
      </c>
      <c r="U1682" s="99" t="s">
        <v>1501</v>
      </c>
      <c r="V1682" s="99" t="s">
        <v>207</v>
      </c>
      <c r="W1682" s="99" t="s">
        <v>2383</v>
      </c>
      <c r="X1682" s="99" t="s">
        <v>207</v>
      </c>
      <c r="Y1682" s="99">
        <v>500</v>
      </c>
      <c r="Z1682" s="99" t="s">
        <v>207</v>
      </c>
      <c r="AA1682" s="9">
        <v>900</v>
      </c>
      <c r="AB1682" s="99" t="s">
        <v>207</v>
      </c>
      <c r="AC1682" s="9">
        <v>1030</v>
      </c>
      <c r="AD1682" s="9" t="s">
        <v>207</v>
      </c>
      <c r="AE1682" s="9">
        <v>406</v>
      </c>
      <c r="AF1682" s="9" t="s">
        <v>315</v>
      </c>
      <c r="AG1682" s="14" t="s">
        <v>85</v>
      </c>
      <c r="AH1682" s="14" t="s">
        <v>207</v>
      </c>
      <c r="AI1682" s="14" t="s">
        <v>2384</v>
      </c>
      <c r="AJ1682" s="14" t="s">
        <v>207</v>
      </c>
      <c r="AK1682" s="9">
        <v>0</v>
      </c>
      <c r="AL1682" s="14" t="s">
        <v>207</v>
      </c>
      <c r="AM1682" s="9">
        <v>0</v>
      </c>
      <c r="AN1682" s="14" t="s">
        <v>207</v>
      </c>
      <c r="AO1682" s="9">
        <v>0</v>
      </c>
      <c r="AP1682" s="14" t="s">
        <v>207</v>
      </c>
      <c r="AQ1682" s="9">
        <v>0</v>
      </c>
      <c r="AR1682" s="14" t="s">
        <v>207</v>
      </c>
      <c r="AS1682" s="9" t="s">
        <v>0</v>
      </c>
      <c r="AT1682" s="9" t="s">
        <v>318</v>
      </c>
      <c r="AU1682" s="9" t="s">
        <v>376</v>
      </c>
      <c r="AV1682" s="9" t="s">
        <v>320</v>
      </c>
      <c r="AW1682" s="9" t="s">
        <v>2457</v>
      </c>
      <c r="AX1682" s="9">
        <v>9010600000</v>
      </c>
      <c r="AY1682" s="99">
        <v>994</v>
      </c>
      <c r="AZ1682" s="12" t="s">
        <v>207</v>
      </c>
      <c r="BA1682" s="99">
        <v>80</v>
      </c>
      <c r="BB1682" s="12" t="s">
        <v>207</v>
      </c>
      <c r="BC1682" s="99">
        <v>57</v>
      </c>
      <c r="BD1682" s="12" t="s">
        <v>207</v>
      </c>
      <c r="BE1682" s="99">
        <v>575</v>
      </c>
      <c r="BF1682" s="12" t="s">
        <v>321</v>
      </c>
      <c r="BG1682" s="654">
        <v>574.11300000000006</v>
      </c>
      <c r="BH1682" s="12" t="s">
        <v>321</v>
      </c>
      <c r="BI1682" s="99">
        <v>344</v>
      </c>
      <c r="BJ1682" s="12" t="s">
        <v>321</v>
      </c>
      <c r="BK1682" s="754">
        <v>0</v>
      </c>
      <c r="BL1682" s="12" t="s">
        <v>321</v>
      </c>
      <c r="BM1682" s="754">
        <v>6.6849999999999996</v>
      </c>
      <c r="BN1682" s="12" t="s">
        <v>321</v>
      </c>
      <c r="BO1682" s="754">
        <v>4.9000000000000002E-2</v>
      </c>
      <c r="BP1682" s="12" t="s">
        <v>321</v>
      </c>
      <c r="BQ1682" s="754">
        <v>0.09</v>
      </c>
      <c r="BR1682" s="12" t="s">
        <v>321</v>
      </c>
      <c r="BS1682" s="654">
        <v>223.28899999999999</v>
      </c>
      <c r="BT1682" s="12" t="s">
        <v>321</v>
      </c>
      <c r="BU1682" s="654">
        <v>230.113</v>
      </c>
      <c r="BV1682" s="12" t="s">
        <v>321</v>
      </c>
      <c r="BW1682" s="9">
        <v>4.53</v>
      </c>
      <c r="BX1682" s="9" t="s">
        <v>322</v>
      </c>
      <c r="BY1682" s="755">
        <v>391.3</v>
      </c>
      <c r="BZ1682" s="9" t="s">
        <v>315</v>
      </c>
      <c r="CA1682" s="755">
        <v>31.5</v>
      </c>
      <c r="CB1682" s="9" t="s">
        <v>315</v>
      </c>
      <c r="CC1682" s="755">
        <v>22.4</v>
      </c>
      <c r="CD1682" s="9" t="s">
        <v>315</v>
      </c>
      <c r="CE1682" s="755">
        <v>1287.5</v>
      </c>
      <c r="CF1682" s="9" t="s">
        <v>323</v>
      </c>
      <c r="CG1682" s="755">
        <v>758.4</v>
      </c>
      <c r="CH1682" s="9" t="s">
        <v>323</v>
      </c>
      <c r="CI1682" s="9"/>
      <c r="CJ1682" s="9"/>
      <c r="CK1682" s="9"/>
    </row>
    <row r="1683" spans="1:89" s="98" customFormat="1" x14ac:dyDescent="0.25">
      <c r="A1683" s="99">
        <v>10130049</v>
      </c>
      <c r="B1683" s="99"/>
      <c r="C1683" s="772">
        <v>23618</v>
      </c>
      <c r="D1683" s="807">
        <v>0.05</v>
      </c>
      <c r="E1683" s="772">
        <f t="shared" si="75"/>
        <v>24799</v>
      </c>
      <c r="F1683" s="778">
        <v>1.1000000000000001</v>
      </c>
      <c r="G1683" s="774">
        <f t="shared" si="76"/>
        <v>27279</v>
      </c>
      <c r="H1683" s="776"/>
      <c r="I1683" s="758"/>
      <c r="J1683" s="776"/>
      <c r="K1683" s="786"/>
      <c r="L1683" s="9" t="s">
        <v>308</v>
      </c>
      <c r="M1683" s="9" t="s">
        <v>4521</v>
      </c>
      <c r="N1683" s="9" t="s">
        <v>397</v>
      </c>
      <c r="O1683" s="9" t="s">
        <v>310</v>
      </c>
      <c r="P1683" s="9" t="s">
        <v>624</v>
      </c>
      <c r="Q1683" s="9" t="s">
        <v>2413</v>
      </c>
      <c r="R1683" s="9" t="s">
        <v>2414</v>
      </c>
      <c r="S1683" s="9" t="s">
        <v>269</v>
      </c>
      <c r="T1683" s="9" t="s">
        <v>269</v>
      </c>
      <c r="U1683" s="99" t="s">
        <v>1681</v>
      </c>
      <c r="V1683" s="99" t="s">
        <v>207</v>
      </c>
      <c r="W1683" s="99" t="s">
        <v>2383</v>
      </c>
      <c r="X1683" s="99" t="s">
        <v>207</v>
      </c>
      <c r="Y1683" s="99">
        <v>600</v>
      </c>
      <c r="Z1683" s="99" t="s">
        <v>207</v>
      </c>
      <c r="AA1683" s="9">
        <v>900</v>
      </c>
      <c r="AB1683" s="99" t="s">
        <v>207</v>
      </c>
      <c r="AC1683" s="9">
        <v>1082</v>
      </c>
      <c r="AD1683" s="9" t="s">
        <v>207</v>
      </c>
      <c r="AE1683" s="9">
        <v>426</v>
      </c>
      <c r="AF1683" s="9" t="s">
        <v>315</v>
      </c>
      <c r="AG1683" s="14" t="s">
        <v>86</v>
      </c>
      <c r="AH1683" s="14" t="s">
        <v>207</v>
      </c>
      <c r="AI1683" s="14" t="s">
        <v>2388</v>
      </c>
      <c r="AJ1683" s="14" t="s">
        <v>207</v>
      </c>
      <c r="AK1683" s="9">
        <v>0</v>
      </c>
      <c r="AL1683" s="14" t="s">
        <v>207</v>
      </c>
      <c r="AM1683" s="9">
        <v>0</v>
      </c>
      <c r="AN1683" s="14" t="s">
        <v>207</v>
      </c>
      <c r="AO1683" s="9">
        <v>0</v>
      </c>
      <c r="AP1683" s="14" t="s">
        <v>207</v>
      </c>
      <c r="AQ1683" s="9">
        <v>0</v>
      </c>
      <c r="AR1683" s="14" t="s">
        <v>207</v>
      </c>
      <c r="AS1683" s="9" t="s">
        <v>0</v>
      </c>
      <c r="AT1683" s="9" t="s">
        <v>318</v>
      </c>
      <c r="AU1683" s="9" t="s">
        <v>376</v>
      </c>
      <c r="AV1683" s="9" t="s">
        <v>320</v>
      </c>
      <c r="AW1683" s="9" t="s">
        <v>2458</v>
      </c>
      <c r="AX1683" s="9">
        <v>9010600000</v>
      </c>
      <c r="AY1683" s="99">
        <v>994</v>
      </c>
      <c r="AZ1683" s="12" t="s">
        <v>207</v>
      </c>
      <c r="BA1683" s="99">
        <v>80</v>
      </c>
      <c r="BB1683" s="12" t="s">
        <v>207</v>
      </c>
      <c r="BC1683" s="99">
        <v>57</v>
      </c>
      <c r="BD1683" s="12" t="s">
        <v>207</v>
      </c>
      <c r="BE1683" s="99">
        <v>581</v>
      </c>
      <c r="BF1683" s="12" t="s">
        <v>321</v>
      </c>
      <c r="BG1683" s="654">
        <v>580.11300000000006</v>
      </c>
      <c r="BH1683" s="12" t="s">
        <v>321</v>
      </c>
      <c r="BI1683" s="99">
        <v>350</v>
      </c>
      <c r="BJ1683" s="12" t="s">
        <v>321</v>
      </c>
      <c r="BK1683" s="754">
        <v>0</v>
      </c>
      <c r="BL1683" s="12" t="s">
        <v>321</v>
      </c>
      <c r="BM1683" s="754">
        <v>6.6849999999999996</v>
      </c>
      <c r="BN1683" s="12" t="s">
        <v>321</v>
      </c>
      <c r="BO1683" s="754">
        <v>4.9000000000000002E-2</v>
      </c>
      <c r="BP1683" s="12" t="s">
        <v>321</v>
      </c>
      <c r="BQ1683" s="754">
        <v>0.09</v>
      </c>
      <c r="BR1683" s="12" t="s">
        <v>321</v>
      </c>
      <c r="BS1683" s="654">
        <v>223.28899999999999</v>
      </c>
      <c r="BT1683" s="12" t="s">
        <v>321</v>
      </c>
      <c r="BU1683" s="654">
        <v>230.113</v>
      </c>
      <c r="BV1683" s="12" t="s">
        <v>321</v>
      </c>
      <c r="BW1683" s="9">
        <v>4.53</v>
      </c>
      <c r="BX1683" s="9" t="s">
        <v>322</v>
      </c>
      <c r="BY1683" s="755">
        <v>391.3</v>
      </c>
      <c r="BZ1683" s="9" t="s">
        <v>315</v>
      </c>
      <c r="CA1683" s="755">
        <v>31.5</v>
      </c>
      <c r="CB1683" s="9" t="s">
        <v>315</v>
      </c>
      <c r="CC1683" s="755">
        <v>22.4</v>
      </c>
      <c r="CD1683" s="9" t="s">
        <v>315</v>
      </c>
      <c r="CE1683" s="755">
        <v>1300.7</v>
      </c>
      <c r="CF1683" s="9" t="s">
        <v>323</v>
      </c>
      <c r="CG1683" s="755">
        <v>771.6</v>
      </c>
      <c r="CH1683" s="9" t="s">
        <v>323</v>
      </c>
      <c r="CI1683" s="9"/>
      <c r="CJ1683" s="9"/>
      <c r="CK1683" s="9"/>
    </row>
    <row r="1684" spans="1:89" s="98" customFormat="1" x14ac:dyDescent="0.25">
      <c r="A1684" s="99">
        <v>10130050</v>
      </c>
      <c r="B1684" s="99"/>
      <c r="C1684" s="772">
        <v>23420</v>
      </c>
      <c r="D1684" s="807">
        <v>0.05</v>
      </c>
      <c r="E1684" s="772">
        <f t="shared" si="75"/>
        <v>24591</v>
      </c>
      <c r="F1684" s="778">
        <v>1.1000000000000001</v>
      </c>
      <c r="G1684" s="774">
        <f t="shared" si="76"/>
        <v>27050</v>
      </c>
      <c r="H1684" s="776"/>
      <c r="I1684" s="758"/>
      <c r="J1684" s="776"/>
      <c r="K1684" s="786"/>
      <c r="L1684" s="9" t="s">
        <v>308</v>
      </c>
      <c r="M1684" s="9" t="s">
        <v>4522</v>
      </c>
      <c r="N1684" s="9" t="s">
        <v>397</v>
      </c>
      <c r="O1684" s="9" t="s">
        <v>310</v>
      </c>
      <c r="P1684" s="9" t="s">
        <v>624</v>
      </c>
      <c r="Q1684" s="9" t="s">
        <v>2413</v>
      </c>
      <c r="R1684" s="9" t="s">
        <v>2414</v>
      </c>
      <c r="S1684" s="9" t="s">
        <v>269</v>
      </c>
      <c r="T1684" s="9" t="s">
        <v>269</v>
      </c>
      <c r="U1684" s="99" t="s">
        <v>1501</v>
      </c>
      <c r="V1684" s="99" t="s">
        <v>207</v>
      </c>
      <c r="W1684" s="99" t="s">
        <v>2390</v>
      </c>
      <c r="X1684" s="99" t="s">
        <v>207</v>
      </c>
      <c r="Y1684" s="99">
        <v>500</v>
      </c>
      <c r="Z1684" s="99" t="s">
        <v>207</v>
      </c>
      <c r="AA1684" s="9">
        <v>1000</v>
      </c>
      <c r="AB1684" s="99" t="s">
        <v>207</v>
      </c>
      <c r="AC1684" s="9">
        <v>1118</v>
      </c>
      <c r="AD1684" s="9" t="s">
        <v>207</v>
      </c>
      <c r="AE1684" s="9">
        <v>440</v>
      </c>
      <c r="AF1684" s="9" t="s">
        <v>315</v>
      </c>
      <c r="AG1684" s="14" t="s">
        <v>87</v>
      </c>
      <c r="AH1684" s="14" t="s">
        <v>207</v>
      </c>
      <c r="AI1684" s="14" t="s">
        <v>2391</v>
      </c>
      <c r="AJ1684" s="14" t="s">
        <v>207</v>
      </c>
      <c r="AK1684" s="9">
        <v>0</v>
      </c>
      <c r="AL1684" s="14" t="s">
        <v>207</v>
      </c>
      <c r="AM1684" s="9">
        <v>0</v>
      </c>
      <c r="AN1684" s="14" t="s">
        <v>207</v>
      </c>
      <c r="AO1684" s="9">
        <v>0</v>
      </c>
      <c r="AP1684" s="14" t="s">
        <v>207</v>
      </c>
      <c r="AQ1684" s="9">
        <v>0</v>
      </c>
      <c r="AR1684" s="14" t="s">
        <v>207</v>
      </c>
      <c r="AS1684" s="9" t="s">
        <v>0</v>
      </c>
      <c r="AT1684" s="9" t="s">
        <v>318</v>
      </c>
      <c r="AU1684" s="9" t="s">
        <v>376</v>
      </c>
      <c r="AV1684" s="9" t="s">
        <v>320</v>
      </c>
      <c r="AW1684" s="9" t="s">
        <v>2459</v>
      </c>
      <c r="AX1684" s="9">
        <v>9010600000</v>
      </c>
      <c r="AY1684" s="99">
        <v>1094</v>
      </c>
      <c r="AZ1684" s="12" t="s">
        <v>207</v>
      </c>
      <c r="BA1684" s="99">
        <v>80</v>
      </c>
      <c r="BB1684" s="12" t="s">
        <v>207</v>
      </c>
      <c r="BC1684" s="99">
        <v>57</v>
      </c>
      <c r="BD1684" s="12" t="s">
        <v>207</v>
      </c>
      <c r="BE1684" s="99">
        <v>609</v>
      </c>
      <c r="BF1684" s="12" t="s">
        <v>321</v>
      </c>
      <c r="BG1684" s="654">
        <v>608.90899999999999</v>
      </c>
      <c r="BH1684" s="12" t="s">
        <v>321</v>
      </c>
      <c r="BI1684" s="99">
        <v>359</v>
      </c>
      <c r="BJ1684" s="12" t="s">
        <v>321</v>
      </c>
      <c r="BK1684" s="754">
        <v>0</v>
      </c>
      <c r="BL1684" s="12" t="s">
        <v>321</v>
      </c>
      <c r="BM1684" s="754">
        <v>7.4980000000000002</v>
      </c>
      <c r="BN1684" s="12" t="s">
        <v>321</v>
      </c>
      <c r="BO1684" s="754">
        <v>4.9000000000000002E-2</v>
      </c>
      <c r="BP1684" s="12" t="s">
        <v>321</v>
      </c>
      <c r="BQ1684" s="754">
        <v>9.8000000000000004E-2</v>
      </c>
      <c r="BR1684" s="12" t="s">
        <v>321</v>
      </c>
      <c r="BS1684" s="654">
        <v>242.26300000000001</v>
      </c>
      <c r="BT1684" s="12" t="s">
        <v>321</v>
      </c>
      <c r="BU1684" s="654">
        <v>249.90899999999999</v>
      </c>
      <c r="BV1684" s="12" t="s">
        <v>321</v>
      </c>
      <c r="BW1684" s="9">
        <v>4.99</v>
      </c>
      <c r="BX1684" s="9" t="s">
        <v>322</v>
      </c>
      <c r="BY1684" s="755">
        <v>430.7</v>
      </c>
      <c r="BZ1684" s="9" t="s">
        <v>315</v>
      </c>
      <c r="CA1684" s="755">
        <v>31.5</v>
      </c>
      <c r="CB1684" s="9" t="s">
        <v>315</v>
      </c>
      <c r="CC1684" s="755">
        <v>22.4</v>
      </c>
      <c r="CD1684" s="9" t="s">
        <v>315</v>
      </c>
      <c r="CE1684" s="755">
        <v>1373.5</v>
      </c>
      <c r="CF1684" s="9" t="s">
        <v>323</v>
      </c>
      <c r="CG1684" s="755">
        <v>791.5</v>
      </c>
      <c r="CH1684" s="9" t="s">
        <v>323</v>
      </c>
      <c r="CI1684" s="9"/>
      <c r="CJ1684" s="9"/>
      <c r="CK1684" s="9"/>
    </row>
    <row r="1685" spans="1:89" s="98" customFormat="1" x14ac:dyDescent="0.25">
      <c r="A1685" s="99">
        <v>10130051</v>
      </c>
      <c r="B1685" s="99"/>
      <c r="C1685" s="772">
        <v>23941</v>
      </c>
      <c r="D1685" s="807">
        <v>0.05</v>
      </c>
      <c r="E1685" s="772">
        <f t="shared" si="75"/>
        <v>25138</v>
      </c>
      <c r="F1685" s="778">
        <v>1.1000000000000001</v>
      </c>
      <c r="G1685" s="774">
        <f t="shared" si="76"/>
        <v>27652</v>
      </c>
      <c r="H1685" s="776"/>
      <c r="I1685" s="758"/>
      <c r="J1685" s="776"/>
      <c r="K1685" s="786"/>
      <c r="L1685" s="9" t="s">
        <v>308</v>
      </c>
      <c r="M1685" s="9" t="s">
        <v>4523</v>
      </c>
      <c r="N1685" s="9" t="s">
        <v>397</v>
      </c>
      <c r="O1685" s="9" t="s">
        <v>310</v>
      </c>
      <c r="P1685" s="9" t="s">
        <v>624</v>
      </c>
      <c r="Q1685" s="9" t="s">
        <v>2413</v>
      </c>
      <c r="R1685" s="9" t="s">
        <v>2414</v>
      </c>
      <c r="S1685" s="9" t="s">
        <v>269</v>
      </c>
      <c r="T1685" s="9" t="s">
        <v>269</v>
      </c>
      <c r="U1685" s="99" t="s">
        <v>1678</v>
      </c>
      <c r="V1685" s="99" t="s">
        <v>207</v>
      </c>
      <c r="W1685" s="99" t="s">
        <v>2390</v>
      </c>
      <c r="X1685" s="99" t="s">
        <v>207</v>
      </c>
      <c r="Y1685" s="99">
        <v>550</v>
      </c>
      <c r="Z1685" s="99" t="s">
        <v>207</v>
      </c>
      <c r="AA1685" s="9">
        <v>1000</v>
      </c>
      <c r="AB1685" s="99" t="s">
        <v>207</v>
      </c>
      <c r="AC1685" s="9">
        <v>1141</v>
      </c>
      <c r="AD1685" s="9" t="s">
        <v>207</v>
      </c>
      <c r="AE1685" s="9">
        <v>449</v>
      </c>
      <c r="AF1685" s="9" t="s">
        <v>315</v>
      </c>
      <c r="AG1685" s="14" t="s">
        <v>88</v>
      </c>
      <c r="AH1685" s="14" t="s">
        <v>207</v>
      </c>
      <c r="AI1685" s="14" t="s">
        <v>2393</v>
      </c>
      <c r="AJ1685" s="14" t="s">
        <v>207</v>
      </c>
      <c r="AK1685" s="9">
        <v>0</v>
      </c>
      <c r="AL1685" s="14" t="s">
        <v>207</v>
      </c>
      <c r="AM1685" s="9">
        <v>0</v>
      </c>
      <c r="AN1685" s="14" t="s">
        <v>207</v>
      </c>
      <c r="AO1685" s="9">
        <v>0</v>
      </c>
      <c r="AP1685" s="14" t="s">
        <v>207</v>
      </c>
      <c r="AQ1685" s="9">
        <v>0</v>
      </c>
      <c r="AR1685" s="14" t="s">
        <v>207</v>
      </c>
      <c r="AS1685" s="9" t="s">
        <v>0</v>
      </c>
      <c r="AT1685" s="9" t="s">
        <v>318</v>
      </c>
      <c r="AU1685" s="9" t="s">
        <v>376</v>
      </c>
      <c r="AV1685" s="9" t="s">
        <v>320</v>
      </c>
      <c r="AW1685" s="9" t="s">
        <v>2460</v>
      </c>
      <c r="AX1685" s="9">
        <v>9010600000</v>
      </c>
      <c r="AY1685" s="99">
        <v>1094</v>
      </c>
      <c r="AZ1685" s="12" t="s">
        <v>207</v>
      </c>
      <c r="BA1685" s="99">
        <v>80</v>
      </c>
      <c r="BB1685" s="12" t="s">
        <v>207</v>
      </c>
      <c r="BC1685" s="99">
        <v>57</v>
      </c>
      <c r="BD1685" s="12" t="s">
        <v>207</v>
      </c>
      <c r="BE1685" s="99">
        <v>613</v>
      </c>
      <c r="BF1685" s="12" t="s">
        <v>321</v>
      </c>
      <c r="BG1685" s="654">
        <v>612.90899999999999</v>
      </c>
      <c r="BH1685" s="12" t="s">
        <v>321</v>
      </c>
      <c r="BI1685" s="99">
        <v>363</v>
      </c>
      <c r="BJ1685" s="12" t="s">
        <v>321</v>
      </c>
      <c r="BK1685" s="754">
        <v>0</v>
      </c>
      <c r="BL1685" s="12" t="s">
        <v>321</v>
      </c>
      <c r="BM1685" s="754">
        <v>7.4980000000000002</v>
      </c>
      <c r="BN1685" s="12" t="s">
        <v>321</v>
      </c>
      <c r="BO1685" s="754">
        <v>4.9000000000000002E-2</v>
      </c>
      <c r="BP1685" s="12" t="s">
        <v>321</v>
      </c>
      <c r="BQ1685" s="754">
        <v>9.8000000000000004E-2</v>
      </c>
      <c r="BR1685" s="12" t="s">
        <v>321</v>
      </c>
      <c r="BS1685" s="654">
        <v>242.26300000000001</v>
      </c>
      <c r="BT1685" s="12" t="s">
        <v>321</v>
      </c>
      <c r="BU1685" s="654">
        <v>249.90899999999999</v>
      </c>
      <c r="BV1685" s="12" t="s">
        <v>321</v>
      </c>
      <c r="BW1685" s="9">
        <v>4.99</v>
      </c>
      <c r="BX1685" s="9" t="s">
        <v>322</v>
      </c>
      <c r="BY1685" s="755">
        <v>430.7</v>
      </c>
      <c r="BZ1685" s="9" t="s">
        <v>315</v>
      </c>
      <c r="CA1685" s="755">
        <v>31.5</v>
      </c>
      <c r="CB1685" s="9" t="s">
        <v>315</v>
      </c>
      <c r="CC1685" s="755">
        <v>22.4</v>
      </c>
      <c r="CD1685" s="9" t="s">
        <v>315</v>
      </c>
      <c r="CE1685" s="755">
        <v>1382.3</v>
      </c>
      <c r="CF1685" s="9" t="s">
        <v>323</v>
      </c>
      <c r="CG1685" s="755">
        <v>800.3</v>
      </c>
      <c r="CH1685" s="9" t="s">
        <v>323</v>
      </c>
      <c r="CI1685" s="9"/>
      <c r="CJ1685" s="9"/>
      <c r="CK1685" s="9"/>
    </row>
    <row r="1686" spans="1:89" s="98" customFormat="1" x14ac:dyDescent="0.25">
      <c r="A1686" s="99">
        <v>10130052</v>
      </c>
      <c r="B1686" s="99"/>
      <c r="C1686" s="772">
        <v>24370</v>
      </c>
      <c r="D1686" s="807">
        <v>0.05</v>
      </c>
      <c r="E1686" s="772">
        <f t="shared" si="75"/>
        <v>25589</v>
      </c>
      <c r="F1686" s="778">
        <v>1.1000000000000001</v>
      </c>
      <c r="G1686" s="774">
        <f t="shared" si="76"/>
        <v>28148</v>
      </c>
      <c r="H1686" s="776"/>
      <c r="I1686" s="758"/>
      <c r="J1686" s="776"/>
      <c r="K1686" s="786"/>
      <c r="L1686" s="9" t="s">
        <v>308</v>
      </c>
      <c r="M1686" s="9" t="s">
        <v>4524</v>
      </c>
      <c r="N1686" s="9" t="s">
        <v>397</v>
      </c>
      <c r="O1686" s="9" t="s">
        <v>310</v>
      </c>
      <c r="P1686" s="9" t="s">
        <v>624</v>
      </c>
      <c r="Q1686" s="9" t="s">
        <v>2413</v>
      </c>
      <c r="R1686" s="9" t="s">
        <v>2414</v>
      </c>
      <c r="S1686" s="9" t="s">
        <v>269</v>
      </c>
      <c r="T1686" s="9" t="s">
        <v>269</v>
      </c>
      <c r="U1686" s="99" t="s">
        <v>1681</v>
      </c>
      <c r="V1686" s="99" t="s">
        <v>207</v>
      </c>
      <c r="W1686" s="99" t="s">
        <v>2390</v>
      </c>
      <c r="X1686" s="99" t="s">
        <v>207</v>
      </c>
      <c r="Y1686" s="99">
        <v>600</v>
      </c>
      <c r="Z1686" s="99" t="s">
        <v>207</v>
      </c>
      <c r="AA1686" s="9">
        <v>1000</v>
      </c>
      <c r="AB1686" s="99" t="s">
        <v>207</v>
      </c>
      <c r="AC1686" s="9">
        <v>1166</v>
      </c>
      <c r="AD1686" s="9" t="s">
        <v>207</v>
      </c>
      <c r="AE1686" s="9">
        <v>459</v>
      </c>
      <c r="AF1686" s="9" t="s">
        <v>315</v>
      </c>
      <c r="AG1686" s="14" t="s">
        <v>89</v>
      </c>
      <c r="AH1686" s="14" t="s">
        <v>207</v>
      </c>
      <c r="AI1686" s="14" t="s">
        <v>2395</v>
      </c>
      <c r="AJ1686" s="14" t="s">
        <v>207</v>
      </c>
      <c r="AK1686" s="9">
        <v>0</v>
      </c>
      <c r="AL1686" s="14" t="s">
        <v>207</v>
      </c>
      <c r="AM1686" s="9">
        <v>0</v>
      </c>
      <c r="AN1686" s="14" t="s">
        <v>207</v>
      </c>
      <c r="AO1686" s="9">
        <v>0</v>
      </c>
      <c r="AP1686" s="14" t="s">
        <v>207</v>
      </c>
      <c r="AQ1686" s="9">
        <v>0</v>
      </c>
      <c r="AR1686" s="14" t="s">
        <v>207</v>
      </c>
      <c r="AS1686" s="9" t="s">
        <v>0</v>
      </c>
      <c r="AT1686" s="9" t="s">
        <v>318</v>
      </c>
      <c r="AU1686" s="9" t="s">
        <v>376</v>
      </c>
      <c r="AV1686" s="9" t="s">
        <v>320</v>
      </c>
      <c r="AW1686" s="9" t="s">
        <v>2461</v>
      </c>
      <c r="AX1686" s="9">
        <v>9010600000</v>
      </c>
      <c r="AY1686" s="99">
        <v>1094</v>
      </c>
      <c r="AZ1686" s="12" t="s">
        <v>207</v>
      </c>
      <c r="BA1686" s="99">
        <v>80</v>
      </c>
      <c r="BB1686" s="12" t="s">
        <v>207</v>
      </c>
      <c r="BC1686" s="99">
        <v>57</v>
      </c>
      <c r="BD1686" s="12" t="s">
        <v>207</v>
      </c>
      <c r="BE1686" s="99">
        <v>616</v>
      </c>
      <c r="BF1686" s="12" t="s">
        <v>321</v>
      </c>
      <c r="BG1686" s="654">
        <v>615.90899999999999</v>
      </c>
      <c r="BH1686" s="12" t="s">
        <v>321</v>
      </c>
      <c r="BI1686" s="99">
        <v>366</v>
      </c>
      <c r="BJ1686" s="12" t="s">
        <v>321</v>
      </c>
      <c r="BK1686" s="754">
        <v>0</v>
      </c>
      <c r="BL1686" s="12" t="s">
        <v>321</v>
      </c>
      <c r="BM1686" s="754">
        <v>7.4980000000000002</v>
      </c>
      <c r="BN1686" s="12" t="s">
        <v>321</v>
      </c>
      <c r="BO1686" s="754">
        <v>4.9000000000000002E-2</v>
      </c>
      <c r="BP1686" s="12" t="s">
        <v>321</v>
      </c>
      <c r="BQ1686" s="754">
        <v>9.8000000000000004E-2</v>
      </c>
      <c r="BR1686" s="12" t="s">
        <v>321</v>
      </c>
      <c r="BS1686" s="654">
        <v>242.26300000000001</v>
      </c>
      <c r="BT1686" s="12" t="s">
        <v>321</v>
      </c>
      <c r="BU1686" s="654">
        <v>249.90899999999999</v>
      </c>
      <c r="BV1686" s="12" t="s">
        <v>321</v>
      </c>
      <c r="BW1686" s="9">
        <v>4.99</v>
      </c>
      <c r="BX1686" s="9" t="s">
        <v>322</v>
      </c>
      <c r="BY1686" s="755">
        <v>430.7</v>
      </c>
      <c r="BZ1686" s="9" t="s">
        <v>315</v>
      </c>
      <c r="CA1686" s="755">
        <v>31.5</v>
      </c>
      <c r="CB1686" s="9" t="s">
        <v>315</v>
      </c>
      <c r="CC1686" s="755">
        <v>22.4</v>
      </c>
      <c r="CD1686" s="9" t="s">
        <v>315</v>
      </c>
      <c r="CE1686" s="755">
        <v>1388.9</v>
      </c>
      <c r="CF1686" s="9" t="s">
        <v>323</v>
      </c>
      <c r="CG1686" s="755">
        <v>806.9</v>
      </c>
      <c r="CH1686" s="9" t="s">
        <v>323</v>
      </c>
      <c r="CI1686" s="9"/>
      <c r="CJ1686" s="9"/>
      <c r="CK1686" s="9"/>
    </row>
    <row r="1687" spans="1:89" s="98" customFormat="1" x14ac:dyDescent="0.25">
      <c r="A1687" s="99">
        <v>10800143</v>
      </c>
      <c r="B1687" s="99"/>
      <c r="C1687" s="772">
        <v>92</v>
      </c>
      <c r="D1687" s="807">
        <v>0.03</v>
      </c>
      <c r="E1687" s="772">
        <f t="shared" si="75"/>
        <v>95</v>
      </c>
      <c r="F1687" s="778">
        <v>1.1000000000000001</v>
      </c>
      <c r="G1687" s="774">
        <f t="shared" si="76"/>
        <v>105</v>
      </c>
      <c r="H1687" s="776"/>
      <c r="I1687" s="758"/>
      <c r="J1687" s="776"/>
      <c r="K1687" s="786"/>
      <c r="L1687" s="9" t="s">
        <v>308</v>
      </c>
      <c r="M1687" s="9" t="s">
        <v>2462</v>
      </c>
      <c r="N1687" s="9" t="s">
        <v>142</v>
      </c>
      <c r="O1687" s="12" t="s">
        <v>142</v>
      </c>
      <c r="P1687" s="12" t="s">
        <v>142</v>
      </c>
      <c r="Q1687" s="9" t="s">
        <v>2325</v>
      </c>
      <c r="R1687" s="9"/>
      <c r="S1687" s="12" t="s">
        <v>200</v>
      </c>
      <c r="T1687" s="12" t="s">
        <v>200</v>
      </c>
      <c r="U1687" s="99" t="s">
        <v>142</v>
      </c>
      <c r="V1687" s="99" t="s">
        <v>207</v>
      </c>
      <c r="W1687" s="99" t="s">
        <v>142</v>
      </c>
      <c r="X1687" s="99" t="s">
        <v>207</v>
      </c>
      <c r="Y1687" s="99" t="s">
        <v>142</v>
      </c>
      <c r="Z1687" s="99" t="s">
        <v>207</v>
      </c>
      <c r="AA1687" s="99" t="s">
        <v>142</v>
      </c>
      <c r="AB1687" s="99" t="s">
        <v>207</v>
      </c>
      <c r="AC1687" s="99" t="s">
        <v>142</v>
      </c>
      <c r="AD1687" s="9" t="s">
        <v>207</v>
      </c>
      <c r="AE1687" s="99" t="s">
        <v>142</v>
      </c>
      <c r="AF1687" s="9" t="s">
        <v>315</v>
      </c>
      <c r="AG1687" s="14" t="s">
        <v>142</v>
      </c>
      <c r="AH1687" s="14" t="s">
        <v>207</v>
      </c>
      <c r="AI1687" s="14" t="s">
        <v>142</v>
      </c>
      <c r="AJ1687" s="14" t="s">
        <v>207</v>
      </c>
      <c r="AK1687" s="99" t="s">
        <v>142</v>
      </c>
      <c r="AL1687" s="14" t="s">
        <v>207</v>
      </c>
      <c r="AM1687" s="99" t="s">
        <v>142</v>
      </c>
      <c r="AN1687" s="14" t="s">
        <v>207</v>
      </c>
      <c r="AO1687" s="99" t="s">
        <v>142</v>
      </c>
      <c r="AP1687" s="14" t="s">
        <v>207</v>
      </c>
      <c r="AQ1687" s="99" t="s">
        <v>142</v>
      </c>
      <c r="AR1687" s="14" t="s">
        <v>207</v>
      </c>
      <c r="AS1687" s="12" t="s">
        <v>142</v>
      </c>
      <c r="AT1687" s="12" t="s">
        <v>200</v>
      </c>
      <c r="AU1687" s="12" t="s">
        <v>142</v>
      </c>
      <c r="AV1687" s="9" t="s">
        <v>320</v>
      </c>
      <c r="AW1687" s="9" t="s">
        <v>2463</v>
      </c>
      <c r="AX1687" s="9">
        <v>9010600000</v>
      </c>
      <c r="AY1687" s="99">
        <v>120</v>
      </c>
      <c r="AZ1687" s="12" t="s">
        <v>207</v>
      </c>
      <c r="BA1687" s="99">
        <v>11</v>
      </c>
      <c r="BB1687" s="12" t="s">
        <v>207</v>
      </c>
      <c r="BC1687" s="99">
        <v>7</v>
      </c>
      <c r="BD1687" s="12" t="s">
        <v>207</v>
      </c>
      <c r="BE1687" s="99">
        <v>5</v>
      </c>
      <c r="BF1687" s="12" t="s">
        <v>321</v>
      </c>
      <c r="BG1687" s="654">
        <v>4.3170000000000002</v>
      </c>
      <c r="BH1687" s="12" t="s">
        <v>321</v>
      </c>
      <c r="BI1687" s="99">
        <v>4</v>
      </c>
      <c r="BJ1687" s="12" t="s">
        <v>321</v>
      </c>
      <c r="BK1687" s="754">
        <v>0</v>
      </c>
      <c r="BL1687" s="12" t="s">
        <v>321</v>
      </c>
      <c r="BM1687" s="754">
        <v>0.04</v>
      </c>
      <c r="BN1687" s="12" t="s">
        <v>321</v>
      </c>
      <c r="BO1687" s="754">
        <v>0.27600000000000002</v>
      </c>
      <c r="BP1687" s="12" t="s">
        <v>321</v>
      </c>
      <c r="BQ1687" s="754">
        <v>0</v>
      </c>
      <c r="BR1687" s="12" t="s">
        <v>321</v>
      </c>
      <c r="BS1687" s="654">
        <v>0</v>
      </c>
      <c r="BT1687" s="12" t="s">
        <v>321</v>
      </c>
      <c r="BU1687" s="654">
        <v>0.317</v>
      </c>
      <c r="BV1687" s="12" t="s">
        <v>321</v>
      </c>
      <c r="BW1687" s="9">
        <v>0.01</v>
      </c>
      <c r="BX1687" s="9" t="s">
        <v>322</v>
      </c>
      <c r="BY1687" s="755">
        <v>47.2</v>
      </c>
      <c r="BZ1687" s="9" t="s">
        <v>315</v>
      </c>
      <c r="CA1687" s="755">
        <v>4.3</v>
      </c>
      <c r="CB1687" s="9" t="s">
        <v>315</v>
      </c>
      <c r="CC1687" s="755">
        <v>2.8</v>
      </c>
      <c r="CD1687" s="9" t="s">
        <v>315</v>
      </c>
      <c r="CE1687" s="755">
        <v>8.8000000000000007</v>
      </c>
      <c r="CF1687" s="9" t="s">
        <v>323</v>
      </c>
      <c r="CG1687" s="755">
        <v>8.8000000000000007</v>
      </c>
      <c r="CH1687" s="9" t="s">
        <v>323</v>
      </c>
      <c r="CI1687" s="9"/>
      <c r="CJ1687" s="9"/>
      <c r="CK1687" s="9"/>
    </row>
    <row r="1688" spans="1:89" s="98" customFormat="1" x14ac:dyDescent="0.25">
      <c r="A1688" s="99">
        <v>10130771</v>
      </c>
      <c r="B1688" s="99"/>
      <c r="C1688" s="772">
        <v>7214</v>
      </c>
      <c r="D1688" s="807">
        <v>0.05</v>
      </c>
      <c r="E1688" s="772">
        <f t="shared" si="75"/>
        <v>7575</v>
      </c>
      <c r="F1688" s="778">
        <v>1.1000000000000001</v>
      </c>
      <c r="G1688" s="774">
        <f t="shared" si="76"/>
        <v>8333</v>
      </c>
      <c r="H1688" s="776"/>
      <c r="I1688" s="758"/>
      <c r="J1688" s="776"/>
      <c r="K1688" s="786"/>
      <c r="L1688" s="9" t="s">
        <v>308</v>
      </c>
      <c r="M1688" s="9" t="s">
        <v>4525</v>
      </c>
      <c r="N1688" s="9" t="s">
        <v>397</v>
      </c>
      <c r="O1688" s="9" t="s">
        <v>310</v>
      </c>
      <c r="P1688" s="9" t="s">
        <v>624</v>
      </c>
      <c r="Q1688" s="9" t="s">
        <v>2464</v>
      </c>
      <c r="R1688" s="9" t="s">
        <v>2465</v>
      </c>
      <c r="S1688" s="9" t="s">
        <v>348</v>
      </c>
      <c r="T1688" s="98" t="s">
        <v>204</v>
      </c>
      <c r="U1688" s="99" t="s">
        <v>1641</v>
      </c>
      <c r="V1688" s="99" t="s">
        <v>207</v>
      </c>
      <c r="W1688" s="99" t="s">
        <v>1681</v>
      </c>
      <c r="X1688" s="99" t="s">
        <v>207</v>
      </c>
      <c r="Y1688" s="99" t="s">
        <v>1641</v>
      </c>
      <c r="Z1688" s="99" t="s">
        <v>207</v>
      </c>
      <c r="AA1688" s="99" t="s">
        <v>1681</v>
      </c>
      <c r="AB1688" s="99" t="s">
        <v>207</v>
      </c>
      <c r="AC1688" s="9">
        <v>708</v>
      </c>
      <c r="AD1688" s="9" t="s">
        <v>207</v>
      </c>
      <c r="AE1688" s="9">
        <v>279</v>
      </c>
      <c r="AF1688" s="9" t="s">
        <v>315</v>
      </c>
      <c r="AG1688" s="14" t="s">
        <v>58</v>
      </c>
      <c r="AH1688" s="14" t="s">
        <v>207</v>
      </c>
      <c r="AI1688" s="14" t="s">
        <v>1682</v>
      </c>
      <c r="AJ1688" s="14" t="s">
        <v>207</v>
      </c>
      <c r="AK1688" s="9">
        <v>0</v>
      </c>
      <c r="AL1688" s="14" t="s">
        <v>207</v>
      </c>
      <c r="AM1688" s="9">
        <v>0</v>
      </c>
      <c r="AN1688" s="14" t="s">
        <v>207</v>
      </c>
      <c r="AO1688" s="9">
        <v>5</v>
      </c>
      <c r="AP1688" s="14" t="s">
        <v>207</v>
      </c>
      <c r="AQ1688" s="9">
        <v>-5</v>
      </c>
      <c r="AR1688" s="14" t="s">
        <v>207</v>
      </c>
      <c r="AS1688" s="9" t="s">
        <v>0</v>
      </c>
      <c r="AT1688" s="9" t="s">
        <v>318</v>
      </c>
      <c r="AU1688" s="9" t="s">
        <v>376</v>
      </c>
      <c r="AV1688" s="9" t="s">
        <v>320</v>
      </c>
      <c r="AW1688" s="9" t="s">
        <v>2466</v>
      </c>
      <c r="AX1688" s="9">
        <v>9010600000</v>
      </c>
      <c r="AY1688" s="99">
        <v>640</v>
      </c>
      <c r="AZ1688" s="12" t="s">
        <v>207</v>
      </c>
      <c r="BA1688" s="99">
        <v>38</v>
      </c>
      <c r="BB1688" s="12" t="s">
        <v>207</v>
      </c>
      <c r="BC1688" s="99">
        <v>45</v>
      </c>
      <c r="BD1688" s="12" t="s">
        <v>207</v>
      </c>
      <c r="BE1688" s="99">
        <v>227</v>
      </c>
      <c r="BF1688" s="12" t="s">
        <v>321</v>
      </c>
      <c r="BG1688" s="654">
        <v>226.06299999999999</v>
      </c>
      <c r="BH1688" s="12" t="s">
        <v>321</v>
      </c>
      <c r="BI1688" s="99">
        <v>147</v>
      </c>
      <c r="BJ1688" s="12" t="s">
        <v>321</v>
      </c>
      <c r="BK1688" s="754">
        <v>0</v>
      </c>
      <c r="BL1688" s="12" t="s">
        <v>321</v>
      </c>
      <c r="BM1688" s="754">
        <v>1.899</v>
      </c>
      <c r="BN1688" s="12" t="s">
        <v>321</v>
      </c>
      <c r="BO1688" s="754">
        <v>3.6999999999999998E-2</v>
      </c>
      <c r="BP1688" s="12" t="s">
        <v>321</v>
      </c>
      <c r="BQ1688" s="754">
        <v>6.6000000000000003E-2</v>
      </c>
      <c r="BR1688" s="12" t="s">
        <v>321</v>
      </c>
      <c r="BS1688" s="654">
        <v>77.061000000000007</v>
      </c>
      <c r="BT1688" s="12" t="s">
        <v>321</v>
      </c>
      <c r="BU1688" s="654">
        <v>79.063000000000002</v>
      </c>
      <c r="BV1688" s="12" t="s">
        <v>321</v>
      </c>
      <c r="BW1688" s="9">
        <v>1.0900000000000001</v>
      </c>
      <c r="BX1688" s="9" t="s">
        <v>322</v>
      </c>
      <c r="BY1688" s="755">
        <v>252</v>
      </c>
      <c r="BZ1688" s="9" t="s">
        <v>315</v>
      </c>
      <c r="CA1688" s="755">
        <v>15</v>
      </c>
      <c r="CB1688" s="9" t="s">
        <v>315</v>
      </c>
      <c r="CC1688" s="755">
        <v>17.7</v>
      </c>
      <c r="CD1688" s="9" t="s">
        <v>315</v>
      </c>
      <c r="CE1688" s="755">
        <v>445.3</v>
      </c>
      <c r="CF1688" s="9" t="s">
        <v>323</v>
      </c>
      <c r="CG1688" s="755">
        <v>324.10000000000002</v>
      </c>
      <c r="CH1688" s="9" t="s">
        <v>323</v>
      </c>
      <c r="CI1688" s="9"/>
      <c r="CJ1688" s="9"/>
      <c r="CK1688" s="9"/>
    </row>
    <row r="1689" spans="1:89" s="98" customFormat="1" x14ac:dyDescent="0.25">
      <c r="A1689" s="99">
        <v>10130772</v>
      </c>
      <c r="B1689" s="99"/>
      <c r="C1689" s="772">
        <v>7925</v>
      </c>
      <c r="D1689" s="807">
        <v>0.05</v>
      </c>
      <c r="E1689" s="772">
        <f t="shared" si="75"/>
        <v>8321</v>
      </c>
      <c r="F1689" s="778">
        <v>1.1000000000000001</v>
      </c>
      <c r="G1689" s="774">
        <f t="shared" si="76"/>
        <v>9153</v>
      </c>
      <c r="H1689" s="776"/>
      <c r="I1689" s="758"/>
      <c r="J1689" s="776"/>
      <c r="K1689" s="786"/>
      <c r="L1689" s="9" t="s">
        <v>308</v>
      </c>
      <c r="M1689" s="9" t="s">
        <v>4526</v>
      </c>
      <c r="N1689" s="9" t="s">
        <v>397</v>
      </c>
      <c r="O1689" s="9" t="s">
        <v>310</v>
      </c>
      <c r="P1689" s="9" t="s">
        <v>624</v>
      </c>
      <c r="Q1689" s="9" t="s">
        <v>2464</v>
      </c>
      <c r="R1689" s="9" t="s">
        <v>2465</v>
      </c>
      <c r="S1689" s="9" t="s">
        <v>348</v>
      </c>
      <c r="T1689" s="98" t="s">
        <v>204</v>
      </c>
      <c r="U1689" s="99" t="s">
        <v>2467</v>
      </c>
      <c r="V1689" s="99" t="s">
        <v>207</v>
      </c>
      <c r="W1689" s="99" t="s">
        <v>2468</v>
      </c>
      <c r="X1689" s="99" t="s">
        <v>207</v>
      </c>
      <c r="Y1689" s="99" t="s">
        <v>2467</v>
      </c>
      <c r="Z1689" s="99" t="s">
        <v>207</v>
      </c>
      <c r="AA1689" s="99" t="s">
        <v>2468</v>
      </c>
      <c r="AB1689" s="99" t="s">
        <v>207</v>
      </c>
      <c r="AC1689" s="9">
        <v>767</v>
      </c>
      <c r="AD1689" s="9" t="s">
        <v>207</v>
      </c>
      <c r="AE1689" s="9">
        <v>302</v>
      </c>
      <c r="AF1689" s="9" t="s">
        <v>315</v>
      </c>
      <c r="AG1689" s="14" t="s">
        <v>59</v>
      </c>
      <c r="AH1689" s="14" t="s">
        <v>207</v>
      </c>
      <c r="AI1689" s="14" t="s">
        <v>2469</v>
      </c>
      <c r="AJ1689" s="14" t="s">
        <v>207</v>
      </c>
      <c r="AK1689" s="9">
        <v>0</v>
      </c>
      <c r="AL1689" s="14" t="s">
        <v>207</v>
      </c>
      <c r="AM1689" s="9">
        <v>0</v>
      </c>
      <c r="AN1689" s="14" t="s">
        <v>207</v>
      </c>
      <c r="AO1689" s="9">
        <v>5</v>
      </c>
      <c r="AP1689" s="14" t="s">
        <v>207</v>
      </c>
      <c r="AQ1689" s="9">
        <v>-5</v>
      </c>
      <c r="AR1689" s="14" t="s">
        <v>207</v>
      </c>
      <c r="AS1689" s="9" t="s">
        <v>0</v>
      </c>
      <c r="AT1689" s="9" t="s">
        <v>318</v>
      </c>
      <c r="AU1689" s="9" t="s">
        <v>376</v>
      </c>
      <c r="AV1689" s="9" t="s">
        <v>320</v>
      </c>
      <c r="AW1689" s="9" t="s">
        <v>2470</v>
      </c>
      <c r="AX1689" s="9">
        <v>9010600000</v>
      </c>
      <c r="AY1689" s="99">
        <v>740</v>
      </c>
      <c r="AZ1689" s="12" t="s">
        <v>207</v>
      </c>
      <c r="BA1689" s="99">
        <v>38</v>
      </c>
      <c r="BB1689" s="12" t="s">
        <v>207</v>
      </c>
      <c r="BC1689" s="99">
        <v>45</v>
      </c>
      <c r="BD1689" s="12" t="s">
        <v>207</v>
      </c>
      <c r="BE1689" s="99">
        <v>249</v>
      </c>
      <c r="BF1689" s="12" t="s">
        <v>321</v>
      </c>
      <c r="BG1689" s="654">
        <v>248.74600000000001</v>
      </c>
      <c r="BH1689" s="12" t="s">
        <v>321</v>
      </c>
      <c r="BI1689" s="99">
        <v>158</v>
      </c>
      <c r="BJ1689" s="12" t="s">
        <v>321</v>
      </c>
      <c r="BK1689" s="754">
        <v>0</v>
      </c>
      <c r="BL1689" s="12" t="s">
        <v>321</v>
      </c>
      <c r="BM1689" s="754">
        <v>1.9970000000000001</v>
      </c>
      <c r="BN1689" s="12" t="s">
        <v>321</v>
      </c>
      <c r="BO1689" s="754">
        <v>3.6999999999999998E-2</v>
      </c>
      <c r="BP1689" s="12" t="s">
        <v>321</v>
      </c>
      <c r="BQ1689" s="754">
        <v>7.3999999999999996E-2</v>
      </c>
      <c r="BR1689" s="12" t="s">
        <v>321</v>
      </c>
      <c r="BS1689" s="654">
        <v>88.638000000000005</v>
      </c>
      <c r="BT1689" s="12" t="s">
        <v>321</v>
      </c>
      <c r="BU1689" s="654">
        <v>90.745999999999995</v>
      </c>
      <c r="BV1689" s="12" t="s">
        <v>321</v>
      </c>
      <c r="BW1689" s="9">
        <v>1.27</v>
      </c>
      <c r="BX1689" s="9" t="s">
        <v>322</v>
      </c>
      <c r="BY1689" s="755">
        <v>291.3</v>
      </c>
      <c r="BZ1689" s="9" t="s">
        <v>315</v>
      </c>
      <c r="CA1689" s="755">
        <v>15</v>
      </c>
      <c r="CB1689" s="9" t="s">
        <v>315</v>
      </c>
      <c r="CC1689" s="755">
        <v>17.7</v>
      </c>
      <c r="CD1689" s="9" t="s">
        <v>315</v>
      </c>
      <c r="CE1689" s="755">
        <v>511.5</v>
      </c>
      <c r="CF1689" s="9" t="s">
        <v>323</v>
      </c>
      <c r="CG1689" s="755">
        <v>348.3</v>
      </c>
      <c r="CH1689" s="9" t="s">
        <v>323</v>
      </c>
      <c r="CI1689" s="9"/>
      <c r="CJ1689" s="9"/>
      <c r="CK1689" s="9"/>
    </row>
    <row r="1690" spans="1:89" s="98" customFormat="1" x14ac:dyDescent="0.25">
      <c r="A1690" s="99">
        <v>10130773</v>
      </c>
      <c r="B1690" s="99"/>
      <c r="C1690" s="772">
        <v>8636</v>
      </c>
      <c r="D1690" s="807">
        <v>0.05</v>
      </c>
      <c r="E1690" s="772">
        <f t="shared" si="75"/>
        <v>9068</v>
      </c>
      <c r="F1690" s="778">
        <v>1.1000000000000001</v>
      </c>
      <c r="G1690" s="774">
        <f t="shared" si="76"/>
        <v>9975</v>
      </c>
      <c r="H1690" s="776"/>
      <c r="I1690" s="758"/>
      <c r="J1690" s="776"/>
      <c r="K1690" s="786"/>
      <c r="L1690" s="9" t="s">
        <v>308</v>
      </c>
      <c r="M1690" s="9" t="s">
        <v>4527</v>
      </c>
      <c r="N1690" s="9" t="s">
        <v>397</v>
      </c>
      <c r="O1690" s="9" t="s">
        <v>310</v>
      </c>
      <c r="P1690" s="9" t="s">
        <v>624</v>
      </c>
      <c r="Q1690" s="9" t="s">
        <v>2464</v>
      </c>
      <c r="R1690" s="9" t="s">
        <v>2465</v>
      </c>
      <c r="S1690" s="9" t="s">
        <v>348</v>
      </c>
      <c r="T1690" s="98" t="s">
        <v>204</v>
      </c>
      <c r="U1690" s="99" t="s">
        <v>2471</v>
      </c>
      <c r="V1690" s="99" t="s">
        <v>207</v>
      </c>
      <c r="W1690" s="99" t="s">
        <v>2437</v>
      </c>
      <c r="X1690" s="99" t="s">
        <v>207</v>
      </c>
      <c r="Y1690" s="99" t="s">
        <v>2471</v>
      </c>
      <c r="Z1690" s="99" t="s">
        <v>207</v>
      </c>
      <c r="AA1690" s="99" t="s">
        <v>2437</v>
      </c>
      <c r="AB1690" s="99" t="s">
        <v>207</v>
      </c>
      <c r="AC1690" s="9">
        <v>826</v>
      </c>
      <c r="AD1690" s="9" t="s">
        <v>207</v>
      </c>
      <c r="AE1690" s="9">
        <v>325</v>
      </c>
      <c r="AF1690" s="9" t="s">
        <v>315</v>
      </c>
      <c r="AG1690" s="14" t="s">
        <v>60</v>
      </c>
      <c r="AH1690" s="14" t="s">
        <v>207</v>
      </c>
      <c r="AI1690" s="14" t="s">
        <v>2472</v>
      </c>
      <c r="AJ1690" s="14" t="s">
        <v>207</v>
      </c>
      <c r="AK1690" s="9">
        <v>0</v>
      </c>
      <c r="AL1690" s="14" t="s">
        <v>207</v>
      </c>
      <c r="AM1690" s="9">
        <v>0</v>
      </c>
      <c r="AN1690" s="14" t="s">
        <v>207</v>
      </c>
      <c r="AO1690" s="9">
        <v>5</v>
      </c>
      <c r="AP1690" s="14" t="s">
        <v>207</v>
      </c>
      <c r="AQ1690" s="9">
        <v>-5</v>
      </c>
      <c r="AR1690" s="14" t="s">
        <v>207</v>
      </c>
      <c r="AS1690" s="9" t="s">
        <v>0</v>
      </c>
      <c r="AT1690" s="9" t="s">
        <v>318</v>
      </c>
      <c r="AU1690" s="9" t="s">
        <v>376</v>
      </c>
      <c r="AV1690" s="9" t="s">
        <v>320</v>
      </c>
      <c r="AW1690" s="9" t="s">
        <v>2473</v>
      </c>
      <c r="AX1690" s="9">
        <v>9010600000</v>
      </c>
      <c r="AY1690" s="99">
        <v>740</v>
      </c>
      <c r="AZ1690" s="12" t="s">
        <v>207</v>
      </c>
      <c r="BA1690" s="99">
        <v>38</v>
      </c>
      <c r="BB1690" s="12" t="s">
        <v>207</v>
      </c>
      <c r="BC1690" s="99">
        <v>45</v>
      </c>
      <c r="BD1690" s="12" t="s">
        <v>207</v>
      </c>
      <c r="BE1690" s="99">
        <v>260</v>
      </c>
      <c r="BF1690" s="12" t="s">
        <v>321</v>
      </c>
      <c r="BG1690" s="654">
        <v>259.74599999999998</v>
      </c>
      <c r="BH1690" s="12" t="s">
        <v>321</v>
      </c>
      <c r="BI1690" s="99">
        <v>169</v>
      </c>
      <c r="BJ1690" s="12" t="s">
        <v>321</v>
      </c>
      <c r="BK1690" s="754">
        <v>0</v>
      </c>
      <c r="BL1690" s="12" t="s">
        <v>321</v>
      </c>
      <c r="BM1690" s="754">
        <v>1.9970000000000001</v>
      </c>
      <c r="BN1690" s="12" t="s">
        <v>321</v>
      </c>
      <c r="BO1690" s="754">
        <v>3.6999999999999998E-2</v>
      </c>
      <c r="BP1690" s="12" t="s">
        <v>321</v>
      </c>
      <c r="BQ1690" s="754">
        <v>7.3999999999999996E-2</v>
      </c>
      <c r="BR1690" s="12" t="s">
        <v>321</v>
      </c>
      <c r="BS1690" s="654">
        <v>88.638000000000005</v>
      </c>
      <c r="BT1690" s="12" t="s">
        <v>321</v>
      </c>
      <c r="BU1690" s="654">
        <v>90.745999999999995</v>
      </c>
      <c r="BV1690" s="12" t="s">
        <v>321</v>
      </c>
      <c r="BW1690" s="9">
        <v>1.27</v>
      </c>
      <c r="BX1690" s="9" t="s">
        <v>322</v>
      </c>
      <c r="BY1690" s="755">
        <v>291.3</v>
      </c>
      <c r="BZ1690" s="9" t="s">
        <v>315</v>
      </c>
      <c r="CA1690" s="755">
        <v>15</v>
      </c>
      <c r="CB1690" s="9" t="s">
        <v>315</v>
      </c>
      <c r="CC1690" s="755">
        <v>17.7</v>
      </c>
      <c r="CD1690" s="9" t="s">
        <v>315</v>
      </c>
      <c r="CE1690" s="755">
        <v>513.70000000000005</v>
      </c>
      <c r="CF1690" s="9" t="s">
        <v>323</v>
      </c>
      <c r="CG1690" s="755">
        <v>372.6</v>
      </c>
      <c r="CH1690" s="9" t="s">
        <v>323</v>
      </c>
      <c r="CI1690" s="9"/>
      <c r="CJ1690" s="9"/>
      <c r="CK1690" s="9"/>
    </row>
    <row r="1691" spans="1:89" s="98" customFormat="1" x14ac:dyDescent="0.25">
      <c r="A1691" s="99">
        <v>10130774</v>
      </c>
      <c r="B1691" s="99"/>
      <c r="C1691" s="772">
        <v>8889</v>
      </c>
      <c r="D1691" s="807">
        <v>0.05</v>
      </c>
      <c r="E1691" s="772">
        <f t="shared" si="75"/>
        <v>9333</v>
      </c>
      <c r="F1691" s="778">
        <v>1.1000000000000001</v>
      </c>
      <c r="G1691" s="774">
        <f t="shared" si="76"/>
        <v>10266</v>
      </c>
      <c r="H1691" s="776"/>
      <c r="I1691" s="758"/>
      <c r="J1691" s="776"/>
      <c r="K1691" s="786"/>
      <c r="L1691" s="9" t="s">
        <v>308</v>
      </c>
      <c r="M1691" s="9" t="s">
        <v>4528</v>
      </c>
      <c r="N1691" s="9" t="s">
        <v>397</v>
      </c>
      <c r="O1691" s="9" t="s">
        <v>310</v>
      </c>
      <c r="P1691" s="9" t="s">
        <v>624</v>
      </c>
      <c r="Q1691" s="9" t="s">
        <v>2464</v>
      </c>
      <c r="R1691" s="9" t="s">
        <v>2465</v>
      </c>
      <c r="S1691" s="9" t="s">
        <v>348</v>
      </c>
      <c r="T1691" s="98" t="s">
        <v>204</v>
      </c>
      <c r="U1691" s="99" t="s">
        <v>1641</v>
      </c>
      <c r="V1691" s="99" t="s">
        <v>207</v>
      </c>
      <c r="W1691" s="99" t="s">
        <v>1681</v>
      </c>
      <c r="X1691" s="99" t="s">
        <v>207</v>
      </c>
      <c r="Y1691" s="99" t="s">
        <v>1641</v>
      </c>
      <c r="Z1691" s="99" t="s">
        <v>207</v>
      </c>
      <c r="AA1691" s="99" t="s">
        <v>1681</v>
      </c>
      <c r="AB1691" s="99" t="s">
        <v>207</v>
      </c>
      <c r="AC1691" s="9">
        <v>708</v>
      </c>
      <c r="AD1691" s="9" t="s">
        <v>207</v>
      </c>
      <c r="AE1691" s="9">
        <v>279</v>
      </c>
      <c r="AF1691" s="9" t="s">
        <v>315</v>
      </c>
      <c r="AG1691" s="14" t="s">
        <v>58</v>
      </c>
      <c r="AH1691" s="14" t="s">
        <v>207</v>
      </c>
      <c r="AI1691" s="14" t="s">
        <v>1682</v>
      </c>
      <c r="AJ1691" s="14" t="s">
        <v>207</v>
      </c>
      <c r="AK1691" s="9">
        <v>0</v>
      </c>
      <c r="AL1691" s="14" t="s">
        <v>207</v>
      </c>
      <c r="AM1691" s="9">
        <v>0</v>
      </c>
      <c r="AN1691" s="14" t="s">
        <v>207</v>
      </c>
      <c r="AO1691" s="9">
        <v>5</v>
      </c>
      <c r="AP1691" s="14" t="s">
        <v>207</v>
      </c>
      <c r="AQ1691" s="9">
        <v>-5</v>
      </c>
      <c r="AR1691" s="14" t="s">
        <v>207</v>
      </c>
      <c r="AS1691" s="9" t="s">
        <v>39</v>
      </c>
      <c r="AT1691" s="9" t="s">
        <v>2474</v>
      </c>
      <c r="AU1691" s="9" t="s">
        <v>376</v>
      </c>
      <c r="AV1691" s="9" t="s">
        <v>320</v>
      </c>
      <c r="AW1691" s="9" t="s">
        <v>2475</v>
      </c>
      <c r="AX1691" s="9">
        <v>9010600000</v>
      </c>
      <c r="AY1691" s="99">
        <v>640</v>
      </c>
      <c r="AZ1691" s="12" t="s">
        <v>207</v>
      </c>
      <c r="BA1691" s="99">
        <v>38</v>
      </c>
      <c r="BB1691" s="12" t="s">
        <v>207</v>
      </c>
      <c r="BC1691" s="99">
        <v>45</v>
      </c>
      <c r="BD1691" s="12" t="s">
        <v>207</v>
      </c>
      <c r="BE1691" s="99">
        <v>227</v>
      </c>
      <c r="BF1691" s="12" t="s">
        <v>321</v>
      </c>
      <c r="BG1691" s="654">
        <v>226.06299999999999</v>
      </c>
      <c r="BH1691" s="12" t="s">
        <v>321</v>
      </c>
      <c r="BI1691" s="99">
        <v>147</v>
      </c>
      <c r="BJ1691" s="12" t="s">
        <v>321</v>
      </c>
      <c r="BK1691" s="754">
        <v>0</v>
      </c>
      <c r="BL1691" s="12" t="s">
        <v>321</v>
      </c>
      <c r="BM1691" s="754">
        <v>1.899</v>
      </c>
      <c r="BN1691" s="12" t="s">
        <v>321</v>
      </c>
      <c r="BO1691" s="754">
        <v>3.6999999999999998E-2</v>
      </c>
      <c r="BP1691" s="12" t="s">
        <v>321</v>
      </c>
      <c r="BQ1691" s="754">
        <v>6.6000000000000003E-2</v>
      </c>
      <c r="BR1691" s="12" t="s">
        <v>321</v>
      </c>
      <c r="BS1691" s="654">
        <v>77.061000000000007</v>
      </c>
      <c r="BT1691" s="12" t="s">
        <v>321</v>
      </c>
      <c r="BU1691" s="654">
        <v>79.063000000000002</v>
      </c>
      <c r="BV1691" s="12" t="s">
        <v>321</v>
      </c>
      <c r="BW1691" s="9">
        <v>1.0900000000000001</v>
      </c>
      <c r="BX1691" s="9" t="s">
        <v>322</v>
      </c>
      <c r="BY1691" s="755">
        <v>252</v>
      </c>
      <c r="BZ1691" s="9" t="s">
        <v>315</v>
      </c>
      <c r="CA1691" s="755">
        <v>15</v>
      </c>
      <c r="CB1691" s="9" t="s">
        <v>315</v>
      </c>
      <c r="CC1691" s="755">
        <v>17.7</v>
      </c>
      <c r="CD1691" s="9" t="s">
        <v>315</v>
      </c>
      <c r="CE1691" s="755">
        <v>445.3</v>
      </c>
      <c r="CF1691" s="9" t="s">
        <v>323</v>
      </c>
      <c r="CG1691" s="755">
        <v>324.10000000000002</v>
      </c>
      <c r="CH1691" s="9" t="s">
        <v>323</v>
      </c>
      <c r="CI1691" s="9"/>
      <c r="CJ1691" s="9"/>
      <c r="CK1691" s="9"/>
    </row>
    <row r="1692" spans="1:89" s="98" customFormat="1" x14ac:dyDescent="0.25">
      <c r="A1692" s="99">
        <v>10130775</v>
      </c>
      <c r="B1692" s="99"/>
      <c r="C1692" s="772">
        <v>9849</v>
      </c>
      <c r="D1692" s="807">
        <v>0.05</v>
      </c>
      <c r="E1692" s="772">
        <f t="shared" si="75"/>
        <v>10341</v>
      </c>
      <c r="F1692" s="778">
        <v>1.1000000000000001</v>
      </c>
      <c r="G1692" s="774">
        <f t="shared" si="76"/>
        <v>11375</v>
      </c>
      <c r="H1692" s="776"/>
      <c r="I1692" s="758"/>
      <c r="J1692" s="776"/>
      <c r="K1692" s="786"/>
      <c r="L1692" s="9" t="s">
        <v>308</v>
      </c>
      <c r="M1692" s="9" t="s">
        <v>4529</v>
      </c>
      <c r="N1692" s="9" t="s">
        <v>397</v>
      </c>
      <c r="O1692" s="9" t="s">
        <v>310</v>
      </c>
      <c r="P1692" s="9" t="s">
        <v>624</v>
      </c>
      <c r="Q1692" s="9" t="s">
        <v>2464</v>
      </c>
      <c r="R1692" s="9" t="s">
        <v>2465</v>
      </c>
      <c r="S1692" s="9" t="s">
        <v>348</v>
      </c>
      <c r="T1692" s="98" t="s">
        <v>204</v>
      </c>
      <c r="U1692" s="99" t="s">
        <v>2467</v>
      </c>
      <c r="V1692" s="99" t="s">
        <v>207</v>
      </c>
      <c r="W1692" s="99" t="s">
        <v>2468</v>
      </c>
      <c r="X1692" s="99" t="s">
        <v>207</v>
      </c>
      <c r="Y1692" s="99" t="s">
        <v>2467</v>
      </c>
      <c r="Z1692" s="99" t="s">
        <v>207</v>
      </c>
      <c r="AA1692" s="99" t="s">
        <v>2468</v>
      </c>
      <c r="AB1692" s="99" t="s">
        <v>207</v>
      </c>
      <c r="AC1692" s="9">
        <v>767</v>
      </c>
      <c r="AD1692" s="9" t="s">
        <v>207</v>
      </c>
      <c r="AE1692" s="9">
        <v>302</v>
      </c>
      <c r="AF1692" s="9" t="s">
        <v>315</v>
      </c>
      <c r="AG1692" s="14" t="s">
        <v>59</v>
      </c>
      <c r="AH1692" s="14" t="s">
        <v>207</v>
      </c>
      <c r="AI1692" s="14" t="s">
        <v>2469</v>
      </c>
      <c r="AJ1692" s="14" t="s">
        <v>207</v>
      </c>
      <c r="AK1692" s="9">
        <v>0</v>
      </c>
      <c r="AL1692" s="14" t="s">
        <v>207</v>
      </c>
      <c r="AM1692" s="9">
        <v>0</v>
      </c>
      <c r="AN1692" s="14" t="s">
        <v>207</v>
      </c>
      <c r="AO1692" s="9">
        <v>5</v>
      </c>
      <c r="AP1692" s="14" t="s">
        <v>207</v>
      </c>
      <c r="AQ1692" s="9">
        <v>-5</v>
      </c>
      <c r="AR1692" s="14" t="s">
        <v>207</v>
      </c>
      <c r="AS1692" s="9" t="s">
        <v>39</v>
      </c>
      <c r="AT1692" s="9" t="s">
        <v>2474</v>
      </c>
      <c r="AU1692" s="9" t="s">
        <v>376</v>
      </c>
      <c r="AV1692" s="9" t="s">
        <v>320</v>
      </c>
      <c r="AW1692" s="9" t="s">
        <v>2476</v>
      </c>
      <c r="AX1692" s="9">
        <v>9010600000</v>
      </c>
      <c r="AY1692" s="99">
        <v>740</v>
      </c>
      <c r="AZ1692" s="12" t="s">
        <v>207</v>
      </c>
      <c r="BA1692" s="99">
        <v>38</v>
      </c>
      <c r="BB1692" s="12" t="s">
        <v>207</v>
      </c>
      <c r="BC1692" s="99">
        <v>45</v>
      </c>
      <c r="BD1692" s="12" t="s">
        <v>207</v>
      </c>
      <c r="BE1692" s="99">
        <v>249</v>
      </c>
      <c r="BF1692" s="12" t="s">
        <v>321</v>
      </c>
      <c r="BG1692" s="654">
        <v>248.74600000000001</v>
      </c>
      <c r="BH1692" s="12" t="s">
        <v>321</v>
      </c>
      <c r="BI1692" s="99">
        <v>158</v>
      </c>
      <c r="BJ1692" s="12" t="s">
        <v>321</v>
      </c>
      <c r="BK1692" s="754">
        <v>0</v>
      </c>
      <c r="BL1692" s="12" t="s">
        <v>321</v>
      </c>
      <c r="BM1692" s="754">
        <v>1.9970000000000001</v>
      </c>
      <c r="BN1692" s="12" t="s">
        <v>321</v>
      </c>
      <c r="BO1692" s="754">
        <v>3.6999999999999998E-2</v>
      </c>
      <c r="BP1692" s="12" t="s">
        <v>321</v>
      </c>
      <c r="BQ1692" s="754">
        <v>7.3999999999999996E-2</v>
      </c>
      <c r="BR1692" s="12" t="s">
        <v>321</v>
      </c>
      <c r="BS1692" s="654">
        <v>88.638000000000005</v>
      </c>
      <c r="BT1692" s="12" t="s">
        <v>321</v>
      </c>
      <c r="BU1692" s="654">
        <v>90.745999999999995</v>
      </c>
      <c r="BV1692" s="12" t="s">
        <v>321</v>
      </c>
      <c r="BW1692" s="9">
        <v>1.27</v>
      </c>
      <c r="BX1692" s="9" t="s">
        <v>322</v>
      </c>
      <c r="BY1692" s="755">
        <v>291.3</v>
      </c>
      <c r="BZ1692" s="9" t="s">
        <v>315</v>
      </c>
      <c r="CA1692" s="755">
        <v>15</v>
      </c>
      <c r="CB1692" s="9" t="s">
        <v>315</v>
      </c>
      <c r="CC1692" s="755">
        <v>17.7</v>
      </c>
      <c r="CD1692" s="9" t="s">
        <v>315</v>
      </c>
      <c r="CE1692" s="755">
        <v>511.5</v>
      </c>
      <c r="CF1692" s="9" t="s">
        <v>323</v>
      </c>
      <c r="CG1692" s="755">
        <v>348.3</v>
      </c>
      <c r="CH1692" s="9" t="s">
        <v>323</v>
      </c>
      <c r="CI1692" s="9"/>
      <c r="CJ1692" s="9"/>
      <c r="CK1692" s="9"/>
    </row>
    <row r="1693" spans="1:89" s="98" customFormat="1" x14ac:dyDescent="0.25">
      <c r="A1693" s="99">
        <v>10130776</v>
      </c>
      <c r="B1693" s="99"/>
      <c r="C1693" s="772">
        <v>10810</v>
      </c>
      <c r="D1693" s="807">
        <v>0.05</v>
      </c>
      <c r="E1693" s="772">
        <f t="shared" si="75"/>
        <v>11351</v>
      </c>
      <c r="F1693" s="778">
        <v>1.1000000000000001</v>
      </c>
      <c r="G1693" s="774">
        <f t="shared" si="76"/>
        <v>12486</v>
      </c>
      <c r="H1693" s="776"/>
      <c r="I1693" s="758"/>
      <c r="J1693" s="776"/>
      <c r="K1693" s="786"/>
      <c r="L1693" s="9" t="s">
        <v>308</v>
      </c>
      <c r="M1693" s="9" t="s">
        <v>4530</v>
      </c>
      <c r="N1693" s="9" t="s">
        <v>397</v>
      </c>
      <c r="O1693" s="9" t="s">
        <v>310</v>
      </c>
      <c r="P1693" s="9" t="s">
        <v>624</v>
      </c>
      <c r="Q1693" s="9" t="s">
        <v>2464</v>
      </c>
      <c r="R1693" s="9" t="s">
        <v>2465</v>
      </c>
      <c r="S1693" s="9" t="s">
        <v>348</v>
      </c>
      <c r="T1693" s="98" t="s">
        <v>204</v>
      </c>
      <c r="U1693" s="99" t="s">
        <v>2471</v>
      </c>
      <c r="V1693" s="99" t="s">
        <v>207</v>
      </c>
      <c r="W1693" s="99" t="s">
        <v>2437</v>
      </c>
      <c r="X1693" s="99" t="s">
        <v>207</v>
      </c>
      <c r="Y1693" s="99" t="s">
        <v>2471</v>
      </c>
      <c r="Z1693" s="99" t="s">
        <v>207</v>
      </c>
      <c r="AA1693" s="99" t="s">
        <v>2437</v>
      </c>
      <c r="AB1693" s="99" t="s">
        <v>207</v>
      </c>
      <c r="AC1693" s="9">
        <v>826</v>
      </c>
      <c r="AD1693" s="9" t="s">
        <v>207</v>
      </c>
      <c r="AE1693" s="9">
        <v>325</v>
      </c>
      <c r="AF1693" s="9" t="s">
        <v>315</v>
      </c>
      <c r="AG1693" s="14" t="s">
        <v>60</v>
      </c>
      <c r="AH1693" s="14" t="s">
        <v>207</v>
      </c>
      <c r="AI1693" s="14" t="s">
        <v>2472</v>
      </c>
      <c r="AJ1693" s="14" t="s">
        <v>207</v>
      </c>
      <c r="AK1693" s="9">
        <v>0</v>
      </c>
      <c r="AL1693" s="14" t="s">
        <v>207</v>
      </c>
      <c r="AM1693" s="9">
        <v>0</v>
      </c>
      <c r="AN1693" s="14" t="s">
        <v>207</v>
      </c>
      <c r="AO1693" s="9">
        <v>5</v>
      </c>
      <c r="AP1693" s="14" t="s">
        <v>207</v>
      </c>
      <c r="AQ1693" s="9">
        <v>-5</v>
      </c>
      <c r="AR1693" s="14" t="s">
        <v>207</v>
      </c>
      <c r="AS1693" s="9" t="s">
        <v>39</v>
      </c>
      <c r="AT1693" s="9" t="s">
        <v>2474</v>
      </c>
      <c r="AU1693" s="9" t="s">
        <v>376</v>
      </c>
      <c r="AV1693" s="9" t="s">
        <v>320</v>
      </c>
      <c r="AW1693" s="9" t="s">
        <v>2477</v>
      </c>
      <c r="AX1693" s="9">
        <v>9010600000</v>
      </c>
      <c r="AY1693" s="99">
        <v>740</v>
      </c>
      <c r="AZ1693" s="12" t="s">
        <v>207</v>
      </c>
      <c r="BA1693" s="99">
        <v>38</v>
      </c>
      <c r="BB1693" s="12" t="s">
        <v>207</v>
      </c>
      <c r="BC1693" s="99">
        <v>45</v>
      </c>
      <c r="BD1693" s="12" t="s">
        <v>207</v>
      </c>
      <c r="BE1693" s="99">
        <v>260</v>
      </c>
      <c r="BF1693" s="12" t="s">
        <v>321</v>
      </c>
      <c r="BG1693" s="654">
        <v>259.74599999999998</v>
      </c>
      <c r="BH1693" s="12" t="s">
        <v>321</v>
      </c>
      <c r="BI1693" s="99">
        <v>169</v>
      </c>
      <c r="BJ1693" s="12" t="s">
        <v>321</v>
      </c>
      <c r="BK1693" s="754">
        <v>0</v>
      </c>
      <c r="BL1693" s="12" t="s">
        <v>321</v>
      </c>
      <c r="BM1693" s="754">
        <v>1.9970000000000001</v>
      </c>
      <c r="BN1693" s="12" t="s">
        <v>321</v>
      </c>
      <c r="BO1693" s="754">
        <v>3.6999999999999998E-2</v>
      </c>
      <c r="BP1693" s="12" t="s">
        <v>321</v>
      </c>
      <c r="BQ1693" s="754">
        <v>7.3999999999999996E-2</v>
      </c>
      <c r="BR1693" s="12" t="s">
        <v>321</v>
      </c>
      <c r="BS1693" s="654">
        <v>88.638000000000005</v>
      </c>
      <c r="BT1693" s="12" t="s">
        <v>321</v>
      </c>
      <c r="BU1693" s="654">
        <v>90.745999999999995</v>
      </c>
      <c r="BV1693" s="12" t="s">
        <v>321</v>
      </c>
      <c r="BW1693" s="9">
        <v>1.27</v>
      </c>
      <c r="BX1693" s="9" t="s">
        <v>322</v>
      </c>
      <c r="BY1693" s="755">
        <v>291.3</v>
      </c>
      <c r="BZ1693" s="9" t="s">
        <v>315</v>
      </c>
      <c r="CA1693" s="755">
        <v>15</v>
      </c>
      <c r="CB1693" s="9" t="s">
        <v>315</v>
      </c>
      <c r="CC1693" s="755">
        <v>17.7</v>
      </c>
      <c r="CD1693" s="9" t="s">
        <v>315</v>
      </c>
      <c r="CE1693" s="755">
        <v>513.70000000000005</v>
      </c>
      <c r="CF1693" s="9" t="s">
        <v>323</v>
      </c>
      <c r="CG1693" s="755">
        <v>372.6</v>
      </c>
      <c r="CH1693" s="9" t="s">
        <v>323</v>
      </c>
      <c r="CI1693" s="9"/>
      <c r="CJ1693" s="9"/>
      <c r="CK1693" s="9"/>
    </row>
    <row r="1694" spans="1:89" s="98" customFormat="1" x14ac:dyDescent="0.25">
      <c r="A1694" s="99">
        <v>10130061</v>
      </c>
      <c r="B1694" s="99"/>
      <c r="C1694" s="772">
        <v>7311</v>
      </c>
      <c r="D1694" s="807">
        <v>0.05</v>
      </c>
      <c r="E1694" s="772">
        <f t="shared" si="75"/>
        <v>7677</v>
      </c>
      <c r="F1694" s="778">
        <v>1.1000000000000001</v>
      </c>
      <c r="G1694" s="774">
        <f t="shared" si="76"/>
        <v>8445</v>
      </c>
      <c r="H1694" s="776"/>
      <c r="I1694" s="758"/>
      <c r="J1694" s="776"/>
      <c r="K1694" s="786"/>
      <c r="L1694" s="9" t="s">
        <v>308</v>
      </c>
      <c r="M1694" s="9" t="s">
        <v>4531</v>
      </c>
      <c r="N1694" s="9" t="s">
        <v>397</v>
      </c>
      <c r="O1694" s="9" t="s">
        <v>310</v>
      </c>
      <c r="P1694" s="9" t="s">
        <v>624</v>
      </c>
      <c r="Q1694" s="9" t="s">
        <v>2464</v>
      </c>
      <c r="R1694" s="9" t="s">
        <v>2465</v>
      </c>
      <c r="S1694" s="9" t="s">
        <v>373</v>
      </c>
      <c r="T1694" s="98" t="s">
        <v>234</v>
      </c>
      <c r="U1694" s="99" t="s">
        <v>1499</v>
      </c>
      <c r="V1694" s="99" t="s">
        <v>207</v>
      </c>
      <c r="W1694" s="99" t="s">
        <v>1681</v>
      </c>
      <c r="X1694" s="99" t="s">
        <v>207</v>
      </c>
      <c r="Y1694" s="99" t="s">
        <v>1499</v>
      </c>
      <c r="Z1694" s="99" t="s">
        <v>207</v>
      </c>
      <c r="AA1694" s="99" t="s">
        <v>1681</v>
      </c>
      <c r="AB1694" s="99" t="s">
        <v>207</v>
      </c>
      <c r="AC1694" s="9">
        <v>750</v>
      </c>
      <c r="AD1694" s="9" t="s">
        <v>207</v>
      </c>
      <c r="AE1694" s="9">
        <v>295</v>
      </c>
      <c r="AF1694" s="9" t="s">
        <v>315</v>
      </c>
      <c r="AG1694" s="14" t="s">
        <v>61</v>
      </c>
      <c r="AH1694" s="14" t="s">
        <v>207</v>
      </c>
      <c r="AI1694" s="14" t="s">
        <v>2478</v>
      </c>
      <c r="AJ1694" s="14" t="s">
        <v>207</v>
      </c>
      <c r="AK1694" s="9">
        <v>0</v>
      </c>
      <c r="AL1694" s="14" t="s">
        <v>207</v>
      </c>
      <c r="AM1694" s="9">
        <v>0</v>
      </c>
      <c r="AN1694" s="14" t="s">
        <v>207</v>
      </c>
      <c r="AO1694" s="9">
        <v>5</v>
      </c>
      <c r="AP1694" s="14" t="s">
        <v>207</v>
      </c>
      <c r="AQ1694" s="9">
        <v>-5</v>
      </c>
      <c r="AR1694" s="14" t="s">
        <v>207</v>
      </c>
      <c r="AS1694" s="9" t="s">
        <v>0</v>
      </c>
      <c r="AT1694" s="9" t="s">
        <v>318</v>
      </c>
      <c r="AU1694" s="9" t="s">
        <v>376</v>
      </c>
      <c r="AV1694" s="9" t="s">
        <v>320</v>
      </c>
      <c r="AW1694" s="9" t="s">
        <v>2479</v>
      </c>
      <c r="AX1694" s="9">
        <v>9010600000</v>
      </c>
      <c r="AY1694" s="99">
        <v>640</v>
      </c>
      <c r="AZ1694" s="12" t="s">
        <v>207</v>
      </c>
      <c r="BA1694" s="99">
        <v>38</v>
      </c>
      <c r="BB1694" s="12" t="s">
        <v>207</v>
      </c>
      <c r="BC1694" s="99">
        <v>45</v>
      </c>
      <c r="BD1694" s="12" t="s">
        <v>207</v>
      </c>
      <c r="BE1694" s="99">
        <v>227</v>
      </c>
      <c r="BF1694" s="12" t="s">
        <v>321</v>
      </c>
      <c r="BG1694" s="654">
        <v>226.06299999999999</v>
      </c>
      <c r="BH1694" s="12" t="s">
        <v>321</v>
      </c>
      <c r="BI1694" s="99">
        <v>147</v>
      </c>
      <c r="BJ1694" s="12" t="s">
        <v>321</v>
      </c>
      <c r="BK1694" s="754">
        <v>0</v>
      </c>
      <c r="BL1694" s="12" t="s">
        <v>321</v>
      </c>
      <c r="BM1694" s="754">
        <v>1.899</v>
      </c>
      <c r="BN1694" s="12" t="s">
        <v>321</v>
      </c>
      <c r="BO1694" s="754">
        <v>3.6999999999999998E-2</v>
      </c>
      <c r="BP1694" s="12" t="s">
        <v>321</v>
      </c>
      <c r="BQ1694" s="754">
        <v>6.6000000000000003E-2</v>
      </c>
      <c r="BR1694" s="12" t="s">
        <v>321</v>
      </c>
      <c r="BS1694" s="654">
        <v>77.061000000000007</v>
      </c>
      <c r="BT1694" s="12" t="s">
        <v>321</v>
      </c>
      <c r="BU1694" s="654">
        <v>79.063000000000002</v>
      </c>
      <c r="BV1694" s="12" t="s">
        <v>321</v>
      </c>
      <c r="BW1694" s="9">
        <v>1.0900000000000001</v>
      </c>
      <c r="BX1694" s="9" t="s">
        <v>322</v>
      </c>
      <c r="BY1694" s="755">
        <v>252</v>
      </c>
      <c r="BZ1694" s="9" t="s">
        <v>315</v>
      </c>
      <c r="CA1694" s="755">
        <v>15</v>
      </c>
      <c r="CB1694" s="9" t="s">
        <v>315</v>
      </c>
      <c r="CC1694" s="755">
        <v>17.7</v>
      </c>
      <c r="CD1694" s="9" t="s">
        <v>315</v>
      </c>
      <c r="CE1694" s="755">
        <v>445.3</v>
      </c>
      <c r="CF1694" s="9" t="s">
        <v>323</v>
      </c>
      <c r="CG1694" s="755">
        <v>324.10000000000002</v>
      </c>
      <c r="CH1694" s="9" t="s">
        <v>323</v>
      </c>
      <c r="CI1694" s="9"/>
      <c r="CJ1694" s="9"/>
      <c r="CK1694" s="9"/>
    </row>
    <row r="1695" spans="1:89" s="98" customFormat="1" x14ac:dyDescent="0.25">
      <c r="A1695" s="99">
        <v>10130769</v>
      </c>
      <c r="B1695" s="99"/>
      <c r="C1695" s="772">
        <v>9021</v>
      </c>
      <c r="D1695" s="807">
        <v>0.05</v>
      </c>
      <c r="E1695" s="772">
        <f t="shared" si="75"/>
        <v>9472</v>
      </c>
      <c r="F1695" s="778">
        <v>1.1000000000000001</v>
      </c>
      <c r="G1695" s="774">
        <f t="shared" si="76"/>
        <v>10419</v>
      </c>
      <c r="H1695" s="776"/>
      <c r="I1695" s="758"/>
      <c r="J1695" s="776"/>
      <c r="K1695" s="786"/>
      <c r="L1695" s="9" t="s">
        <v>308</v>
      </c>
      <c r="M1695" s="9" t="s">
        <v>4532</v>
      </c>
      <c r="N1695" s="9" t="s">
        <v>397</v>
      </c>
      <c r="O1695" s="9" t="s">
        <v>310</v>
      </c>
      <c r="P1695" s="9" t="s">
        <v>624</v>
      </c>
      <c r="Q1695" s="9" t="s">
        <v>2464</v>
      </c>
      <c r="R1695" s="9" t="s">
        <v>2465</v>
      </c>
      <c r="S1695" s="9" t="s">
        <v>373</v>
      </c>
      <c r="T1695" s="98" t="s">
        <v>234</v>
      </c>
      <c r="U1695" s="99" t="s">
        <v>1499</v>
      </c>
      <c r="V1695" s="99" t="s">
        <v>207</v>
      </c>
      <c r="W1695" s="99" t="s">
        <v>1681</v>
      </c>
      <c r="X1695" s="99" t="s">
        <v>207</v>
      </c>
      <c r="Y1695" s="99" t="s">
        <v>1499</v>
      </c>
      <c r="Z1695" s="99" t="s">
        <v>207</v>
      </c>
      <c r="AA1695" s="99" t="s">
        <v>1681</v>
      </c>
      <c r="AB1695" s="99" t="s">
        <v>207</v>
      </c>
      <c r="AC1695" s="9">
        <v>750</v>
      </c>
      <c r="AD1695" s="9" t="s">
        <v>207</v>
      </c>
      <c r="AE1695" s="9">
        <v>295</v>
      </c>
      <c r="AF1695" s="9" t="s">
        <v>315</v>
      </c>
      <c r="AG1695" s="14" t="s">
        <v>61</v>
      </c>
      <c r="AH1695" s="14" t="s">
        <v>207</v>
      </c>
      <c r="AI1695" s="14" t="s">
        <v>2478</v>
      </c>
      <c r="AJ1695" s="14" t="s">
        <v>207</v>
      </c>
      <c r="AK1695" s="9">
        <v>0</v>
      </c>
      <c r="AL1695" s="14" t="s">
        <v>207</v>
      </c>
      <c r="AM1695" s="9">
        <v>0</v>
      </c>
      <c r="AN1695" s="14" t="s">
        <v>207</v>
      </c>
      <c r="AO1695" s="9">
        <v>5</v>
      </c>
      <c r="AP1695" s="14" t="s">
        <v>207</v>
      </c>
      <c r="AQ1695" s="9">
        <v>-5</v>
      </c>
      <c r="AR1695" s="14" t="s">
        <v>207</v>
      </c>
      <c r="AS1695" s="9" t="s">
        <v>39</v>
      </c>
      <c r="AT1695" s="9" t="s">
        <v>2474</v>
      </c>
      <c r="AU1695" s="9" t="s">
        <v>376</v>
      </c>
      <c r="AV1695" s="9" t="s">
        <v>320</v>
      </c>
      <c r="AW1695" s="9" t="s">
        <v>2480</v>
      </c>
      <c r="AX1695" s="9">
        <v>9010600000</v>
      </c>
      <c r="AY1695" s="99">
        <v>640</v>
      </c>
      <c r="AZ1695" s="12" t="s">
        <v>207</v>
      </c>
      <c r="BA1695" s="99">
        <v>38</v>
      </c>
      <c r="BB1695" s="12" t="s">
        <v>207</v>
      </c>
      <c r="BC1695" s="99">
        <v>45</v>
      </c>
      <c r="BD1695" s="12" t="s">
        <v>207</v>
      </c>
      <c r="BE1695" s="99">
        <v>227</v>
      </c>
      <c r="BF1695" s="12" t="s">
        <v>321</v>
      </c>
      <c r="BG1695" s="654">
        <v>226.06299999999999</v>
      </c>
      <c r="BH1695" s="12" t="s">
        <v>321</v>
      </c>
      <c r="BI1695" s="99">
        <v>147</v>
      </c>
      <c r="BJ1695" s="12" t="s">
        <v>321</v>
      </c>
      <c r="BK1695" s="754">
        <v>0</v>
      </c>
      <c r="BL1695" s="12" t="s">
        <v>321</v>
      </c>
      <c r="BM1695" s="754">
        <v>1.899</v>
      </c>
      <c r="BN1695" s="12" t="s">
        <v>321</v>
      </c>
      <c r="BO1695" s="754">
        <v>3.6999999999999998E-2</v>
      </c>
      <c r="BP1695" s="12" t="s">
        <v>321</v>
      </c>
      <c r="BQ1695" s="754">
        <v>6.6000000000000003E-2</v>
      </c>
      <c r="BR1695" s="12" t="s">
        <v>321</v>
      </c>
      <c r="BS1695" s="654">
        <v>77.061000000000007</v>
      </c>
      <c r="BT1695" s="12" t="s">
        <v>321</v>
      </c>
      <c r="BU1695" s="654">
        <v>79.063000000000002</v>
      </c>
      <c r="BV1695" s="12" t="s">
        <v>321</v>
      </c>
      <c r="BW1695" s="9">
        <v>1.0900000000000001</v>
      </c>
      <c r="BX1695" s="9" t="s">
        <v>322</v>
      </c>
      <c r="BY1695" s="755">
        <v>252</v>
      </c>
      <c r="BZ1695" s="9" t="s">
        <v>315</v>
      </c>
      <c r="CA1695" s="755">
        <v>15</v>
      </c>
      <c r="CB1695" s="9" t="s">
        <v>315</v>
      </c>
      <c r="CC1695" s="755">
        <v>17.7</v>
      </c>
      <c r="CD1695" s="9" t="s">
        <v>315</v>
      </c>
      <c r="CE1695" s="755">
        <v>445.3</v>
      </c>
      <c r="CF1695" s="9" t="s">
        <v>323</v>
      </c>
      <c r="CG1695" s="755">
        <v>324.10000000000002</v>
      </c>
      <c r="CH1695" s="9" t="s">
        <v>323</v>
      </c>
      <c r="CI1695" s="9"/>
      <c r="CJ1695" s="9"/>
      <c r="CK1695" s="9"/>
    </row>
    <row r="1696" spans="1:89" s="98" customFormat="1" x14ac:dyDescent="0.25">
      <c r="A1696" s="99">
        <v>10130892</v>
      </c>
      <c r="B1696" s="99"/>
      <c r="C1696" s="772">
        <v>6547</v>
      </c>
      <c r="D1696" s="807">
        <v>0.05</v>
      </c>
      <c r="E1696" s="772">
        <f t="shared" si="75"/>
        <v>6874</v>
      </c>
      <c r="F1696" s="778">
        <v>1.1000000000000001</v>
      </c>
      <c r="G1696" s="774">
        <f t="shared" si="76"/>
        <v>7561</v>
      </c>
      <c r="H1696" s="776"/>
      <c r="I1696" s="758"/>
      <c r="J1696" s="776"/>
      <c r="K1696" s="786"/>
      <c r="L1696" s="9" t="s">
        <v>308</v>
      </c>
      <c r="M1696" s="9" t="s">
        <v>4533</v>
      </c>
      <c r="N1696" s="9" t="s">
        <v>397</v>
      </c>
      <c r="O1696" s="9" t="s">
        <v>310</v>
      </c>
      <c r="P1696" s="9" t="s">
        <v>624</v>
      </c>
      <c r="Q1696" s="9" t="s">
        <v>2464</v>
      </c>
      <c r="R1696" s="9" t="s">
        <v>2465</v>
      </c>
      <c r="S1696" s="9" t="s">
        <v>1055</v>
      </c>
      <c r="T1696" s="98" t="s">
        <v>242</v>
      </c>
      <c r="U1696" s="99" t="s">
        <v>1501</v>
      </c>
      <c r="V1696" s="99" t="s">
        <v>207</v>
      </c>
      <c r="W1696" s="99" t="s">
        <v>1501</v>
      </c>
      <c r="X1696" s="99" t="s">
        <v>207</v>
      </c>
      <c r="Y1696" s="99" t="s">
        <v>1501</v>
      </c>
      <c r="Z1696" s="99" t="s">
        <v>207</v>
      </c>
      <c r="AA1696" s="99" t="s">
        <v>1501</v>
      </c>
      <c r="AB1696" s="99" t="s">
        <v>207</v>
      </c>
      <c r="AC1696" s="9">
        <v>707</v>
      </c>
      <c r="AD1696" s="9" t="s">
        <v>207</v>
      </c>
      <c r="AE1696" s="9">
        <v>278</v>
      </c>
      <c r="AF1696" s="9" t="s">
        <v>315</v>
      </c>
      <c r="AG1696" s="14" t="s">
        <v>3</v>
      </c>
      <c r="AH1696" s="14" t="s">
        <v>207</v>
      </c>
      <c r="AI1696" s="14" t="s">
        <v>3</v>
      </c>
      <c r="AJ1696" s="14" t="s">
        <v>207</v>
      </c>
      <c r="AK1696" s="9">
        <v>0</v>
      </c>
      <c r="AL1696" s="14" t="s">
        <v>207</v>
      </c>
      <c r="AM1696" s="9">
        <v>0</v>
      </c>
      <c r="AN1696" s="14" t="s">
        <v>207</v>
      </c>
      <c r="AO1696" s="9">
        <v>0</v>
      </c>
      <c r="AP1696" s="14" t="s">
        <v>207</v>
      </c>
      <c r="AQ1696" s="9">
        <v>0</v>
      </c>
      <c r="AR1696" s="14" t="s">
        <v>207</v>
      </c>
      <c r="AS1696" s="9" t="s">
        <v>0</v>
      </c>
      <c r="AT1696" s="9" t="s">
        <v>318</v>
      </c>
      <c r="AU1696" s="9" t="s">
        <v>376</v>
      </c>
      <c r="AV1696" s="9" t="s">
        <v>320</v>
      </c>
      <c r="AW1696" s="9" t="s">
        <v>2481</v>
      </c>
      <c r="AX1696" s="9">
        <v>9010600000</v>
      </c>
      <c r="AY1696" s="99">
        <v>540</v>
      </c>
      <c r="AZ1696" s="12" t="s">
        <v>207</v>
      </c>
      <c r="BA1696" s="99">
        <v>38</v>
      </c>
      <c r="BB1696" s="12" t="s">
        <v>207</v>
      </c>
      <c r="BC1696" s="99">
        <v>45</v>
      </c>
      <c r="BD1696" s="12" t="s">
        <v>207</v>
      </c>
      <c r="BE1696" s="99">
        <v>192</v>
      </c>
      <c r="BF1696" s="12" t="s">
        <v>321</v>
      </c>
      <c r="BG1696" s="654">
        <v>191.2</v>
      </c>
      <c r="BH1696" s="12" t="s">
        <v>321</v>
      </c>
      <c r="BI1696" s="99">
        <v>124</v>
      </c>
      <c r="BJ1696" s="12" t="s">
        <v>321</v>
      </c>
      <c r="BK1696" s="754">
        <v>0</v>
      </c>
      <c r="BL1696" s="12" t="s">
        <v>321</v>
      </c>
      <c r="BM1696" s="754">
        <v>1.65</v>
      </c>
      <c r="BN1696" s="12" t="s">
        <v>321</v>
      </c>
      <c r="BO1696" s="754">
        <v>8.9999999999999993E-3</v>
      </c>
      <c r="BP1696" s="12" t="s">
        <v>321</v>
      </c>
      <c r="BQ1696" s="754">
        <v>5.7000000000000002E-2</v>
      </c>
      <c r="BR1696" s="12" t="s">
        <v>321</v>
      </c>
      <c r="BS1696" s="654">
        <v>65.483999999999995</v>
      </c>
      <c r="BT1696" s="12" t="s">
        <v>321</v>
      </c>
      <c r="BU1696" s="654">
        <v>67.2</v>
      </c>
      <c r="BV1696" s="12" t="s">
        <v>321</v>
      </c>
      <c r="BW1696" s="9">
        <v>0.92</v>
      </c>
      <c r="BX1696" s="9" t="s">
        <v>322</v>
      </c>
      <c r="BY1696" s="755">
        <v>212.6</v>
      </c>
      <c r="BZ1696" s="9" t="s">
        <v>315</v>
      </c>
      <c r="CA1696" s="755">
        <v>15</v>
      </c>
      <c r="CB1696" s="9" t="s">
        <v>315</v>
      </c>
      <c r="CC1696" s="755">
        <v>17.7</v>
      </c>
      <c r="CD1696" s="9" t="s">
        <v>315</v>
      </c>
      <c r="CE1696" s="755">
        <v>377</v>
      </c>
      <c r="CF1696" s="9" t="s">
        <v>323</v>
      </c>
      <c r="CG1696" s="755">
        <v>273.39999999999998</v>
      </c>
      <c r="CH1696" s="9" t="s">
        <v>323</v>
      </c>
      <c r="CI1696" s="9"/>
      <c r="CJ1696" s="9"/>
      <c r="CK1696" s="9"/>
    </row>
    <row r="1697" spans="1:89" s="98" customFormat="1" x14ac:dyDescent="0.25">
      <c r="A1697" s="99">
        <v>10130084</v>
      </c>
      <c r="B1697" s="99"/>
      <c r="C1697" s="772">
        <v>7410</v>
      </c>
      <c r="D1697" s="807">
        <v>0.05</v>
      </c>
      <c r="E1697" s="772">
        <f t="shared" si="75"/>
        <v>7781</v>
      </c>
      <c r="F1697" s="778">
        <v>1.1000000000000001</v>
      </c>
      <c r="G1697" s="774">
        <f t="shared" si="76"/>
        <v>8559</v>
      </c>
      <c r="H1697" s="776"/>
      <c r="I1697" s="758"/>
      <c r="J1697" s="776"/>
      <c r="K1697" s="786"/>
      <c r="L1697" s="9" t="s">
        <v>308</v>
      </c>
      <c r="M1697" s="9" t="s">
        <v>4534</v>
      </c>
      <c r="N1697" s="9" t="s">
        <v>397</v>
      </c>
      <c r="O1697" s="9" t="s">
        <v>310</v>
      </c>
      <c r="P1697" s="9" t="s">
        <v>624</v>
      </c>
      <c r="Q1697" s="9" t="s">
        <v>2464</v>
      </c>
      <c r="R1697" s="9" t="s">
        <v>2465</v>
      </c>
      <c r="S1697" s="9" t="s">
        <v>269</v>
      </c>
      <c r="T1697" s="9" t="s">
        <v>269</v>
      </c>
      <c r="U1697" s="99" t="s">
        <v>1501</v>
      </c>
      <c r="V1697" s="99" t="s">
        <v>207</v>
      </c>
      <c r="W1697" s="99" t="s">
        <v>1681</v>
      </c>
      <c r="X1697" s="99" t="s">
        <v>207</v>
      </c>
      <c r="Y1697" s="99" t="s">
        <v>1501</v>
      </c>
      <c r="Z1697" s="99" t="s">
        <v>207</v>
      </c>
      <c r="AA1697" s="99" t="s">
        <v>1681</v>
      </c>
      <c r="AB1697" s="99" t="s">
        <v>207</v>
      </c>
      <c r="AC1697" s="9">
        <v>781</v>
      </c>
      <c r="AD1697" s="9" t="s">
        <v>207</v>
      </c>
      <c r="AE1697" s="9">
        <v>307</v>
      </c>
      <c r="AF1697" s="9" t="s">
        <v>315</v>
      </c>
      <c r="AG1697" s="14" t="s">
        <v>63</v>
      </c>
      <c r="AH1697" s="14" t="s">
        <v>207</v>
      </c>
      <c r="AI1697" s="14" t="s">
        <v>2482</v>
      </c>
      <c r="AJ1697" s="14" t="s">
        <v>207</v>
      </c>
      <c r="AK1697" s="9">
        <v>0</v>
      </c>
      <c r="AL1697" s="14" t="s">
        <v>207</v>
      </c>
      <c r="AM1697" s="9">
        <v>0</v>
      </c>
      <c r="AN1697" s="14" t="s">
        <v>207</v>
      </c>
      <c r="AO1697" s="9">
        <v>5</v>
      </c>
      <c r="AP1697" s="14" t="s">
        <v>207</v>
      </c>
      <c r="AQ1697" s="9">
        <v>-5</v>
      </c>
      <c r="AR1697" s="14" t="s">
        <v>207</v>
      </c>
      <c r="AS1697" s="9" t="s">
        <v>0</v>
      </c>
      <c r="AT1697" s="9" t="s">
        <v>318</v>
      </c>
      <c r="AU1697" s="9" t="s">
        <v>376</v>
      </c>
      <c r="AV1697" s="9" t="s">
        <v>320</v>
      </c>
      <c r="AW1697" s="9" t="s">
        <v>2483</v>
      </c>
      <c r="AX1697" s="9">
        <v>9010600000</v>
      </c>
      <c r="AY1697" s="99">
        <v>640</v>
      </c>
      <c r="AZ1697" s="12" t="s">
        <v>207</v>
      </c>
      <c r="BA1697" s="99">
        <v>38</v>
      </c>
      <c r="BB1697" s="12" t="s">
        <v>207</v>
      </c>
      <c r="BC1697" s="99">
        <v>45</v>
      </c>
      <c r="BD1697" s="12" t="s">
        <v>207</v>
      </c>
      <c r="BE1697" s="99">
        <v>227</v>
      </c>
      <c r="BF1697" s="12" t="s">
        <v>321</v>
      </c>
      <c r="BG1697" s="654">
        <v>226.06299999999999</v>
      </c>
      <c r="BH1697" s="12" t="s">
        <v>321</v>
      </c>
      <c r="BI1697" s="99">
        <v>147</v>
      </c>
      <c r="BJ1697" s="12" t="s">
        <v>321</v>
      </c>
      <c r="BK1697" s="754">
        <v>0</v>
      </c>
      <c r="BL1697" s="12" t="s">
        <v>321</v>
      </c>
      <c r="BM1697" s="754">
        <v>1.899</v>
      </c>
      <c r="BN1697" s="12" t="s">
        <v>321</v>
      </c>
      <c r="BO1697" s="754">
        <v>3.6999999999999998E-2</v>
      </c>
      <c r="BP1697" s="12" t="s">
        <v>321</v>
      </c>
      <c r="BQ1697" s="754">
        <v>6.6000000000000003E-2</v>
      </c>
      <c r="BR1697" s="12" t="s">
        <v>321</v>
      </c>
      <c r="BS1697" s="654">
        <v>77.061000000000007</v>
      </c>
      <c r="BT1697" s="12" t="s">
        <v>321</v>
      </c>
      <c r="BU1697" s="654">
        <v>79.063000000000002</v>
      </c>
      <c r="BV1697" s="12" t="s">
        <v>321</v>
      </c>
      <c r="BW1697" s="9">
        <v>1.0900000000000001</v>
      </c>
      <c r="BX1697" s="9" t="s">
        <v>322</v>
      </c>
      <c r="BY1697" s="755">
        <v>252</v>
      </c>
      <c r="BZ1697" s="9" t="s">
        <v>315</v>
      </c>
      <c r="CA1697" s="755">
        <v>15</v>
      </c>
      <c r="CB1697" s="9" t="s">
        <v>315</v>
      </c>
      <c r="CC1697" s="755">
        <v>17.7</v>
      </c>
      <c r="CD1697" s="9" t="s">
        <v>315</v>
      </c>
      <c r="CE1697" s="755">
        <v>445.3</v>
      </c>
      <c r="CF1697" s="9" t="s">
        <v>323</v>
      </c>
      <c r="CG1697" s="755">
        <v>324.10000000000002</v>
      </c>
      <c r="CH1697" s="9" t="s">
        <v>323</v>
      </c>
      <c r="CI1697" s="9"/>
      <c r="CJ1697" s="9"/>
      <c r="CK1697" s="9"/>
    </row>
    <row r="1698" spans="1:89" s="98" customFormat="1" x14ac:dyDescent="0.25">
      <c r="A1698" s="99">
        <v>10130071</v>
      </c>
      <c r="B1698" s="99"/>
      <c r="C1698" s="772">
        <v>8677</v>
      </c>
      <c r="D1698" s="807">
        <v>0.05</v>
      </c>
      <c r="E1698" s="772">
        <f t="shared" si="75"/>
        <v>9111</v>
      </c>
      <c r="F1698" s="778">
        <v>1.1000000000000001</v>
      </c>
      <c r="G1698" s="774">
        <f t="shared" si="76"/>
        <v>10022</v>
      </c>
      <c r="H1698" s="776"/>
      <c r="I1698" s="758"/>
      <c r="J1698" s="776"/>
      <c r="K1698" s="786"/>
      <c r="L1698" s="9" t="s">
        <v>308</v>
      </c>
      <c r="M1698" s="9" t="s">
        <v>4535</v>
      </c>
      <c r="N1698" s="9" t="s">
        <v>397</v>
      </c>
      <c r="O1698" s="9" t="s">
        <v>310</v>
      </c>
      <c r="P1698" s="9" t="s">
        <v>624</v>
      </c>
      <c r="Q1698" s="9" t="s">
        <v>2464</v>
      </c>
      <c r="R1698" s="9" t="s">
        <v>2465</v>
      </c>
      <c r="S1698" s="9" t="s">
        <v>269</v>
      </c>
      <c r="T1698" s="9" t="s">
        <v>269</v>
      </c>
      <c r="U1698" s="99" t="s">
        <v>1501</v>
      </c>
      <c r="V1698" s="99" t="s">
        <v>207</v>
      </c>
      <c r="W1698" s="99" t="s">
        <v>2437</v>
      </c>
      <c r="X1698" s="99" t="s">
        <v>207</v>
      </c>
      <c r="Y1698" s="99" t="s">
        <v>1501</v>
      </c>
      <c r="Z1698" s="99" t="s">
        <v>207</v>
      </c>
      <c r="AA1698" s="99" t="s">
        <v>2437</v>
      </c>
      <c r="AB1698" s="99" t="s">
        <v>207</v>
      </c>
      <c r="AC1698" s="9">
        <v>860</v>
      </c>
      <c r="AD1698" s="9" t="s">
        <v>207</v>
      </c>
      <c r="AE1698" s="9">
        <v>339</v>
      </c>
      <c r="AF1698" s="9" t="s">
        <v>315</v>
      </c>
      <c r="AG1698" s="14" t="s">
        <v>64</v>
      </c>
      <c r="AH1698" s="14" t="s">
        <v>207</v>
      </c>
      <c r="AI1698" s="14" t="s">
        <v>2484</v>
      </c>
      <c r="AJ1698" s="14" t="s">
        <v>207</v>
      </c>
      <c r="AK1698" s="9">
        <v>0</v>
      </c>
      <c r="AL1698" s="14" t="s">
        <v>207</v>
      </c>
      <c r="AM1698" s="9">
        <v>0</v>
      </c>
      <c r="AN1698" s="14" t="s">
        <v>207</v>
      </c>
      <c r="AO1698" s="9">
        <v>5</v>
      </c>
      <c r="AP1698" s="14" t="s">
        <v>207</v>
      </c>
      <c r="AQ1698" s="9">
        <v>-5</v>
      </c>
      <c r="AR1698" s="14" t="s">
        <v>207</v>
      </c>
      <c r="AS1698" s="9" t="s">
        <v>0</v>
      </c>
      <c r="AT1698" s="9" t="s">
        <v>318</v>
      </c>
      <c r="AU1698" s="9" t="s">
        <v>376</v>
      </c>
      <c r="AV1698" s="9" t="s">
        <v>320</v>
      </c>
      <c r="AW1698" s="9" t="s">
        <v>2485</v>
      </c>
      <c r="AX1698" s="9">
        <v>9010600000</v>
      </c>
      <c r="AY1698" s="99">
        <v>740</v>
      </c>
      <c r="AZ1698" s="12" t="s">
        <v>207</v>
      </c>
      <c r="BA1698" s="99">
        <v>38</v>
      </c>
      <c r="BB1698" s="12" t="s">
        <v>207</v>
      </c>
      <c r="BC1698" s="99">
        <v>45</v>
      </c>
      <c r="BD1698" s="12" t="s">
        <v>207</v>
      </c>
      <c r="BE1698" s="99">
        <v>260</v>
      </c>
      <c r="BF1698" s="12" t="s">
        <v>321</v>
      </c>
      <c r="BG1698" s="654">
        <v>259.74599999999998</v>
      </c>
      <c r="BH1698" s="12" t="s">
        <v>321</v>
      </c>
      <c r="BI1698" s="99">
        <v>169</v>
      </c>
      <c r="BJ1698" s="12" t="s">
        <v>321</v>
      </c>
      <c r="BK1698" s="754">
        <v>0</v>
      </c>
      <c r="BL1698" s="12" t="s">
        <v>321</v>
      </c>
      <c r="BM1698" s="754">
        <v>1.9970000000000001</v>
      </c>
      <c r="BN1698" s="12" t="s">
        <v>321</v>
      </c>
      <c r="BO1698" s="754">
        <v>3.6999999999999998E-2</v>
      </c>
      <c r="BP1698" s="12" t="s">
        <v>321</v>
      </c>
      <c r="BQ1698" s="754">
        <v>7.3999999999999996E-2</v>
      </c>
      <c r="BR1698" s="12" t="s">
        <v>321</v>
      </c>
      <c r="BS1698" s="654">
        <v>88.638000000000005</v>
      </c>
      <c r="BT1698" s="12" t="s">
        <v>321</v>
      </c>
      <c r="BU1698" s="654">
        <v>90.745999999999995</v>
      </c>
      <c r="BV1698" s="12" t="s">
        <v>321</v>
      </c>
      <c r="BW1698" s="9">
        <v>1.27</v>
      </c>
      <c r="BX1698" s="9" t="s">
        <v>322</v>
      </c>
      <c r="BY1698" s="755">
        <v>291.3</v>
      </c>
      <c r="BZ1698" s="9" t="s">
        <v>315</v>
      </c>
      <c r="CA1698" s="755">
        <v>15</v>
      </c>
      <c r="CB1698" s="9" t="s">
        <v>315</v>
      </c>
      <c r="CC1698" s="755">
        <v>17.7</v>
      </c>
      <c r="CD1698" s="9" t="s">
        <v>315</v>
      </c>
      <c r="CE1698" s="755">
        <v>513.70000000000005</v>
      </c>
      <c r="CF1698" s="9" t="s">
        <v>323</v>
      </c>
      <c r="CG1698" s="755">
        <v>372.6</v>
      </c>
      <c r="CH1698" s="9" t="s">
        <v>323</v>
      </c>
      <c r="CI1698" s="9"/>
      <c r="CJ1698" s="9"/>
      <c r="CK1698" s="9"/>
    </row>
    <row r="1699" spans="1:89" s="98" customFormat="1" x14ac:dyDescent="0.25">
      <c r="A1699" s="99">
        <v>10130780</v>
      </c>
      <c r="B1699" s="99"/>
      <c r="C1699" s="772">
        <v>9152</v>
      </c>
      <c r="D1699" s="807">
        <v>0.05</v>
      </c>
      <c r="E1699" s="772">
        <f t="shared" si="75"/>
        <v>9610</v>
      </c>
      <c r="F1699" s="778">
        <v>1.1000000000000001</v>
      </c>
      <c r="G1699" s="774">
        <f t="shared" si="76"/>
        <v>10571</v>
      </c>
      <c r="H1699" s="776"/>
      <c r="I1699" s="758"/>
      <c r="J1699" s="776"/>
      <c r="K1699" s="786"/>
      <c r="L1699" s="9" t="s">
        <v>308</v>
      </c>
      <c r="M1699" s="9" t="s">
        <v>4536</v>
      </c>
      <c r="N1699" s="9" t="s">
        <v>397</v>
      </c>
      <c r="O1699" s="9" t="s">
        <v>310</v>
      </c>
      <c r="P1699" s="9" t="s">
        <v>624</v>
      </c>
      <c r="Q1699" s="9" t="s">
        <v>2464</v>
      </c>
      <c r="R1699" s="9" t="s">
        <v>2465</v>
      </c>
      <c r="S1699" s="9" t="s">
        <v>269</v>
      </c>
      <c r="T1699" s="9" t="s">
        <v>269</v>
      </c>
      <c r="U1699" s="99" t="s">
        <v>1501</v>
      </c>
      <c r="V1699" s="99" t="s">
        <v>207</v>
      </c>
      <c r="W1699" s="99" t="s">
        <v>1681</v>
      </c>
      <c r="X1699" s="99" t="s">
        <v>207</v>
      </c>
      <c r="Y1699" s="99" t="s">
        <v>1501</v>
      </c>
      <c r="Z1699" s="99" t="s">
        <v>207</v>
      </c>
      <c r="AA1699" s="99" t="s">
        <v>1681</v>
      </c>
      <c r="AB1699" s="99" t="s">
        <v>207</v>
      </c>
      <c r="AC1699" s="9">
        <v>781</v>
      </c>
      <c r="AD1699" s="9" t="s">
        <v>207</v>
      </c>
      <c r="AE1699" s="9">
        <v>307</v>
      </c>
      <c r="AF1699" s="9" t="s">
        <v>315</v>
      </c>
      <c r="AG1699" s="14" t="s">
        <v>63</v>
      </c>
      <c r="AH1699" s="14" t="s">
        <v>207</v>
      </c>
      <c r="AI1699" s="14" t="s">
        <v>2482</v>
      </c>
      <c r="AJ1699" s="14" t="s">
        <v>207</v>
      </c>
      <c r="AK1699" s="9">
        <v>0</v>
      </c>
      <c r="AL1699" s="14" t="s">
        <v>207</v>
      </c>
      <c r="AM1699" s="9">
        <v>0</v>
      </c>
      <c r="AN1699" s="14" t="s">
        <v>207</v>
      </c>
      <c r="AO1699" s="9">
        <v>5</v>
      </c>
      <c r="AP1699" s="14" t="s">
        <v>207</v>
      </c>
      <c r="AQ1699" s="9">
        <v>-5</v>
      </c>
      <c r="AR1699" s="14" t="s">
        <v>207</v>
      </c>
      <c r="AS1699" s="9" t="s">
        <v>39</v>
      </c>
      <c r="AT1699" s="9" t="s">
        <v>2474</v>
      </c>
      <c r="AU1699" s="9" t="s">
        <v>376</v>
      </c>
      <c r="AV1699" s="9" t="s">
        <v>320</v>
      </c>
      <c r="AW1699" s="9" t="s">
        <v>2486</v>
      </c>
      <c r="AX1699" s="9">
        <v>9010600000</v>
      </c>
      <c r="AY1699" s="99">
        <v>640</v>
      </c>
      <c r="AZ1699" s="12" t="s">
        <v>207</v>
      </c>
      <c r="BA1699" s="99">
        <v>38</v>
      </c>
      <c r="BB1699" s="12" t="s">
        <v>207</v>
      </c>
      <c r="BC1699" s="99">
        <v>45</v>
      </c>
      <c r="BD1699" s="12" t="s">
        <v>207</v>
      </c>
      <c r="BE1699" s="99">
        <v>227</v>
      </c>
      <c r="BF1699" s="12" t="s">
        <v>321</v>
      </c>
      <c r="BG1699" s="654">
        <v>226.06299999999999</v>
      </c>
      <c r="BH1699" s="12" t="s">
        <v>321</v>
      </c>
      <c r="BI1699" s="99">
        <v>147</v>
      </c>
      <c r="BJ1699" s="12" t="s">
        <v>321</v>
      </c>
      <c r="BK1699" s="754">
        <v>0</v>
      </c>
      <c r="BL1699" s="12" t="s">
        <v>321</v>
      </c>
      <c r="BM1699" s="754">
        <v>1.899</v>
      </c>
      <c r="BN1699" s="12" t="s">
        <v>321</v>
      </c>
      <c r="BO1699" s="754">
        <v>3.6999999999999998E-2</v>
      </c>
      <c r="BP1699" s="12" t="s">
        <v>321</v>
      </c>
      <c r="BQ1699" s="754">
        <v>6.6000000000000003E-2</v>
      </c>
      <c r="BR1699" s="12" t="s">
        <v>321</v>
      </c>
      <c r="BS1699" s="654">
        <v>77.061000000000007</v>
      </c>
      <c r="BT1699" s="12" t="s">
        <v>321</v>
      </c>
      <c r="BU1699" s="654">
        <v>79.063000000000002</v>
      </c>
      <c r="BV1699" s="12" t="s">
        <v>321</v>
      </c>
      <c r="BW1699" s="9">
        <v>1.0900000000000001</v>
      </c>
      <c r="BX1699" s="9" t="s">
        <v>322</v>
      </c>
      <c r="BY1699" s="755">
        <v>252</v>
      </c>
      <c r="BZ1699" s="9" t="s">
        <v>315</v>
      </c>
      <c r="CA1699" s="755">
        <v>15</v>
      </c>
      <c r="CB1699" s="9" t="s">
        <v>315</v>
      </c>
      <c r="CC1699" s="755">
        <v>17.7</v>
      </c>
      <c r="CD1699" s="9" t="s">
        <v>315</v>
      </c>
      <c r="CE1699" s="755">
        <v>445.3</v>
      </c>
      <c r="CF1699" s="9" t="s">
        <v>323</v>
      </c>
      <c r="CG1699" s="755">
        <v>324.10000000000002</v>
      </c>
      <c r="CH1699" s="9" t="s">
        <v>323</v>
      </c>
      <c r="CI1699" s="9"/>
      <c r="CJ1699" s="9"/>
      <c r="CK1699" s="9"/>
    </row>
    <row r="1700" spans="1:89" s="98" customFormat="1" x14ac:dyDescent="0.25">
      <c r="A1700" s="99">
        <v>10130781</v>
      </c>
      <c r="B1700" s="99"/>
      <c r="C1700" s="772">
        <v>10862</v>
      </c>
      <c r="D1700" s="807">
        <v>0.05</v>
      </c>
      <c r="E1700" s="772">
        <f t="shared" si="75"/>
        <v>11405</v>
      </c>
      <c r="F1700" s="778">
        <v>1.1000000000000001</v>
      </c>
      <c r="G1700" s="774">
        <f t="shared" si="76"/>
        <v>12546</v>
      </c>
      <c r="H1700" s="776"/>
      <c r="I1700" s="758"/>
      <c r="J1700" s="776"/>
      <c r="K1700" s="786"/>
      <c r="L1700" s="9" t="s">
        <v>308</v>
      </c>
      <c r="M1700" s="9" t="s">
        <v>4537</v>
      </c>
      <c r="N1700" s="9" t="s">
        <v>397</v>
      </c>
      <c r="O1700" s="9" t="s">
        <v>310</v>
      </c>
      <c r="P1700" s="9" t="s">
        <v>624</v>
      </c>
      <c r="Q1700" s="9" t="s">
        <v>2464</v>
      </c>
      <c r="R1700" s="9" t="s">
        <v>2465</v>
      </c>
      <c r="S1700" s="9" t="s">
        <v>269</v>
      </c>
      <c r="T1700" s="9" t="s">
        <v>269</v>
      </c>
      <c r="U1700" s="99" t="s">
        <v>1501</v>
      </c>
      <c r="V1700" s="99" t="s">
        <v>207</v>
      </c>
      <c r="W1700" s="99" t="s">
        <v>2437</v>
      </c>
      <c r="X1700" s="99" t="s">
        <v>207</v>
      </c>
      <c r="Y1700" s="99" t="s">
        <v>1501</v>
      </c>
      <c r="Z1700" s="99" t="s">
        <v>207</v>
      </c>
      <c r="AA1700" s="99" t="s">
        <v>2437</v>
      </c>
      <c r="AB1700" s="99" t="s">
        <v>207</v>
      </c>
      <c r="AC1700" s="9">
        <v>860</v>
      </c>
      <c r="AD1700" s="9" t="s">
        <v>207</v>
      </c>
      <c r="AE1700" s="9">
        <v>339</v>
      </c>
      <c r="AF1700" s="9" t="s">
        <v>315</v>
      </c>
      <c r="AG1700" s="14" t="s">
        <v>64</v>
      </c>
      <c r="AH1700" s="14" t="s">
        <v>207</v>
      </c>
      <c r="AI1700" s="14" t="s">
        <v>2484</v>
      </c>
      <c r="AJ1700" s="14" t="s">
        <v>207</v>
      </c>
      <c r="AK1700" s="9">
        <v>0</v>
      </c>
      <c r="AL1700" s="14" t="s">
        <v>207</v>
      </c>
      <c r="AM1700" s="9">
        <v>0</v>
      </c>
      <c r="AN1700" s="14" t="s">
        <v>207</v>
      </c>
      <c r="AO1700" s="9">
        <v>5</v>
      </c>
      <c r="AP1700" s="14" t="s">
        <v>207</v>
      </c>
      <c r="AQ1700" s="9">
        <v>-5</v>
      </c>
      <c r="AR1700" s="14" t="s">
        <v>207</v>
      </c>
      <c r="AS1700" s="9" t="s">
        <v>39</v>
      </c>
      <c r="AT1700" s="9" t="s">
        <v>2474</v>
      </c>
      <c r="AU1700" s="9" t="s">
        <v>376</v>
      </c>
      <c r="AV1700" s="9" t="s">
        <v>320</v>
      </c>
      <c r="AW1700" s="9" t="s">
        <v>2487</v>
      </c>
      <c r="AX1700" s="9">
        <v>9010600000</v>
      </c>
      <c r="AY1700" s="99">
        <v>740</v>
      </c>
      <c r="AZ1700" s="12" t="s">
        <v>207</v>
      </c>
      <c r="BA1700" s="99">
        <v>38</v>
      </c>
      <c r="BB1700" s="12" t="s">
        <v>207</v>
      </c>
      <c r="BC1700" s="99">
        <v>45</v>
      </c>
      <c r="BD1700" s="12" t="s">
        <v>207</v>
      </c>
      <c r="BE1700" s="99">
        <v>260</v>
      </c>
      <c r="BF1700" s="12" t="s">
        <v>321</v>
      </c>
      <c r="BG1700" s="654">
        <v>259.74599999999998</v>
      </c>
      <c r="BH1700" s="12" t="s">
        <v>321</v>
      </c>
      <c r="BI1700" s="99">
        <v>169</v>
      </c>
      <c r="BJ1700" s="12" t="s">
        <v>321</v>
      </c>
      <c r="BK1700" s="754">
        <v>0</v>
      </c>
      <c r="BL1700" s="12" t="s">
        <v>321</v>
      </c>
      <c r="BM1700" s="754">
        <v>1.9970000000000001</v>
      </c>
      <c r="BN1700" s="12" t="s">
        <v>321</v>
      </c>
      <c r="BO1700" s="754">
        <v>3.6999999999999998E-2</v>
      </c>
      <c r="BP1700" s="12" t="s">
        <v>321</v>
      </c>
      <c r="BQ1700" s="754">
        <v>7.3999999999999996E-2</v>
      </c>
      <c r="BR1700" s="12" t="s">
        <v>321</v>
      </c>
      <c r="BS1700" s="654">
        <v>88.638000000000005</v>
      </c>
      <c r="BT1700" s="12" t="s">
        <v>321</v>
      </c>
      <c r="BU1700" s="654">
        <v>90.745999999999995</v>
      </c>
      <c r="BV1700" s="12" t="s">
        <v>321</v>
      </c>
      <c r="BW1700" s="9">
        <v>1.27</v>
      </c>
      <c r="BX1700" s="9" t="s">
        <v>322</v>
      </c>
      <c r="BY1700" s="755">
        <v>291.3</v>
      </c>
      <c r="BZ1700" s="9" t="s">
        <v>315</v>
      </c>
      <c r="CA1700" s="755">
        <v>15</v>
      </c>
      <c r="CB1700" s="9" t="s">
        <v>315</v>
      </c>
      <c r="CC1700" s="755">
        <v>17.7</v>
      </c>
      <c r="CD1700" s="9" t="s">
        <v>315</v>
      </c>
      <c r="CE1700" s="755">
        <v>513.70000000000005</v>
      </c>
      <c r="CF1700" s="9" t="s">
        <v>323</v>
      </c>
      <c r="CG1700" s="755">
        <v>372.6</v>
      </c>
      <c r="CH1700" s="9" t="s">
        <v>323</v>
      </c>
      <c r="CI1700" s="9"/>
      <c r="CJ1700" s="9"/>
      <c r="CK1700" s="9"/>
    </row>
    <row r="1701" spans="1:89" s="98" customFormat="1" x14ac:dyDescent="0.25">
      <c r="A1701" s="99">
        <v>10800144</v>
      </c>
      <c r="B1701" s="99"/>
      <c r="C1701" s="772">
        <v>121</v>
      </c>
      <c r="D1701" s="807">
        <v>0.03</v>
      </c>
      <c r="E1701" s="772">
        <f t="shared" si="75"/>
        <v>125</v>
      </c>
      <c r="F1701" s="778">
        <v>1.1000000000000001</v>
      </c>
      <c r="G1701" s="774">
        <f t="shared" si="76"/>
        <v>138</v>
      </c>
      <c r="H1701" s="776"/>
      <c r="I1701" s="758"/>
      <c r="J1701" s="776"/>
      <c r="K1701" s="786"/>
      <c r="L1701" s="9" t="s">
        <v>308</v>
      </c>
      <c r="M1701" s="9" t="s">
        <v>4538</v>
      </c>
      <c r="N1701" s="9" t="s">
        <v>142</v>
      </c>
      <c r="O1701" s="12" t="s">
        <v>142</v>
      </c>
      <c r="P1701" s="12" t="s">
        <v>142</v>
      </c>
      <c r="Q1701" s="9" t="s">
        <v>2325</v>
      </c>
      <c r="R1701" s="9"/>
      <c r="S1701" s="12" t="s">
        <v>200</v>
      </c>
      <c r="T1701" s="12" t="s">
        <v>200</v>
      </c>
      <c r="U1701" s="99" t="s">
        <v>142</v>
      </c>
      <c r="V1701" s="99" t="s">
        <v>207</v>
      </c>
      <c r="W1701" s="99" t="s">
        <v>142</v>
      </c>
      <c r="X1701" s="99" t="s">
        <v>207</v>
      </c>
      <c r="Y1701" s="99" t="s">
        <v>142</v>
      </c>
      <c r="Z1701" s="99" t="s">
        <v>207</v>
      </c>
      <c r="AA1701" s="99" t="s">
        <v>142</v>
      </c>
      <c r="AB1701" s="99" t="s">
        <v>207</v>
      </c>
      <c r="AC1701" s="99" t="s">
        <v>142</v>
      </c>
      <c r="AD1701" s="9" t="s">
        <v>207</v>
      </c>
      <c r="AE1701" s="99" t="s">
        <v>142</v>
      </c>
      <c r="AF1701" s="9" t="s">
        <v>315</v>
      </c>
      <c r="AG1701" s="14" t="s">
        <v>142</v>
      </c>
      <c r="AH1701" s="14" t="s">
        <v>207</v>
      </c>
      <c r="AI1701" s="14" t="s">
        <v>142</v>
      </c>
      <c r="AJ1701" s="14" t="s">
        <v>207</v>
      </c>
      <c r="AK1701" s="99" t="s">
        <v>142</v>
      </c>
      <c r="AL1701" s="14" t="s">
        <v>207</v>
      </c>
      <c r="AM1701" s="99" t="s">
        <v>142</v>
      </c>
      <c r="AN1701" s="14" t="s">
        <v>207</v>
      </c>
      <c r="AO1701" s="99" t="s">
        <v>142</v>
      </c>
      <c r="AP1701" s="14" t="s">
        <v>207</v>
      </c>
      <c r="AQ1701" s="99" t="s">
        <v>142</v>
      </c>
      <c r="AR1701" s="14" t="s">
        <v>207</v>
      </c>
      <c r="AS1701" s="12" t="s">
        <v>142</v>
      </c>
      <c r="AT1701" s="12" t="s">
        <v>200</v>
      </c>
      <c r="AU1701" s="12" t="s">
        <v>142</v>
      </c>
      <c r="AV1701" s="9" t="s">
        <v>320</v>
      </c>
      <c r="AW1701" s="9" t="s">
        <v>2488</v>
      </c>
      <c r="AX1701" s="9">
        <v>9010600000</v>
      </c>
      <c r="AY1701" s="99">
        <v>48</v>
      </c>
      <c r="AZ1701" s="12" t="s">
        <v>207</v>
      </c>
      <c r="BA1701" s="99">
        <v>18</v>
      </c>
      <c r="BB1701" s="12" t="s">
        <v>207</v>
      </c>
      <c r="BC1701" s="99">
        <v>10</v>
      </c>
      <c r="BD1701" s="12" t="s">
        <v>207</v>
      </c>
      <c r="BE1701" s="99">
        <v>3</v>
      </c>
      <c r="BF1701" s="12" t="s">
        <v>321</v>
      </c>
      <c r="BG1701" s="654">
        <v>2.1739999999999999</v>
      </c>
      <c r="BH1701" s="12" t="s">
        <v>321</v>
      </c>
      <c r="BI1701" s="99">
        <v>2</v>
      </c>
      <c r="BJ1701" s="12" t="s">
        <v>321</v>
      </c>
      <c r="BK1701" s="754">
        <v>0</v>
      </c>
      <c r="BL1701" s="12" t="s">
        <v>321</v>
      </c>
      <c r="BM1701" s="754">
        <v>1.4999999999999999E-2</v>
      </c>
      <c r="BN1701" s="12" t="s">
        <v>321</v>
      </c>
      <c r="BO1701" s="754">
        <v>0.159</v>
      </c>
      <c r="BP1701" s="12" t="s">
        <v>321</v>
      </c>
      <c r="BQ1701" s="754">
        <v>0</v>
      </c>
      <c r="BR1701" s="12" t="s">
        <v>321</v>
      </c>
      <c r="BS1701" s="654">
        <v>0</v>
      </c>
      <c r="BT1701" s="12" t="s">
        <v>321</v>
      </c>
      <c r="BU1701" s="654">
        <v>0.17399999999999999</v>
      </c>
      <c r="BV1701" s="12" t="s">
        <v>321</v>
      </c>
      <c r="BW1701" s="9">
        <v>0.01</v>
      </c>
      <c r="BX1701" s="9" t="s">
        <v>322</v>
      </c>
      <c r="BY1701" s="755">
        <v>18.899999999999999</v>
      </c>
      <c r="BZ1701" s="9" t="s">
        <v>315</v>
      </c>
      <c r="CA1701" s="755">
        <v>7.1</v>
      </c>
      <c r="CB1701" s="9" t="s">
        <v>315</v>
      </c>
      <c r="CC1701" s="755">
        <v>3.9</v>
      </c>
      <c r="CD1701" s="9" t="s">
        <v>315</v>
      </c>
      <c r="CE1701" s="755">
        <v>4.4000000000000004</v>
      </c>
      <c r="CF1701" s="9" t="s">
        <v>323</v>
      </c>
      <c r="CG1701" s="755">
        <v>4.4000000000000004</v>
      </c>
      <c r="CH1701" s="9" t="s">
        <v>323</v>
      </c>
      <c r="CI1701" s="9"/>
      <c r="CJ1701" s="9"/>
      <c r="CK1701" s="9"/>
    </row>
    <row r="1702" spans="1:89" s="98" customFormat="1" x14ac:dyDescent="0.25">
      <c r="A1702" s="99">
        <v>10800145</v>
      </c>
      <c r="B1702" s="99"/>
      <c r="C1702" s="772">
        <v>131</v>
      </c>
      <c r="D1702" s="807">
        <v>0.03</v>
      </c>
      <c r="E1702" s="772">
        <f t="shared" si="75"/>
        <v>135</v>
      </c>
      <c r="F1702" s="778">
        <v>1.1000000000000001</v>
      </c>
      <c r="G1702" s="774">
        <f t="shared" si="76"/>
        <v>149</v>
      </c>
      <c r="H1702" s="776"/>
      <c r="I1702" s="758"/>
      <c r="J1702" s="776"/>
      <c r="K1702" s="786"/>
      <c r="L1702" s="9" t="s">
        <v>308</v>
      </c>
      <c r="M1702" s="9" t="s">
        <v>4539</v>
      </c>
      <c r="N1702" s="9" t="s">
        <v>142</v>
      </c>
      <c r="O1702" s="12" t="s">
        <v>142</v>
      </c>
      <c r="P1702" s="12" t="s">
        <v>142</v>
      </c>
      <c r="Q1702" s="9" t="s">
        <v>2325</v>
      </c>
      <c r="R1702" s="9"/>
      <c r="S1702" s="12" t="s">
        <v>200</v>
      </c>
      <c r="T1702" s="12" t="s">
        <v>200</v>
      </c>
      <c r="U1702" s="99" t="s">
        <v>142</v>
      </c>
      <c r="V1702" s="99" t="s">
        <v>207</v>
      </c>
      <c r="W1702" s="99" t="s">
        <v>142</v>
      </c>
      <c r="X1702" s="99" t="s">
        <v>207</v>
      </c>
      <c r="Y1702" s="99" t="s">
        <v>142</v>
      </c>
      <c r="Z1702" s="99" t="s">
        <v>207</v>
      </c>
      <c r="AA1702" s="99" t="s">
        <v>142</v>
      </c>
      <c r="AB1702" s="99" t="s">
        <v>207</v>
      </c>
      <c r="AC1702" s="99" t="s">
        <v>142</v>
      </c>
      <c r="AD1702" s="9" t="s">
        <v>207</v>
      </c>
      <c r="AE1702" s="99" t="s">
        <v>142</v>
      </c>
      <c r="AF1702" s="9" t="s">
        <v>315</v>
      </c>
      <c r="AG1702" s="14" t="s">
        <v>142</v>
      </c>
      <c r="AH1702" s="14" t="s">
        <v>207</v>
      </c>
      <c r="AI1702" s="14" t="s">
        <v>142</v>
      </c>
      <c r="AJ1702" s="14" t="s">
        <v>207</v>
      </c>
      <c r="AK1702" s="99" t="s">
        <v>142</v>
      </c>
      <c r="AL1702" s="14" t="s">
        <v>207</v>
      </c>
      <c r="AM1702" s="99" t="s">
        <v>142</v>
      </c>
      <c r="AN1702" s="14" t="s">
        <v>207</v>
      </c>
      <c r="AO1702" s="99" t="s">
        <v>142</v>
      </c>
      <c r="AP1702" s="14" t="s">
        <v>207</v>
      </c>
      <c r="AQ1702" s="99" t="s">
        <v>142</v>
      </c>
      <c r="AR1702" s="14" t="s">
        <v>207</v>
      </c>
      <c r="AS1702" s="12" t="s">
        <v>142</v>
      </c>
      <c r="AT1702" s="12" t="s">
        <v>200</v>
      </c>
      <c r="AU1702" s="12" t="s">
        <v>142</v>
      </c>
      <c r="AV1702" s="9" t="s">
        <v>320</v>
      </c>
      <c r="AW1702" s="9" t="s">
        <v>2489</v>
      </c>
      <c r="AX1702" s="9">
        <v>9010600000</v>
      </c>
      <c r="AY1702" s="99">
        <v>71</v>
      </c>
      <c r="AZ1702" s="12" t="s">
        <v>207</v>
      </c>
      <c r="BA1702" s="99">
        <v>52</v>
      </c>
      <c r="BB1702" s="12" t="s">
        <v>207</v>
      </c>
      <c r="BC1702" s="99">
        <v>7</v>
      </c>
      <c r="BD1702" s="12" t="s">
        <v>207</v>
      </c>
      <c r="BE1702" s="99">
        <v>7</v>
      </c>
      <c r="BF1702" s="12" t="s">
        <v>321</v>
      </c>
      <c r="BG1702" s="654">
        <v>6.7210000000000001</v>
      </c>
      <c r="BH1702" s="12" t="s">
        <v>321</v>
      </c>
      <c r="BI1702" s="99">
        <v>6</v>
      </c>
      <c r="BJ1702" s="12" t="s">
        <v>321</v>
      </c>
      <c r="BK1702" s="754">
        <v>0</v>
      </c>
      <c r="BL1702" s="12" t="s">
        <v>321</v>
      </c>
      <c r="BM1702" s="754">
        <v>0.105</v>
      </c>
      <c r="BN1702" s="12" t="s">
        <v>321</v>
      </c>
      <c r="BO1702" s="754">
        <v>0.61599999999999999</v>
      </c>
      <c r="BP1702" s="12" t="s">
        <v>321</v>
      </c>
      <c r="BQ1702" s="754">
        <v>0</v>
      </c>
      <c r="BR1702" s="12" t="s">
        <v>321</v>
      </c>
      <c r="BS1702" s="654">
        <v>0</v>
      </c>
      <c r="BT1702" s="12" t="s">
        <v>321</v>
      </c>
      <c r="BU1702" s="654">
        <v>0.72099999999999997</v>
      </c>
      <c r="BV1702" s="12" t="s">
        <v>321</v>
      </c>
      <c r="BW1702" s="9">
        <v>0.03</v>
      </c>
      <c r="BX1702" s="9" t="s">
        <v>322</v>
      </c>
      <c r="BY1702" s="755">
        <v>28</v>
      </c>
      <c r="BZ1702" s="9" t="s">
        <v>315</v>
      </c>
      <c r="CA1702" s="755">
        <v>20.5</v>
      </c>
      <c r="CB1702" s="9" t="s">
        <v>315</v>
      </c>
      <c r="CC1702" s="755">
        <v>2.8</v>
      </c>
      <c r="CD1702" s="9" t="s">
        <v>315</v>
      </c>
      <c r="CE1702" s="755">
        <v>15.4</v>
      </c>
      <c r="CF1702" s="9" t="s">
        <v>323</v>
      </c>
      <c r="CG1702" s="755">
        <v>13.2</v>
      </c>
      <c r="CH1702" s="9" t="s">
        <v>323</v>
      </c>
      <c r="CI1702" s="9"/>
      <c r="CJ1702" s="9"/>
      <c r="CK1702" s="9"/>
    </row>
    <row r="1703" spans="1:89" s="98" customFormat="1" x14ac:dyDescent="0.25">
      <c r="A1703" s="99">
        <v>10800146</v>
      </c>
      <c r="B1703" s="99"/>
      <c r="C1703" s="772">
        <v>131</v>
      </c>
      <c r="D1703" s="807">
        <v>0.03</v>
      </c>
      <c r="E1703" s="772">
        <f t="shared" si="75"/>
        <v>135</v>
      </c>
      <c r="F1703" s="778">
        <v>1.1000000000000001</v>
      </c>
      <c r="G1703" s="774">
        <f t="shared" si="76"/>
        <v>149</v>
      </c>
      <c r="H1703" s="776"/>
      <c r="I1703" s="758"/>
      <c r="J1703" s="776"/>
      <c r="K1703" s="786"/>
      <c r="L1703" s="9" t="s">
        <v>308</v>
      </c>
      <c r="M1703" s="9" t="s">
        <v>4540</v>
      </c>
      <c r="N1703" s="9" t="s">
        <v>142</v>
      </c>
      <c r="O1703" s="12" t="s">
        <v>142</v>
      </c>
      <c r="P1703" s="12" t="s">
        <v>142</v>
      </c>
      <c r="Q1703" s="9" t="s">
        <v>2325</v>
      </c>
      <c r="R1703" s="9"/>
      <c r="S1703" s="12" t="s">
        <v>200</v>
      </c>
      <c r="T1703" s="12" t="s">
        <v>200</v>
      </c>
      <c r="U1703" s="99" t="s">
        <v>142</v>
      </c>
      <c r="V1703" s="99" t="s">
        <v>207</v>
      </c>
      <c r="W1703" s="99" t="s">
        <v>142</v>
      </c>
      <c r="X1703" s="99" t="s">
        <v>207</v>
      </c>
      <c r="Y1703" s="99" t="s">
        <v>142</v>
      </c>
      <c r="Z1703" s="99" t="s">
        <v>207</v>
      </c>
      <c r="AA1703" s="99" t="s">
        <v>142</v>
      </c>
      <c r="AB1703" s="99" t="s">
        <v>207</v>
      </c>
      <c r="AC1703" s="99" t="s">
        <v>142</v>
      </c>
      <c r="AD1703" s="9" t="s">
        <v>207</v>
      </c>
      <c r="AE1703" s="99" t="s">
        <v>142</v>
      </c>
      <c r="AF1703" s="9" t="s">
        <v>315</v>
      </c>
      <c r="AG1703" s="14" t="s">
        <v>142</v>
      </c>
      <c r="AH1703" s="14" t="s">
        <v>207</v>
      </c>
      <c r="AI1703" s="14" t="s">
        <v>142</v>
      </c>
      <c r="AJ1703" s="14" t="s">
        <v>207</v>
      </c>
      <c r="AK1703" s="99" t="s">
        <v>142</v>
      </c>
      <c r="AL1703" s="14" t="s">
        <v>207</v>
      </c>
      <c r="AM1703" s="99" t="s">
        <v>142</v>
      </c>
      <c r="AN1703" s="14" t="s">
        <v>207</v>
      </c>
      <c r="AO1703" s="99" t="s">
        <v>142</v>
      </c>
      <c r="AP1703" s="14" t="s">
        <v>207</v>
      </c>
      <c r="AQ1703" s="99" t="s">
        <v>142</v>
      </c>
      <c r="AR1703" s="14" t="s">
        <v>207</v>
      </c>
      <c r="AS1703" s="12" t="s">
        <v>142</v>
      </c>
      <c r="AT1703" s="12" t="s">
        <v>200</v>
      </c>
      <c r="AU1703" s="12" t="s">
        <v>142</v>
      </c>
      <c r="AV1703" s="9" t="s">
        <v>320</v>
      </c>
      <c r="AW1703" s="9" t="s">
        <v>2490</v>
      </c>
      <c r="AX1703" s="9">
        <v>9010600000</v>
      </c>
      <c r="AY1703" s="99">
        <v>127</v>
      </c>
      <c r="AZ1703" s="12" t="s">
        <v>207</v>
      </c>
      <c r="BA1703" s="99">
        <v>18</v>
      </c>
      <c r="BB1703" s="12" t="s">
        <v>207</v>
      </c>
      <c r="BC1703" s="99">
        <v>18</v>
      </c>
      <c r="BD1703" s="12" t="s">
        <v>207</v>
      </c>
      <c r="BE1703" s="99">
        <v>8</v>
      </c>
      <c r="BF1703" s="12" t="s">
        <v>321</v>
      </c>
      <c r="BG1703" s="654">
        <v>7.04</v>
      </c>
      <c r="BH1703" s="12" t="s">
        <v>321</v>
      </c>
      <c r="BI1703" s="99">
        <v>6</v>
      </c>
      <c r="BJ1703" s="12" t="s">
        <v>321</v>
      </c>
      <c r="BK1703" s="754">
        <v>0</v>
      </c>
      <c r="BL1703" s="12" t="s">
        <v>321</v>
      </c>
      <c r="BM1703" s="754">
        <v>4.7E-2</v>
      </c>
      <c r="BN1703" s="12" t="s">
        <v>321</v>
      </c>
      <c r="BO1703" s="754">
        <v>0.99299999999999999</v>
      </c>
      <c r="BP1703" s="12" t="s">
        <v>321</v>
      </c>
      <c r="BQ1703" s="754">
        <v>0</v>
      </c>
      <c r="BR1703" s="12" t="s">
        <v>321</v>
      </c>
      <c r="BS1703" s="654">
        <v>0</v>
      </c>
      <c r="BT1703" s="12" t="s">
        <v>321</v>
      </c>
      <c r="BU1703" s="654">
        <v>1.04</v>
      </c>
      <c r="BV1703" s="12" t="s">
        <v>321</v>
      </c>
      <c r="BW1703" s="9">
        <v>0.04</v>
      </c>
      <c r="BX1703" s="9" t="s">
        <v>322</v>
      </c>
      <c r="BY1703" s="755">
        <v>50</v>
      </c>
      <c r="BZ1703" s="9" t="s">
        <v>315</v>
      </c>
      <c r="CA1703" s="755">
        <v>7.1</v>
      </c>
      <c r="CB1703" s="9" t="s">
        <v>315</v>
      </c>
      <c r="CC1703" s="755">
        <v>7.1</v>
      </c>
      <c r="CD1703" s="9" t="s">
        <v>315</v>
      </c>
      <c r="CE1703" s="755">
        <v>15.4</v>
      </c>
      <c r="CF1703" s="9" t="s">
        <v>323</v>
      </c>
      <c r="CG1703" s="755">
        <v>13.2</v>
      </c>
      <c r="CH1703" s="9" t="s">
        <v>323</v>
      </c>
      <c r="CI1703" s="9"/>
      <c r="CJ1703" s="9"/>
      <c r="CK1703" s="9"/>
    </row>
    <row r="1704" spans="1:89" s="98" customFormat="1" x14ac:dyDescent="0.25">
      <c r="A1704" s="99">
        <v>10800147</v>
      </c>
      <c r="B1704" s="99"/>
      <c r="C1704" s="772">
        <v>192</v>
      </c>
      <c r="D1704" s="807">
        <v>0.03</v>
      </c>
      <c r="E1704" s="772">
        <f t="shared" si="75"/>
        <v>198</v>
      </c>
      <c r="F1704" s="778">
        <v>1.1000000000000001</v>
      </c>
      <c r="G1704" s="774">
        <f t="shared" si="76"/>
        <v>218</v>
      </c>
      <c r="H1704" s="776"/>
      <c r="I1704" s="758"/>
      <c r="J1704" s="776"/>
      <c r="K1704" s="786"/>
      <c r="L1704" s="9" t="s">
        <v>308</v>
      </c>
      <c r="M1704" s="9" t="s">
        <v>4541</v>
      </c>
      <c r="N1704" s="9" t="s">
        <v>142</v>
      </c>
      <c r="O1704" s="12" t="s">
        <v>142</v>
      </c>
      <c r="P1704" s="12" t="s">
        <v>142</v>
      </c>
      <c r="Q1704" s="9" t="s">
        <v>2339</v>
      </c>
      <c r="R1704" s="9"/>
      <c r="S1704" s="12" t="s">
        <v>200</v>
      </c>
      <c r="T1704" s="12" t="s">
        <v>200</v>
      </c>
      <c r="U1704" s="99" t="s">
        <v>142</v>
      </c>
      <c r="V1704" s="99" t="s">
        <v>207</v>
      </c>
      <c r="W1704" s="99" t="s">
        <v>142</v>
      </c>
      <c r="X1704" s="99" t="s">
        <v>207</v>
      </c>
      <c r="Y1704" s="99" t="s">
        <v>142</v>
      </c>
      <c r="Z1704" s="99" t="s">
        <v>207</v>
      </c>
      <c r="AA1704" s="99" t="s">
        <v>142</v>
      </c>
      <c r="AB1704" s="99" t="s">
        <v>207</v>
      </c>
      <c r="AC1704" s="99" t="s">
        <v>142</v>
      </c>
      <c r="AD1704" s="9" t="s">
        <v>207</v>
      </c>
      <c r="AE1704" s="99" t="s">
        <v>142</v>
      </c>
      <c r="AF1704" s="9" t="s">
        <v>315</v>
      </c>
      <c r="AG1704" s="14" t="s">
        <v>142</v>
      </c>
      <c r="AH1704" s="14" t="s">
        <v>207</v>
      </c>
      <c r="AI1704" s="14" t="s">
        <v>142</v>
      </c>
      <c r="AJ1704" s="14" t="s">
        <v>207</v>
      </c>
      <c r="AK1704" s="99" t="s">
        <v>142</v>
      </c>
      <c r="AL1704" s="14" t="s">
        <v>207</v>
      </c>
      <c r="AM1704" s="99" t="s">
        <v>142</v>
      </c>
      <c r="AN1704" s="14" t="s">
        <v>207</v>
      </c>
      <c r="AO1704" s="99" t="s">
        <v>142</v>
      </c>
      <c r="AP1704" s="14" t="s">
        <v>207</v>
      </c>
      <c r="AQ1704" s="99" t="s">
        <v>142</v>
      </c>
      <c r="AR1704" s="14" t="s">
        <v>207</v>
      </c>
      <c r="AS1704" s="12" t="s">
        <v>142</v>
      </c>
      <c r="AT1704" s="12" t="s">
        <v>200</v>
      </c>
      <c r="AU1704" s="12" t="s">
        <v>142</v>
      </c>
      <c r="AV1704" s="9" t="s">
        <v>320</v>
      </c>
      <c r="AW1704" s="9" t="s">
        <v>2491</v>
      </c>
      <c r="AX1704" s="9">
        <v>9010600000</v>
      </c>
      <c r="AY1704" s="99">
        <v>48</v>
      </c>
      <c r="AZ1704" s="12" t="s">
        <v>207</v>
      </c>
      <c r="BA1704" s="99">
        <v>18</v>
      </c>
      <c r="BB1704" s="12" t="s">
        <v>207</v>
      </c>
      <c r="BC1704" s="99">
        <v>10</v>
      </c>
      <c r="BD1704" s="12" t="s">
        <v>207</v>
      </c>
      <c r="BE1704" s="99">
        <v>2</v>
      </c>
      <c r="BF1704" s="12" t="s">
        <v>321</v>
      </c>
      <c r="BG1704" s="654">
        <v>1.1759999999999999</v>
      </c>
      <c r="BH1704" s="12" t="s">
        <v>321</v>
      </c>
      <c r="BI1704" s="99">
        <v>1</v>
      </c>
      <c r="BJ1704" s="12" t="s">
        <v>321</v>
      </c>
      <c r="BK1704" s="754">
        <v>0</v>
      </c>
      <c r="BL1704" s="12" t="s">
        <v>321</v>
      </c>
      <c r="BM1704" s="754">
        <v>1.7000000000000001E-2</v>
      </c>
      <c r="BN1704" s="12" t="s">
        <v>321</v>
      </c>
      <c r="BO1704" s="754">
        <v>0.159</v>
      </c>
      <c r="BP1704" s="12" t="s">
        <v>321</v>
      </c>
      <c r="BQ1704" s="754">
        <v>0</v>
      </c>
      <c r="BR1704" s="12" t="s">
        <v>321</v>
      </c>
      <c r="BS1704" s="654">
        <v>0</v>
      </c>
      <c r="BT1704" s="12" t="s">
        <v>321</v>
      </c>
      <c r="BU1704" s="654">
        <v>0.17599999999999999</v>
      </c>
      <c r="BV1704" s="12" t="s">
        <v>321</v>
      </c>
      <c r="BW1704" s="9">
        <v>0.01</v>
      </c>
      <c r="BX1704" s="9" t="s">
        <v>322</v>
      </c>
      <c r="BY1704" s="755">
        <v>18.899999999999999</v>
      </c>
      <c r="BZ1704" s="9" t="s">
        <v>315</v>
      </c>
      <c r="CA1704" s="755">
        <v>7.1</v>
      </c>
      <c r="CB1704" s="9" t="s">
        <v>315</v>
      </c>
      <c r="CC1704" s="755">
        <v>3.9</v>
      </c>
      <c r="CD1704" s="9" t="s">
        <v>315</v>
      </c>
      <c r="CE1704" s="755">
        <v>2.2000000000000002</v>
      </c>
      <c r="CF1704" s="9" t="s">
        <v>323</v>
      </c>
      <c r="CG1704" s="755">
        <v>2.2000000000000002</v>
      </c>
      <c r="CH1704" s="9" t="s">
        <v>323</v>
      </c>
      <c r="CI1704" s="9"/>
      <c r="CJ1704" s="9"/>
      <c r="CK1704" s="9"/>
    </row>
    <row r="1705" spans="1:89" s="98" customFormat="1" x14ac:dyDescent="0.25">
      <c r="A1705" s="99">
        <v>10800148</v>
      </c>
      <c r="B1705" s="99"/>
      <c r="C1705" s="772">
        <v>192</v>
      </c>
      <c r="D1705" s="807">
        <v>0.03</v>
      </c>
      <c r="E1705" s="772">
        <f t="shared" si="75"/>
        <v>198</v>
      </c>
      <c r="F1705" s="778">
        <v>1.1000000000000001</v>
      </c>
      <c r="G1705" s="774">
        <f t="shared" si="76"/>
        <v>218</v>
      </c>
      <c r="H1705" s="776"/>
      <c r="I1705" s="758"/>
      <c r="J1705" s="776"/>
      <c r="K1705" s="786"/>
      <c r="L1705" s="9" t="s">
        <v>308</v>
      </c>
      <c r="M1705" s="9" t="s">
        <v>4542</v>
      </c>
      <c r="N1705" s="9" t="s">
        <v>142</v>
      </c>
      <c r="O1705" s="12" t="s">
        <v>142</v>
      </c>
      <c r="P1705" s="12" t="s">
        <v>142</v>
      </c>
      <c r="Q1705" s="9" t="s">
        <v>2339</v>
      </c>
      <c r="R1705" s="9"/>
      <c r="S1705" s="12" t="s">
        <v>200</v>
      </c>
      <c r="T1705" s="12" t="s">
        <v>200</v>
      </c>
      <c r="U1705" s="99" t="s">
        <v>142</v>
      </c>
      <c r="V1705" s="99" t="s">
        <v>207</v>
      </c>
      <c r="W1705" s="99" t="s">
        <v>142</v>
      </c>
      <c r="X1705" s="99" t="s">
        <v>207</v>
      </c>
      <c r="Y1705" s="99" t="s">
        <v>142</v>
      </c>
      <c r="Z1705" s="99" t="s">
        <v>207</v>
      </c>
      <c r="AA1705" s="99" t="s">
        <v>142</v>
      </c>
      <c r="AB1705" s="99" t="s">
        <v>207</v>
      </c>
      <c r="AC1705" s="99" t="s">
        <v>142</v>
      </c>
      <c r="AD1705" s="9" t="s">
        <v>207</v>
      </c>
      <c r="AE1705" s="99" t="s">
        <v>142</v>
      </c>
      <c r="AF1705" s="9" t="s">
        <v>315</v>
      </c>
      <c r="AG1705" s="14" t="s">
        <v>142</v>
      </c>
      <c r="AH1705" s="14" t="s">
        <v>207</v>
      </c>
      <c r="AI1705" s="14" t="s">
        <v>142</v>
      </c>
      <c r="AJ1705" s="14" t="s">
        <v>207</v>
      </c>
      <c r="AK1705" s="99" t="s">
        <v>142</v>
      </c>
      <c r="AL1705" s="14" t="s">
        <v>207</v>
      </c>
      <c r="AM1705" s="99" t="s">
        <v>142</v>
      </c>
      <c r="AN1705" s="14" t="s">
        <v>207</v>
      </c>
      <c r="AO1705" s="99" t="s">
        <v>142</v>
      </c>
      <c r="AP1705" s="14" t="s">
        <v>207</v>
      </c>
      <c r="AQ1705" s="99" t="s">
        <v>142</v>
      </c>
      <c r="AR1705" s="14" t="s">
        <v>207</v>
      </c>
      <c r="AS1705" s="12" t="s">
        <v>142</v>
      </c>
      <c r="AT1705" s="12" t="s">
        <v>200</v>
      </c>
      <c r="AU1705" s="12" t="s">
        <v>142</v>
      </c>
      <c r="AV1705" s="9" t="s">
        <v>320</v>
      </c>
      <c r="AW1705" s="9" t="s">
        <v>2492</v>
      </c>
      <c r="AX1705" s="9">
        <v>9010600000</v>
      </c>
      <c r="AY1705" s="99">
        <v>48</v>
      </c>
      <c r="AZ1705" s="12" t="s">
        <v>207</v>
      </c>
      <c r="BA1705" s="99">
        <v>18</v>
      </c>
      <c r="BB1705" s="12" t="s">
        <v>207</v>
      </c>
      <c r="BC1705" s="99">
        <v>10</v>
      </c>
      <c r="BD1705" s="12" t="s">
        <v>207</v>
      </c>
      <c r="BE1705" s="99">
        <v>2</v>
      </c>
      <c r="BF1705" s="12" t="s">
        <v>321</v>
      </c>
      <c r="BG1705" s="654">
        <v>1.1759999999999999</v>
      </c>
      <c r="BH1705" s="12" t="s">
        <v>321</v>
      </c>
      <c r="BI1705" s="99">
        <v>1</v>
      </c>
      <c r="BJ1705" s="12" t="s">
        <v>321</v>
      </c>
      <c r="BK1705" s="754">
        <v>0</v>
      </c>
      <c r="BL1705" s="12" t="s">
        <v>321</v>
      </c>
      <c r="BM1705" s="754">
        <v>1.7000000000000001E-2</v>
      </c>
      <c r="BN1705" s="12" t="s">
        <v>321</v>
      </c>
      <c r="BO1705" s="754">
        <v>0.159</v>
      </c>
      <c r="BP1705" s="12" t="s">
        <v>321</v>
      </c>
      <c r="BQ1705" s="754">
        <v>0</v>
      </c>
      <c r="BR1705" s="12" t="s">
        <v>321</v>
      </c>
      <c r="BS1705" s="654">
        <v>0</v>
      </c>
      <c r="BT1705" s="12" t="s">
        <v>321</v>
      </c>
      <c r="BU1705" s="654">
        <v>0.17599999999999999</v>
      </c>
      <c r="BV1705" s="12" t="s">
        <v>321</v>
      </c>
      <c r="BW1705" s="9">
        <v>0.01</v>
      </c>
      <c r="BX1705" s="9" t="s">
        <v>322</v>
      </c>
      <c r="BY1705" s="755">
        <v>18.899999999999999</v>
      </c>
      <c r="BZ1705" s="9" t="s">
        <v>315</v>
      </c>
      <c r="CA1705" s="755">
        <v>7.1</v>
      </c>
      <c r="CB1705" s="9" t="s">
        <v>315</v>
      </c>
      <c r="CC1705" s="755">
        <v>3.9</v>
      </c>
      <c r="CD1705" s="9" t="s">
        <v>315</v>
      </c>
      <c r="CE1705" s="755">
        <v>2.2000000000000002</v>
      </c>
      <c r="CF1705" s="9" t="s">
        <v>323</v>
      </c>
      <c r="CG1705" s="755">
        <v>2.2000000000000002</v>
      </c>
      <c r="CH1705" s="9" t="s">
        <v>323</v>
      </c>
      <c r="CI1705" s="9"/>
      <c r="CJ1705" s="9"/>
      <c r="CK1705" s="9"/>
    </row>
    <row r="1706" spans="1:89" s="98" customFormat="1" x14ac:dyDescent="0.25">
      <c r="A1706" s="99">
        <v>10800149</v>
      </c>
      <c r="B1706" s="99"/>
      <c r="C1706" s="772">
        <v>301</v>
      </c>
      <c r="D1706" s="807">
        <v>0.03</v>
      </c>
      <c r="E1706" s="772">
        <f t="shared" si="75"/>
        <v>310</v>
      </c>
      <c r="F1706" s="778">
        <v>1.1000000000000001</v>
      </c>
      <c r="G1706" s="774">
        <f t="shared" si="76"/>
        <v>341</v>
      </c>
      <c r="H1706" s="776"/>
      <c r="I1706" s="758"/>
      <c r="J1706" s="776"/>
      <c r="K1706" s="786"/>
      <c r="L1706" s="9" t="s">
        <v>308</v>
      </c>
      <c r="M1706" s="9" t="s">
        <v>4543</v>
      </c>
      <c r="N1706" s="9" t="s">
        <v>142</v>
      </c>
      <c r="O1706" s="12" t="s">
        <v>142</v>
      </c>
      <c r="P1706" s="12" t="s">
        <v>142</v>
      </c>
      <c r="Q1706" s="9" t="s">
        <v>2339</v>
      </c>
      <c r="R1706" s="9"/>
      <c r="S1706" s="12" t="s">
        <v>200</v>
      </c>
      <c r="T1706" s="12" t="s">
        <v>200</v>
      </c>
      <c r="U1706" s="99" t="s">
        <v>142</v>
      </c>
      <c r="V1706" s="99" t="s">
        <v>207</v>
      </c>
      <c r="W1706" s="99" t="s">
        <v>142</v>
      </c>
      <c r="X1706" s="99" t="s">
        <v>207</v>
      </c>
      <c r="Y1706" s="99" t="s">
        <v>142</v>
      </c>
      <c r="Z1706" s="99" t="s">
        <v>207</v>
      </c>
      <c r="AA1706" s="99" t="s">
        <v>142</v>
      </c>
      <c r="AB1706" s="99" t="s">
        <v>207</v>
      </c>
      <c r="AC1706" s="99" t="s">
        <v>142</v>
      </c>
      <c r="AD1706" s="9" t="s">
        <v>207</v>
      </c>
      <c r="AE1706" s="99" t="s">
        <v>142</v>
      </c>
      <c r="AF1706" s="9" t="s">
        <v>315</v>
      </c>
      <c r="AG1706" s="14" t="s">
        <v>142</v>
      </c>
      <c r="AH1706" s="14" t="s">
        <v>207</v>
      </c>
      <c r="AI1706" s="14" t="s">
        <v>142</v>
      </c>
      <c r="AJ1706" s="14" t="s">
        <v>207</v>
      </c>
      <c r="AK1706" s="99" t="s">
        <v>142</v>
      </c>
      <c r="AL1706" s="14" t="s">
        <v>207</v>
      </c>
      <c r="AM1706" s="99" t="s">
        <v>142</v>
      </c>
      <c r="AN1706" s="14" t="s">
        <v>207</v>
      </c>
      <c r="AO1706" s="99" t="s">
        <v>142</v>
      </c>
      <c r="AP1706" s="14" t="s">
        <v>207</v>
      </c>
      <c r="AQ1706" s="99" t="s">
        <v>142</v>
      </c>
      <c r="AR1706" s="14" t="s">
        <v>207</v>
      </c>
      <c r="AS1706" s="12" t="s">
        <v>142</v>
      </c>
      <c r="AT1706" s="12" t="s">
        <v>200</v>
      </c>
      <c r="AU1706" s="12" t="s">
        <v>142</v>
      </c>
      <c r="AV1706" s="9" t="s">
        <v>320</v>
      </c>
      <c r="AW1706" s="9" t="s">
        <v>2493</v>
      </c>
      <c r="AX1706" s="9">
        <v>9010600000</v>
      </c>
      <c r="AY1706" s="99">
        <v>48</v>
      </c>
      <c r="AZ1706" s="12" t="s">
        <v>207</v>
      </c>
      <c r="BA1706" s="99">
        <v>18</v>
      </c>
      <c r="BB1706" s="12" t="s">
        <v>207</v>
      </c>
      <c r="BC1706" s="99">
        <v>10</v>
      </c>
      <c r="BD1706" s="12" t="s">
        <v>207</v>
      </c>
      <c r="BE1706" s="99">
        <v>2</v>
      </c>
      <c r="BF1706" s="12" t="s">
        <v>321</v>
      </c>
      <c r="BG1706" s="654">
        <v>1.1759999999999999</v>
      </c>
      <c r="BH1706" s="12" t="s">
        <v>321</v>
      </c>
      <c r="BI1706" s="99">
        <v>1</v>
      </c>
      <c r="BJ1706" s="12" t="s">
        <v>321</v>
      </c>
      <c r="BK1706" s="754">
        <v>0</v>
      </c>
      <c r="BL1706" s="12" t="s">
        <v>321</v>
      </c>
      <c r="BM1706" s="754">
        <v>1.7000000000000001E-2</v>
      </c>
      <c r="BN1706" s="12" t="s">
        <v>321</v>
      </c>
      <c r="BO1706" s="754">
        <v>0.159</v>
      </c>
      <c r="BP1706" s="12" t="s">
        <v>321</v>
      </c>
      <c r="BQ1706" s="754">
        <v>0</v>
      </c>
      <c r="BR1706" s="12" t="s">
        <v>321</v>
      </c>
      <c r="BS1706" s="654">
        <v>0</v>
      </c>
      <c r="BT1706" s="12" t="s">
        <v>321</v>
      </c>
      <c r="BU1706" s="654">
        <v>0.17599999999999999</v>
      </c>
      <c r="BV1706" s="12" t="s">
        <v>321</v>
      </c>
      <c r="BW1706" s="9">
        <v>0.01</v>
      </c>
      <c r="BX1706" s="9" t="s">
        <v>322</v>
      </c>
      <c r="BY1706" s="755">
        <v>18.899999999999999</v>
      </c>
      <c r="BZ1706" s="9" t="s">
        <v>315</v>
      </c>
      <c r="CA1706" s="755">
        <v>7.1</v>
      </c>
      <c r="CB1706" s="9" t="s">
        <v>315</v>
      </c>
      <c r="CC1706" s="755">
        <v>3.9</v>
      </c>
      <c r="CD1706" s="9" t="s">
        <v>315</v>
      </c>
      <c r="CE1706" s="755">
        <v>2.2000000000000002</v>
      </c>
      <c r="CF1706" s="9" t="s">
        <v>323</v>
      </c>
      <c r="CG1706" s="755">
        <v>2.2000000000000002</v>
      </c>
      <c r="CH1706" s="9" t="s">
        <v>323</v>
      </c>
      <c r="CI1706" s="9"/>
      <c r="CJ1706" s="9"/>
      <c r="CK1706" s="9"/>
    </row>
    <row r="1707" spans="1:89" s="98" customFormat="1" x14ac:dyDescent="0.25">
      <c r="A1707" s="99">
        <v>10106120</v>
      </c>
      <c r="B1707" s="99"/>
      <c r="C1707" s="772">
        <v>2724</v>
      </c>
      <c r="D1707" s="807">
        <v>0.05</v>
      </c>
      <c r="E1707" s="772">
        <f t="shared" ref="E1707:E1755" si="77">ROUND(C1707*(1+D1707),0)</f>
        <v>2860</v>
      </c>
      <c r="F1707" s="778">
        <v>1.1000000000000001</v>
      </c>
      <c r="G1707" s="774">
        <f t="shared" si="76"/>
        <v>3146</v>
      </c>
      <c r="H1707" s="776"/>
      <c r="I1707" s="758"/>
      <c r="J1707" s="776"/>
      <c r="K1707" s="786"/>
      <c r="L1707" s="9" t="s">
        <v>308</v>
      </c>
      <c r="M1707" s="9" t="s">
        <v>4544</v>
      </c>
      <c r="N1707" s="9" t="s">
        <v>397</v>
      </c>
      <c r="O1707" s="9" t="s">
        <v>310</v>
      </c>
      <c r="P1707" s="9" t="s">
        <v>311</v>
      </c>
      <c r="Q1707" s="9" t="s">
        <v>2498</v>
      </c>
      <c r="R1707" s="9" t="s">
        <v>2499</v>
      </c>
      <c r="S1707" s="9" t="s">
        <v>348</v>
      </c>
      <c r="T1707" s="98" t="s">
        <v>204</v>
      </c>
      <c r="U1707" s="99" t="s">
        <v>631</v>
      </c>
      <c r="V1707" s="99" t="s">
        <v>207</v>
      </c>
      <c r="W1707" s="99" t="s">
        <v>632</v>
      </c>
      <c r="X1707" s="99" t="s">
        <v>207</v>
      </c>
      <c r="Y1707" s="99">
        <v>154</v>
      </c>
      <c r="Z1707" s="99" t="s">
        <v>207</v>
      </c>
      <c r="AA1707" s="99" t="s">
        <v>202</v>
      </c>
      <c r="AB1707" s="99" t="s">
        <v>207</v>
      </c>
      <c r="AC1707" s="9">
        <v>224</v>
      </c>
      <c r="AD1707" s="9" t="s">
        <v>207</v>
      </c>
      <c r="AE1707" s="9">
        <v>88</v>
      </c>
      <c r="AF1707" s="9" t="s">
        <v>315</v>
      </c>
      <c r="AG1707" s="14" t="s">
        <v>349</v>
      </c>
      <c r="AH1707" s="14" t="s">
        <v>207</v>
      </c>
      <c r="AI1707" s="14" t="s">
        <v>350</v>
      </c>
      <c r="AJ1707" s="14" t="s">
        <v>207</v>
      </c>
      <c r="AK1707" s="9">
        <v>5</v>
      </c>
      <c r="AL1707" s="14" t="s">
        <v>207</v>
      </c>
      <c r="AM1707" s="9">
        <v>5</v>
      </c>
      <c r="AN1707" s="14" t="s">
        <v>207</v>
      </c>
      <c r="AO1707" s="9">
        <v>5</v>
      </c>
      <c r="AP1707" s="14" t="s">
        <v>207</v>
      </c>
      <c r="AQ1707" s="9">
        <v>30</v>
      </c>
      <c r="AR1707" s="14" t="s">
        <v>207</v>
      </c>
      <c r="AS1707" s="9" t="s">
        <v>41</v>
      </c>
      <c r="AT1707" s="9" t="s">
        <v>344</v>
      </c>
      <c r="AU1707" s="9" t="s">
        <v>319</v>
      </c>
      <c r="AV1707" s="9" t="s">
        <v>320</v>
      </c>
      <c r="AW1707" s="9" t="s">
        <v>2500</v>
      </c>
      <c r="AX1707" s="9">
        <v>9010600000</v>
      </c>
      <c r="AY1707" s="99">
        <v>269</v>
      </c>
      <c r="AZ1707" s="12" t="s">
        <v>207</v>
      </c>
      <c r="BA1707" s="99">
        <v>15</v>
      </c>
      <c r="BB1707" s="12" t="s">
        <v>207</v>
      </c>
      <c r="BC1707" s="99">
        <v>15</v>
      </c>
      <c r="BD1707" s="12" t="s">
        <v>207</v>
      </c>
      <c r="BE1707" s="99">
        <v>25</v>
      </c>
      <c r="BF1707" s="12" t="s">
        <v>321</v>
      </c>
      <c r="BG1707" s="654">
        <v>24.045999999999999</v>
      </c>
      <c r="BH1707" s="12" t="s">
        <v>321</v>
      </c>
      <c r="BI1707" s="99">
        <v>19</v>
      </c>
      <c r="BJ1707" s="12" t="s">
        <v>321</v>
      </c>
      <c r="BK1707" s="754">
        <v>0</v>
      </c>
      <c r="BL1707" s="12" t="s">
        <v>321</v>
      </c>
      <c r="BM1707" s="754">
        <v>0.19400000000000001</v>
      </c>
      <c r="BN1707" s="12" t="s">
        <v>321</v>
      </c>
      <c r="BO1707" s="754">
        <v>4.8520000000000003</v>
      </c>
      <c r="BP1707" s="12" t="s">
        <v>321</v>
      </c>
      <c r="BQ1707" s="754">
        <v>0</v>
      </c>
      <c r="BR1707" s="12" t="s">
        <v>321</v>
      </c>
      <c r="BS1707" s="654">
        <v>0</v>
      </c>
      <c r="BT1707" s="12" t="s">
        <v>321</v>
      </c>
      <c r="BU1707" s="654">
        <v>5.0460000000000003</v>
      </c>
      <c r="BV1707" s="12" t="s">
        <v>321</v>
      </c>
      <c r="BW1707" s="9">
        <v>0.06</v>
      </c>
      <c r="BX1707" s="9" t="s">
        <v>322</v>
      </c>
      <c r="BY1707" s="755">
        <v>105.9</v>
      </c>
      <c r="BZ1707" s="9" t="s">
        <v>315</v>
      </c>
      <c r="CA1707" s="755">
        <v>5.9</v>
      </c>
      <c r="CB1707" s="9" t="s">
        <v>315</v>
      </c>
      <c r="CC1707" s="755">
        <v>5.9</v>
      </c>
      <c r="CD1707" s="9" t="s">
        <v>315</v>
      </c>
      <c r="CE1707" s="755">
        <v>48.5</v>
      </c>
      <c r="CF1707" s="9" t="s">
        <v>323</v>
      </c>
      <c r="CG1707" s="755">
        <v>41.9</v>
      </c>
      <c r="CH1707" s="9" t="s">
        <v>323</v>
      </c>
      <c r="CI1707" s="9"/>
      <c r="CJ1707" s="9"/>
      <c r="CK1707" s="9"/>
    </row>
    <row r="1708" spans="1:89" s="98" customFormat="1" x14ac:dyDescent="0.25">
      <c r="A1708" s="99">
        <v>10106121</v>
      </c>
      <c r="B1708" s="99"/>
      <c r="C1708" s="772">
        <v>2885</v>
      </c>
      <c r="D1708" s="807">
        <v>0.05</v>
      </c>
      <c r="E1708" s="772">
        <f t="shared" si="77"/>
        <v>3029</v>
      </c>
      <c r="F1708" s="778">
        <v>1.1000000000000001</v>
      </c>
      <c r="G1708" s="774">
        <f t="shared" si="76"/>
        <v>3332</v>
      </c>
      <c r="H1708" s="776"/>
      <c r="I1708" s="758"/>
      <c r="J1708" s="776"/>
      <c r="K1708" s="786"/>
      <c r="L1708" s="9" t="s">
        <v>308</v>
      </c>
      <c r="M1708" s="9" t="s">
        <v>4545</v>
      </c>
      <c r="N1708" s="9" t="s">
        <v>397</v>
      </c>
      <c r="O1708" s="9" t="s">
        <v>310</v>
      </c>
      <c r="P1708" s="9" t="s">
        <v>311</v>
      </c>
      <c r="Q1708" s="9" t="s">
        <v>2498</v>
      </c>
      <c r="R1708" s="9" t="s">
        <v>2499</v>
      </c>
      <c r="S1708" s="9" t="s">
        <v>348</v>
      </c>
      <c r="T1708" s="98" t="s">
        <v>204</v>
      </c>
      <c r="U1708" s="99" t="s">
        <v>633</v>
      </c>
      <c r="V1708" s="99" t="s">
        <v>207</v>
      </c>
      <c r="W1708" s="99" t="s">
        <v>634</v>
      </c>
      <c r="X1708" s="99" t="s">
        <v>207</v>
      </c>
      <c r="Y1708" s="99">
        <v>166</v>
      </c>
      <c r="Z1708" s="99" t="s">
        <v>207</v>
      </c>
      <c r="AA1708" s="99" t="s">
        <v>574</v>
      </c>
      <c r="AB1708" s="99" t="s">
        <v>207</v>
      </c>
      <c r="AC1708" s="9">
        <v>248</v>
      </c>
      <c r="AD1708" s="9" t="s">
        <v>207</v>
      </c>
      <c r="AE1708" s="9">
        <v>98</v>
      </c>
      <c r="AF1708" s="9" t="s">
        <v>315</v>
      </c>
      <c r="AG1708" s="14" t="s">
        <v>351</v>
      </c>
      <c r="AH1708" s="14" t="s">
        <v>207</v>
      </c>
      <c r="AI1708" s="14" t="s">
        <v>352</v>
      </c>
      <c r="AJ1708" s="14" t="s">
        <v>207</v>
      </c>
      <c r="AK1708" s="9">
        <v>5</v>
      </c>
      <c r="AL1708" s="14" t="s">
        <v>207</v>
      </c>
      <c r="AM1708" s="9">
        <v>5</v>
      </c>
      <c r="AN1708" s="14" t="s">
        <v>207</v>
      </c>
      <c r="AO1708" s="9">
        <v>5</v>
      </c>
      <c r="AP1708" s="14" t="s">
        <v>207</v>
      </c>
      <c r="AQ1708" s="9">
        <v>30</v>
      </c>
      <c r="AR1708" s="14" t="s">
        <v>207</v>
      </c>
      <c r="AS1708" s="9" t="s">
        <v>41</v>
      </c>
      <c r="AT1708" s="9" t="s">
        <v>344</v>
      </c>
      <c r="AU1708" s="9" t="s">
        <v>319</v>
      </c>
      <c r="AV1708" s="9" t="s">
        <v>320</v>
      </c>
      <c r="AW1708" s="9" t="s">
        <v>2501</v>
      </c>
      <c r="AX1708" s="9">
        <v>9010600000</v>
      </c>
      <c r="AY1708" s="99">
        <v>289</v>
      </c>
      <c r="AZ1708" s="12" t="s">
        <v>207</v>
      </c>
      <c r="BA1708" s="99">
        <v>15</v>
      </c>
      <c r="BB1708" s="12" t="s">
        <v>207</v>
      </c>
      <c r="BC1708" s="99">
        <v>15</v>
      </c>
      <c r="BD1708" s="12" t="s">
        <v>207</v>
      </c>
      <c r="BE1708" s="99">
        <v>26</v>
      </c>
      <c r="BF1708" s="12" t="s">
        <v>321</v>
      </c>
      <c r="BG1708" s="654">
        <v>25.687999999999999</v>
      </c>
      <c r="BH1708" s="12" t="s">
        <v>321</v>
      </c>
      <c r="BI1708" s="99">
        <v>20</v>
      </c>
      <c r="BJ1708" s="12" t="s">
        <v>321</v>
      </c>
      <c r="BK1708" s="754">
        <v>0</v>
      </c>
      <c r="BL1708" s="12" t="s">
        <v>321</v>
      </c>
      <c r="BM1708" s="754">
        <v>0.20200000000000001</v>
      </c>
      <c r="BN1708" s="12" t="s">
        <v>321</v>
      </c>
      <c r="BO1708" s="754">
        <v>5.4859999999999998</v>
      </c>
      <c r="BP1708" s="12" t="s">
        <v>321</v>
      </c>
      <c r="BQ1708" s="754">
        <v>0</v>
      </c>
      <c r="BR1708" s="12" t="s">
        <v>321</v>
      </c>
      <c r="BS1708" s="654">
        <v>0</v>
      </c>
      <c r="BT1708" s="12" t="s">
        <v>321</v>
      </c>
      <c r="BU1708" s="654">
        <v>5.6879999999999997</v>
      </c>
      <c r="BV1708" s="12" t="s">
        <v>321</v>
      </c>
      <c r="BW1708" s="9">
        <v>7.0000000000000007E-2</v>
      </c>
      <c r="BX1708" s="9" t="s">
        <v>322</v>
      </c>
      <c r="BY1708" s="755">
        <v>113.8</v>
      </c>
      <c r="BZ1708" s="9" t="s">
        <v>315</v>
      </c>
      <c r="CA1708" s="755">
        <v>5.9</v>
      </c>
      <c r="CB1708" s="9" t="s">
        <v>315</v>
      </c>
      <c r="CC1708" s="755">
        <v>5.9</v>
      </c>
      <c r="CD1708" s="9" t="s">
        <v>315</v>
      </c>
      <c r="CE1708" s="755">
        <v>52.9</v>
      </c>
      <c r="CF1708" s="9" t="s">
        <v>323</v>
      </c>
      <c r="CG1708" s="755">
        <v>44.1</v>
      </c>
      <c r="CH1708" s="9" t="s">
        <v>323</v>
      </c>
      <c r="CI1708" s="9"/>
      <c r="CJ1708" s="9"/>
      <c r="CK1708" s="9"/>
    </row>
    <row r="1709" spans="1:89" s="98" customFormat="1" x14ac:dyDescent="0.25">
      <c r="A1709" s="99">
        <v>10106122</v>
      </c>
      <c r="B1709" s="99"/>
      <c r="C1709" s="772">
        <v>3337</v>
      </c>
      <c r="D1709" s="807">
        <v>0.05</v>
      </c>
      <c r="E1709" s="772">
        <f t="shared" si="77"/>
        <v>3504</v>
      </c>
      <c r="F1709" s="778">
        <v>1.1000000000000001</v>
      </c>
      <c r="G1709" s="774">
        <f t="shared" si="76"/>
        <v>3854</v>
      </c>
      <c r="H1709" s="776"/>
      <c r="I1709" s="758"/>
      <c r="J1709" s="776"/>
      <c r="K1709" s="786"/>
      <c r="L1709" s="9" t="s">
        <v>308</v>
      </c>
      <c r="M1709" s="9" t="s">
        <v>4546</v>
      </c>
      <c r="N1709" s="9" t="s">
        <v>397</v>
      </c>
      <c r="O1709" s="9" t="s">
        <v>310</v>
      </c>
      <c r="P1709" s="9" t="s">
        <v>311</v>
      </c>
      <c r="Q1709" s="9" t="s">
        <v>2498</v>
      </c>
      <c r="R1709" s="9" t="s">
        <v>2499</v>
      </c>
      <c r="S1709" s="9" t="s">
        <v>348</v>
      </c>
      <c r="T1709" s="98" t="s">
        <v>204</v>
      </c>
      <c r="U1709" s="99" t="s">
        <v>635</v>
      </c>
      <c r="V1709" s="99" t="s">
        <v>207</v>
      </c>
      <c r="W1709" s="99" t="s">
        <v>636</v>
      </c>
      <c r="X1709" s="99" t="s">
        <v>207</v>
      </c>
      <c r="Y1709" s="99">
        <v>179</v>
      </c>
      <c r="Z1709" s="99" t="s">
        <v>207</v>
      </c>
      <c r="AA1709" s="99" t="s">
        <v>575</v>
      </c>
      <c r="AB1709" s="99" t="s">
        <v>207</v>
      </c>
      <c r="AC1709" s="9">
        <v>271</v>
      </c>
      <c r="AD1709" s="9" t="s">
        <v>207</v>
      </c>
      <c r="AE1709" s="9">
        <v>107</v>
      </c>
      <c r="AF1709" s="9" t="s">
        <v>315</v>
      </c>
      <c r="AG1709" s="14" t="s">
        <v>353</v>
      </c>
      <c r="AH1709" s="14" t="s">
        <v>207</v>
      </c>
      <c r="AI1709" s="14" t="s">
        <v>354</v>
      </c>
      <c r="AJ1709" s="14" t="s">
        <v>207</v>
      </c>
      <c r="AK1709" s="9">
        <v>5</v>
      </c>
      <c r="AL1709" s="14" t="s">
        <v>207</v>
      </c>
      <c r="AM1709" s="9">
        <v>5</v>
      </c>
      <c r="AN1709" s="14" t="s">
        <v>207</v>
      </c>
      <c r="AO1709" s="9">
        <v>5</v>
      </c>
      <c r="AP1709" s="14" t="s">
        <v>207</v>
      </c>
      <c r="AQ1709" s="9">
        <v>30</v>
      </c>
      <c r="AR1709" s="14" t="s">
        <v>207</v>
      </c>
      <c r="AS1709" s="9" t="s">
        <v>41</v>
      </c>
      <c r="AT1709" s="9" t="s">
        <v>344</v>
      </c>
      <c r="AU1709" s="9" t="s">
        <v>319</v>
      </c>
      <c r="AV1709" s="9" t="s">
        <v>320</v>
      </c>
      <c r="AW1709" s="9" t="s">
        <v>2502</v>
      </c>
      <c r="AX1709" s="9">
        <v>9010600000</v>
      </c>
      <c r="AY1709" s="99">
        <v>309</v>
      </c>
      <c r="AZ1709" s="12" t="s">
        <v>207</v>
      </c>
      <c r="BA1709" s="99">
        <v>15</v>
      </c>
      <c r="BB1709" s="12" t="s">
        <v>207</v>
      </c>
      <c r="BC1709" s="99">
        <v>15</v>
      </c>
      <c r="BD1709" s="12" t="s">
        <v>207</v>
      </c>
      <c r="BE1709" s="99">
        <v>29</v>
      </c>
      <c r="BF1709" s="12" t="s">
        <v>321</v>
      </c>
      <c r="BG1709" s="654">
        <v>28.367999999999999</v>
      </c>
      <c r="BH1709" s="12" t="s">
        <v>321</v>
      </c>
      <c r="BI1709" s="99">
        <v>22</v>
      </c>
      <c r="BJ1709" s="12" t="s">
        <v>321</v>
      </c>
      <c r="BK1709" s="754">
        <v>0</v>
      </c>
      <c r="BL1709" s="12" t="s">
        <v>321</v>
      </c>
      <c r="BM1709" s="754">
        <v>0.20799999999999999</v>
      </c>
      <c r="BN1709" s="12" t="s">
        <v>321</v>
      </c>
      <c r="BO1709" s="754">
        <v>6.16</v>
      </c>
      <c r="BP1709" s="12" t="s">
        <v>321</v>
      </c>
      <c r="BQ1709" s="754">
        <v>0</v>
      </c>
      <c r="BR1709" s="12" t="s">
        <v>321</v>
      </c>
      <c r="BS1709" s="654">
        <v>0</v>
      </c>
      <c r="BT1709" s="12" t="s">
        <v>321</v>
      </c>
      <c r="BU1709" s="654">
        <v>6.3680000000000003</v>
      </c>
      <c r="BV1709" s="12" t="s">
        <v>321</v>
      </c>
      <c r="BW1709" s="9">
        <v>7.0000000000000007E-2</v>
      </c>
      <c r="BX1709" s="9" t="s">
        <v>322</v>
      </c>
      <c r="BY1709" s="755">
        <v>121.7</v>
      </c>
      <c r="BZ1709" s="9" t="s">
        <v>315</v>
      </c>
      <c r="CA1709" s="755">
        <v>5.9</v>
      </c>
      <c r="CB1709" s="9" t="s">
        <v>315</v>
      </c>
      <c r="CC1709" s="755">
        <v>5.9</v>
      </c>
      <c r="CD1709" s="9" t="s">
        <v>315</v>
      </c>
      <c r="CE1709" s="755">
        <v>57.3</v>
      </c>
      <c r="CF1709" s="9" t="s">
        <v>323</v>
      </c>
      <c r="CG1709" s="755">
        <v>48.5</v>
      </c>
      <c r="CH1709" s="9" t="s">
        <v>323</v>
      </c>
      <c r="CI1709" s="9"/>
      <c r="CJ1709" s="9"/>
      <c r="CK1709" s="9"/>
    </row>
    <row r="1710" spans="1:89" s="98" customFormat="1" x14ac:dyDescent="0.25">
      <c r="A1710" s="99">
        <v>10106123</v>
      </c>
      <c r="B1710" s="99"/>
      <c r="C1710" s="772">
        <v>3589</v>
      </c>
      <c r="D1710" s="807">
        <v>0.05</v>
      </c>
      <c r="E1710" s="772">
        <f t="shared" si="77"/>
        <v>3768</v>
      </c>
      <c r="F1710" s="778">
        <v>1.1000000000000001</v>
      </c>
      <c r="G1710" s="774">
        <f t="shared" si="76"/>
        <v>4145</v>
      </c>
      <c r="H1710" s="776"/>
      <c r="I1710" s="758"/>
      <c r="J1710" s="776"/>
      <c r="K1710" s="786"/>
      <c r="L1710" s="9" t="s">
        <v>308</v>
      </c>
      <c r="M1710" s="9" t="s">
        <v>4547</v>
      </c>
      <c r="N1710" s="9" t="s">
        <v>397</v>
      </c>
      <c r="O1710" s="9" t="s">
        <v>310</v>
      </c>
      <c r="P1710" s="9" t="s">
        <v>311</v>
      </c>
      <c r="Q1710" s="9" t="s">
        <v>2498</v>
      </c>
      <c r="R1710" s="9" t="s">
        <v>2499</v>
      </c>
      <c r="S1710" s="9" t="s">
        <v>348</v>
      </c>
      <c r="T1710" s="98" t="s">
        <v>204</v>
      </c>
      <c r="U1710" s="99" t="s">
        <v>637</v>
      </c>
      <c r="V1710" s="99" t="s">
        <v>207</v>
      </c>
      <c r="W1710" s="99" t="s">
        <v>638</v>
      </c>
      <c r="X1710" s="99" t="s">
        <v>207</v>
      </c>
      <c r="Y1710" s="99">
        <v>204</v>
      </c>
      <c r="Z1710" s="99" t="s">
        <v>207</v>
      </c>
      <c r="AA1710" s="99" t="s">
        <v>577</v>
      </c>
      <c r="AB1710" s="99" t="s">
        <v>207</v>
      </c>
      <c r="AC1710" s="9">
        <v>319</v>
      </c>
      <c r="AD1710" s="9" t="s">
        <v>207</v>
      </c>
      <c r="AE1710" s="9">
        <v>126</v>
      </c>
      <c r="AF1710" s="9" t="s">
        <v>315</v>
      </c>
      <c r="AG1710" s="14" t="s">
        <v>357</v>
      </c>
      <c r="AH1710" s="14" t="s">
        <v>207</v>
      </c>
      <c r="AI1710" s="14" t="s">
        <v>358</v>
      </c>
      <c r="AJ1710" s="14" t="s">
        <v>207</v>
      </c>
      <c r="AK1710" s="9">
        <v>5</v>
      </c>
      <c r="AL1710" s="14" t="s">
        <v>207</v>
      </c>
      <c r="AM1710" s="9">
        <v>5</v>
      </c>
      <c r="AN1710" s="14" t="s">
        <v>207</v>
      </c>
      <c r="AO1710" s="9">
        <v>5</v>
      </c>
      <c r="AP1710" s="14" t="s">
        <v>207</v>
      </c>
      <c r="AQ1710" s="9">
        <v>30</v>
      </c>
      <c r="AR1710" s="14" t="s">
        <v>207</v>
      </c>
      <c r="AS1710" s="9" t="s">
        <v>41</v>
      </c>
      <c r="AT1710" s="9" t="s">
        <v>344</v>
      </c>
      <c r="AU1710" s="9" t="s">
        <v>319</v>
      </c>
      <c r="AV1710" s="9" t="s">
        <v>320</v>
      </c>
      <c r="AW1710" s="9" t="s">
        <v>2503</v>
      </c>
      <c r="AX1710" s="9">
        <v>9010600000</v>
      </c>
      <c r="AY1710" s="99">
        <v>349</v>
      </c>
      <c r="AZ1710" s="12" t="s">
        <v>207</v>
      </c>
      <c r="BA1710" s="99">
        <v>15</v>
      </c>
      <c r="BB1710" s="12" t="s">
        <v>207</v>
      </c>
      <c r="BC1710" s="99">
        <v>15</v>
      </c>
      <c r="BD1710" s="12" t="s">
        <v>207</v>
      </c>
      <c r="BE1710" s="99">
        <v>32</v>
      </c>
      <c r="BF1710" s="12" t="s">
        <v>321</v>
      </c>
      <c r="BG1710" s="654">
        <v>31.370999999999999</v>
      </c>
      <c r="BH1710" s="12" t="s">
        <v>321</v>
      </c>
      <c r="BI1710" s="99">
        <v>26</v>
      </c>
      <c r="BJ1710" s="12" t="s">
        <v>321</v>
      </c>
      <c r="BK1710" s="754">
        <v>0</v>
      </c>
      <c r="BL1710" s="12" t="s">
        <v>321</v>
      </c>
      <c r="BM1710" s="754">
        <v>0.223</v>
      </c>
      <c r="BN1710" s="12" t="s">
        <v>321</v>
      </c>
      <c r="BO1710" s="754">
        <v>5.1479999999999997</v>
      </c>
      <c r="BP1710" s="12" t="s">
        <v>321</v>
      </c>
      <c r="BQ1710" s="754">
        <v>0</v>
      </c>
      <c r="BR1710" s="12" t="s">
        <v>321</v>
      </c>
      <c r="BS1710" s="654">
        <v>0</v>
      </c>
      <c r="BT1710" s="12" t="s">
        <v>321</v>
      </c>
      <c r="BU1710" s="654">
        <v>5.3710000000000004</v>
      </c>
      <c r="BV1710" s="12" t="s">
        <v>321</v>
      </c>
      <c r="BW1710" s="9">
        <v>0.08</v>
      </c>
      <c r="BX1710" s="9" t="s">
        <v>322</v>
      </c>
      <c r="BY1710" s="755">
        <v>137.4</v>
      </c>
      <c r="BZ1710" s="9" t="s">
        <v>315</v>
      </c>
      <c r="CA1710" s="755">
        <v>5.9</v>
      </c>
      <c r="CB1710" s="9" t="s">
        <v>315</v>
      </c>
      <c r="CC1710" s="755">
        <v>5.9</v>
      </c>
      <c r="CD1710" s="9" t="s">
        <v>315</v>
      </c>
      <c r="CE1710" s="755">
        <v>66.099999999999994</v>
      </c>
      <c r="CF1710" s="9" t="s">
        <v>323</v>
      </c>
      <c r="CG1710" s="755">
        <v>57.3</v>
      </c>
      <c r="CH1710" s="9" t="s">
        <v>323</v>
      </c>
      <c r="CI1710" s="9"/>
      <c r="CJ1710" s="9"/>
      <c r="CK1710" s="9"/>
    </row>
    <row r="1711" spans="1:89" s="98" customFormat="1" x14ac:dyDescent="0.25">
      <c r="A1711" s="99">
        <v>10106124</v>
      </c>
      <c r="B1711" s="99"/>
      <c r="C1711" s="772">
        <v>3879</v>
      </c>
      <c r="D1711" s="807">
        <v>0.05</v>
      </c>
      <c r="E1711" s="772">
        <f t="shared" si="77"/>
        <v>4073</v>
      </c>
      <c r="F1711" s="778">
        <v>1.1000000000000001</v>
      </c>
      <c r="G1711" s="774">
        <f t="shared" si="76"/>
        <v>4480</v>
      </c>
      <c r="H1711" s="776"/>
      <c r="I1711" s="758"/>
      <c r="J1711" s="776"/>
      <c r="K1711" s="786"/>
      <c r="L1711" s="9" t="s">
        <v>308</v>
      </c>
      <c r="M1711" s="9" t="s">
        <v>4548</v>
      </c>
      <c r="N1711" s="9" t="s">
        <v>397</v>
      </c>
      <c r="O1711" s="9" t="s">
        <v>310</v>
      </c>
      <c r="P1711" s="9" t="s">
        <v>311</v>
      </c>
      <c r="Q1711" s="9" t="s">
        <v>2498</v>
      </c>
      <c r="R1711" s="9" t="s">
        <v>2499</v>
      </c>
      <c r="S1711" s="9" t="s">
        <v>348</v>
      </c>
      <c r="T1711" s="98" t="s">
        <v>204</v>
      </c>
      <c r="U1711" s="99" t="s">
        <v>639</v>
      </c>
      <c r="V1711" s="99" t="s">
        <v>207</v>
      </c>
      <c r="W1711" s="99" t="s">
        <v>640</v>
      </c>
      <c r="X1711" s="99" t="s">
        <v>207</v>
      </c>
      <c r="Y1711" s="99">
        <v>216</v>
      </c>
      <c r="Z1711" s="99" t="s">
        <v>207</v>
      </c>
      <c r="AA1711" s="99">
        <v>300</v>
      </c>
      <c r="AB1711" s="99" t="s">
        <v>207</v>
      </c>
      <c r="AC1711" s="9">
        <v>342</v>
      </c>
      <c r="AD1711" s="9" t="s">
        <v>207</v>
      </c>
      <c r="AE1711" s="9">
        <v>135</v>
      </c>
      <c r="AF1711" s="9" t="s">
        <v>315</v>
      </c>
      <c r="AG1711" s="14" t="s">
        <v>359</v>
      </c>
      <c r="AH1711" s="14" t="s">
        <v>207</v>
      </c>
      <c r="AI1711" s="14" t="s">
        <v>360</v>
      </c>
      <c r="AJ1711" s="14" t="s">
        <v>207</v>
      </c>
      <c r="AK1711" s="9">
        <v>5</v>
      </c>
      <c r="AL1711" s="14" t="s">
        <v>207</v>
      </c>
      <c r="AM1711" s="9">
        <v>5</v>
      </c>
      <c r="AN1711" s="14" t="s">
        <v>207</v>
      </c>
      <c r="AO1711" s="9">
        <v>5</v>
      </c>
      <c r="AP1711" s="14" t="s">
        <v>207</v>
      </c>
      <c r="AQ1711" s="9">
        <v>30</v>
      </c>
      <c r="AR1711" s="14" t="s">
        <v>207</v>
      </c>
      <c r="AS1711" s="9" t="s">
        <v>41</v>
      </c>
      <c r="AT1711" s="9" t="s">
        <v>344</v>
      </c>
      <c r="AU1711" s="9" t="s">
        <v>319</v>
      </c>
      <c r="AV1711" s="9" t="s">
        <v>320</v>
      </c>
      <c r="AW1711" s="9" t="s">
        <v>2504</v>
      </c>
      <c r="AX1711" s="9">
        <v>9010600000</v>
      </c>
      <c r="AY1711" s="99">
        <v>369</v>
      </c>
      <c r="AZ1711" s="12" t="s">
        <v>207</v>
      </c>
      <c r="BA1711" s="99">
        <v>15</v>
      </c>
      <c r="BB1711" s="12" t="s">
        <v>207</v>
      </c>
      <c r="BC1711" s="99">
        <v>15</v>
      </c>
      <c r="BD1711" s="12" t="s">
        <v>207</v>
      </c>
      <c r="BE1711" s="99">
        <v>33</v>
      </c>
      <c r="BF1711" s="12" t="s">
        <v>321</v>
      </c>
      <c r="BG1711" s="654">
        <v>32.533000000000001</v>
      </c>
      <c r="BH1711" s="12" t="s">
        <v>321</v>
      </c>
      <c r="BI1711" s="99">
        <v>27</v>
      </c>
      <c r="BJ1711" s="12" t="s">
        <v>321</v>
      </c>
      <c r="BK1711" s="754">
        <v>0</v>
      </c>
      <c r="BL1711" s="12" t="s">
        <v>321</v>
      </c>
      <c r="BM1711" s="754">
        <v>0.23100000000000001</v>
      </c>
      <c r="BN1711" s="12" t="s">
        <v>321</v>
      </c>
      <c r="BO1711" s="754">
        <v>5.3019999999999996</v>
      </c>
      <c r="BP1711" s="12" t="s">
        <v>321</v>
      </c>
      <c r="BQ1711" s="754">
        <v>0</v>
      </c>
      <c r="BR1711" s="12" t="s">
        <v>321</v>
      </c>
      <c r="BS1711" s="654">
        <v>0</v>
      </c>
      <c r="BT1711" s="12" t="s">
        <v>321</v>
      </c>
      <c r="BU1711" s="654">
        <v>5.5330000000000004</v>
      </c>
      <c r="BV1711" s="12" t="s">
        <v>321</v>
      </c>
      <c r="BW1711" s="9">
        <v>0.08</v>
      </c>
      <c r="BX1711" s="9" t="s">
        <v>322</v>
      </c>
      <c r="BY1711" s="755">
        <v>145.30000000000001</v>
      </c>
      <c r="BZ1711" s="9" t="s">
        <v>315</v>
      </c>
      <c r="CA1711" s="755">
        <v>5.9</v>
      </c>
      <c r="CB1711" s="9" t="s">
        <v>315</v>
      </c>
      <c r="CC1711" s="755">
        <v>5.9</v>
      </c>
      <c r="CD1711" s="9" t="s">
        <v>315</v>
      </c>
      <c r="CE1711" s="755">
        <v>70.5</v>
      </c>
      <c r="CF1711" s="9" t="s">
        <v>323</v>
      </c>
      <c r="CG1711" s="755">
        <v>59.5</v>
      </c>
      <c r="CH1711" s="9" t="s">
        <v>323</v>
      </c>
      <c r="CI1711" s="9"/>
      <c r="CJ1711" s="9"/>
      <c r="CK1711" s="9"/>
    </row>
    <row r="1712" spans="1:89" s="98" customFormat="1" x14ac:dyDescent="0.25">
      <c r="A1712" s="99">
        <v>10106066</v>
      </c>
      <c r="B1712" s="99"/>
      <c r="C1712" s="772">
        <v>4391</v>
      </c>
      <c r="D1712" s="807">
        <v>0.05</v>
      </c>
      <c r="E1712" s="772">
        <f t="shared" si="77"/>
        <v>4611</v>
      </c>
      <c r="F1712" s="778">
        <v>1.1000000000000001</v>
      </c>
      <c r="G1712" s="774">
        <f t="shared" si="76"/>
        <v>5072</v>
      </c>
      <c r="H1712" s="776"/>
      <c r="I1712" s="758"/>
      <c r="J1712" s="776"/>
      <c r="K1712" s="786"/>
      <c r="L1712" s="9" t="s">
        <v>308</v>
      </c>
      <c r="M1712" s="9" t="s">
        <v>4549</v>
      </c>
      <c r="N1712" s="9" t="s">
        <v>397</v>
      </c>
      <c r="O1712" s="9" t="s">
        <v>310</v>
      </c>
      <c r="P1712" s="9" t="s">
        <v>311</v>
      </c>
      <c r="Q1712" s="9" t="s">
        <v>2498</v>
      </c>
      <c r="R1712" s="9" t="s">
        <v>2499</v>
      </c>
      <c r="S1712" s="9" t="s">
        <v>348</v>
      </c>
      <c r="T1712" s="98" t="s">
        <v>204</v>
      </c>
      <c r="U1712" s="99" t="s">
        <v>641</v>
      </c>
      <c r="V1712" s="99" t="s">
        <v>207</v>
      </c>
      <c r="W1712" s="99" t="s">
        <v>642</v>
      </c>
      <c r="X1712" s="99" t="s">
        <v>207</v>
      </c>
      <c r="Y1712" s="99">
        <v>229</v>
      </c>
      <c r="Z1712" s="99" t="s">
        <v>207</v>
      </c>
      <c r="AA1712" s="99">
        <v>320</v>
      </c>
      <c r="AB1712" s="99" t="s">
        <v>207</v>
      </c>
      <c r="AC1712" s="9">
        <v>366</v>
      </c>
      <c r="AD1712" s="9" t="s">
        <v>207</v>
      </c>
      <c r="AE1712" s="9">
        <v>144</v>
      </c>
      <c r="AF1712" s="9" t="s">
        <v>315</v>
      </c>
      <c r="AG1712" s="14" t="s">
        <v>361</v>
      </c>
      <c r="AH1712" s="14" t="s">
        <v>207</v>
      </c>
      <c r="AI1712" s="14" t="s">
        <v>362</v>
      </c>
      <c r="AJ1712" s="14" t="s">
        <v>207</v>
      </c>
      <c r="AK1712" s="9">
        <v>5</v>
      </c>
      <c r="AL1712" s="14" t="s">
        <v>207</v>
      </c>
      <c r="AM1712" s="9">
        <v>5</v>
      </c>
      <c r="AN1712" s="14" t="s">
        <v>207</v>
      </c>
      <c r="AO1712" s="9">
        <v>5</v>
      </c>
      <c r="AP1712" s="14" t="s">
        <v>207</v>
      </c>
      <c r="AQ1712" s="9">
        <v>30</v>
      </c>
      <c r="AR1712" s="14" t="s">
        <v>207</v>
      </c>
      <c r="AS1712" s="9" t="s">
        <v>41</v>
      </c>
      <c r="AT1712" s="9" t="s">
        <v>344</v>
      </c>
      <c r="AU1712" s="9" t="s">
        <v>319</v>
      </c>
      <c r="AV1712" s="9" t="s">
        <v>320</v>
      </c>
      <c r="AW1712" s="9" t="s">
        <v>2505</v>
      </c>
      <c r="AX1712" s="9">
        <v>9010600000</v>
      </c>
      <c r="AY1712" s="99">
        <v>389</v>
      </c>
      <c r="AZ1712" s="12" t="s">
        <v>207</v>
      </c>
      <c r="BA1712" s="99">
        <v>15</v>
      </c>
      <c r="BB1712" s="12" t="s">
        <v>207</v>
      </c>
      <c r="BC1712" s="99">
        <v>15</v>
      </c>
      <c r="BD1712" s="12" t="s">
        <v>207</v>
      </c>
      <c r="BE1712" s="99">
        <v>37</v>
      </c>
      <c r="BF1712" s="12" t="s">
        <v>321</v>
      </c>
      <c r="BG1712" s="654">
        <v>36.695</v>
      </c>
      <c r="BH1712" s="12" t="s">
        <v>321</v>
      </c>
      <c r="BI1712" s="99">
        <v>31</v>
      </c>
      <c r="BJ1712" s="12" t="s">
        <v>321</v>
      </c>
      <c r="BK1712" s="754">
        <v>0</v>
      </c>
      <c r="BL1712" s="12" t="s">
        <v>321</v>
      </c>
      <c r="BM1712" s="754">
        <v>0.23899999999999999</v>
      </c>
      <c r="BN1712" s="12" t="s">
        <v>321</v>
      </c>
      <c r="BO1712" s="754">
        <v>5.4560000000000004</v>
      </c>
      <c r="BP1712" s="12" t="s">
        <v>321</v>
      </c>
      <c r="BQ1712" s="754">
        <v>0</v>
      </c>
      <c r="BR1712" s="12" t="s">
        <v>321</v>
      </c>
      <c r="BS1712" s="654">
        <v>0</v>
      </c>
      <c r="BT1712" s="12" t="s">
        <v>321</v>
      </c>
      <c r="BU1712" s="654">
        <v>5.6950000000000003</v>
      </c>
      <c r="BV1712" s="12" t="s">
        <v>321</v>
      </c>
      <c r="BW1712" s="9">
        <v>0.09</v>
      </c>
      <c r="BX1712" s="9" t="s">
        <v>322</v>
      </c>
      <c r="BY1712" s="755">
        <v>153.1</v>
      </c>
      <c r="BZ1712" s="9" t="s">
        <v>315</v>
      </c>
      <c r="CA1712" s="755">
        <v>5.9</v>
      </c>
      <c r="CB1712" s="9" t="s">
        <v>315</v>
      </c>
      <c r="CC1712" s="755">
        <v>5.9</v>
      </c>
      <c r="CD1712" s="9" t="s">
        <v>315</v>
      </c>
      <c r="CE1712" s="755">
        <v>79.400000000000006</v>
      </c>
      <c r="CF1712" s="9" t="s">
        <v>323</v>
      </c>
      <c r="CG1712" s="755">
        <v>68.3</v>
      </c>
      <c r="CH1712" s="9" t="s">
        <v>323</v>
      </c>
      <c r="CI1712" s="9"/>
      <c r="CJ1712" s="9"/>
      <c r="CK1712" s="9"/>
    </row>
    <row r="1713" spans="1:89" s="98" customFormat="1" x14ac:dyDescent="0.25">
      <c r="A1713" s="99">
        <v>10106067</v>
      </c>
      <c r="B1713" s="99"/>
      <c r="C1713" s="772">
        <v>4876</v>
      </c>
      <c r="D1713" s="807">
        <v>0.05</v>
      </c>
      <c r="E1713" s="772">
        <f t="shared" si="77"/>
        <v>5120</v>
      </c>
      <c r="F1713" s="778">
        <v>1.1000000000000001</v>
      </c>
      <c r="G1713" s="774">
        <f t="shared" si="76"/>
        <v>5632</v>
      </c>
      <c r="H1713" s="776"/>
      <c r="I1713" s="758"/>
      <c r="J1713" s="776"/>
      <c r="K1713" s="786"/>
      <c r="L1713" s="9" t="s">
        <v>308</v>
      </c>
      <c r="M1713" s="9" t="s">
        <v>4550</v>
      </c>
      <c r="N1713" s="9" t="s">
        <v>397</v>
      </c>
      <c r="O1713" s="9" t="s">
        <v>310</v>
      </c>
      <c r="P1713" s="9" t="s">
        <v>311</v>
      </c>
      <c r="Q1713" s="9" t="s">
        <v>2498</v>
      </c>
      <c r="R1713" s="9" t="s">
        <v>2499</v>
      </c>
      <c r="S1713" s="9" t="s">
        <v>348</v>
      </c>
      <c r="T1713" s="98" t="s">
        <v>204</v>
      </c>
      <c r="U1713" s="99" t="s">
        <v>643</v>
      </c>
      <c r="V1713" s="99" t="s">
        <v>207</v>
      </c>
      <c r="W1713" s="99" t="s">
        <v>644</v>
      </c>
      <c r="X1713" s="99" t="s">
        <v>207</v>
      </c>
      <c r="Y1713" s="99">
        <v>241</v>
      </c>
      <c r="Z1713" s="99" t="s">
        <v>207</v>
      </c>
      <c r="AA1713" s="99">
        <v>340</v>
      </c>
      <c r="AB1713" s="99" t="s">
        <v>207</v>
      </c>
      <c r="AC1713" s="9">
        <v>389</v>
      </c>
      <c r="AD1713" s="9" t="s">
        <v>207</v>
      </c>
      <c r="AE1713" s="9">
        <v>153</v>
      </c>
      <c r="AF1713" s="9" t="s">
        <v>315</v>
      </c>
      <c r="AG1713" s="14" t="s">
        <v>363</v>
      </c>
      <c r="AH1713" s="14" t="s">
        <v>207</v>
      </c>
      <c r="AI1713" s="14" t="s">
        <v>364</v>
      </c>
      <c r="AJ1713" s="14" t="s">
        <v>207</v>
      </c>
      <c r="AK1713" s="9">
        <v>5</v>
      </c>
      <c r="AL1713" s="14" t="s">
        <v>207</v>
      </c>
      <c r="AM1713" s="9">
        <v>5</v>
      </c>
      <c r="AN1713" s="14" t="s">
        <v>207</v>
      </c>
      <c r="AO1713" s="9">
        <v>5</v>
      </c>
      <c r="AP1713" s="14" t="s">
        <v>207</v>
      </c>
      <c r="AQ1713" s="9">
        <v>30</v>
      </c>
      <c r="AR1713" s="14" t="s">
        <v>207</v>
      </c>
      <c r="AS1713" s="9" t="s">
        <v>41</v>
      </c>
      <c r="AT1713" s="9" t="s">
        <v>344</v>
      </c>
      <c r="AU1713" s="9" t="s">
        <v>319</v>
      </c>
      <c r="AV1713" s="9" t="s">
        <v>320</v>
      </c>
      <c r="AW1713" s="9" t="s">
        <v>2506</v>
      </c>
      <c r="AX1713" s="9">
        <v>9010600000</v>
      </c>
      <c r="AY1713" s="99">
        <v>409</v>
      </c>
      <c r="AZ1713" s="12" t="s">
        <v>207</v>
      </c>
      <c r="BA1713" s="99">
        <v>15</v>
      </c>
      <c r="BB1713" s="12" t="s">
        <v>207</v>
      </c>
      <c r="BC1713" s="99">
        <v>15</v>
      </c>
      <c r="BD1713" s="12" t="s">
        <v>207</v>
      </c>
      <c r="BE1713" s="99">
        <v>39</v>
      </c>
      <c r="BF1713" s="12" t="s">
        <v>321</v>
      </c>
      <c r="BG1713" s="654">
        <v>38.057000000000002</v>
      </c>
      <c r="BH1713" s="12" t="s">
        <v>321</v>
      </c>
      <c r="BI1713" s="99">
        <v>32</v>
      </c>
      <c r="BJ1713" s="12" t="s">
        <v>321</v>
      </c>
      <c r="BK1713" s="754">
        <v>0</v>
      </c>
      <c r="BL1713" s="12" t="s">
        <v>321</v>
      </c>
      <c r="BM1713" s="754">
        <v>0.247</v>
      </c>
      <c r="BN1713" s="12" t="s">
        <v>321</v>
      </c>
      <c r="BO1713" s="754">
        <v>5.81</v>
      </c>
      <c r="BP1713" s="12" t="s">
        <v>321</v>
      </c>
      <c r="BQ1713" s="754">
        <v>0</v>
      </c>
      <c r="BR1713" s="12" t="s">
        <v>321</v>
      </c>
      <c r="BS1713" s="654">
        <v>0</v>
      </c>
      <c r="BT1713" s="12" t="s">
        <v>321</v>
      </c>
      <c r="BU1713" s="654">
        <v>6.0570000000000004</v>
      </c>
      <c r="BV1713" s="12" t="s">
        <v>321</v>
      </c>
      <c r="BW1713" s="9">
        <v>0.09</v>
      </c>
      <c r="BX1713" s="9" t="s">
        <v>322</v>
      </c>
      <c r="BY1713" s="755">
        <v>161</v>
      </c>
      <c r="BZ1713" s="9" t="s">
        <v>315</v>
      </c>
      <c r="CA1713" s="755">
        <v>5.9</v>
      </c>
      <c r="CB1713" s="9" t="s">
        <v>315</v>
      </c>
      <c r="CC1713" s="755">
        <v>5.9</v>
      </c>
      <c r="CD1713" s="9" t="s">
        <v>315</v>
      </c>
      <c r="CE1713" s="755">
        <v>83.8</v>
      </c>
      <c r="CF1713" s="9" t="s">
        <v>323</v>
      </c>
      <c r="CG1713" s="755">
        <v>70.5</v>
      </c>
      <c r="CH1713" s="9" t="s">
        <v>323</v>
      </c>
      <c r="CI1713" s="9"/>
      <c r="CJ1713" s="9"/>
      <c r="CK1713" s="9"/>
    </row>
    <row r="1714" spans="1:89" s="98" customFormat="1" x14ac:dyDescent="0.25">
      <c r="A1714" s="99">
        <v>10106191</v>
      </c>
      <c r="B1714" s="99"/>
      <c r="C1714" s="772">
        <v>2724</v>
      </c>
      <c r="D1714" s="807">
        <v>0.05</v>
      </c>
      <c r="E1714" s="772">
        <f t="shared" si="77"/>
        <v>2860</v>
      </c>
      <c r="F1714" s="778">
        <v>1.1000000000000001</v>
      </c>
      <c r="G1714" s="774">
        <f t="shared" si="76"/>
        <v>3146</v>
      </c>
      <c r="H1714" s="776"/>
      <c r="I1714" s="758"/>
      <c r="J1714" s="776"/>
      <c r="K1714" s="786"/>
      <c r="L1714" s="9" t="s">
        <v>308</v>
      </c>
      <c r="M1714" s="9" t="s">
        <v>4551</v>
      </c>
      <c r="N1714" s="9" t="s">
        <v>397</v>
      </c>
      <c r="O1714" s="9" t="s">
        <v>310</v>
      </c>
      <c r="P1714" s="9" t="s">
        <v>311</v>
      </c>
      <c r="Q1714" s="9" t="s">
        <v>2498</v>
      </c>
      <c r="R1714" s="9" t="s">
        <v>2499</v>
      </c>
      <c r="S1714" s="9" t="s">
        <v>348</v>
      </c>
      <c r="T1714" s="98" t="s">
        <v>204</v>
      </c>
      <c r="U1714" s="99" t="s">
        <v>631</v>
      </c>
      <c r="V1714" s="99" t="s">
        <v>207</v>
      </c>
      <c r="W1714" s="99" t="s">
        <v>632</v>
      </c>
      <c r="X1714" s="99" t="s">
        <v>207</v>
      </c>
      <c r="Y1714" s="99">
        <v>154</v>
      </c>
      <c r="Z1714" s="99" t="s">
        <v>207</v>
      </c>
      <c r="AA1714" s="99" t="s">
        <v>202</v>
      </c>
      <c r="AB1714" s="99" t="s">
        <v>207</v>
      </c>
      <c r="AC1714" s="9">
        <v>224</v>
      </c>
      <c r="AD1714" s="9" t="s">
        <v>207</v>
      </c>
      <c r="AE1714" s="9">
        <v>88</v>
      </c>
      <c r="AF1714" s="9" t="s">
        <v>315</v>
      </c>
      <c r="AG1714" s="14" t="s">
        <v>349</v>
      </c>
      <c r="AH1714" s="14" t="s">
        <v>207</v>
      </c>
      <c r="AI1714" s="14" t="s">
        <v>350</v>
      </c>
      <c r="AJ1714" s="14" t="s">
        <v>207</v>
      </c>
      <c r="AK1714" s="9">
        <v>5</v>
      </c>
      <c r="AL1714" s="14" t="s">
        <v>207</v>
      </c>
      <c r="AM1714" s="9">
        <v>5</v>
      </c>
      <c r="AN1714" s="14" t="s">
        <v>207</v>
      </c>
      <c r="AO1714" s="9">
        <v>5</v>
      </c>
      <c r="AP1714" s="14" t="s">
        <v>207</v>
      </c>
      <c r="AQ1714" s="9">
        <v>30</v>
      </c>
      <c r="AR1714" s="14" t="s">
        <v>207</v>
      </c>
      <c r="AS1714" s="9" t="s">
        <v>42</v>
      </c>
      <c r="AT1714" s="9" t="s">
        <v>345</v>
      </c>
      <c r="AU1714" s="9" t="s">
        <v>319</v>
      </c>
      <c r="AV1714" s="9" t="s">
        <v>320</v>
      </c>
      <c r="AW1714" s="9" t="s">
        <v>2507</v>
      </c>
      <c r="AX1714" s="9">
        <v>9010600000</v>
      </c>
      <c r="AY1714" s="99">
        <v>269</v>
      </c>
      <c r="AZ1714" s="12" t="s">
        <v>207</v>
      </c>
      <c r="BA1714" s="99">
        <v>15</v>
      </c>
      <c r="BB1714" s="12" t="s">
        <v>207</v>
      </c>
      <c r="BC1714" s="99">
        <v>15</v>
      </c>
      <c r="BD1714" s="12" t="s">
        <v>207</v>
      </c>
      <c r="BE1714" s="99">
        <v>25</v>
      </c>
      <c r="BF1714" s="12" t="s">
        <v>321</v>
      </c>
      <c r="BG1714" s="654">
        <v>24.045999999999999</v>
      </c>
      <c r="BH1714" s="12" t="s">
        <v>321</v>
      </c>
      <c r="BI1714" s="99">
        <v>19</v>
      </c>
      <c r="BJ1714" s="12" t="s">
        <v>321</v>
      </c>
      <c r="BK1714" s="754">
        <v>0</v>
      </c>
      <c r="BL1714" s="12" t="s">
        <v>321</v>
      </c>
      <c r="BM1714" s="754">
        <v>0.19400000000000001</v>
      </c>
      <c r="BN1714" s="12" t="s">
        <v>321</v>
      </c>
      <c r="BO1714" s="754">
        <v>4.8520000000000003</v>
      </c>
      <c r="BP1714" s="12" t="s">
        <v>321</v>
      </c>
      <c r="BQ1714" s="754">
        <v>0</v>
      </c>
      <c r="BR1714" s="12" t="s">
        <v>321</v>
      </c>
      <c r="BS1714" s="654">
        <v>0</v>
      </c>
      <c r="BT1714" s="12" t="s">
        <v>321</v>
      </c>
      <c r="BU1714" s="654">
        <v>5.0460000000000003</v>
      </c>
      <c r="BV1714" s="12" t="s">
        <v>321</v>
      </c>
      <c r="BW1714" s="9">
        <v>0.06</v>
      </c>
      <c r="BX1714" s="9" t="s">
        <v>322</v>
      </c>
      <c r="BY1714" s="755">
        <v>105.9</v>
      </c>
      <c r="BZ1714" s="9" t="s">
        <v>315</v>
      </c>
      <c r="CA1714" s="755">
        <v>5.9</v>
      </c>
      <c r="CB1714" s="9" t="s">
        <v>315</v>
      </c>
      <c r="CC1714" s="755">
        <v>5.9</v>
      </c>
      <c r="CD1714" s="9" t="s">
        <v>315</v>
      </c>
      <c r="CE1714" s="755">
        <v>48.5</v>
      </c>
      <c r="CF1714" s="9" t="s">
        <v>323</v>
      </c>
      <c r="CG1714" s="755">
        <v>41.9</v>
      </c>
      <c r="CH1714" s="9" t="s">
        <v>323</v>
      </c>
      <c r="CI1714" s="9"/>
      <c r="CJ1714" s="9"/>
      <c r="CK1714" s="9"/>
    </row>
    <row r="1715" spans="1:89" s="98" customFormat="1" x14ac:dyDescent="0.25">
      <c r="A1715" s="99">
        <v>10106192</v>
      </c>
      <c r="B1715" s="99"/>
      <c r="C1715" s="772">
        <v>2885</v>
      </c>
      <c r="D1715" s="807">
        <v>0.05</v>
      </c>
      <c r="E1715" s="772">
        <f t="shared" si="77"/>
        <v>3029</v>
      </c>
      <c r="F1715" s="778">
        <v>1.1000000000000001</v>
      </c>
      <c r="G1715" s="774">
        <f t="shared" si="76"/>
        <v>3332</v>
      </c>
      <c r="H1715" s="776"/>
      <c r="I1715" s="758"/>
      <c r="J1715" s="776"/>
      <c r="K1715" s="786"/>
      <c r="L1715" s="9" t="s">
        <v>308</v>
      </c>
      <c r="M1715" s="9" t="s">
        <v>4552</v>
      </c>
      <c r="N1715" s="9" t="s">
        <v>397</v>
      </c>
      <c r="O1715" s="9" t="s">
        <v>310</v>
      </c>
      <c r="P1715" s="9" t="s">
        <v>311</v>
      </c>
      <c r="Q1715" s="9" t="s">
        <v>2498</v>
      </c>
      <c r="R1715" s="9" t="s">
        <v>2499</v>
      </c>
      <c r="S1715" s="9" t="s">
        <v>348</v>
      </c>
      <c r="T1715" s="98" t="s">
        <v>204</v>
      </c>
      <c r="U1715" s="99" t="s">
        <v>633</v>
      </c>
      <c r="V1715" s="99" t="s">
        <v>207</v>
      </c>
      <c r="W1715" s="99" t="s">
        <v>634</v>
      </c>
      <c r="X1715" s="99" t="s">
        <v>207</v>
      </c>
      <c r="Y1715" s="99">
        <v>166</v>
      </c>
      <c r="Z1715" s="99" t="s">
        <v>207</v>
      </c>
      <c r="AA1715" s="99" t="s">
        <v>574</v>
      </c>
      <c r="AB1715" s="99" t="s">
        <v>207</v>
      </c>
      <c r="AC1715" s="9">
        <v>248</v>
      </c>
      <c r="AD1715" s="9" t="s">
        <v>207</v>
      </c>
      <c r="AE1715" s="9">
        <v>98</v>
      </c>
      <c r="AF1715" s="9" t="s">
        <v>315</v>
      </c>
      <c r="AG1715" s="14" t="s">
        <v>351</v>
      </c>
      <c r="AH1715" s="14" t="s">
        <v>207</v>
      </c>
      <c r="AI1715" s="14" t="s">
        <v>352</v>
      </c>
      <c r="AJ1715" s="14" t="s">
        <v>207</v>
      </c>
      <c r="AK1715" s="9">
        <v>5</v>
      </c>
      <c r="AL1715" s="14" t="s">
        <v>207</v>
      </c>
      <c r="AM1715" s="9">
        <v>5</v>
      </c>
      <c r="AN1715" s="14" t="s">
        <v>207</v>
      </c>
      <c r="AO1715" s="9">
        <v>5</v>
      </c>
      <c r="AP1715" s="14" t="s">
        <v>207</v>
      </c>
      <c r="AQ1715" s="9">
        <v>30</v>
      </c>
      <c r="AR1715" s="14" t="s">
        <v>207</v>
      </c>
      <c r="AS1715" s="9" t="s">
        <v>42</v>
      </c>
      <c r="AT1715" s="9" t="s">
        <v>345</v>
      </c>
      <c r="AU1715" s="9" t="s">
        <v>319</v>
      </c>
      <c r="AV1715" s="9" t="s">
        <v>320</v>
      </c>
      <c r="AW1715" s="9" t="s">
        <v>2508</v>
      </c>
      <c r="AX1715" s="9">
        <v>9010600000</v>
      </c>
      <c r="AY1715" s="99">
        <v>289</v>
      </c>
      <c r="AZ1715" s="12" t="s">
        <v>207</v>
      </c>
      <c r="BA1715" s="99">
        <v>15</v>
      </c>
      <c r="BB1715" s="12" t="s">
        <v>207</v>
      </c>
      <c r="BC1715" s="99">
        <v>15</v>
      </c>
      <c r="BD1715" s="12" t="s">
        <v>207</v>
      </c>
      <c r="BE1715" s="99">
        <v>26</v>
      </c>
      <c r="BF1715" s="12" t="s">
        <v>321</v>
      </c>
      <c r="BG1715" s="654">
        <v>25.687999999999999</v>
      </c>
      <c r="BH1715" s="12" t="s">
        <v>321</v>
      </c>
      <c r="BI1715" s="99">
        <v>20</v>
      </c>
      <c r="BJ1715" s="12" t="s">
        <v>321</v>
      </c>
      <c r="BK1715" s="754">
        <v>0</v>
      </c>
      <c r="BL1715" s="12" t="s">
        <v>321</v>
      </c>
      <c r="BM1715" s="754">
        <v>0.20200000000000001</v>
      </c>
      <c r="BN1715" s="12" t="s">
        <v>321</v>
      </c>
      <c r="BO1715" s="754">
        <v>5.4859999999999998</v>
      </c>
      <c r="BP1715" s="12" t="s">
        <v>321</v>
      </c>
      <c r="BQ1715" s="754">
        <v>0</v>
      </c>
      <c r="BR1715" s="12" t="s">
        <v>321</v>
      </c>
      <c r="BS1715" s="654">
        <v>0</v>
      </c>
      <c r="BT1715" s="12" t="s">
        <v>321</v>
      </c>
      <c r="BU1715" s="654">
        <v>5.6879999999999997</v>
      </c>
      <c r="BV1715" s="12" t="s">
        <v>321</v>
      </c>
      <c r="BW1715" s="9">
        <v>7.0000000000000007E-2</v>
      </c>
      <c r="BX1715" s="9" t="s">
        <v>322</v>
      </c>
      <c r="BY1715" s="755">
        <v>113.8</v>
      </c>
      <c r="BZ1715" s="9" t="s">
        <v>315</v>
      </c>
      <c r="CA1715" s="755">
        <v>5.9</v>
      </c>
      <c r="CB1715" s="9" t="s">
        <v>315</v>
      </c>
      <c r="CC1715" s="755">
        <v>5.9</v>
      </c>
      <c r="CD1715" s="9" t="s">
        <v>315</v>
      </c>
      <c r="CE1715" s="755">
        <v>52.9</v>
      </c>
      <c r="CF1715" s="9" t="s">
        <v>323</v>
      </c>
      <c r="CG1715" s="755">
        <v>44.1</v>
      </c>
      <c r="CH1715" s="9" t="s">
        <v>323</v>
      </c>
      <c r="CI1715" s="9"/>
      <c r="CJ1715" s="9"/>
      <c r="CK1715" s="9"/>
    </row>
    <row r="1716" spans="1:89" s="98" customFormat="1" x14ac:dyDescent="0.25">
      <c r="A1716" s="99">
        <v>10106193</v>
      </c>
      <c r="B1716" s="99"/>
      <c r="C1716" s="772">
        <v>3337</v>
      </c>
      <c r="D1716" s="807">
        <v>0.05</v>
      </c>
      <c r="E1716" s="772">
        <f t="shared" si="77"/>
        <v>3504</v>
      </c>
      <c r="F1716" s="778">
        <v>1.1000000000000001</v>
      </c>
      <c r="G1716" s="774">
        <f t="shared" si="76"/>
        <v>3854</v>
      </c>
      <c r="H1716" s="776"/>
      <c r="I1716" s="758"/>
      <c r="J1716" s="776"/>
      <c r="K1716" s="786"/>
      <c r="L1716" s="9" t="s">
        <v>308</v>
      </c>
      <c r="M1716" s="9" t="s">
        <v>4553</v>
      </c>
      <c r="N1716" s="9" t="s">
        <v>397</v>
      </c>
      <c r="O1716" s="9" t="s">
        <v>310</v>
      </c>
      <c r="P1716" s="9" t="s">
        <v>311</v>
      </c>
      <c r="Q1716" s="9" t="s">
        <v>2498</v>
      </c>
      <c r="R1716" s="9" t="s">
        <v>2499</v>
      </c>
      <c r="S1716" s="9" t="s">
        <v>348</v>
      </c>
      <c r="T1716" s="98" t="s">
        <v>204</v>
      </c>
      <c r="U1716" s="99" t="s">
        <v>635</v>
      </c>
      <c r="V1716" s="99" t="s">
        <v>207</v>
      </c>
      <c r="W1716" s="99" t="s">
        <v>636</v>
      </c>
      <c r="X1716" s="99" t="s">
        <v>207</v>
      </c>
      <c r="Y1716" s="99">
        <v>179</v>
      </c>
      <c r="Z1716" s="99" t="s">
        <v>207</v>
      </c>
      <c r="AA1716" s="99" t="s">
        <v>575</v>
      </c>
      <c r="AB1716" s="99" t="s">
        <v>207</v>
      </c>
      <c r="AC1716" s="9">
        <v>271</v>
      </c>
      <c r="AD1716" s="9" t="s">
        <v>207</v>
      </c>
      <c r="AE1716" s="9">
        <v>107</v>
      </c>
      <c r="AF1716" s="9" t="s">
        <v>315</v>
      </c>
      <c r="AG1716" s="14" t="s">
        <v>353</v>
      </c>
      <c r="AH1716" s="14" t="s">
        <v>207</v>
      </c>
      <c r="AI1716" s="14" t="s">
        <v>354</v>
      </c>
      <c r="AJ1716" s="14" t="s">
        <v>207</v>
      </c>
      <c r="AK1716" s="9">
        <v>5</v>
      </c>
      <c r="AL1716" s="14" t="s">
        <v>207</v>
      </c>
      <c r="AM1716" s="9">
        <v>5</v>
      </c>
      <c r="AN1716" s="14" t="s">
        <v>207</v>
      </c>
      <c r="AO1716" s="9">
        <v>5</v>
      </c>
      <c r="AP1716" s="14" t="s">
        <v>207</v>
      </c>
      <c r="AQ1716" s="9">
        <v>30</v>
      </c>
      <c r="AR1716" s="14" t="s">
        <v>207</v>
      </c>
      <c r="AS1716" s="9" t="s">
        <v>42</v>
      </c>
      <c r="AT1716" s="9" t="s">
        <v>345</v>
      </c>
      <c r="AU1716" s="9" t="s">
        <v>319</v>
      </c>
      <c r="AV1716" s="9" t="s">
        <v>320</v>
      </c>
      <c r="AW1716" s="9" t="s">
        <v>2509</v>
      </c>
      <c r="AX1716" s="9">
        <v>9010600000</v>
      </c>
      <c r="AY1716" s="99">
        <v>309</v>
      </c>
      <c r="AZ1716" s="12" t="s">
        <v>207</v>
      </c>
      <c r="BA1716" s="99">
        <v>15</v>
      </c>
      <c r="BB1716" s="12" t="s">
        <v>207</v>
      </c>
      <c r="BC1716" s="99">
        <v>15</v>
      </c>
      <c r="BD1716" s="12" t="s">
        <v>207</v>
      </c>
      <c r="BE1716" s="99">
        <v>29</v>
      </c>
      <c r="BF1716" s="12" t="s">
        <v>321</v>
      </c>
      <c r="BG1716" s="654">
        <v>28.367999999999999</v>
      </c>
      <c r="BH1716" s="12" t="s">
        <v>321</v>
      </c>
      <c r="BI1716" s="99">
        <v>22</v>
      </c>
      <c r="BJ1716" s="12" t="s">
        <v>321</v>
      </c>
      <c r="BK1716" s="754">
        <v>0</v>
      </c>
      <c r="BL1716" s="12" t="s">
        <v>321</v>
      </c>
      <c r="BM1716" s="754">
        <v>0.20799999999999999</v>
      </c>
      <c r="BN1716" s="12" t="s">
        <v>321</v>
      </c>
      <c r="BO1716" s="754">
        <v>6.16</v>
      </c>
      <c r="BP1716" s="12" t="s">
        <v>321</v>
      </c>
      <c r="BQ1716" s="754">
        <v>0</v>
      </c>
      <c r="BR1716" s="12" t="s">
        <v>321</v>
      </c>
      <c r="BS1716" s="654">
        <v>0</v>
      </c>
      <c r="BT1716" s="12" t="s">
        <v>321</v>
      </c>
      <c r="BU1716" s="654">
        <v>6.3680000000000003</v>
      </c>
      <c r="BV1716" s="12" t="s">
        <v>321</v>
      </c>
      <c r="BW1716" s="9">
        <v>7.0000000000000007E-2</v>
      </c>
      <c r="BX1716" s="9" t="s">
        <v>322</v>
      </c>
      <c r="BY1716" s="755">
        <v>121.7</v>
      </c>
      <c r="BZ1716" s="9" t="s">
        <v>315</v>
      </c>
      <c r="CA1716" s="755">
        <v>5.9</v>
      </c>
      <c r="CB1716" s="9" t="s">
        <v>315</v>
      </c>
      <c r="CC1716" s="755">
        <v>5.9</v>
      </c>
      <c r="CD1716" s="9" t="s">
        <v>315</v>
      </c>
      <c r="CE1716" s="755">
        <v>57.3</v>
      </c>
      <c r="CF1716" s="9" t="s">
        <v>323</v>
      </c>
      <c r="CG1716" s="755">
        <v>48.5</v>
      </c>
      <c r="CH1716" s="9" t="s">
        <v>323</v>
      </c>
      <c r="CI1716" s="9"/>
      <c r="CJ1716" s="9"/>
      <c r="CK1716" s="9"/>
    </row>
    <row r="1717" spans="1:89" s="98" customFormat="1" x14ac:dyDescent="0.25">
      <c r="A1717" s="99">
        <v>10106194</v>
      </c>
      <c r="B1717" s="99"/>
      <c r="C1717" s="772">
        <v>3589</v>
      </c>
      <c r="D1717" s="807">
        <v>0.05</v>
      </c>
      <c r="E1717" s="772">
        <f t="shared" si="77"/>
        <v>3768</v>
      </c>
      <c r="F1717" s="778">
        <v>1.1000000000000001</v>
      </c>
      <c r="G1717" s="774">
        <f t="shared" si="76"/>
        <v>4145</v>
      </c>
      <c r="H1717" s="776"/>
      <c r="I1717" s="758"/>
      <c r="J1717" s="776"/>
      <c r="K1717" s="786"/>
      <c r="L1717" s="9" t="s">
        <v>308</v>
      </c>
      <c r="M1717" s="9" t="s">
        <v>4554</v>
      </c>
      <c r="N1717" s="9" t="s">
        <v>397</v>
      </c>
      <c r="O1717" s="9" t="s">
        <v>310</v>
      </c>
      <c r="P1717" s="9" t="s">
        <v>311</v>
      </c>
      <c r="Q1717" s="9" t="s">
        <v>2498</v>
      </c>
      <c r="R1717" s="9" t="s">
        <v>2499</v>
      </c>
      <c r="S1717" s="9" t="s">
        <v>348</v>
      </c>
      <c r="T1717" s="98" t="s">
        <v>204</v>
      </c>
      <c r="U1717" s="99" t="s">
        <v>637</v>
      </c>
      <c r="V1717" s="99" t="s">
        <v>207</v>
      </c>
      <c r="W1717" s="99" t="s">
        <v>638</v>
      </c>
      <c r="X1717" s="99" t="s">
        <v>207</v>
      </c>
      <c r="Y1717" s="99">
        <v>204</v>
      </c>
      <c r="Z1717" s="99" t="s">
        <v>207</v>
      </c>
      <c r="AA1717" s="99" t="s">
        <v>577</v>
      </c>
      <c r="AB1717" s="99" t="s">
        <v>207</v>
      </c>
      <c r="AC1717" s="9">
        <v>319</v>
      </c>
      <c r="AD1717" s="9" t="s">
        <v>207</v>
      </c>
      <c r="AE1717" s="9">
        <v>126</v>
      </c>
      <c r="AF1717" s="9" t="s">
        <v>315</v>
      </c>
      <c r="AG1717" s="14" t="s">
        <v>357</v>
      </c>
      <c r="AH1717" s="14" t="s">
        <v>207</v>
      </c>
      <c r="AI1717" s="14" t="s">
        <v>358</v>
      </c>
      <c r="AJ1717" s="14" t="s">
        <v>207</v>
      </c>
      <c r="AK1717" s="9">
        <v>5</v>
      </c>
      <c r="AL1717" s="14" t="s">
        <v>207</v>
      </c>
      <c r="AM1717" s="9">
        <v>5</v>
      </c>
      <c r="AN1717" s="14" t="s">
        <v>207</v>
      </c>
      <c r="AO1717" s="9">
        <v>5</v>
      </c>
      <c r="AP1717" s="14" t="s">
        <v>207</v>
      </c>
      <c r="AQ1717" s="9">
        <v>30</v>
      </c>
      <c r="AR1717" s="14" t="s">
        <v>207</v>
      </c>
      <c r="AS1717" s="9" t="s">
        <v>42</v>
      </c>
      <c r="AT1717" s="9" t="s">
        <v>345</v>
      </c>
      <c r="AU1717" s="9" t="s">
        <v>319</v>
      </c>
      <c r="AV1717" s="9" t="s">
        <v>320</v>
      </c>
      <c r="AW1717" s="9" t="s">
        <v>2510</v>
      </c>
      <c r="AX1717" s="9">
        <v>9010600000</v>
      </c>
      <c r="AY1717" s="99">
        <v>349</v>
      </c>
      <c r="AZ1717" s="12" t="s">
        <v>207</v>
      </c>
      <c r="BA1717" s="99">
        <v>15</v>
      </c>
      <c r="BB1717" s="12" t="s">
        <v>207</v>
      </c>
      <c r="BC1717" s="99">
        <v>15</v>
      </c>
      <c r="BD1717" s="12" t="s">
        <v>207</v>
      </c>
      <c r="BE1717" s="99">
        <v>32</v>
      </c>
      <c r="BF1717" s="12" t="s">
        <v>321</v>
      </c>
      <c r="BG1717" s="654">
        <v>31.370999999999999</v>
      </c>
      <c r="BH1717" s="12" t="s">
        <v>321</v>
      </c>
      <c r="BI1717" s="99">
        <v>26</v>
      </c>
      <c r="BJ1717" s="12" t="s">
        <v>321</v>
      </c>
      <c r="BK1717" s="754">
        <v>0</v>
      </c>
      <c r="BL1717" s="12" t="s">
        <v>321</v>
      </c>
      <c r="BM1717" s="754">
        <v>0.223</v>
      </c>
      <c r="BN1717" s="12" t="s">
        <v>321</v>
      </c>
      <c r="BO1717" s="754">
        <v>5.1479999999999997</v>
      </c>
      <c r="BP1717" s="12" t="s">
        <v>321</v>
      </c>
      <c r="BQ1717" s="754">
        <v>0</v>
      </c>
      <c r="BR1717" s="12" t="s">
        <v>321</v>
      </c>
      <c r="BS1717" s="654">
        <v>0</v>
      </c>
      <c r="BT1717" s="12" t="s">
        <v>321</v>
      </c>
      <c r="BU1717" s="654">
        <v>5.3710000000000004</v>
      </c>
      <c r="BV1717" s="12" t="s">
        <v>321</v>
      </c>
      <c r="BW1717" s="9">
        <v>0.08</v>
      </c>
      <c r="BX1717" s="9" t="s">
        <v>322</v>
      </c>
      <c r="BY1717" s="755">
        <v>137.4</v>
      </c>
      <c r="BZ1717" s="9" t="s">
        <v>315</v>
      </c>
      <c r="CA1717" s="755">
        <v>5.9</v>
      </c>
      <c r="CB1717" s="9" t="s">
        <v>315</v>
      </c>
      <c r="CC1717" s="755">
        <v>5.9</v>
      </c>
      <c r="CD1717" s="9" t="s">
        <v>315</v>
      </c>
      <c r="CE1717" s="755">
        <v>66.099999999999994</v>
      </c>
      <c r="CF1717" s="9" t="s">
        <v>323</v>
      </c>
      <c r="CG1717" s="755">
        <v>57.3</v>
      </c>
      <c r="CH1717" s="9" t="s">
        <v>323</v>
      </c>
      <c r="CI1717" s="9"/>
      <c r="CJ1717" s="9"/>
      <c r="CK1717" s="9"/>
    </row>
    <row r="1718" spans="1:89" s="98" customFormat="1" x14ac:dyDescent="0.25">
      <c r="A1718" s="99">
        <v>10106195</v>
      </c>
      <c r="B1718" s="99"/>
      <c r="C1718" s="772">
        <v>3879</v>
      </c>
      <c r="D1718" s="807">
        <v>0.05</v>
      </c>
      <c r="E1718" s="772">
        <f t="shared" si="77"/>
        <v>4073</v>
      </c>
      <c r="F1718" s="778">
        <v>1.1000000000000001</v>
      </c>
      <c r="G1718" s="774">
        <f t="shared" si="76"/>
        <v>4480</v>
      </c>
      <c r="H1718" s="776"/>
      <c r="I1718" s="758"/>
      <c r="J1718" s="776"/>
      <c r="K1718" s="786"/>
      <c r="L1718" s="9" t="s">
        <v>308</v>
      </c>
      <c r="M1718" s="9" t="s">
        <v>4555</v>
      </c>
      <c r="N1718" s="9" t="s">
        <v>397</v>
      </c>
      <c r="O1718" s="9" t="s">
        <v>310</v>
      </c>
      <c r="P1718" s="9" t="s">
        <v>311</v>
      </c>
      <c r="Q1718" s="9" t="s">
        <v>2498</v>
      </c>
      <c r="R1718" s="9" t="s">
        <v>2499</v>
      </c>
      <c r="S1718" s="9" t="s">
        <v>348</v>
      </c>
      <c r="T1718" s="98" t="s">
        <v>204</v>
      </c>
      <c r="U1718" s="99" t="s">
        <v>639</v>
      </c>
      <c r="V1718" s="99" t="s">
        <v>207</v>
      </c>
      <c r="W1718" s="99" t="s">
        <v>640</v>
      </c>
      <c r="X1718" s="99" t="s">
        <v>207</v>
      </c>
      <c r="Y1718" s="99">
        <v>216</v>
      </c>
      <c r="Z1718" s="99" t="s">
        <v>207</v>
      </c>
      <c r="AA1718" s="99">
        <v>300</v>
      </c>
      <c r="AB1718" s="99" t="s">
        <v>207</v>
      </c>
      <c r="AC1718" s="9">
        <v>342</v>
      </c>
      <c r="AD1718" s="9" t="s">
        <v>207</v>
      </c>
      <c r="AE1718" s="9">
        <v>135</v>
      </c>
      <c r="AF1718" s="9" t="s">
        <v>315</v>
      </c>
      <c r="AG1718" s="14" t="s">
        <v>359</v>
      </c>
      <c r="AH1718" s="14" t="s">
        <v>207</v>
      </c>
      <c r="AI1718" s="14" t="s">
        <v>360</v>
      </c>
      <c r="AJ1718" s="14" t="s">
        <v>207</v>
      </c>
      <c r="AK1718" s="9">
        <v>5</v>
      </c>
      <c r="AL1718" s="14" t="s">
        <v>207</v>
      </c>
      <c r="AM1718" s="9">
        <v>5</v>
      </c>
      <c r="AN1718" s="14" t="s">
        <v>207</v>
      </c>
      <c r="AO1718" s="9">
        <v>5</v>
      </c>
      <c r="AP1718" s="14" t="s">
        <v>207</v>
      </c>
      <c r="AQ1718" s="9">
        <v>30</v>
      </c>
      <c r="AR1718" s="14" t="s">
        <v>207</v>
      </c>
      <c r="AS1718" s="9" t="s">
        <v>42</v>
      </c>
      <c r="AT1718" s="9" t="s">
        <v>345</v>
      </c>
      <c r="AU1718" s="9" t="s">
        <v>319</v>
      </c>
      <c r="AV1718" s="9" t="s">
        <v>320</v>
      </c>
      <c r="AW1718" s="9" t="s">
        <v>2511</v>
      </c>
      <c r="AX1718" s="9">
        <v>9010600000</v>
      </c>
      <c r="AY1718" s="99">
        <v>369</v>
      </c>
      <c r="AZ1718" s="12" t="s">
        <v>207</v>
      </c>
      <c r="BA1718" s="99">
        <v>15</v>
      </c>
      <c r="BB1718" s="12" t="s">
        <v>207</v>
      </c>
      <c r="BC1718" s="99">
        <v>15</v>
      </c>
      <c r="BD1718" s="12" t="s">
        <v>207</v>
      </c>
      <c r="BE1718" s="99">
        <v>33</v>
      </c>
      <c r="BF1718" s="12" t="s">
        <v>321</v>
      </c>
      <c r="BG1718" s="654">
        <v>32.533000000000001</v>
      </c>
      <c r="BH1718" s="12" t="s">
        <v>321</v>
      </c>
      <c r="BI1718" s="99">
        <v>27</v>
      </c>
      <c r="BJ1718" s="12" t="s">
        <v>321</v>
      </c>
      <c r="BK1718" s="754">
        <v>0</v>
      </c>
      <c r="BL1718" s="12" t="s">
        <v>321</v>
      </c>
      <c r="BM1718" s="754">
        <v>0.23100000000000001</v>
      </c>
      <c r="BN1718" s="12" t="s">
        <v>321</v>
      </c>
      <c r="BO1718" s="754">
        <v>5.3019999999999996</v>
      </c>
      <c r="BP1718" s="12" t="s">
        <v>321</v>
      </c>
      <c r="BQ1718" s="754">
        <v>0</v>
      </c>
      <c r="BR1718" s="12" t="s">
        <v>321</v>
      </c>
      <c r="BS1718" s="654">
        <v>0</v>
      </c>
      <c r="BT1718" s="12" t="s">
        <v>321</v>
      </c>
      <c r="BU1718" s="654">
        <v>5.5330000000000004</v>
      </c>
      <c r="BV1718" s="12" t="s">
        <v>321</v>
      </c>
      <c r="BW1718" s="9">
        <v>0.08</v>
      </c>
      <c r="BX1718" s="9" t="s">
        <v>322</v>
      </c>
      <c r="BY1718" s="755">
        <v>145.30000000000001</v>
      </c>
      <c r="BZ1718" s="9" t="s">
        <v>315</v>
      </c>
      <c r="CA1718" s="755">
        <v>5.9</v>
      </c>
      <c r="CB1718" s="9" t="s">
        <v>315</v>
      </c>
      <c r="CC1718" s="755">
        <v>5.9</v>
      </c>
      <c r="CD1718" s="9" t="s">
        <v>315</v>
      </c>
      <c r="CE1718" s="755">
        <v>70.5</v>
      </c>
      <c r="CF1718" s="9" t="s">
        <v>323</v>
      </c>
      <c r="CG1718" s="755">
        <v>59.5</v>
      </c>
      <c r="CH1718" s="9" t="s">
        <v>323</v>
      </c>
      <c r="CI1718" s="9"/>
      <c r="CJ1718" s="9"/>
      <c r="CK1718" s="9"/>
    </row>
    <row r="1719" spans="1:89" s="98" customFormat="1" x14ac:dyDescent="0.25">
      <c r="A1719" s="99">
        <v>10106137</v>
      </c>
      <c r="B1719" s="99"/>
      <c r="C1719" s="772">
        <v>4391</v>
      </c>
      <c r="D1719" s="807">
        <v>0.05</v>
      </c>
      <c r="E1719" s="772">
        <f t="shared" si="77"/>
        <v>4611</v>
      </c>
      <c r="F1719" s="778">
        <v>1.1000000000000001</v>
      </c>
      <c r="G1719" s="774">
        <f t="shared" si="76"/>
        <v>5072</v>
      </c>
      <c r="H1719" s="776"/>
      <c r="I1719" s="758"/>
      <c r="J1719" s="776"/>
      <c r="K1719" s="786"/>
      <c r="L1719" s="9" t="s">
        <v>308</v>
      </c>
      <c r="M1719" s="9" t="s">
        <v>4556</v>
      </c>
      <c r="N1719" s="9" t="s">
        <v>397</v>
      </c>
      <c r="O1719" s="9" t="s">
        <v>310</v>
      </c>
      <c r="P1719" s="9" t="s">
        <v>311</v>
      </c>
      <c r="Q1719" s="9" t="s">
        <v>2498</v>
      </c>
      <c r="R1719" s="9" t="s">
        <v>2499</v>
      </c>
      <c r="S1719" s="9" t="s">
        <v>348</v>
      </c>
      <c r="T1719" s="98" t="s">
        <v>204</v>
      </c>
      <c r="U1719" s="99" t="s">
        <v>641</v>
      </c>
      <c r="V1719" s="99" t="s">
        <v>207</v>
      </c>
      <c r="W1719" s="99" t="s">
        <v>642</v>
      </c>
      <c r="X1719" s="99" t="s">
        <v>207</v>
      </c>
      <c r="Y1719" s="99">
        <v>229</v>
      </c>
      <c r="Z1719" s="99" t="s">
        <v>207</v>
      </c>
      <c r="AA1719" s="99">
        <v>320</v>
      </c>
      <c r="AB1719" s="99" t="s">
        <v>207</v>
      </c>
      <c r="AC1719" s="9">
        <v>366</v>
      </c>
      <c r="AD1719" s="9" t="s">
        <v>207</v>
      </c>
      <c r="AE1719" s="9">
        <v>144</v>
      </c>
      <c r="AF1719" s="9" t="s">
        <v>315</v>
      </c>
      <c r="AG1719" s="14" t="s">
        <v>361</v>
      </c>
      <c r="AH1719" s="14" t="s">
        <v>207</v>
      </c>
      <c r="AI1719" s="14" t="s">
        <v>362</v>
      </c>
      <c r="AJ1719" s="14" t="s">
        <v>207</v>
      </c>
      <c r="AK1719" s="9">
        <v>5</v>
      </c>
      <c r="AL1719" s="14" t="s">
        <v>207</v>
      </c>
      <c r="AM1719" s="9">
        <v>5</v>
      </c>
      <c r="AN1719" s="14" t="s">
        <v>207</v>
      </c>
      <c r="AO1719" s="9">
        <v>5</v>
      </c>
      <c r="AP1719" s="14" t="s">
        <v>207</v>
      </c>
      <c r="AQ1719" s="9">
        <v>30</v>
      </c>
      <c r="AR1719" s="14" t="s">
        <v>207</v>
      </c>
      <c r="AS1719" s="9" t="s">
        <v>42</v>
      </c>
      <c r="AT1719" s="9" t="s">
        <v>345</v>
      </c>
      <c r="AU1719" s="9" t="s">
        <v>319</v>
      </c>
      <c r="AV1719" s="9" t="s">
        <v>320</v>
      </c>
      <c r="AW1719" s="9" t="s">
        <v>2512</v>
      </c>
      <c r="AX1719" s="9">
        <v>9010600000</v>
      </c>
      <c r="AY1719" s="99">
        <v>389</v>
      </c>
      <c r="AZ1719" s="12" t="s">
        <v>207</v>
      </c>
      <c r="BA1719" s="99">
        <v>15</v>
      </c>
      <c r="BB1719" s="12" t="s">
        <v>207</v>
      </c>
      <c r="BC1719" s="99">
        <v>15</v>
      </c>
      <c r="BD1719" s="12" t="s">
        <v>207</v>
      </c>
      <c r="BE1719" s="99">
        <v>37</v>
      </c>
      <c r="BF1719" s="12" t="s">
        <v>321</v>
      </c>
      <c r="BG1719" s="654">
        <v>36.695</v>
      </c>
      <c r="BH1719" s="12" t="s">
        <v>321</v>
      </c>
      <c r="BI1719" s="99">
        <v>31</v>
      </c>
      <c r="BJ1719" s="12" t="s">
        <v>321</v>
      </c>
      <c r="BK1719" s="754">
        <v>0</v>
      </c>
      <c r="BL1719" s="12" t="s">
        <v>321</v>
      </c>
      <c r="BM1719" s="754">
        <v>0.23899999999999999</v>
      </c>
      <c r="BN1719" s="12" t="s">
        <v>321</v>
      </c>
      <c r="BO1719" s="754">
        <v>5.4560000000000004</v>
      </c>
      <c r="BP1719" s="12" t="s">
        <v>321</v>
      </c>
      <c r="BQ1719" s="754">
        <v>0</v>
      </c>
      <c r="BR1719" s="12" t="s">
        <v>321</v>
      </c>
      <c r="BS1719" s="654">
        <v>0</v>
      </c>
      <c r="BT1719" s="12" t="s">
        <v>321</v>
      </c>
      <c r="BU1719" s="654">
        <v>5.6950000000000003</v>
      </c>
      <c r="BV1719" s="12" t="s">
        <v>321</v>
      </c>
      <c r="BW1719" s="9">
        <v>0.09</v>
      </c>
      <c r="BX1719" s="9" t="s">
        <v>322</v>
      </c>
      <c r="BY1719" s="755">
        <v>153.1</v>
      </c>
      <c r="BZ1719" s="9" t="s">
        <v>315</v>
      </c>
      <c r="CA1719" s="755">
        <v>5.9</v>
      </c>
      <c r="CB1719" s="9" t="s">
        <v>315</v>
      </c>
      <c r="CC1719" s="755">
        <v>5.9</v>
      </c>
      <c r="CD1719" s="9" t="s">
        <v>315</v>
      </c>
      <c r="CE1719" s="755">
        <v>79.400000000000006</v>
      </c>
      <c r="CF1719" s="9" t="s">
        <v>323</v>
      </c>
      <c r="CG1719" s="755">
        <v>68.3</v>
      </c>
      <c r="CH1719" s="9" t="s">
        <v>323</v>
      </c>
      <c r="CI1719" s="9"/>
      <c r="CJ1719" s="9"/>
      <c r="CK1719" s="9"/>
    </row>
    <row r="1720" spans="1:89" s="98" customFormat="1" x14ac:dyDescent="0.25">
      <c r="A1720" s="99">
        <v>10106138</v>
      </c>
      <c r="B1720" s="99"/>
      <c r="C1720" s="772">
        <v>4876</v>
      </c>
      <c r="D1720" s="807">
        <v>0.05</v>
      </c>
      <c r="E1720" s="772">
        <f t="shared" si="77"/>
        <v>5120</v>
      </c>
      <c r="F1720" s="778">
        <v>1.1000000000000001</v>
      </c>
      <c r="G1720" s="774">
        <f t="shared" si="76"/>
        <v>5632</v>
      </c>
      <c r="H1720" s="776"/>
      <c r="I1720" s="758"/>
      <c r="J1720" s="776"/>
      <c r="K1720" s="786"/>
      <c r="L1720" s="9" t="s">
        <v>308</v>
      </c>
      <c r="M1720" s="9" t="s">
        <v>4557</v>
      </c>
      <c r="N1720" s="9" t="s">
        <v>397</v>
      </c>
      <c r="O1720" s="9" t="s">
        <v>310</v>
      </c>
      <c r="P1720" s="9" t="s">
        <v>311</v>
      </c>
      <c r="Q1720" s="9" t="s">
        <v>2498</v>
      </c>
      <c r="R1720" s="9" t="s">
        <v>2499</v>
      </c>
      <c r="S1720" s="9" t="s">
        <v>348</v>
      </c>
      <c r="T1720" s="98" t="s">
        <v>204</v>
      </c>
      <c r="U1720" s="99" t="s">
        <v>643</v>
      </c>
      <c r="V1720" s="99" t="s">
        <v>207</v>
      </c>
      <c r="W1720" s="99" t="s">
        <v>644</v>
      </c>
      <c r="X1720" s="99" t="s">
        <v>207</v>
      </c>
      <c r="Y1720" s="99">
        <v>241</v>
      </c>
      <c r="Z1720" s="99" t="s">
        <v>207</v>
      </c>
      <c r="AA1720" s="99">
        <v>340</v>
      </c>
      <c r="AB1720" s="99" t="s">
        <v>207</v>
      </c>
      <c r="AC1720" s="9">
        <v>389</v>
      </c>
      <c r="AD1720" s="9" t="s">
        <v>207</v>
      </c>
      <c r="AE1720" s="9">
        <v>153</v>
      </c>
      <c r="AF1720" s="9" t="s">
        <v>315</v>
      </c>
      <c r="AG1720" s="14" t="s">
        <v>363</v>
      </c>
      <c r="AH1720" s="14" t="s">
        <v>207</v>
      </c>
      <c r="AI1720" s="14" t="s">
        <v>364</v>
      </c>
      <c r="AJ1720" s="14" t="s">
        <v>207</v>
      </c>
      <c r="AK1720" s="9">
        <v>5</v>
      </c>
      <c r="AL1720" s="14" t="s">
        <v>207</v>
      </c>
      <c r="AM1720" s="9">
        <v>5</v>
      </c>
      <c r="AN1720" s="14" t="s">
        <v>207</v>
      </c>
      <c r="AO1720" s="9">
        <v>5</v>
      </c>
      <c r="AP1720" s="14" t="s">
        <v>207</v>
      </c>
      <c r="AQ1720" s="9">
        <v>30</v>
      </c>
      <c r="AR1720" s="14" t="s">
        <v>207</v>
      </c>
      <c r="AS1720" s="9" t="s">
        <v>42</v>
      </c>
      <c r="AT1720" s="9" t="s">
        <v>345</v>
      </c>
      <c r="AU1720" s="9" t="s">
        <v>319</v>
      </c>
      <c r="AV1720" s="9" t="s">
        <v>320</v>
      </c>
      <c r="AW1720" s="9" t="s">
        <v>2513</v>
      </c>
      <c r="AX1720" s="9">
        <v>9010600000</v>
      </c>
      <c r="AY1720" s="99">
        <v>409</v>
      </c>
      <c r="AZ1720" s="12" t="s">
        <v>207</v>
      </c>
      <c r="BA1720" s="99">
        <v>15</v>
      </c>
      <c r="BB1720" s="12" t="s">
        <v>207</v>
      </c>
      <c r="BC1720" s="99">
        <v>15</v>
      </c>
      <c r="BD1720" s="12" t="s">
        <v>207</v>
      </c>
      <c r="BE1720" s="99">
        <v>39</v>
      </c>
      <c r="BF1720" s="12" t="s">
        <v>321</v>
      </c>
      <c r="BG1720" s="654">
        <v>38.057000000000002</v>
      </c>
      <c r="BH1720" s="12" t="s">
        <v>321</v>
      </c>
      <c r="BI1720" s="99">
        <v>32</v>
      </c>
      <c r="BJ1720" s="12" t="s">
        <v>321</v>
      </c>
      <c r="BK1720" s="754">
        <v>0</v>
      </c>
      <c r="BL1720" s="12" t="s">
        <v>321</v>
      </c>
      <c r="BM1720" s="754">
        <v>0.247</v>
      </c>
      <c r="BN1720" s="12" t="s">
        <v>321</v>
      </c>
      <c r="BO1720" s="754">
        <v>5.81</v>
      </c>
      <c r="BP1720" s="12" t="s">
        <v>321</v>
      </c>
      <c r="BQ1720" s="754">
        <v>0</v>
      </c>
      <c r="BR1720" s="12" t="s">
        <v>321</v>
      </c>
      <c r="BS1720" s="654">
        <v>0</v>
      </c>
      <c r="BT1720" s="12" t="s">
        <v>321</v>
      </c>
      <c r="BU1720" s="654">
        <v>6.0570000000000004</v>
      </c>
      <c r="BV1720" s="12" t="s">
        <v>321</v>
      </c>
      <c r="BW1720" s="9">
        <v>0.09</v>
      </c>
      <c r="BX1720" s="9" t="s">
        <v>322</v>
      </c>
      <c r="BY1720" s="755">
        <v>161</v>
      </c>
      <c r="BZ1720" s="9" t="s">
        <v>315</v>
      </c>
      <c r="CA1720" s="755">
        <v>5.9</v>
      </c>
      <c r="CB1720" s="9" t="s">
        <v>315</v>
      </c>
      <c r="CC1720" s="755">
        <v>5.9</v>
      </c>
      <c r="CD1720" s="9" t="s">
        <v>315</v>
      </c>
      <c r="CE1720" s="755">
        <v>83.8</v>
      </c>
      <c r="CF1720" s="9" t="s">
        <v>323</v>
      </c>
      <c r="CG1720" s="755">
        <v>70.5</v>
      </c>
      <c r="CH1720" s="9" t="s">
        <v>323</v>
      </c>
      <c r="CI1720" s="9"/>
      <c r="CJ1720" s="9"/>
      <c r="CK1720" s="9"/>
    </row>
    <row r="1721" spans="1:89" s="98" customFormat="1" x14ac:dyDescent="0.25">
      <c r="A1721" s="99">
        <v>10106262</v>
      </c>
      <c r="B1721" s="99"/>
      <c r="C1721" s="772">
        <v>2724</v>
      </c>
      <c r="D1721" s="807">
        <v>0.05</v>
      </c>
      <c r="E1721" s="772">
        <f t="shared" si="77"/>
        <v>2860</v>
      </c>
      <c r="F1721" s="778">
        <v>1.1000000000000001</v>
      </c>
      <c r="G1721" s="774">
        <f t="shared" si="76"/>
        <v>3146</v>
      </c>
      <c r="H1721" s="776"/>
      <c r="I1721" s="758"/>
      <c r="J1721" s="776"/>
      <c r="K1721" s="786"/>
      <c r="L1721" s="9" t="s">
        <v>308</v>
      </c>
      <c r="M1721" s="9" t="s">
        <v>4558</v>
      </c>
      <c r="N1721" s="9" t="s">
        <v>397</v>
      </c>
      <c r="O1721" s="9" t="s">
        <v>310</v>
      </c>
      <c r="P1721" s="9" t="s">
        <v>311</v>
      </c>
      <c r="Q1721" s="9" t="s">
        <v>2498</v>
      </c>
      <c r="R1721" s="9" t="s">
        <v>2499</v>
      </c>
      <c r="S1721" s="9" t="s">
        <v>348</v>
      </c>
      <c r="T1721" s="98" t="s">
        <v>204</v>
      </c>
      <c r="U1721" s="99" t="s">
        <v>631</v>
      </c>
      <c r="V1721" s="99" t="s">
        <v>207</v>
      </c>
      <c r="W1721" s="99" t="s">
        <v>632</v>
      </c>
      <c r="X1721" s="99" t="s">
        <v>207</v>
      </c>
      <c r="Y1721" s="99">
        <v>154</v>
      </c>
      <c r="Z1721" s="99" t="s">
        <v>207</v>
      </c>
      <c r="AA1721" s="99" t="s">
        <v>202</v>
      </c>
      <c r="AB1721" s="99" t="s">
        <v>207</v>
      </c>
      <c r="AC1721" s="9">
        <v>224</v>
      </c>
      <c r="AD1721" s="9" t="s">
        <v>207</v>
      </c>
      <c r="AE1721" s="9">
        <v>88</v>
      </c>
      <c r="AF1721" s="9" t="s">
        <v>315</v>
      </c>
      <c r="AG1721" s="14" t="s">
        <v>349</v>
      </c>
      <c r="AH1721" s="14" t="s">
        <v>207</v>
      </c>
      <c r="AI1721" s="14" t="s">
        <v>350</v>
      </c>
      <c r="AJ1721" s="14" t="s">
        <v>207</v>
      </c>
      <c r="AK1721" s="9">
        <v>5</v>
      </c>
      <c r="AL1721" s="14" t="s">
        <v>207</v>
      </c>
      <c r="AM1721" s="9">
        <v>5</v>
      </c>
      <c r="AN1721" s="14" t="s">
        <v>207</v>
      </c>
      <c r="AO1721" s="9">
        <v>5</v>
      </c>
      <c r="AP1721" s="14" t="s">
        <v>207</v>
      </c>
      <c r="AQ1721" s="9">
        <v>30</v>
      </c>
      <c r="AR1721" s="14" t="s">
        <v>207</v>
      </c>
      <c r="AS1721" s="9" t="s">
        <v>43</v>
      </c>
      <c r="AT1721" s="9" t="s">
        <v>346</v>
      </c>
      <c r="AU1721" s="9" t="s">
        <v>319</v>
      </c>
      <c r="AV1721" s="9" t="s">
        <v>320</v>
      </c>
      <c r="AW1721" s="9" t="s">
        <v>2514</v>
      </c>
      <c r="AX1721" s="9">
        <v>9010600000</v>
      </c>
      <c r="AY1721" s="99">
        <v>269</v>
      </c>
      <c r="AZ1721" s="12" t="s">
        <v>207</v>
      </c>
      <c r="BA1721" s="99">
        <v>15</v>
      </c>
      <c r="BB1721" s="12" t="s">
        <v>207</v>
      </c>
      <c r="BC1721" s="99">
        <v>15</v>
      </c>
      <c r="BD1721" s="12" t="s">
        <v>207</v>
      </c>
      <c r="BE1721" s="99">
        <v>25</v>
      </c>
      <c r="BF1721" s="12" t="s">
        <v>321</v>
      </c>
      <c r="BG1721" s="654">
        <v>24.045999999999999</v>
      </c>
      <c r="BH1721" s="12" t="s">
        <v>321</v>
      </c>
      <c r="BI1721" s="99">
        <v>19</v>
      </c>
      <c r="BJ1721" s="12" t="s">
        <v>321</v>
      </c>
      <c r="BK1721" s="754">
        <v>0</v>
      </c>
      <c r="BL1721" s="12" t="s">
        <v>321</v>
      </c>
      <c r="BM1721" s="754">
        <v>0.19400000000000001</v>
      </c>
      <c r="BN1721" s="12" t="s">
        <v>321</v>
      </c>
      <c r="BO1721" s="754">
        <v>4.8520000000000003</v>
      </c>
      <c r="BP1721" s="12" t="s">
        <v>321</v>
      </c>
      <c r="BQ1721" s="754">
        <v>0</v>
      </c>
      <c r="BR1721" s="12" t="s">
        <v>321</v>
      </c>
      <c r="BS1721" s="654">
        <v>0</v>
      </c>
      <c r="BT1721" s="12" t="s">
        <v>321</v>
      </c>
      <c r="BU1721" s="654">
        <v>5.0460000000000003</v>
      </c>
      <c r="BV1721" s="12" t="s">
        <v>321</v>
      </c>
      <c r="BW1721" s="9">
        <v>0.06</v>
      </c>
      <c r="BX1721" s="9" t="s">
        <v>322</v>
      </c>
      <c r="BY1721" s="755">
        <v>105.9</v>
      </c>
      <c r="BZ1721" s="9" t="s">
        <v>315</v>
      </c>
      <c r="CA1721" s="755">
        <v>5.9</v>
      </c>
      <c r="CB1721" s="9" t="s">
        <v>315</v>
      </c>
      <c r="CC1721" s="755">
        <v>5.9</v>
      </c>
      <c r="CD1721" s="9" t="s">
        <v>315</v>
      </c>
      <c r="CE1721" s="755">
        <v>48.5</v>
      </c>
      <c r="CF1721" s="9" t="s">
        <v>323</v>
      </c>
      <c r="CG1721" s="755">
        <v>41.9</v>
      </c>
      <c r="CH1721" s="9" t="s">
        <v>323</v>
      </c>
      <c r="CI1721" s="9"/>
      <c r="CJ1721" s="9"/>
      <c r="CK1721" s="9"/>
    </row>
    <row r="1722" spans="1:89" s="98" customFormat="1" x14ac:dyDescent="0.25">
      <c r="A1722" s="99">
        <v>10106263</v>
      </c>
      <c r="B1722" s="99"/>
      <c r="C1722" s="772">
        <v>2885</v>
      </c>
      <c r="D1722" s="807">
        <v>0.05</v>
      </c>
      <c r="E1722" s="772">
        <f t="shared" si="77"/>
        <v>3029</v>
      </c>
      <c r="F1722" s="778">
        <v>1.1000000000000001</v>
      </c>
      <c r="G1722" s="774">
        <f t="shared" si="76"/>
        <v>3332</v>
      </c>
      <c r="H1722" s="776"/>
      <c r="I1722" s="758"/>
      <c r="J1722" s="776"/>
      <c r="K1722" s="786"/>
      <c r="L1722" s="9" t="s">
        <v>308</v>
      </c>
      <c r="M1722" s="9" t="s">
        <v>4559</v>
      </c>
      <c r="N1722" s="9" t="s">
        <v>397</v>
      </c>
      <c r="O1722" s="9" t="s">
        <v>310</v>
      </c>
      <c r="P1722" s="9" t="s">
        <v>311</v>
      </c>
      <c r="Q1722" s="9" t="s">
        <v>2498</v>
      </c>
      <c r="R1722" s="9" t="s">
        <v>2499</v>
      </c>
      <c r="S1722" s="9" t="s">
        <v>348</v>
      </c>
      <c r="T1722" s="98" t="s">
        <v>204</v>
      </c>
      <c r="U1722" s="99" t="s">
        <v>633</v>
      </c>
      <c r="V1722" s="99" t="s">
        <v>207</v>
      </c>
      <c r="W1722" s="99" t="s">
        <v>634</v>
      </c>
      <c r="X1722" s="99" t="s">
        <v>207</v>
      </c>
      <c r="Y1722" s="99">
        <v>166</v>
      </c>
      <c r="Z1722" s="99" t="s">
        <v>207</v>
      </c>
      <c r="AA1722" s="99" t="s">
        <v>574</v>
      </c>
      <c r="AB1722" s="99" t="s">
        <v>207</v>
      </c>
      <c r="AC1722" s="9">
        <v>248</v>
      </c>
      <c r="AD1722" s="9" t="s">
        <v>207</v>
      </c>
      <c r="AE1722" s="9">
        <v>98</v>
      </c>
      <c r="AF1722" s="9" t="s">
        <v>315</v>
      </c>
      <c r="AG1722" s="14" t="s">
        <v>351</v>
      </c>
      <c r="AH1722" s="14" t="s">
        <v>207</v>
      </c>
      <c r="AI1722" s="14" t="s">
        <v>352</v>
      </c>
      <c r="AJ1722" s="14" t="s">
        <v>207</v>
      </c>
      <c r="AK1722" s="9">
        <v>5</v>
      </c>
      <c r="AL1722" s="14" t="s">
        <v>207</v>
      </c>
      <c r="AM1722" s="9">
        <v>5</v>
      </c>
      <c r="AN1722" s="14" t="s">
        <v>207</v>
      </c>
      <c r="AO1722" s="9">
        <v>5</v>
      </c>
      <c r="AP1722" s="14" t="s">
        <v>207</v>
      </c>
      <c r="AQ1722" s="9">
        <v>30</v>
      </c>
      <c r="AR1722" s="14" t="s">
        <v>207</v>
      </c>
      <c r="AS1722" s="9" t="s">
        <v>43</v>
      </c>
      <c r="AT1722" s="9" t="s">
        <v>346</v>
      </c>
      <c r="AU1722" s="9" t="s">
        <v>319</v>
      </c>
      <c r="AV1722" s="9" t="s">
        <v>320</v>
      </c>
      <c r="AW1722" s="9" t="s">
        <v>2515</v>
      </c>
      <c r="AX1722" s="9">
        <v>9010600000</v>
      </c>
      <c r="AY1722" s="99">
        <v>289</v>
      </c>
      <c r="AZ1722" s="12" t="s">
        <v>207</v>
      </c>
      <c r="BA1722" s="99">
        <v>15</v>
      </c>
      <c r="BB1722" s="12" t="s">
        <v>207</v>
      </c>
      <c r="BC1722" s="99">
        <v>15</v>
      </c>
      <c r="BD1722" s="12" t="s">
        <v>207</v>
      </c>
      <c r="BE1722" s="99">
        <v>26</v>
      </c>
      <c r="BF1722" s="12" t="s">
        <v>321</v>
      </c>
      <c r="BG1722" s="654">
        <v>25.687999999999999</v>
      </c>
      <c r="BH1722" s="12" t="s">
        <v>321</v>
      </c>
      <c r="BI1722" s="99">
        <v>20</v>
      </c>
      <c r="BJ1722" s="12" t="s">
        <v>321</v>
      </c>
      <c r="BK1722" s="754">
        <v>0</v>
      </c>
      <c r="BL1722" s="12" t="s">
        <v>321</v>
      </c>
      <c r="BM1722" s="754">
        <v>0.20200000000000001</v>
      </c>
      <c r="BN1722" s="12" t="s">
        <v>321</v>
      </c>
      <c r="BO1722" s="754">
        <v>5.4859999999999998</v>
      </c>
      <c r="BP1722" s="12" t="s">
        <v>321</v>
      </c>
      <c r="BQ1722" s="754">
        <v>0</v>
      </c>
      <c r="BR1722" s="12" t="s">
        <v>321</v>
      </c>
      <c r="BS1722" s="654">
        <v>0</v>
      </c>
      <c r="BT1722" s="12" t="s">
        <v>321</v>
      </c>
      <c r="BU1722" s="654">
        <v>5.6879999999999997</v>
      </c>
      <c r="BV1722" s="12" t="s">
        <v>321</v>
      </c>
      <c r="BW1722" s="9">
        <v>7.0000000000000007E-2</v>
      </c>
      <c r="BX1722" s="9" t="s">
        <v>322</v>
      </c>
      <c r="BY1722" s="755">
        <v>113.8</v>
      </c>
      <c r="BZ1722" s="9" t="s">
        <v>315</v>
      </c>
      <c r="CA1722" s="755">
        <v>5.9</v>
      </c>
      <c r="CB1722" s="9" t="s">
        <v>315</v>
      </c>
      <c r="CC1722" s="755">
        <v>5.9</v>
      </c>
      <c r="CD1722" s="9" t="s">
        <v>315</v>
      </c>
      <c r="CE1722" s="755">
        <v>52.9</v>
      </c>
      <c r="CF1722" s="9" t="s">
        <v>323</v>
      </c>
      <c r="CG1722" s="755">
        <v>44.1</v>
      </c>
      <c r="CH1722" s="9" t="s">
        <v>323</v>
      </c>
      <c r="CI1722" s="9"/>
      <c r="CJ1722" s="9"/>
      <c r="CK1722" s="9"/>
    </row>
    <row r="1723" spans="1:89" s="98" customFormat="1" x14ac:dyDescent="0.25">
      <c r="A1723" s="99">
        <v>10106264</v>
      </c>
      <c r="B1723" s="99"/>
      <c r="C1723" s="772">
        <v>3337</v>
      </c>
      <c r="D1723" s="807">
        <v>0.05</v>
      </c>
      <c r="E1723" s="772">
        <f t="shared" si="77"/>
        <v>3504</v>
      </c>
      <c r="F1723" s="778">
        <v>1.1000000000000001</v>
      </c>
      <c r="G1723" s="774">
        <f t="shared" si="76"/>
        <v>3854</v>
      </c>
      <c r="H1723" s="776"/>
      <c r="I1723" s="758"/>
      <c r="J1723" s="776"/>
      <c r="K1723" s="786"/>
      <c r="L1723" s="9" t="s">
        <v>308</v>
      </c>
      <c r="M1723" s="9" t="s">
        <v>4560</v>
      </c>
      <c r="N1723" s="9" t="s">
        <v>397</v>
      </c>
      <c r="O1723" s="9" t="s">
        <v>310</v>
      </c>
      <c r="P1723" s="9" t="s">
        <v>311</v>
      </c>
      <c r="Q1723" s="9" t="s">
        <v>2498</v>
      </c>
      <c r="R1723" s="9" t="s">
        <v>2499</v>
      </c>
      <c r="S1723" s="9" t="s">
        <v>348</v>
      </c>
      <c r="T1723" s="98" t="s">
        <v>204</v>
      </c>
      <c r="U1723" s="99" t="s">
        <v>635</v>
      </c>
      <c r="V1723" s="99" t="s">
        <v>207</v>
      </c>
      <c r="W1723" s="99" t="s">
        <v>636</v>
      </c>
      <c r="X1723" s="99" t="s">
        <v>207</v>
      </c>
      <c r="Y1723" s="99">
        <v>179</v>
      </c>
      <c r="Z1723" s="99" t="s">
        <v>207</v>
      </c>
      <c r="AA1723" s="99" t="s">
        <v>575</v>
      </c>
      <c r="AB1723" s="99" t="s">
        <v>207</v>
      </c>
      <c r="AC1723" s="9">
        <v>271</v>
      </c>
      <c r="AD1723" s="9" t="s">
        <v>207</v>
      </c>
      <c r="AE1723" s="9">
        <v>107</v>
      </c>
      <c r="AF1723" s="9" t="s">
        <v>315</v>
      </c>
      <c r="AG1723" s="14" t="s">
        <v>353</v>
      </c>
      <c r="AH1723" s="14" t="s">
        <v>207</v>
      </c>
      <c r="AI1723" s="14" t="s">
        <v>354</v>
      </c>
      <c r="AJ1723" s="14" t="s">
        <v>207</v>
      </c>
      <c r="AK1723" s="9">
        <v>5</v>
      </c>
      <c r="AL1723" s="14" t="s">
        <v>207</v>
      </c>
      <c r="AM1723" s="9">
        <v>5</v>
      </c>
      <c r="AN1723" s="14" t="s">
        <v>207</v>
      </c>
      <c r="AO1723" s="9">
        <v>5</v>
      </c>
      <c r="AP1723" s="14" t="s">
        <v>207</v>
      </c>
      <c r="AQ1723" s="9">
        <v>30</v>
      </c>
      <c r="AR1723" s="14" t="s">
        <v>207</v>
      </c>
      <c r="AS1723" s="9" t="s">
        <v>43</v>
      </c>
      <c r="AT1723" s="9" t="s">
        <v>346</v>
      </c>
      <c r="AU1723" s="9" t="s">
        <v>319</v>
      </c>
      <c r="AV1723" s="9" t="s">
        <v>320</v>
      </c>
      <c r="AW1723" s="9" t="s">
        <v>2516</v>
      </c>
      <c r="AX1723" s="9">
        <v>9010600000</v>
      </c>
      <c r="AY1723" s="99">
        <v>309</v>
      </c>
      <c r="AZ1723" s="12" t="s">
        <v>207</v>
      </c>
      <c r="BA1723" s="99">
        <v>15</v>
      </c>
      <c r="BB1723" s="12" t="s">
        <v>207</v>
      </c>
      <c r="BC1723" s="99">
        <v>15</v>
      </c>
      <c r="BD1723" s="12" t="s">
        <v>207</v>
      </c>
      <c r="BE1723" s="99">
        <v>29</v>
      </c>
      <c r="BF1723" s="12" t="s">
        <v>321</v>
      </c>
      <c r="BG1723" s="654">
        <v>28.367999999999999</v>
      </c>
      <c r="BH1723" s="12" t="s">
        <v>321</v>
      </c>
      <c r="BI1723" s="99">
        <v>22</v>
      </c>
      <c r="BJ1723" s="12" t="s">
        <v>321</v>
      </c>
      <c r="BK1723" s="754">
        <v>0</v>
      </c>
      <c r="BL1723" s="12" t="s">
        <v>321</v>
      </c>
      <c r="BM1723" s="754">
        <v>0.20799999999999999</v>
      </c>
      <c r="BN1723" s="12" t="s">
        <v>321</v>
      </c>
      <c r="BO1723" s="754">
        <v>6.16</v>
      </c>
      <c r="BP1723" s="12" t="s">
        <v>321</v>
      </c>
      <c r="BQ1723" s="754">
        <v>0</v>
      </c>
      <c r="BR1723" s="12" t="s">
        <v>321</v>
      </c>
      <c r="BS1723" s="654">
        <v>0</v>
      </c>
      <c r="BT1723" s="12" t="s">
        <v>321</v>
      </c>
      <c r="BU1723" s="654">
        <v>6.3680000000000003</v>
      </c>
      <c r="BV1723" s="12" t="s">
        <v>321</v>
      </c>
      <c r="BW1723" s="9">
        <v>7.0000000000000007E-2</v>
      </c>
      <c r="BX1723" s="9" t="s">
        <v>322</v>
      </c>
      <c r="BY1723" s="755">
        <v>121.7</v>
      </c>
      <c r="BZ1723" s="9" t="s">
        <v>315</v>
      </c>
      <c r="CA1723" s="755">
        <v>5.9</v>
      </c>
      <c r="CB1723" s="9" t="s">
        <v>315</v>
      </c>
      <c r="CC1723" s="755">
        <v>5.9</v>
      </c>
      <c r="CD1723" s="9" t="s">
        <v>315</v>
      </c>
      <c r="CE1723" s="755">
        <v>57.3</v>
      </c>
      <c r="CF1723" s="9" t="s">
        <v>323</v>
      </c>
      <c r="CG1723" s="755">
        <v>48.5</v>
      </c>
      <c r="CH1723" s="9" t="s">
        <v>323</v>
      </c>
      <c r="CI1723" s="9"/>
      <c r="CJ1723" s="9"/>
      <c r="CK1723" s="9"/>
    </row>
    <row r="1724" spans="1:89" s="98" customFormat="1" x14ac:dyDescent="0.25">
      <c r="A1724" s="99">
        <v>10106265</v>
      </c>
      <c r="B1724" s="99"/>
      <c r="C1724" s="772">
        <v>3589</v>
      </c>
      <c r="D1724" s="807">
        <v>0.05</v>
      </c>
      <c r="E1724" s="772">
        <f t="shared" si="77"/>
        <v>3768</v>
      </c>
      <c r="F1724" s="778">
        <v>1.1000000000000001</v>
      </c>
      <c r="G1724" s="774">
        <f t="shared" si="76"/>
        <v>4145</v>
      </c>
      <c r="H1724" s="776"/>
      <c r="I1724" s="758"/>
      <c r="J1724" s="776"/>
      <c r="K1724" s="786"/>
      <c r="L1724" s="9" t="s">
        <v>308</v>
      </c>
      <c r="M1724" s="9" t="s">
        <v>4561</v>
      </c>
      <c r="N1724" s="9" t="s">
        <v>397</v>
      </c>
      <c r="O1724" s="9" t="s">
        <v>310</v>
      </c>
      <c r="P1724" s="9" t="s">
        <v>311</v>
      </c>
      <c r="Q1724" s="9" t="s">
        <v>2498</v>
      </c>
      <c r="R1724" s="9" t="s">
        <v>2499</v>
      </c>
      <c r="S1724" s="9" t="s">
        <v>348</v>
      </c>
      <c r="T1724" s="98" t="s">
        <v>204</v>
      </c>
      <c r="U1724" s="99" t="s">
        <v>637</v>
      </c>
      <c r="V1724" s="99" t="s">
        <v>207</v>
      </c>
      <c r="W1724" s="99" t="s">
        <v>638</v>
      </c>
      <c r="X1724" s="99" t="s">
        <v>207</v>
      </c>
      <c r="Y1724" s="99">
        <v>204</v>
      </c>
      <c r="Z1724" s="99" t="s">
        <v>207</v>
      </c>
      <c r="AA1724" s="99" t="s">
        <v>577</v>
      </c>
      <c r="AB1724" s="99" t="s">
        <v>207</v>
      </c>
      <c r="AC1724" s="9">
        <v>319</v>
      </c>
      <c r="AD1724" s="9" t="s">
        <v>207</v>
      </c>
      <c r="AE1724" s="9">
        <v>126</v>
      </c>
      <c r="AF1724" s="9" t="s">
        <v>315</v>
      </c>
      <c r="AG1724" s="14" t="s">
        <v>357</v>
      </c>
      <c r="AH1724" s="14" t="s">
        <v>207</v>
      </c>
      <c r="AI1724" s="14" t="s">
        <v>358</v>
      </c>
      <c r="AJ1724" s="14" t="s">
        <v>207</v>
      </c>
      <c r="AK1724" s="9">
        <v>5</v>
      </c>
      <c r="AL1724" s="14" t="s">
        <v>207</v>
      </c>
      <c r="AM1724" s="9">
        <v>5</v>
      </c>
      <c r="AN1724" s="14" t="s">
        <v>207</v>
      </c>
      <c r="AO1724" s="9">
        <v>5</v>
      </c>
      <c r="AP1724" s="14" t="s">
        <v>207</v>
      </c>
      <c r="AQ1724" s="9">
        <v>30</v>
      </c>
      <c r="AR1724" s="14" t="s">
        <v>207</v>
      </c>
      <c r="AS1724" s="9" t="s">
        <v>43</v>
      </c>
      <c r="AT1724" s="9" t="s">
        <v>346</v>
      </c>
      <c r="AU1724" s="9" t="s">
        <v>319</v>
      </c>
      <c r="AV1724" s="9" t="s">
        <v>320</v>
      </c>
      <c r="AW1724" s="9" t="s">
        <v>2517</v>
      </c>
      <c r="AX1724" s="9">
        <v>9010600000</v>
      </c>
      <c r="AY1724" s="99">
        <v>349</v>
      </c>
      <c r="AZ1724" s="12" t="s">
        <v>207</v>
      </c>
      <c r="BA1724" s="99">
        <v>15</v>
      </c>
      <c r="BB1724" s="12" t="s">
        <v>207</v>
      </c>
      <c r="BC1724" s="99">
        <v>15</v>
      </c>
      <c r="BD1724" s="12" t="s">
        <v>207</v>
      </c>
      <c r="BE1724" s="99">
        <v>32</v>
      </c>
      <c r="BF1724" s="12" t="s">
        <v>321</v>
      </c>
      <c r="BG1724" s="654">
        <v>31.370999999999999</v>
      </c>
      <c r="BH1724" s="12" t="s">
        <v>321</v>
      </c>
      <c r="BI1724" s="99">
        <v>26</v>
      </c>
      <c r="BJ1724" s="12" t="s">
        <v>321</v>
      </c>
      <c r="BK1724" s="754">
        <v>0</v>
      </c>
      <c r="BL1724" s="12" t="s">
        <v>321</v>
      </c>
      <c r="BM1724" s="754">
        <v>0.223</v>
      </c>
      <c r="BN1724" s="12" t="s">
        <v>321</v>
      </c>
      <c r="BO1724" s="754">
        <v>5.1479999999999997</v>
      </c>
      <c r="BP1724" s="12" t="s">
        <v>321</v>
      </c>
      <c r="BQ1724" s="754">
        <v>0</v>
      </c>
      <c r="BR1724" s="12" t="s">
        <v>321</v>
      </c>
      <c r="BS1724" s="654">
        <v>0</v>
      </c>
      <c r="BT1724" s="12" t="s">
        <v>321</v>
      </c>
      <c r="BU1724" s="654">
        <v>5.3710000000000004</v>
      </c>
      <c r="BV1724" s="12" t="s">
        <v>321</v>
      </c>
      <c r="BW1724" s="9">
        <v>0.08</v>
      </c>
      <c r="BX1724" s="9" t="s">
        <v>322</v>
      </c>
      <c r="BY1724" s="755">
        <v>137.4</v>
      </c>
      <c r="BZ1724" s="9" t="s">
        <v>315</v>
      </c>
      <c r="CA1724" s="755">
        <v>5.9</v>
      </c>
      <c r="CB1724" s="9" t="s">
        <v>315</v>
      </c>
      <c r="CC1724" s="755">
        <v>5.9</v>
      </c>
      <c r="CD1724" s="9" t="s">
        <v>315</v>
      </c>
      <c r="CE1724" s="755">
        <v>66.099999999999994</v>
      </c>
      <c r="CF1724" s="9" t="s">
        <v>323</v>
      </c>
      <c r="CG1724" s="755">
        <v>57.3</v>
      </c>
      <c r="CH1724" s="9" t="s">
        <v>323</v>
      </c>
      <c r="CI1724" s="9"/>
      <c r="CJ1724" s="9"/>
      <c r="CK1724" s="9"/>
    </row>
    <row r="1725" spans="1:89" s="98" customFormat="1" x14ac:dyDescent="0.25">
      <c r="A1725" s="99">
        <v>10106266</v>
      </c>
      <c r="B1725" s="99"/>
      <c r="C1725" s="772">
        <v>3879</v>
      </c>
      <c r="D1725" s="807">
        <v>0.05</v>
      </c>
      <c r="E1725" s="772">
        <f t="shared" si="77"/>
        <v>4073</v>
      </c>
      <c r="F1725" s="778">
        <v>1.1000000000000001</v>
      </c>
      <c r="G1725" s="774">
        <f t="shared" si="76"/>
        <v>4480</v>
      </c>
      <c r="H1725" s="776"/>
      <c r="I1725" s="758"/>
      <c r="J1725" s="776"/>
      <c r="K1725" s="786"/>
      <c r="L1725" s="9" t="s">
        <v>308</v>
      </c>
      <c r="M1725" s="9" t="s">
        <v>4562</v>
      </c>
      <c r="N1725" s="9" t="s">
        <v>397</v>
      </c>
      <c r="O1725" s="9" t="s">
        <v>310</v>
      </c>
      <c r="P1725" s="9" t="s">
        <v>311</v>
      </c>
      <c r="Q1725" s="9" t="s">
        <v>2498</v>
      </c>
      <c r="R1725" s="9" t="s">
        <v>2499</v>
      </c>
      <c r="S1725" s="9" t="s">
        <v>348</v>
      </c>
      <c r="T1725" s="98" t="s">
        <v>204</v>
      </c>
      <c r="U1725" s="99" t="s">
        <v>639</v>
      </c>
      <c r="V1725" s="99" t="s">
        <v>207</v>
      </c>
      <c r="W1725" s="99" t="s">
        <v>640</v>
      </c>
      <c r="X1725" s="99" t="s">
        <v>207</v>
      </c>
      <c r="Y1725" s="99">
        <v>216</v>
      </c>
      <c r="Z1725" s="99" t="s">
        <v>207</v>
      </c>
      <c r="AA1725" s="99">
        <v>300</v>
      </c>
      <c r="AB1725" s="99" t="s">
        <v>207</v>
      </c>
      <c r="AC1725" s="9">
        <v>342</v>
      </c>
      <c r="AD1725" s="9" t="s">
        <v>207</v>
      </c>
      <c r="AE1725" s="9">
        <v>135</v>
      </c>
      <c r="AF1725" s="9" t="s">
        <v>315</v>
      </c>
      <c r="AG1725" s="14" t="s">
        <v>359</v>
      </c>
      <c r="AH1725" s="14" t="s">
        <v>207</v>
      </c>
      <c r="AI1725" s="14" t="s">
        <v>360</v>
      </c>
      <c r="AJ1725" s="14" t="s">
        <v>207</v>
      </c>
      <c r="AK1725" s="9">
        <v>5</v>
      </c>
      <c r="AL1725" s="14" t="s">
        <v>207</v>
      </c>
      <c r="AM1725" s="9">
        <v>5</v>
      </c>
      <c r="AN1725" s="14" t="s">
        <v>207</v>
      </c>
      <c r="AO1725" s="9">
        <v>5</v>
      </c>
      <c r="AP1725" s="14" t="s">
        <v>207</v>
      </c>
      <c r="AQ1725" s="9">
        <v>30</v>
      </c>
      <c r="AR1725" s="14" t="s">
        <v>207</v>
      </c>
      <c r="AS1725" s="9" t="s">
        <v>43</v>
      </c>
      <c r="AT1725" s="9" t="s">
        <v>346</v>
      </c>
      <c r="AU1725" s="9" t="s">
        <v>319</v>
      </c>
      <c r="AV1725" s="9" t="s">
        <v>320</v>
      </c>
      <c r="AW1725" s="9" t="s">
        <v>2518</v>
      </c>
      <c r="AX1725" s="9">
        <v>9010600000</v>
      </c>
      <c r="AY1725" s="99">
        <v>369</v>
      </c>
      <c r="AZ1725" s="12" t="s">
        <v>207</v>
      </c>
      <c r="BA1725" s="99">
        <v>15</v>
      </c>
      <c r="BB1725" s="12" t="s">
        <v>207</v>
      </c>
      <c r="BC1725" s="99">
        <v>15</v>
      </c>
      <c r="BD1725" s="12" t="s">
        <v>207</v>
      </c>
      <c r="BE1725" s="99">
        <v>33</v>
      </c>
      <c r="BF1725" s="12" t="s">
        <v>321</v>
      </c>
      <c r="BG1725" s="654">
        <v>32.533000000000001</v>
      </c>
      <c r="BH1725" s="12" t="s">
        <v>321</v>
      </c>
      <c r="BI1725" s="99">
        <v>27</v>
      </c>
      <c r="BJ1725" s="12" t="s">
        <v>321</v>
      </c>
      <c r="BK1725" s="754">
        <v>0</v>
      </c>
      <c r="BL1725" s="12" t="s">
        <v>321</v>
      </c>
      <c r="BM1725" s="754">
        <v>0.23100000000000001</v>
      </c>
      <c r="BN1725" s="12" t="s">
        <v>321</v>
      </c>
      <c r="BO1725" s="754">
        <v>5.3019999999999996</v>
      </c>
      <c r="BP1725" s="12" t="s">
        <v>321</v>
      </c>
      <c r="BQ1725" s="754">
        <v>0</v>
      </c>
      <c r="BR1725" s="12" t="s">
        <v>321</v>
      </c>
      <c r="BS1725" s="654">
        <v>0</v>
      </c>
      <c r="BT1725" s="12" t="s">
        <v>321</v>
      </c>
      <c r="BU1725" s="654">
        <v>5.5330000000000004</v>
      </c>
      <c r="BV1725" s="12" t="s">
        <v>321</v>
      </c>
      <c r="BW1725" s="9">
        <v>0.08</v>
      </c>
      <c r="BX1725" s="9" t="s">
        <v>322</v>
      </c>
      <c r="BY1725" s="755">
        <v>145.30000000000001</v>
      </c>
      <c r="BZ1725" s="9" t="s">
        <v>315</v>
      </c>
      <c r="CA1725" s="755">
        <v>5.9</v>
      </c>
      <c r="CB1725" s="9" t="s">
        <v>315</v>
      </c>
      <c r="CC1725" s="755">
        <v>5.9</v>
      </c>
      <c r="CD1725" s="9" t="s">
        <v>315</v>
      </c>
      <c r="CE1725" s="755">
        <v>70.5</v>
      </c>
      <c r="CF1725" s="9" t="s">
        <v>323</v>
      </c>
      <c r="CG1725" s="755">
        <v>59.5</v>
      </c>
      <c r="CH1725" s="9" t="s">
        <v>323</v>
      </c>
      <c r="CI1725" s="9"/>
      <c r="CJ1725" s="9"/>
      <c r="CK1725" s="9"/>
    </row>
    <row r="1726" spans="1:89" s="98" customFormat="1" x14ac:dyDescent="0.25">
      <c r="A1726" s="99">
        <v>10106208</v>
      </c>
      <c r="B1726" s="99"/>
      <c r="C1726" s="772">
        <v>4391</v>
      </c>
      <c r="D1726" s="807">
        <v>0.05</v>
      </c>
      <c r="E1726" s="772">
        <f t="shared" si="77"/>
        <v>4611</v>
      </c>
      <c r="F1726" s="778">
        <v>1.1000000000000001</v>
      </c>
      <c r="G1726" s="774">
        <f t="shared" si="76"/>
        <v>5072</v>
      </c>
      <c r="H1726" s="776"/>
      <c r="I1726" s="758"/>
      <c r="J1726" s="776"/>
      <c r="K1726" s="786"/>
      <c r="L1726" s="9" t="s">
        <v>308</v>
      </c>
      <c r="M1726" s="9" t="s">
        <v>4563</v>
      </c>
      <c r="N1726" s="9" t="s">
        <v>397</v>
      </c>
      <c r="O1726" s="9" t="s">
        <v>310</v>
      </c>
      <c r="P1726" s="9" t="s">
        <v>311</v>
      </c>
      <c r="Q1726" s="9" t="s">
        <v>2498</v>
      </c>
      <c r="R1726" s="9" t="s">
        <v>2499</v>
      </c>
      <c r="S1726" s="9" t="s">
        <v>348</v>
      </c>
      <c r="T1726" s="98" t="s">
        <v>204</v>
      </c>
      <c r="U1726" s="99" t="s">
        <v>641</v>
      </c>
      <c r="V1726" s="99" t="s">
        <v>207</v>
      </c>
      <c r="W1726" s="99" t="s">
        <v>642</v>
      </c>
      <c r="X1726" s="99" t="s">
        <v>207</v>
      </c>
      <c r="Y1726" s="99">
        <v>229</v>
      </c>
      <c r="Z1726" s="99" t="s">
        <v>207</v>
      </c>
      <c r="AA1726" s="99">
        <v>320</v>
      </c>
      <c r="AB1726" s="99" t="s">
        <v>207</v>
      </c>
      <c r="AC1726" s="9">
        <v>366</v>
      </c>
      <c r="AD1726" s="9" t="s">
        <v>207</v>
      </c>
      <c r="AE1726" s="9">
        <v>144</v>
      </c>
      <c r="AF1726" s="9" t="s">
        <v>315</v>
      </c>
      <c r="AG1726" s="14" t="s">
        <v>361</v>
      </c>
      <c r="AH1726" s="14" t="s">
        <v>207</v>
      </c>
      <c r="AI1726" s="14" t="s">
        <v>362</v>
      </c>
      <c r="AJ1726" s="14" t="s">
        <v>207</v>
      </c>
      <c r="AK1726" s="9">
        <v>5</v>
      </c>
      <c r="AL1726" s="14" t="s">
        <v>207</v>
      </c>
      <c r="AM1726" s="9">
        <v>5</v>
      </c>
      <c r="AN1726" s="14" t="s">
        <v>207</v>
      </c>
      <c r="AO1726" s="9">
        <v>5</v>
      </c>
      <c r="AP1726" s="14" t="s">
        <v>207</v>
      </c>
      <c r="AQ1726" s="9">
        <v>30</v>
      </c>
      <c r="AR1726" s="14" t="s">
        <v>207</v>
      </c>
      <c r="AS1726" s="9" t="s">
        <v>43</v>
      </c>
      <c r="AT1726" s="9" t="s">
        <v>346</v>
      </c>
      <c r="AU1726" s="9" t="s">
        <v>319</v>
      </c>
      <c r="AV1726" s="9" t="s">
        <v>320</v>
      </c>
      <c r="AW1726" s="9" t="s">
        <v>2519</v>
      </c>
      <c r="AX1726" s="9">
        <v>9010600000</v>
      </c>
      <c r="AY1726" s="99">
        <v>389</v>
      </c>
      <c r="AZ1726" s="12" t="s">
        <v>207</v>
      </c>
      <c r="BA1726" s="99">
        <v>15</v>
      </c>
      <c r="BB1726" s="12" t="s">
        <v>207</v>
      </c>
      <c r="BC1726" s="99">
        <v>15</v>
      </c>
      <c r="BD1726" s="12" t="s">
        <v>207</v>
      </c>
      <c r="BE1726" s="99">
        <v>37</v>
      </c>
      <c r="BF1726" s="12" t="s">
        <v>321</v>
      </c>
      <c r="BG1726" s="654">
        <v>36.695</v>
      </c>
      <c r="BH1726" s="12" t="s">
        <v>321</v>
      </c>
      <c r="BI1726" s="99">
        <v>31</v>
      </c>
      <c r="BJ1726" s="12" t="s">
        <v>321</v>
      </c>
      <c r="BK1726" s="754">
        <v>0</v>
      </c>
      <c r="BL1726" s="12" t="s">
        <v>321</v>
      </c>
      <c r="BM1726" s="754">
        <v>0.23899999999999999</v>
      </c>
      <c r="BN1726" s="12" t="s">
        <v>321</v>
      </c>
      <c r="BO1726" s="754">
        <v>5.4560000000000004</v>
      </c>
      <c r="BP1726" s="12" t="s">
        <v>321</v>
      </c>
      <c r="BQ1726" s="754">
        <v>0</v>
      </c>
      <c r="BR1726" s="12" t="s">
        <v>321</v>
      </c>
      <c r="BS1726" s="654">
        <v>0</v>
      </c>
      <c r="BT1726" s="12" t="s">
        <v>321</v>
      </c>
      <c r="BU1726" s="654">
        <v>5.6950000000000003</v>
      </c>
      <c r="BV1726" s="12" t="s">
        <v>321</v>
      </c>
      <c r="BW1726" s="9">
        <v>0.09</v>
      </c>
      <c r="BX1726" s="9" t="s">
        <v>322</v>
      </c>
      <c r="BY1726" s="755">
        <v>153.1</v>
      </c>
      <c r="BZ1726" s="9" t="s">
        <v>315</v>
      </c>
      <c r="CA1726" s="755">
        <v>5.9</v>
      </c>
      <c r="CB1726" s="9" t="s">
        <v>315</v>
      </c>
      <c r="CC1726" s="755">
        <v>5.9</v>
      </c>
      <c r="CD1726" s="9" t="s">
        <v>315</v>
      </c>
      <c r="CE1726" s="755">
        <v>79.400000000000006</v>
      </c>
      <c r="CF1726" s="9" t="s">
        <v>323</v>
      </c>
      <c r="CG1726" s="755">
        <v>68.3</v>
      </c>
      <c r="CH1726" s="9" t="s">
        <v>323</v>
      </c>
      <c r="CI1726" s="9"/>
      <c r="CJ1726" s="9"/>
      <c r="CK1726" s="9"/>
    </row>
    <row r="1727" spans="1:89" s="98" customFormat="1" x14ac:dyDescent="0.25">
      <c r="A1727" s="99">
        <v>10106209</v>
      </c>
      <c r="B1727" s="99"/>
      <c r="C1727" s="772">
        <v>4876</v>
      </c>
      <c r="D1727" s="807">
        <v>0.05</v>
      </c>
      <c r="E1727" s="772">
        <f t="shared" si="77"/>
        <v>5120</v>
      </c>
      <c r="F1727" s="778">
        <v>1.1000000000000001</v>
      </c>
      <c r="G1727" s="774">
        <f t="shared" si="76"/>
        <v>5632</v>
      </c>
      <c r="H1727" s="776"/>
      <c r="I1727" s="758"/>
      <c r="J1727" s="776"/>
      <c r="K1727" s="786"/>
      <c r="L1727" s="9" t="s">
        <v>308</v>
      </c>
      <c r="M1727" s="9" t="s">
        <v>4564</v>
      </c>
      <c r="N1727" s="9" t="s">
        <v>397</v>
      </c>
      <c r="O1727" s="9" t="s">
        <v>310</v>
      </c>
      <c r="P1727" s="9" t="s">
        <v>311</v>
      </c>
      <c r="Q1727" s="9" t="s">
        <v>2498</v>
      </c>
      <c r="R1727" s="9" t="s">
        <v>2499</v>
      </c>
      <c r="S1727" s="9" t="s">
        <v>348</v>
      </c>
      <c r="T1727" s="98" t="s">
        <v>204</v>
      </c>
      <c r="U1727" s="99" t="s">
        <v>643</v>
      </c>
      <c r="V1727" s="99" t="s">
        <v>207</v>
      </c>
      <c r="W1727" s="99" t="s">
        <v>644</v>
      </c>
      <c r="X1727" s="99" t="s">
        <v>207</v>
      </c>
      <c r="Y1727" s="99">
        <v>241</v>
      </c>
      <c r="Z1727" s="99" t="s">
        <v>207</v>
      </c>
      <c r="AA1727" s="99">
        <v>340</v>
      </c>
      <c r="AB1727" s="99" t="s">
        <v>207</v>
      </c>
      <c r="AC1727" s="9">
        <v>389</v>
      </c>
      <c r="AD1727" s="9" t="s">
        <v>207</v>
      </c>
      <c r="AE1727" s="9">
        <v>153</v>
      </c>
      <c r="AF1727" s="9" t="s">
        <v>315</v>
      </c>
      <c r="AG1727" s="14" t="s">
        <v>363</v>
      </c>
      <c r="AH1727" s="14" t="s">
        <v>207</v>
      </c>
      <c r="AI1727" s="14" t="s">
        <v>364</v>
      </c>
      <c r="AJ1727" s="14" t="s">
        <v>207</v>
      </c>
      <c r="AK1727" s="9">
        <v>5</v>
      </c>
      <c r="AL1727" s="14" t="s">
        <v>207</v>
      </c>
      <c r="AM1727" s="9">
        <v>5</v>
      </c>
      <c r="AN1727" s="14" t="s">
        <v>207</v>
      </c>
      <c r="AO1727" s="9">
        <v>5</v>
      </c>
      <c r="AP1727" s="14" t="s">
        <v>207</v>
      </c>
      <c r="AQ1727" s="9">
        <v>30</v>
      </c>
      <c r="AR1727" s="14" t="s">
        <v>207</v>
      </c>
      <c r="AS1727" s="9" t="s">
        <v>43</v>
      </c>
      <c r="AT1727" s="9" t="s">
        <v>346</v>
      </c>
      <c r="AU1727" s="9" t="s">
        <v>319</v>
      </c>
      <c r="AV1727" s="9" t="s">
        <v>320</v>
      </c>
      <c r="AW1727" s="9" t="s">
        <v>2520</v>
      </c>
      <c r="AX1727" s="9">
        <v>9010600000</v>
      </c>
      <c r="AY1727" s="99">
        <v>409</v>
      </c>
      <c r="AZ1727" s="12" t="s">
        <v>207</v>
      </c>
      <c r="BA1727" s="99">
        <v>15</v>
      </c>
      <c r="BB1727" s="12" t="s">
        <v>207</v>
      </c>
      <c r="BC1727" s="99">
        <v>15</v>
      </c>
      <c r="BD1727" s="12" t="s">
        <v>207</v>
      </c>
      <c r="BE1727" s="99">
        <v>39</v>
      </c>
      <c r="BF1727" s="12" t="s">
        <v>321</v>
      </c>
      <c r="BG1727" s="654">
        <v>38.057000000000002</v>
      </c>
      <c r="BH1727" s="12" t="s">
        <v>321</v>
      </c>
      <c r="BI1727" s="99">
        <v>32</v>
      </c>
      <c r="BJ1727" s="12" t="s">
        <v>321</v>
      </c>
      <c r="BK1727" s="754">
        <v>0</v>
      </c>
      <c r="BL1727" s="12" t="s">
        <v>321</v>
      </c>
      <c r="BM1727" s="754">
        <v>0.247</v>
      </c>
      <c r="BN1727" s="12" t="s">
        <v>321</v>
      </c>
      <c r="BO1727" s="754">
        <v>5.81</v>
      </c>
      <c r="BP1727" s="12" t="s">
        <v>321</v>
      </c>
      <c r="BQ1727" s="754">
        <v>0</v>
      </c>
      <c r="BR1727" s="12" t="s">
        <v>321</v>
      </c>
      <c r="BS1727" s="654">
        <v>0</v>
      </c>
      <c r="BT1727" s="12" t="s">
        <v>321</v>
      </c>
      <c r="BU1727" s="654">
        <v>6.0570000000000004</v>
      </c>
      <c r="BV1727" s="12" t="s">
        <v>321</v>
      </c>
      <c r="BW1727" s="9">
        <v>0.09</v>
      </c>
      <c r="BX1727" s="9" t="s">
        <v>322</v>
      </c>
      <c r="BY1727" s="755">
        <v>161</v>
      </c>
      <c r="BZ1727" s="9" t="s">
        <v>315</v>
      </c>
      <c r="CA1727" s="755">
        <v>5.9</v>
      </c>
      <c r="CB1727" s="9" t="s">
        <v>315</v>
      </c>
      <c r="CC1727" s="755">
        <v>5.9</v>
      </c>
      <c r="CD1727" s="9" t="s">
        <v>315</v>
      </c>
      <c r="CE1727" s="755">
        <v>83.8</v>
      </c>
      <c r="CF1727" s="9" t="s">
        <v>323</v>
      </c>
      <c r="CG1727" s="755">
        <v>70.5</v>
      </c>
      <c r="CH1727" s="9" t="s">
        <v>323</v>
      </c>
      <c r="CI1727" s="9"/>
      <c r="CJ1727" s="9"/>
      <c r="CK1727" s="9"/>
    </row>
    <row r="1728" spans="1:89" s="98" customFormat="1" x14ac:dyDescent="0.25">
      <c r="A1728" s="99">
        <v>10106103</v>
      </c>
      <c r="B1728" s="99"/>
      <c r="C1728" s="772">
        <v>2880</v>
      </c>
      <c r="D1728" s="807">
        <v>0.05</v>
      </c>
      <c r="E1728" s="772">
        <f t="shared" si="77"/>
        <v>3024</v>
      </c>
      <c r="F1728" s="778">
        <v>1.1000000000000001</v>
      </c>
      <c r="G1728" s="774">
        <f t="shared" si="76"/>
        <v>3326</v>
      </c>
      <c r="H1728" s="776"/>
      <c r="I1728" s="758"/>
      <c r="J1728" s="776"/>
      <c r="K1728" s="786"/>
      <c r="L1728" s="9" t="s">
        <v>308</v>
      </c>
      <c r="M1728" s="9" t="s">
        <v>4565</v>
      </c>
      <c r="N1728" s="9" t="s">
        <v>309</v>
      </c>
      <c r="O1728" s="9" t="s">
        <v>310</v>
      </c>
      <c r="P1728" s="9" t="s">
        <v>311</v>
      </c>
      <c r="Q1728" s="9" t="s">
        <v>2498</v>
      </c>
      <c r="R1728" s="9" t="s">
        <v>2499</v>
      </c>
      <c r="S1728" s="9" t="s">
        <v>348</v>
      </c>
      <c r="T1728" s="98" t="s">
        <v>204</v>
      </c>
      <c r="U1728" s="99" t="s">
        <v>631</v>
      </c>
      <c r="V1728" s="99" t="s">
        <v>207</v>
      </c>
      <c r="W1728" s="99" t="s">
        <v>632</v>
      </c>
      <c r="X1728" s="99" t="s">
        <v>207</v>
      </c>
      <c r="Y1728" s="99">
        <v>154</v>
      </c>
      <c r="Z1728" s="99" t="s">
        <v>207</v>
      </c>
      <c r="AA1728" s="99">
        <v>200</v>
      </c>
      <c r="AB1728" s="99" t="s">
        <v>207</v>
      </c>
      <c r="AC1728" s="9">
        <v>224</v>
      </c>
      <c r="AD1728" s="9" t="s">
        <v>207</v>
      </c>
      <c r="AE1728" s="9">
        <v>88</v>
      </c>
      <c r="AF1728" s="9" t="s">
        <v>315</v>
      </c>
      <c r="AG1728" s="14" t="s">
        <v>349</v>
      </c>
      <c r="AH1728" s="14" t="s">
        <v>207</v>
      </c>
      <c r="AI1728" s="14" t="s">
        <v>350</v>
      </c>
      <c r="AJ1728" s="14" t="s">
        <v>207</v>
      </c>
      <c r="AK1728" s="9">
        <v>5</v>
      </c>
      <c r="AL1728" s="14" t="s">
        <v>207</v>
      </c>
      <c r="AM1728" s="9">
        <v>5</v>
      </c>
      <c r="AN1728" s="14" t="s">
        <v>207</v>
      </c>
      <c r="AO1728" s="9">
        <v>5</v>
      </c>
      <c r="AP1728" s="14" t="s">
        <v>207</v>
      </c>
      <c r="AQ1728" s="9">
        <v>30</v>
      </c>
      <c r="AR1728" s="14" t="s">
        <v>207</v>
      </c>
      <c r="AS1728" s="9" t="s">
        <v>41</v>
      </c>
      <c r="AT1728" s="9" t="s">
        <v>344</v>
      </c>
      <c r="AU1728" s="9" t="s">
        <v>319</v>
      </c>
      <c r="AV1728" s="9" t="s">
        <v>320</v>
      </c>
      <c r="AW1728" s="9" t="s">
        <v>2521</v>
      </c>
      <c r="AX1728" s="9">
        <v>9010600000</v>
      </c>
      <c r="AY1728" s="99">
        <v>269</v>
      </c>
      <c r="AZ1728" s="12" t="s">
        <v>207</v>
      </c>
      <c r="BA1728" s="99">
        <v>15</v>
      </c>
      <c r="BB1728" s="12" t="s">
        <v>207</v>
      </c>
      <c r="BC1728" s="99">
        <v>15</v>
      </c>
      <c r="BD1728" s="12" t="s">
        <v>207</v>
      </c>
      <c r="BE1728" s="99">
        <v>26</v>
      </c>
      <c r="BF1728" s="12" t="s">
        <v>321</v>
      </c>
      <c r="BG1728" s="654">
        <v>25.045999999999999</v>
      </c>
      <c r="BH1728" s="12" t="s">
        <v>321</v>
      </c>
      <c r="BI1728" s="99">
        <v>20</v>
      </c>
      <c r="BJ1728" s="12" t="s">
        <v>321</v>
      </c>
      <c r="BK1728" s="754">
        <v>0</v>
      </c>
      <c r="BL1728" s="12" t="s">
        <v>321</v>
      </c>
      <c r="BM1728" s="754">
        <v>0.19400000000000001</v>
      </c>
      <c r="BN1728" s="12" t="s">
        <v>321</v>
      </c>
      <c r="BO1728" s="754">
        <v>4.8520000000000003</v>
      </c>
      <c r="BP1728" s="12" t="s">
        <v>321</v>
      </c>
      <c r="BQ1728" s="754">
        <v>0</v>
      </c>
      <c r="BR1728" s="12" t="s">
        <v>321</v>
      </c>
      <c r="BS1728" s="654">
        <v>0</v>
      </c>
      <c r="BT1728" s="12" t="s">
        <v>321</v>
      </c>
      <c r="BU1728" s="654">
        <v>5.0460000000000003</v>
      </c>
      <c r="BV1728" s="12" t="s">
        <v>321</v>
      </c>
      <c r="BW1728" s="9">
        <v>0.06</v>
      </c>
      <c r="BX1728" s="9" t="s">
        <v>322</v>
      </c>
      <c r="BY1728" s="755">
        <v>105.9</v>
      </c>
      <c r="BZ1728" s="9" t="s">
        <v>315</v>
      </c>
      <c r="CA1728" s="755">
        <v>5.9</v>
      </c>
      <c r="CB1728" s="9" t="s">
        <v>315</v>
      </c>
      <c r="CC1728" s="755">
        <v>5.9</v>
      </c>
      <c r="CD1728" s="9" t="s">
        <v>315</v>
      </c>
      <c r="CE1728" s="755">
        <v>52.9</v>
      </c>
      <c r="CF1728" s="9" t="s">
        <v>323</v>
      </c>
      <c r="CG1728" s="755">
        <v>44.1</v>
      </c>
      <c r="CH1728" s="9" t="s">
        <v>323</v>
      </c>
      <c r="CI1728" s="9"/>
      <c r="CJ1728" s="9"/>
      <c r="CK1728" s="9"/>
    </row>
    <row r="1729" spans="1:89" s="98" customFormat="1" x14ac:dyDescent="0.25">
      <c r="A1729" s="99">
        <v>10106104</v>
      </c>
      <c r="B1729" s="99"/>
      <c r="C1729" s="772">
        <v>3042</v>
      </c>
      <c r="D1729" s="807">
        <v>0.05</v>
      </c>
      <c r="E1729" s="772">
        <f t="shared" si="77"/>
        <v>3194</v>
      </c>
      <c r="F1729" s="778">
        <v>1.1000000000000001</v>
      </c>
      <c r="G1729" s="774">
        <f t="shared" si="76"/>
        <v>3513</v>
      </c>
      <c r="H1729" s="776"/>
      <c r="I1729" s="758"/>
      <c r="J1729" s="776"/>
      <c r="K1729" s="786"/>
      <c r="L1729" s="9" t="s">
        <v>308</v>
      </c>
      <c r="M1729" s="9" t="s">
        <v>4566</v>
      </c>
      <c r="N1729" s="9" t="s">
        <v>309</v>
      </c>
      <c r="O1729" s="9" t="s">
        <v>310</v>
      </c>
      <c r="P1729" s="9" t="s">
        <v>311</v>
      </c>
      <c r="Q1729" s="9" t="s">
        <v>2498</v>
      </c>
      <c r="R1729" s="9" t="s">
        <v>2499</v>
      </c>
      <c r="S1729" s="9" t="s">
        <v>348</v>
      </c>
      <c r="T1729" s="98" t="s">
        <v>204</v>
      </c>
      <c r="U1729" s="99" t="s">
        <v>633</v>
      </c>
      <c r="V1729" s="99" t="s">
        <v>207</v>
      </c>
      <c r="W1729" s="99" t="s">
        <v>634</v>
      </c>
      <c r="X1729" s="99" t="s">
        <v>207</v>
      </c>
      <c r="Y1729" s="99">
        <v>166</v>
      </c>
      <c r="Z1729" s="99" t="s">
        <v>207</v>
      </c>
      <c r="AA1729" s="99">
        <v>220</v>
      </c>
      <c r="AB1729" s="99" t="s">
        <v>207</v>
      </c>
      <c r="AC1729" s="9">
        <v>248</v>
      </c>
      <c r="AD1729" s="9" t="s">
        <v>207</v>
      </c>
      <c r="AE1729" s="9">
        <v>98</v>
      </c>
      <c r="AF1729" s="9" t="s">
        <v>315</v>
      </c>
      <c r="AG1729" s="14" t="s">
        <v>351</v>
      </c>
      <c r="AH1729" s="14" t="s">
        <v>207</v>
      </c>
      <c r="AI1729" s="14" t="s">
        <v>352</v>
      </c>
      <c r="AJ1729" s="14" t="s">
        <v>207</v>
      </c>
      <c r="AK1729" s="9">
        <v>5</v>
      </c>
      <c r="AL1729" s="14" t="s">
        <v>207</v>
      </c>
      <c r="AM1729" s="9">
        <v>5</v>
      </c>
      <c r="AN1729" s="14" t="s">
        <v>207</v>
      </c>
      <c r="AO1729" s="9">
        <v>5</v>
      </c>
      <c r="AP1729" s="14" t="s">
        <v>207</v>
      </c>
      <c r="AQ1729" s="9">
        <v>30</v>
      </c>
      <c r="AR1729" s="14" t="s">
        <v>207</v>
      </c>
      <c r="AS1729" s="9" t="s">
        <v>41</v>
      </c>
      <c r="AT1729" s="9" t="s">
        <v>344</v>
      </c>
      <c r="AU1729" s="9" t="s">
        <v>319</v>
      </c>
      <c r="AV1729" s="9" t="s">
        <v>320</v>
      </c>
      <c r="AW1729" s="9" t="s">
        <v>2522</v>
      </c>
      <c r="AX1729" s="9">
        <v>9010600000</v>
      </c>
      <c r="AY1729" s="99">
        <v>289</v>
      </c>
      <c r="AZ1729" s="12" t="s">
        <v>207</v>
      </c>
      <c r="BA1729" s="99">
        <v>15</v>
      </c>
      <c r="BB1729" s="12" t="s">
        <v>207</v>
      </c>
      <c r="BC1729" s="99">
        <v>15</v>
      </c>
      <c r="BD1729" s="12" t="s">
        <v>207</v>
      </c>
      <c r="BE1729" s="99">
        <v>28</v>
      </c>
      <c r="BF1729" s="12" t="s">
        <v>321</v>
      </c>
      <c r="BG1729" s="654">
        <v>27.687999999999999</v>
      </c>
      <c r="BH1729" s="12" t="s">
        <v>321</v>
      </c>
      <c r="BI1729" s="99">
        <v>22</v>
      </c>
      <c r="BJ1729" s="12" t="s">
        <v>321</v>
      </c>
      <c r="BK1729" s="754">
        <v>0</v>
      </c>
      <c r="BL1729" s="12" t="s">
        <v>321</v>
      </c>
      <c r="BM1729" s="754">
        <v>0.20200000000000001</v>
      </c>
      <c r="BN1729" s="12" t="s">
        <v>321</v>
      </c>
      <c r="BO1729" s="754">
        <v>5.4859999999999998</v>
      </c>
      <c r="BP1729" s="12" t="s">
        <v>321</v>
      </c>
      <c r="BQ1729" s="754">
        <v>0</v>
      </c>
      <c r="BR1729" s="12" t="s">
        <v>321</v>
      </c>
      <c r="BS1729" s="654">
        <v>0</v>
      </c>
      <c r="BT1729" s="12" t="s">
        <v>321</v>
      </c>
      <c r="BU1729" s="654">
        <v>5.6879999999999997</v>
      </c>
      <c r="BV1729" s="12" t="s">
        <v>321</v>
      </c>
      <c r="BW1729" s="9">
        <v>7.0000000000000007E-2</v>
      </c>
      <c r="BX1729" s="9" t="s">
        <v>322</v>
      </c>
      <c r="BY1729" s="755">
        <v>113.8</v>
      </c>
      <c r="BZ1729" s="9" t="s">
        <v>315</v>
      </c>
      <c r="CA1729" s="755">
        <v>5.9</v>
      </c>
      <c r="CB1729" s="9" t="s">
        <v>315</v>
      </c>
      <c r="CC1729" s="755">
        <v>5.9</v>
      </c>
      <c r="CD1729" s="9" t="s">
        <v>315</v>
      </c>
      <c r="CE1729" s="755">
        <v>57.3</v>
      </c>
      <c r="CF1729" s="9" t="s">
        <v>323</v>
      </c>
      <c r="CG1729" s="755">
        <v>48.5</v>
      </c>
      <c r="CH1729" s="9" t="s">
        <v>323</v>
      </c>
      <c r="CI1729" s="9"/>
      <c r="CJ1729" s="9"/>
      <c r="CK1729" s="9"/>
    </row>
    <row r="1730" spans="1:89" s="98" customFormat="1" x14ac:dyDescent="0.25">
      <c r="A1730" s="99">
        <v>10106105</v>
      </c>
      <c r="B1730" s="99"/>
      <c r="C1730" s="772">
        <v>3492</v>
      </c>
      <c r="D1730" s="807">
        <v>0.05</v>
      </c>
      <c r="E1730" s="772">
        <f t="shared" si="77"/>
        <v>3667</v>
      </c>
      <c r="F1730" s="778">
        <v>1.1000000000000001</v>
      </c>
      <c r="G1730" s="774">
        <f t="shared" si="76"/>
        <v>4034</v>
      </c>
      <c r="H1730" s="776"/>
      <c r="I1730" s="758"/>
      <c r="J1730" s="776"/>
      <c r="K1730" s="786"/>
      <c r="L1730" s="9" t="s">
        <v>308</v>
      </c>
      <c r="M1730" s="9" t="s">
        <v>4567</v>
      </c>
      <c r="N1730" s="9" t="s">
        <v>309</v>
      </c>
      <c r="O1730" s="9" t="s">
        <v>310</v>
      </c>
      <c r="P1730" s="9" t="s">
        <v>311</v>
      </c>
      <c r="Q1730" s="9" t="s">
        <v>2498</v>
      </c>
      <c r="R1730" s="9" t="s">
        <v>2499</v>
      </c>
      <c r="S1730" s="9" t="s">
        <v>348</v>
      </c>
      <c r="T1730" s="98" t="s">
        <v>204</v>
      </c>
      <c r="U1730" s="99" t="s">
        <v>635</v>
      </c>
      <c r="V1730" s="99" t="s">
        <v>207</v>
      </c>
      <c r="W1730" s="99" t="s">
        <v>636</v>
      </c>
      <c r="X1730" s="99" t="s">
        <v>207</v>
      </c>
      <c r="Y1730" s="99">
        <v>179</v>
      </c>
      <c r="Z1730" s="99" t="s">
        <v>207</v>
      </c>
      <c r="AA1730" s="99">
        <v>240</v>
      </c>
      <c r="AB1730" s="99" t="s">
        <v>207</v>
      </c>
      <c r="AC1730" s="9">
        <v>271</v>
      </c>
      <c r="AD1730" s="9" t="s">
        <v>207</v>
      </c>
      <c r="AE1730" s="9">
        <v>107</v>
      </c>
      <c r="AF1730" s="9" t="s">
        <v>315</v>
      </c>
      <c r="AG1730" s="14" t="s">
        <v>353</v>
      </c>
      <c r="AH1730" s="14" t="s">
        <v>207</v>
      </c>
      <c r="AI1730" s="14" t="s">
        <v>354</v>
      </c>
      <c r="AJ1730" s="14" t="s">
        <v>207</v>
      </c>
      <c r="AK1730" s="9">
        <v>5</v>
      </c>
      <c r="AL1730" s="14" t="s">
        <v>207</v>
      </c>
      <c r="AM1730" s="9">
        <v>5</v>
      </c>
      <c r="AN1730" s="14" t="s">
        <v>207</v>
      </c>
      <c r="AO1730" s="9">
        <v>5</v>
      </c>
      <c r="AP1730" s="14" t="s">
        <v>207</v>
      </c>
      <c r="AQ1730" s="9">
        <v>30</v>
      </c>
      <c r="AR1730" s="14" t="s">
        <v>207</v>
      </c>
      <c r="AS1730" s="9" t="s">
        <v>41</v>
      </c>
      <c r="AT1730" s="9" t="s">
        <v>344</v>
      </c>
      <c r="AU1730" s="9" t="s">
        <v>319</v>
      </c>
      <c r="AV1730" s="9" t="s">
        <v>320</v>
      </c>
      <c r="AW1730" s="9" t="s">
        <v>2523</v>
      </c>
      <c r="AX1730" s="9">
        <v>9010600000</v>
      </c>
      <c r="AY1730" s="99">
        <v>309</v>
      </c>
      <c r="AZ1730" s="12" t="s">
        <v>207</v>
      </c>
      <c r="BA1730" s="99">
        <v>15</v>
      </c>
      <c r="BB1730" s="12" t="s">
        <v>207</v>
      </c>
      <c r="BC1730" s="99">
        <v>15</v>
      </c>
      <c r="BD1730" s="12" t="s">
        <v>207</v>
      </c>
      <c r="BE1730" s="99">
        <v>31</v>
      </c>
      <c r="BF1730" s="12" t="s">
        <v>321</v>
      </c>
      <c r="BG1730" s="654">
        <v>30.367999999999999</v>
      </c>
      <c r="BH1730" s="12" t="s">
        <v>321</v>
      </c>
      <c r="BI1730" s="99">
        <v>24</v>
      </c>
      <c r="BJ1730" s="12" t="s">
        <v>321</v>
      </c>
      <c r="BK1730" s="754">
        <v>0</v>
      </c>
      <c r="BL1730" s="12" t="s">
        <v>321</v>
      </c>
      <c r="BM1730" s="754">
        <v>0.20799999999999999</v>
      </c>
      <c r="BN1730" s="12" t="s">
        <v>321</v>
      </c>
      <c r="BO1730" s="754">
        <v>6.16</v>
      </c>
      <c r="BP1730" s="12" t="s">
        <v>321</v>
      </c>
      <c r="BQ1730" s="754">
        <v>0</v>
      </c>
      <c r="BR1730" s="12" t="s">
        <v>321</v>
      </c>
      <c r="BS1730" s="654">
        <v>0</v>
      </c>
      <c r="BT1730" s="12" t="s">
        <v>321</v>
      </c>
      <c r="BU1730" s="654">
        <v>6.3680000000000003</v>
      </c>
      <c r="BV1730" s="12" t="s">
        <v>321</v>
      </c>
      <c r="BW1730" s="9">
        <v>7.0000000000000007E-2</v>
      </c>
      <c r="BX1730" s="9" t="s">
        <v>322</v>
      </c>
      <c r="BY1730" s="755">
        <v>121.7</v>
      </c>
      <c r="BZ1730" s="9" t="s">
        <v>315</v>
      </c>
      <c r="CA1730" s="755">
        <v>5.9</v>
      </c>
      <c r="CB1730" s="9" t="s">
        <v>315</v>
      </c>
      <c r="CC1730" s="755">
        <v>5.9</v>
      </c>
      <c r="CD1730" s="9" t="s">
        <v>315</v>
      </c>
      <c r="CE1730" s="755">
        <v>61.7</v>
      </c>
      <c r="CF1730" s="9" t="s">
        <v>323</v>
      </c>
      <c r="CG1730" s="755">
        <v>52.9</v>
      </c>
      <c r="CH1730" s="9" t="s">
        <v>323</v>
      </c>
      <c r="CI1730" s="9"/>
      <c r="CJ1730" s="9"/>
      <c r="CK1730" s="9"/>
    </row>
    <row r="1731" spans="1:89" s="98" customFormat="1" x14ac:dyDescent="0.25">
      <c r="A1731" s="99">
        <v>10106106</v>
      </c>
      <c r="B1731" s="99"/>
      <c r="C1731" s="772">
        <v>3742</v>
      </c>
      <c r="D1731" s="807">
        <v>0.05</v>
      </c>
      <c r="E1731" s="772">
        <f t="shared" si="77"/>
        <v>3929</v>
      </c>
      <c r="F1731" s="778">
        <v>1.1000000000000001</v>
      </c>
      <c r="G1731" s="774">
        <f t="shared" si="76"/>
        <v>4322</v>
      </c>
      <c r="H1731" s="776"/>
      <c r="I1731" s="758"/>
      <c r="J1731" s="776"/>
      <c r="K1731" s="786"/>
      <c r="L1731" s="9" t="s">
        <v>308</v>
      </c>
      <c r="M1731" s="9" t="s">
        <v>4568</v>
      </c>
      <c r="N1731" s="9" t="s">
        <v>309</v>
      </c>
      <c r="O1731" s="9" t="s">
        <v>310</v>
      </c>
      <c r="P1731" s="9" t="s">
        <v>311</v>
      </c>
      <c r="Q1731" s="9" t="s">
        <v>2498</v>
      </c>
      <c r="R1731" s="9" t="s">
        <v>2499</v>
      </c>
      <c r="S1731" s="9" t="s">
        <v>348</v>
      </c>
      <c r="T1731" s="98" t="s">
        <v>204</v>
      </c>
      <c r="U1731" s="99" t="s">
        <v>637</v>
      </c>
      <c r="V1731" s="99" t="s">
        <v>207</v>
      </c>
      <c r="W1731" s="99" t="s">
        <v>638</v>
      </c>
      <c r="X1731" s="99" t="s">
        <v>207</v>
      </c>
      <c r="Y1731" s="99">
        <v>204</v>
      </c>
      <c r="Z1731" s="99" t="s">
        <v>207</v>
      </c>
      <c r="AA1731" s="99">
        <v>280</v>
      </c>
      <c r="AB1731" s="99" t="s">
        <v>207</v>
      </c>
      <c r="AC1731" s="9">
        <v>319</v>
      </c>
      <c r="AD1731" s="9" t="s">
        <v>207</v>
      </c>
      <c r="AE1731" s="9">
        <v>126</v>
      </c>
      <c r="AF1731" s="9" t="s">
        <v>315</v>
      </c>
      <c r="AG1731" s="14" t="s">
        <v>357</v>
      </c>
      <c r="AH1731" s="14" t="s">
        <v>207</v>
      </c>
      <c r="AI1731" s="14" t="s">
        <v>358</v>
      </c>
      <c r="AJ1731" s="14" t="s">
        <v>207</v>
      </c>
      <c r="AK1731" s="9">
        <v>5</v>
      </c>
      <c r="AL1731" s="14" t="s">
        <v>207</v>
      </c>
      <c r="AM1731" s="9">
        <v>5</v>
      </c>
      <c r="AN1731" s="14" t="s">
        <v>207</v>
      </c>
      <c r="AO1731" s="9">
        <v>5</v>
      </c>
      <c r="AP1731" s="14" t="s">
        <v>207</v>
      </c>
      <c r="AQ1731" s="9">
        <v>30</v>
      </c>
      <c r="AR1731" s="14" t="s">
        <v>207</v>
      </c>
      <c r="AS1731" s="9" t="s">
        <v>41</v>
      </c>
      <c r="AT1731" s="9" t="s">
        <v>344</v>
      </c>
      <c r="AU1731" s="9" t="s">
        <v>319</v>
      </c>
      <c r="AV1731" s="9" t="s">
        <v>320</v>
      </c>
      <c r="AW1731" s="9" t="s">
        <v>2524</v>
      </c>
      <c r="AX1731" s="9">
        <v>9010600000</v>
      </c>
      <c r="AY1731" s="99">
        <v>349</v>
      </c>
      <c r="AZ1731" s="12" t="s">
        <v>207</v>
      </c>
      <c r="BA1731" s="99">
        <v>15</v>
      </c>
      <c r="BB1731" s="12" t="s">
        <v>207</v>
      </c>
      <c r="BC1731" s="99">
        <v>15</v>
      </c>
      <c r="BD1731" s="12" t="s">
        <v>207</v>
      </c>
      <c r="BE1731" s="99">
        <v>33</v>
      </c>
      <c r="BF1731" s="12" t="s">
        <v>321</v>
      </c>
      <c r="BG1731" s="654">
        <v>32.371000000000002</v>
      </c>
      <c r="BH1731" s="12" t="s">
        <v>321</v>
      </c>
      <c r="BI1731" s="99">
        <v>27</v>
      </c>
      <c r="BJ1731" s="12" t="s">
        <v>321</v>
      </c>
      <c r="BK1731" s="754">
        <v>0</v>
      </c>
      <c r="BL1731" s="12" t="s">
        <v>321</v>
      </c>
      <c r="BM1731" s="754">
        <v>0.223</v>
      </c>
      <c r="BN1731" s="12" t="s">
        <v>321</v>
      </c>
      <c r="BO1731" s="754">
        <v>5.1479999999999997</v>
      </c>
      <c r="BP1731" s="12" t="s">
        <v>321</v>
      </c>
      <c r="BQ1731" s="754">
        <v>0</v>
      </c>
      <c r="BR1731" s="12" t="s">
        <v>321</v>
      </c>
      <c r="BS1731" s="654">
        <v>0</v>
      </c>
      <c r="BT1731" s="12" t="s">
        <v>321</v>
      </c>
      <c r="BU1731" s="654">
        <v>5.3710000000000004</v>
      </c>
      <c r="BV1731" s="12" t="s">
        <v>321</v>
      </c>
      <c r="BW1731" s="9">
        <v>0.08</v>
      </c>
      <c r="BX1731" s="9" t="s">
        <v>322</v>
      </c>
      <c r="BY1731" s="755">
        <v>137.4</v>
      </c>
      <c r="BZ1731" s="9" t="s">
        <v>315</v>
      </c>
      <c r="CA1731" s="755">
        <v>5.9</v>
      </c>
      <c r="CB1731" s="9" t="s">
        <v>315</v>
      </c>
      <c r="CC1731" s="755">
        <v>5.9</v>
      </c>
      <c r="CD1731" s="9" t="s">
        <v>315</v>
      </c>
      <c r="CE1731" s="755">
        <v>70.5</v>
      </c>
      <c r="CF1731" s="9" t="s">
        <v>323</v>
      </c>
      <c r="CG1731" s="755">
        <v>59.5</v>
      </c>
      <c r="CH1731" s="9" t="s">
        <v>323</v>
      </c>
      <c r="CI1731" s="9"/>
      <c r="CJ1731" s="9"/>
      <c r="CK1731" s="9"/>
    </row>
    <row r="1732" spans="1:89" s="98" customFormat="1" x14ac:dyDescent="0.25">
      <c r="A1732" s="99">
        <v>10106107</v>
      </c>
      <c r="B1732" s="99"/>
      <c r="C1732" s="772">
        <v>4033</v>
      </c>
      <c r="D1732" s="807">
        <v>0.05</v>
      </c>
      <c r="E1732" s="772">
        <f t="shared" si="77"/>
        <v>4235</v>
      </c>
      <c r="F1732" s="778">
        <v>1.1000000000000001</v>
      </c>
      <c r="G1732" s="774">
        <f t="shared" ref="G1732:G1779" si="78">ROUND(E1732*F1732,0)</f>
        <v>4659</v>
      </c>
      <c r="H1732" s="776"/>
      <c r="I1732" s="758"/>
      <c r="J1732" s="776"/>
      <c r="K1732" s="786"/>
      <c r="L1732" s="9" t="s">
        <v>308</v>
      </c>
      <c r="M1732" s="9" t="s">
        <v>4569</v>
      </c>
      <c r="N1732" s="9" t="s">
        <v>309</v>
      </c>
      <c r="O1732" s="9" t="s">
        <v>310</v>
      </c>
      <c r="P1732" s="9" t="s">
        <v>311</v>
      </c>
      <c r="Q1732" s="9" t="s">
        <v>2498</v>
      </c>
      <c r="R1732" s="9" t="s">
        <v>2499</v>
      </c>
      <c r="S1732" s="9" t="s">
        <v>348</v>
      </c>
      <c r="T1732" s="98" t="s">
        <v>204</v>
      </c>
      <c r="U1732" s="99" t="s">
        <v>639</v>
      </c>
      <c r="V1732" s="99" t="s">
        <v>207</v>
      </c>
      <c r="W1732" s="99" t="s">
        <v>640</v>
      </c>
      <c r="X1732" s="99" t="s">
        <v>207</v>
      </c>
      <c r="Y1732" s="99">
        <v>216</v>
      </c>
      <c r="Z1732" s="99" t="s">
        <v>207</v>
      </c>
      <c r="AA1732" s="99">
        <v>300</v>
      </c>
      <c r="AB1732" s="99" t="s">
        <v>207</v>
      </c>
      <c r="AC1732" s="9">
        <v>342</v>
      </c>
      <c r="AD1732" s="9" t="s">
        <v>207</v>
      </c>
      <c r="AE1732" s="9">
        <v>135</v>
      </c>
      <c r="AF1732" s="9" t="s">
        <v>315</v>
      </c>
      <c r="AG1732" s="14" t="s">
        <v>359</v>
      </c>
      <c r="AH1732" s="14" t="s">
        <v>207</v>
      </c>
      <c r="AI1732" s="14" t="s">
        <v>360</v>
      </c>
      <c r="AJ1732" s="14" t="s">
        <v>207</v>
      </c>
      <c r="AK1732" s="9">
        <v>5</v>
      </c>
      <c r="AL1732" s="14" t="s">
        <v>207</v>
      </c>
      <c r="AM1732" s="9">
        <v>5</v>
      </c>
      <c r="AN1732" s="14" t="s">
        <v>207</v>
      </c>
      <c r="AO1732" s="9">
        <v>5</v>
      </c>
      <c r="AP1732" s="14" t="s">
        <v>207</v>
      </c>
      <c r="AQ1732" s="9">
        <v>30</v>
      </c>
      <c r="AR1732" s="14" t="s">
        <v>207</v>
      </c>
      <c r="AS1732" s="9" t="s">
        <v>41</v>
      </c>
      <c r="AT1732" s="9" t="s">
        <v>344</v>
      </c>
      <c r="AU1732" s="9" t="s">
        <v>319</v>
      </c>
      <c r="AV1732" s="9" t="s">
        <v>320</v>
      </c>
      <c r="AW1732" s="9" t="s">
        <v>2525</v>
      </c>
      <c r="AX1732" s="9">
        <v>9010600000</v>
      </c>
      <c r="AY1732" s="99">
        <v>369</v>
      </c>
      <c r="AZ1732" s="12" t="s">
        <v>207</v>
      </c>
      <c r="BA1732" s="99">
        <v>15</v>
      </c>
      <c r="BB1732" s="12" t="s">
        <v>207</v>
      </c>
      <c r="BC1732" s="99">
        <v>15</v>
      </c>
      <c r="BD1732" s="12" t="s">
        <v>207</v>
      </c>
      <c r="BE1732" s="99">
        <v>35</v>
      </c>
      <c r="BF1732" s="12" t="s">
        <v>321</v>
      </c>
      <c r="BG1732" s="654">
        <v>34.533000000000001</v>
      </c>
      <c r="BH1732" s="12" t="s">
        <v>321</v>
      </c>
      <c r="BI1732" s="99">
        <v>29</v>
      </c>
      <c r="BJ1732" s="12" t="s">
        <v>321</v>
      </c>
      <c r="BK1732" s="754">
        <v>0</v>
      </c>
      <c r="BL1732" s="12" t="s">
        <v>321</v>
      </c>
      <c r="BM1732" s="754">
        <v>0.23100000000000001</v>
      </c>
      <c r="BN1732" s="12" t="s">
        <v>321</v>
      </c>
      <c r="BO1732" s="754">
        <v>5.3019999999999996</v>
      </c>
      <c r="BP1732" s="12" t="s">
        <v>321</v>
      </c>
      <c r="BQ1732" s="754">
        <v>0</v>
      </c>
      <c r="BR1732" s="12" t="s">
        <v>321</v>
      </c>
      <c r="BS1732" s="654">
        <v>0</v>
      </c>
      <c r="BT1732" s="12" t="s">
        <v>321</v>
      </c>
      <c r="BU1732" s="654">
        <v>5.5330000000000004</v>
      </c>
      <c r="BV1732" s="12" t="s">
        <v>321</v>
      </c>
      <c r="BW1732" s="9">
        <v>0.08</v>
      </c>
      <c r="BX1732" s="9" t="s">
        <v>322</v>
      </c>
      <c r="BY1732" s="755">
        <v>145.30000000000001</v>
      </c>
      <c r="BZ1732" s="9" t="s">
        <v>315</v>
      </c>
      <c r="CA1732" s="755">
        <v>5.9</v>
      </c>
      <c r="CB1732" s="9" t="s">
        <v>315</v>
      </c>
      <c r="CC1732" s="755">
        <v>5.9</v>
      </c>
      <c r="CD1732" s="9" t="s">
        <v>315</v>
      </c>
      <c r="CE1732" s="755">
        <v>75</v>
      </c>
      <c r="CF1732" s="9" t="s">
        <v>323</v>
      </c>
      <c r="CG1732" s="755">
        <v>63.9</v>
      </c>
      <c r="CH1732" s="9" t="s">
        <v>323</v>
      </c>
      <c r="CI1732" s="9"/>
      <c r="CJ1732" s="9"/>
      <c r="CK1732" s="9"/>
    </row>
    <row r="1733" spans="1:89" s="98" customFormat="1" x14ac:dyDescent="0.25">
      <c r="A1733" s="99">
        <v>10106058</v>
      </c>
      <c r="B1733" s="99"/>
      <c r="C1733" s="772">
        <v>4549</v>
      </c>
      <c r="D1733" s="807">
        <v>0.05</v>
      </c>
      <c r="E1733" s="772">
        <f t="shared" si="77"/>
        <v>4776</v>
      </c>
      <c r="F1733" s="778">
        <v>1.1000000000000001</v>
      </c>
      <c r="G1733" s="774">
        <f t="shared" si="78"/>
        <v>5254</v>
      </c>
      <c r="H1733" s="776"/>
      <c r="I1733" s="758"/>
      <c r="J1733" s="776"/>
      <c r="K1733" s="786"/>
      <c r="L1733" s="9" t="s">
        <v>308</v>
      </c>
      <c r="M1733" s="9" t="s">
        <v>4570</v>
      </c>
      <c r="N1733" s="9" t="s">
        <v>309</v>
      </c>
      <c r="O1733" s="9" t="s">
        <v>310</v>
      </c>
      <c r="P1733" s="9" t="s">
        <v>311</v>
      </c>
      <c r="Q1733" s="9" t="s">
        <v>2498</v>
      </c>
      <c r="R1733" s="9" t="s">
        <v>2499</v>
      </c>
      <c r="S1733" s="9" t="s">
        <v>348</v>
      </c>
      <c r="T1733" s="98" t="s">
        <v>204</v>
      </c>
      <c r="U1733" s="99" t="s">
        <v>641</v>
      </c>
      <c r="V1733" s="99" t="s">
        <v>207</v>
      </c>
      <c r="W1733" s="99" t="s">
        <v>642</v>
      </c>
      <c r="X1733" s="99" t="s">
        <v>207</v>
      </c>
      <c r="Y1733" s="99">
        <v>229</v>
      </c>
      <c r="Z1733" s="99" t="s">
        <v>207</v>
      </c>
      <c r="AA1733" s="99">
        <v>320</v>
      </c>
      <c r="AB1733" s="99" t="s">
        <v>207</v>
      </c>
      <c r="AC1733" s="9">
        <v>366</v>
      </c>
      <c r="AD1733" s="9" t="s">
        <v>207</v>
      </c>
      <c r="AE1733" s="9">
        <v>144</v>
      </c>
      <c r="AF1733" s="9" t="s">
        <v>315</v>
      </c>
      <c r="AG1733" s="14" t="s">
        <v>361</v>
      </c>
      <c r="AH1733" s="14" t="s">
        <v>207</v>
      </c>
      <c r="AI1733" s="14" t="s">
        <v>362</v>
      </c>
      <c r="AJ1733" s="14" t="s">
        <v>207</v>
      </c>
      <c r="AK1733" s="9">
        <v>5</v>
      </c>
      <c r="AL1733" s="14" t="s">
        <v>207</v>
      </c>
      <c r="AM1733" s="9">
        <v>5</v>
      </c>
      <c r="AN1733" s="14" t="s">
        <v>207</v>
      </c>
      <c r="AO1733" s="9">
        <v>5</v>
      </c>
      <c r="AP1733" s="14" t="s">
        <v>207</v>
      </c>
      <c r="AQ1733" s="9">
        <v>30</v>
      </c>
      <c r="AR1733" s="14" t="s">
        <v>207</v>
      </c>
      <c r="AS1733" s="9" t="s">
        <v>41</v>
      </c>
      <c r="AT1733" s="9" t="s">
        <v>344</v>
      </c>
      <c r="AU1733" s="9" t="s">
        <v>319</v>
      </c>
      <c r="AV1733" s="9" t="s">
        <v>320</v>
      </c>
      <c r="AW1733" s="9" t="s">
        <v>2526</v>
      </c>
      <c r="AX1733" s="9">
        <v>9010600000</v>
      </c>
      <c r="AY1733" s="99">
        <v>389</v>
      </c>
      <c r="AZ1733" s="12" t="s">
        <v>207</v>
      </c>
      <c r="BA1733" s="99">
        <v>15</v>
      </c>
      <c r="BB1733" s="12" t="s">
        <v>207</v>
      </c>
      <c r="BC1733" s="99">
        <v>15</v>
      </c>
      <c r="BD1733" s="12" t="s">
        <v>207</v>
      </c>
      <c r="BE1733" s="99">
        <v>38</v>
      </c>
      <c r="BF1733" s="12" t="s">
        <v>321</v>
      </c>
      <c r="BG1733" s="654">
        <v>37.695</v>
      </c>
      <c r="BH1733" s="12" t="s">
        <v>321</v>
      </c>
      <c r="BI1733" s="99">
        <v>32</v>
      </c>
      <c r="BJ1733" s="12" t="s">
        <v>321</v>
      </c>
      <c r="BK1733" s="754">
        <v>0</v>
      </c>
      <c r="BL1733" s="12" t="s">
        <v>321</v>
      </c>
      <c r="BM1733" s="754">
        <v>0.23899999999999999</v>
      </c>
      <c r="BN1733" s="12" t="s">
        <v>321</v>
      </c>
      <c r="BO1733" s="754">
        <v>5.4560000000000004</v>
      </c>
      <c r="BP1733" s="12" t="s">
        <v>321</v>
      </c>
      <c r="BQ1733" s="754">
        <v>0</v>
      </c>
      <c r="BR1733" s="12" t="s">
        <v>321</v>
      </c>
      <c r="BS1733" s="654">
        <v>0</v>
      </c>
      <c r="BT1733" s="12" t="s">
        <v>321</v>
      </c>
      <c r="BU1733" s="654">
        <v>5.6950000000000003</v>
      </c>
      <c r="BV1733" s="12" t="s">
        <v>321</v>
      </c>
      <c r="BW1733" s="9">
        <v>0.09</v>
      </c>
      <c r="BX1733" s="9" t="s">
        <v>322</v>
      </c>
      <c r="BY1733" s="755">
        <v>153.1</v>
      </c>
      <c r="BZ1733" s="9" t="s">
        <v>315</v>
      </c>
      <c r="CA1733" s="755">
        <v>5.9</v>
      </c>
      <c r="CB1733" s="9" t="s">
        <v>315</v>
      </c>
      <c r="CC1733" s="755">
        <v>5.9</v>
      </c>
      <c r="CD1733" s="9" t="s">
        <v>315</v>
      </c>
      <c r="CE1733" s="755">
        <v>83.8</v>
      </c>
      <c r="CF1733" s="9" t="s">
        <v>323</v>
      </c>
      <c r="CG1733" s="755">
        <v>70.5</v>
      </c>
      <c r="CH1733" s="9" t="s">
        <v>323</v>
      </c>
      <c r="CI1733" s="9"/>
      <c r="CJ1733" s="9"/>
      <c r="CK1733" s="9"/>
    </row>
    <row r="1734" spans="1:89" s="98" customFormat="1" x14ac:dyDescent="0.25">
      <c r="A1734" s="99">
        <v>10106059</v>
      </c>
      <c r="B1734" s="99"/>
      <c r="C1734" s="772">
        <v>5035</v>
      </c>
      <c r="D1734" s="807">
        <v>0.05</v>
      </c>
      <c r="E1734" s="772">
        <f t="shared" si="77"/>
        <v>5287</v>
      </c>
      <c r="F1734" s="778">
        <v>1.1000000000000001</v>
      </c>
      <c r="G1734" s="774">
        <f t="shared" si="78"/>
        <v>5816</v>
      </c>
      <c r="H1734" s="776"/>
      <c r="I1734" s="758"/>
      <c r="J1734" s="776"/>
      <c r="K1734" s="786"/>
      <c r="L1734" s="9" t="s">
        <v>308</v>
      </c>
      <c r="M1734" s="9" t="s">
        <v>4571</v>
      </c>
      <c r="N1734" s="9" t="s">
        <v>309</v>
      </c>
      <c r="O1734" s="9" t="s">
        <v>310</v>
      </c>
      <c r="P1734" s="9" t="s">
        <v>311</v>
      </c>
      <c r="Q1734" s="9" t="s">
        <v>2498</v>
      </c>
      <c r="R1734" s="9" t="s">
        <v>2499</v>
      </c>
      <c r="S1734" s="9" t="s">
        <v>348</v>
      </c>
      <c r="T1734" s="98" t="s">
        <v>204</v>
      </c>
      <c r="U1734" s="99" t="s">
        <v>643</v>
      </c>
      <c r="V1734" s="99" t="s">
        <v>207</v>
      </c>
      <c r="W1734" s="99" t="s">
        <v>644</v>
      </c>
      <c r="X1734" s="99" t="s">
        <v>207</v>
      </c>
      <c r="Y1734" s="99">
        <v>241</v>
      </c>
      <c r="Z1734" s="99" t="s">
        <v>207</v>
      </c>
      <c r="AA1734" s="99">
        <v>340</v>
      </c>
      <c r="AB1734" s="99" t="s">
        <v>207</v>
      </c>
      <c r="AC1734" s="9">
        <v>389</v>
      </c>
      <c r="AD1734" s="9" t="s">
        <v>207</v>
      </c>
      <c r="AE1734" s="9">
        <v>153</v>
      </c>
      <c r="AF1734" s="9" t="s">
        <v>315</v>
      </c>
      <c r="AG1734" s="14" t="s">
        <v>363</v>
      </c>
      <c r="AH1734" s="14" t="s">
        <v>207</v>
      </c>
      <c r="AI1734" s="14" t="s">
        <v>364</v>
      </c>
      <c r="AJ1734" s="14" t="s">
        <v>207</v>
      </c>
      <c r="AK1734" s="9">
        <v>5</v>
      </c>
      <c r="AL1734" s="14" t="s">
        <v>207</v>
      </c>
      <c r="AM1734" s="9">
        <v>5</v>
      </c>
      <c r="AN1734" s="14" t="s">
        <v>207</v>
      </c>
      <c r="AO1734" s="9">
        <v>5</v>
      </c>
      <c r="AP1734" s="14" t="s">
        <v>207</v>
      </c>
      <c r="AQ1734" s="9">
        <v>30</v>
      </c>
      <c r="AR1734" s="14" t="s">
        <v>207</v>
      </c>
      <c r="AS1734" s="9" t="s">
        <v>41</v>
      </c>
      <c r="AT1734" s="9" t="s">
        <v>344</v>
      </c>
      <c r="AU1734" s="9" t="s">
        <v>319</v>
      </c>
      <c r="AV1734" s="9" t="s">
        <v>320</v>
      </c>
      <c r="AW1734" s="9" t="s">
        <v>2527</v>
      </c>
      <c r="AX1734" s="9">
        <v>9010600000</v>
      </c>
      <c r="AY1734" s="99">
        <v>409</v>
      </c>
      <c r="AZ1734" s="12" t="s">
        <v>207</v>
      </c>
      <c r="BA1734" s="99">
        <v>15</v>
      </c>
      <c r="BB1734" s="12" t="s">
        <v>207</v>
      </c>
      <c r="BC1734" s="99">
        <v>15</v>
      </c>
      <c r="BD1734" s="12" t="s">
        <v>207</v>
      </c>
      <c r="BE1734" s="99">
        <v>41</v>
      </c>
      <c r="BF1734" s="12" t="s">
        <v>321</v>
      </c>
      <c r="BG1734" s="654">
        <v>40.057000000000002</v>
      </c>
      <c r="BH1734" s="12" t="s">
        <v>321</v>
      </c>
      <c r="BI1734" s="99">
        <v>34</v>
      </c>
      <c r="BJ1734" s="12" t="s">
        <v>321</v>
      </c>
      <c r="BK1734" s="754">
        <v>0</v>
      </c>
      <c r="BL1734" s="12" t="s">
        <v>321</v>
      </c>
      <c r="BM1734" s="754">
        <v>0.247</v>
      </c>
      <c r="BN1734" s="12" t="s">
        <v>321</v>
      </c>
      <c r="BO1734" s="754">
        <v>5.81</v>
      </c>
      <c r="BP1734" s="12" t="s">
        <v>321</v>
      </c>
      <c r="BQ1734" s="754">
        <v>0</v>
      </c>
      <c r="BR1734" s="12" t="s">
        <v>321</v>
      </c>
      <c r="BS1734" s="654">
        <v>0</v>
      </c>
      <c r="BT1734" s="12" t="s">
        <v>321</v>
      </c>
      <c r="BU1734" s="654">
        <v>6.0570000000000004</v>
      </c>
      <c r="BV1734" s="12" t="s">
        <v>321</v>
      </c>
      <c r="BW1734" s="9">
        <v>0.09</v>
      </c>
      <c r="BX1734" s="9" t="s">
        <v>322</v>
      </c>
      <c r="BY1734" s="755">
        <v>161</v>
      </c>
      <c r="BZ1734" s="9" t="s">
        <v>315</v>
      </c>
      <c r="CA1734" s="755">
        <v>5.9</v>
      </c>
      <c r="CB1734" s="9" t="s">
        <v>315</v>
      </c>
      <c r="CC1734" s="755">
        <v>5.9</v>
      </c>
      <c r="CD1734" s="9" t="s">
        <v>315</v>
      </c>
      <c r="CE1734" s="755">
        <v>88.2</v>
      </c>
      <c r="CF1734" s="9" t="s">
        <v>323</v>
      </c>
      <c r="CG1734" s="755">
        <v>75</v>
      </c>
      <c r="CH1734" s="9" t="s">
        <v>323</v>
      </c>
      <c r="CI1734" s="9"/>
      <c r="CJ1734" s="9"/>
      <c r="CK1734" s="9"/>
    </row>
    <row r="1735" spans="1:89" s="98" customFormat="1" x14ac:dyDescent="0.25">
      <c r="A1735" s="99">
        <v>10106174</v>
      </c>
      <c r="B1735" s="99"/>
      <c r="C1735" s="772">
        <v>2880</v>
      </c>
      <c r="D1735" s="807">
        <v>0.05</v>
      </c>
      <c r="E1735" s="772">
        <f t="shared" si="77"/>
        <v>3024</v>
      </c>
      <c r="F1735" s="778">
        <v>1.1000000000000001</v>
      </c>
      <c r="G1735" s="774">
        <f t="shared" si="78"/>
        <v>3326</v>
      </c>
      <c r="H1735" s="776"/>
      <c r="I1735" s="758"/>
      <c r="J1735" s="776"/>
      <c r="K1735" s="786"/>
      <c r="L1735" s="9" t="s">
        <v>308</v>
      </c>
      <c r="M1735" s="9" t="s">
        <v>4572</v>
      </c>
      <c r="N1735" s="9" t="s">
        <v>309</v>
      </c>
      <c r="O1735" s="9" t="s">
        <v>310</v>
      </c>
      <c r="P1735" s="9" t="s">
        <v>311</v>
      </c>
      <c r="Q1735" s="9" t="s">
        <v>2498</v>
      </c>
      <c r="R1735" s="9" t="s">
        <v>2499</v>
      </c>
      <c r="S1735" s="9" t="s">
        <v>348</v>
      </c>
      <c r="T1735" s="98" t="s">
        <v>204</v>
      </c>
      <c r="U1735" s="99" t="s">
        <v>631</v>
      </c>
      <c r="V1735" s="99" t="s">
        <v>207</v>
      </c>
      <c r="W1735" s="99" t="s">
        <v>632</v>
      </c>
      <c r="X1735" s="99" t="s">
        <v>207</v>
      </c>
      <c r="Y1735" s="99">
        <v>154</v>
      </c>
      <c r="Z1735" s="99" t="s">
        <v>207</v>
      </c>
      <c r="AA1735" s="99">
        <v>200</v>
      </c>
      <c r="AB1735" s="99" t="s">
        <v>207</v>
      </c>
      <c r="AC1735" s="9">
        <v>224</v>
      </c>
      <c r="AD1735" s="9" t="s">
        <v>207</v>
      </c>
      <c r="AE1735" s="9">
        <v>88</v>
      </c>
      <c r="AF1735" s="9" t="s">
        <v>315</v>
      </c>
      <c r="AG1735" s="14" t="s">
        <v>349</v>
      </c>
      <c r="AH1735" s="14" t="s">
        <v>207</v>
      </c>
      <c r="AI1735" s="14" t="s">
        <v>350</v>
      </c>
      <c r="AJ1735" s="14" t="s">
        <v>207</v>
      </c>
      <c r="AK1735" s="9">
        <v>5</v>
      </c>
      <c r="AL1735" s="14" t="s">
        <v>207</v>
      </c>
      <c r="AM1735" s="9">
        <v>5</v>
      </c>
      <c r="AN1735" s="14" t="s">
        <v>207</v>
      </c>
      <c r="AO1735" s="9">
        <v>5</v>
      </c>
      <c r="AP1735" s="14" t="s">
        <v>207</v>
      </c>
      <c r="AQ1735" s="9">
        <v>30</v>
      </c>
      <c r="AR1735" s="14" t="s">
        <v>207</v>
      </c>
      <c r="AS1735" s="9" t="s">
        <v>42</v>
      </c>
      <c r="AT1735" s="9" t="s">
        <v>345</v>
      </c>
      <c r="AU1735" s="9" t="s">
        <v>319</v>
      </c>
      <c r="AV1735" s="9" t="s">
        <v>320</v>
      </c>
      <c r="AW1735" s="9" t="s">
        <v>2528</v>
      </c>
      <c r="AX1735" s="9">
        <v>9010600000</v>
      </c>
      <c r="AY1735" s="99">
        <v>269</v>
      </c>
      <c r="AZ1735" s="12" t="s">
        <v>207</v>
      </c>
      <c r="BA1735" s="99">
        <v>15</v>
      </c>
      <c r="BB1735" s="12" t="s">
        <v>207</v>
      </c>
      <c r="BC1735" s="99">
        <v>15</v>
      </c>
      <c r="BD1735" s="12" t="s">
        <v>207</v>
      </c>
      <c r="BE1735" s="99">
        <v>26</v>
      </c>
      <c r="BF1735" s="12" t="s">
        <v>321</v>
      </c>
      <c r="BG1735" s="654">
        <v>25.045999999999999</v>
      </c>
      <c r="BH1735" s="12" t="s">
        <v>321</v>
      </c>
      <c r="BI1735" s="99">
        <v>20</v>
      </c>
      <c r="BJ1735" s="12" t="s">
        <v>321</v>
      </c>
      <c r="BK1735" s="754">
        <v>0</v>
      </c>
      <c r="BL1735" s="12" t="s">
        <v>321</v>
      </c>
      <c r="BM1735" s="754">
        <v>0.19400000000000001</v>
      </c>
      <c r="BN1735" s="12" t="s">
        <v>321</v>
      </c>
      <c r="BO1735" s="754">
        <v>4.8520000000000003</v>
      </c>
      <c r="BP1735" s="12" t="s">
        <v>321</v>
      </c>
      <c r="BQ1735" s="754">
        <v>0</v>
      </c>
      <c r="BR1735" s="12" t="s">
        <v>321</v>
      </c>
      <c r="BS1735" s="654">
        <v>0</v>
      </c>
      <c r="BT1735" s="12" t="s">
        <v>321</v>
      </c>
      <c r="BU1735" s="654">
        <v>5.0460000000000003</v>
      </c>
      <c r="BV1735" s="12" t="s">
        <v>321</v>
      </c>
      <c r="BW1735" s="9">
        <v>0.06</v>
      </c>
      <c r="BX1735" s="9" t="s">
        <v>322</v>
      </c>
      <c r="BY1735" s="755">
        <v>105.9</v>
      </c>
      <c r="BZ1735" s="9" t="s">
        <v>315</v>
      </c>
      <c r="CA1735" s="755">
        <v>5.9</v>
      </c>
      <c r="CB1735" s="9" t="s">
        <v>315</v>
      </c>
      <c r="CC1735" s="755">
        <v>5.9</v>
      </c>
      <c r="CD1735" s="9" t="s">
        <v>315</v>
      </c>
      <c r="CE1735" s="755">
        <v>52.9</v>
      </c>
      <c r="CF1735" s="9" t="s">
        <v>323</v>
      </c>
      <c r="CG1735" s="755">
        <v>44.1</v>
      </c>
      <c r="CH1735" s="9" t="s">
        <v>323</v>
      </c>
      <c r="CI1735" s="9"/>
      <c r="CJ1735" s="9"/>
      <c r="CK1735" s="9"/>
    </row>
    <row r="1736" spans="1:89" s="98" customFormat="1" x14ac:dyDescent="0.25">
      <c r="A1736" s="99">
        <v>10106175</v>
      </c>
      <c r="B1736" s="99"/>
      <c r="C1736" s="772">
        <v>3042</v>
      </c>
      <c r="D1736" s="807">
        <v>0.05</v>
      </c>
      <c r="E1736" s="772">
        <f t="shared" si="77"/>
        <v>3194</v>
      </c>
      <c r="F1736" s="778">
        <v>1.1000000000000001</v>
      </c>
      <c r="G1736" s="774">
        <f t="shared" si="78"/>
        <v>3513</v>
      </c>
      <c r="H1736" s="776"/>
      <c r="I1736" s="758"/>
      <c r="J1736" s="776"/>
      <c r="K1736" s="786"/>
      <c r="L1736" s="9" t="s">
        <v>308</v>
      </c>
      <c r="M1736" s="9" t="s">
        <v>4573</v>
      </c>
      <c r="N1736" s="9" t="s">
        <v>309</v>
      </c>
      <c r="O1736" s="9" t="s">
        <v>310</v>
      </c>
      <c r="P1736" s="9" t="s">
        <v>311</v>
      </c>
      <c r="Q1736" s="9" t="s">
        <v>2498</v>
      </c>
      <c r="R1736" s="9" t="s">
        <v>2499</v>
      </c>
      <c r="S1736" s="9" t="s">
        <v>348</v>
      </c>
      <c r="T1736" s="98" t="s">
        <v>204</v>
      </c>
      <c r="U1736" s="99" t="s">
        <v>633</v>
      </c>
      <c r="V1736" s="99" t="s">
        <v>207</v>
      </c>
      <c r="W1736" s="99" t="s">
        <v>634</v>
      </c>
      <c r="X1736" s="99" t="s">
        <v>207</v>
      </c>
      <c r="Y1736" s="99">
        <v>166</v>
      </c>
      <c r="Z1736" s="99" t="s">
        <v>207</v>
      </c>
      <c r="AA1736" s="99">
        <v>220</v>
      </c>
      <c r="AB1736" s="99" t="s">
        <v>207</v>
      </c>
      <c r="AC1736" s="9">
        <v>248</v>
      </c>
      <c r="AD1736" s="9" t="s">
        <v>207</v>
      </c>
      <c r="AE1736" s="9">
        <v>98</v>
      </c>
      <c r="AF1736" s="9" t="s">
        <v>315</v>
      </c>
      <c r="AG1736" s="14" t="s">
        <v>351</v>
      </c>
      <c r="AH1736" s="14" t="s">
        <v>207</v>
      </c>
      <c r="AI1736" s="14" t="s">
        <v>352</v>
      </c>
      <c r="AJ1736" s="14" t="s">
        <v>207</v>
      </c>
      <c r="AK1736" s="9">
        <v>5</v>
      </c>
      <c r="AL1736" s="14" t="s">
        <v>207</v>
      </c>
      <c r="AM1736" s="9">
        <v>5</v>
      </c>
      <c r="AN1736" s="14" t="s">
        <v>207</v>
      </c>
      <c r="AO1736" s="9">
        <v>5</v>
      </c>
      <c r="AP1736" s="14" t="s">
        <v>207</v>
      </c>
      <c r="AQ1736" s="9">
        <v>30</v>
      </c>
      <c r="AR1736" s="14" t="s">
        <v>207</v>
      </c>
      <c r="AS1736" s="9" t="s">
        <v>42</v>
      </c>
      <c r="AT1736" s="9" t="s">
        <v>345</v>
      </c>
      <c r="AU1736" s="9" t="s">
        <v>319</v>
      </c>
      <c r="AV1736" s="9" t="s">
        <v>320</v>
      </c>
      <c r="AW1736" s="9" t="s">
        <v>2529</v>
      </c>
      <c r="AX1736" s="9">
        <v>9010600000</v>
      </c>
      <c r="AY1736" s="99">
        <v>289</v>
      </c>
      <c r="AZ1736" s="12" t="s">
        <v>207</v>
      </c>
      <c r="BA1736" s="99">
        <v>15</v>
      </c>
      <c r="BB1736" s="12" t="s">
        <v>207</v>
      </c>
      <c r="BC1736" s="99">
        <v>15</v>
      </c>
      <c r="BD1736" s="12" t="s">
        <v>207</v>
      </c>
      <c r="BE1736" s="99">
        <v>28</v>
      </c>
      <c r="BF1736" s="12" t="s">
        <v>321</v>
      </c>
      <c r="BG1736" s="654">
        <v>27.687999999999999</v>
      </c>
      <c r="BH1736" s="12" t="s">
        <v>321</v>
      </c>
      <c r="BI1736" s="99">
        <v>22</v>
      </c>
      <c r="BJ1736" s="12" t="s">
        <v>321</v>
      </c>
      <c r="BK1736" s="754">
        <v>0</v>
      </c>
      <c r="BL1736" s="12" t="s">
        <v>321</v>
      </c>
      <c r="BM1736" s="754">
        <v>0.20200000000000001</v>
      </c>
      <c r="BN1736" s="12" t="s">
        <v>321</v>
      </c>
      <c r="BO1736" s="754">
        <v>5.4859999999999998</v>
      </c>
      <c r="BP1736" s="12" t="s">
        <v>321</v>
      </c>
      <c r="BQ1736" s="754">
        <v>0</v>
      </c>
      <c r="BR1736" s="12" t="s">
        <v>321</v>
      </c>
      <c r="BS1736" s="654">
        <v>0</v>
      </c>
      <c r="BT1736" s="12" t="s">
        <v>321</v>
      </c>
      <c r="BU1736" s="654">
        <v>5.6879999999999997</v>
      </c>
      <c r="BV1736" s="12" t="s">
        <v>321</v>
      </c>
      <c r="BW1736" s="9">
        <v>7.0000000000000007E-2</v>
      </c>
      <c r="BX1736" s="9" t="s">
        <v>322</v>
      </c>
      <c r="BY1736" s="755">
        <v>113.8</v>
      </c>
      <c r="BZ1736" s="9" t="s">
        <v>315</v>
      </c>
      <c r="CA1736" s="755">
        <v>5.9</v>
      </c>
      <c r="CB1736" s="9" t="s">
        <v>315</v>
      </c>
      <c r="CC1736" s="755">
        <v>5.9</v>
      </c>
      <c r="CD1736" s="9" t="s">
        <v>315</v>
      </c>
      <c r="CE1736" s="755">
        <v>57.3</v>
      </c>
      <c r="CF1736" s="9" t="s">
        <v>323</v>
      </c>
      <c r="CG1736" s="755">
        <v>48.5</v>
      </c>
      <c r="CH1736" s="9" t="s">
        <v>323</v>
      </c>
      <c r="CI1736" s="9"/>
      <c r="CJ1736" s="9"/>
      <c r="CK1736" s="9"/>
    </row>
    <row r="1737" spans="1:89" s="98" customFormat="1" x14ac:dyDescent="0.25">
      <c r="A1737" s="99">
        <v>10106176</v>
      </c>
      <c r="B1737" s="99"/>
      <c r="C1737" s="772">
        <v>3492</v>
      </c>
      <c r="D1737" s="807">
        <v>0.05</v>
      </c>
      <c r="E1737" s="772">
        <f t="shared" si="77"/>
        <v>3667</v>
      </c>
      <c r="F1737" s="778">
        <v>1.1000000000000001</v>
      </c>
      <c r="G1737" s="774">
        <f t="shared" si="78"/>
        <v>4034</v>
      </c>
      <c r="H1737" s="776"/>
      <c r="I1737" s="758"/>
      <c r="J1737" s="776"/>
      <c r="K1737" s="786"/>
      <c r="L1737" s="9" t="s">
        <v>308</v>
      </c>
      <c r="M1737" s="9" t="s">
        <v>4574</v>
      </c>
      <c r="N1737" s="9" t="s">
        <v>309</v>
      </c>
      <c r="O1737" s="9" t="s">
        <v>310</v>
      </c>
      <c r="P1737" s="9" t="s">
        <v>311</v>
      </c>
      <c r="Q1737" s="9" t="s">
        <v>2498</v>
      </c>
      <c r="R1737" s="9" t="s">
        <v>2499</v>
      </c>
      <c r="S1737" s="9" t="s">
        <v>348</v>
      </c>
      <c r="T1737" s="98" t="s">
        <v>204</v>
      </c>
      <c r="U1737" s="99" t="s">
        <v>635</v>
      </c>
      <c r="V1737" s="99" t="s">
        <v>207</v>
      </c>
      <c r="W1737" s="99" t="s">
        <v>636</v>
      </c>
      <c r="X1737" s="99" t="s">
        <v>207</v>
      </c>
      <c r="Y1737" s="99">
        <v>179</v>
      </c>
      <c r="Z1737" s="99" t="s">
        <v>207</v>
      </c>
      <c r="AA1737" s="99">
        <v>240</v>
      </c>
      <c r="AB1737" s="99" t="s">
        <v>207</v>
      </c>
      <c r="AC1737" s="9">
        <v>271</v>
      </c>
      <c r="AD1737" s="9" t="s">
        <v>207</v>
      </c>
      <c r="AE1737" s="9">
        <v>107</v>
      </c>
      <c r="AF1737" s="9" t="s">
        <v>315</v>
      </c>
      <c r="AG1737" s="14" t="s">
        <v>353</v>
      </c>
      <c r="AH1737" s="14" t="s">
        <v>207</v>
      </c>
      <c r="AI1737" s="14" t="s">
        <v>354</v>
      </c>
      <c r="AJ1737" s="14" t="s">
        <v>207</v>
      </c>
      <c r="AK1737" s="9">
        <v>5</v>
      </c>
      <c r="AL1737" s="14" t="s">
        <v>207</v>
      </c>
      <c r="AM1737" s="9">
        <v>5</v>
      </c>
      <c r="AN1737" s="14" t="s">
        <v>207</v>
      </c>
      <c r="AO1737" s="9">
        <v>5</v>
      </c>
      <c r="AP1737" s="14" t="s">
        <v>207</v>
      </c>
      <c r="AQ1737" s="9">
        <v>30</v>
      </c>
      <c r="AR1737" s="14" t="s">
        <v>207</v>
      </c>
      <c r="AS1737" s="9" t="s">
        <v>42</v>
      </c>
      <c r="AT1737" s="9" t="s">
        <v>345</v>
      </c>
      <c r="AU1737" s="9" t="s">
        <v>319</v>
      </c>
      <c r="AV1737" s="9" t="s">
        <v>320</v>
      </c>
      <c r="AW1737" s="9" t="s">
        <v>2530</v>
      </c>
      <c r="AX1737" s="9">
        <v>9010600000</v>
      </c>
      <c r="AY1737" s="99">
        <v>309</v>
      </c>
      <c r="AZ1737" s="12" t="s">
        <v>207</v>
      </c>
      <c r="BA1737" s="99">
        <v>15</v>
      </c>
      <c r="BB1737" s="12" t="s">
        <v>207</v>
      </c>
      <c r="BC1737" s="99">
        <v>15</v>
      </c>
      <c r="BD1737" s="12" t="s">
        <v>207</v>
      </c>
      <c r="BE1737" s="99">
        <v>31</v>
      </c>
      <c r="BF1737" s="12" t="s">
        <v>321</v>
      </c>
      <c r="BG1737" s="654">
        <v>30.367999999999999</v>
      </c>
      <c r="BH1737" s="12" t="s">
        <v>321</v>
      </c>
      <c r="BI1737" s="99">
        <v>24</v>
      </c>
      <c r="BJ1737" s="12" t="s">
        <v>321</v>
      </c>
      <c r="BK1737" s="754">
        <v>0</v>
      </c>
      <c r="BL1737" s="12" t="s">
        <v>321</v>
      </c>
      <c r="BM1737" s="754">
        <v>0.20799999999999999</v>
      </c>
      <c r="BN1737" s="12" t="s">
        <v>321</v>
      </c>
      <c r="BO1737" s="754">
        <v>6.16</v>
      </c>
      <c r="BP1737" s="12" t="s">
        <v>321</v>
      </c>
      <c r="BQ1737" s="754">
        <v>0</v>
      </c>
      <c r="BR1737" s="12" t="s">
        <v>321</v>
      </c>
      <c r="BS1737" s="654">
        <v>0</v>
      </c>
      <c r="BT1737" s="12" t="s">
        <v>321</v>
      </c>
      <c r="BU1737" s="654">
        <v>6.3680000000000003</v>
      </c>
      <c r="BV1737" s="12" t="s">
        <v>321</v>
      </c>
      <c r="BW1737" s="9">
        <v>7.0000000000000007E-2</v>
      </c>
      <c r="BX1737" s="9" t="s">
        <v>322</v>
      </c>
      <c r="BY1737" s="755">
        <v>121.7</v>
      </c>
      <c r="BZ1737" s="9" t="s">
        <v>315</v>
      </c>
      <c r="CA1737" s="755">
        <v>5.9</v>
      </c>
      <c r="CB1737" s="9" t="s">
        <v>315</v>
      </c>
      <c r="CC1737" s="755">
        <v>5.9</v>
      </c>
      <c r="CD1737" s="9" t="s">
        <v>315</v>
      </c>
      <c r="CE1737" s="755">
        <v>61.7</v>
      </c>
      <c r="CF1737" s="9" t="s">
        <v>323</v>
      </c>
      <c r="CG1737" s="755">
        <v>52.9</v>
      </c>
      <c r="CH1737" s="9" t="s">
        <v>323</v>
      </c>
      <c r="CI1737" s="9"/>
      <c r="CJ1737" s="9"/>
      <c r="CK1737" s="9"/>
    </row>
    <row r="1738" spans="1:89" s="98" customFormat="1" x14ac:dyDescent="0.25">
      <c r="A1738" s="99">
        <v>10106177</v>
      </c>
      <c r="B1738" s="99"/>
      <c r="C1738" s="772">
        <v>3742</v>
      </c>
      <c r="D1738" s="807">
        <v>0.05</v>
      </c>
      <c r="E1738" s="772">
        <f t="shared" si="77"/>
        <v>3929</v>
      </c>
      <c r="F1738" s="778">
        <v>1.1000000000000001</v>
      </c>
      <c r="G1738" s="774">
        <f t="shared" si="78"/>
        <v>4322</v>
      </c>
      <c r="H1738" s="776"/>
      <c r="I1738" s="758"/>
      <c r="J1738" s="776"/>
      <c r="K1738" s="786"/>
      <c r="L1738" s="9" t="s">
        <v>308</v>
      </c>
      <c r="M1738" s="9" t="s">
        <v>4575</v>
      </c>
      <c r="N1738" s="9" t="s">
        <v>309</v>
      </c>
      <c r="O1738" s="9" t="s">
        <v>310</v>
      </c>
      <c r="P1738" s="9" t="s">
        <v>311</v>
      </c>
      <c r="Q1738" s="9" t="s">
        <v>2498</v>
      </c>
      <c r="R1738" s="9" t="s">
        <v>2499</v>
      </c>
      <c r="S1738" s="9" t="s">
        <v>348</v>
      </c>
      <c r="T1738" s="98" t="s">
        <v>204</v>
      </c>
      <c r="U1738" s="99" t="s">
        <v>637</v>
      </c>
      <c r="V1738" s="99" t="s">
        <v>207</v>
      </c>
      <c r="W1738" s="99" t="s">
        <v>638</v>
      </c>
      <c r="X1738" s="99" t="s">
        <v>207</v>
      </c>
      <c r="Y1738" s="99">
        <v>204</v>
      </c>
      <c r="Z1738" s="99" t="s">
        <v>207</v>
      </c>
      <c r="AA1738" s="99">
        <v>280</v>
      </c>
      <c r="AB1738" s="99" t="s">
        <v>207</v>
      </c>
      <c r="AC1738" s="9">
        <v>319</v>
      </c>
      <c r="AD1738" s="9" t="s">
        <v>207</v>
      </c>
      <c r="AE1738" s="9">
        <v>126</v>
      </c>
      <c r="AF1738" s="9" t="s">
        <v>315</v>
      </c>
      <c r="AG1738" s="14" t="s">
        <v>357</v>
      </c>
      <c r="AH1738" s="14" t="s">
        <v>207</v>
      </c>
      <c r="AI1738" s="14" t="s">
        <v>358</v>
      </c>
      <c r="AJ1738" s="14" t="s">
        <v>207</v>
      </c>
      <c r="AK1738" s="9">
        <v>5</v>
      </c>
      <c r="AL1738" s="14" t="s">
        <v>207</v>
      </c>
      <c r="AM1738" s="9">
        <v>5</v>
      </c>
      <c r="AN1738" s="14" t="s">
        <v>207</v>
      </c>
      <c r="AO1738" s="9">
        <v>5</v>
      </c>
      <c r="AP1738" s="14" t="s">
        <v>207</v>
      </c>
      <c r="AQ1738" s="9">
        <v>30</v>
      </c>
      <c r="AR1738" s="14" t="s">
        <v>207</v>
      </c>
      <c r="AS1738" s="9" t="s">
        <v>42</v>
      </c>
      <c r="AT1738" s="9" t="s">
        <v>345</v>
      </c>
      <c r="AU1738" s="9" t="s">
        <v>319</v>
      </c>
      <c r="AV1738" s="9" t="s">
        <v>320</v>
      </c>
      <c r="AW1738" s="9" t="s">
        <v>2531</v>
      </c>
      <c r="AX1738" s="9">
        <v>9010600000</v>
      </c>
      <c r="AY1738" s="99">
        <v>349</v>
      </c>
      <c r="AZ1738" s="12" t="s">
        <v>207</v>
      </c>
      <c r="BA1738" s="99">
        <v>15</v>
      </c>
      <c r="BB1738" s="12" t="s">
        <v>207</v>
      </c>
      <c r="BC1738" s="99">
        <v>15</v>
      </c>
      <c r="BD1738" s="12" t="s">
        <v>207</v>
      </c>
      <c r="BE1738" s="99">
        <v>33</v>
      </c>
      <c r="BF1738" s="12" t="s">
        <v>321</v>
      </c>
      <c r="BG1738" s="654">
        <v>32.371000000000002</v>
      </c>
      <c r="BH1738" s="12" t="s">
        <v>321</v>
      </c>
      <c r="BI1738" s="99">
        <v>27</v>
      </c>
      <c r="BJ1738" s="12" t="s">
        <v>321</v>
      </c>
      <c r="BK1738" s="754">
        <v>0</v>
      </c>
      <c r="BL1738" s="12" t="s">
        <v>321</v>
      </c>
      <c r="BM1738" s="754">
        <v>0.223</v>
      </c>
      <c r="BN1738" s="12" t="s">
        <v>321</v>
      </c>
      <c r="BO1738" s="754">
        <v>5.1479999999999997</v>
      </c>
      <c r="BP1738" s="12" t="s">
        <v>321</v>
      </c>
      <c r="BQ1738" s="754">
        <v>0</v>
      </c>
      <c r="BR1738" s="12" t="s">
        <v>321</v>
      </c>
      <c r="BS1738" s="654">
        <v>0</v>
      </c>
      <c r="BT1738" s="12" t="s">
        <v>321</v>
      </c>
      <c r="BU1738" s="654">
        <v>5.3710000000000004</v>
      </c>
      <c r="BV1738" s="12" t="s">
        <v>321</v>
      </c>
      <c r="BW1738" s="9">
        <v>0.08</v>
      </c>
      <c r="BX1738" s="9" t="s">
        <v>322</v>
      </c>
      <c r="BY1738" s="755">
        <v>137.4</v>
      </c>
      <c r="BZ1738" s="9" t="s">
        <v>315</v>
      </c>
      <c r="CA1738" s="755">
        <v>5.9</v>
      </c>
      <c r="CB1738" s="9" t="s">
        <v>315</v>
      </c>
      <c r="CC1738" s="755">
        <v>5.9</v>
      </c>
      <c r="CD1738" s="9" t="s">
        <v>315</v>
      </c>
      <c r="CE1738" s="755">
        <v>70.5</v>
      </c>
      <c r="CF1738" s="9" t="s">
        <v>323</v>
      </c>
      <c r="CG1738" s="755">
        <v>59.5</v>
      </c>
      <c r="CH1738" s="9" t="s">
        <v>323</v>
      </c>
      <c r="CI1738" s="9"/>
      <c r="CJ1738" s="9"/>
      <c r="CK1738" s="9"/>
    </row>
    <row r="1739" spans="1:89" s="98" customFormat="1" x14ac:dyDescent="0.25">
      <c r="A1739" s="99">
        <v>10106178</v>
      </c>
      <c r="B1739" s="99"/>
      <c r="C1739" s="772">
        <v>4033</v>
      </c>
      <c r="D1739" s="807">
        <v>0.05</v>
      </c>
      <c r="E1739" s="772">
        <f t="shared" si="77"/>
        <v>4235</v>
      </c>
      <c r="F1739" s="778">
        <v>1.1000000000000001</v>
      </c>
      <c r="G1739" s="774">
        <f t="shared" si="78"/>
        <v>4659</v>
      </c>
      <c r="H1739" s="776"/>
      <c r="I1739" s="758"/>
      <c r="J1739" s="776"/>
      <c r="K1739" s="786"/>
      <c r="L1739" s="9" t="s">
        <v>308</v>
      </c>
      <c r="M1739" s="9" t="s">
        <v>4576</v>
      </c>
      <c r="N1739" s="9" t="s">
        <v>309</v>
      </c>
      <c r="O1739" s="9" t="s">
        <v>310</v>
      </c>
      <c r="P1739" s="9" t="s">
        <v>311</v>
      </c>
      <c r="Q1739" s="9" t="s">
        <v>2498</v>
      </c>
      <c r="R1739" s="9" t="s">
        <v>2499</v>
      </c>
      <c r="S1739" s="9" t="s">
        <v>348</v>
      </c>
      <c r="T1739" s="98" t="s">
        <v>204</v>
      </c>
      <c r="U1739" s="99" t="s">
        <v>639</v>
      </c>
      <c r="V1739" s="99" t="s">
        <v>207</v>
      </c>
      <c r="W1739" s="99" t="s">
        <v>640</v>
      </c>
      <c r="X1739" s="99" t="s">
        <v>207</v>
      </c>
      <c r="Y1739" s="99">
        <v>216</v>
      </c>
      <c r="Z1739" s="99" t="s">
        <v>207</v>
      </c>
      <c r="AA1739" s="99">
        <v>300</v>
      </c>
      <c r="AB1739" s="99" t="s">
        <v>207</v>
      </c>
      <c r="AC1739" s="9">
        <v>342</v>
      </c>
      <c r="AD1739" s="9" t="s">
        <v>207</v>
      </c>
      <c r="AE1739" s="9">
        <v>135</v>
      </c>
      <c r="AF1739" s="9" t="s">
        <v>315</v>
      </c>
      <c r="AG1739" s="14" t="s">
        <v>359</v>
      </c>
      <c r="AH1739" s="14" t="s">
        <v>207</v>
      </c>
      <c r="AI1739" s="14" t="s">
        <v>360</v>
      </c>
      <c r="AJ1739" s="14" t="s">
        <v>207</v>
      </c>
      <c r="AK1739" s="9">
        <v>5</v>
      </c>
      <c r="AL1739" s="14" t="s">
        <v>207</v>
      </c>
      <c r="AM1739" s="9">
        <v>5</v>
      </c>
      <c r="AN1739" s="14" t="s">
        <v>207</v>
      </c>
      <c r="AO1739" s="9">
        <v>5</v>
      </c>
      <c r="AP1739" s="14" t="s">
        <v>207</v>
      </c>
      <c r="AQ1739" s="9">
        <v>30</v>
      </c>
      <c r="AR1739" s="14" t="s">
        <v>207</v>
      </c>
      <c r="AS1739" s="9" t="s">
        <v>42</v>
      </c>
      <c r="AT1739" s="9" t="s">
        <v>345</v>
      </c>
      <c r="AU1739" s="9" t="s">
        <v>319</v>
      </c>
      <c r="AV1739" s="9" t="s">
        <v>320</v>
      </c>
      <c r="AW1739" s="9" t="s">
        <v>2532</v>
      </c>
      <c r="AX1739" s="9">
        <v>9010600000</v>
      </c>
      <c r="AY1739" s="99">
        <v>369</v>
      </c>
      <c r="AZ1739" s="12" t="s">
        <v>207</v>
      </c>
      <c r="BA1739" s="99">
        <v>15</v>
      </c>
      <c r="BB1739" s="12" t="s">
        <v>207</v>
      </c>
      <c r="BC1739" s="99">
        <v>15</v>
      </c>
      <c r="BD1739" s="12" t="s">
        <v>207</v>
      </c>
      <c r="BE1739" s="99">
        <v>35</v>
      </c>
      <c r="BF1739" s="12" t="s">
        <v>321</v>
      </c>
      <c r="BG1739" s="654">
        <v>34.533000000000001</v>
      </c>
      <c r="BH1739" s="12" t="s">
        <v>321</v>
      </c>
      <c r="BI1739" s="99">
        <v>29</v>
      </c>
      <c r="BJ1739" s="12" t="s">
        <v>321</v>
      </c>
      <c r="BK1739" s="754">
        <v>0</v>
      </c>
      <c r="BL1739" s="12" t="s">
        <v>321</v>
      </c>
      <c r="BM1739" s="754">
        <v>0.23100000000000001</v>
      </c>
      <c r="BN1739" s="12" t="s">
        <v>321</v>
      </c>
      <c r="BO1739" s="754">
        <v>5.3019999999999996</v>
      </c>
      <c r="BP1739" s="12" t="s">
        <v>321</v>
      </c>
      <c r="BQ1739" s="754">
        <v>0</v>
      </c>
      <c r="BR1739" s="12" t="s">
        <v>321</v>
      </c>
      <c r="BS1739" s="654">
        <v>0</v>
      </c>
      <c r="BT1739" s="12" t="s">
        <v>321</v>
      </c>
      <c r="BU1739" s="654">
        <v>5.5330000000000004</v>
      </c>
      <c r="BV1739" s="12" t="s">
        <v>321</v>
      </c>
      <c r="BW1739" s="9">
        <v>0.08</v>
      </c>
      <c r="BX1739" s="9" t="s">
        <v>322</v>
      </c>
      <c r="BY1739" s="755">
        <v>145.30000000000001</v>
      </c>
      <c r="BZ1739" s="9" t="s">
        <v>315</v>
      </c>
      <c r="CA1739" s="755">
        <v>5.9</v>
      </c>
      <c r="CB1739" s="9" t="s">
        <v>315</v>
      </c>
      <c r="CC1739" s="755">
        <v>5.9</v>
      </c>
      <c r="CD1739" s="9" t="s">
        <v>315</v>
      </c>
      <c r="CE1739" s="755">
        <v>75</v>
      </c>
      <c r="CF1739" s="9" t="s">
        <v>323</v>
      </c>
      <c r="CG1739" s="755">
        <v>63.9</v>
      </c>
      <c r="CH1739" s="9" t="s">
        <v>323</v>
      </c>
      <c r="CI1739" s="9"/>
      <c r="CJ1739" s="9"/>
      <c r="CK1739" s="9"/>
    </row>
    <row r="1740" spans="1:89" s="98" customFormat="1" x14ac:dyDescent="0.25">
      <c r="A1740" s="99">
        <v>10106129</v>
      </c>
      <c r="B1740" s="99"/>
      <c r="C1740" s="772">
        <v>4549</v>
      </c>
      <c r="D1740" s="807">
        <v>0.05</v>
      </c>
      <c r="E1740" s="772">
        <f t="shared" si="77"/>
        <v>4776</v>
      </c>
      <c r="F1740" s="778">
        <v>1.1000000000000001</v>
      </c>
      <c r="G1740" s="774">
        <f t="shared" si="78"/>
        <v>5254</v>
      </c>
      <c r="H1740" s="776"/>
      <c r="I1740" s="758"/>
      <c r="J1740" s="776"/>
      <c r="K1740" s="786"/>
      <c r="L1740" s="9" t="s">
        <v>308</v>
      </c>
      <c r="M1740" s="9" t="s">
        <v>4577</v>
      </c>
      <c r="N1740" s="9" t="s">
        <v>309</v>
      </c>
      <c r="O1740" s="9" t="s">
        <v>310</v>
      </c>
      <c r="P1740" s="9" t="s">
        <v>311</v>
      </c>
      <c r="Q1740" s="9" t="s">
        <v>2498</v>
      </c>
      <c r="R1740" s="9" t="s">
        <v>2499</v>
      </c>
      <c r="S1740" s="9" t="s">
        <v>348</v>
      </c>
      <c r="T1740" s="98" t="s">
        <v>204</v>
      </c>
      <c r="U1740" s="99" t="s">
        <v>641</v>
      </c>
      <c r="V1740" s="99" t="s">
        <v>207</v>
      </c>
      <c r="W1740" s="99" t="s">
        <v>642</v>
      </c>
      <c r="X1740" s="99" t="s">
        <v>207</v>
      </c>
      <c r="Y1740" s="99">
        <v>229</v>
      </c>
      <c r="Z1740" s="99" t="s">
        <v>207</v>
      </c>
      <c r="AA1740" s="99">
        <v>320</v>
      </c>
      <c r="AB1740" s="99" t="s">
        <v>207</v>
      </c>
      <c r="AC1740" s="9">
        <v>366</v>
      </c>
      <c r="AD1740" s="9" t="s">
        <v>207</v>
      </c>
      <c r="AE1740" s="9">
        <v>144</v>
      </c>
      <c r="AF1740" s="9" t="s">
        <v>315</v>
      </c>
      <c r="AG1740" s="14" t="s">
        <v>361</v>
      </c>
      <c r="AH1740" s="14" t="s">
        <v>207</v>
      </c>
      <c r="AI1740" s="14" t="s">
        <v>362</v>
      </c>
      <c r="AJ1740" s="14" t="s">
        <v>207</v>
      </c>
      <c r="AK1740" s="9">
        <v>5</v>
      </c>
      <c r="AL1740" s="14" t="s">
        <v>207</v>
      </c>
      <c r="AM1740" s="9">
        <v>5</v>
      </c>
      <c r="AN1740" s="14" t="s">
        <v>207</v>
      </c>
      <c r="AO1740" s="9">
        <v>5</v>
      </c>
      <c r="AP1740" s="14" t="s">
        <v>207</v>
      </c>
      <c r="AQ1740" s="9">
        <v>30</v>
      </c>
      <c r="AR1740" s="14" t="s">
        <v>207</v>
      </c>
      <c r="AS1740" s="9" t="s">
        <v>42</v>
      </c>
      <c r="AT1740" s="9" t="s">
        <v>345</v>
      </c>
      <c r="AU1740" s="9" t="s">
        <v>319</v>
      </c>
      <c r="AV1740" s="9" t="s">
        <v>320</v>
      </c>
      <c r="AW1740" s="9" t="s">
        <v>2533</v>
      </c>
      <c r="AX1740" s="9">
        <v>9010600000</v>
      </c>
      <c r="AY1740" s="99">
        <v>389</v>
      </c>
      <c r="AZ1740" s="12" t="s">
        <v>207</v>
      </c>
      <c r="BA1740" s="99">
        <v>15</v>
      </c>
      <c r="BB1740" s="12" t="s">
        <v>207</v>
      </c>
      <c r="BC1740" s="99">
        <v>15</v>
      </c>
      <c r="BD1740" s="12" t="s">
        <v>207</v>
      </c>
      <c r="BE1740" s="99">
        <v>38</v>
      </c>
      <c r="BF1740" s="12" t="s">
        <v>321</v>
      </c>
      <c r="BG1740" s="654">
        <v>37.695</v>
      </c>
      <c r="BH1740" s="12" t="s">
        <v>321</v>
      </c>
      <c r="BI1740" s="99">
        <v>32</v>
      </c>
      <c r="BJ1740" s="12" t="s">
        <v>321</v>
      </c>
      <c r="BK1740" s="754">
        <v>0</v>
      </c>
      <c r="BL1740" s="12" t="s">
        <v>321</v>
      </c>
      <c r="BM1740" s="754">
        <v>0.23899999999999999</v>
      </c>
      <c r="BN1740" s="12" t="s">
        <v>321</v>
      </c>
      <c r="BO1740" s="754">
        <v>5.4560000000000004</v>
      </c>
      <c r="BP1740" s="12" t="s">
        <v>321</v>
      </c>
      <c r="BQ1740" s="754">
        <v>0</v>
      </c>
      <c r="BR1740" s="12" t="s">
        <v>321</v>
      </c>
      <c r="BS1740" s="654">
        <v>0</v>
      </c>
      <c r="BT1740" s="12" t="s">
        <v>321</v>
      </c>
      <c r="BU1740" s="654">
        <v>5.6950000000000003</v>
      </c>
      <c r="BV1740" s="12" t="s">
        <v>321</v>
      </c>
      <c r="BW1740" s="9">
        <v>0.09</v>
      </c>
      <c r="BX1740" s="9" t="s">
        <v>322</v>
      </c>
      <c r="BY1740" s="755">
        <v>153.1</v>
      </c>
      <c r="BZ1740" s="9" t="s">
        <v>315</v>
      </c>
      <c r="CA1740" s="755">
        <v>5.9</v>
      </c>
      <c r="CB1740" s="9" t="s">
        <v>315</v>
      </c>
      <c r="CC1740" s="755">
        <v>5.9</v>
      </c>
      <c r="CD1740" s="9" t="s">
        <v>315</v>
      </c>
      <c r="CE1740" s="755">
        <v>83.8</v>
      </c>
      <c r="CF1740" s="9" t="s">
        <v>323</v>
      </c>
      <c r="CG1740" s="755">
        <v>70.5</v>
      </c>
      <c r="CH1740" s="9" t="s">
        <v>323</v>
      </c>
      <c r="CI1740" s="9"/>
      <c r="CJ1740" s="9"/>
      <c r="CK1740" s="9"/>
    </row>
    <row r="1741" spans="1:89" s="98" customFormat="1" x14ac:dyDescent="0.25">
      <c r="A1741" s="99">
        <v>10106130</v>
      </c>
      <c r="B1741" s="99"/>
      <c r="C1741" s="772">
        <v>5035</v>
      </c>
      <c r="D1741" s="807">
        <v>0.05</v>
      </c>
      <c r="E1741" s="772">
        <f t="shared" si="77"/>
        <v>5287</v>
      </c>
      <c r="F1741" s="778">
        <v>1.1000000000000001</v>
      </c>
      <c r="G1741" s="774">
        <f t="shared" si="78"/>
        <v>5816</v>
      </c>
      <c r="H1741" s="776"/>
      <c r="I1741" s="758"/>
      <c r="J1741" s="776"/>
      <c r="K1741" s="786"/>
      <c r="L1741" s="9" t="s">
        <v>308</v>
      </c>
      <c r="M1741" s="9" t="s">
        <v>4578</v>
      </c>
      <c r="N1741" s="9" t="s">
        <v>309</v>
      </c>
      <c r="O1741" s="9" t="s">
        <v>310</v>
      </c>
      <c r="P1741" s="9" t="s">
        <v>311</v>
      </c>
      <c r="Q1741" s="9" t="s">
        <v>2498</v>
      </c>
      <c r="R1741" s="9" t="s">
        <v>2499</v>
      </c>
      <c r="S1741" s="9" t="s">
        <v>348</v>
      </c>
      <c r="T1741" s="98" t="s">
        <v>204</v>
      </c>
      <c r="U1741" s="99" t="s">
        <v>643</v>
      </c>
      <c r="V1741" s="99" t="s">
        <v>207</v>
      </c>
      <c r="W1741" s="99" t="s">
        <v>644</v>
      </c>
      <c r="X1741" s="99" t="s">
        <v>207</v>
      </c>
      <c r="Y1741" s="99">
        <v>241</v>
      </c>
      <c r="Z1741" s="99" t="s">
        <v>207</v>
      </c>
      <c r="AA1741" s="99">
        <v>340</v>
      </c>
      <c r="AB1741" s="99" t="s">
        <v>207</v>
      </c>
      <c r="AC1741" s="9">
        <v>389</v>
      </c>
      <c r="AD1741" s="9" t="s">
        <v>207</v>
      </c>
      <c r="AE1741" s="9">
        <v>153</v>
      </c>
      <c r="AF1741" s="9" t="s">
        <v>315</v>
      </c>
      <c r="AG1741" s="14" t="s">
        <v>363</v>
      </c>
      <c r="AH1741" s="14" t="s">
        <v>207</v>
      </c>
      <c r="AI1741" s="14" t="s">
        <v>364</v>
      </c>
      <c r="AJ1741" s="14" t="s">
        <v>207</v>
      </c>
      <c r="AK1741" s="9">
        <v>5</v>
      </c>
      <c r="AL1741" s="14" t="s">
        <v>207</v>
      </c>
      <c r="AM1741" s="9">
        <v>5</v>
      </c>
      <c r="AN1741" s="14" t="s">
        <v>207</v>
      </c>
      <c r="AO1741" s="9">
        <v>5</v>
      </c>
      <c r="AP1741" s="14" t="s">
        <v>207</v>
      </c>
      <c r="AQ1741" s="9">
        <v>30</v>
      </c>
      <c r="AR1741" s="14" t="s">
        <v>207</v>
      </c>
      <c r="AS1741" s="9" t="s">
        <v>42</v>
      </c>
      <c r="AT1741" s="9" t="s">
        <v>345</v>
      </c>
      <c r="AU1741" s="9" t="s">
        <v>319</v>
      </c>
      <c r="AV1741" s="9" t="s">
        <v>320</v>
      </c>
      <c r="AW1741" s="9" t="s">
        <v>2534</v>
      </c>
      <c r="AX1741" s="9">
        <v>9010600000</v>
      </c>
      <c r="AY1741" s="99">
        <v>409</v>
      </c>
      <c r="AZ1741" s="12" t="s">
        <v>207</v>
      </c>
      <c r="BA1741" s="99">
        <v>15</v>
      </c>
      <c r="BB1741" s="12" t="s">
        <v>207</v>
      </c>
      <c r="BC1741" s="99">
        <v>15</v>
      </c>
      <c r="BD1741" s="12" t="s">
        <v>207</v>
      </c>
      <c r="BE1741" s="99">
        <v>41</v>
      </c>
      <c r="BF1741" s="12" t="s">
        <v>321</v>
      </c>
      <c r="BG1741" s="654">
        <v>40.057000000000002</v>
      </c>
      <c r="BH1741" s="12" t="s">
        <v>321</v>
      </c>
      <c r="BI1741" s="99">
        <v>34</v>
      </c>
      <c r="BJ1741" s="12" t="s">
        <v>321</v>
      </c>
      <c r="BK1741" s="754">
        <v>0</v>
      </c>
      <c r="BL1741" s="12" t="s">
        <v>321</v>
      </c>
      <c r="BM1741" s="754">
        <v>0.247</v>
      </c>
      <c r="BN1741" s="12" t="s">
        <v>321</v>
      </c>
      <c r="BO1741" s="754">
        <v>5.81</v>
      </c>
      <c r="BP1741" s="12" t="s">
        <v>321</v>
      </c>
      <c r="BQ1741" s="754">
        <v>0</v>
      </c>
      <c r="BR1741" s="12" t="s">
        <v>321</v>
      </c>
      <c r="BS1741" s="654">
        <v>0</v>
      </c>
      <c r="BT1741" s="12" t="s">
        <v>321</v>
      </c>
      <c r="BU1741" s="654">
        <v>6.0570000000000004</v>
      </c>
      <c r="BV1741" s="12" t="s">
        <v>321</v>
      </c>
      <c r="BW1741" s="9">
        <v>0.09</v>
      </c>
      <c r="BX1741" s="9" t="s">
        <v>322</v>
      </c>
      <c r="BY1741" s="755">
        <v>161</v>
      </c>
      <c r="BZ1741" s="9" t="s">
        <v>315</v>
      </c>
      <c r="CA1741" s="755">
        <v>5.9</v>
      </c>
      <c r="CB1741" s="9" t="s">
        <v>315</v>
      </c>
      <c r="CC1741" s="755">
        <v>5.9</v>
      </c>
      <c r="CD1741" s="9" t="s">
        <v>315</v>
      </c>
      <c r="CE1741" s="755">
        <v>88.2</v>
      </c>
      <c r="CF1741" s="9" t="s">
        <v>323</v>
      </c>
      <c r="CG1741" s="755">
        <v>75</v>
      </c>
      <c r="CH1741" s="9" t="s">
        <v>323</v>
      </c>
      <c r="CI1741" s="9"/>
      <c r="CJ1741" s="9"/>
      <c r="CK1741" s="9"/>
    </row>
    <row r="1742" spans="1:89" s="98" customFormat="1" x14ac:dyDescent="0.25">
      <c r="A1742" s="99">
        <v>10106245</v>
      </c>
      <c r="B1742" s="99"/>
      <c r="C1742" s="772">
        <v>2880</v>
      </c>
      <c r="D1742" s="807">
        <v>0.05</v>
      </c>
      <c r="E1742" s="772">
        <f t="shared" si="77"/>
        <v>3024</v>
      </c>
      <c r="F1742" s="778">
        <v>1.1000000000000001</v>
      </c>
      <c r="G1742" s="774">
        <f t="shared" si="78"/>
        <v>3326</v>
      </c>
      <c r="H1742" s="776"/>
      <c r="I1742" s="758"/>
      <c r="J1742" s="776"/>
      <c r="K1742" s="786"/>
      <c r="L1742" s="9" t="s">
        <v>308</v>
      </c>
      <c r="M1742" s="9" t="s">
        <v>4579</v>
      </c>
      <c r="N1742" s="9" t="s">
        <v>309</v>
      </c>
      <c r="O1742" s="9" t="s">
        <v>310</v>
      </c>
      <c r="P1742" s="9" t="s">
        <v>311</v>
      </c>
      <c r="Q1742" s="9" t="s">
        <v>2498</v>
      </c>
      <c r="R1742" s="9" t="s">
        <v>2499</v>
      </c>
      <c r="S1742" s="9" t="s">
        <v>348</v>
      </c>
      <c r="T1742" s="98" t="s">
        <v>204</v>
      </c>
      <c r="U1742" s="99" t="s">
        <v>631</v>
      </c>
      <c r="V1742" s="99" t="s">
        <v>207</v>
      </c>
      <c r="W1742" s="99" t="s">
        <v>632</v>
      </c>
      <c r="X1742" s="99" t="s">
        <v>207</v>
      </c>
      <c r="Y1742" s="99">
        <v>154</v>
      </c>
      <c r="Z1742" s="99" t="s">
        <v>207</v>
      </c>
      <c r="AA1742" s="99">
        <v>200</v>
      </c>
      <c r="AB1742" s="99" t="s">
        <v>207</v>
      </c>
      <c r="AC1742" s="9">
        <v>224</v>
      </c>
      <c r="AD1742" s="9" t="s">
        <v>207</v>
      </c>
      <c r="AE1742" s="9">
        <v>88</v>
      </c>
      <c r="AF1742" s="9" t="s">
        <v>315</v>
      </c>
      <c r="AG1742" s="14" t="s">
        <v>349</v>
      </c>
      <c r="AH1742" s="14" t="s">
        <v>207</v>
      </c>
      <c r="AI1742" s="14" t="s">
        <v>350</v>
      </c>
      <c r="AJ1742" s="14" t="s">
        <v>207</v>
      </c>
      <c r="AK1742" s="9">
        <v>5</v>
      </c>
      <c r="AL1742" s="14" t="s">
        <v>207</v>
      </c>
      <c r="AM1742" s="9">
        <v>5</v>
      </c>
      <c r="AN1742" s="14" t="s">
        <v>207</v>
      </c>
      <c r="AO1742" s="9">
        <v>5</v>
      </c>
      <c r="AP1742" s="14" t="s">
        <v>207</v>
      </c>
      <c r="AQ1742" s="9">
        <v>30</v>
      </c>
      <c r="AR1742" s="14" t="s">
        <v>207</v>
      </c>
      <c r="AS1742" s="9" t="s">
        <v>43</v>
      </c>
      <c r="AT1742" s="9" t="s">
        <v>346</v>
      </c>
      <c r="AU1742" s="9" t="s">
        <v>319</v>
      </c>
      <c r="AV1742" s="9" t="s">
        <v>320</v>
      </c>
      <c r="AW1742" s="9" t="s">
        <v>2535</v>
      </c>
      <c r="AX1742" s="9">
        <v>9010600000</v>
      </c>
      <c r="AY1742" s="99">
        <v>269</v>
      </c>
      <c r="AZ1742" s="12" t="s">
        <v>207</v>
      </c>
      <c r="BA1742" s="99">
        <v>15</v>
      </c>
      <c r="BB1742" s="12" t="s">
        <v>207</v>
      </c>
      <c r="BC1742" s="99">
        <v>15</v>
      </c>
      <c r="BD1742" s="12" t="s">
        <v>207</v>
      </c>
      <c r="BE1742" s="99">
        <v>26</v>
      </c>
      <c r="BF1742" s="12" t="s">
        <v>321</v>
      </c>
      <c r="BG1742" s="654">
        <v>25.045999999999999</v>
      </c>
      <c r="BH1742" s="12" t="s">
        <v>321</v>
      </c>
      <c r="BI1742" s="99">
        <v>20</v>
      </c>
      <c r="BJ1742" s="12" t="s">
        <v>321</v>
      </c>
      <c r="BK1742" s="754">
        <v>0</v>
      </c>
      <c r="BL1742" s="12" t="s">
        <v>321</v>
      </c>
      <c r="BM1742" s="754">
        <v>0.19400000000000001</v>
      </c>
      <c r="BN1742" s="12" t="s">
        <v>321</v>
      </c>
      <c r="BO1742" s="754">
        <v>4.8520000000000003</v>
      </c>
      <c r="BP1742" s="12" t="s">
        <v>321</v>
      </c>
      <c r="BQ1742" s="754">
        <v>0</v>
      </c>
      <c r="BR1742" s="12" t="s">
        <v>321</v>
      </c>
      <c r="BS1742" s="654">
        <v>0</v>
      </c>
      <c r="BT1742" s="12" t="s">
        <v>321</v>
      </c>
      <c r="BU1742" s="654">
        <v>5.0460000000000003</v>
      </c>
      <c r="BV1742" s="12" t="s">
        <v>321</v>
      </c>
      <c r="BW1742" s="9">
        <v>0.06</v>
      </c>
      <c r="BX1742" s="9" t="s">
        <v>322</v>
      </c>
      <c r="BY1742" s="755">
        <v>105.9</v>
      </c>
      <c r="BZ1742" s="9" t="s">
        <v>315</v>
      </c>
      <c r="CA1742" s="755">
        <v>5.9</v>
      </c>
      <c r="CB1742" s="9" t="s">
        <v>315</v>
      </c>
      <c r="CC1742" s="755">
        <v>5.9</v>
      </c>
      <c r="CD1742" s="9" t="s">
        <v>315</v>
      </c>
      <c r="CE1742" s="755">
        <v>52.9</v>
      </c>
      <c r="CF1742" s="9" t="s">
        <v>323</v>
      </c>
      <c r="CG1742" s="755">
        <v>44.1</v>
      </c>
      <c r="CH1742" s="9" t="s">
        <v>323</v>
      </c>
      <c r="CI1742" s="9"/>
      <c r="CJ1742" s="9"/>
      <c r="CK1742" s="9"/>
    </row>
    <row r="1743" spans="1:89" s="98" customFormat="1" x14ac:dyDescent="0.25">
      <c r="A1743" s="99">
        <v>10106246</v>
      </c>
      <c r="B1743" s="99"/>
      <c r="C1743" s="772">
        <v>3042</v>
      </c>
      <c r="D1743" s="807">
        <v>0.05</v>
      </c>
      <c r="E1743" s="772">
        <f t="shared" si="77"/>
        <v>3194</v>
      </c>
      <c r="F1743" s="778">
        <v>1.1000000000000001</v>
      </c>
      <c r="G1743" s="774">
        <f t="shared" si="78"/>
        <v>3513</v>
      </c>
      <c r="H1743" s="776"/>
      <c r="I1743" s="758"/>
      <c r="J1743" s="776"/>
      <c r="K1743" s="786"/>
      <c r="L1743" s="9" t="s">
        <v>308</v>
      </c>
      <c r="M1743" s="9" t="s">
        <v>4580</v>
      </c>
      <c r="N1743" s="9" t="s">
        <v>309</v>
      </c>
      <c r="O1743" s="9" t="s">
        <v>310</v>
      </c>
      <c r="P1743" s="9" t="s">
        <v>311</v>
      </c>
      <c r="Q1743" s="9" t="s">
        <v>2498</v>
      </c>
      <c r="R1743" s="9" t="s">
        <v>2499</v>
      </c>
      <c r="S1743" s="9" t="s">
        <v>348</v>
      </c>
      <c r="T1743" s="98" t="s">
        <v>204</v>
      </c>
      <c r="U1743" s="99" t="s">
        <v>633</v>
      </c>
      <c r="V1743" s="99" t="s">
        <v>207</v>
      </c>
      <c r="W1743" s="99" t="s">
        <v>634</v>
      </c>
      <c r="X1743" s="99" t="s">
        <v>207</v>
      </c>
      <c r="Y1743" s="99">
        <v>166</v>
      </c>
      <c r="Z1743" s="99" t="s">
        <v>207</v>
      </c>
      <c r="AA1743" s="99">
        <v>220</v>
      </c>
      <c r="AB1743" s="99" t="s">
        <v>207</v>
      </c>
      <c r="AC1743" s="9">
        <v>248</v>
      </c>
      <c r="AD1743" s="9" t="s">
        <v>207</v>
      </c>
      <c r="AE1743" s="9">
        <v>98</v>
      </c>
      <c r="AF1743" s="9" t="s">
        <v>315</v>
      </c>
      <c r="AG1743" s="14" t="s">
        <v>351</v>
      </c>
      <c r="AH1743" s="14" t="s">
        <v>207</v>
      </c>
      <c r="AI1743" s="14" t="s">
        <v>352</v>
      </c>
      <c r="AJ1743" s="14" t="s">
        <v>207</v>
      </c>
      <c r="AK1743" s="9">
        <v>5</v>
      </c>
      <c r="AL1743" s="14" t="s">
        <v>207</v>
      </c>
      <c r="AM1743" s="9">
        <v>5</v>
      </c>
      <c r="AN1743" s="14" t="s">
        <v>207</v>
      </c>
      <c r="AO1743" s="9">
        <v>5</v>
      </c>
      <c r="AP1743" s="14" t="s">
        <v>207</v>
      </c>
      <c r="AQ1743" s="9">
        <v>30</v>
      </c>
      <c r="AR1743" s="14" t="s">
        <v>207</v>
      </c>
      <c r="AS1743" s="9" t="s">
        <v>43</v>
      </c>
      <c r="AT1743" s="9" t="s">
        <v>346</v>
      </c>
      <c r="AU1743" s="9" t="s">
        <v>319</v>
      </c>
      <c r="AV1743" s="9" t="s">
        <v>320</v>
      </c>
      <c r="AW1743" s="9" t="s">
        <v>2536</v>
      </c>
      <c r="AX1743" s="9">
        <v>9010600000</v>
      </c>
      <c r="AY1743" s="99">
        <v>289</v>
      </c>
      <c r="AZ1743" s="12" t="s">
        <v>207</v>
      </c>
      <c r="BA1743" s="99">
        <v>15</v>
      </c>
      <c r="BB1743" s="12" t="s">
        <v>207</v>
      </c>
      <c r="BC1743" s="99">
        <v>15</v>
      </c>
      <c r="BD1743" s="12" t="s">
        <v>207</v>
      </c>
      <c r="BE1743" s="99">
        <v>28</v>
      </c>
      <c r="BF1743" s="12" t="s">
        <v>321</v>
      </c>
      <c r="BG1743" s="654">
        <v>27.687999999999999</v>
      </c>
      <c r="BH1743" s="12" t="s">
        <v>321</v>
      </c>
      <c r="BI1743" s="99">
        <v>22</v>
      </c>
      <c r="BJ1743" s="12" t="s">
        <v>321</v>
      </c>
      <c r="BK1743" s="754">
        <v>0</v>
      </c>
      <c r="BL1743" s="12" t="s">
        <v>321</v>
      </c>
      <c r="BM1743" s="754">
        <v>0.20200000000000001</v>
      </c>
      <c r="BN1743" s="12" t="s">
        <v>321</v>
      </c>
      <c r="BO1743" s="754">
        <v>5.4859999999999998</v>
      </c>
      <c r="BP1743" s="12" t="s">
        <v>321</v>
      </c>
      <c r="BQ1743" s="754">
        <v>0</v>
      </c>
      <c r="BR1743" s="12" t="s">
        <v>321</v>
      </c>
      <c r="BS1743" s="654">
        <v>0</v>
      </c>
      <c r="BT1743" s="12" t="s">
        <v>321</v>
      </c>
      <c r="BU1743" s="654">
        <v>5.6879999999999997</v>
      </c>
      <c r="BV1743" s="12" t="s">
        <v>321</v>
      </c>
      <c r="BW1743" s="9">
        <v>7.0000000000000007E-2</v>
      </c>
      <c r="BX1743" s="9" t="s">
        <v>322</v>
      </c>
      <c r="BY1743" s="755">
        <v>113.8</v>
      </c>
      <c r="BZ1743" s="9" t="s">
        <v>315</v>
      </c>
      <c r="CA1743" s="755">
        <v>5.9</v>
      </c>
      <c r="CB1743" s="9" t="s">
        <v>315</v>
      </c>
      <c r="CC1743" s="755">
        <v>5.9</v>
      </c>
      <c r="CD1743" s="9" t="s">
        <v>315</v>
      </c>
      <c r="CE1743" s="755">
        <v>57.3</v>
      </c>
      <c r="CF1743" s="9" t="s">
        <v>323</v>
      </c>
      <c r="CG1743" s="755">
        <v>48.5</v>
      </c>
      <c r="CH1743" s="9" t="s">
        <v>323</v>
      </c>
      <c r="CI1743" s="9"/>
      <c r="CJ1743" s="9"/>
      <c r="CK1743" s="9"/>
    </row>
    <row r="1744" spans="1:89" s="98" customFormat="1" x14ac:dyDescent="0.25">
      <c r="A1744" s="99">
        <v>10106247</v>
      </c>
      <c r="B1744" s="99"/>
      <c r="C1744" s="772">
        <v>3492</v>
      </c>
      <c r="D1744" s="807">
        <v>0.05</v>
      </c>
      <c r="E1744" s="772">
        <f t="shared" si="77"/>
        <v>3667</v>
      </c>
      <c r="F1744" s="778">
        <v>1.1000000000000001</v>
      </c>
      <c r="G1744" s="774">
        <f t="shared" si="78"/>
        <v>4034</v>
      </c>
      <c r="H1744" s="776"/>
      <c r="I1744" s="758"/>
      <c r="J1744" s="776"/>
      <c r="K1744" s="786"/>
      <c r="L1744" s="9" t="s">
        <v>308</v>
      </c>
      <c r="M1744" s="9" t="s">
        <v>4581</v>
      </c>
      <c r="N1744" s="9" t="s">
        <v>309</v>
      </c>
      <c r="O1744" s="9" t="s">
        <v>310</v>
      </c>
      <c r="P1744" s="9" t="s">
        <v>311</v>
      </c>
      <c r="Q1744" s="9" t="s">
        <v>2498</v>
      </c>
      <c r="R1744" s="9" t="s">
        <v>2499</v>
      </c>
      <c r="S1744" s="9" t="s">
        <v>348</v>
      </c>
      <c r="T1744" s="98" t="s">
        <v>204</v>
      </c>
      <c r="U1744" s="99" t="s">
        <v>635</v>
      </c>
      <c r="V1744" s="99" t="s">
        <v>207</v>
      </c>
      <c r="W1744" s="99" t="s">
        <v>636</v>
      </c>
      <c r="X1744" s="99" t="s">
        <v>207</v>
      </c>
      <c r="Y1744" s="99">
        <v>179</v>
      </c>
      <c r="Z1744" s="99" t="s">
        <v>207</v>
      </c>
      <c r="AA1744" s="99">
        <v>240</v>
      </c>
      <c r="AB1744" s="99" t="s">
        <v>207</v>
      </c>
      <c r="AC1744" s="9">
        <v>271</v>
      </c>
      <c r="AD1744" s="9" t="s">
        <v>207</v>
      </c>
      <c r="AE1744" s="9">
        <v>107</v>
      </c>
      <c r="AF1744" s="9" t="s">
        <v>315</v>
      </c>
      <c r="AG1744" s="14" t="s">
        <v>353</v>
      </c>
      <c r="AH1744" s="14" t="s">
        <v>207</v>
      </c>
      <c r="AI1744" s="14" t="s">
        <v>354</v>
      </c>
      <c r="AJ1744" s="14" t="s">
        <v>207</v>
      </c>
      <c r="AK1744" s="9">
        <v>5</v>
      </c>
      <c r="AL1744" s="14" t="s">
        <v>207</v>
      </c>
      <c r="AM1744" s="9">
        <v>5</v>
      </c>
      <c r="AN1744" s="14" t="s">
        <v>207</v>
      </c>
      <c r="AO1744" s="9">
        <v>5</v>
      </c>
      <c r="AP1744" s="14" t="s">
        <v>207</v>
      </c>
      <c r="AQ1744" s="9">
        <v>30</v>
      </c>
      <c r="AR1744" s="14" t="s">
        <v>207</v>
      </c>
      <c r="AS1744" s="9" t="s">
        <v>43</v>
      </c>
      <c r="AT1744" s="9" t="s">
        <v>346</v>
      </c>
      <c r="AU1744" s="9" t="s">
        <v>319</v>
      </c>
      <c r="AV1744" s="9" t="s">
        <v>320</v>
      </c>
      <c r="AW1744" s="9" t="s">
        <v>2537</v>
      </c>
      <c r="AX1744" s="9">
        <v>9010600000</v>
      </c>
      <c r="AY1744" s="99">
        <v>309</v>
      </c>
      <c r="AZ1744" s="12" t="s">
        <v>207</v>
      </c>
      <c r="BA1744" s="99">
        <v>15</v>
      </c>
      <c r="BB1744" s="12" t="s">
        <v>207</v>
      </c>
      <c r="BC1744" s="99">
        <v>15</v>
      </c>
      <c r="BD1744" s="12" t="s">
        <v>207</v>
      </c>
      <c r="BE1744" s="99">
        <v>31</v>
      </c>
      <c r="BF1744" s="12" t="s">
        <v>321</v>
      </c>
      <c r="BG1744" s="654">
        <v>30.367999999999999</v>
      </c>
      <c r="BH1744" s="12" t="s">
        <v>321</v>
      </c>
      <c r="BI1744" s="99">
        <v>24</v>
      </c>
      <c r="BJ1744" s="12" t="s">
        <v>321</v>
      </c>
      <c r="BK1744" s="754">
        <v>0</v>
      </c>
      <c r="BL1744" s="12" t="s">
        <v>321</v>
      </c>
      <c r="BM1744" s="754">
        <v>0.20799999999999999</v>
      </c>
      <c r="BN1744" s="12" t="s">
        <v>321</v>
      </c>
      <c r="BO1744" s="754">
        <v>6.16</v>
      </c>
      <c r="BP1744" s="12" t="s">
        <v>321</v>
      </c>
      <c r="BQ1744" s="754">
        <v>0</v>
      </c>
      <c r="BR1744" s="12" t="s">
        <v>321</v>
      </c>
      <c r="BS1744" s="654">
        <v>0</v>
      </c>
      <c r="BT1744" s="12" t="s">
        <v>321</v>
      </c>
      <c r="BU1744" s="654">
        <v>6.3680000000000003</v>
      </c>
      <c r="BV1744" s="12" t="s">
        <v>321</v>
      </c>
      <c r="BW1744" s="9">
        <v>7.0000000000000007E-2</v>
      </c>
      <c r="BX1744" s="9" t="s">
        <v>322</v>
      </c>
      <c r="BY1744" s="755">
        <v>121.7</v>
      </c>
      <c r="BZ1744" s="9" t="s">
        <v>315</v>
      </c>
      <c r="CA1744" s="755">
        <v>5.9</v>
      </c>
      <c r="CB1744" s="9" t="s">
        <v>315</v>
      </c>
      <c r="CC1744" s="755">
        <v>5.9</v>
      </c>
      <c r="CD1744" s="9" t="s">
        <v>315</v>
      </c>
      <c r="CE1744" s="755">
        <v>61.7</v>
      </c>
      <c r="CF1744" s="9" t="s">
        <v>323</v>
      </c>
      <c r="CG1744" s="755">
        <v>52.9</v>
      </c>
      <c r="CH1744" s="9" t="s">
        <v>323</v>
      </c>
      <c r="CI1744" s="9"/>
      <c r="CJ1744" s="9"/>
      <c r="CK1744" s="9"/>
    </row>
    <row r="1745" spans="1:89" s="98" customFormat="1" x14ac:dyDescent="0.25">
      <c r="A1745" s="99">
        <v>10106248</v>
      </c>
      <c r="B1745" s="99"/>
      <c r="C1745" s="772">
        <v>3742</v>
      </c>
      <c r="D1745" s="807">
        <v>0.05</v>
      </c>
      <c r="E1745" s="772">
        <f t="shared" si="77"/>
        <v>3929</v>
      </c>
      <c r="F1745" s="778">
        <v>1.1000000000000001</v>
      </c>
      <c r="G1745" s="774">
        <f t="shared" si="78"/>
        <v>4322</v>
      </c>
      <c r="H1745" s="776"/>
      <c r="I1745" s="758"/>
      <c r="J1745" s="776"/>
      <c r="K1745" s="786"/>
      <c r="L1745" s="9" t="s">
        <v>308</v>
      </c>
      <c r="M1745" s="9" t="s">
        <v>4582</v>
      </c>
      <c r="N1745" s="9" t="s">
        <v>309</v>
      </c>
      <c r="O1745" s="9" t="s">
        <v>310</v>
      </c>
      <c r="P1745" s="9" t="s">
        <v>311</v>
      </c>
      <c r="Q1745" s="9" t="s">
        <v>2498</v>
      </c>
      <c r="R1745" s="9" t="s">
        <v>2499</v>
      </c>
      <c r="S1745" s="9" t="s">
        <v>348</v>
      </c>
      <c r="T1745" s="98" t="s">
        <v>204</v>
      </c>
      <c r="U1745" s="99" t="s">
        <v>637</v>
      </c>
      <c r="V1745" s="99" t="s">
        <v>207</v>
      </c>
      <c r="W1745" s="99" t="s">
        <v>638</v>
      </c>
      <c r="X1745" s="99" t="s">
        <v>207</v>
      </c>
      <c r="Y1745" s="99">
        <v>204</v>
      </c>
      <c r="Z1745" s="99" t="s">
        <v>207</v>
      </c>
      <c r="AA1745" s="99">
        <v>280</v>
      </c>
      <c r="AB1745" s="99" t="s">
        <v>207</v>
      </c>
      <c r="AC1745" s="9">
        <v>319</v>
      </c>
      <c r="AD1745" s="9" t="s">
        <v>207</v>
      </c>
      <c r="AE1745" s="9">
        <v>126</v>
      </c>
      <c r="AF1745" s="9" t="s">
        <v>315</v>
      </c>
      <c r="AG1745" s="14" t="s">
        <v>357</v>
      </c>
      <c r="AH1745" s="14" t="s">
        <v>207</v>
      </c>
      <c r="AI1745" s="14" t="s">
        <v>358</v>
      </c>
      <c r="AJ1745" s="14" t="s">
        <v>207</v>
      </c>
      <c r="AK1745" s="9">
        <v>5</v>
      </c>
      <c r="AL1745" s="14" t="s">
        <v>207</v>
      </c>
      <c r="AM1745" s="9">
        <v>5</v>
      </c>
      <c r="AN1745" s="14" t="s">
        <v>207</v>
      </c>
      <c r="AO1745" s="9">
        <v>5</v>
      </c>
      <c r="AP1745" s="14" t="s">
        <v>207</v>
      </c>
      <c r="AQ1745" s="9">
        <v>30</v>
      </c>
      <c r="AR1745" s="14" t="s">
        <v>207</v>
      </c>
      <c r="AS1745" s="9" t="s">
        <v>43</v>
      </c>
      <c r="AT1745" s="9" t="s">
        <v>346</v>
      </c>
      <c r="AU1745" s="9" t="s">
        <v>319</v>
      </c>
      <c r="AV1745" s="9" t="s">
        <v>320</v>
      </c>
      <c r="AW1745" s="9" t="s">
        <v>2538</v>
      </c>
      <c r="AX1745" s="9">
        <v>9010600000</v>
      </c>
      <c r="AY1745" s="99">
        <v>349</v>
      </c>
      <c r="AZ1745" s="12" t="s">
        <v>207</v>
      </c>
      <c r="BA1745" s="99">
        <v>15</v>
      </c>
      <c r="BB1745" s="12" t="s">
        <v>207</v>
      </c>
      <c r="BC1745" s="99">
        <v>15</v>
      </c>
      <c r="BD1745" s="12" t="s">
        <v>207</v>
      </c>
      <c r="BE1745" s="99">
        <v>33</v>
      </c>
      <c r="BF1745" s="12" t="s">
        <v>321</v>
      </c>
      <c r="BG1745" s="654">
        <v>32.371000000000002</v>
      </c>
      <c r="BH1745" s="12" t="s">
        <v>321</v>
      </c>
      <c r="BI1745" s="99">
        <v>27</v>
      </c>
      <c r="BJ1745" s="12" t="s">
        <v>321</v>
      </c>
      <c r="BK1745" s="754">
        <v>0</v>
      </c>
      <c r="BL1745" s="12" t="s">
        <v>321</v>
      </c>
      <c r="BM1745" s="754">
        <v>0.223</v>
      </c>
      <c r="BN1745" s="12" t="s">
        <v>321</v>
      </c>
      <c r="BO1745" s="754">
        <v>5.1479999999999997</v>
      </c>
      <c r="BP1745" s="12" t="s">
        <v>321</v>
      </c>
      <c r="BQ1745" s="754">
        <v>0</v>
      </c>
      <c r="BR1745" s="12" t="s">
        <v>321</v>
      </c>
      <c r="BS1745" s="654">
        <v>0</v>
      </c>
      <c r="BT1745" s="12" t="s">
        <v>321</v>
      </c>
      <c r="BU1745" s="654">
        <v>5.3710000000000004</v>
      </c>
      <c r="BV1745" s="12" t="s">
        <v>321</v>
      </c>
      <c r="BW1745" s="9">
        <v>0.08</v>
      </c>
      <c r="BX1745" s="9" t="s">
        <v>322</v>
      </c>
      <c r="BY1745" s="755">
        <v>137.4</v>
      </c>
      <c r="BZ1745" s="9" t="s">
        <v>315</v>
      </c>
      <c r="CA1745" s="755">
        <v>5.9</v>
      </c>
      <c r="CB1745" s="9" t="s">
        <v>315</v>
      </c>
      <c r="CC1745" s="755">
        <v>5.9</v>
      </c>
      <c r="CD1745" s="9" t="s">
        <v>315</v>
      </c>
      <c r="CE1745" s="755">
        <v>70.5</v>
      </c>
      <c r="CF1745" s="9" t="s">
        <v>323</v>
      </c>
      <c r="CG1745" s="755">
        <v>59.5</v>
      </c>
      <c r="CH1745" s="9" t="s">
        <v>323</v>
      </c>
      <c r="CI1745" s="9"/>
      <c r="CJ1745" s="9"/>
      <c r="CK1745" s="9"/>
    </row>
    <row r="1746" spans="1:89" s="98" customFormat="1" x14ac:dyDescent="0.25">
      <c r="A1746" s="99">
        <v>10106249</v>
      </c>
      <c r="B1746" s="99"/>
      <c r="C1746" s="772">
        <v>4033</v>
      </c>
      <c r="D1746" s="807">
        <v>0.05</v>
      </c>
      <c r="E1746" s="772">
        <f t="shared" si="77"/>
        <v>4235</v>
      </c>
      <c r="F1746" s="778">
        <v>1.1000000000000001</v>
      </c>
      <c r="G1746" s="774">
        <f t="shared" si="78"/>
        <v>4659</v>
      </c>
      <c r="H1746" s="776"/>
      <c r="I1746" s="758"/>
      <c r="J1746" s="776"/>
      <c r="K1746" s="786"/>
      <c r="L1746" s="9" t="s">
        <v>308</v>
      </c>
      <c r="M1746" s="9" t="s">
        <v>4583</v>
      </c>
      <c r="N1746" s="9" t="s">
        <v>309</v>
      </c>
      <c r="O1746" s="9" t="s">
        <v>310</v>
      </c>
      <c r="P1746" s="9" t="s">
        <v>311</v>
      </c>
      <c r="Q1746" s="9" t="s">
        <v>2498</v>
      </c>
      <c r="R1746" s="9" t="s">
        <v>2499</v>
      </c>
      <c r="S1746" s="9" t="s">
        <v>348</v>
      </c>
      <c r="T1746" s="98" t="s">
        <v>204</v>
      </c>
      <c r="U1746" s="99" t="s">
        <v>639</v>
      </c>
      <c r="V1746" s="99" t="s">
        <v>207</v>
      </c>
      <c r="W1746" s="99" t="s">
        <v>640</v>
      </c>
      <c r="X1746" s="99" t="s">
        <v>207</v>
      </c>
      <c r="Y1746" s="99">
        <v>216</v>
      </c>
      <c r="Z1746" s="99" t="s">
        <v>207</v>
      </c>
      <c r="AA1746" s="99">
        <v>300</v>
      </c>
      <c r="AB1746" s="99" t="s">
        <v>207</v>
      </c>
      <c r="AC1746" s="9">
        <v>342</v>
      </c>
      <c r="AD1746" s="9" t="s">
        <v>207</v>
      </c>
      <c r="AE1746" s="9">
        <v>135</v>
      </c>
      <c r="AF1746" s="9" t="s">
        <v>315</v>
      </c>
      <c r="AG1746" s="14" t="s">
        <v>359</v>
      </c>
      <c r="AH1746" s="14" t="s">
        <v>207</v>
      </c>
      <c r="AI1746" s="14" t="s">
        <v>360</v>
      </c>
      <c r="AJ1746" s="14" t="s">
        <v>207</v>
      </c>
      <c r="AK1746" s="9">
        <v>5</v>
      </c>
      <c r="AL1746" s="14" t="s">
        <v>207</v>
      </c>
      <c r="AM1746" s="9">
        <v>5</v>
      </c>
      <c r="AN1746" s="14" t="s">
        <v>207</v>
      </c>
      <c r="AO1746" s="9">
        <v>5</v>
      </c>
      <c r="AP1746" s="14" t="s">
        <v>207</v>
      </c>
      <c r="AQ1746" s="9">
        <v>30</v>
      </c>
      <c r="AR1746" s="14" t="s">
        <v>207</v>
      </c>
      <c r="AS1746" s="9" t="s">
        <v>43</v>
      </c>
      <c r="AT1746" s="9" t="s">
        <v>346</v>
      </c>
      <c r="AU1746" s="9" t="s">
        <v>319</v>
      </c>
      <c r="AV1746" s="9" t="s">
        <v>320</v>
      </c>
      <c r="AW1746" s="9" t="s">
        <v>2539</v>
      </c>
      <c r="AX1746" s="9">
        <v>9010600000</v>
      </c>
      <c r="AY1746" s="99">
        <v>369</v>
      </c>
      <c r="AZ1746" s="12" t="s">
        <v>207</v>
      </c>
      <c r="BA1746" s="99">
        <v>15</v>
      </c>
      <c r="BB1746" s="12" t="s">
        <v>207</v>
      </c>
      <c r="BC1746" s="99">
        <v>15</v>
      </c>
      <c r="BD1746" s="12" t="s">
        <v>207</v>
      </c>
      <c r="BE1746" s="99">
        <v>35</v>
      </c>
      <c r="BF1746" s="12" t="s">
        <v>321</v>
      </c>
      <c r="BG1746" s="654">
        <v>34.533000000000001</v>
      </c>
      <c r="BH1746" s="12" t="s">
        <v>321</v>
      </c>
      <c r="BI1746" s="99">
        <v>29</v>
      </c>
      <c r="BJ1746" s="12" t="s">
        <v>321</v>
      </c>
      <c r="BK1746" s="754">
        <v>0</v>
      </c>
      <c r="BL1746" s="12" t="s">
        <v>321</v>
      </c>
      <c r="BM1746" s="754">
        <v>0.23100000000000001</v>
      </c>
      <c r="BN1746" s="12" t="s">
        <v>321</v>
      </c>
      <c r="BO1746" s="754">
        <v>5.3019999999999996</v>
      </c>
      <c r="BP1746" s="12" t="s">
        <v>321</v>
      </c>
      <c r="BQ1746" s="754">
        <v>0</v>
      </c>
      <c r="BR1746" s="12" t="s">
        <v>321</v>
      </c>
      <c r="BS1746" s="654">
        <v>0</v>
      </c>
      <c r="BT1746" s="12" t="s">
        <v>321</v>
      </c>
      <c r="BU1746" s="654">
        <v>5.5330000000000004</v>
      </c>
      <c r="BV1746" s="12" t="s">
        <v>321</v>
      </c>
      <c r="BW1746" s="9">
        <v>0.08</v>
      </c>
      <c r="BX1746" s="9" t="s">
        <v>322</v>
      </c>
      <c r="BY1746" s="755">
        <v>145.30000000000001</v>
      </c>
      <c r="BZ1746" s="9" t="s">
        <v>315</v>
      </c>
      <c r="CA1746" s="755">
        <v>5.9</v>
      </c>
      <c r="CB1746" s="9" t="s">
        <v>315</v>
      </c>
      <c r="CC1746" s="755">
        <v>5.9</v>
      </c>
      <c r="CD1746" s="9" t="s">
        <v>315</v>
      </c>
      <c r="CE1746" s="755">
        <v>75</v>
      </c>
      <c r="CF1746" s="9" t="s">
        <v>323</v>
      </c>
      <c r="CG1746" s="755">
        <v>63.9</v>
      </c>
      <c r="CH1746" s="9" t="s">
        <v>323</v>
      </c>
      <c r="CI1746" s="9"/>
      <c r="CJ1746" s="9"/>
      <c r="CK1746" s="9"/>
    </row>
    <row r="1747" spans="1:89" s="98" customFormat="1" x14ac:dyDescent="0.25">
      <c r="A1747" s="99">
        <v>10106200</v>
      </c>
      <c r="B1747" s="99"/>
      <c r="C1747" s="772">
        <v>4549</v>
      </c>
      <c r="D1747" s="807">
        <v>0.05</v>
      </c>
      <c r="E1747" s="772">
        <f t="shared" si="77"/>
        <v>4776</v>
      </c>
      <c r="F1747" s="778">
        <v>1.1000000000000001</v>
      </c>
      <c r="G1747" s="774">
        <f t="shared" si="78"/>
        <v>5254</v>
      </c>
      <c r="H1747" s="776"/>
      <c r="I1747" s="758"/>
      <c r="J1747" s="776"/>
      <c r="K1747" s="786"/>
      <c r="L1747" s="9" t="s">
        <v>308</v>
      </c>
      <c r="M1747" s="9" t="s">
        <v>4584</v>
      </c>
      <c r="N1747" s="9" t="s">
        <v>309</v>
      </c>
      <c r="O1747" s="9" t="s">
        <v>310</v>
      </c>
      <c r="P1747" s="9" t="s">
        <v>311</v>
      </c>
      <c r="Q1747" s="9" t="s">
        <v>2498</v>
      </c>
      <c r="R1747" s="9" t="s">
        <v>2499</v>
      </c>
      <c r="S1747" s="9" t="s">
        <v>348</v>
      </c>
      <c r="T1747" s="98" t="s">
        <v>204</v>
      </c>
      <c r="U1747" s="99" t="s">
        <v>641</v>
      </c>
      <c r="V1747" s="99" t="s">
        <v>207</v>
      </c>
      <c r="W1747" s="99" t="s">
        <v>642</v>
      </c>
      <c r="X1747" s="99" t="s">
        <v>207</v>
      </c>
      <c r="Y1747" s="99">
        <v>229</v>
      </c>
      <c r="Z1747" s="99" t="s">
        <v>207</v>
      </c>
      <c r="AA1747" s="99">
        <v>320</v>
      </c>
      <c r="AB1747" s="99" t="s">
        <v>207</v>
      </c>
      <c r="AC1747" s="9">
        <v>366</v>
      </c>
      <c r="AD1747" s="9" t="s">
        <v>207</v>
      </c>
      <c r="AE1747" s="9">
        <v>144</v>
      </c>
      <c r="AF1747" s="9" t="s">
        <v>315</v>
      </c>
      <c r="AG1747" s="14" t="s">
        <v>361</v>
      </c>
      <c r="AH1747" s="14" t="s">
        <v>207</v>
      </c>
      <c r="AI1747" s="14" t="s">
        <v>362</v>
      </c>
      <c r="AJ1747" s="14" t="s">
        <v>207</v>
      </c>
      <c r="AK1747" s="9">
        <v>5</v>
      </c>
      <c r="AL1747" s="14" t="s">
        <v>207</v>
      </c>
      <c r="AM1747" s="9">
        <v>5</v>
      </c>
      <c r="AN1747" s="14" t="s">
        <v>207</v>
      </c>
      <c r="AO1747" s="9">
        <v>5</v>
      </c>
      <c r="AP1747" s="14" t="s">
        <v>207</v>
      </c>
      <c r="AQ1747" s="9">
        <v>30</v>
      </c>
      <c r="AR1747" s="14" t="s">
        <v>207</v>
      </c>
      <c r="AS1747" s="9" t="s">
        <v>43</v>
      </c>
      <c r="AT1747" s="9" t="s">
        <v>346</v>
      </c>
      <c r="AU1747" s="9" t="s">
        <v>319</v>
      </c>
      <c r="AV1747" s="9" t="s">
        <v>320</v>
      </c>
      <c r="AW1747" s="9" t="s">
        <v>2540</v>
      </c>
      <c r="AX1747" s="9">
        <v>9010600000</v>
      </c>
      <c r="AY1747" s="99">
        <v>389</v>
      </c>
      <c r="AZ1747" s="12" t="s">
        <v>207</v>
      </c>
      <c r="BA1747" s="99">
        <v>15</v>
      </c>
      <c r="BB1747" s="12" t="s">
        <v>207</v>
      </c>
      <c r="BC1747" s="99">
        <v>15</v>
      </c>
      <c r="BD1747" s="12" t="s">
        <v>207</v>
      </c>
      <c r="BE1747" s="99">
        <v>38</v>
      </c>
      <c r="BF1747" s="12" t="s">
        <v>321</v>
      </c>
      <c r="BG1747" s="654">
        <v>37.695</v>
      </c>
      <c r="BH1747" s="12" t="s">
        <v>321</v>
      </c>
      <c r="BI1747" s="99">
        <v>32</v>
      </c>
      <c r="BJ1747" s="12" t="s">
        <v>321</v>
      </c>
      <c r="BK1747" s="754">
        <v>0</v>
      </c>
      <c r="BL1747" s="12" t="s">
        <v>321</v>
      </c>
      <c r="BM1747" s="754">
        <v>0.23899999999999999</v>
      </c>
      <c r="BN1747" s="12" t="s">
        <v>321</v>
      </c>
      <c r="BO1747" s="754">
        <v>5.4560000000000004</v>
      </c>
      <c r="BP1747" s="12" t="s">
        <v>321</v>
      </c>
      <c r="BQ1747" s="754">
        <v>0</v>
      </c>
      <c r="BR1747" s="12" t="s">
        <v>321</v>
      </c>
      <c r="BS1747" s="654">
        <v>0</v>
      </c>
      <c r="BT1747" s="12" t="s">
        <v>321</v>
      </c>
      <c r="BU1747" s="654">
        <v>5.6950000000000003</v>
      </c>
      <c r="BV1747" s="12" t="s">
        <v>321</v>
      </c>
      <c r="BW1747" s="9">
        <v>0.09</v>
      </c>
      <c r="BX1747" s="9" t="s">
        <v>322</v>
      </c>
      <c r="BY1747" s="755">
        <v>153.1</v>
      </c>
      <c r="BZ1747" s="9" t="s">
        <v>315</v>
      </c>
      <c r="CA1747" s="755">
        <v>5.9</v>
      </c>
      <c r="CB1747" s="9" t="s">
        <v>315</v>
      </c>
      <c r="CC1747" s="755">
        <v>5.9</v>
      </c>
      <c r="CD1747" s="9" t="s">
        <v>315</v>
      </c>
      <c r="CE1747" s="755">
        <v>83.8</v>
      </c>
      <c r="CF1747" s="9" t="s">
        <v>323</v>
      </c>
      <c r="CG1747" s="755">
        <v>70.5</v>
      </c>
      <c r="CH1747" s="9" t="s">
        <v>323</v>
      </c>
      <c r="CI1747" s="9"/>
      <c r="CJ1747" s="9"/>
      <c r="CK1747" s="9"/>
    </row>
    <row r="1748" spans="1:89" s="98" customFormat="1" x14ac:dyDescent="0.25">
      <c r="A1748" s="99">
        <v>10106201</v>
      </c>
      <c r="B1748" s="99"/>
      <c r="C1748" s="772">
        <v>5035</v>
      </c>
      <c r="D1748" s="807">
        <v>0.05</v>
      </c>
      <c r="E1748" s="772">
        <f t="shared" si="77"/>
        <v>5287</v>
      </c>
      <c r="F1748" s="778">
        <v>1.1000000000000001</v>
      </c>
      <c r="G1748" s="774">
        <f t="shared" si="78"/>
        <v>5816</v>
      </c>
      <c r="H1748" s="776"/>
      <c r="I1748" s="758"/>
      <c r="J1748" s="776"/>
      <c r="K1748" s="786"/>
      <c r="L1748" s="9" t="s">
        <v>308</v>
      </c>
      <c r="M1748" s="9" t="s">
        <v>4585</v>
      </c>
      <c r="N1748" s="9" t="s">
        <v>309</v>
      </c>
      <c r="O1748" s="9" t="s">
        <v>310</v>
      </c>
      <c r="P1748" s="9" t="s">
        <v>311</v>
      </c>
      <c r="Q1748" s="9" t="s">
        <v>2498</v>
      </c>
      <c r="R1748" s="9" t="s">
        <v>2499</v>
      </c>
      <c r="S1748" s="9" t="s">
        <v>348</v>
      </c>
      <c r="T1748" s="98" t="s">
        <v>204</v>
      </c>
      <c r="U1748" s="99" t="s">
        <v>643</v>
      </c>
      <c r="V1748" s="99" t="s">
        <v>207</v>
      </c>
      <c r="W1748" s="99" t="s">
        <v>644</v>
      </c>
      <c r="X1748" s="99" t="s">
        <v>207</v>
      </c>
      <c r="Y1748" s="99">
        <v>241</v>
      </c>
      <c r="Z1748" s="99" t="s">
        <v>207</v>
      </c>
      <c r="AA1748" s="99">
        <v>340</v>
      </c>
      <c r="AB1748" s="99" t="s">
        <v>207</v>
      </c>
      <c r="AC1748" s="9">
        <v>389</v>
      </c>
      <c r="AD1748" s="9" t="s">
        <v>207</v>
      </c>
      <c r="AE1748" s="9">
        <v>153</v>
      </c>
      <c r="AF1748" s="9" t="s">
        <v>315</v>
      </c>
      <c r="AG1748" s="14" t="s">
        <v>363</v>
      </c>
      <c r="AH1748" s="14" t="s">
        <v>207</v>
      </c>
      <c r="AI1748" s="14" t="s">
        <v>364</v>
      </c>
      <c r="AJ1748" s="14" t="s">
        <v>207</v>
      </c>
      <c r="AK1748" s="9">
        <v>5</v>
      </c>
      <c r="AL1748" s="14" t="s">
        <v>207</v>
      </c>
      <c r="AM1748" s="9">
        <v>5</v>
      </c>
      <c r="AN1748" s="14" t="s">
        <v>207</v>
      </c>
      <c r="AO1748" s="9">
        <v>5</v>
      </c>
      <c r="AP1748" s="14" t="s">
        <v>207</v>
      </c>
      <c r="AQ1748" s="9">
        <v>30</v>
      </c>
      <c r="AR1748" s="14" t="s">
        <v>207</v>
      </c>
      <c r="AS1748" s="9" t="s">
        <v>43</v>
      </c>
      <c r="AT1748" s="9" t="s">
        <v>346</v>
      </c>
      <c r="AU1748" s="9" t="s">
        <v>319</v>
      </c>
      <c r="AV1748" s="9" t="s">
        <v>320</v>
      </c>
      <c r="AW1748" s="9" t="s">
        <v>2541</v>
      </c>
      <c r="AX1748" s="9">
        <v>9010600000</v>
      </c>
      <c r="AY1748" s="99">
        <v>409</v>
      </c>
      <c r="AZ1748" s="12" t="s">
        <v>207</v>
      </c>
      <c r="BA1748" s="99">
        <v>15</v>
      </c>
      <c r="BB1748" s="12" t="s">
        <v>207</v>
      </c>
      <c r="BC1748" s="99">
        <v>15</v>
      </c>
      <c r="BD1748" s="12" t="s">
        <v>207</v>
      </c>
      <c r="BE1748" s="99">
        <v>41</v>
      </c>
      <c r="BF1748" s="12" t="s">
        <v>321</v>
      </c>
      <c r="BG1748" s="654">
        <v>40.057000000000002</v>
      </c>
      <c r="BH1748" s="12" t="s">
        <v>321</v>
      </c>
      <c r="BI1748" s="99">
        <v>34</v>
      </c>
      <c r="BJ1748" s="12" t="s">
        <v>321</v>
      </c>
      <c r="BK1748" s="754">
        <v>0</v>
      </c>
      <c r="BL1748" s="12" t="s">
        <v>321</v>
      </c>
      <c r="BM1748" s="754">
        <v>0.247</v>
      </c>
      <c r="BN1748" s="12" t="s">
        <v>321</v>
      </c>
      <c r="BO1748" s="754">
        <v>5.81</v>
      </c>
      <c r="BP1748" s="12" t="s">
        <v>321</v>
      </c>
      <c r="BQ1748" s="754">
        <v>0</v>
      </c>
      <c r="BR1748" s="12" t="s">
        <v>321</v>
      </c>
      <c r="BS1748" s="654">
        <v>0</v>
      </c>
      <c r="BT1748" s="12" t="s">
        <v>321</v>
      </c>
      <c r="BU1748" s="654">
        <v>6.0570000000000004</v>
      </c>
      <c r="BV1748" s="12" t="s">
        <v>321</v>
      </c>
      <c r="BW1748" s="9">
        <v>0.09</v>
      </c>
      <c r="BX1748" s="9" t="s">
        <v>322</v>
      </c>
      <c r="BY1748" s="755">
        <v>161</v>
      </c>
      <c r="BZ1748" s="9" t="s">
        <v>315</v>
      </c>
      <c r="CA1748" s="755">
        <v>5.9</v>
      </c>
      <c r="CB1748" s="9" t="s">
        <v>315</v>
      </c>
      <c r="CC1748" s="755">
        <v>5.9</v>
      </c>
      <c r="CD1748" s="9" t="s">
        <v>315</v>
      </c>
      <c r="CE1748" s="755">
        <v>88.2</v>
      </c>
      <c r="CF1748" s="9" t="s">
        <v>323</v>
      </c>
      <c r="CG1748" s="755">
        <v>75</v>
      </c>
      <c r="CH1748" s="9" t="s">
        <v>323</v>
      </c>
      <c r="CI1748" s="9"/>
      <c r="CJ1748" s="9"/>
      <c r="CK1748" s="9"/>
    </row>
    <row r="1749" spans="1:89" s="98" customFormat="1" x14ac:dyDescent="0.25">
      <c r="A1749" s="99">
        <v>10106114</v>
      </c>
      <c r="B1749" s="99"/>
      <c r="C1749" s="772">
        <v>2589</v>
      </c>
      <c r="D1749" s="807">
        <v>0.05</v>
      </c>
      <c r="E1749" s="772">
        <f t="shared" si="77"/>
        <v>2718</v>
      </c>
      <c r="F1749" s="778">
        <v>1.1000000000000001</v>
      </c>
      <c r="G1749" s="774">
        <f t="shared" si="78"/>
        <v>2990</v>
      </c>
      <c r="H1749" s="776"/>
      <c r="I1749" s="758"/>
      <c r="J1749" s="776"/>
      <c r="K1749" s="786"/>
      <c r="L1749" s="9" t="s">
        <v>308</v>
      </c>
      <c r="M1749" s="9" t="s">
        <v>4586</v>
      </c>
      <c r="N1749" s="9" t="s">
        <v>397</v>
      </c>
      <c r="O1749" s="9" t="s">
        <v>310</v>
      </c>
      <c r="P1749" s="9" t="s">
        <v>311</v>
      </c>
      <c r="Q1749" s="9" t="s">
        <v>2498</v>
      </c>
      <c r="R1749" s="9" t="s">
        <v>2499</v>
      </c>
      <c r="S1749" s="9" t="s">
        <v>314</v>
      </c>
      <c r="T1749" s="98" t="s">
        <v>210</v>
      </c>
      <c r="U1749" s="99">
        <v>96</v>
      </c>
      <c r="V1749" s="99" t="s">
        <v>207</v>
      </c>
      <c r="W1749" s="99">
        <v>170</v>
      </c>
      <c r="X1749" s="99" t="s">
        <v>207</v>
      </c>
      <c r="Y1749" s="99">
        <v>131</v>
      </c>
      <c r="Z1749" s="99" t="s">
        <v>207</v>
      </c>
      <c r="AA1749" s="99">
        <v>180</v>
      </c>
      <c r="AB1749" s="99" t="s">
        <v>207</v>
      </c>
      <c r="AC1749" s="9">
        <v>195</v>
      </c>
      <c r="AD1749" s="9" t="s">
        <v>207</v>
      </c>
      <c r="AE1749" s="9">
        <v>77</v>
      </c>
      <c r="AF1749" s="9" t="s">
        <v>315</v>
      </c>
      <c r="AG1749" s="14" t="s">
        <v>733</v>
      </c>
      <c r="AH1749" s="14" t="s">
        <v>207</v>
      </c>
      <c r="AI1749" s="14" t="s">
        <v>734</v>
      </c>
      <c r="AJ1749" s="14" t="s">
        <v>207</v>
      </c>
      <c r="AK1749" s="9">
        <v>5</v>
      </c>
      <c r="AL1749" s="14" t="s">
        <v>207</v>
      </c>
      <c r="AM1749" s="9">
        <v>5</v>
      </c>
      <c r="AN1749" s="14" t="s">
        <v>207</v>
      </c>
      <c r="AO1749" s="9">
        <v>5</v>
      </c>
      <c r="AP1749" s="14" t="s">
        <v>207</v>
      </c>
      <c r="AQ1749" s="9">
        <v>30</v>
      </c>
      <c r="AR1749" s="14" t="s">
        <v>207</v>
      </c>
      <c r="AS1749" s="9" t="s">
        <v>41</v>
      </c>
      <c r="AT1749" s="9" t="s">
        <v>344</v>
      </c>
      <c r="AU1749" s="9" t="s">
        <v>319</v>
      </c>
      <c r="AV1749" s="9" t="s">
        <v>320</v>
      </c>
      <c r="AW1749" s="9" t="s">
        <v>2542</v>
      </c>
      <c r="AX1749" s="9">
        <v>9010600000</v>
      </c>
      <c r="AY1749" s="99">
        <v>249</v>
      </c>
      <c r="AZ1749" s="12" t="s">
        <v>207</v>
      </c>
      <c r="BA1749" s="99">
        <v>15</v>
      </c>
      <c r="BB1749" s="12" t="s">
        <v>207</v>
      </c>
      <c r="BC1749" s="99">
        <v>15</v>
      </c>
      <c r="BD1749" s="12" t="s">
        <v>207</v>
      </c>
      <c r="BE1749" s="99">
        <v>21</v>
      </c>
      <c r="BF1749" s="12" t="s">
        <v>321</v>
      </c>
      <c r="BG1749" s="654">
        <v>20.643999999999998</v>
      </c>
      <c r="BH1749" s="12" t="s">
        <v>321</v>
      </c>
      <c r="BI1749" s="99">
        <v>17</v>
      </c>
      <c r="BJ1749" s="12" t="s">
        <v>321</v>
      </c>
      <c r="BK1749" s="754">
        <v>0</v>
      </c>
      <c r="BL1749" s="12" t="s">
        <v>321</v>
      </c>
      <c r="BM1749" s="754">
        <v>0.186</v>
      </c>
      <c r="BN1749" s="12" t="s">
        <v>321</v>
      </c>
      <c r="BO1749" s="754">
        <v>3.4580000000000002</v>
      </c>
      <c r="BP1749" s="12" t="s">
        <v>321</v>
      </c>
      <c r="BQ1749" s="754">
        <v>0</v>
      </c>
      <c r="BR1749" s="12" t="s">
        <v>321</v>
      </c>
      <c r="BS1749" s="654">
        <v>0</v>
      </c>
      <c r="BT1749" s="12" t="s">
        <v>321</v>
      </c>
      <c r="BU1749" s="654">
        <v>3.6440000000000001</v>
      </c>
      <c r="BV1749" s="12" t="s">
        <v>321</v>
      </c>
      <c r="BW1749" s="9">
        <v>0.06</v>
      </c>
      <c r="BX1749" s="9" t="s">
        <v>322</v>
      </c>
      <c r="BY1749" s="755">
        <v>98</v>
      </c>
      <c r="BZ1749" s="9" t="s">
        <v>315</v>
      </c>
      <c r="CA1749" s="755">
        <v>5.9</v>
      </c>
      <c r="CB1749" s="9" t="s">
        <v>315</v>
      </c>
      <c r="CC1749" s="755">
        <v>5.9</v>
      </c>
      <c r="CD1749" s="9" t="s">
        <v>315</v>
      </c>
      <c r="CE1749" s="755">
        <v>44.1</v>
      </c>
      <c r="CF1749" s="9" t="s">
        <v>323</v>
      </c>
      <c r="CG1749" s="755">
        <v>37.5</v>
      </c>
      <c r="CH1749" s="9" t="s">
        <v>323</v>
      </c>
      <c r="CI1749" s="9"/>
      <c r="CJ1749" s="9"/>
      <c r="CK1749" s="9"/>
    </row>
    <row r="1750" spans="1:89" s="98" customFormat="1" x14ac:dyDescent="0.25">
      <c r="A1750" s="99">
        <v>10106115</v>
      </c>
      <c r="B1750" s="99"/>
      <c r="C1750" s="772">
        <v>2724</v>
      </c>
      <c r="D1750" s="807">
        <v>0.05</v>
      </c>
      <c r="E1750" s="772">
        <f t="shared" si="77"/>
        <v>2860</v>
      </c>
      <c r="F1750" s="778">
        <v>1.1000000000000001</v>
      </c>
      <c r="G1750" s="774">
        <f t="shared" si="78"/>
        <v>3146</v>
      </c>
      <c r="H1750" s="776"/>
      <c r="I1750" s="758"/>
      <c r="J1750" s="776"/>
      <c r="K1750" s="786"/>
      <c r="L1750" s="9" t="s">
        <v>308</v>
      </c>
      <c r="M1750" s="9" t="s">
        <v>4587</v>
      </c>
      <c r="N1750" s="9" t="s">
        <v>397</v>
      </c>
      <c r="O1750" s="9" t="s">
        <v>310</v>
      </c>
      <c r="P1750" s="9" t="s">
        <v>311</v>
      </c>
      <c r="Q1750" s="9" t="s">
        <v>2498</v>
      </c>
      <c r="R1750" s="9" t="s">
        <v>2499</v>
      </c>
      <c r="S1750" s="9" t="s">
        <v>314</v>
      </c>
      <c r="T1750" s="98" t="s">
        <v>210</v>
      </c>
      <c r="U1750" s="99" t="s">
        <v>735</v>
      </c>
      <c r="V1750" s="99" t="s">
        <v>207</v>
      </c>
      <c r="W1750" s="99" t="s">
        <v>632</v>
      </c>
      <c r="X1750" s="99" t="s">
        <v>207</v>
      </c>
      <c r="Y1750" s="99">
        <v>142</v>
      </c>
      <c r="Z1750" s="99" t="s">
        <v>207</v>
      </c>
      <c r="AA1750" s="99" t="s">
        <v>202</v>
      </c>
      <c r="AB1750" s="99" t="s">
        <v>207</v>
      </c>
      <c r="AC1750" s="9">
        <v>218</v>
      </c>
      <c r="AD1750" s="9" t="s">
        <v>207</v>
      </c>
      <c r="AE1750" s="9">
        <v>86</v>
      </c>
      <c r="AF1750" s="9" t="s">
        <v>315</v>
      </c>
      <c r="AG1750" s="14" t="s">
        <v>316</v>
      </c>
      <c r="AH1750" s="14" t="s">
        <v>207</v>
      </c>
      <c r="AI1750" s="14" t="s">
        <v>317</v>
      </c>
      <c r="AJ1750" s="14" t="s">
        <v>207</v>
      </c>
      <c r="AK1750" s="9">
        <v>5</v>
      </c>
      <c r="AL1750" s="14" t="s">
        <v>207</v>
      </c>
      <c r="AM1750" s="9">
        <v>5</v>
      </c>
      <c r="AN1750" s="14" t="s">
        <v>207</v>
      </c>
      <c r="AO1750" s="9">
        <v>5</v>
      </c>
      <c r="AP1750" s="14" t="s">
        <v>207</v>
      </c>
      <c r="AQ1750" s="9">
        <v>30</v>
      </c>
      <c r="AR1750" s="14" t="s">
        <v>207</v>
      </c>
      <c r="AS1750" s="9" t="s">
        <v>41</v>
      </c>
      <c r="AT1750" s="9" t="s">
        <v>344</v>
      </c>
      <c r="AU1750" s="9" t="s">
        <v>319</v>
      </c>
      <c r="AV1750" s="9" t="s">
        <v>320</v>
      </c>
      <c r="AW1750" s="9" t="s">
        <v>2543</v>
      </c>
      <c r="AX1750" s="9">
        <v>9010600000</v>
      </c>
      <c r="AY1750" s="99">
        <v>269</v>
      </c>
      <c r="AZ1750" s="12" t="s">
        <v>207</v>
      </c>
      <c r="BA1750" s="99">
        <v>15</v>
      </c>
      <c r="BB1750" s="12" t="s">
        <v>207</v>
      </c>
      <c r="BC1750" s="99">
        <v>15</v>
      </c>
      <c r="BD1750" s="12" t="s">
        <v>207</v>
      </c>
      <c r="BE1750" s="99">
        <v>25</v>
      </c>
      <c r="BF1750" s="12" t="s">
        <v>321</v>
      </c>
      <c r="BG1750" s="654">
        <v>24.045999999999999</v>
      </c>
      <c r="BH1750" s="12" t="s">
        <v>321</v>
      </c>
      <c r="BI1750" s="99">
        <v>19</v>
      </c>
      <c r="BJ1750" s="12" t="s">
        <v>321</v>
      </c>
      <c r="BK1750" s="754">
        <v>0</v>
      </c>
      <c r="BL1750" s="12" t="s">
        <v>321</v>
      </c>
      <c r="BM1750" s="754">
        <v>0.19400000000000001</v>
      </c>
      <c r="BN1750" s="12" t="s">
        <v>321</v>
      </c>
      <c r="BO1750" s="754">
        <v>4.8520000000000003</v>
      </c>
      <c r="BP1750" s="12" t="s">
        <v>321</v>
      </c>
      <c r="BQ1750" s="754">
        <v>0</v>
      </c>
      <c r="BR1750" s="12" t="s">
        <v>321</v>
      </c>
      <c r="BS1750" s="654">
        <v>0</v>
      </c>
      <c r="BT1750" s="12" t="s">
        <v>321</v>
      </c>
      <c r="BU1750" s="654">
        <v>5.0460000000000003</v>
      </c>
      <c r="BV1750" s="12" t="s">
        <v>321</v>
      </c>
      <c r="BW1750" s="9">
        <v>0.06</v>
      </c>
      <c r="BX1750" s="9" t="s">
        <v>322</v>
      </c>
      <c r="BY1750" s="755">
        <v>105.9</v>
      </c>
      <c r="BZ1750" s="9" t="s">
        <v>315</v>
      </c>
      <c r="CA1750" s="755">
        <v>5.9</v>
      </c>
      <c r="CB1750" s="9" t="s">
        <v>315</v>
      </c>
      <c r="CC1750" s="755">
        <v>5.9</v>
      </c>
      <c r="CD1750" s="9" t="s">
        <v>315</v>
      </c>
      <c r="CE1750" s="755">
        <v>48.5</v>
      </c>
      <c r="CF1750" s="9" t="s">
        <v>323</v>
      </c>
      <c r="CG1750" s="755">
        <v>41.9</v>
      </c>
      <c r="CH1750" s="9" t="s">
        <v>323</v>
      </c>
      <c r="CI1750" s="9"/>
      <c r="CJ1750" s="9"/>
      <c r="CK1750" s="9"/>
    </row>
    <row r="1751" spans="1:89" s="98" customFormat="1" x14ac:dyDescent="0.25">
      <c r="A1751" s="99">
        <v>10106116</v>
      </c>
      <c r="B1751" s="99"/>
      <c r="C1751" s="772">
        <v>2885</v>
      </c>
      <c r="D1751" s="807">
        <v>0.05</v>
      </c>
      <c r="E1751" s="772">
        <f t="shared" si="77"/>
        <v>3029</v>
      </c>
      <c r="F1751" s="778">
        <v>1.1000000000000001</v>
      </c>
      <c r="G1751" s="774">
        <f t="shared" si="78"/>
        <v>3332</v>
      </c>
      <c r="H1751" s="776"/>
      <c r="I1751" s="758"/>
      <c r="J1751" s="776"/>
      <c r="K1751" s="786"/>
      <c r="L1751" s="9" t="s">
        <v>308</v>
      </c>
      <c r="M1751" s="9" t="s">
        <v>4588</v>
      </c>
      <c r="N1751" s="9" t="s">
        <v>397</v>
      </c>
      <c r="O1751" s="9" t="s">
        <v>310</v>
      </c>
      <c r="P1751" s="9" t="s">
        <v>311</v>
      </c>
      <c r="Q1751" s="9" t="s">
        <v>2498</v>
      </c>
      <c r="R1751" s="9" t="s">
        <v>2499</v>
      </c>
      <c r="S1751" s="9" t="s">
        <v>314</v>
      </c>
      <c r="T1751" s="98" t="s">
        <v>210</v>
      </c>
      <c r="U1751" s="99" t="s">
        <v>736</v>
      </c>
      <c r="V1751" s="99" t="s">
        <v>207</v>
      </c>
      <c r="W1751" s="99" t="s">
        <v>634</v>
      </c>
      <c r="X1751" s="99" t="s">
        <v>207</v>
      </c>
      <c r="Y1751" s="99">
        <v>153</v>
      </c>
      <c r="Z1751" s="99" t="s">
        <v>207</v>
      </c>
      <c r="AA1751" s="99" t="s">
        <v>574</v>
      </c>
      <c r="AB1751" s="99" t="s">
        <v>207</v>
      </c>
      <c r="AC1751" s="9">
        <v>241</v>
      </c>
      <c r="AD1751" s="9" t="s">
        <v>207</v>
      </c>
      <c r="AE1751" s="9">
        <v>95</v>
      </c>
      <c r="AF1751" s="9" t="s">
        <v>315</v>
      </c>
      <c r="AG1751" s="14" t="s">
        <v>324</v>
      </c>
      <c r="AH1751" s="14" t="s">
        <v>207</v>
      </c>
      <c r="AI1751" s="14" t="s">
        <v>325</v>
      </c>
      <c r="AJ1751" s="14" t="s">
        <v>207</v>
      </c>
      <c r="AK1751" s="9">
        <v>5</v>
      </c>
      <c r="AL1751" s="14" t="s">
        <v>207</v>
      </c>
      <c r="AM1751" s="9">
        <v>5</v>
      </c>
      <c r="AN1751" s="14" t="s">
        <v>207</v>
      </c>
      <c r="AO1751" s="9">
        <v>5</v>
      </c>
      <c r="AP1751" s="14" t="s">
        <v>207</v>
      </c>
      <c r="AQ1751" s="9">
        <v>30</v>
      </c>
      <c r="AR1751" s="14" t="s">
        <v>207</v>
      </c>
      <c r="AS1751" s="9" t="s">
        <v>41</v>
      </c>
      <c r="AT1751" s="9" t="s">
        <v>344</v>
      </c>
      <c r="AU1751" s="9" t="s">
        <v>319</v>
      </c>
      <c r="AV1751" s="9" t="s">
        <v>320</v>
      </c>
      <c r="AW1751" s="9" t="s">
        <v>2544</v>
      </c>
      <c r="AX1751" s="9">
        <v>9010600000</v>
      </c>
      <c r="AY1751" s="99">
        <v>289</v>
      </c>
      <c r="AZ1751" s="12" t="s">
        <v>207</v>
      </c>
      <c r="BA1751" s="99">
        <v>15</v>
      </c>
      <c r="BB1751" s="12" t="s">
        <v>207</v>
      </c>
      <c r="BC1751" s="99">
        <v>15</v>
      </c>
      <c r="BD1751" s="12" t="s">
        <v>207</v>
      </c>
      <c r="BE1751" s="99">
        <v>26</v>
      </c>
      <c r="BF1751" s="12" t="s">
        <v>321</v>
      </c>
      <c r="BG1751" s="654">
        <v>25.687999999999999</v>
      </c>
      <c r="BH1751" s="12" t="s">
        <v>321</v>
      </c>
      <c r="BI1751" s="99">
        <v>20</v>
      </c>
      <c r="BJ1751" s="12" t="s">
        <v>321</v>
      </c>
      <c r="BK1751" s="754">
        <v>0</v>
      </c>
      <c r="BL1751" s="12" t="s">
        <v>321</v>
      </c>
      <c r="BM1751" s="754">
        <v>0.20200000000000001</v>
      </c>
      <c r="BN1751" s="12" t="s">
        <v>321</v>
      </c>
      <c r="BO1751" s="754">
        <v>5.4859999999999998</v>
      </c>
      <c r="BP1751" s="12" t="s">
        <v>321</v>
      </c>
      <c r="BQ1751" s="754">
        <v>0</v>
      </c>
      <c r="BR1751" s="12" t="s">
        <v>321</v>
      </c>
      <c r="BS1751" s="654">
        <v>0</v>
      </c>
      <c r="BT1751" s="12" t="s">
        <v>321</v>
      </c>
      <c r="BU1751" s="654">
        <v>5.6879999999999997</v>
      </c>
      <c r="BV1751" s="12" t="s">
        <v>321</v>
      </c>
      <c r="BW1751" s="9">
        <v>7.0000000000000007E-2</v>
      </c>
      <c r="BX1751" s="9" t="s">
        <v>322</v>
      </c>
      <c r="BY1751" s="755">
        <v>113.8</v>
      </c>
      <c r="BZ1751" s="9" t="s">
        <v>315</v>
      </c>
      <c r="CA1751" s="755">
        <v>5.9</v>
      </c>
      <c r="CB1751" s="9" t="s">
        <v>315</v>
      </c>
      <c r="CC1751" s="755">
        <v>5.9</v>
      </c>
      <c r="CD1751" s="9" t="s">
        <v>315</v>
      </c>
      <c r="CE1751" s="755">
        <v>52.9</v>
      </c>
      <c r="CF1751" s="9" t="s">
        <v>323</v>
      </c>
      <c r="CG1751" s="755">
        <v>44.1</v>
      </c>
      <c r="CH1751" s="9" t="s">
        <v>323</v>
      </c>
      <c r="CI1751" s="9"/>
      <c r="CJ1751" s="9"/>
      <c r="CK1751" s="9"/>
    </row>
    <row r="1752" spans="1:89" s="98" customFormat="1" x14ac:dyDescent="0.25">
      <c r="A1752" s="99">
        <v>10106117</v>
      </c>
      <c r="B1752" s="99"/>
      <c r="C1752" s="772">
        <v>3337</v>
      </c>
      <c r="D1752" s="807">
        <v>0.05</v>
      </c>
      <c r="E1752" s="772">
        <f t="shared" si="77"/>
        <v>3504</v>
      </c>
      <c r="F1752" s="778">
        <v>1.1000000000000001</v>
      </c>
      <c r="G1752" s="774">
        <f t="shared" si="78"/>
        <v>3854</v>
      </c>
      <c r="H1752" s="776"/>
      <c r="I1752" s="758"/>
      <c r="J1752" s="776"/>
      <c r="K1752" s="786"/>
      <c r="L1752" s="9" t="s">
        <v>308</v>
      </c>
      <c r="M1752" s="9" t="s">
        <v>4589</v>
      </c>
      <c r="N1752" s="9" t="s">
        <v>397</v>
      </c>
      <c r="O1752" s="9" t="s">
        <v>310</v>
      </c>
      <c r="P1752" s="9" t="s">
        <v>311</v>
      </c>
      <c r="Q1752" s="9" t="s">
        <v>2498</v>
      </c>
      <c r="R1752" s="9" t="s">
        <v>2499</v>
      </c>
      <c r="S1752" s="9" t="s">
        <v>314</v>
      </c>
      <c r="T1752" s="98" t="s">
        <v>210</v>
      </c>
      <c r="U1752" s="99" t="s">
        <v>737</v>
      </c>
      <c r="V1752" s="99" t="s">
        <v>207</v>
      </c>
      <c r="W1752" s="99" t="s">
        <v>636</v>
      </c>
      <c r="X1752" s="99" t="s">
        <v>207</v>
      </c>
      <c r="Y1752" s="99">
        <v>164</v>
      </c>
      <c r="Z1752" s="99" t="s">
        <v>207</v>
      </c>
      <c r="AA1752" s="99" t="s">
        <v>575</v>
      </c>
      <c r="AB1752" s="99" t="s">
        <v>207</v>
      </c>
      <c r="AC1752" s="9">
        <v>264</v>
      </c>
      <c r="AD1752" s="9" t="s">
        <v>207</v>
      </c>
      <c r="AE1752" s="9">
        <v>104</v>
      </c>
      <c r="AF1752" s="9" t="s">
        <v>315</v>
      </c>
      <c r="AG1752" s="14" t="s">
        <v>326</v>
      </c>
      <c r="AH1752" s="14" t="s">
        <v>207</v>
      </c>
      <c r="AI1752" s="14" t="s">
        <v>327</v>
      </c>
      <c r="AJ1752" s="14" t="s">
        <v>207</v>
      </c>
      <c r="AK1752" s="9">
        <v>5</v>
      </c>
      <c r="AL1752" s="14" t="s">
        <v>207</v>
      </c>
      <c r="AM1752" s="9">
        <v>5</v>
      </c>
      <c r="AN1752" s="14" t="s">
        <v>207</v>
      </c>
      <c r="AO1752" s="9">
        <v>5</v>
      </c>
      <c r="AP1752" s="14" t="s">
        <v>207</v>
      </c>
      <c r="AQ1752" s="9">
        <v>30</v>
      </c>
      <c r="AR1752" s="14" t="s">
        <v>207</v>
      </c>
      <c r="AS1752" s="9" t="s">
        <v>41</v>
      </c>
      <c r="AT1752" s="9" t="s">
        <v>344</v>
      </c>
      <c r="AU1752" s="9" t="s">
        <v>319</v>
      </c>
      <c r="AV1752" s="9" t="s">
        <v>320</v>
      </c>
      <c r="AW1752" s="9" t="s">
        <v>2545</v>
      </c>
      <c r="AX1752" s="9">
        <v>9010600000</v>
      </c>
      <c r="AY1752" s="99">
        <v>309</v>
      </c>
      <c r="AZ1752" s="12" t="s">
        <v>207</v>
      </c>
      <c r="BA1752" s="99">
        <v>15</v>
      </c>
      <c r="BB1752" s="12" t="s">
        <v>207</v>
      </c>
      <c r="BC1752" s="99">
        <v>15</v>
      </c>
      <c r="BD1752" s="12" t="s">
        <v>207</v>
      </c>
      <c r="BE1752" s="99">
        <v>29</v>
      </c>
      <c r="BF1752" s="12" t="s">
        <v>321</v>
      </c>
      <c r="BG1752" s="654">
        <v>28.367999999999999</v>
      </c>
      <c r="BH1752" s="12" t="s">
        <v>321</v>
      </c>
      <c r="BI1752" s="99">
        <v>22</v>
      </c>
      <c r="BJ1752" s="12" t="s">
        <v>321</v>
      </c>
      <c r="BK1752" s="754">
        <v>0</v>
      </c>
      <c r="BL1752" s="12" t="s">
        <v>321</v>
      </c>
      <c r="BM1752" s="754">
        <v>0.20799999999999999</v>
      </c>
      <c r="BN1752" s="12" t="s">
        <v>321</v>
      </c>
      <c r="BO1752" s="754">
        <v>6.16</v>
      </c>
      <c r="BP1752" s="12" t="s">
        <v>321</v>
      </c>
      <c r="BQ1752" s="754">
        <v>0</v>
      </c>
      <c r="BR1752" s="12" t="s">
        <v>321</v>
      </c>
      <c r="BS1752" s="654">
        <v>0</v>
      </c>
      <c r="BT1752" s="12" t="s">
        <v>321</v>
      </c>
      <c r="BU1752" s="654">
        <v>6.3680000000000003</v>
      </c>
      <c r="BV1752" s="12" t="s">
        <v>321</v>
      </c>
      <c r="BW1752" s="9">
        <v>7.0000000000000007E-2</v>
      </c>
      <c r="BX1752" s="9" t="s">
        <v>322</v>
      </c>
      <c r="BY1752" s="755">
        <v>121.7</v>
      </c>
      <c r="BZ1752" s="9" t="s">
        <v>315</v>
      </c>
      <c r="CA1752" s="755">
        <v>5.9</v>
      </c>
      <c r="CB1752" s="9" t="s">
        <v>315</v>
      </c>
      <c r="CC1752" s="755">
        <v>5.9</v>
      </c>
      <c r="CD1752" s="9" t="s">
        <v>315</v>
      </c>
      <c r="CE1752" s="755">
        <v>57.3</v>
      </c>
      <c r="CF1752" s="9" t="s">
        <v>323</v>
      </c>
      <c r="CG1752" s="755">
        <v>48.5</v>
      </c>
      <c r="CH1752" s="9" t="s">
        <v>323</v>
      </c>
      <c r="CI1752" s="9"/>
      <c r="CJ1752" s="9"/>
      <c r="CK1752" s="9"/>
    </row>
    <row r="1753" spans="1:89" s="98" customFormat="1" x14ac:dyDescent="0.25">
      <c r="A1753" s="99">
        <v>10106118</v>
      </c>
      <c r="B1753" s="99"/>
      <c r="C1753" s="772">
        <v>3589</v>
      </c>
      <c r="D1753" s="807">
        <v>0.05</v>
      </c>
      <c r="E1753" s="772">
        <f t="shared" si="77"/>
        <v>3768</v>
      </c>
      <c r="F1753" s="778">
        <v>1.1000000000000001</v>
      </c>
      <c r="G1753" s="774">
        <f t="shared" si="78"/>
        <v>4145</v>
      </c>
      <c r="H1753" s="776"/>
      <c r="I1753" s="758"/>
      <c r="J1753" s="776"/>
      <c r="K1753" s="786"/>
      <c r="L1753" s="9" t="s">
        <v>308</v>
      </c>
      <c r="M1753" s="9" t="s">
        <v>4590</v>
      </c>
      <c r="N1753" s="9" t="s">
        <v>397</v>
      </c>
      <c r="O1753" s="9" t="s">
        <v>310</v>
      </c>
      <c r="P1753" s="9" t="s">
        <v>311</v>
      </c>
      <c r="Q1753" s="9" t="s">
        <v>2498</v>
      </c>
      <c r="R1753" s="9" t="s">
        <v>2499</v>
      </c>
      <c r="S1753" s="9" t="s">
        <v>314</v>
      </c>
      <c r="T1753" s="98" t="s">
        <v>210</v>
      </c>
      <c r="U1753" s="99" t="s">
        <v>738</v>
      </c>
      <c r="V1753" s="99" t="s">
        <v>207</v>
      </c>
      <c r="W1753" s="99" t="s">
        <v>638</v>
      </c>
      <c r="X1753" s="99" t="s">
        <v>207</v>
      </c>
      <c r="Y1753" s="99">
        <v>187</v>
      </c>
      <c r="Z1753" s="99" t="s">
        <v>207</v>
      </c>
      <c r="AA1753" s="99" t="s">
        <v>577</v>
      </c>
      <c r="AB1753" s="99" t="s">
        <v>207</v>
      </c>
      <c r="AC1753" s="9">
        <v>310</v>
      </c>
      <c r="AD1753" s="9" t="s">
        <v>207</v>
      </c>
      <c r="AE1753" s="9">
        <v>122</v>
      </c>
      <c r="AF1753" s="9" t="s">
        <v>315</v>
      </c>
      <c r="AG1753" s="14" t="s">
        <v>330</v>
      </c>
      <c r="AH1753" s="14" t="s">
        <v>207</v>
      </c>
      <c r="AI1753" s="14" t="s">
        <v>331</v>
      </c>
      <c r="AJ1753" s="14" t="s">
        <v>207</v>
      </c>
      <c r="AK1753" s="9">
        <v>5</v>
      </c>
      <c r="AL1753" s="14" t="s">
        <v>207</v>
      </c>
      <c r="AM1753" s="9">
        <v>5</v>
      </c>
      <c r="AN1753" s="14" t="s">
        <v>207</v>
      </c>
      <c r="AO1753" s="9">
        <v>5</v>
      </c>
      <c r="AP1753" s="14" t="s">
        <v>207</v>
      </c>
      <c r="AQ1753" s="9">
        <v>30</v>
      </c>
      <c r="AR1753" s="14" t="s">
        <v>207</v>
      </c>
      <c r="AS1753" s="9" t="s">
        <v>41</v>
      </c>
      <c r="AT1753" s="9" t="s">
        <v>344</v>
      </c>
      <c r="AU1753" s="9" t="s">
        <v>319</v>
      </c>
      <c r="AV1753" s="9" t="s">
        <v>320</v>
      </c>
      <c r="AW1753" s="9" t="s">
        <v>2546</v>
      </c>
      <c r="AX1753" s="9">
        <v>9010600000</v>
      </c>
      <c r="AY1753" s="99">
        <v>349</v>
      </c>
      <c r="AZ1753" s="12" t="s">
        <v>207</v>
      </c>
      <c r="BA1753" s="99">
        <v>15</v>
      </c>
      <c r="BB1753" s="12" t="s">
        <v>207</v>
      </c>
      <c r="BC1753" s="99">
        <v>15</v>
      </c>
      <c r="BD1753" s="12" t="s">
        <v>207</v>
      </c>
      <c r="BE1753" s="99">
        <v>32</v>
      </c>
      <c r="BF1753" s="12" t="s">
        <v>321</v>
      </c>
      <c r="BG1753" s="654">
        <v>31.370999999999999</v>
      </c>
      <c r="BH1753" s="12" t="s">
        <v>321</v>
      </c>
      <c r="BI1753" s="99">
        <v>26</v>
      </c>
      <c r="BJ1753" s="12" t="s">
        <v>321</v>
      </c>
      <c r="BK1753" s="754">
        <v>0</v>
      </c>
      <c r="BL1753" s="12" t="s">
        <v>321</v>
      </c>
      <c r="BM1753" s="754">
        <v>0.223</v>
      </c>
      <c r="BN1753" s="12" t="s">
        <v>321</v>
      </c>
      <c r="BO1753" s="754">
        <v>5.1479999999999997</v>
      </c>
      <c r="BP1753" s="12" t="s">
        <v>321</v>
      </c>
      <c r="BQ1753" s="754">
        <v>0</v>
      </c>
      <c r="BR1753" s="12" t="s">
        <v>321</v>
      </c>
      <c r="BS1753" s="654">
        <v>0</v>
      </c>
      <c r="BT1753" s="12" t="s">
        <v>321</v>
      </c>
      <c r="BU1753" s="654">
        <v>5.3710000000000004</v>
      </c>
      <c r="BV1753" s="12" t="s">
        <v>321</v>
      </c>
      <c r="BW1753" s="9">
        <v>0.08</v>
      </c>
      <c r="BX1753" s="9" t="s">
        <v>322</v>
      </c>
      <c r="BY1753" s="755">
        <v>137.4</v>
      </c>
      <c r="BZ1753" s="9" t="s">
        <v>315</v>
      </c>
      <c r="CA1753" s="755">
        <v>5.9</v>
      </c>
      <c r="CB1753" s="9" t="s">
        <v>315</v>
      </c>
      <c r="CC1753" s="755">
        <v>5.9</v>
      </c>
      <c r="CD1753" s="9" t="s">
        <v>315</v>
      </c>
      <c r="CE1753" s="755">
        <v>66.099999999999994</v>
      </c>
      <c r="CF1753" s="9" t="s">
        <v>323</v>
      </c>
      <c r="CG1753" s="755">
        <v>57.3</v>
      </c>
      <c r="CH1753" s="9" t="s">
        <v>323</v>
      </c>
      <c r="CI1753" s="9"/>
      <c r="CJ1753" s="9"/>
      <c r="CK1753" s="9"/>
    </row>
    <row r="1754" spans="1:89" s="98" customFormat="1" x14ac:dyDescent="0.25">
      <c r="A1754" s="99">
        <v>10106119</v>
      </c>
      <c r="B1754" s="99"/>
      <c r="C1754" s="772">
        <v>3879</v>
      </c>
      <c r="D1754" s="807">
        <v>0.05</v>
      </c>
      <c r="E1754" s="772">
        <f t="shared" si="77"/>
        <v>4073</v>
      </c>
      <c r="F1754" s="778">
        <v>1.1000000000000001</v>
      </c>
      <c r="G1754" s="774">
        <f t="shared" si="78"/>
        <v>4480</v>
      </c>
      <c r="H1754" s="776"/>
      <c r="I1754" s="758"/>
      <c r="J1754" s="776"/>
      <c r="K1754" s="786"/>
      <c r="L1754" s="9" t="s">
        <v>308</v>
      </c>
      <c r="M1754" s="9" t="s">
        <v>4591</v>
      </c>
      <c r="N1754" s="9" t="s">
        <v>397</v>
      </c>
      <c r="O1754" s="9" t="s">
        <v>310</v>
      </c>
      <c r="P1754" s="9" t="s">
        <v>311</v>
      </c>
      <c r="Q1754" s="9" t="s">
        <v>2498</v>
      </c>
      <c r="R1754" s="9" t="s">
        <v>2499</v>
      </c>
      <c r="S1754" s="9" t="s">
        <v>314</v>
      </c>
      <c r="T1754" s="98" t="s">
        <v>210</v>
      </c>
      <c r="U1754" s="99" t="s">
        <v>739</v>
      </c>
      <c r="V1754" s="99" t="s">
        <v>207</v>
      </c>
      <c r="W1754" s="99" t="s">
        <v>640</v>
      </c>
      <c r="X1754" s="99" t="s">
        <v>207</v>
      </c>
      <c r="Y1754" s="99">
        <v>198</v>
      </c>
      <c r="Z1754" s="99" t="s">
        <v>207</v>
      </c>
      <c r="AA1754" s="99">
        <v>300</v>
      </c>
      <c r="AB1754" s="99" t="s">
        <v>207</v>
      </c>
      <c r="AC1754" s="9">
        <v>333</v>
      </c>
      <c r="AD1754" s="9" t="s">
        <v>207</v>
      </c>
      <c r="AE1754" s="9">
        <v>131</v>
      </c>
      <c r="AF1754" s="9" t="s">
        <v>315</v>
      </c>
      <c r="AG1754" s="14" t="s">
        <v>332</v>
      </c>
      <c r="AH1754" s="14" t="s">
        <v>207</v>
      </c>
      <c r="AI1754" s="14" t="s">
        <v>333</v>
      </c>
      <c r="AJ1754" s="14" t="s">
        <v>207</v>
      </c>
      <c r="AK1754" s="9">
        <v>5</v>
      </c>
      <c r="AL1754" s="14" t="s">
        <v>207</v>
      </c>
      <c r="AM1754" s="9">
        <v>5</v>
      </c>
      <c r="AN1754" s="14" t="s">
        <v>207</v>
      </c>
      <c r="AO1754" s="9">
        <v>5</v>
      </c>
      <c r="AP1754" s="14" t="s">
        <v>207</v>
      </c>
      <c r="AQ1754" s="9">
        <v>30</v>
      </c>
      <c r="AR1754" s="14" t="s">
        <v>207</v>
      </c>
      <c r="AS1754" s="9" t="s">
        <v>41</v>
      </c>
      <c r="AT1754" s="9" t="s">
        <v>344</v>
      </c>
      <c r="AU1754" s="9" t="s">
        <v>319</v>
      </c>
      <c r="AV1754" s="9" t="s">
        <v>320</v>
      </c>
      <c r="AW1754" s="9" t="s">
        <v>2547</v>
      </c>
      <c r="AX1754" s="9">
        <v>9010600000</v>
      </c>
      <c r="AY1754" s="99">
        <v>369</v>
      </c>
      <c r="AZ1754" s="12" t="s">
        <v>207</v>
      </c>
      <c r="BA1754" s="99">
        <v>15</v>
      </c>
      <c r="BB1754" s="12" t="s">
        <v>207</v>
      </c>
      <c r="BC1754" s="99">
        <v>15</v>
      </c>
      <c r="BD1754" s="12" t="s">
        <v>207</v>
      </c>
      <c r="BE1754" s="99">
        <v>33</v>
      </c>
      <c r="BF1754" s="12" t="s">
        <v>321</v>
      </c>
      <c r="BG1754" s="654">
        <v>32.533000000000001</v>
      </c>
      <c r="BH1754" s="12" t="s">
        <v>321</v>
      </c>
      <c r="BI1754" s="99">
        <v>27</v>
      </c>
      <c r="BJ1754" s="12" t="s">
        <v>321</v>
      </c>
      <c r="BK1754" s="754">
        <v>0</v>
      </c>
      <c r="BL1754" s="12" t="s">
        <v>321</v>
      </c>
      <c r="BM1754" s="754">
        <v>0.23100000000000001</v>
      </c>
      <c r="BN1754" s="12" t="s">
        <v>321</v>
      </c>
      <c r="BO1754" s="754">
        <v>5.3019999999999996</v>
      </c>
      <c r="BP1754" s="12" t="s">
        <v>321</v>
      </c>
      <c r="BQ1754" s="754">
        <v>0</v>
      </c>
      <c r="BR1754" s="12" t="s">
        <v>321</v>
      </c>
      <c r="BS1754" s="654">
        <v>0</v>
      </c>
      <c r="BT1754" s="12" t="s">
        <v>321</v>
      </c>
      <c r="BU1754" s="654">
        <v>5.5330000000000004</v>
      </c>
      <c r="BV1754" s="12" t="s">
        <v>321</v>
      </c>
      <c r="BW1754" s="9">
        <v>0.08</v>
      </c>
      <c r="BX1754" s="9" t="s">
        <v>322</v>
      </c>
      <c r="BY1754" s="755">
        <v>145.30000000000001</v>
      </c>
      <c r="BZ1754" s="9" t="s">
        <v>315</v>
      </c>
      <c r="CA1754" s="755">
        <v>5.9</v>
      </c>
      <c r="CB1754" s="9" t="s">
        <v>315</v>
      </c>
      <c r="CC1754" s="755">
        <v>5.9</v>
      </c>
      <c r="CD1754" s="9" t="s">
        <v>315</v>
      </c>
      <c r="CE1754" s="755">
        <v>70.5</v>
      </c>
      <c r="CF1754" s="9" t="s">
        <v>323</v>
      </c>
      <c r="CG1754" s="755">
        <v>59.5</v>
      </c>
      <c r="CH1754" s="9" t="s">
        <v>323</v>
      </c>
      <c r="CI1754" s="9"/>
      <c r="CJ1754" s="9"/>
      <c r="CK1754" s="9"/>
    </row>
    <row r="1755" spans="1:89" s="98" customFormat="1" x14ac:dyDescent="0.25">
      <c r="A1755" s="99">
        <v>10106064</v>
      </c>
      <c r="B1755" s="99"/>
      <c r="C1755" s="772">
        <v>4391</v>
      </c>
      <c r="D1755" s="807">
        <v>0.05</v>
      </c>
      <c r="E1755" s="772">
        <f t="shared" si="77"/>
        <v>4611</v>
      </c>
      <c r="F1755" s="778">
        <v>1.1000000000000001</v>
      </c>
      <c r="G1755" s="774">
        <f t="shared" si="78"/>
        <v>5072</v>
      </c>
      <c r="H1755" s="776"/>
      <c r="I1755" s="758"/>
      <c r="J1755" s="776"/>
      <c r="K1755" s="786"/>
      <c r="L1755" s="9" t="s">
        <v>308</v>
      </c>
      <c r="M1755" s="9" t="s">
        <v>4592</v>
      </c>
      <c r="N1755" s="9" t="s">
        <v>397</v>
      </c>
      <c r="O1755" s="9" t="s">
        <v>310</v>
      </c>
      <c r="P1755" s="9" t="s">
        <v>311</v>
      </c>
      <c r="Q1755" s="9" t="s">
        <v>2498</v>
      </c>
      <c r="R1755" s="9" t="s">
        <v>2499</v>
      </c>
      <c r="S1755" s="9" t="s">
        <v>314</v>
      </c>
      <c r="T1755" s="98" t="s">
        <v>210</v>
      </c>
      <c r="U1755" s="99" t="s">
        <v>740</v>
      </c>
      <c r="V1755" s="99" t="s">
        <v>207</v>
      </c>
      <c r="W1755" s="99" t="s">
        <v>642</v>
      </c>
      <c r="X1755" s="99" t="s">
        <v>207</v>
      </c>
      <c r="Y1755" s="99">
        <v>209</v>
      </c>
      <c r="Z1755" s="99" t="s">
        <v>207</v>
      </c>
      <c r="AA1755" s="99">
        <v>320</v>
      </c>
      <c r="AB1755" s="99" t="s">
        <v>207</v>
      </c>
      <c r="AC1755" s="9">
        <v>355</v>
      </c>
      <c r="AD1755" s="9" t="s">
        <v>207</v>
      </c>
      <c r="AE1755" s="9">
        <v>140</v>
      </c>
      <c r="AF1755" s="9" t="s">
        <v>315</v>
      </c>
      <c r="AG1755" s="14" t="s">
        <v>334</v>
      </c>
      <c r="AH1755" s="14" t="s">
        <v>207</v>
      </c>
      <c r="AI1755" s="14" t="s">
        <v>335</v>
      </c>
      <c r="AJ1755" s="14" t="s">
        <v>207</v>
      </c>
      <c r="AK1755" s="9">
        <v>5</v>
      </c>
      <c r="AL1755" s="14" t="s">
        <v>207</v>
      </c>
      <c r="AM1755" s="9">
        <v>5</v>
      </c>
      <c r="AN1755" s="14" t="s">
        <v>207</v>
      </c>
      <c r="AO1755" s="9">
        <v>5</v>
      </c>
      <c r="AP1755" s="14" t="s">
        <v>207</v>
      </c>
      <c r="AQ1755" s="9">
        <v>30</v>
      </c>
      <c r="AR1755" s="14" t="s">
        <v>207</v>
      </c>
      <c r="AS1755" s="9" t="s">
        <v>41</v>
      </c>
      <c r="AT1755" s="9" t="s">
        <v>344</v>
      </c>
      <c r="AU1755" s="9" t="s">
        <v>319</v>
      </c>
      <c r="AV1755" s="9" t="s">
        <v>320</v>
      </c>
      <c r="AW1755" s="9" t="s">
        <v>2548</v>
      </c>
      <c r="AX1755" s="9">
        <v>9010600000</v>
      </c>
      <c r="AY1755" s="99">
        <v>389</v>
      </c>
      <c r="AZ1755" s="12" t="s">
        <v>207</v>
      </c>
      <c r="BA1755" s="99">
        <v>15</v>
      </c>
      <c r="BB1755" s="12" t="s">
        <v>207</v>
      </c>
      <c r="BC1755" s="99">
        <v>15</v>
      </c>
      <c r="BD1755" s="12" t="s">
        <v>207</v>
      </c>
      <c r="BE1755" s="99">
        <v>37</v>
      </c>
      <c r="BF1755" s="12" t="s">
        <v>321</v>
      </c>
      <c r="BG1755" s="654">
        <v>36.695</v>
      </c>
      <c r="BH1755" s="12" t="s">
        <v>321</v>
      </c>
      <c r="BI1755" s="99">
        <v>31</v>
      </c>
      <c r="BJ1755" s="12" t="s">
        <v>321</v>
      </c>
      <c r="BK1755" s="754">
        <v>0</v>
      </c>
      <c r="BL1755" s="12" t="s">
        <v>321</v>
      </c>
      <c r="BM1755" s="754">
        <v>0.23899999999999999</v>
      </c>
      <c r="BN1755" s="12" t="s">
        <v>321</v>
      </c>
      <c r="BO1755" s="754">
        <v>5.4560000000000004</v>
      </c>
      <c r="BP1755" s="12" t="s">
        <v>321</v>
      </c>
      <c r="BQ1755" s="754">
        <v>0</v>
      </c>
      <c r="BR1755" s="12" t="s">
        <v>321</v>
      </c>
      <c r="BS1755" s="654">
        <v>0</v>
      </c>
      <c r="BT1755" s="12" t="s">
        <v>321</v>
      </c>
      <c r="BU1755" s="654">
        <v>5.6950000000000003</v>
      </c>
      <c r="BV1755" s="12" t="s">
        <v>321</v>
      </c>
      <c r="BW1755" s="9">
        <v>0.09</v>
      </c>
      <c r="BX1755" s="9" t="s">
        <v>322</v>
      </c>
      <c r="BY1755" s="755">
        <v>153.1</v>
      </c>
      <c r="BZ1755" s="9" t="s">
        <v>315</v>
      </c>
      <c r="CA1755" s="755">
        <v>5.9</v>
      </c>
      <c r="CB1755" s="9" t="s">
        <v>315</v>
      </c>
      <c r="CC1755" s="755">
        <v>5.9</v>
      </c>
      <c r="CD1755" s="9" t="s">
        <v>315</v>
      </c>
      <c r="CE1755" s="755">
        <v>79.400000000000006</v>
      </c>
      <c r="CF1755" s="9" t="s">
        <v>323</v>
      </c>
      <c r="CG1755" s="755">
        <v>68.3</v>
      </c>
      <c r="CH1755" s="9" t="s">
        <v>323</v>
      </c>
      <c r="CI1755" s="9"/>
      <c r="CJ1755" s="9"/>
      <c r="CK1755" s="9"/>
    </row>
    <row r="1756" spans="1:89" s="98" customFormat="1" x14ac:dyDescent="0.25">
      <c r="A1756" s="99">
        <v>10106065</v>
      </c>
      <c r="B1756" s="99"/>
      <c r="C1756" s="772">
        <v>4876</v>
      </c>
      <c r="D1756" s="807">
        <v>0.05</v>
      </c>
      <c r="E1756" s="772">
        <f t="shared" ref="E1756:E1811" si="79">ROUND(C1756*(1+D1756),0)</f>
        <v>5120</v>
      </c>
      <c r="F1756" s="778">
        <v>1.1000000000000001</v>
      </c>
      <c r="G1756" s="774">
        <f t="shared" si="78"/>
        <v>5632</v>
      </c>
      <c r="H1756" s="776"/>
      <c r="I1756" s="758"/>
      <c r="J1756" s="776"/>
      <c r="K1756" s="786"/>
      <c r="L1756" s="9" t="s">
        <v>308</v>
      </c>
      <c r="M1756" s="9" t="s">
        <v>4593</v>
      </c>
      <c r="N1756" s="9" t="s">
        <v>397</v>
      </c>
      <c r="O1756" s="9" t="s">
        <v>310</v>
      </c>
      <c r="P1756" s="9" t="s">
        <v>311</v>
      </c>
      <c r="Q1756" s="9" t="s">
        <v>2498</v>
      </c>
      <c r="R1756" s="9" t="s">
        <v>2499</v>
      </c>
      <c r="S1756" s="9" t="s">
        <v>314</v>
      </c>
      <c r="T1756" s="98" t="s">
        <v>210</v>
      </c>
      <c r="U1756" s="99" t="s">
        <v>741</v>
      </c>
      <c r="V1756" s="99" t="s">
        <v>207</v>
      </c>
      <c r="W1756" s="99" t="s">
        <v>644</v>
      </c>
      <c r="X1756" s="99" t="s">
        <v>207</v>
      </c>
      <c r="Y1756" s="99">
        <v>221</v>
      </c>
      <c r="Z1756" s="99" t="s">
        <v>207</v>
      </c>
      <c r="AA1756" s="99">
        <v>340</v>
      </c>
      <c r="AB1756" s="99" t="s">
        <v>207</v>
      </c>
      <c r="AC1756" s="9">
        <v>379</v>
      </c>
      <c r="AD1756" s="9" t="s">
        <v>207</v>
      </c>
      <c r="AE1756" s="9">
        <v>149</v>
      </c>
      <c r="AF1756" s="9" t="s">
        <v>315</v>
      </c>
      <c r="AG1756" s="14" t="s">
        <v>336</v>
      </c>
      <c r="AH1756" s="14" t="s">
        <v>207</v>
      </c>
      <c r="AI1756" s="14" t="s">
        <v>337</v>
      </c>
      <c r="AJ1756" s="14" t="s">
        <v>207</v>
      </c>
      <c r="AK1756" s="9">
        <v>5</v>
      </c>
      <c r="AL1756" s="14" t="s">
        <v>207</v>
      </c>
      <c r="AM1756" s="9">
        <v>5</v>
      </c>
      <c r="AN1756" s="14" t="s">
        <v>207</v>
      </c>
      <c r="AO1756" s="9">
        <v>5</v>
      </c>
      <c r="AP1756" s="14" t="s">
        <v>207</v>
      </c>
      <c r="AQ1756" s="9">
        <v>30</v>
      </c>
      <c r="AR1756" s="14" t="s">
        <v>207</v>
      </c>
      <c r="AS1756" s="9" t="s">
        <v>41</v>
      </c>
      <c r="AT1756" s="9" t="s">
        <v>344</v>
      </c>
      <c r="AU1756" s="9" t="s">
        <v>319</v>
      </c>
      <c r="AV1756" s="9" t="s">
        <v>320</v>
      </c>
      <c r="AW1756" s="9" t="s">
        <v>2549</v>
      </c>
      <c r="AX1756" s="9">
        <v>9010600000</v>
      </c>
      <c r="AY1756" s="99">
        <v>409</v>
      </c>
      <c r="AZ1756" s="12" t="s">
        <v>207</v>
      </c>
      <c r="BA1756" s="99">
        <v>15</v>
      </c>
      <c r="BB1756" s="12" t="s">
        <v>207</v>
      </c>
      <c r="BC1756" s="99">
        <v>15</v>
      </c>
      <c r="BD1756" s="12" t="s">
        <v>207</v>
      </c>
      <c r="BE1756" s="99">
        <v>39</v>
      </c>
      <c r="BF1756" s="12" t="s">
        <v>321</v>
      </c>
      <c r="BG1756" s="654">
        <v>38.057000000000002</v>
      </c>
      <c r="BH1756" s="12" t="s">
        <v>321</v>
      </c>
      <c r="BI1756" s="99">
        <v>32</v>
      </c>
      <c r="BJ1756" s="12" t="s">
        <v>321</v>
      </c>
      <c r="BK1756" s="754">
        <v>0</v>
      </c>
      <c r="BL1756" s="12" t="s">
        <v>321</v>
      </c>
      <c r="BM1756" s="754">
        <v>0.247</v>
      </c>
      <c r="BN1756" s="12" t="s">
        <v>321</v>
      </c>
      <c r="BO1756" s="754">
        <v>5.81</v>
      </c>
      <c r="BP1756" s="12" t="s">
        <v>321</v>
      </c>
      <c r="BQ1756" s="754">
        <v>0</v>
      </c>
      <c r="BR1756" s="12" t="s">
        <v>321</v>
      </c>
      <c r="BS1756" s="654">
        <v>0</v>
      </c>
      <c r="BT1756" s="12" t="s">
        <v>321</v>
      </c>
      <c r="BU1756" s="654">
        <v>6.0570000000000004</v>
      </c>
      <c r="BV1756" s="12" t="s">
        <v>321</v>
      </c>
      <c r="BW1756" s="9">
        <v>0.09</v>
      </c>
      <c r="BX1756" s="9" t="s">
        <v>322</v>
      </c>
      <c r="BY1756" s="755">
        <v>161</v>
      </c>
      <c r="BZ1756" s="9" t="s">
        <v>315</v>
      </c>
      <c r="CA1756" s="755">
        <v>5.9</v>
      </c>
      <c r="CB1756" s="9" t="s">
        <v>315</v>
      </c>
      <c r="CC1756" s="755">
        <v>5.9</v>
      </c>
      <c r="CD1756" s="9" t="s">
        <v>315</v>
      </c>
      <c r="CE1756" s="755">
        <v>83.8</v>
      </c>
      <c r="CF1756" s="9" t="s">
        <v>323</v>
      </c>
      <c r="CG1756" s="755">
        <v>70.5</v>
      </c>
      <c r="CH1756" s="9" t="s">
        <v>323</v>
      </c>
      <c r="CI1756" s="9"/>
      <c r="CJ1756" s="9"/>
      <c r="CK1756" s="9"/>
    </row>
    <row r="1757" spans="1:89" s="98" customFormat="1" x14ac:dyDescent="0.25">
      <c r="A1757" s="99">
        <v>10106185</v>
      </c>
      <c r="B1757" s="99"/>
      <c r="C1757" s="772">
        <v>2589</v>
      </c>
      <c r="D1757" s="807">
        <v>0.05</v>
      </c>
      <c r="E1757" s="772">
        <f t="shared" si="79"/>
        <v>2718</v>
      </c>
      <c r="F1757" s="778">
        <v>1.1000000000000001</v>
      </c>
      <c r="G1757" s="774">
        <f t="shared" si="78"/>
        <v>2990</v>
      </c>
      <c r="H1757" s="776"/>
      <c r="I1757" s="758"/>
      <c r="J1757" s="776"/>
      <c r="K1757" s="786"/>
      <c r="L1757" s="9" t="s">
        <v>308</v>
      </c>
      <c r="M1757" s="9" t="s">
        <v>4594</v>
      </c>
      <c r="N1757" s="9" t="s">
        <v>397</v>
      </c>
      <c r="O1757" s="9" t="s">
        <v>310</v>
      </c>
      <c r="P1757" s="9" t="s">
        <v>311</v>
      </c>
      <c r="Q1757" s="9" t="s">
        <v>2498</v>
      </c>
      <c r="R1757" s="9" t="s">
        <v>2499</v>
      </c>
      <c r="S1757" s="9" t="s">
        <v>314</v>
      </c>
      <c r="T1757" s="98" t="s">
        <v>210</v>
      </c>
      <c r="U1757" s="99">
        <v>96</v>
      </c>
      <c r="V1757" s="99" t="s">
        <v>207</v>
      </c>
      <c r="W1757" s="99">
        <v>170</v>
      </c>
      <c r="X1757" s="99" t="s">
        <v>207</v>
      </c>
      <c r="Y1757" s="99">
        <v>131</v>
      </c>
      <c r="Z1757" s="99" t="s">
        <v>207</v>
      </c>
      <c r="AA1757" s="99">
        <v>180</v>
      </c>
      <c r="AB1757" s="99" t="s">
        <v>207</v>
      </c>
      <c r="AC1757" s="9">
        <v>195</v>
      </c>
      <c r="AD1757" s="9" t="s">
        <v>207</v>
      </c>
      <c r="AE1757" s="9">
        <v>77</v>
      </c>
      <c r="AF1757" s="9" t="s">
        <v>315</v>
      </c>
      <c r="AG1757" s="14" t="s">
        <v>733</v>
      </c>
      <c r="AH1757" s="14" t="s">
        <v>207</v>
      </c>
      <c r="AI1757" s="14" t="s">
        <v>734</v>
      </c>
      <c r="AJ1757" s="14" t="s">
        <v>207</v>
      </c>
      <c r="AK1757" s="9">
        <v>5</v>
      </c>
      <c r="AL1757" s="14" t="s">
        <v>207</v>
      </c>
      <c r="AM1757" s="9">
        <v>5</v>
      </c>
      <c r="AN1757" s="14" t="s">
        <v>207</v>
      </c>
      <c r="AO1757" s="9">
        <v>5</v>
      </c>
      <c r="AP1757" s="14" t="s">
        <v>207</v>
      </c>
      <c r="AQ1757" s="9">
        <v>30</v>
      </c>
      <c r="AR1757" s="14" t="s">
        <v>207</v>
      </c>
      <c r="AS1757" s="9" t="s">
        <v>42</v>
      </c>
      <c r="AT1757" s="9" t="s">
        <v>345</v>
      </c>
      <c r="AU1757" s="9" t="s">
        <v>319</v>
      </c>
      <c r="AV1757" s="9" t="s">
        <v>320</v>
      </c>
      <c r="AW1757" s="9" t="s">
        <v>2550</v>
      </c>
      <c r="AX1757" s="9">
        <v>9010600000</v>
      </c>
      <c r="AY1757" s="99">
        <v>249</v>
      </c>
      <c r="AZ1757" s="12" t="s">
        <v>207</v>
      </c>
      <c r="BA1757" s="99">
        <v>15</v>
      </c>
      <c r="BB1757" s="12" t="s">
        <v>207</v>
      </c>
      <c r="BC1757" s="99">
        <v>15</v>
      </c>
      <c r="BD1757" s="12" t="s">
        <v>207</v>
      </c>
      <c r="BE1757" s="99">
        <v>21</v>
      </c>
      <c r="BF1757" s="12" t="s">
        <v>321</v>
      </c>
      <c r="BG1757" s="654">
        <v>20.643999999999998</v>
      </c>
      <c r="BH1757" s="12" t="s">
        <v>321</v>
      </c>
      <c r="BI1757" s="99">
        <v>17</v>
      </c>
      <c r="BJ1757" s="12" t="s">
        <v>321</v>
      </c>
      <c r="BK1757" s="754">
        <v>0</v>
      </c>
      <c r="BL1757" s="12" t="s">
        <v>321</v>
      </c>
      <c r="BM1757" s="754">
        <v>0.186</v>
      </c>
      <c r="BN1757" s="12" t="s">
        <v>321</v>
      </c>
      <c r="BO1757" s="754">
        <v>3.4580000000000002</v>
      </c>
      <c r="BP1757" s="12" t="s">
        <v>321</v>
      </c>
      <c r="BQ1757" s="754">
        <v>0</v>
      </c>
      <c r="BR1757" s="12" t="s">
        <v>321</v>
      </c>
      <c r="BS1757" s="654">
        <v>0</v>
      </c>
      <c r="BT1757" s="12" t="s">
        <v>321</v>
      </c>
      <c r="BU1757" s="654">
        <v>3.6440000000000001</v>
      </c>
      <c r="BV1757" s="12" t="s">
        <v>321</v>
      </c>
      <c r="BW1757" s="9">
        <v>0.06</v>
      </c>
      <c r="BX1757" s="9" t="s">
        <v>322</v>
      </c>
      <c r="BY1757" s="755">
        <v>98</v>
      </c>
      <c r="BZ1757" s="9" t="s">
        <v>315</v>
      </c>
      <c r="CA1757" s="755">
        <v>5.9</v>
      </c>
      <c r="CB1757" s="9" t="s">
        <v>315</v>
      </c>
      <c r="CC1757" s="755">
        <v>5.9</v>
      </c>
      <c r="CD1757" s="9" t="s">
        <v>315</v>
      </c>
      <c r="CE1757" s="755">
        <v>44.1</v>
      </c>
      <c r="CF1757" s="9" t="s">
        <v>323</v>
      </c>
      <c r="CG1757" s="755">
        <v>37.5</v>
      </c>
      <c r="CH1757" s="9" t="s">
        <v>323</v>
      </c>
      <c r="CI1757" s="9"/>
      <c r="CJ1757" s="9"/>
      <c r="CK1757" s="9"/>
    </row>
    <row r="1758" spans="1:89" s="98" customFormat="1" x14ac:dyDescent="0.25">
      <c r="A1758" s="99">
        <v>10106186</v>
      </c>
      <c r="B1758" s="99"/>
      <c r="C1758" s="772">
        <v>2724</v>
      </c>
      <c r="D1758" s="807">
        <v>0.05</v>
      </c>
      <c r="E1758" s="772">
        <f t="shared" si="79"/>
        <v>2860</v>
      </c>
      <c r="F1758" s="778">
        <v>1.1000000000000001</v>
      </c>
      <c r="G1758" s="774">
        <f t="shared" si="78"/>
        <v>3146</v>
      </c>
      <c r="H1758" s="776"/>
      <c r="I1758" s="758"/>
      <c r="J1758" s="776"/>
      <c r="K1758" s="786"/>
      <c r="L1758" s="9" t="s">
        <v>308</v>
      </c>
      <c r="M1758" s="9" t="s">
        <v>4595</v>
      </c>
      <c r="N1758" s="9" t="s">
        <v>397</v>
      </c>
      <c r="O1758" s="9" t="s">
        <v>310</v>
      </c>
      <c r="P1758" s="9" t="s">
        <v>311</v>
      </c>
      <c r="Q1758" s="9" t="s">
        <v>2498</v>
      </c>
      <c r="R1758" s="9" t="s">
        <v>2499</v>
      </c>
      <c r="S1758" s="9" t="s">
        <v>314</v>
      </c>
      <c r="T1758" s="98" t="s">
        <v>210</v>
      </c>
      <c r="U1758" s="99" t="s">
        <v>735</v>
      </c>
      <c r="V1758" s="99" t="s">
        <v>207</v>
      </c>
      <c r="W1758" s="99" t="s">
        <v>632</v>
      </c>
      <c r="X1758" s="99" t="s">
        <v>207</v>
      </c>
      <c r="Y1758" s="99">
        <v>142</v>
      </c>
      <c r="Z1758" s="99" t="s">
        <v>207</v>
      </c>
      <c r="AA1758" s="99" t="s">
        <v>202</v>
      </c>
      <c r="AB1758" s="99" t="s">
        <v>207</v>
      </c>
      <c r="AC1758" s="9">
        <v>218</v>
      </c>
      <c r="AD1758" s="9" t="s">
        <v>207</v>
      </c>
      <c r="AE1758" s="9">
        <v>86</v>
      </c>
      <c r="AF1758" s="9" t="s">
        <v>315</v>
      </c>
      <c r="AG1758" s="14" t="s">
        <v>316</v>
      </c>
      <c r="AH1758" s="14" t="s">
        <v>207</v>
      </c>
      <c r="AI1758" s="14" t="s">
        <v>317</v>
      </c>
      <c r="AJ1758" s="14" t="s">
        <v>207</v>
      </c>
      <c r="AK1758" s="9">
        <v>5</v>
      </c>
      <c r="AL1758" s="14" t="s">
        <v>207</v>
      </c>
      <c r="AM1758" s="9">
        <v>5</v>
      </c>
      <c r="AN1758" s="14" t="s">
        <v>207</v>
      </c>
      <c r="AO1758" s="9">
        <v>5</v>
      </c>
      <c r="AP1758" s="14" t="s">
        <v>207</v>
      </c>
      <c r="AQ1758" s="9">
        <v>30</v>
      </c>
      <c r="AR1758" s="14" t="s">
        <v>207</v>
      </c>
      <c r="AS1758" s="9" t="s">
        <v>42</v>
      </c>
      <c r="AT1758" s="9" t="s">
        <v>345</v>
      </c>
      <c r="AU1758" s="9" t="s">
        <v>319</v>
      </c>
      <c r="AV1758" s="9" t="s">
        <v>320</v>
      </c>
      <c r="AW1758" s="9" t="s">
        <v>2551</v>
      </c>
      <c r="AX1758" s="9">
        <v>9010600000</v>
      </c>
      <c r="AY1758" s="99">
        <v>269</v>
      </c>
      <c r="AZ1758" s="12" t="s">
        <v>207</v>
      </c>
      <c r="BA1758" s="99">
        <v>15</v>
      </c>
      <c r="BB1758" s="12" t="s">
        <v>207</v>
      </c>
      <c r="BC1758" s="99">
        <v>15</v>
      </c>
      <c r="BD1758" s="12" t="s">
        <v>207</v>
      </c>
      <c r="BE1758" s="99">
        <v>25</v>
      </c>
      <c r="BF1758" s="12" t="s">
        <v>321</v>
      </c>
      <c r="BG1758" s="654">
        <v>24.045999999999999</v>
      </c>
      <c r="BH1758" s="12" t="s">
        <v>321</v>
      </c>
      <c r="BI1758" s="99">
        <v>19</v>
      </c>
      <c r="BJ1758" s="12" t="s">
        <v>321</v>
      </c>
      <c r="BK1758" s="754">
        <v>0</v>
      </c>
      <c r="BL1758" s="12" t="s">
        <v>321</v>
      </c>
      <c r="BM1758" s="754">
        <v>0.19400000000000001</v>
      </c>
      <c r="BN1758" s="12" t="s">
        <v>321</v>
      </c>
      <c r="BO1758" s="754">
        <v>4.8520000000000003</v>
      </c>
      <c r="BP1758" s="12" t="s">
        <v>321</v>
      </c>
      <c r="BQ1758" s="754">
        <v>0</v>
      </c>
      <c r="BR1758" s="12" t="s">
        <v>321</v>
      </c>
      <c r="BS1758" s="654">
        <v>0</v>
      </c>
      <c r="BT1758" s="12" t="s">
        <v>321</v>
      </c>
      <c r="BU1758" s="654">
        <v>5.0460000000000003</v>
      </c>
      <c r="BV1758" s="12" t="s">
        <v>321</v>
      </c>
      <c r="BW1758" s="9">
        <v>0.06</v>
      </c>
      <c r="BX1758" s="9" t="s">
        <v>322</v>
      </c>
      <c r="BY1758" s="755">
        <v>105.9</v>
      </c>
      <c r="BZ1758" s="9" t="s">
        <v>315</v>
      </c>
      <c r="CA1758" s="755">
        <v>5.9</v>
      </c>
      <c r="CB1758" s="9" t="s">
        <v>315</v>
      </c>
      <c r="CC1758" s="755">
        <v>5.9</v>
      </c>
      <c r="CD1758" s="9" t="s">
        <v>315</v>
      </c>
      <c r="CE1758" s="755">
        <v>48.5</v>
      </c>
      <c r="CF1758" s="9" t="s">
        <v>323</v>
      </c>
      <c r="CG1758" s="755">
        <v>41.9</v>
      </c>
      <c r="CH1758" s="9" t="s">
        <v>323</v>
      </c>
      <c r="CI1758" s="9"/>
      <c r="CJ1758" s="9"/>
      <c r="CK1758" s="9"/>
    </row>
    <row r="1759" spans="1:89" s="98" customFormat="1" x14ac:dyDescent="0.25">
      <c r="A1759" s="99">
        <v>10106187</v>
      </c>
      <c r="B1759" s="99"/>
      <c r="C1759" s="772">
        <v>2885</v>
      </c>
      <c r="D1759" s="807">
        <v>0.05</v>
      </c>
      <c r="E1759" s="772">
        <f t="shared" si="79"/>
        <v>3029</v>
      </c>
      <c r="F1759" s="778">
        <v>1.1000000000000001</v>
      </c>
      <c r="G1759" s="774">
        <f t="shared" si="78"/>
        <v>3332</v>
      </c>
      <c r="H1759" s="776"/>
      <c r="I1759" s="758"/>
      <c r="J1759" s="776"/>
      <c r="K1759" s="786"/>
      <c r="L1759" s="9" t="s">
        <v>308</v>
      </c>
      <c r="M1759" s="9" t="s">
        <v>4596</v>
      </c>
      <c r="N1759" s="9" t="s">
        <v>397</v>
      </c>
      <c r="O1759" s="9" t="s">
        <v>310</v>
      </c>
      <c r="P1759" s="9" t="s">
        <v>311</v>
      </c>
      <c r="Q1759" s="9" t="s">
        <v>2498</v>
      </c>
      <c r="R1759" s="9" t="s">
        <v>2499</v>
      </c>
      <c r="S1759" s="9" t="s">
        <v>314</v>
      </c>
      <c r="T1759" s="98" t="s">
        <v>210</v>
      </c>
      <c r="U1759" s="99" t="s">
        <v>736</v>
      </c>
      <c r="V1759" s="99" t="s">
        <v>207</v>
      </c>
      <c r="W1759" s="99" t="s">
        <v>634</v>
      </c>
      <c r="X1759" s="99" t="s">
        <v>207</v>
      </c>
      <c r="Y1759" s="99">
        <v>153</v>
      </c>
      <c r="Z1759" s="99" t="s">
        <v>207</v>
      </c>
      <c r="AA1759" s="99" t="s">
        <v>574</v>
      </c>
      <c r="AB1759" s="99" t="s">
        <v>207</v>
      </c>
      <c r="AC1759" s="9">
        <v>241</v>
      </c>
      <c r="AD1759" s="9" t="s">
        <v>207</v>
      </c>
      <c r="AE1759" s="9">
        <v>95</v>
      </c>
      <c r="AF1759" s="9" t="s">
        <v>315</v>
      </c>
      <c r="AG1759" s="14" t="s">
        <v>324</v>
      </c>
      <c r="AH1759" s="14" t="s">
        <v>207</v>
      </c>
      <c r="AI1759" s="14" t="s">
        <v>325</v>
      </c>
      <c r="AJ1759" s="14" t="s">
        <v>207</v>
      </c>
      <c r="AK1759" s="9">
        <v>5</v>
      </c>
      <c r="AL1759" s="14" t="s">
        <v>207</v>
      </c>
      <c r="AM1759" s="9">
        <v>5</v>
      </c>
      <c r="AN1759" s="14" t="s">
        <v>207</v>
      </c>
      <c r="AO1759" s="9">
        <v>5</v>
      </c>
      <c r="AP1759" s="14" t="s">
        <v>207</v>
      </c>
      <c r="AQ1759" s="9">
        <v>30</v>
      </c>
      <c r="AR1759" s="14" t="s">
        <v>207</v>
      </c>
      <c r="AS1759" s="9" t="s">
        <v>42</v>
      </c>
      <c r="AT1759" s="9" t="s">
        <v>345</v>
      </c>
      <c r="AU1759" s="9" t="s">
        <v>319</v>
      </c>
      <c r="AV1759" s="9" t="s">
        <v>320</v>
      </c>
      <c r="AW1759" s="9" t="s">
        <v>2552</v>
      </c>
      <c r="AX1759" s="9">
        <v>9010600000</v>
      </c>
      <c r="AY1759" s="99">
        <v>289</v>
      </c>
      <c r="AZ1759" s="12" t="s">
        <v>207</v>
      </c>
      <c r="BA1759" s="99">
        <v>15</v>
      </c>
      <c r="BB1759" s="12" t="s">
        <v>207</v>
      </c>
      <c r="BC1759" s="99">
        <v>15</v>
      </c>
      <c r="BD1759" s="12" t="s">
        <v>207</v>
      </c>
      <c r="BE1759" s="99">
        <v>26</v>
      </c>
      <c r="BF1759" s="12" t="s">
        <v>321</v>
      </c>
      <c r="BG1759" s="654">
        <v>25.687999999999999</v>
      </c>
      <c r="BH1759" s="12" t="s">
        <v>321</v>
      </c>
      <c r="BI1759" s="99">
        <v>20</v>
      </c>
      <c r="BJ1759" s="12" t="s">
        <v>321</v>
      </c>
      <c r="BK1759" s="754">
        <v>0</v>
      </c>
      <c r="BL1759" s="12" t="s">
        <v>321</v>
      </c>
      <c r="BM1759" s="754">
        <v>0.20200000000000001</v>
      </c>
      <c r="BN1759" s="12" t="s">
        <v>321</v>
      </c>
      <c r="BO1759" s="754">
        <v>5.4859999999999998</v>
      </c>
      <c r="BP1759" s="12" t="s">
        <v>321</v>
      </c>
      <c r="BQ1759" s="754">
        <v>0</v>
      </c>
      <c r="BR1759" s="12" t="s">
        <v>321</v>
      </c>
      <c r="BS1759" s="654">
        <v>0</v>
      </c>
      <c r="BT1759" s="12" t="s">
        <v>321</v>
      </c>
      <c r="BU1759" s="654">
        <v>5.6879999999999997</v>
      </c>
      <c r="BV1759" s="12" t="s">
        <v>321</v>
      </c>
      <c r="BW1759" s="9">
        <v>7.0000000000000007E-2</v>
      </c>
      <c r="BX1759" s="9" t="s">
        <v>322</v>
      </c>
      <c r="BY1759" s="755">
        <v>113.8</v>
      </c>
      <c r="BZ1759" s="9" t="s">
        <v>315</v>
      </c>
      <c r="CA1759" s="755">
        <v>5.9</v>
      </c>
      <c r="CB1759" s="9" t="s">
        <v>315</v>
      </c>
      <c r="CC1759" s="755">
        <v>5.9</v>
      </c>
      <c r="CD1759" s="9" t="s">
        <v>315</v>
      </c>
      <c r="CE1759" s="755">
        <v>52.9</v>
      </c>
      <c r="CF1759" s="9" t="s">
        <v>323</v>
      </c>
      <c r="CG1759" s="755">
        <v>44.1</v>
      </c>
      <c r="CH1759" s="9" t="s">
        <v>323</v>
      </c>
      <c r="CI1759" s="9"/>
      <c r="CJ1759" s="9"/>
      <c r="CK1759" s="9"/>
    </row>
    <row r="1760" spans="1:89" s="98" customFormat="1" x14ac:dyDescent="0.25">
      <c r="A1760" s="99">
        <v>10106188</v>
      </c>
      <c r="B1760" s="99"/>
      <c r="C1760" s="772">
        <v>3337</v>
      </c>
      <c r="D1760" s="807">
        <v>0.05</v>
      </c>
      <c r="E1760" s="772">
        <f t="shared" si="79"/>
        <v>3504</v>
      </c>
      <c r="F1760" s="778">
        <v>1.1000000000000001</v>
      </c>
      <c r="G1760" s="774">
        <f t="shared" si="78"/>
        <v>3854</v>
      </c>
      <c r="H1760" s="776"/>
      <c r="I1760" s="758"/>
      <c r="J1760" s="776"/>
      <c r="K1760" s="786"/>
      <c r="L1760" s="9" t="s">
        <v>308</v>
      </c>
      <c r="M1760" s="9" t="s">
        <v>4597</v>
      </c>
      <c r="N1760" s="9" t="s">
        <v>397</v>
      </c>
      <c r="O1760" s="9" t="s">
        <v>310</v>
      </c>
      <c r="P1760" s="9" t="s">
        <v>311</v>
      </c>
      <c r="Q1760" s="9" t="s">
        <v>2498</v>
      </c>
      <c r="R1760" s="9" t="s">
        <v>2499</v>
      </c>
      <c r="S1760" s="9" t="s">
        <v>314</v>
      </c>
      <c r="T1760" s="98" t="s">
        <v>210</v>
      </c>
      <c r="U1760" s="99" t="s">
        <v>737</v>
      </c>
      <c r="V1760" s="99" t="s">
        <v>207</v>
      </c>
      <c r="W1760" s="99" t="s">
        <v>636</v>
      </c>
      <c r="X1760" s="99" t="s">
        <v>207</v>
      </c>
      <c r="Y1760" s="99">
        <v>164</v>
      </c>
      <c r="Z1760" s="99" t="s">
        <v>207</v>
      </c>
      <c r="AA1760" s="99" t="s">
        <v>575</v>
      </c>
      <c r="AB1760" s="99" t="s">
        <v>207</v>
      </c>
      <c r="AC1760" s="9">
        <v>264</v>
      </c>
      <c r="AD1760" s="9" t="s">
        <v>207</v>
      </c>
      <c r="AE1760" s="9">
        <v>104</v>
      </c>
      <c r="AF1760" s="9" t="s">
        <v>315</v>
      </c>
      <c r="AG1760" s="14" t="s">
        <v>326</v>
      </c>
      <c r="AH1760" s="14" t="s">
        <v>207</v>
      </c>
      <c r="AI1760" s="14" t="s">
        <v>327</v>
      </c>
      <c r="AJ1760" s="14" t="s">
        <v>207</v>
      </c>
      <c r="AK1760" s="9">
        <v>5</v>
      </c>
      <c r="AL1760" s="14" t="s">
        <v>207</v>
      </c>
      <c r="AM1760" s="9">
        <v>5</v>
      </c>
      <c r="AN1760" s="14" t="s">
        <v>207</v>
      </c>
      <c r="AO1760" s="9">
        <v>5</v>
      </c>
      <c r="AP1760" s="14" t="s">
        <v>207</v>
      </c>
      <c r="AQ1760" s="9">
        <v>30</v>
      </c>
      <c r="AR1760" s="14" t="s">
        <v>207</v>
      </c>
      <c r="AS1760" s="9" t="s">
        <v>42</v>
      </c>
      <c r="AT1760" s="9" t="s">
        <v>345</v>
      </c>
      <c r="AU1760" s="9" t="s">
        <v>319</v>
      </c>
      <c r="AV1760" s="9" t="s">
        <v>320</v>
      </c>
      <c r="AW1760" s="9" t="s">
        <v>2553</v>
      </c>
      <c r="AX1760" s="9">
        <v>9010600000</v>
      </c>
      <c r="AY1760" s="99">
        <v>309</v>
      </c>
      <c r="AZ1760" s="12" t="s">
        <v>207</v>
      </c>
      <c r="BA1760" s="99">
        <v>15</v>
      </c>
      <c r="BB1760" s="12" t="s">
        <v>207</v>
      </c>
      <c r="BC1760" s="99">
        <v>15</v>
      </c>
      <c r="BD1760" s="12" t="s">
        <v>207</v>
      </c>
      <c r="BE1760" s="99">
        <v>29</v>
      </c>
      <c r="BF1760" s="12" t="s">
        <v>321</v>
      </c>
      <c r="BG1760" s="654">
        <v>28.367999999999999</v>
      </c>
      <c r="BH1760" s="12" t="s">
        <v>321</v>
      </c>
      <c r="BI1760" s="99">
        <v>22</v>
      </c>
      <c r="BJ1760" s="12" t="s">
        <v>321</v>
      </c>
      <c r="BK1760" s="754">
        <v>0</v>
      </c>
      <c r="BL1760" s="12" t="s">
        <v>321</v>
      </c>
      <c r="BM1760" s="754">
        <v>0.20799999999999999</v>
      </c>
      <c r="BN1760" s="12" t="s">
        <v>321</v>
      </c>
      <c r="BO1760" s="754">
        <v>6.16</v>
      </c>
      <c r="BP1760" s="12" t="s">
        <v>321</v>
      </c>
      <c r="BQ1760" s="754">
        <v>0</v>
      </c>
      <c r="BR1760" s="12" t="s">
        <v>321</v>
      </c>
      <c r="BS1760" s="654">
        <v>0</v>
      </c>
      <c r="BT1760" s="12" t="s">
        <v>321</v>
      </c>
      <c r="BU1760" s="654">
        <v>6.3680000000000003</v>
      </c>
      <c r="BV1760" s="12" t="s">
        <v>321</v>
      </c>
      <c r="BW1760" s="9">
        <v>7.0000000000000007E-2</v>
      </c>
      <c r="BX1760" s="9" t="s">
        <v>322</v>
      </c>
      <c r="BY1760" s="755">
        <v>121.7</v>
      </c>
      <c r="BZ1760" s="9" t="s">
        <v>315</v>
      </c>
      <c r="CA1760" s="755">
        <v>5.9</v>
      </c>
      <c r="CB1760" s="9" t="s">
        <v>315</v>
      </c>
      <c r="CC1760" s="755">
        <v>5.9</v>
      </c>
      <c r="CD1760" s="9" t="s">
        <v>315</v>
      </c>
      <c r="CE1760" s="755">
        <v>57.3</v>
      </c>
      <c r="CF1760" s="9" t="s">
        <v>323</v>
      </c>
      <c r="CG1760" s="755">
        <v>48.5</v>
      </c>
      <c r="CH1760" s="9" t="s">
        <v>323</v>
      </c>
      <c r="CI1760" s="9"/>
      <c r="CJ1760" s="9"/>
      <c r="CK1760" s="9"/>
    </row>
    <row r="1761" spans="1:89" s="98" customFormat="1" x14ac:dyDescent="0.25">
      <c r="A1761" s="99">
        <v>10106189</v>
      </c>
      <c r="B1761" s="99"/>
      <c r="C1761" s="772">
        <v>3589</v>
      </c>
      <c r="D1761" s="807">
        <v>0.05</v>
      </c>
      <c r="E1761" s="772">
        <f t="shared" si="79"/>
        <v>3768</v>
      </c>
      <c r="F1761" s="778">
        <v>1.1000000000000001</v>
      </c>
      <c r="G1761" s="774">
        <f t="shared" si="78"/>
        <v>4145</v>
      </c>
      <c r="H1761" s="776"/>
      <c r="I1761" s="758"/>
      <c r="J1761" s="776"/>
      <c r="K1761" s="786"/>
      <c r="L1761" s="9" t="s">
        <v>308</v>
      </c>
      <c r="M1761" s="9" t="s">
        <v>4598</v>
      </c>
      <c r="N1761" s="9" t="s">
        <v>397</v>
      </c>
      <c r="O1761" s="9" t="s">
        <v>310</v>
      </c>
      <c r="P1761" s="9" t="s">
        <v>311</v>
      </c>
      <c r="Q1761" s="9" t="s">
        <v>2498</v>
      </c>
      <c r="R1761" s="9" t="s">
        <v>2499</v>
      </c>
      <c r="S1761" s="9" t="s">
        <v>314</v>
      </c>
      <c r="T1761" s="98" t="s">
        <v>210</v>
      </c>
      <c r="U1761" s="99" t="s">
        <v>738</v>
      </c>
      <c r="V1761" s="99" t="s">
        <v>207</v>
      </c>
      <c r="W1761" s="99" t="s">
        <v>638</v>
      </c>
      <c r="X1761" s="99" t="s">
        <v>207</v>
      </c>
      <c r="Y1761" s="99">
        <v>187</v>
      </c>
      <c r="Z1761" s="99" t="s">
        <v>207</v>
      </c>
      <c r="AA1761" s="99" t="s">
        <v>577</v>
      </c>
      <c r="AB1761" s="99" t="s">
        <v>207</v>
      </c>
      <c r="AC1761" s="9">
        <v>310</v>
      </c>
      <c r="AD1761" s="9" t="s">
        <v>207</v>
      </c>
      <c r="AE1761" s="9">
        <v>122</v>
      </c>
      <c r="AF1761" s="9" t="s">
        <v>315</v>
      </c>
      <c r="AG1761" s="14" t="s">
        <v>330</v>
      </c>
      <c r="AH1761" s="14" t="s">
        <v>207</v>
      </c>
      <c r="AI1761" s="14" t="s">
        <v>331</v>
      </c>
      <c r="AJ1761" s="14" t="s">
        <v>207</v>
      </c>
      <c r="AK1761" s="9">
        <v>5</v>
      </c>
      <c r="AL1761" s="14" t="s">
        <v>207</v>
      </c>
      <c r="AM1761" s="9">
        <v>5</v>
      </c>
      <c r="AN1761" s="14" t="s">
        <v>207</v>
      </c>
      <c r="AO1761" s="9">
        <v>5</v>
      </c>
      <c r="AP1761" s="14" t="s">
        <v>207</v>
      </c>
      <c r="AQ1761" s="9">
        <v>30</v>
      </c>
      <c r="AR1761" s="14" t="s">
        <v>207</v>
      </c>
      <c r="AS1761" s="9" t="s">
        <v>42</v>
      </c>
      <c r="AT1761" s="9" t="s">
        <v>345</v>
      </c>
      <c r="AU1761" s="9" t="s">
        <v>319</v>
      </c>
      <c r="AV1761" s="9" t="s">
        <v>320</v>
      </c>
      <c r="AW1761" s="9" t="s">
        <v>2554</v>
      </c>
      <c r="AX1761" s="9">
        <v>9010600000</v>
      </c>
      <c r="AY1761" s="99">
        <v>349</v>
      </c>
      <c r="AZ1761" s="12" t="s">
        <v>207</v>
      </c>
      <c r="BA1761" s="99">
        <v>15</v>
      </c>
      <c r="BB1761" s="12" t="s">
        <v>207</v>
      </c>
      <c r="BC1761" s="99">
        <v>15</v>
      </c>
      <c r="BD1761" s="12" t="s">
        <v>207</v>
      </c>
      <c r="BE1761" s="99">
        <v>32</v>
      </c>
      <c r="BF1761" s="12" t="s">
        <v>321</v>
      </c>
      <c r="BG1761" s="654">
        <v>31.370999999999999</v>
      </c>
      <c r="BH1761" s="12" t="s">
        <v>321</v>
      </c>
      <c r="BI1761" s="99">
        <v>26</v>
      </c>
      <c r="BJ1761" s="12" t="s">
        <v>321</v>
      </c>
      <c r="BK1761" s="754">
        <v>0</v>
      </c>
      <c r="BL1761" s="12" t="s">
        <v>321</v>
      </c>
      <c r="BM1761" s="754">
        <v>0.223</v>
      </c>
      <c r="BN1761" s="12" t="s">
        <v>321</v>
      </c>
      <c r="BO1761" s="754">
        <v>5.1479999999999997</v>
      </c>
      <c r="BP1761" s="12" t="s">
        <v>321</v>
      </c>
      <c r="BQ1761" s="754">
        <v>0</v>
      </c>
      <c r="BR1761" s="12" t="s">
        <v>321</v>
      </c>
      <c r="BS1761" s="654">
        <v>0</v>
      </c>
      <c r="BT1761" s="12" t="s">
        <v>321</v>
      </c>
      <c r="BU1761" s="654">
        <v>5.3710000000000004</v>
      </c>
      <c r="BV1761" s="12" t="s">
        <v>321</v>
      </c>
      <c r="BW1761" s="9">
        <v>0.08</v>
      </c>
      <c r="BX1761" s="9" t="s">
        <v>322</v>
      </c>
      <c r="BY1761" s="755">
        <v>137.4</v>
      </c>
      <c r="BZ1761" s="9" t="s">
        <v>315</v>
      </c>
      <c r="CA1761" s="755">
        <v>5.9</v>
      </c>
      <c r="CB1761" s="9" t="s">
        <v>315</v>
      </c>
      <c r="CC1761" s="755">
        <v>5.9</v>
      </c>
      <c r="CD1761" s="9" t="s">
        <v>315</v>
      </c>
      <c r="CE1761" s="755">
        <v>66.099999999999994</v>
      </c>
      <c r="CF1761" s="9" t="s">
        <v>323</v>
      </c>
      <c r="CG1761" s="755">
        <v>57.3</v>
      </c>
      <c r="CH1761" s="9" t="s">
        <v>323</v>
      </c>
      <c r="CI1761" s="9"/>
      <c r="CJ1761" s="9"/>
      <c r="CK1761" s="9"/>
    </row>
    <row r="1762" spans="1:89" s="98" customFormat="1" x14ac:dyDescent="0.25">
      <c r="A1762" s="99">
        <v>10106190</v>
      </c>
      <c r="B1762" s="99"/>
      <c r="C1762" s="772">
        <v>3879</v>
      </c>
      <c r="D1762" s="807">
        <v>0.05</v>
      </c>
      <c r="E1762" s="772">
        <f t="shared" si="79"/>
        <v>4073</v>
      </c>
      <c r="F1762" s="778">
        <v>1.1000000000000001</v>
      </c>
      <c r="G1762" s="774">
        <f t="shared" si="78"/>
        <v>4480</v>
      </c>
      <c r="H1762" s="776"/>
      <c r="I1762" s="758"/>
      <c r="J1762" s="776"/>
      <c r="K1762" s="786"/>
      <c r="L1762" s="9" t="s">
        <v>308</v>
      </c>
      <c r="M1762" s="9" t="s">
        <v>4599</v>
      </c>
      <c r="N1762" s="9" t="s">
        <v>397</v>
      </c>
      <c r="O1762" s="9" t="s">
        <v>310</v>
      </c>
      <c r="P1762" s="9" t="s">
        <v>311</v>
      </c>
      <c r="Q1762" s="9" t="s">
        <v>2498</v>
      </c>
      <c r="R1762" s="9" t="s">
        <v>2499</v>
      </c>
      <c r="S1762" s="9" t="s">
        <v>314</v>
      </c>
      <c r="T1762" s="98" t="s">
        <v>210</v>
      </c>
      <c r="U1762" s="99" t="s">
        <v>739</v>
      </c>
      <c r="V1762" s="99" t="s">
        <v>207</v>
      </c>
      <c r="W1762" s="99" t="s">
        <v>640</v>
      </c>
      <c r="X1762" s="99" t="s">
        <v>207</v>
      </c>
      <c r="Y1762" s="99">
        <v>198</v>
      </c>
      <c r="Z1762" s="99" t="s">
        <v>207</v>
      </c>
      <c r="AA1762" s="99">
        <v>300</v>
      </c>
      <c r="AB1762" s="99" t="s">
        <v>207</v>
      </c>
      <c r="AC1762" s="9">
        <v>333</v>
      </c>
      <c r="AD1762" s="9" t="s">
        <v>207</v>
      </c>
      <c r="AE1762" s="9">
        <v>131</v>
      </c>
      <c r="AF1762" s="9" t="s">
        <v>315</v>
      </c>
      <c r="AG1762" s="14" t="s">
        <v>332</v>
      </c>
      <c r="AH1762" s="14" t="s">
        <v>207</v>
      </c>
      <c r="AI1762" s="14" t="s">
        <v>333</v>
      </c>
      <c r="AJ1762" s="14" t="s">
        <v>207</v>
      </c>
      <c r="AK1762" s="9">
        <v>5</v>
      </c>
      <c r="AL1762" s="14" t="s">
        <v>207</v>
      </c>
      <c r="AM1762" s="9">
        <v>5</v>
      </c>
      <c r="AN1762" s="14" t="s">
        <v>207</v>
      </c>
      <c r="AO1762" s="9">
        <v>5</v>
      </c>
      <c r="AP1762" s="14" t="s">
        <v>207</v>
      </c>
      <c r="AQ1762" s="9">
        <v>30</v>
      </c>
      <c r="AR1762" s="14" t="s">
        <v>207</v>
      </c>
      <c r="AS1762" s="9" t="s">
        <v>42</v>
      </c>
      <c r="AT1762" s="9" t="s">
        <v>345</v>
      </c>
      <c r="AU1762" s="9" t="s">
        <v>319</v>
      </c>
      <c r="AV1762" s="9" t="s">
        <v>320</v>
      </c>
      <c r="AW1762" s="9" t="s">
        <v>2555</v>
      </c>
      <c r="AX1762" s="9">
        <v>9010600000</v>
      </c>
      <c r="AY1762" s="99">
        <v>369</v>
      </c>
      <c r="AZ1762" s="12" t="s">
        <v>207</v>
      </c>
      <c r="BA1762" s="99">
        <v>15</v>
      </c>
      <c r="BB1762" s="12" t="s">
        <v>207</v>
      </c>
      <c r="BC1762" s="99">
        <v>15</v>
      </c>
      <c r="BD1762" s="12" t="s">
        <v>207</v>
      </c>
      <c r="BE1762" s="99">
        <v>33</v>
      </c>
      <c r="BF1762" s="12" t="s">
        <v>321</v>
      </c>
      <c r="BG1762" s="654">
        <v>32.533000000000001</v>
      </c>
      <c r="BH1762" s="12" t="s">
        <v>321</v>
      </c>
      <c r="BI1762" s="99">
        <v>27</v>
      </c>
      <c r="BJ1762" s="12" t="s">
        <v>321</v>
      </c>
      <c r="BK1762" s="754">
        <v>0</v>
      </c>
      <c r="BL1762" s="12" t="s">
        <v>321</v>
      </c>
      <c r="BM1762" s="754">
        <v>0.23100000000000001</v>
      </c>
      <c r="BN1762" s="12" t="s">
        <v>321</v>
      </c>
      <c r="BO1762" s="754">
        <v>5.3019999999999996</v>
      </c>
      <c r="BP1762" s="12" t="s">
        <v>321</v>
      </c>
      <c r="BQ1762" s="754">
        <v>0</v>
      </c>
      <c r="BR1762" s="12" t="s">
        <v>321</v>
      </c>
      <c r="BS1762" s="654">
        <v>0</v>
      </c>
      <c r="BT1762" s="12" t="s">
        <v>321</v>
      </c>
      <c r="BU1762" s="654">
        <v>5.5330000000000004</v>
      </c>
      <c r="BV1762" s="12" t="s">
        <v>321</v>
      </c>
      <c r="BW1762" s="9">
        <v>0.08</v>
      </c>
      <c r="BX1762" s="9" t="s">
        <v>322</v>
      </c>
      <c r="BY1762" s="755">
        <v>145.30000000000001</v>
      </c>
      <c r="BZ1762" s="9" t="s">
        <v>315</v>
      </c>
      <c r="CA1762" s="755">
        <v>5.9</v>
      </c>
      <c r="CB1762" s="9" t="s">
        <v>315</v>
      </c>
      <c r="CC1762" s="755">
        <v>5.9</v>
      </c>
      <c r="CD1762" s="9" t="s">
        <v>315</v>
      </c>
      <c r="CE1762" s="755">
        <v>70.5</v>
      </c>
      <c r="CF1762" s="9" t="s">
        <v>323</v>
      </c>
      <c r="CG1762" s="755">
        <v>59.5</v>
      </c>
      <c r="CH1762" s="9" t="s">
        <v>323</v>
      </c>
      <c r="CI1762" s="9"/>
      <c r="CJ1762" s="9"/>
      <c r="CK1762" s="9"/>
    </row>
    <row r="1763" spans="1:89" s="98" customFormat="1" x14ac:dyDescent="0.25">
      <c r="A1763" s="99">
        <v>10106135</v>
      </c>
      <c r="B1763" s="99"/>
      <c r="C1763" s="772">
        <v>4391</v>
      </c>
      <c r="D1763" s="807">
        <v>0.05</v>
      </c>
      <c r="E1763" s="772">
        <f t="shared" si="79"/>
        <v>4611</v>
      </c>
      <c r="F1763" s="778">
        <v>1.1000000000000001</v>
      </c>
      <c r="G1763" s="774">
        <f t="shared" si="78"/>
        <v>5072</v>
      </c>
      <c r="H1763" s="776"/>
      <c r="I1763" s="758"/>
      <c r="J1763" s="776"/>
      <c r="K1763" s="786"/>
      <c r="L1763" s="9" t="s">
        <v>308</v>
      </c>
      <c r="M1763" s="9" t="s">
        <v>4600</v>
      </c>
      <c r="N1763" s="9" t="s">
        <v>397</v>
      </c>
      <c r="O1763" s="9" t="s">
        <v>310</v>
      </c>
      <c r="P1763" s="9" t="s">
        <v>311</v>
      </c>
      <c r="Q1763" s="9" t="s">
        <v>2498</v>
      </c>
      <c r="R1763" s="9" t="s">
        <v>2499</v>
      </c>
      <c r="S1763" s="9" t="s">
        <v>314</v>
      </c>
      <c r="T1763" s="98" t="s">
        <v>210</v>
      </c>
      <c r="U1763" s="99" t="s">
        <v>740</v>
      </c>
      <c r="V1763" s="99" t="s">
        <v>207</v>
      </c>
      <c r="W1763" s="99" t="s">
        <v>642</v>
      </c>
      <c r="X1763" s="99" t="s">
        <v>207</v>
      </c>
      <c r="Y1763" s="99">
        <v>209</v>
      </c>
      <c r="Z1763" s="99" t="s">
        <v>207</v>
      </c>
      <c r="AA1763" s="99">
        <v>320</v>
      </c>
      <c r="AB1763" s="99" t="s">
        <v>207</v>
      </c>
      <c r="AC1763" s="9">
        <v>355</v>
      </c>
      <c r="AD1763" s="9" t="s">
        <v>207</v>
      </c>
      <c r="AE1763" s="9">
        <v>140</v>
      </c>
      <c r="AF1763" s="9" t="s">
        <v>315</v>
      </c>
      <c r="AG1763" s="14" t="s">
        <v>334</v>
      </c>
      <c r="AH1763" s="14" t="s">
        <v>207</v>
      </c>
      <c r="AI1763" s="14" t="s">
        <v>335</v>
      </c>
      <c r="AJ1763" s="14" t="s">
        <v>207</v>
      </c>
      <c r="AK1763" s="9">
        <v>5</v>
      </c>
      <c r="AL1763" s="14" t="s">
        <v>207</v>
      </c>
      <c r="AM1763" s="9">
        <v>5</v>
      </c>
      <c r="AN1763" s="14" t="s">
        <v>207</v>
      </c>
      <c r="AO1763" s="9">
        <v>5</v>
      </c>
      <c r="AP1763" s="14" t="s">
        <v>207</v>
      </c>
      <c r="AQ1763" s="9">
        <v>30</v>
      </c>
      <c r="AR1763" s="14" t="s">
        <v>207</v>
      </c>
      <c r="AS1763" s="9" t="s">
        <v>42</v>
      </c>
      <c r="AT1763" s="9" t="s">
        <v>345</v>
      </c>
      <c r="AU1763" s="9" t="s">
        <v>319</v>
      </c>
      <c r="AV1763" s="9" t="s">
        <v>320</v>
      </c>
      <c r="AW1763" s="9" t="s">
        <v>2556</v>
      </c>
      <c r="AX1763" s="9">
        <v>9010600000</v>
      </c>
      <c r="AY1763" s="99">
        <v>389</v>
      </c>
      <c r="AZ1763" s="12" t="s">
        <v>207</v>
      </c>
      <c r="BA1763" s="99">
        <v>15</v>
      </c>
      <c r="BB1763" s="12" t="s">
        <v>207</v>
      </c>
      <c r="BC1763" s="99">
        <v>15</v>
      </c>
      <c r="BD1763" s="12" t="s">
        <v>207</v>
      </c>
      <c r="BE1763" s="99">
        <v>37</v>
      </c>
      <c r="BF1763" s="12" t="s">
        <v>321</v>
      </c>
      <c r="BG1763" s="654">
        <v>36.695</v>
      </c>
      <c r="BH1763" s="12" t="s">
        <v>321</v>
      </c>
      <c r="BI1763" s="99">
        <v>31</v>
      </c>
      <c r="BJ1763" s="12" t="s">
        <v>321</v>
      </c>
      <c r="BK1763" s="754">
        <v>0</v>
      </c>
      <c r="BL1763" s="12" t="s">
        <v>321</v>
      </c>
      <c r="BM1763" s="754">
        <v>0.23899999999999999</v>
      </c>
      <c r="BN1763" s="12" t="s">
        <v>321</v>
      </c>
      <c r="BO1763" s="754">
        <v>5.4560000000000004</v>
      </c>
      <c r="BP1763" s="12" t="s">
        <v>321</v>
      </c>
      <c r="BQ1763" s="754">
        <v>0</v>
      </c>
      <c r="BR1763" s="12" t="s">
        <v>321</v>
      </c>
      <c r="BS1763" s="654">
        <v>0</v>
      </c>
      <c r="BT1763" s="12" t="s">
        <v>321</v>
      </c>
      <c r="BU1763" s="654">
        <v>5.6950000000000003</v>
      </c>
      <c r="BV1763" s="12" t="s">
        <v>321</v>
      </c>
      <c r="BW1763" s="9">
        <v>0.09</v>
      </c>
      <c r="BX1763" s="9" t="s">
        <v>322</v>
      </c>
      <c r="BY1763" s="755">
        <v>153.1</v>
      </c>
      <c r="BZ1763" s="9" t="s">
        <v>315</v>
      </c>
      <c r="CA1763" s="755">
        <v>5.9</v>
      </c>
      <c r="CB1763" s="9" t="s">
        <v>315</v>
      </c>
      <c r="CC1763" s="755">
        <v>5.9</v>
      </c>
      <c r="CD1763" s="9" t="s">
        <v>315</v>
      </c>
      <c r="CE1763" s="755">
        <v>79.400000000000006</v>
      </c>
      <c r="CF1763" s="9" t="s">
        <v>323</v>
      </c>
      <c r="CG1763" s="755">
        <v>68.3</v>
      </c>
      <c r="CH1763" s="9" t="s">
        <v>323</v>
      </c>
      <c r="CI1763" s="9"/>
      <c r="CJ1763" s="9"/>
      <c r="CK1763" s="9"/>
    </row>
    <row r="1764" spans="1:89" s="98" customFormat="1" x14ac:dyDescent="0.25">
      <c r="A1764" s="99">
        <v>10106136</v>
      </c>
      <c r="B1764" s="99"/>
      <c r="C1764" s="772">
        <v>4876</v>
      </c>
      <c r="D1764" s="807">
        <v>0.05</v>
      </c>
      <c r="E1764" s="772">
        <f t="shared" si="79"/>
        <v>5120</v>
      </c>
      <c r="F1764" s="778">
        <v>1.1000000000000001</v>
      </c>
      <c r="G1764" s="774">
        <f t="shared" si="78"/>
        <v>5632</v>
      </c>
      <c r="H1764" s="776"/>
      <c r="I1764" s="758"/>
      <c r="J1764" s="776"/>
      <c r="K1764" s="786"/>
      <c r="L1764" s="9" t="s">
        <v>308</v>
      </c>
      <c r="M1764" s="9" t="s">
        <v>4601</v>
      </c>
      <c r="N1764" s="9" t="s">
        <v>397</v>
      </c>
      <c r="O1764" s="9" t="s">
        <v>310</v>
      </c>
      <c r="P1764" s="9" t="s">
        <v>311</v>
      </c>
      <c r="Q1764" s="9" t="s">
        <v>2498</v>
      </c>
      <c r="R1764" s="9" t="s">
        <v>2499</v>
      </c>
      <c r="S1764" s="9" t="s">
        <v>314</v>
      </c>
      <c r="T1764" s="98" t="s">
        <v>210</v>
      </c>
      <c r="U1764" s="99" t="s">
        <v>741</v>
      </c>
      <c r="V1764" s="99" t="s">
        <v>207</v>
      </c>
      <c r="W1764" s="99" t="s">
        <v>644</v>
      </c>
      <c r="X1764" s="99" t="s">
        <v>207</v>
      </c>
      <c r="Y1764" s="99">
        <v>221</v>
      </c>
      <c r="Z1764" s="99" t="s">
        <v>207</v>
      </c>
      <c r="AA1764" s="99">
        <v>340</v>
      </c>
      <c r="AB1764" s="99" t="s">
        <v>207</v>
      </c>
      <c r="AC1764" s="9">
        <v>379</v>
      </c>
      <c r="AD1764" s="9" t="s">
        <v>207</v>
      </c>
      <c r="AE1764" s="9">
        <v>149</v>
      </c>
      <c r="AF1764" s="9" t="s">
        <v>315</v>
      </c>
      <c r="AG1764" s="14" t="s">
        <v>336</v>
      </c>
      <c r="AH1764" s="14" t="s">
        <v>207</v>
      </c>
      <c r="AI1764" s="14" t="s">
        <v>337</v>
      </c>
      <c r="AJ1764" s="14" t="s">
        <v>207</v>
      </c>
      <c r="AK1764" s="9">
        <v>5</v>
      </c>
      <c r="AL1764" s="14" t="s">
        <v>207</v>
      </c>
      <c r="AM1764" s="9">
        <v>5</v>
      </c>
      <c r="AN1764" s="14" t="s">
        <v>207</v>
      </c>
      <c r="AO1764" s="9">
        <v>5</v>
      </c>
      <c r="AP1764" s="14" t="s">
        <v>207</v>
      </c>
      <c r="AQ1764" s="9">
        <v>30</v>
      </c>
      <c r="AR1764" s="14" t="s">
        <v>207</v>
      </c>
      <c r="AS1764" s="9" t="s">
        <v>42</v>
      </c>
      <c r="AT1764" s="9" t="s">
        <v>345</v>
      </c>
      <c r="AU1764" s="9" t="s">
        <v>319</v>
      </c>
      <c r="AV1764" s="9" t="s">
        <v>320</v>
      </c>
      <c r="AW1764" s="9" t="s">
        <v>2557</v>
      </c>
      <c r="AX1764" s="9">
        <v>9010600000</v>
      </c>
      <c r="AY1764" s="99">
        <v>409</v>
      </c>
      <c r="AZ1764" s="12" t="s">
        <v>207</v>
      </c>
      <c r="BA1764" s="99">
        <v>15</v>
      </c>
      <c r="BB1764" s="12" t="s">
        <v>207</v>
      </c>
      <c r="BC1764" s="99">
        <v>15</v>
      </c>
      <c r="BD1764" s="12" t="s">
        <v>207</v>
      </c>
      <c r="BE1764" s="99">
        <v>39</v>
      </c>
      <c r="BF1764" s="12" t="s">
        <v>321</v>
      </c>
      <c r="BG1764" s="654">
        <v>38.057000000000002</v>
      </c>
      <c r="BH1764" s="12" t="s">
        <v>321</v>
      </c>
      <c r="BI1764" s="99">
        <v>32</v>
      </c>
      <c r="BJ1764" s="12" t="s">
        <v>321</v>
      </c>
      <c r="BK1764" s="754">
        <v>0</v>
      </c>
      <c r="BL1764" s="12" t="s">
        <v>321</v>
      </c>
      <c r="BM1764" s="754">
        <v>0.247</v>
      </c>
      <c r="BN1764" s="12" t="s">
        <v>321</v>
      </c>
      <c r="BO1764" s="754">
        <v>5.81</v>
      </c>
      <c r="BP1764" s="12" t="s">
        <v>321</v>
      </c>
      <c r="BQ1764" s="754">
        <v>0</v>
      </c>
      <c r="BR1764" s="12" t="s">
        <v>321</v>
      </c>
      <c r="BS1764" s="654">
        <v>0</v>
      </c>
      <c r="BT1764" s="12" t="s">
        <v>321</v>
      </c>
      <c r="BU1764" s="654">
        <v>6.0570000000000004</v>
      </c>
      <c r="BV1764" s="12" t="s">
        <v>321</v>
      </c>
      <c r="BW1764" s="9">
        <v>0.09</v>
      </c>
      <c r="BX1764" s="9" t="s">
        <v>322</v>
      </c>
      <c r="BY1764" s="755">
        <v>161</v>
      </c>
      <c r="BZ1764" s="9" t="s">
        <v>315</v>
      </c>
      <c r="CA1764" s="755">
        <v>5.9</v>
      </c>
      <c r="CB1764" s="9" t="s">
        <v>315</v>
      </c>
      <c r="CC1764" s="755">
        <v>5.9</v>
      </c>
      <c r="CD1764" s="9" t="s">
        <v>315</v>
      </c>
      <c r="CE1764" s="755">
        <v>83.8</v>
      </c>
      <c r="CF1764" s="9" t="s">
        <v>323</v>
      </c>
      <c r="CG1764" s="755">
        <v>70.5</v>
      </c>
      <c r="CH1764" s="9" t="s">
        <v>323</v>
      </c>
      <c r="CI1764" s="9"/>
      <c r="CJ1764" s="9"/>
      <c r="CK1764" s="9"/>
    </row>
    <row r="1765" spans="1:89" s="98" customFormat="1" x14ac:dyDescent="0.25">
      <c r="A1765" s="99">
        <v>10106256</v>
      </c>
      <c r="B1765" s="99"/>
      <c r="C1765" s="772">
        <v>2589</v>
      </c>
      <c r="D1765" s="807">
        <v>0.05</v>
      </c>
      <c r="E1765" s="772">
        <f t="shared" si="79"/>
        <v>2718</v>
      </c>
      <c r="F1765" s="778">
        <v>1.1000000000000001</v>
      </c>
      <c r="G1765" s="774">
        <f t="shared" si="78"/>
        <v>2990</v>
      </c>
      <c r="H1765" s="776"/>
      <c r="I1765" s="758"/>
      <c r="J1765" s="776"/>
      <c r="K1765" s="786"/>
      <c r="L1765" s="9" t="s">
        <v>308</v>
      </c>
      <c r="M1765" s="9" t="s">
        <v>4602</v>
      </c>
      <c r="N1765" s="9" t="s">
        <v>397</v>
      </c>
      <c r="O1765" s="9" t="s">
        <v>310</v>
      </c>
      <c r="P1765" s="9" t="s">
        <v>311</v>
      </c>
      <c r="Q1765" s="9" t="s">
        <v>2498</v>
      </c>
      <c r="R1765" s="9" t="s">
        <v>2499</v>
      </c>
      <c r="S1765" s="9" t="s">
        <v>314</v>
      </c>
      <c r="T1765" s="98" t="s">
        <v>210</v>
      </c>
      <c r="U1765" s="99">
        <v>96</v>
      </c>
      <c r="V1765" s="99" t="s">
        <v>207</v>
      </c>
      <c r="W1765" s="99">
        <v>170</v>
      </c>
      <c r="X1765" s="99" t="s">
        <v>207</v>
      </c>
      <c r="Y1765" s="99">
        <v>131</v>
      </c>
      <c r="Z1765" s="99" t="s">
        <v>207</v>
      </c>
      <c r="AA1765" s="99">
        <v>180</v>
      </c>
      <c r="AB1765" s="99" t="s">
        <v>207</v>
      </c>
      <c r="AC1765" s="9">
        <v>195</v>
      </c>
      <c r="AD1765" s="9" t="s">
        <v>207</v>
      </c>
      <c r="AE1765" s="9">
        <v>77</v>
      </c>
      <c r="AF1765" s="9" t="s">
        <v>315</v>
      </c>
      <c r="AG1765" s="14" t="s">
        <v>733</v>
      </c>
      <c r="AH1765" s="14" t="s">
        <v>207</v>
      </c>
      <c r="AI1765" s="14" t="s">
        <v>734</v>
      </c>
      <c r="AJ1765" s="14" t="s">
        <v>207</v>
      </c>
      <c r="AK1765" s="9">
        <v>5</v>
      </c>
      <c r="AL1765" s="14" t="s">
        <v>207</v>
      </c>
      <c r="AM1765" s="9">
        <v>5</v>
      </c>
      <c r="AN1765" s="14" t="s">
        <v>207</v>
      </c>
      <c r="AO1765" s="9">
        <v>5</v>
      </c>
      <c r="AP1765" s="14" t="s">
        <v>207</v>
      </c>
      <c r="AQ1765" s="9">
        <v>30</v>
      </c>
      <c r="AR1765" s="14" t="s">
        <v>207</v>
      </c>
      <c r="AS1765" s="9" t="s">
        <v>43</v>
      </c>
      <c r="AT1765" s="9" t="s">
        <v>346</v>
      </c>
      <c r="AU1765" s="9" t="s">
        <v>319</v>
      </c>
      <c r="AV1765" s="9" t="s">
        <v>320</v>
      </c>
      <c r="AW1765" s="9" t="s">
        <v>2558</v>
      </c>
      <c r="AX1765" s="9">
        <v>9010600000</v>
      </c>
      <c r="AY1765" s="99">
        <v>249</v>
      </c>
      <c r="AZ1765" s="12" t="s">
        <v>207</v>
      </c>
      <c r="BA1765" s="99">
        <v>15</v>
      </c>
      <c r="BB1765" s="12" t="s">
        <v>207</v>
      </c>
      <c r="BC1765" s="99">
        <v>15</v>
      </c>
      <c r="BD1765" s="12" t="s">
        <v>207</v>
      </c>
      <c r="BE1765" s="99">
        <v>21</v>
      </c>
      <c r="BF1765" s="12" t="s">
        <v>321</v>
      </c>
      <c r="BG1765" s="654">
        <v>20.643999999999998</v>
      </c>
      <c r="BH1765" s="12" t="s">
        <v>321</v>
      </c>
      <c r="BI1765" s="99">
        <v>17</v>
      </c>
      <c r="BJ1765" s="12" t="s">
        <v>321</v>
      </c>
      <c r="BK1765" s="754">
        <v>0</v>
      </c>
      <c r="BL1765" s="12" t="s">
        <v>321</v>
      </c>
      <c r="BM1765" s="754">
        <v>0.186</v>
      </c>
      <c r="BN1765" s="12" t="s">
        <v>321</v>
      </c>
      <c r="BO1765" s="754">
        <v>3.4580000000000002</v>
      </c>
      <c r="BP1765" s="12" t="s">
        <v>321</v>
      </c>
      <c r="BQ1765" s="754">
        <v>0</v>
      </c>
      <c r="BR1765" s="12" t="s">
        <v>321</v>
      </c>
      <c r="BS1765" s="654">
        <v>0</v>
      </c>
      <c r="BT1765" s="12" t="s">
        <v>321</v>
      </c>
      <c r="BU1765" s="654">
        <v>3.6440000000000001</v>
      </c>
      <c r="BV1765" s="12" t="s">
        <v>321</v>
      </c>
      <c r="BW1765" s="9">
        <v>0.06</v>
      </c>
      <c r="BX1765" s="9" t="s">
        <v>322</v>
      </c>
      <c r="BY1765" s="755">
        <v>98</v>
      </c>
      <c r="BZ1765" s="9" t="s">
        <v>315</v>
      </c>
      <c r="CA1765" s="755">
        <v>5.9</v>
      </c>
      <c r="CB1765" s="9" t="s">
        <v>315</v>
      </c>
      <c r="CC1765" s="755">
        <v>5.9</v>
      </c>
      <c r="CD1765" s="9" t="s">
        <v>315</v>
      </c>
      <c r="CE1765" s="755">
        <v>44.1</v>
      </c>
      <c r="CF1765" s="9" t="s">
        <v>323</v>
      </c>
      <c r="CG1765" s="755">
        <v>37.5</v>
      </c>
      <c r="CH1765" s="9" t="s">
        <v>323</v>
      </c>
      <c r="CI1765" s="9"/>
      <c r="CJ1765" s="9"/>
      <c r="CK1765" s="9"/>
    </row>
    <row r="1766" spans="1:89" s="98" customFormat="1" x14ac:dyDescent="0.25">
      <c r="A1766" s="99">
        <v>10106257</v>
      </c>
      <c r="B1766" s="99"/>
      <c r="C1766" s="772">
        <v>2724</v>
      </c>
      <c r="D1766" s="807">
        <v>0.05</v>
      </c>
      <c r="E1766" s="772">
        <f t="shared" si="79"/>
        <v>2860</v>
      </c>
      <c r="F1766" s="778">
        <v>1.1000000000000001</v>
      </c>
      <c r="G1766" s="774">
        <f t="shared" si="78"/>
        <v>3146</v>
      </c>
      <c r="H1766" s="776"/>
      <c r="I1766" s="758"/>
      <c r="J1766" s="776"/>
      <c r="K1766" s="786"/>
      <c r="L1766" s="9" t="s">
        <v>308</v>
      </c>
      <c r="M1766" s="9" t="s">
        <v>4603</v>
      </c>
      <c r="N1766" s="9" t="s">
        <v>397</v>
      </c>
      <c r="O1766" s="9" t="s">
        <v>310</v>
      </c>
      <c r="P1766" s="9" t="s">
        <v>311</v>
      </c>
      <c r="Q1766" s="9" t="s">
        <v>2498</v>
      </c>
      <c r="R1766" s="9" t="s">
        <v>2499</v>
      </c>
      <c r="S1766" s="9" t="s">
        <v>314</v>
      </c>
      <c r="T1766" s="98" t="s">
        <v>210</v>
      </c>
      <c r="U1766" s="99" t="s">
        <v>735</v>
      </c>
      <c r="V1766" s="99" t="s">
        <v>207</v>
      </c>
      <c r="W1766" s="99" t="s">
        <v>632</v>
      </c>
      <c r="X1766" s="99" t="s">
        <v>207</v>
      </c>
      <c r="Y1766" s="99">
        <v>142</v>
      </c>
      <c r="Z1766" s="99" t="s">
        <v>207</v>
      </c>
      <c r="AA1766" s="99" t="s">
        <v>202</v>
      </c>
      <c r="AB1766" s="99" t="s">
        <v>207</v>
      </c>
      <c r="AC1766" s="9">
        <v>218</v>
      </c>
      <c r="AD1766" s="9" t="s">
        <v>207</v>
      </c>
      <c r="AE1766" s="9">
        <v>86</v>
      </c>
      <c r="AF1766" s="9" t="s">
        <v>315</v>
      </c>
      <c r="AG1766" s="14" t="s">
        <v>316</v>
      </c>
      <c r="AH1766" s="14" t="s">
        <v>207</v>
      </c>
      <c r="AI1766" s="14" t="s">
        <v>317</v>
      </c>
      <c r="AJ1766" s="14" t="s">
        <v>207</v>
      </c>
      <c r="AK1766" s="9">
        <v>5</v>
      </c>
      <c r="AL1766" s="14" t="s">
        <v>207</v>
      </c>
      <c r="AM1766" s="9">
        <v>5</v>
      </c>
      <c r="AN1766" s="14" t="s">
        <v>207</v>
      </c>
      <c r="AO1766" s="9">
        <v>5</v>
      </c>
      <c r="AP1766" s="14" t="s">
        <v>207</v>
      </c>
      <c r="AQ1766" s="9">
        <v>30</v>
      </c>
      <c r="AR1766" s="14" t="s">
        <v>207</v>
      </c>
      <c r="AS1766" s="9" t="s">
        <v>43</v>
      </c>
      <c r="AT1766" s="9" t="s">
        <v>346</v>
      </c>
      <c r="AU1766" s="9" t="s">
        <v>319</v>
      </c>
      <c r="AV1766" s="9" t="s">
        <v>320</v>
      </c>
      <c r="AW1766" s="9" t="s">
        <v>2559</v>
      </c>
      <c r="AX1766" s="9">
        <v>9010600000</v>
      </c>
      <c r="AY1766" s="99">
        <v>269</v>
      </c>
      <c r="AZ1766" s="12" t="s">
        <v>207</v>
      </c>
      <c r="BA1766" s="99">
        <v>15</v>
      </c>
      <c r="BB1766" s="12" t="s">
        <v>207</v>
      </c>
      <c r="BC1766" s="99">
        <v>15</v>
      </c>
      <c r="BD1766" s="12" t="s">
        <v>207</v>
      </c>
      <c r="BE1766" s="99">
        <v>25</v>
      </c>
      <c r="BF1766" s="12" t="s">
        <v>321</v>
      </c>
      <c r="BG1766" s="654">
        <v>24.045999999999999</v>
      </c>
      <c r="BH1766" s="12" t="s">
        <v>321</v>
      </c>
      <c r="BI1766" s="99">
        <v>19</v>
      </c>
      <c r="BJ1766" s="12" t="s">
        <v>321</v>
      </c>
      <c r="BK1766" s="754">
        <v>0</v>
      </c>
      <c r="BL1766" s="12" t="s">
        <v>321</v>
      </c>
      <c r="BM1766" s="754">
        <v>0.19400000000000001</v>
      </c>
      <c r="BN1766" s="12" t="s">
        <v>321</v>
      </c>
      <c r="BO1766" s="754">
        <v>4.8520000000000003</v>
      </c>
      <c r="BP1766" s="12" t="s">
        <v>321</v>
      </c>
      <c r="BQ1766" s="754">
        <v>0</v>
      </c>
      <c r="BR1766" s="12" t="s">
        <v>321</v>
      </c>
      <c r="BS1766" s="654">
        <v>0</v>
      </c>
      <c r="BT1766" s="12" t="s">
        <v>321</v>
      </c>
      <c r="BU1766" s="654">
        <v>5.0460000000000003</v>
      </c>
      <c r="BV1766" s="12" t="s">
        <v>321</v>
      </c>
      <c r="BW1766" s="9">
        <v>0.06</v>
      </c>
      <c r="BX1766" s="9" t="s">
        <v>322</v>
      </c>
      <c r="BY1766" s="755">
        <v>105.9</v>
      </c>
      <c r="BZ1766" s="9" t="s">
        <v>315</v>
      </c>
      <c r="CA1766" s="755">
        <v>5.9</v>
      </c>
      <c r="CB1766" s="9" t="s">
        <v>315</v>
      </c>
      <c r="CC1766" s="755">
        <v>5.9</v>
      </c>
      <c r="CD1766" s="9" t="s">
        <v>315</v>
      </c>
      <c r="CE1766" s="755">
        <v>48.5</v>
      </c>
      <c r="CF1766" s="9" t="s">
        <v>323</v>
      </c>
      <c r="CG1766" s="755">
        <v>41.9</v>
      </c>
      <c r="CH1766" s="9" t="s">
        <v>323</v>
      </c>
      <c r="CI1766" s="9"/>
      <c r="CJ1766" s="9"/>
      <c r="CK1766" s="9"/>
    </row>
    <row r="1767" spans="1:89" s="98" customFormat="1" x14ac:dyDescent="0.25">
      <c r="A1767" s="99">
        <v>10106258</v>
      </c>
      <c r="B1767" s="99"/>
      <c r="C1767" s="772">
        <v>2885</v>
      </c>
      <c r="D1767" s="807">
        <v>0.05</v>
      </c>
      <c r="E1767" s="772">
        <f t="shared" si="79"/>
        <v>3029</v>
      </c>
      <c r="F1767" s="778">
        <v>1.1000000000000001</v>
      </c>
      <c r="G1767" s="774">
        <f t="shared" si="78"/>
        <v>3332</v>
      </c>
      <c r="H1767" s="776"/>
      <c r="I1767" s="758"/>
      <c r="J1767" s="776"/>
      <c r="K1767" s="786"/>
      <c r="L1767" s="9" t="s">
        <v>308</v>
      </c>
      <c r="M1767" s="9" t="s">
        <v>4604</v>
      </c>
      <c r="N1767" s="9" t="s">
        <v>397</v>
      </c>
      <c r="O1767" s="9" t="s">
        <v>310</v>
      </c>
      <c r="P1767" s="9" t="s">
        <v>311</v>
      </c>
      <c r="Q1767" s="9" t="s">
        <v>2498</v>
      </c>
      <c r="R1767" s="9" t="s">
        <v>2499</v>
      </c>
      <c r="S1767" s="9" t="s">
        <v>314</v>
      </c>
      <c r="T1767" s="98" t="s">
        <v>210</v>
      </c>
      <c r="U1767" s="99" t="s">
        <v>736</v>
      </c>
      <c r="V1767" s="99" t="s">
        <v>207</v>
      </c>
      <c r="W1767" s="99" t="s">
        <v>634</v>
      </c>
      <c r="X1767" s="99" t="s">
        <v>207</v>
      </c>
      <c r="Y1767" s="99">
        <v>153</v>
      </c>
      <c r="Z1767" s="99" t="s">
        <v>207</v>
      </c>
      <c r="AA1767" s="99" t="s">
        <v>574</v>
      </c>
      <c r="AB1767" s="99" t="s">
        <v>207</v>
      </c>
      <c r="AC1767" s="9">
        <v>241</v>
      </c>
      <c r="AD1767" s="9" t="s">
        <v>207</v>
      </c>
      <c r="AE1767" s="9">
        <v>95</v>
      </c>
      <c r="AF1767" s="9" t="s">
        <v>315</v>
      </c>
      <c r="AG1767" s="14" t="s">
        <v>324</v>
      </c>
      <c r="AH1767" s="14" t="s">
        <v>207</v>
      </c>
      <c r="AI1767" s="14" t="s">
        <v>325</v>
      </c>
      <c r="AJ1767" s="14" t="s">
        <v>207</v>
      </c>
      <c r="AK1767" s="9">
        <v>5</v>
      </c>
      <c r="AL1767" s="14" t="s">
        <v>207</v>
      </c>
      <c r="AM1767" s="9">
        <v>5</v>
      </c>
      <c r="AN1767" s="14" t="s">
        <v>207</v>
      </c>
      <c r="AO1767" s="9">
        <v>5</v>
      </c>
      <c r="AP1767" s="14" t="s">
        <v>207</v>
      </c>
      <c r="AQ1767" s="9">
        <v>30</v>
      </c>
      <c r="AR1767" s="14" t="s">
        <v>207</v>
      </c>
      <c r="AS1767" s="9" t="s">
        <v>43</v>
      </c>
      <c r="AT1767" s="9" t="s">
        <v>346</v>
      </c>
      <c r="AU1767" s="9" t="s">
        <v>319</v>
      </c>
      <c r="AV1767" s="9" t="s">
        <v>320</v>
      </c>
      <c r="AW1767" s="9" t="s">
        <v>2560</v>
      </c>
      <c r="AX1767" s="9">
        <v>9010600000</v>
      </c>
      <c r="AY1767" s="99">
        <v>289</v>
      </c>
      <c r="AZ1767" s="12" t="s">
        <v>207</v>
      </c>
      <c r="BA1767" s="99">
        <v>15</v>
      </c>
      <c r="BB1767" s="12" t="s">
        <v>207</v>
      </c>
      <c r="BC1767" s="99">
        <v>15</v>
      </c>
      <c r="BD1767" s="12" t="s">
        <v>207</v>
      </c>
      <c r="BE1767" s="99">
        <v>26</v>
      </c>
      <c r="BF1767" s="12" t="s">
        <v>321</v>
      </c>
      <c r="BG1767" s="654">
        <v>25.687999999999999</v>
      </c>
      <c r="BH1767" s="12" t="s">
        <v>321</v>
      </c>
      <c r="BI1767" s="99">
        <v>20</v>
      </c>
      <c r="BJ1767" s="12" t="s">
        <v>321</v>
      </c>
      <c r="BK1767" s="754">
        <v>0</v>
      </c>
      <c r="BL1767" s="12" t="s">
        <v>321</v>
      </c>
      <c r="BM1767" s="754">
        <v>0.20200000000000001</v>
      </c>
      <c r="BN1767" s="12" t="s">
        <v>321</v>
      </c>
      <c r="BO1767" s="754">
        <v>5.4859999999999998</v>
      </c>
      <c r="BP1767" s="12" t="s">
        <v>321</v>
      </c>
      <c r="BQ1767" s="754">
        <v>0</v>
      </c>
      <c r="BR1767" s="12" t="s">
        <v>321</v>
      </c>
      <c r="BS1767" s="654">
        <v>0</v>
      </c>
      <c r="BT1767" s="12" t="s">
        <v>321</v>
      </c>
      <c r="BU1767" s="654">
        <v>5.6879999999999997</v>
      </c>
      <c r="BV1767" s="12" t="s">
        <v>321</v>
      </c>
      <c r="BW1767" s="9">
        <v>7.0000000000000007E-2</v>
      </c>
      <c r="BX1767" s="9" t="s">
        <v>322</v>
      </c>
      <c r="BY1767" s="755">
        <v>113.8</v>
      </c>
      <c r="BZ1767" s="9" t="s">
        <v>315</v>
      </c>
      <c r="CA1767" s="755">
        <v>5.9</v>
      </c>
      <c r="CB1767" s="9" t="s">
        <v>315</v>
      </c>
      <c r="CC1767" s="755">
        <v>5.9</v>
      </c>
      <c r="CD1767" s="9" t="s">
        <v>315</v>
      </c>
      <c r="CE1767" s="755">
        <v>52.9</v>
      </c>
      <c r="CF1767" s="9" t="s">
        <v>323</v>
      </c>
      <c r="CG1767" s="755">
        <v>44.1</v>
      </c>
      <c r="CH1767" s="9" t="s">
        <v>323</v>
      </c>
      <c r="CI1767" s="9"/>
      <c r="CJ1767" s="9"/>
      <c r="CK1767" s="9"/>
    </row>
    <row r="1768" spans="1:89" s="98" customFormat="1" x14ac:dyDescent="0.25">
      <c r="A1768" s="99">
        <v>10106259</v>
      </c>
      <c r="B1768" s="99"/>
      <c r="C1768" s="772">
        <v>3337</v>
      </c>
      <c r="D1768" s="807">
        <v>0.05</v>
      </c>
      <c r="E1768" s="772">
        <f t="shared" si="79"/>
        <v>3504</v>
      </c>
      <c r="F1768" s="778">
        <v>1.1000000000000001</v>
      </c>
      <c r="G1768" s="774">
        <f t="shared" si="78"/>
        <v>3854</v>
      </c>
      <c r="H1768" s="776"/>
      <c r="I1768" s="758"/>
      <c r="J1768" s="776"/>
      <c r="K1768" s="786"/>
      <c r="L1768" s="9" t="s">
        <v>308</v>
      </c>
      <c r="M1768" s="9" t="s">
        <v>4605</v>
      </c>
      <c r="N1768" s="9" t="s">
        <v>397</v>
      </c>
      <c r="O1768" s="9" t="s">
        <v>310</v>
      </c>
      <c r="P1768" s="9" t="s">
        <v>311</v>
      </c>
      <c r="Q1768" s="9" t="s">
        <v>2498</v>
      </c>
      <c r="R1768" s="9" t="s">
        <v>2499</v>
      </c>
      <c r="S1768" s="9" t="s">
        <v>314</v>
      </c>
      <c r="T1768" s="98" t="s">
        <v>210</v>
      </c>
      <c r="U1768" s="99" t="s">
        <v>737</v>
      </c>
      <c r="V1768" s="99" t="s">
        <v>207</v>
      </c>
      <c r="W1768" s="99" t="s">
        <v>636</v>
      </c>
      <c r="X1768" s="99" t="s">
        <v>207</v>
      </c>
      <c r="Y1768" s="99">
        <v>164</v>
      </c>
      <c r="Z1768" s="99" t="s">
        <v>207</v>
      </c>
      <c r="AA1768" s="99" t="s">
        <v>575</v>
      </c>
      <c r="AB1768" s="99" t="s">
        <v>207</v>
      </c>
      <c r="AC1768" s="9">
        <v>264</v>
      </c>
      <c r="AD1768" s="9" t="s">
        <v>207</v>
      </c>
      <c r="AE1768" s="9">
        <v>104</v>
      </c>
      <c r="AF1768" s="9" t="s">
        <v>315</v>
      </c>
      <c r="AG1768" s="14" t="s">
        <v>326</v>
      </c>
      <c r="AH1768" s="14" t="s">
        <v>207</v>
      </c>
      <c r="AI1768" s="14" t="s">
        <v>327</v>
      </c>
      <c r="AJ1768" s="14" t="s">
        <v>207</v>
      </c>
      <c r="AK1768" s="9">
        <v>5</v>
      </c>
      <c r="AL1768" s="14" t="s">
        <v>207</v>
      </c>
      <c r="AM1768" s="9">
        <v>5</v>
      </c>
      <c r="AN1768" s="14" t="s">
        <v>207</v>
      </c>
      <c r="AO1768" s="9">
        <v>5</v>
      </c>
      <c r="AP1768" s="14" t="s">
        <v>207</v>
      </c>
      <c r="AQ1768" s="9">
        <v>30</v>
      </c>
      <c r="AR1768" s="14" t="s">
        <v>207</v>
      </c>
      <c r="AS1768" s="9" t="s">
        <v>43</v>
      </c>
      <c r="AT1768" s="9" t="s">
        <v>346</v>
      </c>
      <c r="AU1768" s="9" t="s">
        <v>319</v>
      </c>
      <c r="AV1768" s="9" t="s">
        <v>320</v>
      </c>
      <c r="AW1768" s="9" t="s">
        <v>2561</v>
      </c>
      <c r="AX1768" s="9">
        <v>9010600000</v>
      </c>
      <c r="AY1768" s="99">
        <v>309</v>
      </c>
      <c r="AZ1768" s="12" t="s">
        <v>207</v>
      </c>
      <c r="BA1768" s="99">
        <v>15</v>
      </c>
      <c r="BB1768" s="12" t="s">
        <v>207</v>
      </c>
      <c r="BC1768" s="99">
        <v>15</v>
      </c>
      <c r="BD1768" s="12" t="s">
        <v>207</v>
      </c>
      <c r="BE1768" s="99">
        <v>29</v>
      </c>
      <c r="BF1768" s="12" t="s">
        <v>321</v>
      </c>
      <c r="BG1768" s="654">
        <v>28.367999999999999</v>
      </c>
      <c r="BH1768" s="12" t="s">
        <v>321</v>
      </c>
      <c r="BI1768" s="99">
        <v>22</v>
      </c>
      <c r="BJ1768" s="12" t="s">
        <v>321</v>
      </c>
      <c r="BK1768" s="754">
        <v>0</v>
      </c>
      <c r="BL1768" s="12" t="s">
        <v>321</v>
      </c>
      <c r="BM1768" s="754">
        <v>0.20799999999999999</v>
      </c>
      <c r="BN1768" s="12" t="s">
        <v>321</v>
      </c>
      <c r="BO1768" s="754">
        <v>6.16</v>
      </c>
      <c r="BP1768" s="12" t="s">
        <v>321</v>
      </c>
      <c r="BQ1768" s="754">
        <v>0</v>
      </c>
      <c r="BR1768" s="12" t="s">
        <v>321</v>
      </c>
      <c r="BS1768" s="654">
        <v>0</v>
      </c>
      <c r="BT1768" s="12" t="s">
        <v>321</v>
      </c>
      <c r="BU1768" s="654">
        <v>6.3680000000000003</v>
      </c>
      <c r="BV1768" s="12" t="s">
        <v>321</v>
      </c>
      <c r="BW1768" s="9">
        <v>7.0000000000000007E-2</v>
      </c>
      <c r="BX1768" s="9" t="s">
        <v>322</v>
      </c>
      <c r="BY1768" s="755">
        <v>121.7</v>
      </c>
      <c r="BZ1768" s="9" t="s">
        <v>315</v>
      </c>
      <c r="CA1768" s="755">
        <v>5.9</v>
      </c>
      <c r="CB1768" s="9" t="s">
        <v>315</v>
      </c>
      <c r="CC1768" s="755">
        <v>5.9</v>
      </c>
      <c r="CD1768" s="9" t="s">
        <v>315</v>
      </c>
      <c r="CE1768" s="755">
        <v>57.3</v>
      </c>
      <c r="CF1768" s="9" t="s">
        <v>323</v>
      </c>
      <c r="CG1768" s="755">
        <v>48.5</v>
      </c>
      <c r="CH1768" s="9" t="s">
        <v>323</v>
      </c>
      <c r="CI1768" s="9"/>
      <c r="CJ1768" s="9"/>
      <c r="CK1768" s="9"/>
    </row>
    <row r="1769" spans="1:89" s="98" customFormat="1" x14ac:dyDescent="0.25">
      <c r="A1769" s="99">
        <v>10106260</v>
      </c>
      <c r="B1769" s="99"/>
      <c r="C1769" s="772">
        <v>3589</v>
      </c>
      <c r="D1769" s="807">
        <v>0.05</v>
      </c>
      <c r="E1769" s="772">
        <f t="shared" si="79"/>
        <v>3768</v>
      </c>
      <c r="F1769" s="778">
        <v>1.1000000000000001</v>
      </c>
      <c r="G1769" s="774">
        <f t="shared" si="78"/>
        <v>4145</v>
      </c>
      <c r="H1769" s="776"/>
      <c r="I1769" s="758"/>
      <c r="J1769" s="776"/>
      <c r="K1769" s="786"/>
      <c r="L1769" s="9" t="s">
        <v>308</v>
      </c>
      <c r="M1769" s="9" t="s">
        <v>4606</v>
      </c>
      <c r="N1769" s="9" t="s">
        <v>397</v>
      </c>
      <c r="O1769" s="9" t="s">
        <v>310</v>
      </c>
      <c r="P1769" s="9" t="s">
        <v>311</v>
      </c>
      <c r="Q1769" s="9" t="s">
        <v>2498</v>
      </c>
      <c r="R1769" s="9" t="s">
        <v>2499</v>
      </c>
      <c r="S1769" s="9" t="s">
        <v>314</v>
      </c>
      <c r="T1769" s="98" t="s">
        <v>210</v>
      </c>
      <c r="U1769" s="99" t="s">
        <v>738</v>
      </c>
      <c r="V1769" s="99" t="s">
        <v>207</v>
      </c>
      <c r="W1769" s="99" t="s">
        <v>638</v>
      </c>
      <c r="X1769" s="99" t="s">
        <v>207</v>
      </c>
      <c r="Y1769" s="99">
        <v>187</v>
      </c>
      <c r="Z1769" s="99" t="s">
        <v>207</v>
      </c>
      <c r="AA1769" s="99" t="s">
        <v>577</v>
      </c>
      <c r="AB1769" s="99" t="s">
        <v>207</v>
      </c>
      <c r="AC1769" s="9">
        <v>310</v>
      </c>
      <c r="AD1769" s="9" t="s">
        <v>207</v>
      </c>
      <c r="AE1769" s="9">
        <v>122</v>
      </c>
      <c r="AF1769" s="9" t="s">
        <v>315</v>
      </c>
      <c r="AG1769" s="14" t="s">
        <v>330</v>
      </c>
      <c r="AH1769" s="14" t="s">
        <v>207</v>
      </c>
      <c r="AI1769" s="14" t="s">
        <v>331</v>
      </c>
      <c r="AJ1769" s="14" t="s">
        <v>207</v>
      </c>
      <c r="AK1769" s="9">
        <v>5</v>
      </c>
      <c r="AL1769" s="14" t="s">
        <v>207</v>
      </c>
      <c r="AM1769" s="9">
        <v>5</v>
      </c>
      <c r="AN1769" s="14" t="s">
        <v>207</v>
      </c>
      <c r="AO1769" s="9">
        <v>5</v>
      </c>
      <c r="AP1769" s="14" t="s">
        <v>207</v>
      </c>
      <c r="AQ1769" s="9">
        <v>30</v>
      </c>
      <c r="AR1769" s="14" t="s">
        <v>207</v>
      </c>
      <c r="AS1769" s="9" t="s">
        <v>43</v>
      </c>
      <c r="AT1769" s="9" t="s">
        <v>346</v>
      </c>
      <c r="AU1769" s="9" t="s">
        <v>319</v>
      </c>
      <c r="AV1769" s="9" t="s">
        <v>320</v>
      </c>
      <c r="AW1769" s="9" t="s">
        <v>2562</v>
      </c>
      <c r="AX1769" s="9">
        <v>9010600000</v>
      </c>
      <c r="AY1769" s="99">
        <v>349</v>
      </c>
      <c r="AZ1769" s="12" t="s">
        <v>207</v>
      </c>
      <c r="BA1769" s="99">
        <v>15</v>
      </c>
      <c r="BB1769" s="12" t="s">
        <v>207</v>
      </c>
      <c r="BC1769" s="99">
        <v>15</v>
      </c>
      <c r="BD1769" s="12" t="s">
        <v>207</v>
      </c>
      <c r="BE1769" s="99">
        <v>32</v>
      </c>
      <c r="BF1769" s="12" t="s">
        <v>321</v>
      </c>
      <c r="BG1769" s="654">
        <v>31.370999999999999</v>
      </c>
      <c r="BH1769" s="12" t="s">
        <v>321</v>
      </c>
      <c r="BI1769" s="99">
        <v>26</v>
      </c>
      <c r="BJ1769" s="12" t="s">
        <v>321</v>
      </c>
      <c r="BK1769" s="754">
        <v>0</v>
      </c>
      <c r="BL1769" s="12" t="s">
        <v>321</v>
      </c>
      <c r="BM1769" s="754">
        <v>0.223</v>
      </c>
      <c r="BN1769" s="12" t="s">
        <v>321</v>
      </c>
      <c r="BO1769" s="754">
        <v>5.1479999999999997</v>
      </c>
      <c r="BP1769" s="12" t="s">
        <v>321</v>
      </c>
      <c r="BQ1769" s="754">
        <v>0</v>
      </c>
      <c r="BR1769" s="12" t="s">
        <v>321</v>
      </c>
      <c r="BS1769" s="654">
        <v>0</v>
      </c>
      <c r="BT1769" s="12" t="s">
        <v>321</v>
      </c>
      <c r="BU1769" s="654">
        <v>5.3710000000000004</v>
      </c>
      <c r="BV1769" s="12" t="s">
        <v>321</v>
      </c>
      <c r="BW1769" s="9">
        <v>0.08</v>
      </c>
      <c r="BX1769" s="9" t="s">
        <v>322</v>
      </c>
      <c r="BY1769" s="755">
        <v>137.4</v>
      </c>
      <c r="BZ1769" s="9" t="s">
        <v>315</v>
      </c>
      <c r="CA1769" s="755">
        <v>5.9</v>
      </c>
      <c r="CB1769" s="9" t="s">
        <v>315</v>
      </c>
      <c r="CC1769" s="755">
        <v>5.9</v>
      </c>
      <c r="CD1769" s="9" t="s">
        <v>315</v>
      </c>
      <c r="CE1769" s="755">
        <v>66.099999999999994</v>
      </c>
      <c r="CF1769" s="9" t="s">
        <v>323</v>
      </c>
      <c r="CG1769" s="755">
        <v>57.3</v>
      </c>
      <c r="CH1769" s="9" t="s">
        <v>323</v>
      </c>
      <c r="CI1769" s="9"/>
      <c r="CJ1769" s="9"/>
      <c r="CK1769" s="9"/>
    </row>
    <row r="1770" spans="1:89" s="98" customFormat="1" x14ac:dyDescent="0.25">
      <c r="A1770" s="99">
        <v>10106261</v>
      </c>
      <c r="B1770" s="99"/>
      <c r="C1770" s="772">
        <v>3879</v>
      </c>
      <c r="D1770" s="807">
        <v>0.05</v>
      </c>
      <c r="E1770" s="772">
        <f t="shared" si="79"/>
        <v>4073</v>
      </c>
      <c r="F1770" s="778">
        <v>1.1000000000000001</v>
      </c>
      <c r="G1770" s="774">
        <f t="shared" si="78"/>
        <v>4480</v>
      </c>
      <c r="H1770" s="776"/>
      <c r="I1770" s="758"/>
      <c r="J1770" s="776"/>
      <c r="K1770" s="786"/>
      <c r="L1770" s="9" t="s">
        <v>308</v>
      </c>
      <c r="M1770" s="9" t="s">
        <v>4607</v>
      </c>
      <c r="N1770" s="9" t="s">
        <v>397</v>
      </c>
      <c r="O1770" s="9" t="s">
        <v>310</v>
      </c>
      <c r="P1770" s="9" t="s">
        <v>311</v>
      </c>
      <c r="Q1770" s="9" t="s">
        <v>2498</v>
      </c>
      <c r="R1770" s="9" t="s">
        <v>2499</v>
      </c>
      <c r="S1770" s="9" t="s">
        <v>314</v>
      </c>
      <c r="T1770" s="98" t="s">
        <v>210</v>
      </c>
      <c r="U1770" s="99" t="s">
        <v>739</v>
      </c>
      <c r="V1770" s="99" t="s">
        <v>207</v>
      </c>
      <c r="W1770" s="99" t="s">
        <v>640</v>
      </c>
      <c r="X1770" s="99" t="s">
        <v>207</v>
      </c>
      <c r="Y1770" s="99">
        <v>198</v>
      </c>
      <c r="Z1770" s="99" t="s">
        <v>207</v>
      </c>
      <c r="AA1770" s="99">
        <v>300</v>
      </c>
      <c r="AB1770" s="99" t="s">
        <v>207</v>
      </c>
      <c r="AC1770" s="9">
        <v>333</v>
      </c>
      <c r="AD1770" s="9" t="s">
        <v>207</v>
      </c>
      <c r="AE1770" s="9">
        <v>131</v>
      </c>
      <c r="AF1770" s="9" t="s">
        <v>315</v>
      </c>
      <c r="AG1770" s="14" t="s">
        <v>332</v>
      </c>
      <c r="AH1770" s="14" t="s">
        <v>207</v>
      </c>
      <c r="AI1770" s="14" t="s">
        <v>333</v>
      </c>
      <c r="AJ1770" s="14" t="s">
        <v>207</v>
      </c>
      <c r="AK1770" s="9">
        <v>5</v>
      </c>
      <c r="AL1770" s="14" t="s">
        <v>207</v>
      </c>
      <c r="AM1770" s="9">
        <v>5</v>
      </c>
      <c r="AN1770" s="14" t="s">
        <v>207</v>
      </c>
      <c r="AO1770" s="9">
        <v>5</v>
      </c>
      <c r="AP1770" s="14" t="s">
        <v>207</v>
      </c>
      <c r="AQ1770" s="9">
        <v>30</v>
      </c>
      <c r="AR1770" s="14" t="s">
        <v>207</v>
      </c>
      <c r="AS1770" s="9" t="s">
        <v>43</v>
      </c>
      <c r="AT1770" s="9" t="s">
        <v>346</v>
      </c>
      <c r="AU1770" s="9" t="s">
        <v>319</v>
      </c>
      <c r="AV1770" s="9" t="s">
        <v>320</v>
      </c>
      <c r="AW1770" s="9" t="s">
        <v>2563</v>
      </c>
      <c r="AX1770" s="9">
        <v>9010600000</v>
      </c>
      <c r="AY1770" s="99">
        <v>369</v>
      </c>
      <c r="AZ1770" s="12" t="s">
        <v>207</v>
      </c>
      <c r="BA1770" s="99">
        <v>15</v>
      </c>
      <c r="BB1770" s="12" t="s">
        <v>207</v>
      </c>
      <c r="BC1770" s="99">
        <v>15</v>
      </c>
      <c r="BD1770" s="12" t="s">
        <v>207</v>
      </c>
      <c r="BE1770" s="99">
        <v>33</v>
      </c>
      <c r="BF1770" s="12" t="s">
        <v>321</v>
      </c>
      <c r="BG1770" s="654">
        <v>32.533000000000001</v>
      </c>
      <c r="BH1770" s="12" t="s">
        <v>321</v>
      </c>
      <c r="BI1770" s="99">
        <v>27</v>
      </c>
      <c r="BJ1770" s="12" t="s">
        <v>321</v>
      </c>
      <c r="BK1770" s="754">
        <v>0</v>
      </c>
      <c r="BL1770" s="12" t="s">
        <v>321</v>
      </c>
      <c r="BM1770" s="754">
        <v>0.23100000000000001</v>
      </c>
      <c r="BN1770" s="12" t="s">
        <v>321</v>
      </c>
      <c r="BO1770" s="754">
        <v>5.3019999999999996</v>
      </c>
      <c r="BP1770" s="12" t="s">
        <v>321</v>
      </c>
      <c r="BQ1770" s="754">
        <v>0</v>
      </c>
      <c r="BR1770" s="12" t="s">
        <v>321</v>
      </c>
      <c r="BS1770" s="654">
        <v>0</v>
      </c>
      <c r="BT1770" s="12" t="s">
        <v>321</v>
      </c>
      <c r="BU1770" s="654">
        <v>5.5330000000000004</v>
      </c>
      <c r="BV1770" s="12" t="s">
        <v>321</v>
      </c>
      <c r="BW1770" s="9">
        <v>0.08</v>
      </c>
      <c r="BX1770" s="9" t="s">
        <v>322</v>
      </c>
      <c r="BY1770" s="755">
        <v>145.30000000000001</v>
      </c>
      <c r="BZ1770" s="9" t="s">
        <v>315</v>
      </c>
      <c r="CA1770" s="755">
        <v>5.9</v>
      </c>
      <c r="CB1770" s="9" t="s">
        <v>315</v>
      </c>
      <c r="CC1770" s="755">
        <v>5.9</v>
      </c>
      <c r="CD1770" s="9" t="s">
        <v>315</v>
      </c>
      <c r="CE1770" s="755">
        <v>70.5</v>
      </c>
      <c r="CF1770" s="9" t="s">
        <v>323</v>
      </c>
      <c r="CG1770" s="755">
        <v>59.5</v>
      </c>
      <c r="CH1770" s="9" t="s">
        <v>323</v>
      </c>
      <c r="CI1770" s="9"/>
      <c r="CJ1770" s="9"/>
      <c r="CK1770" s="9"/>
    </row>
    <row r="1771" spans="1:89" s="98" customFormat="1" x14ac:dyDescent="0.25">
      <c r="A1771" s="99">
        <v>10106206</v>
      </c>
      <c r="B1771" s="99"/>
      <c r="C1771" s="772">
        <v>4391</v>
      </c>
      <c r="D1771" s="807">
        <v>0.05</v>
      </c>
      <c r="E1771" s="772">
        <f t="shared" si="79"/>
        <v>4611</v>
      </c>
      <c r="F1771" s="778">
        <v>1.1000000000000001</v>
      </c>
      <c r="G1771" s="774">
        <f t="shared" si="78"/>
        <v>5072</v>
      </c>
      <c r="H1771" s="776"/>
      <c r="I1771" s="758"/>
      <c r="J1771" s="776"/>
      <c r="K1771" s="786"/>
      <c r="L1771" s="9" t="s">
        <v>308</v>
      </c>
      <c r="M1771" s="9" t="s">
        <v>4608</v>
      </c>
      <c r="N1771" s="9" t="s">
        <v>397</v>
      </c>
      <c r="O1771" s="9" t="s">
        <v>310</v>
      </c>
      <c r="P1771" s="9" t="s">
        <v>311</v>
      </c>
      <c r="Q1771" s="9" t="s">
        <v>2498</v>
      </c>
      <c r="R1771" s="9" t="s">
        <v>2499</v>
      </c>
      <c r="S1771" s="9" t="s">
        <v>314</v>
      </c>
      <c r="T1771" s="98" t="s">
        <v>210</v>
      </c>
      <c r="U1771" s="99" t="s">
        <v>740</v>
      </c>
      <c r="V1771" s="99" t="s">
        <v>207</v>
      </c>
      <c r="W1771" s="99" t="s">
        <v>642</v>
      </c>
      <c r="X1771" s="99" t="s">
        <v>207</v>
      </c>
      <c r="Y1771" s="99">
        <v>209</v>
      </c>
      <c r="Z1771" s="99" t="s">
        <v>207</v>
      </c>
      <c r="AA1771" s="99">
        <v>320</v>
      </c>
      <c r="AB1771" s="99" t="s">
        <v>207</v>
      </c>
      <c r="AC1771" s="9">
        <v>355</v>
      </c>
      <c r="AD1771" s="9" t="s">
        <v>207</v>
      </c>
      <c r="AE1771" s="9">
        <v>140</v>
      </c>
      <c r="AF1771" s="9" t="s">
        <v>315</v>
      </c>
      <c r="AG1771" s="14" t="s">
        <v>334</v>
      </c>
      <c r="AH1771" s="14" t="s">
        <v>207</v>
      </c>
      <c r="AI1771" s="14" t="s">
        <v>335</v>
      </c>
      <c r="AJ1771" s="14" t="s">
        <v>207</v>
      </c>
      <c r="AK1771" s="9">
        <v>5</v>
      </c>
      <c r="AL1771" s="14" t="s">
        <v>207</v>
      </c>
      <c r="AM1771" s="9">
        <v>5</v>
      </c>
      <c r="AN1771" s="14" t="s">
        <v>207</v>
      </c>
      <c r="AO1771" s="9">
        <v>5</v>
      </c>
      <c r="AP1771" s="14" t="s">
        <v>207</v>
      </c>
      <c r="AQ1771" s="9">
        <v>30</v>
      </c>
      <c r="AR1771" s="14" t="s">
        <v>207</v>
      </c>
      <c r="AS1771" s="9" t="s">
        <v>43</v>
      </c>
      <c r="AT1771" s="9" t="s">
        <v>346</v>
      </c>
      <c r="AU1771" s="9" t="s">
        <v>319</v>
      </c>
      <c r="AV1771" s="9" t="s">
        <v>320</v>
      </c>
      <c r="AW1771" s="9" t="s">
        <v>2564</v>
      </c>
      <c r="AX1771" s="9">
        <v>9010600000</v>
      </c>
      <c r="AY1771" s="99">
        <v>389</v>
      </c>
      <c r="AZ1771" s="12" t="s">
        <v>207</v>
      </c>
      <c r="BA1771" s="99">
        <v>15</v>
      </c>
      <c r="BB1771" s="12" t="s">
        <v>207</v>
      </c>
      <c r="BC1771" s="99">
        <v>15</v>
      </c>
      <c r="BD1771" s="12" t="s">
        <v>207</v>
      </c>
      <c r="BE1771" s="99">
        <v>37</v>
      </c>
      <c r="BF1771" s="12" t="s">
        <v>321</v>
      </c>
      <c r="BG1771" s="654">
        <v>36.695</v>
      </c>
      <c r="BH1771" s="12" t="s">
        <v>321</v>
      </c>
      <c r="BI1771" s="99">
        <v>31</v>
      </c>
      <c r="BJ1771" s="12" t="s">
        <v>321</v>
      </c>
      <c r="BK1771" s="754">
        <v>0</v>
      </c>
      <c r="BL1771" s="12" t="s">
        <v>321</v>
      </c>
      <c r="BM1771" s="754">
        <v>0.23899999999999999</v>
      </c>
      <c r="BN1771" s="12" t="s">
        <v>321</v>
      </c>
      <c r="BO1771" s="754">
        <v>5.4560000000000004</v>
      </c>
      <c r="BP1771" s="12" t="s">
        <v>321</v>
      </c>
      <c r="BQ1771" s="754">
        <v>0</v>
      </c>
      <c r="BR1771" s="12" t="s">
        <v>321</v>
      </c>
      <c r="BS1771" s="654">
        <v>0</v>
      </c>
      <c r="BT1771" s="12" t="s">
        <v>321</v>
      </c>
      <c r="BU1771" s="654">
        <v>5.6950000000000003</v>
      </c>
      <c r="BV1771" s="12" t="s">
        <v>321</v>
      </c>
      <c r="BW1771" s="9">
        <v>0.09</v>
      </c>
      <c r="BX1771" s="9" t="s">
        <v>322</v>
      </c>
      <c r="BY1771" s="755">
        <v>153.1</v>
      </c>
      <c r="BZ1771" s="9" t="s">
        <v>315</v>
      </c>
      <c r="CA1771" s="755">
        <v>5.9</v>
      </c>
      <c r="CB1771" s="9" t="s">
        <v>315</v>
      </c>
      <c r="CC1771" s="755">
        <v>5.9</v>
      </c>
      <c r="CD1771" s="9" t="s">
        <v>315</v>
      </c>
      <c r="CE1771" s="755">
        <v>79.400000000000006</v>
      </c>
      <c r="CF1771" s="9" t="s">
        <v>323</v>
      </c>
      <c r="CG1771" s="755">
        <v>68.3</v>
      </c>
      <c r="CH1771" s="9" t="s">
        <v>323</v>
      </c>
      <c r="CI1771" s="9"/>
      <c r="CJ1771" s="9"/>
      <c r="CK1771" s="9"/>
    </row>
    <row r="1772" spans="1:89" s="98" customFormat="1" x14ac:dyDescent="0.25">
      <c r="A1772" s="99">
        <v>10106207</v>
      </c>
      <c r="B1772" s="99"/>
      <c r="C1772" s="772">
        <v>4876</v>
      </c>
      <c r="D1772" s="807">
        <v>0.05</v>
      </c>
      <c r="E1772" s="772">
        <f t="shared" si="79"/>
        <v>5120</v>
      </c>
      <c r="F1772" s="778">
        <v>1.1000000000000001</v>
      </c>
      <c r="G1772" s="774">
        <f t="shared" si="78"/>
        <v>5632</v>
      </c>
      <c r="H1772" s="776"/>
      <c r="I1772" s="758"/>
      <c r="J1772" s="776"/>
      <c r="K1772" s="786"/>
      <c r="L1772" s="9" t="s">
        <v>308</v>
      </c>
      <c r="M1772" s="9" t="s">
        <v>4609</v>
      </c>
      <c r="N1772" s="9" t="s">
        <v>397</v>
      </c>
      <c r="O1772" s="9" t="s">
        <v>310</v>
      </c>
      <c r="P1772" s="9" t="s">
        <v>311</v>
      </c>
      <c r="Q1772" s="9" t="s">
        <v>2498</v>
      </c>
      <c r="R1772" s="9" t="s">
        <v>2499</v>
      </c>
      <c r="S1772" s="9" t="s">
        <v>314</v>
      </c>
      <c r="T1772" s="98" t="s">
        <v>210</v>
      </c>
      <c r="U1772" s="99" t="s">
        <v>741</v>
      </c>
      <c r="V1772" s="99" t="s">
        <v>207</v>
      </c>
      <c r="W1772" s="99" t="s">
        <v>644</v>
      </c>
      <c r="X1772" s="99" t="s">
        <v>207</v>
      </c>
      <c r="Y1772" s="99">
        <v>221</v>
      </c>
      <c r="Z1772" s="99" t="s">
        <v>207</v>
      </c>
      <c r="AA1772" s="99">
        <v>340</v>
      </c>
      <c r="AB1772" s="99" t="s">
        <v>207</v>
      </c>
      <c r="AC1772" s="9">
        <v>379</v>
      </c>
      <c r="AD1772" s="9" t="s">
        <v>207</v>
      </c>
      <c r="AE1772" s="9">
        <v>149</v>
      </c>
      <c r="AF1772" s="9" t="s">
        <v>315</v>
      </c>
      <c r="AG1772" s="14" t="s">
        <v>336</v>
      </c>
      <c r="AH1772" s="14" t="s">
        <v>207</v>
      </c>
      <c r="AI1772" s="14" t="s">
        <v>337</v>
      </c>
      <c r="AJ1772" s="14" t="s">
        <v>207</v>
      </c>
      <c r="AK1772" s="9">
        <v>5</v>
      </c>
      <c r="AL1772" s="14" t="s">
        <v>207</v>
      </c>
      <c r="AM1772" s="9">
        <v>5</v>
      </c>
      <c r="AN1772" s="14" t="s">
        <v>207</v>
      </c>
      <c r="AO1772" s="9">
        <v>5</v>
      </c>
      <c r="AP1772" s="14" t="s">
        <v>207</v>
      </c>
      <c r="AQ1772" s="9">
        <v>30</v>
      </c>
      <c r="AR1772" s="14" t="s">
        <v>207</v>
      </c>
      <c r="AS1772" s="9" t="s">
        <v>43</v>
      </c>
      <c r="AT1772" s="9" t="s">
        <v>346</v>
      </c>
      <c r="AU1772" s="9" t="s">
        <v>319</v>
      </c>
      <c r="AV1772" s="9" t="s">
        <v>320</v>
      </c>
      <c r="AW1772" s="9" t="s">
        <v>2565</v>
      </c>
      <c r="AX1772" s="9">
        <v>9010600000</v>
      </c>
      <c r="AY1772" s="99">
        <v>409</v>
      </c>
      <c r="AZ1772" s="12" t="s">
        <v>207</v>
      </c>
      <c r="BA1772" s="99">
        <v>15</v>
      </c>
      <c r="BB1772" s="12" t="s">
        <v>207</v>
      </c>
      <c r="BC1772" s="99">
        <v>15</v>
      </c>
      <c r="BD1772" s="12" t="s">
        <v>207</v>
      </c>
      <c r="BE1772" s="99">
        <v>39</v>
      </c>
      <c r="BF1772" s="12" t="s">
        <v>321</v>
      </c>
      <c r="BG1772" s="654">
        <v>38.057000000000002</v>
      </c>
      <c r="BH1772" s="12" t="s">
        <v>321</v>
      </c>
      <c r="BI1772" s="99">
        <v>32</v>
      </c>
      <c r="BJ1772" s="12" t="s">
        <v>321</v>
      </c>
      <c r="BK1772" s="754">
        <v>0</v>
      </c>
      <c r="BL1772" s="12" t="s">
        <v>321</v>
      </c>
      <c r="BM1772" s="754">
        <v>0.247</v>
      </c>
      <c r="BN1772" s="12" t="s">
        <v>321</v>
      </c>
      <c r="BO1772" s="754">
        <v>5.81</v>
      </c>
      <c r="BP1772" s="12" t="s">
        <v>321</v>
      </c>
      <c r="BQ1772" s="754">
        <v>0</v>
      </c>
      <c r="BR1772" s="12" t="s">
        <v>321</v>
      </c>
      <c r="BS1772" s="654">
        <v>0</v>
      </c>
      <c r="BT1772" s="12" t="s">
        <v>321</v>
      </c>
      <c r="BU1772" s="654">
        <v>6.0570000000000004</v>
      </c>
      <c r="BV1772" s="12" t="s">
        <v>321</v>
      </c>
      <c r="BW1772" s="9">
        <v>0.09</v>
      </c>
      <c r="BX1772" s="9" t="s">
        <v>322</v>
      </c>
      <c r="BY1772" s="755">
        <v>161</v>
      </c>
      <c r="BZ1772" s="9" t="s">
        <v>315</v>
      </c>
      <c r="CA1772" s="755">
        <v>5.9</v>
      </c>
      <c r="CB1772" s="9" t="s">
        <v>315</v>
      </c>
      <c r="CC1772" s="755">
        <v>5.9</v>
      </c>
      <c r="CD1772" s="9" t="s">
        <v>315</v>
      </c>
      <c r="CE1772" s="755">
        <v>83.8</v>
      </c>
      <c r="CF1772" s="9" t="s">
        <v>323</v>
      </c>
      <c r="CG1772" s="755">
        <v>70.5</v>
      </c>
      <c r="CH1772" s="9" t="s">
        <v>323</v>
      </c>
      <c r="CI1772" s="9"/>
      <c r="CJ1772" s="9"/>
      <c r="CK1772" s="9"/>
    </row>
    <row r="1773" spans="1:89" s="98" customFormat="1" x14ac:dyDescent="0.25">
      <c r="A1773" s="99">
        <v>10106097</v>
      </c>
      <c r="B1773" s="99"/>
      <c r="C1773" s="772">
        <v>2746</v>
      </c>
      <c r="D1773" s="807">
        <v>0.05</v>
      </c>
      <c r="E1773" s="772">
        <f t="shared" si="79"/>
        <v>2883</v>
      </c>
      <c r="F1773" s="778">
        <v>1.1000000000000001</v>
      </c>
      <c r="G1773" s="774">
        <f t="shared" si="78"/>
        <v>3171</v>
      </c>
      <c r="H1773" s="776"/>
      <c r="I1773" s="758"/>
      <c r="J1773" s="776"/>
      <c r="K1773" s="786"/>
      <c r="L1773" s="9" t="s">
        <v>308</v>
      </c>
      <c r="M1773" s="9" t="s">
        <v>4610</v>
      </c>
      <c r="N1773" s="9" t="s">
        <v>309</v>
      </c>
      <c r="O1773" s="9" t="s">
        <v>310</v>
      </c>
      <c r="P1773" s="9" t="s">
        <v>311</v>
      </c>
      <c r="Q1773" s="9" t="s">
        <v>2498</v>
      </c>
      <c r="R1773" s="9" t="s">
        <v>2499</v>
      </c>
      <c r="S1773" s="9" t="s">
        <v>314</v>
      </c>
      <c r="T1773" s="98" t="s">
        <v>210</v>
      </c>
      <c r="U1773" s="99">
        <v>96</v>
      </c>
      <c r="V1773" s="99" t="s">
        <v>207</v>
      </c>
      <c r="W1773" s="99">
        <v>170</v>
      </c>
      <c r="X1773" s="99" t="s">
        <v>207</v>
      </c>
      <c r="Y1773" s="99">
        <v>131</v>
      </c>
      <c r="Z1773" s="99" t="s">
        <v>207</v>
      </c>
      <c r="AA1773" s="99">
        <v>180</v>
      </c>
      <c r="AB1773" s="99" t="s">
        <v>207</v>
      </c>
      <c r="AC1773" s="9">
        <v>195</v>
      </c>
      <c r="AD1773" s="9" t="s">
        <v>207</v>
      </c>
      <c r="AE1773" s="9">
        <v>77</v>
      </c>
      <c r="AF1773" s="9" t="s">
        <v>315</v>
      </c>
      <c r="AG1773" s="14" t="s">
        <v>733</v>
      </c>
      <c r="AH1773" s="14" t="s">
        <v>207</v>
      </c>
      <c r="AI1773" s="14" t="s">
        <v>734</v>
      </c>
      <c r="AJ1773" s="14" t="s">
        <v>207</v>
      </c>
      <c r="AK1773" s="9">
        <v>5</v>
      </c>
      <c r="AL1773" s="14" t="s">
        <v>207</v>
      </c>
      <c r="AM1773" s="9">
        <v>5</v>
      </c>
      <c r="AN1773" s="14" t="s">
        <v>207</v>
      </c>
      <c r="AO1773" s="9">
        <v>5</v>
      </c>
      <c r="AP1773" s="14" t="s">
        <v>207</v>
      </c>
      <c r="AQ1773" s="9">
        <v>30</v>
      </c>
      <c r="AR1773" s="14" t="s">
        <v>207</v>
      </c>
      <c r="AS1773" s="9" t="s">
        <v>41</v>
      </c>
      <c r="AT1773" s="9" t="s">
        <v>344</v>
      </c>
      <c r="AU1773" s="9" t="s">
        <v>319</v>
      </c>
      <c r="AV1773" s="9" t="s">
        <v>320</v>
      </c>
      <c r="AW1773" s="9" t="s">
        <v>2566</v>
      </c>
      <c r="AX1773" s="9">
        <v>9010600000</v>
      </c>
      <c r="AY1773" s="99">
        <v>249</v>
      </c>
      <c r="AZ1773" s="12" t="s">
        <v>207</v>
      </c>
      <c r="BA1773" s="99">
        <v>15</v>
      </c>
      <c r="BB1773" s="12" t="s">
        <v>207</v>
      </c>
      <c r="BC1773" s="99">
        <v>15</v>
      </c>
      <c r="BD1773" s="12" t="s">
        <v>207</v>
      </c>
      <c r="BE1773" s="99">
        <v>23</v>
      </c>
      <c r="BF1773" s="12" t="s">
        <v>321</v>
      </c>
      <c r="BG1773" s="654">
        <v>22.643999999999998</v>
      </c>
      <c r="BH1773" s="12" t="s">
        <v>321</v>
      </c>
      <c r="BI1773" s="99">
        <v>19</v>
      </c>
      <c r="BJ1773" s="12" t="s">
        <v>321</v>
      </c>
      <c r="BK1773" s="754">
        <v>0</v>
      </c>
      <c r="BL1773" s="12" t="s">
        <v>321</v>
      </c>
      <c r="BM1773" s="754">
        <v>0.186</v>
      </c>
      <c r="BN1773" s="12" t="s">
        <v>321</v>
      </c>
      <c r="BO1773" s="754">
        <v>3.4580000000000002</v>
      </c>
      <c r="BP1773" s="12" t="s">
        <v>321</v>
      </c>
      <c r="BQ1773" s="754">
        <v>0</v>
      </c>
      <c r="BR1773" s="12" t="s">
        <v>321</v>
      </c>
      <c r="BS1773" s="654">
        <v>0</v>
      </c>
      <c r="BT1773" s="12" t="s">
        <v>321</v>
      </c>
      <c r="BU1773" s="654">
        <v>3.6440000000000001</v>
      </c>
      <c r="BV1773" s="12" t="s">
        <v>321</v>
      </c>
      <c r="BW1773" s="9">
        <v>0.06</v>
      </c>
      <c r="BX1773" s="9" t="s">
        <v>322</v>
      </c>
      <c r="BY1773" s="755">
        <v>98</v>
      </c>
      <c r="BZ1773" s="9" t="s">
        <v>315</v>
      </c>
      <c r="CA1773" s="755">
        <v>5.9</v>
      </c>
      <c r="CB1773" s="9" t="s">
        <v>315</v>
      </c>
      <c r="CC1773" s="755">
        <v>5.9</v>
      </c>
      <c r="CD1773" s="9" t="s">
        <v>315</v>
      </c>
      <c r="CE1773" s="755">
        <v>48.5</v>
      </c>
      <c r="CF1773" s="9" t="s">
        <v>323</v>
      </c>
      <c r="CG1773" s="755">
        <v>41.9</v>
      </c>
      <c r="CH1773" s="9" t="s">
        <v>323</v>
      </c>
      <c r="CI1773" s="9"/>
      <c r="CJ1773" s="9"/>
      <c r="CK1773" s="9"/>
    </row>
    <row r="1774" spans="1:89" s="98" customFormat="1" x14ac:dyDescent="0.25">
      <c r="A1774" s="99">
        <v>10106098</v>
      </c>
      <c r="B1774" s="99"/>
      <c r="C1774" s="772">
        <v>2880</v>
      </c>
      <c r="D1774" s="807">
        <v>0.05</v>
      </c>
      <c r="E1774" s="772">
        <f t="shared" si="79"/>
        <v>3024</v>
      </c>
      <c r="F1774" s="778">
        <v>1.1000000000000001</v>
      </c>
      <c r="G1774" s="774">
        <f t="shared" si="78"/>
        <v>3326</v>
      </c>
      <c r="H1774" s="776"/>
      <c r="I1774" s="758"/>
      <c r="J1774" s="776"/>
      <c r="K1774" s="786"/>
      <c r="L1774" s="9" t="s">
        <v>308</v>
      </c>
      <c r="M1774" s="9" t="s">
        <v>4611</v>
      </c>
      <c r="N1774" s="9" t="s">
        <v>309</v>
      </c>
      <c r="O1774" s="9" t="s">
        <v>310</v>
      </c>
      <c r="P1774" s="9" t="s">
        <v>311</v>
      </c>
      <c r="Q1774" s="9" t="s">
        <v>2498</v>
      </c>
      <c r="R1774" s="9" t="s">
        <v>2499</v>
      </c>
      <c r="S1774" s="9" t="s">
        <v>314</v>
      </c>
      <c r="T1774" s="98" t="s">
        <v>210</v>
      </c>
      <c r="U1774" s="99" t="s">
        <v>735</v>
      </c>
      <c r="V1774" s="99" t="s">
        <v>207</v>
      </c>
      <c r="W1774" s="99" t="s">
        <v>632</v>
      </c>
      <c r="X1774" s="99" t="s">
        <v>207</v>
      </c>
      <c r="Y1774" s="99">
        <v>142</v>
      </c>
      <c r="Z1774" s="99" t="s">
        <v>207</v>
      </c>
      <c r="AA1774" s="99">
        <v>200</v>
      </c>
      <c r="AB1774" s="99" t="s">
        <v>207</v>
      </c>
      <c r="AC1774" s="9">
        <v>218</v>
      </c>
      <c r="AD1774" s="9" t="s">
        <v>207</v>
      </c>
      <c r="AE1774" s="9">
        <v>86</v>
      </c>
      <c r="AF1774" s="9" t="s">
        <v>315</v>
      </c>
      <c r="AG1774" s="14" t="s">
        <v>316</v>
      </c>
      <c r="AH1774" s="14" t="s">
        <v>207</v>
      </c>
      <c r="AI1774" s="14" t="s">
        <v>317</v>
      </c>
      <c r="AJ1774" s="14" t="s">
        <v>207</v>
      </c>
      <c r="AK1774" s="9">
        <v>5</v>
      </c>
      <c r="AL1774" s="14" t="s">
        <v>207</v>
      </c>
      <c r="AM1774" s="9">
        <v>5</v>
      </c>
      <c r="AN1774" s="14" t="s">
        <v>207</v>
      </c>
      <c r="AO1774" s="9">
        <v>5</v>
      </c>
      <c r="AP1774" s="14" t="s">
        <v>207</v>
      </c>
      <c r="AQ1774" s="9">
        <v>30</v>
      </c>
      <c r="AR1774" s="14" t="s">
        <v>207</v>
      </c>
      <c r="AS1774" s="9" t="s">
        <v>41</v>
      </c>
      <c r="AT1774" s="9" t="s">
        <v>344</v>
      </c>
      <c r="AU1774" s="9" t="s">
        <v>319</v>
      </c>
      <c r="AV1774" s="9" t="s">
        <v>320</v>
      </c>
      <c r="AW1774" s="9" t="s">
        <v>2567</v>
      </c>
      <c r="AX1774" s="9">
        <v>9010600000</v>
      </c>
      <c r="AY1774" s="99">
        <v>269</v>
      </c>
      <c r="AZ1774" s="12" t="s">
        <v>207</v>
      </c>
      <c r="BA1774" s="99">
        <v>15</v>
      </c>
      <c r="BB1774" s="12" t="s">
        <v>207</v>
      </c>
      <c r="BC1774" s="99">
        <v>15</v>
      </c>
      <c r="BD1774" s="12" t="s">
        <v>207</v>
      </c>
      <c r="BE1774" s="99">
        <v>26</v>
      </c>
      <c r="BF1774" s="12" t="s">
        <v>321</v>
      </c>
      <c r="BG1774" s="654">
        <v>25.045999999999999</v>
      </c>
      <c r="BH1774" s="12" t="s">
        <v>321</v>
      </c>
      <c r="BI1774" s="99">
        <v>20</v>
      </c>
      <c r="BJ1774" s="12" t="s">
        <v>321</v>
      </c>
      <c r="BK1774" s="754">
        <v>0</v>
      </c>
      <c r="BL1774" s="12" t="s">
        <v>321</v>
      </c>
      <c r="BM1774" s="754">
        <v>0.19400000000000001</v>
      </c>
      <c r="BN1774" s="12" t="s">
        <v>321</v>
      </c>
      <c r="BO1774" s="754">
        <v>4.8520000000000003</v>
      </c>
      <c r="BP1774" s="12" t="s">
        <v>321</v>
      </c>
      <c r="BQ1774" s="754">
        <v>0</v>
      </c>
      <c r="BR1774" s="12" t="s">
        <v>321</v>
      </c>
      <c r="BS1774" s="654">
        <v>0</v>
      </c>
      <c r="BT1774" s="12" t="s">
        <v>321</v>
      </c>
      <c r="BU1774" s="654">
        <v>5.0460000000000003</v>
      </c>
      <c r="BV1774" s="12" t="s">
        <v>321</v>
      </c>
      <c r="BW1774" s="9">
        <v>0.06</v>
      </c>
      <c r="BX1774" s="9" t="s">
        <v>322</v>
      </c>
      <c r="BY1774" s="755">
        <v>105.9</v>
      </c>
      <c r="BZ1774" s="9" t="s">
        <v>315</v>
      </c>
      <c r="CA1774" s="755">
        <v>5.9</v>
      </c>
      <c r="CB1774" s="9" t="s">
        <v>315</v>
      </c>
      <c r="CC1774" s="755">
        <v>5.9</v>
      </c>
      <c r="CD1774" s="9" t="s">
        <v>315</v>
      </c>
      <c r="CE1774" s="755">
        <v>52.9</v>
      </c>
      <c r="CF1774" s="9" t="s">
        <v>323</v>
      </c>
      <c r="CG1774" s="755">
        <v>44.1</v>
      </c>
      <c r="CH1774" s="9" t="s">
        <v>323</v>
      </c>
      <c r="CI1774" s="9"/>
      <c r="CJ1774" s="9"/>
      <c r="CK1774" s="9"/>
    </row>
    <row r="1775" spans="1:89" s="98" customFormat="1" x14ac:dyDescent="0.25">
      <c r="A1775" s="99">
        <v>10106099</v>
      </c>
      <c r="B1775" s="99"/>
      <c r="C1775" s="772">
        <v>3042</v>
      </c>
      <c r="D1775" s="807">
        <v>0.05</v>
      </c>
      <c r="E1775" s="772">
        <f t="shared" si="79"/>
        <v>3194</v>
      </c>
      <c r="F1775" s="778">
        <v>1.1000000000000001</v>
      </c>
      <c r="G1775" s="774">
        <f t="shared" si="78"/>
        <v>3513</v>
      </c>
      <c r="H1775" s="776"/>
      <c r="I1775" s="758"/>
      <c r="J1775" s="776"/>
      <c r="K1775" s="786"/>
      <c r="L1775" s="9" t="s">
        <v>308</v>
      </c>
      <c r="M1775" s="9" t="s">
        <v>4612</v>
      </c>
      <c r="N1775" s="9" t="s">
        <v>309</v>
      </c>
      <c r="O1775" s="9" t="s">
        <v>310</v>
      </c>
      <c r="P1775" s="9" t="s">
        <v>311</v>
      </c>
      <c r="Q1775" s="9" t="s">
        <v>2498</v>
      </c>
      <c r="R1775" s="9" t="s">
        <v>2499</v>
      </c>
      <c r="S1775" s="9" t="s">
        <v>314</v>
      </c>
      <c r="T1775" s="98" t="s">
        <v>210</v>
      </c>
      <c r="U1775" s="99" t="s">
        <v>736</v>
      </c>
      <c r="V1775" s="99" t="s">
        <v>207</v>
      </c>
      <c r="W1775" s="99" t="s">
        <v>634</v>
      </c>
      <c r="X1775" s="99" t="s">
        <v>207</v>
      </c>
      <c r="Y1775" s="99">
        <v>153</v>
      </c>
      <c r="Z1775" s="99" t="s">
        <v>207</v>
      </c>
      <c r="AA1775" s="99">
        <v>220</v>
      </c>
      <c r="AB1775" s="99" t="s">
        <v>207</v>
      </c>
      <c r="AC1775" s="9">
        <v>241</v>
      </c>
      <c r="AD1775" s="9" t="s">
        <v>207</v>
      </c>
      <c r="AE1775" s="9">
        <v>95</v>
      </c>
      <c r="AF1775" s="9" t="s">
        <v>315</v>
      </c>
      <c r="AG1775" s="14" t="s">
        <v>324</v>
      </c>
      <c r="AH1775" s="14" t="s">
        <v>207</v>
      </c>
      <c r="AI1775" s="14" t="s">
        <v>325</v>
      </c>
      <c r="AJ1775" s="14" t="s">
        <v>207</v>
      </c>
      <c r="AK1775" s="9">
        <v>5</v>
      </c>
      <c r="AL1775" s="14" t="s">
        <v>207</v>
      </c>
      <c r="AM1775" s="9">
        <v>5</v>
      </c>
      <c r="AN1775" s="14" t="s">
        <v>207</v>
      </c>
      <c r="AO1775" s="9">
        <v>5</v>
      </c>
      <c r="AP1775" s="14" t="s">
        <v>207</v>
      </c>
      <c r="AQ1775" s="9">
        <v>30</v>
      </c>
      <c r="AR1775" s="14" t="s">
        <v>207</v>
      </c>
      <c r="AS1775" s="9" t="s">
        <v>41</v>
      </c>
      <c r="AT1775" s="9" t="s">
        <v>344</v>
      </c>
      <c r="AU1775" s="9" t="s">
        <v>319</v>
      </c>
      <c r="AV1775" s="9" t="s">
        <v>320</v>
      </c>
      <c r="AW1775" s="9" t="s">
        <v>2568</v>
      </c>
      <c r="AX1775" s="9">
        <v>9010600000</v>
      </c>
      <c r="AY1775" s="99">
        <v>289</v>
      </c>
      <c r="AZ1775" s="12" t="s">
        <v>207</v>
      </c>
      <c r="BA1775" s="99">
        <v>15</v>
      </c>
      <c r="BB1775" s="12" t="s">
        <v>207</v>
      </c>
      <c r="BC1775" s="99">
        <v>15</v>
      </c>
      <c r="BD1775" s="12" t="s">
        <v>207</v>
      </c>
      <c r="BE1775" s="99">
        <v>28</v>
      </c>
      <c r="BF1775" s="12" t="s">
        <v>321</v>
      </c>
      <c r="BG1775" s="654">
        <v>27.687999999999999</v>
      </c>
      <c r="BH1775" s="12" t="s">
        <v>321</v>
      </c>
      <c r="BI1775" s="99">
        <v>22</v>
      </c>
      <c r="BJ1775" s="12" t="s">
        <v>321</v>
      </c>
      <c r="BK1775" s="754">
        <v>0</v>
      </c>
      <c r="BL1775" s="12" t="s">
        <v>321</v>
      </c>
      <c r="BM1775" s="754">
        <v>0.20200000000000001</v>
      </c>
      <c r="BN1775" s="12" t="s">
        <v>321</v>
      </c>
      <c r="BO1775" s="754">
        <v>5.4859999999999998</v>
      </c>
      <c r="BP1775" s="12" t="s">
        <v>321</v>
      </c>
      <c r="BQ1775" s="754">
        <v>0</v>
      </c>
      <c r="BR1775" s="12" t="s">
        <v>321</v>
      </c>
      <c r="BS1775" s="654">
        <v>0</v>
      </c>
      <c r="BT1775" s="12" t="s">
        <v>321</v>
      </c>
      <c r="BU1775" s="654">
        <v>5.6879999999999997</v>
      </c>
      <c r="BV1775" s="12" t="s">
        <v>321</v>
      </c>
      <c r="BW1775" s="9">
        <v>7.0000000000000007E-2</v>
      </c>
      <c r="BX1775" s="9" t="s">
        <v>322</v>
      </c>
      <c r="BY1775" s="755">
        <v>113.8</v>
      </c>
      <c r="BZ1775" s="9" t="s">
        <v>315</v>
      </c>
      <c r="CA1775" s="755">
        <v>5.9</v>
      </c>
      <c r="CB1775" s="9" t="s">
        <v>315</v>
      </c>
      <c r="CC1775" s="755">
        <v>5.9</v>
      </c>
      <c r="CD1775" s="9" t="s">
        <v>315</v>
      </c>
      <c r="CE1775" s="755">
        <v>57.3</v>
      </c>
      <c r="CF1775" s="9" t="s">
        <v>323</v>
      </c>
      <c r="CG1775" s="755">
        <v>48.5</v>
      </c>
      <c r="CH1775" s="9" t="s">
        <v>323</v>
      </c>
      <c r="CI1775" s="9"/>
      <c r="CJ1775" s="9"/>
      <c r="CK1775" s="9"/>
    </row>
    <row r="1776" spans="1:89" s="98" customFormat="1" x14ac:dyDescent="0.25">
      <c r="A1776" s="99">
        <v>10106100</v>
      </c>
      <c r="B1776" s="99"/>
      <c r="C1776" s="772">
        <v>3492</v>
      </c>
      <c r="D1776" s="807">
        <v>0.05</v>
      </c>
      <c r="E1776" s="772">
        <f t="shared" si="79"/>
        <v>3667</v>
      </c>
      <c r="F1776" s="778">
        <v>1.1000000000000001</v>
      </c>
      <c r="G1776" s="774">
        <f t="shared" si="78"/>
        <v>4034</v>
      </c>
      <c r="H1776" s="776"/>
      <c r="I1776" s="758"/>
      <c r="J1776" s="776"/>
      <c r="K1776" s="786"/>
      <c r="L1776" s="9" t="s">
        <v>308</v>
      </c>
      <c r="M1776" s="9" t="s">
        <v>4613</v>
      </c>
      <c r="N1776" s="9" t="s">
        <v>309</v>
      </c>
      <c r="O1776" s="9" t="s">
        <v>310</v>
      </c>
      <c r="P1776" s="9" t="s">
        <v>311</v>
      </c>
      <c r="Q1776" s="9" t="s">
        <v>2498</v>
      </c>
      <c r="R1776" s="9" t="s">
        <v>2499</v>
      </c>
      <c r="S1776" s="9" t="s">
        <v>314</v>
      </c>
      <c r="T1776" s="98" t="s">
        <v>210</v>
      </c>
      <c r="U1776" s="99" t="s">
        <v>737</v>
      </c>
      <c r="V1776" s="99" t="s">
        <v>207</v>
      </c>
      <c r="W1776" s="99" t="s">
        <v>636</v>
      </c>
      <c r="X1776" s="99" t="s">
        <v>207</v>
      </c>
      <c r="Y1776" s="99">
        <v>164</v>
      </c>
      <c r="Z1776" s="99" t="s">
        <v>207</v>
      </c>
      <c r="AA1776" s="99">
        <v>240</v>
      </c>
      <c r="AB1776" s="99" t="s">
        <v>207</v>
      </c>
      <c r="AC1776" s="9">
        <v>264</v>
      </c>
      <c r="AD1776" s="9" t="s">
        <v>207</v>
      </c>
      <c r="AE1776" s="9">
        <v>104</v>
      </c>
      <c r="AF1776" s="9" t="s">
        <v>315</v>
      </c>
      <c r="AG1776" s="14" t="s">
        <v>326</v>
      </c>
      <c r="AH1776" s="14" t="s">
        <v>207</v>
      </c>
      <c r="AI1776" s="14" t="s">
        <v>327</v>
      </c>
      <c r="AJ1776" s="14" t="s">
        <v>207</v>
      </c>
      <c r="AK1776" s="9">
        <v>5</v>
      </c>
      <c r="AL1776" s="14" t="s">
        <v>207</v>
      </c>
      <c r="AM1776" s="9">
        <v>5</v>
      </c>
      <c r="AN1776" s="14" t="s">
        <v>207</v>
      </c>
      <c r="AO1776" s="9">
        <v>5</v>
      </c>
      <c r="AP1776" s="14" t="s">
        <v>207</v>
      </c>
      <c r="AQ1776" s="9">
        <v>30</v>
      </c>
      <c r="AR1776" s="14" t="s">
        <v>207</v>
      </c>
      <c r="AS1776" s="9" t="s">
        <v>41</v>
      </c>
      <c r="AT1776" s="9" t="s">
        <v>344</v>
      </c>
      <c r="AU1776" s="9" t="s">
        <v>319</v>
      </c>
      <c r="AV1776" s="9" t="s">
        <v>320</v>
      </c>
      <c r="AW1776" s="9" t="s">
        <v>2569</v>
      </c>
      <c r="AX1776" s="9">
        <v>9010600000</v>
      </c>
      <c r="AY1776" s="99">
        <v>309</v>
      </c>
      <c r="AZ1776" s="12" t="s">
        <v>207</v>
      </c>
      <c r="BA1776" s="99">
        <v>15</v>
      </c>
      <c r="BB1776" s="12" t="s">
        <v>207</v>
      </c>
      <c r="BC1776" s="99">
        <v>15</v>
      </c>
      <c r="BD1776" s="12" t="s">
        <v>207</v>
      </c>
      <c r="BE1776" s="99">
        <v>31</v>
      </c>
      <c r="BF1776" s="12" t="s">
        <v>321</v>
      </c>
      <c r="BG1776" s="654">
        <v>30.367999999999999</v>
      </c>
      <c r="BH1776" s="12" t="s">
        <v>321</v>
      </c>
      <c r="BI1776" s="99">
        <v>24</v>
      </c>
      <c r="BJ1776" s="12" t="s">
        <v>321</v>
      </c>
      <c r="BK1776" s="754">
        <v>0</v>
      </c>
      <c r="BL1776" s="12" t="s">
        <v>321</v>
      </c>
      <c r="BM1776" s="754">
        <v>0.20799999999999999</v>
      </c>
      <c r="BN1776" s="12" t="s">
        <v>321</v>
      </c>
      <c r="BO1776" s="754">
        <v>6.16</v>
      </c>
      <c r="BP1776" s="12" t="s">
        <v>321</v>
      </c>
      <c r="BQ1776" s="754">
        <v>0</v>
      </c>
      <c r="BR1776" s="12" t="s">
        <v>321</v>
      </c>
      <c r="BS1776" s="654">
        <v>0</v>
      </c>
      <c r="BT1776" s="12" t="s">
        <v>321</v>
      </c>
      <c r="BU1776" s="654">
        <v>6.3680000000000003</v>
      </c>
      <c r="BV1776" s="12" t="s">
        <v>321</v>
      </c>
      <c r="BW1776" s="9">
        <v>7.0000000000000007E-2</v>
      </c>
      <c r="BX1776" s="9" t="s">
        <v>322</v>
      </c>
      <c r="BY1776" s="755">
        <v>121.7</v>
      </c>
      <c r="BZ1776" s="9" t="s">
        <v>315</v>
      </c>
      <c r="CA1776" s="755">
        <v>5.9</v>
      </c>
      <c r="CB1776" s="9" t="s">
        <v>315</v>
      </c>
      <c r="CC1776" s="755">
        <v>5.9</v>
      </c>
      <c r="CD1776" s="9" t="s">
        <v>315</v>
      </c>
      <c r="CE1776" s="755">
        <v>61.7</v>
      </c>
      <c r="CF1776" s="9" t="s">
        <v>323</v>
      </c>
      <c r="CG1776" s="755">
        <v>52.9</v>
      </c>
      <c r="CH1776" s="9" t="s">
        <v>323</v>
      </c>
      <c r="CI1776" s="9"/>
      <c r="CJ1776" s="9"/>
      <c r="CK1776" s="9"/>
    </row>
    <row r="1777" spans="1:89" s="98" customFormat="1" x14ac:dyDescent="0.25">
      <c r="A1777" s="99">
        <v>10106101</v>
      </c>
      <c r="B1777" s="99"/>
      <c r="C1777" s="772">
        <v>3742</v>
      </c>
      <c r="D1777" s="807">
        <v>0.05</v>
      </c>
      <c r="E1777" s="772">
        <f t="shared" si="79"/>
        <v>3929</v>
      </c>
      <c r="F1777" s="778">
        <v>1.1000000000000001</v>
      </c>
      <c r="G1777" s="774">
        <f t="shared" si="78"/>
        <v>4322</v>
      </c>
      <c r="H1777" s="776"/>
      <c r="I1777" s="758"/>
      <c r="J1777" s="776"/>
      <c r="K1777" s="786"/>
      <c r="L1777" s="9" t="s">
        <v>308</v>
      </c>
      <c r="M1777" s="9" t="s">
        <v>4614</v>
      </c>
      <c r="N1777" s="9" t="s">
        <v>309</v>
      </c>
      <c r="O1777" s="9" t="s">
        <v>310</v>
      </c>
      <c r="P1777" s="9" t="s">
        <v>311</v>
      </c>
      <c r="Q1777" s="9" t="s">
        <v>2498</v>
      </c>
      <c r="R1777" s="9" t="s">
        <v>2499</v>
      </c>
      <c r="S1777" s="9" t="s">
        <v>314</v>
      </c>
      <c r="T1777" s="98" t="s">
        <v>210</v>
      </c>
      <c r="U1777" s="99" t="s">
        <v>738</v>
      </c>
      <c r="V1777" s="99" t="s">
        <v>207</v>
      </c>
      <c r="W1777" s="99" t="s">
        <v>638</v>
      </c>
      <c r="X1777" s="99" t="s">
        <v>207</v>
      </c>
      <c r="Y1777" s="99">
        <v>187</v>
      </c>
      <c r="Z1777" s="99" t="s">
        <v>207</v>
      </c>
      <c r="AA1777" s="99">
        <v>280</v>
      </c>
      <c r="AB1777" s="99" t="s">
        <v>207</v>
      </c>
      <c r="AC1777" s="9">
        <v>310</v>
      </c>
      <c r="AD1777" s="9" t="s">
        <v>207</v>
      </c>
      <c r="AE1777" s="9">
        <v>122</v>
      </c>
      <c r="AF1777" s="9" t="s">
        <v>315</v>
      </c>
      <c r="AG1777" s="14" t="s">
        <v>330</v>
      </c>
      <c r="AH1777" s="14" t="s">
        <v>207</v>
      </c>
      <c r="AI1777" s="14" t="s">
        <v>331</v>
      </c>
      <c r="AJ1777" s="14" t="s">
        <v>207</v>
      </c>
      <c r="AK1777" s="9">
        <v>5</v>
      </c>
      <c r="AL1777" s="14" t="s">
        <v>207</v>
      </c>
      <c r="AM1777" s="9">
        <v>5</v>
      </c>
      <c r="AN1777" s="14" t="s">
        <v>207</v>
      </c>
      <c r="AO1777" s="9">
        <v>5</v>
      </c>
      <c r="AP1777" s="14" t="s">
        <v>207</v>
      </c>
      <c r="AQ1777" s="9">
        <v>30</v>
      </c>
      <c r="AR1777" s="14" t="s">
        <v>207</v>
      </c>
      <c r="AS1777" s="9" t="s">
        <v>41</v>
      </c>
      <c r="AT1777" s="9" t="s">
        <v>344</v>
      </c>
      <c r="AU1777" s="9" t="s">
        <v>319</v>
      </c>
      <c r="AV1777" s="9" t="s">
        <v>320</v>
      </c>
      <c r="AW1777" s="9" t="s">
        <v>2570</v>
      </c>
      <c r="AX1777" s="9">
        <v>9010600000</v>
      </c>
      <c r="AY1777" s="99">
        <v>349</v>
      </c>
      <c r="AZ1777" s="12" t="s">
        <v>207</v>
      </c>
      <c r="BA1777" s="99">
        <v>15</v>
      </c>
      <c r="BB1777" s="12" t="s">
        <v>207</v>
      </c>
      <c r="BC1777" s="99">
        <v>15</v>
      </c>
      <c r="BD1777" s="12" t="s">
        <v>207</v>
      </c>
      <c r="BE1777" s="99">
        <v>33</v>
      </c>
      <c r="BF1777" s="12" t="s">
        <v>321</v>
      </c>
      <c r="BG1777" s="654">
        <v>32.371000000000002</v>
      </c>
      <c r="BH1777" s="12" t="s">
        <v>321</v>
      </c>
      <c r="BI1777" s="99">
        <v>27</v>
      </c>
      <c r="BJ1777" s="12" t="s">
        <v>321</v>
      </c>
      <c r="BK1777" s="754">
        <v>0</v>
      </c>
      <c r="BL1777" s="12" t="s">
        <v>321</v>
      </c>
      <c r="BM1777" s="754">
        <v>0.223</v>
      </c>
      <c r="BN1777" s="12" t="s">
        <v>321</v>
      </c>
      <c r="BO1777" s="754">
        <v>5.1479999999999997</v>
      </c>
      <c r="BP1777" s="12" t="s">
        <v>321</v>
      </c>
      <c r="BQ1777" s="754">
        <v>0</v>
      </c>
      <c r="BR1777" s="12" t="s">
        <v>321</v>
      </c>
      <c r="BS1777" s="654">
        <v>0</v>
      </c>
      <c r="BT1777" s="12" t="s">
        <v>321</v>
      </c>
      <c r="BU1777" s="654">
        <v>5.3710000000000004</v>
      </c>
      <c r="BV1777" s="12" t="s">
        <v>321</v>
      </c>
      <c r="BW1777" s="9">
        <v>0.08</v>
      </c>
      <c r="BX1777" s="9" t="s">
        <v>322</v>
      </c>
      <c r="BY1777" s="755">
        <v>137.4</v>
      </c>
      <c r="BZ1777" s="9" t="s">
        <v>315</v>
      </c>
      <c r="CA1777" s="755">
        <v>5.9</v>
      </c>
      <c r="CB1777" s="9" t="s">
        <v>315</v>
      </c>
      <c r="CC1777" s="755">
        <v>5.9</v>
      </c>
      <c r="CD1777" s="9" t="s">
        <v>315</v>
      </c>
      <c r="CE1777" s="755">
        <v>70.5</v>
      </c>
      <c r="CF1777" s="9" t="s">
        <v>323</v>
      </c>
      <c r="CG1777" s="755">
        <v>59.5</v>
      </c>
      <c r="CH1777" s="9" t="s">
        <v>323</v>
      </c>
      <c r="CI1777" s="9"/>
      <c r="CJ1777" s="9"/>
      <c r="CK1777" s="9"/>
    </row>
    <row r="1778" spans="1:89" s="98" customFormat="1" x14ac:dyDescent="0.25">
      <c r="A1778" s="99">
        <v>10106102</v>
      </c>
      <c r="B1778" s="99"/>
      <c r="C1778" s="772">
        <v>4033</v>
      </c>
      <c r="D1778" s="807">
        <v>0.05</v>
      </c>
      <c r="E1778" s="772">
        <f t="shared" si="79"/>
        <v>4235</v>
      </c>
      <c r="F1778" s="778">
        <v>1.1000000000000001</v>
      </c>
      <c r="G1778" s="774">
        <f t="shared" si="78"/>
        <v>4659</v>
      </c>
      <c r="H1778" s="776"/>
      <c r="I1778" s="758"/>
      <c r="J1778" s="776"/>
      <c r="K1778" s="786"/>
      <c r="L1778" s="9" t="s">
        <v>308</v>
      </c>
      <c r="M1778" s="9" t="s">
        <v>4615</v>
      </c>
      <c r="N1778" s="9" t="s">
        <v>309</v>
      </c>
      <c r="O1778" s="9" t="s">
        <v>310</v>
      </c>
      <c r="P1778" s="9" t="s">
        <v>311</v>
      </c>
      <c r="Q1778" s="9" t="s">
        <v>2498</v>
      </c>
      <c r="R1778" s="9" t="s">
        <v>2499</v>
      </c>
      <c r="S1778" s="9" t="s">
        <v>314</v>
      </c>
      <c r="T1778" s="98" t="s">
        <v>210</v>
      </c>
      <c r="U1778" s="99" t="s">
        <v>739</v>
      </c>
      <c r="V1778" s="99" t="s">
        <v>207</v>
      </c>
      <c r="W1778" s="99" t="s">
        <v>640</v>
      </c>
      <c r="X1778" s="99" t="s">
        <v>207</v>
      </c>
      <c r="Y1778" s="99">
        <v>198</v>
      </c>
      <c r="Z1778" s="99" t="s">
        <v>207</v>
      </c>
      <c r="AA1778" s="99">
        <v>300</v>
      </c>
      <c r="AB1778" s="99" t="s">
        <v>207</v>
      </c>
      <c r="AC1778" s="9">
        <v>333</v>
      </c>
      <c r="AD1778" s="9" t="s">
        <v>207</v>
      </c>
      <c r="AE1778" s="9">
        <v>131</v>
      </c>
      <c r="AF1778" s="9" t="s">
        <v>315</v>
      </c>
      <c r="AG1778" s="14" t="s">
        <v>332</v>
      </c>
      <c r="AH1778" s="14" t="s">
        <v>207</v>
      </c>
      <c r="AI1778" s="14" t="s">
        <v>333</v>
      </c>
      <c r="AJ1778" s="14" t="s">
        <v>207</v>
      </c>
      <c r="AK1778" s="9">
        <v>5</v>
      </c>
      <c r="AL1778" s="14" t="s">
        <v>207</v>
      </c>
      <c r="AM1778" s="9">
        <v>5</v>
      </c>
      <c r="AN1778" s="14" t="s">
        <v>207</v>
      </c>
      <c r="AO1778" s="9">
        <v>5</v>
      </c>
      <c r="AP1778" s="14" t="s">
        <v>207</v>
      </c>
      <c r="AQ1778" s="9">
        <v>30</v>
      </c>
      <c r="AR1778" s="14" t="s">
        <v>207</v>
      </c>
      <c r="AS1778" s="9" t="s">
        <v>41</v>
      </c>
      <c r="AT1778" s="9" t="s">
        <v>344</v>
      </c>
      <c r="AU1778" s="9" t="s">
        <v>319</v>
      </c>
      <c r="AV1778" s="9" t="s">
        <v>320</v>
      </c>
      <c r="AW1778" s="9" t="s">
        <v>2571</v>
      </c>
      <c r="AX1778" s="9">
        <v>9010600000</v>
      </c>
      <c r="AY1778" s="99">
        <v>369</v>
      </c>
      <c r="AZ1778" s="12" t="s">
        <v>207</v>
      </c>
      <c r="BA1778" s="99">
        <v>15</v>
      </c>
      <c r="BB1778" s="12" t="s">
        <v>207</v>
      </c>
      <c r="BC1778" s="99">
        <v>15</v>
      </c>
      <c r="BD1778" s="12" t="s">
        <v>207</v>
      </c>
      <c r="BE1778" s="99">
        <v>35</v>
      </c>
      <c r="BF1778" s="12" t="s">
        <v>321</v>
      </c>
      <c r="BG1778" s="654">
        <v>34.533000000000001</v>
      </c>
      <c r="BH1778" s="12" t="s">
        <v>321</v>
      </c>
      <c r="BI1778" s="99">
        <v>29</v>
      </c>
      <c r="BJ1778" s="12" t="s">
        <v>321</v>
      </c>
      <c r="BK1778" s="754">
        <v>0</v>
      </c>
      <c r="BL1778" s="12" t="s">
        <v>321</v>
      </c>
      <c r="BM1778" s="754">
        <v>0.23100000000000001</v>
      </c>
      <c r="BN1778" s="12" t="s">
        <v>321</v>
      </c>
      <c r="BO1778" s="754">
        <v>5.3019999999999996</v>
      </c>
      <c r="BP1778" s="12" t="s">
        <v>321</v>
      </c>
      <c r="BQ1778" s="754">
        <v>0</v>
      </c>
      <c r="BR1778" s="12" t="s">
        <v>321</v>
      </c>
      <c r="BS1778" s="654">
        <v>0</v>
      </c>
      <c r="BT1778" s="12" t="s">
        <v>321</v>
      </c>
      <c r="BU1778" s="654">
        <v>5.5330000000000004</v>
      </c>
      <c r="BV1778" s="12" t="s">
        <v>321</v>
      </c>
      <c r="BW1778" s="9">
        <v>0.08</v>
      </c>
      <c r="BX1778" s="9" t="s">
        <v>322</v>
      </c>
      <c r="BY1778" s="755">
        <v>145.30000000000001</v>
      </c>
      <c r="BZ1778" s="9" t="s">
        <v>315</v>
      </c>
      <c r="CA1778" s="755">
        <v>5.9</v>
      </c>
      <c r="CB1778" s="9" t="s">
        <v>315</v>
      </c>
      <c r="CC1778" s="755">
        <v>5.9</v>
      </c>
      <c r="CD1778" s="9" t="s">
        <v>315</v>
      </c>
      <c r="CE1778" s="755">
        <v>75</v>
      </c>
      <c r="CF1778" s="9" t="s">
        <v>323</v>
      </c>
      <c r="CG1778" s="755">
        <v>63.9</v>
      </c>
      <c r="CH1778" s="9" t="s">
        <v>323</v>
      </c>
      <c r="CI1778" s="9"/>
      <c r="CJ1778" s="9"/>
      <c r="CK1778" s="9"/>
    </row>
    <row r="1779" spans="1:89" s="98" customFormat="1" x14ac:dyDescent="0.25">
      <c r="A1779" s="99">
        <v>10106056</v>
      </c>
      <c r="B1779" s="99"/>
      <c r="C1779" s="772">
        <v>4549</v>
      </c>
      <c r="D1779" s="807">
        <v>0.05</v>
      </c>
      <c r="E1779" s="772">
        <f t="shared" si="79"/>
        <v>4776</v>
      </c>
      <c r="F1779" s="778">
        <v>1.1000000000000001</v>
      </c>
      <c r="G1779" s="774">
        <f t="shared" si="78"/>
        <v>5254</v>
      </c>
      <c r="H1779" s="776"/>
      <c r="I1779" s="758"/>
      <c r="J1779" s="776"/>
      <c r="K1779" s="786"/>
      <c r="L1779" s="9" t="s">
        <v>308</v>
      </c>
      <c r="M1779" s="9" t="s">
        <v>4616</v>
      </c>
      <c r="N1779" s="9" t="s">
        <v>309</v>
      </c>
      <c r="O1779" s="9" t="s">
        <v>310</v>
      </c>
      <c r="P1779" s="9" t="s">
        <v>311</v>
      </c>
      <c r="Q1779" s="9" t="s">
        <v>2498</v>
      </c>
      <c r="R1779" s="9" t="s">
        <v>2499</v>
      </c>
      <c r="S1779" s="9" t="s">
        <v>314</v>
      </c>
      <c r="T1779" s="98" t="s">
        <v>210</v>
      </c>
      <c r="U1779" s="99" t="s">
        <v>740</v>
      </c>
      <c r="V1779" s="99" t="s">
        <v>207</v>
      </c>
      <c r="W1779" s="99" t="s">
        <v>642</v>
      </c>
      <c r="X1779" s="99" t="s">
        <v>207</v>
      </c>
      <c r="Y1779" s="99">
        <v>209</v>
      </c>
      <c r="Z1779" s="99" t="s">
        <v>207</v>
      </c>
      <c r="AA1779" s="99">
        <v>320</v>
      </c>
      <c r="AB1779" s="99" t="s">
        <v>207</v>
      </c>
      <c r="AC1779" s="9">
        <v>355</v>
      </c>
      <c r="AD1779" s="9" t="s">
        <v>207</v>
      </c>
      <c r="AE1779" s="9">
        <v>140</v>
      </c>
      <c r="AF1779" s="9" t="s">
        <v>315</v>
      </c>
      <c r="AG1779" s="14" t="s">
        <v>334</v>
      </c>
      <c r="AH1779" s="14" t="s">
        <v>207</v>
      </c>
      <c r="AI1779" s="14" t="s">
        <v>335</v>
      </c>
      <c r="AJ1779" s="14" t="s">
        <v>207</v>
      </c>
      <c r="AK1779" s="9">
        <v>5</v>
      </c>
      <c r="AL1779" s="14" t="s">
        <v>207</v>
      </c>
      <c r="AM1779" s="9">
        <v>5</v>
      </c>
      <c r="AN1779" s="14" t="s">
        <v>207</v>
      </c>
      <c r="AO1779" s="9">
        <v>5</v>
      </c>
      <c r="AP1779" s="14" t="s">
        <v>207</v>
      </c>
      <c r="AQ1779" s="9">
        <v>30</v>
      </c>
      <c r="AR1779" s="14" t="s">
        <v>207</v>
      </c>
      <c r="AS1779" s="9" t="s">
        <v>41</v>
      </c>
      <c r="AT1779" s="9" t="s">
        <v>344</v>
      </c>
      <c r="AU1779" s="9" t="s">
        <v>319</v>
      </c>
      <c r="AV1779" s="9" t="s">
        <v>320</v>
      </c>
      <c r="AW1779" s="9" t="s">
        <v>2572</v>
      </c>
      <c r="AX1779" s="9">
        <v>9010600000</v>
      </c>
      <c r="AY1779" s="99">
        <v>389</v>
      </c>
      <c r="AZ1779" s="12" t="s">
        <v>207</v>
      </c>
      <c r="BA1779" s="99">
        <v>15</v>
      </c>
      <c r="BB1779" s="12" t="s">
        <v>207</v>
      </c>
      <c r="BC1779" s="99">
        <v>15</v>
      </c>
      <c r="BD1779" s="12" t="s">
        <v>207</v>
      </c>
      <c r="BE1779" s="99">
        <v>38</v>
      </c>
      <c r="BF1779" s="12" t="s">
        <v>321</v>
      </c>
      <c r="BG1779" s="654">
        <v>37.695</v>
      </c>
      <c r="BH1779" s="12" t="s">
        <v>321</v>
      </c>
      <c r="BI1779" s="99">
        <v>32</v>
      </c>
      <c r="BJ1779" s="12" t="s">
        <v>321</v>
      </c>
      <c r="BK1779" s="754">
        <v>0</v>
      </c>
      <c r="BL1779" s="12" t="s">
        <v>321</v>
      </c>
      <c r="BM1779" s="754">
        <v>0.23899999999999999</v>
      </c>
      <c r="BN1779" s="12" t="s">
        <v>321</v>
      </c>
      <c r="BO1779" s="754">
        <v>5.4560000000000004</v>
      </c>
      <c r="BP1779" s="12" t="s">
        <v>321</v>
      </c>
      <c r="BQ1779" s="754">
        <v>0</v>
      </c>
      <c r="BR1779" s="12" t="s">
        <v>321</v>
      </c>
      <c r="BS1779" s="654">
        <v>0</v>
      </c>
      <c r="BT1779" s="12" t="s">
        <v>321</v>
      </c>
      <c r="BU1779" s="654">
        <v>5.6950000000000003</v>
      </c>
      <c r="BV1779" s="12" t="s">
        <v>321</v>
      </c>
      <c r="BW1779" s="9">
        <v>0.09</v>
      </c>
      <c r="BX1779" s="9" t="s">
        <v>322</v>
      </c>
      <c r="BY1779" s="755">
        <v>153.1</v>
      </c>
      <c r="BZ1779" s="9" t="s">
        <v>315</v>
      </c>
      <c r="CA1779" s="755">
        <v>5.9</v>
      </c>
      <c r="CB1779" s="9" t="s">
        <v>315</v>
      </c>
      <c r="CC1779" s="755">
        <v>5.9</v>
      </c>
      <c r="CD1779" s="9" t="s">
        <v>315</v>
      </c>
      <c r="CE1779" s="755">
        <v>83.8</v>
      </c>
      <c r="CF1779" s="9" t="s">
        <v>323</v>
      </c>
      <c r="CG1779" s="755">
        <v>70.5</v>
      </c>
      <c r="CH1779" s="9" t="s">
        <v>323</v>
      </c>
      <c r="CI1779" s="9"/>
      <c r="CJ1779" s="9"/>
      <c r="CK1779" s="9"/>
    </row>
    <row r="1780" spans="1:89" s="98" customFormat="1" x14ac:dyDescent="0.25">
      <c r="A1780" s="99">
        <v>10106057</v>
      </c>
      <c r="B1780" s="99"/>
      <c r="C1780" s="772">
        <v>5035</v>
      </c>
      <c r="D1780" s="807">
        <v>0.05</v>
      </c>
      <c r="E1780" s="772">
        <f t="shared" si="79"/>
        <v>5287</v>
      </c>
      <c r="F1780" s="778">
        <v>1.1000000000000001</v>
      </c>
      <c r="G1780" s="774">
        <f t="shared" ref="G1780:G1843" si="80">ROUND(E1780*F1780,0)</f>
        <v>5816</v>
      </c>
      <c r="H1780" s="776"/>
      <c r="I1780" s="758"/>
      <c r="J1780" s="776"/>
      <c r="K1780" s="786"/>
      <c r="L1780" s="9" t="s">
        <v>308</v>
      </c>
      <c r="M1780" s="9" t="s">
        <v>4617</v>
      </c>
      <c r="N1780" s="9" t="s">
        <v>309</v>
      </c>
      <c r="O1780" s="9" t="s">
        <v>310</v>
      </c>
      <c r="P1780" s="9" t="s">
        <v>311</v>
      </c>
      <c r="Q1780" s="9" t="s">
        <v>2498</v>
      </c>
      <c r="R1780" s="9" t="s">
        <v>2499</v>
      </c>
      <c r="S1780" s="9" t="s">
        <v>314</v>
      </c>
      <c r="T1780" s="98" t="s">
        <v>210</v>
      </c>
      <c r="U1780" s="99" t="s">
        <v>741</v>
      </c>
      <c r="V1780" s="99" t="s">
        <v>207</v>
      </c>
      <c r="W1780" s="99" t="s">
        <v>644</v>
      </c>
      <c r="X1780" s="99" t="s">
        <v>207</v>
      </c>
      <c r="Y1780" s="99">
        <v>221</v>
      </c>
      <c r="Z1780" s="99" t="s">
        <v>207</v>
      </c>
      <c r="AA1780" s="99">
        <v>340</v>
      </c>
      <c r="AB1780" s="99" t="s">
        <v>207</v>
      </c>
      <c r="AC1780" s="9">
        <v>379</v>
      </c>
      <c r="AD1780" s="9" t="s">
        <v>207</v>
      </c>
      <c r="AE1780" s="9">
        <v>149</v>
      </c>
      <c r="AF1780" s="9" t="s">
        <v>315</v>
      </c>
      <c r="AG1780" s="14" t="s">
        <v>336</v>
      </c>
      <c r="AH1780" s="14" t="s">
        <v>207</v>
      </c>
      <c r="AI1780" s="14" t="s">
        <v>337</v>
      </c>
      <c r="AJ1780" s="14" t="s">
        <v>207</v>
      </c>
      <c r="AK1780" s="9">
        <v>5</v>
      </c>
      <c r="AL1780" s="14" t="s">
        <v>207</v>
      </c>
      <c r="AM1780" s="9">
        <v>5</v>
      </c>
      <c r="AN1780" s="14" t="s">
        <v>207</v>
      </c>
      <c r="AO1780" s="9">
        <v>5</v>
      </c>
      <c r="AP1780" s="14" t="s">
        <v>207</v>
      </c>
      <c r="AQ1780" s="9">
        <v>30</v>
      </c>
      <c r="AR1780" s="14" t="s">
        <v>207</v>
      </c>
      <c r="AS1780" s="9" t="s">
        <v>41</v>
      </c>
      <c r="AT1780" s="9" t="s">
        <v>344</v>
      </c>
      <c r="AU1780" s="9" t="s">
        <v>319</v>
      </c>
      <c r="AV1780" s="9" t="s">
        <v>320</v>
      </c>
      <c r="AW1780" s="9" t="s">
        <v>2573</v>
      </c>
      <c r="AX1780" s="9">
        <v>9010600000</v>
      </c>
      <c r="AY1780" s="99">
        <v>409</v>
      </c>
      <c r="AZ1780" s="12" t="s">
        <v>207</v>
      </c>
      <c r="BA1780" s="99">
        <v>15</v>
      </c>
      <c r="BB1780" s="12" t="s">
        <v>207</v>
      </c>
      <c r="BC1780" s="99">
        <v>15</v>
      </c>
      <c r="BD1780" s="12" t="s">
        <v>207</v>
      </c>
      <c r="BE1780" s="99">
        <v>41</v>
      </c>
      <c r="BF1780" s="12" t="s">
        <v>321</v>
      </c>
      <c r="BG1780" s="654">
        <v>40.057000000000002</v>
      </c>
      <c r="BH1780" s="12" t="s">
        <v>321</v>
      </c>
      <c r="BI1780" s="99">
        <v>34</v>
      </c>
      <c r="BJ1780" s="12" t="s">
        <v>321</v>
      </c>
      <c r="BK1780" s="754">
        <v>0</v>
      </c>
      <c r="BL1780" s="12" t="s">
        <v>321</v>
      </c>
      <c r="BM1780" s="754">
        <v>0.247</v>
      </c>
      <c r="BN1780" s="12" t="s">
        <v>321</v>
      </c>
      <c r="BO1780" s="754">
        <v>5.81</v>
      </c>
      <c r="BP1780" s="12" t="s">
        <v>321</v>
      </c>
      <c r="BQ1780" s="754">
        <v>0</v>
      </c>
      <c r="BR1780" s="12" t="s">
        <v>321</v>
      </c>
      <c r="BS1780" s="654">
        <v>0</v>
      </c>
      <c r="BT1780" s="12" t="s">
        <v>321</v>
      </c>
      <c r="BU1780" s="654">
        <v>6.0570000000000004</v>
      </c>
      <c r="BV1780" s="12" t="s">
        <v>321</v>
      </c>
      <c r="BW1780" s="9">
        <v>0.09</v>
      </c>
      <c r="BX1780" s="9" t="s">
        <v>322</v>
      </c>
      <c r="BY1780" s="755">
        <v>161</v>
      </c>
      <c r="BZ1780" s="9" t="s">
        <v>315</v>
      </c>
      <c r="CA1780" s="755">
        <v>5.9</v>
      </c>
      <c r="CB1780" s="9" t="s">
        <v>315</v>
      </c>
      <c r="CC1780" s="755">
        <v>5.9</v>
      </c>
      <c r="CD1780" s="9" t="s">
        <v>315</v>
      </c>
      <c r="CE1780" s="755">
        <v>88.2</v>
      </c>
      <c r="CF1780" s="9" t="s">
        <v>323</v>
      </c>
      <c r="CG1780" s="755">
        <v>75</v>
      </c>
      <c r="CH1780" s="9" t="s">
        <v>323</v>
      </c>
      <c r="CI1780" s="9"/>
      <c r="CJ1780" s="9"/>
      <c r="CK1780" s="9"/>
    </row>
    <row r="1781" spans="1:89" s="98" customFormat="1" x14ac:dyDescent="0.25">
      <c r="A1781" s="99">
        <v>10106168</v>
      </c>
      <c r="B1781" s="99"/>
      <c r="C1781" s="772">
        <v>2746</v>
      </c>
      <c r="D1781" s="807">
        <v>0.05</v>
      </c>
      <c r="E1781" s="772">
        <f t="shared" si="79"/>
        <v>2883</v>
      </c>
      <c r="F1781" s="778">
        <v>1.1000000000000001</v>
      </c>
      <c r="G1781" s="774">
        <f t="shared" si="80"/>
        <v>3171</v>
      </c>
      <c r="H1781" s="776"/>
      <c r="I1781" s="758"/>
      <c r="J1781" s="776"/>
      <c r="K1781" s="786"/>
      <c r="L1781" s="9" t="s">
        <v>308</v>
      </c>
      <c r="M1781" s="9" t="s">
        <v>4618</v>
      </c>
      <c r="N1781" s="9" t="s">
        <v>309</v>
      </c>
      <c r="O1781" s="9" t="s">
        <v>310</v>
      </c>
      <c r="P1781" s="9" t="s">
        <v>311</v>
      </c>
      <c r="Q1781" s="9" t="s">
        <v>2498</v>
      </c>
      <c r="R1781" s="9" t="s">
        <v>2499</v>
      </c>
      <c r="S1781" s="9" t="s">
        <v>314</v>
      </c>
      <c r="T1781" s="98" t="s">
        <v>210</v>
      </c>
      <c r="U1781" s="99">
        <v>96</v>
      </c>
      <c r="V1781" s="99" t="s">
        <v>207</v>
      </c>
      <c r="W1781" s="99">
        <v>170</v>
      </c>
      <c r="X1781" s="99" t="s">
        <v>207</v>
      </c>
      <c r="Y1781" s="99">
        <v>131</v>
      </c>
      <c r="Z1781" s="99" t="s">
        <v>207</v>
      </c>
      <c r="AA1781" s="99">
        <v>180</v>
      </c>
      <c r="AB1781" s="99" t="s">
        <v>207</v>
      </c>
      <c r="AC1781" s="9">
        <v>195</v>
      </c>
      <c r="AD1781" s="9" t="s">
        <v>207</v>
      </c>
      <c r="AE1781" s="9">
        <v>77</v>
      </c>
      <c r="AF1781" s="9" t="s">
        <v>315</v>
      </c>
      <c r="AG1781" s="14" t="s">
        <v>733</v>
      </c>
      <c r="AH1781" s="14" t="s">
        <v>207</v>
      </c>
      <c r="AI1781" s="14" t="s">
        <v>734</v>
      </c>
      <c r="AJ1781" s="14" t="s">
        <v>207</v>
      </c>
      <c r="AK1781" s="9">
        <v>5</v>
      </c>
      <c r="AL1781" s="14" t="s">
        <v>207</v>
      </c>
      <c r="AM1781" s="9">
        <v>5</v>
      </c>
      <c r="AN1781" s="14" t="s">
        <v>207</v>
      </c>
      <c r="AO1781" s="9">
        <v>5</v>
      </c>
      <c r="AP1781" s="14" t="s">
        <v>207</v>
      </c>
      <c r="AQ1781" s="9">
        <v>30</v>
      </c>
      <c r="AR1781" s="14" t="s">
        <v>207</v>
      </c>
      <c r="AS1781" s="9" t="s">
        <v>42</v>
      </c>
      <c r="AT1781" s="9" t="s">
        <v>345</v>
      </c>
      <c r="AU1781" s="9" t="s">
        <v>319</v>
      </c>
      <c r="AV1781" s="9" t="s">
        <v>320</v>
      </c>
      <c r="AW1781" s="9" t="s">
        <v>2574</v>
      </c>
      <c r="AX1781" s="9">
        <v>9010600000</v>
      </c>
      <c r="AY1781" s="99">
        <v>249</v>
      </c>
      <c r="AZ1781" s="12" t="s">
        <v>207</v>
      </c>
      <c r="BA1781" s="99">
        <v>15</v>
      </c>
      <c r="BB1781" s="12" t="s">
        <v>207</v>
      </c>
      <c r="BC1781" s="99">
        <v>15</v>
      </c>
      <c r="BD1781" s="12" t="s">
        <v>207</v>
      </c>
      <c r="BE1781" s="99">
        <v>23</v>
      </c>
      <c r="BF1781" s="12" t="s">
        <v>321</v>
      </c>
      <c r="BG1781" s="654">
        <v>22.643999999999998</v>
      </c>
      <c r="BH1781" s="12" t="s">
        <v>321</v>
      </c>
      <c r="BI1781" s="99">
        <v>19</v>
      </c>
      <c r="BJ1781" s="12" t="s">
        <v>321</v>
      </c>
      <c r="BK1781" s="754">
        <v>0</v>
      </c>
      <c r="BL1781" s="12" t="s">
        <v>321</v>
      </c>
      <c r="BM1781" s="754">
        <v>0.186</v>
      </c>
      <c r="BN1781" s="12" t="s">
        <v>321</v>
      </c>
      <c r="BO1781" s="754">
        <v>3.4580000000000002</v>
      </c>
      <c r="BP1781" s="12" t="s">
        <v>321</v>
      </c>
      <c r="BQ1781" s="754">
        <v>0</v>
      </c>
      <c r="BR1781" s="12" t="s">
        <v>321</v>
      </c>
      <c r="BS1781" s="654">
        <v>0</v>
      </c>
      <c r="BT1781" s="12" t="s">
        <v>321</v>
      </c>
      <c r="BU1781" s="654">
        <v>3.6440000000000001</v>
      </c>
      <c r="BV1781" s="12" t="s">
        <v>321</v>
      </c>
      <c r="BW1781" s="9">
        <v>0.06</v>
      </c>
      <c r="BX1781" s="9" t="s">
        <v>322</v>
      </c>
      <c r="BY1781" s="755">
        <v>98</v>
      </c>
      <c r="BZ1781" s="9" t="s">
        <v>315</v>
      </c>
      <c r="CA1781" s="755">
        <v>5.9</v>
      </c>
      <c r="CB1781" s="9" t="s">
        <v>315</v>
      </c>
      <c r="CC1781" s="755">
        <v>5.9</v>
      </c>
      <c r="CD1781" s="9" t="s">
        <v>315</v>
      </c>
      <c r="CE1781" s="755">
        <v>48.5</v>
      </c>
      <c r="CF1781" s="9" t="s">
        <v>323</v>
      </c>
      <c r="CG1781" s="755">
        <v>41.9</v>
      </c>
      <c r="CH1781" s="9" t="s">
        <v>323</v>
      </c>
      <c r="CI1781" s="9"/>
      <c r="CJ1781" s="9"/>
      <c r="CK1781" s="9"/>
    </row>
    <row r="1782" spans="1:89" s="98" customFormat="1" x14ac:dyDescent="0.25">
      <c r="A1782" s="99">
        <v>10106169</v>
      </c>
      <c r="B1782" s="99"/>
      <c r="C1782" s="772">
        <v>2880</v>
      </c>
      <c r="D1782" s="807">
        <v>0.05</v>
      </c>
      <c r="E1782" s="772">
        <f t="shared" si="79"/>
        <v>3024</v>
      </c>
      <c r="F1782" s="778">
        <v>1.1000000000000001</v>
      </c>
      <c r="G1782" s="774">
        <f t="shared" si="80"/>
        <v>3326</v>
      </c>
      <c r="H1782" s="776"/>
      <c r="I1782" s="758"/>
      <c r="J1782" s="776"/>
      <c r="K1782" s="786"/>
      <c r="L1782" s="9" t="s">
        <v>308</v>
      </c>
      <c r="M1782" s="9" t="s">
        <v>4619</v>
      </c>
      <c r="N1782" s="9" t="s">
        <v>309</v>
      </c>
      <c r="O1782" s="9" t="s">
        <v>310</v>
      </c>
      <c r="P1782" s="9" t="s">
        <v>311</v>
      </c>
      <c r="Q1782" s="9" t="s">
        <v>2498</v>
      </c>
      <c r="R1782" s="9" t="s">
        <v>2499</v>
      </c>
      <c r="S1782" s="9" t="s">
        <v>314</v>
      </c>
      <c r="T1782" s="98" t="s">
        <v>210</v>
      </c>
      <c r="U1782" s="99" t="s">
        <v>735</v>
      </c>
      <c r="V1782" s="99" t="s">
        <v>207</v>
      </c>
      <c r="W1782" s="99" t="s">
        <v>632</v>
      </c>
      <c r="X1782" s="99" t="s">
        <v>207</v>
      </c>
      <c r="Y1782" s="99">
        <v>142</v>
      </c>
      <c r="Z1782" s="99" t="s">
        <v>207</v>
      </c>
      <c r="AA1782" s="99">
        <v>200</v>
      </c>
      <c r="AB1782" s="99" t="s">
        <v>207</v>
      </c>
      <c r="AC1782" s="9">
        <v>218</v>
      </c>
      <c r="AD1782" s="9" t="s">
        <v>207</v>
      </c>
      <c r="AE1782" s="9">
        <v>86</v>
      </c>
      <c r="AF1782" s="9" t="s">
        <v>315</v>
      </c>
      <c r="AG1782" s="14" t="s">
        <v>316</v>
      </c>
      <c r="AH1782" s="14" t="s">
        <v>207</v>
      </c>
      <c r="AI1782" s="14" t="s">
        <v>317</v>
      </c>
      <c r="AJ1782" s="14" t="s">
        <v>207</v>
      </c>
      <c r="AK1782" s="9">
        <v>5</v>
      </c>
      <c r="AL1782" s="14" t="s">
        <v>207</v>
      </c>
      <c r="AM1782" s="9">
        <v>5</v>
      </c>
      <c r="AN1782" s="14" t="s">
        <v>207</v>
      </c>
      <c r="AO1782" s="9">
        <v>5</v>
      </c>
      <c r="AP1782" s="14" t="s">
        <v>207</v>
      </c>
      <c r="AQ1782" s="9">
        <v>30</v>
      </c>
      <c r="AR1782" s="14" t="s">
        <v>207</v>
      </c>
      <c r="AS1782" s="9" t="s">
        <v>42</v>
      </c>
      <c r="AT1782" s="9" t="s">
        <v>345</v>
      </c>
      <c r="AU1782" s="9" t="s">
        <v>319</v>
      </c>
      <c r="AV1782" s="9" t="s">
        <v>320</v>
      </c>
      <c r="AW1782" s="9" t="s">
        <v>2575</v>
      </c>
      <c r="AX1782" s="9">
        <v>9010600000</v>
      </c>
      <c r="AY1782" s="99">
        <v>269</v>
      </c>
      <c r="AZ1782" s="12" t="s">
        <v>207</v>
      </c>
      <c r="BA1782" s="99">
        <v>15</v>
      </c>
      <c r="BB1782" s="12" t="s">
        <v>207</v>
      </c>
      <c r="BC1782" s="99">
        <v>15</v>
      </c>
      <c r="BD1782" s="12" t="s">
        <v>207</v>
      </c>
      <c r="BE1782" s="99">
        <v>26</v>
      </c>
      <c r="BF1782" s="12" t="s">
        <v>321</v>
      </c>
      <c r="BG1782" s="654">
        <v>25.045999999999999</v>
      </c>
      <c r="BH1782" s="12" t="s">
        <v>321</v>
      </c>
      <c r="BI1782" s="99">
        <v>20</v>
      </c>
      <c r="BJ1782" s="12" t="s">
        <v>321</v>
      </c>
      <c r="BK1782" s="754">
        <v>0</v>
      </c>
      <c r="BL1782" s="12" t="s">
        <v>321</v>
      </c>
      <c r="BM1782" s="754">
        <v>0.19400000000000001</v>
      </c>
      <c r="BN1782" s="12" t="s">
        <v>321</v>
      </c>
      <c r="BO1782" s="754">
        <v>4.8520000000000003</v>
      </c>
      <c r="BP1782" s="12" t="s">
        <v>321</v>
      </c>
      <c r="BQ1782" s="754">
        <v>0</v>
      </c>
      <c r="BR1782" s="12" t="s">
        <v>321</v>
      </c>
      <c r="BS1782" s="654">
        <v>0</v>
      </c>
      <c r="BT1782" s="12" t="s">
        <v>321</v>
      </c>
      <c r="BU1782" s="654">
        <v>5.0460000000000003</v>
      </c>
      <c r="BV1782" s="12" t="s">
        <v>321</v>
      </c>
      <c r="BW1782" s="9">
        <v>0.06</v>
      </c>
      <c r="BX1782" s="9" t="s">
        <v>322</v>
      </c>
      <c r="BY1782" s="755">
        <v>105.9</v>
      </c>
      <c r="BZ1782" s="9" t="s">
        <v>315</v>
      </c>
      <c r="CA1782" s="755">
        <v>5.9</v>
      </c>
      <c r="CB1782" s="9" t="s">
        <v>315</v>
      </c>
      <c r="CC1782" s="755">
        <v>5.9</v>
      </c>
      <c r="CD1782" s="9" t="s">
        <v>315</v>
      </c>
      <c r="CE1782" s="755">
        <v>52.9</v>
      </c>
      <c r="CF1782" s="9" t="s">
        <v>323</v>
      </c>
      <c r="CG1782" s="755">
        <v>44.1</v>
      </c>
      <c r="CH1782" s="9" t="s">
        <v>323</v>
      </c>
      <c r="CI1782" s="9"/>
      <c r="CJ1782" s="9"/>
      <c r="CK1782" s="9"/>
    </row>
    <row r="1783" spans="1:89" s="98" customFormat="1" x14ac:dyDescent="0.25">
      <c r="A1783" s="99">
        <v>10106170</v>
      </c>
      <c r="B1783" s="99"/>
      <c r="C1783" s="772">
        <v>3042</v>
      </c>
      <c r="D1783" s="807">
        <v>0.05</v>
      </c>
      <c r="E1783" s="772">
        <f t="shared" si="79"/>
        <v>3194</v>
      </c>
      <c r="F1783" s="778">
        <v>1.1000000000000001</v>
      </c>
      <c r="G1783" s="774">
        <f t="shared" si="80"/>
        <v>3513</v>
      </c>
      <c r="H1783" s="776"/>
      <c r="I1783" s="758"/>
      <c r="J1783" s="776"/>
      <c r="K1783" s="786"/>
      <c r="L1783" s="9" t="s">
        <v>308</v>
      </c>
      <c r="M1783" s="9" t="s">
        <v>4620</v>
      </c>
      <c r="N1783" s="9" t="s">
        <v>309</v>
      </c>
      <c r="O1783" s="9" t="s">
        <v>310</v>
      </c>
      <c r="P1783" s="9" t="s">
        <v>311</v>
      </c>
      <c r="Q1783" s="9" t="s">
        <v>2498</v>
      </c>
      <c r="R1783" s="9" t="s">
        <v>2499</v>
      </c>
      <c r="S1783" s="9" t="s">
        <v>314</v>
      </c>
      <c r="T1783" s="98" t="s">
        <v>210</v>
      </c>
      <c r="U1783" s="99" t="s">
        <v>736</v>
      </c>
      <c r="V1783" s="99" t="s">
        <v>207</v>
      </c>
      <c r="W1783" s="99" t="s">
        <v>634</v>
      </c>
      <c r="X1783" s="99" t="s">
        <v>207</v>
      </c>
      <c r="Y1783" s="99">
        <v>153</v>
      </c>
      <c r="Z1783" s="99" t="s">
        <v>207</v>
      </c>
      <c r="AA1783" s="99">
        <v>220</v>
      </c>
      <c r="AB1783" s="99" t="s">
        <v>207</v>
      </c>
      <c r="AC1783" s="9">
        <v>241</v>
      </c>
      <c r="AD1783" s="9" t="s">
        <v>207</v>
      </c>
      <c r="AE1783" s="9">
        <v>95</v>
      </c>
      <c r="AF1783" s="9" t="s">
        <v>315</v>
      </c>
      <c r="AG1783" s="14" t="s">
        <v>324</v>
      </c>
      <c r="AH1783" s="14" t="s">
        <v>207</v>
      </c>
      <c r="AI1783" s="14" t="s">
        <v>325</v>
      </c>
      <c r="AJ1783" s="14" t="s">
        <v>207</v>
      </c>
      <c r="AK1783" s="9">
        <v>5</v>
      </c>
      <c r="AL1783" s="14" t="s">
        <v>207</v>
      </c>
      <c r="AM1783" s="9">
        <v>5</v>
      </c>
      <c r="AN1783" s="14" t="s">
        <v>207</v>
      </c>
      <c r="AO1783" s="9">
        <v>5</v>
      </c>
      <c r="AP1783" s="14" t="s">
        <v>207</v>
      </c>
      <c r="AQ1783" s="9">
        <v>30</v>
      </c>
      <c r="AR1783" s="14" t="s">
        <v>207</v>
      </c>
      <c r="AS1783" s="9" t="s">
        <v>42</v>
      </c>
      <c r="AT1783" s="9" t="s">
        <v>345</v>
      </c>
      <c r="AU1783" s="9" t="s">
        <v>319</v>
      </c>
      <c r="AV1783" s="9" t="s">
        <v>320</v>
      </c>
      <c r="AW1783" s="9" t="s">
        <v>2576</v>
      </c>
      <c r="AX1783" s="9">
        <v>9010600000</v>
      </c>
      <c r="AY1783" s="99">
        <v>289</v>
      </c>
      <c r="AZ1783" s="12" t="s">
        <v>207</v>
      </c>
      <c r="BA1783" s="99">
        <v>15</v>
      </c>
      <c r="BB1783" s="12" t="s">
        <v>207</v>
      </c>
      <c r="BC1783" s="99">
        <v>15</v>
      </c>
      <c r="BD1783" s="12" t="s">
        <v>207</v>
      </c>
      <c r="BE1783" s="99">
        <v>28</v>
      </c>
      <c r="BF1783" s="12" t="s">
        <v>321</v>
      </c>
      <c r="BG1783" s="654">
        <v>27.687999999999999</v>
      </c>
      <c r="BH1783" s="12" t="s">
        <v>321</v>
      </c>
      <c r="BI1783" s="99">
        <v>22</v>
      </c>
      <c r="BJ1783" s="12" t="s">
        <v>321</v>
      </c>
      <c r="BK1783" s="754">
        <v>0</v>
      </c>
      <c r="BL1783" s="12" t="s">
        <v>321</v>
      </c>
      <c r="BM1783" s="754">
        <v>0.20200000000000001</v>
      </c>
      <c r="BN1783" s="12" t="s">
        <v>321</v>
      </c>
      <c r="BO1783" s="754">
        <v>5.4859999999999998</v>
      </c>
      <c r="BP1783" s="12" t="s">
        <v>321</v>
      </c>
      <c r="BQ1783" s="754">
        <v>0</v>
      </c>
      <c r="BR1783" s="12" t="s">
        <v>321</v>
      </c>
      <c r="BS1783" s="654">
        <v>0</v>
      </c>
      <c r="BT1783" s="12" t="s">
        <v>321</v>
      </c>
      <c r="BU1783" s="654">
        <v>5.6879999999999997</v>
      </c>
      <c r="BV1783" s="12" t="s">
        <v>321</v>
      </c>
      <c r="BW1783" s="9">
        <v>7.0000000000000007E-2</v>
      </c>
      <c r="BX1783" s="9" t="s">
        <v>322</v>
      </c>
      <c r="BY1783" s="755">
        <v>113.8</v>
      </c>
      <c r="BZ1783" s="9" t="s">
        <v>315</v>
      </c>
      <c r="CA1783" s="755">
        <v>5.9</v>
      </c>
      <c r="CB1783" s="9" t="s">
        <v>315</v>
      </c>
      <c r="CC1783" s="755">
        <v>5.9</v>
      </c>
      <c r="CD1783" s="9" t="s">
        <v>315</v>
      </c>
      <c r="CE1783" s="755">
        <v>57.3</v>
      </c>
      <c r="CF1783" s="9" t="s">
        <v>323</v>
      </c>
      <c r="CG1783" s="755">
        <v>48.5</v>
      </c>
      <c r="CH1783" s="9" t="s">
        <v>323</v>
      </c>
      <c r="CI1783" s="9"/>
      <c r="CJ1783" s="9"/>
      <c r="CK1783" s="9"/>
    </row>
    <row r="1784" spans="1:89" s="98" customFormat="1" x14ac:dyDescent="0.25">
      <c r="A1784" s="99">
        <v>10106171</v>
      </c>
      <c r="B1784" s="99"/>
      <c r="C1784" s="772">
        <v>3492</v>
      </c>
      <c r="D1784" s="807">
        <v>0.05</v>
      </c>
      <c r="E1784" s="772">
        <f t="shared" si="79"/>
        <v>3667</v>
      </c>
      <c r="F1784" s="778">
        <v>1.1000000000000001</v>
      </c>
      <c r="G1784" s="774">
        <f t="shared" si="80"/>
        <v>4034</v>
      </c>
      <c r="H1784" s="776"/>
      <c r="I1784" s="758"/>
      <c r="J1784" s="776"/>
      <c r="K1784" s="786"/>
      <c r="L1784" s="9" t="s">
        <v>308</v>
      </c>
      <c r="M1784" s="9" t="s">
        <v>4621</v>
      </c>
      <c r="N1784" s="9" t="s">
        <v>309</v>
      </c>
      <c r="O1784" s="9" t="s">
        <v>310</v>
      </c>
      <c r="P1784" s="9" t="s">
        <v>311</v>
      </c>
      <c r="Q1784" s="9" t="s">
        <v>2498</v>
      </c>
      <c r="R1784" s="9" t="s">
        <v>2499</v>
      </c>
      <c r="S1784" s="9" t="s">
        <v>314</v>
      </c>
      <c r="T1784" s="98" t="s">
        <v>210</v>
      </c>
      <c r="U1784" s="99" t="s">
        <v>737</v>
      </c>
      <c r="V1784" s="99" t="s">
        <v>207</v>
      </c>
      <c r="W1784" s="99" t="s">
        <v>636</v>
      </c>
      <c r="X1784" s="99" t="s">
        <v>207</v>
      </c>
      <c r="Y1784" s="99">
        <v>164</v>
      </c>
      <c r="Z1784" s="99" t="s">
        <v>207</v>
      </c>
      <c r="AA1784" s="99">
        <v>240</v>
      </c>
      <c r="AB1784" s="99" t="s">
        <v>207</v>
      </c>
      <c r="AC1784" s="9">
        <v>264</v>
      </c>
      <c r="AD1784" s="9" t="s">
        <v>207</v>
      </c>
      <c r="AE1784" s="9">
        <v>104</v>
      </c>
      <c r="AF1784" s="9" t="s">
        <v>315</v>
      </c>
      <c r="AG1784" s="14" t="s">
        <v>326</v>
      </c>
      <c r="AH1784" s="14" t="s">
        <v>207</v>
      </c>
      <c r="AI1784" s="14" t="s">
        <v>327</v>
      </c>
      <c r="AJ1784" s="14" t="s">
        <v>207</v>
      </c>
      <c r="AK1784" s="9">
        <v>5</v>
      </c>
      <c r="AL1784" s="14" t="s">
        <v>207</v>
      </c>
      <c r="AM1784" s="9">
        <v>5</v>
      </c>
      <c r="AN1784" s="14" t="s">
        <v>207</v>
      </c>
      <c r="AO1784" s="9">
        <v>5</v>
      </c>
      <c r="AP1784" s="14" t="s">
        <v>207</v>
      </c>
      <c r="AQ1784" s="9">
        <v>30</v>
      </c>
      <c r="AR1784" s="14" t="s">
        <v>207</v>
      </c>
      <c r="AS1784" s="9" t="s">
        <v>42</v>
      </c>
      <c r="AT1784" s="9" t="s">
        <v>345</v>
      </c>
      <c r="AU1784" s="9" t="s">
        <v>319</v>
      </c>
      <c r="AV1784" s="9" t="s">
        <v>320</v>
      </c>
      <c r="AW1784" s="9" t="s">
        <v>2577</v>
      </c>
      <c r="AX1784" s="9">
        <v>9010600000</v>
      </c>
      <c r="AY1784" s="99">
        <v>309</v>
      </c>
      <c r="AZ1784" s="12" t="s">
        <v>207</v>
      </c>
      <c r="BA1784" s="99">
        <v>15</v>
      </c>
      <c r="BB1784" s="12" t="s">
        <v>207</v>
      </c>
      <c r="BC1784" s="99">
        <v>15</v>
      </c>
      <c r="BD1784" s="12" t="s">
        <v>207</v>
      </c>
      <c r="BE1784" s="99">
        <v>31</v>
      </c>
      <c r="BF1784" s="12" t="s">
        <v>321</v>
      </c>
      <c r="BG1784" s="654">
        <v>30.367999999999999</v>
      </c>
      <c r="BH1784" s="12" t="s">
        <v>321</v>
      </c>
      <c r="BI1784" s="99">
        <v>24</v>
      </c>
      <c r="BJ1784" s="12" t="s">
        <v>321</v>
      </c>
      <c r="BK1784" s="754">
        <v>0</v>
      </c>
      <c r="BL1784" s="12" t="s">
        <v>321</v>
      </c>
      <c r="BM1784" s="754">
        <v>0.20799999999999999</v>
      </c>
      <c r="BN1784" s="12" t="s">
        <v>321</v>
      </c>
      <c r="BO1784" s="754">
        <v>6.16</v>
      </c>
      <c r="BP1784" s="12" t="s">
        <v>321</v>
      </c>
      <c r="BQ1784" s="754">
        <v>0</v>
      </c>
      <c r="BR1784" s="12" t="s">
        <v>321</v>
      </c>
      <c r="BS1784" s="654">
        <v>0</v>
      </c>
      <c r="BT1784" s="12" t="s">
        <v>321</v>
      </c>
      <c r="BU1784" s="654">
        <v>6.3680000000000003</v>
      </c>
      <c r="BV1784" s="12" t="s">
        <v>321</v>
      </c>
      <c r="BW1784" s="9">
        <v>7.0000000000000007E-2</v>
      </c>
      <c r="BX1784" s="9" t="s">
        <v>322</v>
      </c>
      <c r="BY1784" s="755">
        <v>121.7</v>
      </c>
      <c r="BZ1784" s="9" t="s">
        <v>315</v>
      </c>
      <c r="CA1784" s="755">
        <v>5.9</v>
      </c>
      <c r="CB1784" s="9" t="s">
        <v>315</v>
      </c>
      <c r="CC1784" s="755">
        <v>5.9</v>
      </c>
      <c r="CD1784" s="9" t="s">
        <v>315</v>
      </c>
      <c r="CE1784" s="755">
        <v>61.7</v>
      </c>
      <c r="CF1784" s="9" t="s">
        <v>323</v>
      </c>
      <c r="CG1784" s="755">
        <v>52.9</v>
      </c>
      <c r="CH1784" s="9" t="s">
        <v>323</v>
      </c>
      <c r="CI1784" s="9"/>
      <c r="CJ1784" s="9"/>
      <c r="CK1784" s="9"/>
    </row>
    <row r="1785" spans="1:89" s="98" customFormat="1" x14ac:dyDescent="0.25">
      <c r="A1785" s="99">
        <v>10106172</v>
      </c>
      <c r="B1785" s="99"/>
      <c r="C1785" s="772">
        <v>3742</v>
      </c>
      <c r="D1785" s="807">
        <v>0.05</v>
      </c>
      <c r="E1785" s="772">
        <f t="shared" si="79"/>
        <v>3929</v>
      </c>
      <c r="F1785" s="778">
        <v>1.1000000000000001</v>
      </c>
      <c r="G1785" s="774">
        <f t="shared" si="80"/>
        <v>4322</v>
      </c>
      <c r="H1785" s="776"/>
      <c r="I1785" s="758"/>
      <c r="J1785" s="776"/>
      <c r="K1785" s="786"/>
      <c r="L1785" s="9" t="s">
        <v>308</v>
      </c>
      <c r="M1785" s="9" t="s">
        <v>4622</v>
      </c>
      <c r="N1785" s="9" t="s">
        <v>309</v>
      </c>
      <c r="O1785" s="9" t="s">
        <v>310</v>
      </c>
      <c r="P1785" s="9" t="s">
        <v>311</v>
      </c>
      <c r="Q1785" s="9" t="s">
        <v>2498</v>
      </c>
      <c r="R1785" s="9" t="s">
        <v>2499</v>
      </c>
      <c r="S1785" s="9" t="s">
        <v>314</v>
      </c>
      <c r="T1785" s="98" t="s">
        <v>210</v>
      </c>
      <c r="U1785" s="99" t="s">
        <v>738</v>
      </c>
      <c r="V1785" s="99" t="s">
        <v>207</v>
      </c>
      <c r="W1785" s="99" t="s">
        <v>638</v>
      </c>
      <c r="X1785" s="99" t="s">
        <v>207</v>
      </c>
      <c r="Y1785" s="99">
        <v>187</v>
      </c>
      <c r="Z1785" s="99" t="s">
        <v>207</v>
      </c>
      <c r="AA1785" s="99">
        <v>280</v>
      </c>
      <c r="AB1785" s="99" t="s">
        <v>207</v>
      </c>
      <c r="AC1785" s="9">
        <v>310</v>
      </c>
      <c r="AD1785" s="9" t="s">
        <v>207</v>
      </c>
      <c r="AE1785" s="9">
        <v>122</v>
      </c>
      <c r="AF1785" s="9" t="s">
        <v>315</v>
      </c>
      <c r="AG1785" s="14" t="s">
        <v>330</v>
      </c>
      <c r="AH1785" s="14" t="s">
        <v>207</v>
      </c>
      <c r="AI1785" s="14" t="s">
        <v>331</v>
      </c>
      <c r="AJ1785" s="14" t="s">
        <v>207</v>
      </c>
      <c r="AK1785" s="9">
        <v>5</v>
      </c>
      <c r="AL1785" s="14" t="s">
        <v>207</v>
      </c>
      <c r="AM1785" s="9">
        <v>5</v>
      </c>
      <c r="AN1785" s="14" t="s">
        <v>207</v>
      </c>
      <c r="AO1785" s="9">
        <v>5</v>
      </c>
      <c r="AP1785" s="14" t="s">
        <v>207</v>
      </c>
      <c r="AQ1785" s="9">
        <v>30</v>
      </c>
      <c r="AR1785" s="14" t="s">
        <v>207</v>
      </c>
      <c r="AS1785" s="9" t="s">
        <v>42</v>
      </c>
      <c r="AT1785" s="9" t="s">
        <v>345</v>
      </c>
      <c r="AU1785" s="9" t="s">
        <v>319</v>
      </c>
      <c r="AV1785" s="9" t="s">
        <v>320</v>
      </c>
      <c r="AW1785" s="9" t="s">
        <v>2578</v>
      </c>
      <c r="AX1785" s="9">
        <v>9010600000</v>
      </c>
      <c r="AY1785" s="99">
        <v>349</v>
      </c>
      <c r="AZ1785" s="12" t="s">
        <v>207</v>
      </c>
      <c r="BA1785" s="99">
        <v>15</v>
      </c>
      <c r="BB1785" s="12" t="s">
        <v>207</v>
      </c>
      <c r="BC1785" s="99">
        <v>15</v>
      </c>
      <c r="BD1785" s="12" t="s">
        <v>207</v>
      </c>
      <c r="BE1785" s="99">
        <v>33</v>
      </c>
      <c r="BF1785" s="12" t="s">
        <v>321</v>
      </c>
      <c r="BG1785" s="654">
        <v>32.371000000000002</v>
      </c>
      <c r="BH1785" s="12" t="s">
        <v>321</v>
      </c>
      <c r="BI1785" s="99">
        <v>27</v>
      </c>
      <c r="BJ1785" s="12" t="s">
        <v>321</v>
      </c>
      <c r="BK1785" s="754">
        <v>0</v>
      </c>
      <c r="BL1785" s="12" t="s">
        <v>321</v>
      </c>
      <c r="BM1785" s="754">
        <v>0.223</v>
      </c>
      <c r="BN1785" s="12" t="s">
        <v>321</v>
      </c>
      <c r="BO1785" s="754">
        <v>5.1479999999999997</v>
      </c>
      <c r="BP1785" s="12" t="s">
        <v>321</v>
      </c>
      <c r="BQ1785" s="754">
        <v>0</v>
      </c>
      <c r="BR1785" s="12" t="s">
        <v>321</v>
      </c>
      <c r="BS1785" s="654">
        <v>0</v>
      </c>
      <c r="BT1785" s="12" t="s">
        <v>321</v>
      </c>
      <c r="BU1785" s="654">
        <v>5.3710000000000004</v>
      </c>
      <c r="BV1785" s="12" t="s">
        <v>321</v>
      </c>
      <c r="BW1785" s="9">
        <v>0.08</v>
      </c>
      <c r="BX1785" s="9" t="s">
        <v>322</v>
      </c>
      <c r="BY1785" s="755">
        <v>137.4</v>
      </c>
      <c r="BZ1785" s="9" t="s">
        <v>315</v>
      </c>
      <c r="CA1785" s="755">
        <v>5.9</v>
      </c>
      <c r="CB1785" s="9" t="s">
        <v>315</v>
      </c>
      <c r="CC1785" s="755">
        <v>5.9</v>
      </c>
      <c r="CD1785" s="9" t="s">
        <v>315</v>
      </c>
      <c r="CE1785" s="755">
        <v>70.5</v>
      </c>
      <c r="CF1785" s="9" t="s">
        <v>323</v>
      </c>
      <c r="CG1785" s="755">
        <v>59.5</v>
      </c>
      <c r="CH1785" s="9" t="s">
        <v>323</v>
      </c>
      <c r="CI1785" s="9"/>
      <c r="CJ1785" s="9"/>
      <c r="CK1785" s="9"/>
    </row>
    <row r="1786" spans="1:89" s="98" customFormat="1" x14ac:dyDescent="0.25">
      <c r="A1786" s="99">
        <v>10106173</v>
      </c>
      <c r="B1786" s="99"/>
      <c r="C1786" s="772">
        <v>4033</v>
      </c>
      <c r="D1786" s="807">
        <v>0.05</v>
      </c>
      <c r="E1786" s="772">
        <f t="shared" si="79"/>
        <v>4235</v>
      </c>
      <c r="F1786" s="778">
        <v>1.1000000000000001</v>
      </c>
      <c r="G1786" s="774">
        <f t="shared" si="80"/>
        <v>4659</v>
      </c>
      <c r="H1786" s="776"/>
      <c r="I1786" s="758"/>
      <c r="J1786" s="776"/>
      <c r="K1786" s="786"/>
      <c r="L1786" s="9" t="s">
        <v>308</v>
      </c>
      <c r="M1786" s="9" t="s">
        <v>4623</v>
      </c>
      <c r="N1786" s="9" t="s">
        <v>309</v>
      </c>
      <c r="O1786" s="9" t="s">
        <v>310</v>
      </c>
      <c r="P1786" s="9" t="s">
        <v>311</v>
      </c>
      <c r="Q1786" s="9" t="s">
        <v>2498</v>
      </c>
      <c r="R1786" s="9" t="s">
        <v>2499</v>
      </c>
      <c r="S1786" s="9" t="s">
        <v>314</v>
      </c>
      <c r="T1786" s="98" t="s">
        <v>210</v>
      </c>
      <c r="U1786" s="99" t="s">
        <v>739</v>
      </c>
      <c r="V1786" s="99" t="s">
        <v>207</v>
      </c>
      <c r="W1786" s="99" t="s">
        <v>640</v>
      </c>
      <c r="X1786" s="99" t="s">
        <v>207</v>
      </c>
      <c r="Y1786" s="99">
        <v>198</v>
      </c>
      <c r="Z1786" s="99" t="s">
        <v>207</v>
      </c>
      <c r="AA1786" s="99">
        <v>300</v>
      </c>
      <c r="AB1786" s="99" t="s">
        <v>207</v>
      </c>
      <c r="AC1786" s="9">
        <v>333</v>
      </c>
      <c r="AD1786" s="9" t="s">
        <v>207</v>
      </c>
      <c r="AE1786" s="9">
        <v>131</v>
      </c>
      <c r="AF1786" s="9" t="s">
        <v>315</v>
      </c>
      <c r="AG1786" s="14" t="s">
        <v>332</v>
      </c>
      <c r="AH1786" s="14" t="s">
        <v>207</v>
      </c>
      <c r="AI1786" s="14" t="s">
        <v>333</v>
      </c>
      <c r="AJ1786" s="14" t="s">
        <v>207</v>
      </c>
      <c r="AK1786" s="9">
        <v>5</v>
      </c>
      <c r="AL1786" s="14" t="s">
        <v>207</v>
      </c>
      <c r="AM1786" s="9">
        <v>5</v>
      </c>
      <c r="AN1786" s="14" t="s">
        <v>207</v>
      </c>
      <c r="AO1786" s="9">
        <v>5</v>
      </c>
      <c r="AP1786" s="14" t="s">
        <v>207</v>
      </c>
      <c r="AQ1786" s="9">
        <v>30</v>
      </c>
      <c r="AR1786" s="14" t="s">
        <v>207</v>
      </c>
      <c r="AS1786" s="9" t="s">
        <v>42</v>
      </c>
      <c r="AT1786" s="9" t="s">
        <v>345</v>
      </c>
      <c r="AU1786" s="9" t="s">
        <v>319</v>
      </c>
      <c r="AV1786" s="9" t="s">
        <v>320</v>
      </c>
      <c r="AW1786" s="9" t="s">
        <v>2579</v>
      </c>
      <c r="AX1786" s="9">
        <v>9010600000</v>
      </c>
      <c r="AY1786" s="99">
        <v>369</v>
      </c>
      <c r="AZ1786" s="12" t="s">
        <v>207</v>
      </c>
      <c r="BA1786" s="99">
        <v>15</v>
      </c>
      <c r="BB1786" s="12" t="s">
        <v>207</v>
      </c>
      <c r="BC1786" s="99">
        <v>15</v>
      </c>
      <c r="BD1786" s="12" t="s">
        <v>207</v>
      </c>
      <c r="BE1786" s="99">
        <v>35</v>
      </c>
      <c r="BF1786" s="12" t="s">
        <v>321</v>
      </c>
      <c r="BG1786" s="654">
        <v>34.533000000000001</v>
      </c>
      <c r="BH1786" s="12" t="s">
        <v>321</v>
      </c>
      <c r="BI1786" s="99">
        <v>29</v>
      </c>
      <c r="BJ1786" s="12" t="s">
        <v>321</v>
      </c>
      <c r="BK1786" s="754">
        <v>0</v>
      </c>
      <c r="BL1786" s="12" t="s">
        <v>321</v>
      </c>
      <c r="BM1786" s="754">
        <v>0.23100000000000001</v>
      </c>
      <c r="BN1786" s="12" t="s">
        <v>321</v>
      </c>
      <c r="BO1786" s="754">
        <v>5.3019999999999996</v>
      </c>
      <c r="BP1786" s="12" t="s">
        <v>321</v>
      </c>
      <c r="BQ1786" s="754">
        <v>0</v>
      </c>
      <c r="BR1786" s="12" t="s">
        <v>321</v>
      </c>
      <c r="BS1786" s="654">
        <v>0</v>
      </c>
      <c r="BT1786" s="12" t="s">
        <v>321</v>
      </c>
      <c r="BU1786" s="654">
        <v>5.5330000000000004</v>
      </c>
      <c r="BV1786" s="12" t="s">
        <v>321</v>
      </c>
      <c r="BW1786" s="9">
        <v>0.08</v>
      </c>
      <c r="BX1786" s="9" t="s">
        <v>322</v>
      </c>
      <c r="BY1786" s="755">
        <v>145.30000000000001</v>
      </c>
      <c r="BZ1786" s="9" t="s">
        <v>315</v>
      </c>
      <c r="CA1786" s="755">
        <v>5.9</v>
      </c>
      <c r="CB1786" s="9" t="s">
        <v>315</v>
      </c>
      <c r="CC1786" s="755">
        <v>5.9</v>
      </c>
      <c r="CD1786" s="9" t="s">
        <v>315</v>
      </c>
      <c r="CE1786" s="755">
        <v>75</v>
      </c>
      <c r="CF1786" s="9" t="s">
        <v>323</v>
      </c>
      <c r="CG1786" s="755">
        <v>63.9</v>
      </c>
      <c r="CH1786" s="9" t="s">
        <v>323</v>
      </c>
      <c r="CI1786" s="9"/>
      <c r="CJ1786" s="9"/>
      <c r="CK1786" s="9"/>
    </row>
    <row r="1787" spans="1:89" s="98" customFormat="1" x14ac:dyDescent="0.25">
      <c r="A1787" s="99">
        <v>10106127</v>
      </c>
      <c r="B1787" s="99"/>
      <c r="C1787" s="772">
        <v>4549</v>
      </c>
      <c r="D1787" s="807">
        <v>0.05</v>
      </c>
      <c r="E1787" s="772">
        <f t="shared" si="79"/>
        <v>4776</v>
      </c>
      <c r="F1787" s="778">
        <v>1.1000000000000001</v>
      </c>
      <c r="G1787" s="774">
        <f t="shared" si="80"/>
        <v>5254</v>
      </c>
      <c r="H1787" s="776"/>
      <c r="I1787" s="758"/>
      <c r="J1787" s="776"/>
      <c r="K1787" s="786"/>
      <c r="L1787" s="9" t="s">
        <v>308</v>
      </c>
      <c r="M1787" s="9" t="s">
        <v>4624</v>
      </c>
      <c r="N1787" s="9" t="s">
        <v>309</v>
      </c>
      <c r="O1787" s="9" t="s">
        <v>310</v>
      </c>
      <c r="P1787" s="9" t="s">
        <v>311</v>
      </c>
      <c r="Q1787" s="9" t="s">
        <v>2498</v>
      </c>
      <c r="R1787" s="9" t="s">
        <v>2499</v>
      </c>
      <c r="S1787" s="9" t="s">
        <v>314</v>
      </c>
      <c r="T1787" s="98" t="s">
        <v>210</v>
      </c>
      <c r="U1787" s="99" t="s">
        <v>740</v>
      </c>
      <c r="V1787" s="99" t="s">
        <v>207</v>
      </c>
      <c r="W1787" s="99" t="s">
        <v>642</v>
      </c>
      <c r="X1787" s="99" t="s">
        <v>207</v>
      </c>
      <c r="Y1787" s="99">
        <v>209</v>
      </c>
      <c r="Z1787" s="99" t="s">
        <v>207</v>
      </c>
      <c r="AA1787" s="99">
        <v>320</v>
      </c>
      <c r="AB1787" s="99" t="s">
        <v>207</v>
      </c>
      <c r="AC1787" s="9">
        <v>355</v>
      </c>
      <c r="AD1787" s="9" t="s">
        <v>207</v>
      </c>
      <c r="AE1787" s="9">
        <v>140</v>
      </c>
      <c r="AF1787" s="9" t="s">
        <v>315</v>
      </c>
      <c r="AG1787" s="14" t="s">
        <v>334</v>
      </c>
      <c r="AH1787" s="14" t="s">
        <v>207</v>
      </c>
      <c r="AI1787" s="14" t="s">
        <v>335</v>
      </c>
      <c r="AJ1787" s="14" t="s">
        <v>207</v>
      </c>
      <c r="AK1787" s="9">
        <v>5</v>
      </c>
      <c r="AL1787" s="14" t="s">
        <v>207</v>
      </c>
      <c r="AM1787" s="9">
        <v>5</v>
      </c>
      <c r="AN1787" s="14" t="s">
        <v>207</v>
      </c>
      <c r="AO1787" s="9">
        <v>5</v>
      </c>
      <c r="AP1787" s="14" t="s">
        <v>207</v>
      </c>
      <c r="AQ1787" s="9">
        <v>30</v>
      </c>
      <c r="AR1787" s="14" t="s">
        <v>207</v>
      </c>
      <c r="AS1787" s="9" t="s">
        <v>42</v>
      </c>
      <c r="AT1787" s="9" t="s">
        <v>345</v>
      </c>
      <c r="AU1787" s="9" t="s">
        <v>319</v>
      </c>
      <c r="AV1787" s="9" t="s">
        <v>320</v>
      </c>
      <c r="AW1787" s="9" t="s">
        <v>2580</v>
      </c>
      <c r="AX1787" s="9">
        <v>9010600000</v>
      </c>
      <c r="AY1787" s="99">
        <v>389</v>
      </c>
      <c r="AZ1787" s="12" t="s">
        <v>207</v>
      </c>
      <c r="BA1787" s="99">
        <v>15</v>
      </c>
      <c r="BB1787" s="12" t="s">
        <v>207</v>
      </c>
      <c r="BC1787" s="99">
        <v>15</v>
      </c>
      <c r="BD1787" s="12" t="s">
        <v>207</v>
      </c>
      <c r="BE1787" s="99">
        <v>38</v>
      </c>
      <c r="BF1787" s="12" t="s">
        <v>321</v>
      </c>
      <c r="BG1787" s="654">
        <v>37.695</v>
      </c>
      <c r="BH1787" s="12" t="s">
        <v>321</v>
      </c>
      <c r="BI1787" s="99">
        <v>32</v>
      </c>
      <c r="BJ1787" s="12" t="s">
        <v>321</v>
      </c>
      <c r="BK1787" s="754">
        <v>0</v>
      </c>
      <c r="BL1787" s="12" t="s">
        <v>321</v>
      </c>
      <c r="BM1787" s="754">
        <v>0.23899999999999999</v>
      </c>
      <c r="BN1787" s="12" t="s">
        <v>321</v>
      </c>
      <c r="BO1787" s="754">
        <v>5.4560000000000004</v>
      </c>
      <c r="BP1787" s="12" t="s">
        <v>321</v>
      </c>
      <c r="BQ1787" s="754">
        <v>0</v>
      </c>
      <c r="BR1787" s="12" t="s">
        <v>321</v>
      </c>
      <c r="BS1787" s="654">
        <v>0</v>
      </c>
      <c r="BT1787" s="12" t="s">
        <v>321</v>
      </c>
      <c r="BU1787" s="654">
        <v>5.6950000000000003</v>
      </c>
      <c r="BV1787" s="12" t="s">
        <v>321</v>
      </c>
      <c r="BW1787" s="9">
        <v>0.09</v>
      </c>
      <c r="BX1787" s="9" t="s">
        <v>322</v>
      </c>
      <c r="BY1787" s="755">
        <v>153.1</v>
      </c>
      <c r="BZ1787" s="9" t="s">
        <v>315</v>
      </c>
      <c r="CA1787" s="755">
        <v>5.9</v>
      </c>
      <c r="CB1787" s="9" t="s">
        <v>315</v>
      </c>
      <c r="CC1787" s="755">
        <v>5.9</v>
      </c>
      <c r="CD1787" s="9" t="s">
        <v>315</v>
      </c>
      <c r="CE1787" s="755">
        <v>83.8</v>
      </c>
      <c r="CF1787" s="9" t="s">
        <v>323</v>
      </c>
      <c r="CG1787" s="755">
        <v>70.5</v>
      </c>
      <c r="CH1787" s="9" t="s">
        <v>323</v>
      </c>
      <c r="CI1787" s="9"/>
      <c r="CJ1787" s="9"/>
      <c r="CK1787" s="9"/>
    </row>
    <row r="1788" spans="1:89" s="98" customFormat="1" x14ac:dyDescent="0.25">
      <c r="A1788" s="99">
        <v>10106128</v>
      </c>
      <c r="B1788" s="99"/>
      <c r="C1788" s="772">
        <v>5035</v>
      </c>
      <c r="D1788" s="807">
        <v>0.05</v>
      </c>
      <c r="E1788" s="772">
        <f t="shared" si="79"/>
        <v>5287</v>
      </c>
      <c r="F1788" s="778">
        <v>1.1000000000000001</v>
      </c>
      <c r="G1788" s="774">
        <f t="shared" si="80"/>
        <v>5816</v>
      </c>
      <c r="H1788" s="776"/>
      <c r="I1788" s="758"/>
      <c r="J1788" s="776"/>
      <c r="K1788" s="786"/>
      <c r="L1788" s="9" t="s">
        <v>308</v>
      </c>
      <c r="M1788" s="9" t="s">
        <v>4625</v>
      </c>
      <c r="N1788" s="9" t="s">
        <v>309</v>
      </c>
      <c r="O1788" s="9" t="s">
        <v>310</v>
      </c>
      <c r="P1788" s="9" t="s">
        <v>311</v>
      </c>
      <c r="Q1788" s="9" t="s">
        <v>2498</v>
      </c>
      <c r="R1788" s="9" t="s">
        <v>2499</v>
      </c>
      <c r="S1788" s="9" t="s">
        <v>314</v>
      </c>
      <c r="T1788" s="98" t="s">
        <v>210</v>
      </c>
      <c r="U1788" s="99" t="s">
        <v>741</v>
      </c>
      <c r="V1788" s="99" t="s">
        <v>207</v>
      </c>
      <c r="W1788" s="99" t="s">
        <v>644</v>
      </c>
      <c r="X1788" s="99" t="s">
        <v>207</v>
      </c>
      <c r="Y1788" s="99">
        <v>221</v>
      </c>
      <c r="Z1788" s="99" t="s">
        <v>207</v>
      </c>
      <c r="AA1788" s="99">
        <v>340</v>
      </c>
      <c r="AB1788" s="99" t="s">
        <v>207</v>
      </c>
      <c r="AC1788" s="9">
        <v>379</v>
      </c>
      <c r="AD1788" s="9" t="s">
        <v>207</v>
      </c>
      <c r="AE1788" s="9">
        <v>149</v>
      </c>
      <c r="AF1788" s="9" t="s">
        <v>315</v>
      </c>
      <c r="AG1788" s="14" t="s">
        <v>336</v>
      </c>
      <c r="AH1788" s="14" t="s">
        <v>207</v>
      </c>
      <c r="AI1788" s="14" t="s">
        <v>337</v>
      </c>
      <c r="AJ1788" s="14" t="s">
        <v>207</v>
      </c>
      <c r="AK1788" s="9">
        <v>5</v>
      </c>
      <c r="AL1788" s="14" t="s">
        <v>207</v>
      </c>
      <c r="AM1788" s="9">
        <v>5</v>
      </c>
      <c r="AN1788" s="14" t="s">
        <v>207</v>
      </c>
      <c r="AO1788" s="9">
        <v>5</v>
      </c>
      <c r="AP1788" s="14" t="s">
        <v>207</v>
      </c>
      <c r="AQ1788" s="9">
        <v>30</v>
      </c>
      <c r="AR1788" s="14" t="s">
        <v>207</v>
      </c>
      <c r="AS1788" s="9" t="s">
        <v>42</v>
      </c>
      <c r="AT1788" s="9" t="s">
        <v>345</v>
      </c>
      <c r="AU1788" s="9" t="s">
        <v>319</v>
      </c>
      <c r="AV1788" s="9" t="s">
        <v>320</v>
      </c>
      <c r="AW1788" s="9" t="s">
        <v>2581</v>
      </c>
      <c r="AX1788" s="9">
        <v>9010600000</v>
      </c>
      <c r="AY1788" s="99">
        <v>409</v>
      </c>
      <c r="AZ1788" s="12" t="s">
        <v>207</v>
      </c>
      <c r="BA1788" s="99">
        <v>15</v>
      </c>
      <c r="BB1788" s="12" t="s">
        <v>207</v>
      </c>
      <c r="BC1788" s="99">
        <v>15</v>
      </c>
      <c r="BD1788" s="12" t="s">
        <v>207</v>
      </c>
      <c r="BE1788" s="99">
        <v>41</v>
      </c>
      <c r="BF1788" s="12" t="s">
        <v>321</v>
      </c>
      <c r="BG1788" s="654">
        <v>40.057000000000002</v>
      </c>
      <c r="BH1788" s="12" t="s">
        <v>321</v>
      </c>
      <c r="BI1788" s="99">
        <v>34</v>
      </c>
      <c r="BJ1788" s="12" t="s">
        <v>321</v>
      </c>
      <c r="BK1788" s="754">
        <v>0</v>
      </c>
      <c r="BL1788" s="12" t="s">
        <v>321</v>
      </c>
      <c r="BM1788" s="754">
        <v>0.247</v>
      </c>
      <c r="BN1788" s="12" t="s">
        <v>321</v>
      </c>
      <c r="BO1788" s="754">
        <v>5.81</v>
      </c>
      <c r="BP1788" s="12" t="s">
        <v>321</v>
      </c>
      <c r="BQ1788" s="754">
        <v>0</v>
      </c>
      <c r="BR1788" s="12" t="s">
        <v>321</v>
      </c>
      <c r="BS1788" s="654">
        <v>0</v>
      </c>
      <c r="BT1788" s="12" t="s">
        <v>321</v>
      </c>
      <c r="BU1788" s="654">
        <v>6.0570000000000004</v>
      </c>
      <c r="BV1788" s="12" t="s">
        <v>321</v>
      </c>
      <c r="BW1788" s="9">
        <v>0.09</v>
      </c>
      <c r="BX1788" s="9" t="s">
        <v>322</v>
      </c>
      <c r="BY1788" s="755">
        <v>161</v>
      </c>
      <c r="BZ1788" s="9" t="s">
        <v>315</v>
      </c>
      <c r="CA1788" s="755">
        <v>5.9</v>
      </c>
      <c r="CB1788" s="9" t="s">
        <v>315</v>
      </c>
      <c r="CC1788" s="755">
        <v>5.9</v>
      </c>
      <c r="CD1788" s="9" t="s">
        <v>315</v>
      </c>
      <c r="CE1788" s="755">
        <v>88.2</v>
      </c>
      <c r="CF1788" s="9" t="s">
        <v>323</v>
      </c>
      <c r="CG1788" s="755">
        <v>75</v>
      </c>
      <c r="CH1788" s="9" t="s">
        <v>323</v>
      </c>
      <c r="CI1788" s="9"/>
      <c r="CJ1788" s="9"/>
      <c r="CK1788" s="9"/>
    </row>
    <row r="1789" spans="1:89" s="98" customFormat="1" x14ac:dyDescent="0.25">
      <c r="A1789" s="99">
        <v>10106239</v>
      </c>
      <c r="B1789" s="99"/>
      <c r="C1789" s="772">
        <v>2746</v>
      </c>
      <c r="D1789" s="807">
        <v>0.05</v>
      </c>
      <c r="E1789" s="772">
        <f t="shared" si="79"/>
        <v>2883</v>
      </c>
      <c r="F1789" s="778">
        <v>1.1000000000000001</v>
      </c>
      <c r="G1789" s="774">
        <f t="shared" si="80"/>
        <v>3171</v>
      </c>
      <c r="H1789" s="776"/>
      <c r="I1789" s="758"/>
      <c r="J1789" s="776"/>
      <c r="K1789" s="786"/>
      <c r="L1789" s="9" t="s">
        <v>308</v>
      </c>
      <c r="M1789" s="9" t="s">
        <v>4626</v>
      </c>
      <c r="N1789" s="9" t="s">
        <v>309</v>
      </c>
      <c r="O1789" s="9" t="s">
        <v>310</v>
      </c>
      <c r="P1789" s="9" t="s">
        <v>311</v>
      </c>
      <c r="Q1789" s="9" t="s">
        <v>2498</v>
      </c>
      <c r="R1789" s="9" t="s">
        <v>2499</v>
      </c>
      <c r="S1789" s="9" t="s">
        <v>314</v>
      </c>
      <c r="T1789" s="98" t="s">
        <v>210</v>
      </c>
      <c r="U1789" s="99">
        <v>96</v>
      </c>
      <c r="V1789" s="99" t="s">
        <v>207</v>
      </c>
      <c r="W1789" s="99">
        <v>170</v>
      </c>
      <c r="X1789" s="99" t="s">
        <v>207</v>
      </c>
      <c r="Y1789" s="99">
        <v>131</v>
      </c>
      <c r="Z1789" s="99" t="s">
        <v>207</v>
      </c>
      <c r="AA1789" s="99">
        <v>180</v>
      </c>
      <c r="AB1789" s="99" t="s">
        <v>207</v>
      </c>
      <c r="AC1789" s="9">
        <v>195</v>
      </c>
      <c r="AD1789" s="9" t="s">
        <v>207</v>
      </c>
      <c r="AE1789" s="9">
        <v>77</v>
      </c>
      <c r="AF1789" s="9" t="s">
        <v>315</v>
      </c>
      <c r="AG1789" s="14" t="s">
        <v>733</v>
      </c>
      <c r="AH1789" s="14" t="s">
        <v>207</v>
      </c>
      <c r="AI1789" s="14" t="s">
        <v>734</v>
      </c>
      <c r="AJ1789" s="14" t="s">
        <v>207</v>
      </c>
      <c r="AK1789" s="9">
        <v>5</v>
      </c>
      <c r="AL1789" s="14" t="s">
        <v>207</v>
      </c>
      <c r="AM1789" s="9">
        <v>5</v>
      </c>
      <c r="AN1789" s="14" t="s">
        <v>207</v>
      </c>
      <c r="AO1789" s="9">
        <v>5</v>
      </c>
      <c r="AP1789" s="14" t="s">
        <v>207</v>
      </c>
      <c r="AQ1789" s="9">
        <v>30</v>
      </c>
      <c r="AR1789" s="14" t="s">
        <v>207</v>
      </c>
      <c r="AS1789" s="9" t="s">
        <v>43</v>
      </c>
      <c r="AT1789" s="9" t="s">
        <v>346</v>
      </c>
      <c r="AU1789" s="9" t="s">
        <v>319</v>
      </c>
      <c r="AV1789" s="9" t="s">
        <v>320</v>
      </c>
      <c r="AW1789" s="9" t="s">
        <v>2582</v>
      </c>
      <c r="AX1789" s="9">
        <v>9010600000</v>
      </c>
      <c r="AY1789" s="99">
        <v>249</v>
      </c>
      <c r="AZ1789" s="12" t="s">
        <v>207</v>
      </c>
      <c r="BA1789" s="99">
        <v>15</v>
      </c>
      <c r="BB1789" s="12" t="s">
        <v>207</v>
      </c>
      <c r="BC1789" s="99">
        <v>15</v>
      </c>
      <c r="BD1789" s="12" t="s">
        <v>207</v>
      </c>
      <c r="BE1789" s="99">
        <v>23</v>
      </c>
      <c r="BF1789" s="12" t="s">
        <v>321</v>
      </c>
      <c r="BG1789" s="654">
        <v>22.643999999999998</v>
      </c>
      <c r="BH1789" s="12" t="s">
        <v>321</v>
      </c>
      <c r="BI1789" s="99">
        <v>19</v>
      </c>
      <c r="BJ1789" s="12" t="s">
        <v>321</v>
      </c>
      <c r="BK1789" s="754">
        <v>0</v>
      </c>
      <c r="BL1789" s="12" t="s">
        <v>321</v>
      </c>
      <c r="BM1789" s="754">
        <v>0.186</v>
      </c>
      <c r="BN1789" s="12" t="s">
        <v>321</v>
      </c>
      <c r="BO1789" s="754">
        <v>3.4580000000000002</v>
      </c>
      <c r="BP1789" s="12" t="s">
        <v>321</v>
      </c>
      <c r="BQ1789" s="754">
        <v>0</v>
      </c>
      <c r="BR1789" s="12" t="s">
        <v>321</v>
      </c>
      <c r="BS1789" s="654">
        <v>0</v>
      </c>
      <c r="BT1789" s="12" t="s">
        <v>321</v>
      </c>
      <c r="BU1789" s="654">
        <v>3.6440000000000001</v>
      </c>
      <c r="BV1789" s="12" t="s">
        <v>321</v>
      </c>
      <c r="BW1789" s="9">
        <v>0.06</v>
      </c>
      <c r="BX1789" s="9" t="s">
        <v>322</v>
      </c>
      <c r="BY1789" s="755">
        <v>98</v>
      </c>
      <c r="BZ1789" s="9" t="s">
        <v>315</v>
      </c>
      <c r="CA1789" s="755">
        <v>5.9</v>
      </c>
      <c r="CB1789" s="9" t="s">
        <v>315</v>
      </c>
      <c r="CC1789" s="755">
        <v>5.9</v>
      </c>
      <c r="CD1789" s="9" t="s">
        <v>315</v>
      </c>
      <c r="CE1789" s="755">
        <v>48.5</v>
      </c>
      <c r="CF1789" s="9" t="s">
        <v>323</v>
      </c>
      <c r="CG1789" s="755">
        <v>41.9</v>
      </c>
      <c r="CH1789" s="9" t="s">
        <v>323</v>
      </c>
      <c r="CI1789" s="9"/>
      <c r="CJ1789" s="9"/>
      <c r="CK1789" s="9"/>
    </row>
    <row r="1790" spans="1:89" s="98" customFormat="1" x14ac:dyDescent="0.25">
      <c r="A1790" s="99">
        <v>10106240</v>
      </c>
      <c r="B1790" s="99"/>
      <c r="C1790" s="772">
        <v>2880</v>
      </c>
      <c r="D1790" s="807">
        <v>0.05</v>
      </c>
      <c r="E1790" s="772">
        <f t="shared" si="79"/>
        <v>3024</v>
      </c>
      <c r="F1790" s="778">
        <v>1.1000000000000001</v>
      </c>
      <c r="G1790" s="774">
        <f t="shared" si="80"/>
        <v>3326</v>
      </c>
      <c r="H1790" s="776"/>
      <c r="I1790" s="758"/>
      <c r="J1790" s="776"/>
      <c r="K1790" s="786"/>
      <c r="L1790" s="9" t="s">
        <v>308</v>
      </c>
      <c r="M1790" s="9" t="s">
        <v>4627</v>
      </c>
      <c r="N1790" s="9" t="s">
        <v>309</v>
      </c>
      <c r="O1790" s="9" t="s">
        <v>310</v>
      </c>
      <c r="P1790" s="9" t="s">
        <v>311</v>
      </c>
      <c r="Q1790" s="9" t="s">
        <v>2498</v>
      </c>
      <c r="R1790" s="9" t="s">
        <v>2499</v>
      </c>
      <c r="S1790" s="9" t="s">
        <v>314</v>
      </c>
      <c r="T1790" s="98" t="s">
        <v>210</v>
      </c>
      <c r="U1790" s="99" t="s">
        <v>735</v>
      </c>
      <c r="V1790" s="99" t="s">
        <v>207</v>
      </c>
      <c r="W1790" s="99" t="s">
        <v>632</v>
      </c>
      <c r="X1790" s="99" t="s">
        <v>207</v>
      </c>
      <c r="Y1790" s="99">
        <v>142</v>
      </c>
      <c r="Z1790" s="99" t="s">
        <v>207</v>
      </c>
      <c r="AA1790" s="99">
        <v>200</v>
      </c>
      <c r="AB1790" s="99" t="s">
        <v>207</v>
      </c>
      <c r="AC1790" s="9">
        <v>218</v>
      </c>
      <c r="AD1790" s="9" t="s">
        <v>207</v>
      </c>
      <c r="AE1790" s="9">
        <v>86</v>
      </c>
      <c r="AF1790" s="9" t="s">
        <v>315</v>
      </c>
      <c r="AG1790" s="14" t="s">
        <v>316</v>
      </c>
      <c r="AH1790" s="14" t="s">
        <v>207</v>
      </c>
      <c r="AI1790" s="14" t="s">
        <v>317</v>
      </c>
      <c r="AJ1790" s="14" t="s">
        <v>207</v>
      </c>
      <c r="AK1790" s="9">
        <v>5</v>
      </c>
      <c r="AL1790" s="14" t="s">
        <v>207</v>
      </c>
      <c r="AM1790" s="9">
        <v>5</v>
      </c>
      <c r="AN1790" s="14" t="s">
        <v>207</v>
      </c>
      <c r="AO1790" s="9">
        <v>5</v>
      </c>
      <c r="AP1790" s="14" t="s">
        <v>207</v>
      </c>
      <c r="AQ1790" s="9">
        <v>30</v>
      </c>
      <c r="AR1790" s="14" t="s">
        <v>207</v>
      </c>
      <c r="AS1790" s="9" t="s">
        <v>43</v>
      </c>
      <c r="AT1790" s="9" t="s">
        <v>346</v>
      </c>
      <c r="AU1790" s="9" t="s">
        <v>319</v>
      </c>
      <c r="AV1790" s="9" t="s">
        <v>320</v>
      </c>
      <c r="AW1790" s="9" t="s">
        <v>2583</v>
      </c>
      <c r="AX1790" s="9">
        <v>9010600000</v>
      </c>
      <c r="AY1790" s="99">
        <v>269</v>
      </c>
      <c r="AZ1790" s="12" t="s">
        <v>207</v>
      </c>
      <c r="BA1790" s="99">
        <v>15</v>
      </c>
      <c r="BB1790" s="12" t="s">
        <v>207</v>
      </c>
      <c r="BC1790" s="99">
        <v>15</v>
      </c>
      <c r="BD1790" s="12" t="s">
        <v>207</v>
      </c>
      <c r="BE1790" s="99">
        <v>26</v>
      </c>
      <c r="BF1790" s="12" t="s">
        <v>321</v>
      </c>
      <c r="BG1790" s="654">
        <v>25.045999999999999</v>
      </c>
      <c r="BH1790" s="12" t="s">
        <v>321</v>
      </c>
      <c r="BI1790" s="99">
        <v>20</v>
      </c>
      <c r="BJ1790" s="12" t="s">
        <v>321</v>
      </c>
      <c r="BK1790" s="754">
        <v>0</v>
      </c>
      <c r="BL1790" s="12" t="s">
        <v>321</v>
      </c>
      <c r="BM1790" s="754">
        <v>0.19400000000000001</v>
      </c>
      <c r="BN1790" s="12" t="s">
        <v>321</v>
      </c>
      <c r="BO1790" s="754">
        <v>4.8520000000000003</v>
      </c>
      <c r="BP1790" s="12" t="s">
        <v>321</v>
      </c>
      <c r="BQ1790" s="754">
        <v>0</v>
      </c>
      <c r="BR1790" s="12" t="s">
        <v>321</v>
      </c>
      <c r="BS1790" s="654">
        <v>0</v>
      </c>
      <c r="BT1790" s="12" t="s">
        <v>321</v>
      </c>
      <c r="BU1790" s="654">
        <v>5.0460000000000003</v>
      </c>
      <c r="BV1790" s="12" t="s">
        <v>321</v>
      </c>
      <c r="BW1790" s="9">
        <v>0.06</v>
      </c>
      <c r="BX1790" s="9" t="s">
        <v>322</v>
      </c>
      <c r="BY1790" s="755">
        <v>105.9</v>
      </c>
      <c r="BZ1790" s="9" t="s">
        <v>315</v>
      </c>
      <c r="CA1790" s="755">
        <v>5.9</v>
      </c>
      <c r="CB1790" s="9" t="s">
        <v>315</v>
      </c>
      <c r="CC1790" s="755">
        <v>5.9</v>
      </c>
      <c r="CD1790" s="9" t="s">
        <v>315</v>
      </c>
      <c r="CE1790" s="755">
        <v>52.9</v>
      </c>
      <c r="CF1790" s="9" t="s">
        <v>323</v>
      </c>
      <c r="CG1790" s="755">
        <v>44.1</v>
      </c>
      <c r="CH1790" s="9" t="s">
        <v>323</v>
      </c>
      <c r="CI1790" s="9"/>
      <c r="CJ1790" s="9"/>
      <c r="CK1790" s="9"/>
    </row>
    <row r="1791" spans="1:89" s="98" customFormat="1" x14ac:dyDescent="0.25">
      <c r="A1791" s="99">
        <v>10106241</v>
      </c>
      <c r="B1791" s="99"/>
      <c r="C1791" s="772">
        <v>3042</v>
      </c>
      <c r="D1791" s="807">
        <v>0.05</v>
      </c>
      <c r="E1791" s="772">
        <f t="shared" si="79"/>
        <v>3194</v>
      </c>
      <c r="F1791" s="778">
        <v>1.1000000000000001</v>
      </c>
      <c r="G1791" s="774">
        <f t="shared" si="80"/>
        <v>3513</v>
      </c>
      <c r="H1791" s="776"/>
      <c r="I1791" s="758"/>
      <c r="J1791" s="776"/>
      <c r="K1791" s="786"/>
      <c r="L1791" s="9" t="s">
        <v>308</v>
      </c>
      <c r="M1791" s="9" t="s">
        <v>4628</v>
      </c>
      <c r="N1791" s="9" t="s">
        <v>309</v>
      </c>
      <c r="O1791" s="9" t="s">
        <v>310</v>
      </c>
      <c r="P1791" s="9" t="s">
        <v>311</v>
      </c>
      <c r="Q1791" s="9" t="s">
        <v>2498</v>
      </c>
      <c r="R1791" s="9" t="s">
        <v>2499</v>
      </c>
      <c r="S1791" s="9" t="s">
        <v>314</v>
      </c>
      <c r="T1791" s="98" t="s">
        <v>210</v>
      </c>
      <c r="U1791" s="99" t="s">
        <v>736</v>
      </c>
      <c r="V1791" s="99" t="s">
        <v>207</v>
      </c>
      <c r="W1791" s="99" t="s">
        <v>634</v>
      </c>
      <c r="X1791" s="99" t="s">
        <v>207</v>
      </c>
      <c r="Y1791" s="99">
        <v>153</v>
      </c>
      <c r="Z1791" s="99" t="s">
        <v>207</v>
      </c>
      <c r="AA1791" s="99">
        <v>220</v>
      </c>
      <c r="AB1791" s="99" t="s">
        <v>207</v>
      </c>
      <c r="AC1791" s="9">
        <v>241</v>
      </c>
      <c r="AD1791" s="9" t="s">
        <v>207</v>
      </c>
      <c r="AE1791" s="9">
        <v>95</v>
      </c>
      <c r="AF1791" s="9" t="s">
        <v>315</v>
      </c>
      <c r="AG1791" s="14" t="s">
        <v>324</v>
      </c>
      <c r="AH1791" s="14" t="s">
        <v>207</v>
      </c>
      <c r="AI1791" s="14" t="s">
        <v>325</v>
      </c>
      <c r="AJ1791" s="14" t="s">
        <v>207</v>
      </c>
      <c r="AK1791" s="9">
        <v>5</v>
      </c>
      <c r="AL1791" s="14" t="s">
        <v>207</v>
      </c>
      <c r="AM1791" s="9">
        <v>5</v>
      </c>
      <c r="AN1791" s="14" t="s">
        <v>207</v>
      </c>
      <c r="AO1791" s="9">
        <v>5</v>
      </c>
      <c r="AP1791" s="14" t="s">
        <v>207</v>
      </c>
      <c r="AQ1791" s="9">
        <v>30</v>
      </c>
      <c r="AR1791" s="14" t="s">
        <v>207</v>
      </c>
      <c r="AS1791" s="9" t="s">
        <v>43</v>
      </c>
      <c r="AT1791" s="9" t="s">
        <v>346</v>
      </c>
      <c r="AU1791" s="9" t="s">
        <v>319</v>
      </c>
      <c r="AV1791" s="9" t="s">
        <v>320</v>
      </c>
      <c r="AW1791" s="9" t="s">
        <v>2584</v>
      </c>
      <c r="AX1791" s="9">
        <v>9010600000</v>
      </c>
      <c r="AY1791" s="99">
        <v>289</v>
      </c>
      <c r="AZ1791" s="12" t="s">
        <v>207</v>
      </c>
      <c r="BA1791" s="99">
        <v>15</v>
      </c>
      <c r="BB1791" s="12" t="s">
        <v>207</v>
      </c>
      <c r="BC1791" s="99">
        <v>15</v>
      </c>
      <c r="BD1791" s="12" t="s">
        <v>207</v>
      </c>
      <c r="BE1791" s="99">
        <v>28</v>
      </c>
      <c r="BF1791" s="12" t="s">
        <v>321</v>
      </c>
      <c r="BG1791" s="654">
        <v>27.687999999999999</v>
      </c>
      <c r="BH1791" s="12" t="s">
        <v>321</v>
      </c>
      <c r="BI1791" s="99">
        <v>22</v>
      </c>
      <c r="BJ1791" s="12" t="s">
        <v>321</v>
      </c>
      <c r="BK1791" s="754">
        <v>0</v>
      </c>
      <c r="BL1791" s="12" t="s">
        <v>321</v>
      </c>
      <c r="BM1791" s="754">
        <v>0.20200000000000001</v>
      </c>
      <c r="BN1791" s="12" t="s">
        <v>321</v>
      </c>
      <c r="BO1791" s="754">
        <v>5.4859999999999998</v>
      </c>
      <c r="BP1791" s="12" t="s">
        <v>321</v>
      </c>
      <c r="BQ1791" s="754">
        <v>0</v>
      </c>
      <c r="BR1791" s="12" t="s">
        <v>321</v>
      </c>
      <c r="BS1791" s="654">
        <v>0</v>
      </c>
      <c r="BT1791" s="12" t="s">
        <v>321</v>
      </c>
      <c r="BU1791" s="654">
        <v>5.6879999999999997</v>
      </c>
      <c r="BV1791" s="12" t="s">
        <v>321</v>
      </c>
      <c r="BW1791" s="9">
        <v>7.0000000000000007E-2</v>
      </c>
      <c r="BX1791" s="9" t="s">
        <v>322</v>
      </c>
      <c r="BY1791" s="755">
        <v>113.8</v>
      </c>
      <c r="BZ1791" s="9" t="s">
        <v>315</v>
      </c>
      <c r="CA1791" s="755">
        <v>5.9</v>
      </c>
      <c r="CB1791" s="9" t="s">
        <v>315</v>
      </c>
      <c r="CC1791" s="755">
        <v>5.9</v>
      </c>
      <c r="CD1791" s="9" t="s">
        <v>315</v>
      </c>
      <c r="CE1791" s="755">
        <v>57.3</v>
      </c>
      <c r="CF1791" s="9" t="s">
        <v>323</v>
      </c>
      <c r="CG1791" s="755">
        <v>48.5</v>
      </c>
      <c r="CH1791" s="9" t="s">
        <v>323</v>
      </c>
      <c r="CI1791" s="9"/>
      <c r="CJ1791" s="9"/>
      <c r="CK1791" s="9"/>
    </row>
    <row r="1792" spans="1:89" s="98" customFormat="1" x14ac:dyDescent="0.25">
      <c r="A1792" s="99">
        <v>10106242</v>
      </c>
      <c r="B1792" s="99"/>
      <c r="C1792" s="772">
        <v>3492</v>
      </c>
      <c r="D1792" s="807">
        <v>0.05</v>
      </c>
      <c r="E1792" s="772">
        <f t="shared" si="79"/>
        <v>3667</v>
      </c>
      <c r="F1792" s="778">
        <v>1.1000000000000001</v>
      </c>
      <c r="G1792" s="774">
        <f t="shared" si="80"/>
        <v>4034</v>
      </c>
      <c r="H1792" s="776"/>
      <c r="I1792" s="758"/>
      <c r="J1792" s="776"/>
      <c r="K1792" s="786"/>
      <c r="L1792" s="9" t="s">
        <v>308</v>
      </c>
      <c r="M1792" s="9" t="s">
        <v>4629</v>
      </c>
      <c r="N1792" s="9" t="s">
        <v>309</v>
      </c>
      <c r="O1792" s="9" t="s">
        <v>310</v>
      </c>
      <c r="P1792" s="9" t="s">
        <v>311</v>
      </c>
      <c r="Q1792" s="9" t="s">
        <v>2498</v>
      </c>
      <c r="R1792" s="9" t="s">
        <v>2499</v>
      </c>
      <c r="S1792" s="9" t="s">
        <v>314</v>
      </c>
      <c r="T1792" s="98" t="s">
        <v>210</v>
      </c>
      <c r="U1792" s="99" t="s">
        <v>737</v>
      </c>
      <c r="V1792" s="99" t="s">
        <v>207</v>
      </c>
      <c r="W1792" s="99" t="s">
        <v>636</v>
      </c>
      <c r="X1792" s="99" t="s">
        <v>207</v>
      </c>
      <c r="Y1792" s="99">
        <v>164</v>
      </c>
      <c r="Z1792" s="99" t="s">
        <v>207</v>
      </c>
      <c r="AA1792" s="99">
        <v>240</v>
      </c>
      <c r="AB1792" s="99" t="s">
        <v>207</v>
      </c>
      <c r="AC1792" s="9">
        <v>264</v>
      </c>
      <c r="AD1792" s="9" t="s">
        <v>207</v>
      </c>
      <c r="AE1792" s="9">
        <v>104</v>
      </c>
      <c r="AF1792" s="9" t="s">
        <v>315</v>
      </c>
      <c r="AG1792" s="14" t="s">
        <v>326</v>
      </c>
      <c r="AH1792" s="14" t="s">
        <v>207</v>
      </c>
      <c r="AI1792" s="14" t="s">
        <v>327</v>
      </c>
      <c r="AJ1792" s="14" t="s">
        <v>207</v>
      </c>
      <c r="AK1792" s="9">
        <v>5</v>
      </c>
      <c r="AL1792" s="14" t="s">
        <v>207</v>
      </c>
      <c r="AM1792" s="9">
        <v>5</v>
      </c>
      <c r="AN1792" s="14" t="s">
        <v>207</v>
      </c>
      <c r="AO1792" s="9">
        <v>5</v>
      </c>
      <c r="AP1792" s="14" t="s">
        <v>207</v>
      </c>
      <c r="AQ1792" s="9">
        <v>30</v>
      </c>
      <c r="AR1792" s="14" t="s">
        <v>207</v>
      </c>
      <c r="AS1792" s="9" t="s">
        <v>43</v>
      </c>
      <c r="AT1792" s="9" t="s">
        <v>346</v>
      </c>
      <c r="AU1792" s="9" t="s">
        <v>319</v>
      </c>
      <c r="AV1792" s="9" t="s">
        <v>320</v>
      </c>
      <c r="AW1792" s="9" t="s">
        <v>2585</v>
      </c>
      <c r="AX1792" s="9">
        <v>9010600000</v>
      </c>
      <c r="AY1792" s="99">
        <v>309</v>
      </c>
      <c r="AZ1792" s="12" t="s">
        <v>207</v>
      </c>
      <c r="BA1792" s="99">
        <v>15</v>
      </c>
      <c r="BB1792" s="12" t="s">
        <v>207</v>
      </c>
      <c r="BC1792" s="99">
        <v>15</v>
      </c>
      <c r="BD1792" s="12" t="s">
        <v>207</v>
      </c>
      <c r="BE1792" s="99">
        <v>31</v>
      </c>
      <c r="BF1792" s="12" t="s">
        <v>321</v>
      </c>
      <c r="BG1792" s="654">
        <v>30.367999999999999</v>
      </c>
      <c r="BH1792" s="12" t="s">
        <v>321</v>
      </c>
      <c r="BI1792" s="99">
        <v>24</v>
      </c>
      <c r="BJ1792" s="12" t="s">
        <v>321</v>
      </c>
      <c r="BK1792" s="754">
        <v>0</v>
      </c>
      <c r="BL1792" s="12" t="s">
        <v>321</v>
      </c>
      <c r="BM1792" s="754">
        <v>0.20799999999999999</v>
      </c>
      <c r="BN1792" s="12" t="s">
        <v>321</v>
      </c>
      <c r="BO1792" s="754">
        <v>6.16</v>
      </c>
      <c r="BP1792" s="12" t="s">
        <v>321</v>
      </c>
      <c r="BQ1792" s="754">
        <v>0</v>
      </c>
      <c r="BR1792" s="12" t="s">
        <v>321</v>
      </c>
      <c r="BS1792" s="654">
        <v>0</v>
      </c>
      <c r="BT1792" s="12" t="s">
        <v>321</v>
      </c>
      <c r="BU1792" s="654">
        <v>6.3680000000000003</v>
      </c>
      <c r="BV1792" s="12" t="s">
        <v>321</v>
      </c>
      <c r="BW1792" s="9">
        <v>7.0000000000000007E-2</v>
      </c>
      <c r="BX1792" s="9" t="s">
        <v>322</v>
      </c>
      <c r="BY1792" s="755">
        <v>121.7</v>
      </c>
      <c r="BZ1792" s="9" t="s">
        <v>315</v>
      </c>
      <c r="CA1792" s="755">
        <v>5.9</v>
      </c>
      <c r="CB1792" s="9" t="s">
        <v>315</v>
      </c>
      <c r="CC1792" s="755">
        <v>5.9</v>
      </c>
      <c r="CD1792" s="9" t="s">
        <v>315</v>
      </c>
      <c r="CE1792" s="755">
        <v>61.7</v>
      </c>
      <c r="CF1792" s="9" t="s">
        <v>323</v>
      </c>
      <c r="CG1792" s="755">
        <v>52.9</v>
      </c>
      <c r="CH1792" s="9" t="s">
        <v>323</v>
      </c>
      <c r="CI1792" s="9"/>
      <c r="CJ1792" s="9"/>
      <c r="CK1792" s="9"/>
    </row>
    <row r="1793" spans="1:89" s="98" customFormat="1" x14ac:dyDescent="0.25">
      <c r="A1793" s="99">
        <v>10106243</v>
      </c>
      <c r="B1793" s="99"/>
      <c r="C1793" s="772">
        <v>3742</v>
      </c>
      <c r="D1793" s="807">
        <v>0.05</v>
      </c>
      <c r="E1793" s="772">
        <f t="shared" si="79"/>
        <v>3929</v>
      </c>
      <c r="F1793" s="778">
        <v>1.1000000000000001</v>
      </c>
      <c r="G1793" s="774">
        <f t="shared" si="80"/>
        <v>4322</v>
      </c>
      <c r="H1793" s="776"/>
      <c r="I1793" s="758"/>
      <c r="J1793" s="776"/>
      <c r="K1793" s="786"/>
      <c r="L1793" s="9" t="s">
        <v>308</v>
      </c>
      <c r="M1793" s="9" t="s">
        <v>4630</v>
      </c>
      <c r="N1793" s="9" t="s">
        <v>309</v>
      </c>
      <c r="O1793" s="9" t="s">
        <v>310</v>
      </c>
      <c r="P1793" s="9" t="s">
        <v>311</v>
      </c>
      <c r="Q1793" s="9" t="s">
        <v>2498</v>
      </c>
      <c r="R1793" s="9" t="s">
        <v>2499</v>
      </c>
      <c r="S1793" s="9" t="s">
        <v>314</v>
      </c>
      <c r="T1793" s="98" t="s">
        <v>210</v>
      </c>
      <c r="U1793" s="99" t="s">
        <v>738</v>
      </c>
      <c r="V1793" s="99" t="s">
        <v>207</v>
      </c>
      <c r="W1793" s="99" t="s">
        <v>638</v>
      </c>
      <c r="X1793" s="99" t="s">
        <v>207</v>
      </c>
      <c r="Y1793" s="99">
        <v>187</v>
      </c>
      <c r="Z1793" s="99" t="s">
        <v>207</v>
      </c>
      <c r="AA1793" s="99">
        <v>280</v>
      </c>
      <c r="AB1793" s="99" t="s">
        <v>207</v>
      </c>
      <c r="AC1793" s="9">
        <v>310</v>
      </c>
      <c r="AD1793" s="9" t="s">
        <v>207</v>
      </c>
      <c r="AE1793" s="9">
        <v>122</v>
      </c>
      <c r="AF1793" s="9" t="s">
        <v>315</v>
      </c>
      <c r="AG1793" s="14" t="s">
        <v>330</v>
      </c>
      <c r="AH1793" s="14" t="s">
        <v>207</v>
      </c>
      <c r="AI1793" s="14" t="s">
        <v>331</v>
      </c>
      <c r="AJ1793" s="14" t="s">
        <v>207</v>
      </c>
      <c r="AK1793" s="9">
        <v>5</v>
      </c>
      <c r="AL1793" s="14" t="s">
        <v>207</v>
      </c>
      <c r="AM1793" s="9">
        <v>5</v>
      </c>
      <c r="AN1793" s="14" t="s">
        <v>207</v>
      </c>
      <c r="AO1793" s="9">
        <v>5</v>
      </c>
      <c r="AP1793" s="14" t="s">
        <v>207</v>
      </c>
      <c r="AQ1793" s="9">
        <v>30</v>
      </c>
      <c r="AR1793" s="14" t="s">
        <v>207</v>
      </c>
      <c r="AS1793" s="9" t="s">
        <v>43</v>
      </c>
      <c r="AT1793" s="9" t="s">
        <v>346</v>
      </c>
      <c r="AU1793" s="9" t="s">
        <v>319</v>
      </c>
      <c r="AV1793" s="9" t="s">
        <v>320</v>
      </c>
      <c r="AW1793" s="9" t="s">
        <v>2586</v>
      </c>
      <c r="AX1793" s="9">
        <v>9010600000</v>
      </c>
      <c r="AY1793" s="99">
        <v>349</v>
      </c>
      <c r="AZ1793" s="12" t="s">
        <v>207</v>
      </c>
      <c r="BA1793" s="99">
        <v>15</v>
      </c>
      <c r="BB1793" s="12" t="s">
        <v>207</v>
      </c>
      <c r="BC1793" s="99">
        <v>15</v>
      </c>
      <c r="BD1793" s="12" t="s">
        <v>207</v>
      </c>
      <c r="BE1793" s="99">
        <v>33</v>
      </c>
      <c r="BF1793" s="12" t="s">
        <v>321</v>
      </c>
      <c r="BG1793" s="654">
        <v>32.371000000000002</v>
      </c>
      <c r="BH1793" s="12" t="s">
        <v>321</v>
      </c>
      <c r="BI1793" s="99">
        <v>27</v>
      </c>
      <c r="BJ1793" s="12" t="s">
        <v>321</v>
      </c>
      <c r="BK1793" s="754">
        <v>0</v>
      </c>
      <c r="BL1793" s="12" t="s">
        <v>321</v>
      </c>
      <c r="BM1793" s="754">
        <v>0.223</v>
      </c>
      <c r="BN1793" s="12" t="s">
        <v>321</v>
      </c>
      <c r="BO1793" s="754">
        <v>5.1479999999999997</v>
      </c>
      <c r="BP1793" s="12" t="s">
        <v>321</v>
      </c>
      <c r="BQ1793" s="754">
        <v>0</v>
      </c>
      <c r="BR1793" s="12" t="s">
        <v>321</v>
      </c>
      <c r="BS1793" s="654">
        <v>0</v>
      </c>
      <c r="BT1793" s="12" t="s">
        <v>321</v>
      </c>
      <c r="BU1793" s="654">
        <v>5.3710000000000004</v>
      </c>
      <c r="BV1793" s="12" t="s">
        <v>321</v>
      </c>
      <c r="BW1793" s="9">
        <v>0.08</v>
      </c>
      <c r="BX1793" s="9" t="s">
        <v>322</v>
      </c>
      <c r="BY1793" s="755">
        <v>137.4</v>
      </c>
      <c r="BZ1793" s="9" t="s">
        <v>315</v>
      </c>
      <c r="CA1793" s="755">
        <v>5.9</v>
      </c>
      <c r="CB1793" s="9" t="s">
        <v>315</v>
      </c>
      <c r="CC1793" s="755">
        <v>5.9</v>
      </c>
      <c r="CD1793" s="9" t="s">
        <v>315</v>
      </c>
      <c r="CE1793" s="755">
        <v>70.5</v>
      </c>
      <c r="CF1793" s="9" t="s">
        <v>323</v>
      </c>
      <c r="CG1793" s="755">
        <v>59.5</v>
      </c>
      <c r="CH1793" s="9" t="s">
        <v>323</v>
      </c>
      <c r="CI1793" s="9"/>
      <c r="CJ1793" s="9"/>
      <c r="CK1793" s="9"/>
    </row>
    <row r="1794" spans="1:89" s="98" customFormat="1" x14ac:dyDescent="0.25">
      <c r="A1794" s="99">
        <v>10106244</v>
      </c>
      <c r="B1794" s="99"/>
      <c r="C1794" s="772">
        <v>4033</v>
      </c>
      <c r="D1794" s="807">
        <v>0.05</v>
      </c>
      <c r="E1794" s="772">
        <f t="shared" si="79"/>
        <v>4235</v>
      </c>
      <c r="F1794" s="778">
        <v>1.1000000000000001</v>
      </c>
      <c r="G1794" s="774">
        <f t="shared" si="80"/>
        <v>4659</v>
      </c>
      <c r="H1794" s="776"/>
      <c r="I1794" s="758"/>
      <c r="J1794" s="776"/>
      <c r="K1794" s="786"/>
      <c r="L1794" s="9" t="s">
        <v>308</v>
      </c>
      <c r="M1794" s="9" t="s">
        <v>4631</v>
      </c>
      <c r="N1794" s="9" t="s">
        <v>309</v>
      </c>
      <c r="O1794" s="9" t="s">
        <v>310</v>
      </c>
      <c r="P1794" s="9" t="s">
        <v>311</v>
      </c>
      <c r="Q1794" s="9" t="s">
        <v>2498</v>
      </c>
      <c r="R1794" s="9" t="s">
        <v>2499</v>
      </c>
      <c r="S1794" s="9" t="s">
        <v>314</v>
      </c>
      <c r="T1794" s="98" t="s">
        <v>210</v>
      </c>
      <c r="U1794" s="99" t="s">
        <v>739</v>
      </c>
      <c r="V1794" s="99" t="s">
        <v>207</v>
      </c>
      <c r="W1794" s="99" t="s">
        <v>640</v>
      </c>
      <c r="X1794" s="99" t="s">
        <v>207</v>
      </c>
      <c r="Y1794" s="99">
        <v>198</v>
      </c>
      <c r="Z1794" s="99" t="s">
        <v>207</v>
      </c>
      <c r="AA1794" s="99">
        <v>300</v>
      </c>
      <c r="AB1794" s="99" t="s">
        <v>207</v>
      </c>
      <c r="AC1794" s="9">
        <v>333</v>
      </c>
      <c r="AD1794" s="9" t="s">
        <v>207</v>
      </c>
      <c r="AE1794" s="9">
        <v>131</v>
      </c>
      <c r="AF1794" s="9" t="s">
        <v>315</v>
      </c>
      <c r="AG1794" s="14" t="s">
        <v>332</v>
      </c>
      <c r="AH1794" s="14" t="s">
        <v>207</v>
      </c>
      <c r="AI1794" s="14" t="s">
        <v>333</v>
      </c>
      <c r="AJ1794" s="14" t="s">
        <v>207</v>
      </c>
      <c r="AK1794" s="9">
        <v>5</v>
      </c>
      <c r="AL1794" s="14" t="s">
        <v>207</v>
      </c>
      <c r="AM1794" s="9">
        <v>5</v>
      </c>
      <c r="AN1794" s="14" t="s">
        <v>207</v>
      </c>
      <c r="AO1794" s="9">
        <v>5</v>
      </c>
      <c r="AP1794" s="14" t="s">
        <v>207</v>
      </c>
      <c r="AQ1794" s="9">
        <v>30</v>
      </c>
      <c r="AR1794" s="14" t="s">
        <v>207</v>
      </c>
      <c r="AS1794" s="9" t="s">
        <v>43</v>
      </c>
      <c r="AT1794" s="9" t="s">
        <v>346</v>
      </c>
      <c r="AU1794" s="9" t="s">
        <v>319</v>
      </c>
      <c r="AV1794" s="9" t="s">
        <v>320</v>
      </c>
      <c r="AW1794" s="9" t="s">
        <v>2587</v>
      </c>
      <c r="AX1794" s="9">
        <v>9010600000</v>
      </c>
      <c r="AY1794" s="99">
        <v>369</v>
      </c>
      <c r="AZ1794" s="12" t="s">
        <v>207</v>
      </c>
      <c r="BA1794" s="99">
        <v>15</v>
      </c>
      <c r="BB1794" s="12" t="s">
        <v>207</v>
      </c>
      <c r="BC1794" s="99">
        <v>15</v>
      </c>
      <c r="BD1794" s="12" t="s">
        <v>207</v>
      </c>
      <c r="BE1794" s="99">
        <v>35</v>
      </c>
      <c r="BF1794" s="12" t="s">
        <v>321</v>
      </c>
      <c r="BG1794" s="654">
        <v>34.533000000000001</v>
      </c>
      <c r="BH1794" s="12" t="s">
        <v>321</v>
      </c>
      <c r="BI1794" s="99">
        <v>29</v>
      </c>
      <c r="BJ1794" s="12" t="s">
        <v>321</v>
      </c>
      <c r="BK1794" s="754">
        <v>0</v>
      </c>
      <c r="BL1794" s="12" t="s">
        <v>321</v>
      </c>
      <c r="BM1794" s="754">
        <v>0.23100000000000001</v>
      </c>
      <c r="BN1794" s="12" t="s">
        <v>321</v>
      </c>
      <c r="BO1794" s="754">
        <v>5.3019999999999996</v>
      </c>
      <c r="BP1794" s="12" t="s">
        <v>321</v>
      </c>
      <c r="BQ1794" s="754">
        <v>0</v>
      </c>
      <c r="BR1794" s="12" t="s">
        <v>321</v>
      </c>
      <c r="BS1794" s="654">
        <v>0</v>
      </c>
      <c r="BT1794" s="12" t="s">
        <v>321</v>
      </c>
      <c r="BU1794" s="654">
        <v>5.5330000000000004</v>
      </c>
      <c r="BV1794" s="12" t="s">
        <v>321</v>
      </c>
      <c r="BW1794" s="9">
        <v>0.08</v>
      </c>
      <c r="BX1794" s="9" t="s">
        <v>322</v>
      </c>
      <c r="BY1794" s="755">
        <v>145.30000000000001</v>
      </c>
      <c r="BZ1794" s="9" t="s">
        <v>315</v>
      </c>
      <c r="CA1794" s="755">
        <v>5.9</v>
      </c>
      <c r="CB1794" s="9" t="s">
        <v>315</v>
      </c>
      <c r="CC1794" s="755">
        <v>5.9</v>
      </c>
      <c r="CD1794" s="9" t="s">
        <v>315</v>
      </c>
      <c r="CE1794" s="755">
        <v>75</v>
      </c>
      <c r="CF1794" s="9" t="s">
        <v>323</v>
      </c>
      <c r="CG1794" s="755">
        <v>63.9</v>
      </c>
      <c r="CH1794" s="9" t="s">
        <v>323</v>
      </c>
      <c r="CI1794" s="9"/>
      <c r="CJ1794" s="9"/>
      <c r="CK1794" s="9"/>
    </row>
    <row r="1795" spans="1:89" s="98" customFormat="1" x14ac:dyDescent="0.25">
      <c r="A1795" s="99">
        <v>10106198</v>
      </c>
      <c r="B1795" s="99"/>
      <c r="C1795" s="772">
        <v>4549</v>
      </c>
      <c r="D1795" s="807">
        <v>0.05</v>
      </c>
      <c r="E1795" s="772">
        <f t="shared" si="79"/>
        <v>4776</v>
      </c>
      <c r="F1795" s="778">
        <v>1.1000000000000001</v>
      </c>
      <c r="G1795" s="774">
        <f t="shared" si="80"/>
        <v>5254</v>
      </c>
      <c r="H1795" s="776"/>
      <c r="I1795" s="758"/>
      <c r="J1795" s="776"/>
      <c r="K1795" s="786"/>
      <c r="L1795" s="9" t="s">
        <v>308</v>
      </c>
      <c r="M1795" s="9" t="s">
        <v>4632</v>
      </c>
      <c r="N1795" s="9" t="s">
        <v>309</v>
      </c>
      <c r="O1795" s="9" t="s">
        <v>310</v>
      </c>
      <c r="P1795" s="9" t="s">
        <v>311</v>
      </c>
      <c r="Q1795" s="9" t="s">
        <v>2498</v>
      </c>
      <c r="R1795" s="9" t="s">
        <v>2499</v>
      </c>
      <c r="S1795" s="9" t="s">
        <v>314</v>
      </c>
      <c r="T1795" s="98" t="s">
        <v>210</v>
      </c>
      <c r="U1795" s="99" t="s">
        <v>740</v>
      </c>
      <c r="V1795" s="99" t="s">
        <v>207</v>
      </c>
      <c r="W1795" s="99" t="s">
        <v>642</v>
      </c>
      <c r="X1795" s="99" t="s">
        <v>207</v>
      </c>
      <c r="Y1795" s="99">
        <v>209</v>
      </c>
      <c r="Z1795" s="99" t="s">
        <v>207</v>
      </c>
      <c r="AA1795" s="99">
        <v>320</v>
      </c>
      <c r="AB1795" s="99" t="s">
        <v>207</v>
      </c>
      <c r="AC1795" s="9">
        <v>355</v>
      </c>
      <c r="AD1795" s="9" t="s">
        <v>207</v>
      </c>
      <c r="AE1795" s="9">
        <v>140</v>
      </c>
      <c r="AF1795" s="9" t="s">
        <v>315</v>
      </c>
      <c r="AG1795" s="14" t="s">
        <v>334</v>
      </c>
      <c r="AH1795" s="14" t="s">
        <v>207</v>
      </c>
      <c r="AI1795" s="14" t="s">
        <v>335</v>
      </c>
      <c r="AJ1795" s="14" t="s">
        <v>207</v>
      </c>
      <c r="AK1795" s="9">
        <v>5</v>
      </c>
      <c r="AL1795" s="14" t="s">
        <v>207</v>
      </c>
      <c r="AM1795" s="9">
        <v>5</v>
      </c>
      <c r="AN1795" s="14" t="s">
        <v>207</v>
      </c>
      <c r="AO1795" s="9">
        <v>5</v>
      </c>
      <c r="AP1795" s="14" t="s">
        <v>207</v>
      </c>
      <c r="AQ1795" s="9">
        <v>30</v>
      </c>
      <c r="AR1795" s="14" t="s">
        <v>207</v>
      </c>
      <c r="AS1795" s="9" t="s">
        <v>43</v>
      </c>
      <c r="AT1795" s="9" t="s">
        <v>346</v>
      </c>
      <c r="AU1795" s="9" t="s">
        <v>319</v>
      </c>
      <c r="AV1795" s="9" t="s">
        <v>320</v>
      </c>
      <c r="AW1795" s="9" t="s">
        <v>2588</v>
      </c>
      <c r="AX1795" s="9">
        <v>9010600000</v>
      </c>
      <c r="AY1795" s="99">
        <v>389</v>
      </c>
      <c r="AZ1795" s="12" t="s">
        <v>207</v>
      </c>
      <c r="BA1795" s="99">
        <v>15</v>
      </c>
      <c r="BB1795" s="12" t="s">
        <v>207</v>
      </c>
      <c r="BC1795" s="99">
        <v>15</v>
      </c>
      <c r="BD1795" s="12" t="s">
        <v>207</v>
      </c>
      <c r="BE1795" s="99">
        <v>38</v>
      </c>
      <c r="BF1795" s="12" t="s">
        <v>321</v>
      </c>
      <c r="BG1795" s="654">
        <v>37.695</v>
      </c>
      <c r="BH1795" s="12" t="s">
        <v>321</v>
      </c>
      <c r="BI1795" s="99">
        <v>32</v>
      </c>
      <c r="BJ1795" s="12" t="s">
        <v>321</v>
      </c>
      <c r="BK1795" s="754">
        <v>0</v>
      </c>
      <c r="BL1795" s="12" t="s">
        <v>321</v>
      </c>
      <c r="BM1795" s="754">
        <v>0.23899999999999999</v>
      </c>
      <c r="BN1795" s="12" t="s">
        <v>321</v>
      </c>
      <c r="BO1795" s="754">
        <v>5.4560000000000004</v>
      </c>
      <c r="BP1795" s="12" t="s">
        <v>321</v>
      </c>
      <c r="BQ1795" s="754">
        <v>0</v>
      </c>
      <c r="BR1795" s="12" t="s">
        <v>321</v>
      </c>
      <c r="BS1795" s="654">
        <v>0</v>
      </c>
      <c r="BT1795" s="12" t="s">
        <v>321</v>
      </c>
      <c r="BU1795" s="654">
        <v>5.6950000000000003</v>
      </c>
      <c r="BV1795" s="12" t="s">
        <v>321</v>
      </c>
      <c r="BW1795" s="9">
        <v>0.09</v>
      </c>
      <c r="BX1795" s="9" t="s">
        <v>322</v>
      </c>
      <c r="BY1795" s="755">
        <v>153.1</v>
      </c>
      <c r="BZ1795" s="9" t="s">
        <v>315</v>
      </c>
      <c r="CA1795" s="755">
        <v>5.9</v>
      </c>
      <c r="CB1795" s="9" t="s">
        <v>315</v>
      </c>
      <c r="CC1795" s="755">
        <v>5.9</v>
      </c>
      <c r="CD1795" s="9" t="s">
        <v>315</v>
      </c>
      <c r="CE1795" s="755">
        <v>83.8</v>
      </c>
      <c r="CF1795" s="9" t="s">
        <v>323</v>
      </c>
      <c r="CG1795" s="755">
        <v>70.5</v>
      </c>
      <c r="CH1795" s="9" t="s">
        <v>323</v>
      </c>
      <c r="CI1795" s="9"/>
      <c r="CJ1795" s="9"/>
      <c r="CK1795" s="9"/>
    </row>
    <row r="1796" spans="1:89" s="98" customFormat="1" x14ac:dyDescent="0.25">
      <c r="A1796" s="99">
        <v>10106199</v>
      </c>
      <c r="B1796" s="99"/>
      <c r="C1796" s="772">
        <v>5035</v>
      </c>
      <c r="D1796" s="807">
        <v>0.05</v>
      </c>
      <c r="E1796" s="772">
        <f t="shared" si="79"/>
        <v>5287</v>
      </c>
      <c r="F1796" s="778">
        <v>1.1000000000000001</v>
      </c>
      <c r="G1796" s="774">
        <f t="shared" si="80"/>
        <v>5816</v>
      </c>
      <c r="H1796" s="776"/>
      <c r="I1796" s="758"/>
      <c r="J1796" s="776"/>
      <c r="K1796" s="786"/>
      <c r="L1796" s="9" t="s">
        <v>308</v>
      </c>
      <c r="M1796" s="9" t="s">
        <v>4633</v>
      </c>
      <c r="N1796" s="9" t="s">
        <v>309</v>
      </c>
      <c r="O1796" s="9" t="s">
        <v>310</v>
      </c>
      <c r="P1796" s="9" t="s">
        <v>311</v>
      </c>
      <c r="Q1796" s="9" t="s">
        <v>2498</v>
      </c>
      <c r="R1796" s="9" t="s">
        <v>2499</v>
      </c>
      <c r="S1796" s="9" t="s">
        <v>314</v>
      </c>
      <c r="T1796" s="98" t="s">
        <v>210</v>
      </c>
      <c r="U1796" s="99" t="s">
        <v>741</v>
      </c>
      <c r="V1796" s="99" t="s">
        <v>207</v>
      </c>
      <c r="W1796" s="99" t="s">
        <v>644</v>
      </c>
      <c r="X1796" s="99" t="s">
        <v>207</v>
      </c>
      <c r="Y1796" s="99">
        <v>221</v>
      </c>
      <c r="Z1796" s="99" t="s">
        <v>207</v>
      </c>
      <c r="AA1796" s="99">
        <v>340</v>
      </c>
      <c r="AB1796" s="99" t="s">
        <v>207</v>
      </c>
      <c r="AC1796" s="9">
        <v>379</v>
      </c>
      <c r="AD1796" s="9" t="s">
        <v>207</v>
      </c>
      <c r="AE1796" s="9">
        <v>149</v>
      </c>
      <c r="AF1796" s="9" t="s">
        <v>315</v>
      </c>
      <c r="AG1796" s="14" t="s">
        <v>336</v>
      </c>
      <c r="AH1796" s="14" t="s">
        <v>207</v>
      </c>
      <c r="AI1796" s="14" t="s">
        <v>337</v>
      </c>
      <c r="AJ1796" s="14" t="s">
        <v>207</v>
      </c>
      <c r="AK1796" s="9">
        <v>5</v>
      </c>
      <c r="AL1796" s="14" t="s">
        <v>207</v>
      </c>
      <c r="AM1796" s="9">
        <v>5</v>
      </c>
      <c r="AN1796" s="14" t="s">
        <v>207</v>
      </c>
      <c r="AO1796" s="9">
        <v>5</v>
      </c>
      <c r="AP1796" s="14" t="s">
        <v>207</v>
      </c>
      <c r="AQ1796" s="9">
        <v>30</v>
      </c>
      <c r="AR1796" s="14" t="s">
        <v>207</v>
      </c>
      <c r="AS1796" s="9" t="s">
        <v>43</v>
      </c>
      <c r="AT1796" s="9" t="s">
        <v>346</v>
      </c>
      <c r="AU1796" s="9" t="s">
        <v>319</v>
      </c>
      <c r="AV1796" s="9" t="s">
        <v>320</v>
      </c>
      <c r="AW1796" s="9" t="s">
        <v>2589</v>
      </c>
      <c r="AX1796" s="9">
        <v>9010600000</v>
      </c>
      <c r="AY1796" s="99">
        <v>409</v>
      </c>
      <c r="AZ1796" s="12" t="s">
        <v>207</v>
      </c>
      <c r="BA1796" s="99">
        <v>15</v>
      </c>
      <c r="BB1796" s="12" t="s">
        <v>207</v>
      </c>
      <c r="BC1796" s="99">
        <v>15</v>
      </c>
      <c r="BD1796" s="12" t="s">
        <v>207</v>
      </c>
      <c r="BE1796" s="99">
        <v>41</v>
      </c>
      <c r="BF1796" s="12" t="s">
        <v>321</v>
      </c>
      <c r="BG1796" s="654">
        <v>40.057000000000002</v>
      </c>
      <c r="BH1796" s="12" t="s">
        <v>321</v>
      </c>
      <c r="BI1796" s="99">
        <v>34</v>
      </c>
      <c r="BJ1796" s="12" t="s">
        <v>321</v>
      </c>
      <c r="BK1796" s="754">
        <v>0</v>
      </c>
      <c r="BL1796" s="12" t="s">
        <v>321</v>
      </c>
      <c r="BM1796" s="754">
        <v>0.247</v>
      </c>
      <c r="BN1796" s="12" t="s">
        <v>321</v>
      </c>
      <c r="BO1796" s="754">
        <v>5.81</v>
      </c>
      <c r="BP1796" s="12" t="s">
        <v>321</v>
      </c>
      <c r="BQ1796" s="754">
        <v>0</v>
      </c>
      <c r="BR1796" s="12" t="s">
        <v>321</v>
      </c>
      <c r="BS1796" s="654">
        <v>0</v>
      </c>
      <c r="BT1796" s="12" t="s">
        <v>321</v>
      </c>
      <c r="BU1796" s="654">
        <v>6.0570000000000004</v>
      </c>
      <c r="BV1796" s="12" t="s">
        <v>321</v>
      </c>
      <c r="BW1796" s="9">
        <v>0.09</v>
      </c>
      <c r="BX1796" s="9" t="s">
        <v>322</v>
      </c>
      <c r="BY1796" s="755">
        <v>161</v>
      </c>
      <c r="BZ1796" s="9" t="s">
        <v>315</v>
      </c>
      <c r="CA1796" s="755">
        <v>5.9</v>
      </c>
      <c r="CB1796" s="9" t="s">
        <v>315</v>
      </c>
      <c r="CC1796" s="755">
        <v>5.9</v>
      </c>
      <c r="CD1796" s="9" t="s">
        <v>315</v>
      </c>
      <c r="CE1796" s="755">
        <v>88.2</v>
      </c>
      <c r="CF1796" s="9" t="s">
        <v>323</v>
      </c>
      <c r="CG1796" s="755">
        <v>75</v>
      </c>
      <c r="CH1796" s="9" t="s">
        <v>323</v>
      </c>
      <c r="CI1796" s="9"/>
      <c r="CJ1796" s="9"/>
      <c r="CK1796" s="9"/>
    </row>
    <row r="1797" spans="1:89" s="98" customFormat="1" x14ac:dyDescent="0.25">
      <c r="A1797" s="99">
        <v>10105954</v>
      </c>
      <c r="B1797" s="99"/>
      <c r="C1797" s="772">
        <v>2222</v>
      </c>
      <c r="D1797" s="807">
        <v>0.05</v>
      </c>
      <c r="E1797" s="772">
        <f t="shared" si="79"/>
        <v>2333</v>
      </c>
      <c r="F1797" s="778">
        <v>1.1000000000000001</v>
      </c>
      <c r="G1797" s="774">
        <f t="shared" si="80"/>
        <v>2566</v>
      </c>
      <c r="H1797" s="776"/>
      <c r="I1797" s="758"/>
      <c r="J1797" s="776"/>
      <c r="K1797" s="786"/>
      <c r="L1797" s="9" t="s">
        <v>308</v>
      </c>
      <c r="M1797" s="9" t="s">
        <v>4634</v>
      </c>
      <c r="N1797" s="9" t="s">
        <v>397</v>
      </c>
      <c r="O1797" s="9" t="s">
        <v>310</v>
      </c>
      <c r="P1797" s="9" t="s">
        <v>311</v>
      </c>
      <c r="Q1797" s="9" t="s">
        <v>2498</v>
      </c>
      <c r="R1797" s="9" t="s">
        <v>2499</v>
      </c>
      <c r="S1797" s="9" t="s">
        <v>348</v>
      </c>
      <c r="T1797" s="98" t="s">
        <v>204</v>
      </c>
      <c r="U1797" s="99" t="s">
        <v>631</v>
      </c>
      <c r="V1797" s="99" t="s">
        <v>207</v>
      </c>
      <c r="W1797" s="99" t="s">
        <v>632</v>
      </c>
      <c r="X1797" s="99" t="s">
        <v>207</v>
      </c>
      <c r="Y1797" s="99">
        <v>154</v>
      </c>
      <c r="Z1797" s="99" t="s">
        <v>207</v>
      </c>
      <c r="AA1797" s="99">
        <v>200</v>
      </c>
      <c r="AB1797" s="99" t="s">
        <v>207</v>
      </c>
      <c r="AC1797" s="9">
        <v>224</v>
      </c>
      <c r="AD1797" s="9" t="s">
        <v>207</v>
      </c>
      <c r="AE1797" s="9">
        <v>88</v>
      </c>
      <c r="AF1797" s="9" t="s">
        <v>315</v>
      </c>
      <c r="AG1797" s="14" t="s">
        <v>349</v>
      </c>
      <c r="AH1797" s="14" t="s">
        <v>207</v>
      </c>
      <c r="AI1797" s="14" t="s">
        <v>350</v>
      </c>
      <c r="AJ1797" s="14" t="s">
        <v>207</v>
      </c>
      <c r="AK1797" s="9">
        <v>5</v>
      </c>
      <c r="AL1797" s="14" t="s">
        <v>207</v>
      </c>
      <c r="AM1797" s="9">
        <v>5</v>
      </c>
      <c r="AN1797" s="14" t="s">
        <v>207</v>
      </c>
      <c r="AO1797" s="9">
        <v>5</v>
      </c>
      <c r="AP1797" s="14" t="s">
        <v>207</v>
      </c>
      <c r="AQ1797" s="9">
        <v>30</v>
      </c>
      <c r="AR1797" s="14" t="s">
        <v>207</v>
      </c>
      <c r="AS1797" s="9" t="s">
        <v>0</v>
      </c>
      <c r="AT1797" s="9" t="s">
        <v>318</v>
      </c>
      <c r="AU1797" s="9" t="s">
        <v>319</v>
      </c>
      <c r="AV1797" s="9" t="s">
        <v>320</v>
      </c>
      <c r="AW1797" s="9" t="s">
        <v>2590</v>
      </c>
      <c r="AX1797" s="9">
        <v>9010600000</v>
      </c>
      <c r="AY1797" s="99">
        <v>269</v>
      </c>
      <c r="AZ1797" s="12" t="s">
        <v>207</v>
      </c>
      <c r="BA1797" s="99">
        <v>15</v>
      </c>
      <c r="BB1797" s="12" t="s">
        <v>207</v>
      </c>
      <c r="BC1797" s="99">
        <v>15</v>
      </c>
      <c r="BD1797" s="12" t="s">
        <v>207</v>
      </c>
      <c r="BE1797" s="99">
        <v>25</v>
      </c>
      <c r="BF1797" s="12" t="s">
        <v>321</v>
      </c>
      <c r="BG1797" s="654">
        <v>24.045999999999999</v>
      </c>
      <c r="BH1797" s="12" t="s">
        <v>321</v>
      </c>
      <c r="BI1797" s="99">
        <v>19</v>
      </c>
      <c r="BJ1797" s="12" t="s">
        <v>321</v>
      </c>
      <c r="BK1797" s="754">
        <v>0</v>
      </c>
      <c r="BL1797" s="12" t="s">
        <v>321</v>
      </c>
      <c r="BM1797" s="754">
        <v>0.19400000000000001</v>
      </c>
      <c r="BN1797" s="12" t="s">
        <v>321</v>
      </c>
      <c r="BO1797" s="754">
        <v>4.8520000000000003</v>
      </c>
      <c r="BP1797" s="12" t="s">
        <v>321</v>
      </c>
      <c r="BQ1797" s="754">
        <v>0</v>
      </c>
      <c r="BR1797" s="12" t="s">
        <v>321</v>
      </c>
      <c r="BS1797" s="654">
        <v>0</v>
      </c>
      <c r="BT1797" s="12" t="s">
        <v>321</v>
      </c>
      <c r="BU1797" s="654">
        <v>5.0460000000000003</v>
      </c>
      <c r="BV1797" s="12" t="s">
        <v>321</v>
      </c>
      <c r="BW1797" s="9">
        <v>0.06</v>
      </c>
      <c r="BX1797" s="9" t="s">
        <v>322</v>
      </c>
      <c r="BY1797" s="755">
        <v>105.9</v>
      </c>
      <c r="BZ1797" s="9" t="s">
        <v>315</v>
      </c>
      <c r="CA1797" s="755">
        <v>5.9</v>
      </c>
      <c r="CB1797" s="9" t="s">
        <v>315</v>
      </c>
      <c r="CC1797" s="755">
        <v>5.9</v>
      </c>
      <c r="CD1797" s="9" t="s">
        <v>315</v>
      </c>
      <c r="CE1797" s="755">
        <v>48.5</v>
      </c>
      <c r="CF1797" s="9" t="s">
        <v>323</v>
      </c>
      <c r="CG1797" s="755">
        <v>41.9</v>
      </c>
      <c r="CH1797" s="9" t="s">
        <v>323</v>
      </c>
      <c r="CI1797" s="9"/>
      <c r="CJ1797" s="9"/>
      <c r="CK1797" s="9"/>
    </row>
    <row r="1798" spans="1:89" s="98" customFormat="1" x14ac:dyDescent="0.25">
      <c r="A1798" s="99">
        <v>10105955</v>
      </c>
      <c r="B1798" s="99"/>
      <c r="C1798" s="772">
        <v>2357</v>
      </c>
      <c r="D1798" s="807">
        <v>0.05</v>
      </c>
      <c r="E1798" s="772">
        <f t="shared" si="79"/>
        <v>2475</v>
      </c>
      <c r="F1798" s="778">
        <v>1.1000000000000001</v>
      </c>
      <c r="G1798" s="774">
        <f t="shared" si="80"/>
        <v>2723</v>
      </c>
      <c r="H1798" s="776"/>
      <c r="I1798" s="758"/>
      <c r="J1798" s="776"/>
      <c r="K1798" s="786"/>
      <c r="L1798" s="9" t="s">
        <v>308</v>
      </c>
      <c r="M1798" s="9" t="s">
        <v>4635</v>
      </c>
      <c r="N1798" s="9" t="s">
        <v>397</v>
      </c>
      <c r="O1798" s="9" t="s">
        <v>310</v>
      </c>
      <c r="P1798" s="9" t="s">
        <v>311</v>
      </c>
      <c r="Q1798" s="9" t="s">
        <v>2498</v>
      </c>
      <c r="R1798" s="9" t="s">
        <v>2499</v>
      </c>
      <c r="S1798" s="9" t="s">
        <v>348</v>
      </c>
      <c r="T1798" s="98" t="s">
        <v>204</v>
      </c>
      <c r="U1798" s="99" t="s">
        <v>633</v>
      </c>
      <c r="V1798" s="99" t="s">
        <v>207</v>
      </c>
      <c r="W1798" s="99" t="s">
        <v>634</v>
      </c>
      <c r="X1798" s="99" t="s">
        <v>207</v>
      </c>
      <c r="Y1798" s="99">
        <v>166</v>
      </c>
      <c r="Z1798" s="99" t="s">
        <v>207</v>
      </c>
      <c r="AA1798" s="99">
        <v>220</v>
      </c>
      <c r="AB1798" s="99" t="s">
        <v>207</v>
      </c>
      <c r="AC1798" s="9">
        <v>248</v>
      </c>
      <c r="AD1798" s="9" t="s">
        <v>207</v>
      </c>
      <c r="AE1798" s="9">
        <v>98</v>
      </c>
      <c r="AF1798" s="9" t="s">
        <v>315</v>
      </c>
      <c r="AG1798" s="14" t="s">
        <v>351</v>
      </c>
      <c r="AH1798" s="14" t="s">
        <v>207</v>
      </c>
      <c r="AI1798" s="14" t="s">
        <v>352</v>
      </c>
      <c r="AJ1798" s="14" t="s">
        <v>207</v>
      </c>
      <c r="AK1798" s="9">
        <v>5</v>
      </c>
      <c r="AL1798" s="14" t="s">
        <v>207</v>
      </c>
      <c r="AM1798" s="9">
        <v>5</v>
      </c>
      <c r="AN1798" s="14" t="s">
        <v>207</v>
      </c>
      <c r="AO1798" s="9">
        <v>5</v>
      </c>
      <c r="AP1798" s="14" t="s">
        <v>207</v>
      </c>
      <c r="AQ1798" s="9">
        <v>30</v>
      </c>
      <c r="AR1798" s="14" t="s">
        <v>207</v>
      </c>
      <c r="AS1798" s="9" t="s">
        <v>0</v>
      </c>
      <c r="AT1798" s="9" t="s">
        <v>318</v>
      </c>
      <c r="AU1798" s="9" t="s">
        <v>319</v>
      </c>
      <c r="AV1798" s="9" t="s">
        <v>320</v>
      </c>
      <c r="AW1798" s="9" t="s">
        <v>2591</v>
      </c>
      <c r="AX1798" s="9">
        <v>9010600000</v>
      </c>
      <c r="AY1798" s="99">
        <v>289</v>
      </c>
      <c r="AZ1798" s="12" t="s">
        <v>207</v>
      </c>
      <c r="BA1798" s="99">
        <v>15</v>
      </c>
      <c r="BB1798" s="12" t="s">
        <v>207</v>
      </c>
      <c r="BC1798" s="99">
        <v>15</v>
      </c>
      <c r="BD1798" s="12" t="s">
        <v>207</v>
      </c>
      <c r="BE1798" s="99">
        <v>26</v>
      </c>
      <c r="BF1798" s="12" t="s">
        <v>321</v>
      </c>
      <c r="BG1798" s="654">
        <v>25.687999999999999</v>
      </c>
      <c r="BH1798" s="12" t="s">
        <v>321</v>
      </c>
      <c r="BI1798" s="99">
        <v>20</v>
      </c>
      <c r="BJ1798" s="12" t="s">
        <v>321</v>
      </c>
      <c r="BK1798" s="754">
        <v>0</v>
      </c>
      <c r="BL1798" s="12" t="s">
        <v>321</v>
      </c>
      <c r="BM1798" s="754">
        <v>0.20200000000000001</v>
      </c>
      <c r="BN1798" s="12" t="s">
        <v>321</v>
      </c>
      <c r="BO1798" s="754">
        <v>5.4859999999999998</v>
      </c>
      <c r="BP1798" s="12" t="s">
        <v>321</v>
      </c>
      <c r="BQ1798" s="754">
        <v>0</v>
      </c>
      <c r="BR1798" s="12" t="s">
        <v>321</v>
      </c>
      <c r="BS1798" s="654">
        <v>0</v>
      </c>
      <c r="BT1798" s="12" t="s">
        <v>321</v>
      </c>
      <c r="BU1798" s="654">
        <v>5.6879999999999997</v>
      </c>
      <c r="BV1798" s="12" t="s">
        <v>321</v>
      </c>
      <c r="BW1798" s="9">
        <v>7.0000000000000007E-2</v>
      </c>
      <c r="BX1798" s="9" t="s">
        <v>322</v>
      </c>
      <c r="BY1798" s="755">
        <v>113.8</v>
      </c>
      <c r="BZ1798" s="9" t="s">
        <v>315</v>
      </c>
      <c r="CA1798" s="755">
        <v>5.9</v>
      </c>
      <c r="CB1798" s="9" t="s">
        <v>315</v>
      </c>
      <c r="CC1798" s="755">
        <v>5.9</v>
      </c>
      <c r="CD1798" s="9" t="s">
        <v>315</v>
      </c>
      <c r="CE1798" s="755">
        <v>52.9</v>
      </c>
      <c r="CF1798" s="9" t="s">
        <v>323</v>
      </c>
      <c r="CG1798" s="755">
        <v>44.1</v>
      </c>
      <c r="CH1798" s="9" t="s">
        <v>323</v>
      </c>
      <c r="CI1798" s="9"/>
      <c r="CJ1798" s="9"/>
      <c r="CK1798" s="9"/>
    </row>
    <row r="1799" spans="1:89" s="98" customFormat="1" x14ac:dyDescent="0.25">
      <c r="A1799" s="99">
        <v>10105956</v>
      </c>
      <c r="B1799" s="99"/>
      <c r="C1799" s="772">
        <v>2735</v>
      </c>
      <c r="D1799" s="807">
        <v>0.05</v>
      </c>
      <c r="E1799" s="772">
        <f t="shared" si="79"/>
        <v>2872</v>
      </c>
      <c r="F1799" s="778">
        <v>1.1000000000000001</v>
      </c>
      <c r="G1799" s="774">
        <f t="shared" si="80"/>
        <v>3159</v>
      </c>
      <c r="H1799" s="776"/>
      <c r="I1799" s="758"/>
      <c r="J1799" s="776"/>
      <c r="K1799" s="786"/>
      <c r="L1799" s="9" t="s">
        <v>308</v>
      </c>
      <c r="M1799" s="9" t="s">
        <v>4636</v>
      </c>
      <c r="N1799" s="9" t="s">
        <v>397</v>
      </c>
      <c r="O1799" s="9" t="s">
        <v>310</v>
      </c>
      <c r="P1799" s="9" t="s">
        <v>311</v>
      </c>
      <c r="Q1799" s="9" t="s">
        <v>2498</v>
      </c>
      <c r="R1799" s="9" t="s">
        <v>2499</v>
      </c>
      <c r="S1799" s="9" t="s">
        <v>348</v>
      </c>
      <c r="T1799" s="98" t="s">
        <v>204</v>
      </c>
      <c r="U1799" s="99" t="s">
        <v>635</v>
      </c>
      <c r="V1799" s="99" t="s">
        <v>207</v>
      </c>
      <c r="W1799" s="99" t="s">
        <v>636</v>
      </c>
      <c r="X1799" s="99" t="s">
        <v>207</v>
      </c>
      <c r="Y1799" s="99">
        <v>179</v>
      </c>
      <c r="Z1799" s="99" t="s">
        <v>207</v>
      </c>
      <c r="AA1799" s="99">
        <v>240</v>
      </c>
      <c r="AB1799" s="99" t="s">
        <v>207</v>
      </c>
      <c r="AC1799" s="9">
        <v>271</v>
      </c>
      <c r="AD1799" s="9" t="s">
        <v>207</v>
      </c>
      <c r="AE1799" s="9">
        <v>107</v>
      </c>
      <c r="AF1799" s="9" t="s">
        <v>315</v>
      </c>
      <c r="AG1799" s="14" t="s">
        <v>353</v>
      </c>
      <c r="AH1799" s="14" t="s">
        <v>207</v>
      </c>
      <c r="AI1799" s="14" t="s">
        <v>354</v>
      </c>
      <c r="AJ1799" s="14" t="s">
        <v>207</v>
      </c>
      <c r="AK1799" s="9">
        <v>5</v>
      </c>
      <c r="AL1799" s="14" t="s">
        <v>207</v>
      </c>
      <c r="AM1799" s="9">
        <v>5</v>
      </c>
      <c r="AN1799" s="14" t="s">
        <v>207</v>
      </c>
      <c r="AO1799" s="9">
        <v>5</v>
      </c>
      <c r="AP1799" s="14" t="s">
        <v>207</v>
      </c>
      <c r="AQ1799" s="9">
        <v>30</v>
      </c>
      <c r="AR1799" s="14" t="s">
        <v>207</v>
      </c>
      <c r="AS1799" s="9" t="s">
        <v>0</v>
      </c>
      <c r="AT1799" s="9" t="s">
        <v>318</v>
      </c>
      <c r="AU1799" s="9" t="s">
        <v>319</v>
      </c>
      <c r="AV1799" s="9" t="s">
        <v>320</v>
      </c>
      <c r="AW1799" s="9" t="s">
        <v>2592</v>
      </c>
      <c r="AX1799" s="9">
        <v>9010600000</v>
      </c>
      <c r="AY1799" s="99">
        <v>309</v>
      </c>
      <c r="AZ1799" s="12" t="s">
        <v>207</v>
      </c>
      <c r="BA1799" s="99">
        <v>15</v>
      </c>
      <c r="BB1799" s="12" t="s">
        <v>207</v>
      </c>
      <c r="BC1799" s="99">
        <v>15</v>
      </c>
      <c r="BD1799" s="12" t="s">
        <v>207</v>
      </c>
      <c r="BE1799" s="99">
        <v>29</v>
      </c>
      <c r="BF1799" s="12" t="s">
        <v>321</v>
      </c>
      <c r="BG1799" s="654">
        <v>28.367999999999999</v>
      </c>
      <c r="BH1799" s="12" t="s">
        <v>321</v>
      </c>
      <c r="BI1799" s="99">
        <v>22</v>
      </c>
      <c r="BJ1799" s="12" t="s">
        <v>321</v>
      </c>
      <c r="BK1799" s="754">
        <v>0</v>
      </c>
      <c r="BL1799" s="12" t="s">
        <v>321</v>
      </c>
      <c r="BM1799" s="754">
        <v>0.20799999999999999</v>
      </c>
      <c r="BN1799" s="12" t="s">
        <v>321</v>
      </c>
      <c r="BO1799" s="754">
        <v>6.16</v>
      </c>
      <c r="BP1799" s="12" t="s">
        <v>321</v>
      </c>
      <c r="BQ1799" s="754">
        <v>0</v>
      </c>
      <c r="BR1799" s="12" t="s">
        <v>321</v>
      </c>
      <c r="BS1799" s="654">
        <v>0</v>
      </c>
      <c r="BT1799" s="12" t="s">
        <v>321</v>
      </c>
      <c r="BU1799" s="654">
        <v>6.3680000000000003</v>
      </c>
      <c r="BV1799" s="12" t="s">
        <v>321</v>
      </c>
      <c r="BW1799" s="9">
        <v>7.0000000000000007E-2</v>
      </c>
      <c r="BX1799" s="9" t="s">
        <v>322</v>
      </c>
      <c r="BY1799" s="755">
        <v>121.7</v>
      </c>
      <c r="BZ1799" s="9" t="s">
        <v>315</v>
      </c>
      <c r="CA1799" s="755">
        <v>5.9</v>
      </c>
      <c r="CB1799" s="9" t="s">
        <v>315</v>
      </c>
      <c r="CC1799" s="755">
        <v>5.9</v>
      </c>
      <c r="CD1799" s="9" t="s">
        <v>315</v>
      </c>
      <c r="CE1799" s="755">
        <v>57.3</v>
      </c>
      <c r="CF1799" s="9" t="s">
        <v>323</v>
      </c>
      <c r="CG1799" s="755">
        <v>48.5</v>
      </c>
      <c r="CH1799" s="9" t="s">
        <v>323</v>
      </c>
      <c r="CI1799" s="9"/>
      <c r="CJ1799" s="9"/>
      <c r="CK1799" s="9"/>
    </row>
    <row r="1800" spans="1:89" s="98" customFormat="1" x14ac:dyDescent="0.25">
      <c r="A1800" s="99">
        <v>10105957</v>
      </c>
      <c r="B1800" s="99"/>
      <c r="C1800" s="772">
        <v>2947</v>
      </c>
      <c r="D1800" s="807">
        <v>0.05</v>
      </c>
      <c r="E1800" s="772">
        <f t="shared" si="79"/>
        <v>3094</v>
      </c>
      <c r="F1800" s="778">
        <v>1.1000000000000001</v>
      </c>
      <c r="G1800" s="774">
        <f t="shared" si="80"/>
        <v>3403</v>
      </c>
      <c r="H1800" s="776"/>
      <c r="I1800" s="758"/>
      <c r="J1800" s="776"/>
      <c r="K1800" s="786"/>
      <c r="L1800" s="9" t="s">
        <v>308</v>
      </c>
      <c r="M1800" s="9" t="s">
        <v>4637</v>
      </c>
      <c r="N1800" s="9" t="s">
        <v>397</v>
      </c>
      <c r="O1800" s="9" t="s">
        <v>310</v>
      </c>
      <c r="P1800" s="9" t="s">
        <v>311</v>
      </c>
      <c r="Q1800" s="9" t="s">
        <v>2498</v>
      </c>
      <c r="R1800" s="9" t="s">
        <v>2499</v>
      </c>
      <c r="S1800" s="9" t="s">
        <v>348</v>
      </c>
      <c r="T1800" s="98" t="s">
        <v>204</v>
      </c>
      <c r="U1800" s="99" t="s">
        <v>637</v>
      </c>
      <c r="V1800" s="99" t="s">
        <v>207</v>
      </c>
      <c r="W1800" s="99" t="s">
        <v>638</v>
      </c>
      <c r="X1800" s="99" t="s">
        <v>207</v>
      </c>
      <c r="Y1800" s="99">
        <v>204</v>
      </c>
      <c r="Z1800" s="99" t="s">
        <v>207</v>
      </c>
      <c r="AA1800" s="99">
        <v>280</v>
      </c>
      <c r="AB1800" s="99" t="s">
        <v>207</v>
      </c>
      <c r="AC1800" s="9">
        <v>319</v>
      </c>
      <c r="AD1800" s="9" t="s">
        <v>207</v>
      </c>
      <c r="AE1800" s="9">
        <v>126</v>
      </c>
      <c r="AF1800" s="9" t="s">
        <v>315</v>
      </c>
      <c r="AG1800" s="14" t="s">
        <v>357</v>
      </c>
      <c r="AH1800" s="14" t="s">
        <v>207</v>
      </c>
      <c r="AI1800" s="14" t="s">
        <v>358</v>
      </c>
      <c r="AJ1800" s="14" t="s">
        <v>207</v>
      </c>
      <c r="AK1800" s="9">
        <v>5</v>
      </c>
      <c r="AL1800" s="14" t="s">
        <v>207</v>
      </c>
      <c r="AM1800" s="9">
        <v>5</v>
      </c>
      <c r="AN1800" s="14" t="s">
        <v>207</v>
      </c>
      <c r="AO1800" s="9">
        <v>5</v>
      </c>
      <c r="AP1800" s="14" t="s">
        <v>207</v>
      </c>
      <c r="AQ1800" s="9">
        <v>30</v>
      </c>
      <c r="AR1800" s="14" t="s">
        <v>207</v>
      </c>
      <c r="AS1800" s="9" t="s">
        <v>0</v>
      </c>
      <c r="AT1800" s="9" t="s">
        <v>318</v>
      </c>
      <c r="AU1800" s="9" t="s">
        <v>319</v>
      </c>
      <c r="AV1800" s="9" t="s">
        <v>320</v>
      </c>
      <c r="AW1800" s="9" t="s">
        <v>2593</v>
      </c>
      <c r="AX1800" s="9">
        <v>9010600000</v>
      </c>
      <c r="AY1800" s="99">
        <v>349</v>
      </c>
      <c r="AZ1800" s="12" t="s">
        <v>207</v>
      </c>
      <c r="BA1800" s="99">
        <v>15</v>
      </c>
      <c r="BB1800" s="12" t="s">
        <v>207</v>
      </c>
      <c r="BC1800" s="99">
        <v>15</v>
      </c>
      <c r="BD1800" s="12" t="s">
        <v>207</v>
      </c>
      <c r="BE1800" s="99">
        <v>32</v>
      </c>
      <c r="BF1800" s="12" t="s">
        <v>321</v>
      </c>
      <c r="BG1800" s="654">
        <v>31.370999999999999</v>
      </c>
      <c r="BH1800" s="12" t="s">
        <v>321</v>
      </c>
      <c r="BI1800" s="99">
        <v>26</v>
      </c>
      <c r="BJ1800" s="12" t="s">
        <v>321</v>
      </c>
      <c r="BK1800" s="754">
        <v>0</v>
      </c>
      <c r="BL1800" s="12" t="s">
        <v>321</v>
      </c>
      <c r="BM1800" s="754">
        <v>0.223</v>
      </c>
      <c r="BN1800" s="12" t="s">
        <v>321</v>
      </c>
      <c r="BO1800" s="754">
        <v>5.1479999999999997</v>
      </c>
      <c r="BP1800" s="12" t="s">
        <v>321</v>
      </c>
      <c r="BQ1800" s="754">
        <v>0</v>
      </c>
      <c r="BR1800" s="12" t="s">
        <v>321</v>
      </c>
      <c r="BS1800" s="654">
        <v>0</v>
      </c>
      <c r="BT1800" s="12" t="s">
        <v>321</v>
      </c>
      <c r="BU1800" s="654">
        <v>5.3710000000000004</v>
      </c>
      <c r="BV1800" s="12" t="s">
        <v>321</v>
      </c>
      <c r="BW1800" s="9">
        <v>0.08</v>
      </c>
      <c r="BX1800" s="9" t="s">
        <v>322</v>
      </c>
      <c r="BY1800" s="755">
        <v>137.4</v>
      </c>
      <c r="BZ1800" s="9" t="s">
        <v>315</v>
      </c>
      <c r="CA1800" s="755">
        <v>5.9</v>
      </c>
      <c r="CB1800" s="9" t="s">
        <v>315</v>
      </c>
      <c r="CC1800" s="755">
        <v>5.9</v>
      </c>
      <c r="CD1800" s="9" t="s">
        <v>315</v>
      </c>
      <c r="CE1800" s="755">
        <v>66.099999999999994</v>
      </c>
      <c r="CF1800" s="9" t="s">
        <v>323</v>
      </c>
      <c r="CG1800" s="755">
        <v>57.3</v>
      </c>
      <c r="CH1800" s="9" t="s">
        <v>323</v>
      </c>
      <c r="CI1800" s="9"/>
      <c r="CJ1800" s="9"/>
      <c r="CK1800" s="9"/>
    </row>
    <row r="1801" spans="1:89" s="98" customFormat="1" x14ac:dyDescent="0.25">
      <c r="A1801" s="99">
        <v>10105958</v>
      </c>
      <c r="B1801" s="99"/>
      <c r="C1801" s="772">
        <v>3191</v>
      </c>
      <c r="D1801" s="807">
        <v>0.05</v>
      </c>
      <c r="E1801" s="772">
        <f t="shared" si="79"/>
        <v>3351</v>
      </c>
      <c r="F1801" s="778">
        <v>1.1000000000000001</v>
      </c>
      <c r="G1801" s="774">
        <f t="shared" si="80"/>
        <v>3686</v>
      </c>
      <c r="H1801" s="776"/>
      <c r="I1801" s="758"/>
      <c r="J1801" s="776"/>
      <c r="K1801" s="786"/>
      <c r="L1801" s="9" t="s">
        <v>308</v>
      </c>
      <c r="M1801" s="9" t="s">
        <v>4638</v>
      </c>
      <c r="N1801" s="9" t="s">
        <v>397</v>
      </c>
      <c r="O1801" s="9" t="s">
        <v>310</v>
      </c>
      <c r="P1801" s="9" t="s">
        <v>311</v>
      </c>
      <c r="Q1801" s="9" t="s">
        <v>2498</v>
      </c>
      <c r="R1801" s="9" t="s">
        <v>2499</v>
      </c>
      <c r="S1801" s="9" t="s">
        <v>348</v>
      </c>
      <c r="T1801" s="98" t="s">
        <v>204</v>
      </c>
      <c r="U1801" s="99" t="s">
        <v>639</v>
      </c>
      <c r="V1801" s="99" t="s">
        <v>207</v>
      </c>
      <c r="W1801" s="99" t="s">
        <v>640</v>
      </c>
      <c r="X1801" s="99" t="s">
        <v>207</v>
      </c>
      <c r="Y1801" s="99">
        <v>216</v>
      </c>
      <c r="Z1801" s="99" t="s">
        <v>207</v>
      </c>
      <c r="AA1801" s="99">
        <v>300</v>
      </c>
      <c r="AB1801" s="99" t="s">
        <v>207</v>
      </c>
      <c r="AC1801" s="9">
        <v>342</v>
      </c>
      <c r="AD1801" s="9" t="s">
        <v>207</v>
      </c>
      <c r="AE1801" s="9">
        <v>135</v>
      </c>
      <c r="AF1801" s="9" t="s">
        <v>315</v>
      </c>
      <c r="AG1801" s="14" t="s">
        <v>359</v>
      </c>
      <c r="AH1801" s="14" t="s">
        <v>207</v>
      </c>
      <c r="AI1801" s="14" t="s">
        <v>360</v>
      </c>
      <c r="AJ1801" s="14" t="s">
        <v>207</v>
      </c>
      <c r="AK1801" s="9">
        <v>5</v>
      </c>
      <c r="AL1801" s="14" t="s">
        <v>207</v>
      </c>
      <c r="AM1801" s="9">
        <v>5</v>
      </c>
      <c r="AN1801" s="14" t="s">
        <v>207</v>
      </c>
      <c r="AO1801" s="9">
        <v>5</v>
      </c>
      <c r="AP1801" s="14" t="s">
        <v>207</v>
      </c>
      <c r="AQ1801" s="9">
        <v>30</v>
      </c>
      <c r="AR1801" s="14" t="s">
        <v>207</v>
      </c>
      <c r="AS1801" s="9" t="s">
        <v>0</v>
      </c>
      <c r="AT1801" s="9" t="s">
        <v>318</v>
      </c>
      <c r="AU1801" s="9" t="s">
        <v>319</v>
      </c>
      <c r="AV1801" s="9" t="s">
        <v>320</v>
      </c>
      <c r="AW1801" s="9" t="s">
        <v>2594</v>
      </c>
      <c r="AX1801" s="9">
        <v>9010600000</v>
      </c>
      <c r="AY1801" s="99">
        <v>369</v>
      </c>
      <c r="AZ1801" s="12" t="s">
        <v>207</v>
      </c>
      <c r="BA1801" s="99">
        <v>15</v>
      </c>
      <c r="BB1801" s="12" t="s">
        <v>207</v>
      </c>
      <c r="BC1801" s="99">
        <v>15</v>
      </c>
      <c r="BD1801" s="12" t="s">
        <v>207</v>
      </c>
      <c r="BE1801" s="99">
        <v>33</v>
      </c>
      <c r="BF1801" s="12" t="s">
        <v>321</v>
      </c>
      <c r="BG1801" s="654">
        <v>32.533000000000001</v>
      </c>
      <c r="BH1801" s="12" t="s">
        <v>321</v>
      </c>
      <c r="BI1801" s="99">
        <v>27</v>
      </c>
      <c r="BJ1801" s="12" t="s">
        <v>321</v>
      </c>
      <c r="BK1801" s="754">
        <v>0</v>
      </c>
      <c r="BL1801" s="12" t="s">
        <v>321</v>
      </c>
      <c r="BM1801" s="754">
        <v>0.23100000000000001</v>
      </c>
      <c r="BN1801" s="12" t="s">
        <v>321</v>
      </c>
      <c r="BO1801" s="754">
        <v>5.3019999999999996</v>
      </c>
      <c r="BP1801" s="12" t="s">
        <v>321</v>
      </c>
      <c r="BQ1801" s="754">
        <v>0</v>
      </c>
      <c r="BR1801" s="12" t="s">
        <v>321</v>
      </c>
      <c r="BS1801" s="654">
        <v>0</v>
      </c>
      <c r="BT1801" s="12" t="s">
        <v>321</v>
      </c>
      <c r="BU1801" s="654">
        <v>5.5330000000000004</v>
      </c>
      <c r="BV1801" s="12" t="s">
        <v>321</v>
      </c>
      <c r="BW1801" s="9">
        <v>0.08</v>
      </c>
      <c r="BX1801" s="9" t="s">
        <v>322</v>
      </c>
      <c r="BY1801" s="755">
        <v>145.30000000000001</v>
      </c>
      <c r="BZ1801" s="9" t="s">
        <v>315</v>
      </c>
      <c r="CA1801" s="755">
        <v>5.9</v>
      </c>
      <c r="CB1801" s="9" t="s">
        <v>315</v>
      </c>
      <c r="CC1801" s="755">
        <v>5.9</v>
      </c>
      <c r="CD1801" s="9" t="s">
        <v>315</v>
      </c>
      <c r="CE1801" s="755">
        <v>70.5</v>
      </c>
      <c r="CF1801" s="9" t="s">
        <v>323</v>
      </c>
      <c r="CG1801" s="755">
        <v>59.5</v>
      </c>
      <c r="CH1801" s="9" t="s">
        <v>323</v>
      </c>
      <c r="CI1801" s="9"/>
      <c r="CJ1801" s="9"/>
      <c r="CK1801" s="9"/>
    </row>
    <row r="1802" spans="1:89" s="98" customFormat="1" x14ac:dyDescent="0.25">
      <c r="A1802" s="99">
        <v>10105074</v>
      </c>
      <c r="B1802" s="99"/>
      <c r="C1802" s="772">
        <v>3621</v>
      </c>
      <c r="D1802" s="807">
        <v>0.05</v>
      </c>
      <c r="E1802" s="772">
        <f t="shared" si="79"/>
        <v>3802</v>
      </c>
      <c r="F1802" s="778">
        <v>1.1000000000000001</v>
      </c>
      <c r="G1802" s="774">
        <f t="shared" si="80"/>
        <v>4182</v>
      </c>
      <c r="H1802" s="776"/>
      <c r="I1802" s="758"/>
      <c r="J1802" s="776"/>
      <c r="K1802" s="786"/>
      <c r="L1802" s="9" t="s">
        <v>308</v>
      </c>
      <c r="M1802" s="9" t="s">
        <v>4639</v>
      </c>
      <c r="N1802" s="9" t="s">
        <v>397</v>
      </c>
      <c r="O1802" s="9" t="s">
        <v>310</v>
      </c>
      <c r="P1802" s="9" t="s">
        <v>311</v>
      </c>
      <c r="Q1802" s="9" t="s">
        <v>2498</v>
      </c>
      <c r="R1802" s="9" t="s">
        <v>2499</v>
      </c>
      <c r="S1802" s="9" t="s">
        <v>348</v>
      </c>
      <c r="T1802" s="98" t="s">
        <v>204</v>
      </c>
      <c r="U1802" s="99" t="s">
        <v>641</v>
      </c>
      <c r="V1802" s="99" t="s">
        <v>207</v>
      </c>
      <c r="W1802" s="99" t="s">
        <v>642</v>
      </c>
      <c r="X1802" s="99" t="s">
        <v>207</v>
      </c>
      <c r="Y1802" s="99">
        <v>229</v>
      </c>
      <c r="Z1802" s="99" t="s">
        <v>207</v>
      </c>
      <c r="AA1802" s="99">
        <v>320</v>
      </c>
      <c r="AB1802" s="99" t="s">
        <v>207</v>
      </c>
      <c r="AC1802" s="9">
        <v>366</v>
      </c>
      <c r="AD1802" s="9" t="s">
        <v>207</v>
      </c>
      <c r="AE1802" s="9">
        <v>144</v>
      </c>
      <c r="AF1802" s="9" t="s">
        <v>315</v>
      </c>
      <c r="AG1802" s="14" t="s">
        <v>361</v>
      </c>
      <c r="AH1802" s="14" t="s">
        <v>207</v>
      </c>
      <c r="AI1802" s="14" t="s">
        <v>362</v>
      </c>
      <c r="AJ1802" s="14" t="s">
        <v>207</v>
      </c>
      <c r="AK1802" s="9">
        <v>5</v>
      </c>
      <c r="AL1802" s="14" t="s">
        <v>207</v>
      </c>
      <c r="AM1802" s="9">
        <v>5</v>
      </c>
      <c r="AN1802" s="14" t="s">
        <v>207</v>
      </c>
      <c r="AO1802" s="9">
        <v>5</v>
      </c>
      <c r="AP1802" s="14" t="s">
        <v>207</v>
      </c>
      <c r="AQ1802" s="9">
        <v>30</v>
      </c>
      <c r="AR1802" s="14" t="s">
        <v>207</v>
      </c>
      <c r="AS1802" s="9" t="s">
        <v>0</v>
      </c>
      <c r="AT1802" s="9" t="s">
        <v>318</v>
      </c>
      <c r="AU1802" s="9" t="s">
        <v>319</v>
      </c>
      <c r="AV1802" s="9" t="s">
        <v>320</v>
      </c>
      <c r="AW1802" s="9" t="s">
        <v>2595</v>
      </c>
      <c r="AX1802" s="9">
        <v>9010600000</v>
      </c>
      <c r="AY1802" s="99">
        <v>389</v>
      </c>
      <c r="AZ1802" s="12" t="s">
        <v>207</v>
      </c>
      <c r="BA1802" s="99">
        <v>15</v>
      </c>
      <c r="BB1802" s="12" t="s">
        <v>207</v>
      </c>
      <c r="BC1802" s="99">
        <v>15</v>
      </c>
      <c r="BD1802" s="12" t="s">
        <v>207</v>
      </c>
      <c r="BE1802" s="99">
        <v>37</v>
      </c>
      <c r="BF1802" s="12" t="s">
        <v>321</v>
      </c>
      <c r="BG1802" s="654">
        <v>36.695</v>
      </c>
      <c r="BH1802" s="12" t="s">
        <v>321</v>
      </c>
      <c r="BI1802" s="99">
        <v>31</v>
      </c>
      <c r="BJ1802" s="12" t="s">
        <v>321</v>
      </c>
      <c r="BK1802" s="754">
        <v>0</v>
      </c>
      <c r="BL1802" s="12" t="s">
        <v>321</v>
      </c>
      <c r="BM1802" s="754">
        <v>0.23899999999999999</v>
      </c>
      <c r="BN1802" s="12" t="s">
        <v>321</v>
      </c>
      <c r="BO1802" s="754">
        <v>5.4560000000000004</v>
      </c>
      <c r="BP1802" s="12" t="s">
        <v>321</v>
      </c>
      <c r="BQ1802" s="754">
        <v>0</v>
      </c>
      <c r="BR1802" s="12" t="s">
        <v>321</v>
      </c>
      <c r="BS1802" s="654">
        <v>0</v>
      </c>
      <c r="BT1802" s="12" t="s">
        <v>321</v>
      </c>
      <c r="BU1802" s="654">
        <v>5.6950000000000003</v>
      </c>
      <c r="BV1802" s="12" t="s">
        <v>321</v>
      </c>
      <c r="BW1802" s="9">
        <v>0.09</v>
      </c>
      <c r="BX1802" s="9" t="s">
        <v>322</v>
      </c>
      <c r="BY1802" s="755">
        <v>153.1</v>
      </c>
      <c r="BZ1802" s="9" t="s">
        <v>315</v>
      </c>
      <c r="CA1802" s="755">
        <v>5.9</v>
      </c>
      <c r="CB1802" s="9" t="s">
        <v>315</v>
      </c>
      <c r="CC1802" s="755">
        <v>5.9</v>
      </c>
      <c r="CD1802" s="9" t="s">
        <v>315</v>
      </c>
      <c r="CE1802" s="755">
        <v>79.400000000000006</v>
      </c>
      <c r="CF1802" s="9" t="s">
        <v>323</v>
      </c>
      <c r="CG1802" s="755">
        <v>68.3</v>
      </c>
      <c r="CH1802" s="9" t="s">
        <v>323</v>
      </c>
      <c r="CI1802" s="9"/>
      <c r="CJ1802" s="9"/>
      <c r="CK1802" s="9"/>
    </row>
    <row r="1803" spans="1:89" s="98" customFormat="1" x14ac:dyDescent="0.25">
      <c r="A1803" s="99">
        <v>10105075</v>
      </c>
      <c r="B1803" s="99"/>
      <c r="C1803" s="772">
        <v>4030</v>
      </c>
      <c r="D1803" s="807">
        <v>0.05</v>
      </c>
      <c r="E1803" s="772">
        <f t="shared" si="79"/>
        <v>4232</v>
      </c>
      <c r="F1803" s="778">
        <v>1.1000000000000001</v>
      </c>
      <c r="G1803" s="774">
        <f t="shared" si="80"/>
        <v>4655</v>
      </c>
      <c r="H1803" s="776"/>
      <c r="I1803" s="758"/>
      <c r="J1803" s="776"/>
      <c r="K1803" s="786"/>
      <c r="L1803" s="9" t="s">
        <v>308</v>
      </c>
      <c r="M1803" s="9" t="s">
        <v>4640</v>
      </c>
      <c r="N1803" s="9" t="s">
        <v>397</v>
      </c>
      <c r="O1803" s="9" t="s">
        <v>310</v>
      </c>
      <c r="P1803" s="9" t="s">
        <v>311</v>
      </c>
      <c r="Q1803" s="9" t="s">
        <v>2498</v>
      </c>
      <c r="R1803" s="9" t="s">
        <v>2499</v>
      </c>
      <c r="S1803" s="9" t="s">
        <v>348</v>
      </c>
      <c r="T1803" s="98" t="s">
        <v>204</v>
      </c>
      <c r="U1803" s="99" t="s">
        <v>643</v>
      </c>
      <c r="V1803" s="99" t="s">
        <v>207</v>
      </c>
      <c r="W1803" s="99" t="s">
        <v>644</v>
      </c>
      <c r="X1803" s="99" t="s">
        <v>207</v>
      </c>
      <c r="Y1803" s="99">
        <v>241</v>
      </c>
      <c r="Z1803" s="99" t="s">
        <v>207</v>
      </c>
      <c r="AA1803" s="99">
        <v>340</v>
      </c>
      <c r="AB1803" s="99" t="s">
        <v>207</v>
      </c>
      <c r="AC1803" s="9">
        <v>389</v>
      </c>
      <c r="AD1803" s="9" t="s">
        <v>207</v>
      </c>
      <c r="AE1803" s="9">
        <v>153</v>
      </c>
      <c r="AF1803" s="9" t="s">
        <v>315</v>
      </c>
      <c r="AG1803" s="14" t="s">
        <v>363</v>
      </c>
      <c r="AH1803" s="14" t="s">
        <v>207</v>
      </c>
      <c r="AI1803" s="14" t="s">
        <v>364</v>
      </c>
      <c r="AJ1803" s="14" t="s">
        <v>207</v>
      </c>
      <c r="AK1803" s="9">
        <v>5</v>
      </c>
      <c r="AL1803" s="14" t="s">
        <v>207</v>
      </c>
      <c r="AM1803" s="9">
        <v>5</v>
      </c>
      <c r="AN1803" s="14" t="s">
        <v>207</v>
      </c>
      <c r="AO1803" s="9">
        <v>5</v>
      </c>
      <c r="AP1803" s="14" t="s">
        <v>207</v>
      </c>
      <c r="AQ1803" s="9">
        <v>30</v>
      </c>
      <c r="AR1803" s="14" t="s">
        <v>207</v>
      </c>
      <c r="AS1803" s="9" t="s">
        <v>0</v>
      </c>
      <c r="AT1803" s="9" t="s">
        <v>318</v>
      </c>
      <c r="AU1803" s="9" t="s">
        <v>319</v>
      </c>
      <c r="AV1803" s="9" t="s">
        <v>320</v>
      </c>
      <c r="AW1803" s="9" t="s">
        <v>2596</v>
      </c>
      <c r="AX1803" s="9">
        <v>9010600000</v>
      </c>
      <c r="AY1803" s="99">
        <v>409</v>
      </c>
      <c r="AZ1803" s="12" t="s">
        <v>207</v>
      </c>
      <c r="BA1803" s="99">
        <v>15</v>
      </c>
      <c r="BB1803" s="12" t="s">
        <v>207</v>
      </c>
      <c r="BC1803" s="99">
        <v>15</v>
      </c>
      <c r="BD1803" s="12" t="s">
        <v>207</v>
      </c>
      <c r="BE1803" s="99">
        <v>39</v>
      </c>
      <c r="BF1803" s="12" t="s">
        <v>321</v>
      </c>
      <c r="BG1803" s="654">
        <v>38.057000000000002</v>
      </c>
      <c r="BH1803" s="12" t="s">
        <v>321</v>
      </c>
      <c r="BI1803" s="99">
        <v>32</v>
      </c>
      <c r="BJ1803" s="12" t="s">
        <v>321</v>
      </c>
      <c r="BK1803" s="754">
        <v>0</v>
      </c>
      <c r="BL1803" s="12" t="s">
        <v>321</v>
      </c>
      <c r="BM1803" s="754">
        <v>0.247</v>
      </c>
      <c r="BN1803" s="12" t="s">
        <v>321</v>
      </c>
      <c r="BO1803" s="754">
        <v>5.81</v>
      </c>
      <c r="BP1803" s="12" t="s">
        <v>321</v>
      </c>
      <c r="BQ1803" s="754">
        <v>0</v>
      </c>
      <c r="BR1803" s="12" t="s">
        <v>321</v>
      </c>
      <c r="BS1803" s="654">
        <v>0</v>
      </c>
      <c r="BT1803" s="12" t="s">
        <v>321</v>
      </c>
      <c r="BU1803" s="654">
        <v>6.0570000000000004</v>
      </c>
      <c r="BV1803" s="12" t="s">
        <v>321</v>
      </c>
      <c r="BW1803" s="9">
        <v>0.09</v>
      </c>
      <c r="BX1803" s="9" t="s">
        <v>322</v>
      </c>
      <c r="BY1803" s="755">
        <v>161</v>
      </c>
      <c r="BZ1803" s="9" t="s">
        <v>315</v>
      </c>
      <c r="CA1803" s="755">
        <v>5.9</v>
      </c>
      <c r="CB1803" s="9" t="s">
        <v>315</v>
      </c>
      <c r="CC1803" s="755">
        <v>5.9</v>
      </c>
      <c r="CD1803" s="9" t="s">
        <v>315</v>
      </c>
      <c r="CE1803" s="755">
        <v>83.8</v>
      </c>
      <c r="CF1803" s="9" t="s">
        <v>323</v>
      </c>
      <c r="CG1803" s="755">
        <v>70.5</v>
      </c>
      <c r="CH1803" s="9" t="s">
        <v>323</v>
      </c>
      <c r="CI1803" s="9"/>
      <c r="CJ1803" s="9"/>
      <c r="CK1803" s="9"/>
    </row>
    <row r="1804" spans="1:89" s="98" customFormat="1" x14ac:dyDescent="0.25">
      <c r="A1804" s="99">
        <v>10105913</v>
      </c>
      <c r="B1804" s="99"/>
      <c r="C1804" s="772">
        <v>2352</v>
      </c>
      <c r="D1804" s="807">
        <v>0.05</v>
      </c>
      <c r="E1804" s="772">
        <f t="shared" si="79"/>
        <v>2470</v>
      </c>
      <c r="F1804" s="778">
        <v>1.1000000000000001</v>
      </c>
      <c r="G1804" s="774">
        <f t="shared" si="80"/>
        <v>2717</v>
      </c>
      <c r="H1804" s="776"/>
      <c r="I1804" s="758"/>
      <c r="J1804" s="776"/>
      <c r="K1804" s="786"/>
      <c r="L1804" s="9" t="s">
        <v>308</v>
      </c>
      <c r="M1804" s="9" t="s">
        <v>4641</v>
      </c>
      <c r="N1804" s="9" t="s">
        <v>309</v>
      </c>
      <c r="O1804" s="9" t="s">
        <v>310</v>
      </c>
      <c r="P1804" s="9" t="s">
        <v>311</v>
      </c>
      <c r="Q1804" s="9" t="s">
        <v>2498</v>
      </c>
      <c r="R1804" s="9" t="s">
        <v>2499</v>
      </c>
      <c r="S1804" s="9" t="s">
        <v>348</v>
      </c>
      <c r="T1804" s="98" t="s">
        <v>204</v>
      </c>
      <c r="U1804" s="99" t="s">
        <v>631</v>
      </c>
      <c r="V1804" s="99" t="s">
        <v>207</v>
      </c>
      <c r="W1804" s="99" t="s">
        <v>632</v>
      </c>
      <c r="X1804" s="99" t="s">
        <v>207</v>
      </c>
      <c r="Y1804" s="99">
        <v>154</v>
      </c>
      <c r="Z1804" s="99" t="s">
        <v>207</v>
      </c>
      <c r="AA1804" s="99">
        <v>200</v>
      </c>
      <c r="AB1804" s="99" t="s">
        <v>207</v>
      </c>
      <c r="AC1804" s="9">
        <v>224</v>
      </c>
      <c r="AD1804" s="9" t="s">
        <v>207</v>
      </c>
      <c r="AE1804" s="9">
        <v>88</v>
      </c>
      <c r="AF1804" s="9" t="s">
        <v>315</v>
      </c>
      <c r="AG1804" s="14" t="s">
        <v>349</v>
      </c>
      <c r="AH1804" s="14" t="s">
        <v>207</v>
      </c>
      <c r="AI1804" s="14" t="s">
        <v>350</v>
      </c>
      <c r="AJ1804" s="14" t="s">
        <v>207</v>
      </c>
      <c r="AK1804" s="9">
        <v>5</v>
      </c>
      <c r="AL1804" s="14" t="s">
        <v>207</v>
      </c>
      <c r="AM1804" s="9">
        <v>5</v>
      </c>
      <c r="AN1804" s="14" t="s">
        <v>207</v>
      </c>
      <c r="AO1804" s="9">
        <v>5</v>
      </c>
      <c r="AP1804" s="14" t="s">
        <v>207</v>
      </c>
      <c r="AQ1804" s="9">
        <v>30</v>
      </c>
      <c r="AR1804" s="14" t="s">
        <v>207</v>
      </c>
      <c r="AS1804" s="9" t="s">
        <v>0</v>
      </c>
      <c r="AT1804" s="9" t="s">
        <v>318</v>
      </c>
      <c r="AU1804" s="9" t="s">
        <v>319</v>
      </c>
      <c r="AV1804" s="9" t="s">
        <v>320</v>
      </c>
      <c r="AW1804" s="9" t="s">
        <v>2597</v>
      </c>
      <c r="AX1804" s="9">
        <v>9010600000</v>
      </c>
      <c r="AY1804" s="99">
        <v>269</v>
      </c>
      <c r="AZ1804" s="12" t="s">
        <v>207</v>
      </c>
      <c r="BA1804" s="99">
        <v>15</v>
      </c>
      <c r="BB1804" s="12" t="s">
        <v>207</v>
      </c>
      <c r="BC1804" s="99">
        <v>15</v>
      </c>
      <c r="BD1804" s="12" t="s">
        <v>207</v>
      </c>
      <c r="BE1804" s="99">
        <v>26</v>
      </c>
      <c r="BF1804" s="12" t="s">
        <v>321</v>
      </c>
      <c r="BG1804" s="654">
        <v>25.045999999999999</v>
      </c>
      <c r="BH1804" s="12" t="s">
        <v>321</v>
      </c>
      <c r="BI1804" s="99">
        <v>20</v>
      </c>
      <c r="BJ1804" s="12" t="s">
        <v>321</v>
      </c>
      <c r="BK1804" s="754">
        <v>0</v>
      </c>
      <c r="BL1804" s="12" t="s">
        <v>321</v>
      </c>
      <c r="BM1804" s="754">
        <v>0.19400000000000001</v>
      </c>
      <c r="BN1804" s="12" t="s">
        <v>321</v>
      </c>
      <c r="BO1804" s="754">
        <v>4.8520000000000003</v>
      </c>
      <c r="BP1804" s="12" t="s">
        <v>321</v>
      </c>
      <c r="BQ1804" s="754">
        <v>0</v>
      </c>
      <c r="BR1804" s="12" t="s">
        <v>321</v>
      </c>
      <c r="BS1804" s="654">
        <v>0</v>
      </c>
      <c r="BT1804" s="12" t="s">
        <v>321</v>
      </c>
      <c r="BU1804" s="654">
        <v>5.0460000000000003</v>
      </c>
      <c r="BV1804" s="12" t="s">
        <v>321</v>
      </c>
      <c r="BW1804" s="9">
        <v>0.06</v>
      </c>
      <c r="BX1804" s="9" t="s">
        <v>322</v>
      </c>
      <c r="BY1804" s="755">
        <v>105.9</v>
      </c>
      <c r="BZ1804" s="9" t="s">
        <v>315</v>
      </c>
      <c r="CA1804" s="755">
        <v>5.9</v>
      </c>
      <c r="CB1804" s="9" t="s">
        <v>315</v>
      </c>
      <c r="CC1804" s="755">
        <v>5.9</v>
      </c>
      <c r="CD1804" s="9" t="s">
        <v>315</v>
      </c>
      <c r="CE1804" s="755">
        <v>52.9</v>
      </c>
      <c r="CF1804" s="9" t="s">
        <v>323</v>
      </c>
      <c r="CG1804" s="755">
        <v>44.1</v>
      </c>
      <c r="CH1804" s="9" t="s">
        <v>323</v>
      </c>
      <c r="CI1804" s="9"/>
      <c r="CJ1804" s="9"/>
      <c r="CK1804" s="9"/>
    </row>
    <row r="1805" spans="1:89" s="98" customFormat="1" x14ac:dyDescent="0.25">
      <c r="A1805" s="99">
        <v>10105914</v>
      </c>
      <c r="B1805" s="99"/>
      <c r="C1805" s="772">
        <v>2489</v>
      </c>
      <c r="D1805" s="807">
        <v>0.05</v>
      </c>
      <c r="E1805" s="772">
        <f t="shared" si="79"/>
        <v>2613</v>
      </c>
      <c r="F1805" s="778">
        <v>1.1000000000000001</v>
      </c>
      <c r="G1805" s="774">
        <f t="shared" si="80"/>
        <v>2874</v>
      </c>
      <c r="H1805" s="776"/>
      <c r="I1805" s="758"/>
      <c r="J1805" s="776"/>
      <c r="K1805" s="786"/>
      <c r="L1805" s="9" t="s">
        <v>308</v>
      </c>
      <c r="M1805" s="9" t="s">
        <v>4642</v>
      </c>
      <c r="N1805" s="9" t="s">
        <v>309</v>
      </c>
      <c r="O1805" s="9" t="s">
        <v>310</v>
      </c>
      <c r="P1805" s="9" t="s">
        <v>311</v>
      </c>
      <c r="Q1805" s="9" t="s">
        <v>2498</v>
      </c>
      <c r="R1805" s="9" t="s">
        <v>2499</v>
      </c>
      <c r="S1805" s="9" t="s">
        <v>348</v>
      </c>
      <c r="T1805" s="98" t="s">
        <v>204</v>
      </c>
      <c r="U1805" s="99" t="s">
        <v>633</v>
      </c>
      <c r="V1805" s="99" t="s">
        <v>207</v>
      </c>
      <c r="W1805" s="99" t="s">
        <v>634</v>
      </c>
      <c r="X1805" s="99" t="s">
        <v>207</v>
      </c>
      <c r="Y1805" s="99">
        <v>166</v>
      </c>
      <c r="Z1805" s="99" t="s">
        <v>207</v>
      </c>
      <c r="AA1805" s="99">
        <v>220</v>
      </c>
      <c r="AB1805" s="99" t="s">
        <v>207</v>
      </c>
      <c r="AC1805" s="9">
        <v>248</v>
      </c>
      <c r="AD1805" s="9" t="s">
        <v>207</v>
      </c>
      <c r="AE1805" s="9">
        <v>98</v>
      </c>
      <c r="AF1805" s="9" t="s">
        <v>315</v>
      </c>
      <c r="AG1805" s="14" t="s">
        <v>351</v>
      </c>
      <c r="AH1805" s="14" t="s">
        <v>207</v>
      </c>
      <c r="AI1805" s="14" t="s">
        <v>352</v>
      </c>
      <c r="AJ1805" s="14" t="s">
        <v>207</v>
      </c>
      <c r="AK1805" s="9">
        <v>5</v>
      </c>
      <c r="AL1805" s="14" t="s">
        <v>207</v>
      </c>
      <c r="AM1805" s="9">
        <v>5</v>
      </c>
      <c r="AN1805" s="14" t="s">
        <v>207</v>
      </c>
      <c r="AO1805" s="9">
        <v>5</v>
      </c>
      <c r="AP1805" s="14" t="s">
        <v>207</v>
      </c>
      <c r="AQ1805" s="9">
        <v>30</v>
      </c>
      <c r="AR1805" s="14" t="s">
        <v>207</v>
      </c>
      <c r="AS1805" s="9" t="s">
        <v>0</v>
      </c>
      <c r="AT1805" s="9" t="s">
        <v>318</v>
      </c>
      <c r="AU1805" s="9" t="s">
        <v>319</v>
      </c>
      <c r="AV1805" s="9" t="s">
        <v>320</v>
      </c>
      <c r="AW1805" s="9" t="s">
        <v>2598</v>
      </c>
      <c r="AX1805" s="9">
        <v>9010600000</v>
      </c>
      <c r="AY1805" s="99">
        <v>289</v>
      </c>
      <c r="AZ1805" s="12" t="s">
        <v>207</v>
      </c>
      <c r="BA1805" s="99">
        <v>15</v>
      </c>
      <c r="BB1805" s="12" t="s">
        <v>207</v>
      </c>
      <c r="BC1805" s="99">
        <v>15</v>
      </c>
      <c r="BD1805" s="12" t="s">
        <v>207</v>
      </c>
      <c r="BE1805" s="99">
        <v>28</v>
      </c>
      <c r="BF1805" s="12" t="s">
        <v>321</v>
      </c>
      <c r="BG1805" s="654">
        <v>27.687999999999999</v>
      </c>
      <c r="BH1805" s="12" t="s">
        <v>321</v>
      </c>
      <c r="BI1805" s="99">
        <v>22</v>
      </c>
      <c r="BJ1805" s="12" t="s">
        <v>321</v>
      </c>
      <c r="BK1805" s="754">
        <v>0</v>
      </c>
      <c r="BL1805" s="12" t="s">
        <v>321</v>
      </c>
      <c r="BM1805" s="754">
        <v>0.20200000000000001</v>
      </c>
      <c r="BN1805" s="12" t="s">
        <v>321</v>
      </c>
      <c r="BO1805" s="754">
        <v>5.4859999999999998</v>
      </c>
      <c r="BP1805" s="12" t="s">
        <v>321</v>
      </c>
      <c r="BQ1805" s="754">
        <v>0</v>
      </c>
      <c r="BR1805" s="12" t="s">
        <v>321</v>
      </c>
      <c r="BS1805" s="654">
        <v>0</v>
      </c>
      <c r="BT1805" s="12" t="s">
        <v>321</v>
      </c>
      <c r="BU1805" s="654">
        <v>5.6879999999999997</v>
      </c>
      <c r="BV1805" s="12" t="s">
        <v>321</v>
      </c>
      <c r="BW1805" s="9">
        <v>7.0000000000000007E-2</v>
      </c>
      <c r="BX1805" s="9" t="s">
        <v>322</v>
      </c>
      <c r="BY1805" s="755">
        <v>113.8</v>
      </c>
      <c r="BZ1805" s="9" t="s">
        <v>315</v>
      </c>
      <c r="CA1805" s="755">
        <v>5.9</v>
      </c>
      <c r="CB1805" s="9" t="s">
        <v>315</v>
      </c>
      <c r="CC1805" s="755">
        <v>5.9</v>
      </c>
      <c r="CD1805" s="9" t="s">
        <v>315</v>
      </c>
      <c r="CE1805" s="755">
        <v>57.3</v>
      </c>
      <c r="CF1805" s="9" t="s">
        <v>323</v>
      </c>
      <c r="CG1805" s="755">
        <v>48.5</v>
      </c>
      <c r="CH1805" s="9" t="s">
        <v>323</v>
      </c>
      <c r="CI1805" s="9"/>
      <c r="CJ1805" s="9"/>
      <c r="CK1805" s="9"/>
    </row>
    <row r="1806" spans="1:89" s="98" customFormat="1" x14ac:dyDescent="0.25">
      <c r="A1806" s="99">
        <v>10105915</v>
      </c>
      <c r="B1806" s="99"/>
      <c r="C1806" s="772">
        <v>2870</v>
      </c>
      <c r="D1806" s="807">
        <v>0.05</v>
      </c>
      <c r="E1806" s="772">
        <f t="shared" si="79"/>
        <v>3014</v>
      </c>
      <c r="F1806" s="778">
        <v>1.1000000000000001</v>
      </c>
      <c r="G1806" s="774">
        <f t="shared" si="80"/>
        <v>3315</v>
      </c>
      <c r="H1806" s="776"/>
      <c r="I1806" s="758"/>
      <c r="J1806" s="776"/>
      <c r="K1806" s="786"/>
      <c r="L1806" s="9" t="s">
        <v>308</v>
      </c>
      <c r="M1806" s="9" t="s">
        <v>4643</v>
      </c>
      <c r="N1806" s="9" t="s">
        <v>309</v>
      </c>
      <c r="O1806" s="9" t="s">
        <v>310</v>
      </c>
      <c r="P1806" s="9" t="s">
        <v>311</v>
      </c>
      <c r="Q1806" s="9" t="s">
        <v>2498</v>
      </c>
      <c r="R1806" s="9" t="s">
        <v>2499</v>
      </c>
      <c r="S1806" s="9" t="s">
        <v>348</v>
      </c>
      <c r="T1806" s="98" t="s">
        <v>204</v>
      </c>
      <c r="U1806" s="99" t="s">
        <v>635</v>
      </c>
      <c r="V1806" s="99" t="s">
        <v>207</v>
      </c>
      <c r="W1806" s="99" t="s">
        <v>636</v>
      </c>
      <c r="X1806" s="99" t="s">
        <v>207</v>
      </c>
      <c r="Y1806" s="99">
        <v>179</v>
      </c>
      <c r="Z1806" s="99" t="s">
        <v>207</v>
      </c>
      <c r="AA1806" s="99">
        <v>240</v>
      </c>
      <c r="AB1806" s="99" t="s">
        <v>207</v>
      </c>
      <c r="AC1806" s="9">
        <v>271</v>
      </c>
      <c r="AD1806" s="9" t="s">
        <v>207</v>
      </c>
      <c r="AE1806" s="9">
        <v>107</v>
      </c>
      <c r="AF1806" s="9" t="s">
        <v>315</v>
      </c>
      <c r="AG1806" s="14" t="s">
        <v>353</v>
      </c>
      <c r="AH1806" s="14" t="s">
        <v>207</v>
      </c>
      <c r="AI1806" s="14" t="s">
        <v>354</v>
      </c>
      <c r="AJ1806" s="14" t="s">
        <v>207</v>
      </c>
      <c r="AK1806" s="9">
        <v>5</v>
      </c>
      <c r="AL1806" s="14" t="s">
        <v>207</v>
      </c>
      <c r="AM1806" s="9">
        <v>5</v>
      </c>
      <c r="AN1806" s="14" t="s">
        <v>207</v>
      </c>
      <c r="AO1806" s="9">
        <v>5</v>
      </c>
      <c r="AP1806" s="14" t="s">
        <v>207</v>
      </c>
      <c r="AQ1806" s="9">
        <v>30</v>
      </c>
      <c r="AR1806" s="14" t="s">
        <v>207</v>
      </c>
      <c r="AS1806" s="9" t="s">
        <v>0</v>
      </c>
      <c r="AT1806" s="9" t="s">
        <v>318</v>
      </c>
      <c r="AU1806" s="9" t="s">
        <v>319</v>
      </c>
      <c r="AV1806" s="9" t="s">
        <v>320</v>
      </c>
      <c r="AW1806" s="9" t="s">
        <v>2599</v>
      </c>
      <c r="AX1806" s="9">
        <v>9010600000</v>
      </c>
      <c r="AY1806" s="99">
        <v>309</v>
      </c>
      <c r="AZ1806" s="12" t="s">
        <v>207</v>
      </c>
      <c r="BA1806" s="99">
        <v>15</v>
      </c>
      <c r="BB1806" s="12" t="s">
        <v>207</v>
      </c>
      <c r="BC1806" s="99">
        <v>15</v>
      </c>
      <c r="BD1806" s="12" t="s">
        <v>207</v>
      </c>
      <c r="BE1806" s="99">
        <v>31</v>
      </c>
      <c r="BF1806" s="12" t="s">
        <v>321</v>
      </c>
      <c r="BG1806" s="654">
        <v>30.367999999999999</v>
      </c>
      <c r="BH1806" s="12" t="s">
        <v>321</v>
      </c>
      <c r="BI1806" s="99">
        <v>24</v>
      </c>
      <c r="BJ1806" s="12" t="s">
        <v>321</v>
      </c>
      <c r="BK1806" s="754">
        <v>0</v>
      </c>
      <c r="BL1806" s="12" t="s">
        <v>321</v>
      </c>
      <c r="BM1806" s="754">
        <v>0.20799999999999999</v>
      </c>
      <c r="BN1806" s="12" t="s">
        <v>321</v>
      </c>
      <c r="BO1806" s="754">
        <v>6.16</v>
      </c>
      <c r="BP1806" s="12" t="s">
        <v>321</v>
      </c>
      <c r="BQ1806" s="754">
        <v>0</v>
      </c>
      <c r="BR1806" s="12" t="s">
        <v>321</v>
      </c>
      <c r="BS1806" s="654">
        <v>0</v>
      </c>
      <c r="BT1806" s="12" t="s">
        <v>321</v>
      </c>
      <c r="BU1806" s="654">
        <v>6.3680000000000003</v>
      </c>
      <c r="BV1806" s="12" t="s">
        <v>321</v>
      </c>
      <c r="BW1806" s="9">
        <v>7.0000000000000007E-2</v>
      </c>
      <c r="BX1806" s="9" t="s">
        <v>322</v>
      </c>
      <c r="BY1806" s="755">
        <v>121.7</v>
      </c>
      <c r="BZ1806" s="9" t="s">
        <v>315</v>
      </c>
      <c r="CA1806" s="755">
        <v>5.9</v>
      </c>
      <c r="CB1806" s="9" t="s">
        <v>315</v>
      </c>
      <c r="CC1806" s="755">
        <v>5.9</v>
      </c>
      <c r="CD1806" s="9" t="s">
        <v>315</v>
      </c>
      <c r="CE1806" s="755">
        <v>61.7</v>
      </c>
      <c r="CF1806" s="9" t="s">
        <v>323</v>
      </c>
      <c r="CG1806" s="755">
        <v>52.9</v>
      </c>
      <c r="CH1806" s="9" t="s">
        <v>323</v>
      </c>
      <c r="CI1806" s="9"/>
      <c r="CJ1806" s="9"/>
      <c r="CK1806" s="9"/>
    </row>
    <row r="1807" spans="1:89" s="98" customFormat="1" x14ac:dyDescent="0.25">
      <c r="A1807" s="99">
        <v>10105916</v>
      </c>
      <c r="B1807" s="99"/>
      <c r="C1807" s="772">
        <v>3078</v>
      </c>
      <c r="D1807" s="807">
        <v>0.05</v>
      </c>
      <c r="E1807" s="772">
        <f t="shared" si="79"/>
        <v>3232</v>
      </c>
      <c r="F1807" s="778">
        <v>1.1000000000000001</v>
      </c>
      <c r="G1807" s="774">
        <f t="shared" si="80"/>
        <v>3555</v>
      </c>
      <c r="H1807" s="776"/>
      <c r="I1807" s="758"/>
      <c r="J1807" s="776"/>
      <c r="K1807" s="786"/>
      <c r="L1807" s="9" t="s">
        <v>308</v>
      </c>
      <c r="M1807" s="9" t="s">
        <v>4644</v>
      </c>
      <c r="N1807" s="9" t="s">
        <v>309</v>
      </c>
      <c r="O1807" s="9" t="s">
        <v>310</v>
      </c>
      <c r="P1807" s="9" t="s">
        <v>311</v>
      </c>
      <c r="Q1807" s="9" t="s">
        <v>2498</v>
      </c>
      <c r="R1807" s="9" t="s">
        <v>2499</v>
      </c>
      <c r="S1807" s="9" t="s">
        <v>348</v>
      </c>
      <c r="T1807" s="98" t="s">
        <v>204</v>
      </c>
      <c r="U1807" s="99" t="s">
        <v>637</v>
      </c>
      <c r="V1807" s="99" t="s">
        <v>207</v>
      </c>
      <c r="W1807" s="99" t="s">
        <v>638</v>
      </c>
      <c r="X1807" s="99" t="s">
        <v>207</v>
      </c>
      <c r="Y1807" s="99">
        <v>204</v>
      </c>
      <c r="Z1807" s="99" t="s">
        <v>207</v>
      </c>
      <c r="AA1807" s="99">
        <v>280</v>
      </c>
      <c r="AB1807" s="99" t="s">
        <v>207</v>
      </c>
      <c r="AC1807" s="9">
        <v>319</v>
      </c>
      <c r="AD1807" s="9" t="s">
        <v>207</v>
      </c>
      <c r="AE1807" s="9">
        <v>126</v>
      </c>
      <c r="AF1807" s="9" t="s">
        <v>315</v>
      </c>
      <c r="AG1807" s="14" t="s">
        <v>357</v>
      </c>
      <c r="AH1807" s="14" t="s">
        <v>207</v>
      </c>
      <c r="AI1807" s="14" t="s">
        <v>358</v>
      </c>
      <c r="AJ1807" s="14" t="s">
        <v>207</v>
      </c>
      <c r="AK1807" s="9">
        <v>5</v>
      </c>
      <c r="AL1807" s="14" t="s">
        <v>207</v>
      </c>
      <c r="AM1807" s="9">
        <v>5</v>
      </c>
      <c r="AN1807" s="14" t="s">
        <v>207</v>
      </c>
      <c r="AO1807" s="9">
        <v>5</v>
      </c>
      <c r="AP1807" s="14" t="s">
        <v>207</v>
      </c>
      <c r="AQ1807" s="9">
        <v>30</v>
      </c>
      <c r="AR1807" s="14" t="s">
        <v>207</v>
      </c>
      <c r="AS1807" s="9" t="s">
        <v>0</v>
      </c>
      <c r="AT1807" s="9" t="s">
        <v>318</v>
      </c>
      <c r="AU1807" s="9" t="s">
        <v>319</v>
      </c>
      <c r="AV1807" s="9" t="s">
        <v>320</v>
      </c>
      <c r="AW1807" s="9" t="s">
        <v>2600</v>
      </c>
      <c r="AX1807" s="9">
        <v>9010600000</v>
      </c>
      <c r="AY1807" s="99">
        <v>349</v>
      </c>
      <c r="AZ1807" s="12" t="s">
        <v>207</v>
      </c>
      <c r="BA1807" s="99">
        <v>15</v>
      </c>
      <c r="BB1807" s="12" t="s">
        <v>207</v>
      </c>
      <c r="BC1807" s="99">
        <v>15</v>
      </c>
      <c r="BD1807" s="12" t="s">
        <v>207</v>
      </c>
      <c r="BE1807" s="99">
        <v>33</v>
      </c>
      <c r="BF1807" s="12" t="s">
        <v>321</v>
      </c>
      <c r="BG1807" s="654">
        <v>32.371000000000002</v>
      </c>
      <c r="BH1807" s="12" t="s">
        <v>321</v>
      </c>
      <c r="BI1807" s="99">
        <v>27</v>
      </c>
      <c r="BJ1807" s="12" t="s">
        <v>321</v>
      </c>
      <c r="BK1807" s="754">
        <v>0</v>
      </c>
      <c r="BL1807" s="12" t="s">
        <v>321</v>
      </c>
      <c r="BM1807" s="754">
        <v>0.223</v>
      </c>
      <c r="BN1807" s="12" t="s">
        <v>321</v>
      </c>
      <c r="BO1807" s="754">
        <v>5.1479999999999997</v>
      </c>
      <c r="BP1807" s="12" t="s">
        <v>321</v>
      </c>
      <c r="BQ1807" s="754">
        <v>0</v>
      </c>
      <c r="BR1807" s="12" t="s">
        <v>321</v>
      </c>
      <c r="BS1807" s="654">
        <v>0</v>
      </c>
      <c r="BT1807" s="12" t="s">
        <v>321</v>
      </c>
      <c r="BU1807" s="654">
        <v>5.3710000000000004</v>
      </c>
      <c r="BV1807" s="12" t="s">
        <v>321</v>
      </c>
      <c r="BW1807" s="9">
        <v>0.08</v>
      </c>
      <c r="BX1807" s="9" t="s">
        <v>322</v>
      </c>
      <c r="BY1807" s="755">
        <v>137.4</v>
      </c>
      <c r="BZ1807" s="9" t="s">
        <v>315</v>
      </c>
      <c r="CA1807" s="755">
        <v>5.9</v>
      </c>
      <c r="CB1807" s="9" t="s">
        <v>315</v>
      </c>
      <c r="CC1807" s="755">
        <v>5.9</v>
      </c>
      <c r="CD1807" s="9" t="s">
        <v>315</v>
      </c>
      <c r="CE1807" s="755">
        <v>70.5</v>
      </c>
      <c r="CF1807" s="9" t="s">
        <v>323</v>
      </c>
      <c r="CG1807" s="755">
        <v>59.5</v>
      </c>
      <c r="CH1807" s="9" t="s">
        <v>323</v>
      </c>
      <c r="CI1807" s="9"/>
      <c r="CJ1807" s="9"/>
      <c r="CK1807" s="9"/>
    </row>
    <row r="1808" spans="1:89" s="98" customFormat="1" x14ac:dyDescent="0.25">
      <c r="A1808" s="99">
        <v>10105917</v>
      </c>
      <c r="B1808" s="99"/>
      <c r="C1808" s="772">
        <v>3321</v>
      </c>
      <c r="D1808" s="807">
        <v>0.05</v>
      </c>
      <c r="E1808" s="772">
        <f t="shared" si="79"/>
        <v>3487</v>
      </c>
      <c r="F1808" s="778">
        <v>1.1000000000000001</v>
      </c>
      <c r="G1808" s="774">
        <f t="shared" si="80"/>
        <v>3836</v>
      </c>
      <c r="H1808" s="776"/>
      <c r="I1808" s="758"/>
      <c r="J1808" s="776"/>
      <c r="K1808" s="786"/>
      <c r="L1808" s="9" t="s">
        <v>308</v>
      </c>
      <c r="M1808" s="9" t="s">
        <v>4645</v>
      </c>
      <c r="N1808" s="9" t="s">
        <v>309</v>
      </c>
      <c r="O1808" s="9" t="s">
        <v>310</v>
      </c>
      <c r="P1808" s="9" t="s">
        <v>311</v>
      </c>
      <c r="Q1808" s="9" t="s">
        <v>2498</v>
      </c>
      <c r="R1808" s="9" t="s">
        <v>2499</v>
      </c>
      <c r="S1808" s="9" t="s">
        <v>348</v>
      </c>
      <c r="T1808" s="98" t="s">
        <v>204</v>
      </c>
      <c r="U1808" s="99" t="s">
        <v>639</v>
      </c>
      <c r="V1808" s="99" t="s">
        <v>207</v>
      </c>
      <c r="W1808" s="99" t="s">
        <v>640</v>
      </c>
      <c r="X1808" s="99" t="s">
        <v>207</v>
      </c>
      <c r="Y1808" s="99">
        <v>216</v>
      </c>
      <c r="Z1808" s="99" t="s">
        <v>207</v>
      </c>
      <c r="AA1808" s="99">
        <v>300</v>
      </c>
      <c r="AB1808" s="99" t="s">
        <v>207</v>
      </c>
      <c r="AC1808" s="9">
        <v>342</v>
      </c>
      <c r="AD1808" s="9" t="s">
        <v>207</v>
      </c>
      <c r="AE1808" s="9">
        <v>135</v>
      </c>
      <c r="AF1808" s="9" t="s">
        <v>315</v>
      </c>
      <c r="AG1808" s="14" t="s">
        <v>359</v>
      </c>
      <c r="AH1808" s="14" t="s">
        <v>207</v>
      </c>
      <c r="AI1808" s="14" t="s">
        <v>360</v>
      </c>
      <c r="AJ1808" s="14" t="s">
        <v>207</v>
      </c>
      <c r="AK1808" s="9">
        <v>5</v>
      </c>
      <c r="AL1808" s="14" t="s">
        <v>207</v>
      </c>
      <c r="AM1808" s="9">
        <v>5</v>
      </c>
      <c r="AN1808" s="14" t="s">
        <v>207</v>
      </c>
      <c r="AO1808" s="9">
        <v>5</v>
      </c>
      <c r="AP1808" s="14" t="s">
        <v>207</v>
      </c>
      <c r="AQ1808" s="9">
        <v>30</v>
      </c>
      <c r="AR1808" s="14" t="s">
        <v>207</v>
      </c>
      <c r="AS1808" s="9" t="s">
        <v>0</v>
      </c>
      <c r="AT1808" s="9" t="s">
        <v>318</v>
      </c>
      <c r="AU1808" s="9" t="s">
        <v>319</v>
      </c>
      <c r="AV1808" s="9" t="s">
        <v>320</v>
      </c>
      <c r="AW1808" s="9" t="s">
        <v>2601</v>
      </c>
      <c r="AX1808" s="9">
        <v>9010600000</v>
      </c>
      <c r="AY1808" s="99">
        <v>369</v>
      </c>
      <c r="AZ1808" s="12" t="s">
        <v>207</v>
      </c>
      <c r="BA1808" s="99">
        <v>15</v>
      </c>
      <c r="BB1808" s="12" t="s">
        <v>207</v>
      </c>
      <c r="BC1808" s="99">
        <v>15</v>
      </c>
      <c r="BD1808" s="12" t="s">
        <v>207</v>
      </c>
      <c r="BE1808" s="99">
        <v>35</v>
      </c>
      <c r="BF1808" s="12" t="s">
        <v>321</v>
      </c>
      <c r="BG1808" s="654">
        <v>34.533000000000001</v>
      </c>
      <c r="BH1808" s="12" t="s">
        <v>321</v>
      </c>
      <c r="BI1808" s="99">
        <v>29</v>
      </c>
      <c r="BJ1808" s="12" t="s">
        <v>321</v>
      </c>
      <c r="BK1808" s="754">
        <v>0</v>
      </c>
      <c r="BL1808" s="12" t="s">
        <v>321</v>
      </c>
      <c r="BM1808" s="754">
        <v>0.23100000000000001</v>
      </c>
      <c r="BN1808" s="12" t="s">
        <v>321</v>
      </c>
      <c r="BO1808" s="754">
        <v>5.3019999999999996</v>
      </c>
      <c r="BP1808" s="12" t="s">
        <v>321</v>
      </c>
      <c r="BQ1808" s="754">
        <v>0</v>
      </c>
      <c r="BR1808" s="12" t="s">
        <v>321</v>
      </c>
      <c r="BS1808" s="654">
        <v>0</v>
      </c>
      <c r="BT1808" s="12" t="s">
        <v>321</v>
      </c>
      <c r="BU1808" s="654">
        <v>5.5330000000000004</v>
      </c>
      <c r="BV1808" s="12" t="s">
        <v>321</v>
      </c>
      <c r="BW1808" s="9">
        <v>0.08</v>
      </c>
      <c r="BX1808" s="9" t="s">
        <v>322</v>
      </c>
      <c r="BY1808" s="755">
        <v>145.30000000000001</v>
      </c>
      <c r="BZ1808" s="9" t="s">
        <v>315</v>
      </c>
      <c r="CA1808" s="755">
        <v>5.9</v>
      </c>
      <c r="CB1808" s="9" t="s">
        <v>315</v>
      </c>
      <c r="CC1808" s="755">
        <v>5.9</v>
      </c>
      <c r="CD1808" s="9" t="s">
        <v>315</v>
      </c>
      <c r="CE1808" s="755">
        <v>75</v>
      </c>
      <c r="CF1808" s="9" t="s">
        <v>323</v>
      </c>
      <c r="CG1808" s="755">
        <v>63.9</v>
      </c>
      <c r="CH1808" s="9" t="s">
        <v>323</v>
      </c>
      <c r="CI1808" s="9"/>
      <c r="CJ1808" s="9"/>
      <c r="CK1808" s="9"/>
    </row>
    <row r="1809" spans="1:89" s="98" customFormat="1" x14ac:dyDescent="0.25">
      <c r="A1809" s="99">
        <v>10105044</v>
      </c>
      <c r="B1809" s="99"/>
      <c r="C1809" s="772">
        <v>3756</v>
      </c>
      <c r="D1809" s="807">
        <v>0.05</v>
      </c>
      <c r="E1809" s="772">
        <f t="shared" si="79"/>
        <v>3944</v>
      </c>
      <c r="F1809" s="778">
        <v>1.1000000000000001</v>
      </c>
      <c r="G1809" s="774">
        <f t="shared" si="80"/>
        <v>4338</v>
      </c>
      <c r="H1809" s="776"/>
      <c r="I1809" s="758"/>
      <c r="J1809" s="776"/>
      <c r="K1809" s="786"/>
      <c r="L1809" s="9" t="s">
        <v>308</v>
      </c>
      <c r="M1809" s="9" t="s">
        <v>4646</v>
      </c>
      <c r="N1809" s="9" t="s">
        <v>309</v>
      </c>
      <c r="O1809" s="9" t="s">
        <v>310</v>
      </c>
      <c r="P1809" s="9" t="s">
        <v>311</v>
      </c>
      <c r="Q1809" s="9" t="s">
        <v>2498</v>
      </c>
      <c r="R1809" s="9" t="s">
        <v>2499</v>
      </c>
      <c r="S1809" s="9" t="s">
        <v>348</v>
      </c>
      <c r="T1809" s="98" t="s">
        <v>204</v>
      </c>
      <c r="U1809" s="99" t="s">
        <v>641</v>
      </c>
      <c r="V1809" s="99" t="s">
        <v>207</v>
      </c>
      <c r="W1809" s="99" t="s">
        <v>642</v>
      </c>
      <c r="X1809" s="99" t="s">
        <v>207</v>
      </c>
      <c r="Y1809" s="99">
        <v>229</v>
      </c>
      <c r="Z1809" s="99" t="s">
        <v>207</v>
      </c>
      <c r="AA1809" s="99">
        <v>320</v>
      </c>
      <c r="AB1809" s="99" t="s">
        <v>207</v>
      </c>
      <c r="AC1809" s="9">
        <v>366</v>
      </c>
      <c r="AD1809" s="9" t="s">
        <v>207</v>
      </c>
      <c r="AE1809" s="9">
        <v>144</v>
      </c>
      <c r="AF1809" s="9" t="s">
        <v>315</v>
      </c>
      <c r="AG1809" s="14" t="s">
        <v>361</v>
      </c>
      <c r="AH1809" s="14" t="s">
        <v>207</v>
      </c>
      <c r="AI1809" s="14" t="s">
        <v>362</v>
      </c>
      <c r="AJ1809" s="14" t="s">
        <v>207</v>
      </c>
      <c r="AK1809" s="9">
        <v>5</v>
      </c>
      <c r="AL1809" s="14" t="s">
        <v>207</v>
      </c>
      <c r="AM1809" s="9">
        <v>5</v>
      </c>
      <c r="AN1809" s="14" t="s">
        <v>207</v>
      </c>
      <c r="AO1809" s="9">
        <v>5</v>
      </c>
      <c r="AP1809" s="14" t="s">
        <v>207</v>
      </c>
      <c r="AQ1809" s="9">
        <v>30</v>
      </c>
      <c r="AR1809" s="14" t="s">
        <v>207</v>
      </c>
      <c r="AS1809" s="9" t="s">
        <v>0</v>
      </c>
      <c r="AT1809" s="9" t="s">
        <v>318</v>
      </c>
      <c r="AU1809" s="9" t="s">
        <v>319</v>
      </c>
      <c r="AV1809" s="9" t="s">
        <v>320</v>
      </c>
      <c r="AW1809" s="9" t="s">
        <v>2602</v>
      </c>
      <c r="AX1809" s="9">
        <v>9010600000</v>
      </c>
      <c r="AY1809" s="99">
        <v>389</v>
      </c>
      <c r="AZ1809" s="12" t="s">
        <v>207</v>
      </c>
      <c r="BA1809" s="99">
        <v>15</v>
      </c>
      <c r="BB1809" s="12" t="s">
        <v>207</v>
      </c>
      <c r="BC1809" s="99">
        <v>15</v>
      </c>
      <c r="BD1809" s="12" t="s">
        <v>207</v>
      </c>
      <c r="BE1809" s="99">
        <v>38</v>
      </c>
      <c r="BF1809" s="12" t="s">
        <v>321</v>
      </c>
      <c r="BG1809" s="654">
        <v>37.695</v>
      </c>
      <c r="BH1809" s="12" t="s">
        <v>321</v>
      </c>
      <c r="BI1809" s="99">
        <v>32</v>
      </c>
      <c r="BJ1809" s="12" t="s">
        <v>321</v>
      </c>
      <c r="BK1809" s="754">
        <v>0</v>
      </c>
      <c r="BL1809" s="12" t="s">
        <v>321</v>
      </c>
      <c r="BM1809" s="754">
        <v>0.23899999999999999</v>
      </c>
      <c r="BN1809" s="12" t="s">
        <v>321</v>
      </c>
      <c r="BO1809" s="754">
        <v>5.4560000000000004</v>
      </c>
      <c r="BP1809" s="12" t="s">
        <v>321</v>
      </c>
      <c r="BQ1809" s="754">
        <v>0</v>
      </c>
      <c r="BR1809" s="12" t="s">
        <v>321</v>
      </c>
      <c r="BS1809" s="654">
        <v>0</v>
      </c>
      <c r="BT1809" s="12" t="s">
        <v>321</v>
      </c>
      <c r="BU1809" s="654">
        <v>5.6950000000000003</v>
      </c>
      <c r="BV1809" s="12" t="s">
        <v>321</v>
      </c>
      <c r="BW1809" s="9">
        <v>0.09</v>
      </c>
      <c r="BX1809" s="9" t="s">
        <v>322</v>
      </c>
      <c r="BY1809" s="755">
        <v>153.1</v>
      </c>
      <c r="BZ1809" s="9" t="s">
        <v>315</v>
      </c>
      <c r="CA1809" s="755">
        <v>5.9</v>
      </c>
      <c r="CB1809" s="9" t="s">
        <v>315</v>
      </c>
      <c r="CC1809" s="755">
        <v>5.9</v>
      </c>
      <c r="CD1809" s="9" t="s">
        <v>315</v>
      </c>
      <c r="CE1809" s="755">
        <v>83.8</v>
      </c>
      <c r="CF1809" s="9" t="s">
        <v>323</v>
      </c>
      <c r="CG1809" s="755">
        <v>70.5</v>
      </c>
      <c r="CH1809" s="9" t="s">
        <v>323</v>
      </c>
      <c r="CI1809" s="9"/>
      <c r="CJ1809" s="9"/>
      <c r="CK1809" s="9"/>
    </row>
    <row r="1810" spans="1:89" s="98" customFormat="1" x14ac:dyDescent="0.25">
      <c r="A1810" s="99">
        <v>10105045</v>
      </c>
      <c r="B1810" s="99"/>
      <c r="C1810" s="772">
        <v>4164</v>
      </c>
      <c r="D1810" s="807">
        <v>0.05</v>
      </c>
      <c r="E1810" s="772">
        <f t="shared" si="79"/>
        <v>4372</v>
      </c>
      <c r="F1810" s="778">
        <v>1.1000000000000001</v>
      </c>
      <c r="G1810" s="774">
        <f t="shared" si="80"/>
        <v>4809</v>
      </c>
      <c r="H1810" s="776"/>
      <c r="I1810" s="758"/>
      <c r="J1810" s="776"/>
      <c r="K1810" s="786"/>
      <c r="L1810" s="9" t="s">
        <v>308</v>
      </c>
      <c r="M1810" s="9" t="s">
        <v>4647</v>
      </c>
      <c r="N1810" s="9" t="s">
        <v>309</v>
      </c>
      <c r="O1810" s="9" t="s">
        <v>310</v>
      </c>
      <c r="P1810" s="9" t="s">
        <v>311</v>
      </c>
      <c r="Q1810" s="9" t="s">
        <v>2498</v>
      </c>
      <c r="R1810" s="9" t="s">
        <v>2499</v>
      </c>
      <c r="S1810" s="9" t="s">
        <v>348</v>
      </c>
      <c r="T1810" s="98" t="s">
        <v>204</v>
      </c>
      <c r="U1810" s="99" t="s">
        <v>643</v>
      </c>
      <c r="V1810" s="99" t="s">
        <v>207</v>
      </c>
      <c r="W1810" s="99" t="s">
        <v>644</v>
      </c>
      <c r="X1810" s="99" t="s">
        <v>207</v>
      </c>
      <c r="Y1810" s="99">
        <v>241</v>
      </c>
      <c r="Z1810" s="99" t="s">
        <v>207</v>
      </c>
      <c r="AA1810" s="99">
        <v>340</v>
      </c>
      <c r="AB1810" s="99" t="s">
        <v>207</v>
      </c>
      <c r="AC1810" s="9">
        <v>389</v>
      </c>
      <c r="AD1810" s="9" t="s">
        <v>207</v>
      </c>
      <c r="AE1810" s="9">
        <v>153</v>
      </c>
      <c r="AF1810" s="9" t="s">
        <v>315</v>
      </c>
      <c r="AG1810" s="14" t="s">
        <v>363</v>
      </c>
      <c r="AH1810" s="14" t="s">
        <v>207</v>
      </c>
      <c r="AI1810" s="14" t="s">
        <v>364</v>
      </c>
      <c r="AJ1810" s="14" t="s">
        <v>207</v>
      </c>
      <c r="AK1810" s="9">
        <v>5</v>
      </c>
      <c r="AL1810" s="14" t="s">
        <v>207</v>
      </c>
      <c r="AM1810" s="9">
        <v>5</v>
      </c>
      <c r="AN1810" s="14" t="s">
        <v>207</v>
      </c>
      <c r="AO1810" s="9">
        <v>5</v>
      </c>
      <c r="AP1810" s="14" t="s">
        <v>207</v>
      </c>
      <c r="AQ1810" s="9">
        <v>30</v>
      </c>
      <c r="AR1810" s="14" t="s">
        <v>207</v>
      </c>
      <c r="AS1810" s="9" t="s">
        <v>0</v>
      </c>
      <c r="AT1810" s="9" t="s">
        <v>318</v>
      </c>
      <c r="AU1810" s="9" t="s">
        <v>319</v>
      </c>
      <c r="AV1810" s="9" t="s">
        <v>320</v>
      </c>
      <c r="AW1810" s="9" t="s">
        <v>2603</v>
      </c>
      <c r="AX1810" s="9">
        <v>9010600000</v>
      </c>
      <c r="AY1810" s="99">
        <v>409</v>
      </c>
      <c r="AZ1810" s="12" t="s">
        <v>207</v>
      </c>
      <c r="BA1810" s="99">
        <v>15</v>
      </c>
      <c r="BB1810" s="12" t="s">
        <v>207</v>
      </c>
      <c r="BC1810" s="99">
        <v>15</v>
      </c>
      <c r="BD1810" s="12" t="s">
        <v>207</v>
      </c>
      <c r="BE1810" s="99">
        <v>41</v>
      </c>
      <c r="BF1810" s="12" t="s">
        <v>321</v>
      </c>
      <c r="BG1810" s="654">
        <v>40.057000000000002</v>
      </c>
      <c r="BH1810" s="12" t="s">
        <v>321</v>
      </c>
      <c r="BI1810" s="99">
        <v>34</v>
      </c>
      <c r="BJ1810" s="12" t="s">
        <v>321</v>
      </c>
      <c r="BK1810" s="754">
        <v>0</v>
      </c>
      <c r="BL1810" s="12" t="s">
        <v>321</v>
      </c>
      <c r="BM1810" s="754">
        <v>0.247</v>
      </c>
      <c r="BN1810" s="12" t="s">
        <v>321</v>
      </c>
      <c r="BO1810" s="754">
        <v>5.81</v>
      </c>
      <c r="BP1810" s="12" t="s">
        <v>321</v>
      </c>
      <c r="BQ1810" s="754">
        <v>0</v>
      </c>
      <c r="BR1810" s="12" t="s">
        <v>321</v>
      </c>
      <c r="BS1810" s="654">
        <v>0</v>
      </c>
      <c r="BT1810" s="12" t="s">
        <v>321</v>
      </c>
      <c r="BU1810" s="654">
        <v>6.0570000000000004</v>
      </c>
      <c r="BV1810" s="12" t="s">
        <v>321</v>
      </c>
      <c r="BW1810" s="9">
        <v>0.09</v>
      </c>
      <c r="BX1810" s="9" t="s">
        <v>322</v>
      </c>
      <c r="BY1810" s="755">
        <v>161</v>
      </c>
      <c r="BZ1810" s="9" t="s">
        <v>315</v>
      </c>
      <c r="CA1810" s="755">
        <v>5.9</v>
      </c>
      <c r="CB1810" s="9" t="s">
        <v>315</v>
      </c>
      <c r="CC1810" s="755">
        <v>5.9</v>
      </c>
      <c r="CD1810" s="9" t="s">
        <v>315</v>
      </c>
      <c r="CE1810" s="755">
        <v>88.2</v>
      </c>
      <c r="CF1810" s="9" t="s">
        <v>323</v>
      </c>
      <c r="CG1810" s="755">
        <v>75</v>
      </c>
      <c r="CH1810" s="9" t="s">
        <v>323</v>
      </c>
      <c r="CI1810" s="9"/>
      <c r="CJ1810" s="9"/>
      <c r="CK1810" s="9"/>
    </row>
    <row r="1811" spans="1:89" s="98" customFormat="1" x14ac:dyDescent="0.25">
      <c r="A1811" s="99">
        <v>10105948</v>
      </c>
      <c r="B1811" s="99"/>
      <c r="C1811" s="772">
        <v>2109</v>
      </c>
      <c r="D1811" s="807">
        <v>0.05</v>
      </c>
      <c r="E1811" s="772">
        <f t="shared" si="79"/>
        <v>2214</v>
      </c>
      <c r="F1811" s="778">
        <v>1.1000000000000001</v>
      </c>
      <c r="G1811" s="774">
        <f t="shared" si="80"/>
        <v>2435</v>
      </c>
      <c r="H1811" s="776"/>
      <c r="I1811" s="758"/>
      <c r="J1811" s="776"/>
      <c r="K1811" s="786"/>
      <c r="L1811" s="9" t="s">
        <v>308</v>
      </c>
      <c r="M1811" s="9" t="s">
        <v>4648</v>
      </c>
      <c r="N1811" s="9" t="s">
        <v>397</v>
      </c>
      <c r="O1811" s="9" t="s">
        <v>310</v>
      </c>
      <c r="P1811" s="9" t="s">
        <v>311</v>
      </c>
      <c r="Q1811" s="9" t="s">
        <v>2498</v>
      </c>
      <c r="R1811" s="9" t="s">
        <v>2499</v>
      </c>
      <c r="S1811" s="9" t="s">
        <v>314</v>
      </c>
      <c r="T1811" s="98" t="s">
        <v>210</v>
      </c>
      <c r="U1811" s="99">
        <v>96</v>
      </c>
      <c r="V1811" s="99" t="s">
        <v>207</v>
      </c>
      <c r="W1811" s="99">
        <v>170</v>
      </c>
      <c r="X1811" s="99" t="s">
        <v>207</v>
      </c>
      <c r="Y1811" s="99">
        <v>131</v>
      </c>
      <c r="Z1811" s="99" t="s">
        <v>207</v>
      </c>
      <c r="AA1811" s="99">
        <v>180</v>
      </c>
      <c r="AB1811" s="99" t="s">
        <v>207</v>
      </c>
      <c r="AC1811" s="9">
        <v>195</v>
      </c>
      <c r="AD1811" s="9" t="s">
        <v>207</v>
      </c>
      <c r="AE1811" s="9">
        <v>77</v>
      </c>
      <c r="AF1811" s="9" t="s">
        <v>315</v>
      </c>
      <c r="AG1811" s="14" t="s">
        <v>733</v>
      </c>
      <c r="AH1811" s="14" t="s">
        <v>207</v>
      </c>
      <c r="AI1811" s="14" t="s">
        <v>734</v>
      </c>
      <c r="AJ1811" s="14" t="s">
        <v>207</v>
      </c>
      <c r="AK1811" s="9">
        <v>5</v>
      </c>
      <c r="AL1811" s="14" t="s">
        <v>207</v>
      </c>
      <c r="AM1811" s="9">
        <v>5</v>
      </c>
      <c r="AN1811" s="14" t="s">
        <v>207</v>
      </c>
      <c r="AO1811" s="9">
        <v>5</v>
      </c>
      <c r="AP1811" s="14" t="s">
        <v>207</v>
      </c>
      <c r="AQ1811" s="9">
        <v>30</v>
      </c>
      <c r="AR1811" s="14" t="s">
        <v>207</v>
      </c>
      <c r="AS1811" s="9" t="s">
        <v>0</v>
      </c>
      <c r="AT1811" s="9" t="s">
        <v>318</v>
      </c>
      <c r="AU1811" s="9" t="s">
        <v>319</v>
      </c>
      <c r="AV1811" s="9" t="s">
        <v>320</v>
      </c>
      <c r="AW1811" s="9" t="s">
        <v>2604</v>
      </c>
      <c r="AX1811" s="9">
        <v>9010600000</v>
      </c>
      <c r="AY1811" s="99">
        <v>249</v>
      </c>
      <c r="AZ1811" s="12" t="s">
        <v>207</v>
      </c>
      <c r="BA1811" s="99">
        <v>15</v>
      </c>
      <c r="BB1811" s="12" t="s">
        <v>207</v>
      </c>
      <c r="BC1811" s="99">
        <v>15</v>
      </c>
      <c r="BD1811" s="12" t="s">
        <v>207</v>
      </c>
      <c r="BE1811" s="99">
        <v>21</v>
      </c>
      <c r="BF1811" s="12" t="s">
        <v>321</v>
      </c>
      <c r="BG1811" s="654">
        <v>20.643999999999998</v>
      </c>
      <c r="BH1811" s="12" t="s">
        <v>321</v>
      </c>
      <c r="BI1811" s="99">
        <v>17</v>
      </c>
      <c r="BJ1811" s="12" t="s">
        <v>321</v>
      </c>
      <c r="BK1811" s="754">
        <v>0</v>
      </c>
      <c r="BL1811" s="12" t="s">
        <v>321</v>
      </c>
      <c r="BM1811" s="754">
        <v>0.186</v>
      </c>
      <c r="BN1811" s="12" t="s">
        <v>321</v>
      </c>
      <c r="BO1811" s="754">
        <v>3.4580000000000002</v>
      </c>
      <c r="BP1811" s="12" t="s">
        <v>321</v>
      </c>
      <c r="BQ1811" s="754">
        <v>0</v>
      </c>
      <c r="BR1811" s="12" t="s">
        <v>321</v>
      </c>
      <c r="BS1811" s="654">
        <v>0</v>
      </c>
      <c r="BT1811" s="12" t="s">
        <v>321</v>
      </c>
      <c r="BU1811" s="654">
        <v>3.6440000000000001</v>
      </c>
      <c r="BV1811" s="12" t="s">
        <v>321</v>
      </c>
      <c r="BW1811" s="9">
        <v>0.06</v>
      </c>
      <c r="BX1811" s="9" t="s">
        <v>322</v>
      </c>
      <c r="BY1811" s="755">
        <v>98</v>
      </c>
      <c r="BZ1811" s="9" t="s">
        <v>315</v>
      </c>
      <c r="CA1811" s="755">
        <v>5.9</v>
      </c>
      <c r="CB1811" s="9" t="s">
        <v>315</v>
      </c>
      <c r="CC1811" s="755">
        <v>5.9</v>
      </c>
      <c r="CD1811" s="9" t="s">
        <v>315</v>
      </c>
      <c r="CE1811" s="755">
        <v>44.1</v>
      </c>
      <c r="CF1811" s="9" t="s">
        <v>323</v>
      </c>
      <c r="CG1811" s="755">
        <v>37.5</v>
      </c>
      <c r="CH1811" s="9" t="s">
        <v>323</v>
      </c>
      <c r="CI1811" s="9"/>
      <c r="CJ1811" s="9"/>
      <c r="CK1811" s="9"/>
    </row>
    <row r="1812" spans="1:89" s="98" customFormat="1" x14ac:dyDescent="0.25">
      <c r="A1812" s="99">
        <v>10105949</v>
      </c>
      <c r="B1812" s="99"/>
      <c r="C1812" s="772">
        <v>2222</v>
      </c>
      <c r="D1812" s="807">
        <v>0.05</v>
      </c>
      <c r="E1812" s="772">
        <f t="shared" ref="E1812:E1875" si="81">ROUND(C1812*(1+D1812),0)</f>
        <v>2333</v>
      </c>
      <c r="F1812" s="778">
        <v>1.1000000000000001</v>
      </c>
      <c r="G1812" s="774">
        <f t="shared" si="80"/>
        <v>2566</v>
      </c>
      <c r="H1812" s="776"/>
      <c r="I1812" s="758"/>
      <c r="J1812" s="776"/>
      <c r="K1812" s="786"/>
      <c r="L1812" s="9" t="s">
        <v>308</v>
      </c>
      <c r="M1812" s="9" t="s">
        <v>4649</v>
      </c>
      <c r="N1812" s="9" t="s">
        <v>397</v>
      </c>
      <c r="O1812" s="9" t="s">
        <v>310</v>
      </c>
      <c r="P1812" s="9" t="s">
        <v>311</v>
      </c>
      <c r="Q1812" s="9" t="s">
        <v>2498</v>
      </c>
      <c r="R1812" s="9" t="s">
        <v>2499</v>
      </c>
      <c r="S1812" s="9" t="s">
        <v>314</v>
      </c>
      <c r="T1812" s="98" t="s">
        <v>210</v>
      </c>
      <c r="U1812" s="99" t="s">
        <v>735</v>
      </c>
      <c r="V1812" s="99" t="s">
        <v>207</v>
      </c>
      <c r="W1812" s="99" t="s">
        <v>632</v>
      </c>
      <c r="X1812" s="99" t="s">
        <v>207</v>
      </c>
      <c r="Y1812" s="99">
        <v>142</v>
      </c>
      <c r="Z1812" s="99" t="s">
        <v>207</v>
      </c>
      <c r="AA1812" s="99">
        <v>200</v>
      </c>
      <c r="AB1812" s="99" t="s">
        <v>207</v>
      </c>
      <c r="AC1812" s="9">
        <v>218</v>
      </c>
      <c r="AD1812" s="9" t="s">
        <v>207</v>
      </c>
      <c r="AE1812" s="9">
        <v>86</v>
      </c>
      <c r="AF1812" s="9" t="s">
        <v>315</v>
      </c>
      <c r="AG1812" s="14" t="s">
        <v>316</v>
      </c>
      <c r="AH1812" s="14" t="s">
        <v>207</v>
      </c>
      <c r="AI1812" s="14" t="s">
        <v>317</v>
      </c>
      <c r="AJ1812" s="14" t="s">
        <v>207</v>
      </c>
      <c r="AK1812" s="9">
        <v>5</v>
      </c>
      <c r="AL1812" s="14" t="s">
        <v>207</v>
      </c>
      <c r="AM1812" s="9">
        <v>5</v>
      </c>
      <c r="AN1812" s="14" t="s">
        <v>207</v>
      </c>
      <c r="AO1812" s="9">
        <v>5</v>
      </c>
      <c r="AP1812" s="14" t="s">
        <v>207</v>
      </c>
      <c r="AQ1812" s="9">
        <v>30</v>
      </c>
      <c r="AR1812" s="14" t="s">
        <v>207</v>
      </c>
      <c r="AS1812" s="9" t="s">
        <v>0</v>
      </c>
      <c r="AT1812" s="9" t="s">
        <v>318</v>
      </c>
      <c r="AU1812" s="9" t="s">
        <v>319</v>
      </c>
      <c r="AV1812" s="9" t="s">
        <v>320</v>
      </c>
      <c r="AW1812" s="9" t="s">
        <v>2605</v>
      </c>
      <c r="AX1812" s="9">
        <v>9010600000</v>
      </c>
      <c r="AY1812" s="99">
        <v>269</v>
      </c>
      <c r="AZ1812" s="12" t="s">
        <v>207</v>
      </c>
      <c r="BA1812" s="99">
        <v>15</v>
      </c>
      <c r="BB1812" s="12" t="s">
        <v>207</v>
      </c>
      <c r="BC1812" s="99">
        <v>15</v>
      </c>
      <c r="BD1812" s="12" t="s">
        <v>207</v>
      </c>
      <c r="BE1812" s="99">
        <v>25</v>
      </c>
      <c r="BF1812" s="12" t="s">
        <v>321</v>
      </c>
      <c r="BG1812" s="654">
        <v>24.045999999999999</v>
      </c>
      <c r="BH1812" s="12" t="s">
        <v>321</v>
      </c>
      <c r="BI1812" s="99">
        <v>19</v>
      </c>
      <c r="BJ1812" s="12" t="s">
        <v>321</v>
      </c>
      <c r="BK1812" s="754">
        <v>0</v>
      </c>
      <c r="BL1812" s="12" t="s">
        <v>321</v>
      </c>
      <c r="BM1812" s="754">
        <v>0.19400000000000001</v>
      </c>
      <c r="BN1812" s="12" t="s">
        <v>321</v>
      </c>
      <c r="BO1812" s="754">
        <v>4.8520000000000003</v>
      </c>
      <c r="BP1812" s="12" t="s">
        <v>321</v>
      </c>
      <c r="BQ1812" s="754">
        <v>0</v>
      </c>
      <c r="BR1812" s="12" t="s">
        <v>321</v>
      </c>
      <c r="BS1812" s="654">
        <v>0</v>
      </c>
      <c r="BT1812" s="12" t="s">
        <v>321</v>
      </c>
      <c r="BU1812" s="654">
        <v>5.0460000000000003</v>
      </c>
      <c r="BV1812" s="12" t="s">
        <v>321</v>
      </c>
      <c r="BW1812" s="9">
        <v>0.06</v>
      </c>
      <c r="BX1812" s="9" t="s">
        <v>322</v>
      </c>
      <c r="BY1812" s="755">
        <v>105.9</v>
      </c>
      <c r="BZ1812" s="9" t="s">
        <v>315</v>
      </c>
      <c r="CA1812" s="755">
        <v>5.9</v>
      </c>
      <c r="CB1812" s="9" t="s">
        <v>315</v>
      </c>
      <c r="CC1812" s="755">
        <v>5.9</v>
      </c>
      <c r="CD1812" s="9" t="s">
        <v>315</v>
      </c>
      <c r="CE1812" s="755">
        <v>48.5</v>
      </c>
      <c r="CF1812" s="9" t="s">
        <v>323</v>
      </c>
      <c r="CG1812" s="755">
        <v>41.9</v>
      </c>
      <c r="CH1812" s="9" t="s">
        <v>323</v>
      </c>
      <c r="CI1812" s="9"/>
      <c r="CJ1812" s="9"/>
      <c r="CK1812" s="9"/>
    </row>
    <row r="1813" spans="1:89" s="98" customFormat="1" x14ac:dyDescent="0.25">
      <c r="A1813" s="99">
        <v>10105950</v>
      </c>
      <c r="B1813" s="99"/>
      <c r="C1813" s="772">
        <v>2357</v>
      </c>
      <c r="D1813" s="807">
        <v>0.05</v>
      </c>
      <c r="E1813" s="772">
        <f t="shared" si="81"/>
        <v>2475</v>
      </c>
      <c r="F1813" s="778">
        <v>1.1000000000000001</v>
      </c>
      <c r="G1813" s="774">
        <f t="shared" si="80"/>
        <v>2723</v>
      </c>
      <c r="H1813" s="776"/>
      <c r="I1813" s="758"/>
      <c r="J1813" s="776"/>
      <c r="K1813" s="786"/>
      <c r="L1813" s="9" t="s">
        <v>308</v>
      </c>
      <c r="M1813" s="9" t="s">
        <v>4650</v>
      </c>
      <c r="N1813" s="9" t="s">
        <v>397</v>
      </c>
      <c r="O1813" s="9" t="s">
        <v>310</v>
      </c>
      <c r="P1813" s="9" t="s">
        <v>311</v>
      </c>
      <c r="Q1813" s="9" t="s">
        <v>2498</v>
      </c>
      <c r="R1813" s="9" t="s">
        <v>2499</v>
      </c>
      <c r="S1813" s="9" t="s">
        <v>314</v>
      </c>
      <c r="T1813" s="98" t="s">
        <v>210</v>
      </c>
      <c r="U1813" s="99" t="s">
        <v>736</v>
      </c>
      <c r="V1813" s="99" t="s">
        <v>207</v>
      </c>
      <c r="W1813" s="99" t="s">
        <v>634</v>
      </c>
      <c r="X1813" s="99" t="s">
        <v>207</v>
      </c>
      <c r="Y1813" s="99">
        <v>153</v>
      </c>
      <c r="Z1813" s="99" t="s">
        <v>207</v>
      </c>
      <c r="AA1813" s="99">
        <v>220</v>
      </c>
      <c r="AB1813" s="99" t="s">
        <v>207</v>
      </c>
      <c r="AC1813" s="9">
        <v>241</v>
      </c>
      <c r="AD1813" s="9" t="s">
        <v>207</v>
      </c>
      <c r="AE1813" s="9">
        <v>95</v>
      </c>
      <c r="AF1813" s="9" t="s">
        <v>315</v>
      </c>
      <c r="AG1813" s="14" t="s">
        <v>324</v>
      </c>
      <c r="AH1813" s="14" t="s">
        <v>207</v>
      </c>
      <c r="AI1813" s="14" t="s">
        <v>325</v>
      </c>
      <c r="AJ1813" s="14" t="s">
        <v>207</v>
      </c>
      <c r="AK1813" s="9">
        <v>5</v>
      </c>
      <c r="AL1813" s="14" t="s">
        <v>207</v>
      </c>
      <c r="AM1813" s="9">
        <v>5</v>
      </c>
      <c r="AN1813" s="14" t="s">
        <v>207</v>
      </c>
      <c r="AO1813" s="9">
        <v>5</v>
      </c>
      <c r="AP1813" s="14" t="s">
        <v>207</v>
      </c>
      <c r="AQ1813" s="9">
        <v>30</v>
      </c>
      <c r="AR1813" s="14" t="s">
        <v>207</v>
      </c>
      <c r="AS1813" s="9" t="s">
        <v>0</v>
      </c>
      <c r="AT1813" s="9" t="s">
        <v>318</v>
      </c>
      <c r="AU1813" s="9" t="s">
        <v>319</v>
      </c>
      <c r="AV1813" s="9" t="s">
        <v>320</v>
      </c>
      <c r="AW1813" s="9" t="s">
        <v>2606</v>
      </c>
      <c r="AX1813" s="9">
        <v>9010600000</v>
      </c>
      <c r="AY1813" s="99">
        <v>289</v>
      </c>
      <c r="AZ1813" s="12" t="s">
        <v>207</v>
      </c>
      <c r="BA1813" s="99">
        <v>15</v>
      </c>
      <c r="BB1813" s="12" t="s">
        <v>207</v>
      </c>
      <c r="BC1813" s="99">
        <v>15</v>
      </c>
      <c r="BD1813" s="12" t="s">
        <v>207</v>
      </c>
      <c r="BE1813" s="99">
        <v>26</v>
      </c>
      <c r="BF1813" s="12" t="s">
        <v>321</v>
      </c>
      <c r="BG1813" s="654">
        <v>25.687999999999999</v>
      </c>
      <c r="BH1813" s="12" t="s">
        <v>321</v>
      </c>
      <c r="BI1813" s="99">
        <v>20</v>
      </c>
      <c r="BJ1813" s="12" t="s">
        <v>321</v>
      </c>
      <c r="BK1813" s="754">
        <v>0</v>
      </c>
      <c r="BL1813" s="12" t="s">
        <v>321</v>
      </c>
      <c r="BM1813" s="754">
        <v>0.20200000000000001</v>
      </c>
      <c r="BN1813" s="12" t="s">
        <v>321</v>
      </c>
      <c r="BO1813" s="754">
        <v>5.4859999999999998</v>
      </c>
      <c r="BP1813" s="12" t="s">
        <v>321</v>
      </c>
      <c r="BQ1813" s="754">
        <v>0</v>
      </c>
      <c r="BR1813" s="12" t="s">
        <v>321</v>
      </c>
      <c r="BS1813" s="654">
        <v>0</v>
      </c>
      <c r="BT1813" s="12" t="s">
        <v>321</v>
      </c>
      <c r="BU1813" s="654">
        <v>5.6879999999999997</v>
      </c>
      <c r="BV1813" s="12" t="s">
        <v>321</v>
      </c>
      <c r="BW1813" s="9">
        <v>7.0000000000000007E-2</v>
      </c>
      <c r="BX1813" s="9" t="s">
        <v>322</v>
      </c>
      <c r="BY1813" s="755">
        <v>113.8</v>
      </c>
      <c r="BZ1813" s="9" t="s">
        <v>315</v>
      </c>
      <c r="CA1813" s="755">
        <v>5.9</v>
      </c>
      <c r="CB1813" s="9" t="s">
        <v>315</v>
      </c>
      <c r="CC1813" s="755">
        <v>5.9</v>
      </c>
      <c r="CD1813" s="9" t="s">
        <v>315</v>
      </c>
      <c r="CE1813" s="755">
        <v>52.9</v>
      </c>
      <c r="CF1813" s="9" t="s">
        <v>323</v>
      </c>
      <c r="CG1813" s="755">
        <v>44.1</v>
      </c>
      <c r="CH1813" s="9" t="s">
        <v>323</v>
      </c>
      <c r="CI1813" s="9"/>
      <c r="CJ1813" s="9"/>
      <c r="CK1813" s="9"/>
    </row>
    <row r="1814" spans="1:89" s="98" customFormat="1" x14ac:dyDescent="0.25">
      <c r="A1814" s="99">
        <v>10105951</v>
      </c>
      <c r="B1814" s="99"/>
      <c r="C1814" s="772">
        <v>2735</v>
      </c>
      <c r="D1814" s="807">
        <v>0.05</v>
      </c>
      <c r="E1814" s="772">
        <f t="shared" si="81"/>
        <v>2872</v>
      </c>
      <c r="F1814" s="778">
        <v>1.1000000000000001</v>
      </c>
      <c r="G1814" s="774">
        <f t="shared" si="80"/>
        <v>3159</v>
      </c>
      <c r="H1814" s="776"/>
      <c r="I1814" s="758"/>
      <c r="J1814" s="776"/>
      <c r="K1814" s="786"/>
      <c r="L1814" s="9" t="s">
        <v>308</v>
      </c>
      <c r="M1814" s="9" t="s">
        <v>4651</v>
      </c>
      <c r="N1814" s="9" t="s">
        <v>397</v>
      </c>
      <c r="O1814" s="9" t="s">
        <v>310</v>
      </c>
      <c r="P1814" s="9" t="s">
        <v>311</v>
      </c>
      <c r="Q1814" s="9" t="s">
        <v>2498</v>
      </c>
      <c r="R1814" s="9" t="s">
        <v>2499</v>
      </c>
      <c r="S1814" s="9" t="s">
        <v>314</v>
      </c>
      <c r="T1814" s="98" t="s">
        <v>210</v>
      </c>
      <c r="U1814" s="99" t="s">
        <v>737</v>
      </c>
      <c r="V1814" s="99" t="s">
        <v>207</v>
      </c>
      <c r="W1814" s="99" t="s">
        <v>636</v>
      </c>
      <c r="X1814" s="99" t="s">
        <v>207</v>
      </c>
      <c r="Y1814" s="99">
        <v>164</v>
      </c>
      <c r="Z1814" s="99" t="s">
        <v>207</v>
      </c>
      <c r="AA1814" s="99">
        <v>240</v>
      </c>
      <c r="AB1814" s="99" t="s">
        <v>207</v>
      </c>
      <c r="AC1814" s="9">
        <v>264</v>
      </c>
      <c r="AD1814" s="9" t="s">
        <v>207</v>
      </c>
      <c r="AE1814" s="9">
        <v>104</v>
      </c>
      <c r="AF1814" s="9" t="s">
        <v>315</v>
      </c>
      <c r="AG1814" s="14" t="s">
        <v>326</v>
      </c>
      <c r="AH1814" s="14" t="s">
        <v>207</v>
      </c>
      <c r="AI1814" s="14" t="s">
        <v>327</v>
      </c>
      <c r="AJ1814" s="14" t="s">
        <v>207</v>
      </c>
      <c r="AK1814" s="9">
        <v>5</v>
      </c>
      <c r="AL1814" s="14" t="s">
        <v>207</v>
      </c>
      <c r="AM1814" s="9">
        <v>5</v>
      </c>
      <c r="AN1814" s="14" t="s">
        <v>207</v>
      </c>
      <c r="AO1814" s="9">
        <v>5</v>
      </c>
      <c r="AP1814" s="14" t="s">
        <v>207</v>
      </c>
      <c r="AQ1814" s="9">
        <v>30</v>
      </c>
      <c r="AR1814" s="14" t="s">
        <v>207</v>
      </c>
      <c r="AS1814" s="9" t="s">
        <v>0</v>
      </c>
      <c r="AT1814" s="9" t="s">
        <v>318</v>
      </c>
      <c r="AU1814" s="9" t="s">
        <v>319</v>
      </c>
      <c r="AV1814" s="9" t="s">
        <v>320</v>
      </c>
      <c r="AW1814" s="9" t="s">
        <v>2607</v>
      </c>
      <c r="AX1814" s="9">
        <v>9010600000</v>
      </c>
      <c r="AY1814" s="99">
        <v>309</v>
      </c>
      <c r="AZ1814" s="12" t="s">
        <v>207</v>
      </c>
      <c r="BA1814" s="99">
        <v>15</v>
      </c>
      <c r="BB1814" s="12" t="s">
        <v>207</v>
      </c>
      <c r="BC1814" s="99">
        <v>15</v>
      </c>
      <c r="BD1814" s="12" t="s">
        <v>207</v>
      </c>
      <c r="BE1814" s="99">
        <v>29</v>
      </c>
      <c r="BF1814" s="12" t="s">
        <v>321</v>
      </c>
      <c r="BG1814" s="654">
        <v>28.367999999999999</v>
      </c>
      <c r="BH1814" s="12" t="s">
        <v>321</v>
      </c>
      <c r="BI1814" s="99">
        <v>22</v>
      </c>
      <c r="BJ1814" s="12" t="s">
        <v>321</v>
      </c>
      <c r="BK1814" s="754">
        <v>0</v>
      </c>
      <c r="BL1814" s="12" t="s">
        <v>321</v>
      </c>
      <c r="BM1814" s="754">
        <v>0.20799999999999999</v>
      </c>
      <c r="BN1814" s="12" t="s">
        <v>321</v>
      </c>
      <c r="BO1814" s="754">
        <v>6.16</v>
      </c>
      <c r="BP1814" s="12" t="s">
        <v>321</v>
      </c>
      <c r="BQ1814" s="754">
        <v>0</v>
      </c>
      <c r="BR1814" s="12" t="s">
        <v>321</v>
      </c>
      <c r="BS1814" s="654">
        <v>0</v>
      </c>
      <c r="BT1814" s="12" t="s">
        <v>321</v>
      </c>
      <c r="BU1814" s="654">
        <v>6.3680000000000003</v>
      </c>
      <c r="BV1814" s="12" t="s">
        <v>321</v>
      </c>
      <c r="BW1814" s="9">
        <v>7.0000000000000007E-2</v>
      </c>
      <c r="BX1814" s="9" t="s">
        <v>322</v>
      </c>
      <c r="BY1814" s="755">
        <v>121.7</v>
      </c>
      <c r="BZ1814" s="9" t="s">
        <v>315</v>
      </c>
      <c r="CA1814" s="755">
        <v>5.9</v>
      </c>
      <c r="CB1814" s="9" t="s">
        <v>315</v>
      </c>
      <c r="CC1814" s="755">
        <v>5.9</v>
      </c>
      <c r="CD1814" s="9" t="s">
        <v>315</v>
      </c>
      <c r="CE1814" s="755">
        <v>57.3</v>
      </c>
      <c r="CF1814" s="9" t="s">
        <v>323</v>
      </c>
      <c r="CG1814" s="755">
        <v>48.5</v>
      </c>
      <c r="CH1814" s="9" t="s">
        <v>323</v>
      </c>
      <c r="CI1814" s="9"/>
      <c r="CJ1814" s="9"/>
      <c r="CK1814" s="9"/>
    </row>
    <row r="1815" spans="1:89" s="98" customFormat="1" x14ac:dyDescent="0.25">
      <c r="A1815" s="99">
        <v>10105952</v>
      </c>
      <c r="B1815" s="99"/>
      <c r="C1815" s="772">
        <v>2947</v>
      </c>
      <c r="D1815" s="807">
        <v>0.05</v>
      </c>
      <c r="E1815" s="772">
        <f t="shared" si="81"/>
        <v>3094</v>
      </c>
      <c r="F1815" s="778">
        <v>1.1000000000000001</v>
      </c>
      <c r="G1815" s="774">
        <f t="shared" si="80"/>
        <v>3403</v>
      </c>
      <c r="H1815" s="776"/>
      <c r="I1815" s="758"/>
      <c r="J1815" s="776"/>
      <c r="K1815" s="786"/>
      <c r="L1815" s="9" t="s">
        <v>308</v>
      </c>
      <c r="M1815" s="9" t="s">
        <v>4652</v>
      </c>
      <c r="N1815" s="9" t="s">
        <v>397</v>
      </c>
      <c r="O1815" s="9" t="s">
        <v>310</v>
      </c>
      <c r="P1815" s="9" t="s">
        <v>311</v>
      </c>
      <c r="Q1815" s="9" t="s">
        <v>2498</v>
      </c>
      <c r="R1815" s="9" t="s">
        <v>2499</v>
      </c>
      <c r="S1815" s="9" t="s">
        <v>314</v>
      </c>
      <c r="T1815" s="98" t="s">
        <v>210</v>
      </c>
      <c r="U1815" s="99" t="s">
        <v>738</v>
      </c>
      <c r="V1815" s="99" t="s">
        <v>207</v>
      </c>
      <c r="W1815" s="99" t="s">
        <v>638</v>
      </c>
      <c r="X1815" s="99" t="s">
        <v>207</v>
      </c>
      <c r="Y1815" s="99">
        <v>187</v>
      </c>
      <c r="Z1815" s="99" t="s">
        <v>207</v>
      </c>
      <c r="AA1815" s="99">
        <v>280</v>
      </c>
      <c r="AB1815" s="99" t="s">
        <v>207</v>
      </c>
      <c r="AC1815" s="9">
        <v>310</v>
      </c>
      <c r="AD1815" s="9" t="s">
        <v>207</v>
      </c>
      <c r="AE1815" s="9">
        <v>122</v>
      </c>
      <c r="AF1815" s="9" t="s">
        <v>315</v>
      </c>
      <c r="AG1815" s="14" t="s">
        <v>330</v>
      </c>
      <c r="AH1815" s="14" t="s">
        <v>207</v>
      </c>
      <c r="AI1815" s="14" t="s">
        <v>331</v>
      </c>
      <c r="AJ1815" s="14" t="s">
        <v>207</v>
      </c>
      <c r="AK1815" s="9">
        <v>5</v>
      </c>
      <c r="AL1815" s="14" t="s">
        <v>207</v>
      </c>
      <c r="AM1815" s="9">
        <v>5</v>
      </c>
      <c r="AN1815" s="14" t="s">
        <v>207</v>
      </c>
      <c r="AO1815" s="9">
        <v>5</v>
      </c>
      <c r="AP1815" s="14" t="s">
        <v>207</v>
      </c>
      <c r="AQ1815" s="9">
        <v>30</v>
      </c>
      <c r="AR1815" s="14" t="s">
        <v>207</v>
      </c>
      <c r="AS1815" s="9" t="s">
        <v>0</v>
      </c>
      <c r="AT1815" s="9" t="s">
        <v>318</v>
      </c>
      <c r="AU1815" s="9" t="s">
        <v>319</v>
      </c>
      <c r="AV1815" s="9" t="s">
        <v>320</v>
      </c>
      <c r="AW1815" s="9" t="s">
        <v>2608</v>
      </c>
      <c r="AX1815" s="9">
        <v>9010600000</v>
      </c>
      <c r="AY1815" s="99">
        <v>349</v>
      </c>
      <c r="AZ1815" s="12" t="s">
        <v>207</v>
      </c>
      <c r="BA1815" s="99">
        <v>15</v>
      </c>
      <c r="BB1815" s="12" t="s">
        <v>207</v>
      </c>
      <c r="BC1815" s="99">
        <v>15</v>
      </c>
      <c r="BD1815" s="12" t="s">
        <v>207</v>
      </c>
      <c r="BE1815" s="99">
        <v>32</v>
      </c>
      <c r="BF1815" s="12" t="s">
        <v>321</v>
      </c>
      <c r="BG1815" s="654">
        <v>31.370999999999999</v>
      </c>
      <c r="BH1815" s="12" t="s">
        <v>321</v>
      </c>
      <c r="BI1815" s="99">
        <v>26</v>
      </c>
      <c r="BJ1815" s="12" t="s">
        <v>321</v>
      </c>
      <c r="BK1815" s="754">
        <v>0</v>
      </c>
      <c r="BL1815" s="12" t="s">
        <v>321</v>
      </c>
      <c r="BM1815" s="754">
        <v>0.223</v>
      </c>
      <c r="BN1815" s="12" t="s">
        <v>321</v>
      </c>
      <c r="BO1815" s="754">
        <v>5.1479999999999997</v>
      </c>
      <c r="BP1815" s="12" t="s">
        <v>321</v>
      </c>
      <c r="BQ1815" s="754">
        <v>0</v>
      </c>
      <c r="BR1815" s="12" t="s">
        <v>321</v>
      </c>
      <c r="BS1815" s="654">
        <v>0</v>
      </c>
      <c r="BT1815" s="12" t="s">
        <v>321</v>
      </c>
      <c r="BU1815" s="654">
        <v>5.3710000000000004</v>
      </c>
      <c r="BV1815" s="12" t="s">
        <v>321</v>
      </c>
      <c r="BW1815" s="9">
        <v>0.08</v>
      </c>
      <c r="BX1815" s="9" t="s">
        <v>322</v>
      </c>
      <c r="BY1815" s="755">
        <v>137.4</v>
      </c>
      <c r="BZ1815" s="9" t="s">
        <v>315</v>
      </c>
      <c r="CA1815" s="755">
        <v>5.9</v>
      </c>
      <c r="CB1815" s="9" t="s">
        <v>315</v>
      </c>
      <c r="CC1815" s="755">
        <v>5.9</v>
      </c>
      <c r="CD1815" s="9" t="s">
        <v>315</v>
      </c>
      <c r="CE1815" s="755">
        <v>66.099999999999994</v>
      </c>
      <c r="CF1815" s="9" t="s">
        <v>323</v>
      </c>
      <c r="CG1815" s="755">
        <v>57.3</v>
      </c>
      <c r="CH1815" s="9" t="s">
        <v>323</v>
      </c>
      <c r="CI1815" s="9"/>
      <c r="CJ1815" s="9"/>
      <c r="CK1815" s="9"/>
    </row>
    <row r="1816" spans="1:89" s="98" customFormat="1" x14ac:dyDescent="0.25">
      <c r="A1816" s="99">
        <v>10105953</v>
      </c>
      <c r="B1816" s="99"/>
      <c r="C1816" s="772">
        <v>3191</v>
      </c>
      <c r="D1816" s="807">
        <v>0.05</v>
      </c>
      <c r="E1816" s="772">
        <f t="shared" si="81"/>
        <v>3351</v>
      </c>
      <c r="F1816" s="778">
        <v>1.1000000000000001</v>
      </c>
      <c r="G1816" s="774">
        <f t="shared" si="80"/>
        <v>3686</v>
      </c>
      <c r="H1816" s="776"/>
      <c r="I1816" s="758"/>
      <c r="J1816" s="776"/>
      <c r="K1816" s="786"/>
      <c r="L1816" s="9" t="s">
        <v>308</v>
      </c>
      <c r="M1816" s="9" t="s">
        <v>4653</v>
      </c>
      <c r="N1816" s="9" t="s">
        <v>397</v>
      </c>
      <c r="O1816" s="9" t="s">
        <v>310</v>
      </c>
      <c r="P1816" s="9" t="s">
        <v>311</v>
      </c>
      <c r="Q1816" s="9" t="s">
        <v>2498</v>
      </c>
      <c r="R1816" s="9" t="s">
        <v>2499</v>
      </c>
      <c r="S1816" s="9" t="s">
        <v>314</v>
      </c>
      <c r="T1816" s="98" t="s">
        <v>210</v>
      </c>
      <c r="U1816" s="99" t="s">
        <v>739</v>
      </c>
      <c r="V1816" s="99" t="s">
        <v>207</v>
      </c>
      <c r="W1816" s="99" t="s">
        <v>640</v>
      </c>
      <c r="X1816" s="99" t="s">
        <v>207</v>
      </c>
      <c r="Y1816" s="99">
        <v>198</v>
      </c>
      <c r="Z1816" s="99" t="s">
        <v>207</v>
      </c>
      <c r="AA1816" s="99">
        <v>300</v>
      </c>
      <c r="AB1816" s="99" t="s">
        <v>207</v>
      </c>
      <c r="AC1816" s="9">
        <v>333</v>
      </c>
      <c r="AD1816" s="9" t="s">
        <v>207</v>
      </c>
      <c r="AE1816" s="9">
        <v>131</v>
      </c>
      <c r="AF1816" s="9" t="s">
        <v>315</v>
      </c>
      <c r="AG1816" s="14" t="s">
        <v>332</v>
      </c>
      <c r="AH1816" s="14" t="s">
        <v>207</v>
      </c>
      <c r="AI1816" s="14" t="s">
        <v>333</v>
      </c>
      <c r="AJ1816" s="14" t="s">
        <v>207</v>
      </c>
      <c r="AK1816" s="9">
        <v>5</v>
      </c>
      <c r="AL1816" s="14" t="s">
        <v>207</v>
      </c>
      <c r="AM1816" s="9">
        <v>5</v>
      </c>
      <c r="AN1816" s="14" t="s">
        <v>207</v>
      </c>
      <c r="AO1816" s="9">
        <v>5</v>
      </c>
      <c r="AP1816" s="14" t="s">
        <v>207</v>
      </c>
      <c r="AQ1816" s="9">
        <v>30</v>
      </c>
      <c r="AR1816" s="14" t="s">
        <v>207</v>
      </c>
      <c r="AS1816" s="9" t="s">
        <v>0</v>
      </c>
      <c r="AT1816" s="9" t="s">
        <v>318</v>
      </c>
      <c r="AU1816" s="9" t="s">
        <v>319</v>
      </c>
      <c r="AV1816" s="9" t="s">
        <v>320</v>
      </c>
      <c r="AW1816" s="9" t="s">
        <v>2609</v>
      </c>
      <c r="AX1816" s="9">
        <v>9010600000</v>
      </c>
      <c r="AY1816" s="99">
        <v>369</v>
      </c>
      <c r="AZ1816" s="12" t="s">
        <v>207</v>
      </c>
      <c r="BA1816" s="99">
        <v>15</v>
      </c>
      <c r="BB1816" s="12" t="s">
        <v>207</v>
      </c>
      <c r="BC1816" s="99">
        <v>15</v>
      </c>
      <c r="BD1816" s="12" t="s">
        <v>207</v>
      </c>
      <c r="BE1816" s="99">
        <v>33</v>
      </c>
      <c r="BF1816" s="12" t="s">
        <v>321</v>
      </c>
      <c r="BG1816" s="654">
        <v>32.533000000000001</v>
      </c>
      <c r="BH1816" s="12" t="s">
        <v>321</v>
      </c>
      <c r="BI1816" s="99">
        <v>27</v>
      </c>
      <c r="BJ1816" s="12" t="s">
        <v>321</v>
      </c>
      <c r="BK1816" s="754">
        <v>0</v>
      </c>
      <c r="BL1816" s="12" t="s">
        <v>321</v>
      </c>
      <c r="BM1816" s="754">
        <v>0.23100000000000001</v>
      </c>
      <c r="BN1816" s="12" t="s">
        <v>321</v>
      </c>
      <c r="BO1816" s="754">
        <v>5.3019999999999996</v>
      </c>
      <c r="BP1816" s="12" t="s">
        <v>321</v>
      </c>
      <c r="BQ1816" s="754">
        <v>0</v>
      </c>
      <c r="BR1816" s="12" t="s">
        <v>321</v>
      </c>
      <c r="BS1816" s="654">
        <v>0</v>
      </c>
      <c r="BT1816" s="12" t="s">
        <v>321</v>
      </c>
      <c r="BU1816" s="654">
        <v>5.5330000000000004</v>
      </c>
      <c r="BV1816" s="12" t="s">
        <v>321</v>
      </c>
      <c r="BW1816" s="9">
        <v>0.08</v>
      </c>
      <c r="BX1816" s="9" t="s">
        <v>322</v>
      </c>
      <c r="BY1816" s="755">
        <v>145.30000000000001</v>
      </c>
      <c r="BZ1816" s="9" t="s">
        <v>315</v>
      </c>
      <c r="CA1816" s="755">
        <v>5.9</v>
      </c>
      <c r="CB1816" s="9" t="s">
        <v>315</v>
      </c>
      <c r="CC1816" s="755">
        <v>5.9</v>
      </c>
      <c r="CD1816" s="9" t="s">
        <v>315</v>
      </c>
      <c r="CE1816" s="755">
        <v>70.5</v>
      </c>
      <c r="CF1816" s="9" t="s">
        <v>323</v>
      </c>
      <c r="CG1816" s="755">
        <v>59.5</v>
      </c>
      <c r="CH1816" s="9" t="s">
        <v>323</v>
      </c>
      <c r="CI1816" s="9"/>
      <c r="CJ1816" s="9"/>
      <c r="CK1816" s="9"/>
    </row>
    <row r="1817" spans="1:89" s="98" customFormat="1" x14ac:dyDescent="0.25">
      <c r="A1817" s="99">
        <v>10105072</v>
      </c>
      <c r="B1817" s="99"/>
      <c r="C1817" s="772">
        <v>3621</v>
      </c>
      <c r="D1817" s="807">
        <v>0.05</v>
      </c>
      <c r="E1817" s="772">
        <f t="shared" si="81"/>
        <v>3802</v>
      </c>
      <c r="F1817" s="778">
        <v>1.1000000000000001</v>
      </c>
      <c r="G1817" s="774">
        <f t="shared" si="80"/>
        <v>4182</v>
      </c>
      <c r="H1817" s="776"/>
      <c r="I1817" s="758"/>
      <c r="J1817" s="776"/>
      <c r="K1817" s="786"/>
      <c r="L1817" s="9" t="s">
        <v>308</v>
      </c>
      <c r="M1817" s="9" t="s">
        <v>4654</v>
      </c>
      <c r="N1817" s="9" t="s">
        <v>397</v>
      </c>
      <c r="O1817" s="9" t="s">
        <v>310</v>
      </c>
      <c r="P1817" s="9" t="s">
        <v>311</v>
      </c>
      <c r="Q1817" s="9" t="s">
        <v>2498</v>
      </c>
      <c r="R1817" s="9" t="s">
        <v>2499</v>
      </c>
      <c r="S1817" s="9" t="s">
        <v>314</v>
      </c>
      <c r="T1817" s="98" t="s">
        <v>210</v>
      </c>
      <c r="U1817" s="99" t="s">
        <v>740</v>
      </c>
      <c r="V1817" s="99" t="s">
        <v>207</v>
      </c>
      <c r="W1817" s="99" t="s">
        <v>642</v>
      </c>
      <c r="X1817" s="99" t="s">
        <v>207</v>
      </c>
      <c r="Y1817" s="99">
        <v>209</v>
      </c>
      <c r="Z1817" s="99" t="s">
        <v>207</v>
      </c>
      <c r="AA1817" s="99">
        <v>320</v>
      </c>
      <c r="AB1817" s="99" t="s">
        <v>207</v>
      </c>
      <c r="AC1817" s="9">
        <v>355</v>
      </c>
      <c r="AD1817" s="9" t="s">
        <v>207</v>
      </c>
      <c r="AE1817" s="9">
        <v>140</v>
      </c>
      <c r="AF1817" s="9" t="s">
        <v>315</v>
      </c>
      <c r="AG1817" s="14" t="s">
        <v>334</v>
      </c>
      <c r="AH1817" s="14" t="s">
        <v>207</v>
      </c>
      <c r="AI1817" s="14" t="s">
        <v>335</v>
      </c>
      <c r="AJ1817" s="14" t="s">
        <v>207</v>
      </c>
      <c r="AK1817" s="9">
        <v>5</v>
      </c>
      <c r="AL1817" s="14" t="s">
        <v>207</v>
      </c>
      <c r="AM1817" s="9">
        <v>5</v>
      </c>
      <c r="AN1817" s="14" t="s">
        <v>207</v>
      </c>
      <c r="AO1817" s="9">
        <v>5</v>
      </c>
      <c r="AP1817" s="14" t="s">
        <v>207</v>
      </c>
      <c r="AQ1817" s="9">
        <v>30</v>
      </c>
      <c r="AR1817" s="14" t="s">
        <v>207</v>
      </c>
      <c r="AS1817" s="9" t="s">
        <v>0</v>
      </c>
      <c r="AT1817" s="9" t="s">
        <v>318</v>
      </c>
      <c r="AU1817" s="9" t="s">
        <v>319</v>
      </c>
      <c r="AV1817" s="9" t="s">
        <v>320</v>
      </c>
      <c r="AW1817" s="9" t="s">
        <v>2610</v>
      </c>
      <c r="AX1817" s="9">
        <v>9010600000</v>
      </c>
      <c r="AY1817" s="99">
        <v>389</v>
      </c>
      <c r="AZ1817" s="12" t="s">
        <v>207</v>
      </c>
      <c r="BA1817" s="99">
        <v>15</v>
      </c>
      <c r="BB1817" s="12" t="s">
        <v>207</v>
      </c>
      <c r="BC1817" s="99">
        <v>15</v>
      </c>
      <c r="BD1817" s="12" t="s">
        <v>207</v>
      </c>
      <c r="BE1817" s="99">
        <v>37</v>
      </c>
      <c r="BF1817" s="12" t="s">
        <v>321</v>
      </c>
      <c r="BG1817" s="654">
        <v>36.695</v>
      </c>
      <c r="BH1817" s="12" t="s">
        <v>321</v>
      </c>
      <c r="BI1817" s="99">
        <v>31</v>
      </c>
      <c r="BJ1817" s="12" t="s">
        <v>321</v>
      </c>
      <c r="BK1817" s="754">
        <v>0</v>
      </c>
      <c r="BL1817" s="12" t="s">
        <v>321</v>
      </c>
      <c r="BM1817" s="754">
        <v>0.23899999999999999</v>
      </c>
      <c r="BN1817" s="12" t="s">
        <v>321</v>
      </c>
      <c r="BO1817" s="754">
        <v>5.4560000000000004</v>
      </c>
      <c r="BP1817" s="12" t="s">
        <v>321</v>
      </c>
      <c r="BQ1817" s="754">
        <v>0</v>
      </c>
      <c r="BR1817" s="12" t="s">
        <v>321</v>
      </c>
      <c r="BS1817" s="654">
        <v>0</v>
      </c>
      <c r="BT1817" s="12" t="s">
        <v>321</v>
      </c>
      <c r="BU1817" s="654">
        <v>5.6950000000000003</v>
      </c>
      <c r="BV1817" s="12" t="s">
        <v>321</v>
      </c>
      <c r="BW1817" s="9">
        <v>0.09</v>
      </c>
      <c r="BX1817" s="9" t="s">
        <v>322</v>
      </c>
      <c r="BY1817" s="755">
        <v>153.1</v>
      </c>
      <c r="BZ1817" s="9" t="s">
        <v>315</v>
      </c>
      <c r="CA1817" s="755">
        <v>5.9</v>
      </c>
      <c r="CB1817" s="9" t="s">
        <v>315</v>
      </c>
      <c r="CC1817" s="755">
        <v>5.9</v>
      </c>
      <c r="CD1817" s="9" t="s">
        <v>315</v>
      </c>
      <c r="CE1817" s="755">
        <v>79.400000000000006</v>
      </c>
      <c r="CF1817" s="9" t="s">
        <v>323</v>
      </c>
      <c r="CG1817" s="755">
        <v>68.3</v>
      </c>
      <c r="CH1817" s="9" t="s">
        <v>323</v>
      </c>
      <c r="CI1817" s="9"/>
      <c r="CJ1817" s="9"/>
      <c r="CK1817" s="9"/>
    </row>
    <row r="1818" spans="1:89" s="98" customFormat="1" x14ac:dyDescent="0.25">
      <c r="A1818" s="99">
        <v>10105073</v>
      </c>
      <c r="B1818" s="99"/>
      <c r="C1818" s="772">
        <v>4030</v>
      </c>
      <c r="D1818" s="807">
        <v>0.05</v>
      </c>
      <c r="E1818" s="772">
        <f t="shared" si="81"/>
        <v>4232</v>
      </c>
      <c r="F1818" s="778">
        <v>1.1000000000000001</v>
      </c>
      <c r="G1818" s="774">
        <f t="shared" si="80"/>
        <v>4655</v>
      </c>
      <c r="H1818" s="776"/>
      <c r="I1818" s="758"/>
      <c r="J1818" s="776"/>
      <c r="K1818" s="786"/>
      <c r="L1818" s="9" t="s">
        <v>308</v>
      </c>
      <c r="M1818" s="9" t="s">
        <v>4655</v>
      </c>
      <c r="N1818" s="9" t="s">
        <v>397</v>
      </c>
      <c r="O1818" s="9" t="s">
        <v>310</v>
      </c>
      <c r="P1818" s="9" t="s">
        <v>311</v>
      </c>
      <c r="Q1818" s="9" t="s">
        <v>2498</v>
      </c>
      <c r="R1818" s="9" t="s">
        <v>2499</v>
      </c>
      <c r="S1818" s="9" t="s">
        <v>314</v>
      </c>
      <c r="T1818" s="98" t="s">
        <v>210</v>
      </c>
      <c r="U1818" s="99" t="s">
        <v>741</v>
      </c>
      <c r="V1818" s="99" t="s">
        <v>207</v>
      </c>
      <c r="W1818" s="99" t="s">
        <v>644</v>
      </c>
      <c r="X1818" s="99" t="s">
        <v>207</v>
      </c>
      <c r="Y1818" s="99">
        <v>221</v>
      </c>
      <c r="Z1818" s="99" t="s">
        <v>207</v>
      </c>
      <c r="AA1818" s="99">
        <v>340</v>
      </c>
      <c r="AB1818" s="99" t="s">
        <v>207</v>
      </c>
      <c r="AC1818" s="9">
        <v>379</v>
      </c>
      <c r="AD1818" s="9" t="s">
        <v>207</v>
      </c>
      <c r="AE1818" s="9">
        <v>149</v>
      </c>
      <c r="AF1818" s="9" t="s">
        <v>315</v>
      </c>
      <c r="AG1818" s="14" t="s">
        <v>336</v>
      </c>
      <c r="AH1818" s="14" t="s">
        <v>207</v>
      </c>
      <c r="AI1818" s="14" t="s">
        <v>337</v>
      </c>
      <c r="AJ1818" s="14" t="s">
        <v>207</v>
      </c>
      <c r="AK1818" s="9">
        <v>5</v>
      </c>
      <c r="AL1818" s="14" t="s">
        <v>207</v>
      </c>
      <c r="AM1818" s="9">
        <v>5</v>
      </c>
      <c r="AN1818" s="14" t="s">
        <v>207</v>
      </c>
      <c r="AO1818" s="9">
        <v>5</v>
      </c>
      <c r="AP1818" s="14" t="s">
        <v>207</v>
      </c>
      <c r="AQ1818" s="9">
        <v>30</v>
      </c>
      <c r="AR1818" s="14" t="s">
        <v>207</v>
      </c>
      <c r="AS1818" s="9" t="s">
        <v>0</v>
      </c>
      <c r="AT1818" s="9" t="s">
        <v>318</v>
      </c>
      <c r="AU1818" s="9" t="s">
        <v>319</v>
      </c>
      <c r="AV1818" s="9" t="s">
        <v>320</v>
      </c>
      <c r="AW1818" s="9" t="s">
        <v>2611</v>
      </c>
      <c r="AX1818" s="9">
        <v>9010600000</v>
      </c>
      <c r="AY1818" s="99">
        <v>409</v>
      </c>
      <c r="AZ1818" s="12" t="s">
        <v>207</v>
      </c>
      <c r="BA1818" s="99">
        <v>15</v>
      </c>
      <c r="BB1818" s="12" t="s">
        <v>207</v>
      </c>
      <c r="BC1818" s="99">
        <v>15</v>
      </c>
      <c r="BD1818" s="12" t="s">
        <v>207</v>
      </c>
      <c r="BE1818" s="99">
        <v>39</v>
      </c>
      <c r="BF1818" s="12" t="s">
        <v>321</v>
      </c>
      <c r="BG1818" s="654">
        <v>38.057000000000002</v>
      </c>
      <c r="BH1818" s="12" t="s">
        <v>321</v>
      </c>
      <c r="BI1818" s="99">
        <v>32</v>
      </c>
      <c r="BJ1818" s="12" t="s">
        <v>321</v>
      </c>
      <c r="BK1818" s="754">
        <v>0</v>
      </c>
      <c r="BL1818" s="12" t="s">
        <v>321</v>
      </c>
      <c r="BM1818" s="754">
        <v>0.247</v>
      </c>
      <c r="BN1818" s="12" t="s">
        <v>321</v>
      </c>
      <c r="BO1818" s="754">
        <v>5.81</v>
      </c>
      <c r="BP1818" s="12" t="s">
        <v>321</v>
      </c>
      <c r="BQ1818" s="754">
        <v>0</v>
      </c>
      <c r="BR1818" s="12" t="s">
        <v>321</v>
      </c>
      <c r="BS1818" s="654">
        <v>0</v>
      </c>
      <c r="BT1818" s="12" t="s">
        <v>321</v>
      </c>
      <c r="BU1818" s="654">
        <v>6.0570000000000004</v>
      </c>
      <c r="BV1818" s="12" t="s">
        <v>321</v>
      </c>
      <c r="BW1818" s="9">
        <v>0.09</v>
      </c>
      <c r="BX1818" s="9" t="s">
        <v>322</v>
      </c>
      <c r="BY1818" s="755">
        <v>161</v>
      </c>
      <c r="BZ1818" s="9" t="s">
        <v>315</v>
      </c>
      <c r="CA1818" s="755">
        <v>5.9</v>
      </c>
      <c r="CB1818" s="9" t="s">
        <v>315</v>
      </c>
      <c r="CC1818" s="755">
        <v>5.9</v>
      </c>
      <c r="CD1818" s="9" t="s">
        <v>315</v>
      </c>
      <c r="CE1818" s="755">
        <v>83.8</v>
      </c>
      <c r="CF1818" s="9" t="s">
        <v>323</v>
      </c>
      <c r="CG1818" s="755">
        <v>70.5</v>
      </c>
      <c r="CH1818" s="9" t="s">
        <v>323</v>
      </c>
      <c r="CI1818" s="9"/>
      <c r="CJ1818" s="9"/>
      <c r="CK1818" s="9"/>
    </row>
    <row r="1819" spans="1:89" s="98" customFormat="1" x14ac:dyDescent="0.25">
      <c r="A1819" s="99">
        <v>10105907</v>
      </c>
      <c r="B1819" s="99"/>
      <c r="C1819" s="772">
        <v>2239</v>
      </c>
      <c r="D1819" s="807">
        <v>0.05</v>
      </c>
      <c r="E1819" s="772">
        <f t="shared" si="81"/>
        <v>2351</v>
      </c>
      <c r="F1819" s="778">
        <v>1.1000000000000001</v>
      </c>
      <c r="G1819" s="774">
        <f t="shared" si="80"/>
        <v>2586</v>
      </c>
      <c r="H1819" s="776"/>
      <c r="I1819" s="758"/>
      <c r="J1819" s="776"/>
      <c r="K1819" s="786"/>
      <c r="L1819" s="9" t="s">
        <v>308</v>
      </c>
      <c r="M1819" s="9" t="s">
        <v>4656</v>
      </c>
      <c r="N1819" s="9" t="s">
        <v>309</v>
      </c>
      <c r="O1819" s="9" t="s">
        <v>310</v>
      </c>
      <c r="P1819" s="9" t="s">
        <v>311</v>
      </c>
      <c r="Q1819" s="9" t="s">
        <v>2498</v>
      </c>
      <c r="R1819" s="9" t="s">
        <v>2499</v>
      </c>
      <c r="S1819" s="9" t="s">
        <v>314</v>
      </c>
      <c r="T1819" s="98" t="s">
        <v>210</v>
      </c>
      <c r="U1819" s="99">
        <v>96</v>
      </c>
      <c r="V1819" s="99" t="s">
        <v>207</v>
      </c>
      <c r="W1819" s="99">
        <v>170</v>
      </c>
      <c r="X1819" s="99" t="s">
        <v>207</v>
      </c>
      <c r="Y1819" s="99">
        <v>131</v>
      </c>
      <c r="Z1819" s="99" t="s">
        <v>207</v>
      </c>
      <c r="AA1819" s="99">
        <v>180</v>
      </c>
      <c r="AB1819" s="99" t="s">
        <v>207</v>
      </c>
      <c r="AC1819" s="9">
        <v>195</v>
      </c>
      <c r="AD1819" s="9" t="s">
        <v>207</v>
      </c>
      <c r="AE1819" s="9">
        <v>77</v>
      </c>
      <c r="AF1819" s="9" t="s">
        <v>315</v>
      </c>
      <c r="AG1819" s="14" t="s">
        <v>733</v>
      </c>
      <c r="AH1819" s="14" t="s">
        <v>207</v>
      </c>
      <c r="AI1819" s="14" t="s">
        <v>734</v>
      </c>
      <c r="AJ1819" s="14" t="s">
        <v>207</v>
      </c>
      <c r="AK1819" s="9">
        <v>5</v>
      </c>
      <c r="AL1819" s="14" t="s">
        <v>207</v>
      </c>
      <c r="AM1819" s="9">
        <v>5</v>
      </c>
      <c r="AN1819" s="14" t="s">
        <v>207</v>
      </c>
      <c r="AO1819" s="9">
        <v>5</v>
      </c>
      <c r="AP1819" s="14" t="s">
        <v>207</v>
      </c>
      <c r="AQ1819" s="9">
        <v>30</v>
      </c>
      <c r="AR1819" s="14" t="s">
        <v>207</v>
      </c>
      <c r="AS1819" s="9" t="s">
        <v>0</v>
      </c>
      <c r="AT1819" s="9" t="s">
        <v>318</v>
      </c>
      <c r="AU1819" s="9" t="s">
        <v>319</v>
      </c>
      <c r="AV1819" s="9" t="s">
        <v>320</v>
      </c>
      <c r="AW1819" s="9" t="s">
        <v>2612</v>
      </c>
      <c r="AX1819" s="9">
        <v>9010600000</v>
      </c>
      <c r="AY1819" s="99">
        <v>249</v>
      </c>
      <c r="AZ1819" s="12" t="s">
        <v>207</v>
      </c>
      <c r="BA1819" s="99">
        <v>15</v>
      </c>
      <c r="BB1819" s="12" t="s">
        <v>207</v>
      </c>
      <c r="BC1819" s="99">
        <v>15</v>
      </c>
      <c r="BD1819" s="12" t="s">
        <v>207</v>
      </c>
      <c r="BE1819" s="99">
        <v>23</v>
      </c>
      <c r="BF1819" s="12" t="s">
        <v>321</v>
      </c>
      <c r="BG1819" s="654">
        <v>22.643999999999998</v>
      </c>
      <c r="BH1819" s="12" t="s">
        <v>321</v>
      </c>
      <c r="BI1819" s="99">
        <v>19</v>
      </c>
      <c r="BJ1819" s="12" t="s">
        <v>321</v>
      </c>
      <c r="BK1819" s="754">
        <v>0</v>
      </c>
      <c r="BL1819" s="12" t="s">
        <v>321</v>
      </c>
      <c r="BM1819" s="754">
        <v>0.186</v>
      </c>
      <c r="BN1819" s="12" t="s">
        <v>321</v>
      </c>
      <c r="BO1819" s="754">
        <v>3.4580000000000002</v>
      </c>
      <c r="BP1819" s="12" t="s">
        <v>321</v>
      </c>
      <c r="BQ1819" s="754">
        <v>0</v>
      </c>
      <c r="BR1819" s="12" t="s">
        <v>321</v>
      </c>
      <c r="BS1819" s="654">
        <v>0</v>
      </c>
      <c r="BT1819" s="12" t="s">
        <v>321</v>
      </c>
      <c r="BU1819" s="654">
        <v>3.6440000000000001</v>
      </c>
      <c r="BV1819" s="12" t="s">
        <v>321</v>
      </c>
      <c r="BW1819" s="9">
        <v>0.06</v>
      </c>
      <c r="BX1819" s="9" t="s">
        <v>322</v>
      </c>
      <c r="BY1819" s="755">
        <v>98</v>
      </c>
      <c r="BZ1819" s="9" t="s">
        <v>315</v>
      </c>
      <c r="CA1819" s="755">
        <v>5.9</v>
      </c>
      <c r="CB1819" s="9" t="s">
        <v>315</v>
      </c>
      <c r="CC1819" s="755">
        <v>5.9</v>
      </c>
      <c r="CD1819" s="9" t="s">
        <v>315</v>
      </c>
      <c r="CE1819" s="755">
        <v>48.5</v>
      </c>
      <c r="CF1819" s="9" t="s">
        <v>323</v>
      </c>
      <c r="CG1819" s="755">
        <v>41.9</v>
      </c>
      <c r="CH1819" s="9" t="s">
        <v>323</v>
      </c>
      <c r="CI1819" s="9"/>
      <c r="CJ1819" s="9"/>
      <c r="CK1819" s="9"/>
    </row>
    <row r="1820" spans="1:89" s="98" customFormat="1" x14ac:dyDescent="0.25">
      <c r="A1820" s="99">
        <v>10105908</v>
      </c>
      <c r="B1820" s="99"/>
      <c r="C1820" s="772">
        <v>2352</v>
      </c>
      <c r="D1820" s="807">
        <v>0.05</v>
      </c>
      <c r="E1820" s="772">
        <f t="shared" si="81"/>
        <v>2470</v>
      </c>
      <c r="F1820" s="778">
        <v>1.1000000000000001</v>
      </c>
      <c r="G1820" s="774">
        <f t="shared" si="80"/>
        <v>2717</v>
      </c>
      <c r="H1820" s="776"/>
      <c r="I1820" s="758"/>
      <c r="J1820" s="776"/>
      <c r="K1820" s="786"/>
      <c r="L1820" s="9" t="s">
        <v>308</v>
      </c>
      <c r="M1820" s="9" t="s">
        <v>4657</v>
      </c>
      <c r="N1820" s="9" t="s">
        <v>309</v>
      </c>
      <c r="O1820" s="9" t="s">
        <v>310</v>
      </c>
      <c r="P1820" s="9" t="s">
        <v>311</v>
      </c>
      <c r="Q1820" s="9" t="s">
        <v>2498</v>
      </c>
      <c r="R1820" s="9" t="s">
        <v>2499</v>
      </c>
      <c r="S1820" s="9" t="s">
        <v>314</v>
      </c>
      <c r="T1820" s="98" t="s">
        <v>210</v>
      </c>
      <c r="U1820" s="99" t="s">
        <v>735</v>
      </c>
      <c r="V1820" s="99" t="s">
        <v>207</v>
      </c>
      <c r="W1820" s="99" t="s">
        <v>632</v>
      </c>
      <c r="X1820" s="99" t="s">
        <v>207</v>
      </c>
      <c r="Y1820" s="99">
        <v>142</v>
      </c>
      <c r="Z1820" s="99" t="s">
        <v>207</v>
      </c>
      <c r="AA1820" s="99">
        <v>200</v>
      </c>
      <c r="AB1820" s="99" t="s">
        <v>207</v>
      </c>
      <c r="AC1820" s="9">
        <v>218</v>
      </c>
      <c r="AD1820" s="9" t="s">
        <v>207</v>
      </c>
      <c r="AE1820" s="9">
        <v>86</v>
      </c>
      <c r="AF1820" s="9" t="s">
        <v>315</v>
      </c>
      <c r="AG1820" s="14" t="s">
        <v>316</v>
      </c>
      <c r="AH1820" s="14" t="s">
        <v>207</v>
      </c>
      <c r="AI1820" s="14" t="s">
        <v>317</v>
      </c>
      <c r="AJ1820" s="14" t="s">
        <v>207</v>
      </c>
      <c r="AK1820" s="9">
        <v>5</v>
      </c>
      <c r="AL1820" s="14" t="s">
        <v>207</v>
      </c>
      <c r="AM1820" s="9">
        <v>5</v>
      </c>
      <c r="AN1820" s="14" t="s">
        <v>207</v>
      </c>
      <c r="AO1820" s="9">
        <v>5</v>
      </c>
      <c r="AP1820" s="14" t="s">
        <v>207</v>
      </c>
      <c r="AQ1820" s="9">
        <v>30</v>
      </c>
      <c r="AR1820" s="14" t="s">
        <v>207</v>
      </c>
      <c r="AS1820" s="9" t="s">
        <v>0</v>
      </c>
      <c r="AT1820" s="9" t="s">
        <v>318</v>
      </c>
      <c r="AU1820" s="9" t="s">
        <v>319</v>
      </c>
      <c r="AV1820" s="9" t="s">
        <v>320</v>
      </c>
      <c r="AW1820" s="9" t="s">
        <v>2613</v>
      </c>
      <c r="AX1820" s="9">
        <v>9010600000</v>
      </c>
      <c r="AY1820" s="99">
        <v>269</v>
      </c>
      <c r="AZ1820" s="12" t="s">
        <v>207</v>
      </c>
      <c r="BA1820" s="99">
        <v>15</v>
      </c>
      <c r="BB1820" s="12" t="s">
        <v>207</v>
      </c>
      <c r="BC1820" s="99">
        <v>15</v>
      </c>
      <c r="BD1820" s="12" t="s">
        <v>207</v>
      </c>
      <c r="BE1820" s="99">
        <v>26</v>
      </c>
      <c r="BF1820" s="12" t="s">
        <v>321</v>
      </c>
      <c r="BG1820" s="654">
        <v>25.045999999999999</v>
      </c>
      <c r="BH1820" s="12" t="s">
        <v>321</v>
      </c>
      <c r="BI1820" s="99">
        <v>20</v>
      </c>
      <c r="BJ1820" s="12" t="s">
        <v>321</v>
      </c>
      <c r="BK1820" s="754">
        <v>0</v>
      </c>
      <c r="BL1820" s="12" t="s">
        <v>321</v>
      </c>
      <c r="BM1820" s="754">
        <v>0.19400000000000001</v>
      </c>
      <c r="BN1820" s="12" t="s">
        <v>321</v>
      </c>
      <c r="BO1820" s="754">
        <v>4.8520000000000003</v>
      </c>
      <c r="BP1820" s="12" t="s">
        <v>321</v>
      </c>
      <c r="BQ1820" s="754">
        <v>0</v>
      </c>
      <c r="BR1820" s="12" t="s">
        <v>321</v>
      </c>
      <c r="BS1820" s="654">
        <v>0</v>
      </c>
      <c r="BT1820" s="12" t="s">
        <v>321</v>
      </c>
      <c r="BU1820" s="654">
        <v>5.0460000000000003</v>
      </c>
      <c r="BV1820" s="12" t="s">
        <v>321</v>
      </c>
      <c r="BW1820" s="9">
        <v>0.06</v>
      </c>
      <c r="BX1820" s="9" t="s">
        <v>322</v>
      </c>
      <c r="BY1820" s="755">
        <v>105.9</v>
      </c>
      <c r="BZ1820" s="9" t="s">
        <v>315</v>
      </c>
      <c r="CA1820" s="755">
        <v>5.9</v>
      </c>
      <c r="CB1820" s="9" t="s">
        <v>315</v>
      </c>
      <c r="CC1820" s="755">
        <v>5.9</v>
      </c>
      <c r="CD1820" s="9" t="s">
        <v>315</v>
      </c>
      <c r="CE1820" s="755">
        <v>52.9</v>
      </c>
      <c r="CF1820" s="9" t="s">
        <v>323</v>
      </c>
      <c r="CG1820" s="755">
        <v>44.1</v>
      </c>
      <c r="CH1820" s="9" t="s">
        <v>323</v>
      </c>
      <c r="CI1820" s="9"/>
      <c r="CJ1820" s="9"/>
      <c r="CK1820" s="9"/>
    </row>
    <row r="1821" spans="1:89" s="98" customFormat="1" x14ac:dyDescent="0.25">
      <c r="A1821" s="99">
        <v>10105909</v>
      </c>
      <c r="B1821" s="99"/>
      <c r="C1821" s="772">
        <v>2489</v>
      </c>
      <c r="D1821" s="807">
        <v>0.05</v>
      </c>
      <c r="E1821" s="772">
        <f t="shared" si="81"/>
        <v>2613</v>
      </c>
      <c r="F1821" s="778">
        <v>1.1000000000000001</v>
      </c>
      <c r="G1821" s="774">
        <f t="shared" si="80"/>
        <v>2874</v>
      </c>
      <c r="H1821" s="776"/>
      <c r="I1821" s="758"/>
      <c r="J1821" s="776"/>
      <c r="K1821" s="786"/>
      <c r="L1821" s="9" t="s">
        <v>308</v>
      </c>
      <c r="M1821" s="9" t="s">
        <v>4658</v>
      </c>
      <c r="N1821" s="9" t="s">
        <v>309</v>
      </c>
      <c r="O1821" s="9" t="s">
        <v>310</v>
      </c>
      <c r="P1821" s="9" t="s">
        <v>311</v>
      </c>
      <c r="Q1821" s="9" t="s">
        <v>2498</v>
      </c>
      <c r="R1821" s="9" t="s">
        <v>2499</v>
      </c>
      <c r="S1821" s="9" t="s">
        <v>314</v>
      </c>
      <c r="T1821" s="98" t="s">
        <v>210</v>
      </c>
      <c r="U1821" s="99" t="s">
        <v>736</v>
      </c>
      <c r="V1821" s="99" t="s">
        <v>207</v>
      </c>
      <c r="W1821" s="99" t="s">
        <v>634</v>
      </c>
      <c r="X1821" s="99" t="s">
        <v>207</v>
      </c>
      <c r="Y1821" s="99">
        <v>153</v>
      </c>
      <c r="Z1821" s="99" t="s">
        <v>207</v>
      </c>
      <c r="AA1821" s="99">
        <v>220</v>
      </c>
      <c r="AB1821" s="99" t="s">
        <v>207</v>
      </c>
      <c r="AC1821" s="9">
        <v>241</v>
      </c>
      <c r="AD1821" s="9" t="s">
        <v>207</v>
      </c>
      <c r="AE1821" s="9">
        <v>95</v>
      </c>
      <c r="AF1821" s="9" t="s">
        <v>315</v>
      </c>
      <c r="AG1821" s="14" t="s">
        <v>324</v>
      </c>
      <c r="AH1821" s="14" t="s">
        <v>207</v>
      </c>
      <c r="AI1821" s="14" t="s">
        <v>325</v>
      </c>
      <c r="AJ1821" s="14" t="s">
        <v>207</v>
      </c>
      <c r="AK1821" s="9">
        <v>5</v>
      </c>
      <c r="AL1821" s="14" t="s">
        <v>207</v>
      </c>
      <c r="AM1821" s="9">
        <v>5</v>
      </c>
      <c r="AN1821" s="14" t="s">
        <v>207</v>
      </c>
      <c r="AO1821" s="9">
        <v>5</v>
      </c>
      <c r="AP1821" s="14" t="s">
        <v>207</v>
      </c>
      <c r="AQ1821" s="9">
        <v>30</v>
      </c>
      <c r="AR1821" s="14" t="s">
        <v>207</v>
      </c>
      <c r="AS1821" s="9" t="s">
        <v>0</v>
      </c>
      <c r="AT1821" s="9" t="s">
        <v>318</v>
      </c>
      <c r="AU1821" s="9" t="s">
        <v>319</v>
      </c>
      <c r="AV1821" s="9" t="s">
        <v>320</v>
      </c>
      <c r="AW1821" s="9" t="s">
        <v>2614</v>
      </c>
      <c r="AX1821" s="9">
        <v>9010600000</v>
      </c>
      <c r="AY1821" s="99">
        <v>289</v>
      </c>
      <c r="AZ1821" s="12" t="s">
        <v>207</v>
      </c>
      <c r="BA1821" s="99">
        <v>15</v>
      </c>
      <c r="BB1821" s="12" t="s">
        <v>207</v>
      </c>
      <c r="BC1821" s="99">
        <v>15</v>
      </c>
      <c r="BD1821" s="12" t="s">
        <v>207</v>
      </c>
      <c r="BE1821" s="99">
        <v>28</v>
      </c>
      <c r="BF1821" s="12" t="s">
        <v>321</v>
      </c>
      <c r="BG1821" s="654">
        <v>27.687999999999999</v>
      </c>
      <c r="BH1821" s="12" t="s">
        <v>321</v>
      </c>
      <c r="BI1821" s="99">
        <v>22</v>
      </c>
      <c r="BJ1821" s="12" t="s">
        <v>321</v>
      </c>
      <c r="BK1821" s="754">
        <v>0</v>
      </c>
      <c r="BL1821" s="12" t="s">
        <v>321</v>
      </c>
      <c r="BM1821" s="754">
        <v>0.20200000000000001</v>
      </c>
      <c r="BN1821" s="12" t="s">
        <v>321</v>
      </c>
      <c r="BO1821" s="754">
        <v>5.4859999999999998</v>
      </c>
      <c r="BP1821" s="12" t="s">
        <v>321</v>
      </c>
      <c r="BQ1821" s="754">
        <v>0</v>
      </c>
      <c r="BR1821" s="12" t="s">
        <v>321</v>
      </c>
      <c r="BS1821" s="654">
        <v>0</v>
      </c>
      <c r="BT1821" s="12" t="s">
        <v>321</v>
      </c>
      <c r="BU1821" s="654">
        <v>5.6879999999999997</v>
      </c>
      <c r="BV1821" s="12" t="s">
        <v>321</v>
      </c>
      <c r="BW1821" s="9">
        <v>7.0000000000000007E-2</v>
      </c>
      <c r="BX1821" s="9" t="s">
        <v>322</v>
      </c>
      <c r="BY1821" s="755">
        <v>113.8</v>
      </c>
      <c r="BZ1821" s="9" t="s">
        <v>315</v>
      </c>
      <c r="CA1821" s="755">
        <v>5.9</v>
      </c>
      <c r="CB1821" s="9" t="s">
        <v>315</v>
      </c>
      <c r="CC1821" s="755">
        <v>5.9</v>
      </c>
      <c r="CD1821" s="9" t="s">
        <v>315</v>
      </c>
      <c r="CE1821" s="755">
        <v>57.3</v>
      </c>
      <c r="CF1821" s="9" t="s">
        <v>323</v>
      </c>
      <c r="CG1821" s="755">
        <v>48.5</v>
      </c>
      <c r="CH1821" s="9" t="s">
        <v>323</v>
      </c>
      <c r="CI1821" s="9"/>
      <c r="CJ1821" s="9"/>
      <c r="CK1821" s="9"/>
    </row>
    <row r="1822" spans="1:89" s="98" customFormat="1" x14ac:dyDescent="0.25">
      <c r="A1822" s="99">
        <v>10105910</v>
      </c>
      <c r="B1822" s="99"/>
      <c r="C1822" s="772">
        <v>2870</v>
      </c>
      <c r="D1822" s="807">
        <v>0.05</v>
      </c>
      <c r="E1822" s="772">
        <f t="shared" si="81"/>
        <v>3014</v>
      </c>
      <c r="F1822" s="778">
        <v>1.1000000000000001</v>
      </c>
      <c r="G1822" s="774">
        <f t="shared" si="80"/>
        <v>3315</v>
      </c>
      <c r="H1822" s="776"/>
      <c r="I1822" s="758"/>
      <c r="J1822" s="776"/>
      <c r="K1822" s="786"/>
      <c r="L1822" s="9" t="s">
        <v>308</v>
      </c>
      <c r="M1822" s="9" t="s">
        <v>4659</v>
      </c>
      <c r="N1822" s="9" t="s">
        <v>309</v>
      </c>
      <c r="O1822" s="9" t="s">
        <v>310</v>
      </c>
      <c r="P1822" s="9" t="s">
        <v>311</v>
      </c>
      <c r="Q1822" s="9" t="s">
        <v>2498</v>
      </c>
      <c r="R1822" s="9" t="s">
        <v>2499</v>
      </c>
      <c r="S1822" s="9" t="s">
        <v>314</v>
      </c>
      <c r="T1822" s="98" t="s">
        <v>210</v>
      </c>
      <c r="U1822" s="99" t="s">
        <v>737</v>
      </c>
      <c r="V1822" s="99" t="s">
        <v>207</v>
      </c>
      <c r="W1822" s="99" t="s">
        <v>636</v>
      </c>
      <c r="X1822" s="99" t="s">
        <v>207</v>
      </c>
      <c r="Y1822" s="99">
        <v>164</v>
      </c>
      <c r="Z1822" s="99" t="s">
        <v>207</v>
      </c>
      <c r="AA1822" s="99">
        <v>240</v>
      </c>
      <c r="AB1822" s="99" t="s">
        <v>207</v>
      </c>
      <c r="AC1822" s="9">
        <v>264</v>
      </c>
      <c r="AD1822" s="9" t="s">
        <v>207</v>
      </c>
      <c r="AE1822" s="9">
        <v>104</v>
      </c>
      <c r="AF1822" s="9" t="s">
        <v>315</v>
      </c>
      <c r="AG1822" s="14" t="s">
        <v>326</v>
      </c>
      <c r="AH1822" s="14" t="s">
        <v>207</v>
      </c>
      <c r="AI1822" s="14" t="s">
        <v>327</v>
      </c>
      <c r="AJ1822" s="14" t="s">
        <v>207</v>
      </c>
      <c r="AK1822" s="9">
        <v>5</v>
      </c>
      <c r="AL1822" s="14" t="s">
        <v>207</v>
      </c>
      <c r="AM1822" s="9">
        <v>5</v>
      </c>
      <c r="AN1822" s="14" t="s">
        <v>207</v>
      </c>
      <c r="AO1822" s="9">
        <v>5</v>
      </c>
      <c r="AP1822" s="14" t="s">
        <v>207</v>
      </c>
      <c r="AQ1822" s="9">
        <v>30</v>
      </c>
      <c r="AR1822" s="14" t="s">
        <v>207</v>
      </c>
      <c r="AS1822" s="9" t="s">
        <v>0</v>
      </c>
      <c r="AT1822" s="9" t="s">
        <v>318</v>
      </c>
      <c r="AU1822" s="9" t="s">
        <v>319</v>
      </c>
      <c r="AV1822" s="9" t="s">
        <v>320</v>
      </c>
      <c r="AW1822" s="9" t="s">
        <v>2615</v>
      </c>
      <c r="AX1822" s="9">
        <v>9010600000</v>
      </c>
      <c r="AY1822" s="99">
        <v>309</v>
      </c>
      <c r="AZ1822" s="12" t="s">
        <v>207</v>
      </c>
      <c r="BA1822" s="99">
        <v>15</v>
      </c>
      <c r="BB1822" s="12" t="s">
        <v>207</v>
      </c>
      <c r="BC1822" s="99">
        <v>15</v>
      </c>
      <c r="BD1822" s="12" t="s">
        <v>207</v>
      </c>
      <c r="BE1822" s="99">
        <v>31</v>
      </c>
      <c r="BF1822" s="12" t="s">
        <v>321</v>
      </c>
      <c r="BG1822" s="654">
        <v>30.367999999999999</v>
      </c>
      <c r="BH1822" s="12" t="s">
        <v>321</v>
      </c>
      <c r="BI1822" s="99">
        <v>24</v>
      </c>
      <c r="BJ1822" s="12" t="s">
        <v>321</v>
      </c>
      <c r="BK1822" s="754">
        <v>0</v>
      </c>
      <c r="BL1822" s="12" t="s">
        <v>321</v>
      </c>
      <c r="BM1822" s="754">
        <v>0.20799999999999999</v>
      </c>
      <c r="BN1822" s="12" t="s">
        <v>321</v>
      </c>
      <c r="BO1822" s="754">
        <v>6.16</v>
      </c>
      <c r="BP1822" s="12" t="s">
        <v>321</v>
      </c>
      <c r="BQ1822" s="754">
        <v>0</v>
      </c>
      <c r="BR1822" s="12" t="s">
        <v>321</v>
      </c>
      <c r="BS1822" s="654">
        <v>0</v>
      </c>
      <c r="BT1822" s="12" t="s">
        <v>321</v>
      </c>
      <c r="BU1822" s="654">
        <v>6.3680000000000003</v>
      </c>
      <c r="BV1822" s="12" t="s">
        <v>321</v>
      </c>
      <c r="BW1822" s="9">
        <v>7.0000000000000007E-2</v>
      </c>
      <c r="BX1822" s="9" t="s">
        <v>322</v>
      </c>
      <c r="BY1822" s="755">
        <v>121.7</v>
      </c>
      <c r="BZ1822" s="9" t="s">
        <v>315</v>
      </c>
      <c r="CA1822" s="755">
        <v>5.9</v>
      </c>
      <c r="CB1822" s="9" t="s">
        <v>315</v>
      </c>
      <c r="CC1822" s="755">
        <v>5.9</v>
      </c>
      <c r="CD1822" s="9" t="s">
        <v>315</v>
      </c>
      <c r="CE1822" s="755">
        <v>61.7</v>
      </c>
      <c r="CF1822" s="9" t="s">
        <v>323</v>
      </c>
      <c r="CG1822" s="755">
        <v>52.9</v>
      </c>
      <c r="CH1822" s="9" t="s">
        <v>323</v>
      </c>
      <c r="CI1822" s="9"/>
      <c r="CJ1822" s="9"/>
      <c r="CK1822" s="9"/>
    </row>
    <row r="1823" spans="1:89" s="98" customFormat="1" x14ac:dyDescent="0.25">
      <c r="A1823" s="99">
        <v>10105911</v>
      </c>
      <c r="B1823" s="99"/>
      <c r="C1823" s="772">
        <v>3078</v>
      </c>
      <c r="D1823" s="807">
        <v>0.05</v>
      </c>
      <c r="E1823" s="772">
        <f t="shared" si="81"/>
        <v>3232</v>
      </c>
      <c r="F1823" s="778">
        <v>1.1000000000000001</v>
      </c>
      <c r="G1823" s="774">
        <f t="shared" si="80"/>
        <v>3555</v>
      </c>
      <c r="H1823" s="776"/>
      <c r="I1823" s="758"/>
      <c r="J1823" s="776"/>
      <c r="K1823" s="786"/>
      <c r="L1823" s="9" t="s">
        <v>308</v>
      </c>
      <c r="M1823" s="9" t="s">
        <v>4660</v>
      </c>
      <c r="N1823" s="9" t="s">
        <v>309</v>
      </c>
      <c r="O1823" s="9" t="s">
        <v>310</v>
      </c>
      <c r="P1823" s="9" t="s">
        <v>311</v>
      </c>
      <c r="Q1823" s="9" t="s">
        <v>2498</v>
      </c>
      <c r="R1823" s="9" t="s">
        <v>2499</v>
      </c>
      <c r="S1823" s="9" t="s">
        <v>314</v>
      </c>
      <c r="T1823" s="98" t="s">
        <v>210</v>
      </c>
      <c r="U1823" s="99" t="s">
        <v>738</v>
      </c>
      <c r="V1823" s="99" t="s">
        <v>207</v>
      </c>
      <c r="W1823" s="99" t="s">
        <v>638</v>
      </c>
      <c r="X1823" s="99" t="s">
        <v>207</v>
      </c>
      <c r="Y1823" s="99">
        <v>187</v>
      </c>
      <c r="Z1823" s="99" t="s">
        <v>207</v>
      </c>
      <c r="AA1823" s="99">
        <v>280</v>
      </c>
      <c r="AB1823" s="99" t="s">
        <v>207</v>
      </c>
      <c r="AC1823" s="9">
        <v>310</v>
      </c>
      <c r="AD1823" s="9" t="s">
        <v>207</v>
      </c>
      <c r="AE1823" s="9">
        <v>122</v>
      </c>
      <c r="AF1823" s="9" t="s">
        <v>315</v>
      </c>
      <c r="AG1823" s="14" t="s">
        <v>330</v>
      </c>
      <c r="AH1823" s="14" t="s">
        <v>207</v>
      </c>
      <c r="AI1823" s="14" t="s">
        <v>331</v>
      </c>
      <c r="AJ1823" s="14" t="s">
        <v>207</v>
      </c>
      <c r="AK1823" s="9">
        <v>5</v>
      </c>
      <c r="AL1823" s="14" t="s">
        <v>207</v>
      </c>
      <c r="AM1823" s="9">
        <v>5</v>
      </c>
      <c r="AN1823" s="14" t="s">
        <v>207</v>
      </c>
      <c r="AO1823" s="9">
        <v>5</v>
      </c>
      <c r="AP1823" s="14" t="s">
        <v>207</v>
      </c>
      <c r="AQ1823" s="9">
        <v>30</v>
      </c>
      <c r="AR1823" s="14" t="s">
        <v>207</v>
      </c>
      <c r="AS1823" s="9" t="s">
        <v>0</v>
      </c>
      <c r="AT1823" s="9" t="s">
        <v>318</v>
      </c>
      <c r="AU1823" s="9" t="s">
        <v>319</v>
      </c>
      <c r="AV1823" s="9" t="s">
        <v>320</v>
      </c>
      <c r="AW1823" s="9" t="s">
        <v>2616</v>
      </c>
      <c r="AX1823" s="9">
        <v>9010600000</v>
      </c>
      <c r="AY1823" s="99">
        <v>349</v>
      </c>
      <c r="AZ1823" s="12" t="s">
        <v>207</v>
      </c>
      <c r="BA1823" s="99">
        <v>15</v>
      </c>
      <c r="BB1823" s="12" t="s">
        <v>207</v>
      </c>
      <c r="BC1823" s="99">
        <v>15</v>
      </c>
      <c r="BD1823" s="12" t="s">
        <v>207</v>
      </c>
      <c r="BE1823" s="99">
        <v>33</v>
      </c>
      <c r="BF1823" s="12" t="s">
        <v>321</v>
      </c>
      <c r="BG1823" s="654">
        <v>32.371000000000002</v>
      </c>
      <c r="BH1823" s="12" t="s">
        <v>321</v>
      </c>
      <c r="BI1823" s="99">
        <v>27</v>
      </c>
      <c r="BJ1823" s="12" t="s">
        <v>321</v>
      </c>
      <c r="BK1823" s="754">
        <v>0</v>
      </c>
      <c r="BL1823" s="12" t="s">
        <v>321</v>
      </c>
      <c r="BM1823" s="754">
        <v>0.223</v>
      </c>
      <c r="BN1823" s="12" t="s">
        <v>321</v>
      </c>
      <c r="BO1823" s="754">
        <v>5.1479999999999997</v>
      </c>
      <c r="BP1823" s="12" t="s">
        <v>321</v>
      </c>
      <c r="BQ1823" s="754">
        <v>0</v>
      </c>
      <c r="BR1823" s="12" t="s">
        <v>321</v>
      </c>
      <c r="BS1823" s="654">
        <v>0</v>
      </c>
      <c r="BT1823" s="12" t="s">
        <v>321</v>
      </c>
      <c r="BU1823" s="654">
        <v>5.3710000000000004</v>
      </c>
      <c r="BV1823" s="12" t="s">
        <v>321</v>
      </c>
      <c r="BW1823" s="9">
        <v>0.08</v>
      </c>
      <c r="BX1823" s="9" t="s">
        <v>322</v>
      </c>
      <c r="BY1823" s="755">
        <v>137.4</v>
      </c>
      <c r="BZ1823" s="9" t="s">
        <v>315</v>
      </c>
      <c r="CA1823" s="755">
        <v>5.9</v>
      </c>
      <c r="CB1823" s="9" t="s">
        <v>315</v>
      </c>
      <c r="CC1823" s="755">
        <v>5.9</v>
      </c>
      <c r="CD1823" s="9" t="s">
        <v>315</v>
      </c>
      <c r="CE1823" s="755">
        <v>70.5</v>
      </c>
      <c r="CF1823" s="9" t="s">
        <v>323</v>
      </c>
      <c r="CG1823" s="755">
        <v>59.5</v>
      </c>
      <c r="CH1823" s="9" t="s">
        <v>323</v>
      </c>
      <c r="CI1823" s="9"/>
      <c r="CJ1823" s="9"/>
      <c r="CK1823" s="9"/>
    </row>
    <row r="1824" spans="1:89" s="98" customFormat="1" x14ac:dyDescent="0.25">
      <c r="A1824" s="99">
        <v>10105912</v>
      </c>
      <c r="B1824" s="99"/>
      <c r="C1824" s="772">
        <v>3321</v>
      </c>
      <c r="D1824" s="807">
        <v>0.05</v>
      </c>
      <c r="E1824" s="772">
        <f t="shared" si="81"/>
        <v>3487</v>
      </c>
      <c r="F1824" s="778">
        <v>1.1000000000000001</v>
      </c>
      <c r="G1824" s="774">
        <f t="shared" si="80"/>
        <v>3836</v>
      </c>
      <c r="H1824" s="776"/>
      <c r="I1824" s="758"/>
      <c r="J1824" s="776"/>
      <c r="K1824" s="786"/>
      <c r="L1824" s="9" t="s">
        <v>308</v>
      </c>
      <c r="M1824" s="9" t="s">
        <v>4661</v>
      </c>
      <c r="N1824" s="9" t="s">
        <v>309</v>
      </c>
      <c r="O1824" s="9" t="s">
        <v>310</v>
      </c>
      <c r="P1824" s="9" t="s">
        <v>311</v>
      </c>
      <c r="Q1824" s="9" t="s">
        <v>2498</v>
      </c>
      <c r="R1824" s="9" t="s">
        <v>2499</v>
      </c>
      <c r="S1824" s="9" t="s">
        <v>314</v>
      </c>
      <c r="T1824" s="98" t="s">
        <v>210</v>
      </c>
      <c r="U1824" s="99" t="s">
        <v>739</v>
      </c>
      <c r="V1824" s="99" t="s">
        <v>207</v>
      </c>
      <c r="W1824" s="99" t="s">
        <v>640</v>
      </c>
      <c r="X1824" s="99" t="s">
        <v>207</v>
      </c>
      <c r="Y1824" s="99">
        <v>198</v>
      </c>
      <c r="Z1824" s="99" t="s">
        <v>207</v>
      </c>
      <c r="AA1824" s="99">
        <v>300</v>
      </c>
      <c r="AB1824" s="99" t="s">
        <v>207</v>
      </c>
      <c r="AC1824" s="9">
        <v>333</v>
      </c>
      <c r="AD1824" s="9" t="s">
        <v>207</v>
      </c>
      <c r="AE1824" s="9">
        <v>131</v>
      </c>
      <c r="AF1824" s="9" t="s">
        <v>315</v>
      </c>
      <c r="AG1824" s="14" t="s">
        <v>332</v>
      </c>
      <c r="AH1824" s="14" t="s">
        <v>207</v>
      </c>
      <c r="AI1824" s="14" t="s">
        <v>333</v>
      </c>
      <c r="AJ1824" s="14" t="s">
        <v>207</v>
      </c>
      <c r="AK1824" s="9">
        <v>5</v>
      </c>
      <c r="AL1824" s="14" t="s">
        <v>207</v>
      </c>
      <c r="AM1824" s="9">
        <v>5</v>
      </c>
      <c r="AN1824" s="14" t="s">
        <v>207</v>
      </c>
      <c r="AO1824" s="9">
        <v>5</v>
      </c>
      <c r="AP1824" s="14" t="s">
        <v>207</v>
      </c>
      <c r="AQ1824" s="9">
        <v>30</v>
      </c>
      <c r="AR1824" s="14" t="s">
        <v>207</v>
      </c>
      <c r="AS1824" s="9" t="s">
        <v>0</v>
      </c>
      <c r="AT1824" s="9" t="s">
        <v>318</v>
      </c>
      <c r="AU1824" s="9" t="s">
        <v>319</v>
      </c>
      <c r="AV1824" s="9" t="s">
        <v>320</v>
      </c>
      <c r="AW1824" s="9" t="s">
        <v>2617</v>
      </c>
      <c r="AX1824" s="9">
        <v>9010600000</v>
      </c>
      <c r="AY1824" s="99">
        <v>369</v>
      </c>
      <c r="AZ1824" s="12" t="s">
        <v>207</v>
      </c>
      <c r="BA1824" s="99">
        <v>15</v>
      </c>
      <c r="BB1824" s="12" t="s">
        <v>207</v>
      </c>
      <c r="BC1824" s="99">
        <v>15</v>
      </c>
      <c r="BD1824" s="12" t="s">
        <v>207</v>
      </c>
      <c r="BE1824" s="99">
        <v>35</v>
      </c>
      <c r="BF1824" s="12" t="s">
        <v>321</v>
      </c>
      <c r="BG1824" s="654">
        <v>34.533000000000001</v>
      </c>
      <c r="BH1824" s="12" t="s">
        <v>321</v>
      </c>
      <c r="BI1824" s="99">
        <v>29</v>
      </c>
      <c r="BJ1824" s="12" t="s">
        <v>321</v>
      </c>
      <c r="BK1824" s="754">
        <v>0</v>
      </c>
      <c r="BL1824" s="12" t="s">
        <v>321</v>
      </c>
      <c r="BM1824" s="754">
        <v>0.23100000000000001</v>
      </c>
      <c r="BN1824" s="12" t="s">
        <v>321</v>
      </c>
      <c r="BO1824" s="754">
        <v>5.3019999999999996</v>
      </c>
      <c r="BP1824" s="12" t="s">
        <v>321</v>
      </c>
      <c r="BQ1824" s="754">
        <v>0</v>
      </c>
      <c r="BR1824" s="12" t="s">
        <v>321</v>
      </c>
      <c r="BS1824" s="654">
        <v>0</v>
      </c>
      <c r="BT1824" s="12" t="s">
        <v>321</v>
      </c>
      <c r="BU1824" s="654">
        <v>5.5330000000000004</v>
      </c>
      <c r="BV1824" s="12" t="s">
        <v>321</v>
      </c>
      <c r="BW1824" s="9">
        <v>0.08</v>
      </c>
      <c r="BX1824" s="9" t="s">
        <v>322</v>
      </c>
      <c r="BY1824" s="755">
        <v>145.30000000000001</v>
      </c>
      <c r="BZ1824" s="9" t="s">
        <v>315</v>
      </c>
      <c r="CA1824" s="755">
        <v>5.9</v>
      </c>
      <c r="CB1824" s="9" t="s">
        <v>315</v>
      </c>
      <c r="CC1824" s="755">
        <v>5.9</v>
      </c>
      <c r="CD1824" s="9" t="s">
        <v>315</v>
      </c>
      <c r="CE1824" s="755">
        <v>75</v>
      </c>
      <c r="CF1824" s="9" t="s">
        <v>323</v>
      </c>
      <c r="CG1824" s="755">
        <v>63.9</v>
      </c>
      <c r="CH1824" s="9" t="s">
        <v>323</v>
      </c>
      <c r="CI1824" s="9"/>
      <c r="CJ1824" s="9"/>
      <c r="CK1824" s="9"/>
    </row>
    <row r="1825" spans="1:89" s="98" customFormat="1" x14ac:dyDescent="0.25">
      <c r="A1825" s="99">
        <v>10105042</v>
      </c>
      <c r="B1825" s="99"/>
      <c r="C1825" s="772">
        <v>3756</v>
      </c>
      <c r="D1825" s="807">
        <v>0.05</v>
      </c>
      <c r="E1825" s="772">
        <f t="shared" si="81"/>
        <v>3944</v>
      </c>
      <c r="F1825" s="778">
        <v>1.1000000000000001</v>
      </c>
      <c r="G1825" s="774">
        <f t="shared" si="80"/>
        <v>4338</v>
      </c>
      <c r="H1825" s="776"/>
      <c r="I1825" s="758"/>
      <c r="J1825" s="776"/>
      <c r="K1825" s="786"/>
      <c r="L1825" s="9" t="s">
        <v>308</v>
      </c>
      <c r="M1825" s="9" t="s">
        <v>4662</v>
      </c>
      <c r="N1825" s="9" t="s">
        <v>309</v>
      </c>
      <c r="O1825" s="9" t="s">
        <v>310</v>
      </c>
      <c r="P1825" s="9" t="s">
        <v>311</v>
      </c>
      <c r="Q1825" s="9" t="s">
        <v>2498</v>
      </c>
      <c r="R1825" s="9" t="s">
        <v>2499</v>
      </c>
      <c r="S1825" s="9" t="s">
        <v>314</v>
      </c>
      <c r="T1825" s="98" t="s">
        <v>210</v>
      </c>
      <c r="U1825" s="99" t="s">
        <v>740</v>
      </c>
      <c r="V1825" s="99" t="s">
        <v>207</v>
      </c>
      <c r="W1825" s="99" t="s">
        <v>642</v>
      </c>
      <c r="X1825" s="99" t="s">
        <v>207</v>
      </c>
      <c r="Y1825" s="99">
        <v>209</v>
      </c>
      <c r="Z1825" s="99" t="s">
        <v>207</v>
      </c>
      <c r="AA1825" s="99">
        <v>320</v>
      </c>
      <c r="AB1825" s="99" t="s">
        <v>207</v>
      </c>
      <c r="AC1825" s="9">
        <v>355</v>
      </c>
      <c r="AD1825" s="9" t="s">
        <v>207</v>
      </c>
      <c r="AE1825" s="9">
        <v>140</v>
      </c>
      <c r="AF1825" s="9" t="s">
        <v>315</v>
      </c>
      <c r="AG1825" s="14" t="s">
        <v>334</v>
      </c>
      <c r="AH1825" s="14" t="s">
        <v>207</v>
      </c>
      <c r="AI1825" s="14" t="s">
        <v>335</v>
      </c>
      <c r="AJ1825" s="14" t="s">
        <v>207</v>
      </c>
      <c r="AK1825" s="9">
        <v>5</v>
      </c>
      <c r="AL1825" s="14" t="s">
        <v>207</v>
      </c>
      <c r="AM1825" s="9">
        <v>5</v>
      </c>
      <c r="AN1825" s="14" t="s">
        <v>207</v>
      </c>
      <c r="AO1825" s="9">
        <v>5</v>
      </c>
      <c r="AP1825" s="14" t="s">
        <v>207</v>
      </c>
      <c r="AQ1825" s="9">
        <v>30</v>
      </c>
      <c r="AR1825" s="14" t="s">
        <v>207</v>
      </c>
      <c r="AS1825" s="9" t="s">
        <v>0</v>
      </c>
      <c r="AT1825" s="9" t="s">
        <v>318</v>
      </c>
      <c r="AU1825" s="9" t="s">
        <v>319</v>
      </c>
      <c r="AV1825" s="9" t="s">
        <v>320</v>
      </c>
      <c r="AW1825" s="9" t="s">
        <v>2618</v>
      </c>
      <c r="AX1825" s="9">
        <v>9010600000</v>
      </c>
      <c r="AY1825" s="99">
        <v>389</v>
      </c>
      <c r="AZ1825" s="12" t="s">
        <v>207</v>
      </c>
      <c r="BA1825" s="99">
        <v>15</v>
      </c>
      <c r="BB1825" s="12" t="s">
        <v>207</v>
      </c>
      <c r="BC1825" s="99">
        <v>15</v>
      </c>
      <c r="BD1825" s="12" t="s">
        <v>207</v>
      </c>
      <c r="BE1825" s="99">
        <v>38</v>
      </c>
      <c r="BF1825" s="12" t="s">
        <v>321</v>
      </c>
      <c r="BG1825" s="654">
        <v>37.695</v>
      </c>
      <c r="BH1825" s="12" t="s">
        <v>321</v>
      </c>
      <c r="BI1825" s="99">
        <v>32</v>
      </c>
      <c r="BJ1825" s="12" t="s">
        <v>321</v>
      </c>
      <c r="BK1825" s="754">
        <v>0</v>
      </c>
      <c r="BL1825" s="12" t="s">
        <v>321</v>
      </c>
      <c r="BM1825" s="754">
        <v>0.23899999999999999</v>
      </c>
      <c r="BN1825" s="12" t="s">
        <v>321</v>
      </c>
      <c r="BO1825" s="754">
        <v>5.4560000000000004</v>
      </c>
      <c r="BP1825" s="12" t="s">
        <v>321</v>
      </c>
      <c r="BQ1825" s="754">
        <v>0</v>
      </c>
      <c r="BR1825" s="12" t="s">
        <v>321</v>
      </c>
      <c r="BS1825" s="654">
        <v>0</v>
      </c>
      <c r="BT1825" s="12" t="s">
        <v>321</v>
      </c>
      <c r="BU1825" s="654">
        <v>5.6950000000000003</v>
      </c>
      <c r="BV1825" s="12" t="s">
        <v>321</v>
      </c>
      <c r="BW1825" s="9">
        <v>0.09</v>
      </c>
      <c r="BX1825" s="9" t="s">
        <v>322</v>
      </c>
      <c r="BY1825" s="755">
        <v>153.1</v>
      </c>
      <c r="BZ1825" s="9" t="s">
        <v>315</v>
      </c>
      <c r="CA1825" s="755">
        <v>5.9</v>
      </c>
      <c r="CB1825" s="9" t="s">
        <v>315</v>
      </c>
      <c r="CC1825" s="755">
        <v>5.9</v>
      </c>
      <c r="CD1825" s="9" t="s">
        <v>315</v>
      </c>
      <c r="CE1825" s="755">
        <v>83.8</v>
      </c>
      <c r="CF1825" s="9" t="s">
        <v>323</v>
      </c>
      <c r="CG1825" s="755">
        <v>70.5</v>
      </c>
      <c r="CH1825" s="9" t="s">
        <v>323</v>
      </c>
      <c r="CI1825" s="9"/>
      <c r="CJ1825" s="9"/>
      <c r="CK1825" s="9"/>
    </row>
    <row r="1826" spans="1:89" s="98" customFormat="1" x14ac:dyDescent="0.25">
      <c r="A1826" s="99">
        <v>10105043</v>
      </c>
      <c r="B1826" s="99"/>
      <c r="C1826" s="772">
        <v>4164</v>
      </c>
      <c r="D1826" s="807">
        <v>0.05</v>
      </c>
      <c r="E1826" s="772">
        <f t="shared" si="81"/>
        <v>4372</v>
      </c>
      <c r="F1826" s="778">
        <v>1.1000000000000001</v>
      </c>
      <c r="G1826" s="774">
        <f t="shared" si="80"/>
        <v>4809</v>
      </c>
      <c r="H1826" s="776"/>
      <c r="I1826" s="758"/>
      <c r="J1826" s="776"/>
      <c r="K1826" s="786"/>
      <c r="L1826" s="9" t="s">
        <v>308</v>
      </c>
      <c r="M1826" s="9" t="s">
        <v>4663</v>
      </c>
      <c r="N1826" s="9" t="s">
        <v>309</v>
      </c>
      <c r="O1826" s="9" t="s">
        <v>310</v>
      </c>
      <c r="P1826" s="9" t="s">
        <v>311</v>
      </c>
      <c r="Q1826" s="9" t="s">
        <v>2498</v>
      </c>
      <c r="R1826" s="9" t="s">
        <v>2499</v>
      </c>
      <c r="S1826" s="9" t="s">
        <v>314</v>
      </c>
      <c r="T1826" s="98" t="s">
        <v>210</v>
      </c>
      <c r="U1826" s="99" t="s">
        <v>741</v>
      </c>
      <c r="V1826" s="99" t="s">
        <v>207</v>
      </c>
      <c r="W1826" s="99" t="s">
        <v>644</v>
      </c>
      <c r="X1826" s="99" t="s">
        <v>207</v>
      </c>
      <c r="Y1826" s="99">
        <v>221</v>
      </c>
      <c r="Z1826" s="99" t="s">
        <v>207</v>
      </c>
      <c r="AA1826" s="99">
        <v>340</v>
      </c>
      <c r="AB1826" s="99" t="s">
        <v>207</v>
      </c>
      <c r="AC1826" s="9">
        <v>379</v>
      </c>
      <c r="AD1826" s="9" t="s">
        <v>207</v>
      </c>
      <c r="AE1826" s="9">
        <v>149</v>
      </c>
      <c r="AF1826" s="9" t="s">
        <v>315</v>
      </c>
      <c r="AG1826" s="14" t="s">
        <v>336</v>
      </c>
      <c r="AH1826" s="14" t="s">
        <v>207</v>
      </c>
      <c r="AI1826" s="14" t="s">
        <v>337</v>
      </c>
      <c r="AJ1826" s="14" t="s">
        <v>207</v>
      </c>
      <c r="AK1826" s="9">
        <v>5</v>
      </c>
      <c r="AL1826" s="14" t="s">
        <v>207</v>
      </c>
      <c r="AM1826" s="9">
        <v>5</v>
      </c>
      <c r="AN1826" s="14" t="s">
        <v>207</v>
      </c>
      <c r="AO1826" s="9">
        <v>5</v>
      </c>
      <c r="AP1826" s="14" t="s">
        <v>207</v>
      </c>
      <c r="AQ1826" s="9">
        <v>30</v>
      </c>
      <c r="AR1826" s="14" t="s">
        <v>207</v>
      </c>
      <c r="AS1826" s="9" t="s">
        <v>0</v>
      </c>
      <c r="AT1826" s="9" t="s">
        <v>318</v>
      </c>
      <c r="AU1826" s="9" t="s">
        <v>319</v>
      </c>
      <c r="AV1826" s="9" t="s">
        <v>320</v>
      </c>
      <c r="AW1826" s="9" t="s">
        <v>2619</v>
      </c>
      <c r="AX1826" s="9">
        <v>9010600000</v>
      </c>
      <c r="AY1826" s="99">
        <v>409</v>
      </c>
      <c r="AZ1826" s="12" t="s">
        <v>207</v>
      </c>
      <c r="BA1826" s="99">
        <v>15</v>
      </c>
      <c r="BB1826" s="12" t="s">
        <v>207</v>
      </c>
      <c r="BC1826" s="99">
        <v>15</v>
      </c>
      <c r="BD1826" s="12" t="s">
        <v>207</v>
      </c>
      <c r="BE1826" s="99">
        <v>41</v>
      </c>
      <c r="BF1826" s="12" t="s">
        <v>321</v>
      </c>
      <c r="BG1826" s="654">
        <v>40.057000000000002</v>
      </c>
      <c r="BH1826" s="12" t="s">
        <v>321</v>
      </c>
      <c r="BI1826" s="99">
        <v>34</v>
      </c>
      <c r="BJ1826" s="12" t="s">
        <v>321</v>
      </c>
      <c r="BK1826" s="754">
        <v>0</v>
      </c>
      <c r="BL1826" s="12" t="s">
        <v>321</v>
      </c>
      <c r="BM1826" s="754">
        <v>0.247</v>
      </c>
      <c r="BN1826" s="12" t="s">
        <v>321</v>
      </c>
      <c r="BO1826" s="754">
        <v>5.81</v>
      </c>
      <c r="BP1826" s="12" t="s">
        <v>321</v>
      </c>
      <c r="BQ1826" s="754">
        <v>0</v>
      </c>
      <c r="BR1826" s="12" t="s">
        <v>321</v>
      </c>
      <c r="BS1826" s="654">
        <v>0</v>
      </c>
      <c r="BT1826" s="12" t="s">
        <v>321</v>
      </c>
      <c r="BU1826" s="654">
        <v>6.0570000000000004</v>
      </c>
      <c r="BV1826" s="12" t="s">
        <v>321</v>
      </c>
      <c r="BW1826" s="9">
        <v>0.09</v>
      </c>
      <c r="BX1826" s="9" t="s">
        <v>322</v>
      </c>
      <c r="BY1826" s="755">
        <v>161</v>
      </c>
      <c r="BZ1826" s="9" t="s">
        <v>315</v>
      </c>
      <c r="CA1826" s="755">
        <v>5.9</v>
      </c>
      <c r="CB1826" s="9" t="s">
        <v>315</v>
      </c>
      <c r="CC1826" s="755">
        <v>5.9</v>
      </c>
      <c r="CD1826" s="9" t="s">
        <v>315</v>
      </c>
      <c r="CE1826" s="755">
        <v>88.2</v>
      </c>
      <c r="CF1826" s="9" t="s">
        <v>323</v>
      </c>
      <c r="CG1826" s="755">
        <v>75</v>
      </c>
      <c r="CH1826" s="9" t="s">
        <v>323</v>
      </c>
      <c r="CI1826" s="9"/>
      <c r="CJ1826" s="9"/>
      <c r="CK1826" s="9"/>
    </row>
    <row r="1827" spans="1:89" s="98" customFormat="1" x14ac:dyDescent="0.25">
      <c r="A1827" s="99">
        <v>10105942</v>
      </c>
      <c r="B1827" s="99"/>
      <c r="C1827" s="772">
        <v>2109</v>
      </c>
      <c r="D1827" s="807">
        <v>0.05</v>
      </c>
      <c r="E1827" s="772">
        <f t="shared" si="81"/>
        <v>2214</v>
      </c>
      <c r="F1827" s="778">
        <v>1.1000000000000001</v>
      </c>
      <c r="G1827" s="774">
        <f t="shared" si="80"/>
        <v>2435</v>
      </c>
      <c r="H1827" s="776"/>
      <c r="I1827" s="758"/>
      <c r="J1827" s="776"/>
      <c r="K1827" s="786"/>
      <c r="L1827" s="9" t="s">
        <v>308</v>
      </c>
      <c r="M1827" s="9" t="s">
        <v>4664</v>
      </c>
      <c r="N1827" s="9" t="s">
        <v>397</v>
      </c>
      <c r="O1827" s="9" t="s">
        <v>310</v>
      </c>
      <c r="P1827" s="9" t="s">
        <v>311</v>
      </c>
      <c r="Q1827" s="9" t="s">
        <v>2498</v>
      </c>
      <c r="R1827" s="9" t="s">
        <v>2499</v>
      </c>
      <c r="S1827" s="9" t="s">
        <v>373</v>
      </c>
      <c r="T1827" s="98" t="s">
        <v>234</v>
      </c>
      <c r="U1827" s="99" t="s">
        <v>864</v>
      </c>
      <c r="V1827" s="99" t="s">
        <v>207</v>
      </c>
      <c r="W1827" s="99" t="s">
        <v>865</v>
      </c>
      <c r="X1827" s="99" t="s">
        <v>207</v>
      </c>
      <c r="Y1827" s="99">
        <v>163</v>
      </c>
      <c r="Z1827" s="99" t="s">
        <v>207</v>
      </c>
      <c r="AA1827" s="99">
        <v>180</v>
      </c>
      <c r="AB1827" s="99" t="s">
        <v>207</v>
      </c>
      <c r="AC1827" s="9">
        <v>213</v>
      </c>
      <c r="AD1827" s="9" t="s">
        <v>207</v>
      </c>
      <c r="AE1827" s="9">
        <v>84</v>
      </c>
      <c r="AF1827" s="9" t="s">
        <v>315</v>
      </c>
      <c r="AG1827" s="14" t="s">
        <v>866</v>
      </c>
      <c r="AH1827" s="14" t="s">
        <v>207</v>
      </c>
      <c r="AI1827" s="14" t="s">
        <v>867</v>
      </c>
      <c r="AJ1827" s="14" t="s">
        <v>207</v>
      </c>
      <c r="AK1827" s="9">
        <v>5</v>
      </c>
      <c r="AL1827" s="14" t="s">
        <v>207</v>
      </c>
      <c r="AM1827" s="9">
        <v>5</v>
      </c>
      <c r="AN1827" s="14" t="s">
        <v>207</v>
      </c>
      <c r="AO1827" s="9">
        <v>5</v>
      </c>
      <c r="AP1827" s="14" t="s">
        <v>207</v>
      </c>
      <c r="AQ1827" s="9">
        <v>30</v>
      </c>
      <c r="AR1827" s="14" t="s">
        <v>207</v>
      </c>
      <c r="AS1827" s="9" t="s">
        <v>0</v>
      </c>
      <c r="AT1827" s="9" t="s">
        <v>318</v>
      </c>
      <c r="AU1827" s="9" t="s">
        <v>319</v>
      </c>
      <c r="AV1827" s="9" t="s">
        <v>320</v>
      </c>
      <c r="AW1827" s="9" t="s">
        <v>2620</v>
      </c>
      <c r="AX1827" s="9">
        <v>9010600000</v>
      </c>
      <c r="AY1827" s="99">
        <v>249</v>
      </c>
      <c r="AZ1827" s="12" t="s">
        <v>207</v>
      </c>
      <c r="BA1827" s="99">
        <v>15</v>
      </c>
      <c r="BB1827" s="12" t="s">
        <v>207</v>
      </c>
      <c r="BC1827" s="99">
        <v>15</v>
      </c>
      <c r="BD1827" s="12" t="s">
        <v>207</v>
      </c>
      <c r="BE1827" s="99">
        <v>21</v>
      </c>
      <c r="BF1827" s="12" t="s">
        <v>321</v>
      </c>
      <c r="BG1827" s="654">
        <v>20.643999999999998</v>
      </c>
      <c r="BH1827" s="12" t="s">
        <v>321</v>
      </c>
      <c r="BI1827" s="99">
        <v>17</v>
      </c>
      <c r="BJ1827" s="12" t="s">
        <v>321</v>
      </c>
      <c r="BK1827" s="754">
        <v>0</v>
      </c>
      <c r="BL1827" s="12" t="s">
        <v>321</v>
      </c>
      <c r="BM1827" s="754">
        <v>0.186</v>
      </c>
      <c r="BN1827" s="12" t="s">
        <v>321</v>
      </c>
      <c r="BO1827" s="754">
        <v>3.4580000000000002</v>
      </c>
      <c r="BP1827" s="12" t="s">
        <v>321</v>
      </c>
      <c r="BQ1827" s="754">
        <v>0</v>
      </c>
      <c r="BR1827" s="12" t="s">
        <v>321</v>
      </c>
      <c r="BS1827" s="654">
        <v>0</v>
      </c>
      <c r="BT1827" s="12" t="s">
        <v>321</v>
      </c>
      <c r="BU1827" s="654">
        <v>3.6440000000000001</v>
      </c>
      <c r="BV1827" s="12" t="s">
        <v>321</v>
      </c>
      <c r="BW1827" s="9">
        <v>0.06</v>
      </c>
      <c r="BX1827" s="9" t="s">
        <v>322</v>
      </c>
      <c r="BY1827" s="755">
        <v>98</v>
      </c>
      <c r="BZ1827" s="9" t="s">
        <v>315</v>
      </c>
      <c r="CA1827" s="755">
        <v>5.9</v>
      </c>
      <c r="CB1827" s="9" t="s">
        <v>315</v>
      </c>
      <c r="CC1827" s="755">
        <v>5.9</v>
      </c>
      <c r="CD1827" s="9" t="s">
        <v>315</v>
      </c>
      <c r="CE1827" s="755">
        <v>44.1</v>
      </c>
      <c r="CF1827" s="9" t="s">
        <v>323</v>
      </c>
      <c r="CG1827" s="755">
        <v>37.5</v>
      </c>
      <c r="CH1827" s="9" t="s">
        <v>323</v>
      </c>
      <c r="CI1827" s="9"/>
      <c r="CJ1827" s="9"/>
      <c r="CK1827" s="9"/>
    </row>
    <row r="1828" spans="1:89" s="98" customFormat="1" x14ac:dyDescent="0.25">
      <c r="A1828" s="99">
        <v>10105943</v>
      </c>
      <c r="B1828" s="99"/>
      <c r="C1828" s="772">
        <v>2222</v>
      </c>
      <c r="D1828" s="807">
        <v>0.05</v>
      </c>
      <c r="E1828" s="772">
        <f t="shared" si="81"/>
        <v>2333</v>
      </c>
      <c r="F1828" s="778">
        <v>1.1000000000000001</v>
      </c>
      <c r="G1828" s="774">
        <f t="shared" si="80"/>
        <v>2566</v>
      </c>
      <c r="H1828" s="776"/>
      <c r="I1828" s="758"/>
      <c r="J1828" s="776"/>
      <c r="K1828" s="786"/>
      <c r="L1828" s="9" t="s">
        <v>308</v>
      </c>
      <c r="M1828" s="9" t="s">
        <v>4665</v>
      </c>
      <c r="N1828" s="9" t="s">
        <v>397</v>
      </c>
      <c r="O1828" s="9" t="s">
        <v>310</v>
      </c>
      <c r="P1828" s="9" t="s">
        <v>311</v>
      </c>
      <c r="Q1828" s="9" t="s">
        <v>2498</v>
      </c>
      <c r="R1828" s="9" t="s">
        <v>2499</v>
      </c>
      <c r="S1828" s="9" t="s">
        <v>373</v>
      </c>
      <c r="T1828" s="98" t="s">
        <v>234</v>
      </c>
      <c r="U1828" s="99" t="s">
        <v>868</v>
      </c>
      <c r="V1828" s="99" t="s">
        <v>207</v>
      </c>
      <c r="W1828" s="99" t="s">
        <v>632</v>
      </c>
      <c r="X1828" s="99" t="s">
        <v>207</v>
      </c>
      <c r="Y1828" s="99">
        <v>178</v>
      </c>
      <c r="Z1828" s="99" t="s">
        <v>207</v>
      </c>
      <c r="AA1828" s="99">
        <v>200</v>
      </c>
      <c r="AB1828" s="99" t="s">
        <v>207</v>
      </c>
      <c r="AC1828" s="9">
        <v>238</v>
      </c>
      <c r="AD1828" s="9" t="s">
        <v>207</v>
      </c>
      <c r="AE1828" s="9">
        <v>94</v>
      </c>
      <c r="AF1828" s="9" t="s">
        <v>315</v>
      </c>
      <c r="AG1828" s="14" t="s">
        <v>374</v>
      </c>
      <c r="AH1828" s="14" t="s">
        <v>207</v>
      </c>
      <c r="AI1828" s="14" t="s">
        <v>375</v>
      </c>
      <c r="AJ1828" s="14" t="s">
        <v>207</v>
      </c>
      <c r="AK1828" s="9">
        <v>5</v>
      </c>
      <c r="AL1828" s="14" t="s">
        <v>207</v>
      </c>
      <c r="AM1828" s="9">
        <v>5</v>
      </c>
      <c r="AN1828" s="14" t="s">
        <v>207</v>
      </c>
      <c r="AO1828" s="9">
        <v>5</v>
      </c>
      <c r="AP1828" s="14" t="s">
        <v>207</v>
      </c>
      <c r="AQ1828" s="9">
        <v>30</v>
      </c>
      <c r="AR1828" s="14" t="s">
        <v>207</v>
      </c>
      <c r="AS1828" s="9" t="s">
        <v>0</v>
      </c>
      <c r="AT1828" s="9" t="s">
        <v>318</v>
      </c>
      <c r="AU1828" s="9" t="s">
        <v>319</v>
      </c>
      <c r="AV1828" s="9" t="s">
        <v>320</v>
      </c>
      <c r="AW1828" s="9" t="s">
        <v>2621</v>
      </c>
      <c r="AX1828" s="9">
        <v>9010600000</v>
      </c>
      <c r="AY1828" s="99">
        <v>269</v>
      </c>
      <c r="AZ1828" s="12" t="s">
        <v>207</v>
      </c>
      <c r="BA1828" s="99">
        <v>15</v>
      </c>
      <c r="BB1828" s="12" t="s">
        <v>207</v>
      </c>
      <c r="BC1828" s="99">
        <v>15</v>
      </c>
      <c r="BD1828" s="12" t="s">
        <v>207</v>
      </c>
      <c r="BE1828" s="99">
        <v>25</v>
      </c>
      <c r="BF1828" s="12" t="s">
        <v>321</v>
      </c>
      <c r="BG1828" s="654">
        <v>24.045999999999999</v>
      </c>
      <c r="BH1828" s="12" t="s">
        <v>321</v>
      </c>
      <c r="BI1828" s="99">
        <v>19</v>
      </c>
      <c r="BJ1828" s="12" t="s">
        <v>321</v>
      </c>
      <c r="BK1828" s="754">
        <v>0</v>
      </c>
      <c r="BL1828" s="12" t="s">
        <v>321</v>
      </c>
      <c r="BM1828" s="754">
        <v>0.19400000000000001</v>
      </c>
      <c r="BN1828" s="12" t="s">
        <v>321</v>
      </c>
      <c r="BO1828" s="754">
        <v>4.8520000000000003</v>
      </c>
      <c r="BP1828" s="12" t="s">
        <v>321</v>
      </c>
      <c r="BQ1828" s="754">
        <v>0</v>
      </c>
      <c r="BR1828" s="12" t="s">
        <v>321</v>
      </c>
      <c r="BS1828" s="654">
        <v>0</v>
      </c>
      <c r="BT1828" s="12" t="s">
        <v>321</v>
      </c>
      <c r="BU1828" s="654">
        <v>5.0460000000000003</v>
      </c>
      <c r="BV1828" s="12" t="s">
        <v>321</v>
      </c>
      <c r="BW1828" s="9">
        <v>0.06</v>
      </c>
      <c r="BX1828" s="9" t="s">
        <v>322</v>
      </c>
      <c r="BY1828" s="755">
        <v>105.9</v>
      </c>
      <c r="BZ1828" s="9" t="s">
        <v>315</v>
      </c>
      <c r="CA1828" s="755">
        <v>5.9</v>
      </c>
      <c r="CB1828" s="9" t="s">
        <v>315</v>
      </c>
      <c r="CC1828" s="755">
        <v>5.9</v>
      </c>
      <c r="CD1828" s="9" t="s">
        <v>315</v>
      </c>
      <c r="CE1828" s="755">
        <v>48.5</v>
      </c>
      <c r="CF1828" s="9" t="s">
        <v>323</v>
      </c>
      <c r="CG1828" s="755">
        <v>41.9</v>
      </c>
      <c r="CH1828" s="9" t="s">
        <v>323</v>
      </c>
      <c r="CI1828" s="9"/>
      <c r="CJ1828" s="9"/>
      <c r="CK1828" s="9"/>
    </row>
    <row r="1829" spans="1:89" s="98" customFormat="1" x14ac:dyDescent="0.25">
      <c r="A1829" s="99">
        <v>10105944</v>
      </c>
      <c r="B1829" s="99"/>
      <c r="C1829" s="772">
        <v>2357</v>
      </c>
      <c r="D1829" s="807">
        <v>0.05</v>
      </c>
      <c r="E1829" s="772">
        <f t="shared" si="81"/>
        <v>2475</v>
      </c>
      <c r="F1829" s="778">
        <v>1.1000000000000001</v>
      </c>
      <c r="G1829" s="774">
        <f t="shared" si="80"/>
        <v>2723</v>
      </c>
      <c r="H1829" s="776"/>
      <c r="I1829" s="758"/>
      <c r="J1829" s="776"/>
      <c r="K1829" s="786"/>
      <c r="L1829" s="9" t="s">
        <v>308</v>
      </c>
      <c r="M1829" s="9" t="s">
        <v>4666</v>
      </c>
      <c r="N1829" s="9" t="s">
        <v>397</v>
      </c>
      <c r="O1829" s="9" t="s">
        <v>310</v>
      </c>
      <c r="P1829" s="9" t="s">
        <v>311</v>
      </c>
      <c r="Q1829" s="9" t="s">
        <v>2498</v>
      </c>
      <c r="R1829" s="9" t="s">
        <v>2499</v>
      </c>
      <c r="S1829" s="9" t="s">
        <v>373</v>
      </c>
      <c r="T1829" s="98" t="s">
        <v>234</v>
      </c>
      <c r="U1829" s="99" t="s">
        <v>869</v>
      </c>
      <c r="V1829" s="99" t="s">
        <v>207</v>
      </c>
      <c r="W1829" s="99" t="s">
        <v>634</v>
      </c>
      <c r="X1829" s="99" t="s">
        <v>207</v>
      </c>
      <c r="Y1829" s="99">
        <v>193</v>
      </c>
      <c r="Z1829" s="99" t="s">
        <v>207</v>
      </c>
      <c r="AA1829" s="99">
        <v>220</v>
      </c>
      <c r="AB1829" s="99" t="s">
        <v>207</v>
      </c>
      <c r="AC1829" s="9">
        <v>263</v>
      </c>
      <c r="AD1829" s="9" t="s">
        <v>207</v>
      </c>
      <c r="AE1829" s="9">
        <v>104</v>
      </c>
      <c r="AF1829" s="9" t="s">
        <v>315</v>
      </c>
      <c r="AG1829" s="14" t="s">
        <v>377</v>
      </c>
      <c r="AH1829" s="14" t="s">
        <v>207</v>
      </c>
      <c r="AI1829" s="14" t="s">
        <v>378</v>
      </c>
      <c r="AJ1829" s="14" t="s">
        <v>207</v>
      </c>
      <c r="AK1829" s="9">
        <v>5</v>
      </c>
      <c r="AL1829" s="14" t="s">
        <v>207</v>
      </c>
      <c r="AM1829" s="9">
        <v>5</v>
      </c>
      <c r="AN1829" s="14" t="s">
        <v>207</v>
      </c>
      <c r="AO1829" s="9">
        <v>5</v>
      </c>
      <c r="AP1829" s="14" t="s">
        <v>207</v>
      </c>
      <c r="AQ1829" s="9">
        <v>30</v>
      </c>
      <c r="AR1829" s="14" t="s">
        <v>207</v>
      </c>
      <c r="AS1829" s="9" t="s">
        <v>0</v>
      </c>
      <c r="AT1829" s="9" t="s">
        <v>318</v>
      </c>
      <c r="AU1829" s="9" t="s">
        <v>319</v>
      </c>
      <c r="AV1829" s="9" t="s">
        <v>320</v>
      </c>
      <c r="AW1829" s="9" t="s">
        <v>2622</v>
      </c>
      <c r="AX1829" s="9">
        <v>9010600000</v>
      </c>
      <c r="AY1829" s="99">
        <v>289</v>
      </c>
      <c r="AZ1829" s="12" t="s">
        <v>207</v>
      </c>
      <c r="BA1829" s="99">
        <v>15</v>
      </c>
      <c r="BB1829" s="12" t="s">
        <v>207</v>
      </c>
      <c r="BC1829" s="99">
        <v>15</v>
      </c>
      <c r="BD1829" s="12" t="s">
        <v>207</v>
      </c>
      <c r="BE1829" s="99">
        <v>26</v>
      </c>
      <c r="BF1829" s="12" t="s">
        <v>321</v>
      </c>
      <c r="BG1829" s="654">
        <v>25.687999999999999</v>
      </c>
      <c r="BH1829" s="12" t="s">
        <v>321</v>
      </c>
      <c r="BI1829" s="99">
        <v>20</v>
      </c>
      <c r="BJ1829" s="12" t="s">
        <v>321</v>
      </c>
      <c r="BK1829" s="754">
        <v>0</v>
      </c>
      <c r="BL1829" s="12" t="s">
        <v>321</v>
      </c>
      <c r="BM1829" s="754">
        <v>0.20200000000000001</v>
      </c>
      <c r="BN1829" s="12" t="s">
        <v>321</v>
      </c>
      <c r="BO1829" s="754">
        <v>5.4859999999999998</v>
      </c>
      <c r="BP1829" s="12" t="s">
        <v>321</v>
      </c>
      <c r="BQ1829" s="754">
        <v>0</v>
      </c>
      <c r="BR1829" s="12" t="s">
        <v>321</v>
      </c>
      <c r="BS1829" s="654">
        <v>0</v>
      </c>
      <c r="BT1829" s="12" t="s">
        <v>321</v>
      </c>
      <c r="BU1829" s="654">
        <v>5.6879999999999997</v>
      </c>
      <c r="BV1829" s="12" t="s">
        <v>321</v>
      </c>
      <c r="BW1829" s="9">
        <v>7.0000000000000007E-2</v>
      </c>
      <c r="BX1829" s="9" t="s">
        <v>322</v>
      </c>
      <c r="BY1829" s="755">
        <v>113.8</v>
      </c>
      <c r="BZ1829" s="9" t="s">
        <v>315</v>
      </c>
      <c r="CA1829" s="755">
        <v>5.9</v>
      </c>
      <c r="CB1829" s="9" t="s">
        <v>315</v>
      </c>
      <c r="CC1829" s="755">
        <v>5.9</v>
      </c>
      <c r="CD1829" s="9" t="s">
        <v>315</v>
      </c>
      <c r="CE1829" s="755">
        <v>52.9</v>
      </c>
      <c r="CF1829" s="9" t="s">
        <v>323</v>
      </c>
      <c r="CG1829" s="755">
        <v>44.1</v>
      </c>
      <c r="CH1829" s="9" t="s">
        <v>323</v>
      </c>
      <c r="CI1829" s="9"/>
      <c r="CJ1829" s="9"/>
      <c r="CK1829" s="9"/>
    </row>
    <row r="1830" spans="1:89" s="98" customFormat="1" x14ac:dyDescent="0.25">
      <c r="A1830" s="99">
        <v>10105945</v>
      </c>
      <c r="B1830" s="99"/>
      <c r="C1830" s="772">
        <v>2735</v>
      </c>
      <c r="D1830" s="807">
        <v>0.05</v>
      </c>
      <c r="E1830" s="772">
        <f t="shared" si="81"/>
        <v>2872</v>
      </c>
      <c r="F1830" s="778">
        <v>1.1000000000000001</v>
      </c>
      <c r="G1830" s="774">
        <f t="shared" si="80"/>
        <v>3159</v>
      </c>
      <c r="H1830" s="776"/>
      <c r="I1830" s="758"/>
      <c r="J1830" s="776"/>
      <c r="K1830" s="786"/>
      <c r="L1830" s="9" t="s">
        <v>308</v>
      </c>
      <c r="M1830" s="9" t="s">
        <v>4667</v>
      </c>
      <c r="N1830" s="9" t="s">
        <v>397</v>
      </c>
      <c r="O1830" s="9" t="s">
        <v>310</v>
      </c>
      <c r="P1830" s="9" t="s">
        <v>311</v>
      </c>
      <c r="Q1830" s="9" t="s">
        <v>2498</v>
      </c>
      <c r="R1830" s="9" t="s">
        <v>2499</v>
      </c>
      <c r="S1830" s="9" t="s">
        <v>373</v>
      </c>
      <c r="T1830" s="98" t="s">
        <v>234</v>
      </c>
      <c r="U1830" s="99" t="s">
        <v>870</v>
      </c>
      <c r="V1830" s="99" t="s">
        <v>207</v>
      </c>
      <c r="W1830" s="99" t="s">
        <v>636</v>
      </c>
      <c r="X1830" s="99" t="s">
        <v>207</v>
      </c>
      <c r="Y1830" s="99">
        <v>208</v>
      </c>
      <c r="Z1830" s="99" t="s">
        <v>207</v>
      </c>
      <c r="AA1830" s="99">
        <v>240</v>
      </c>
      <c r="AB1830" s="99" t="s">
        <v>207</v>
      </c>
      <c r="AC1830" s="9">
        <v>288</v>
      </c>
      <c r="AD1830" s="9" t="s">
        <v>207</v>
      </c>
      <c r="AE1830" s="9">
        <v>113</v>
      </c>
      <c r="AF1830" s="9" t="s">
        <v>315</v>
      </c>
      <c r="AG1830" s="14" t="s">
        <v>379</v>
      </c>
      <c r="AH1830" s="14" t="s">
        <v>207</v>
      </c>
      <c r="AI1830" s="14" t="s">
        <v>380</v>
      </c>
      <c r="AJ1830" s="14" t="s">
        <v>207</v>
      </c>
      <c r="AK1830" s="9">
        <v>5</v>
      </c>
      <c r="AL1830" s="14" t="s">
        <v>207</v>
      </c>
      <c r="AM1830" s="9">
        <v>5</v>
      </c>
      <c r="AN1830" s="14" t="s">
        <v>207</v>
      </c>
      <c r="AO1830" s="9">
        <v>5</v>
      </c>
      <c r="AP1830" s="14" t="s">
        <v>207</v>
      </c>
      <c r="AQ1830" s="9">
        <v>30</v>
      </c>
      <c r="AR1830" s="14" t="s">
        <v>207</v>
      </c>
      <c r="AS1830" s="9" t="s">
        <v>0</v>
      </c>
      <c r="AT1830" s="9" t="s">
        <v>318</v>
      </c>
      <c r="AU1830" s="9" t="s">
        <v>319</v>
      </c>
      <c r="AV1830" s="9" t="s">
        <v>320</v>
      </c>
      <c r="AW1830" s="9" t="s">
        <v>2623</v>
      </c>
      <c r="AX1830" s="9">
        <v>9010600000</v>
      </c>
      <c r="AY1830" s="99">
        <v>309</v>
      </c>
      <c r="AZ1830" s="12" t="s">
        <v>207</v>
      </c>
      <c r="BA1830" s="99">
        <v>15</v>
      </c>
      <c r="BB1830" s="12" t="s">
        <v>207</v>
      </c>
      <c r="BC1830" s="99">
        <v>15</v>
      </c>
      <c r="BD1830" s="12" t="s">
        <v>207</v>
      </c>
      <c r="BE1830" s="99">
        <v>29</v>
      </c>
      <c r="BF1830" s="12" t="s">
        <v>321</v>
      </c>
      <c r="BG1830" s="654">
        <v>28.367999999999999</v>
      </c>
      <c r="BH1830" s="12" t="s">
        <v>321</v>
      </c>
      <c r="BI1830" s="99">
        <v>22</v>
      </c>
      <c r="BJ1830" s="12" t="s">
        <v>321</v>
      </c>
      <c r="BK1830" s="754">
        <v>0</v>
      </c>
      <c r="BL1830" s="12" t="s">
        <v>321</v>
      </c>
      <c r="BM1830" s="754">
        <v>0.20799999999999999</v>
      </c>
      <c r="BN1830" s="12" t="s">
        <v>321</v>
      </c>
      <c r="BO1830" s="754">
        <v>6.16</v>
      </c>
      <c r="BP1830" s="12" t="s">
        <v>321</v>
      </c>
      <c r="BQ1830" s="754">
        <v>0</v>
      </c>
      <c r="BR1830" s="12" t="s">
        <v>321</v>
      </c>
      <c r="BS1830" s="654">
        <v>0</v>
      </c>
      <c r="BT1830" s="12" t="s">
        <v>321</v>
      </c>
      <c r="BU1830" s="654">
        <v>6.3680000000000003</v>
      </c>
      <c r="BV1830" s="12" t="s">
        <v>321</v>
      </c>
      <c r="BW1830" s="9">
        <v>7.0000000000000007E-2</v>
      </c>
      <c r="BX1830" s="9" t="s">
        <v>322</v>
      </c>
      <c r="BY1830" s="755">
        <v>121.7</v>
      </c>
      <c r="BZ1830" s="9" t="s">
        <v>315</v>
      </c>
      <c r="CA1830" s="755">
        <v>5.9</v>
      </c>
      <c r="CB1830" s="9" t="s">
        <v>315</v>
      </c>
      <c r="CC1830" s="755">
        <v>5.9</v>
      </c>
      <c r="CD1830" s="9" t="s">
        <v>315</v>
      </c>
      <c r="CE1830" s="755">
        <v>57.3</v>
      </c>
      <c r="CF1830" s="9" t="s">
        <v>323</v>
      </c>
      <c r="CG1830" s="755">
        <v>48.5</v>
      </c>
      <c r="CH1830" s="9" t="s">
        <v>323</v>
      </c>
      <c r="CI1830" s="9"/>
      <c r="CJ1830" s="9"/>
      <c r="CK1830" s="9"/>
    </row>
    <row r="1831" spans="1:89" s="98" customFormat="1" x14ac:dyDescent="0.25">
      <c r="A1831" s="99">
        <v>10105946</v>
      </c>
      <c r="B1831" s="99"/>
      <c r="C1831" s="772">
        <v>2947</v>
      </c>
      <c r="D1831" s="807">
        <v>0.05</v>
      </c>
      <c r="E1831" s="772">
        <f t="shared" si="81"/>
        <v>3094</v>
      </c>
      <c r="F1831" s="778">
        <v>1.1000000000000001</v>
      </c>
      <c r="G1831" s="774">
        <f t="shared" si="80"/>
        <v>3403</v>
      </c>
      <c r="H1831" s="776"/>
      <c r="I1831" s="758"/>
      <c r="J1831" s="776"/>
      <c r="K1831" s="786"/>
      <c r="L1831" s="9" t="s">
        <v>308</v>
      </c>
      <c r="M1831" s="9" t="s">
        <v>4668</v>
      </c>
      <c r="N1831" s="9" t="s">
        <v>397</v>
      </c>
      <c r="O1831" s="9" t="s">
        <v>310</v>
      </c>
      <c r="P1831" s="9" t="s">
        <v>311</v>
      </c>
      <c r="Q1831" s="9" t="s">
        <v>2498</v>
      </c>
      <c r="R1831" s="9" t="s">
        <v>2499</v>
      </c>
      <c r="S1831" s="9" t="s">
        <v>373</v>
      </c>
      <c r="T1831" s="98" t="s">
        <v>234</v>
      </c>
      <c r="U1831" s="99" t="s">
        <v>871</v>
      </c>
      <c r="V1831" s="99" t="s">
        <v>207</v>
      </c>
      <c r="W1831" s="99" t="s">
        <v>638</v>
      </c>
      <c r="X1831" s="99" t="s">
        <v>207</v>
      </c>
      <c r="Y1831" s="99">
        <v>238</v>
      </c>
      <c r="Z1831" s="99" t="s">
        <v>207</v>
      </c>
      <c r="AA1831" s="99">
        <v>280</v>
      </c>
      <c r="AB1831" s="99" t="s">
        <v>207</v>
      </c>
      <c r="AC1831" s="9">
        <v>338</v>
      </c>
      <c r="AD1831" s="9" t="s">
        <v>207</v>
      </c>
      <c r="AE1831" s="9">
        <v>133</v>
      </c>
      <c r="AF1831" s="9" t="s">
        <v>315</v>
      </c>
      <c r="AG1831" s="14" t="s">
        <v>383</v>
      </c>
      <c r="AH1831" s="14" t="s">
        <v>207</v>
      </c>
      <c r="AI1831" s="14" t="s">
        <v>384</v>
      </c>
      <c r="AJ1831" s="14" t="s">
        <v>207</v>
      </c>
      <c r="AK1831" s="9">
        <v>5</v>
      </c>
      <c r="AL1831" s="14" t="s">
        <v>207</v>
      </c>
      <c r="AM1831" s="9">
        <v>5</v>
      </c>
      <c r="AN1831" s="14" t="s">
        <v>207</v>
      </c>
      <c r="AO1831" s="9">
        <v>5</v>
      </c>
      <c r="AP1831" s="14" t="s">
        <v>207</v>
      </c>
      <c r="AQ1831" s="9">
        <v>30</v>
      </c>
      <c r="AR1831" s="14" t="s">
        <v>207</v>
      </c>
      <c r="AS1831" s="9" t="s">
        <v>0</v>
      </c>
      <c r="AT1831" s="9" t="s">
        <v>318</v>
      </c>
      <c r="AU1831" s="9" t="s">
        <v>319</v>
      </c>
      <c r="AV1831" s="9" t="s">
        <v>320</v>
      </c>
      <c r="AW1831" s="9" t="s">
        <v>2624</v>
      </c>
      <c r="AX1831" s="9">
        <v>9010600000</v>
      </c>
      <c r="AY1831" s="99">
        <v>349</v>
      </c>
      <c r="AZ1831" s="12" t="s">
        <v>207</v>
      </c>
      <c r="BA1831" s="99">
        <v>15</v>
      </c>
      <c r="BB1831" s="12" t="s">
        <v>207</v>
      </c>
      <c r="BC1831" s="99">
        <v>15</v>
      </c>
      <c r="BD1831" s="12" t="s">
        <v>207</v>
      </c>
      <c r="BE1831" s="99">
        <v>32</v>
      </c>
      <c r="BF1831" s="12" t="s">
        <v>321</v>
      </c>
      <c r="BG1831" s="654">
        <v>31.370999999999999</v>
      </c>
      <c r="BH1831" s="12" t="s">
        <v>321</v>
      </c>
      <c r="BI1831" s="99">
        <v>26</v>
      </c>
      <c r="BJ1831" s="12" t="s">
        <v>321</v>
      </c>
      <c r="BK1831" s="754">
        <v>0</v>
      </c>
      <c r="BL1831" s="12" t="s">
        <v>321</v>
      </c>
      <c r="BM1831" s="754">
        <v>0.223</v>
      </c>
      <c r="BN1831" s="12" t="s">
        <v>321</v>
      </c>
      <c r="BO1831" s="754">
        <v>5.1479999999999997</v>
      </c>
      <c r="BP1831" s="12" t="s">
        <v>321</v>
      </c>
      <c r="BQ1831" s="754">
        <v>0</v>
      </c>
      <c r="BR1831" s="12" t="s">
        <v>321</v>
      </c>
      <c r="BS1831" s="654">
        <v>0</v>
      </c>
      <c r="BT1831" s="12" t="s">
        <v>321</v>
      </c>
      <c r="BU1831" s="654">
        <v>5.3710000000000004</v>
      </c>
      <c r="BV1831" s="12" t="s">
        <v>321</v>
      </c>
      <c r="BW1831" s="9">
        <v>0.08</v>
      </c>
      <c r="BX1831" s="9" t="s">
        <v>322</v>
      </c>
      <c r="BY1831" s="755">
        <v>137.4</v>
      </c>
      <c r="BZ1831" s="9" t="s">
        <v>315</v>
      </c>
      <c r="CA1831" s="755">
        <v>5.9</v>
      </c>
      <c r="CB1831" s="9" t="s">
        <v>315</v>
      </c>
      <c r="CC1831" s="755">
        <v>5.9</v>
      </c>
      <c r="CD1831" s="9" t="s">
        <v>315</v>
      </c>
      <c r="CE1831" s="755">
        <v>66.099999999999994</v>
      </c>
      <c r="CF1831" s="9" t="s">
        <v>323</v>
      </c>
      <c r="CG1831" s="755">
        <v>57.3</v>
      </c>
      <c r="CH1831" s="9" t="s">
        <v>323</v>
      </c>
      <c r="CI1831" s="9"/>
      <c r="CJ1831" s="9"/>
      <c r="CK1831" s="9"/>
    </row>
    <row r="1832" spans="1:89" s="98" customFormat="1" x14ac:dyDescent="0.25">
      <c r="A1832" s="99">
        <v>10105947</v>
      </c>
      <c r="B1832" s="99"/>
      <c r="C1832" s="772">
        <v>3191</v>
      </c>
      <c r="D1832" s="807">
        <v>0.05</v>
      </c>
      <c r="E1832" s="772">
        <f t="shared" si="81"/>
        <v>3351</v>
      </c>
      <c r="F1832" s="778">
        <v>1.1000000000000001</v>
      </c>
      <c r="G1832" s="774">
        <f t="shared" si="80"/>
        <v>3686</v>
      </c>
      <c r="H1832" s="776"/>
      <c r="I1832" s="758"/>
      <c r="J1832" s="776"/>
      <c r="K1832" s="786"/>
      <c r="L1832" s="9" t="s">
        <v>308</v>
      </c>
      <c r="M1832" s="9" t="s">
        <v>4669</v>
      </c>
      <c r="N1832" s="9" t="s">
        <v>397</v>
      </c>
      <c r="O1832" s="9" t="s">
        <v>310</v>
      </c>
      <c r="P1832" s="9" t="s">
        <v>311</v>
      </c>
      <c r="Q1832" s="9" t="s">
        <v>2498</v>
      </c>
      <c r="R1832" s="9" t="s">
        <v>2499</v>
      </c>
      <c r="S1832" s="9" t="s">
        <v>373</v>
      </c>
      <c r="T1832" s="98" t="s">
        <v>234</v>
      </c>
      <c r="U1832" s="99" t="s">
        <v>645</v>
      </c>
      <c r="V1832" s="99" t="s">
        <v>207</v>
      </c>
      <c r="W1832" s="99" t="s">
        <v>640</v>
      </c>
      <c r="X1832" s="99" t="s">
        <v>207</v>
      </c>
      <c r="Y1832" s="99">
        <v>253</v>
      </c>
      <c r="Z1832" s="99" t="s">
        <v>207</v>
      </c>
      <c r="AA1832" s="99">
        <v>300</v>
      </c>
      <c r="AB1832" s="99" t="s">
        <v>207</v>
      </c>
      <c r="AC1832" s="9">
        <v>363</v>
      </c>
      <c r="AD1832" s="9" t="s">
        <v>207</v>
      </c>
      <c r="AE1832" s="9">
        <v>143</v>
      </c>
      <c r="AF1832" s="9" t="s">
        <v>315</v>
      </c>
      <c r="AG1832" s="14" t="s">
        <v>385</v>
      </c>
      <c r="AH1832" s="14" t="s">
        <v>207</v>
      </c>
      <c r="AI1832" s="14" t="s">
        <v>386</v>
      </c>
      <c r="AJ1832" s="14" t="s">
        <v>207</v>
      </c>
      <c r="AK1832" s="9">
        <v>5</v>
      </c>
      <c r="AL1832" s="14" t="s">
        <v>207</v>
      </c>
      <c r="AM1832" s="9">
        <v>5</v>
      </c>
      <c r="AN1832" s="14" t="s">
        <v>207</v>
      </c>
      <c r="AO1832" s="9">
        <v>5</v>
      </c>
      <c r="AP1832" s="14" t="s">
        <v>207</v>
      </c>
      <c r="AQ1832" s="9">
        <v>30</v>
      </c>
      <c r="AR1832" s="14" t="s">
        <v>207</v>
      </c>
      <c r="AS1832" s="9" t="s">
        <v>0</v>
      </c>
      <c r="AT1832" s="9" t="s">
        <v>318</v>
      </c>
      <c r="AU1832" s="9" t="s">
        <v>319</v>
      </c>
      <c r="AV1832" s="9" t="s">
        <v>320</v>
      </c>
      <c r="AW1832" s="9" t="s">
        <v>2625</v>
      </c>
      <c r="AX1832" s="9">
        <v>9010600000</v>
      </c>
      <c r="AY1832" s="99">
        <v>369</v>
      </c>
      <c r="AZ1832" s="12" t="s">
        <v>207</v>
      </c>
      <c r="BA1832" s="99">
        <v>15</v>
      </c>
      <c r="BB1832" s="12" t="s">
        <v>207</v>
      </c>
      <c r="BC1832" s="99">
        <v>15</v>
      </c>
      <c r="BD1832" s="12" t="s">
        <v>207</v>
      </c>
      <c r="BE1832" s="99">
        <v>33</v>
      </c>
      <c r="BF1832" s="12" t="s">
        <v>321</v>
      </c>
      <c r="BG1832" s="654">
        <v>32.533000000000001</v>
      </c>
      <c r="BH1832" s="12" t="s">
        <v>321</v>
      </c>
      <c r="BI1832" s="99">
        <v>27</v>
      </c>
      <c r="BJ1832" s="12" t="s">
        <v>321</v>
      </c>
      <c r="BK1832" s="754">
        <v>0</v>
      </c>
      <c r="BL1832" s="12" t="s">
        <v>321</v>
      </c>
      <c r="BM1832" s="754">
        <v>0.23100000000000001</v>
      </c>
      <c r="BN1832" s="12" t="s">
        <v>321</v>
      </c>
      <c r="BO1832" s="754">
        <v>5.3019999999999996</v>
      </c>
      <c r="BP1832" s="12" t="s">
        <v>321</v>
      </c>
      <c r="BQ1832" s="754">
        <v>0</v>
      </c>
      <c r="BR1832" s="12" t="s">
        <v>321</v>
      </c>
      <c r="BS1832" s="654">
        <v>0</v>
      </c>
      <c r="BT1832" s="12" t="s">
        <v>321</v>
      </c>
      <c r="BU1832" s="654">
        <v>5.5330000000000004</v>
      </c>
      <c r="BV1832" s="12" t="s">
        <v>321</v>
      </c>
      <c r="BW1832" s="9">
        <v>0.08</v>
      </c>
      <c r="BX1832" s="9" t="s">
        <v>322</v>
      </c>
      <c r="BY1832" s="755">
        <v>145.30000000000001</v>
      </c>
      <c r="BZ1832" s="9" t="s">
        <v>315</v>
      </c>
      <c r="CA1832" s="755">
        <v>5.9</v>
      </c>
      <c r="CB1832" s="9" t="s">
        <v>315</v>
      </c>
      <c r="CC1832" s="755">
        <v>5.9</v>
      </c>
      <c r="CD1832" s="9" t="s">
        <v>315</v>
      </c>
      <c r="CE1832" s="755">
        <v>70.5</v>
      </c>
      <c r="CF1832" s="9" t="s">
        <v>323</v>
      </c>
      <c r="CG1832" s="755">
        <v>59.5</v>
      </c>
      <c r="CH1832" s="9" t="s">
        <v>323</v>
      </c>
      <c r="CI1832" s="9"/>
      <c r="CJ1832" s="9"/>
      <c r="CK1832" s="9"/>
    </row>
    <row r="1833" spans="1:89" s="98" customFormat="1" x14ac:dyDescent="0.25">
      <c r="A1833" s="99">
        <v>10105070</v>
      </c>
      <c r="B1833" s="99"/>
      <c r="C1833" s="772">
        <v>3621</v>
      </c>
      <c r="D1833" s="807">
        <v>0.05</v>
      </c>
      <c r="E1833" s="772">
        <f t="shared" si="81"/>
        <v>3802</v>
      </c>
      <c r="F1833" s="778">
        <v>1.1000000000000001</v>
      </c>
      <c r="G1833" s="774">
        <f t="shared" si="80"/>
        <v>4182</v>
      </c>
      <c r="H1833" s="776"/>
      <c r="I1833" s="758"/>
      <c r="J1833" s="776"/>
      <c r="K1833" s="786"/>
      <c r="L1833" s="9" t="s">
        <v>308</v>
      </c>
      <c r="M1833" s="9" t="s">
        <v>4670</v>
      </c>
      <c r="N1833" s="9" t="s">
        <v>397</v>
      </c>
      <c r="O1833" s="9" t="s">
        <v>310</v>
      </c>
      <c r="P1833" s="9" t="s">
        <v>311</v>
      </c>
      <c r="Q1833" s="9" t="s">
        <v>2498</v>
      </c>
      <c r="R1833" s="9" t="s">
        <v>2499</v>
      </c>
      <c r="S1833" s="9" t="s">
        <v>373</v>
      </c>
      <c r="T1833" s="98" t="s">
        <v>234</v>
      </c>
      <c r="U1833" s="99" t="s">
        <v>872</v>
      </c>
      <c r="V1833" s="99" t="s">
        <v>207</v>
      </c>
      <c r="W1833" s="99" t="s">
        <v>642</v>
      </c>
      <c r="X1833" s="99" t="s">
        <v>207</v>
      </c>
      <c r="Y1833" s="99">
        <v>268</v>
      </c>
      <c r="Z1833" s="99" t="s">
        <v>207</v>
      </c>
      <c r="AA1833" s="99">
        <v>320</v>
      </c>
      <c r="AB1833" s="99" t="s">
        <v>207</v>
      </c>
      <c r="AC1833" s="9">
        <v>388</v>
      </c>
      <c r="AD1833" s="9" t="s">
        <v>207</v>
      </c>
      <c r="AE1833" s="9">
        <v>153</v>
      </c>
      <c r="AF1833" s="9" t="s">
        <v>315</v>
      </c>
      <c r="AG1833" s="14" t="s">
        <v>387</v>
      </c>
      <c r="AH1833" s="14" t="s">
        <v>207</v>
      </c>
      <c r="AI1833" s="14" t="s">
        <v>388</v>
      </c>
      <c r="AJ1833" s="14" t="s">
        <v>207</v>
      </c>
      <c r="AK1833" s="9">
        <v>5</v>
      </c>
      <c r="AL1833" s="14" t="s">
        <v>207</v>
      </c>
      <c r="AM1833" s="9">
        <v>5</v>
      </c>
      <c r="AN1833" s="14" t="s">
        <v>207</v>
      </c>
      <c r="AO1833" s="9">
        <v>5</v>
      </c>
      <c r="AP1833" s="14" t="s">
        <v>207</v>
      </c>
      <c r="AQ1833" s="9">
        <v>30</v>
      </c>
      <c r="AR1833" s="14" t="s">
        <v>207</v>
      </c>
      <c r="AS1833" s="9" t="s">
        <v>0</v>
      </c>
      <c r="AT1833" s="9" t="s">
        <v>318</v>
      </c>
      <c r="AU1833" s="9" t="s">
        <v>319</v>
      </c>
      <c r="AV1833" s="9" t="s">
        <v>320</v>
      </c>
      <c r="AW1833" s="9" t="s">
        <v>2626</v>
      </c>
      <c r="AX1833" s="9">
        <v>9010600000</v>
      </c>
      <c r="AY1833" s="99">
        <v>389</v>
      </c>
      <c r="AZ1833" s="12" t="s">
        <v>207</v>
      </c>
      <c r="BA1833" s="99">
        <v>15</v>
      </c>
      <c r="BB1833" s="12" t="s">
        <v>207</v>
      </c>
      <c r="BC1833" s="99">
        <v>15</v>
      </c>
      <c r="BD1833" s="12" t="s">
        <v>207</v>
      </c>
      <c r="BE1833" s="99">
        <v>37</v>
      </c>
      <c r="BF1833" s="12" t="s">
        <v>321</v>
      </c>
      <c r="BG1833" s="654">
        <v>36.695</v>
      </c>
      <c r="BH1833" s="12" t="s">
        <v>321</v>
      </c>
      <c r="BI1833" s="99">
        <v>31</v>
      </c>
      <c r="BJ1833" s="12" t="s">
        <v>321</v>
      </c>
      <c r="BK1833" s="754">
        <v>0</v>
      </c>
      <c r="BL1833" s="12" t="s">
        <v>321</v>
      </c>
      <c r="BM1833" s="754">
        <v>0.23899999999999999</v>
      </c>
      <c r="BN1833" s="12" t="s">
        <v>321</v>
      </c>
      <c r="BO1833" s="754">
        <v>5.4560000000000004</v>
      </c>
      <c r="BP1833" s="12" t="s">
        <v>321</v>
      </c>
      <c r="BQ1833" s="754">
        <v>0</v>
      </c>
      <c r="BR1833" s="12" t="s">
        <v>321</v>
      </c>
      <c r="BS1833" s="654">
        <v>0</v>
      </c>
      <c r="BT1833" s="12" t="s">
        <v>321</v>
      </c>
      <c r="BU1833" s="654">
        <v>5.6950000000000003</v>
      </c>
      <c r="BV1833" s="12" t="s">
        <v>321</v>
      </c>
      <c r="BW1833" s="9">
        <v>0.09</v>
      </c>
      <c r="BX1833" s="9" t="s">
        <v>322</v>
      </c>
      <c r="BY1833" s="755">
        <v>153.1</v>
      </c>
      <c r="BZ1833" s="9" t="s">
        <v>315</v>
      </c>
      <c r="CA1833" s="755">
        <v>5.9</v>
      </c>
      <c r="CB1833" s="9" t="s">
        <v>315</v>
      </c>
      <c r="CC1833" s="755">
        <v>5.9</v>
      </c>
      <c r="CD1833" s="9" t="s">
        <v>315</v>
      </c>
      <c r="CE1833" s="755">
        <v>79.400000000000006</v>
      </c>
      <c r="CF1833" s="9" t="s">
        <v>323</v>
      </c>
      <c r="CG1833" s="755">
        <v>68.3</v>
      </c>
      <c r="CH1833" s="9" t="s">
        <v>323</v>
      </c>
      <c r="CI1833" s="9"/>
      <c r="CJ1833" s="9"/>
      <c r="CK1833" s="9"/>
    </row>
    <row r="1834" spans="1:89" s="98" customFormat="1" x14ac:dyDescent="0.25">
      <c r="A1834" s="99">
        <v>10105071</v>
      </c>
      <c r="B1834" s="99"/>
      <c r="C1834" s="772">
        <v>4030</v>
      </c>
      <c r="D1834" s="807">
        <v>0.05</v>
      </c>
      <c r="E1834" s="772">
        <f t="shared" si="81"/>
        <v>4232</v>
      </c>
      <c r="F1834" s="778">
        <v>1.1000000000000001</v>
      </c>
      <c r="G1834" s="774">
        <f t="shared" si="80"/>
        <v>4655</v>
      </c>
      <c r="H1834" s="776"/>
      <c r="I1834" s="758"/>
      <c r="J1834" s="776"/>
      <c r="K1834" s="786"/>
      <c r="L1834" s="9" t="s">
        <v>308</v>
      </c>
      <c r="M1834" s="9" t="s">
        <v>4671</v>
      </c>
      <c r="N1834" s="9" t="s">
        <v>397</v>
      </c>
      <c r="O1834" s="9" t="s">
        <v>310</v>
      </c>
      <c r="P1834" s="9" t="s">
        <v>311</v>
      </c>
      <c r="Q1834" s="9" t="s">
        <v>2498</v>
      </c>
      <c r="R1834" s="9" t="s">
        <v>2499</v>
      </c>
      <c r="S1834" s="9" t="s">
        <v>373</v>
      </c>
      <c r="T1834" s="98" t="s">
        <v>234</v>
      </c>
      <c r="U1834" s="99" t="s">
        <v>873</v>
      </c>
      <c r="V1834" s="99" t="s">
        <v>207</v>
      </c>
      <c r="W1834" s="99" t="s">
        <v>644</v>
      </c>
      <c r="X1834" s="99" t="s">
        <v>207</v>
      </c>
      <c r="Y1834" s="99">
        <v>283</v>
      </c>
      <c r="Z1834" s="99" t="s">
        <v>207</v>
      </c>
      <c r="AA1834" s="99">
        <v>340</v>
      </c>
      <c r="AB1834" s="99" t="s">
        <v>207</v>
      </c>
      <c r="AC1834" s="9">
        <v>413</v>
      </c>
      <c r="AD1834" s="9" t="s">
        <v>207</v>
      </c>
      <c r="AE1834" s="9">
        <v>163</v>
      </c>
      <c r="AF1834" s="9" t="s">
        <v>315</v>
      </c>
      <c r="AG1834" s="14" t="s">
        <v>389</v>
      </c>
      <c r="AH1834" s="14" t="s">
        <v>207</v>
      </c>
      <c r="AI1834" s="14" t="s">
        <v>390</v>
      </c>
      <c r="AJ1834" s="14" t="s">
        <v>207</v>
      </c>
      <c r="AK1834" s="9">
        <v>5</v>
      </c>
      <c r="AL1834" s="14" t="s">
        <v>207</v>
      </c>
      <c r="AM1834" s="9">
        <v>5</v>
      </c>
      <c r="AN1834" s="14" t="s">
        <v>207</v>
      </c>
      <c r="AO1834" s="9">
        <v>5</v>
      </c>
      <c r="AP1834" s="14" t="s">
        <v>207</v>
      </c>
      <c r="AQ1834" s="9">
        <v>30</v>
      </c>
      <c r="AR1834" s="14" t="s">
        <v>207</v>
      </c>
      <c r="AS1834" s="9" t="s">
        <v>0</v>
      </c>
      <c r="AT1834" s="9" t="s">
        <v>318</v>
      </c>
      <c r="AU1834" s="9" t="s">
        <v>319</v>
      </c>
      <c r="AV1834" s="9" t="s">
        <v>320</v>
      </c>
      <c r="AW1834" s="9" t="s">
        <v>2627</v>
      </c>
      <c r="AX1834" s="9">
        <v>9010600000</v>
      </c>
      <c r="AY1834" s="99">
        <v>409</v>
      </c>
      <c r="AZ1834" s="12" t="s">
        <v>207</v>
      </c>
      <c r="BA1834" s="99">
        <v>15</v>
      </c>
      <c r="BB1834" s="12" t="s">
        <v>207</v>
      </c>
      <c r="BC1834" s="99">
        <v>15</v>
      </c>
      <c r="BD1834" s="12" t="s">
        <v>207</v>
      </c>
      <c r="BE1834" s="99">
        <v>39</v>
      </c>
      <c r="BF1834" s="12" t="s">
        <v>321</v>
      </c>
      <c r="BG1834" s="654">
        <v>38.057000000000002</v>
      </c>
      <c r="BH1834" s="12" t="s">
        <v>321</v>
      </c>
      <c r="BI1834" s="99">
        <v>32</v>
      </c>
      <c r="BJ1834" s="12" t="s">
        <v>321</v>
      </c>
      <c r="BK1834" s="754">
        <v>0</v>
      </c>
      <c r="BL1834" s="12" t="s">
        <v>321</v>
      </c>
      <c r="BM1834" s="754">
        <v>0.247</v>
      </c>
      <c r="BN1834" s="12" t="s">
        <v>321</v>
      </c>
      <c r="BO1834" s="754">
        <v>5.81</v>
      </c>
      <c r="BP1834" s="12" t="s">
        <v>321</v>
      </c>
      <c r="BQ1834" s="754">
        <v>0</v>
      </c>
      <c r="BR1834" s="12" t="s">
        <v>321</v>
      </c>
      <c r="BS1834" s="654">
        <v>0</v>
      </c>
      <c r="BT1834" s="12" t="s">
        <v>321</v>
      </c>
      <c r="BU1834" s="654">
        <v>6.0570000000000004</v>
      </c>
      <c r="BV1834" s="12" t="s">
        <v>321</v>
      </c>
      <c r="BW1834" s="9">
        <v>0.09</v>
      </c>
      <c r="BX1834" s="9" t="s">
        <v>322</v>
      </c>
      <c r="BY1834" s="755">
        <v>161</v>
      </c>
      <c r="BZ1834" s="9" t="s">
        <v>315</v>
      </c>
      <c r="CA1834" s="755">
        <v>5.9</v>
      </c>
      <c r="CB1834" s="9" t="s">
        <v>315</v>
      </c>
      <c r="CC1834" s="755">
        <v>5.9</v>
      </c>
      <c r="CD1834" s="9" t="s">
        <v>315</v>
      </c>
      <c r="CE1834" s="755">
        <v>83.8</v>
      </c>
      <c r="CF1834" s="9" t="s">
        <v>323</v>
      </c>
      <c r="CG1834" s="755">
        <v>70.5</v>
      </c>
      <c r="CH1834" s="9" t="s">
        <v>323</v>
      </c>
      <c r="CI1834" s="9"/>
      <c r="CJ1834" s="9"/>
      <c r="CK1834" s="9"/>
    </row>
    <row r="1835" spans="1:89" s="98" customFormat="1" x14ac:dyDescent="0.25">
      <c r="A1835" s="99">
        <v>10105901</v>
      </c>
      <c r="B1835" s="99"/>
      <c r="C1835" s="772">
        <v>2239</v>
      </c>
      <c r="D1835" s="807">
        <v>0.05</v>
      </c>
      <c r="E1835" s="772">
        <f t="shared" si="81"/>
        <v>2351</v>
      </c>
      <c r="F1835" s="778">
        <v>1.1000000000000001</v>
      </c>
      <c r="G1835" s="774">
        <f t="shared" si="80"/>
        <v>2586</v>
      </c>
      <c r="H1835" s="776"/>
      <c r="I1835" s="758"/>
      <c r="J1835" s="776"/>
      <c r="K1835" s="786"/>
      <c r="L1835" s="9" t="s">
        <v>308</v>
      </c>
      <c r="M1835" s="9" t="s">
        <v>4672</v>
      </c>
      <c r="N1835" s="9" t="s">
        <v>309</v>
      </c>
      <c r="O1835" s="9" t="s">
        <v>310</v>
      </c>
      <c r="P1835" s="9" t="s">
        <v>311</v>
      </c>
      <c r="Q1835" s="9" t="s">
        <v>2498</v>
      </c>
      <c r="R1835" s="9" t="s">
        <v>2499</v>
      </c>
      <c r="S1835" s="9" t="s">
        <v>373</v>
      </c>
      <c r="T1835" s="98" t="s">
        <v>234</v>
      </c>
      <c r="U1835" s="99" t="s">
        <v>864</v>
      </c>
      <c r="V1835" s="99" t="s">
        <v>207</v>
      </c>
      <c r="W1835" s="99" t="s">
        <v>865</v>
      </c>
      <c r="X1835" s="99" t="s">
        <v>207</v>
      </c>
      <c r="Y1835" s="99">
        <v>163</v>
      </c>
      <c r="Z1835" s="99" t="s">
        <v>207</v>
      </c>
      <c r="AA1835" s="99">
        <v>180</v>
      </c>
      <c r="AB1835" s="99" t="s">
        <v>207</v>
      </c>
      <c r="AC1835" s="9">
        <v>213</v>
      </c>
      <c r="AD1835" s="9" t="s">
        <v>207</v>
      </c>
      <c r="AE1835" s="9">
        <v>84</v>
      </c>
      <c r="AF1835" s="9" t="s">
        <v>315</v>
      </c>
      <c r="AG1835" s="14" t="s">
        <v>866</v>
      </c>
      <c r="AH1835" s="14" t="s">
        <v>207</v>
      </c>
      <c r="AI1835" s="14" t="s">
        <v>867</v>
      </c>
      <c r="AJ1835" s="14" t="s">
        <v>207</v>
      </c>
      <c r="AK1835" s="9">
        <v>5</v>
      </c>
      <c r="AL1835" s="14" t="s">
        <v>207</v>
      </c>
      <c r="AM1835" s="9">
        <v>5</v>
      </c>
      <c r="AN1835" s="14" t="s">
        <v>207</v>
      </c>
      <c r="AO1835" s="9">
        <v>5</v>
      </c>
      <c r="AP1835" s="14" t="s">
        <v>207</v>
      </c>
      <c r="AQ1835" s="9">
        <v>30</v>
      </c>
      <c r="AR1835" s="14" t="s">
        <v>207</v>
      </c>
      <c r="AS1835" s="9" t="s">
        <v>0</v>
      </c>
      <c r="AT1835" s="9" t="s">
        <v>318</v>
      </c>
      <c r="AU1835" s="9" t="s">
        <v>319</v>
      </c>
      <c r="AV1835" s="9" t="s">
        <v>320</v>
      </c>
      <c r="AW1835" s="9" t="s">
        <v>2628</v>
      </c>
      <c r="AX1835" s="9">
        <v>9010600000</v>
      </c>
      <c r="AY1835" s="99">
        <v>249</v>
      </c>
      <c r="AZ1835" s="12" t="s">
        <v>207</v>
      </c>
      <c r="BA1835" s="99">
        <v>15</v>
      </c>
      <c r="BB1835" s="12" t="s">
        <v>207</v>
      </c>
      <c r="BC1835" s="99">
        <v>15</v>
      </c>
      <c r="BD1835" s="12" t="s">
        <v>207</v>
      </c>
      <c r="BE1835" s="99">
        <v>23</v>
      </c>
      <c r="BF1835" s="12" t="s">
        <v>321</v>
      </c>
      <c r="BG1835" s="654">
        <v>22.643999999999998</v>
      </c>
      <c r="BH1835" s="12" t="s">
        <v>321</v>
      </c>
      <c r="BI1835" s="99">
        <v>19</v>
      </c>
      <c r="BJ1835" s="12" t="s">
        <v>321</v>
      </c>
      <c r="BK1835" s="754">
        <v>0</v>
      </c>
      <c r="BL1835" s="12" t="s">
        <v>321</v>
      </c>
      <c r="BM1835" s="754">
        <v>0.186</v>
      </c>
      <c r="BN1835" s="12" t="s">
        <v>321</v>
      </c>
      <c r="BO1835" s="754">
        <v>3.4580000000000002</v>
      </c>
      <c r="BP1835" s="12" t="s">
        <v>321</v>
      </c>
      <c r="BQ1835" s="754">
        <v>0</v>
      </c>
      <c r="BR1835" s="12" t="s">
        <v>321</v>
      </c>
      <c r="BS1835" s="654">
        <v>0</v>
      </c>
      <c r="BT1835" s="12" t="s">
        <v>321</v>
      </c>
      <c r="BU1835" s="654">
        <v>3.6440000000000001</v>
      </c>
      <c r="BV1835" s="12" t="s">
        <v>321</v>
      </c>
      <c r="BW1835" s="9">
        <v>0.06</v>
      </c>
      <c r="BX1835" s="9" t="s">
        <v>322</v>
      </c>
      <c r="BY1835" s="755">
        <v>98</v>
      </c>
      <c r="BZ1835" s="9" t="s">
        <v>315</v>
      </c>
      <c r="CA1835" s="755">
        <v>5.9</v>
      </c>
      <c r="CB1835" s="9" t="s">
        <v>315</v>
      </c>
      <c r="CC1835" s="755">
        <v>5.9</v>
      </c>
      <c r="CD1835" s="9" t="s">
        <v>315</v>
      </c>
      <c r="CE1835" s="755">
        <v>48.5</v>
      </c>
      <c r="CF1835" s="9" t="s">
        <v>323</v>
      </c>
      <c r="CG1835" s="755">
        <v>41.9</v>
      </c>
      <c r="CH1835" s="9" t="s">
        <v>323</v>
      </c>
      <c r="CI1835" s="9"/>
      <c r="CJ1835" s="9"/>
      <c r="CK1835" s="9"/>
    </row>
    <row r="1836" spans="1:89" s="98" customFormat="1" x14ac:dyDescent="0.25">
      <c r="A1836" s="99">
        <v>10105902</v>
      </c>
      <c r="B1836" s="99"/>
      <c r="C1836" s="772">
        <v>2352</v>
      </c>
      <c r="D1836" s="807">
        <v>0.05</v>
      </c>
      <c r="E1836" s="772">
        <f t="shared" si="81"/>
        <v>2470</v>
      </c>
      <c r="F1836" s="778">
        <v>1.1000000000000001</v>
      </c>
      <c r="G1836" s="774">
        <f t="shared" si="80"/>
        <v>2717</v>
      </c>
      <c r="H1836" s="776"/>
      <c r="I1836" s="758"/>
      <c r="J1836" s="776"/>
      <c r="K1836" s="786"/>
      <c r="L1836" s="9" t="s">
        <v>308</v>
      </c>
      <c r="M1836" s="9" t="s">
        <v>4673</v>
      </c>
      <c r="N1836" s="9" t="s">
        <v>309</v>
      </c>
      <c r="O1836" s="9" t="s">
        <v>310</v>
      </c>
      <c r="P1836" s="9" t="s">
        <v>311</v>
      </c>
      <c r="Q1836" s="9" t="s">
        <v>2498</v>
      </c>
      <c r="R1836" s="9" t="s">
        <v>2499</v>
      </c>
      <c r="S1836" s="9" t="s">
        <v>373</v>
      </c>
      <c r="T1836" s="98" t="s">
        <v>234</v>
      </c>
      <c r="U1836" s="99" t="s">
        <v>868</v>
      </c>
      <c r="V1836" s="99" t="s">
        <v>207</v>
      </c>
      <c r="W1836" s="99" t="s">
        <v>632</v>
      </c>
      <c r="X1836" s="99" t="s">
        <v>207</v>
      </c>
      <c r="Y1836" s="99">
        <v>178</v>
      </c>
      <c r="Z1836" s="99" t="s">
        <v>207</v>
      </c>
      <c r="AA1836" s="99">
        <v>200</v>
      </c>
      <c r="AB1836" s="99" t="s">
        <v>207</v>
      </c>
      <c r="AC1836" s="9">
        <v>238</v>
      </c>
      <c r="AD1836" s="9" t="s">
        <v>207</v>
      </c>
      <c r="AE1836" s="9">
        <v>94</v>
      </c>
      <c r="AF1836" s="9" t="s">
        <v>315</v>
      </c>
      <c r="AG1836" s="14" t="s">
        <v>374</v>
      </c>
      <c r="AH1836" s="14" t="s">
        <v>207</v>
      </c>
      <c r="AI1836" s="14" t="s">
        <v>375</v>
      </c>
      <c r="AJ1836" s="14" t="s">
        <v>207</v>
      </c>
      <c r="AK1836" s="9">
        <v>5</v>
      </c>
      <c r="AL1836" s="14" t="s">
        <v>207</v>
      </c>
      <c r="AM1836" s="9">
        <v>5</v>
      </c>
      <c r="AN1836" s="14" t="s">
        <v>207</v>
      </c>
      <c r="AO1836" s="9">
        <v>5</v>
      </c>
      <c r="AP1836" s="14" t="s">
        <v>207</v>
      </c>
      <c r="AQ1836" s="9">
        <v>30</v>
      </c>
      <c r="AR1836" s="14" t="s">
        <v>207</v>
      </c>
      <c r="AS1836" s="9" t="s">
        <v>0</v>
      </c>
      <c r="AT1836" s="9" t="s">
        <v>318</v>
      </c>
      <c r="AU1836" s="9" t="s">
        <v>319</v>
      </c>
      <c r="AV1836" s="9" t="s">
        <v>320</v>
      </c>
      <c r="AW1836" s="9" t="s">
        <v>2629</v>
      </c>
      <c r="AX1836" s="9">
        <v>9010600000</v>
      </c>
      <c r="AY1836" s="99">
        <v>269</v>
      </c>
      <c r="AZ1836" s="12" t="s">
        <v>207</v>
      </c>
      <c r="BA1836" s="99">
        <v>15</v>
      </c>
      <c r="BB1836" s="12" t="s">
        <v>207</v>
      </c>
      <c r="BC1836" s="99">
        <v>15</v>
      </c>
      <c r="BD1836" s="12" t="s">
        <v>207</v>
      </c>
      <c r="BE1836" s="99">
        <v>26</v>
      </c>
      <c r="BF1836" s="12" t="s">
        <v>321</v>
      </c>
      <c r="BG1836" s="654">
        <v>25.045999999999999</v>
      </c>
      <c r="BH1836" s="12" t="s">
        <v>321</v>
      </c>
      <c r="BI1836" s="99">
        <v>20</v>
      </c>
      <c r="BJ1836" s="12" t="s">
        <v>321</v>
      </c>
      <c r="BK1836" s="754">
        <v>0</v>
      </c>
      <c r="BL1836" s="12" t="s">
        <v>321</v>
      </c>
      <c r="BM1836" s="754">
        <v>0.19400000000000001</v>
      </c>
      <c r="BN1836" s="12" t="s">
        <v>321</v>
      </c>
      <c r="BO1836" s="754">
        <v>4.8520000000000003</v>
      </c>
      <c r="BP1836" s="12" t="s">
        <v>321</v>
      </c>
      <c r="BQ1836" s="754">
        <v>0</v>
      </c>
      <c r="BR1836" s="12" t="s">
        <v>321</v>
      </c>
      <c r="BS1836" s="654">
        <v>0</v>
      </c>
      <c r="BT1836" s="12" t="s">
        <v>321</v>
      </c>
      <c r="BU1836" s="654">
        <v>5.0460000000000003</v>
      </c>
      <c r="BV1836" s="12" t="s">
        <v>321</v>
      </c>
      <c r="BW1836" s="9">
        <v>0.06</v>
      </c>
      <c r="BX1836" s="9" t="s">
        <v>322</v>
      </c>
      <c r="BY1836" s="755">
        <v>105.9</v>
      </c>
      <c r="BZ1836" s="9" t="s">
        <v>315</v>
      </c>
      <c r="CA1836" s="755">
        <v>5.9</v>
      </c>
      <c r="CB1836" s="9" t="s">
        <v>315</v>
      </c>
      <c r="CC1836" s="755">
        <v>5.9</v>
      </c>
      <c r="CD1836" s="9" t="s">
        <v>315</v>
      </c>
      <c r="CE1836" s="755">
        <v>52.9</v>
      </c>
      <c r="CF1836" s="9" t="s">
        <v>323</v>
      </c>
      <c r="CG1836" s="755">
        <v>44.1</v>
      </c>
      <c r="CH1836" s="9" t="s">
        <v>323</v>
      </c>
      <c r="CI1836" s="9"/>
      <c r="CJ1836" s="9"/>
      <c r="CK1836" s="9"/>
    </row>
    <row r="1837" spans="1:89" s="98" customFormat="1" x14ac:dyDescent="0.25">
      <c r="A1837" s="99">
        <v>10105903</v>
      </c>
      <c r="B1837" s="99"/>
      <c r="C1837" s="772">
        <v>2489</v>
      </c>
      <c r="D1837" s="807">
        <v>0.05</v>
      </c>
      <c r="E1837" s="772">
        <f t="shared" si="81"/>
        <v>2613</v>
      </c>
      <c r="F1837" s="778">
        <v>1.1000000000000001</v>
      </c>
      <c r="G1837" s="774">
        <f t="shared" si="80"/>
        <v>2874</v>
      </c>
      <c r="H1837" s="776"/>
      <c r="I1837" s="758"/>
      <c r="J1837" s="776"/>
      <c r="K1837" s="786"/>
      <c r="L1837" s="9" t="s">
        <v>308</v>
      </c>
      <c r="M1837" s="9" t="s">
        <v>4674</v>
      </c>
      <c r="N1837" s="9" t="s">
        <v>309</v>
      </c>
      <c r="O1837" s="9" t="s">
        <v>310</v>
      </c>
      <c r="P1837" s="9" t="s">
        <v>311</v>
      </c>
      <c r="Q1837" s="9" t="s">
        <v>2498</v>
      </c>
      <c r="R1837" s="9" t="s">
        <v>2499</v>
      </c>
      <c r="S1837" s="9" t="s">
        <v>373</v>
      </c>
      <c r="T1837" s="98" t="s">
        <v>234</v>
      </c>
      <c r="U1837" s="99" t="s">
        <v>869</v>
      </c>
      <c r="V1837" s="99" t="s">
        <v>207</v>
      </c>
      <c r="W1837" s="99" t="s">
        <v>634</v>
      </c>
      <c r="X1837" s="99" t="s">
        <v>207</v>
      </c>
      <c r="Y1837" s="99">
        <v>193</v>
      </c>
      <c r="Z1837" s="99" t="s">
        <v>207</v>
      </c>
      <c r="AA1837" s="99">
        <v>220</v>
      </c>
      <c r="AB1837" s="99" t="s">
        <v>207</v>
      </c>
      <c r="AC1837" s="9">
        <v>263</v>
      </c>
      <c r="AD1837" s="9" t="s">
        <v>207</v>
      </c>
      <c r="AE1837" s="9">
        <v>104</v>
      </c>
      <c r="AF1837" s="9" t="s">
        <v>315</v>
      </c>
      <c r="AG1837" s="14" t="s">
        <v>377</v>
      </c>
      <c r="AH1837" s="14" t="s">
        <v>207</v>
      </c>
      <c r="AI1837" s="14" t="s">
        <v>378</v>
      </c>
      <c r="AJ1837" s="14" t="s">
        <v>207</v>
      </c>
      <c r="AK1837" s="9">
        <v>5</v>
      </c>
      <c r="AL1837" s="14" t="s">
        <v>207</v>
      </c>
      <c r="AM1837" s="9">
        <v>5</v>
      </c>
      <c r="AN1837" s="14" t="s">
        <v>207</v>
      </c>
      <c r="AO1837" s="9">
        <v>5</v>
      </c>
      <c r="AP1837" s="14" t="s">
        <v>207</v>
      </c>
      <c r="AQ1837" s="9">
        <v>30</v>
      </c>
      <c r="AR1837" s="14" t="s">
        <v>207</v>
      </c>
      <c r="AS1837" s="9" t="s">
        <v>0</v>
      </c>
      <c r="AT1837" s="9" t="s">
        <v>318</v>
      </c>
      <c r="AU1837" s="9" t="s">
        <v>319</v>
      </c>
      <c r="AV1837" s="9" t="s">
        <v>320</v>
      </c>
      <c r="AW1837" s="9" t="s">
        <v>2630</v>
      </c>
      <c r="AX1837" s="9">
        <v>9010600000</v>
      </c>
      <c r="AY1837" s="99">
        <v>289</v>
      </c>
      <c r="AZ1837" s="12" t="s">
        <v>207</v>
      </c>
      <c r="BA1837" s="99">
        <v>15</v>
      </c>
      <c r="BB1837" s="12" t="s">
        <v>207</v>
      </c>
      <c r="BC1837" s="99">
        <v>15</v>
      </c>
      <c r="BD1837" s="12" t="s">
        <v>207</v>
      </c>
      <c r="BE1837" s="99">
        <v>28</v>
      </c>
      <c r="BF1837" s="12" t="s">
        <v>321</v>
      </c>
      <c r="BG1837" s="654">
        <v>27.687999999999999</v>
      </c>
      <c r="BH1837" s="12" t="s">
        <v>321</v>
      </c>
      <c r="BI1837" s="99">
        <v>22</v>
      </c>
      <c r="BJ1837" s="12" t="s">
        <v>321</v>
      </c>
      <c r="BK1837" s="754">
        <v>0</v>
      </c>
      <c r="BL1837" s="12" t="s">
        <v>321</v>
      </c>
      <c r="BM1837" s="754">
        <v>0.20200000000000001</v>
      </c>
      <c r="BN1837" s="12" t="s">
        <v>321</v>
      </c>
      <c r="BO1837" s="754">
        <v>5.4859999999999998</v>
      </c>
      <c r="BP1837" s="12" t="s">
        <v>321</v>
      </c>
      <c r="BQ1837" s="754">
        <v>0</v>
      </c>
      <c r="BR1837" s="12" t="s">
        <v>321</v>
      </c>
      <c r="BS1837" s="654">
        <v>0</v>
      </c>
      <c r="BT1837" s="12" t="s">
        <v>321</v>
      </c>
      <c r="BU1837" s="654">
        <v>5.6879999999999997</v>
      </c>
      <c r="BV1837" s="12" t="s">
        <v>321</v>
      </c>
      <c r="BW1837" s="9">
        <v>7.0000000000000007E-2</v>
      </c>
      <c r="BX1837" s="9" t="s">
        <v>322</v>
      </c>
      <c r="BY1837" s="755">
        <v>113.8</v>
      </c>
      <c r="BZ1837" s="9" t="s">
        <v>315</v>
      </c>
      <c r="CA1837" s="755">
        <v>5.9</v>
      </c>
      <c r="CB1837" s="9" t="s">
        <v>315</v>
      </c>
      <c r="CC1837" s="755">
        <v>5.9</v>
      </c>
      <c r="CD1837" s="9" t="s">
        <v>315</v>
      </c>
      <c r="CE1837" s="755">
        <v>57.3</v>
      </c>
      <c r="CF1837" s="9" t="s">
        <v>323</v>
      </c>
      <c r="CG1837" s="755">
        <v>48.5</v>
      </c>
      <c r="CH1837" s="9" t="s">
        <v>323</v>
      </c>
      <c r="CI1837" s="9"/>
      <c r="CJ1837" s="9"/>
      <c r="CK1837" s="9"/>
    </row>
    <row r="1838" spans="1:89" s="98" customFormat="1" x14ac:dyDescent="0.25">
      <c r="A1838" s="99">
        <v>10105904</v>
      </c>
      <c r="B1838" s="99"/>
      <c r="C1838" s="772">
        <v>2870</v>
      </c>
      <c r="D1838" s="807">
        <v>0.05</v>
      </c>
      <c r="E1838" s="772">
        <f t="shared" si="81"/>
        <v>3014</v>
      </c>
      <c r="F1838" s="778">
        <v>1.1000000000000001</v>
      </c>
      <c r="G1838" s="774">
        <f t="shared" si="80"/>
        <v>3315</v>
      </c>
      <c r="H1838" s="776"/>
      <c r="I1838" s="758"/>
      <c r="J1838" s="776"/>
      <c r="K1838" s="786"/>
      <c r="L1838" s="9" t="s">
        <v>308</v>
      </c>
      <c r="M1838" s="9" t="s">
        <v>4675</v>
      </c>
      <c r="N1838" s="9" t="s">
        <v>309</v>
      </c>
      <c r="O1838" s="9" t="s">
        <v>310</v>
      </c>
      <c r="P1838" s="9" t="s">
        <v>311</v>
      </c>
      <c r="Q1838" s="9" t="s">
        <v>2498</v>
      </c>
      <c r="R1838" s="9" t="s">
        <v>2499</v>
      </c>
      <c r="S1838" s="9" t="s">
        <v>373</v>
      </c>
      <c r="T1838" s="98" t="s">
        <v>234</v>
      </c>
      <c r="U1838" s="99" t="s">
        <v>870</v>
      </c>
      <c r="V1838" s="99" t="s">
        <v>207</v>
      </c>
      <c r="W1838" s="99" t="s">
        <v>636</v>
      </c>
      <c r="X1838" s="99" t="s">
        <v>207</v>
      </c>
      <c r="Y1838" s="99">
        <v>208</v>
      </c>
      <c r="Z1838" s="99" t="s">
        <v>207</v>
      </c>
      <c r="AA1838" s="99">
        <v>240</v>
      </c>
      <c r="AB1838" s="99" t="s">
        <v>207</v>
      </c>
      <c r="AC1838" s="9">
        <v>288</v>
      </c>
      <c r="AD1838" s="9" t="s">
        <v>207</v>
      </c>
      <c r="AE1838" s="9">
        <v>113</v>
      </c>
      <c r="AF1838" s="9" t="s">
        <v>315</v>
      </c>
      <c r="AG1838" s="14" t="s">
        <v>379</v>
      </c>
      <c r="AH1838" s="14" t="s">
        <v>207</v>
      </c>
      <c r="AI1838" s="14" t="s">
        <v>380</v>
      </c>
      <c r="AJ1838" s="14" t="s">
        <v>207</v>
      </c>
      <c r="AK1838" s="9">
        <v>5</v>
      </c>
      <c r="AL1838" s="14" t="s">
        <v>207</v>
      </c>
      <c r="AM1838" s="9">
        <v>5</v>
      </c>
      <c r="AN1838" s="14" t="s">
        <v>207</v>
      </c>
      <c r="AO1838" s="9">
        <v>5</v>
      </c>
      <c r="AP1838" s="14" t="s">
        <v>207</v>
      </c>
      <c r="AQ1838" s="9">
        <v>30</v>
      </c>
      <c r="AR1838" s="14" t="s">
        <v>207</v>
      </c>
      <c r="AS1838" s="9" t="s">
        <v>0</v>
      </c>
      <c r="AT1838" s="9" t="s">
        <v>318</v>
      </c>
      <c r="AU1838" s="9" t="s">
        <v>319</v>
      </c>
      <c r="AV1838" s="9" t="s">
        <v>320</v>
      </c>
      <c r="AW1838" s="9" t="s">
        <v>2631</v>
      </c>
      <c r="AX1838" s="9">
        <v>9010600000</v>
      </c>
      <c r="AY1838" s="99">
        <v>309</v>
      </c>
      <c r="AZ1838" s="12" t="s">
        <v>207</v>
      </c>
      <c r="BA1838" s="99">
        <v>15</v>
      </c>
      <c r="BB1838" s="12" t="s">
        <v>207</v>
      </c>
      <c r="BC1838" s="99">
        <v>15</v>
      </c>
      <c r="BD1838" s="12" t="s">
        <v>207</v>
      </c>
      <c r="BE1838" s="99">
        <v>31</v>
      </c>
      <c r="BF1838" s="12" t="s">
        <v>321</v>
      </c>
      <c r="BG1838" s="654">
        <v>30.367999999999999</v>
      </c>
      <c r="BH1838" s="12" t="s">
        <v>321</v>
      </c>
      <c r="BI1838" s="99">
        <v>24</v>
      </c>
      <c r="BJ1838" s="12" t="s">
        <v>321</v>
      </c>
      <c r="BK1838" s="754">
        <v>0</v>
      </c>
      <c r="BL1838" s="12" t="s">
        <v>321</v>
      </c>
      <c r="BM1838" s="754">
        <v>0.20799999999999999</v>
      </c>
      <c r="BN1838" s="12" t="s">
        <v>321</v>
      </c>
      <c r="BO1838" s="754">
        <v>6.16</v>
      </c>
      <c r="BP1838" s="12" t="s">
        <v>321</v>
      </c>
      <c r="BQ1838" s="754">
        <v>0</v>
      </c>
      <c r="BR1838" s="12" t="s">
        <v>321</v>
      </c>
      <c r="BS1838" s="654">
        <v>0</v>
      </c>
      <c r="BT1838" s="12" t="s">
        <v>321</v>
      </c>
      <c r="BU1838" s="654">
        <v>6.3680000000000003</v>
      </c>
      <c r="BV1838" s="12" t="s">
        <v>321</v>
      </c>
      <c r="BW1838" s="9">
        <v>7.0000000000000007E-2</v>
      </c>
      <c r="BX1838" s="9" t="s">
        <v>322</v>
      </c>
      <c r="BY1838" s="755">
        <v>121.7</v>
      </c>
      <c r="BZ1838" s="9" t="s">
        <v>315</v>
      </c>
      <c r="CA1838" s="755">
        <v>5.9</v>
      </c>
      <c r="CB1838" s="9" t="s">
        <v>315</v>
      </c>
      <c r="CC1838" s="755">
        <v>5.9</v>
      </c>
      <c r="CD1838" s="9" t="s">
        <v>315</v>
      </c>
      <c r="CE1838" s="755">
        <v>61.7</v>
      </c>
      <c r="CF1838" s="9" t="s">
        <v>323</v>
      </c>
      <c r="CG1838" s="755">
        <v>52.9</v>
      </c>
      <c r="CH1838" s="9" t="s">
        <v>323</v>
      </c>
      <c r="CI1838" s="9"/>
      <c r="CJ1838" s="9"/>
      <c r="CK1838" s="9"/>
    </row>
    <row r="1839" spans="1:89" s="98" customFormat="1" x14ac:dyDescent="0.25">
      <c r="A1839" s="99">
        <v>10105905</v>
      </c>
      <c r="B1839" s="99"/>
      <c r="C1839" s="772">
        <v>3078</v>
      </c>
      <c r="D1839" s="807">
        <v>0.05</v>
      </c>
      <c r="E1839" s="772">
        <f t="shared" si="81"/>
        <v>3232</v>
      </c>
      <c r="F1839" s="778">
        <v>1.1000000000000001</v>
      </c>
      <c r="G1839" s="774">
        <f t="shared" si="80"/>
        <v>3555</v>
      </c>
      <c r="H1839" s="776"/>
      <c r="I1839" s="758"/>
      <c r="J1839" s="776"/>
      <c r="K1839" s="786"/>
      <c r="L1839" s="9" t="s">
        <v>308</v>
      </c>
      <c r="M1839" s="9" t="s">
        <v>4676</v>
      </c>
      <c r="N1839" s="9" t="s">
        <v>309</v>
      </c>
      <c r="O1839" s="9" t="s">
        <v>310</v>
      </c>
      <c r="P1839" s="9" t="s">
        <v>311</v>
      </c>
      <c r="Q1839" s="9" t="s">
        <v>2498</v>
      </c>
      <c r="R1839" s="9" t="s">
        <v>2499</v>
      </c>
      <c r="S1839" s="9" t="s">
        <v>373</v>
      </c>
      <c r="T1839" s="98" t="s">
        <v>234</v>
      </c>
      <c r="U1839" s="99" t="s">
        <v>871</v>
      </c>
      <c r="V1839" s="99" t="s">
        <v>207</v>
      </c>
      <c r="W1839" s="99" t="s">
        <v>638</v>
      </c>
      <c r="X1839" s="99" t="s">
        <v>207</v>
      </c>
      <c r="Y1839" s="99">
        <v>238</v>
      </c>
      <c r="Z1839" s="99" t="s">
        <v>207</v>
      </c>
      <c r="AA1839" s="99">
        <v>280</v>
      </c>
      <c r="AB1839" s="99" t="s">
        <v>207</v>
      </c>
      <c r="AC1839" s="9">
        <v>338</v>
      </c>
      <c r="AD1839" s="9" t="s">
        <v>207</v>
      </c>
      <c r="AE1839" s="9">
        <v>133</v>
      </c>
      <c r="AF1839" s="9" t="s">
        <v>315</v>
      </c>
      <c r="AG1839" s="14" t="s">
        <v>383</v>
      </c>
      <c r="AH1839" s="14" t="s">
        <v>207</v>
      </c>
      <c r="AI1839" s="14" t="s">
        <v>384</v>
      </c>
      <c r="AJ1839" s="14" t="s">
        <v>207</v>
      </c>
      <c r="AK1839" s="9">
        <v>5</v>
      </c>
      <c r="AL1839" s="14" t="s">
        <v>207</v>
      </c>
      <c r="AM1839" s="9">
        <v>5</v>
      </c>
      <c r="AN1839" s="14" t="s">
        <v>207</v>
      </c>
      <c r="AO1839" s="9">
        <v>5</v>
      </c>
      <c r="AP1839" s="14" t="s">
        <v>207</v>
      </c>
      <c r="AQ1839" s="9">
        <v>30</v>
      </c>
      <c r="AR1839" s="14" t="s">
        <v>207</v>
      </c>
      <c r="AS1839" s="9" t="s">
        <v>0</v>
      </c>
      <c r="AT1839" s="9" t="s">
        <v>318</v>
      </c>
      <c r="AU1839" s="9" t="s">
        <v>319</v>
      </c>
      <c r="AV1839" s="9" t="s">
        <v>320</v>
      </c>
      <c r="AW1839" s="9" t="s">
        <v>2632</v>
      </c>
      <c r="AX1839" s="9">
        <v>9010600000</v>
      </c>
      <c r="AY1839" s="99">
        <v>349</v>
      </c>
      <c r="AZ1839" s="12" t="s">
        <v>207</v>
      </c>
      <c r="BA1839" s="99">
        <v>15</v>
      </c>
      <c r="BB1839" s="12" t="s">
        <v>207</v>
      </c>
      <c r="BC1839" s="99">
        <v>15</v>
      </c>
      <c r="BD1839" s="12" t="s">
        <v>207</v>
      </c>
      <c r="BE1839" s="99">
        <v>33</v>
      </c>
      <c r="BF1839" s="12" t="s">
        <v>321</v>
      </c>
      <c r="BG1839" s="654">
        <v>32.371000000000002</v>
      </c>
      <c r="BH1839" s="12" t="s">
        <v>321</v>
      </c>
      <c r="BI1839" s="99">
        <v>27</v>
      </c>
      <c r="BJ1839" s="12" t="s">
        <v>321</v>
      </c>
      <c r="BK1839" s="754">
        <v>0</v>
      </c>
      <c r="BL1839" s="12" t="s">
        <v>321</v>
      </c>
      <c r="BM1839" s="754">
        <v>0.223</v>
      </c>
      <c r="BN1839" s="12" t="s">
        <v>321</v>
      </c>
      <c r="BO1839" s="754">
        <v>5.1479999999999997</v>
      </c>
      <c r="BP1839" s="12" t="s">
        <v>321</v>
      </c>
      <c r="BQ1839" s="754">
        <v>0</v>
      </c>
      <c r="BR1839" s="12" t="s">
        <v>321</v>
      </c>
      <c r="BS1839" s="654">
        <v>0</v>
      </c>
      <c r="BT1839" s="12" t="s">
        <v>321</v>
      </c>
      <c r="BU1839" s="654">
        <v>5.3710000000000004</v>
      </c>
      <c r="BV1839" s="12" t="s">
        <v>321</v>
      </c>
      <c r="BW1839" s="9">
        <v>0.08</v>
      </c>
      <c r="BX1839" s="9" t="s">
        <v>322</v>
      </c>
      <c r="BY1839" s="755">
        <v>137.4</v>
      </c>
      <c r="BZ1839" s="9" t="s">
        <v>315</v>
      </c>
      <c r="CA1839" s="755">
        <v>5.9</v>
      </c>
      <c r="CB1839" s="9" t="s">
        <v>315</v>
      </c>
      <c r="CC1839" s="755">
        <v>5.9</v>
      </c>
      <c r="CD1839" s="9" t="s">
        <v>315</v>
      </c>
      <c r="CE1839" s="755">
        <v>70.5</v>
      </c>
      <c r="CF1839" s="9" t="s">
        <v>323</v>
      </c>
      <c r="CG1839" s="755">
        <v>59.5</v>
      </c>
      <c r="CH1839" s="9" t="s">
        <v>323</v>
      </c>
      <c r="CI1839" s="9"/>
      <c r="CJ1839" s="9"/>
      <c r="CK1839" s="9"/>
    </row>
    <row r="1840" spans="1:89" s="98" customFormat="1" x14ac:dyDescent="0.25">
      <c r="A1840" s="99">
        <v>10105906</v>
      </c>
      <c r="B1840" s="99"/>
      <c r="C1840" s="772">
        <v>3321</v>
      </c>
      <c r="D1840" s="807">
        <v>0.05</v>
      </c>
      <c r="E1840" s="772">
        <f t="shared" si="81"/>
        <v>3487</v>
      </c>
      <c r="F1840" s="778">
        <v>1.1000000000000001</v>
      </c>
      <c r="G1840" s="774">
        <f t="shared" si="80"/>
        <v>3836</v>
      </c>
      <c r="H1840" s="776"/>
      <c r="I1840" s="758"/>
      <c r="J1840" s="776"/>
      <c r="K1840" s="786"/>
      <c r="L1840" s="9" t="s">
        <v>308</v>
      </c>
      <c r="M1840" s="9" t="s">
        <v>4677</v>
      </c>
      <c r="N1840" s="9" t="s">
        <v>309</v>
      </c>
      <c r="O1840" s="9" t="s">
        <v>310</v>
      </c>
      <c r="P1840" s="9" t="s">
        <v>311</v>
      </c>
      <c r="Q1840" s="9" t="s">
        <v>2498</v>
      </c>
      <c r="R1840" s="9" t="s">
        <v>2499</v>
      </c>
      <c r="S1840" s="9" t="s">
        <v>373</v>
      </c>
      <c r="T1840" s="98" t="s">
        <v>234</v>
      </c>
      <c r="U1840" s="99" t="s">
        <v>645</v>
      </c>
      <c r="V1840" s="99" t="s">
        <v>207</v>
      </c>
      <c r="W1840" s="99" t="s">
        <v>640</v>
      </c>
      <c r="X1840" s="99" t="s">
        <v>207</v>
      </c>
      <c r="Y1840" s="99">
        <v>253</v>
      </c>
      <c r="Z1840" s="99" t="s">
        <v>207</v>
      </c>
      <c r="AA1840" s="99">
        <v>300</v>
      </c>
      <c r="AB1840" s="99" t="s">
        <v>207</v>
      </c>
      <c r="AC1840" s="9">
        <v>363</v>
      </c>
      <c r="AD1840" s="9" t="s">
        <v>207</v>
      </c>
      <c r="AE1840" s="9">
        <v>143</v>
      </c>
      <c r="AF1840" s="9" t="s">
        <v>315</v>
      </c>
      <c r="AG1840" s="14" t="s">
        <v>385</v>
      </c>
      <c r="AH1840" s="14" t="s">
        <v>207</v>
      </c>
      <c r="AI1840" s="14" t="s">
        <v>386</v>
      </c>
      <c r="AJ1840" s="14" t="s">
        <v>207</v>
      </c>
      <c r="AK1840" s="9">
        <v>5</v>
      </c>
      <c r="AL1840" s="14" t="s">
        <v>207</v>
      </c>
      <c r="AM1840" s="9">
        <v>5</v>
      </c>
      <c r="AN1840" s="14" t="s">
        <v>207</v>
      </c>
      <c r="AO1840" s="9">
        <v>5</v>
      </c>
      <c r="AP1840" s="14" t="s">
        <v>207</v>
      </c>
      <c r="AQ1840" s="9">
        <v>30</v>
      </c>
      <c r="AR1840" s="14" t="s">
        <v>207</v>
      </c>
      <c r="AS1840" s="9" t="s">
        <v>0</v>
      </c>
      <c r="AT1840" s="9" t="s">
        <v>318</v>
      </c>
      <c r="AU1840" s="9" t="s">
        <v>319</v>
      </c>
      <c r="AV1840" s="9" t="s">
        <v>320</v>
      </c>
      <c r="AW1840" s="9" t="s">
        <v>2633</v>
      </c>
      <c r="AX1840" s="9">
        <v>9010600000</v>
      </c>
      <c r="AY1840" s="99">
        <v>369</v>
      </c>
      <c r="AZ1840" s="12" t="s">
        <v>207</v>
      </c>
      <c r="BA1840" s="99">
        <v>15</v>
      </c>
      <c r="BB1840" s="12" t="s">
        <v>207</v>
      </c>
      <c r="BC1840" s="99">
        <v>15</v>
      </c>
      <c r="BD1840" s="12" t="s">
        <v>207</v>
      </c>
      <c r="BE1840" s="99">
        <v>35</v>
      </c>
      <c r="BF1840" s="12" t="s">
        <v>321</v>
      </c>
      <c r="BG1840" s="654">
        <v>34.533000000000001</v>
      </c>
      <c r="BH1840" s="12" t="s">
        <v>321</v>
      </c>
      <c r="BI1840" s="99">
        <v>29</v>
      </c>
      <c r="BJ1840" s="12" t="s">
        <v>321</v>
      </c>
      <c r="BK1840" s="754">
        <v>0</v>
      </c>
      <c r="BL1840" s="12" t="s">
        <v>321</v>
      </c>
      <c r="BM1840" s="754">
        <v>0.23100000000000001</v>
      </c>
      <c r="BN1840" s="12" t="s">
        <v>321</v>
      </c>
      <c r="BO1840" s="754">
        <v>5.3019999999999996</v>
      </c>
      <c r="BP1840" s="12" t="s">
        <v>321</v>
      </c>
      <c r="BQ1840" s="754">
        <v>0</v>
      </c>
      <c r="BR1840" s="12" t="s">
        <v>321</v>
      </c>
      <c r="BS1840" s="654">
        <v>0</v>
      </c>
      <c r="BT1840" s="12" t="s">
        <v>321</v>
      </c>
      <c r="BU1840" s="654">
        <v>5.5330000000000004</v>
      </c>
      <c r="BV1840" s="12" t="s">
        <v>321</v>
      </c>
      <c r="BW1840" s="9">
        <v>0.08</v>
      </c>
      <c r="BX1840" s="9" t="s">
        <v>322</v>
      </c>
      <c r="BY1840" s="755">
        <v>145.30000000000001</v>
      </c>
      <c r="BZ1840" s="9" t="s">
        <v>315</v>
      </c>
      <c r="CA1840" s="755">
        <v>5.9</v>
      </c>
      <c r="CB1840" s="9" t="s">
        <v>315</v>
      </c>
      <c r="CC1840" s="755">
        <v>5.9</v>
      </c>
      <c r="CD1840" s="9" t="s">
        <v>315</v>
      </c>
      <c r="CE1840" s="755">
        <v>75</v>
      </c>
      <c r="CF1840" s="9" t="s">
        <v>323</v>
      </c>
      <c r="CG1840" s="755">
        <v>63.9</v>
      </c>
      <c r="CH1840" s="9" t="s">
        <v>323</v>
      </c>
      <c r="CI1840" s="9"/>
      <c r="CJ1840" s="9"/>
      <c r="CK1840" s="9"/>
    </row>
    <row r="1841" spans="1:89" s="98" customFormat="1" x14ac:dyDescent="0.25">
      <c r="A1841" s="99">
        <v>10105040</v>
      </c>
      <c r="B1841" s="99"/>
      <c r="C1841" s="772">
        <v>3756</v>
      </c>
      <c r="D1841" s="807">
        <v>0.05</v>
      </c>
      <c r="E1841" s="772">
        <f t="shared" si="81"/>
        <v>3944</v>
      </c>
      <c r="F1841" s="778">
        <v>1.1000000000000001</v>
      </c>
      <c r="G1841" s="774">
        <f t="shared" si="80"/>
        <v>4338</v>
      </c>
      <c r="H1841" s="776"/>
      <c r="I1841" s="758"/>
      <c r="J1841" s="776"/>
      <c r="K1841" s="786"/>
      <c r="L1841" s="9" t="s">
        <v>308</v>
      </c>
      <c r="M1841" s="9" t="s">
        <v>4678</v>
      </c>
      <c r="N1841" s="9" t="s">
        <v>309</v>
      </c>
      <c r="O1841" s="9" t="s">
        <v>310</v>
      </c>
      <c r="P1841" s="9" t="s">
        <v>311</v>
      </c>
      <c r="Q1841" s="9" t="s">
        <v>2498</v>
      </c>
      <c r="R1841" s="9" t="s">
        <v>2499</v>
      </c>
      <c r="S1841" s="9" t="s">
        <v>373</v>
      </c>
      <c r="T1841" s="98" t="s">
        <v>234</v>
      </c>
      <c r="U1841" s="99" t="s">
        <v>872</v>
      </c>
      <c r="V1841" s="99" t="s">
        <v>207</v>
      </c>
      <c r="W1841" s="99" t="s">
        <v>642</v>
      </c>
      <c r="X1841" s="99" t="s">
        <v>207</v>
      </c>
      <c r="Y1841" s="99">
        <v>268</v>
      </c>
      <c r="Z1841" s="99" t="s">
        <v>207</v>
      </c>
      <c r="AA1841" s="99">
        <v>320</v>
      </c>
      <c r="AB1841" s="99" t="s">
        <v>207</v>
      </c>
      <c r="AC1841" s="9">
        <v>388</v>
      </c>
      <c r="AD1841" s="9" t="s">
        <v>207</v>
      </c>
      <c r="AE1841" s="9">
        <v>153</v>
      </c>
      <c r="AF1841" s="9" t="s">
        <v>315</v>
      </c>
      <c r="AG1841" s="14" t="s">
        <v>387</v>
      </c>
      <c r="AH1841" s="14" t="s">
        <v>207</v>
      </c>
      <c r="AI1841" s="14" t="s">
        <v>388</v>
      </c>
      <c r="AJ1841" s="14" t="s">
        <v>207</v>
      </c>
      <c r="AK1841" s="9">
        <v>5</v>
      </c>
      <c r="AL1841" s="14" t="s">
        <v>207</v>
      </c>
      <c r="AM1841" s="9">
        <v>5</v>
      </c>
      <c r="AN1841" s="14" t="s">
        <v>207</v>
      </c>
      <c r="AO1841" s="9">
        <v>5</v>
      </c>
      <c r="AP1841" s="14" t="s">
        <v>207</v>
      </c>
      <c r="AQ1841" s="9">
        <v>30</v>
      </c>
      <c r="AR1841" s="14" t="s">
        <v>207</v>
      </c>
      <c r="AS1841" s="9" t="s">
        <v>0</v>
      </c>
      <c r="AT1841" s="9" t="s">
        <v>318</v>
      </c>
      <c r="AU1841" s="9" t="s">
        <v>319</v>
      </c>
      <c r="AV1841" s="9" t="s">
        <v>320</v>
      </c>
      <c r="AW1841" s="9" t="s">
        <v>2634</v>
      </c>
      <c r="AX1841" s="9">
        <v>9010600000</v>
      </c>
      <c r="AY1841" s="99">
        <v>389</v>
      </c>
      <c r="AZ1841" s="12" t="s">
        <v>207</v>
      </c>
      <c r="BA1841" s="99">
        <v>15</v>
      </c>
      <c r="BB1841" s="12" t="s">
        <v>207</v>
      </c>
      <c r="BC1841" s="99">
        <v>15</v>
      </c>
      <c r="BD1841" s="12" t="s">
        <v>207</v>
      </c>
      <c r="BE1841" s="99">
        <v>38</v>
      </c>
      <c r="BF1841" s="12" t="s">
        <v>321</v>
      </c>
      <c r="BG1841" s="654">
        <v>37.695</v>
      </c>
      <c r="BH1841" s="12" t="s">
        <v>321</v>
      </c>
      <c r="BI1841" s="99">
        <v>32</v>
      </c>
      <c r="BJ1841" s="12" t="s">
        <v>321</v>
      </c>
      <c r="BK1841" s="754">
        <v>0</v>
      </c>
      <c r="BL1841" s="12" t="s">
        <v>321</v>
      </c>
      <c r="BM1841" s="754">
        <v>0.23899999999999999</v>
      </c>
      <c r="BN1841" s="12" t="s">
        <v>321</v>
      </c>
      <c r="BO1841" s="754">
        <v>5.4560000000000004</v>
      </c>
      <c r="BP1841" s="12" t="s">
        <v>321</v>
      </c>
      <c r="BQ1841" s="754">
        <v>0</v>
      </c>
      <c r="BR1841" s="12" t="s">
        <v>321</v>
      </c>
      <c r="BS1841" s="654">
        <v>0</v>
      </c>
      <c r="BT1841" s="12" t="s">
        <v>321</v>
      </c>
      <c r="BU1841" s="654">
        <v>5.6950000000000003</v>
      </c>
      <c r="BV1841" s="12" t="s">
        <v>321</v>
      </c>
      <c r="BW1841" s="9">
        <v>0.09</v>
      </c>
      <c r="BX1841" s="9" t="s">
        <v>322</v>
      </c>
      <c r="BY1841" s="755">
        <v>153.1</v>
      </c>
      <c r="BZ1841" s="9" t="s">
        <v>315</v>
      </c>
      <c r="CA1841" s="755">
        <v>5.9</v>
      </c>
      <c r="CB1841" s="9" t="s">
        <v>315</v>
      </c>
      <c r="CC1841" s="755">
        <v>5.9</v>
      </c>
      <c r="CD1841" s="9" t="s">
        <v>315</v>
      </c>
      <c r="CE1841" s="755">
        <v>83.8</v>
      </c>
      <c r="CF1841" s="9" t="s">
        <v>323</v>
      </c>
      <c r="CG1841" s="755">
        <v>70.5</v>
      </c>
      <c r="CH1841" s="9" t="s">
        <v>323</v>
      </c>
      <c r="CI1841" s="9"/>
      <c r="CJ1841" s="9"/>
      <c r="CK1841" s="9"/>
    </row>
    <row r="1842" spans="1:89" s="98" customFormat="1" x14ac:dyDescent="0.25">
      <c r="A1842" s="99">
        <v>10105041</v>
      </c>
      <c r="B1842" s="99"/>
      <c r="C1842" s="772">
        <v>4164</v>
      </c>
      <c r="D1842" s="807">
        <v>0.05</v>
      </c>
      <c r="E1842" s="772">
        <f t="shared" si="81"/>
        <v>4372</v>
      </c>
      <c r="F1842" s="778">
        <v>1.1000000000000001</v>
      </c>
      <c r="G1842" s="774">
        <f t="shared" si="80"/>
        <v>4809</v>
      </c>
      <c r="H1842" s="776"/>
      <c r="I1842" s="758"/>
      <c r="J1842" s="776"/>
      <c r="K1842" s="786"/>
      <c r="L1842" s="9" t="s">
        <v>308</v>
      </c>
      <c r="M1842" s="9" t="s">
        <v>4679</v>
      </c>
      <c r="N1842" s="9" t="s">
        <v>309</v>
      </c>
      <c r="O1842" s="9" t="s">
        <v>310</v>
      </c>
      <c r="P1842" s="9" t="s">
        <v>311</v>
      </c>
      <c r="Q1842" s="9" t="s">
        <v>2498</v>
      </c>
      <c r="R1842" s="9" t="s">
        <v>2499</v>
      </c>
      <c r="S1842" s="9" t="s">
        <v>373</v>
      </c>
      <c r="T1842" s="98" t="s">
        <v>234</v>
      </c>
      <c r="U1842" s="99" t="s">
        <v>873</v>
      </c>
      <c r="V1842" s="99" t="s">
        <v>207</v>
      </c>
      <c r="W1842" s="99" t="s">
        <v>644</v>
      </c>
      <c r="X1842" s="99" t="s">
        <v>207</v>
      </c>
      <c r="Y1842" s="99">
        <v>283</v>
      </c>
      <c r="Z1842" s="99" t="s">
        <v>207</v>
      </c>
      <c r="AA1842" s="99">
        <v>340</v>
      </c>
      <c r="AB1842" s="99" t="s">
        <v>207</v>
      </c>
      <c r="AC1842" s="9">
        <v>413</v>
      </c>
      <c r="AD1842" s="9" t="s">
        <v>207</v>
      </c>
      <c r="AE1842" s="9">
        <v>163</v>
      </c>
      <c r="AF1842" s="9" t="s">
        <v>315</v>
      </c>
      <c r="AG1842" s="14" t="s">
        <v>389</v>
      </c>
      <c r="AH1842" s="14" t="s">
        <v>207</v>
      </c>
      <c r="AI1842" s="14" t="s">
        <v>390</v>
      </c>
      <c r="AJ1842" s="14" t="s">
        <v>207</v>
      </c>
      <c r="AK1842" s="9">
        <v>5</v>
      </c>
      <c r="AL1842" s="14" t="s">
        <v>207</v>
      </c>
      <c r="AM1842" s="9">
        <v>5</v>
      </c>
      <c r="AN1842" s="14" t="s">
        <v>207</v>
      </c>
      <c r="AO1842" s="9">
        <v>5</v>
      </c>
      <c r="AP1842" s="14" t="s">
        <v>207</v>
      </c>
      <c r="AQ1842" s="9">
        <v>30</v>
      </c>
      <c r="AR1842" s="14" t="s">
        <v>207</v>
      </c>
      <c r="AS1842" s="9" t="s">
        <v>0</v>
      </c>
      <c r="AT1842" s="9" t="s">
        <v>318</v>
      </c>
      <c r="AU1842" s="9" t="s">
        <v>319</v>
      </c>
      <c r="AV1842" s="9" t="s">
        <v>320</v>
      </c>
      <c r="AW1842" s="9" t="s">
        <v>2635</v>
      </c>
      <c r="AX1842" s="9">
        <v>9010600000</v>
      </c>
      <c r="AY1842" s="99">
        <v>409</v>
      </c>
      <c r="AZ1842" s="12" t="s">
        <v>207</v>
      </c>
      <c r="BA1842" s="99">
        <v>15</v>
      </c>
      <c r="BB1842" s="12" t="s">
        <v>207</v>
      </c>
      <c r="BC1842" s="99">
        <v>15</v>
      </c>
      <c r="BD1842" s="12" t="s">
        <v>207</v>
      </c>
      <c r="BE1842" s="99">
        <v>41</v>
      </c>
      <c r="BF1842" s="12" t="s">
        <v>321</v>
      </c>
      <c r="BG1842" s="654">
        <v>40.057000000000002</v>
      </c>
      <c r="BH1842" s="12" t="s">
        <v>321</v>
      </c>
      <c r="BI1842" s="99">
        <v>34</v>
      </c>
      <c r="BJ1842" s="12" t="s">
        <v>321</v>
      </c>
      <c r="BK1842" s="754">
        <v>0</v>
      </c>
      <c r="BL1842" s="12" t="s">
        <v>321</v>
      </c>
      <c r="BM1842" s="754">
        <v>0.247</v>
      </c>
      <c r="BN1842" s="12" t="s">
        <v>321</v>
      </c>
      <c r="BO1842" s="754">
        <v>5.81</v>
      </c>
      <c r="BP1842" s="12" t="s">
        <v>321</v>
      </c>
      <c r="BQ1842" s="754">
        <v>0</v>
      </c>
      <c r="BR1842" s="12" t="s">
        <v>321</v>
      </c>
      <c r="BS1842" s="654">
        <v>0</v>
      </c>
      <c r="BT1842" s="12" t="s">
        <v>321</v>
      </c>
      <c r="BU1842" s="654">
        <v>6.0570000000000004</v>
      </c>
      <c r="BV1842" s="12" t="s">
        <v>321</v>
      </c>
      <c r="BW1842" s="9">
        <v>0.09</v>
      </c>
      <c r="BX1842" s="9" t="s">
        <v>322</v>
      </c>
      <c r="BY1842" s="755">
        <v>161</v>
      </c>
      <c r="BZ1842" s="9" t="s">
        <v>315</v>
      </c>
      <c r="CA1842" s="755">
        <v>5.9</v>
      </c>
      <c r="CB1842" s="9" t="s">
        <v>315</v>
      </c>
      <c r="CC1842" s="755">
        <v>5.9</v>
      </c>
      <c r="CD1842" s="9" t="s">
        <v>315</v>
      </c>
      <c r="CE1842" s="755">
        <v>88.2</v>
      </c>
      <c r="CF1842" s="9" t="s">
        <v>323</v>
      </c>
      <c r="CG1842" s="755">
        <v>75</v>
      </c>
      <c r="CH1842" s="9" t="s">
        <v>323</v>
      </c>
      <c r="CI1842" s="9"/>
      <c r="CJ1842" s="9"/>
      <c r="CK1842" s="9"/>
    </row>
    <row r="1843" spans="1:89" s="98" customFormat="1" x14ac:dyDescent="0.25">
      <c r="A1843" s="99">
        <v>10800157</v>
      </c>
      <c r="B1843" s="99"/>
      <c r="C1843" s="772">
        <v>353</v>
      </c>
      <c r="D1843" s="807">
        <v>0.03</v>
      </c>
      <c r="E1843" s="772">
        <f t="shared" si="81"/>
        <v>364</v>
      </c>
      <c r="F1843" s="778">
        <v>1.1000000000000001</v>
      </c>
      <c r="G1843" s="774">
        <f t="shared" si="80"/>
        <v>400</v>
      </c>
      <c r="H1843" s="776"/>
      <c r="I1843" s="758"/>
      <c r="J1843" s="776"/>
      <c r="K1843" s="786"/>
      <c r="L1843" s="9" t="s">
        <v>308</v>
      </c>
      <c r="M1843" s="9" t="s">
        <v>4680</v>
      </c>
      <c r="N1843" s="9" t="s">
        <v>142</v>
      </c>
      <c r="O1843" s="12" t="s">
        <v>142</v>
      </c>
      <c r="P1843" s="12" t="s">
        <v>142</v>
      </c>
      <c r="Q1843" s="9" t="s">
        <v>2325</v>
      </c>
      <c r="R1843" s="9"/>
      <c r="S1843" s="9" t="s">
        <v>200</v>
      </c>
      <c r="T1843" s="98" t="s">
        <v>200</v>
      </c>
      <c r="U1843" s="99" t="s">
        <v>200</v>
      </c>
      <c r="V1843" s="99" t="s">
        <v>207</v>
      </c>
      <c r="W1843" s="99" t="s">
        <v>200</v>
      </c>
      <c r="X1843" s="99" t="s">
        <v>207</v>
      </c>
      <c r="Y1843" s="99" t="s">
        <v>200</v>
      </c>
      <c r="Z1843" s="99" t="s">
        <v>207</v>
      </c>
      <c r="AA1843" s="99" t="s">
        <v>200</v>
      </c>
      <c r="AB1843" s="99" t="s">
        <v>207</v>
      </c>
      <c r="AC1843" s="99" t="s">
        <v>200</v>
      </c>
      <c r="AD1843" s="9" t="s">
        <v>207</v>
      </c>
      <c r="AE1843" s="99" t="s">
        <v>200</v>
      </c>
      <c r="AF1843" s="9" t="s">
        <v>315</v>
      </c>
      <c r="AG1843" s="14" t="s">
        <v>200</v>
      </c>
      <c r="AH1843" s="14" t="s">
        <v>207</v>
      </c>
      <c r="AI1843" s="14" t="s">
        <v>200</v>
      </c>
      <c r="AJ1843" s="14" t="s">
        <v>207</v>
      </c>
      <c r="AK1843" s="99" t="s">
        <v>200</v>
      </c>
      <c r="AL1843" s="14" t="s">
        <v>207</v>
      </c>
      <c r="AM1843" s="99" t="s">
        <v>200</v>
      </c>
      <c r="AN1843" s="14" t="s">
        <v>207</v>
      </c>
      <c r="AO1843" s="99" t="s">
        <v>200</v>
      </c>
      <c r="AP1843" s="14" t="s">
        <v>207</v>
      </c>
      <c r="AQ1843" s="99" t="s">
        <v>200</v>
      </c>
      <c r="AR1843" s="14" t="s">
        <v>207</v>
      </c>
      <c r="AS1843" s="12" t="s">
        <v>142</v>
      </c>
      <c r="AT1843" s="12" t="s">
        <v>200</v>
      </c>
      <c r="AU1843" s="12" t="s">
        <v>142</v>
      </c>
      <c r="AV1843" s="9" t="s">
        <v>320</v>
      </c>
      <c r="AW1843" s="9" t="s">
        <v>2636</v>
      </c>
      <c r="AX1843" s="9">
        <v>9010600000</v>
      </c>
      <c r="AY1843" s="99">
        <v>71</v>
      </c>
      <c r="AZ1843" s="12" t="s">
        <v>207</v>
      </c>
      <c r="BA1843" s="99">
        <v>53</v>
      </c>
      <c r="BB1843" s="12" t="s">
        <v>207</v>
      </c>
      <c r="BC1843" s="99">
        <v>8</v>
      </c>
      <c r="BD1843" s="12" t="s">
        <v>207</v>
      </c>
      <c r="BE1843" s="99">
        <v>8</v>
      </c>
      <c r="BF1843" s="12" t="s">
        <v>321</v>
      </c>
      <c r="BG1843" s="654">
        <v>7.2519999999999998</v>
      </c>
      <c r="BH1843" s="12" t="s">
        <v>321</v>
      </c>
      <c r="BI1843" s="99">
        <v>6</v>
      </c>
      <c r="BJ1843" s="12" t="s">
        <v>321</v>
      </c>
      <c r="BK1843" s="754">
        <v>0</v>
      </c>
      <c r="BL1843" s="12" t="s">
        <v>321</v>
      </c>
      <c r="BM1843" s="754">
        <v>9.9000000000000005E-2</v>
      </c>
      <c r="BN1843" s="12" t="s">
        <v>321</v>
      </c>
      <c r="BO1843" s="754">
        <v>1.153</v>
      </c>
      <c r="BP1843" s="12" t="s">
        <v>321</v>
      </c>
      <c r="BQ1843" s="754">
        <v>0</v>
      </c>
      <c r="BR1843" s="12" t="s">
        <v>321</v>
      </c>
      <c r="BS1843" s="654">
        <v>0</v>
      </c>
      <c r="BT1843" s="12" t="s">
        <v>321</v>
      </c>
      <c r="BU1843" s="654">
        <v>1.252</v>
      </c>
      <c r="BV1843" s="12" t="s">
        <v>321</v>
      </c>
      <c r="BW1843" s="9">
        <v>0.03</v>
      </c>
      <c r="BX1843" s="9" t="s">
        <v>322</v>
      </c>
      <c r="BY1843" s="755">
        <v>28</v>
      </c>
      <c r="BZ1843" s="9" t="s">
        <v>315</v>
      </c>
      <c r="CA1843" s="755">
        <v>20.9</v>
      </c>
      <c r="CB1843" s="9" t="s">
        <v>315</v>
      </c>
      <c r="CC1843" s="755">
        <v>3.1</v>
      </c>
      <c r="CD1843" s="9" t="s">
        <v>315</v>
      </c>
      <c r="CE1843" s="755">
        <v>15.4</v>
      </c>
      <c r="CF1843" s="9" t="s">
        <v>323</v>
      </c>
      <c r="CG1843" s="755">
        <v>13.2</v>
      </c>
      <c r="CH1843" s="9" t="s">
        <v>323</v>
      </c>
      <c r="CI1843" s="9"/>
      <c r="CJ1843" s="9"/>
      <c r="CK1843" s="9"/>
    </row>
    <row r="1844" spans="1:89" s="98" customFormat="1" x14ac:dyDescent="0.25">
      <c r="A1844" s="99">
        <v>10800158</v>
      </c>
      <c r="B1844" s="99"/>
      <c r="C1844" s="772">
        <v>254</v>
      </c>
      <c r="D1844" s="807">
        <v>0.03</v>
      </c>
      <c r="E1844" s="772">
        <f t="shared" si="81"/>
        <v>262</v>
      </c>
      <c r="F1844" s="778">
        <v>1.1000000000000001</v>
      </c>
      <c r="G1844" s="774">
        <f t="shared" ref="G1844:G1907" si="82">ROUND(E1844*F1844,0)</f>
        <v>288</v>
      </c>
      <c r="H1844" s="776"/>
      <c r="I1844" s="758"/>
      <c r="J1844" s="776"/>
      <c r="K1844" s="786"/>
      <c r="L1844" s="9" t="s">
        <v>308</v>
      </c>
      <c r="M1844" s="9" t="s">
        <v>4681</v>
      </c>
      <c r="N1844" s="9" t="s">
        <v>142</v>
      </c>
      <c r="O1844" s="12" t="s">
        <v>142</v>
      </c>
      <c r="P1844" s="12" t="s">
        <v>142</v>
      </c>
      <c r="Q1844" s="9" t="s">
        <v>2325</v>
      </c>
      <c r="R1844" s="9"/>
      <c r="S1844" s="9" t="s">
        <v>200</v>
      </c>
      <c r="T1844" s="98" t="s">
        <v>200</v>
      </c>
      <c r="U1844" s="99" t="s">
        <v>200</v>
      </c>
      <c r="V1844" s="99" t="s">
        <v>207</v>
      </c>
      <c r="W1844" s="99" t="s">
        <v>200</v>
      </c>
      <c r="X1844" s="99" t="s">
        <v>207</v>
      </c>
      <c r="Y1844" s="99" t="s">
        <v>200</v>
      </c>
      <c r="Z1844" s="99" t="s">
        <v>207</v>
      </c>
      <c r="AA1844" s="99" t="s">
        <v>200</v>
      </c>
      <c r="AB1844" s="99" t="s">
        <v>207</v>
      </c>
      <c r="AC1844" s="99" t="s">
        <v>200</v>
      </c>
      <c r="AD1844" s="9" t="s">
        <v>207</v>
      </c>
      <c r="AE1844" s="99" t="s">
        <v>200</v>
      </c>
      <c r="AF1844" s="9" t="s">
        <v>315</v>
      </c>
      <c r="AG1844" s="14" t="s">
        <v>200</v>
      </c>
      <c r="AH1844" s="14" t="s">
        <v>207</v>
      </c>
      <c r="AI1844" s="14" t="s">
        <v>200</v>
      </c>
      <c r="AJ1844" s="14" t="s">
        <v>207</v>
      </c>
      <c r="AK1844" s="99" t="s">
        <v>200</v>
      </c>
      <c r="AL1844" s="14" t="s">
        <v>207</v>
      </c>
      <c r="AM1844" s="99" t="s">
        <v>200</v>
      </c>
      <c r="AN1844" s="14" t="s">
        <v>207</v>
      </c>
      <c r="AO1844" s="99" t="s">
        <v>200</v>
      </c>
      <c r="AP1844" s="14" t="s">
        <v>207</v>
      </c>
      <c r="AQ1844" s="99" t="s">
        <v>200</v>
      </c>
      <c r="AR1844" s="14" t="s">
        <v>207</v>
      </c>
      <c r="AS1844" s="12" t="s">
        <v>142</v>
      </c>
      <c r="AT1844" s="12" t="s">
        <v>200</v>
      </c>
      <c r="AU1844" s="12" t="s">
        <v>142</v>
      </c>
      <c r="AV1844" s="9" t="s">
        <v>320</v>
      </c>
      <c r="AW1844" s="9" t="s">
        <v>2637</v>
      </c>
      <c r="AX1844" s="9">
        <v>9010600000</v>
      </c>
      <c r="AY1844" s="99">
        <v>127</v>
      </c>
      <c r="AZ1844" s="12" t="s">
        <v>207</v>
      </c>
      <c r="BA1844" s="99">
        <v>20</v>
      </c>
      <c r="BB1844" s="12" t="s">
        <v>207</v>
      </c>
      <c r="BC1844" s="99">
        <v>20</v>
      </c>
      <c r="BD1844" s="12" t="s">
        <v>207</v>
      </c>
      <c r="BE1844" s="99">
        <v>8</v>
      </c>
      <c r="BF1844" s="12" t="s">
        <v>321</v>
      </c>
      <c r="BG1844" s="654">
        <v>7.7720000000000002</v>
      </c>
      <c r="BH1844" s="12" t="s">
        <v>321</v>
      </c>
      <c r="BI1844" s="99">
        <v>6</v>
      </c>
      <c r="BJ1844" s="12" t="s">
        <v>321</v>
      </c>
      <c r="BK1844" s="754">
        <v>0</v>
      </c>
      <c r="BL1844" s="12" t="s">
        <v>321</v>
      </c>
      <c r="BM1844" s="754">
        <v>9.9000000000000005E-2</v>
      </c>
      <c r="BN1844" s="12" t="s">
        <v>321</v>
      </c>
      <c r="BO1844" s="754">
        <v>1.6739999999999999</v>
      </c>
      <c r="BP1844" s="12" t="s">
        <v>321</v>
      </c>
      <c r="BQ1844" s="754">
        <v>0</v>
      </c>
      <c r="BR1844" s="12" t="s">
        <v>321</v>
      </c>
      <c r="BS1844" s="654">
        <v>0</v>
      </c>
      <c r="BT1844" s="12" t="s">
        <v>321</v>
      </c>
      <c r="BU1844" s="654">
        <v>1.772</v>
      </c>
      <c r="BV1844" s="12" t="s">
        <v>321</v>
      </c>
      <c r="BW1844" s="9">
        <v>0.05</v>
      </c>
      <c r="BX1844" s="9" t="s">
        <v>322</v>
      </c>
      <c r="BY1844" s="755">
        <v>50</v>
      </c>
      <c r="BZ1844" s="9" t="s">
        <v>315</v>
      </c>
      <c r="CA1844" s="755">
        <v>7.9</v>
      </c>
      <c r="CB1844" s="9" t="s">
        <v>315</v>
      </c>
      <c r="CC1844" s="755">
        <v>7.9</v>
      </c>
      <c r="CD1844" s="9" t="s">
        <v>315</v>
      </c>
      <c r="CE1844" s="755">
        <v>15.4</v>
      </c>
      <c r="CF1844" s="9" t="s">
        <v>323</v>
      </c>
      <c r="CG1844" s="755">
        <v>13.2</v>
      </c>
      <c r="CH1844" s="9" t="s">
        <v>323</v>
      </c>
      <c r="CI1844" s="9"/>
      <c r="CJ1844" s="9"/>
      <c r="CK1844" s="9"/>
    </row>
    <row r="1845" spans="1:89" s="98" customFormat="1" x14ac:dyDescent="0.25">
      <c r="A1845" s="99">
        <v>10800008</v>
      </c>
      <c r="B1845" s="99"/>
      <c r="C1845" s="772">
        <v>266</v>
      </c>
      <c r="D1845" s="807">
        <v>0.03</v>
      </c>
      <c r="E1845" s="772">
        <f t="shared" si="81"/>
        <v>274</v>
      </c>
      <c r="F1845" s="778">
        <v>1.1000000000000001</v>
      </c>
      <c r="G1845" s="774">
        <f t="shared" si="82"/>
        <v>301</v>
      </c>
      <c r="H1845" s="776"/>
      <c r="I1845" s="758"/>
      <c r="J1845" s="776"/>
      <c r="K1845" s="786"/>
      <c r="L1845" s="9" t="s">
        <v>308</v>
      </c>
      <c r="M1845" s="9" t="s">
        <v>4682</v>
      </c>
      <c r="N1845" s="9" t="s">
        <v>142</v>
      </c>
      <c r="O1845" s="12" t="s">
        <v>142</v>
      </c>
      <c r="P1845" s="12" t="s">
        <v>142</v>
      </c>
      <c r="Q1845" s="9" t="s">
        <v>2325</v>
      </c>
      <c r="R1845" s="9"/>
      <c r="S1845" s="9" t="s">
        <v>200</v>
      </c>
      <c r="T1845" s="98" t="s">
        <v>200</v>
      </c>
      <c r="U1845" s="99" t="s">
        <v>200</v>
      </c>
      <c r="V1845" s="99" t="s">
        <v>207</v>
      </c>
      <c r="W1845" s="99" t="s">
        <v>200</v>
      </c>
      <c r="X1845" s="99" t="s">
        <v>207</v>
      </c>
      <c r="Y1845" s="99" t="s">
        <v>200</v>
      </c>
      <c r="Z1845" s="99" t="s">
        <v>207</v>
      </c>
      <c r="AA1845" s="99" t="s">
        <v>200</v>
      </c>
      <c r="AB1845" s="99" t="s">
        <v>207</v>
      </c>
      <c r="AC1845" s="99" t="s">
        <v>200</v>
      </c>
      <c r="AD1845" s="9" t="s">
        <v>207</v>
      </c>
      <c r="AE1845" s="99" t="s">
        <v>200</v>
      </c>
      <c r="AF1845" s="9" t="s">
        <v>315</v>
      </c>
      <c r="AG1845" s="14" t="s">
        <v>200</v>
      </c>
      <c r="AH1845" s="14" t="s">
        <v>207</v>
      </c>
      <c r="AI1845" s="14" t="s">
        <v>200</v>
      </c>
      <c r="AJ1845" s="14" t="s">
        <v>207</v>
      </c>
      <c r="AK1845" s="99" t="s">
        <v>200</v>
      </c>
      <c r="AL1845" s="14" t="s">
        <v>207</v>
      </c>
      <c r="AM1845" s="99" t="s">
        <v>200</v>
      </c>
      <c r="AN1845" s="14" t="s">
        <v>207</v>
      </c>
      <c r="AO1845" s="99" t="s">
        <v>200</v>
      </c>
      <c r="AP1845" s="14" t="s">
        <v>207</v>
      </c>
      <c r="AQ1845" s="99" t="s">
        <v>200</v>
      </c>
      <c r="AR1845" s="14" t="s">
        <v>207</v>
      </c>
      <c r="AS1845" s="12" t="s">
        <v>142</v>
      </c>
      <c r="AT1845" s="12" t="s">
        <v>200</v>
      </c>
      <c r="AU1845" s="12" t="s">
        <v>142</v>
      </c>
      <c r="AV1845" s="9" t="s">
        <v>320</v>
      </c>
      <c r="AW1845" s="9" t="s">
        <v>2638</v>
      </c>
      <c r="AX1845" s="9">
        <v>9010600000</v>
      </c>
      <c r="AY1845" s="99">
        <v>73</v>
      </c>
      <c r="AZ1845" s="12" t="s">
        <v>207</v>
      </c>
      <c r="BA1845" s="99">
        <v>58</v>
      </c>
      <c r="BB1845" s="12" t="s">
        <v>207</v>
      </c>
      <c r="BC1845" s="99">
        <v>13</v>
      </c>
      <c r="BD1845" s="12" t="s">
        <v>207</v>
      </c>
      <c r="BE1845" s="99">
        <v>8</v>
      </c>
      <c r="BF1845" s="12" t="s">
        <v>321</v>
      </c>
      <c r="BG1845" s="654">
        <v>7.1050000000000004</v>
      </c>
      <c r="BH1845" s="12" t="s">
        <v>321</v>
      </c>
      <c r="BI1845" s="99">
        <v>6</v>
      </c>
      <c r="BJ1845" s="12" t="s">
        <v>321</v>
      </c>
      <c r="BK1845" s="754">
        <v>0</v>
      </c>
      <c r="BL1845" s="12" t="s">
        <v>321</v>
      </c>
      <c r="BM1845" s="754">
        <v>0.372</v>
      </c>
      <c r="BN1845" s="12" t="s">
        <v>321</v>
      </c>
      <c r="BO1845" s="754">
        <v>0.73299999999999998</v>
      </c>
      <c r="BP1845" s="12" t="s">
        <v>321</v>
      </c>
      <c r="BQ1845" s="754">
        <v>0</v>
      </c>
      <c r="BR1845" s="12" t="s">
        <v>321</v>
      </c>
      <c r="BS1845" s="654">
        <v>0</v>
      </c>
      <c r="BT1845" s="12" t="s">
        <v>321</v>
      </c>
      <c r="BU1845" s="654">
        <v>1.105</v>
      </c>
      <c r="BV1845" s="12" t="s">
        <v>321</v>
      </c>
      <c r="BW1845" s="9">
        <v>0.06</v>
      </c>
      <c r="BX1845" s="9" t="s">
        <v>322</v>
      </c>
      <c r="BY1845" s="755">
        <v>28.7</v>
      </c>
      <c r="BZ1845" s="9" t="s">
        <v>315</v>
      </c>
      <c r="CA1845" s="755">
        <v>22.8</v>
      </c>
      <c r="CB1845" s="9" t="s">
        <v>315</v>
      </c>
      <c r="CC1845" s="755">
        <v>5.0999999999999996</v>
      </c>
      <c r="CD1845" s="9" t="s">
        <v>315</v>
      </c>
      <c r="CE1845" s="755">
        <v>15.4</v>
      </c>
      <c r="CF1845" s="9" t="s">
        <v>323</v>
      </c>
      <c r="CG1845" s="755">
        <v>13.2</v>
      </c>
      <c r="CH1845" s="9" t="s">
        <v>323</v>
      </c>
      <c r="CI1845" s="9"/>
      <c r="CJ1845" s="9"/>
      <c r="CK1845" s="9"/>
    </row>
    <row r="1846" spans="1:89" s="98" customFormat="1" x14ac:dyDescent="0.25">
      <c r="A1846" s="99">
        <v>10800077</v>
      </c>
      <c r="B1846" s="99"/>
      <c r="C1846" s="772">
        <v>317</v>
      </c>
      <c r="D1846" s="807">
        <v>0.03</v>
      </c>
      <c r="E1846" s="772">
        <f t="shared" si="81"/>
        <v>327</v>
      </c>
      <c r="F1846" s="778">
        <v>1.1000000000000001</v>
      </c>
      <c r="G1846" s="774">
        <f t="shared" si="82"/>
        <v>360</v>
      </c>
      <c r="H1846" s="776"/>
      <c r="I1846" s="758"/>
      <c r="J1846" s="776"/>
      <c r="K1846" s="786"/>
      <c r="L1846" s="9" t="s">
        <v>308</v>
      </c>
      <c r="M1846" s="9" t="s">
        <v>4683</v>
      </c>
      <c r="N1846" s="9" t="s">
        <v>142</v>
      </c>
      <c r="O1846" s="12" t="s">
        <v>142</v>
      </c>
      <c r="P1846" s="12" t="s">
        <v>142</v>
      </c>
      <c r="Q1846" s="9" t="s">
        <v>2325</v>
      </c>
      <c r="R1846" s="9"/>
      <c r="S1846" s="9" t="s">
        <v>200</v>
      </c>
      <c r="T1846" s="98" t="s">
        <v>200</v>
      </c>
      <c r="U1846" s="99" t="s">
        <v>200</v>
      </c>
      <c r="V1846" s="99" t="s">
        <v>207</v>
      </c>
      <c r="W1846" s="99" t="s">
        <v>200</v>
      </c>
      <c r="X1846" s="99" t="s">
        <v>207</v>
      </c>
      <c r="Y1846" s="99" t="s">
        <v>200</v>
      </c>
      <c r="Z1846" s="99" t="s">
        <v>207</v>
      </c>
      <c r="AA1846" s="99" t="s">
        <v>200</v>
      </c>
      <c r="AB1846" s="99" t="s">
        <v>207</v>
      </c>
      <c r="AC1846" s="99" t="s">
        <v>200</v>
      </c>
      <c r="AD1846" s="9" t="s">
        <v>207</v>
      </c>
      <c r="AE1846" s="99" t="s">
        <v>200</v>
      </c>
      <c r="AF1846" s="9" t="s">
        <v>315</v>
      </c>
      <c r="AG1846" s="14" t="s">
        <v>200</v>
      </c>
      <c r="AH1846" s="14" t="s">
        <v>207</v>
      </c>
      <c r="AI1846" s="14" t="s">
        <v>200</v>
      </c>
      <c r="AJ1846" s="14" t="s">
        <v>207</v>
      </c>
      <c r="AK1846" s="99" t="s">
        <v>200</v>
      </c>
      <c r="AL1846" s="14" t="s">
        <v>207</v>
      </c>
      <c r="AM1846" s="99" t="s">
        <v>200</v>
      </c>
      <c r="AN1846" s="14" t="s">
        <v>207</v>
      </c>
      <c r="AO1846" s="99" t="s">
        <v>200</v>
      </c>
      <c r="AP1846" s="14" t="s">
        <v>207</v>
      </c>
      <c r="AQ1846" s="99" t="s">
        <v>200</v>
      </c>
      <c r="AR1846" s="14" t="s">
        <v>207</v>
      </c>
      <c r="AS1846" s="12" t="s">
        <v>142</v>
      </c>
      <c r="AT1846" s="12" t="s">
        <v>200</v>
      </c>
      <c r="AU1846" s="12" t="s">
        <v>142</v>
      </c>
      <c r="AV1846" s="9" t="s">
        <v>320</v>
      </c>
      <c r="AW1846" s="9" t="s">
        <v>2639</v>
      </c>
      <c r="AX1846" s="9">
        <v>9010600000</v>
      </c>
      <c r="AY1846" s="99">
        <v>71</v>
      </c>
      <c r="AZ1846" s="12" t="s">
        <v>207</v>
      </c>
      <c r="BA1846" s="99">
        <v>52</v>
      </c>
      <c r="BB1846" s="12" t="s">
        <v>207</v>
      </c>
      <c r="BC1846" s="99">
        <v>7</v>
      </c>
      <c r="BD1846" s="12" t="s">
        <v>207</v>
      </c>
      <c r="BE1846" s="99">
        <v>7</v>
      </c>
      <c r="BF1846" s="12" t="s">
        <v>321</v>
      </c>
      <c r="BG1846" s="654">
        <v>6.7210000000000001</v>
      </c>
      <c r="BH1846" s="12" t="s">
        <v>321</v>
      </c>
      <c r="BI1846" s="99">
        <v>6</v>
      </c>
      <c r="BJ1846" s="12" t="s">
        <v>321</v>
      </c>
      <c r="BK1846" s="754">
        <v>0</v>
      </c>
      <c r="BL1846" s="12" t="s">
        <v>321</v>
      </c>
      <c r="BM1846" s="754">
        <v>0.105</v>
      </c>
      <c r="BN1846" s="12" t="s">
        <v>321</v>
      </c>
      <c r="BO1846" s="754">
        <v>0.61599999999999999</v>
      </c>
      <c r="BP1846" s="12" t="s">
        <v>321</v>
      </c>
      <c r="BQ1846" s="754">
        <v>0</v>
      </c>
      <c r="BR1846" s="12" t="s">
        <v>321</v>
      </c>
      <c r="BS1846" s="654">
        <v>0</v>
      </c>
      <c r="BT1846" s="12" t="s">
        <v>321</v>
      </c>
      <c r="BU1846" s="654">
        <v>0.72099999999999997</v>
      </c>
      <c r="BV1846" s="12" t="s">
        <v>321</v>
      </c>
      <c r="BW1846" s="9">
        <v>0.03</v>
      </c>
      <c r="BX1846" s="9" t="s">
        <v>322</v>
      </c>
      <c r="BY1846" s="755">
        <v>28</v>
      </c>
      <c r="BZ1846" s="9" t="s">
        <v>315</v>
      </c>
      <c r="CA1846" s="755">
        <v>20.5</v>
      </c>
      <c r="CB1846" s="9" t="s">
        <v>315</v>
      </c>
      <c r="CC1846" s="755">
        <v>2.8</v>
      </c>
      <c r="CD1846" s="9" t="s">
        <v>315</v>
      </c>
      <c r="CE1846" s="755">
        <v>15.4</v>
      </c>
      <c r="CF1846" s="9" t="s">
        <v>323</v>
      </c>
      <c r="CG1846" s="755">
        <v>13.2</v>
      </c>
      <c r="CH1846" s="9" t="s">
        <v>323</v>
      </c>
      <c r="CI1846" s="9"/>
      <c r="CJ1846" s="9"/>
      <c r="CK1846" s="9"/>
    </row>
    <row r="1847" spans="1:89" s="98" customFormat="1" x14ac:dyDescent="0.25">
      <c r="A1847" s="99">
        <v>10800078</v>
      </c>
      <c r="B1847" s="99"/>
      <c r="C1847" s="772">
        <v>249</v>
      </c>
      <c r="D1847" s="807">
        <v>0.03</v>
      </c>
      <c r="E1847" s="772">
        <f t="shared" si="81"/>
        <v>256</v>
      </c>
      <c r="F1847" s="778">
        <v>1.1000000000000001</v>
      </c>
      <c r="G1847" s="774">
        <f t="shared" si="82"/>
        <v>282</v>
      </c>
      <c r="H1847" s="776"/>
      <c r="I1847" s="758"/>
      <c r="J1847" s="776"/>
      <c r="K1847" s="786"/>
      <c r="L1847" s="9" t="s">
        <v>308</v>
      </c>
      <c r="M1847" s="9" t="s">
        <v>4684</v>
      </c>
      <c r="N1847" s="9" t="s">
        <v>142</v>
      </c>
      <c r="O1847" s="12" t="s">
        <v>142</v>
      </c>
      <c r="P1847" s="12" t="s">
        <v>142</v>
      </c>
      <c r="Q1847" s="9" t="s">
        <v>2325</v>
      </c>
      <c r="R1847" s="9"/>
      <c r="S1847" s="9" t="s">
        <v>200</v>
      </c>
      <c r="T1847" s="98" t="s">
        <v>200</v>
      </c>
      <c r="U1847" s="99" t="s">
        <v>200</v>
      </c>
      <c r="V1847" s="99" t="s">
        <v>207</v>
      </c>
      <c r="W1847" s="99" t="s">
        <v>200</v>
      </c>
      <c r="X1847" s="99" t="s">
        <v>207</v>
      </c>
      <c r="Y1847" s="99" t="s">
        <v>200</v>
      </c>
      <c r="Z1847" s="99" t="s">
        <v>207</v>
      </c>
      <c r="AA1847" s="99" t="s">
        <v>200</v>
      </c>
      <c r="AB1847" s="99" t="s">
        <v>207</v>
      </c>
      <c r="AC1847" s="99" t="s">
        <v>200</v>
      </c>
      <c r="AD1847" s="9" t="s">
        <v>207</v>
      </c>
      <c r="AE1847" s="99" t="s">
        <v>200</v>
      </c>
      <c r="AF1847" s="9" t="s">
        <v>315</v>
      </c>
      <c r="AG1847" s="14" t="s">
        <v>200</v>
      </c>
      <c r="AH1847" s="14" t="s">
        <v>207</v>
      </c>
      <c r="AI1847" s="14" t="s">
        <v>200</v>
      </c>
      <c r="AJ1847" s="14" t="s">
        <v>207</v>
      </c>
      <c r="AK1847" s="99" t="s">
        <v>200</v>
      </c>
      <c r="AL1847" s="14" t="s">
        <v>207</v>
      </c>
      <c r="AM1847" s="99" t="s">
        <v>200</v>
      </c>
      <c r="AN1847" s="14" t="s">
        <v>207</v>
      </c>
      <c r="AO1847" s="99" t="s">
        <v>200</v>
      </c>
      <c r="AP1847" s="14" t="s">
        <v>207</v>
      </c>
      <c r="AQ1847" s="99" t="s">
        <v>200</v>
      </c>
      <c r="AR1847" s="14" t="s">
        <v>207</v>
      </c>
      <c r="AS1847" s="12" t="s">
        <v>142</v>
      </c>
      <c r="AT1847" s="12" t="s">
        <v>200</v>
      </c>
      <c r="AU1847" s="12" t="s">
        <v>142</v>
      </c>
      <c r="AV1847" s="9" t="s">
        <v>320</v>
      </c>
      <c r="AW1847" s="9" t="s">
        <v>2640</v>
      </c>
      <c r="AX1847" s="9">
        <v>9010600000</v>
      </c>
      <c r="AY1847" s="99">
        <v>121</v>
      </c>
      <c r="AZ1847" s="12" t="s">
        <v>207</v>
      </c>
      <c r="BA1847" s="99">
        <v>14</v>
      </c>
      <c r="BB1847" s="12" t="s">
        <v>207</v>
      </c>
      <c r="BC1847" s="99">
        <v>8</v>
      </c>
      <c r="BD1847" s="12" t="s">
        <v>207</v>
      </c>
      <c r="BE1847" s="99">
        <v>7</v>
      </c>
      <c r="BF1847" s="12" t="s">
        <v>321</v>
      </c>
      <c r="BG1847" s="654">
        <v>6.3810000000000002</v>
      </c>
      <c r="BH1847" s="12" t="s">
        <v>321</v>
      </c>
      <c r="BI1847" s="99">
        <v>6</v>
      </c>
      <c r="BJ1847" s="12" t="s">
        <v>321</v>
      </c>
      <c r="BK1847" s="754">
        <v>0</v>
      </c>
      <c r="BL1847" s="12" t="s">
        <v>321</v>
      </c>
      <c r="BM1847" s="754">
        <v>2.5999999999999999E-2</v>
      </c>
      <c r="BN1847" s="12" t="s">
        <v>321</v>
      </c>
      <c r="BO1847" s="754">
        <v>0.35399999999999998</v>
      </c>
      <c r="BP1847" s="12" t="s">
        <v>321</v>
      </c>
      <c r="BQ1847" s="754">
        <v>0</v>
      </c>
      <c r="BR1847" s="12" t="s">
        <v>321</v>
      </c>
      <c r="BS1847" s="654">
        <v>0</v>
      </c>
      <c r="BT1847" s="12" t="s">
        <v>321</v>
      </c>
      <c r="BU1847" s="654">
        <v>0.38100000000000001</v>
      </c>
      <c r="BV1847" s="12" t="s">
        <v>321</v>
      </c>
      <c r="BW1847" s="9">
        <v>0.01</v>
      </c>
      <c r="BX1847" s="9" t="s">
        <v>322</v>
      </c>
      <c r="BY1847" s="755">
        <v>47.6</v>
      </c>
      <c r="BZ1847" s="9" t="s">
        <v>315</v>
      </c>
      <c r="CA1847" s="755">
        <v>5.5</v>
      </c>
      <c r="CB1847" s="9" t="s">
        <v>315</v>
      </c>
      <c r="CC1847" s="755">
        <v>3.1</v>
      </c>
      <c r="CD1847" s="9" t="s">
        <v>315</v>
      </c>
      <c r="CE1847" s="755">
        <v>15.4</v>
      </c>
      <c r="CF1847" s="9" t="s">
        <v>323</v>
      </c>
      <c r="CG1847" s="755">
        <v>13.2</v>
      </c>
      <c r="CH1847" s="9" t="s">
        <v>323</v>
      </c>
      <c r="CI1847" s="9"/>
      <c r="CJ1847" s="9"/>
      <c r="CK1847" s="9"/>
    </row>
    <row r="1848" spans="1:89" s="98" customFormat="1" x14ac:dyDescent="0.25">
      <c r="A1848" s="99">
        <v>10800094</v>
      </c>
      <c r="B1848" s="99"/>
      <c r="C1848" s="772">
        <v>254</v>
      </c>
      <c r="D1848" s="807">
        <v>0.03</v>
      </c>
      <c r="E1848" s="772">
        <f t="shared" si="81"/>
        <v>262</v>
      </c>
      <c r="F1848" s="778">
        <v>1.1000000000000001</v>
      </c>
      <c r="G1848" s="774">
        <f t="shared" si="82"/>
        <v>288</v>
      </c>
      <c r="H1848" s="776"/>
      <c r="I1848" s="758"/>
      <c r="J1848" s="776"/>
      <c r="K1848" s="786"/>
      <c r="L1848" s="9" t="s">
        <v>308</v>
      </c>
      <c r="M1848" s="9" t="s">
        <v>4685</v>
      </c>
      <c r="N1848" s="9" t="s">
        <v>142</v>
      </c>
      <c r="O1848" s="12" t="s">
        <v>142</v>
      </c>
      <c r="P1848" s="12" t="s">
        <v>142</v>
      </c>
      <c r="Q1848" s="9" t="s">
        <v>2325</v>
      </c>
      <c r="R1848" s="9"/>
      <c r="S1848" s="9" t="s">
        <v>200</v>
      </c>
      <c r="T1848" s="98" t="s">
        <v>200</v>
      </c>
      <c r="U1848" s="99" t="s">
        <v>200</v>
      </c>
      <c r="V1848" s="99" t="s">
        <v>207</v>
      </c>
      <c r="W1848" s="99" t="s">
        <v>200</v>
      </c>
      <c r="X1848" s="99" t="s">
        <v>207</v>
      </c>
      <c r="Y1848" s="99" t="s">
        <v>200</v>
      </c>
      <c r="Z1848" s="99" t="s">
        <v>207</v>
      </c>
      <c r="AA1848" s="99" t="s">
        <v>200</v>
      </c>
      <c r="AB1848" s="99" t="s">
        <v>207</v>
      </c>
      <c r="AC1848" s="99" t="s">
        <v>200</v>
      </c>
      <c r="AD1848" s="9" t="s">
        <v>207</v>
      </c>
      <c r="AE1848" s="99" t="s">
        <v>200</v>
      </c>
      <c r="AF1848" s="9" t="s">
        <v>315</v>
      </c>
      <c r="AG1848" s="14" t="s">
        <v>200</v>
      </c>
      <c r="AH1848" s="14" t="s">
        <v>207</v>
      </c>
      <c r="AI1848" s="14" t="s">
        <v>200</v>
      </c>
      <c r="AJ1848" s="14" t="s">
        <v>207</v>
      </c>
      <c r="AK1848" s="99" t="s">
        <v>200</v>
      </c>
      <c r="AL1848" s="14" t="s">
        <v>207</v>
      </c>
      <c r="AM1848" s="99" t="s">
        <v>200</v>
      </c>
      <c r="AN1848" s="14" t="s">
        <v>207</v>
      </c>
      <c r="AO1848" s="99" t="s">
        <v>200</v>
      </c>
      <c r="AP1848" s="14" t="s">
        <v>207</v>
      </c>
      <c r="AQ1848" s="99" t="s">
        <v>200</v>
      </c>
      <c r="AR1848" s="14" t="s">
        <v>207</v>
      </c>
      <c r="AS1848" s="12" t="s">
        <v>142</v>
      </c>
      <c r="AT1848" s="12" t="s">
        <v>200</v>
      </c>
      <c r="AU1848" s="12" t="s">
        <v>142</v>
      </c>
      <c r="AV1848" s="9" t="s">
        <v>320</v>
      </c>
      <c r="AW1848" s="9" t="s">
        <v>2641</v>
      </c>
      <c r="AX1848" s="9">
        <v>9010600000</v>
      </c>
      <c r="AY1848" s="99">
        <v>127</v>
      </c>
      <c r="AZ1848" s="12" t="s">
        <v>207</v>
      </c>
      <c r="BA1848" s="99">
        <v>18</v>
      </c>
      <c r="BB1848" s="12" t="s">
        <v>207</v>
      </c>
      <c r="BC1848" s="99">
        <v>18</v>
      </c>
      <c r="BD1848" s="12" t="s">
        <v>207</v>
      </c>
      <c r="BE1848" s="99">
        <v>8</v>
      </c>
      <c r="BF1848" s="12" t="s">
        <v>321</v>
      </c>
      <c r="BG1848" s="654">
        <v>7.05</v>
      </c>
      <c r="BH1848" s="12" t="s">
        <v>321</v>
      </c>
      <c r="BI1848" s="99">
        <v>6</v>
      </c>
      <c r="BJ1848" s="12" t="s">
        <v>321</v>
      </c>
      <c r="BK1848" s="754">
        <v>0</v>
      </c>
      <c r="BL1848" s="12" t="s">
        <v>321</v>
      </c>
      <c r="BM1848" s="754">
        <v>5.7000000000000002E-2</v>
      </c>
      <c r="BN1848" s="12" t="s">
        <v>321</v>
      </c>
      <c r="BO1848" s="754">
        <v>0.99299999999999999</v>
      </c>
      <c r="BP1848" s="12" t="s">
        <v>321</v>
      </c>
      <c r="BQ1848" s="754">
        <v>0</v>
      </c>
      <c r="BR1848" s="12" t="s">
        <v>321</v>
      </c>
      <c r="BS1848" s="654">
        <v>0</v>
      </c>
      <c r="BT1848" s="12" t="s">
        <v>321</v>
      </c>
      <c r="BU1848" s="654">
        <v>1.05</v>
      </c>
      <c r="BV1848" s="12" t="s">
        <v>321</v>
      </c>
      <c r="BW1848" s="9">
        <v>0.04</v>
      </c>
      <c r="BX1848" s="9" t="s">
        <v>322</v>
      </c>
      <c r="BY1848" s="755">
        <v>50</v>
      </c>
      <c r="BZ1848" s="9" t="s">
        <v>315</v>
      </c>
      <c r="CA1848" s="755">
        <v>7.1</v>
      </c>
      <c r="CB1848" s="9" t="s">
        <v>315</v>
      </c>
      <c r="CC1848" s="755">
        <v>7.1</v>
      </c>
      <c r="CD1848" s="9" t="s">
        <v>315</v>
      </c>
      <c r="CE1848" s="755">
        <v>15.4</v>
      </c>
      <c r="CF1848" s="9" t="s">
        <v>323</v>
      </c>
      <c r="CG1848" s="755">
        <v>13.2</v>
      </c>
      <c r="CH1848" s="9" t="s">
        <v>323</v>
      </c>
      <c r="CI1848" s="9"/>
      <c r="CJ1848" s="9"/>
      <c r="CK1848" s="9"/>
    </row>
    <row r="1849" spans="1:89" s="98" customFormat="1" x14ac:dyDescent="0.25">
      <c r="A1849" s="99">
        <v>10800140</v>
      </c>
      <c r="B1849" s="99"/>
      <c r="C1849" s="772">
        <v>247</v>
      </c>
      <c r="D1849" s="807">
        <v>0.03</v>
      </c>
      <c r="E1849" s="772">
        <f t="shared" si="81"/>
        <v>254</v>
      </c>
      <c r="F1849" s="778">
        <v>1.1000000000000001</v>
      </c>
      <c r="G1849" s="774">
        <f t="shared" si="82"/>
        <v>279</v>
      </c>
      <c r="H1849" s="776"/>
      <c r="I1849" s="758"/>
      <c r="J1849" s="776"/>
      <c r="K1849" s="786"/>
      <c r="L1849" s="9" t="s">
        <v>308</v>
      </c>
      <c r="M1849" s="9" t="s">
        <v>2909</v>
      </c>
      <c r="N1849" s="9" t="s">
        <v>142</v>
      </c>
      <c r="O1849" s="12" t="s">
        <v>142</v>
      </c>
      <c r="P1849" s="12" t="s">
        <v>142</v>
      </c>
      <c r="Q1849" s="9" t="s">
        <v>2325</v>
      </c>
      <c r="R1849" s="9"/>
      <c r="S1849" s="9" t="s">
        <v>200</v>
      </c>
      <c r="T1849" s="98" t="s">
        <v>200</v>
      </c>
      <c r="U1849" s="99" t="s">
        <v>200</v>
      </c>
      <c r="V1849" s="99" t="s">
        <v>207</v>
      </c>
      <c r="W1849" s="99" t="s">
        <v>200</v>
      </c>
      <c r="X1849" s="99" t="s">
        <v>207</v>
      </c>
      <c r="Y1849" s="99" t="s">
        <v>200</v>
      </c>
      <c r="Z1849" s="99" t="s">
        <v>207</v>
      </c>
      <c r="AA1849" s="99" t="s">
        <v>200</v>
      </c>
      <c r="AB1849" s="99" t="s">
        <v>207</v>
      </c>
      <c r="AC1849" s="99" t="s">
        <v>200</v>
      </c>
      <c r="AD1849" s="9" t="s">
        <v>207</v>
      </c>
      <c r="AE1849" s="99" t="s">
        <v>200</v>
      </c>
      <c r="AF1849" s="9" t="s">
        <v>315</v>
      </c>
      <c r="AG1849" s="14" t="s">
        <v>200</v>
      </c>
      <c r="AH1849" s="14" t="s">
        <v>207</v>
      </c>
      <c r="AI1849" s="14" t="s">
        <v>200</v>
      </c>
      <c r="AJ1849" s="14" t="s">
        <v>207</v>
      </c>
      <c r="AK1849" s="99" t="s">
        <v>200</v>
      </c>
      <c r="AL1849" s="14" t="s">
        <v>207</v>
      </c>
      <c r="AM1849" s="99" t="s">
        <v>200</v>
      </c>
      <c r="AN1849" s="14" t="s">
        <v>207</v>
      </c>
      <c r="AO1849" s="99" t="s">
        <v>200</v>
      </c>
      <c r="AP1849" s="14" t="s">
        <v>207</v>
      </c>
      <c r="AQ1849" s="99" t="s">
        <v>200</v>
      </c>
      <c r="AR1849" s="14" t="s">
        <v>207</v>
      </c>
      <c r="AS1849" s="12" t="s">
        <v>142</v>
      </c>
      <c r="AT1849" s="12" t="s">
        <v>200</v>
      </c>
      <c r="AU1849" s="12" t="s">
        <v>142</v>
      </c>
      <c r="AV1849" s="9" t="s">
        <v>320</v>
      </c>
      <c r="AW1849" s="98" t="s">
        <v>2908</v>
      </c>
      <c r="AX1849" s="9">
        <v>9010600000</v>
      </c>
      <c r="AY1849" s="99">
        <v>71</v>
      </c>
      <c r="AZ1849" s="12" t="s">
        <v>207</v>
      </c>
      <c r="BA1849" s="99">
        <v>64</v>
      </c>
      <c r="BB1849" s="12" t="s">
        <v>207</v>
      </c>
      <c r="BC1849" s="99">
        <v>15</v>
      </c>
      <c r="BD1849" s="12" t="s">
        <v>207</v>
      </c>
      <c r="BE1849" s="99">
        <v>7</v>
      </c>
      <c r="BF1849" s="12" t="s">
        <v>321</v>
      </c>
      <c r="BG1849" s="654">
        <v>6.7779999999999996</v>
      </c>
      <c r="BH1849" s="12" t="s">
        <v>321</v>
      </c>
      <c r="BI1849" s="99">
        <v>6</v>
      </c>
      <c r="BJ1849" s="12" t="s">
        <v>321</v>
      </c>
      <c r="BK1849" s="754">
        <v>0</v>
      </c>
      <c r="BL1849" s="12" t="s">
        <v>321</v>
      </c>
      <c r="BM1849" s="754">
        <v>9.7000000000000003E-2</v>
      </c>
      <c r="BN1849" s="12" t="s">
        <v>321</v>
      </c>
      <c r="BO1849" s="754">
        <v>0.68100000000000005</v>
      </c>
      <c r="BP1849" s="12" t="s">
        <v>321</v>
      </c>
      <c r="BQ1849" s="754">
        <v>0</v>
      </c>
      <c r="BR1849" s="12" t="s">
        <v>321</v>
      </c>
      <c r="BS1849" s="654">
        <v>0</v>
      </c>
      <c r="BT1849" s="12" t="s">
        <v>321</v>
      </c>
      <c r="BU1849" s="654">
        <v>0.77800000000000002</v>
      </c>
      <c r="BV1849" s="12" t="s">
        <v>321</v>
      </c>
      <c r="BW1849" s="9">
        <v>7.0000000000000007E-2</v>
      </c>
      <c r="BX1849" s="9" t="s">
        <v>322</v>
      </c>
      <c r="BY1849" s="755"/>
      <c r="BZ1849" s="9"/>
      <c r="CA1849" s="755"/>
      <c r="CB1849" s="9"/>
      <c r="CC1849" s="755"/>
      <c r="CD1849" s="9"/>
      <c r="CE1849" s="755"/>
      <c r="CF1849" s="9"/>
      <c r="CG1849" s="755"/>
      <c r="CH1849" s="9"/>
      <c r="CI1849" s="9"/>
      <c r="CJ1849" s="9"/>
      <c r="CK1849" s="9"/>
    </row>
    <row r="1850" spans="1:89" s="98" customFormat="1" x14ac:dyDescent="0.25">
      <c r="A1850" s="99">
        <v>10800156</v>
      </c>
      <c r="B1850" s="99"/>
      <c r="C1850" s="772">
        <v>317</v>
      </c>
      <c r="D1850" s="807">
        <v>0.03</v>
      </c>
      <c r="E1850" s="772">
        <f t="shared" si="81"/>
        <v>327</v>
      </c>
      <c r="F1850" s="778">
        <v>1.1000000000000001</v>
      </c>
      <c r="G1850" s="774">
        <f t="shared" si="82"/>
        <v>360</v>
      </c>
      <c r="H1850" s="776"/>
      <c r="I1850" s="758"/>
      <c r="J1850" s="776"/>
      <c r="K1850" s="786"/>
      <c r="L1850" s="9" t="s">
        <v>308</v>
      </c>
      <c r="M1850" s="9" t="s">
        <v>4686</v>
      </c>
      <c r="N1850" s="9" t="s">
        <v>142</v>
      </c>
      <c r="O1850" s="12" t="s">
        <v>142</v>
      </c>
      <c r="P1850" s="12" t="s">
        <v>142</v>
      </c>
      <c r="Q1850" s="9" t="s">
        <v>2325</v>
      </c>
      <c r="R1850" s="9"/>
      <c r="S1850" s="9" t="s">
        <v>200</v>
      </c>
      <c r="T1850" s="98" t="s">
        <v>200</v>
      </c>
      <c r="U1850" s="99" t="s">
        <v>200</v>
      </c>
      <c r="V1850" s="99" t="s">
        <v>207</v>
      </c>
      <c r="W1850" s="99" t="s">
        <v>200</v>
      </c>
      <c r="X1850" s="99" t="s">
        <v>207</v>
      </c>
      <c r="Y1850" s="99" t="s">
        <v>200</v>
      </c>
      <c r="Z1850" s="99" t="s">
        <v>207</v>
      </c>
      <c r="AA1850" s="99" t="s">
        <v>200</v>
      </c>
      <c r="AB1850" s="99" t="s">
        <v>207</v>
      </c>
      <c r="AC1850" s="99" t="s">
        <v>200</v>
      </c>
      <c r="AD1850" s="9" t="s">
        <v>207</v>
      </c>
      <c r="AE1850" s="99" t="s">
        <v>200</v>
      </c>
      <c r="AF1850" s="9" t="s">
        <v>315</v>
      </c>
      <c r="AG1850" s="14" t="s">
        <v>200</v>
      </c>
      <c r="AH1850" s="14" t="s">
        <v>207</v>
      </c>
      <c r="AI1850" s="14" t="s">
        <v>200</v>
      </c>
      <c r="AJ1850" s="14" t="s">
        <v>207</v>
      </c>
      <c r="AK1850" s="99" t="s">
        <v>200</v>
      </c>
      <c r="AL1850" s="14" t="s">
        <v>207</v>
      </c>
      <c r="AM1850" s="99" t="s">
        <v>200</v>
      </c>
      <c r="AN1850" s="14" t="s">
        <v>207</v>
      </c>
      <c r="AO1850" s="99" t="s">
        <v>200</v>
      </c>
      <c r="AP1850" s="14" t="s">
        <v>207</v>
      </c>
      <c r="AQ1850" s="99" t="s">
        <v>200</v>
      </c>
      <c r="AR1850" s="14" t="s">
        <v>207</v>
      </c>
      <c r="AS1850" s="12" t="s">
        <v>142</v>
      </c>
      <c r="AT1850" s="12" t="s">
        <v>200</v>
      </c>
      <c r="AU1850" s="12" t="s">
        <v>142</v>
      </c>
      <c r="AV1850" s="9" t="s">
        <v>320</v>
      </c>
      <c r="AW1850" s="9" t="s">
        <v>2642</v>
      </c>
      <c r="AX1850" s="9">
        <v>9010600000</v>
      </c>
      <c r="AY1850" s="99">
        <v>71</v>
      </c>
      <c r="AZ1850" s="12" t="s">
        <v>207</v>
      </c>
      <c r="BA1850" s="99">
        <v>64</v>
      </c>
      <c r="BB1850" s="12" t="s">
        <v>207</v>
      </c>
      <c r="BC1850" s="99">
        <v>15</v>
      </c>
      <c r="BD1850" s="12" t="s">
        <v>207</v>
      </c>
      <c r="BE1850" s="99">
        <v>8</v>
      </c>
      <c r="BF1850" s="12" t="s">
        <v>321</v>
      </c>
      <c r="BG1850" s="654">
        <v>7.2610000000000001</v>
      </c>
      <c r="BH1850" s="12" t="s">
        <v>321</v>
      </c>
      <c r="BI1850" s="99">
        <v>6</v>
      </c>
      <c r="BJ1850" s="12" t="s">
        <v>321</v>
      </c>
      <c r="BK1850" s="754">
        <v>0</v>
      </c>
      <c r="BL1850" s="12" t="s">
        <v>321</v>
      </c>
      <c r="BM1850" s="754">
        <v>0.57999999999999996</v>
      </c>
      <c r="BN1850" s="12" t="s">
        <v>321</v>
      </c>
      <c r="BO1850" s="754">
        <v>0.68100000000000005</v>
      </c>
      <c r="BP1850" s="12" t="s">
        <v>321</v>
      </c>
      <c r="BQ1850" s="754">
        <v>0</v>
      </c>
      <c r="BR1850" s="12" t="s">
        <v>321</v>
      </c>
      <c r="BS1850" s="654">
        <v>0</v>
      </c>
      <c r="BT1850" s="12" t="s">
        <v>321</v>
      </c>
      <c r="BU1850" s="654">
        <v>1.2609999999999999</v>
      </c>
      <c r="BV1850" s="12" t="s">
        <v>321</v>
      </c>
      <c r="BW1850" s="9">
        <v>7.0000000000000007E-2</v>
      </c>
      <c r="BX1850" s="9" t="s">
        <v>322</v>
      </c>
      <c r="BY1850" s="755">
        <v>28</v>
      </c>
      <c r="BZ1850" s="9" t="s">
        <v>315</v>
      </c>
      <c r="CA1850" s="755">
        <v>25.2</v>
      </c>
      <c r="CB1850" s="9" t="s">
        <v>315</v>
      </c>
      <c r="CC1850" s="755">
        <v>5.9</v>
      </c>
      <c r="CD1850" s="9" t="s">
        <v>315</v>
      </c>
      <c r="CE1850" s="755">
        <v>17.600000000000001</v>
      </c>
      <c r="CF1850" s="9" t="s">
        <v>323</v>
      </c>
      <c r="CG1850" s="755">
        <v>13.2</v>
      </c>
      <c r="CH1850" s="9" t="s">
        <v>323</v>
      </c>
      <c r="CI1850" s="9"/>
      <c r="CJ1850" s="9"/>
      <c r="CK1850" s="9"/>
    </row>
    <row r="1851" spans="1:89" s="98" customFormat="1" x14ac:dyDescent="0.25">
      <c r="A1851" s="99">
        <v>10800043</v>
      </c>
      <c r="B1851" s="99"/>
      <c r="C1851" s="772">
        <v>48</v>
      </c>
      <c r="D1851" s="807">
        <v>0.03</v>
      </c>
      <c r="E1851" s="772">
        <f t="shared" si="81"/>
        <v>49</v>
      </c>
      <c r="F1851" s="778">
        <v>1.1000000000000001</v>
      </c>
      <c r="G1851" s="774">
        <f t="shared" si="82"/>
        <v>54</v>
      </c>
      <c r="H1851" s="776"/>
      <c r="I1851" s="758"/>
      <c r="J1851" s="776"/>
      <c r="K1851" s="786"/>
      <c r="L1851" s="9" t="s">
        <v>308</v>
      </c>
      <c r="M1851" s="9" t="s">
        <v>4687</v>
      </c>
      <c r="N1851" s="9" t="s">
        <v>142</v>
      </c>
      <c r="O1851" s="12" t="s">
        <v>142</v>
      </c>
      <c r="P1851" s="12" t="s">
        <v>142</v>
      </c>
      <c r="Q1851" s="9" t="s">
        <v>2339</v>
      </c>
      <c r="R1851" s="9"/>
      <c r="S1851" s="9" t="s">
        <v>200</v>
      </c>
      <c r="T1851" s="98" t="s">
        <v>200</v>
      </c>
      <c r="U1851" s="99" t="s">
        <v>200</v>
      </c>
      <c r="V1851" s="99" t="s">
        <v>207</v>
      </c>
      <c r="W1851" s="99" t="s">
        <v>200</v>
      </c>
      <c r="X1851" s="99" t="s">
        <v>207</v>
      </c>
      <c r="Y1851" s="99" t="s">
        <v>200</v>
      </c>
      <c r="Z1851" s="99" t="s">
        <v>207</v>
      </c>
      <c r="AA1851" s="99" t="s">
        <v>200</v>
      </c>
      <c r="AB1851" s="99" t="s">
        <v>207</v>
      </c>
      <c r="AC1851" s="99" t="s">
        <v>200</v>
      </c>
      <c r="AD1851" s="9" t="s">
        <v>207</v>
      </c>
      <c r="AE1851" s="99" t="s">
        <v>200</v>
      </c>
      <c r="AF1851" s="9" t="s">
        <v>315</v>
      </c>
      <c r="AG1851" s="14" t="s">
        <v>200</v>
      </c>
      <c r="AH1851" s="14" t="s">
        <v>207</v>
      </c>
      <c r="AI1851" s="14" t="s">
        <v>200</v>
      </c>
      <c r="AJ1851" s="14" t="s">
        <v>207</v>
      </c>
      <c r="AK1851" s="99" t="s">
        <v>200</v>
      </c>
      <c r="AL1851" s="14" t="s">
        <v>207</v>
      </c>
      <c r="AM1851" s="99" t="s">
        <v>200</v>
      </c>
      <c r="AN1851" s="14" t="s">
        <v>207</v>
      </c>
      <c r="AO1851" s="99" t="s">
        <v>200</v>
      </c>
      <c r="AP1851" s="14" t="s">
        <v>207</v>
      </c>
      <c r="AQ1851" s="99" t="s">
        <v>200</v>
      </c>
      <c r="AR1851" s="14" t="s">
        <v>207</v>
      </c>
      <c r="AS1851" s="12" t="s">
        <v>142</v>
      </c>
      <c r="AT1851" s="12" t="s">
        <v>200</v>
      </c>
      <c r="AU1851" s="12" t="s">
        <v>142</v>
      </c>
      <c r="AV1851" s="9" t="s">
        <v>320</v>
      </c>
      <c r="AW1851" s="9" t="s">
        <v>2643</v>
      </c>
      <c r="AX1851" s="9">
        <v>9010600000</v>
      </c>
      <c r="AY1851" s="99">
        <v>48</v>
      </c>
      <c r="AZ1851" s="12" t="s">
        <v>207</v>
      </c>
      <c r="BA1851" s="99">
        <v>18</v>
      </c>
      <c r="BB1851" s="12" t="s">
        <v>207</v>
      </c>
      <c r="BC1851" s="99">
        <v>10</v>
      </c>
      <c r="BD1851" s="12" t="s">
        <v>207</v>
      </c>
      <c r="BE1851" s="99">
        <v>2</v>
      </c>
      <c r="BF1851" s="12" t="s">
        <v>321</v>
      </c>
      <c r="BG1851" s="654">
        <v>1.1679999999999999</v>
      </c>
      <c r="BH1851" s="12" t="s">
        <v>321</v>
      </c>
      <c r="BI1851" s="99">
        <v>1</v>
      </c>
      <c r="BJ1851" s="12" t="s">
        <v>321</v>
      </c>
      <c r="BK1851" s="754">
        <v>0</v>
      </c>
      <c r="BL1851" s="12" t="s">
        <v>321</v>
      </c>
      <c r="BM1851" s="754">
        <v>8.9999999999999993E-3</v>
      </c>
      <c r="BN1851" s="12" t="s">
        <v>321</v>
      </c>
      <c r="BO1851" s="754">
        <v>0.159</v>
      </c>
      <c r="BP1851" s="12" t="s">
        <v>321</v>
      </c>
      <c r="BQ1851" s="754">
        <v>0</v>
      </c>
      <c r="BR1851" s="12" t="s">
        <v>321</v>
      </c>
      <c r="BS1851" s="654">
        <v>0</v>
      </c>
      <c r="BT1851" s="12" t="s">
        <v>321</v>
      </c>
      <c r="BU1851" s="654">
        <v>0.16800000000000001</v>
      </c>
      <c r="BV1851" s="12" t="s">
        <v>321</v>
      </c>
      <c r="BW1851" s="9">
        <v>0.01</v>
      </c>
      <c r="BX1851" s="9" t="s">
        <v>322</v>
      </c>
      <c r="BY1851" s="755">
        <v>18.899999999999999</v>
      </c>
      <c r="BZ1851" s="9" t="s">
        <v>315</v>
      </c>
      <c r="CA1851" s="755">
        <v>7.1</v>
      </c>
      <c r="CB1851" s="9" t="s">
        <v>315</v>
      </c>
      <c r="CC1851" s="755">
        <v>3.9</v>
      </c>
      <c r="CD1851" s="9" t="s">
        <v>315</v>
      </c>
      <c r="CE1851" s="755">
        <v>2.2000000000000002</v>
      </c>
      <c r="CF1851" s="9" t="s">
        <v>323</v>
      </c>
      <c r="CG1851" s="755">
        <v>2.2000000000000002</v>
      </c>
      <c r="CH1851" s="9" t="s">
        <v>323</v>
      </c>
      <c r="CI1851" s="9"/>
      <c r="CJ1851" s="9"/>
      <c r="CK1851" s="9"/>
    </row>
    <row r="1852" spans="1:89" s="98" customFormat="1" x14ac:dyDescent="0.25">
      <c r="A1852" s="99">
        <v>10800044</v>
      </c>
      <c r="B1852" s="99"/>
      <c r="C1852" s="772">
        <v>67</v>
      </c>
      <c r="D1852" s="807">
        <v>0.03</v>
      </c>
      <c r="E1852" s="772">
        <f t="shared" si="81"/>
        <v>69</v>
      </c>
      <c r="F1852" s="778">
        <v>1.1000000000000001</v>
      </c>
      <c r="G1852" s="774">
        <f t="shared" si="82"/>
        <v>76</v>
      </c>
      <c r="H1852" s="776"/>
      <c r="I1852" s="758"/>
      <c r="J1852" s="776"/>
      <c r="K1852" s="786"/>
      <c r="L1852" s="9" t="s">
        <v>308</v>
      </c>
      <c r="M1852" s="9" t="s">
        <v>4688</v>
      </c>
      <c r="N1852" s="9" t="s">
        <v>142</v>
      </c>
      <c r="O1852" s="12" t="s">
        <v>142</v>
      </c>
      <c r="P1852" s="12" t="s">
        <v>142</v>
      </c>
      <c r="Q1852" s="9" t="s">
        <v>2339</v>
      </c>
      <c r="R1852" s="9"/>
      <c r="S1852" s="9" t="s">
        <v>200</v>
      </c>
      <c r="T1852" s="98" t="s">
        <v>200</v>
      </c>
      <c r="U1852" s="99" t="s">
        <v>200</v>
      </c>
      <c r="V1852" s="99" t="s">
        <v>207</v>
      </c>
      <c r="W1852" s="99" t="s">
        <v>200</v>
      </c>
      <c r="X1852" s="99" t="s">
        <v>207</v>
      </c>
      <c r="Y1852" s="99" t="s">
        <v>200</v>
      </c>
      <c r="Z1852" s="99" t="s">
        <v>207</v>
      </c>
      <c r="AA1852" s="99" t="s">
        <v>200</v>
      </c>
      <c r="AB1852" s="99" t="s">
        <v>207</v>
      </c>
      <c r="AC1852" s="99" t="s">
        <v>200</v>
      </c>
      <c r="AD1852" s="9" t="s">
        <v>207</v>
      </c>
      <c r="AE1852" s="99" t="s">
        <v>200</v>
      </c>
      <c r="AF1852" s="9" t="s">
        <v>315</v>
      </c>
      <c r="AG1852" s="14" t="s">
        <v>200</v>
      </c>
      <c r="AH1852" s="14" t="s">
        <v>207</v>
      </c>
      <c r="AI1852" s="14" t="s">
        <v>200</v>
      </c>
      <c r="AJ1852" s="14" t="s">
        <v>207</v>
      </c>
      <c r="AK1852" s="99" t="s">
        <v>200</v>
      </c>
      <c r="AL1852" s="14" t="s">
        <v>207</v>
      </c>
      <c r="AM1852" s="99" t="s">
        <v>200</v>
      </c>
      <c r="AN1852" s="14" t="s">
        <v>207</v>
      </c>
      <c r="AO1852" s="99" t="s">
        <v>200</v>
      </c>
      <c r="AP1852" s="14" t="s">
        <v>207</v>
      </c>
      <c r="AQ1852" s="99" t="s">
        <v>200</v>
      </c>
      <c r="AR1852" s="14" t="s">
        <v>207</v>
      </c>
      <c r="AS1852" s="12" t="s">
        <v>142</v>
      </c>
      <c r="AT1852" s="12" t="s">
        <v>200</v>
      </c>
      <c r="AU1852" s="12" t="s">
        <v>142</v>
      </c>
      <c r="AV1852" s="9" t="s">
        <v>320</v>
      </c>
      <c r="AW1852" s="9" t="s">
        <v>2644</v>
      </c>
      <c r="AX1852" s="9">
        <v>9010600000</v>
      </c>
      <c r="AY1852" s="99">
        <v>48</v>
      </c>
      <c r="AZ1852" s="12" t="s">
        <v>207</v>
      </c>
      <c r="BA1852" s="99">
        <v>18</v>
      </c>
      <c r="BB1852" s="12" t="s">
        <v>207</v>
      </c>
      <c r="BC1852" s="99">
        <v>10</v>
      </c>
      <c r="BD1852" s="12" t="s">
        <v>207</v>
      </c>
      <c r="BE1852" s="99">
        <v>2</v>
      </c>
      <c r="BF1852" s="12" t="s">
        <v>321</v>
      </c>
      <c r="BG1852" s="654">
        <v>1.1679999999999999</v>
      </c>
      <c r="BH1852" s="12" t="s">
        <v>321</v>
      </c>
      <c r="BI1852" s="99">
        <v>1</v>
      </c>
      <c r="BJ1852" s="12" t="s">
        <v>321</v>
      </c>
      <c r="BK1852" s="754">
        <v>0</v>
      </c>
      <c r="BL1852" s="12" t="s">
        <v>321</v>
      </c>
      <c r="BM1852" s="754">
        <v>8.9999999999999993E-3</v>
      </c>
      <c r="BN1852" s="12" t="s">
        <v>321</v>
      </c>
      <c r="BO1852" s="754">
        <v>0.159</v>
      </c>
      <c r="BP1852" s="12" t="s">
        <v>321</v>
      </c>
      <c r="BQ1852" s="754">
        <v>0</v>
      </c>
      <c r="BR1852" s="12" t="s">
        <v>321</v>
      </c>
      <c r="BS1852" s="654">
        <v>0</v>
      </c>
      <c r="BT1852" s="12" t="s">
        <v>321</v>
      </c>
      <c r="BU1852" s="654">
        <v>0.16800000000000001</v>
      </c>
      <c r="BV1852" s="12" t="s">
        <v>321</v>
      </c>
      <c r="BW1852" s="9">
        <v>0.01</v>
      </c>
      <c r="BX1852" s="9" t="s">
        <v>322</v>
      </c>
      <c r="BY1852" s="755">
        <v>18.899999999999999</v>
      </c>
      <c r="BZ1852" s="9" t="s">
        <v>315</v>
      </c>
      <c r="CA1852" s="755">
        <v>7.1</v>
      </c>
      <c r="CB1852" s="9" t="s">
        <v>315</v>
      </c>
      <c r="CC1852" s="755">
        <v>3.9</v>
      </c>
      <c r="CD1852" s="9" t="s">
        <v>315</v>
      </c>
      <c r="CE1852" s="755">
        <v>2.2000000000000002</v>
      </c>
      <c r="CF1852" s="9" t="s">
        <v>323</v>
      </c>
      <c r="CG1852" s="755">
        <v>2.2000000000000002</v>
      </c>
      <c r="CH1852" s="9" t="s">
        <v>323</v>
      </c>
      <c r="CI1852" s="9"/>
      <c r="CJ1852" s="9"/>
      <c r="CK1852" s="9"/>
    </row>
    <row r="1853" spans="1:89" s="98" customFormat="1" x14ac:dyDescent="0.25">
      <c r="A1853" s="99">
        <v>10800045</v>
      </c>
      <c r="B1853" s="99"/>
      <c r="C1853" s="772">
        <v>48</v>
      </c>
      <c r="D1853" s="807">
        <v>0.03</v>
      </c>
      <c r="E1853" s="772">
        <f t="shared" si="81"/>
        <v>49</v>
      </c>
      <c r="F1853" s="778">
        <v>1.1000000000000001</v>
      </c>
      <c r="G1853" s="774">
        <f t="shared" si="82"/>
        <v>54</v>
      </c>
      <c r="H1853" s="776"/>
      <c r="I1853" s="758"/>
      <c r="J1853" s="776"/>
      <c r="K1853" s="786"/>
      <c r="L1853" s="9" t="s">
        <v>308</v>
      </c>
      <c r="M1853" s="9" t="s">
        <v>4689</v>
      </c>
      <c r="N1853" s="9" t="s">
        <v>142</v>
      </c>
      <c r="O1853" s="12" t="s">
        <v>142</v>
      </c>
      <c r="P1853" s="12" t="s">
        <v>142</v>
      </c>
      <c r="Q1853" s="9" t="s">
        <v>2339</v>
      </c>
      <c r="R1853" s="9"/>
      <c r="S1853" s="9" t="s">
        <v>200</v>
      </c>
      <c r="T1853" s="98" t="s">
        <v>200</v>
      </c>
      <c r="U1853" s="99" t="s">
        <v>200</v>
      </c>
      <c r="V1853" s="99" t="s">
        <v>207</v>
      </c>
      <c r="W1853" s="99" t="s">
        <v>200</v>
      </c>
      <c r="X1853" s="99" t="s">
        <v>207</v>
      </c>
      <c r="Y1853" s="99" t="s">
        <v>200</v>
      </c>
      <c r="Z1853" s="99" t="s">
        <v>207</v>
      </c>
      <c r="AA1853" s="99" t="s">
        <v>200</v>
      </c>
      <c r="AB1853" s="99" t="s">
        <v>207</v>
      </c>
      <c r="AC1853" s="99" t="s">
        <v>200</v>
      </c>
      <c r="AD1853" s="9" t="s">
        <v>207</v>
      </c>
      <c r="AE1853" s="99" t="s">
        <v>200</v>
      </c>
      <c r="AF1853" s="9" t="s">
        <v>315</v>
      </c>
      <c r="AG1853" s="14" t="s">
        <v>200</v>
      </c>
      <c r="AH1853" s="14" t="s">
        <v>207</v>
      </c>
      <c r="AI1853" s="14" t="s">
        <v>200</v>
      </c>
      <c r="AJ1853" s="14" t="s">
        <v>207</v>
      </c>
      <c r="AK1853" s="99" t="s">
        <v>200</v>
      </c>
      <c r="AL1853" s="14" t="s">
        <v>207</v>
      </c>
      <c r="AM1853" s="99" t="s">
        <v>200</v>
      </c>
      <c r="AN1853" s="14" t="s">
        <v>207</v>
      </c>
      <c r="AO1853" s="99" t="s">
        <v>200</v>
      </c>
      <c r="AP1853" s="14" t="s">
        <v>207</v>
      </c>
      <c r="AQ1853" s="99" t="s">
        <v>200</v>
      </c>
      <c r="AR1853" s="14" t="s">
        <v>207</v>
      </c>
      <c r="AS1853" s="12" t="s">
        <v>142</v>
      </c>
      <c r="AT1853" s="12" t="s">
        <v>200</v>
      </c>
      <c r="AU1853" s="12" t="s">
        <v>142</v>
      </c>
      <c r="AV1853" s="9" t="s">
        <v>320</v>
      </c>
      <c r="AW1853" s="9" t="s">
        <v>2645</v>
      </c>
      <c r="AX1853" s="9">
        <v>9010600000</v>
      </c>
      <c r="AY1853" s="99">
        <v>48</v>
      </c>
      <c r="AZ1853" s="12" t="s">
        <v>207</v>
      </c>
      <c r="BA1853" s="99">
        <v>18</v>
      </c>
      <c r="BB1853" s="12" t="s">
        <v>207</v>
      </c>
      <c r="BC1853" s="99">
        <v>10</v>
      </c>
      <c r="BD1853" s="12" t="s">
        <v>207</v>
      </c>
      <c r="BE1853" s="99">
        <v>2</v>
      </c>
      <c r="BF1853" s="12" t="s">
        <v>321</v>
      </c>
      <c r="BG1853" s="654">
        <v>1.1679999999999999</v>
      </c>
      <c r="BH1853" s="12" t="s">
        <v>321</v>
      </c>
      <c r="BI1853" s="99">
        <v>1</v>
      </c>
      <c r="BJ1853" s="12" t="s">
        <v>321</v>
      </c>
      <c r="BK1853" s="754">
        <v>0</v>
      </c>
      <c r="BL1853" s="12" t="s">
        <v>321</v>
      </c>
      <c r="BM1853" s="754">
        <v>8.9999999999999993E-3</v>
      </c>
      <c r="BN1853" s="12" t="s">
        <v>321</v>
      </c>
      <c r="BO1853" s="754">
        <v>0.159</v>
      </c>
      <c r="BP1853" s="12" t="s">
        <v>321</v>
      </c>
      <c r="BQ1853" s="754">
        <v>0</v>
      </c>
      <c r="BR1853" s="12" t="s">
        <v>321</v>
      </c>
      <c r="BS1853" s="654">
        <v>0</v>
      </c>
      <c r="BT1853" s="12" t="s">
        <v>321</v>
      </c>
      <c r="BU1853" s="654">
        <v>0.16800000000000001</v>
      </c>
      <c r="BV1853" s="12" t="s">
        <v>321</v>
      </c>
      <c r="BW1853" s="9">
        <v>0.01</v>
      </c>
      <c r="BX1853" s="9" t="s">
        <v>322</v>
      </c>
      <c r="BY1853" s="755">
        <v>18.899999999999999</v>
      </c>
      <c r="BZ1853" s="9" t="s">
        <v>315</v>
      </c>
      <c r="CA1853" s="755">
        <v>7.1</v>
      </c>
      <c r="CB1853" s="9" t="s">
        <v>315</v>
      </c>
      <c r="CC1853" s="755">
        <v>3.9</v>
      </c>
      <c r="CD1853" s="9" t="s">
        <v>315</v>
      </c>
      <c r="CE1853" s="755">
        <v>2.2000000000000002</v>
      </c>
      <c r="CF1853" s="9" t="s">
        <v>323</v>
      </c>
      <c r="CG1853" s="755">
        <v>2.2000000000000002</v>
      </c>
      <c r="CH1853" s="9" t="s">
        <v>323</v>
      </c>
      <c r="CI1853" s="9"/>
      <c r="CJ1853" s="9"/>
      <c r="CK1853" s="9"/>
    </row>
    <row r="1854" spans="1:89" s="98" customFormat="1" x14ac:dyDescent="0.25">
      <c r="A1854" s="99">
        <v>10800046</v>
      </c>
      <c r="B1854" s="99"/>
      <c r="C1854" s="772">
        <v>67</v>
      </c>
      <c r="D1854" s="807">
        <v>0.03</v>
      </c>
      <c r="E1854" s="772">
        <f t="shared" si="81"/>
        <v>69</v>
      </c>
      <c r="F1854" s="778">
        <v>1.1000000000000001</v>
      </c>
      <c r="G1854" s="774">
        <f t="shared" si="82"/>
        <v>76</v>
      </c>
      <c r="H1854" s="776"/>
      <c r="I1854" s="758"/>
      <c r="J1854" s="776"/>
      <c r="K1854" s="786"/>
      <c r="L1854" s="9" t="s">
        <v>308</v>
      </c>
      <c r="M1854" s="9" t="s">
        <v>4690</v>
      </c>
      <c r="N1854" s="9" t="s">
        <v>142</v>
      </c>
      <c r="O1854" s="12" t="s">
        <v>142</v>
      </c>
      <c r="P1854" s="12" t="s">
        <v>142</v>
      </c>
      <c r="Q1854" s="9" t="s">
        <v>2339</v>
      </c>
      <c r="R1854" s="9"/>
      <c r="S1854" s="9" t="s">
        <v>200</v>
      </c>
      <c r="T1854" s="98" t="s">
        <v>200</v>
      </c>
      <c r="U1854" s="99" t="s">
        <v>200</v>
      </c>
      <c r="V1854" s="99" t="s">
        <v>207</v>
      </c>
      <c r="W1854" s="99" t="s">
        <v>200</v>
      </c>
      <c r="X1854" s="99" t="s">
        <v>207</v>
      </c>
      <c r="Y1854" s="99" t="s">
        <v>200</v>
      </c>
      <c r="Z1854" s="99" t="s">
        <v>207</v>
      </c>
      <c r="AA1854" s="99" t="s">
        <v>200</v>
      </c>
      <c r="AB1854" s="99" t="s">
        <v>207</v>
      </c>
      <c r="AC1854" s="99" t="s">
        <v>200</v>
      </c>
      <c r="AD1854" s="9" t="s">
        <v>207</v>
      </c>
      <c r="AE1854" s="99" t="s">
        <v>200</v>
      </c>
      <c r="AF1854" s="9" t="s">
        <v>315</v>
      </c>
      <c r="AG1854" s="14" t="s">
        <v>200</v>
      </c>
      <c r="AH1854" s="14" t="s">
        <v>207</v>
      </c>
      <c r="AI1854" s="14" t="s">
        <v>200</v>
      </c>
      <c r="AJ1854" s="14" t="s">
        <v>207</v>
      </c>
      <c r="AK1854" s="99" t="s">
        <v>200</v>
      </c>
      <c r="AL1854" s="14" t="s">
        <v>207</v>
      </c>
      <c r="AM1854" s="99" t="s">
        <v>200</v>
      </c>
      <c r="AN1854" s="14" t="s">
        <v>207</v>
      </c>
      <c r="AO1854" s="99" t="s">
        <v>200</v>
      </c>
      <c r="AP1854" s="14" t="s">
        <v>207</v>
      </c>
      <c r="AQ1854" s="99" t="s">
        <v>200</v>
      </c>
      <c r="AR1854" s="14" t="s">
        <v>207</v>
      </c>
      <c r="AS1854" s="12" t="s">
        <v>142</v>
      </c>
      <c r="AT1854" s="12" t="s">
        <v>200</v>
      </c>
      <c r="AU1854" s="12" t="s">
        <v>142</v>
      </c>
      <c r="AV1854" s="9" t="s">
        <v>320</v>
      </c>
      <c r="AW1854" s="9" t="s">
        <v>2646</v>
      </c>
      <c r="AX1854" s="9">
        <v>9010600000</v>
      </c>
      <c r="AY1854" s="99">
        <v>48</v>
      </c>
      <c r="AZ1854" s="12" t="s">
        <v>207</v>
      </c>
      <c r="BA1854" s="99">
        <v>18</v>
      </c>
      <c r="BB1854" s="12" t="s">
        <v>207</v>
      </c>
      <c r="BC1854" s="99">
        <v>10</v>
      </c>
      <c r="BD1854" s="12" t="s">
        <v>207</v>
      </c>
      <c r="BE1854" s="99" t="e">
        <v>#VALUE!</v>
      </c>
      <c r="BF1854" s="12" t="s">
        <v>321</v>
      </c>
      <c r="BG1854" s="654" t="e">
        <v>#VALUE!</v>
      </c>
      <c r="BH1854" s="12" t="s">
        <v>321</v>
      </c>
      <c r="BI1854" s="99" t="s">
        <v>142</v>
      </c>
      <c r="BJ1854" s="12" t="s">
        <v>321</v>
      </c>
      <c r="BK1854" s="754">
        <v>0</v>
      </c>
      <c r="BL1854" s="12" t="s">
        <v>321</v>
      </c>
      <c r="BM1854" s="754">
        <v>8.9999999999999993E-3</v>
      </c>
      <c r="BN1854" s="12" t="s">
        <v>321</v>
      </c>
      <c r="BO1854" s="754">
        <v>0.159</v>
      </c>
      <c r="BP1854" s="12" t="s">
        <v>321</v>
      </c>
      <c r="BQ1854" s="754">
        <v>0</v>
      </c>
      <c r="BR1854" s="12" t="s">
        <v>321</v>
      </c>
      <c r="BS1854" s="654">
        <v>0</v>
      </c>
      <c r="BT1854" s="12" t="s">
        <v>321</v>
      </c>
      <c r="BU1854" s="654">
        <v>0.16800000000000001</v>
      </c>
      <c r="BV1854" s="12" t="s">
        <v>321</v>
      </c>
      <c r="BW1854" s="9">
        <v>0.01</v>
      </c>
      <c r="BX1854" s="9" t="s">
        <v>322</v>
      </c>
      <c r="BY1854" s="755">
        <v>18.899999999999999</v>
      </c>
      <c r="BZ1854" s="9" t="s">
        <v>315</v>
      </c>
      <c r="CA1854" s="755">
        <v>7.1</v>
      </c>
      <c r="CB1854" s="9" t="s">
        <v>315</v>
      </c>
      <c r="CC1854" s="755">
        <v>3.9</v>
      </c>
      <c r="CD1854" s="9" t="s">
        <v>315</v>
      </c>
      <c r="CE1854" s="755">
        <v>2.2000000000000002</v>
      </c>
      <c r="CF1854" s="9" t="s">
        <v>323</v>
      </c>
      <c r="CG1854" s="756" t="s">
        <v>142</v>
      </c>
      <c r="CH1854" s="9" t="s">
        <v>323</v>
      </c>
      <c r="CI1854" s="9"/>
      <c r="CJ1854" s="9"/>
      <c r="CK1854" s="9"/>
    </row>
    <row r="1855" spans="1:89" s="98" customFormat="1" x14ac:dyDescent="0.25">
      <c r="A1855" s="99">
        <v>10800047</v>
      </c>
      <c r="B1855" s="99"/>
      <c r="C1855" s="772">
        <v>48</v>
      </c>
      <c r="D1855" s="807">
        <v>0.03</v>
      </c>
      <c r="E1855" s="772">
        <f t="shared" si="81"/>
        <v>49</v>
      </c>
      <c r="F1855" s="778">
        <v>1.1000000000000001</v>
      </c>
      <c r="G1855" s="774">
        <f t="shared" si="82"/>
        <v>54</v>
      </c>
      <c r="H1855" s="776"/>
      <c r="I1855" s="758"/>
      <c r="J1855" s="776"/>
      <c r="K1855" s="786"/>
      <c r="L1855" s="9" t="s">
        <v>308</v>
      </c>
      <c r="M1855" s="9" t="s">
        <v>4691</v>
      </c>
      <c r="N1855" s="9" t="s">
        <v>142</v>
      </c>
      <c r="O1855" s="12" t="s">
        <v>142</v>
      </c>
      <c r="P1855" s="12" t="s">
        <v>142</v>
      </c>
      <c r="Q1855" s="9" t="s">
        <v>2339</v>
      </c>
      <c r="R1855" s="9"/>
      <c r="S1855" s="9" t="s">
        <v>200</v>
      </c>
      <c r="T1855" s="98" t="s">
        <v>200</v>
      </c>
      <c r="U1855" s="99" t="s">
        <v>200</v>
      </c>
      <c r="V1855" s="99" t="s">
        <v>207</v>
      </c>
      <c r="W1855" s="99" t="s">
        <v>200</v>
      </c>
      <c r="X1855" s="99" t="s">
        <v>207</v>
      </c>
      <c r="Y1855" s="99" t="s">
        <v>200</v>
      </c>
      <c r="Z1855" s="99" t="s">
        <v>207</v>
      </c>
      <c r="AA1855" s="99" t="s">
        <v>200</v>
      </c>
      <c r="AB1855" s="99" t="s">
        <v>207</v>
      </c>
      <c r="AC1855" s="99" t="s">
        <v>200</v>
      </c>
      <c r="AD1855" s="9" t="s">
        <v>207</v>
      </c>
      <c r="AE1855" s="99" t="s">
        <v>200</v>
      </c>
      <c r="AF1855" s="9" t="s">
        <v>315</v>
      </c>
      <c r="AG1855" s="14" t="s">
        <v>200</v>
      </c>
      <c r="AH1855" s="14" t="s">
        <v>207</v>
      </c>
      <c r="AI1855" s="14" t="s">
        <v>200</v>
      </c>
      <c r="AJ1855" s="14" t="s">
        <v>207</v>
      </c>
      <c r="AK1855" s="99" t="s">
        <v>200</v>
      </c>
      <c r="AL1855" s="14" t="s">
        <v>207</v>
      </c>
      <c r="AM1855" s="99" t="s">
        <v>200</v>
      </c>
      <c r="AN1855" s="14" t="s">
        <v>207</v>
      </c>
      <c r="AO1855" s="99" t="s">
        <v>200</v>
      </c>
      <c r="AP1855" s="14" t="s">
        <v>207</v>
      </c>
      <c r="AQ1855" s="99" t="s">
        <v>200</v>
      </c>
      <c r="AR1855" s="14" t="s">
        <v>207</v>
      </c>
      <c r="AS1855" s="12" t="s">
        <v>142</v>
      </c>
      <c r="AT1855" s="12" t="s">
        <v>200</v>
      </c>
      <c r="AU1855" s="12" t="s">
        <v>142</v>
      </c>
      <c r="AV1855" s="9" t="s">
        <v>320</v>
      </c>
      <c r="AW1855" s="9" t="s">
        <v>2647</v>
      </c>
      <c r="AX1855" s="9">
        <v>9010600000</v>
      </c>
      <c r="AY1855" s="99">
        <v>48</v>
      </c>
      <c r="AZ1855" s="12" t="s">
        <v>207</v>
      </c>
      <c r="BA1855" s="99">
        <v>18</v>
      </c>
      <c r="BB1855" s="12" t="s">
        <v>207</v>
      </c>
      <c r="BC1855" s="99">
        <v>10</v>
      </c>
      <c r="BD1855" s="12" t="s">
        <v>207</v>
      </c>
      <c r="BE1855" s="99" t="e">
        <v>#VALUE!</v>
      </c>
      <c r="BF1855" s="12" t="s">
        <v>321</v>
      </c>
      <c r="BG1855" s="654" t="e">
        <v>#VALUE!</v>
      </c>
      <c r="BH1855" s="12" t="s">
        <v>321</v>
      </c>
      <c r="BI1855" s="99" t="s">
        <v>142</v>
      </c>
      <c r="BJ1855" s="12" t="s">
        <v>321</v>
      </c>
      <c r="BK1855" s="754">
        <v>0</v>
      </c>
      <c r="BL1855" s="12" t="s">
        <v>321</v>
      </c>
      <c r="BM1855" s="754">
        <v>8.9999999999999993E-3</v>
      </c>
      <c r="BN1855" s="12" t="s">
        <v>321</v>
      </c>
      <c r="BO1855" s="754">
        <v>0.159</v>
      </c>
      <c r="BP1855" s="12" t="s">
        <v>321</v>
      </c>
      <c r="BQ1855" s="754">
        <v>0</v>
      </c>
      <c r="BR1855" s="12" t="s">
        <v>321</v>
      </c>
      <c r="BS1855" s="654">
        <v>0</v>
      </c>
      <c r="BT1855" s="12" t="s">
        <v>321</v>
      </c>
      <c r="BU1855" s="654">
        <v>0.16800000000000001</v>
      </c>
      <c r="BV1855" s="12" t="s">
        <v>321</v>
      </c>
      <c r="BW1855" s="9">
        <v>0.01</v>
      </c>
      <c r="BX1855" s="9" t="s">
        <v>322</v>
      </c>
      <c r="BY1855" s="755">
        <v>18.899999999999999</v>
      </c>
      <c r="BZ1855" s="9" t="s">
        <v>315</v>
      </c>
      <c r="CA1855" s="755">
        <v>7.1</v>
      </c>
      <c r="CB1855" s="9" t="s">
        <v>315</v>
      </c>
      <c r="CC1855" s="755">
        <v>3.9</v>
      </c>
      <c r="CD1855" s="9" t="s">
        <v>315</v>
      </c>
      <c r="CE1855" s="755">
        <v>2.2000000000000002</v>
      </c>
      <c r="CF1855" s="9" t="s">
        <v>323</v>
      </c>
      <c r="CG1855" s="756" t="s">
        <v>142</v>
      </c>
      <c r="CH1855" s="9" t="s">
        <v>323</v>
      </c>
      <c r="CI1855" s="9"/>
      <c r="CJ1855" s="9"/>
      <c r="CK1855" s="9"/>
    </row>
    <row r="1856" spans="1:89" s="98" customFormat="1" x14ac:dyDescent="0.25">
      <c r="A1856" s="99">
        <v>10800048</v>
      </c>
      <c r="B1856" s="99"/>
      <c r="C1856" s="772">
        <v>67</v>
      </c>
      <c r="D1856" s="807">
        <v>0.03</v>
      </c>
      <c r="E1856" s="772">
        <f t="shared" si="81"/>
        <v>69</v>
      </c>
      <c r="F1856" s="778">
        <v>1.1000000000000001</v>
      </c>
      <c r="G1856" s="774">
        <f t="shared" si="82"/>
        <v>76</v>
      </c>
      <c r="H1856" s="776"/>
      <c r="I1856" s="758"/>
      <c r="J1856" s="776"/>
      <c r="K1856" s="786"/>
      <c r="L1856" s="9" t="s">
        <v>308</v>
      </c>
      <c r="M1856" s="9" t="s">
        <v>4692</v>
      </c>
      <c r="N1856" s="9" t="s">
        <v>142</v>
      </c>
      <c r="O1856" s="12" t="s">
        <v>142</v>
      </c>
      <c r="P1856" s="12" t="s">
        <v>142</v>
      </c>
      <c r="Q1856" s="9" t="s">
        <v>2339</v>
      </c>
      <c r="R1856" s="9"/>
      <c r="S1856" s="9" t="s">
        <v>200</v>
      </c>
      <c r="T1856" s="98" t="s">
        <v>200</v>
      </c>
      <c r="U1856" s="99" t="s">
        <v>200</v>
      </c>
      <c r="V1856" s="99" t="s">
        <v>207</v>
      </c>
      <c r="W1856" s="99" t="s">
        <v>200</v>
      </c>
      <c r="X1856" s="99" t="s">
        <v>207</v>
      </c>
      <c r="Y1856" s="99" t="s">
        <v>200</v>
      </c>
      <c r="Z1856" s="99" t="s">
        <v>207</v>
      </c>
      <c r="AA1856" s="99" t="s">
        <v>200</v>
      </c>
      <c r="AB1856" s="99" t="s">
        <v>207</v>
      </c>
      <c r="AC1856" s="99" t="s">
        <v>200</v>
      </c>
      <c r="AD1856" s="9" t="s">
        <v>207</v>
      </c>
      <c r="AE1856" s="99" t="s">
        <v>200</v>
      </c>
      <c r="AF1856" s="9" t="s">
        <v>315</v>
      </c>
      <c r="AG1856" s="14" t="s">
        <v>200</v>
      </c>
      <c r="AH1856" s="14" t="s">
        <v>207</v>
      </c>
      <c r="AI1856" s="14" t="s">
        <v>200</v>
      </c>
      <c r="AJ1856" s="14" t="s">
        <v>207</v>
      </c>
      <c r="AK1856" s="99" t="s">
        <v>200</v>
      </c>
      <c r="AL1856" s="14" t="s">
        <v>207</v>
      </c>
      <c r="AM1856" s="99" t="s">
        <v>200</v>
      </c>
      <c r="AN1856" s="14" t="s">
        <v>207</v>
      </c>
      <c r="AO1856" s="99" t="s">
        <v>200</v>
      </c>
      <c r="AP1856" s="14" t="s">
        <v>207</v>
      </c>
      <c r="AQ1856" s="99" t="s">
        <v>200</v>
      </c>
      <c r="AR1856" s="14" t="s">
        <v>207</v>
      </c>
      <c r="AS1856" s="12" t="s">
        <v>142</v>
      </c>
      <c r="AT1856" s="12" t="s">
        <v>200</v>
      </c>
      <c r="AU1856" s="12" t="s">
        <v>142</v>
      </c>
      <c r="AV1856" s="9" t="s">
        <v>320</v>
      </c>
      <c r="AW1856" s="9" t="s">
        <v>2648</v>
      </c>
      <c r="AX1856" s="9">
        <v>9010600000</v>
      </c>
      <c r="AY1856" s="99">
        <v>48</v>
      </c>
      <c r="AZ1856" s="12" t="s">
        <v>207</v>
      </c>
      <c r="BA1856" s="99">
        <v>18</v>
      </c>
      <c r="BB1856" s="12" t="s">
        <v>207</v>
      </c>
      <c r="BC1856" s="99">
        <v>10</v>
      </c>
      <c r="BD1856" s="12" t="s">
        <v>207</v>
      </c>
      <c r="BE1856" s="99" t="e">
        <v>#VALUE!</v>
      </c>
      <c r="BF1856" s="12" t="s">
        <v>321</v>
      </c>
      <c r="BG1856" s="654" t="e">
        <v>#VALUE!</v>
      </c>
      <c r="BH1856" s="12" t="s">
        <v>321</v>
      </c>
      <c r="BI1856" s="99" t="s">
        <v>142</v>
      </c>
      <c r="BJ1856" s="12" t="s">
        <v>321</v>
      </c>
      <c r="BK1856" s="754">
        <v>0</v>
      </c>
      <c r="BL1856" s="12" t="s">
        <v>321</v>
      </c>
      <c r="BM1856" s="754">
        <v>8.9999999999999993E-3</v>
      </c>
      <c r="BN1856" s="12" t="s">
        <v>321</v>
      </c>
      <c r="BO1856" s="754">
        <v>0.159</v>
      </c>
      <c r="BP1856" s="12" t="s">
        <v>321</v>
      </c>
      <c r="BQ1856" s="754">
        <v>0</v>
      </c>
      <c r="BR1856" s="12" t="s">
        <v>321</v>
      </c>
      <c r="BS1856" s="654">
        <v>0</v>
      </c>
      <c r="BT1856" s="12" t="s">
        <v>321</v>
      </c>
      <c r="BU1856" s="654">
        <v>0.16800000000000001</v>
      </c>
      <c r="BV1856" s="12" t="s">
        <v>321</v>
      </c>
      <c r="BW1856" s="9">
        <v>0.01</v>
      </c>
      <c r="BX1856" s="9" t="s">
        <v>322</v>
      </c>
      <c r="BY1856" s="755">
        <v>18.899999999999999</v>
      </c>
      <c r="BZ1856" s="9" t="s">
        <v>315</v>
      </c>
      <c r="CA1856" s="755">
        <v>7.1</v>
      </c>
      <c r="CB1856" s="9" t="s">
        <v>315</v>
      </c>
      <c r="CC1856" s="755">
        <v>3.9</v>
      </c>
      <c r="CD1856" s="9" t="s">
        <v>315</v>
      </c>
      <c r="CE1856" s="755">
        <v>2.2000000000000002</v>
      </c>
      <c r="CF1856" s="9" t="s">
        <v>323</v>
      </c>
      <c r="CG1856" s="756" t="s">
        <v>142</v>
      </c>
      <c r="CH1856" s="9" t="s">
        <v>323</v>
      </c>
      <c r="CI1856" s="9"/>
      <c r="CJ1856" s="9"/>
      <c r="CK1856" s="9"/>
    </row>
    <row r="1857" spans="1:89" s="98" customFormat="1" x14ac:dyDescent="0.25">
      <c r="A1857" s="99">
        <v>10800996</v>
      </c>
      <c r="B1857" s="99"/>
      <c r="C1857" s="772">
        <v>37</v>
      </c>
      <c r="D1857" s="807">
        <v>0.03</v>
      </c>
      <c r="E1857" s="772">
        <f t="shared" si="81"/>
        <v>38</v>
      </c>
      <c r="F1857" s="778">
        <v>1.1000000000000001</v>
      </c>
      <c r="G1857" s="774">
        <f t="shared" si="82"/>
        <v>42</v>
      </c>
      <c r="H1857" s="776"/>
      <c r="I1857" s="758"/>
      <c r="J1857" s="776"/>
      <c r="K1857" s="786"/>
      <c r="L1857" s="9" t="s">
        <v>308</v>
      </c>
      <c r="M1857" s="9" t="s">
        <v>4693</v>
      </c>
      <c r="N1857" s="9" t="s">
        <v>142</v>
      </c>
      <c r="O1857" s="12" t="s">
        <v>142</v>
      </c>
      <c r="P1857" s="12" t="s">
        <v>142</v>
      </c>
      <c r="Q1857" s="9" t="s">
        <v>2370</v>
      </c>
      <c r="R1857" s="9"/>
      <c r="S1857" s="9" t="s">
        <v>200</v>
      </c>
      <c r="T1857" s="98" t="s">
        <v>200</v>
      </c>
      <c r="U1857" s="99" t="s">
        <v>200</v>
      </c>
      <c r="V1857" s="99" t="s">
        <v>207</v>
      </c>
      <c r="W1857" s="99" t="s">
        <v>200</v>
      </c>
      <c r="X1857" s="99" t="s">
        <v>207</v>
      </c>
      <c r="Y1857" s="99" t="s">
        <v>200</v>
      </c>
      <c r="Z1857" s="99" t="s">
        <v>207</v>
      </c>
      <c r="AA1857" s="99" t="s">
        <v>200</v>
      </c>
      <c r="AB1857" s="99" t="s">
        <v>207</v>
      </c>
      <c r="AC1857" s="99" t="s">
        <v>200</v>
      </c>
      <c r="AD1857" s="9" t="s">
        <v>207</v>
      </c>
      <c r="AE1857" s="99" t="s">
        <v>200</v>
      </c>
      <c r="AF1857" s="9" t="s">
        <v>315</v>
      </c>
      <c r="AG1857" s="14" t="s">
        <v>200</v>
      </c>
      <c r="AH1857" s="14" t="s">
        <v>207</v>
      </c>
      <c r="AI1857" s="14" t="s">
        <v>200</v>
      </c>
      <c r="AJ1857" s="14" t="s">
        <v>207</v>
      </c>
      <c r="AK1857" s="99" t="s">
        <v>200</v>
      </c>
      <c r="AL1857" s="14" t="s">
        <v>207</v>
      </c>
      <c r="AM1857" s="99" t="s">
        <v>200</v>
      </c>
      <c r="AN1857" s="14" t="s">
        <v>207</v>
      </c>
      <c r="AO1857" s="99" t="s">
        <v>200</v>
      </c>
      <c r="AP1857" s="14" t="s">
        <v>207</v>
      </c>
      <c r="AQ1857" s="99" t="s">
        <v>200</v>
      </c>
      <c r="AR1857" s="14" t="s">
        <v>207</v>
      </c>
      <c r="AS1857" s="12" t="s">
        <v>142</v>
      </c>
      <c r="AT1857" s="12" t="s">
        <v>200</v>
      </c>
      <c r="AU1857" s="12" t="s">
        <v>142</v>
      </c>
      <c r="AV1857" s="9" t="s">
        <v>1647</v>
      </c>
      <c r="AW1857" s="9" t="s">
        <v>2649</v>
      </c>
      <c r="AX1857" s="9">
        <v>9010600000</v>
      </c>
      <c r="AY1857" s="99">
        <v>48</v>
      </c>
      <c r="AZ1857" s="12" t="s">
        <v>207</v>
      </c>
      <c r="BA1857" s="99">
        <v>18</v>
      </c>
      <c r="BB1857" s="12" t="s">
        <v>207</v>
      </c>
      <c r="BC1857" s="99">
        <v>10</v>
      </c>
      <c r="BD1857" s="12" t="s">
        <v>207</v>
      </c>
      <c r="BE1857" s="99">
        <v>1</v>
      </c>
      <c r="BF1857" s="12" t="s">
        <v>321</v>
      </c>
      <c r="BG1857" s="654">
        <v>0.67500000000000004</v>
      </c>
      <c r="BH1857" s="12" t="s">
        <v>321</v>
      </c>
      <c r="BI1857" s="99">
        <v>0.5</v>
      </c>
      <c r="BJ1857" s="12" t="s">
        <v>321</v>
      </c>
      <c r="BK1857" s="754">
        <v>0</v>
      </c>
      <c r="BL1857" s="12" t="s">
        <v>321</v>
      </c>
      <c r="BM1857" s="754">
        <v>1.6E-2</v>
      </c>
      <c r="BN1857" s="12" t="s">
        <v>321</v>
      </c>
      <c r="BO1857" s="754">
        <v>0.159</v>
      </c>
      <c r="BP1857" s="12" t="s">
        <v>321</v>
      </c>
      <c r="BQ1857" s="754">
        <v>0</v>
      </c>
      <c r="BR1857" s="12" t="s">
        <v>321</v>
      </c>
      <c r="BS1857" s="654">
        <v>0</v>
      </c>
      <c r="BT1857" s="12" t="s">
        <v>321</v>
      </c>
      <c r="BU1857" s="654">
        <v>0.17499999999999999</v>
      </c>
      <c r="BV1857" s="12" t="s">
        <v>321</v>
      </c>
      <c r="BW1857" s="9">
        <v>0.01</v>
      </c>
      <c r="BX1857" s="9" t="s">
        <v>322</v>
      </c>
      <c r="BY1857" s="755">
        <v>18.899999999999999</v>
      </c>
      <c r="BZ1857" s="9" t="s">
        <v>315</v>
      </c>
      <c r="CA1857" s="755">
        <v>7.1</v>
      </c>
      <c r="CB1857" s="9" t="s">
        <v>315</v>
      </c>
      <c r="CC1857" s="755">
        <v>3.9</v>
      </c>
      <c r="CD1857" s="9" t="s">
        <v>315</v>
      </c>
      <c r="CE1857" s="755">
        <v>2.2000000000000002</v>
      </c>
      <c r="CF1857" s="9" t="s">
        <v>323</v>
      </c>
      <c r="CG1857" s="755">
        <v>1.1000000000000001</v>
      </c>
      <c r="CH1857" s="9" t="s">
        <v>323</v>
      </c>
      <c r="CI1857" s="9"/>
      <c r="CJ1857" s="9"/>
      <c r="CK1857" s="9"/>
    </row>
    <row r="1858" spans="1:89" s="98" customFormat="1" x14ac:dyDescent="0.25">
      <c r="A1858" s="99">
        <v>10800995</v>
      </c>
      <c r="B1858" s="99"/>
      <c r="C1858" s="772">
        <v>32</v>
      </c>
      <c r="D1858" s="807">
        <v>0.03</v>
      </c>
      <c r="E1858" s="772">
        <f t="shared" si="81"/>
        <v>33</v>
      </c>
      <c r="F1858" s="778">
        <v>1.1000000000000001</v>
      </c>
      <c r="G1858" s="774">
        <f t="shared" si="82"/>
        <v>36</v>
      </c>
      <c r="H1858" s="776"/>
      <c r="I1858" s="758"/>
      <c r="J1858" s="776"/>
      <c r="K1858" s="786"/>
      <c r="L1858" s="9" t="s">
        <v>308</v>
      </c>
      <c r="M1858" s="9" t="s">
        <v>4694</v>
      </c>
      <c r="N1858" s="9" t="s">
        <v>142</v>
      </c>
      <c r="O1858" s="12" t="s">
        <v>142</v>
      </c>
      <c r="P1858" s="12" t="s">
        <v>142</v>
      </c>
      <c r="Q1858" s="9" t="s">
        <v>2370</v>
      </c>
      <c r="R1858" s="9"/>
      <c r="S1858" s="9" t="s">
        <v>200</v>
      </c>
      <c r="T1858" s="98" t="s">
        <v>200</v>
      </c>
      <c r="U1858" s="99" t="s">
        <v>200</v>
      </c>
      <c r="V1858" s="99" t="s">
        <v>207</v>
      </c>
      <c r="W1858" s="99" t="s">
        <v>200</v>
      </c>
      <c r="X1858" s="99" t="s">
        <v>207</v>
      </c>
      <c r="Y1858" s="99" t="s">
        <v>200</v>
      </c>
      <c r="Z1858" s="99" t="s">
        <v>207</v>
      </c>
      <c r="AA1858" s="99" t="s">
        <v>200</v>
      </c>
      <c r="AB1858" s="99" t="s">
        <v>207</v>
      </c>
      <c r="AC1858" s="99" t="s">
        <v>200</v>
      </c>
      <c r="AD1858" s="9" t="s">
        <v>207</v>
      </c>
      <c r="AE1858" s="99" t="s">
        <v>200</v>
      </c>
      <c r="AF1858" s="9" t="s">
        <v>315</v>
      </c>
      <c r="AG1858" s="14" t="s">
        <v>200</v>
      </c>
      <c r="AH1858" s="14" t="s">
        <v>207</v>
      </c>
      <c r="AI1858" s="14" t="s">
        <v>200</v>
      </c>
      <c r="AJ1858" s="14" t="s">
        <v>207</v>
      </c>
      <c r="AK1858" s="99" t="s">
        <v>200</v>
      </c>
      <c r="AL1858" s="14" t="s">
        <v>207</v>
      </c>
      <c r="AM1858" s="99" t="s">
        <v>200</v>
      </c>
      <c r="AN1858" s="14" t="s">
        <v>207</v>
      </c>
      <c r="AO1858" s="99" t="s">
        <v>200</v>
      </c>
      <c r="AP1858" s="14" t="s">
        <v>207</v>
      </c>
      <c r="AQ1858" s="99" t="s">
        <v>200</v>
      </c>
      <c r="AR1858" s="14" t="s">
        <v>207</v>
      </c>
      <c r="AS1858" s="12" t="s">
        <v>142</v>
      </c>
      <c r="AT1858" s="12" t="s">
        <v>200</v>
      </c>
      <c r="AU1858" s="12" t="s">
        <v>142</v>
      </c>
      <c r="AV1858" s="9" t="s">
        <v>1647</v>
      </c>
      <c r="AW1858" s="9" t="s">
        <v>2650</v>
      </c>
      <c r="AX1858" s="9">
        <v>9010600000</v>
      </c>
      <c r="AY1858" s="99">
        <v>48</v>
      </c>
      <c r="AZ1858" s="12" t="s">
        <v>207</v>
      </c>
      <c r="BA1858" s="99">
        <v>18</v>
      </c>
      <c r="BB1858" s="12" t="s">
        <v>207</v>
      </c>
      <c r="BC1858" s="99">
        <v>10</v>
      </c>
      <c r="BD1858" s="12" t="s">
        <v>207</v>
      </c>
      <c r="BE1858" s="99">
        <v>1</v>
      </c>
      <c r="BF1858" s="12" t="s">
        <v>321</v>
      </c>
      <c r="BG1858" s="654">
        <v>0.66800000000000004</v>
      </c>
      <c r="BH1858" s="12" t="s">
        <v>321</v>
      </c>
      <c r="BI1858" s="99">
        <v>0.5</v>
      </c>
      <c r="BJ1858" s="12" t="s">
        <v>321</v>
      </c>
      <c r="BK1858" s="754">
        <v>0</v>
      </c>
      <c r="BL1858" s="12" t="s">
        <v>321</v>
      </c>
      <c r="BM1858" s="754">
        <v>8.9999999999999993E-3</v>
      </c>
      <c r="BN1858" s="12" t="s">
        <v>321</v>
      </c>
      <c r="BO1858" s="754">
        <v>0.159</v>
      </c>
      <c r="BP1858" s="12" t="s">
        <v>321</v>
      </c>
      <c r="BQ1858" s="754">
        <v>0</v>
      </c>
      <c r="BR1858" s="12" t="s">
        <v>321</v>
      </c>
      <c r="BS1858" s="654">
        <v>0</v>
      </c>
      <c r="BT1858" s="12" t="s">
        <v>321</v>
      </c>
      <c r="BU1858" s="654">
        <v>0.16800000000000001</v>
      </c>
      <c r="BV1858" s="12" t="s">
        <v>321</v>
      </c>
      <c r="BW1858" s="9">
        <v>0.01</v>
      </c>
      <c r="BX1858" s="9" t="s">
        <v>322</v>
      </c>
      <c r="BY1858" s="755">
        <v>18.899999999999999</v>
      </c>
      <c r="BZ1858" s="9" t="s">
        <v>315</v>
      </c>
      <c r="CA1858" s="755">
        <v>7.1</v>
      </c>
      <c r="CB1858" s="9" t="s">
        <v>315</v>
      </c>
      <c r="CC1858" s="755">
        <v>3.9</v>
      </c>
      <c r="CD1858" s="9" t="s">
        <v>315</v>
      </c>
      <c r="CE1858" s="755">
        <v>2.2000000000000002</v>
      </c>
      <c r="CF1858" s="9" t="s">
        <v>323</v>
      </c>
      <c r="CG1858" s="755">
        <v>1.1000000000000001</v>
      </c>
      <c r="CH1858" s="9" t="s">
        <v>323</v>
      </c>
      <c r="CI1858" s="9"/>
      <c r="CJ1858" s="9"/>
      <c r="CK1858" s="9"/>
    </row>
    <row r="1859" spans="1:89" s="98" customFormat="1" x14ac:dyDescent="0.25">
      <c r="A1859" s="99">
        <v>29589</v>
      </c>
      <c r="B1859" s="99" t="s">
        <v>6040</v>
      </c>
      <c r="C1859" s="772"/>
      <c r="D1859" s="807">
        <v>0.03</v>
      </c>
      <c r="E1859" s="772">
        <f t="shared" si="81"/>
        <v>0</v>
      </c>
      <c r="F1859" s="778">
        <v>1.1000000000000001</v>
      </c>
      <c r="G1859" s="774">
        <f t="shared" si="82"/>
        <v>0</v>
      </c>
      <c r="H1859" s="776"/>
      <c r="I1859" s="758"/>
      <c r="J1859" s="776"/>
      <c r="K1859" s="786"/>
      <c r="L1859" s="9" t="s">
        <v>1644</v>
      </c>
      <c r="M1859" s="9" t="s">
        <v>4695</v>
      </c>
      <c r="N1859" s="9" t="s">
        <v>142</v>
      </c>
      <c r="O1859" s="12" t="s">
        <v>200</v>
      </c>
      <c r="P1859" s="12" t="s">
        <v>200</v>
      </c>
      <c r="Q1859" s="9" t="s">
        <v>2325</v>
      </c>
      <c r="R1859" s="9"/>
      <c r="S1859" s="9" t="s">
        <v>200</v>
      </c>
      <c r="T1859" s="98" t="s">
        <v>200</v>
      </c>
      <c r="U1859" s="99" t="s">
        <v>200</v>
      </c>
      <c r="V1859" s="99" t="s">
        <v>207</v>
      </c>
      <c r="W1859" s="99" t="s">
        <v>200</v>
      </c>
      <c r="X1859" s="99" t="s">
        <v>207</v>
      </c>
      <c r="Y1859" s="99" t="s">
        <v>200</v>
      </c>
      <c r="Z1859" s="99" t="s">
        <v>207</v>
      </c>
      <c r="AA1859" s="99" t="s">
        <v>200</v>
      </c>
      <c r="AB1859" s="99" t="s">
        <v>207</v>
      </c>
      <c r="AC1859" s="99" t="s">
        <v>200</v>
      </c>
      <c r="AD1859" s="9" t="s">
        <v>207</v>
      </c>
      <c r="AE1859" s="99" t="s">
        <v>200</v>
      </c>
      <c r="AF1859" s="9" t="s">
        <v>315</v>
      </c>
      <c r="AG1859" s="14" t="s">
        <v>200</v>
      </c>
      <c r="AH1859" s="14" t="s">
        <v>207</v>
      </c>
      <c r="AI1859" s="14" t="s">
        <v>200</v>
      </c>
      <c r="AJ1859" s="14" t="s">
        <v>207</v>
      </c>
      <c r="AK1859" s="99" t="s">
        <v>200</v>
      </c>
      <c r="AL1859" s="14" t="s">
        <v>207</v>
      </c>
      <c r="AM1859" s="99" t="s">
        <v>200</v>
      </c>
      <c r="AN1859" s="14" t="s">
        <v>207</v>
      </c>
      <c r="AO1859" s="99" t="s">
        <v>200</v>
      </c>
      <c r="AP1859" s="14" t="s">
        <v>207</v>
      </c>
      <c r="AQ1859" s="99" t="s">
        <v>200</v>
      </c>
      <c r="AR1859" s="14" t="s">
        <v>207</v>
      </c>
      <c r="AS1859" s="12" t="s">
        <v>200</v>
      </c>
      <c r="AT1859" s="12" t="s">
        <v>200</v>
      </c>
      <c r="AU1859" s="12" t="s">
        <v>200</v>
      </c>
      <c r="AV1859" s="9" t="s">
        <v>1647</v>
      </c>
      <c r="AW1859" s="9" t="s">
        <v>2651</v>
      </c>
      <c r="AX1859" s="9">
        <v>9010600000</v>
      </c>
      <c r="AY1859" s="99">
        <v>28</v>
      </c>
      <c r="AZ1859" s="12" t="s">
        <v>207</v>
      </c>
      <c r="BA1859" s="99">
        <v>46</v>
      </c>
      <c r="BB1859" s="12" t="s">
        <v>207</v>
      </c>
      <c r="BC1859" s="99">
        <v>5</v>
      </c>
      <c r="BD1859" s="12" t="s">
        <v>207</v>
      </c>
      <c r="BE1859" s="99" t="e">
        <v>#VALUE!</v>
      </c>
      <c r="BF1859" s="12" t="s">
        <v>321</v>
      </c>
      <c r="BG1859" s="654" t="e">
        <v>#VALUE!</v>
      </c>
      <c r="BH1859" s="12" t="s">
        <v>321</v>
      </c>
      <c r="BI1859" s="99" t="s">
        <v>142</v>
      </c>
      <c r="BJ1859" s="12" t="s">
        <v>321</v>
      </c>
      <c r="BK1859" s="754">
        <v>0</v>
      </c>
      <c r="BL1859" s="12" t="s">
        <v>321</v>
      </c>
      <c r="BM1859" s="754">
        <v>0</v>
      </c>
      <c r="BN1859" s="12" t="s">
        <v>321</v>
      </c>
      <c r="BO1859" s="754">
        <v>0</v>
      </c>
      <c r="BP1859" s="12" t="s">
        <v>321</v>
      </c>
      <c r="BQ1859" s="754">
        <v>0</v>
      </c>
      <c r="BR1859" s="12" t="s">
        <v>321</v>
      </c>
      <c r="BS1859" s="654">
        <v>0</v>
      </c>
      <c r="BT1859" s="12" t="s">
        <v>321</v>
      </c>
      <c r="BU1859" s="654">
        <v>0</v>
      </c>
      <c r="BV1859" s="12" t="s">
        <v>321</v>
      </c>
      <c r="BW1859" s="9">
        <v>1.71</v>
      </c>
      <c r="BX1859" s="9" t="s">
        <v>322</v>
      </c>
      <c r="BY1859" s="755">
        <v>11</v>
      </c>
      <c r="BZ1859" s="9" t="s">
        <v>315</v>
      </c>
      <c r="CA1859" s="755">
        <v>18.100000000000001</v>
      </c>
      <c r="CB1859" s="9" t="s">
        <v>315</v>
      </c>
      <c r="CC1859" s="755">
        <v>2</v>
      </c>
      <c r="CD1859" s="9" t="s">
        <v>315</v>
      </c>
      <c r="CE1859" s="755">
        <v>2.2000000000000002</v>
      </c>
      <c r="CF1859" s="9" t="s">
        <v>323</v>
      </c>
      <c r="CG1859" s="756" t="s">
        <v>142</v>
      </c>
      <c r="CH1859" s="9" t="s">
        <v>323</v>
      </c>
      <c r="CI1859" s="9"/>
      <c r="CJ1859" s="9"/>
      <c r="CK1859" s="9"/>
    </row>
    <row r="1860" spans="1:89" s="98" customFormat="1" x14ac:dyDescent="0.25">
      <c r="A1860" s="99">
        <v>29590</v>
      </c>
      <c r="B1860" s="99" t="s">
        <v>6040</v>
      </c>
      <c r="C1860" s="772"/>
      <c r="D1860" s="807">
        <v>0.03</v>
      </c>
      <c r="E1860" s="772">
        <f t="shared" si="81"/>
        <v>0</v>
      </c>
      <c r="F1860" s="778">
        <v>1.1000000000000001</v>
      </c>
      <c r="G1860" s="774">
        <f t="shared" si="82"/>
        <v>0</v>
      </c>
      <c r="H1860" s="776"/>
      <c r="I1860" s="758"/>
      <c r="J1860" s="776"/>
      <c r="K1860" s="786"/>
      <c r="L1860" s="9" t="s">
        <v>1644</v>
      </c>
      <c r="M1860" s="9" t="s">
        <v>4696</v>
      </c>
      <c r="N1860" s="9" t="s">
        <v>142</v>
      </c>
      <c r="O1860" s="12" t="s">
        <v>200</v>
      </c>
      <c r="P1860" s="12" t="s">
        <v>200</v>
      </c>
      <c r="Q1860" s="9" t="s">
        <v>2325</v>
      </c>
      <c r="R1860" s="9"/>
      <c r="S1860" s="9" t="s">
        <v>200</v>
      </c>
      <c r="T1860" s="98" t="s">
        <v>200</v>
      </c>
      <c r="U1860" s="99" t="s">
        <v>200</v>
      </c>
      <c r="V1860" s="99" t="s">
        <v>207</v>
      </c>
      <c r="W1860" s="99" t="s">
        <v>200</v>
      </c>
      <c r="X1860" s="99" t="s">
        <v>207</v>
      </c>
      <c r="Y1860" s="99" t="s">
        <v>200</v>
      </c>
      <c r="Z1860" s="99" t="s">
        <v>207</v>
      </c>
      <c r="AA1860" s="99" t="s">
        <v>200</v>
      </c>
      <c r="AB1860" s="99" t="s">
        <v>207</v>
      </c>
      <c r="AC1860" s="99" t="s">
        <v>200</v>
      </c>
      <c r="AD1860" s="9" t="s">
        <v>207</v>
      </c>
      <c r="AE1860" s="99" t="s">
        <v>200</v>
      </c>
      <c r="AF1860" s="9" t="s">
        <v>315</v>
      </c>
      <c r="AG1860" s="14" t="s">
        <v>200</v>
      </c>
      <c r="AH1860" s="14" t="s">
        <v>207</v>
      </c>
      <c r="AI1860" s="14" t="s">
        <v>200</v>
      </c>
      <c r="AJ1860" s="14" t="s">
        <v>207</v>
      </c>
      <c r="AK1860" s="99" t="s">
        <v>200</v>
      </c>
      <c r="AL1860" s="14" t="s">
        <v>207</v>
      </c>
      <c r="AM1860" s="99" t="s">
        <v>200</v>
      </c>
      <c r="AN1860" s="14" t="s">
        <v>207</v>
      </c>
      <c r="AO1860" s="99" t="s">
        <v>200</v>
      </c>
      <c r="AP1860" s="14" t="s">
        <v>207</v>
      </c>
      <c r="AQ1860" s="99" t="s">
        <v>200</v>
      </c>
      <c r="AR1860" s="14" t="s">
        <v>207</v>
      </c>
      <c r="AS1860" s="12" t="s">
        <v>200</v>
      </c>
      <c r="AT1860" s="12" t="s">
        <v>200</v>
      </c>
      <c r="AU1860" s="12" t="s">
        <v>200</v>
      </c>
      <c r="AV1860" s="9" t="s">
        <v>1647</v>
      </c>
      <c r="AW1860" s="9" t="s">
        <v>2652</v>
      </c>
      <c r="AX1860" s="9">
        <v>9010600000</v>
      </c>
      <c r="AY1860" s="99">
        <v>28</v>
      </c>
      <c r="AZ1860" s="12" t="s">
        <v>207</v>
      </c>
      <c r="BA1860" s="99">
        <v>46</v>
      </c>
      <c r="BB1860" s="12" t="s">
        <v>207</v>
      </c>
      <c r="BC1860" s="99">
        <v>5</v>
      </c>
      <c r="BD1860" s="12" t="s">
        <v>207</v>
      </c>
      <c r="BE1860" s="99" t="e">
        <v>#VALUE!</v>
      </c>
      <c r="BF1860" s="12" t="s">
        <v>321</v>
      </c>
      <c r="BG1860" s="654" t="e">
        <v>#VALUE!</v>
      </c>
      <c r="BH1860" s="12" t="s">
        <v>321</v>
      </c>
      <c r="BI1860" s="99" t="s">
        <v>142</v>
      </c>
      <c r="BJ1860" s="12" t="s">
        <v>321</v>
      </c>
      <c r="BK1860" s="754">
        <v>0</v>
      </c>
      <c r="BL1860" s="12" t="s">
        <v>321</v>
      </c>
      <c r="BM1860" s="754">
        <v>0</v>
      </c>
      <c r="BN1860" s="12" t="s">
        <v>321</v>
      </c>
      <c r="BO1860" s="754">
        <v>0</v>
      </c>
      <c r="BP1860" s="12" t="s">
        <v>321</v>
      </c>
      <c r="BQ1860" s="754">
        <v>0</v>
      </c>
      <c r="BR1860" s="12" t="s">
        <v>321</v>
      </c>
      <c r="BS1860" s="654">
        <v>0</v>
      </c>
      <c r="BT1860" s="12" t="s">
        <v>321</v>
      </c>
      <c r="BU1860" s="654">
        <v>0</v>
      </c>
      <c r="BV1860" s="12" t="s">
        <v>321</v>
      </c>
      <c r="BW1860" s="9">
        <v>1.71</v>
      </c>
      <c r="BX1860" s="9" t="s">
        <v>322</v>
      </c>
      <c r="BY1860" s="755">
        <v>11</v>
      </c>
      <c r="BZ1860" s="9" t="s">
        <v>315</v>
      </c>
      <c r="CA1860" s="755">
        <v>18.100000000000001</v>
      </c>
      <c r="CB1860" s="9" t="s">
        <v>315</v>
      </c>
      <c r="CC1860" s="755">
        <v>2</v>
      </c>
      <c r="CD1860" s="9" t="s">
        <v>315</v>
      </c>
      <c r="CE1860" s="755">
        <v>2.2000000000000002</v>
      </c>
      <c r="CF1860" s="9" t="s">
        <v>323</v>
      </c>
      <c r="CG1860" s="756" t="s">
        <v>142</v>
      </c>
      <c r="CH1860" s="9" t="s">
        <v>323</v>
      </c>
      <c r="CI1860" s="9"/>
      <c r="CJ1860" s="9"/>
      <c r="CK1860" s="9"/>
    </row>
    <row r="1861" spans="1:89" s="98" customFormat="1" x14ac:dyDescent="0.25">
      <c r="A1861" s="99">
        <v>11830030</v>
      </c>
      <c r="B1861" s="99" t="s">
        <v>6040</v>
      </c>
      <c r="C1861" s="772"/>
      <c r="D1861" s="807">
        <v>0.03</v>
      </c>
      <c r="E1861" s="772">
        <f t="shared" si="81"/>
        <v>0</v>
      </c>
      <c r="F1861" s="778">
        <v>1.1000000000000001</v>
      </c>
      <c r="G1861" s="774">
        <f t="shared" si="82"/>
        <v>0</v>
      </c>
      <c r="H1861" s="776"/>
      <c r="I1861" s="758"/>
      <c r="J1861" s="776"/>
      <c r="K1861" s="786"/>
      <c r="L1861" s="9" t="s">
        <v>1644</v>
      </c>
      <c r="M1861" s="9" t="s">
        <v>4697</v>
      </c>
      <c r="N1861" s="9" t="s">
        <v>142</v>
      </c>
      <c r="O1861" s="12" t="s">
        <v>200</v>
      </c>
      <c r="P1861" s="12" t="s">
        <v>200</v>
      </c>
      <c r="Q1861" s="9" t="s">
        <v>2370</v>
      </c>
      <c r="R1861" s="9"/>
      <c r="S1861" s="9" t="s">
        <v>200</v>
      </c>
      <c r="T1861" s="98" t="s">
        <v>200</v>
      </c>
      <c r="U1861" s="99" t="s">
        <v>200</v>
      </c>
      <c r="V1861" s="99" t="s">
        <v>207</v>
      </c>
      <c r="W1861" s="99" t="s">
        <v>200</v>
      </c>
      <c r="X1861" s="99" t="s">
        <v>207</v>
      </c>
      <c r="Y1861" s="99" t="s">
        <v>200</v>
      </c>
      <c r="Z1861" s="99" t="s">
        <v>207</v>
      </c>
      <c r="AA1861" s="99" t="s">
        <v>200</v>
      </c>
      <c r="AB1861" s="99" t="s">
        <v>207</v>
      </c>
      <c r="AC1861" s="99" t="s">
        <v>200</v>
      </c>
      <c r="AD1861" s="9" t="s">
        <v>207</v>
      </c>
      <c r="AE1861" s="99" t="s">
        <v>200</v>
      </c>
      <c r="AF1861" s="9" t="s">
        <v>315</v>
      </c>
      <c r="AG1861" s="14" t="s">
        <v>200</v>
      </c>
      <c r="AH1861" s="14" t="s">
        <v>207</v>
      </c>
      <c r="AI1861" s="14" t="s">
        <v>200</v>
      </c>
      <c r="AJ1861" s="14" t="s">
        <v>207</v>
      </c>
      <c r="AK1861" s="99" t="s">
        <v>200</v>
      </c>
      <c r="AL1861" s="14" t="s">
        <v>207</v>
      </c>
      <c r="AM1861" s="99" t="s">
        <v>200</v>
      </c>
      <c r="AN1861" s="14" t="s">
        <v>207</v>
      </c>
      <c r="AO1861" s="99" t="s">
        <v>200</v>
      </c>
      <c r="AP1861" s="14" t="s">
        <v>207</v>
      </c>
      <c r="AQ1861" s="99" t="s">
        <v>200</v>
      </c>
      <c r="AR1861" s="14" t="s">
        <v>207</v>
      </c>
      <c r="AS1861" s="12" t="s">
        <v>200</v>
      </c>
      <c r="AT1861" s="12" t="s">
        <v>200</v>
      </c>
      <c r="AU1861" s="12" t="s">
        <v>200</v>
      </c>
      <c r="AV1861" s="9" t="s">
        <v>1647</v>
      </c>
      <c r="AW1861" s="9" t="s">
        <v>2653</v>
      </c>
      <c r="AX1861" s="9">
        <v>9010600000</v>
      </c>
      <c r="AY1861" s="99">
        <v>48</v>
      </c>
      <c r="AZ1861" s="12" t="s">
        <v>207</v>
      </c>
      <c r="BA1861" s="99">
        <v>18</v>
      </c>
      <c r="BB1861" s="12" t="s">
        <v>207</v>
      </c>
      <c r="BC1861" s="99">
        <v>10</v>
      </c>
      <c r="BD1861" s="12" t="s">
        <v>207</v>
      </c>
      <c r="BE1861" s="99">
        <v>1</v>
      </c>
      <c r="BF1861" s="12" t="s">
        <v>321</v>
      </c>
      <c r="BG1861" s="654">
        <v>0.5</v>
      </c>
      <c r="BH1861" s="12" t="s">
        <v>321</v>
      </c>
      <c r="BI1861" s="99">
        <v>0.5</v>
      </c>
      <c r="BJ1861" s="12" t="s">
        <v>321</v>
      </c>
      <c r="BK1861" s="754">
        <v>0</v>
      </c>
      <c r="BL1861" s="12" t="s">
        <v>321</v>
      </c>
      <c r="BM1861" s="754">
        <v>0</v>
      </c>
      <c r="BN1861" s="12" t="s">
        <v>321</v>
      </c>
      <c r="BO1861" s="754">
        <v>0</v>
      </c>
      <c r="BP1861" s="12" t="s">
        <v>321</v>
      </c>
      <c r="BQ1861" s="754">
        <v>0</v>
      </c>
      <c r="BR1861" s="12" t="s">
        <v>321</v>
      </c>
      <c r="BS1861" s="654">
        <v>0</v>
      </c>
      <c r="BT1861" s="12" t="s">
        <v>321</v>
      </c>
      <c r="BU1861" s="654">
        <v>0</v>
      </c>
      <c r="BV1861" s="12" t="s">
        <v>321</v>
      </c>
      <c r="BW1861" s="9">
        <v>0.01</v>
      </c>
      <c r="BX1861" s="9" t="s">
        <v>322</v>
      </c>
      <c r="BY1861" s="755">
        <v>18.899999999999999</v>
      </c>
      <c r="BZ1861" s="9" t="s">
        <v>315</v>
      </c>
      <c r="CA1861" s="755">
        <v>7.1</v>
      </c>
      <c r="CB1861" s="9" t="s">
        <v>315</v>
      </c>
      <c r="CC1861" s="755">
        <v>3.9</v>
      </c>
      <c r="CD1861" s="9" t="s">
        <v>315</v>
      </c>
      <c r="CE1861" s="755">
        <v>2.2000000000000002</v>
      </c>
      <c r="CF1861" s="9" t="s">
        <v>323</v>
      </c>
      <c r="CG1861" s="755">
        <v>1.1000000000000001</v>
      </c>
      <c r="CH1861" s="9" t="s">
        <v>323</v>
      </c>
      <c r="CI1861" s="9"/>
      <c r="CJ1861" s="9"/>
      <c r="CK1861" s="9"/>
    </row>
    <row r="1862" spans="1:89" s="98" customFormat="1" x14ac:dyDescent="0.25">
      <c r="A1862" s="99">
        <v>11830031</v>
      </c>
      <c r="B1862" s="99" t="s">
        <v>6040</v>
      </c>
      <c r="C1862" s="772"/>
      <c r="D1862" s="807">
        <v>0.03</v>
      </c>
      <c r="E1862" s="772">
        <f t="shared" si="81"/>
        <v>0</v>
      </c>
      <c r="F1862" s="778">
        <v>1.1000000000000001</v>
      </c>
      <c r="G1862" s="774">
        <f t="shared" si="82"/>
        <v>0</v>
      </c>
      <c r="H1862" s="776"/>
      <c r="I1862" s="758"/>
      <c r="J1862" s="776"/>
      <c r="K1862" s="786"/>
      <c r="L1862" s="9" t="s">
        <v>1644</v>
      </c>
      <c r="M1862" s="9" t="s">
        <v>4698</v>
      </c>
      <c r="N1862" s="9" t="s">
        <v>142</v>
      </c>
      <c r="O1862" s="12" t="s">
        <v>200</v>
      </c>
      <c r="P1862" s="12" t="s">
        <v>200</v>
      </c>
      <c r="Q1862" s="9" t="s">
        <v>2370</v>
      </c>
      <c r="R1862" s="9"/>
      <c r="S1862" s="9" t="s">
        <v>200</v>
      </c>
      <c r="T1862" s="98" t="s">
        <v>200</v>
      </c>
      <c r="U1862" s="99" t="s">
        <v>200</v>
      </c>
      <c r="V1862" s="99" t="s">
        <v>207</v>
      </c>
      <c r="W1862" s="99" t="s">
        <v>200</v>
      </c>
      <c r="X1862" s="99" t="s">
        <v>207</v>
      </c>
      <c r="Y1862" s="99" t="s">
        <v>200</v>
      </c>
      <c r="Z1862" s="99" t="s">
        <v>207</v>
      </c>
      <c r="AA1862" s="99" t="s">
        <v>200</v>
      </c>
      <c r="AB1862" s="99" t="s">
        <v>207</v>
      </c>
      <c r="AC1862" s="99" t="s">
        <v>200</v>
      </c>
      <c r="AD1862" s="9" t="s">
        <v>207</v>
      </c>
      <c r="AE1862" s="99" t="s">
        <v>200</v>
      </c>
      <c r="AF1862" s="9" t="s">
        <v>315</v>
      </c>
      <c r="AG1862" s="14" t="s">
        <v>200</v>
      </c>
      <c r="AH1862" s="14" t="s">
        <v>207</v>
      </c>
      <c r="AI1862" s="14" t="s">
        <v>200</v>
      </c>
      <c r="AJ1862" s="14" t="s">
        <v>207</v>
      </c>
      <c r="AK1862" s="99" t="s">
        <v>200</v>
      </c>
      <c r="AL1862" s="14" t="s">
        <v>207</v>
      </c>
      <c r="AM1862" s="99" t="s">
        <v>200</v>
      </c>
      <c r="AN1862" s="14" t="s">
        <v>207</v>
      </c>
      <c r="AO1862" s="99" t="s">
        <v>200</v>
      </c>
      <c r="AP1862" s="14" t="s">
        <v>207</v>
      </c>
      <c r="AQ1862" s="99" t="s">
        <v>200</v>
      </c>
      <c r="AR1862" s="14" t="s">
        <v>207</v>
      </c>
      <c r="AS1862" s="12" t="s">
        <v>200</v>
      </c>
      <c r="AT1862" s="12" t="s">
        <v>200</v>
      </c>
      <c r="AU1862" s="12" t="s">
        <v>200</v>
      </c>
      <c r="AV1862" s="9" t="s">
        <v>1647</v>
      </c>
      <c r="AW1862" s="9" t="s">
        <v>2654</v>
      </c>
      <c r="AX1862" s="9">
        <v>9010600000</v>
      </c>
      <c r="AY1862" s="99">
        <v>48</v>
      </c>
      <c r="AZ1862" s="12" t="s">
        <v>207</v>
      </c>
      <c r="BA1862" s="99">
        <v>18</v>
      </c>
      <c r="BB1862" s="12" t="s">
        <v>207</v>
      </c>
      <c r="BC1862" s="99">
        <v>10</v>
      </c>
      <c r="BD1862" s="12" t="s">
        <v>207</v>
      </c>
      <c r="BE1862" s="99">
        <v>1</v>
      </c>
      <c r="BF1862" s="12" t="s">
        <v>321</v>
      </c>
      <c r="BG1862" s="654">
        <v>0.5</v>
      </c>
      <c r="BH1862" s="12" t="s">
        <v>321</v>
      </c>
      <c r="BI1862" s="99">
        <v>0.5</v>
      </c>
      <c r="BJ1862" s="12" t="s">
        <v>321</v>
      </c>
      <c r="BK1862" s="754">
        <v>0</v>
      </c>
      <c r="BL1862" s="12" t="s">
        <v>321</v>
      </c>
      <c r="BM1862" s="754">
        <v>0</v>
      </c>
      <c r="BN1862" s="12" t="s">
        <v>321</v>
      </c>
      <c r="BO1862" s="754">
        <v>0</v>
      </c>
      <c r="BP1862" s="12" t="s">
        <v>321</v>
      </c>
      <c r="BQ1862" s="754">
        <v>0</v>
      </c>
      <c r="BR1862" s="12" t="s">
        <v>321</v>
      </c>
      <c r="BS1862" s="654">
        <v>0</v>
      </c>
      <c r="BT1862" s="12" t="s">
        <v>321</v>
      </c>
      <c r="BU1862" s="654">
        <v>0</v>
      </c>
      <c r="BV1862" s="12" t="s">
        <v>321</v>
      </c>
      <c r="BW1862" s="9">
        <v>0.01</v>
      </c>
      <c r="BX1862" s="9" t="s">
        <v>322</v>
      </c>
      <c r="BY1862" s="755">
        <v>18.899999999999999</v>
      </c>
      <c r="BZ1862" s="9" t="s">
        <v>315</v>
      </c>
      <c r="CA1862" s="755">
        <v>7.1</v>
      </c>
      <c r="CB1862" s="9" t="s">
        <v>315</v>
      </c>
      <c r="CC1862" s="755">
        <v>3.9</v>
      </c>
      <c r="CD1862" s="9" t="s">
        <v>315</v>
      </c>
      <c r="CE1862" s="755">
        <v>2.2000000000000002</v>
      </c>
      <c r="CF1862" s="9" t="s">
        <v>323</v>
      </c>
      <c r="CG1862" s="755">
        <v>1.1000000000000001</v>
      </c>
      <c r="CH1862" s="9" t="s">
        <v>323</v>
      </c>
      <c r="CI1862" s="9"/>
      <c r="CJ1862" s="9"/>
      <c r="CK1862" s="9"/>
    </row>
    <row r="1863" spans="1:89" s="98" customFormat="1" x14ac:dyDescent="0.25">
      <c r="A1863" s="631">
        <v>88603</v>
      </c>
      <c r="B1863" s="99"/>
      <c r="C1863" s="772">
        <v>1610</v>
      </c>
      <c r="D1863" s="807">
        <v>0.05</v>
      </c>
      <c r="E1863" s="772">
        <f t="shared" si="81"/>
        <v>1691</v>
      </c>
      <c r="F1863" s="778">
        <v>1.1000000000000001</v>
      </c>
      <c r="G1863" s="774">
        <f t="shared" si="82"/>
        <v>1860</v>
      </c>
      <c r="H1863" s="776"/>
      <c r="I1863" s="758"/>
      <c r="J1863" s="776"/>
      <c r="K1863" s="786"/>
      <c r="L1863" s="9" t="s">
        <v>1644</v>
      </c>
      <c r="M1863" s="9" t="s">
        <v>4699</v>
      </c>
      <c r="N1863" s="9" t="s">
        <v>142</v>
      </c>
      <c r="O1863" s="9" t="s">
        <v>2655</v>
      </c>
      <c r="P1863" s="9" t="s">
        <v>2655</v>
      </c>
      <c r="Q1863" s="9" t="s">
        <v>168</v>
      </c>
      <c r="R1863" s="9" t="s">
        <v>2802</v>
      </c>
      <c r="S1863" s="9" t="s">
        <v>2659</v>
      </c>
      <c r="T1863" s="98" t="s">
        <v>210</v>
      </c>
      <c r="U1863" s="99">
        <v>128.5</v>
      </c>
      <c r="V1863" s="99" t="s">
        <v>207</v>
      </c>
      <c r="W1863" s="99">
        <v>230</v>
      </c>
      <c r="X1863" s="99" t="s">
        <v>207</v>
      </c>
      <c r="Y1863" s="99">
        <v>142</v>
      </c>
      <c r="Z1863" s="99" t="s">
        <v>207</v>
      </c>
      <c r="AA1863" s="9">
        <v>244</v>
      </c>
      <c r="AB1863" s="9" t="s">
        <v>207</v>
      </c>
      <c r="AC1863" s="9">
        <v>263</v>
      </c>
      <c r="AD1863" s="9" t="s">
        <v>207</v>
      </c>
      <c r="AE1863" s="9">
        <v>104</v>
      </c>
      <c r="AF1863" s="9" t="s">
        <v>315</v>
      </c>
      <c r="AG1863" s="14" t="s">
        <v>4700</v>
      </c>
      <c r="AH1863" s="14" t="s">
        <v>207</v>
      </c>
      <c r="AI1863" s="14" t="s">
        <v>4701</v>
      </c>
      <c r="AJ1863" s="9" t="s">
        <v>207</v>
      </c>
      <c r="AK1863" s="9">
        <v>7</v>
      </c>
      <c r="AL1863" s="9" t="s">
        <v>207</v>
      </c>
      <c r="AM1863" s="9">
        <v>7</v>
      </c>
      <c r="AN1863" s="9" t="s">
        <v>207</v>
      </c>
      <c r="AO1863" s="9">
        <v>7</v>
      </c>
      <c r="AP1863" s="9" t="s">
        <v>207</v>
      </c>
      <c r="AQ1863" s="9">
        <v>7</v>
      </c>
      <c r="AR1863" s="9" t="s">
        <v>207</v>
      </c>
      <c r="AS1863" s="9" t="s">
        <v>2657</v>
      </c>
      <c r="AT1863" s="12" t="s">
        <v>2658</v>
      </c>
      <c r="AU1863" s="9" t="s">
        <v>319</v>
      </c>
      <c r="AV1863" s="9" t="s">
        <v>1647</v>
      </c>
      <c r="AW1863" s="9" t="s">
        <v>2803</v>
      </c>
      <c r="AX1863" s="9">
        <v>9010600000</v>
      </c>
      <c r="AY1863" s="9">
        <v>111.8</v>
      </c>
      <c r="AZ1863" s="12" t="s">
        <v>207</v>
      </c>
      <c r="BA1863" s="9">
        <v>45.7</v>
      </c>
      <c r="BB1863" s="12" t="s">
        <v>207</v>
      </c>
      <c r="BC1863" s="9">
        <v>33</v>
      </c>
      <c r="BD1863" s="12" t="s">
        <v>207</v>
      </c>
      <c r="BE1863" s="99" t="e">
        <v>#VALUE!</v>
      </c>
      <c r="BF1863" s="12" t="s">
        <v>321</v>
      </c>
      <c r="BG1863" s="654" t="e">
        <v>#VALUE!</v>
      </c>
      <c r="BH1863" s="12" t="s">
        <v>321</v>
      </c>
      <c r="BI1863" s="99" t="s">
        <v>142</v>
      </c>
      <c r="BJ1863" s="12" t="s">
        <v>321</v>
      </c>
      <c r="BK1863" s="754">
        <v>0</v>
      </c>
      <c r="BL1863" s="12" t="s">
        <v>321</v>
      </c>
      <c r="BM1863" s="754">
        <v>0</v>
      </c>
      <c r="BN1863" s="12" t="s">
        <v>321</v>
      </c>
      <c r="BO1863" s="754">
        <v>0</v>
      </c>
      <c r="BP1863" s="12" t="s">
        <v>321</v>
      </c>
      <c r="BQ1863" s="754">
        <v>0</v>
      </c>
      <c r="BR1863" s="12" t="s">
        <v>321</v>
      </c>
      <c r="BS1863" s="654">
        <v>0</v>
      </c>
      <c r="BT1863" s="12" t="s">
        <v>321</v>
      </c>
      <c r="BU1863" s="654">
        <v>0</v>
      </c>
      <c r="BV1863" s="12" t="s">
        <v>321</v>
      </c>
      <c r="BW1863" s="9">
        <v>0.16900000000000001</v>
      </c>
      <c r="BX1863" s="9" t="s">
        <v>322</v>
      </c>
      <c r="BY1863" s="755">
        <v>44</v>
      </c>
      <c r="BZ1863" s="9" t="s">
        <v>315</v>
      </c>
      <c r="CA1863" s="755">
        <v>18</v>
      </c>
      <c r="CB1863" s="9" t="s">
        <v>315</v>
      </c>
      <c r="CC1863" s="755">
        <v>13</v>
      </c>
      <c r="CD1863" s="9" t="s">
        <v>315</v>
      </c>
      <c r="CE1863" s="755">
        <v>63</v>
      </c>
      <c r="CF1863" s="9" t="s">
        <v>323</v>
      </c>
      <c r="CG1863" s="756" t="s">
        <v>142</v>
      </c>
      <c r="CH1863" s="9" t="s">
        <v>323</v>
      </c>
      <c r="CI1863" s="9"/>
      <c r="CJ1863" s="9"/>
      <c r="CK1863" s="9"/>
    </row>
    <row r="1864" spans="1:89" s="98" customFormat="1" x14ac:dyDescent="0.25">
      <c r="A1864" s="631">
        <v>88605</v>
      </c>
      <c r="B1864" s="99"/>
      <c r="C1864" s="772">
        <v>1758</v>
      </c>
      <c r="D1864" s="807">
        <v>0.05</v>
      </c>
      <c r="E1864" s="772">
        <f t="shared" si="81"/>
        <v>1846</v>
      </c>
      <c r="F1864" s="778">
        <v>1.1000000000000001</v>
      </c>
      <c r="G1864" s="774">
        <f t="shared" si="82"/>
        <v>2031</v>
      </c>
      <c r="H1864" s="776"/>
      <c r="I1864" s="758"/>
      <c r="J1864" s="776"/>
      <c r="K1864" s="786"/>
      <c r="L1864" s="9" t="s">
        <v>1644</v>
      </c>
      <c r="M1864" s="9" t="s">
        <v>4702</v>
      </c>
      <c r="N1864" s="9" t="s">
        <v>142</v>
      </c>
      <c r="O1864" s="9" t="s">
        <v>2655</v>
      </c>
      <c r="P1864" s="9" t="s">
        <v>2655</v>
      </c>
      <c r="Q1864" s="9" t="s">
        <v>168</v>
      </c>
      <c r="R1864" s="9" t="s">
        <v>2802</v>
      </c>
      <c r="S1864" s="9" t="s">
        <v>2659</v>
      </c>
      <c r="T1864" s="98" t="s">
        <v>210</v>
      </c>
      <c r="U1864" s="99">
        <v>143.5</v>
      </c>
      <c r="V1864" s="99" t="s">
        <v>207</v>
      </c>
      <c r="W1864" s="99">
        <v>260.5</v>
      </c>
      <c r="X1864" s="99" t="s">
        <v>207</v>
      </c>
      <c r="Y1864" s="99">
        <v>157.5</v>
      </c>
      <c r="Z1864" s="99" t="s">
        <v>207</v>
      </c>
      <c r="AA1864" s="9">
        <v>274.5</v>
      </c>
      <c r="AB1864" s="9" t="s">
        <v>207</v>
      </c>
      <c r="AC1864" s="9">
        <v>297</v>
      </c>
      <c r="AD1864" s="9" t="s">
        <v>207</v>
      </c>
      <c r="AE1864" s="9">
        <v>117</v>
      </c>
      <c r="AF1864" s="9" t="s">
        <v>315</v>
      </c>
      <c r="AG1864" s="14" t="s">
        <v>4703</v>
      </c>
      <c r="AH1864" s="14" t="s">
        <v>207</v>
      </c>
      <c r="AI1864" s="14" t="s">
        <v>4704</v>
      </c>
      <c r="AJ1864" s="9" t="s">
        <v>207</v>
      </c>
      <c r="AK1864" s="9">
        <v>7</v>
      </c>
      <c r="AL1864" s="9" t="s">
        <v>207</v>
      </c>
      <c r="AM1864" s="9">
        <v>7</v>
      </c>
      <c r="AN1864" s="9" t="s">
        <v>207</v>
      </c>
      <c r="AO1864" s="9">
        <v>7</v>
      </c>
      <c r="AP1864" s="9" t="s">
        <v>207</v>
      </c>
      <c r="AQ1864" s="9">
        <v>7</v>
      </c>
      <c r="AR1864" s="9" t="s">
        <v>207</v>
      </c>
      <c r="AS1864" s="9" t="s">
        <v>2657</v>
      </c>
      <c r="AT1864" s="12" t="s">
        <v>2658</v>
      </c>
      <c r="AU1864" s="9" t="s">
        <v>319</v>
      </c>
      <c r="AV1864" s="9" t="s">
        <v>1647</v>
      </c>
      <c r="AW1864" s="9" t="s">
        <v>2804</v>
      </c>
      <c r="AX1864" s="9">
        <v>9010600000</v>
      </c>
      <c r="AY1864" s="9">
        <v>111.8</v>
      </c>
      <c r="AZ1864" s="12" t="s">
        <v>207</v>
      </c>
      <c r="BA1864" s="9">
        <v>45.7</v>
      </c>
      <c r="BB1864" s="12" t="s">
        <v>207</v>
      </c>
      <c r="BC1864" s="9">
        <v>33</v>
      </c>
      <c r="BD1864" s="12" t="s">
        <v>207</v>
      </c>
      <c r="BE1864" s="99" t="e">
        <v>#VALUE!</v>
      </c>
      <c r="BF1864" s="12" t="s">
        <v>321</v>
      </c>
      <c r="BG1864" s="654" t="e">
        <v>#VALUE!</v>
      </c>
      <c r="BH1864" s="12" t="s">
        <v>321</v>
      </c>
      <c r="BI1864" s="99" t="s">
        <v>142</v>
      </c>
      <c r="BJ1864" s="12" t="s">
        <v>321</v>
      </c>
      <c r="BK1864" s="754">
        <v>0</v>
      </c>
      <c r="BL1864" s="12" t="s">
        <v>321</v>
      </c>
      <c r="BM1864" s="754">
        <v>0</v>
      </c>
      <c r="BN1864" s="12" t="s">
        <v>321</v>
      </c>
      <c r="BO1864" s="754">
        <v>0</v>
      </c>
      <c r="BP1864" s="12" t="s">
        <v>321</v>
      </c>
      <c r="BQ1864" s="754">
        <v>0</v>
      </c>
      <c r="BR1864" s="12" t="s">
        <v>321</v>
      </c>
      <c r="BS1864" s="654">
        <v>0</v>
      </c>
      <c r="BT1864" s="12" t="s">
        <v>321</v>
      </c>
      <c r="BU1864" s="654">
        <v>0</v>
      </c>
      <c r="BV1864" s="12" t="s">
        <v>321</v>
      </c>
      <c r="BW1864" s="9">
        <v>0.16900000000000001</v>
      </c>
      <c r="BX1864" s="9" t="s">
        <v>322</v>
      </c>
      <c r="BY1864" s="755">
        <v>44</v>
      </c>
      <c r="BZ1864" s="9" t="s">
        <v>315</v>
      </c>
      <c r="CA1864" s="755">
        <v>18</v>
      </c>
      <c r="CB1864" s="9" t="s">
        <v>315</v>
      </c>
      <c r="CC1864" s="755">
        <v>13</v>
      </c>
      <c r="CD1864" s="9" t="s">
        <v>315</v>
      </c>
      <c r="CE1864" s="755">
        <v>71</v>
      </c>
      <c r="CF1864" s="9" t="s">
        <v>323</v>
      </c>
      <c r="CG1864" s="756" t="s">
        <v>142</v>
      </c>
      <c r="CH1864" s="9" t="s">
        <v>323</v>
      </c>
      <c r="CI1864" s="9"/>
      <c r="CJ1864" s="9"/>
      <c r="CK1864" s="9"/>
    </row>
    <row r="1865" spans="1:89" s="98" customFormat="1" x14ac:dyDescent="0.25">
      <c r="A1865" s="631">
        <v>88608</v>
      </c>
      <c r="B1865" s="99"/>
      <c r="C1865" s="772">
        <v>1907</v>
      </c>
      <c r="D1865" s="807">
        <v>0.05</v>
      </c>
      <c r="E1865" s="772">
        <f t="shared" si="81"/>
        <v>2002</v>
      </c>
      <c r="F1865" s="778">
        <v>1.1000000000000001</v>
      </c>
      <c r="G1865" s="774">
        <f t="shared" si="82"/>
        <v>2202</v>
      </c>
      <c r="H1865" s="776"/>
      <c r="I1865" s="758"/>
      <c r="J1865" s="776"/>
      <c r="K1865" s="786"/>
      <c r="L1865" s="9" t="s">
        <v>1644</v>
      </c>
      <c r="M1865" s="9" t="s">
        <v>4705</v>
      </c>
      <c r="N1865" s="9" t="s">
        <v>142</v>
      </c>
      <c r="O1865" s="9" t="s">
        <v>2655</v>
      </c>
      <c r="P1865" s="9" t="s">
        <v>2655</v>
      </c>
      <c r="Q1865" s="9" t="s">
        <v>168</v>
      </c>
      <c r="R1865" s="9" t="s">
        <v>2802</v>
      </c>
      <c r="S1865" s="9" t="s">
        <v>2659</v>
      </c>
      <c r="T1865" s="98" t="s">
        <v>210</v>
      </c>
      <c r="U1865" s="99">
        <v>161.5</v>
      </c>
      <c r="V1865" s="99" t="s">
        <v>207</v>
      </c>
      <c r="W1865" s="99">
        <v>291</v>
      </c>
      <c r="X1865" s="99" t="s">
        <v>207</v>
      </c>
      <c r="Y1865" s="99">
        <v>175.5</v>
      </c>
      <c r="Z1865" s="99" t="s">
        <v>207</v>
      </c>
      <c r="AA1865" s="9">
        <v>305</v>
      </c>
      <c r="AB1865" s="9" t="s">
        <v>207</v>
      </c>
      <c r="AC1865" s="9">
        <v>333</v>
      </c>
      <c r="AD1865" s="9" t="s">
        <v>207</v>
      </c>
      <c r="AE1865" s="9">
        <v>131</v>
      </c>
      <c r="AF1865" s="9" t="s">
        <v>315</v>
      </c>
      <c r="AG1865" s="14" t="s">
        <v>4706</v>
      </c>
      <c r="AH1865" s="14" t="s">
        <v>207</v>
      </c>
      <c r="AI1865" s="14" t="s">
        <v>4707</v>
      </c>
      <c r="AJ1865" s="9" t="s">
        <v>207</v>
      </c>
      <c r="AK1865" s="9">
        <v>7</v>
      </c>
      <c r="AL1865" s="9" t="s">
        <v>207</v>
      </c>
      <c r="AM1865" s="9">
        <v>7</v>
      </c>
      <c r="AN1865" s="9" t="s">
        <v>207</v>
      </c>
      <c r="AO1865" s="9">
        <v>7</v>
      </c>
      <c r="AP1865" s="9" t="s">
        <v>207</v>
      </c>
      <c r="AQ1865" s="9">
        <v>7</v>
      </c>
      <c r="AR1865" s="9" t="s">
        <v>207</v>
      </c>
      <c r="AS1865" s="9" t="s">
        <v>2657</v>
      </c>
      <c r="AT1865" s="12" t="s">
        <v>2658</v>
      </c>
      <c r="AU1865" s="9" t="s">
        <v>319</v>
      </c>
      <c r="AV1865" s="9" t="s">
        <v>1647</v>
      </c>
      <c r="AW1865" s="9" t="s">
        <v>2805</v>
      </c>
      <c r="AX1865" s="9">
        <v>9010600000</v>
      </c>
      <c r="AY1865" s="9">
        <v>111.8</v>
      </c>
      <c r="AZ1865" s="12" t="s">
        <v>207</v>
      </c>
      <c r="BA1865" s="9">
        <v>45.7</v>
      </c>
      <c r="BB1865" s="12" t="s">
        <v>207</v>
      </c>
      <c r="BC1865" s="9">
        <v>33</v>
      </c>
      <c r="BD1865" s="12" t="s">
        <v>207</v>
      </c>
      <c r="BE1865" s="99" t="e">
        <v>#VALUE!</v>
      </c>
      <c r="BF1865" s="12" t="s">
        <v>321</v>
      </c>
      <c r="BG1865" s="654" t="e">
        <v>#VALUE!</v>
      </c>
      <c r="BH1865" s="12" t="s">
        <v>321</v>
      </c>
      <c r="BI1865" s="99" t="s">
        <v>142</v>
      </c>
      <c r="BJ1865" s="12" t="s">
        <v>321</v>
      </c>
      <c r="BK1865" s="754">
        <v>0</v>
      </c>
      <c r="BL1865" s="12" t="s">
        <v>321</v>
      </c>
      <c r="BM1865" s="754">
        <v>0</v>
      </c>
      <c r="BN1865" s="12" t="s">
        <v>321</v>
      </c>
      <c r="BO1865" s="754">
        <v>0</v>
      </c>
      <c r="BP1865" s="12" t="s">
        <v>321</v>
      </c>
      <c r="BQ1865" s="754">
        <v>0</v>
      </c>
      <c r="BR1865" s="12" t="s">
        <v>321</v>
      </c>
      <c r="BS1865" s="654">
        <v>0</v>
      </c>
      <c r="BT1865" s="12" t="s">
        <v>321</v>
      </c>
      <c r="BU1865" s="654">
        <v>0</v>
      </c>
      <c r="BV1865" s="12" t="s">
        <v>321</v>
      </c>
      <c r="BW1865" s="9">
        <v>0.16900000000000001</v>
      </c>
      <c r="BX1865" s="9" t="s">
        <v>322</v>
      </c>
      <c r="BY1865" s="755">
        <v>44</v>
      </c>
      <c r="BZ1865" s="9" t="s">
        <v>315</v>
      </c>
      <c r="CA1865" s="755">
        <v>18</v>
      </c>
      <c r="CB1865" s="9" t="s">
        <v>315</v>
      </c>
      <c r="CC1865" s="755">
        <v>13</v>
      </c>
      <c r="CD1865" s="9" t="s">
        <v>315</v>
      </c>
      <c r="CE1865" s="755">
        <v>75</v>
      </c>
      <c r="CF1865" s="9" t="s">
        <v>323</v>
      </c>
      <c r="CG1865" s="756" t="s">
        <v>142</v>
      </c>
      <c r="CH1865" s="9" t="s">
        <v>323</v>
      </c>
      <c r="CI1865" s="9"/>
      <c r="CJ1865" s="9"/>
      <c r="CK1865" s="9"/>
    </row>
    <row r="1866" spans="1:89" s="98" customFormat="1" x14ac:dyDescent="0.25">
      <c r="A1866" s="631" t="s">
        <v>5258</v>
      </c>
      <c r="B1866" s="99"/>
      <c r="C1866" s="772">
        <v>2116</v>
      </c>
      <c r="D1866" s="807">
        <v>0.05</v>
      </c>
      <c r="E1866" s="772">
        <f t="shared" si="81"/>
        <v>2222</v>
      </c>
      <c r="F1866" s="778">
        <v>1.1000000000000001</v>
      </c>
      <c r="G1866" s="774">
        <f t="shared" si="82"/>
        <v>2444</v>
      </c>
      <c r="H1866" s="776"/>
      <c r="I1866" s="758"/>
      <c r="J1866" s="776"/>
      <c r="K1866" s="786"/>
      <c r="L1866" s="9" t="s">
        <v>1644</v>
      </c>
      <c r="M1866" s="9" t="s">
        <v>4708</v>
      </c>
      <c r="N1866" s="9" t="s">
        <v>142</v>
      </c>
      <c r="O1866" s="9" t="s">
        <v>2655</v>
      </c>
      <c r="P1866" s="9" t="s">
        <v>2655</v>
      </c>
      <c r="Q1866" s="9" t="s">
        <v>168</v>
      </c>
      <c r="R1866" s="9" t="s">
        <v>2802</v>
      </c>
      <c r="S1866" s="9" t="s">
        <v>2659</v>
      </c>
      <c r="T1866" s="98" t="s">
        <v>210</v>
      </c>
      <c r="U1866" s="99">
        <v>197</v>
      </c>
      <c r="V1866" s="99" t="s">
        <v>207</v>
      </c>
      <c r="W1866" s="99">
        <v>352</v>
      </c>
      <c r="X1866" s="99" t="s">
        <v>207</v>
      </c>
      <c r="Y1866" s="99">
        <v>211</v>
      </c>
      <c r="Z1866" s="99" t="s">
        <v>207</v>
      </c>
      <c r="AA1866" s="9">
        <v>366</v>
      </c>
      <c r="AB1866" s="9" t="s">
        <v>207</v>
      </c>
      <c r="AC1866" s="9">
        <v>403</v>
      </c>
      <c r="AD1866" s="9" t="s">
        <v>207</v>
      </c>
      <c r="AE1866" s="9">
        <v>159</v>
      </c>
      <c r="AF1866" s="9" t="s">
        <v>315</v>
      </c>
      <c r="AG1866" s="14" t="s">
        <v>4709</v>
      </c>
      <c r="AH1866" s="14" t="s">
        <v>207</v>
      </c>
      <c r="AI1866" s="14" t="s">
        <v>4710</v>
      </c>
      <c r="AJ1866" s="9" t="s">
        <v>207</v>
      </c>
      <c r="AK1866" s="9">
        <v>7</v>
      </c>
      <c r="AL1866" s="9" t="s">
        <v>207</v>
      </c>
      <c r="AM1866" s="9">
        <v>7</v>
      </c>
      <c r="AN1866" s="9" t="s">
        <v>207</v>
      </c>
      <c r="AO1866" s="9">
        <v>7</v>
      </c>
      <c r="AP1866" s="9" t="s">
        <v>207</v>
      </c>
      <c r="AQ1866" s="9">
        <v>7</v>
      </c>
      <c r="AR1866" s="9" t="s">
        <v>207</v>
      </c>
      <c r="AS1866" s="9" t="s">
        <v>2657</v>
      </c>
      <c r="AT1866" s="12" t="s">
        <v>2658</v>
      </c>
      <c r="AU1866" s="9" t="s">
        <v>319</v>
      </c>
      <c r="AV1866" s="9" t="s">
        <v>1647</v>
      </c>
      <c r="AW1866" s="9" t="s">
        <v>2806</v>
      </c>
      <c r="AX1866" s="9">
        <v>9010600000</v>
      </c>
      <c r="AY1866" s="9">
        <v>127</v>
      </c>
      <c r="AZ1866" s="12" t="s">
        <v>207</v>
      </c>
      <c r="BA1866" s="9">
        <v>45.7</v>
      </c>
      <c r="BB1866" s="12" t="s">
        <v>207</v>
      </c>
      <c r="BC1866" s="9">
        <v>33</v>
      </c>
      <c r="BD1866" s="12" t="s">
        <v>207</v>
      </c>
      <c r="BE1866" s="99" t="e">
        <v>#VALUE!</v>
      </c>
      <c r="BF1866" s="12" t="s">
        <v>321</v>
      </c>
      <c r="BG1866" s="654" t="e">
        <v>#VALUE!</v>
      </c>
      <c r="BH1866" s="12" t="s">
        <v>321</v>
      </c>
      <c r="BI1866" s="99" t="s">
        <v>142</v>
      </c>
      <c r="BJ1866" s="12" t="s">
        <v>321</v>
      </c>
      <c r="BK1866" s="754">
        <v>0</v>
      </c>
      <c r="BL1866" s="12" t="s">
        <v>321</v>
      </c>
      <c r="BM1866" s="754">
        <v>0</v>
      </c>
      <c r="BN1866" s="12" t="s">
        <v>321</v>
      </c>
      <c r="BO1866" s="754">
        <v>0</v>
      </c>
      <c r="BP1866" s="12" t="s">
        <v>321</v>
      </c>
      <c r="BQ1866" s="754">
        <v>0</v>
      </c>
      <c r="BR1866" s="12" t="s">
        <v>321</v>
      </c>
      <c r="BS1866" s="654">
        <v>0</v>
      </c>
      <c r="BT1866" s="12" t="s">
        <v>321</v>
      </c>
      <c r="BU1866" s="654">
        <v>0</v>
      </c>
      <c r="BV1866" s="12" t="s">
        <v>321</v>
      </c>
      <c r="BW1866" s="9">
        <v>0.192</v>
      </c>
      <c r="BX1866" s="9" t="s">
        <v>322</v>
      </c>
      <c r="BY1866" s="755">
        <v>50</v>
      </c>
      <c r="BZ1866" s="9" t="s">
        <v>315</v>
      </c>
      <c r="CA1866" s="755">
        <v>18</v>
      </c>
      <c r="CB1866" s="9" t="s">
        <v>315</v>
      </c>
      <c r="CC1866" s="755">
        <v>13</v>
      </c>
      <c r="CD1866" s="9" t="s">
        <v>315</v>
      </c>
      <c r="CE1866" s="755">
        <v>90</v>
      </c>
      <c r="CF1866" s="9" t="s">
        <v>323</v>
      </c>
      <c r="CG1866" s="756" t="s">
        <v>142</v>
      </c>
      <c r="CH1866" s="9" t="s">
        <v>323</v>
      </c>
      <c r="CI1866" s="9"/>
      <c r="CJ1866" s="9"/>
      <c r="CK1866" s="9"/>
    </row>
    <row r="1867" spans="1:89" s="98" customFormat="1" x14ac:dyDescent="0.25">
      <c r="A1867" s="631">
        <v>39310</v>
      </c>
      <c r="B1867" s="99"/>
      <c r="C1867" s="772">
        <v>2326</v>
      </c>
      <c r="D1867" s="807">
        <v>0.05</v>
      </c>
      <c r="E1867" s="772">
        <f t="shared" si="81"/>
        <v>2442</v>
      </c>
      <c r="F1867" s="778">
        <v>1.1000000000000001</v>
      </c>
      <c r="G1867" s="774">
        <f t="shared" si="82"/>
        <v>2686</v>
      </c>
      <c r="H1867" s="776"/>
      <c r="I1867" s="758"/>
      <c r="J1867" s="776"/>
      <c r="K1867" s="786"/>
      <c r="L1867" s="9" t="s">
        <v>1644</v>
      </c>
      <c r="M1867" s="9" t="s">
        <v>4711</v>
      </c>
      <c r="N1867" s="9" t="s">
        <v>142</v>
      </c>
      <c r="O1867" s="9" t="s">
        <v>2655</v>
      </c>
      <c r="P1867" s="9" t="s">
        <v>2655</v>
      </c>
      <c r="Q1867" s="9" t="s">
        <v>168</v>
      </c>
      <c r="R1867" s="9" t="s">
        <v>2802</v>
      </c>
      <c r="S1867" s="9" t="s">
        <v>2659</v>
      </c>
      <c r="T1867" s="98" t="s">
        <v>210</v>
      </c>
      <c r="U1867" s="99">
        <v>230</v>
      </c>
      <c r="V1867" s="99" t="s">
        <v>207</v>
      </c>
      <c r="W1867" s="99">
        <v>413</v>
      </c>
      <c r="X1867" s="99" t="s">
        <v>207</v>
      </c>
      <c r="Y1867" s="99">
        <v>244</v>
      </c>
      <c r="Z1867" s="99" t="s">
        <v>207</v>
      </c>
      <c r="AA1867" s="9">
        <v>426.5</v>
      </c>
      <c r="AB1867" s="9" t="s">
        <v>207</v>
      </c>
      <c r="AC1867" s="9">
        <v>473</v>
      </c>
      <c r="AD1867" s="9" t="s">
        <v>207</v>
      </c>
      <c r="AE1867" s="9">
        <v>186</v>
      </c>
      <c r="AF1867" s="9" t="s">
        <v>315</v>
      </c>
      <c r="AG1867" s="14" t="s">
        <v>4712</v>
      </c>
      <c r="AH1867" s="14" t="s">
        <v>207</v>
      </c>
      <c r="AI1867" s="14" t="s">
        <v>4713</v>
      </c>
      <c r="AJ1867" s="9" t="s">
        <v>207</v>
      </c>
      <c r="AK1867" s="9">
        <v>7</v>
      </c>
      <c r="AL1867" s="9" t="s">
        <v>207</v>
      </c>
      <c r="AM1867" s="9">
        <v>7</v>
      </c>
      <c r="AN1867" s="9" t="s">
        <v>207</v>
      </c>
      <c r="AO1867" s="9">
        <v>7</v>
      </c>
      <c r="AP1867" s="9" t="s">
        <v>207</v>
      </c>
      <c r="AQ1867" s="9">
        <v>7</v>
      </c>
      <c r="AR1867" s="9" t="s">
        <v>207</v>
      </c>
      <c r="AS1867" s="9" t="s">
        <v>2657</v>
      </c>
      <c r="AT1867" s="12" t="s">
        <v>2658</v>
      </c>
      <c r="AU1867" s="9" t="s">
        <v>319</v>
      </c>
      <c r="AV1867" s="9" t="s">
        <v>1647</v>
      </c>
      <c r="AW1867" s="9" t="s">
        <v>2807</v>
      </c>
      <c r="AX1867" s="9">
        <v>9010600000</v>
      </c>
      <c r="AY1867" s="9">
        <v>157.5</v>
      </c>
      <c r="AZ1867" s="12" t="s">
        <v>207</v>
      </c>
      <c r="BA1867" s="9">
        <v>43.2</v>
      </c>
      <c r="BB1867" s="12" t="s">
        <v>207</v>
      </c>
      <c r="BC1867" s="9">
        <v>30.5</v>
      </c>
      <c r="BD1867" s="12" t="s">
        <v>207</v>
      </c>
      <c r="BE1867" s="99" t="e">
        <v>#VALUE!</v>
      </c>
      <c r="BF1867" s="12" t="s">
        <v>321</v>
      </c>
      <c r="BG1867" s="654" t="e">
        <v>#VALUE!</v>
      </c>
      <c r="BH1867" s="12" t="s">
        <v>321</v>
      </c>
      <c r="BI1867" s="99" t="s">
        <v>142</v>
      </c>
      <c r="BJ1867" s="12" t="s">
        <v>321</v>
      </c>
      <c r="BK1867" s="754">
        <v>0</v>
      </c>
      <c r="BL1867" s="12" t="s">
        <v>321</v>
      </c>
      <c r="BM1867" s="754">
        <v>0</v>
      </c>
      <c r="BN1867" s="12" t="s">
        <v>321</v>
      </c>
      <c r="BO1867" s="754">
        <v>0</v>
      </c>
      <c r="BP1867" s="12" t="s">
        <v>321</v>
      </c>
      <c r="BQ1867" s="754">
        <v>0</v>
      </c>
      <c r="BR1867" s="12" t="s">
        <v>321</v>
      </c>
      <c r="BS1867" s="654">
        <v>0</v>
      </c>
      <c r="BT1867" s="12" t="s">
        <v>321</v>
      </c>
      <c r="BU1867" s="654">
        <v>0</v>
      </c>
      <c r="BV1867" s="12" t="s">
        <v>321</v>
      </c>
      <c r="BW1867" s="9">
        <v>0.20799999999999999</v>
      </c>
      <c r="BX1867" s="9" t="s">
        <v>322</v>
      </c>
      <c r="BY1867" s="755">
        <v>62</v>
      </c>
      <c r="BZ1867" s="9" t="s">
        <v>315</v>
      </c>
      <c r="CA1867" s="755">
        <v>17</v>
      </c>
      <c r="CB1867" s="9" t="s">
        <v>315</v>
      </c>
      <c r="CC1867" s="755">
        <v>12</v>
      </c>
      <c r="CD1867" s="9" t="s">
        <v>315</v>
      </c>
      <c r="CE1867" s="755">
        <v>94</v>
      </c>
      <c r="CF1867" s="9" t="s">
        <v>323</v>
      </c>
      <c r="CG1867" s="756" t="s">
        <v>142</v>
      </c>
      <c r="CH1867" s="9" t="s">
        <v>323</v>
      </c>
      <c r="CI1867" s="9"/>
      <c r="CJ1867" s="9"/>
      <c r="CK1867" s="9"/>
    </row>
    <row r="1868" spans="1:89" s="98" customFormat="1" x14ac:dyDescent="0.25">
      <c r="A1868" s="631">
        <v>88687</v>
      </c>
      <c r="B1868" s="99"/>
      <c r="C1868" s="772">
        <v>1851</v>
      </c>
      <c r="D1868" s="807">
        <v>0.05</v>
      </c>
      <c r="E1868" s="772">
        <f t="shared" si="81"/>
        <v>1944</v>
      </c>
      <c r="F1868" s="778">
        <v>1.1000000000000001</v>
      </c>
      <c r="G1868" s="774">
        <f t="shared" si="82"/>
        <v>2138</v>
      </c>
      <c r="H1868" s="776"/>
      <c r="I1868" s="758"/>
      <c r="J1868" s="776"/>
      <c r="K1868" s="786"/>
      <c r="L1868" s="9" t="s">
        <v>1644</v>
      </c>
      <c r="M1868" s="9" t="s">
        <v>4714</v>
      </c>
      <c r="N1868" s="9" t="s">
        <v>142</v>
      </c>
      <c r="O1868" s="9" t="s">
        <v>2655</v>
      </c>
      <c r="P1868" s="9" t="s">
        <v>2655</v>
      </c>
      <c r="Q1868" s="9" t="s">
        <v>168</v>
      </c>
      <c r="R1868" s="9" t="s">
        <v>2802</v>
      </c>
      <c r="S1868" s="9" t="s">
        <v>2659</v>
      </c>
      <c r="T1868" s="98" t="s">
        <v>210</v>
      </c>
      <c r="U1868" s="99">
        <v>128.5</v>
      </c>
      <c r="V1868" s="99" t="s">
        <v>207</v>
      </c>
      <c r="W1868" s="99">
        <v>230</v>
      </c>
      <c r="X1868" s="99" t="s">
        <v>207</v>
      </c>
      <c r="Y1868" s="99">
        <v>142</v>
      </c>
      <c r="Z1868" s="99" t="s">
        <v>207</v>
      </c>
      <c r="AA1868" s="9">
        <v>244</v>
      </c>
      <c r="AB1868" s="9" t="s">
        <v>207</v>
      </c>
      <c r="AC1868" s="9">
        <v>263</v>
      </c>
      <c r="AD1868" s="9" t="s">
        <v>207</v>
      </c>
      <c r="AE1868" s="9">
        <v>104</v>
      </c>
      <c r="AF1868" s="9" t="s">
        <v>315</v>
      </c>
      <c r="AG1868" s="14" t="s">
        <v>4700</v>
      </c>
      <c r="AH1868" s="14" t="s">
        <v>207</v>
      </c>
      <c r="AI1868" s="14" t="s">
        <v>4701</v>
      </c>
      <c r="AJ1868" s="9" t="s">
        <v>207</v>
      </c>
      <c r="AK1868" s="9">
        <v>7</v>
      </c>
      <c r="AL1868" s="9" t="s">
        <v>207</v>
      </c>
      <c r="AM1868" s="9">
        <v>7</v>
      </c>
      <c r="AN1868" s="9" t="s">
        <v>207</v>
      </c>
      <c r="AO1868" s="9">
        <v>7</v>
      </c>
      <c r="AP1868" s="9" t="s">
        <v>207</v>
      </c>
      <c r="AQ1868" s="9">
        <v>7</v>
      </c>
      <c r="AR1868" s="9" t="s">
        <v>207</v>
      </c>
      <c r="AS1868" s="9" t="s">
        <v>2978</v>
      </c>
      <c r="AT1868" s="9" t="s">
        <v>2980</v>
      </c>
      <c r="AU1868" s="9" t="s">
        <v>319</v>
      </c>
      <c r="AV1868" s="9" t="s">
        <v>1647</v>
      </c>
      <c r="AW1868" s="9" t="s">
        <v>2808</v>
      </c>
      <c r="AX1868" s="9">
        <v>9010600000</v>
      </c>
      <c r="AY1868" s="9">
        <v>111.8</v>
      </c>
      <c r="AZ1868" s="12" t="s">
        <v>207</v>
      </c>
      <c r="BA1868" s="9">
        <v>45.7</v>
      </c>
      <c r="BB1868" s="12" t="s">
        <v>207</v>
      </c>
      <c r="BC1868" s="9">
        <v>33</v>
      </c>
      <c r="BD1868" s="12" t="s">
        <v>207</v>
      </c>
      <c r="BE1868" s="99" t="e">
        <v>#VALUE!</v>
      </c>
      <c r="BF1868" s="12" t="s">
        <v>321</v>
      </c>
      <c r="BG1868" s="654" t="e">
        <v>#VALUE!</v>
      </c>
      <c r="BH1868" s="12" t="s">
        <v>321</v>
      </c>
      <c r="BI1868" s="99" t="s">
        <v>142</v>
      </c>
      <c r="BJ1868" s="12" t="s">
        <v>321</v>
      </c>
      <c r="BK1868" s="754">
        <v>0</v>
      </c>
      <c r="BL1868" s="12" t="s">
        <v>321</v>
      </c>
      <c r="BM1868" s="754">
        <v>0</v>
      </c>
      <c r="BN1868" s="12" t="s">
        <v>321</v>
      </c>
      <c r="BO1868" s="754">
        <v>0</v>
      </c>
      <c r="BP1868" s="12" t="s">
        <v>321</v>
      </c>
      <c r="BQ1868" s="754">
        <v>0</v>
      </c>
      <c r="BR1868" s="12" t="s">
        <v>321</v>
      </c>
      <c r="BS1868" s="654">
        <v>0</v>
      </c>
      <c r="BT1868" s="12" t="s">
        <v>321</v>
      </c>
      <c r="BU1868" s="654">
        <v>0</v>
      </c>
      <c r="BV1868" s="12" t="s">
        <v>321</v>
      </c>
      <c r="BW1868" s="9">
        <v>0.16900000000000001</v>
      </c>
      <c r="BX1868" s="9" t="s">
        <v>322</v>
      </c>
      <c r="BY1868" s="755">
        <v>44</v>
      </c>
      <c r="BZ1868" s="9" t="s">
        <v>315</v>
      </c>
      <c r="CA1868" s="755">
        <v>18</v>
      </c>
      <c r="CB1868" s="9" t="s">
        <v>315</v>
      </c>
      <c r="CC1868" s="755">
        <v>13</v>
      </c>
      <c r="CD1868" s="9" t="s">
        <v>315</v>
      </c>
      <c r="CE1868" s="755">
        <v>63</v>
      </c>
      <c r="CF1868" s="9" t="s">
        <v>323</v>
      </c>
      <c r="CG1868" s="756" t="s">
        <v>142</v>
      </c>
      <c r="CH1868" s="9" t="s">
        <v>323</v>
      </c>
      <c r="CI1868" s="9"/>
      <c r="CJ1868" s="9"/>
      <c r="CK1868" s="9"/>
    </row>
    <row r="1869" spans="1:89" s="98" customFormat="1" x14ac:dyDescent="0.25">
      <c r="A1869" s="631">
        <v>88689</v>
      </c>
      <c r="B1869" s="99"/>
      <c r="C1869" s="772">
        <v>2021</v>
      </c>
      <c r="D1869" s="807">
        <v>0.05</v>
      </c>
      <c r="E1869" s="772">
        <f t="shared" si="81"/>
        <v>2122</v>
      </c>
      <c r="F1869" s="778">
        <v>1.1000000000000001</v>
      </c>
      <c r="G1869" s="774">
        <f t="shared" si="82"/>
        <v>2334</v>
      </c>
      <c r="H1869" s="776"/>
      <c r="I1869" s="758"/>
      <c r="J1869" s="776"/>
      <c r="K1869" s="786"/>
      <c r="L1869" s="9" t="s">
        <v>1644</v>
      </c>
      <c r="M1869" s="9" t="s">
        <v>4715</v>
      </c>
      <c r="N1869" s="9" t="s">
        <v>142</v>
      </c>
      <c r="O1869" s="9" t="s">
        <v>2655</v>
      </c>
      <c r="P1869" s="9" t="s">
        <v>2655</v>
      </c>
      <c r="Q1869" s="9" t="s">
        <v>168</v>
      </c>
      <c r="R1869" s="9" t="s">
        <v>2802</v>
      </c>
      <c r="S1869" s="9" t="s">
        <v>2659</v>
      </c>
      <c r="T1869" s="98" t="s">
        <v>210</v>
      </c>
      <c r="U1869" s="99">
        <v>143.5</v>
      </c>
      <c r="V1869" s="99" t="s">
        <v>207</v>
      </c>
      <c r="W1869" s="99">
        <v>260.5</v>
      </c>
      <c r="X1869" s="99" t="s">
        <v>207</v>
      </c>
      <c r="Y1869" s="99">
        <v>157.5</v>
      </c>
      <c r="Z1869" s="99" t="s">
        <v>207</v>
      </c>
      <c r="AA1869" s="9">
        <v>274.5</v>
      </c>
      <c r="AB1869" s="9" t="s">
        <v>207</v>
      </c>
      <c r="AC1869" s="9">
        <v>297</v>
      </c>
      <c r="AD1869" s="9" t="s">
        <v>207</v>
      </c>
      <c r="AE1869" s="9">
        <v>117</v>
      </c>
      <c r="AF1869" s="9" t="s">
        <v>315</v>
      </c>
      <c r="AG1869" s="14" t="s">
        <v>4703</v>
      </c>
      <c r="AH1869" s="14" t="s">
        <v>207</v>
      </c>
      <c r="AI1869" s="14" t="s">
        <v>4704</v>
      </c>
      <c r="AJ1869" s="9" t="s">
        <v>207</v>
      </c>
      <c r="AK1869" s="9">
        <v>7</v>
      </c>
      <c r="AL1869" s="9" t="s">
        <v>207</v>
      </c>
      <c r="AM1869" s="9">
        <v>7</v>
      </c>
      <c r="AN1869" s="9" t="s">
        <v>207</v>
      </c>
      <c r="AO1869" s="9">
        <v>7</v>
      </c>
      <c r="AP1869" s="9" t="s">
        <v>207</v>
      </c>
      <c r="AQ1869" s="9">
        <v>7</v>
      </c>
      <c r="AR1869" s="9" t="s">
        <v>207</v>
      </c>
      <c r="AS1869" s="9" t="s">
        <v>2978</v>
      </c>
      <c r="AT1869" s="9" t="s">
        <v>2980</v>
      </c>
      <c r="AU1869" s="9" t="s">
        <v>319</v>
      </c>
      <c r="AV1869" s="9" t="s">
        <v>1647</v>
      </c>
      <c r="AW1869" s="9" t="s">
        <v>2809</v>
      </c>
      <c r="AX1869" s="9">
        <v>9010600000</v>
      </c>
      <c r="AY1869" s="9">
        <v>111.8</v>
      </c>
      <c r="AZ1869" s="12" t="s">
        <v>207</v>
      </c>
      <c r="BA1869" s="9">
        <v>45.7</v>
      </c>
      <c r="BB1869" s="12" t="s">
        <v>207</v>
      </c>
      <c r="BC1869" s="9">
        <v>33</v>
      </c>
      <c r="BD1869" s="12" t="s">
        <v>207</v>
      </c>
      <c r="BE1869" s="99" t="e">
        <v>#VALUE!</v>
      </c>
      <c r="BF1869" s="12" t="s">
        <v>321</v>
      </c>
      <c r="BG1869" s="654" t="e">
        <v>#VALUE!</v>
      </c>
      <c r="BH1869" s="12" t="s">
        <v>321</v>
      </c>
      <c r="BI1869" s="99" t="s">
        <v>142</v>
      </c>
      <c r="BJ1869" s="12" t="s">
        <v>321</v>
      </c>
      <c r="BK1869" s="754">
        <v>0</v>
      </c>
      <c r="BL1869" s="12" t="s">
        <v>321</v>
      </c>
      <c r="BM1869" s="754">
        <v>0</v>
      </c>
      <c r="BN1869" s="12" t="s">
        <v>321</v>
      </c>
      <c r="BO1869" s="754">
        <v>0</v>
      </c>
      <c r="BP1869" s="12" t="s">
        <v>321</v>
      </c>
      <c r="BQ1869" s="754">
        <v>0</v>
      </c>
      <c r="BR1869" s="12" t="s">
        <v>321</v>
      </c>
      <c r="BS1869" s="654">
        <v>0</v>
      </c>
      <c r="BT1869" s="12" t="s">
        <v>321</v>
      </c>
      <c r="BU1869" s="654">
        <v>0</v>
      </c>
      <c r="BV1869" s="12" t="s">
        <v>321</v>
      </c>
      <c r="BW1869" s="9">
        <v>0.16900000000000001</v>
      </c>
      <c r="BX1869" s="9" t="s">
        <v>322</v>
      </c>
      <c r="BY1869" s="755">
        <v>44</v>
      </c>
      <c r="BZ1869" s="9" t="s">
        <v>315</v>
      </c>
      <c r="CA1869" s="755">
        <v>18</v>
      </c>
      <c r="CB1869" s="9" t="s">
        <v>315</v>
      </c>
      <c r="CC1869" s="755">
        <v>13</v>
      </c>
      <c r="CD1869" s="9" t="s">
        <v>315</v>
      </c>
      <c r="CE1869" s="755">
        <v>71</v>
      </c>
      <c r="CF1869" s="9" t="s">
        <v>323</v>
      </c>
      <c r="CG1869" s="756" t="s">
        <v>142</v>
      </c>
      <c r="CH1869" s="9" t="s">
        <v>323</v>
      </c>
      <c r="CI1869" s="9"/>
      <c r="CJ1869" s="9"/>
      <c r="CK1869" s="9"/>
    </row>
    <row r="1870" spans="1:89" s="98" customFormat="1" x14ac:dyDescent="0.25">
      <c r="A1870" s="631">
        <v>88692</v>
      </c>
      <c r="B1870" s="99"/>
      <c r="C1870" s="772">
        <v>2193</v>
      </c>
      <c r="D1870" s="807">
        <v>0.05</v>
      </c>
      <c r="E1870" s="772">
        <f t="shared" si="81"/>
        <v>2303</v>
      </c>
      <c r="F1870" s="778">
        <v>1.1000000000000001</v>
      </c>
      <c r="G1870" s="774">
        <f t="shared" si="82"/>
        <v>2533</v>
      </c>
      <c r="H1870" s="776"/>
      <c r="I1870" s="758"/>
      <c r="J1870" s="776"/>
      <c r="K1870" s="786"/>
      <c r="L1870" s="9" t="s">
        <v>1644</v>
      </c>
      <c r="M1870" s="9" t="s">
        <v>4716</v>
      </c>
      <c r="N1870" s="9" t="s">
        <v>142</v>
      </c>
      <c r="O1870" s="9" t="s">
        <v>2655</v>
      </c>
      <c r="P1870" s="9" t="s">
        <v>2655</v>
      </c>
      <c r="Q1870" s="9" t="s">
        <v>168</v>
      </c>
      <c r="R1870" s="9" t="s">
        <v>2802</v>
      </c>
      <c r="S1870" s="9" t="s">
        <v>2659</v>
      </c>
      <c r="T1870" s="98" t="s">
        <v>210</v>
      </c>
      <c r="U1870" s="99">
        <v>161.5</v>
      </c>
      <c r="V1870" s="99" t="s">
        <v>207</v>
      </c>
      <c r="W1870" s="99">
        <v>291</v>
      </c>
      <c r="X1870" s="99" t="s">
        <v>207</v>
      </c>
      <c r="Y1870" s="99">
        <v>175.5</v>
      </c>
      <c r="Z1870" s="99" t="s">
        <v>207</v>
      </c>
      <c r="AA1870" s="9">
        <v>305</v>
      </c>
      <c r="AB1870" s="9" t="s">
        <v>207</v>
      </c>
      <c r="AC1870" s="9">
        <v>333</v>
      </c>
      <c r="AD1870" s="9" t="s">
        <v>207</v>
      </c>
      <c r="AE1870" s="9">
        <v>131</v>
      </c>
      <c r="AF1870" s="9" t="s">
        <v>315</v>
      </c>
      <c r="AG1870" s="14" t="s">
        <v>4706</v>
      </c>
      <c r="AH1870" s="14" t="s">
        <v>207</v>
      </c>
      <c r="AI1870" s="14" t="s">
        <v>4707</v>
      </c>
      <c r="AJ1870" s="9" t="s">
        <v>207</v>
      </c>
      <c r="AK1870" s="9">
        <v>7</v>
      </c>
      <c r="AL1870" s="9" t="s">
        <v>207</v>
      </c>
      <c r="AM1870" s="9">
        <v>7</v>
      </c>
      <c r="AN1870" s="9" t="s">
        <v>207</v>
      </c>
      <c r="AO1870" s="9">
        <v>7</v>
      </c>
      <c r="AP1870" s="9" t="s">
        <v>207</v>
      </c>
      <c r="AQ1870" s="9">
        <v>7</v>
      </c>
      <c r="AR1870" s="9" t="s">
        <v>207</v>
      </c>
      <c r="AS1870" s="9" t="s">
        <v>2978</v>
      </c>
      <c r="AT1870" s="9" t="s">
        <v>2980</v>
      </c>
      <c r="AU1870" s="9" t="s">
        <v>319</v>
      </c>
      <c r="AV1870" s="9" t="s">
        <v>1647</v>
      </c>
      <c r="AW1870" s="9" t="s">
        <v>2810</v>
      </c>
      <c r="AX1870" s="9">
        <v>9010600000</v>
      </c>
      <c r="AY1870" s="9">
        <v>111.8</v>
      </c>
      <c r="AZ1870" s="12" t="s">
        <v>207</v>
      </c>
      <c r="BA1870" s="9">
        <v>45.7</v>
      </c>
      <c r="BB1870" s="12" t="s">
        <v>207</v>
      </c>
      <c r="BC1870" s="9">
        <v>33</v>
      </c>
      <c r="BD1870" s="12" t="s">
        <v>207</v>
      </c>
      <c r="BE1870" s="99" t="e">
        <v>#VALUE!</v>
      </c>
      <c r="BF1870" s="12" t="s">
        <v>321</v>
      </c>
      <c r="BG1870" s="654" t="e">
        <v>#VALUE!</v>
      </c>
      <c r="BH1870" s="12" t="s">
        <v>321</v>
      </c>
      <c r="BI1870" s="99" t="s">
        <v>142</v>
      </c>
      <c r="BJ1870" s="12" t="s">
        <v>321</v>
      </c>
      <c r="BK1870" s="754">
        <v>0</v>
      </c>
      <c r="BL1870" s="12" t="s">
        <v>321</v>
      </c>
      <c r="BM1870" s="754">
        <v>0</v>
      </c>
      <c r="BN1870" s="12" t="s">
        <v>321</v>
      </c>
      <c r="BO1870" s="754">
        <v>0</v>
      </c>
      <c r="BP1870" s="12" t="s">
        <v>321</v>
      </c>
      <c r="BQ1870" s="754">
        <v>0</v>
      </c>
      <c r="BR1870" s="12" t="s">
        <v>321</v>
      </c>
      <c r="BS1870" s="654">
        <v>0</v>
      </c>
      <c r="BT1870" s="12" t="s">
        <v>321</v>
      </c>
      <c r="BU1870" s="654">
        <v>0</v>
      </c>
      <c r="BV1870" s="12" t="s">
        <v>321</v>
      </c>
      <c r="BW1870" s="9">
        <v>0.16900000000000001</v>
      </c>
      <c r="BX1870" s="9" t="s">
        <v>322</v>
      </c>
      <c r="BY1870" s="755">
        <v>44</v>
      </c>
      <c r="BZ1870" s="9" t="s">
        <v>315</v>
      </c>
      <c r="CA1870" s="755">
        <v>18</v>
      </c>
      <c r="CB1870" s="9" t="s">
        <v>315</v>
      </c>
      <c r="CC1870" s="755">
        <v>13</v>
      </c>
      <c r="CD1870" s="9" t="s">
        <v>315</v>
      </c>
      <c r="CE1870" s="755">
        <v>75</v>
      </c>
      <c r="CF1870" s="9" t="s">
        <v>323</v>
      </c>
      <c r="CG1870" s="756" t="s">
        <v>142</v>
      </c>
      <c r="CH1870" s="9" t="s">
        <v>323</v>
      </c>
      <c r="CI1870" s="9"/>
      <c r="CJ1870" s="9"/>
      <c r="CK1870" s="9"/>
    </row>
    <row r="1871" spans="1:89" s="98" customFormat="1" x14ac:dyDescent="0.25">
      <c r="A1871" s="631">
        <v>88693</v>
      </c>
      <c r="B1871" s="99"/>
      <c r="C1871" s="772">
        <v>2432</v>
      </c>
      <c r="D1871" s="807">
        <v>0.05</v>
      </c>
      <c r="E1871" s="772">
        <f t="shared" si="81"/>
        <v>2554</v>
      </c>
      <c r="F1871" s="778">
        <v>1.1000000000000001</v>
      </c>
      <c r="G1871" s="774">
        <f t="shared" si="82"/>
        <v>2809</v>
      </c>
      <c r="H1871" s="776"/>
      <c r="I1871" s="758"/>
      <c r="J1871" s="776"/>
      <c r="K1871" s="786"/>
      <c r="L1871" s="9" t="s">
        <v>1644</v>
      </c>
      <c r="M1871" s="9" t="s">
        <v>4717</v>
      </c>
      <c r="N1871" s="9" t="s">
        <v>142</v>
      </c>
      <c r="O1871" s="9" t="s">
        <v>2655</v>
      </c>
      <c r="P1871" s="9" t="s">
        <v>2655</v>
      </c>
      <c r="Q1871" s="9" t="s">
        <v>168</v>
      </c>
      <c r="R1871" s="9" t="s">
        <v>2802</v>
      </c>
      <c r="S1871" s="9" t="s">
        <v>2659</v>
      </c>
      <c r="T1871" s="98" t="s">
        <v>210</v>
      </c>
      <c r="U1871" s="99">
        <v>197</v>
      </c>
      <c r="V1871" s="99" t="s">
        <v>207</v>
      </c>
      <c r="W1871" s="99">
        <v>352</v>
      </c>
      <c r="X1871" s="99" t="s">
        <v>207</v>
      </c>
      <c r="Y1871" s="99">
        <v>211</v>
      </c>
      <c r="Z1871" s="99" t="s">
        <v>207</v>
      </c>
      <c r="AA1871" s="9">
        <v>366</v>
      </c>
      <c r="AB1871" s="9" t="s">
        <v>207</v>
      </c>
      <c r="AC1871" s="9">
        <v>403</v>
      </c>
      <c r="AD1871" s="9" t="s">
        <v>207</v>
      </c>
      <c r="AE1871" s="9">
        <v>159</v>
      </c>
      <c r="AF1871" s="9" t="s">
        <v>315</v>
      </c>
      <c r="AG1871" s="14" t="s">
        <v>4709</v>
      </c>
      <c r="AH1871" s="14" t="s">
        <v>207</v>
      </c>
      <c r="AI1871" s="14" t="s">
        <v>4710</v>
      </c>
      <c r="AJ1871" s="9" t="s">
        <v>207</v>
      </c>
      <c r="AK1871" s="9">
        <v>7</v>
      </c>
      <c r="AL1871" s="9" t="s">
        <v>207</v>
      </c>
      <c r="AM1871" s="9">
        <v>7</v>
      </c>
      <c r="AN1871" s="9" t="s">
        <v>207</v>
      </c>
      <c r="AO1871" s="9">
        <v>7</v>
      </c>
      <c r="AP1871" s="9" t="s">
        <v>207</v>
      </c>
      <c r="AQ1871" s="9">
        <v>7</v>
      </c>
      <c r="AR1871" s="9" t="s">
        <v>207</v>
      </c>
      <c r="AS1871" s="9" t="s">
        <v>2978</v>
      </c>
      <c r="AT1871" s="9" t="s">
        <v>2980</v>
      </c>
      <c r="AU1871" s="9" t="s">
        <v>319</v>
      </c>
      <c r="AV1871" s="9" t="s">
        <v>1647</v>
      </c>
      <c r="AW1871" s="9" t="s">
        <v>2811</v>
      </c>
      <c r="AX1871" s="9">
        <v>9010600000</v>
      </c>
      <c r="AY1871" s="9">
        <v>127</v>
      </c>
      <c r="AZ1871" s="12" t="s">
        <v>207</v>
      </c>
      <c r="BA1871" s="9">
        <v>45.7</v>
      </c>
      <c r="BB1871" s="12" t="s">
        <v>207</v>
      </c>
      <c r="BC1871" s="9">
        <v>33</v>
      </c>
      <c r="BD1871" s="12" t="s">
        <v>207</v>
      </c>
      <c r="BE1871" s="99" t="e">
        <v>#VALUE!</v>
      </c>
      <c r="BF1871" s="12" t="s">
        <v>321</v>
      </c>
      <c r="BG1871" s="654" t="e">
        <v>#VALUE!</v>
      </c>
      <c r="BH1871" s="12" t="s">
        <v>321</v>
      </c>
      <c r="BI1871" s="99" t="s">
        <v>142</v>
      </c>
      <c r="BJ1871" s="12" t="s">
        <v>321</v>
      </c>
      <c r="BK1871" s="754">
        <v>0</v>
      </c>
      <c r="BL1871" s="12" t="s">
        <v>321</v>
      </c>
      <c r="BM1871" s="754">
        <v>0</v>
      </c>
      <c r="BN1871" s="12" t="s">
        <v>321</v>
      </c>
      <c r="BO1871" s="754">
        <v>0</v>
      </c>
      <c r="BP1871" s="12" t="s">
        <v>321</v>
      </c>
      <c r="BQ1871" s="754">
        <v>0</v>
      </c>
      <c r="BR1871" s="12" t="s">
        <v>321</v>
      </c>
      <c r="BS1871" s="654">
        <v>0</v>
      </c>
      <c r="BT1871" s="12" t="s">
        <v>321</v>
      </c>
      <c r="BU1871" s="654">
        <v>0</v>
      </c>
      <c r="BV1871" s="12" t="s">
        <v>321</v>
      </c>
      <c r="BW1871" s="9">
        <v>0.192</v>
      </c>
      <c r="BX1871" s="9" t="s">
        <v>322</v>
      </c>
      <c r="BY1871" s="755">
        <v>50</v>
      </c>
      <c r="BZ1871" s="9" t="s">
        <v>315</v>
      </c>
      <c r="CA1871" s="755">
        <v>18</v>
      </c>
      <c r="CB1871" s="9" t="s">
        <v>315</v>
      </c>
      <c r="CC1871" s="755">
        <v>13</v>
      </c>
      <c r="CD1871" s="9" t="s">
        <v>315</v>
      </c>
      <c r="CE1871" s="755">
        <v>90</v>
      </c>
      <c r="CF1871" s="9" t="s">
        <v>323</v>
      </c>
      <c r="CG1871" s="756" t="s">
        <v>142</v>
      </c>
      <c r="CH1871" s="9" t="s">
        <v>323</v>
      </c>
      <c r="CI1871" s="9"/>
      <c r="CJ1871" s="9"/>
      <c r="CK1871" s="9"/>
    </row>
    <row r="1872" spans="1:89" s="98" customFormat="1" x14ac:dyDescent="0.25">
      <c r="A1872" s="631">
        <v>39313</v>
      </c>
      <c r="B1872" s="99"/>
      <c r="C1872" s="772">
        <v>2673</v>
      </c>
      <c r="D1872" s="807">
        <v>0.05</v>
      </c>
      <c r="E1872" s="772">
        <f t="shared" si="81"/>
        <v>2807</v>
      </c>
      <c r="F1872" s="778">
        <v>1.1000000000000001</v>
      </c>
      <c r="G1872" s="774">
        <f t="shared" si="82"/>
        <v>3088</v>
      </c>
      <c r="H1872" s="776"/>
      <c r="I1872" s="758"/>
      <c r="J1872" s="776"/>
      <c r="K1872" s="786"/>
      <c r="L1872" s="9" t="s">
        <v>1644</v>
      </c>
      <c r="M1872" s="9" t="s">
        <v>4718</v>
      </c>
      <c r="N1872" s="9" t="s">
        <v>142</v>
      </c>
      <c r="O1872" s="9" t="s">
        <v>2655</v>
      </c>
      <c r="P1872" s="9" t="s">
        <v>2655</v>
      </c>
      <c r="Q1872" s="9" t="s">
        <v>168</v>
      </c>
      <c r="R1872" s="9" t="s">
        <v>2802</v>
      </c>
      <c r="S1872" s="9" t="s">
        <v>2659</v>
      </c>
      <c r="T1872" s="98" t="s">
        <v>210</v>
      </c>
      <c r="U1872" s="99">
        <v>230</v>
      </c>
      <c r="V1872" s="99" t="s">
        <v>207</v>
      </c>
      <c r="W1872" s="99">
        <v>413</v>
      </c>
      <c r="X1872" s="99" t="s">
        <v>207</v>
      </c>
      <c r="Y1872" s="99">
        <v>244</v>
      </c>
      <c r="Z1872" s="99" t="s">
        <v>207</v>
      </c>
      <c r="AA1872" s="9">
        <v>426.5</v>
      </c>
      <c r="AB1872" s="9" t="s">
        <v>207</v>
      </c>
      <c r="AC1872" s="9">
        <v>473</v>
      </c>
      <c r="AD1872" s="9" t="s">
        <v>207</v>
      </c>
      <c r="AE1872" s="9">
        <v>186</v>
      </c>
      <c r="AF1872" s="9" t="s">
        <v>315</v>
      </c>
      <c r="AG1872" s="14" t="s">
        <v>4712</v>
      </c>
      <c r="AH1872" s="14" t="s">
        <v>207</v>
      </c>
      <c r="AI1872" s="14" t="s">
        <v>4713</v>
      </c>
      <c r="AJ1872" s="9" t="s">
        <v>207</v>
      </c>
      <c r="AK1872" s="9">
        <v>7</v>
      </c>
      <c r="AL1872" s="9" t="s">
        <v>207</v>
      </c>
      <c r="AM1872" s="9">
        <v>7</v>
      </c>
      <c r="AN1872" s="9" t="s">
        <v>207</v>
      </c>
      <c r="AO1872" s="9">
        <v>7</v>
      </c>
      <c r="AP1872" s="9" t="s">
        <v>207</v>
      </c>
      <c r="AQ1872" s="9">
        <v>7</v>
      </c>
      <c r="AR1872" s="9" t="s">
        <v>207</v>
      </c>
      <c r="AS1872" s="9" t="s">
        <v>2978</v>
      </c>
      <c r="AT1872" s="9" t="s">
        <v>2980</v>
      </c>
      <c r="AU1872" s="9" t="s">
        <v>319</v>
      </c>
      <c r="AV1872" s="9" t="s">
        <v>1647</v>
      </c>
      <c r="AW1872" s="9" t="s">
        <v>2812</v>
      </c>
      <c r="AX1872" s="9">
        <v>9010600000</v>
      </c>
      <c r="AY1872" s="9">
        <v>157.5</v>
      </c>
      <c r="AZ1872" s="12" t="s">
        <v>207</v>
      </c>
      <c r="BA1872" s="9">
        <v>43.2</v>
      </c>
      <c r="BB1872" s="12" t="s">
        <v>207</v>
      </c>
      <c r="BC1872" s="9">
        <v>30.5</v>
      </c>
      <c r="BD1872" s="12" t="s">
        <v>207</v>
      </c>
      <c r="BE1872" s="99" t="e">
        <v>#VALUE!</v>
      </c>
      <c r="BF1872" s="12" t="s">
        <v>321</v>
      </c>
      <c r="BG1872" s="654" t="e">
        <v>#VALUE!</v>
      </c>
      <c r="BH1872" s="12" t="s">
        <v>321</v>
      </c>
      <c r="BI1872" s="99" t="s">
        <v>142</v>
      </c>
      <c r="BJ1872" s="12" t="s">
        <v>321</v>
      </c>
      <c r="BK1872" s="754">
        <v>0</v>
      </c>
      <c r="BL1872" s="12" t="s">
        <v>321</v>
      </c>
      <c r="BM1872" s="754">
        <v>0</v>
      </c>
      <c r="BN1872" s="12" t="s">
        <v>321</v>
      </c>
      <c r="BO1872" s="754">
        <v>0</v>
      </c>
      <c r="BP1872" s="12" t="s">
        <v>321</v>
      </c>
      <c r="BQ1872" s="754">
        <v>0</v>
      </c>
      <c r="BR1872" s="12" t="s">
        <v>321</v>
      </c>
      <c r="BS1872" s="654">
        <v>0</v>
      </c>
      <c r="BT1872" s="12" t="s">
        <v>321</v>
      </c>
      <c r="BU1872" s="654">
        <v>0</v>
      </c>
      <c r="BV1872" s="12" t="s">
        <v>321</v>
      </c>
      <c r="BW1872" s="9">
        <v>0.20799999999999999</v>
      </c>
      <c r="BX1872" s="9" t="s">
        <v>322</v>
      </c>
      <c r="BY1872" s="755">
        <v>62</v>
      </c>
      <c r="BZ1872" s="9" t="s">
        <v>315</v>
      </c>
      <c r="CA1872" s="755">
        <v>17</v>
      </c>
      <c r="CB1872" s="9" t="s">
        <v>315</v>
      </c>
      <c r="CC1872" s="755">
        <v>12</v>
      </c>
      <c r="CD1872" s="9" t="s">
        <v>315</v>
      </c>
      <c r="CE1872" s="755">
        <v>94</v>
      </c>
      <c r="CF1872" s="9" t="s">
        <v>323</v>
      </c>
      <c r="CG1872" s="756" t="s">
        <v>142</v>
      </c>
      <c r="CH1872" s="9" t="s">
        <v>323</v>
      </c>
      <c r="CI1872" s="9"/>
      <c r="CJ1872" s="9"/>
      <c r="CK1872" s="9"/>
    </row>
    <row r="1873" spans="1:89" s="98" customFormat="1" x14ac:dyDescent="0.25">
      <c r="A1873" s="631">
        <v>38304</v>
      </c>
      <c r="B1873" s="99"/>
      <c r="C1873" s="772">
        <v>1610</v>
      </c>
      <c r="D1873" s="807">
        <v>0.05</v>
      </c>
      <c r="E1873" s="772">
        <f t="shared" si="81"/>
        <v>1691</v>
      </c>
      <c r="F1873" s="778">
        <v>1.1000000000000001</v>
      </c>
      <c r="G1873" s="774">
        <f t="shared" si="82"/>
        <v>1860</v>
      </c>
      <c r="H1873" s="776"/>
      <c r="I1873" s="758"/>
      <c r="J1873" s="776"/>
      <c r="K1873" s="786"/>
      <c r="L1873" s="9" t="s">
        <v>1644</v>
      </c>
      <c r="M1873" s="9" t="s">
        <v>4719</v>
      </c>
      <c r="N1873" s="9" t="s">
        <v>142</v>
      </c>
      <c r="O1873" s="9" t="s">
        <v>2655</v>
      </c>
      <c r="P1873" s="9" t="s">
        <v>2655</v>
      </c>
      <c r="Q1873" s="9" t="s">
        <v>168</v>
      </c>
      <c r="R1873" s="9" t="s">
        <v>2802</v>
      </c>
      <c r="S1873" s="9" t="s">
        <v>2656</v>
      </c>
      <c r="T1873" s="98" t="s">
        <v>204</v>
      </c>
      <c r="U1873" s="99">
        <v>143.5</v>
      </c>
      <c r="V1873" s="99" t="s">
        <v>207</v>
      </c>
      <c r="W1873" s="99">
        <v>230</v>
      </c>
      <c r="X1873" s="99" t="s">
        <v>207</v>
      </c>
      <c r="Y1873" s="99">
        <v>157.5</v>
      </c>
      <c r="Z1873" s="99" t="s">
        <v>207</v>
      </c>
      <c r="AA1873" s="9">
        <v>244</v>
      </c>
      <c r="AB1873" s="9" t="s">
        <v>207</v>
      </c>
      <c r="AC1873" s="9">
        <v>271</v>
      </c>
      <c r="AD1873" s="9" t="s">
        <v>207</v>
      </c>
      <c r="AE1873" s="9">
        <v>107</v>
      </c>
      <c r="AF1873" s="9" t="s">
        <v>315</v>
      </c>
      <c r="AG1873" s="14" t="s">
        <v>4720</v>
      </c>
      <c r="AH1873" s="14" t="s">
        <v>207</v>
      </c>
      <c r="AI1873" s="14" t="s">
        <v>4721</v>
      </c>
      <c r="AJ1873" s="9" t="s">
        <v>207</v>
      </c>
      <c r="AK1873" s="9">
        <v>7</v>
      </c>
      <c r="AL1873" s="9" t="s">
        <v>207</v>
      </c>
      <c r="AM1873" s="9">
        <v>7</v>
      </c>
      <c r="AN1873" s="9" t="s">
        <v>207</v>
      </c>
      <c r="AO1873" s="9">
        <v>7</v>
      </c>
      <c r="AP1873" s="9" t="s">
        <v>207</v>
      </c>
      <c r="AQ1873" s="9">
        <v>7</v>
      </c>
      <c r="AR1873" s="9" t="s">
        <v>207</v>
      </c>
      <c r="AS1873" s="9" t="s">
        <v>2657</v>
      </c>
      <c r="AT1873" s="12" t="s">
        <v>2658</v>
      </c>
      <c r="AU1873" s="9" t="s">
        <v>319</v>
      </c>
      <c r="AV1873" s="9" t="s">
        <v>1647</v>
      </c>
      <c r="AW1873" s="9" t="s">
        <v>2813</v>
      </c>
      <c r="AX1873" s="9">
        <v>9010600000</v>
      </c>
      <c r="AY1873" s="9">
        <v>111.8</v>
      </c>
      <c r="AZ1873" s="12" t="s">
        <v>207</v>
      </c>
      <c r="BA1873" s="9">
        <v>45.7</v>
      </c>
      <c r="BB1873" s="12" t="s">
        <v>207</v>
      </c>
      <c r="BC1873" s="9">
        <v>33</v>
      </c>
      <c r="BD1873" s="12" t="s">
        <v>207</v>
      </c>
      <c r="BE1873" s="99" t="e">
        <v>#VALUE!</v>
      </c>
      <c r="BF1873" s="12" t="s">
        <v>321</v>
      </c>
      <c r="BG1873" s="654" t="e">
        <v>#VALUE!</v>
      </c>
      <c r="BH1873" s="12" t="s">
        <v>321</v>
      </c>
      <c r="BI1873" s="99" t="s">
        <v>142</v>
      </c>
      <c r="BJ1873" s="12" t="s">
        <v>321</v>
      </c>
      <c r="BK1873" s="754">
        <v>0</v>
      </c>
      <c r="BL1873" s="12" t="s">
        <v>321</v>
      </c>
      <c r="BM1873" s="754">
        <v>0</v>
      </c>
      <c r="BN1873" s="12" t="s">
        <v>321</v>
      </c>
      <c r="BO1873" s="754">
        <v>0</v>
      </c>
      <c r="BP1873" s="12" t="s">
        <v>321</v>
      </c>
      <c r="BQ1873" s="754">
        <v>0</v>
      </c>
      <c r="BR1873" s="12" t="s">
        <v>321</v>
      </c>
      <c r="BS1873" s="654">
        <v>0</v>
      </c>
      <c r="BT1873" s="12" t="s">
        <v>321</v>
      </c>
      <c r="BU1873" s="654">
        <v>0</v>
      </c>
      <c r="BV1873" s="12" t="s">
        <v>321</v>
      </c>
      <c r="BW1873" s="9">
        <v>0.16900000000000001</v>
      </c>
      <c r="BX1873" s="9" t="s">
        <v>322</v>
      </c>
      <c r="BY1873" s="755">
        <v>44</v>
      </c>
      <c r="BZ1873" s="9" t="s">
        <v>315</v>
      </c>
      <c r="CA1873" s="755">
        <v>18</v>
      </c>
      <c r="CB1873" s="9" t="s">
        <v>315</v>
      </c>
      <c r="CC1873" s="755">
        <v>13</v>
      </c>
      <c r="CD1873" s="9" t="s">
        <v>315</v>
      </c>
      <c r="CE1873" s="755">
        <v>77</v>
      </c>
      <c r="CF1873" s="9" t="s">
        <v>323</v>
      </c>
      <c r="CG1873" s="756" t="s">
        <v>142</v>
      </c>
      <c r="CH1873" s="9" t="s">
        <v>323</v>
      </c>
      <c r="CI1873" s="9"/>
      <c r="CJ1873" s="9"/>
      <c r="CK1873" s="9"/>
    </row>
    <row r="1874" spans="1:89" s="98" customFormat="1" x14ac:dyDescent="0.25">
      <c r="A1874" s="631">
        <v>38305</v>
      </c>
      <c r="B1874" s="99"/>
      <c r="C1874" s="772">
        <v>1758</v>
      </c>
      <c r="D1874" s="807">
        <v>0.05</v>
      </c>
      <c r="E1874" s="772">
        <f t="shared" si="81"/>
        <v>1846</v>
      </c>
      <c r="F1874" s="778">
        <v>1.1000000000000001</v>
      </c>
      <c r="G1874" s="774">
        <f t="shared" si="82"/>
        <v>2031</v>
      </c>
      <c r="H1874" s="776"/>
      <c r="I1874" s="758"/>
      <c r="J1874" s="776"/>
      <c r="K1874" s="786"/>
      <c r="L1874" s="9" t="s">
        <v>1644</v>
      </c>
      <c r="M1874" s="9" t="s">
        <v>4722</v>
      </c>
      <c r="N1874" s="9" t="s">
        <v>142</v>
      </c>
      <c r="O1874" s="9" t="s">
        <v>2655</v>
      </c>
      <c r="P1874" s="9" t="s">
        <v>2655</v>
      </c>
      <c r="Q1874" s="9" t="s">
        <v>168</v>
      </c>
      <c r="R1874" s="9" t="s">
        <v>2802</v>
      </c>
      <c r="S1874" s="9" t="s">
        <v>2656</v>
      </c>
      <c r="T1874" s="98" t="s">
        <v>204</v>
      </c>
      <c r="U1874" s="99">
        <v>161.5</v>
      </c>
      <c r="V1874" s="99" t="s">
        <v>207</v>
      </c>
      <c r="W1874" s="99">
        <v>260.5</v>
      </c>
      <c r="X1874" s="99" t="s">
        <v>207</v>
      </c>
      <c r="Y1874" s="99">
        <v>175.5</v>
      </c>
      <c r="Z1874" s="99" t="s">
        <v>207</v>
      </c>
      <c r="AA1874" s="9">
        <v>274.5</v>
      </c>
      <c r="AB1874" s="9" t="s">
        <v>207</v>
      </c>
      <c r="AC1874" s="9">
        <v>307</v>
      </c>
      <c r="AD1874" s="9" t="s">
        <v>207</v>
      </c>
      <c r="AE1874" s="9">
        <v>121</v>
      </c>
      <c r="AF1874" s="9" t="s">
        <v>315</v>
      </c>
      <c r="AG1874" s="14" t="s">
        <v>4723</v>
      </c>
      <c r="AH1874" s="14" t="s">
        <v>207</v>
      </c>
      <c r="AI1874" s="14" t="s">
        <v>4724</v>
      </c>
      <c r="AJ1874" s="9" t="s">
        <v>207</v>
      </c>
      <c r="AK1874" s="9">
        <v>7</v>
      </c>
      <c r="AL1874" s="9" t="s">
        <v>207</v>
      </c>
      <c r="AM1874" s="9">
        <v>7</v>
      </c>
      <c r="AN1874" s="9" t="s">
        <v>207</v>
      </c>
      <c r="AO1874" s="9">
        <v>7</v>
      </c>
      <c r="AP1874" s="9" t="s">
        <v>207</v>
      </c>
      <c r="AQ1874" s="9">
        <v>7</v>
      </c>
      <c r="AR1874" s="9" t="s">
        <v>207</v>
      </c>
      <c r="AS1874" s="9" t="s">
        <v>2657</v>
      </c>
      <c r="AT1874" s="12" t="s">
        <v>2658</v>
      </c>
      <c r="AU1874" s="9" t="s">
        <v>319</v>
      </c>
      <c r="AV1874" s="9" t="s">
        <v>1647</v>
      </c>
      <c r="AW1874" s="9" t="s">
        <v>2814</v>
      </c>
      <c r="AX1874" s="9">
        <v>9010600000</v>
      </c>
      <c r="AY1874" s="9">
        <v>111.8</v>
      </c>
      <c r="AZ1874" s="12" t="s">
        <v>207</v>
      </c>
      <c r="BA1874" s="9">
        <v>45.7</v>
      </c>
      <c r="BB1874" s="12" t="s">
        <v>207</v>
      </c>
      <c r="BC1874" s="9">
        <v>33</v>
      </c>
      <c r="BD1874" s="12" t="s">
        <v>207</v>
      </c>
      <c r="BE1874" s="99" t="e">
        <v>#VALUE!</v>
      </c>
      <c r="BF1874" s="12" t="s">
        <v>321</v>
      </c>
      <c r="BG1874" s="654" t="e">
        <v>#VALUE!</v>
      </c>
      <c r="BH1874" s="12" t="s">
        <v>321</v>
      </c>
      <c r="BI1874" s="99" t="s">
        <v>142</v>
      </c>
      <c r="BJ1874" s="12" t="s">
        <v>321</v>
      </c>
      <c r="BK1874" s="754">
        <v>0</v>
      </c>
      <c r="BL1874" s="12" t="s">
        <v>321</v>
      </c>
      <c r="BM1874" s="754">
        <v>0</v>
      </c>
      <c r="BN1874" s="12" t="s">
        <v>321</v>
      </c>
      <c r="BO1874" s="754">
        <v>0</v>
      </c>
      <c r="BP1874" s="12" t="s">
        <v>321</v>
      </c>
      <c r="BQ1874" s="754">
        <v>0</v>
      </c>
      <c r="BR1874" s="12" t="s">
        <v>321</v>
      </c>
      <c r="BS1874" s="654">
        <v>0</v>
      </c>
      <c r="BT1874" s="12" t="s">
        <v>321</v>
      </c>
      <c r="BU1874" s="654">
        <v>0</v>
      </c>
      <c r="BV1874" s="12" t="s">
        <v>321</v>
      </c>
      <c r="BW1874" s="9">
        <v>0.16900000000000001</v>
      </c>
      <c r="BX1874" s="9" t="s">
        <v>322</v>
      </c>
      <c r="BY1874" s="755">
        <v>44</v>
      </c>
      <c r="BZ1874" s="9" t="s">
        <v>315</v>
      </c>
      <c r="CA1874" s="755">
        <v>18</v>
      </c>
      <c r="CB1874" s="9" t="s">
        <v>315</v>
      </c>
      <c r="CC1874" s="755">
        <v>13</v>
      </c>
      <c r="CD1874" s="9" t="s">
        <v>315</v>
      </c>
      <c r="CE1874" s="755">
        <v>80</v>
      </c>
      <c r="CF1874" s="9" t="s">
        <v>323</v>
      </c>
      <c r="CG1874" s="756" t="s">
        <v>142</v>
      </c>
      <c r="CH1874" s="9" t="s">
        <v>323</v>
      </c>
      <c r="CI1874" s="9"/>
      <c r="CJ1874" s="9"/>
      <c r="CK1874" s="9"/>
    </row>
    <row r="1875" spans="1:89" s="98" customFormat="1" x14ac:dyDescent="0.25">
      <c r="A1875" s="631">
        <v>38306</v>
      </c>
      <c r="B1875" s="99"/>
      <c r="C1875" s="772">
        <v>1907</v>
      </c>
      <c r="D1875" s="807">
        <v>0.05</v>
      </c>
      <c r="E1875" s="772">
        <f t="shared" si="81"/>
        <v>2002</v>
      </c>
      <c r="F1875" s="778">
        <v>1.1000000000000001</v>
      </c>
      <c r="G1875" s="774">
        <f t="shared" si="82"/>
        <v>2202</v>
      </c>
      <c r="H1875" s="776"/>
      <c r="I1875" s="758"/>
      <c r="J1875" s="776"/>
      <c r="K1875" s="786"/>
      <c r="L1875" s="9" t="s">
        <v>1644</v>
      </c>
      <c r="M1875" s="9" t="s">
        <v>4725</v>
      </c>
      <c r="N1875" s="9" t="s">
        <v>142</v>
      </c>
      <c r="O1875" s="9" t="s">
        <v>2655</v>
      </c>
      <c r="P1875" s="9" t="s">
        <v>2655</v>
      </c>
      <c r="Q1875" s="9" t="s">
        <v>168</v>
      </c>
      <c r="R1875" s="9" t="s">
        <v>2802</v>
      </c>
      <c r="S1875" s="9" t="s">
        <v>2656</v>
      </c>
      <c r="T1875" s="98" t="s">
        <v>204</v>
      </c>
      <c r="U1875" s="99">
        <v>181.5</v>
      </c>
      <c r="V1875" s="99" t="s">
        <v>207</v>
      </c>
      <c r="W1875" s="99">
        <v>291</v>
      </c>
      <c r="X1875" s="99" t="s">
        <v>207</v>
      </c>
      <c r="Y1875" s="99">
        <v>195.5</v>
      </c>
      <c r="Z1875" s="99" t="s">
        <v>207</v>
      </c>
      <c r="AA1875" s="9">
        <v>305</v>
      </c>
      <c r="AB1875" s="9" t="s">
        <v>207</v>
      </c>
      <c r="AC1875" s="9">
        <v>343</v>
      </c>
      <c r="AD1875" s="9" t="s">
        <v>207</v>
      </c>
      <c r="AE1875" s="9">
        <v>135</v>
      </c>
      <c r="AF1875" s="9" t="s">
        <v>315</v>
      </c>
      <c r="AG1875" s="14" t="s">
        <v>4726</v>
      </c>
      <c r="AH1875" s="14" t="s">
        <v>207</v>
      </c>
      <c r="AI1875" s="14" t="s">
        <v>4727</v>
      </c>
      <c r="AJ1875" s="9" t="s">
        <v>207</v>
      </c>
      <c r="AK1875" s="9">
        <v>7</v>
      </c>
      <c r="AL1875" s="9" t="s">
        <v>207</v>
      </c>
      <c r="AM1875" s="9">
        <v>7</v>
      </c>
      <c r="AN1875" s="9" t="s">
        <v>207</v>
      </c>
      <c r="AO1875" s="9">
        <v>7</v>
      </c>
      <c r="AP1875" s="9" t="s">
        <v>207</v>
      </c>
      <c r="AQ1875" s="9">
        <v>7</v>
      </c>
      <c r="AR1875" s="9" t="s">
        <v>207</v>
      </c>
      <c r="AS1875" s="9" t="s">
        <v>2657</v>
      </c>
      <c r="AT1875" s="12" t="s">
        <v>2658</v>
      </c>
      <c r="AU1875" s="9" t="s">
        <v>319</v>
      </c>
      <c r="AV1875" s="9" t="s">
        <v>1647</v>
      </c>
      <c r="AW1875" s="9" t="s">
        <v>2815</v>
      </c>
      <c r="AX1875" s="9">
        <v>9010600000</v>
      </c>
      <c r="AY1875" s="9">
        <v>127</v>
      </c>
      <c r="AZ1875" s="12" t="s">
        <v>207</v>
      </c>
      <c r="BA1875" s="9">
        <v>45.7</v>
      </c>
      <c r="BB1875" s="12" t="s">
        <v>207</v>
      </c>
      <c r="BC1875" s="9">
        <v>33</v>
      </c>
      <c r="BD1875" s="12" t="s">
        <v>207</v>
      </c>
      <c r="BE1875" s="99" t="e">
        <v>#VALUE!</v>
      </c>
      <c r="BF1875" s="12" t="s">
        <v>321</v>
      </c>
      <c r="BG1875" s="654" t="e">
        <v>#VALUE!</v>
      </c>
      <c r="BH1875" s="12" t="s">
        <v>321</v>
      </c>
      <c r="BI1875" s="99" t="s">
        <v>142</v>
      </c>
      <c r="BJ1875" s="12" t="s">
        <v>321</v>
      </c>
      <c r="BK1875" s="754">
        <v>0</v>
      </c>
      <c r="BL1875" s="12" t="s">
        <v>321</v>
      </c>
      <c r="BM1875" s="754">
        <v>0</v>
      </c>
      <c r="BN1875" s="12" t="s">
        <v>321</v>
      </c>
      <c r="BO1875" s="754">
        <v>0</v>
      </c>
      <c r="BP1875" s="12" t="s">
        <v>321</v>
      </c>
      <c r="BQ1875" s="754">
        <v>0</v>
      </c>
      <c r="BR1875" s="12" t="s">
        <v>321</v>
      </c>
      <c r="BS1875" s="654">
        <v>0</v>
      </c>
      <c r="BT1875" s="12" t="s">
        <v>321</v>
      </c>
      <c r="BU1875" s="654">
        <v>0</v>
      </c>
      <c r="BV1875" s="12" t="s">
        <v>321</v>
      </c>
      <c r="BW1875" s="9">
        <v>0.192</v>
      </c>
      <c r="BX1875" s="9" t="s">
        <v>322</v>
      </c>
      <c r="BY1875" s="755">
        <v>50</v>
      </c>
      <c r="BZ1875" s="9" t="s">
        <v>315</v>
      </c>
      <c r="CA1875" s="755">
        <v>18</v>
      </c>
      <c r="CB1875" s="9" t="s">
        <v>315</v>
      </c>
      <c r="CC1875" s="755">
        <v>13</v>
      </c>
      <c r="CD1875" s="9" t="s">
        <v>315</v>
      </c>
      <c r="CE1875" s="755">
        <v>86</v>
      </c>
      <c r="CF1875" s="9" t="s">
        <v>323</v>
      </c>
      <c r="CG1875" s="756" t="s">
        <v>142</v>
      </c>
      <c r="CH1875" s="9" t="s">
        <v>323</v>
      </c>
      <c r="CI1875" s="9"/>
      <c r="CJ1875" s="9"/>
      <c r="CK1875" s="9"/>
    </row>
    <row r="1876" spans="1:89" s="98" customFormat="1" x14ac:dyDescent="0.25">
      <c r="A1876" s="631">
        <v>38307</v>
      </c>
      <c r="B1876" s="99"/>
      <c r="C1876" s="772">
        <v>2116</v>
      </c>
      <c r="D1876" s="807">
        <v>0.05</v>
      </c>
      <c r="E1876" s="772">
        <f t="shared" ref="E1876:E1939" si="83">ROUND(C1876*(1+D1876),0)</f>
        <v>2222</v>
      </c>
      <c r="F1876" s="778">
        <v>1.1000000000000001</v>
      </c>
      <c r="G1876" s="774">
        <f t="shared" si="82"/>
        <v>2444</v>
      </c>
      <c r="H1876" s="776"/>
      <c r="I1876" s="758"/>
      <c r="J1876" s="776"/>
      <c r="K1876" s="786"/>
      <c r="L1876" s="9" t="s">
        <v>1644</v>
      </c>
      <c r="M1876" s="9" t="s">
        <v>4728</v>
      </c>
      <c r="N1876" s="9" t="s">
        <v>142</v>
      </c>
      <c r="O1876" s="9" t="s">
        <v>2655</v>
      </c>
      <c r="P1876" s="9" t="s">
        <v>2655</v>
      </c>
      <c r="Q1876" s="9" t="s">
        <v>168</v>
      </c>
      <c r="R1876" s="9" t="s">
        <v>2802</v>
      </c>
      <c r="S1876" s="9" t="s">
        <v>2656</v>
      </c>
      <c r="T1876" s="98" t="s">
        <v>204</v>
      </c>
      <c r="U1876" s="99">
        <v>219.5</v>
      </c>
      <c r="V1876" s="99" t="s">
        <v>207</v>
      </c>
      <c r="W1876" s="99">
        <v>352</v>
      </c>
      <c r="X1876" s="99" t="s">
        <v>207</v>
      </c>
      <c r="Y1876" s="99">
        <v>233.5</v>
      </c>
      <c r="Z1876" s="99" t="s">
        <v>207</v>
      </c>
      <c r="AA1876" s="9">
        <v>366</v>
      </c>
      <c r="AB1876" s="9" t="s">
        <v>207</v>
      </c>
      <c r="AC1876" s="9">
        <v>415</v>
      </c>
      <c r="AD1876" s="9" t="s">
        <v>207</v>
      </c>
      <c r="AE1876" s="9">
        <v>163</v>
      </c>
      <c r="AF1876" s="9" t="s">
        <v>315</v>
      </c>
      <c r="AG1876" s="14" t="s">
        <v>4729</v>
      </c>
      <c r="AH1876" s="14" t="s">
        <v>207</v>
      </c>
      <c r="AI1876" s="14" t="s">
        <v>4730</v>
      </c>
      <c r="AJ1876" s="9" t="s">
        <v>207</v>
      </c>
      <c r="AK1876" s="9">
        <v>7</v>
      </c>
      <c r="AL1876" s="9" t="s">
        <v>207</v>
      </c>
      <c r="AM1876" s="9">
        <v>7</v>
      </c>
      <c r="AN1876" s="9" t="s">
        <v>207</v>
      </c>
      <c r="AO1876" s="9">
        <v>7</v>
      </c>
      <c r="AP1876" s="9" t="s">
        <v>207</v>
      </c>
      <c r="AQ1876" s="9">
        <v>7</v>
      </c>
      <c r="AR1876" s="9" t="s">
        <v>207</v>
      </c>
      <c r="AS1876" s="9" t="s">
        <v>2657</v>
      </c>
      <c r="AT1876" s="12" t="s">
        <v>2658</v>
      </c>
      <c r="AU1876" s="9" t="s">
        <v>319</v>
      </c>
      <c r="AV1876" s="9" t="s">
        <v>1647</v>
      </c>
      <c r="AW1876" s="9" t="s">
        <v>2816</v>
      </c>
      <c r="AX1876" s="9">
        <v>9010600000</v>
      </c>
      <c r="AY1876" s="9">
        <v>157.5</v>
      </c>
      <c r="AZ1876" s="12" t="s">
        <v>207</v>
      </c>
      <c r="BA1876" s="9">
        <v>43.2</v>
      </c>
      <c r="BB1876" s="12" t="s">
        <v>207</v>
      </c>
      <c r="BC1876" s="9">
        <v>30.5</v>
      </c>
      <c r="BD1876" s="12" t="s">
        <v>207</v>
      </c>
      <c r="BE1876" s="99" t="e">
        <v>#VALUE!</v>
      </c>
      <c r="BF1876" s="12" t="s">
        <v>321</v>
      </c>
      <c r="BG1876" s="654" t="e">
        <v>#VALUE!</v>
      </c>
      <c r="BH1876" s="12" t="s">
        <v>321</v>
      </c>
      <c r="BI1876" s="99" t="s">
        <v>142</v>
      </c>
      <c r="BJ1876" s="12" t="s">
        <v>321</v>
      </c>
      <c r="BK1876" s="754">
        <v>0</v>
      </c>
      <c r="BL1876" s="12" t="s">
        <v>321</v>
      </c>
      <c r="BM1876" s="754">
        <v>0</v>
      </c>
      <c r="BN1876" s="12" t="s">
        <v>321</v>
      </c>
      <c r="BO1876" s="754">
        <v>0</v>
      </c>
      <c r="BP1876" s="12" t="s">
        <v>321</v>
      </c>
      <c r="BQ1876" s="754">
        <v>0</v>
      </c>
      <c r="BR1876" s="12" t="s">
        <v>321</v>
      </c>
      <c r="BS1876" s="654">
        <v>0</v>
      </c>
      <c r="BT1876" s="12" t="s">
        <v>321</v>
      </c>
      <c r="BU1876" s="654">
        <v>0</v>
      </c>
      <c r="BV1876" s="12" t="s">
        <v>321</v>
      </c>
      <c r="BW1876" s="9">
        <v>0.20799999999999999</v>
      </c>
      <c r="BX1876" s="9" t="s">
        <v>322</v>
      </c>
      <c r="BY1876" s="755">
        <v>62</v>
      </c>
      <c r="BZ1876" s="9" t="s">
        <v>315</v>
      </c>
      <c r="CA1876" s="755">
        <v>17</v>
      </c>
      <c r="CB1876" s="9" t="s">
        <v>315</v>
      </c>
      <c r="CC1876" s="755">
        <v>12</v>
      </c>
      <c r="CD1876" s="9" t="s">
        <v>315</v>
      </c>
      <c r="CE1876" s="755">
        <v>92</v>
      </c>
      <c r="CF1876" s="9" t="s">
        <v>323</v>
      </c>
      <c r="CG1876" s="756" t="s">
        <v>142</v>
      </c>
      <c r="CH1876" s="9" t="s">
        <v>323</v>
      </c>
      <c r="CI1876" s="9"/>
      <c r="CJ1876" s="9"/>
      <c r="CK1876" s="9"/>
    </row>
    <row r="1877" spans="1:89" s="98" customFormat="1" x14ac:dyDescent="0.25">
      <c r="A1877" s="631">
        <v>38312</v>
      </c>
      <c r="B1877" s="99"/>
      <c r="C1877" s="772">
        <v>1851</v>
      </c>
      <c r="D1877" s="807">
        <v>0.05</v>
      </c>
      <c r="E1877" s="772">
        <f t="shared" si="83"/>
        <v>1944</v>
      </c>
      <c r="F1877" s="778">
        <v>1.1000000000000001</v>
      </c>
      <c r="G1877" s="774">
        <f t="shared" si="82"/>
        <v>2138</v>
      </c>
      <c r="H1877" s="776"/>
      <c r="I1877" s="758"/>
      <c r="J1877" s="776"/>
      <c r="K1877" s="786"/>
      <c r="L1877" s="9" t="s">
        <v>1644</v>
      </c>
      <c r="M1877" s="9" t="s">
        <v>4731</v>
      </c>
      <c r="N1877" s="9" t="s">
        <v>142</v>
      </c>
      <c r="O1877" s="9" t="s">
        <v>2655</v>
      </c>
      <c r="P1877" s="9" t="s">
        <v>2655</v>
      </c>
      <c r="Q1877" s="9" t="s">
        <v>168</v>
      </c>
      <c r="R1877" s="9" t="s">
        <v>2802</v>
      </c>
      <c r="S1877" s="9" t="s">
        <v>2656</v>
      </c>
      <c r="T1877" s="98" t="s">
        <v>204</v>
      </c>
      <c r="U1877" s="99">
        <v>143.5</v>
      </c>
      <c r="V1877" s="99" t="s">
        <v>207</v>
      </c>
      <c r="W1877" s="99">
        <v>230</v>
      </c>
      <c r="X1877" s="99" t="s">
        <v>207</v>
      </c>
      <c r="Y1877" s="99">
        <v>157.5</v>
      </c>
      <c r="Z1877" s="99" t="s">
        <v>207</v>
      </c>
      <c r="AA1877" s="9">
        <v>244</v>
      </c>
      <c r="AB1877" s="9" t="s">
        <v>207</v>
      </c>
      <c r="AC1877" s="9">
        <v>271</v>
      </c>
      <c r="AD1877" s="9" t="s">
        <v>207</v>
      </c>
      <c r="AE1877" s="9">
        <v>107</v>
      </c>
      <c r="AF1877" s="9" t="s">
        <v>315</v>
      </c>
      <c r="AG1877" s="14" t="s">
        <v>4720</v>
      </c>
      <c r="AH1877" s="14" t="s">
        <v>207</v>
      </c>
      <c r="AI1877" s="14" t="s">
        <v>4721</v>
      </c>
      <c r="AJ1877" s="9" t="s">
        <v>207</v>
      </c>
      <c r="AK1877" s="9">
        <v>7</v>
      </c>
      <c r="AL1877" s="9" t="s">
        <v>207</v>
      </c>
      <c r="AM1877" s="9">
        <v>7</v>
      </c>
      <c r="AN1877" s="9" t="s">
        <v>207</v>
      </c>
      <c r="AO1877" s="9">
        <v>7</v>
      </c>
      <c r="AP1877" s="9" t="s">
        <v>207</v>
      </c>
      <c r="AQ1877" s="9">
        <v>7</v>
      </c>
      <c r="AR1877" s="9" t="s">
        <v>207</v>
      </c>
      <c r="AS1877" s="9" t="s">
        <v>2978</v>
      </c>
      <c r="AT1877" s="9" t="s">
        <v>2980</v>
      </c>
      <c r="AU1877" s="9" t="s">
        <v>319</v>
      </c>
      <c r="AV1877" s="9" t="s">
        <v>1647</v>
      </c>
      <c r="AW1877" s="9" t="s">
        <v>2817</v>
      </c>
      <c r="AX1877" s="9">
        <v>9010600000</v>
      </c>
      <c r="AY1877" s="9">
        <v>111.8</v>
      </c>
      <c r="AZ1877" s="12" t="s">
        <v>207</v>
      </c>
      <c r="BA1877" s="9">
        <v>45.7</v>
      </c>
      <c r="BB1877" s="12" t="s">
        <v>207</v>
      </c>
      <c r="BC1877" s="9">
        <v>33</v>
      </c>
      <c r="BD1877" s="12" t="s">
        <v>207</v>
      </c>
      <c r="BE1877" s="99" t="e">
        <v>#VALUE!</v>
      </c>
      <c r="BF1877" s="12" t="s">
        <v>321</v>
      </c>
      <c r="BG1877" s="654" t="e">
        <v>#VALUE!</v>
      </c>
      <c r="BH1877" s="12" t="s">
        <v>321</v>
      </c>
      <c r="BI1877" s="99" t="s">
        <v>142</v>
      </c>
      <c r="BJ1877" s="12" t="s">
        <v>321</v>
      </c>
      <c r="BK1877" s="754">
        <v>0</v>
      </c>
      <c r="BL1877" s="12" t="s">
        <v>321</v>
      </c>
      <c r="BM1877" s="754">
        <v>0</v>
      </c>
      <c r="BN1877" s="12" t="s">
        <v>321</v>
      </c>
      <c r="BO1877" s="754">
        <v>0</v>
      </c>
      <c r="BP1877" s="12" t="s">
        <v>321</v>
      </c>
      <c r="BQ1877" s="754">
        <v>0</v>
      </c>
      <c r="BR1877" s="12" t="s">
        <v>321</v>
      </c>
      <c r="BS1877" s="654">
        <v>0</v>
      </c>
      <c r="BT1877" s="12" t="s">
        <v>321</v>
      </c>
      <c r="BU1877" s="654">
        <v>0</v>
      </c>
      <c r="BV1877" s="12" t="s">
        <v>321</v>
      </c>
      <c r="BW1877" s="9">
        <v>0.16900000000000001</v>
      </c>
      <c r="BX1877" s="9" t="s">
        <v>322</v>
      </c>
      <c r="BY1877" s="755">
        <v>44</v>
      </c>
      <c r="BZ1877" s="9" t="s">
        <v>315</v>
      </c>
      <c r="CA1877" s="755">
        <v>18</v>
      </c>
      <c r="CB1877" s="9" t="s">
        <v>315</v>
      </c>
      <c r="CC1877" s="755">
        <v>13</v>
      </c>
      <c r="CD1877" s="9" t="s">
        <v>315</v>
      </c>
      <c r="CE1877" s="755">
        <v>77</v>
      </c>
      <c r="CF1877" s="9" t="s">
        <v>323</v>
      </c>
      <c r="CG1877" s="756" t="s">
        <v>142</v>
      </c>
      <c r="CH1877" s="9" t="s">
        <v>323</v>
      </c>
      <c r="CI1877" s="9"/>
      <c r="CJ1877" s="9"/>
      <c r="CK1877" s="9"/>
    </row>
    <row r="1878" spans="1:89" s="98" customFormat="1" x14ac:dyDescent="0.25">
      <c r="A1878" s="631">
        <v>38313</v>
      </c>
      <c r="B1878" s="99"/>
      <c r="C1878" s="772">
        <v>2021</v>
      </c>
      <c r="D1878" s="807">
        <v>0.05</v>
      </c>
      <c r="E1878" s="772">
        <f t="shared" si="83"/>
        <v>2122</v>
      </c>
      <c r="F1878" s="778">
        <v>1.1000000000000001</v>
      </c>
      <c r="G1878" s="774">
        <f t="shared" si="82"/>
        <v>2334</v>
      </c>
      <c r="H1878" s="776"/>
      <c r="I1878" s="758"/>
      <c r="J1878" s="776"/>
      <c r="K1878" s="786"/>
      <c r="L1878" s="9" t="s">
        <v>1644</v>
      </c>
      <c r="M1878" s="9" t="s">
        <v>4732</v>
      </c>
      <c r="N1878" s="9" t="s">
        <v>142</v>
      </c>
      <c r="O1878" s="9" t="s">
        <v>2655</v>
      </c>
      <c r="P1878" s="9" t="s">
        <v>2655</v>
      </c>
      <c r="Q1878" s="9" t="s">
        <v>168</v>
      </c>
      <c r="R1878" s="9" t="s">
        <v>2802</v>
      </c>
      <c r="S1878" s="9" t="s">
        <v>2656</v>
      </c>
      <c r="T1878" s="98" t="s">
        <v>204</v>
      </c>
      <c r="U1878" s="99">
        <v>161.5</v>
      </c>
      <c r="V1878" s="99" t="s">
        <v>207</v>
      </c>
      <c r="W1878" s="99">
        <v>260.5</v>
      </c>
      <c r="X1878" s="99" t="s">
        <v>207</v>
      </c>
      <c r="Y1878" s="99">
        <v>175.5</v>
      </c>
      <c r="Z1878" s="99" t="s">
        <v>207</v>
      </c>
      <c r="AA1878" s="9">
        <v>274.5</v>
      </c>
      <c r="AB1878" s="9" t="s">
        <v>207</v>
      </c>
      <c r="AC1878" s="9">
        <v>307</v>
      </c>
      <c r="AD1878" s="9" t="s">
        <v>207</v>
      </c>
      <c r="AE1878" s="9">
        <v>121</v>
      </c>
      <c r="AF1878" s="9" t="s">
        <v>315</v>
      </c>
      <c r="AG1878" s="14" t="s">
        <v>4723</v>
      </c>
      <c r="AH1878" s="14" t="s">
        <v>207</v>
      </c>
      <c r="AI1878" s="14" t="s">
        <v>4724</v>
      </c>
      <c r="AJ1878" s="9" t="s">
        <v>207</v>
      </c>
      <c r="AK1878" s="9">
        <v>7</v>
      </c>
      <c r="AL1878" s="9" t="s">
        <v>207</v>
      </c>
      <c r="AM1878" s="9">
        <v>7</v>
      </c>
      <c r="AN1878" s="9" t="s">
        <v>207</v>
      </c>
      <c r="AO1878" s="9">
        <v>7</v>
      </c>
      <c r="AP1878" s="9" t="s">
        <v>207</v>
      </c>
      <c r="AQ1878" s="9">
        <v>7</v>
      </c>
      <c r="AR1878" s="9" t="s">
        <v>207</v>
      </c>
      <c r="AS1878" s="9" t="s">
        <v>2978</v>
      </c>
      <c r="AT1878" s="9" t="s">
        <v>2980</v>
      </c>
      <c r="AU1878" s="9" t="s">
        <v>319</v>
      </c>
      <c r="AV1878" s="9" t="s">
        <v>1647</v>
      </c>
      <c r="AW1878" s="9" t="s">
        <v>2818</v>
      </c>
      <c r="AX1878" s="9">
        <v>9010600000</v>
      </c>
      <c r="AY1878" s="9">
        <v>111.8</v>
      </c>
      <c r="AZ1878" s="12" t="s">
        <v>207</v>
      </c>
      <c r="BA1878" s="9">
        <v>45.7</v>
      </c>
      <c r="BB1878" s="12" t="s">
        <v>207</v>
      </c>
      <c r="BC1878" s="9">
        <v>33</v>
      </c>
      <c r="BD1878" s="12" t="s">
        <v>207</v>
      </c>
      <c r="BE1878" s="99" t="e">
        <v>#VALUE!</v>
      </c>
      <c r="BF1878" s="12" t="s">
        <v>321</v>
      </c>
      <c r="BG1878" s="654" t="e">
        <v>#VALUE!</v>
      </c>
      <c r="BH1878" s="12" t="s">
        <v>321</v>
      </c>
      <c r="BI1878" s="99" t="s">
        <v>142</v>
      </c>
      <c r="BJ1878" s="12" t="s">
        <v>321</v>
      </c>
      <c r="BK1878" s="754">
        <v>0</v>
      </c>
      <c r="BL1878" s="12" t="s">
        <v>321</v>
      </c>
      <c r="BM1878" s="754">
        <v>0</v>
      </c>
      <c r="BN1878" s="12" t="s">
        <v>321</v>
      </c>
      <c r="BO1878" s="754">
        <v>0</v>
      </c>
      <c r="BP1878" s="12" t="s">
        <v>321</v>
      </c>
      <c r="BQ1878" s="754">
        <v>0</v>
      </c>
      <c r="BR1878" s="12" t="s">
        <v>321</v>
      </c>
      <c r="BS1878" s="654">
        <v>0</v>
      </c>
      <c r="BT1878" s="12" t="s">
        <v>321</v>
      </c>
      <c r="BU1878" s="654">
        <v>0</v>
      </c>
      <c r="BV1878" s="12" t="s">
        <v>321</v>
      </c>
      <c r="BW1878" s="9">
        <v>0.16900000000000001</v>
      </c>
      <c r="BX1878" s="9" t="s">
        <v>322</v>
      </c>
      <c r="BY1878" s="755">
        <v>44</v>
      </c>
      <c r="BZ1878" s="9" t="s">
        <v>315</v>
      </c>
      <c r="CA1878" s="755">
        <v>18</v>
      </c>
      <c r="CB1878" s="9" t="s">
        <v>315</v>
      </c>
      <c r="CC1878" s="755">
        <v>13</v>
      </c>
      <c r="CD1878" s="9" t="s">
        <v>315</v>
      </c>
      <c r="CE1878" s="755">
        <v>80</v>
      </c>
      <c r="CF1878" s="9" t="s">
        <v>323</v>
      </c>
      <c r="CG1878" s="756" t="s">
        <v>142</v>
      </c>
      <c r="CH1878" s="9" t="s">
        <v>323</v>
      </c>
      <c r="CI1878" s="9"/>
      <c r="CJ1878" s="9"/>
      <c r="CK1878" s="9"/>
    </row>
    <row r="1879" spans="1:89" s="98" customFormat="1" x14ac:dyDescent="0.25">
      <c r="A1879" s="631">
        <v>38314</v>
      </c>
      <c r="B1879" s="99"/>
      <c r="C1879" s="772">
        <v>2193</v>
      </c>
      <c r="D1879" s="807">
        <v>0.05</v>
      </c>
      <c r="E1879" s="772">
        <f t="shared" si="83"/>
        <v>2303</v>
      </c>
      <c r="F1879" s="778">
        <v>1.1000000000000001</v>
      </c>
      <c r="G1879" s="774">
        <f t="shared" si="82"/>
        <v>2533</v>
      </c>
      <c r="H1879" s="776"/>
      <c r="I1879" s="758"/>
      <c r="J1879" s="776"/>
      <c r="K1879" s="786"/>
      <c r="L1879" s="9" t="s">
        <v>1644</v>
      </c>
      <c r="M1879" s="9" t="s">
        <v>4733</v>
      </c>
      <c r="N1879" s="9" t="s">
        <v>142</v>
      </c>
      <c r="O1879" s="9" t="s">
        <v>2655</v>
      </c>
      <c r="P1879" s="9" t="s">
        <v>2655</v>
      </c>
      <c r="Q1879" s="9" t="s">
        <v>168</v>
      </c>
      <c r="R1879" s="9" t="s">
        <v>2802</v>
      </c>
      <c r="S1879" s="9" t="s">
        <v>2656</v>
      </c>
      <c r="T1879" s="98" t="s">
        <v>204</v>
      </c>
      <c r="U1879" s="99">
        <v>181.5</v>
      </c>
      <c r="V1879" s="99" t="s">
        <v>207</v>
      </c>
      <c r="W1879" s="99">
        <v>291</v>
      </c>
      <c r="X1879" s="99" t="s">
        <v>207</v>
      </c>
      <c r="Y1879" s="99">
        <v>195.5</v>
      </c>
      <c r="Z1879" s="99" t="s">
        <v>207</v>
      </c>
      <c r="AA1879" s="9">
        <v>305</v>
      </c>
      <c r="AB1879" s="9" t="s">
        <v>207</v>
      </c>
      <c r="AC1879" s="9">
        <v>343</v>
      </c>
      <c r="AD1879" s="9" t="s">
        <v>207</v>
      </c>
      <c r="AE1879" s="9">
        <v>135</v>
      </c>
      <c r="AF1879" s="9" t="s">
        <v>315</v>
      </c>
      <c r="AG1879" s="14" t="s">
        <v>4726</v>
      </c>
      <c r="AH1879" s="14" t="s">
        <v>207</v>
      </c>
      <c r="AI1879" s="14" t="s">
        <v>4727</v>
      </c>
      <c r="AJ1879" s="9" t="s">
        <v>207</v>
      </c>
      <c r="AK1879" s="9">
        <v>7</v>
      </c>
      <c r="AL1879" s="9" t="s">
        <v>207</v>
      </c>
      <c r="AM1879" s="9">
        <v>7</v>
      </c>
      <c r="AN1879" s="9" t="s">
        <v>207</v>
      </c>
      <c r="AO1879" s="9">
        <v>7</v>
      </c>
      <c r="AP1879" s="9" t="s">
        <v>207</v>
      </c>
      <c r="AQ1879" s="9">
        <v>7</v>
      </c>
      <c r="AR1879" s="9" t="s">
        <v>207</v>
      </c>
      <c r="AS1879" s="9" t="s">
        <v>2978</v>
      </c>
      <c r="AT1879" s="9" t="s">
        <v>2980</v>
      </c>
      <c r="AU1879" s="9" t="s">
        <v>319</v>
      </c>
      <c r="AV1879" s="9" t="s">
        <v>1647</v>
      </c>
      <c r="AW1879" s="9" t="s">
        <v>2819</v>
      </c>
      <c r="AX1879" s="9">
        <v>9010600000</v>
      </c>
      <c r="AY1879" s="9">
        <v>127</v>
      </c>
      <c r="AZ1879" s="12" t="s">
        <v>207</v>
      </c>
      <c r="BA1879" s="9">
        <v>45.7</v>
      </c>
      <c r="BB1879" s="12" t="s">
        <v>207</v>
      </c>
      <c r="BC1879" s="9">
        <v>33</v>
      </c>
      <c r="BD1879" s="12" t="s">
        <v>207</v>
      </c>
      <c r="BE1879" s="99" t="e">
        <v>#VALUE!</v>
      </c>
      <c r="BF1879" s="12" t="s">
        <v>321</v>
      </c>
      <c r="BG1879" s="654" t="e">
        <v>#VALUE!</v>
      </c>
      <c r="BH1879" s="12" t="s">
        <v>321</v>
      </c>
      <c r="BI1879" s="99" t="s">
        <v>142</v>
      </c>
      <c r="BJ1879" s="12" t="s">
        <v>321</v>
      </c>
      <c r="BK1879" s="754">
        <v>0</v>
      </c>
      <c r="BL1879" s="12" t="s">
        <v>321</v>
      </c>
      <c r="BM1879" s="754">
        <v>0</v>
      </c>
      <c r="BN1879" s="12" t="s">
        <v>321</v>
      </c>
      <c r="BO1879" s="754">
        <v>0</v>
      </c>
      <c r="BP1879" s="12" t="s">
        <v>321</v>
      </c>
      <c r="BQ1879" s="754">
        <v>0</v>
      </c>
      <c r="BR1879" s="12" t="s">
        <v>321</v>
      </c>
      <c r="BS1879" s="654">
        <v>0</v>
      </c>
      <c r="BT1879" s="12" t="s">
        <v>321</v>
      </c>
      <c r="BU1879" s="654">
        <v>0</v>
      </c>
      <c r="BV1879" s="12" t="s">
        <v>321</v>
      </c>
      <c r="BW1879" s="9">
        <v>0.192</v>
      </c>
      <c r="BX1879" s="9" t="s">
        <v>322</v>
      </c>
      <c r="BY1879" s="755">
        <v>50</v>
      </c>
      <c r="BZ1879" s="9" t="s">
        <v>315</v>
      </c>
      <c r="CA1879" s="755">
        <v>18</v>
      </c>
      <c r="CB1879" s="9" t="s">
        <v>315</v>
      </c>
      <c r="CC1879" s="755">
        <v>13</v>
      </c>
      <c r="CD1879" s="9" t="s">
        <v>315</v>
      </c>
      <c r="CE1879" s="755">
        <v>86</v>
      </c>
      <c r="CF1879" s="9" t="s">
        <v>323</v>
      </c>
      <c r="CG1879" s="756" t="s">
        <v>142</v>
      </c>
      <c r="CH1879" s="9" t="s">
        <v>323</v>
      </c>
      <c r="CI1879" s="9"/>
      <c r="CJ1879" s="9"/>
      <c r="CK1879" s="9"/>
    </row>
    <row r="1880" spans="1:89" s="98" customFormat="1" x14ac:dyDescent="0.25">
      <c r="A1880" s="631">
        <v>38315</v>
      </c>
      <c r="B1880" s="99"/>
      <c r="C1880" s="772">
        <v>2432</v>
      </c>
      <c r="D1880" s="807">
        <v>0.05</v>
      </c>
      <c r="E1880" s="772">
        <f t="shared" si="83"/>
        <v>2554</v>
      </c>
      <c r="F1880" s="778">
        <v>1.1000000000000001</v>
      </c>
      <c r="G1880" s="774">
        <f t="shared" si="82"/>
        <v>2809</v>
      </c>
      <c r="H1880" s="776"/>
      <c r="I1880" s="758"/>
      <c r="J1880" s="776"/>
      <c r="K1880" s="786"/>
      <c r="L1880" s="9" t="s">
        <v>1644</v>
      </c>
      <c r="M1880" s="9" t="s">
        <v>4734</v>
      </c>
      <c r="N1880" s="9" t="s">
        <v>142</v>
      </c>
      <c r="O1880" s="9" t="s">
        <v>2655</v>
      </c>
      <c r="P1880" s="9" t="s">
        <v>2655</v>
      </c>
      <c r="Q1880" s="9" t="s">
        <v>168</v>
      </c>
      <c r="R1880" s="9" t="s">
        <v>2802</v>
      </c>
      <c r="S1880" s="9" t="s">
        <v>2656</v>
      </c>
      <c r="T1880" s="98" t="s">
        <v>204</v>
      </c>
      <c r="U1880" s="99">
        <v>219.5</v>
      </c>
      <c r="V1880" s="99" t="s">
        <v>207</v>
      </c>
      <c r="W1880" s="99">
        <v>352</v>
      </c>
      <c r="X1880" s="99" t="s">
        <v>207</v>
      </c>
      <c r="Y1880" s="99">
        <v>233.5</v>
      </c>
      <c r="Z1880" s="99" t="s">
        <v>207</v>
      </c>
      <c r="AA1880" s="9">
        <v>366</v>
      </c>
      <c r="AB1880" s="9" t="s">
        <v>207</v>
      </c>
      <c r="AC1880" s="9">
        <v>415</v>
      </c>
      <c r="AD1880" s="9" t="s">
        <v>207</v>
      </c>
      <c r="AE1880" s="9">
        <v>163</v>
      </c>
      <c r="AF1880" s="9" t="s">
        <v>315</v>
      </c>
      <c r="AG1880" s="14" t="s">
        <v>4729</v>
      </c>
      <c r="AH1880" s="14" t="s">
        <v>207</v>
      </c>
      <c r="AI1880" s="14" t="s">
        <v>4730</v>
      </c>
      <c r="AJ1880" s="9" t="s">
        <v>207</v>
      </c>
      <c r="AK1880" s="9">
        <v>7</v>
      </c>
      <c r="AL1880" s="9" t="s">
        <v>207</v>
      </c>
      <c r="AM1880" s="9">
        <v>7</v>
      </c>
      <c r="AN1880" s="9" t="s">
        <v>207</v>
      </c>
      <c r="AO1880" s="9">
        <v>7</v>
      </c>
      <c r="AP1880" s="9" t="s">
        <v>207</v>
      </c>
      <c r="AQ1880" s="9">
        <v>7</v>
      </c>
      <c r="AR1880" s="9" t="s">
        <v>207</v>
      </c>
      <c r="AS1880" s="9" t="s">
        <v>2978</v>
      </c>
      <c r="AT1880" s="9" t="s">
        <v>2980</v>
      </c>
      <c r="AU1880" s="9" t="s">
        <v>319</v>
      </c>
      <c r="AV1880" s="9" t="s">
        <v>1647</v>
      </c>
      <c r="AW1880" s="9" t="s">
        <v>2820</v>
      </c>
      <c r="AX1880" s="9">
        <v>9010600000</v>
      </c>
      <c r="AY1880" s="9">
        <v>111.8</v>
      </c>
      <c r="AZ1880" s="12" t="s">
        <v>207</v>
      </c>
      <c r="BA1880" s="9">
        <v>45.7</v>
      </c>
      <c r="BB1880" s="12" t="s">
        <v>207</v>
      </c>
      <c r="BC1880" s="9">
        <v>33</v>
      </c>
      <c r="BD1880" s="12" t="s">
        <v>207</v>
      </c>
      <c r="BE1880" s="99" t="e">
        <v>#VALUE!</v>
      </c>
      <c r="BF1880" s="12" t="s">
        <v>321</v>
      </c>
      <c r="BG1880" s="654" t="e">
        <v>#VALUE!</v>
      </c>
      <c r="BH1880" s="12" t="s">
        <v>321</v>
      </c>
      <c r="BI1880" s="99" t="s">
        <v>142</v>
      </c>
      <c r="BJ1880" s="12" t="s">
        <v>321</v>
      </c>
      <c r="BK1880" s="754">
        <v>0</v>
      </c>
      <c r="BL1880" s="12" t="s">
        <v>321</v>
      </c>
      <c r="BM1880" s="754">
        <v>0</v>
      </c>
      <c r="BN1880" s="12" t="s">
        <v>321</v>
      </c>
      <c r="BO1880" s="754">
        <v>0</v>
      </c>
      <c r="BP1880" s="12" t="s">
        <v>321</v>
      </c>
      <c r="BQ1880" s="754">
        <v>0</v>
      </c>
      <c r="BR1880" s="12" t="s">
        <v>321</v>
      </c>
      <c r="BS1880" s="654">
        <v>0</v>
      </c>
      <c r="BT1880" s="12" t="s">
        <v>321</v>
      </c>
      <c r="BU1880" s="654">
        <v>0</v>
      </c>
      <c r="BV1880" s="12" t="s">
        <v>321</v>
      </c>
      <c r="BW1880" s="9">
        <v>0.16900000000000001</v>
      </c>
      <c r="BX1880" s="9" t="s">
        <v>322</v>
      </c>
      <c r="BY1880" s="755">
        <v>44</v>
      </c>
      <c r="BZ1880" s="9" t="s">
        <v>315</v>
      </c>
      <c r="CA1880" s="755">
        <v>18</v>
      </c>
      <c r="CB1880" s="9" t="s">
        <v>315</v>
      </c>
      <c r="CC1880" s="755">
        <v>13</v>
      </c>
      <c r="CD1880" s="9" t="s">
        <v>315</v>
      </c>
      <c r="CE1880" s="755">
        <v>92</v>
      </c>
      <c r="CF1880" s="9" t="s">
        <v>323</v>
      </c>
      <c r="CG1880" s="756" t="s">
        <v>142</v>
      </c>
      <c r="CH1880" s="9" t="s">
        <v>323</v>
      </c>
      <c r="CI1880" s="9"/>
      <c r="CJ1880" s="9"/>
      <c r="CK1880" s="9"/>
    </row>
    <row r="1881" spans="1:89" s="98" customFormat="1" x14ac:dyDescent="0.25">
      <c r="A1881" s="99">
        <v>88612</v>
      </c>
      <c r="B1881" s="99"/>
      <c r="C1881" s="772">
        <v>1610</v>
      </c>
      <c r="D1881" s="807">
        <v>0.05</v>
      </c>
      <c r="E1881" s="772">
        <f t="shared" si="83"/>
        <v>1691</v>
      </c>
      <c r="F1881" s="778">
        <v>1.1000000000000001</v>
      </c>
      <c r="G1881" s="774">
        <f t="shared" si="82"/>
        <v>1860</v>
      </c>
      <c r="H1881" s="776"/>
      <c r="I1881" s="758"/>
      <c r="J1881" s="776"/>
      <c r="K1881" s="786"/>
      <c r="L1881" s="9" t="s">
        <v>1644</v>
      </c>
      <c r="M1881" s="9" t="s">
        <v>4735</v>
      </c>
      <c r="N1881" s="9" t="s">
        <v>142</v>
      </c>
      <c r="O1881" s="9" t="s">
        <v>2655</v>
      </c>
      <c r="P1881" s="9" t="s">
        <v>2655</v>
      </c>
      <c r="Q1881" s="9" t="s">
        <v>168</v>
      </c>
      <c r="R1881" s="9" t="s">
        <v>2802</v>
      </c>
      <c r="S1881" s="9" t="s">
        <v>373</v>
      </c>
      <c r="T1881" s="98" t="s">
        <v>234</v>
      </c>
      <c r="U1881" s="99">
        <v>172.5</v>
      </c>
      <c r="V1881" s="99" t="s">
        <v>207</v>
      </c>
      <c r="W1881" s="99">
        <v>230</v>
      </c>
      <c r="X1881" s="99" t="s">
        <v>207</v>
      </c>
      <c r="Y1881" s="99">
        <v>186.5</v>
      </c>
      <c r="Z1881" s="99" t="s">
        <v>207</v>
      </c>
      <c r="AA1881" s="9">
        <v>244</v>
      </c>
      <c r="AB1881" s="9" t="s">
        <v>207</v>
      </c>
      <c r="AC1881" s="9">
        <v>288</v>
      </c>
      <c r="AD1881" s="9" t="s">
        <v>207</v>
      </c>
      <c r="AE1881" s="9">
        <v>112</v>
      </c>
      <c r="AF1881" s="9" t="s">
        <v>315</v>
      </c>
      <c r="AG1881" s="14" t="s">
        <v>4736</v>
      </c>
      <c r="AH1881" s="14" t="s">
        <v>207</v>
      </c>
      <c r="AI1881" s="14" t="s">
        <v>4737</v>
      </c>
      <c r="AJ1881" s="9" t="s">
        <v>207</v>
      </c>
      <c r="AK1881" s="9">
        <v>7</v>
      </c>
      <c r="AL1881" s="9" t="s">
        <v>207</v>
      </c>
      <c r="AM1881" s="9">
        <v>7</v>
      </c>
      <c r="AN1881" s="9" t="s">
        <v>207</v>
      </c>
      <c r="AO1881" s="9">
        <v>7</v>
      </c>
      <c r="AP1881" s="9" t="s">
        <v>207</v>
      </c>
      <c r="AQ1881" s="9">
        <v>7</v>
      </c>
      <c r="AR1881" s="9" t="s">
        <v>207</v>
      </c>
      <c r="AS1881" s="9" t="s">
        <v>2657</v>
      </c>
      <c r="AT1881" s="12" t="s">
        <v>2658</v>
      </c>
      <c r="AU1881" s="9" t="s">
        <v>319</v>
      </c>
      <c r="AV1881" s="9" t="s">
        <v>1647</v>
      </c>
      <c r="AW1881" s="9" t="s">
        <v>2821</v>
      </c>
      <c r="AX1881" s="9">
        <v>9010600000</v>
      </c>
      <c r="AY1881" s="9">
        <v>111.8</v>
      </c>
      <c r="AZ1881" s="12" t="s">
        <v>207</v>
      </c>
      <c r="BA1881" s="9">
        <v>45.7</v>
      </c>
      <c r="BB1881" s="12" t="s">
        <v>207</v>
      </c>
      <c r="BC1881" s="9">
        <v>33</v>
      </c>
      <c r="BD1881" s="12" t="s">
        <v>207</v>
      </c>
      <c r="BE1881" s="99" t="e">
        <v>#VALUE!</v>
      </c>
      <c r="BF1881" s="12" t="s">
        <v>321</v>
      </c>
      <c r="BG1881" s="654" t="e">
        <v>#VALUE!</v>
      </c>
      <c r="BH1881" s="12" t="s">
        <v>321</v>
      </c>
      <c r="BI1881" s="99" t="s">
        <v>142</v>
      </c>
      <c r="BJ1881" s="12" t="s">
        <v>321</v>
      </c>
      <c r="BK1881" s="754">
        <v>0</v>
      </c>
      <c r="BL1881" s="12" t="s">
        <v>321</v>
      </c>
      <c r="BM1881" s="754">
        <v>0</v>
      </c>
      <c r="BN1881" s="12" t="s">
        <v>321</v>
      </c>
      <c r="BO1881" s="754">
        <v>0</v>
      </c>
      <c r="BP1881" s="12" t="s">
        <v>321</v>
      </c>
      <c r="BQ1881" s="754">
        <v>0</v>
      </c>
      <c r="BR1881" s="12" t="s">
        <v>321</v>
      </c>
      <c r="BS1881" s="654">
        <v>0</v>
      </c>
      <c r="BT1881" s="12" t="s">
        <v>321</v>
      </c>
      <c r="BU1881" s="654">
        <v>0</v>
      </c>
      <c r="BV1881" s="12" t="s">
        <v>321</v>
      </c>
      <c r="BW1881" s="9">
        <v>0.16900000000000001</v>
      </c>
      <c r="BX1881" s="9" t="s">
        <v>322</v>
      </c>
      <c r="BY1881" s="755">
        <v>44</v>
      </c>
      <c r="BZ1881" s="9" t="s">
        <v>315</v>
      </c>
      <c r="CA1881" s="755">
        <v>18</v>
      </c>
      <c r="CB1881" s="9" t="s">
        <v>315</v>
      </c>
      <c r="CC1881" s="755">
        <v>13</v>
      </c>
      <c r="CD1881" s="9" t="s">
        <v>315</v>
      </c>
      <c r="CE1881" s="755">
        <v>63</v>
      </c>
      <c r="CF1881" s="9" t="s">
        <v>323</v>
      </c>
      <c r="CG1881" s="756" t="s">
        <v>142</v>
      </c>
      <c r="CH1881" s="9" t="s">
        <v>323</v>
      </c>
      <c r="CI1881" s="9"/>
      <c r="CJ1881" s="9"/>
      <c r="CK1881" s="9"/>
    </row>
    <row r="1882" spans="1:89" s="98" customFormat="1" x14ac:dyDescent="0.25">
      <c r="A1882" s="631">
        <v>88617</v>
      </c>
      <c r="B1882" s="99"/>
      <c r="C1882" s="772">
        <v>1907</v>
      </c>
      <c r="D1882" s="807">
        <v>0.05</v>
      </c>
      <c r="E1882" s="772">
        <f t="shared" si="83"/>
        <v>2002</v>
      </c>
      <c r="F1882" s="778">
        <v>1.1000000000000001</v>
      </c>
      <c r="G1882" s="774">
        <f t="shared" si="82"/>
        <v>2202</v>
      </c>
      <c r="H1882" s="776"/>
      <c r="I1882" s="758"/>
      <c r="J1882" s="776"/>
      <c r="K1882" s="786"/>
      <c r="L1882" s="9" t="s">
        <v>1644</v>
      </c>
      <c r="M1882" s="9" t="s">
        <v>4738</v>
      </c>
      <c r="N1882" s="9" t="s">
        <v>142</v>
      </c>
      <c r="O1882" s="9" t="s">
        <v>2655</v>
      </c>
      <c r="P1882" s="9" t="s">
        <v>2655</v>
      </c>
      <c r="Q1882" s="9" t="s">
        <v>168</v>
      </c>
      <c r="R1882" s="9" t="s">
        <v>2802</v>
      </c>
      <c r="S1882" s="9" t="s">
        <v>373</v>
      </c>
      <c r="T1882" s="98" t="s">
        <v>234</v>
      </c>
      <c r="U1882" s="99">
        <v>218.5</v>
      </c>
      <c r="V1882" s="99" t="s">
        <v>207</v>
      </c>
      <c r="W1882" s="99">
        <v>291</v>
      </c>
      <c r="X1882" s="99" t="s">
        <v>207</v>
      </c>
      <c r="Y1882" s="99">
        <v>232.5</v>
      </c>
      <c r="Z1882" s="99" t="s">
        <v>207</v>
      </c>
      <c r="AA1882" s="9">
        <v>305</v>
      </c>
      <c r="AB1882" s="9" t="s">
        <v>207</v>
      </c>
      <c r="AC1882" s="9">
        <v>364</v>
      </c>
      <c r="AD1882" s="9" t="s">
        <v>207</v>
      </c>
      <c r="AE1882" s="9">
        <v>142</v>
      </c>
      <c r="AF1882" s="9" t="s">
        <v>315</v>
      </c>
      <c r="AG1882" s="14" t="s">
        <v>4739</v>
      </c>
      <c r="AH1882" s="14" t="s">
        <v>207</v>
      </c>
      <c r="AI1882" s="14" t="s">
        <v>4740</v>
      </c>
      <c r="AJ1882" s="9" t="s">
        <v>207</v>
      </c>
      <c r="AK1882" s="9">
        <v>7</v>
      </c>
      <c r="AL1882" s="9" t="s">
        <v>207</v>
      </c>
      <c r="AM1882" s="9">
        <v>7</v>
      </c>
      <c r="AN1882" s="9" t="s">
        <v>207</v>
      </c>
      <c r="AO1882" s="9">
        <v>7</v>
      </c>
      <c r="AP1882" s="9" t="s">
        <v>207</v>
      </c>
      <c r="AQ1882" s="9">
        <v>7</v>
      </c>
      <c r="AR1882" s="9" t="s">
        <v>207</v>
      </c>
      <c r="AS1882" s="9" t="s">
        <v>2657</v>
      </c>
      <c r="AT1882" s="12" t="s">
        <v>2658</v>
      </c>
      <c r="AU1882" s="9" t="s">
        <v>319</v>
      </c>
      <c r="AV1882" s="9" t="s">
        <v>1647</v>
      </c>
      <c r="AW1882" s="757">
        <v>717068798069</v>
      </c>
      <c r="AX1882" s="9">
        <v>9010600000</v>
      </c>
      <c r="AY1882" s="9">
        <v>111.8</v>
      </c>
      <c r="AZ1882" s="12" t="s">
        <v>207</v>
      </c>
      <c r="BA1882" s="9">
        <v>45.7</v>
      </c>
      <c r="BB1882" s="12" t="s">
        <v>207</v>
      </c>
      <c r="BC1882" s="9">
        <v>33</v>
      </c>
      <c r="BD1882" s="12" t="s">
        <v>207</v>
      </c>
      <c r="BE1882" s="99" t="e">
        <v>#VALUE!</v>
      </c>
      <c r="BF1882" s="12" t="s">
        <v>321</v>
      </c>
      <c r="BG1882" s="654" t="e">
        <v>#VALUE!</v>
      </c>
      <c r="BH1882" s="12" t="s">
        <v>321</v>
      </c>
      <c r="BI1882" s="99" t="s">
        <v>142</v>
      </c>
      <c r="BJ1882" s="12" t="s">
        <v>321</v>
      </c>
      <c r="BK1882" s="754">
        <v>0</v>
      </c>
      <c r="BL1882" s="12" t="s">
        <v>321</v>
      </c>
      <c r="BM1882" s="754">
        <v>0</v>
      </c>
      <c r="BN1882" s="12" t="s">
        <v>321</v>
      </c>
      <c r="BO1882" s="754">
        <v>0</v>
      </c>
      <c r="BP1882" s="12" t="s">
        <v>321</v>
      </c>
      <c r="BQ1882" s="754">
        <v>0</v>
      </c>
      <c r="BR1882" s="12" t="s">
        <v>321</v>
      </c>
      <c r="BS1882" s="654">
        <v>0</v>
      </c>
      <c r="BT1882" s="12" t="s">
        <v>321</v>
      </c>
      <c r="BU1882" s="654">
        <v>0</v>
      </c>
      <c r="BV1882" s="12" t="s">
        <v>321</v>
      </c>
      <c r="BW1882" s="9">
        <v>0.16900000000000001</v>
      </c>
      <c r="BX1882" s="9" t="s">
        <v>322</v>
      </c>
      <c r="BY1882" s="755">
        <v>44</v>
      </c>
      <c r="BZ1882" s="9" t="s">
        <v>315</v>
      </c>
      <c r="CA1882" s="755">
        <v>18</v>
      </c>
      <c r="CB1882" s="9" t="s">
        <v>315</v>
      </c>
      <c r="CC1882" s="755">
        <v>13</v>
      </c>
      <c r="CD1882" s="9" t="s">
        <v>315</v>
      </c>
      <c r="CE1882" s="755">
        <v>75</v>
      </c>
      <c r="CF1882" s="9" t="s">
        <v>323</v>
      </c>
      <c r="CG1882" s="756" t="s">
        <v>142</v>
      </c>
      <c r="CH1882" s="9" t="s">
        <v>323</v>
      </c>
      <c r="CI1882" s="9"/>
      <c r="CJ1882" s="9"/>
      <c r="CK1882" s="9"/>
    </row>
    <row r="1883" spans="1:89" s="98" customFormat="1" x14ac:dyDescent="0.25">
      <c r="A1883" s="631">
        <v>88619</v>
      </c>
      <c r="B1883" s="99"/>
      <c r="C1883" s="772">
        <v>2116</v>
      </c>
      <c r="D1883" s="807">
        <v>0.05</v>
      </c>
      <c r="E1883" s="772">
        <f t="shared" si="83"/>
        <v>2222</v>
      </c>
      <c r="F1883" s="778">
        <v>1.1000000000000001</v>
      </c>
      <c r="G1883" s="774">
        <f t="shared" si="82"/>
        <v>2444</v>
      </c>
      <c r="H1883" s="776"/>
      <c r="I1883" s="758"/>
      <c r="J1883" s="776"/>
      <c r="K1883" s="786"/>
      <c r="L1883" s="9" t="s">
        <v>1644</v>
      </c>
      <c r="M1883" s="9" t="s">
        <v>4741</v>
      </c>
      <c r="N1883" s="9" t="s">
        <v>142</v>
      </c>
      <c r="O1883" s="9" t="s">
        <v>2655</v>
      </c>
      <c r="P1883" s="9" t="s">
        <v>2655</v>
      </c>
      <c r="Q1883" s="9" t="s">
        <v>168</v>
      </c>
      <c r="R1883" s="9" t="s">
        <v>2802</v>
      </c>
      <c r="S1883" s="9" t="s">
        <v>373</v>
      </c>
      <c r="T1883" s="98" t="s">
        <v>234</v>
      </c>
      <c r="U1883" s="99">
        <v>264</v>
      </c>
      <c r="V1883" s="99" t="s">
        <v>207</v>
      </c>
      <c r="W1883" s="99">
        <v>352</v>
      </c>
      <c r="X1883" s="99" t="s">
        <v>207</v>
      </c>
      <c r="Y1883" s="99">
        <v>278</v>
      </c>
      <c r="Z1883" s="99" t="s">
        <v>207</v>
      </c>
      <c r="AA1883" s="9">
        <v>366</v>
      </c>
      <c r="AB1883" s="9" t="s">
        <v>207</v>
      </c>
      <c r="AC1883" s="9">
        <v>440</v>
      </c>
      <c r="AD1883" s="9" t="s">
        <v>207</v>
      </c>
      <c r="AE1883" s="9">
        <v>172</v>
      </c>
      <c r="AF1883" s="9" t="s">
        <v>315</v>
      </c>
      <c r="AG1883" s="14" t="s">
        <v>2913</v>
      </c>
      <c r="AH1883" s="14" t="s">
        <v>207</v>
      </c>
      <c r="AI1883" s="14" t="s">
        <v>2914</v>
      </c>
      <c r="AJ1883" s="9" t="s">
        <v>207</v>
      </c>
      <c r="AK1883" s="9">
        <v>7</v>
      </c>
      <c r="AL1883" s="9" t="s">
        <v>207</v>
      </c>
      <c r="AM1883" s="9">
        <v>7</v>
      </c>
      <c r="AN1883" s="9" t="s">
        <v>207</v>
      </c>
      <c r="AO1883" s="9">
        <v>7</v>
      </c>
      <c r="AP1883" s="9" t="s">
        <v>207</v>
      </c>
      <c r="AQ1883" s="9">
        <v>7</v>
      </c>
      <c r="AR1883" s="9" t="s">
        <v>207</v>
      </c>
      <c r="AS1883" s="9" t="s">
        <v>2657</v>
      </c>
      <c r="AT1883" s="12" t="s">
        <v>2658</v>
      </c>
      <c r="AU1883" s="9" t="s">
        <v>319</v>
      </c>
      <c r="AV1883" s="9" t="s">
        <v>1647</v>
      </c>
      <c r="AW1883" s="757">
        <v>717068798144</v>
      </c>
      <c r="AX1883" s="9">
        <v>9010600000</v>
      </c>
      <c r="AY1883" s="9">
        <v>127</v>
      </c>
      <c r="AZ1883" s="12" t="s">
        <v>207</v>
      </c>
      <c r="BA1883" s="9">
        <v>45.7</v>
      </c>
      <c r="BB1883" s="12" t="s">
        <v>207</v>
      </c>
      <c r="BC1883" s="9">
        <v>33</v>
      </c>
      <c r="BD1883" s="12" t="s">
        <v>207</v>
      </c>
      <c r="BE1883" s="99" t="e">
        <v>#VALUE!</v>
      </c>
      <c r="BF1883" s="12" t="s">
        <v>321</v>
      </c>
      <c r="BG1883" s="654" t="e">
        <v>#VALUE!</v>
      </c>
      <c r="BH1883" s="12" t="s">
        <v>321</v>
      </c>
      <c r="BI1883" s="99" t="s">
        <v>142</v>
      </c>
      <c r="BJ1883" s="12" t="s">
        <v>321</v>
      </c>
      <c r="BK1883" s="754">
        <v>0</v>
      </c>
      <c r="BL1883" s="12" t="s">
        <v>321</v>
      </c>
      <c r="BM1883" s="754">
        <v>0</v>
      </c>
      <c r="BN1883" s="12" t="s">
        <v>321</v>
      </c>
      <c r="BO1883" s="754">
        <v>0</v>
      </c>
      <c r="BP1883" s="12" t="s">
        <v>321</v>
      </c>
      <c r="BQ1883" s="754">
        <v>0</v>
      </c>
      <c r="BR1883" s="12" t="s">
        <v>321</v>
      </c>
      <c r="BS1883" s="654">
        <v>0</v>
      </c>
      <c r="BT1883" s="12" t="s">
        <v>321</v>
      </c>
      <c r="BU1883" s="654">
        <v>0</v>
      </c>
      <c r="BV1883" s="12" t="s">
        <v>321</v>
      </c>
      <c r="BW1883" s="9">
        <v>0.192</v>
      </c>
      <c r="BX1883" s="9" t="s">
        <v>322</v>
      </c>
      <c r="BY1883" s="755">
        <v>50</v>
      </c>
      <c r="BZ1883" s="9" t="s">
        <v>315</v>
      </c>
      <c r="CA1883" s="755">
        <v>18</v>
      </c>
      <c r="CB1883" s="9" t="s">
        <v>315</v>
      </c>
      <c r="CC1883" s="755">
        <v>13</v>
      </c>
      <c r="CD1883" s="9" t="s">
        <v>315</v>
      </c>
      <c r="CE1883" s="755">
        <v>90</v>
      </c>
      <c r="CF1883" s="9" t="s">
        <v>323</v>
      </c>
      <c r="CG1883" s="756" t="s">
        <v>142</v>
      </c>
      <c r="CH1883" s="9" t="s">
        <v>323</v>
      </c>
      <c r="CI1883" s="9"/>
      <c r="CJ1883" s="9"/>
      <c r="CK1883" s="9"/>
    </row>
    <row r="1884" spans="1:89" s="98" customFormat="1" x14ac:dyDescent="0.25">
      <c r="A1884" s="631">
        <v>88621</v>
      </c>
      <c r="B1884" s="99"/>
      <c r="C1884" s="772">
        <v>2326</v>
      </c>
      <c r="D1884" s="807">
        <v>0.05</v>
      </c>
      <c r="E1884" s="772">
        <f t="shared" si="83"/>
        <v>2442</v>
      </c>
      <c r="F1884" s="778">
        <v>1.1000000000000001</v>
      </c>
      <c r="G1884" s="774">
        <f t="shared" si="82"/>
        <v>2686</v>
      </c>
      <c r="H1884" s="776"/>
      <c r="I1884" s="758"/>
      <c r="J1884" s="776"/>
      <c r="K1884" s="786"/>
      <c r="L1884" s="9" t="s">
        <v>1644</v>
      </c>
      <c r="M1884" s="9" t="s">
        <v>4742</v>
      </c>
      <c r="N1884" s="9" t="s">
        <v>142</v>
      </c>
      <c r="O1884" s="9" t="s">
        <v>2655</v>
      </c>
      <c r="P1884" s="9" t="s">
        <v>2655</v>
      </c>
      <c r="Q1884" s="9" t="s">
        <v>168</v>
      </c>
      <c r="R1884" s="9" t="s">
        <v>2802</v>
      </c>
      <c r="S1884" s="9" t="s">
        <v>373</v>
      </c>
      <c r="T1884" s="98" t="s">
        <v>234</v>
      </c>
      <c r="U1884" s="99">
        <v>310</v>
      </c>
      <c r="V1884" s="99" t="s">
        <v>207</v>
      </c>
      <c r="W1884" s="99">
        <v>413</v>
      </c>
      <c r="X1884" s="99" t="s">
        <v>207</v>
      </c>
      <c r="Y1884" s="99">
        <v>324</v>
      </c>
      <c r="Z1884" s="99" t="s">
        <v>207</v>
      </c>
      <c r="AA1884" s="9">
        <v>427</v>
      </c>
      <c r="AB1884" s="9" t="s">
        <v>207</v>
      </c>
      <c r="AC1884" s="9">
        <v>516</v>
      </c>
      <c r="AD1884" s="9" t="s">
        <v>207</v>
      </c>
      <c r="AE1884" s="9">
        <v>202</v>
      </c>
      <c r="AF1884" s="9" t="s">
        <v>315</v>
      </c>
      <c r="AG1884" s="14" t="s">
        <v>4743</v>
      </c>
      <c r="AH1884" s="14" t="s">
        <v>207</v>
      </c>
      <c r="AI1884" s="14" t="s">
        <v>4744</v>
      </c>
      <c r="AJ1884" s="9" t="s">
        <v>207</v>
      </c>
      <c r="AK1884" s="9">
        <v>7</v>
      </c>
      <c r="AL1884" s="9" t="s">
        <v>207</v>
      </c>
      <c r="AM1884" s="9">
        <v>7</v>
      </c>
      <c r="AN1884" s="9" t="s">
        <v>207</v>
      </c>
      <c r="AO1884" s="9">
        <v>7</v>
      </c>
      <c r="AP1884" s="9" t="s">
        <v>207</v>
      </c>
      <c r="AQ1884" s="9">
        <v>7</v>
      </c>
      <c r="AR1884" s="9" t="s">
        <v>207</v>
      </c>
      <c r="AS1884" s="9" t="s">
        <v>2657</v>
      </c>
      <c r="AT1884" s="12" t="s">
        <v>2658</v>
      </c>
      <c r="AU1884" s="9" t="s">
        <v>319</v>
      </c>
      <c r="AV1884" s="9" t="s">
        <v>1647</v>
      </c>
      <c r="AW1884" s="757">
        <v>717068798229</v>
      </c>
      <c r="AX1884" s="9">
        <v>9010600000</v>
      </c>
      <c r="AY1884" s="9">
        <v>157.5</v>
      </c>
      <c r="AZ1884" s="12" t="s">
        <v>207</v>
      </c>
      <c r="BA1884" s="9">
        <v>43.2</v>
      </c>
      <c r="BB1884" s="12" t="s">
        <v>207</v>
      </c>
      <c r="BC1884" s="9">
        <v>30.5</v>
      </c>
      <c r="BD1884" s="12" t="s">
        <v>207</v>
      </c>
      <c r="BE1884" s="99" t="e">
        <v>#VALUE!</v>
      </c>
      <c r="BF1884" s="12" t="s">
        <v>321</v>
      </c>
      <c r="BG1884" s="654" t="e">
        <v>#VALUE!</v>
      </c>
      <c r="BH1884" s="12" t="s">
        <v>321</v>
      </c>
      <c r="BI1884" s="99" t="s">
        <v>142</v>
      </c>
      <c r="BJ1884" s="12" t="s">
        <v>321</v>
      </c>
      <c r="BK1884" s="754">
        <v>0</v>
      </c>
      <c r="BL1884" s="12" t="s">
        <v>321</v>
      </c>
      <c r="BM1884" s="754">
        <v>0</v>
      </c>
      <c r="BN1884" s="12" t="s">
        <v>321</v>
      </c>
      <c r="BO1884" s="754">
        <v>0</v>
      </c>
      <c r="BP1884" s="12" t="s">
        <v>321</v>
      </c>
      <c r="BQ1884" s="754">
        <v>0</v>
      </c>
      <c r="BR1884" s="12" t="s">
        <v>321</v>
      </c>
      <c r="BS1884" s="654">
        <v>0</v>
      </c>
      <c r="BT1884" s="12" t="s">
        <v>321</v>
      </c>
      <c r="BU1884" s="654">
        <v>0</v>
      </c>
      <c r="BV1884" s="12" t="s">
        <v>321</v>
      </c>
      <c r="BW1884" s="9">
        <v>0.20799999999999999</v>
      </c>
      <c r="BX1884" s="9" t="s">
        <v>322</v>
      </c>
      <c r="BY1884" s="755">
        <v>62</v>
      </c>
      <c r="BZ1884" s="9" t="s">
        <v>315</v>
      </c>
      <c r="CA1884" s="755">
        <v>17</v>
      </c>
      <c r="CB1884" s="9" t="s">
        <v>315</v>
      </c>
      <c r="CC1884" s="755">
        <v>12</v>
      </c>
      <c r="CD1884" s="9" t="s">
        <v>315</v>
      </c>
      <c r="CE1884" s="755">
        <v>94</v>
      </c>
      <c r="CF1884" s="9" t="s">
        <v>323</v>
      </c>
      <c r="CG1884" s="756" t="s">
        <v>142</v>
      </c>
      <c r="CH1884" s="9" t="s">
        <v>323</v>
      </c>
      <c r="CI1884" s="9"/>
      <c r="CJ1884" s="9"/>
      <c r="CK1884" s="9"/>
    </row>
    <row r="1885" spans="1:89" s="98" customFormat="1" x14ac:dyDescent="0.25">
      <c r="A1885" s="631" t="s">
        <v>2822</v>
      </c>
      <c r="B1885" s="99"/>
      <c r="C1885" s="772">
        <v>664</v>
      </c>
      <c r="D1885" s="807">
        <v>0.05</v>
      </c>
      <c r="E1885" s="772">
        <f t="shared" si="83"/>
        <v>697</v>
      </c>
      <c r="F1885" s="778">
        <v>1.1000000000000001</v>
      </c>
      <c r="G1885" s="774">
        <f t="shared" si="82"/>
        <v>767</v>
      </c>
      <c r="H1885" s="776"/>
      <c r="I1885" s="758"/>
      <c r="J1885" s="776"/>
      <c r="K1885" s="786"/>
      <c r="L1885" s="9" t="s">
        <v>1644</v>
      </c>
      <c r="M1885" s="9" t="s">
        <v>4745</v>
      </c>
      <c r="N1885" s="9" t="s">
        <v>142</v>
      </c>
      <c r="O1885" s="9" t="s">
        <v>2655</v>
      </c>
      <c r="P1885" s="9" t="s">
        <v>2655</v>
      </c>
      <c r="Q1885" s="9" t="s">
        <v>168</v>
      </c>
      <c r="R1885" s="9" t="s">
        <v>2802</v>
      </c>
      <c r="S1885" s="9" t="s">
        <v>2659</v>
      </c>
      <c r="T1885" s="98" t="s">
        <v>210</v>
      </c>
      <c r="U1885" s="99">
        <v>128.5</v>
      </c>
      <c r="V1885" s="99" t="s">
        <v>207</v>
      </c>
      <c r="W1885" s="99">
        <v>230</v>
      </c>
      <c r="X1885" s="99" t="s">
        <v>207</v>
      </c>
      <c r="Y1885" s="99">
        <v>142</v>
      </c>
      <c r="Z1885" s="99" t="s">
        <v>207</v>
      </c>
      <c r="AA1885" s="9">
        <v>244</v>
      </c>
      <c r="AB1885" s="9" t="s">
        <v>207</v>
      </c>
      <c r="AC1885" s="9">
        <v>263</v>
      </c>
      <c r="AD1885" s="9" t="s">
        <v>207</v>
      </c>
      <c r="AE1885" s="9">
        <v>104</v>
      </c>
      <c r="AF1885" s="9" t="s">
        <v>315</v>
      </c>
      <c r="AG1885" s="14" t="s">
        <v>4700</v>
      </c>
      <c r="AH1885" s="14" t="s">
        <v>207</v>
      </c>
      <c r="AI1885" s="14" t="s">
        <v>4701</v>
      </c>
      <c r="AJ1885" s="9" t="s">
        <v>207</v>
      </c>
      <c r="AK1885" s="9">
        <v>7</v>
      </c>
      <c r="AL1885" s="9" t="s">
        <v>207</v>
      </c>
      <c r="AM1885" s="9">
        <v>7</v>
      </c>
      <c r="AN1885" s="9" t="s">
        <v>207</v>
      </c>
      <c r="AO1885" s="9">
        <v>7</v>
      </c>
      <c r="AP1885" s="9" t="s">
        <v>207</v>
      </c>
      <c r="AQ1885" s="9">
        <v>7</v>
      </c>
      <c r="AR1885" s="9" t="s">
        <v>207</v>
      </c>
      <c r="AS1885" s="9" t="s">
        <v>2657</v>
      </c>
      <c r="AT1885" s="12" t="s">
        <v>2658</v>
      </c>
      <c r="AU1885" s="9" t="s">
        <v>319</v>
      </c>
      <c r="AV1885" s="9" t="s">
        <v>1647</v>
      </c>
      <c r="AW1885" s="9" t="s">
        <v>2846</v>
      </c>
      <c r="AX1885" s="9">
        <v>9010600000</v>
      </c>
      <c r="AY1885" s="9">
        <v>109.2</v>
      </c>
      <c r="AZ1885" s="12" t="s">
        <v>207</v>
      </c>
      <c r="BA1885" s="9">
        <v>12.7</v>
      </c>
      <c r="BB1885" s="12" t="s">
        <v>207</v>
      </c>
      <c r="BC1885" s="9">
        <v>45.7</v>
      </c>
      <c r="BD1885" s="12" t="s">
        <v>207</v>
      </c>
      <c r="BE1885" s="99" t="e">
        <v>#VALUE!</v>
      </c>
      <c r="BF1885" s="12" t="s">
        <v>321</v>
      </c>
      <c r="BG1885" s="654" t="e">
        <v>#VALUE!</v>
      </c>
      <c r="BH1885" s="12" t="s">
        <v>321</v>
      </c>
      <c r="BI1885" s="99" t="s">
        <v>142</v>
      </c>
      <c r="BJ1885" s="12" t="s">
        <v>321</v>
      </c>
      <c r="BK1885" s="754">
        <v>0</v>
      </c>
      <c r="BL1885" s="12" t="s">
        <v>321</v>
      </c>
      <c r="BM1885" s="754">
        <v>0</v>
      </c>
      <c r="BN1885" s="12" t="s">
        <v>321</v>
      </c>
      <c r="BO1885" s="754">
        <v>0</v>
      </c>
      <c r="BP1885" s="12" t="s">
        <v>321</v>
      </c>
      <c r="BQ1885" s="754">
        <v>0</v>
      </c>
      <c r="BR1885" s="12" t="s">
        <v>321</v>
      </c>
      <c r="BS1885" s="654">
        <v>0</v>
      </c>
      <c r="BT1885" s="12" t="s">
        <v>321</v>
      </c>
      <c r="BU1885" s="654">
        <v>0</v>
      </c>
      <c r="BV1885" s="12" t="s">
        <v>321</v>
      </c>
      <c r="BW1885" s="9">
        <v>6.3E-2</v>
      </c>
      <c r="BX1885" s="9" t="s">
        <v>322</v>
      </c>
      <c r="BY1885" s="755">
        <v>43</v>
      </c>
      <c r="BZ1885" s="9" t="s">
        <v>315</v>
      </c>
      <c r="CA1885" s="755">
        <v>5</v>
      </c>
      <c r="CB1885" s="9" t="s">
        <v>315</v>
      </c>
      <c r="CC1885" s="755">
        <v>18</v>
      </c>
      <c r="CD1885" s="9" t="s">
        <v>315</v>
      </c>
      <c r="CE1885" s="755">
        <v>8</v>
      </c>
      <c r="CF1885" s="9" t="s">
        <v>323</v>
      </c>
      <c r="CG1885" s="756" t="s">
        <v>142</v>
      </c>
      <c r="CH1885" s="9" t="s">
        <v>323</v>
      </c>
      <c r="CI1885" s="9"/>
      <c r="CJ1885" s="9"/>
      <c r="CK1885" s="9"/>
    </row>
    <row r="1886" spans="1:89" s="98" customFormat="1" x14ac:dyDescent="0.25">
      <c r="A1886" s="631" t="s">
        <v>2823</v>
      </c>
      <c r="B1886" s="99"/>
      <c r="C1886" s="772">
        <v>798</v>
      </c>
      <c r="D1886" s="807">
        <v>0.05</v>
      </c>
      <c r="E1886" s="772">
        <f t="shared" si="83"/>
        <v>838</v>
      </c>
      <c r="F1886" s="778">
        <v>1.1000000000000001</v>
      </c>
      <c r="G1886" s="774">
        <f t="shared" si="82"/>
        <v>922</v>
      </c>
      <c r="H1886" s="776"/>
      <c r="I1886" s="758"/>
      <c r="J1886" s="776"/>
      <c r="K1886" s="786"/>
      <c r="L1886" s="9" t="s">
        <v>1644</v>
      </c>
      <c r="M1886" s="9" t="s">
        <v>4746</v>
      </c>
      <c r="N1886" s="9" t="s">
        <v>142</v>
      </c>
      <c r="O1886" s="9" t="s">
        <v>2655</v>
      </c>
      <c r="P1886" s="9" t="s">
        <v>2655</v>
      </c>
      <c r="Q1886" s="9" t="s">
        <v>168</v>
      </c>
      <c r="R1886" s="9" t="s">
        <v>2802</v>
      </c>
      <c r="S1886" s="9" t="s">
        <v>2659</v>
      </c>
      <c r="T1886" s="98" t="s">
        <v>210</v>
      </c>
      <c r="U1886" s="99">
        <v>143.5</v>
      </c>
      <c r="V1886" s="99" t="s">
        <v>207</v>
      </c>
      <c r="W1886" s="99">
        <v>260.5</v>
      </c>
      <c r="X1886" s="99" t="s">
        <v>207</v>
      </c>
      <c r="Y1886" s="99">
        <v>157.5</v>
      </c>
      <c r="Z1886" s="99" t="s">
        <v>207</v>
      </c>
      <c r="AA1886" s="9">
        <v>274.5</v>
      </c>
      <c r="AB1886" s="9" t="s">
        <v>207</v>
      </c>
      <c r="AC1886" s="9">
        <v>297</v>
      </c>
      <c r="AD1886" s="9" t="s">
        <v>207</v>
      </c>
      <c r="AE1886" s="9">
        <v>117</v>
      </c>
      <c r="AF1886" s="9" t="s">
        <v>315</v>
      </c>
      <c r="AG1886" s="14" t="s">
        <v>4703</v>
      </c>
      <c r="AH1886" s="14" t="s">
        <v>207</v>
      </c>
      <c r="AI1886" s="14" t="s">
        <v>4704</v>
      </c>
      <c r="AJ1886" s="9" t="s">
        <v>207</v>
      </c>
      <c r="AK1886" s="9">
        <v>7</v>
      </c>
      <c r="AL1886" s="9" t="s">
        <v>207</v>
      </c>
      <c r="AM1886" s="9">
        <v>7</v>
      </c>
      <c r="AN1886" s="9" t="s">
        <v>207</v>
      </c>
      <c r="AO1886" s="9">
        <v>7</v>
      </c>
      <c r="AP1886" s="9" t="s">
        <v>207</v>
      </c>
      <c r="AQ1886" s="9">
        <v>7</v>
      </c>
      <c r="AR1886" s="9" t="s">
        <v>207</v>
      </c>
      <c r="AS1886" s="9" t="s">
        <v>2657</v>
      </c>
      <c r="AT1886" s="12" t="s">
        <v>2658</v>
      </c>
      <c r="AU1886" s="9" t="s">
        <v>319</v>
      </c>
      <c r="AV1886" s="9" t="s">
        <v>1647</v>
      </c>
      <c r="AW1886" s="9" t="s">
        <v>2847</v>
      </c>
      <c r="AX1886" s="9">
        <v>9010600000</v>
      </c>
      <c r="AY1886" s="9">
        <v>109.2</v>
      </c>
      <c r="AZ1886" s="12" t="s">
        <v>207</v>
      </c>
      <c r="BA1886" s="9">
        <v>12.7</v>
      </c>
      <c r="BB1886" s="12" t="s">
        <v>207</v>
      </c>
      <c r="BC1886" s="9">
        <v>45.7</v>
      </c>
      <c r="BD1886" s="12" t="s">
        <v>207</v>
      </c>
      <c r="BE1886" s="99" t="e">
        <v>#VALUE!</v>
      </c>
      <c r="BF1886" s="12" t="s">
        <v>321</v>
      </c>
      <c r="BG1886" s="654" t="e">
        <v>#VALUE!</v>
      </c>
      <c r="BH1886" s="12" t="s">
        <v>321</v>
      </c>
      <c r="BI1886" s="99" t="s">
        <v>142</v>
      </c>
      <c r="BJ1886" s="12" t="s">
        <v>321</v>
      </c>
      <c r="BK1886" s="754">
        <v>0</v>
      </c>
      <c r="BL1886" s="12" t="s">
        <v>321</v>
      </c>
      <c r="BM1886" s="754">
        <v>0</v>
      </c>
      <c r="BN1886" s="12" t="s">
        <v>321</v>
      </c>
      <c r="BO1886" s="754">
        <v>0</v>
      </c>
      <c r="BP1886" s="12" t="s">
        <v>321</v>
      </c>
      <c r="BQ1886" s="754">
        <v>0</v>
      </c>
      <c r="BR1886" s="12" t="s">
        <v>321</v>
      </c>
      <c r="BS1886" s="654">
        <v>0</v>
      </c>
      <c r="BT1886" s="12" t="s">
        <v>321</v>
      </c>
      <c r="BU1886" s="654">
        <v>0</v>
      </c>
      <c r="BV1886" s="12" t="s">
        <v>321</v>
      </c>
      <c r="BW1886" s="9">
        <v>6.3E-2</v>
      </c>
      <c r="BX1886" s="9" t="s">
        <v>322</v>
      </c>
      <c r="BY1886" s="755">
        <v>43</v>
      </c>
      <c r="BZ1886" s="9" t="s">
        <v>315</v>
      </c>
      <c r="CA1886" s="755">
        <v>5</v>
      </c>
      <c r="CB1886" s="9" t="s">
        <v>315</v>
      </c>
      <c r="CC1886" s="755">
        <v>18</v>
      </c>
      <c r="CD1886" s="9" t="s">
        <v>315</v>
      </c>
      <c r="CE1886" s="755">
        <v>8</v>
      </c>
      <c r="CF1886" s="9" t="s">
        <v>323</v>
      </c>
      <c r="CG1886" s="756" t="s">
        <v>142</v>
      </c>
      <c r="CH1886" s="9" t="s">
        <v>323</v>
      </c>
      <c r="CI1886" s="9"/>
      <c r="CJ1886" s="9"/>
      <c r="CK1886" s="9"/>
    </row>
    <row r="1887" spans="1:89" s="98" customFormat="1" x14ac:dyDescent="0.25">
      <c r="A1887" s="631" t="s">
        <v>2824</v>
      </c>
      <c r="B1887" s="99"/>
      <c r="C1887" s="772">
        <v>890</v>
      </c>
      <c r="D1887" s="807">
        <v>0.05</v>
      </c>
      <c r="E1887" s="772">
        <f t="shared" si="83"/>
        <v>935</v>
      </c>
      <c r="F1887" s="778">
        <v>1.1000000000000001</v>
      </c>
      <c r="G1887" s="774">
        <f t="shared" si="82"/>
        <v>1029</v>
      </c>
      <c r="H1887" s="776"/>
      <c r="I1887" s="758"/>
      <c r="J1887" s="776"/>
      <c r="K1887" s="786"/>
      <c r="L1887" s="9" t="s">
        <v>1644</v>
      </c>
      <c r="M1887" s="9" t="s">
        <v>4747</v>
      </c>
      <c r="N1887" s="9" t="s">
        <v>142</v>
      </c>
      <c r="O1887" s="9" t="s">
        <v>2655</v>
      </c>
      <c r="P1887" s="9" t="s">
        <v>2655</v>
      </c>
      <c r="Q1887" s="9" t="s">
        <v>168</v>
      </c>
      <c r="R1887" s="9" t="s">
        <v>2802</v>
      </c>
      <c r="S1887" s="9" t="s">
        <v>2659</v>
      </c>
      <c r="T1887" s="98" t="s">
        <v>210</v>
      </c>
      <c r="U1887" s="99">
        <v>161.5</v>
      </c>
      <c r="V1887" s="99" t="s">
        <v>207</v>
      </c>
      <c r="W1887" s="99">
        <v>291</v>
      </c>
      <c r="X1887" s="99" t="s">
        <v>207</v>
      </c>
      <c r="Y1887" s="99">
        <v>175.5</v>
      </c>
      <c r="Z1887" s="99" t="s">
        <v>207</v>
      </c>
      <c r="AA1887" s="9">
        <v>305</v>
      </c>
      <c r="AB1887" s="9" t="s">
        <v>207</v>
      </c>
      <c r="AC1887" s="9">
        <v>333</v>
      </c>
      <c r="AD1887" s="9" t="s">
        <v>207</v>
      </c>
      <c r="AE1887" s="9">
        <v>131</v>
      </c>
      <c r="AF1887" s="9" t="s">
        <v>315</v>
      </c>
      <c r="AG1887" s="14" t="s">
        <v>4706</v>
      </c>
      <c r="AH1887" s="14" t="s">
        <v>207</v>
      </c>
      <c r="AI1887" s="14" t="s">
        <v>4707</v>
      </c>
      <c r="AJ1887" s="9" t="s">
        <v>207</v>
      </c>
      <c r="AK1887" s="9">
        <v>7</v>
      </c>
      <c r="AL1887" s="9" t="s">
        <v>207</v>
      </c>
      <c r="AM1887" s="9">
        <v>7</v>
      </c>
      <c r="AN1887" s="9" t="s">
        <v>207</v>
      </c>
      <c r="AO1887" s="9">
        <v>7</v>
      </c>
      <c r="AP1887" s="9" t="s">
        <v>207</v>
      </c>
      <c r="AQ1887" s="9">
        <v>7</v>
      </c>
      <c r="AR1887" s="9" t="s">
        <v>207</v>
      </c>
      <c r="AS1887" s="9" t="s">
        <v>2657</v>
      </c>
      <c r="AT1887" s="12" t="s">
        <v>2658</v>
      </c>
      <c r="AU1887" s="9" t="s">
        <v>319</v>
      </c>
      <c r="AV1887" s="9" t="s">
        <v>1647</v>
      </c>
      <c r="AW1887" s="9" t="s">
        <v>2848</v>
      </c>
      <c r="AX1887" s="9">
        <v>9010600000</v>
      </c>
      <c r="AY1887" s="9">
        <v>109.2</v>
      </c>
      <c r="AZ1887" s="12" t="s">
        <v>207</v>
      </c>
      <c r="BA1887" s="9">
        <v>12.7</v>
      </c>
      <c r="BB1887" s="12" t="s">
        <v>207</v>
      </c>
      <c r="BC1887" s="9">
        <v>45.7</v>
      </c>
      <c r="BD1887" s="12" t="s">
        <v>207</v>
      </c>
      <c r="BE1887" s="99" t="e">
        <v>#VALUE!</v>
      </c>
      <c r="BF1887" s="12" t="s">
        <v>321</v>
      </c>
      <c r="BG1887" s="654" t="e">
        <v>#VALUE!</v>
      </c>
      <c r="BH1887" s="12" t="s">
        <v>321</v>
      </c>
      <c r="BI1887" s="99" t="s">
        <v>142</v>
      </c>
      <c r="BJ1887" s="12" t="s">
        <v>321</v>
      </c>
      <c r="BK1887" s="754">
        <v>0</v>
      </c>
      <c r="BL1887" s="12" t="s">
        <v>321</v>
      </c>
      <c r="BM1887" s="754">
        <v>0</v>
      </c>
      <c r="BN1887" s="12" t="s">
        <v>321</v>
      </c>
      <c r="BO1887" s="754">
        <v>0</v>
      </c>
      <c r="BP1887" s="12" t="s">
        <v>321</v>
      </c>
      <c r="BQ1887" s="754">
        <v>0</v>
      </c>
      <c r="BR1887" s="12" t="s">
        <v>321</v>
      </c>
      <c r="BS1887" s="654">
        <v>0</v>
      </c>
      <c r="BT1887" s="12" t="s">
        <v>321</v>
      </c>
      <c r="BU1887" s="654">
        <v>0</v>
      </c>
      <c r="BV1887" s="12" t="s">
        <v>321</v>
      </c>
      <c r="BW1887" s="9">
        <v>6.3E-2</v>
      </c>
      <c r="BX1887" s="9" t="s">
        <v>322</v>
      </c>
      <c r="BY1887" s="755">
        <v>43</v>
      </c>
      <c r="BZ1887" s="9" t="s">
        <v>315</v>
      </c>
      <c r="CA1887" s="755">
        <v>5</v>
      </c>
      <c r="CB1887" s="9" t="s">
        <v>315</v>
      </c>
      <c r="CC1887" s="755">
        <v>18</v>
      </c>
      <c r="CD1887" s="9" t="s">
        <v>315</v>
      </c>
      <c r="CE1887" s="755">
        <v>10</v>
      </c>
      <c r="CF1887" s="9" t="s">
        <v>323</v>
      </c>
      <c r="CG1887" s="756" t="s">
        <v>142</v>
      </c>
      <c r="CH1887" s="9" t="s">
        <v>323</v>
      </c>
      <c r="CI1887" s="9"/>
      <c r="CJ1887" s="9"/>
      <c r="CK1887" s="9"/>
    </row>
    <row r="1888" spans="1:89" s="98" customFormat="1" x14ac:dyDescent="0.25">
      <c r="A1888" s="631" t="s">
        <v>2825</v>
      </c>
      <c r="B1888" s="99"/>
      <c r="C1888" s="772">
        <v>1038</v>
      </c>
      <c r="D1888" s="807">
        <v>0.05</v>
      </c>
      <c r="E1888" s="772">
        <f t="shared" si="83"/>
        <v>1090</v>
      </c>
      <c r="F1888" s="778">
        <v>1.1000000000000001</v>
      </c>
      <c r="G1888" s="774">
        <f t="shared" si="82"/>
        <v>1199</v>
      </c>
      <c r="H1888" s="776"/>
      <c r="I1888" s="758"/>
      <c r="J1888" s="776"/>
      <c r="K1888" s="786"/>
      <c r="L1888" s="9" t="s">
        <v>1644</v>
      </c>
      <c r="M1888" s="9" t="s">
        <v>4748</v>
      </c>
      <c r="N1888" s="9" t="s">
        <v>142</v>
      </c>
      <c r="O1888" s="9" t="s">
        <v>2655</v>
      </c>
      <c r="P1888" s="9" t="s">
        <v>2655</v>
      </c>
      <c r="Q1888" s="9" t="s">
        <v>168</v>
      </c>
      <c r="R1888" s="9" t="s">
        <v>2802</v>
      </c>
      <c r="S1888" s="9" t="s">
        <v>2659</v>
      </c>
      <c r="T1888" s="98" t="s">
        <v>210</v>
      </c>
      <c r="U1888" s="99">
        <v>197</v>
      </c>
      <c r="V1888" s="99" t="s">
        <v>207</v>
      </c>
      <c r="W1888" s="99">
        <v>352</v>
      </c>
      <c r="X1888" s="99" t="s">
        <v>207</v>
      </c>
      <c r="Y1888" s="99">
        <v>211</v>
      </c>
      <c r="Z1888" s="99" t="s">
        <v>207</v>
      </c>
      <c r="AA1888" s="9">
        <v>366</v>
      </c>
      <c r="AB1888" s="9" t="s">
        <v>207</v>
      </c>
      <c r="AC1888" s="9">
        <v>403</v>
      </c>
      <c r="AD1888" s="9" t="s">
        <v>207</v>
      </c>
      <c r="AE1888" s="9">
        <v>159</v>
      </c>
      <c r="AF1888" s="9" t="s">
        <v>315</v>
      </c>
      <c r="AG1888" s="14" t="s">
        <v>4709</v>
      </c>
      <c r="AH1888" s="14" t="s">
        <v>207</v>
      </c>
      <c r="AI1888" s="14" t="s">
        <v>4710</v>
      </c>
      <c r="AJ1888" s="9" t="s">
        <v>207</v>
      </c>
      <c r="AK1888" s="9">
        <v>7</v>
      </c>
      <c r="AL1888" s="9" t="s">
        <v>207</v>
      </c>
      <c r="AM1888" s="9">
        <v>7</v>
      </c>
      <c r="AN1888" s="9" t="s">
        <v>207</v>
      </c>
      <c r="AO1888" s="9">
        <v>7</v>
      </c>
      <c r="AP1888" s="9" t="s">
        <v>207</v>
      </c>
      <c r="AQ1888" s="9">
        <v>7</v>
      </c>
      <c r="AR1888" s="9" t="s">
        <v>207</v>
      </c>
      <c r="AS1888" s="9" t="s">
        <v>2657</v>
      </c>
      <c r="AT1888" s="12" t="s">
        <v>2658</v>
      </c>
      <c r="AU1888" s="9" t="s">
        <v>319</v>
      </c>
      <c r="AV1888" s="9" t="s">
        <v>1647</v>
      </c>
      <c r="AW1888" s="9" t="s">
        <v>2849</v>
      </c>
      <c r="AX1888" s="9">
        <v>9010600000</v>
      </c>
      <c r="AY1888" s="9">
        <v>109.2</v>
      </c>
      <c r="AZ1888" s="12" t="s">
        <v>207</v>
      </c>
      <c r="BA1888" s="9">
        <v>12.7</v>
      </c>
      <c r="BB1888" s="12" t="s">
        <v>207</v>
      </c>
      <c r="BC1888" s="9">
        <v>45.7</v>
      </c>
      <c r="BD1888" s="12" t="s">
        <v>207</v>
      </c>
      <c r="BE1888" s="99" t="e">
        <v>#VALUE!</v>
      </c>
      <c r="BF1888" s="12" t="s">
        <v>321</v>
      </c>
      <c r="BG1888" s="654" t="e">
        <v>#VALUE!</v>
      </c>
      <c r="BH1888" s="12" t="s">
        <v>321</v>
      </c>
      <c r="BI1888" s="99" t="s">
        <v>142</v>
      </c>
      <c r="BJ1888" s="12" t="s">
        <v>321</v>
      </c>
      <c r="BK1888" s="754">
        <v>0</v>
      </c>
      <c r="BL1888" s="12" t="s">
        <v>321</v>
      </c>
      <c r="BM1888" s="754">
        <v>0</v>
      </c>
      <c r="BN1888" s="12" t="s">
        <v>321</v>
      </c>
      <c r="BO1888" s="754">
        <v>0</v>
      </c>
      <c r="BP1888" s="12" t="s">
        <v>321</v>
      </c>
      <c r="BQ1888" s="754">
        <v>0</v>
      </c>
      <c r="BR1888" s="12" t="s">
        <v>321</v>
      </c>
      <c r="BS1888" s="654">
        <v>0</v>
      </c>
      <c r="BT1888" s="12" t="s">
        <v>321</v>
      </c>
      <c r="BU1888" s="654">
        <v>0</v>
      </c>
      <c r="BV1888" s="12" t="s">
        <v>321</v>
      </c>
      <c r="BW1888" s="9">
        <v>6.3E-2</v>
      </c>
      <c r="BX1888" s="9" t="s">
        <v>322</v>
      </c>
      <c r="BY1888" s="755">
        <v>43</v>
      </c>
      <c r="BZ1888" s="9" t="s">
        <v>315</v>
      </c>
      <c r="CA1888" s="755">
        <v>5</v>
      </c>
      <c r="CB1888" s="9" t="s">
        <v>315</v>
      </c>
      <c r="CC1888" s="755">
        <v>18</v>
      </c>
      <c r="CD1888" s="9" t="s">
        <v>315</v>
      </c>
      <c r="CE1888" s="755">
        <v>13</v>
      </c>
      <c r="CF1888" s="9" t="s">
        <v>323</v>
      </c>
      <c r="CG1888" s="756" t="s">
        <v>142</v>
      </c>
      <c r="CH1888" s="9" t="s">
        <v>323</v>
      </c>
      <c r="CI1888" s="9"/>
      <c r="CJ1888" s="9"/>
      <c r="CK1888" s="9"/>
    </row>
    <row r="1889" spans="1:89" s="98" customFormat="1" x14ac:dyDescent="0.25">
      <c r="A1889" s="631" t="s">
        <v>2826</v>
      </c>
      <c r="B1889" s="99"/>
      <c r="C1889" s="772">
        <v>1320</v>
      </c>
      <c r="D1889" s="807">
        <v>0.05</v>
      </c>
      <c r="E1889" s="772">
        <f t="shared" si="83"/>
        <v>1386</v>
      </c>
      <c r="F1889" s="778">
        <v>1.1000000000000001</v>
      </c>
      <c r="G1889" s="774">
        <f t="shared" si="82"/>
        <v>1525</v>
      </c>
      <c r="H1889" s="776"/>
      <c r="I1889" s="758"/>
      <c r="J1889" s="776"/>
      <c r="K1889" s="786"/>
      <c r="L1889" s="9" t="s">
        <v>1644</v>
      </c>
      <c r="M1889" s="9" t="s">
        <v>4749</v>
      </c>
      <c r="N1889" s="9" t="s">
        <v>142</v>
      </c>
      <c r="O1889" s="9" t="s">
        <v>2655</v>
      </c>
      <c r="P1889" s="9" t="s">
        <v>2655</v>
      </c>
      <c r="Q1889" s="9" t="s">
        <v>168</v>
      </c>
      <c r="R1889" s="9" t="s">
        <v>2802</v>
      </c>
      <c r="S1889" s="9" t="s">
        <v>2659</v>
      </c>
      <c r="T1889" s="98" t="s">
        <v>210</v>
      </c>
      <c r="U1889" s="99">
        <v>230</v>
      </c>
      <c r="V1889" s="99" t="s">
        <v>207</v>
      </c>
      <c r="W1889" s="99">
        <v>413</v>
      </c>
      <c r="X1889" s="99" t="s">
        <v>207</v>
      </c>
      <c r="Y1889" s="99">
        <v>244</v>
      </c>
      <c r="Z1889" s="99" t="s">
        <v>207</v>
      </c>
      <c r="AA1889" s="9">
        <v>426.5</v>
      </c>
      <c r="AB1889" s="9" t="s">
        <v>207</v>
      </c>
      <c r="AC1889" s="9">
        <v>473</v>
      </c>
      <c r="AD1889" s="9" t="s">
        <v>207</v>
      </c>
      <c r="AE1889" s="9">
        <v>186</v>
      </c>
      <c r="AF1889" s="9" t="s">
        <v>315</v>
      </c>
      <c r="AG1889" s="14" t="s">
        <v>4712</v>
      </c>
      <c r="AH1889" s="14" t="s">
        <v>207</v>
      </c>
      <c r="AI1889" s="14" t="s">
        <v>4713</v>
      </c>
      <c r="AJ1889" s="9" t="s">
        <v>207</v>
      </c>
      <c r="AK1889" s="9">
        <v>7</v>
      </c>
      <c r="AL1889" s="9" t="s">
        <v>207</v>
      </c>
      <c r="AM1889" s="9">
        <v>7</v>
      </c>
      <c r="AN1889" s="9" t="s">
        <v>207</v>
      </c>
      <c r="AO1889" s="9">
        <v>7</v>
      </c>
      <c r="AP1889" s="9" t="s">
        <v>207</v>
      </c>
      <c r="AQ1889" s="9">
        <v>7</v>
      </c>
      <c r="AR1889" s="9" t="s">
        <v>207</v>
      </c>
      <c r="AS1889" s="9" t="s">
        <v>2657</v>
      </c>
      <c r="AT1889" s="12" t="s">
        <v>2658</v>
      </c>
      <c r="AU1889" s="9" t="s">
        <v>319</v>
      </c>
      <c r="AV1889" s="9" t="s">
        <v>1647</v>
      </c>
      <c r="AW1889" s="9" t="s">
        <v>2850</v>
      </c>
      <c r="AX1889" s="9">
        <v>9010600000</v>
      </c>
      <c r="AY1889" s="9">
        <v>104.1</v>
      </c>
      <c r="AZ1889" s="12" t="s">
        <v>207</v>
      </c>
      <c r="BA1889" s="9">
        <v>12.7</v>
      </c>
      <c r="BB1889" s="12" t="s">
        <v>207</v>
      </c>
      <c r="BC1889" s="9">
        <v>27.9</v>
      </c>
      <c r="BD1889" s="12" t="s">
        <v>207</v>
      </c>
      <c r="BE1889" s="99" t="e">
        <v>#VALUE!</v>
      </c>
      <c r="BF1889" s="12" t="s">
        <v>321</v>
      </c>
      <c r="BG1889" s="654" t="e">
        <v>#VALUE!</v>
      </c>
      <c r="BH1889" s="12" t="s">
        <v>321</v>
      </c>
      <c r="BI1889" s="99" t="s">
        <v>142</v>
      </c>
      <c r="BJ1889" s="12" t="s">
        <v>321</v>
      </c>
      <c r="BK1889" s="754">
        <v>0</v>
      </c>
      <c r="BL1889" s="12" t="s">
        <v>321</v>
      </c>
      <c r="BM1889" s="754">
        <v>0</v>
      </c>
      <c r="BN1889" s="12" t="s">
        <v>321</v>
      </c>
      <c r="BO1889" s="754">
        <v>0</v>
      </c>
      <c r="BP1889" s="12" t="s">
        <v>321</v>
      </c>
      <c r="BQ1889" s="754">
        <v>0</v>
      </c>
      <c r="BR1889" s="12" t="s">
        <v>321</v>
      </c>
      <c r="BS1889" s="654">
        <v>0</v>
      </c>
      <c r="BT1889" s="12" t="s">
        <v>321</v>
      </c>
      <c r="BU1889" s="654">
        <v>0</v>
      </c>
      <c r="BV1889" s="12" t="s">
        <v>321</v>
      </c>
      <c r="BW1889" s="9">
        <v>3.6999999999999998E-2</v>
      </c>
      <c r="BX1889" s="9" t="s">
        <v>322</v>
      </c>
      <c r="BY1889" s="755">
        <v>41</v>
      </c>
      <c r="BZ1889" s="9" t="s">
        <v>315</v>
      </c>
      <c r="CA1889" s="755">
        <v>5</v>
      </c>
      <c r="CB1889" s="9" t="s">
        <v>315</v>
      </c>
      <c r="CC1889" s="755">
        <v>11</v>
      </c>
      <c r="CD1889" s="9" t="s">
        <v>315</v>
      </c>
      <c r="CE1889" s="755">
        <v>14</v>
      </c>
      <c r="CF1889" s="9" t="s">
        <v>323</v>
      </c>
      <c r="CG1889" s="756" t="s">
        <v>142</v>
      </c>
      <c r="CH1889" s="9" t="s">
        <v>323</v>
      </c>
      <c r="CI1889" s="9"/>
      <c r="CJ1889" s="9"/>
      <c r="CK1889" s="9"/>
    </row>
    <row r="1890" spans="1:89" s="98" customFormat="1" x14ac:dyDescent="0.25">
      <c r="A1890" s="631" t="s">
        <v>2827</v>
      </c>
      <c r="B1890" s="99"/>
      <c r="C1890" s="772">
        <v>763</v>
      </c>
      <c r="D1890" s="807">
        <v>0.05</v>
      </c>
      <c r="E1890" s="772">
        <f t="shared" si="83"/>
        <v>801</v>
      </c>
      <c r="F1890" s="778">
        <v>1.1000000000000001</v>
      </c>
      <c r="G1890" s="774">
        <f t="shared" si="82"/>
        <v>881</v>
      </c>
      <c r="H1890" s="776"/>
      <c r="I1890" s="758"/>
      <c r="J1890" s="776"/>
      <c r="K1890" s="786"/>
      <c r="L1890" s="9" t="s">
        <v>1644</v>
      </c>
      <c r="M1890" s="9" t="s">
        <v>4750</v>
      </c>
      <c r="N1890" s="9" t="s">
        <v>142</v>
      </c>
      <c r="O1890" s="9" t="s">
        <v>2655</v>
      </c>
      <c r="P1890" s="9" t="s">
        <v>2655</v>
      </c>
      <c r="Q1890" s="9" t="s">
        <v>168</v>
      </c>
      <c r="R1890" s="9" t="s">
        <v>2802</v>
      </c>
      <c r="S1890" s="9" t="s">
        <v>2659</v>
      </c>
      <c r="T1890" s="98" t="s">
        <v>210</v>
      </c>
      <c r="U1890" s="99">
        <v>128.5</v>
      </c>
      <c r="V1890" s="99" t="s">
        <v>207</v>
      </c>
      <c r="W1890" s="99">
        <v>230</v>
      </c>
      <c r="X1890" s="99" t="s">
        <v>207</v>
      </c>
      <c r="Y1890" s="99">
        <v>142</v>
      </c>
      <c r="Z1890" s="99" t="s">
        <v>207</v>
      </c>
      <c r="AA1890" s="9">
        <v>244</v>
      </c>
      <c r="AB1890" s="9" t="s">
        <v>207</v>
      </c>
      <c r="AC1890" s="9">
        <v>263</v>
      </c>
      <c r="AD1890" s="9" t="s">
        <v>207</v>
      </c>
      <c r="AE1890" s="9">
        <v>104</v>
      </c>
      <c r="AF1890" s="9" t="s">
        <v>315</v>
      </c>
      <c r="AG1890" s="14" t="s">
        <v>4700</v>
      </c>
      <c r="AH1890" s="14" t="s">
        <v>207</v>
      </c>
      <c r="AI1890" s="14" t="s">
        <v>4701</v>
      </c>
      <c r="AJ1890" s="9" t="s">
        <v>207</v>
      </c>
      <c r="AK1890" s="9">
        <v>7</v>
      </c>
      <c r="AL1890" s="9" t="s">
        <v>207</v>
      </c>
      <c r="AM1890" s="9">
        <v>7</v>
      </c>
      <c r="AN1890" s="9" t="s">
        <v>207</v>
      </c>
      <c r="AO1890" s="9">
        <v>7</v>
      </c>
      <c r="AP1890" s="9" t="s">
        <v>207</v>
      </c>
      <c r="AQ1890" s="9">
        <v>7</v>
      </c>
      <c r="AR1890" s="9" t="s">
        <v>207</v>
      </c>
      <c r="AS1890" s="9" t="s">
        <v>2978</v>
      </c>
      <c r="AT1890" s="9" t="s">
        <v>2980</v>
      </c>
      <c r="AU1890" s="9" t="s">
        <v>319</v>
      </c>
      <c r="AV1890" s="9" t="s">
        <v>1647</v>
      </c>
      <c r="AW1890" s="9" t="s">
        <v>2851</v>
      </c>
      <c r="AX1890" s="9">
        <v>9010600000</v>
      </c>
      <c r="AY1890" s="9">
        <v>109.2</v>
      </c>
      <c r="AZ1890" s="12" t="s">
        <v>207</v>
      </c>
      <c r="BA1890" s="9">
        <v>12.7</v>
      </c>
      <c r="BB1890" s="12" t="s">
        <v>207</v>
      </c>
      <c r="BC1890" s="9">
        <v>45.7</v>
      </c>
      <c r="BD1890" s="12" t="s">
        <v>207</v>
      </c>
      <c r="BE1890" s="99" t="e">
        <v>#VALUE!</v>
      </c>
      <c r="BF1890" s="12" t="s">
        <v>321</v>
      </c>
      <c r="BG1890" s="654" t="e">
        <v>#VALUE!</v>
      </c>
      <c r="BH1890" s="12" t="s">
        <v>321</v>
      </c>
      <c r="BI1890" s="99" t="s">
        <v>142</v>
      </c>
      <c r="BJ1890" s="12" t="s">
        <v>321</v>
      </c>
      <c r="BK1890" s="754">
        <v>0</v>
      </c>
      <c r="BL1890" s="12" t="s">
        <v>321</v>
      </c>
      <c r="BM1890" s="754">
        <v>0</v>
      </c>
      <c r="BN1890" s="12" t="s">
        <v>321</v>
      </c>
      <c r="BO1890" s="754">
        <v>0</v>
      </c>
      <c r="BP1890" s="12" t="s">
        <v>321</v>
      </c>
      <c r="BQ1890" s="754">
        <v>0</v>
      </c>
      <c r="BR1890" s="12" t="s">
        <v>321</v>
      </c>
      <c r="BS1890" s="654">
        <v>0</v>
      </c>
      <c r="BT1890" s="12" t="s">
        <v>321</v>
      </c>
      <c r="BU1890" s="654">
        <v>0</v>
      </c>
      <c r="BV1890" s="12" t="s">
        <v>321</v>
      </c>
      <c r="BW1890" s="9">
        <v>6.3E-2</v>
      </c>
      <c r="BX1890" s="9" t="s">
        <v>322</v>
      </c>
      <c r="BY1890" s="755">
        <v>43</v>
      </c>
      <c r="BZ1890" s="9" t="s">
        <v>315</v>
      </c>
      <c r="CA1890" s="755">
        <v>5</v>
      </c>
      <c r="CB1890" s="9" t="s">
        <v>315</v>
      </c>
      <c r="CC1890" s="755">
        <v>18</v>
      </c>
      <c r="CD1890" s="9" t="s">
        <v>315</v>
      </c>
      <c r="CE1890" s="755">
        <v>8</v>
      </c>
      <c r="CF1890" s="9" t="s">
        <v>323</v>
      </c>
      <c r="CG1890" s="756" t="s">
        <v>142</v>
      </c>
      <c r="CH1890" s="9" t="s">
        <v>323</v>
      </c>
      <c r="CI1890" s="9"/>
      <c r="CJ1890" s="9"/>
      <c r="CK1890" s="9"/>
    </row>
    <row r="1891" spans="1:89" s="98" customFormat="1" x14ac:dyDescent="0.25">
      <c r="A1891" s="631" t="s">
        <v>2828</v>
      </c>
      <c r="B1891" s="99"/>
      <c r="C1891" s="772">
        <v>918</v>
      </c>
      <c r="D1891" s="807">
        <v>0.05</v>
      </c>
      <c r="E1891" s="772">
        <f t="shared" si="83"/>
        <v>964</v>
      </c>
      <c r="F1891" s="778">
        <v>1.1000000000000001</v>
      </c>
      <c r="G1891" s="774">
        <f t="shared" si="82"/>
        <v>1060</v>
      </c>
      <c r="H1891" s="776"/>
      <c r="I1891" s="758"/>
      <c r="J1891" s="776"/>
      <c r="K1891" s="786"/>
      <c r="L1891" s="9" t="s">
        <v>1644</v>
      </c>
      <c r="M1891" s="9" t="s">
        <v>4751</v>
      </c>
      <c r="N1891" s="9" t="s">
        <v>142</v>
      </c>
      <c r="O1891" s="9" t="s">
        <v>2655</v>
      </c>
      <c r="P1891" s="9" t="s">
        <v>2655</v>
      </c>
      <c r="Q1891" s="9" t="s">
        <v>168</v>
      </c>
      <c r="R1891" s="9" t="s">
        <v>2802</v>
      </c>
      <c r="S1891" s="9" t="s">
        <v>2659</v>
      </c>
      <c r="T1891" s="98" t="s">
        <v>210</v>
      </c>
      <c r="U1891" s="99">
        <v>143.5</v>
      </c>
      <c r="V1891" s="99" t="s">
        <v>207</v>
      </c>
      <c r="W1891" s="99">
        <v>260.5</v>
      </c>
      <c r="X1891" s="99" t="s">
        <v>207</v>
      </c>
      <c r="Y1891" s="99">
        <v>157.5</v>
      </c>
      <c r="Z1891" s="99" t="s">
        <v>207</v>
      </c>
      <c r="AA1891" s="9">
        <v>274.5</v>
      </c>
      <c r="AB1891" s="9" t="s">
        <v>207</v>
      </c>
      <c r="AC1891" s="9">
        <v>297</v>
      </c>
      <c r="AD1891" s="9" t="s">
        <v>207</v>
      </c>
      <c r="AE1891" s="9">
        <v>117</v>
      </c>
      <c r="AF1891" s="9" t="s">
        <v>315</v>
      </c>
      <c r="AG1891" s="14" t="s">
        <v>4703</v>
      </c>
      <c r="AH1891" s="14" t="s">
        <v>207</v>
      </c>
      <c r="AI1891" s="14" t="s">
        <v>4704</v>
      </c>
      <c r="AJ1891" s="9" t="s">
        <v>207</v>
      </c>
      <c r="AK1891" s="9">
        <v>7</v>
      </c>
      <c r="AL1891" s="9" t="s">
        <v>207</v>
      </c>
      <c r="AM1891" s="9">
        <v>7</v>
      </c>
      <c r="AN1891" s="9" t="s">
        <v>207</v>
      </c>
      <c r="AO1891" s="9">
        <v>7</v>
      </c>
      <c r="AP1891" s="9" t="s">
        <v>207</v>
      </c>
      <c r="AQ1891" s="9">
        <v>7</v>
      </c>
      <c r="AR1891" s="9" t="s">
        <v>207</v>
      </c>
      <c r="AS1891" s="9" t="s">
        <v>2978</v>
      </c>
      <c r="AT1891" s="9" t="s">
        <v>2980</v>
      </c>
      <c r="AU1891" s="9" t="s">
        <v>319</v>
      </c>
      <c r="AV1891" s="9" t="s">
        <v>1647</v>
      </c>
      <c r="AW1891" s="9" t="s">
        <v>2852</v>
      </c>
      <c r="AX1891" s="9">
        <v>9010600000</v>
      </c>
      <c r="AY1891" s="9">
        <v>109.2</v>
      </c>
      <c r="AZ1891" s="12" t="s">
        <v>207</v>
      </c>
      <c r="BA1891" s="9">
        <v>12.7</v>
      </c>
      <c r="BB1891" s="12" t="s">
        <v>207</v>
      </c>
      <c r="BC1891" s="9">
        <v>45.7</v>
      </c>
      <c r="BD1891" s="12" t="s">
        <v>207</v>
      </c>
      <c r="BE1891" s="99" t="e">
        <v>#VALUE!</v>
      </c>
      <c r="BF1891" s="12" t="s">
        <v>321</v>
      </c>
      <c r="BG1891" s="654" t="e">
        <v>#VALUE!</v>
      </c>
      <c r="BH1891" s="12" t="s">
        <v>321</v>
      </c>
      <c r="BI1891" s="99" t="s">
        <v>142</v>
      </c>
      <c r="BJ1891" s="12" t="s">
        <v>321</v>
      </c>
      <c r="BK1891" s="754">
        <v>0</v>
      </c>
      <c r="BL1891" s="12" t="s">
        <v>321</v>
      </c>
      <c r="BM1891" s="754">
        <v>0</v>
      </c>
      <c r="BN1891" s="12" t="s">
        <v>321</v>
      </c>
      <c r="BO1891" s="754">
        <v>0</v>
      </c>
      <c r="BP1891" s="12" t="s">
        <v>321</v>
      </c>
      <c r="BQ1891" s="754">
        <v>0</v>
      </c>
      <c r="BR1891" s="12" t="s">
        <v>321</v>
      </c>
      <c r="BS1891" s="654">
        <v>0</v>
      </c>
      <c r="BT1891" s="12" t="s">
        <v>321</v>
      </c>
      <c r="BU1891" s="654">
        <v>0</v>
      </c>
      <c r="BV1891" s="12" t="s">
        <v>321</v>
      </c>
      <c r="BW1891" s="9">
        <v>6.3E-2</v>
      </c>
      <c r="BX1891" s="9" t="s">
        <v>322</v>
      </c>
      <c r="BY1891" s="755">
        <v>43</v>
      </c>
      <c r="BZ1891" s="9" t="s">
        <v>315</v>
      </c>
      <c r="CA1891" s="755">
        <v>5</v>
      </c>
      <c r="CB1891" s="9" t="s">
        <v>315</v>
      </c>
      <c r="CC1891" s="755">
        <v>18</v>
      </c>
      <c r="CD1891" s="9" t="s">
        <v>315</v>
      </c>
      <c r="CE1891" s="755">
        <v>8</v>
      </c>
      <c r="CF1891" s="9" t="s">
        <v>323</v>
      </c>
      <c r="CG1891" s="756" t="s">
        <v>142</v>
      </c>
      <c r="CH1891" s="9" t="s">
        <v>323</v>
      </c>
      <c r="CI1891" s="9"/>
      <c r="CJ1891" s="9"/>
      <c r="CK1891" s="9"/>
    </row>
    <row r="1892" spans="1:89" s="98" customFormat="1" x14ac:dyDescent="0.25">
      <c r="A1892" s="631" t="s">
        <v>2829</v>
      </c>
      <c r="B1892" s="99"/>
      <c r="C1892" s="772">
        <v>1024</v>
      </c>
      <c r="D1892" s="807">
        <v>0.05</v>
      </c>
      <c r="E1892" s="772">
        <f t="shared" si="83"/>
        <v>1075</v>
      </c>
      <c r="F1892" s="778">
        <v>1.1000000000000001</v>
      </c>
      <c r="G1892" s="774">
        <f t="shared" si="82"/>
        <v>1183</v>
      </c>
      <c r="H1892" s="776"/>
      <c r="I1892" s="758"/>
      <c r="J1892" s="776"/>
      <c r="K1892" s="786"/>
      <c r="L1892" s="9" t="s">
        <v>1644</v>
      </c>
      <c r="M1892" s="9" t="s">
        <v>4752</v>
      </c>
      <c r="N1892" s="9" t="s">
        <v>142</v>
      </c>
      <c r="O1892" s="9" t="s">
        <v>2655</v>
      </c>
      <c r="P1892" s="9" t="s">
        <v>2655</v>
      </c>
      <c r="Q1892" s="9" t="s">
        <v>168</v>
      </c>
      <c r="R1892" s="9" t="s">
        <v>2802</v>
      </c>
      <c r="S1892" s="9" t="s">
        <v>2659</v>
      </c>
      <c r="T1892" s="98" t="s">
        <v>210</v>
      </c>
      <c r="U1892" s="99">
        <v>161.5</v>
      </c>
      <c r="V1892" s="99" t="s">
        <v>207</v>
      </c>
      <c r="W1892" s="99">
        <v>291</v>
      </c>
      <c r="X1892" s="99" t="s">
        <v>207</v>
      </c>
      <c r="Y1892" s="99">
        <v>175.5</v>
      </c>
      <c r="Z1892" s="99" t="s">
        <v>207</v>
      </c>
      <c r="AA1892" s="9">
        <v>305</v>
      </c>
      <c r="AB1892" s="9" t="s">
        <v>207</v>
      </c>
      <c r="AC1892" s="9">
        <v>333</v>
      </c>
      <c r="AD1892" s="9" t="s">
        <v>207</v>
      </c>
      <c r="AE1892" s="9">
        <v>131</v>
      </c>
      <c r="AF1892" s="9" t="s">
        <v>315</v>
      </c>
      <c r="AG1892" s="14" t="s">
        <v>4706</v>
      </c>
      <c r="AH1892" s="14" t="s">
        <v>207</v>
      </c>
      <c r="AI1892" s="14" t="s">
        <v>4707</v>
      </c>
      <c r="AJ1892" s="9" t="s">
        <v>207</v>
      </c>
      <c r="AK1892" s="9">
        <v>7</v>
      </c>
      <c r="AL1892" s="9" t="s">
        <v>207</v>
      </c>
      <c r="AM1892" s="9">
        <v>7</v>
      </c>
      <c r="AN1892" s="9" t="s">
        <v>207</v>
      </c>
      <c r="AO1892" s="9">
        <v>7</v>
      </c>
      <c r="AP1892" s="9" t="s">
        <v>207</v>
      </c>
      <c r="AQ1892" s="9">
        <v>7</v>
      </c>
      <c r="AR1892" s="9" t="s">
        <v>207</v>
      </c>
      <c r="AS1892" s="9" t="s">
        <v>2978</v>
      </c>
      <c r="AT1892" s="9" t="s">
        <v>2980</v>
      </c>
      <c r="AU1892" s="9" t="s">
        <v>319</v>
      </c>
      <c r="AV1892" s="9" t="s">
        <v>1647</v>
      </c>
      <c r="AW1892" s="9" t="s">
        <v>2853</v>
      </c>
      <c r="AX1892" s="9">
        <v>9010600000</v>
      </c>
      <c r="AY1892" s="9">
        <v>109.2</v>
      </c>
      <c r="AZ1892" s="12" t="s">
        <v>207</v>
      </c>
      <c r="BA1892" s="9">
        <v>12.7</v>
      </c>
      <c r="BB1892" s="12" t="s">
        <v>207</v>
      </c>
      <c r="BC1892" s="9">
        <v>45.7</v>
      </c>
      <c r="BD1892" s="12" t="s">
        <v>207</v>
      </c>
      <c r="BE1892" s="99" t="e">
        <v>#VALUE!</v>
      </c>
      <c r="BF1892" s="12" t="s">
        <v>321</v>
      </c>
      <c r="BG1892" s="654" t="e">
        <v>#VALUE!</v>
      </c>
      <c r="BH1892" s="12" t="s">
        <v>321</v>
      </c>
      <c r="BI1892" s="99" t="s">
        <v>142</v>
      </c>
      <c r="BJ1892" s="12" t="s">
        <v>321</v>
      </c>
      <c r="BK1892" s="754">
        <v>0</v>
      </c>
      <c r="BL1892" s="12" t="s">
        <v>321</v>
      </c>
      <c r="BM1892" s="754">
        <v>0</v>
      </c>
      <c r="BN1892" s="12" t="s">
        <v>321</v>
      </c>
      <c r="BO1892" s="754">
        <v>0</v>
      </c>
      <c r="BP1892" s="12" t="s">
        <v>321</v>
      </c>
      <c r="BQ1892" s="754">
        <v>0</v>
      </c>
      <c r="BR1892" s="12" t="s">
        <v>321</v>
      </c>
      <c r="BS1892" s="654">
        <v>0</v>
      </c>
      <c r="BT1892" s="12" t="s">
        <v>321</v>
      </c>
      <c r="BU1892" s="654">
        <v>0</v>
      </c>
      <c r="BV1892" s="12" t="s">
        <v>321</v>
      </c>
      <c r="BW1892" s="9">
        <v>6.3E-2</v>
      </c>
      <c r="BX1892" s="9" t="s">
        <v>322</v>
      </c>
      <c r="BY1892" s="755">
        <v>43</v>
      </c>
      <c r="BZ1892" s="9" t="s">
        <v>315</v>
      </c>
      <c r="CA1892" s="755">
        <v>5</v>
      </c>
      <c r="CB1892" s="9" t="s">
        <v>315</v>
      </c>
      <c r="CC1892" s="755">
        <v>18</v>
      </c>
      <c r="CD1892" s="9" t="s">
        <v>315</v>
      </c>
      <c r="CE1892" s="755">
        <v>10</v>
      </c>
      <c r="CF1892" s="9" t="s">
        <v>323</v>
      </c>
      <c r="CG1892" s="756" t="s">
        <v>142</v>
      </c>
      <c r="CH1892" s="9" t="s">
        <v>323</v>
      </c>
      <c r="CI1892" s="9"/>
      <c r="CJ1892" s="9"/>
      <c r="CK1892" s="9"/>
    </row>
    <row r="1893" spans="1:89" s="98" customFormat="1" x14ac:dyDescent="0.25">
      <c r="A1893" s="631" t="s">
        <v>2830</v>
      </c>
      <c r="B1893" s="99"/>
      <c r="C1893" s="772">
        <v>1194</v>
      </c>
      <c r="D1893" s="807">
        <v>0.05</v>
      </c>
      <c r="E1893" s="772">
        <f t="shared" si="83"/>
        <v>1254</v>
      </c>
      <c r="F1893" s="778">
        <v>1.1000000000000001</v>
      </c>
      <c r="G1893" s="774">
        <f t="shared" si="82"/>
        <v>1379</v>
      </c>
      <c r="H1893" s="776"/>
      <c r="I1893" s="758"/>
      <c r="J1893" s="776"/>
      <c r="K1893" s="786"/>
      <c r="L1893" s="9" t="s">
        <v>1644</v>
      </c>
      <c r="M1893" s="9" t="s">
        <v>4753</v>
      </c>
      <c r="N1893" s="9" t="s">
        <v>142</v>
      </c>
      <c r="O1893" s="9" t="s">
        <v>2655</v>
      </c>
      <c r="P1893" s="9" t="s">
        <v>2655</v>
      </c>
      <c r="Q1893" s="9" t="s">
        <v>168</v>
      </c>
      <c r="R1893" s="9" t="s">
        <v>2802</v>
      </c>
      <c r="S1893" s="9" t="s">
        <v>2659</v>
      </c>
      <c r="T1893" s="98" t="s">
        <v>210</v>
      </c>
      <c r="U1893" s="99">
        <v>197</v>
      </c>
      <c r="V1893" s="99" t="s">
        <v>207</v>
      </c>
      <c r="W1893" s="99">
        <v>352</v>
      </c>
      <c r="X1893" s="99" t="s">
        <v>207</v>
      </c>
      <c r="Y1893" s="99">
        <v>211</v>
      </c>
      <c r="Z1893" s="99" t="s">
        <v>207</v>
      </c>
      <c r="AA1893" s="9">
        <v>366</v>
      </c>
      <c r="AB1893" s="9" t="s">
        <v>207</v>
      </c>
      <c r="AC1893" s="9">
        <v>403</v>
      </c>
      <c r="AD1893" s="9" t="s">
        <v>207</v>
      </c>
      <c r="AE1893" s="9">
        <v>159</v>
      </c>
      <c r="AF1893" s="9" t="s">
        <v>315</v>
      </c>
      <c r="AG1893" s="14" t="s">
        <v>4709</v>
      </c>
      <c r="AH1893" s="14" t="s">
        <v>207</v>
      </c>
      <c r="AI1893" s="14" t="s">
        <v>4710</v>
      </c>
      <c r="AJ1893" s="9" t="s">
        <v>207</v>
      </c>
      <c r="AK1893" s="9">
        <v>7</v>
      </c>
      <c r="AL1893" s="9" t="s">
        <v>207</v>
      </c>
      <c r="AM1893" s="9">
        <v>7</v>
      </c>
      <c r="AN1893" s="9" t="s">
        <v>207</v>
      </c>
      <c r="AO1893" s="9">
        <v>7</v>
      </c>
      <c r="AP1893" s="9" t="s">
        <v>207</v>
      </c>
      <c r="AQ1893" s="9">
        <v>7</v>
      </c>
      <c r="AR1893" s="9" t="s">
        <v>207</v>
      </c>
      <c r="AS1893" s="9" t="s">
        <v>2978</v>
      </c>
      <c r="AT1893" s="9" t="s">
        <v>2980</v>
      </c>
      <c r="AU1893" s="9" t="s">
        <v>319</v>
      </c>
      <c r="AV1893" s="9" t="s">
        <v>1647</v>
      </c>
      <c r="AW1893" s="9" t="s">
        <v>2854</v>
      </c>
      <c r="AX1893" s="9">
        <v>9010600000</v>
      </c>
      <c r="AY1893" s="9">
        <v>109.2</v>
      </c>
      <c r="AZ1893" s="12" t="s">
        <v>207</v>
      </c>
      <c r="BA1893" s="9">
        <v>12.7</v>
      </c>
      <c r="BB1893" s="12" t="s">
        <v>207</v>
      </c>
      <c r="BC1893" s="9">
        <v>45.7</v>
      </c>
      <c r="BD1893" s="12" t="s">
        <v>207</v>
      </c>
      <c r="BE1893" s="99" t="e">
        <v>#VALUE!</v>
      </c>
      <c r="BF1893" s="12" t="s">
        <v>321</v>
      </c>
      <c r="BG1893" s="654" t="e">
        <v>#VALUE!</v>
      </c>
      <c r="BH1893" s="12" t="s">
        <v>321</v>
      </c>
      <c r="BI1893" s="99" t="s">
        <v>142</v>
      </c>
      <c r="BJ1893" s="12" t="s">
        <v>321</v>
      </c>
      <c r="BK1893" s="754">
        <v>0</v>
      </c>
      <c r="BL1893" s="12" t="s">
        <v>321</v>
      </c>
      <c r="BM1893" s="754">
        <v>0</v>
      </c>
      <c r="BN1893" s="12" t="s">
        <v>321</v>
      </c>
      <c r="BO1893" s="754">
        <v>0</v>
      </c>
      <c r="BP1893" s="12" t="s">
        <v>321</v>
      </c>
      <c r="BQ1893" s="754">
        <v>0</v>
      </c>
      <c r="BR1893" s="12" t="s">
        <v>321</v>
      </c>
      <c r="BS1893" s="654">
        <v>0</v>
      </c>
      <c r="BT1893" s="12" t="s">
        <v>321</v>
      </c>
      <c r="BU1893" s="654">
        <v>0</v>
      </c>
      <c r="BV1893" s="12" t="s">
        <v>321</v>
      </c>
      <c r="BW1893" s="9">
        <v>6.3E-2</v>
      </c>
      <c r="BX1893" s="9" t="s">
        <v>322</v>
      </c>
      <c r="BY1893" s="755">
        <v>43</v>
      </c>
      <c r="BZ1893" s="9" t="s">
        <v>315</v>
      </c>
      <c r="CA1893" s="755">
        <v>5</v>
      </c>
      <c r="CB1893" s="9" t="s">
        <v>315</v>
      </c>
      <c r="CC1893" s="755">
        <v>18</v>
      </c>
      <c r="CD1893" s="9" t="s">
        <v>315</v>
      </c>
      <c r="CE1893" s="755">
        <v>13</v>
      </c>
      <c r="CF1893" s="9" t="s">
        <v>323</v>
      </c>
      <c r="CG1893" s="756" t="s">
        <v>142</v>
      </c>
      <c r="CH1893" s="9" t="s">
        <v>323</v>
      </c>
      <c r="CI1893" s="9"/>
      <c r="CJ1893" s="9"/>
      <c r="CK1893" s="9"/>
    </row>
    <row r="1894" spans="1:89" s="98" customFormat="1" x14ac:dyDescent="0.25">
      <c r="A1894" s="631" t="s">
        <v>2831</v>
      </c>
      <c r="B1894" s="99"/>
      <c r="C1894" s="772">
        <v>1517</v>
      </c>
      <c r="D1894" s="807">
        <v>0.05</v>
      </c>
      <c r="E1894" s="772">
        <f t="shared" si="83"/>
        <v>1593</v>
      </c>
      <c r="F1894" s="778">
        <v>1.1000000000000001</v>
      </c>
      <c r="G1894" s="774">
        <f t="shared" si="82"/>
        <v>1752</v>
      </c>
      <c r="H1894" s="776"/>
      <c r="I1894" s="758"/>
      <c r="J1894" s="776"/>
      <c r="K1894" s="786"/>
      <c r="L1894" s="9" t="s">
        <v>1644</v>
      </c>
      <c r="M1894" s="9" t="s">
        <v>4754</v>
      </c>
      <c r="N1894" s="9" t="s">
        <v>142</v>
      </c>
      <c r="O1894" s="9" t="s">
        <v>2655</v>
      </c>
      <c r="P1894" s="9" t="s">
        <v>2655</v>
      </c>
      <c r="Q1894" s="9" t="s">
        <v>168</v>
      </c>
      <c r="R1894" s="9" t="s">
        <v>2802</v>
      </c>
      <c r="S1894" s="9" t="s">
        <v>2659</v>
      </c>
      <c r="T1894" s="98" t="s">
        <v>210</v>
      </c>
      <c r="U1894" s="99">
        <v>230</v>
      </c>
      <c r="V1894" s="99" t="s">
        <v>207</v>
      </c>
      <c r="W1894" s="99">
        <v>413</v>
      </c>
      <c r="X1894" s="99" t="s">
        <v>207</v>
      </c>
      <c r="Y1894" s="99">
        <v>244</v>
      </c>
      <c r="Z1894" s="99" t="s">
        <v>207</v>
      </c>
      <c r="AA1894" s="9">
        <v>426.5</v>
      </c>
      <c r="AB1894" s="9" t="s">
        <v>207</v>
      </c>
      <c r="AC1894" s="9">
        <v>473</v>
      </c>
      <c r="AD1894" s="9" t="s">
        <v>207</v>
      </c>
      <c r="AE1894" s="9">
        <v>186</v>
      </c>
      <c r="AF1894" s="9" t="s">
        <v>315</v>
      </c>
      <c r="AG1894" s="14" t="s">
        <v>4712</v>
      </c>
      <c r="AH1894" s="14" t="s">
        <v>207</v>
      </c>
      <c r="AI1894" s="14" t="s">
        <v>4713</v>
      </c>
      <c r="AJ1894" s="9" t="s">
        <v>207</v>
      </c>
      <c r="AK1894" s="9">
        <v>7</v>
      </c>
      <c r="AL1894" s="9" t="s">
        <v>207</v>
      </c>
      <c r="AM1894" s="9">
        <v>7</v>
      </c>
      <c r="AN1894" s="9" t="s">
        <v>207</v>
      </c>
      <c r="AO1894" s="9">
        <v>7</v>
      </c>
      <c r="AP1894" s="9" t="s">
        <v>207</v>
      </c>
      <c r="AQ1894" s="9">
        <v>7</v>
      </c>
      <c r="AR1894" s="9" t="s">
        <v>207</v>
      </c>
      <c r="AS1894" s="9" t="s">
        <v>2978</v>
      </c>
      <c r="AT1894" s="9" t="s">
        <v>2980</v>
      </c>
      <c r="AU1894" s="9" t="s">
        <v>319</v>
      </c>
      <c r="AV1894" s="9" t="s">
        <v>1647</v>
      </c>
      <c r="AW1894" s="9" t="s">
        <v>2855</v>
      </c>
      <c r="AX1894" s="9">
        <v>9010600000</v>
      </c>
      <c r="AY1894" s="9">
        <v>104.1</v>
      </c>
      <c r="AZ1894" s="12" t="s">
        <v>207</v>
      </c>
      <c r="BA1894" s="9">
        <v>12.7</v>
      </c>
      <c r="BB1894" s="12" t="s">
        <v>207</v>
      </c>
      <c r="BC1894" s="9">
        <v>27.9</v>
      </c>
      <c r="BD1894" s="12" t="s">
        <v>207</v>
      </c>
      <c r="BE1894" s="99" t="e">
        <v>#VALUE!</v>
      </c>
      <c r="BF1894" s="12" t="s">
        <v>321</v>
      </c>
      <c r="BG1894" s="654" t="e">
        <v>#VALUE!</v>
      </c>
      <c r="BH1894" s="12" t="s">
        <v>321</v>
      </c>
      <c r="BI1894" s="99" t="s">
        <v>142</v>
      </c>
      <c r="BJ1894" s="12" t="s">
        <v>321</v>
      </c>
      <c r="BK1894" s="754">
        <v>0</v>
      </c>
      <c r="BL1894" s="12" t="s">
        <v>321</v>
      </c>
      <c r="BM1894" s="754">
        <v>0</v>
      </c>
      <c r="BN1894" s="12" t="s">
        <v>321</v>
      </c>
      <c r="BO1894" s="754">
        <v>0</v>
      </c>
      <c r="BP1894" s="12" t="s">
        <v>321</v>
      </c>
      <c r="BQ1894" s="754">
        <v>0</v>
      </c>
      <c r="BR1894" s="12" t="s">
        <v>321</v>
      </c>
      <c r="BS1894" s="654">
        <v>0</v>
      </c>
      <c r="BT1894" s="12" t="s">
        <v>321</v>
      </c>
      <c r="BU1894" s="654">
        <v>0</v>
      </c>
      <c r="BV1894" s="12" t="s">
        <v>321</v>
      </c>
      <c r="BW1894" s="9">
        <v>3.6999999999999998E-2</v>
      </c>
      <c r="BX1894" s="9" t="s">
        <v>322</v>
      </c>
      <c r="BY1894" s="755">
        <v>41</v>
      </c>
      <c r="BZ1894" s="9" t="s">
        <v>315</v>
      </c>
      <c r="CA1894" s="755">
        <v>5</v>
      </c>
      <c r="CB1894" s="9" t="s">
        <v>315</v>
      </c>
      <c r="CC1894" s="755">
        <v>11</v>
      </c>
      <c r="CD1894" s="9" t="s">
        <v>315</v>
      </c>
      <c r="CE1894" s="755">
        <v>14</v>
      </c>
      <c r="CF1894" s="9" t="s">
        <v>323</v>
      </c>
      <c r="CG1894" s="756" t="s">
        <v>142</v>
      </c>
      <c r="CH1894" s="9" t="s">
        <v>323</v>
      </c>
      <c r="CI1894" s="9"/>
      <c r="CJ1894" s="9"/>
      <c r="CK1894" s="9"/>
    </row>
    <row r="1895" spans="1:89" s="98" customFormat="1" x14ac:dyDescent="0.25">
      <c r="A1895" s="631" t="s">
        <v>2832</v>
      </c>
      <c r="B1895" s="99"/>
      <c r="C1895" s="772">
        <v>664</v>
      </c>
      <c r="D1895" s="807">
        <v>0.05</v>
      </c>
      <c r="E1895" s="772">
        <f t="shared" si="83"/>
        <v>697</v>
      </c>
      <c r="F1895" s="778">
        <v>1.1000000000000001</v>
      </c>
      <c r="G1895" s="774">
        <f t="shared" si="82"/>
        <v>767</v>
      </c>
      <c r="H1895" s="776"/>
      <c r="I1895" s="758"/>
      <c r="J1895" s="776"/>
      <c r="K1895" s="786"/>
      <c r="L1895" s="9" t="s">
        <v>1644</v>
      </c>
      <c r="M1895" s="9" t="s">
        <v>4755</v>
      </c>
      <c r="N1895" s="9" t="s">
        <v>142</v>
      </c>
      <c r="O1895" s="9" t="s">
        <v>2655</v>
      </c>
      <c r="P1895" s="9" t="s">
        <v>2655</v>
      </c>
      <c r="Q1895" s="9" t="s">
        <v>168</v>
      </c>
      <c r="R1895" s="9" t="s">
        <v>2802</v>
      </c>
      <c r="S1895" s="9" t="s">
        <v>2656</v>
      </c>
      <c r="T1895" s="98" t="s">
        <v>204</v>
      </c>
      <c r="U1895" s="99">
        <v>143.5</v>
      </c>
      <c r="V1895" s="99" t="s">
        <v>207</v>
      </c>
      <c r="W1895" s="99">
        <v>230</v>
      </c>
      <c r="X1895" s="99" t="s">
        <v>207</v>
      </c>
      <c r="Y1895" s="99">
        <v>157.5</v>
      </c>
      <c r="Z1895" s="99" t="s">
        <v>207</v>
      </c>
      <c r="AA1895" s="9">
        <v>244</v>
      </c>
      <c r="AB1895" s="9" t="s">
        <v>207</v>
      </c>
      <c r="AC1895" s="9">
        <v>271</v>
      </c>
      <c r="AD1895" s="9" t="s">
        <v>207</v>
      </c>
      <c r="AE1895" s="9">
        <v>107</v>
      </c>
      <c r="AF1895" s="9" t="s">
        <v>315</v>
      </c>
      <c r="AG1895" s="14" t="s">
        <v>4720</v>
      </c>
      <c r="AH1895" s="14" t="s">
        <v>207</v>
      </c>
      <c r="AI1895" s="14" t="s">
        <v>4721</v>
      </c>
      <c r="AJ1895" s="9" t="s">
        <v>207</v>
      </c>
      <c r="AK1895" s="9">
        <v>7</v>
      </c>
      <c r="AL1895" s="9" t="s">
        <v>207</v>
      </c>
      <c r="AM1895" s="9">
        <v>7</v>
      </c>
      <c r="AN1895" s="9" t="s">
        <v>207</v>
      </c>
      <c r="AO1895" s="9">
        <v>7</v>
      </c>
      <c r="AP1895" s="9" t="s">
        <v>207</v>
      </c>
      <c r="AQ1895" s="9">
        <v>7</v>
      </c>
      <c r="AR1895" s="9" t="s">
        <v>207</v>
      </c>
      <c r="AS1895" s="9" t="s">
        <v>2657</v>
      </c>
      <c r="AT1895" s="12" t="s">
        <v>2658</v>
      </c>
      <c r="AU1895" s="9" t="s">
        <v>319</v>
      </c>
      <c r="AV1895" s="9" t="s">
        <v>1647</v>
      </c>
      <c r="AW1895" s="9" t="s">
        <v>2856</v>
      </c>
      <c r="AX1895" s="9">
        <v>9010600000</v>
      </c>
      <c r="AY1895" s="9">
        <v>109.2</v>
      </c>
      <c r="AZ1895" s="12" t="s">
        <v>207</v>
      </c>
      <c r="BA1895" s="9">
        <v>12.7</v>
      </c>
      <c r="BB1895" s="12" t="s">
        <v>207</v>
      </c>
      <c r="BC1895" s="9">
        <v>45.7</v>
      </c>
      <c r="BD1895" s="12" t="s">
        <v>207</v>
      </c>
      <c r="BE1895" s="99" t="e">
        <v>#VALUE!</v>
      </c>
      <c r="BF1895" s="12" t="s">
        <v>321</v>
      </c>
      <c r="BG1895" s="654" t="e">
        <v>#VALUE!</v>
      </c>
      <c r="BH1895" s="12" t="s">
        <v>321</v>
      </c>
      <c r="BI1895" s="99" t="s">
        <v>142</v>
      </c>
      <c r="BJ1895" s="12" t="s">
        <v>321</v>
      </c>
      <c r="BK1895" s="754">
        <v>0</v>
      </c>
      <c r="BL1895" s="12" t="s">
        <v>321</v>
      </c>
      <c r="BM1895" s="754">
        <v>0</v>
      </c>
      <c r="BN1895" s="12" t="s">
        <v>321</v>
      </c>
      <c r="BO1895" s="754">
        <v>0</v>
      </c>
      <c r="BP1895" s="12" t="s">
        <v>321</v>
      </c>
      <c r="BQ1895" s="754">
        <v>0</v>
      </c>
      <c r="BR1895" s="12" t="s">
        <v>321</v>
      </c>
      <c r="BS1895" s="654">
        <v>0</v>
      </c>
      <c r="BT1895" s="12" t="s">
        <v>321</v>
      </c>
      <c r="BU1895" s="654">
        <v>0</v>
      </c>
      <c r="BV1895" s="12" t="s">
        <v>321</v>
      </c>
      <c r="BW1895" s="9">
        <v>6.3E-2</v>
      </c>
      <c r="BX1895" s="9" t="s">
        <v>322</v>
      </c>
      <c r="BY1895" s="755">
        <v>43</v>
      </c>
      <c r="BZ1895" s="9" t="s">
        <v>315</v>
      </c>
      <c r="CA1895" s="755">
        <v>5</v>
      </c>
      <c r="CB1895" s="9" t="s">
        <v>315</v>
      </c>
      <c r="CC1895" s="755">
        <v>18</v>
      </c>
      <c r="CD1895" s="9" t="s">
        <v>315</v>
      </c>
      <c r="CE1895" s="755">
        <v>13</v>
      </c>
      <c r="CF1895" s="9" t="s">
        <v>323</v>
      </c>
      <c r="CG1895" s="756" t="s">
        <v>142</v>
      </c>
      <c r="CH1895" s="9" t="s">
        <v>323</v>
      </c>
      <c r="CI1895" s="9"/>
      <c r="CJ1895" s="9"/>
      <c r="CK1895" s="9"/>
    </row>
    <row r="1896" spans="1:89" s="98" customFormat="1" x14ac:dyDescent="0.25">
      <c r="A1896" s="631" t="s">
        <v>2833</v>
      </c>
      <c r="B1896" s="99"/>
      <c r="C1896" s="772">
        <v>798</v>
      </c>
      <c r="D1896" s="807">
        <v>0.05</v>
      </c>
      <c r="E1896" s="772">
        <f t="shared" si="83"/>
        <v>838</v>
      </c>
      <c r="F1896" s="778">
        <v>1.1000000000000001</v>
      </c>
      <c r="G1896" s="774">
        <f t="shared" si="82"/>
        <v>922</v>
      </c>
      <c r="H1896" s="776"/>
      <c r="I1896" s="758"/>
      <c r="J1896" s="776"/>
      <c r="K1896" s="786"/>
      <c r="L1896" s="9" t="s">
        <v>1644</v>
      </c>
      <c r="M1896" s="9" t="s">
        <v>4756</v>
      </c>
      <c r="N1896" s="9" t="s">
        <v>142</v>
      </c>
      <c r="O1896" s="9" t="s">
        <v>2655</v>
      </c>
      <c r="P1896" s="9" t="s">
        <v>2655</v>
      </c>
      <c r="Q1896" s="9" t="s">
        <v>168</v>
      </c>
      <c r="R1896" s="9" t="s">
        <v>2802</v>
      </c>
      <c r="S1896" s="9" t="s">
        <v>2656</v>
      </c>
      <c r="T1896" s="98" t="s">
        <v>204</v>
      </c>
      <c r="U1896" s="99">
        <v>161.5</v>
      </c>
      <c r="V1896" s="99" t="s">
        <v>207</v>
      </c>
      <c r="W1896" s="99">
        <v>260.5</v>
      </c>
      <c r="X1896" s="99" t="s">
        <v>207</v>
      </c>
      <c r="Y1896" s="99">
        <v>175.5</v>
      </c>
      <c r="Z1896" s="99" t="s">
        <v>207</v>
      </c>
      <c r="AA1896" s="9">
        <v>274.5</v>
      </c>
      <c r="AB1896" s="9" t="s">
        <v>207</v>
      </c>
      <c r="AC1896" s="9">
        <v>307</v>
      </c>
      <c r="AD1896" s="9" t="s">
        <v>207</v>
      </c>
      <c r="AE1896" s="9">
        <v>121</v>
      </c>
      <c r="AF1896" s="9" t="s">
        <v>315</v>
      </c>
      <c r="AG1896" s="14" t="s">
        <v>4723</v>
      </c>
      <c r="AH1896" s="14" t="s">
        <v>207</v>
      </c>
      <c r="AI1896" s="14" t="s">
        <v>4724</v>
      </c>
      <c r="AJ1896" s="9" t="s">
        <v>207</v>
      </c>
      <c r="AK1896" s="9">
        <v>7</v>
      </c>
      <c r="AL1896" s="9" t="s">
        <v>207</v>
      </c>
      <c r="AM1896" s="9">
        <v>7</v>
      </c>
      <c r="AN1896" s="9" t="s">
        <v>207</v>
      </c>
      <c r="AO1896" s="9">
        <v>7</v>
      </c>
      <c r="AP1896" s="9" t="s">
        <v>207</v>
      </c>
      <c r="AQ1896" s="9">
        <v>7</v>
      </c>
      <c r="AR1896" s="9" t="s">
        <v>207</v>
      </c>
      <c r="AS1896" s="9" t="s">
        <v>2657</v>
      </c>
      <c r="AT1896" s="12" t="s">
        <v>2658</v>
      </c>
      <c r="AU1896" s="9" t="s">
        <v>319</v>
      </c>
      <c r="AV1896" s="9" t="s">
        <v>1647</v>
      </c>
      <c r="AW1896" s="9" t="s">
        <v>2857</v>
      </c>
      <c r="AX1896" s="9">
        <v>9010600000</v>
      </c>
      <c r="AY1896" s="9">
        <v>109.2</v>
      </c>
      <c r="AZ1896" s="12" t="s">
        <v>207</v>
      </c>
      <c r="BA1896" s="9">
        <v>12.7</v>
      </c>
      <c r="BB1896" s="12" t="s">
        <v>207</v>
      </c>
      <c r="BC1896" s="9">
        <v>45.7</v>
      </c>
      <c r="BD1896" s="12" t="s">
        <v>207</v>
      </c>
      <c r="BE1896" s="99" t="e">
        <v>#VALUE!</v>
      </c>
      <c r="BF1896" s="12" t="s">
        <v>321</v>
      </c>
      <c r="BG1896" s="654" t="e">
        <v>#VALUE!</v>
      </c>
      <c r="BH1896" s="12" t="s">
        <v>321</v>
      </c>
      <c r="BI1896" s="99" t="s">
        <v>142</v>
      </c>
      <c r="BJ1896" s="12" t="s">
        <v>321</v>
      </c>
      <c r="BK1896" s="754">
        <v>0</v>
      </c>
      <c r="BL1896" s="12" t="s">
        <v>321</v>
      </c>
      <c r="BM1896" s="754">
        <v>0</v>
      </c>
      <c r="BN1896" s="12" t="s">
        <v>321</v>
      </c>
      <c r="BO1896" s="754">
        <v>0</v>
      </c>
      <c r="BP1896" s="12" t="s">
        <v>321</v>
      </c>
      <c r="BQ1896" s="754">
        <v>0</v>
      </c>
      <c r="BR1896" s="12" t="s">
        <v>321</v>
      </c>
      <c r="BS1896" s="654">
        <v>0</v>
      </c>
      <c r="BT1896" s="12" t="s">
        <v>321</v>
      </c>
      <c r="BU1896" s="654">
        <v>0</v>
      </c>
      <c r="BV1896" s="12" t="s">
        <v>321</v>
      </c>
      <c r="BW1896" s="9">
        <v>6.3E-2</v>
      </c>
      <c r="BX1896" s="9" t="s">
        <v>322</v>
      </c>
      <c r="BY1896" s="755">
        <v>43</v>
      </c>
      <c r="BZ1896" s="9" t="s">
        <v>315</v>
      </c>
      <c r="CA1896" s="755">
        <v>5</v>
      </c>
      <c r="CB1896" s="9" t="s">
        <v>315</v>
      </c>
      <c r="CC1896" s="755">
        <v>18</v>
      </c>
      <c r="CD1896" s="9" t="s">
        <v>315</v>
      </c>
      <c r="CE1896" s="755">
        <v>9</v>
      </c>
      <c r="CF1896" s="9" t="s">
        <v>323</v>
      </c>
      <c r="CG1896" s="756" t="s">
        <v>142</v>
      </c>
      <c r="CH1896" s="9" t="s">
        <v>323</v>
      </c>
      <c r="CI1896" s="9"/>
      <c r="CJ1896" s="9"/>
      <c r="CK1896" s="9"/>
    </row>
    <row r="1897" spans="1:89" s="98" customFormat="1" x14ac:dyDescent="0.25">
      <c r="A1897" s="631" t="s">
        <v>2834</v>
      </c>
      <c r="B1897" s="99"/>
      <c r="C1897" s="772">
        <v>890</v>
      </c>
      <c r="D1897" s="807">
        <v>0.05</v>
      </c>
      <c r="E1897" s="772">
        <f t="shared" si="83"/>
        <v>935</v>
      </c>
      <c r="F1897" s="778">
        <v>1.1000000000000001</v>
      </c>
      <c r="G1897" s="774">
        <f t="shared" si="82"/>
        <v>1029</v>
      </c>
      <c r="H1897" s="776"/>
      <c r="I1897" s="758"/>
      <c r="J1897" s="776"/>
      <c r="K1897" s="786"/>
      <c r="L1897" s="9" t="s">
        <v>1644</v>
      </c>
      <c r="M1897" s="9" t="s">
        <v>4757</v>
      </c>
      <c r="N1897" s="9" t="s">
        <v>142</v>
      </c>
      <c r="O1897" s="9" t="s">
        <v>2655</v>
      </c>
      <c r="P1897" s="9" t="s">
        <v>2655</v>
      </c>
      <c r="Q1897" s="9" t="s">
        <v>168</v>
      </c>
      <c r="R1897" s="9" t="s">
        <v>2802</v>
      </c>
      <c r="S1897" s="9" t="s">
        <v>2656</v>
      </c>
      <c r="T1897" s="98" t="s">
        <v>204</v>
      </c>
      <c r="U1897" s="99">
        <v>181.5</v>
      </c>
      <c r="V1897" s="99" t="s">
        <v>207</v>
      </c>
      <c r="W1897" s="99">
        <v>291</v>
      </c>
      <c r="X1897" s="99" t="s">
        <v>207</v>
      </c>
      <c r="Y1897" s="99">
        <v>195.5</v>
      </c>
      <c r="Z1897" s="99" t="s">
        <v>207</v>
      </c>
      <c r="AA1897" s="9">
        <v>305</v>
      </c>
      <c r="AB1897" s="9" t="s">
        <v>207</v>
      </c>
      <c r="AC1897" s="9">
        <v>343</v>
      </c>
      <c r="AD1897" s="9" t="s">
        <v>207</v>
      </c>
      <c r="AE1897" s="9">
        <v>135</v>
      </c>
      <c r="AF1897" s="9" t="s">
        <v>315</v>
      </c>
      <c r="AG1897" s="14" t="s">
        <v>4726</v>
      </c>
      <c r="AH1897" s="14" t="s">
        <v>207</v>
      </c>
      <c r="AI1897" s="14" t="s">
        <v>4727</v>
      </c>
      <c r="AJ1897" s="9" t="s">
        <v>207</v>
      </c>
      <c r="AK1897" s="9">
        <v>7</v>
      </c>
      <c r="AL1897" s="9" t="s">
        <v>207</v>
      </c>
      <c r="AM1897" s="9">
        <v>7</v>
      </c>
      <c r="AN1897" s="9" t="s">
        <v>207</v>
      </c>
      <c r="AO1897" s="9">
        <v>7</v>
      </c>
      <c r="AP1897" s="9" t="s">
        <v>207</v>
      </c>
      <c r="AQ1897" s="9">
        <v>7</v>
      </c>
      <c r="AR1897" s="9" t="s">
        <v>207</v>
      </c>
      <c r="AS1897" s="9" t="s">
        <v>2657</v>
      </c>
      <c r="AT1897" s="12" t="s">
        <v>2658</v>
      </c>
      <c r="AU1897" s="9" t="s">
        <v>319</v>
      </c>
      <c r="AV1897" s="9" t="s">
        <v>1647</v>
      </c>
      <c r="AW1897" s="9" t="s">
        <v>2858</v>
      </c>
      <c r="AX1897" s="9">
        <v>9010600000</v>
      </c>
      <c r="AY1897" s="9">
        <v>109.2</v>
      </c>
      <c r="AZ1897" s="12" t="s">
        <v>207</v>
      </c>
      <c r="BA1897" s="9">
        <v>12.7</v>
      </c>
      <c r="BB1897" s="12" t="s">
        <v>207</v>
      </c>
      <c r="BC1897" s="9">
        <v>45.7</v>
      </c>
      <c r="BD1897" s="12" t="s">
        <v>207</v>
      </c>
      <c r="BE1897" s="99" t="e">
        <v>#VALUE!</v>
      </c>
      <c r="BF1897" s="12" t="s">
        <v>321</v>
      </c>
      <c r="BG1897" s="654" t="e">
        <v>#VALUE!</v>
      </c>
      <c r="BH1897" s="12" t="s">
        <v>321</v>
      </c>
      <c r="BI1897" s="99" t="s">
        <v>142</v>
      </c>
      <c r="BJ1897" s="12" t="s">
        <v>321</v>
      </c>
      <c r="BK1897" s="754">
        <v>0</v>
      </c>
      <c r="BL1897" s="12" t="s">
        <v>321</v>
      </c>
      <c r="BM1897" s="754">
        <v>0</v>
      </c>
      <c r="BN1897" s="12" t="s">
        <v>321</v>
      </c>
      <c r="BO1897" s="754">
        <v>0</v>
      </c>
      <c r="BP1897" s="12" t="s">
        <v>321</v>
      </c>
      <c r="BQ1897" s="754">
        <v>0</v>
      </c>
      <c r="BR1897" s="12" t="s">
        <v>321</v>
      </c>
      <c r="BS1897" s="654">
        <v>0</v>
      </c>
      <c r="BT1897" s="12" t="s">
        <v>321</v>
      </c>
      <c r="BU1897" s="654">
        <v>0</v>
      </c>
      <c r="BV1897" s="12" t="s">
        <v>321</v>
      </c>
      <c r="BW1897" s="9">
        <v>6.3E-2</v>
      </c>
      <c r="BX1897" s="9" t="s">
        <v>322</v>
      </c>
      <c r="BY1897" s="755">
        <v>43</v>
      </c>
      <c r="BZ1897" s="9" t="s">
        <v>315</v>
      </c>
      <c r="CA1897" s="755">
        <v>5</v>
      </c>
      <c r="CB1897" s="9" t="s">
        <v>315</v>
      </c>
      <c r="CC1897" s="755">
        <v>18</v>
      </c>
      <c r="CD1897" s="9" t="s">
        <v>315</v>
      </c>
      <c r="CE1897" s="755">
        <v>17</v>
      </c>
      <c r="CF1897" s="9" t="s">
        <v>323</v>
      </c>
      <c r="CG1897" s="756" t="s">
        <v>142</v>
      </c>
      <c r="CH1897" s="9" t="s">
        <v>323</v>
      </c>
      <c r="CI1897" s="9"/>
      <c r="CJ1897" s="9"/>
      <c r="CK1897" s="9"/>
    </row>
    <row r="1898" spans="1:89" s="98" customFormat="1" x14ac:dyDescent="0.25">
      <c r="A1898" s="631" t="s">
        <v>2835</v>
      </c>
      <c r="B1898" s="99"/>
      <c r="C1898" s="772">
        <v>1038</v>
      </c>
      <c r="D1898" s="807">
        <v>0.05</v>
      </c>
      <c r="E1898" s="772">
        <f t="shared" si="83"/>
        <v>1090</v>
      </c>
      <c r="F1898" s="778">
        <v>1.1000000000000001</v>
      </c>
      <c r="G1898" s="774">
        <f t="shared" si="82"/>
        <v>1199</v>
      </c>
      <c r="H1898" s="776"/>
      <c r="I1898" s="758"/>
      <c r="J1898" s="776"/>
      <c r="K1898" s="786"/>
      <c r="L1898" s="9" t="s">
        <v>1644</v>
      </c>
      <c r="M1898" s="9" t="s">
        <v>4758</v>
      </c>
      <c r="N1898" s="9" t="s">
        <v>142</v>
      </c>
      <c r="O1898" s="9" t="s">
        <v>2655</v>
      </c>
      <c r="P1898" s="9" t="s">
        <v>2655</v>
      </c>
      <c r="Q1898" s="9" t="s">
        <v>168</v>
      </c>
      <c r="R1898" s="9" t="s">
        <v>2802</v>
      </c>
      <c r="S1898" s="9" t="s">
        <v>2656</v>
      </c>
      <c r="T1898" s="98" t="s">
        <v>204</v>
      </c>
      <c r="U1898" s="99">
        <v>219.5</v>
      </c>
      <c r="V1898" s="99" t="s">
        <v>207</v>
      </c>
      <c r="W1898" s="99">
        <v>352</v>
      </c>
      <c r="X1898" s="99" t="s">
        <v>207</v>
      </c>
      <c r="Y1898" s="99">
        <v>233.5</v>
      </c>
      <c r="Z1898" s="99" t="s">
        <v>207</v>
      </c>
      <c r="AA1898" s="9">
        <v>366</v>
      </c>
      <c r="AB1898" s="9" t="s">
        <v>207</v>
      </c>
      <c r="AC1898" s="9">
        <v>415</v>
      </c>
      <c r="AD1898" s="9" t="s">
        <v>207</v>
      </c>
      <c r="AE1898" s="9">
        <v>163</v>
      </c>
      <c r="AF1898" s="9" t="s">
        <v>315</v>
      </c>
      <c r="AG1898" s="14" t="s">
        <v>4729</v>
      </c>
      <c r="AH1898" s="14" t="s">
        <v>207</v>
      </c>
      <c r="AI1898" s="14" t="s">
        <v>4730</v>
      </c>
      <c r="AJ1898" s="9" t="s">
        <v>207</v>
      </c>
      <c r="AK1898" s="9">
        <v>7</v>
      </c>
      <c r="AL1898" s="9" t="s">
        <v>207</v>
      </c>
      <c r="AM1898" s="9">
        <v>7</v>
      </c>
      <c r="AN1898" s="9" t="s">
        <v>207</v>
      </c>
      <c r="AO1898" s="9">
        <v>7</v>
      </c>
      <c r="AP1898" s="9" t="s">
        <v>207</v>
      </c>
      <c r="AQ1898" s="9">
        <v>7</v>
      </c>
      <c r="AR1898" s="9" t="s">
        <v>207</v>
      </c>
      <c r="AS1898" s="9" t="s">
        <v>2657</v>
      </c>
      <c r="AT1898" s="12" t="s">
        <v>2658</v>
      </c>
      <c r="AU1898" s="9" t="s">
        <v>319</v>
      </c>
      <c r="AV1898" s="9" t="s">
        <v>1647</v>
      </c>
      <c r="AW1898" s="9" t="s">
        <v>2859</v>
      </c>
      <c r="AX1898" s="9">
        <v>9010600000</v>
      </c>
      <c r="AY1898" s="9">
        <v>109.2</v>
      </c>
      <c r="AZ1898" s="12" t="s">
        <v>207</v>
      </c>
      <c r="BA1898" s="9">
        <v>12.7</v>
      </c>
      <c r="BB1898" s="12" t="s">
        <v>207</v>
      </c>
      <c r="BC1898" s="9">
        <v>45.7</v>
      </c>
      <c r="BD1898" s="12" t="s">
        <v>207</v>
      </c>
      <c r="BE1898" s="99" t="e">
        <v>#VALUE!</v>
      </c>
      <c r="BF1898" s="12" t="s">
        <v>321</v>
      </c>
      <c r="BG1898" s="654" t="e">
        <v>#VALUE!</v>
      </c>
      <c r="BH1898" s="12" t="s">
        <v>321</v>
      </c>
      <c r="BI1898" s="99" t="s">
        <v>142</v>
      </c>
      <c r="BJ1898" s="12" t="s">
        <v>321</v>
      </c>
      <c r="BK1898" s="754">
        <v>0</v>
      </c>
      <c r="BL1898" s="12" t="s">
        <v>321</v>
      </c>
      <c r="BM1898" s="754">
        <v>0</v>
      </c>
      <c r="BN1898" s="12" t="s">
        <v>321</v>
      </c>
      <c r="BO1898" s="754">
        <v>0</v>
      </c>
      <c r="BP1898" s="12" t="s">
        <v>321</v>
      </c>
      <c r="BQ1898" s="754">
        <v>0</v>
      </c>
      <c r="BR1898" s="12" t="s">
        <v>321</v>
      </c>
      <c r="BS1898" s="654">
        <v>0</v>
      </c>
      <c r="BT1898" s="12" t="s">
        <v>321</v>
      </c>
      <c r="BU1898" s="654">
        <v>0</v>
      </c>
      <c r="BV1898" s="12" t="s">
        <v>321</v>
      </c>
      <c r="BW1898" s="9">
        <v>6.3E-2</v>
      </c>
      <c r="BX1898" s="9" t="s">
        <v>322</v>
      </c>
      <c r="BY1898" s="755">
        <v>43</v>
      </c>
      <c r="BZ1898" s="9" t="s">
        <v>315</v>
      </c>
      <c r="CA1898" s="755">
        <v>5</v>
      </c>
      <c r="CB1898" s="9" t="s">
        <v>315</v>
      </c>
      <c r="CC1898" s="755">
        <v>18</v>
      </c>
      <c r="CD1898" s="9" t="s">
        <v>315</v>
      </c>
      <c r="CE1898" s="755">
        <v>12</v>
      </c>
      <c r="CF1898" s="9" t="s">
        <v>323</v>
      </c>
      <c r="CG1898" s="756" t="s">
        <v>142</v>
      </c>
      <c r="CH1898" s="9" t="s">
        <v>323</v>
      </c>
      <c r="CI1898" s="9"/>
      <c r="CJ1898" s="9"/>
      <c r="CK1898" s="9"/>
    </row>
    <row r="1899" spans="1:89" s="98" customFormat="1" x14ac:dyDescent="0.25">
      <c r="A1899" s="631" t="s">
        <v>2836</v>
      </c>
      <c r="B1899" s="99"/>
      <c r="C1899" s="772">
        <v>763</v>
      </c>
      <c r="D1899" s="807">
        <v>0.05</v>
      </c>
      <c r="E1899" s="772">
        <f t="shared" si="83"/>
        <v>801</v>
      </c>
      <c r="F1899" s="778">
        <v>1.1000000000000001</v>
      </c>
      <c r="G1899" s="774">
        <f t="shared" si="82"/>
        <v>881</v>
      </c>
      <c r="H1899" s="776"/>
      <c r="I1899" s="758"/>
      <c r="J1899" s="776"/>
      <c r="K1899" s="786"/>
      <c r="L1899" s="9" t="s">
        <v>1644</v>
      </c>
      <c r="M1899" s="9" t="s">
        <v>4759</v>
      </c>
      <c r="N1899" s="9" t="s">
        <v>142</v>
      </c>
      <c r="O1899" s="9" t="s">
        <v>2655</v>
      </c>
      <c r="P1899" s="9" t="s">
        <v>2655</v>
      </c>
      <c r="Q1899" s="9" t="s">
        <v>168</v>
      </c>
      <c r="R1899" s="9" t="s">
        <v>2802</v>
      </c>
      <c r="S1899" s="9" t="s">
        <v>2656</v>
      </c>
      <c r="T1899" s="98" t="s">
        <v>204</v>
      </c>
      <c r="U1899" s="99">
        <v>143.5</v>
      </c>
      <c r="V1899" s="99" t="s">
        <v>207</v>
      </c>
      <c r="W1899" s="99">
        <v>230</v>
      </c>
      <c r="X1899" s="99" t="s">
        <v>207</v>
      </c>
      <c r="Y1899" s="99">
        <v>157.5</v>
      </c>
      <c r="Z1899" s="99" t="s">
        <v>207</v>
      </c>
      <c r="AA1899" s="9">
        <v>244</v>
      </c>
      <c r="AB1899" s="9" t="s">
        <v>207</v>
      </c>
      <c r="AC1899" s="9">
        <v>271</v>
      </c>
      <c r="AD1899" s="9" t="s">
        <v>207</v>
      </c>
      <c r="AE1899" s="9">
        <v>107</v>
      </c>
      <c r="AF1899" s="9" t="s">
        <v>315</v>
      </c>
      <c r="AG1899" s="14" t="s">
        <v>4720</v>
      </c>
      <c r="AH1899" s="14" t="s">
        <v>207</v>
      </c>
      <c r="AI1899" s="14" t="s">
        <v>4721</v>
      </c>
      <c r="AJ1899" s="9" t="s">
        <v>207</v>
      </c>
      <c r="AK1899" s="9">
        <v>7</v>
      </c>
      <c r="AL1899" s="9" t="s">
        <v>207</v>
      </c>
      <c r="AM1899" s="9">
        <v>7</v>
      </c>
      <c r="AN1899" s="9" t="s">
        <v>207</v>
      </c>
      <c r="AO1899" s="9">
        <v>7</v>
      </c>
      <c r="AP1899" s="9" t="s">
        <v>207</v>
      </c>
      <c r="AQ1899" s="9">
        <v>7</v>
      </c>
      <c r="AR1899" s="9" t="s">
        <v>207</v>
      </c>
      <c r="AS1899" s="9" t="s">
        <v>2978</v>
      </c>
      <c r="AT1899" s="9" t="s">
        <v>2980</v>
      </c>
      <c r="AU1899" s="9" t="s">
        <v>319</v>
      </c>
      <c r="AV1899" s="9" t="s">
        <v>1647</v>
      </c>
      <c r="AW1899" s="9" t="s">
        <v>2860</v>
      </c>
      <c r="AX1899" s="9">
        <v>9010600000</v>
      </c>
      <c r="AY1899" s="9">
        <v>109.2</v>
      </c>
      <c r="AZ1899" s="12" t="s">
        <v>207</v>
      </c>
      <c r="BA1899" s="9">
        <v>12.7</v>
      </c>
      <c r="BB1899" s="12" t="s">
        <v>207</v>
      </c>
      <c r="BC1899" s="9">
        <v>45.7</v>
      </c>
      <c r="BD1899" s="12" t="s">
        <v>207</v>
      </c>
      <c r="BE1899" s="99" t="e">
        <v>#VALUE!</v>
      </c>
      <c r="BF1899" s="12" t="s">
        <v>321</v>
      </c>
      <c r="BG1899" s="654" t="e">
        <v>#VALUE!</v>
      </c>
      <c r="BH1899" s="12" t="s">
        <v>321</v>
      </c>
      <c r="BI1899" s="99" t="s">
        <v>142</v>
      </c>
      <c r="BJ1899" s="12" t="s">
        <v>321</v>
      </c>
      <c r="BK1899" s="754">
        <v>0</v>
      </c>
      <c r="BL1899" s="12" t="s">
        <v>321</v>
      </c>
      <c r="BM1899" s="754">
        <v>0</v>
      </c>
      <c r="BN1899" s="12" t="s">
        <v>321</v>
      </c>
      <c r="BO1899" s="754">
        <v>0</v>
      </c>
      <c r="BP1899" s="12" t="s">
        <v>321</v>
      </c>
      <c r="BQ1899" s="754">
        <v>0</v>
      </c>
      <c r="BR1899" s="12" t="s">
        <v>321</v>
      </c>
      <c r="BS1899" s="654">
        <v>0</v>
      </c>
      <c r="BT1899" s="12" t="s">
        <v>321</v>
      </c>
      <c r="BU1899" s="654">
        <v>0</v>
      </c>
      <c r="BV1899" s="12" t="s">
        <v>321</v>
      </c>
      <c r="BW1899" s="9">
        <v>6.3E-2</v>
      </c>
      <c r="BX1899" s="9" t="s">
        <v>322</v>
      </c>
      <c r="BY1899" s="755">
        <v>43</v>
      </c>
      <c r="BZ1899" s="9" t="s">
        <v>315</v>
      </c>
      <c r="CA1899" s="755">
        <v>5</v>
      </c>
      <c r="CB1899" s="9" t="s">
        <v>315</v>
      </c>
      <c r="CC1899" s="755">
        <v>18</v>
      </c>
      <c r="CD1899" s="9" t="s">
        <v>315</v>
      </c>
      <c r="CE1899" s="755">
        <v>8</v>
      </c>
      <c r="CF1899" s="9" t="s">
        <v>323</v>
      </c>
      <c r="CG1899" s="756" t="s">
        <v>142</v>
      </c>
      <c r="CH1899" s="9" t="s">
        <v>323</v>
      </c>
      <c r="CI1899" s="9"/>
      <c r="CJ1899" s="9"/>
      <c r="CK1899" s="9"/>
    </row>
    <row r="1900" spans="1:89" s="98" customFormat="1" x14ac:dyDescent="0.25">
      <c r="A1900" s="631" t="s">
        <v>2837</v>
      </c>
      <c r="B1900" s="99"/>
      <c r="C1900" s="772">
        <v>918</v>
      </c>
      <c r="D1900" s="807">
        <v>0.05</v>
      </c>
      <c r="E1900" s="772">
        <f t="shared" si="83"/>
        <v>964</v>
      </c>
      <c r="F1900" s="778">
        <v>1.1000000000000001</v>
      </c>
      <c r="G1900" s="774">
        <f t="shared" si="82"/>
        <v>1060</v>
      </c>
      <c r="H1900" s="776"/>
      <c r="I1900" s="758"/>
      <c r="J1900" s="776"/>
      <c r="K1900" s="786"/>
      <c r="L1900" s="9" t="s">
        <v>1644</v>
      </c>
      <c r="M1900" s="9" t="s">
        <v>4760</v>
      </c>
      <c r="N1900" s="9" t="s">
        <v>142</v>
      </c>
      <c r="O1900" s="9" t="s">
        <v>2655</v>
      </c>
      <c r="P1900" s="9" t="s">
        <v>2655</v>
      </c>
      <c r="Q1900" s="9" t="s">
        <v>168</v>
      </c>
      <c r="R1900" s="9" t="s">
        <v>2802</v>
      </c>
      <c r="S1900" s="9" t="s">
        <v>2656</v>
      </c>
      <c r="T1900" s="98" t="s">
        <v>204</v>
      </c>
      <c r="U1900" s="99">
        <v>161.5</v>
      </c>
      <c r="V1900" s="99" t="s">
        <v>207</v>
      </c>
      <c r="W1900" s="99">
        <v>260.5</v>
      </c>
      <c r="X1900" s="99" t="s">
        <v>207</v>
      </c>
      <c r="Y1900" s="99">
        <v>175.5</v>
      </c>
      <c r="Z1900" s="99" t="s">
        <v>207</v>
      </c>
      <c r="AA1900" s="9">
        <v>274.5</v>
      </c>
      <c r="AB1900" s="9" t="s">
        <v>207</v>
      </c>
      <c r="AC1900" s="9">
        <v>307</v>
      </c>
      <c r="AD1900" s="9" t="s">
        <v>207</v>
      </c>
      <c r="AE1900" s="9">
        <v>121</v>
      </c>
      <c r="AF1900" s="9" t="s">
        <v>315</v>
      </c>
      <c r="AG1900" s="14" t="s">
        <v>4723</v>
      </c>
      <c r="AH1900" s="14" t="s">
        <v>207</v>
      </c>
      <c r="AI1900" s="14" t="s">
        <v>4724</v>
      </c>
      <c r="AJ1900" s="9" t="s">
        <v>207</v>
      </c>
      <c r="AK1900" s="9">
        <v>7</v>
      </c>
      <c r="AL1900" s="9" t="s">
        <v>207</v>
      </c>
      <c r="AM1900" s="9">
        <v>7</v>
      </c>
      <c r="AN1900" s="9" t="s">
        <v>207</v>
      </c>
      <c r="AO1900" s="9">
        <v>7</v>
      </c>
      <c r="AP1900" s="9" t="s">
        <v>207</v>
      </c>
      <c r="AQ1900" s="9">
        <v>7</v>
      </c>
      <c r="AR1900" s="9" t="s">
        <v>207</v>
      </c>
      <c r="AS1900" s="9" t="s">
        <v>2978</v>
      </c>
      <c r="AT1900" s="9" t="s">
        <v>2980</v>
      </c>
      <c r="AU1900" s="9" t="s">
        <v>319</v>
      </c>
      <c r="AV1900" s="9" t="s">
        <v>1647</v>
      </c>
      <c r="AW1900" s="9" t="s">
        <v>2861</v>
      </c>
      <c r="AX1900" s="9">
        <v>9010600000</v>
      </c>
      <c r="AY1900" s="9">
        <v>109.2</v>
      </c>
      <c r="AZ1900" s="12" t="s">
        <v>207</v>
      </c>
      <c r="BA1900" s="9">
        <v>12.7</v>
      </c>
      <c r="BB1900" s="12" t="s">
        <v>207</v>
      </c>
      <c r="BC1900" s="9">
        <v>45.7</v>
      </c>
      <c r="BD1900" s="12" t="s">
        <v>207</v>
      </c>
      <c r="BE1900" s="99" t="e">
        <v>#VALUE!</v>
      </c>
      <c r="BF1900" s="12" t="s">
        <v>321</v>
      </c>
      <c r="BG1900" s="654" t="e">
        <v>#VALUE!</v>
      </c>
      <c r="BH1900" s="12" t="s">
        <v>321</v>
      </c>
      <c r="BI1900" s="99" t="s">
        <v>142</v>
      </c>
      <c r="BJ1900" s="12" t="s">
        <v>321</v>
      </c>
      <c r="BK1900" s="754">
        <v>0</v>
      </c>
      <c r="BL1900" s="12" t="s">
        <v>321</v>
      </c>
      <c r="BM1900" s="754">
        <v>0</v>
      </c>
      <c r="BN1900" s="12" t="s">
        <v>321</v>
      </c>
      <c r="BO1900" s="754">
        <v>0</v>
      </c>
      <c r="BP1900" s="12" t="s">
        <v>321</v>
      </c>
      <c r="BQ1900" s="754">
        <v>0</v>
      </c>
      <c r="BR1900" s="12" t="s">
        <v>321</v>
      </c>
      <c r="BS1900" s="654">
        <v>0</v>
      </c>
      <c r="BT1900" s="12" t="s">
        <v>321</v>
      </c>
      <c r="BU1900" s="654">
        <v>0</v>
      </c>
      <c r="BV1900" s="12" t="s">
        <v>321</v>
      </c>
      <c r="BW1900" s="9">
        <v>6.3E-2</v>
      </c>
      <c r="BX1900" s="9" t="s">
        <v>322</v>
      </c>
      <c r="BY1900" s="755">
        <v>43</v>
      </c>
      <c r="BZ1900" s="9" t="s">
        <v>315</v>
      </c>
      <c r="CA1900" s="755">
        <v>5</v>
      </c>
      <c r="CB1900" s="9" t="s">
        <v>315</v>
      </c>
      <c r="CC1900" s="755">
        <v>18</v>
      </c>
      <c r="CD1900" s="9" t="s">
        <v>315</v>
      </c>
      <c r="CE1900" s="755">
        <v>9</v>
      </c>
      <c r="CF1900" s="9" t="s">
        <v>323</v>
      </c>
      <c r="CG1900" s="756" t="s">
        <v>142</v>
      </c>
      <c r="CH1900" s="9" t="s">
        <v>323</v>
      </c>
      <c r="CI1900" s="9"/>
      <c r="CJ1900" s="9"/>
      <c r="CK1900" s="9"/>
    </row>
    <row r="1901" spans="1:89" s="98" customFormat="1" x14ac:dyDescent="0.25">
      <c r="A1901" s="631" t="s">
        <v>2838</v>
      </c>
      <c r="B1901" s="99"/>
      <c r="C1901" s="772">
        <v>1024</v>
      </c>
      <c r="D1901" s="807">
        <v>0.05</v>
      </c>
      <c r="E1901" s="772">
        <f t="shared" si="83"/>
        <v>1075</v>
      </c>
      <c r="F1901" s="778">
        <v>1.1000000000000001</v>
      </c>
      <c r="G1901" s="774">
        <f t="shared" si="82"/>
        <v>1183</v>
      </c>
      <c r="H1901" s="776"/>
      <c r="I1901" s="758"/>
      <c r="J1901" s="776"/>
      <c r="K1901" s="786"/>
      <c r="L1901" s="9" t="s">
        <v>1644</v>
      </c>
      <c r="M1901" s="9" t="s">
        <v>4761</v>
      </c>
      <c r="N1901" s="9" t="s">
        <v>142</v>
      </c>
      <c r="O1901" s="9" t="s">
        <v>2655</v>
      </c>
      <c r="P1901" s="9" t="s">
        <v>2655</v>
      </c>
      <c r="Q1901" s="9" t="s">
        <v>168</v>
      </c>
      <c r="R1901" s="9" t="s">
        <v>2802</v>
      </c>
      <c r="S1901" s="9" t="s">
        <v>2656</v>
      </c>
      <c r="T1901" s="98" t="s">
        <v>204</v>
      </c>
      <c r="U1901" s="99">
        <v>181.5</v>
      </c>
      <c r="V1901" s="99" t="s">
        <v>207</v>
      </c>
      <c r="W1901" s="99">
        <v>291</v>
      </c>
      <c r="X1901" s="99" t="s">
        <v>207</v>
      </c>
      <c r="Y1901" s="99">
        <v>195.5</v>
      </c>
      <c r="Z1901" s="99" t="s">
        <v>207</v>
      </c>
      <c r="AA1901" s="9">
        <v>305</v>
      </c>
      <c r="AB1901" s="9" t="s">
        <v>207</v>
      </c>
      <c r="AC1901" s="9">
        <v>343</v>
      </c>
      <c r="AD1901" s="9" t="s">
        <v>207</v>
      </c>
      <c r="AE1901" s="9">
        <v>135</v>
      </c>
      <c r="AF1901" s="9" t="s">
        <v>315</v>
      </c>
      <c r="AG1901" s="14" t="s">
        <v>4726</v>
      </c>
      <c r="AH1901" s="14" t="s">
        <v>207</v>
      </c>
      <c r="AI1901" s="14" t="s">
        <v>4727</v>
      </c>
      <c r="AJ1901" s="9" t="s">
        <v>207</v>
      </c>
      <c r="AK1901" s="9">
        <v>7</v>
      </c>
      <c r="AL1901" s="9" t="s">
        <v>207</v>
      </c>
      <c r="AM1901" s="9">
        <v>7</v>
      </c>
      <c r="AN1901" s="9" t="s">
        <v>207</v>
      </c>
      <c r="AO1901" s="9">
        <v>7</v>
      </c>
      <c r="AP1901" s="9" t="s">
        <v>207</v>
      </c>
      <c r="AQ1901" s="9">
        <v>7</v>
      </c>
      <c r="AR1901" s="9" t="s">
        <v>207</v>
      </c>
      <c r="AS1901" s="9" t="s">
        <v>2978</v>
      </c>
      <c r="AT1901" s="9" t="s">
        <v>2980</v>
      </c>
      <c r="AU1901" s="9" t="s">
        <v>319</v>
      </c>
      <c r="AV1901" s="9" t="s">
        <v>1647</v>
      </c>
      <c r="AW1901" s="9" t="s">
        <v>2862</v>
      </c>
      <c r="AX1901" s="9">
        <v>9010600000</v>
      </c>
      <c r="AY1901" s="9">
        <v>109.2</v>
      </c>
      <c r="AZ1901" s="12" t="s">
        <v>207</v>
      </c>
      <c r="BA1901" s="9">
        <v>12.7</v>
      </c>
      <c r="BB1901" s="12" t="s">
        <v>207</v>
      </c>
      <c r="BC1901" s="9">
        <v>45.7</v>
      </c>
      <c r="BD1901" s="12" t="s">
        <v>207</v>
      </c>
      <c r="BE1901" s="99" t="e">
        <v>#VALUE!</v>
      </c>
      <c r="BF1901" s="12" t="s">
        <v>321</v>
      </c>
      <c r="BG1901" s="654" t="e">
        <v>#VALUE!</v>
      </c>
      <c r="BH1901" s="12" t="s">
        <v>321</v>
      </c>
      <c r="BI1901" s="99" t="s">
        <v>142</v>
      </c>
      <c r="BJ1901" s="12" t="s">
        <v>321</v>
      </c>
      <c r="BK1901" s="754">
        <v>0</v>
      </c>
      <c r="BL1901" s="12" t="s">
        <v>321</v>
      </c>
      <c r="BM1901" s="754">
        <v>0</v>
      </c>
      <c r="BN1901" s="12" t="s">
        <v>321</v>
      </c>
      <c r="BO1901" s="754">
        <v>0</v>
      </c>
      <c r="BP1901" s="12" t="s">
        <v>321</v>
      </c>
      <c r="BQ1901" s="754">
        <v>0</v>
      </c>
      <c r="BR1901" s="12" t="s">
        <v>321</v>
      </c>
      <c r="BS1901" s="654">
        <v>0</v>
      </c>
      <c r="BT1901" s="12" t="s">
        <v>321</v>
      </c>
      <c r="BU1901" s="654">
        <v>0</v>
      </c>
      <c r="BV1901" s="12" t="s">
        <v>321</v>
      </c>
      <c r="BW1901" s="9">
        <v>6.3E-2</v>
      </c>
      <c r="BX1901" s="9" t="s">
        <v>322</v>
      </c>
      <c r="BY1901" s="755">
        <v>43</v>
      </c>
      <c r="BZ1901" s="9" t="s">
        <v>315</v>
      </c>
      <c r="CA1901" s="755">
        <v>5</v>
      </c>
      <c r="CB1901" s="9" t="s">
        <v>315</v>
      </c>
      <c r="CC1901" s="755">
        <v>18</v>
      </c>
      <c r="CD1901" s="9" t="s">
        <v>315</v>
      </c>
      <c r="CE1901" s="755">
        <v>10</v>
      </c>
      <c r="CF1901" s="9" t="s">
        <v>323</v>
      </c>
      <c r="CG1901" s="756" t="s">
        <v>142</v>
      </c>
      <c r="CH1901" s="9" t="s">
        <v>323</v>
      </c>
      <c r="CI1901" s="9"/>
      <c r="CJ1901" s="9"/>
      <c r="CK1901" s="9"/>
    </row>
    <row r="1902" spans="1:89" s="98" customFormat="1" x14ac:dyDescent="0.25">
      <c r="A1902" s="631" t="s">
        <v>2839</v>
      </c>
      <c r="B1902" s="99"/>
      <c r="C1902" s="772">
        <v>1194</v>
      </c>
      <c r="D1902" s="807">
        <v>0.05</v>
      </c>
      <c r="E1902" s="772">
        <f t="shared" si="83"/>
        <v>1254</v>
      </c>
      <c r="F1902" s="778">
        <v>1.1000000000000001</v>
      </c>
      <c r="G1902" s="774">
        <f t="shared" si="82"/>
        <v>1379</v>
      </c>
      <c r="H1902" s="776"/>
      <c r="I1902" s="758"/>
      <c r="J1902" s="776"/>
      <c r="K1902" s="786"/>
      <c r="L1902" s="9" t="s">
        <v>1644</v>
      </c>
      <c r="M1902" s="9" t="s">
        <v>4762</v>
      </c>
      <c r="N1902" s="9" t="s">
        <v>142</v>
      </c>
      <c r="O1902" s="9" t="s">
        <v>2655</v>
      </c>
      <c r="P1902" s="9" t="s">
        <v>2655</v>
      </c>
      <c r="Q1902" s="9" t="s">
        <v>168</v>
      </c>
      <c r="R1902" s="9" t="s">
        <v>2802</v>
      </c>
      <c r="S1902" s="9" t="s">
        <v>2656</v>
      </c>
      <c r="T1902" s="98" t="s">
        <v>204</v>
      </c>
      <c r="U1902" s="99">
        <v>219.5</v>
      </c>
      <c r="V1902" s="99" t="s">
        <v>207</v>
      </c>
      <c r="W1902" s="99">
        <v>352</v>
      </c>
      <c r="X1902" s="99" t="s">
        <v>207</v>
      </c>
      <c r="Y1902" s="99">
        <v>233.5</v>
      </c>
      <c r="Z1902" s="99" t="s">
        <v>207</v>
      </c>
      <c r="AA1902" s="9">
        <v>366</v>
      </c>
      <c r="AB1902" s="9" t="s">
        <v>207</v>
      </c>
      <c r="AC1902" s="9">
        <v>415</v>
      </c>
      <c r="AD1902" s="9" t="s">
        <v>207</v>
      </c>
      <c r="AE1902" s="9">
        <v>163</v>
      </c>
      <c r="AF1902" s="9" t="s">
        <v>315</v>
      </c>
      <c r="AG1902" s="14" t="s">
        <v>4729</v>
      </c>
      <c r="AH1902" s="14" t="s">
        <v>207</v>
      </c>
      <c r="AI1902" s="14" t="s">
        <v>4730</v>
      </c>
      <c r="AJ1902" s="9" t="s">
        <v>207</v>
      </c>
      <c r="AK1902" s="9">
        <v>7</v>
      </c>
      <c r="AL1902" s="9" t="s">
        <v>207</v>
      </c>
      <c r="AM1902" s="9">
        <v>7</v>
      </c>
      <c r="AN1902" s="9" t="s">
        <v>207</v>
      </c>
      <c r="AO1902" s="9">
        <v>7</v>
      </c>
      <c r="AP1902" s="9" t="s">
        <v>207</v>
      </c>
      <c r="AQ1902" s="9">
        <v>7</v>
      </c>
      <c r="AR1902" s="9" t="s">
        <v>207</v>
      </c>
      <c r="AS1902" s="9" t="s">
        <v>2978</v>
      </c>
      <c r="AT1902" s="9" t="s">
        <v>2980</v>
      </c>
      <c r="AU1902" s="9" t="s">
        <v>319</v>
      </c>
      <c r="AV1902" s="9" t="s">
        <v>1647</v>
      </c>
      <c r="AW1902" s="9" t="s">
        <v>2863</v>
      </c>
      <c r="AX1902" s="9">
        <v>9010600000</v>
      </c>
      <c r="AY1902" s="9">
        <v>109.2</v>
      </c>
      <c r="AZ1902" s="12" t="s">
        <v>207</v>
      </c>
      <c r="BA1902" s="9">
        <v>12.7</v>
      </c>
      <c r="BB1902" s="12" t="s">
        <v>207</v>
      </c>
      <c r="BC1902" s="9">
        <v>45.7</v>
      </c>
      <c r="BD1902" s="12" t="s">
        <v>207</v>
      </c>
      <c r="BE1902" s="99" t="e">
        <v>#VALUE!</v>
      </c>
      <c r="BF1902" s="12" t="s">
        <v>321</v>
      </c>
      <c r="BG1902" s="654" t="e">
        <v>#VALUE!</v>
      </c>
      <c r="BH1902" s="12" t="s">
        <v>321</v>
      </c>
      <c r="BI1902" s="99" t="s">
        <v>142</v>
      </c>
      <c r="BJ1902" s="12" t="s">
        <v>321</v>
      </c>
      <c r="BK1902" s="754">
        <v>0</v>
      </c>
      <c r="BL1902" s="12" t="s">
        <v>321</v>
      </c>
      <c r="BM1902" s="754">
        <v>0</v>
      </c>
      <c r="BN1902" s="12" t="s">
        <v>321</v>
      </c>
      <c r="BO1902" s="754">
        <v>0</v>
      </c>
      <c r="BP1902" s="12" t="s">
        <v>321</v>
      </c>
      <c r="BQ1902" s="754">
        <v>0</v>
      </c>
      <c r="BR1902" s="12" t="s">
        <v>321</v>
      </c>
      <c r="BS1902" s="654">
        <v>0</v>
      </c>
      <c r="BT1902" s="12" t="s">
        <v>321</v>
      </c>
      <c r="BU1902" s="654">
        <v>0</v>
      </c>
      <c r="BV1902" s="12" t="s">
        <v>321</v>
      </c>
      <c r="BW1902" s="9">
        <v>6.3E-2</v>
      </c>
      <c r="BX1902" s="9" t="s">
        <v>322</v>
      </c>
      <c r="BY1902" s="755">
        <v>43</v>
      </c>
      <c r="BZ1902" s="9" t="s">
        <v>315</v>
      </c>
      <c r="CA1902" s="755">
        <v>5</v>
      </c>
      <c r="CB1902" s="9" t="s">
        <v>315</v>
      </c>
      <c r="CC1902" s="755">
        <v>18</v>
      </c>
      <c r="CD1902" s="9" t="s">
        <v>315</v>
      </c>
      <c r="CE1902" s="755">
        <v>12</v>
      </c>
      <c r="CF1902" s="9" t="s">
        <v>323</v>
      </c>
      <c r="CG1902" s="756" t="s">
        <v>142</v>
      </c>
      <c r="CH1902" s="9" t="s">
        <v>323</v>
      </c>
      <c r="CI1902" s="9"/>
      <c r="CJ1902" s="9"/>
      <c r="CK1902" s="9"/>
    </row>
    <row r="1903" spans="1:89" s="98" customFormat="1" x14ac:dyDescent="0.25">
      <c r="A1903" s="631" t="s">
        <v>2840</v>
      </c>
      <c r="B1903" s="99"/>
      <c r="C1903" s="772">
        <v>664</v>
      </c>
      <c r="D1903" s="807">
        <v>0.05</v>
      </c>
      <c r="E1903" s="772">
        <f t="shared" si="83"/>
        <v>697</v>
      </c>
      <c r="F1903" s="778">
        <v>1.1000000000000001</v>
      </c>
      <c r="G1903" s="774">
        <f t="shared" si="82"/>
        <v>767</v>
      </c>
      <c r="H1903" s="776"/>
      <c r="I1903" s="758"/>
      <c r="J1903" s="776"/>
      <c r="K1903" s="786"/>
      <c r="L1903" s="9" t="s">
        <v>1644</v>
      </c>
      <c r="M1903" s="9" t="s">
        <v>4763</v>
      </c>
      <c r="N1903" s="9" t="s">
        <v>142</v>
      </c>
      <c r="O1903" s="9" t="s">
        <v>2655</v>
      </c>
      <c r="P1903" s="9" t="s">
        <v>2655</v>
      </c>
      <c r="Q1903" s="9" t="s">
        <v>168</v>
      </c>
      <c r="R1903" s="9" t="s">
        <v>2802</v>
      </c>
      <c r="S1903" s="9" t="s">
        <v>373</v>
      </c>
      <c r="T1903" s="98" t="s">
        <v>234</v>
      </c>
      <c r="U1903" s="99">
        <v>172.5</v>
      </c>
      <c r="V1903" s="99" t="s">
        <v>207</v>
      </c>
      <c r="W1903" s="99">
        <v>230</v>
      </c>
      <c r="X1903" s="99" t="s">
        <v>207</v>
      </c>
      <c r="Y1903" s="99">
        <v>186.5</v>
      </c>
      <c r="Z1903" s="99" t="s">
        <v>207</v>
      </c>
      <c r="AA1903" s="9">
        <v>244</v>
      </c>
      <c r="AB1903" s="9" t="s">
        <v>207</v>
      </c>
      <c r="AC1903" s="9">
        <v>288</v>
      </c>
      <c r="AD1903" s="9" t="s">
        <v>207</v>
      </c>
      <c r="AE1903" s="9">
        <v>112</v>
      </c>
      <c r="AF1903" s="9" t="s">
        <v>315</v>
      </c>
      <c r="AG1903" s="14" t="s">
        <v>4736</v>
      </c>
      <c r="AH1903" s="14" t="s">
        <v>207</v>
      </c>
      <c r="AI1903" s="14" t="s">
        <v>4737</v>
      </c>
      <c r="AJ1903" s="9" t="s">
        <v>207</v>
      </c>
      <c r="AK1903" s="9">
        <v>7</v>
      </c>
      <c r="AL1903" s="9" t="s">
        <v>207</v>
      </c>
      <c r="AM1903" s="9">
        <v>7</v>
      </c>
      <c r="AN1903" s="9" t="s">
        <v>207</v>
      </c>
      <c r="AO1903" s="9">
        <v>7</v>
      </c>
      <c r="AP1903" s="9" t="s">
        <v>207</v>
      </c>
      <c r="AQ1903" s="9">
        <v>7</v>
      </c>
      <c r="AR1903" s="9" t="s">
        <v>207</v>
      </c>
      <c r="AS1903" s="9" t="s">
        <v>2657</v>
      </c>
      <c r="AT1903" s="12" t="s">
        <v>2658</v>
      </c>
      <c r="AU1903" s="9" t="s">
        <v>319</v>
      </c>
      <c r="AV1903" s="9" t="s">
        <v>1647</v>
      </c>
      <c r="AW1903" s="9" t="s">
        <v>2864</v>
      </c>
      <c r="AX1903" s="9">
        <v>9010600000</v>
      </c>
      <c r="AY1903" s="9">
        <v>109.2</v>
      </c>
      <c r="AZ1903" s="12" t="s">
        <v>207</v>
      </c>
      <c r="BA1903" s="9">
        <v>12.7</v>
      </c>
      <c r="BB1903" s="12" t="s">
        <v>207</v>
      </c>
      <c r="BC1903" s="9">
        <v>45.7</v>
      </c>
      <c r="BD1903" s="12" t="s">
        <v>207</v>
      </c>
      <c r="BE1903" s="99" t="e">
        <v>#VALUE!</v>
      </c>
      <c r="BF1903" s="12" t="s">
        <v>321</v>
      </c>
      <c r="BG1903" s="654" t="e">
        <v>#VALUE!</v>
      </c>
      <c r="BH1903" s="12" t="s">
        <v>321</v>
      </c>
      <c r="BI1903" s="99" t="s">
        <v>142</v>
      </c>
      <c r="BJ1903" s="12" t="s">
        <v>321</v>
      </c>
      <c r="BK1903" s="754">
        <v>0</v>
      </c>
      <c r="BL1903" s="12" t="s">
        <v>321</v>
      </c>
      <c r="BM1903" s="754">
        <v>0</v>
      </c>
      <c r="BN1903" s="12" t="s">
        <v>321</v>
      </c>
      <c r="BO1903" s="754">
        <v>0</v>
      </c>
      <c r="BP1903" s="12" t="s">
        <v>321</v>
      </c>
      <c r="BQ1903" s="754">
        <v>0</v>
      </c>
      <c r="BR1903" s="12" t="s">
        <v>321</v>
      </c>
      <c r="BS1903" s="654">
        <v>0</v>
      </c>
      <c r="BT1903" s="12" t="s">
        <v>321</v>
      </c>
      <c r="BU1903" s="654">
        <v>0</v>
      </c>
      <c r="BV1903" s="12" t="s">
        <v>321</v>
      </c>
      <c r="BW1903" s="9">
        <v>6.3E-2</v>
      </c>
      <c r="BX1903" s="9" t="s">
        <v>322</v>
      </c>
      <c r="BY1903" s="755">
        <v>43</v>
      </c>
      <c r="BZ1903" s="9" t="s">
        <v>315</v>
      </c>
      <c r="CA1903" s="755">
        <v>5</v>
      </c>
      <c r="CB1903" s="9" t="s">
        <v>315</v>
      </c>
      <c r="CC1903" s="755">
        <v>18</v>
      </c>
      <c r="CD1903" s="9" t="s">
        <v>315</v>
      </c>
      <c r="CE1903" s="755">
        <v>10</v>
      </c>
      <c r="CF1903" s="9" t="s">
        <v>323</v>
      </c>
      <c r="CG1903" s="756" t="s">
        <v>142</v>
      </c>
      <c r="CH1903" s="9" t="s">
        <v>323</v>
      </c>
      <c r="CI1903" s="9"/>
      <c r="CJ1903" s="9"/>
      <c r="CK1903" s="9"/>
    </row>
    <row r="1904" spans="1:89" s="98" customFormat="1" x14ac:dyDescent="0.25">
      <c r="A1904" s="631" t="s">
        <v>2841</v>
      </c>
      <c r="B1904" s="99"/>
      <c r="C1904" s="772">
        <v>890</v>
      </c>
      <c r="D1904" s="807">
        <v>0.05</v>
      </c>
      <c r="E1904" s="772">
        <f t="shared" si="83"/>
        <v>935</v>
      </c>
      <c r="F1904" s="778">
        <v>1.1000000000000001</v>
      </c>
      <c r="G1904" s="774">
        <f t="shared" si="82"/>
        <v>1029</v>
      </c>
      <c r="H1904" s="776"/>
      <c r="I1904" s="758"/>
      <c r="J1904" s="776"/>
      <c r="K1904" s="786"/>
      <c r="L1904" s="9" t="s">
        <v>1644</v>
      </c>
      <c r="M1904" s="9" t="s">
        <v>4764</v>
      </c>
      <c r="N1904" s="9" t="s">
        <v>142</v>
      </c>
      <c r="O1904" s="9" t="s">
        <v>2655</v>
      </c>
      <c r="P1904" s="9" t="s">
        <v>2655</v>
      </c>
      <c r="Q1904" s="9" t="s">
        <v>168</v>
      </c>
      <c r="R1904" s="9" t="s">
        <v>2802</v>
      </c>
      <c r="S1904" s="9" t="s">
        <v>373</v>
      </c>
      <c r="T1904" s="98" t="s">
        <v>234</v>
      </c>
      <c r="U1904" s="99">
        <v>195.5</v>
      </c>
      <c r="V1904" s="99" t="s">
        <v>207</v>
      </c>
      <c r="W1904" s="99">
        <v>260.5</v>
      </c>
      <c r="X1904" s="99" t="s">
        <v>207</v>
      </c>
      <c r="Y1904" s="99">
        <v>209.5</v>
      </c>
      <c r="Z1904" s="99" t="s">
        <v>207</v>
      </c>
      <c r="AA1904" s="9">
        <v>274.5</v>
      </c>
      <c r="AB1904" s="9" t="s">
        <v>207</v>
      </c>
      <c r="AC1904" s="9">
        <v>326</v>
      </c>
      <c r="AD1904" s="9" t="s">
        <v>207</v>
      </c>
      <c r="AE1904" s="9">
        <v>127</v>
      </c>
      <c r="AF1904" s="9" t="s">
        <v>315</v>
      </c>
      <c r="AG1904" s="14" t="s">
        <v>4765</v>
      </c>
      <c r="AH1904" s="14" t="s">
        <v>207</v>
      </c>
      <c r="AI1904" s="14" t="s">
        <v>4766</v>
      </c>
      <c r="AJ1904" s="9" t="s">
        <v>207</v>
      </c>
      <c r="AK1904" s="9">
        <v>7</v>
      </c>
      <c r="AL1904" s="9" t="s">
        <v>207</v>
      </c>
      <c r="AM1904" s="9">
        <v>7</v>
      </c>
      <c r="AN1904" s="9" t="s">
        <v>207</v>
      </c>
      <c r="AO1904" s="9">
        <v>7</v>
      </c>
      <c r="AP1904" s="9" t="s">
        <v>207</v>
      </c>
      <c r="AQ1904" s="9">
        <v>7</v>
      </c>
      <c r="AR1904" s="9" t="s">
        <v>207</v>
      </c>
      <c r="AS1904" s="9" t="s">
        <v>2657</v>
      </c>
      <c r="AT1904" s="12" t="s">
        <v>2658</v>
      </c>
      <c r="AU1904" s="9" t="s">
        <v>319</v>
      </c>
      <c r="AV1904" s="9" t="s">
        <v>1647</v>
      </c>
      <c r="AW1904" s="9" t="s">
        <v>2865</v>
      </c>
      <c r="AX1904" s="9">
        <v>9010600000</v>
      </c>
      <c r="AY1904" s="9">
        <v>109.2</v>
      </c>
      <c r="AZ1904" s="12" t="s">
        <v>207</v>
      </c>
      <c r="BA1904" s="9">
        <v>12.7</v>
      </c>
      <c r="BB1904" s="12" t="s">
        <v>207</v>
      </c>
      <c r="BC1904" s="9">
        <v>45.7</v>
      </c>
      <c r="BD1904" s="12" t="s">
        <v>207</v>
      </c>
      <c r="BE1904" s="99" t="e">
        <v>#VALUE!</v>
      </c>
      <c r="BF1904" s="12" t="s">
        <v>321</v>
      </c>
      <c r="BG1904" s="654" t="e">
        <v>#VALUE!</v>
      </c>
      <c r="BH1904" s="12" t="s">
        <v>321</v>
      </c>
      <c r="BI1904" s="99" t="s">
        <v>142</v>
      </c>
      <c r="BJ1904" s="12" t="s">
        <v>321</v>
      </c>
      <c r="BK1904" s="754">
        <v>0</v>
      </c>
      <c r="BL1904" s="12" t="s">
        <v>321</v>
      </c>
      <c r="BM1904" s="754">
        <v>0</v>
      </c>
      <c r="BN1904" s="12" t="s">
        <v>321</v>
      </c>
      <c r="BO1904" s="754">
        <v>0</v>
      </c>
      <c r="BP1904" s="12" t="s">
        <v>321</v>
      </c>
      <c r="BQ1904" s="754">
        <v>0</v>
      </c>
      <c r="BR1904" s="12" t="s">
        <v>321</v>
      </c>
      <c r="BS1904" s="654">
        <v>0</v>
      </c>
      <c r="BT1904" s="12" t="s">
        <v>321</v>
      </c>
      <c r="BU1904" s="654">
        <v>0</v>
      </c>
      <c r="BV1904" s="12" t="s">
        <v>321</v>
      </c>
      <c r="BW1904" s="9">
        <v>6.3E-2</v>
      </c>
      <c r="BX1904" s="9" t="s">
        <v>322</v>
      </c>
      <c r="BY1904" s="755">
        <v>43</v>
      </c>
      <c r="BZ1904" s="9" t="s">
        <v>315</v>
      </c>
      <c r="CA1904" s="755">
        <v>5</v>
      </c>
      <c r="CB1904" s="9" t="s">
        <v>315</v>
      </c>
      <c r="CC1904" s="755">
        <v>18</v>
      </c>
      <c r="CD1904" s="9" t="s">
        <v>315</v>
      </c>
      <c r="CE1904" s="755">
        <v>11</v>
      </c>
      <c r="CF1904" s="9" t="s">
        <v>323</v>
      </c>
      <c r="CG1904" s="756" t="s">
        <v>142</v>
      </c>
      <c r="CH1904" s="9" t="s">
        <v>323</v>
      </c>
      <c r="CI1904" s="9"/>
      <c r="CJ1904" s="9"/>
      <c r="CK1904" s="9"/>
    </row>
    <row r="1905" spans="1:89" s="98" customFormat="1" x14ac:dyDescent="0.25">
      <c r="A1905" s="631" t="s">
        <v>2842</v>
      </c>
      <c r="B1905" s="99"/>
      <c r="C1905" s="772">
        <v>1038</v>
      </c>
      <c r="D1905" s="807">
        <v>0.05</v>
      </c>
      <c r="E1905" s="772">
        <f t="shared" si="83"/>
        <v>1090</v>
      </c>
      <c r="F1905" s="778">
        <v>1.1000000000000001</v>
      </c>
      <c r="G1905" s="774">
        <f t="shared" si="82"/>
        <v>1199</v>
      </c>
      <c r="H1905" s="776"/>
      <c r="I1905" s="758"/>
      <c r="J1905" s="776"/>
      <c r="K1905" s="786"/>
      <c r="L1905" s="9" t="s">
        <v>1644</v>
      </c>
      <c r="M1905" s="9" t="s">
        <v>4767</v>
      </c>
      <c r="N1905" s="9" t="s">
        <v>142</v>
      </c>
      <c r="O1905" s="9" t="s">
        <v>2655</v>
      </c>
      <c r="P1905" s="9" t="s">
        <v>2655</v>
      </c>
      <c r="Q1905" s="9" t="s">
        <v>168</v>
      </c>
      <c r="R1905" s="9" t="s">
        <v>2802</v>
      </c>
      <c r="S1905" s="9" t="s">
        <v>373</v>
      </c>
      <c r="T1905" s="98" t="s">
        <v>234</v>
      </c>
      <c r="U1905" s="99">
        <v>218.5</v>
      </c>
      <c r="V1905" s="99" t="s">
        <v>207</v>
      </c>
      <c r="W1905" s="99">
        <v>291</v>
      </c>
      <c r="X1905" s="99" t="s">
        <v>207</v>
      </c>
      <c r="Y1905" s="99">
        <v>232.5</v>
      </c>
      <c r="Z1905" s="99" t="s">
        <v>207</v>
      </c>
      <c r="AA1905" s="9">
        <v>305</v>
      </c>
      <c r="AB1905" s="9" t="s">
        <v>207</v>
      </c>
      <c r="AC1905" s="9">
        <v>364</v>
      </c>
      <c r="AD1905" s="9" t="s">
        <v>207</v>
      </c>
      <c r="AE1905" s="9">
        <v>142</v>
      </c>
      <c r="AF1905" s="9" t="s">
        <v>315</v>
      </c>
      <c r="AG1905" s="14" t="s">
        <v>4739</v>
      </c>
      <c r="AH1905" s="14" t="s">
        <v>207</v>
      </c>
      <c r="AI1905" s="14" t="s">
        <v>4740</v>
      </c>
      <c r="AJ1905" s="9" t="s">
        <v>207</v>
      </c>
      <c r="AK1905" s="9">
        <v>7</v>
      </c>
      <c r="AL1905" s="9" t="s">
        <v>207</v>
      </c>
      <c r="AM1905" s="9">
        <v>7</v>
      </c>
      <c r="AN1905" s="9" t="s">
        <v>207</v>
      </c>
      <c r="AO1905" s="9">
        <v>7</v>
      </c>
      <c r="AP1905" s="9" t="s">
        <v>207</v>
      </c>
      <c r="AQ1905" s="9">
        <v>7</v>
      </c>
      <c r="AR1905" s="9" t="s">
        <v>207</v>
      </c>
      <c r="AS1905" s="9" t="s">
        <v>2657</v>
      </c>
      <c r="AT1905" s="12" t="s">
        <v>2658</v>
      </c>
      <c r="AU1905" s="9" t="s">
        <v>319</v>
      </c>
      <c r="AV1905" s="9" t="s">
        <v>1647</v>
      </c>
      <c r="AW1905" s="9" t="s">
        <v>2866</v>
      </c>
      <c r="AX1905" s="9">
        <v>9010600000</v>
      </c>
      <c r="AY1905" s="9">
        <v>109.2</v>
      </c>
      <c r="AZ1905" s="12" t="s">
        <v>207</v>
      </c>
      <c r="BA1905" s="9">
        <v>12.7</v>
      </c>
      <c r="BB1905" s="12" t="s">
        <v>207</v>
      </c>
      <c r="BC1905" s="9">
        <v>45.7</v>
      </c>
      <c r="BD1905" s="12" t="s">
        <v>207</v>
      </c>
      <c r="BE1905" s="99" t="e">
        <v>#VALUE!</v>
      </c>
      <c r="BF1905" s="12" t="s">
        <v>321</v>
      </c>
      <c r="BG1905" s="654" t="e">
        <v>#VALUE!</v>
      </c>
      <c r="BH1905" s="12" t="s">
        <v>321</v>
      </c>
      <c r="BI1905" s="99" t="s">
        <v>142</v>
      </c>
      <c r="BJ1905" s="12" t="s">
        <v>321</v>
      </c>
      <c r="BK1905" s="754">
        <v>0</v>
      </c>
      <c r="BL1905" s="12" t="s">
        <v>321</v>
      </c>
      <c r="BM1905" s="754">
        <v>0</v>
      </c>
      <c r="BN1905" s="12" t="s">
        <v>321</v>
      </c>
      <c r="BO1905" s="754">
        <v>0</v>
      </c>
      <c r="BP1905" s="12" t="s">
        <v>321</v>
      </c>
      <c r="BQ1905" s="754">
        <v>0</v>
      </c>
      <c r="BR1905" s="12" t="s">
        <v>321</v>
      </c>
      <c r="BS1905" s="654">
        <v>0</v>
      </c>
      <c r="BT1905" s="12" t="s">
        <v>321</v>
      </c>
      <c r="BU1905" s="654">
        <v>0</v>
      </c>
      <c r="BV1905" s="12" t="s">
        <v>321</v>
      </c>
      <c r="BW1905" s="9">
        <v>6.3E-2</v>
      </c>
      <c r="BX1905" s="9" t="s">
        <v>322</v>
      </c>
      <c r="BY1905" s="755">
        <v>43</v>
      </c>
      <c r="BZ1905" s="9" t="s">
        <v>315</v>
      </c>
      <c r="CA1905" s="755">
        <v>5</v>
      </c>
      <c r="CB1905" s="9" t="s">
        <v>315</v>
      </c>
      <c r="CC1905" s="755">
        <v>18</v>
      </c>
      <c r="CD1905" s="9" t="s">
        <v>315</v>
      </c>
      <c r="CE1905" s="755">
        <v>14</v>
      </c>
      <c r="CF1905" s="9" t="s">
        <v>323</v>
      </c>
      <c r="CG1905" s="756" t="s">
        <v>142</v>
      </c>
      <c r="CH1905" s="9" t="s">
        <v>323</v>
      </c>
      <c r="CI1905" s="9"/>
      <c r="CJ1905" s="9"/>
      <c r="CK1905" s="9"/>
    </row>
    <row r="1906" spans="1:89" s="98" customFormat="1" x14ac:dyDescent="0.25">
      <c r="A1906" s="631" t="s">
        <v>2843</v>
      </c>
      <c r="B1906" s="99"/>
      <c r="C1906" s="772">
        <v>1320</v>
      </c>
      <c r="D1906" s="807">
        <v>0.05</v>
      </c>
      <c r="E1906" s="772">
        <f t="shared" si="83"/>
        <v>1386</v>
      </c>
      <c r="F1906" s="778">
        <v>1.1000000000000001</v>
      </c>
      <c r="G1906" s="774">
        <f t="shared" si="82"/>
        <v>1525</v>
      </c>
      <c r="H1906" s="776"/>
      <c r="I1906" s="758"/>
      <c r="J1906" s="776"/>
      <c r="K1906" s="786"/>
      <c r="L1906" s="9" t="s">
        <v>1644</v>
      </c>
      <c r="M1906" s="9" t="s">
        <v>4768</v>
      </c>
      <c r="N1906" s="9" t="s">
        <v>142</v>
      </c>
      <c r="O1906" s="9" t="s">
        <v>2655</v>
      </c>
      <c r="P1906" s="9" t="s">
        <v>2655</v>
      </c>
      <c r="Q1906" s="9" t="s">
        <v>168</v>
      </c>
      <c r="R1906" s="9" t="s">
        <v>2802</v>
      </c>
      <c r="S1906" s="9" t="s">
        <v>373</v>
      </c>
      <c r="T1906" s="98" t="s">
        <v>234</v>
      </c>
      <c r="U1906" s="99">
        <v>264</v>
      </c>
      <c r="V1906" s="99" t="s">
        <v>207</v>
      </c>
      <c r="W1906" s="99">
        <v>352</v>
      </c>
      <c r="X1906" s="99" t="s">
        <v>207</v>
      </c>
      <c r="Y1906" s="99">
        <v>278</v>
      </c>
      <c r="Z1906" s="99" t="s">
        <v>207</v>
      </c>
      <c r="AA1906" s="9">
        <v>366</v>
      </c>
      <c r="AB1906" s="9" t="s">
        <v>207</v>
      </c>
      <c r="AC1906" s="9">
        <v>440</v>
      </c>
      <c r="AD1906" s="9" t="s">
        <v>207</v>
      </c>
      <c r="AE1906" s="9">
        <v>172</v>
      </c>
      <c r="AF1906" s="9" t="s">
        <v>315</v>
      </c>
      <c r="AG1906" s="14" t="s">
        <v>2913</v>
      </c>
      <c r="AH1906" s="14" t="s">
        <v>207</v>
      </c>
      <c r="AI1906" s="14" t="s">
        <v>2914</v>
      </c>
      <c r="AJ1906" s="9" t="s">
        <v>207</v>
      </c>
      <c r="AK1906" s="9">
        <v>7</v>
      </c>
      <c r="AL1906" s="9" t="s">
        <v>207</v>
      </c>
      <c r="AM1906" s="9">
        <v>7</v>
      </c>
      <c r="AN1906" s="9" t="s">
        <v>207</v>
      </c>
      <c r="AO1906" s="9">
        <v>7</v>
      </c>
      <c r="AP1906" s="9" t="s">
        <v>207</v>
      </c>
      <c r="AQ1906" s="9">
        <v>7</v>
      </c>
      <c r="AR1906" s="9" t="s">
        <v>207</v>
      </c>
      <c r="AS1906" s="9" t="s">
        <v>2657</v>
      </c>
      <c r="AT1906" s="12" t="s">
        <v>2658</v>
      </c>
      <c r="AU1906" s="9" t="s">
        <v>319</v>
      </c>
      <c r="AV1906" s="9" t="s">
        <v>1647</v>
      </c>
      <c r="AW1906" s="9" t="s">
        <v>2867</v>
      </c>
      <c r="AX1906" s="9">
        <v>9010600000</v>
      </c>
      <c r="AY1906" s="9">
        <v>104.1</v>
      </c>
      <c r="AZ1906" s="12" t="s">
        <v>207</v>
      </c>
      <c r="BA1906" s="9">
        <v>12.7</v>
      </c>
      <c r="BB1906" s="12" t="s">
        <v>207</v>
      </c>
      <c r="BC1906" s="9">
        <v>27.9</v>
      </c>
      <c r="BD1906" s="12" t="s">
        <v>207</v>
      </c>
      <c r="BE1906" s="99" t="e">
        <v>#VALUE!</v>
      </c>
      <c r="BF1906" s="12" t="s">
        <v>321</v>
      </c>
      <c r="BG1906" s="654" t="e">
        <v>#VALUE!</v>
      </c>
      <c r="BH1906" s="12" t="s">
        <v>321</v>
      </c>
      <c r="BI1906" s="99" t="s">
        <v>142</v>
      </c>
      <c r="BJ1906" s="12" t="s">
        <v>321</v>
      </c>
      <c r="BK1906" s="754">
        <v>0</v>
      </c>
      <c r="BL1906" s="12" t="s">
        <v>321</v>
      </c>
      <c r="BM1906" s="754">
        <v>0</v>
      </c>
      <c r="BN1906" s="12" t="s">
        <v>321</v>
      </c>
      <c r="BO1906" s="754">
        <v>0</v>
      </c>
      <c r="BP1906" s="12" t="s">
        <v>321</v>
      </c>
      <c r="BQ1906" s="754">
        <v>0</v>
      </c>
      <c r="BR1906" s="12" t="s">
        <v>321</v>
      </c>
      <c r="BS1906" s="654">
        <v>0</v>
      </c>
      <c r="BT1906" s="12" t="s">
        <v>321</v>
      </c>
      <c r="BU1906" s="654">
        <v>0</v>
      </c>
      <c r="BV1906" s="12" t="s">
        <v>321</v>
      </c>
      <c r="BW1906" s="9">
        <v>3.6999999999999998E-2</v>
      </c>
      <c r="BX1906" s="9" t="s">
        <v>322</v>
      </c>
      <c r="BY1906" s="755">
        <v>41</v>
      </c>
      <c r="BZ1906" s="9" t="s">
        <v>315</v>
      </c>
      <c r="CA1906" s="755">
        <v>5</v>
      </c>
      <c r="CB1906" s="9" t="s">
        <v>315</v>
      </c>
      <c r="CC1906" s="755">
        <v>11</v>
      </c>
      <c r="CD1906" s="9" t="s">
        <v>315</v>
      </c>
      <c r="CE1906" s="755">
        <v>23</v>
      </c>
      <c r="CF1906" s="9" t="s">
        <v>323</v>
      </c>
      <c r="CG1906" s="756" t="s">
        <v>142</v>
      </c>
      <c r="CH1906" s="9" t="s">
        <v>323</v>
      </c>
      <c r="CI1906" s="9"/>
      <c r="CJ1906" s="9"/>
      <c r="CK1906" s="9"/>
    </row>
    <row r="1907" spans="1:89" x14ac:dyDescent="0.25">
      <c r="A1907" s="99">
        <v>10800045</v>
      </c>
      <c r="B1907" s="99"/>
      <c r="C1907" s="772">
        <v>48</v>
      </c>
      <c r="D1907" s="807">
        <v>0.03</v>
      </c>
      <c r="E1907" s="772">
        <f t="shared" si="83"/>
        <v>49</v>
      </c>
      <c r="F1907" s="778">
        <v>1.1000000000000001</v>
      </c>
      <c r="G1907" s="774">
        <f t="shared" si="82"/>
        <v>54</v>
      </c>
      <c r="H1907" s="776"/>
      <c r="I1907" s="758"/>
      <c r="J1907" s="776"/>
      <c r="K1907" s="786"/>
      <c r="L1907" s="9" t="s">
        <v>308</v>
      </c>
      <c r="M1907" s="9" t="s">
        <v>4689</v>
      </c>
      <c r="N1907" s="9" t="s">
        <v>142</v>
      </c>
      <c r="O1907" s="12" t="s">
        <v>142</v>
      </c>
      <c r="P1907" s="12" t="s">
        <v>142</v>
      </c>
      <c r="Q1907" s="9" t="s">
        <v>2339</v>
      </c>
      <c r="R1907" s="9"/>
      <c r="S1907" s="9" t="s">
        <v>200</v>
      </c>
      <c r="T1907" s="98" t="s">
        <v>200</v>
      </c>
      <c r="U1907" s="99" t="s">
        <v>200</v>
      </c>
      <c r="V1907" s="99" t="s">
        <v>207</v>
      </c>
      <c r="W1907" s="99" t="s">
        <v>200</v>
      </c>
      <c r="X1907" s="99" t="s">
        <v>207</v>
      </c>
      <c r="Y1907" s="99" t="s">
        <v>200</v>
      </c>
      <c r="Z1907" s="99" t="s">
        <v>207</v>
      </c>
      <c r="AA1907" s="99" t="s">
        <v>200</v>
      </c>
      <c r="AB1907" s="99" t="s">
        <v>207</v>
      </c>
      <c r="AC1907" s="99" t="s">
        <v>200</v>
      </c>
      <c r="AD1907" s="9" t="s">
        <v>207</v>
      </c>
      <c r="AE1907" s="99" t="s">
        <v>200</v>
      </c>
      <c r="AF1907" s="9" t="s">
        <v>315</v>
      </c>
      <c r="AG1907" s="14" t="s">
        <v>200</v>
      </c>
      <c r="AH1907" s="14" t="s">
        <v>207</v>
      </c>
      <c r="AI1907" s="14" t="s">
        <v>200</v>
      </c>
      <c r="AJ1907" s="14" t="s">
        <v>207</v>
      </c>
      <c r="AK1907" s="99" t="s">
        <v>200</v>
      </c>
      <c r="AL1907" s="14" t="s">
        <v>207</v>
      </c>
      <c r="AM1907" s="99" t="s">
        <v>200</v>
      </c>
      <c r="AN1907" s="14" t="s">
        <v>207</v>
      </c>
      <c r="AO1907" s="99" t="s">
        <v>200</v>
      </c>
      <c r="AP1907" s="14" t="s">
        <v>207</v>
      </c>
      <c r="AQ1907" s="99" t="s">
        <v>200</v>
      </c>
      <c r="AR1907" s="14" t="s">
        <v>207</v>
      </c>
      <c r="AS1907" s="12" t="s">
        <v>142</v>
      </c>
      <c r="AT1907" s="12" t="s">
        <v>200</v>
      </c>
      <c r="AU1907" s="12" t="s">
        <v>142</v>
      </c>
      <c r="AV1907" s="9" t="s">
        <v>320</v>
      </c>
      <c r="AW1907" s="9" t="s">
        <v>2645</v>
      </c>
      <c r="AX1907" s="9">
        <v>9010600000</v>
      </c>
      <c r="AY1907" s="99">
        <v>48</v>
      </c>
      <c r="AZ1907" s="12" t="s">
        <v>207</v>
      </c>
      <c r="BA1907" s="99">
        <v>18</v>
      </c>
      <c r="BB1907" s="12" t="s">
        <v>207</v>
      </c>
      <c r="BC1907" s="99">
        <v>10</v>
      </c>
      <c r="BD1907" s="12" t="s">
        <v>207</v>
      </c>
      <c r="BE1907" s="99">
        <v>2</v>
      </c>
      <c r="BF1907" s="12" t="s">
        <v>321</v>
      </c>
      <c r="BG1907" s="654">
        <v>1.1679999999999999</v>
      </c>
      <c r="BH1907" s="12" t="s">
        <v>321</v>
      </c>
      <c r="BI1907" s="99">
        <v>1</v>
      </c>
      <c r="BJ1907" s="12" t="s">
        <v>321</v>
      </c>
      <c r="BK1907" s="647">
        <v>0</v>
      </c>
      <c r="BL1907" s="628" t="s">
        <v>321</v>
      </c>
      <c r="BM1907" s="647">
        <v>8.9999999999999993E-3</v>
      </c>
      <c r="BN1907" s="628" t="s">
        <v>321</v>
      </c>
      <c r="BO1907" s="647">
        <v>0.159</v>
      </c>
      <c r="BP1907" s="628" t="s">
        <v>321</v>
      </c>
      <c r="BQ1907" s="647">
        <v>0</v>
      </c>
      <c r="BR1907" s="628" t="s">
        <v>321</v>
      </c>
      <c r="BS1907" s="651">
        <v>0</v>
      </c>
      <c r="BT1907" s="628" t="s">
        <v>321</v>
      </c>
      <c r="BU1907" s="651">
        <v>0.16800000000000001</v>
      </c>
      <c r="BV1907" s="628" t="s">
        <v>321</v>
      </c>
      <c r="BW1907" s="9">
        <v>0.01</v>
      </c>
      <c r="BX1907" s="9" t="s">
        <v>322</v>
      </c>
      <c r="BY1907" s="755">
        <v>18.899999999999999</v>
      </c>
      <c r="BZ1907" s="9" t="s">
        <v>315</v>
      </c>
      <c r="CA1907" s="755">
        <v>7.1</v>
      </c>
      <c r="CB1907" s="9" t="s">
        <v>315</v>
      </c>
      <c r="CC1907" s="755">
        <v>3.9</v>
      </c>
      <c r="CD1907" s="9" t="s">
        <v>315</v>
      </c>
      <c r="CE1907" s="755">
        <v>2.2000000000000002</v>
      </c>
      <c r="CF1907" s="9" t="s">
        <v>323</v>
      </c>
      <c r="CG1907" s="755">
        <v>2.2000000000000002</v>
      </c>
      <c r="CH1907" s="9" t="s">
        <v>323</v>
      </c>
    </row>
    <row r="1908" spans="1:89" x14ac:dyDescent="0.25">
      <c r="A1908" s="99">
        <v>10800046</v>
      </c>
      <c r="B1908" s="99"/>
      <c r="C1908" s="772">
        <v>67</v>
      </c>
      <c r="D1908" s="807">
        <v>0.03</v>
      </c>
      <c r="E1908" s="772">
        <f t="shared" si="83"/>
        <v>69</v>
      </c>
      <c r="F1908" s="778">
        <v>1.1000000000000001</v>
      </c>
      <c r="G1908" s="774">
        <f t="shared" ref="G1908:G1971" si="84">ROUND(E1908*F1908,0)</f>
        <v>76</v>
      </c>
      <c r="H1908" s="776"/>
      <c r="I1908" s="758"/>
      <c r="J1908" s="776"/>
      <c r="K1908" s="786"/>
      <c r="L1908" s="9" t="s">
        <v>308</v>
      </c>
      <c r="M1908" s="9" t="s">
        <v>4690</v>
      </c>
      <c r="N1908" s="9" t="s">
        <v>142</v>
      </c>
      <c r="O1908" s="12" t="s">
        <v>142</v>
      </c>
      <c r="P1908" s="12" t="s">
        <v>142</v>
      </c>
      <c r="Q1908" s="9" t="s">
        <v>2339</v>
      </c>
      <c r="R1908" s="9"/>
      <c r="S1908" s="9" t="s">
        <v>200</v>
      </c>
      <c r="T1908" s="98" t="s">
        <v>200</v>
      </c>
      <c r="U1908" s="99" t="s">
        <v>200</v>
      </c>
      <c r="V1908" s="99" t="s">
        <v>207</v>
      </c>
      <c r="W1908" s="99" t="s">
        <v>200</v>
      </c>
      <c r="X1908" s="99" t="s">
        <v>207</v>
      </c>
      <c r="Y1908" s="99" t="s">
        <v>200</v>
      </c>
      <c r="Z1908" s="99" t="s">
        <v>207</v>
      </c>
      <c r="AA1908" s="99" t="s">
        <v>200</v>
      </c>
      <c r="AB1908" s="99" t="s">
        <v>207</v>
      </c>
      <c r="AC1908" s="99" t="s">
        <v>200</v>
      </c>
      <c r="AD1908" s="9" t="s">
        <v>207</v>
      </c>
      <c r="AE1908" s="99" t="s">
        <v>200</v>
      </c>
      <c r="AF1908" s="9" t="s">
        <v>315</v>
      </c>
      <c r="AG1908" s="14" t="s">
        <v>200</v>
      </c>
      <c r="AH1908" s="14" t="s">
        <v>207</v>
      </c>
      <c r="AI1908" s="14" t="s">
        <v>200</v>
      </c>
      <c r="AJ1908" s="14" t="s">
        <v>207</v>
      </c>
      <c r="AK1908" s="99" t="s">
        <v>200</v>
      </c>
      <c r="AL1908" s="14" t="s">
        <v>207</v>
      </c>
      <c r="AM1908" s="99" t="s">
        <v>200</v>
      </c>
      <c r="AN1908" s="14" t="s">
        <v>207</v>
      </c>
      <c r="AO1908" s="99" t="s">
        <v>200</v>
      </c>
      <c r="AP1908" s="14" t="s">
        <v>207</v>
      </c>
      <c r="AQ1908" s="99" t="s">
        <v>200</v>
      </c>
      <c r="AR1908" s="14" t="s">
        <v>207</v>
      </c>
      <c r="AS1908" s="12" t="s">
        <v>142</v>
      </c>
      <c r="AT1908" s="12" t="s">
        <v>200</v>
      </c>
      <c r="AU1908" s="12" t="s">
        <v>142</v>
      </c>
      <c r="AV1908" s="9" t="s">
        <v>320</v>
      </c>
      <c r="AW1908" s="9" t="s">
        <v>2646</v>
      </c>
      <c r="AX1908" s="9">
        <v>9010600000</v>
      </c>
      <c r="AY1908" s="99">
        <v>48</v>
      </c>
      <c r="AZ1908" s="12" t="s">
        <v>207</v>
      </c>
      <c r="BA1908" s="99">
        <v>18</v>
      </c>
      <c r="BB1908" s="12" t="s">
        <v>207</v>
      </c>
      <c r="BC1908" s="99">
        <v>10</v>
      </c>
      <c r="BD1908" s="12" t="s">
        <v>207</v>
      </c>
      <c r="BE1908" s="99" t="e">
        <v>#VALUE!</v>
      </c>
      <c r="BF1908" s="12" t="s">
        <v>321</v>
      </c>
      <c r="BG1908" s="654" t="e">
        <v>#VALUE!</v>
      </c>
      <c r="BH1908" s="12" t="s">
        <v>321</v>
      </c>
      <c r="BI1908" s="99" t="s">
        <v>142</v>
      </c>
      <c r="BJ1908" s="12" t="s">
        <v>321</v>
      </c>
      <c r="BK1908" s="647">
        <v>0</v>
      </c>
      <c r="BL1908" s="628" t="s">
        <v>321</v>
      </c>
      <c r="BM1908" s="647">
        <v>8.9999999999999993E-3</v>
      </c>
      <c r="BN1908" s="628" t="s">
        <v>321</v>
      </c>
      <c r="BO1908" s="647">
        <v>0.159</v>
      </c>
      <c r="BP1908" s="628" t="s">
        <v>321</v>
      </c>
      <c r="BQ1908" s="647">
        <v>0</v>
      </c>
      <c r="BR1908" s="628" t="s">
        <v>321</v>
      </c>
      <c r="BS1908" s="651">
        <v>0</v>
      </c>
      <c r="BT1908" s="628" t="s">
        <v>321</v>
      </c>
      <c r="BU1908" s="651">
        <v>0.16800000000000001</v>
      </c>
      <c r="BV1908" s="628" t="s">
        <v>321</v>
      </c>
      <c r="BW1908" s="9">
        <v>0.01</v>
      </c>
      <c r="BX1908" s="9" t="s">
        <v>322</v>
      </c>
      <c r="BY1908" s="755">
        <v>18.899999999999999</v>
      </c>
      <c r="BZ1908" s="9" t="s">
        <v>315</v>
      </c>
      <c r="CA1908" s="755">
        <v>7.1</v>
      </c>
      <c r="CB1908" s="9" t="s">
        <v>315</v>
      </c>
      <c r="CC1908" s="755">
        <v>3.9</v>
      </c>
      <c r="CD1908" s="9" t="s">
        <v>315</v>
      </c>
      <c r="CE1908" s="755">
        <v>2.2000000000000002</v>
      </c>
      <c r="CF1908" s="9" t="s">
        <v>323</v>
      </c>
      <c r="CG1908" s="756" t="s">
        <v>142</v>
      </c>
      <c r="CH1908" s="9" t="s">
        <v>323</v>
      </c>
    </row>
    <row r="1909" spans="1:89" x14ac:dyDescent="0.25">
      <c r="A1909" s="99">
        <v>10800047</v>
      </c>
      <c r="B1909" s="99"/>
      <c r="C1909" s="772">
        <v>48</v>
      </c>
      <c r="D1909" s="807">
        <v>0.03</v>
      </c>
      <c r="E1909" s="772">
        <f t="shared" si="83"/>
        <v>49</v>
      </c>
      <c r="F1909" s="778">
        <v>1.1000000000000001</v>
      </c>
      <c r="G1909" s="774">
        <f t="shared" si="84"/>
        <v>54</v>
      </c>
      <c r="H1909" s="776"/>
      <c r="I1909" s="758"/>
      <c r="J1909" s="776"/>
      <c r="K1909" s="786"/>
      <c r="L1909" s="9" t="s">
        <v>308</v>
      </c>
      <c r="M1909" s="9" t="s">
        <v>4691</v>
      </c>
      <c r="N1909" s="9" t="s">
        <v>142</v>
      </c>
      <c r="O1909" s="12" t="s">
        <v>142</v>
      </c>
      <c r="P1909" s="12" t="s">
        <v>142</v>
      </c>
      <c r="Q1909" s="9" t="s">
        <v>2339</v>
      </c>
      <c r="R1909" s="9"/>
      <c r="S1909" s="9" t="s">
        <v>200</v>
      </c>
      <c r="T1909" s="98" t="s">
        <v>200</v>
      </c>
      <c r="U1909" s="99" t="s">
        <v>200</v>
      </c>
      <c r="V1909" s="99" t="s">
        <v>207</v>
      </c>
      <c r="W1909" s="99" t="s">
        <v>200</v>
      </c>
      <c r="X1909" s="99" t="s">
        <v>207</v>
      </c>
      <c r="Y1909" s="99" t="s">
        <v>200</v>
      </c>
      <c r="Z1909" s="99" t="s">
        <v>207</v>
      </c>
      <c r="AA1909" s="99" t="s">
        <v>200</v>
      </c>
      <c r="AB1909" s="99" t="s">
        <v>207</v>
      </c>
      <c r="AC1909" s="99" t="s">
        <v>200</v>
      </c>
      <c r="AD1909" s="9" t="s">
        <v>207</v>
      </c>
      <c r="AE1909" s="99" t="s">
        <v>200</v>
      </c>
      <c r="AF1909" s="9" t="s">
        <v>315</v>
      </c>
      <c r="AG1909" s="14" t="s">
        <v>200</v>
      </c>
      <c r="AH1909" s="14" t="s">
        <v>207</v>
      </c>
      <c r="AI1909" s="14" t="s">
        <v>200</v>
      </c>
      <c r="AJ1909" s="14" t="s">
        <v>207</v>
      </c>
      <c r="AK1909" s="99" t="s">
        <v>200</v>
      </c>
      <c r="AL1909" s="14" t="s">
        <v>207</v>
      </c>
      <c r="AM1909" s="99" t="s">
        <v>200</v>
      </c>
      <c r="AN1909" s="14" t="s">
        <v>207</v>
      </c>
      <c r="AO1909" s="99" t="s">
        <v>200</v>
      </c>
      <c r="AP1909" s="14" t="s">
        <v>207</v>
      </c>
      <c r="AQ1909" s="99" t="s">
        <v>200</v>
      </c>
      <c r="AR1909" s="14" t="s">
        <v>207</v>
      </c>
      <c r="AS1909" s="12" t="s">
        <v>142</v>
      </c>
      <c r="AT1909" s="12" t="s">
        <v>200</v>
      </c>
      <c r="AU1909" s="12" t="s">
        <v>142</v>
      </c>
      <c r="AV1909" s="9" t="s">
        <v>320</v>
      </c>
      <c r="AW1909" s="9" t="s">
        <v>2647</v>
      </c>
      <c r="AX1909" s="9">
        <v>9010600000</v>
      </c>
      <c r="AY1909" s="99">
        <v>48</v>
      </c>
      <c r="AZ1909" s="12" t="s">
        <v>207</v>
      </c>
      <c r="BA1909" s="99">
        <v>18</v>
      </c>
      <c r="BB1909" s="12" t="s">
        <v>207</v>
      </c>
      <c r="BC1909" s="99">
        <v>10</v>
      </c>
      <c r="BD1909" s="12" t="s">
        <v>207</v>
      </c>
      <c r="BE1909" s="99" t="e">
        <v>#VALUE!</v>
      </c>
      <c r="BF1909" s="12" t="s">
        <v>321</v>
      </c>
      <c r="BG1909" s="654" t="e">
        <v>#VALUE!</v>
      </c>
      <c r="BH1909" s="12" t="s">
        <v>321</v>
      </c>
      <c r="BI1909" s="99" t="s">
        <v>142</v>
      </c>
      <c r="BJ1909" s="12" t="s">
        <v>321</v>
      </c>
      <c r="BK1909" s="647">
        <v>0</v>
      </c>
      <c r="BL1909" s="628" t="s">
        <v>321</v>
      </c>
      <c r="BM1909" s="647">
        <v>8.9999999999999993E-3</v>
      </c>
      <c r="BN1909" s="628" t="s">
        <v>321</v>
      </c>
      <c r="BO1909" s="647">
        <v>0.159</v>
      </c>
      <c r="BP1909" s="628" t="s">
        <v>321</v>
      </c>
      <c r="BQ1909" s="647">
        <v>0</v>
      </c>
      <c r="BR1909" s="628" t="s">
        <v>321</v>
      </c>
      <c r="BS1909" s="651">
        <v>0</v>
      </c>
      <c r="BT1909" s="628" t="s">
        <v>321</v>
      </c>
      <c r="BU1909" s="651">
        <v>0.16800000000000001</v>
      </c>
      <c r="BV1909" s="628" t="s">
        <v>321</v>
      </c>
      <c r="BW1909" s="9">
        <v>0.01</v>
      </c>
      <c r="BX1909" s="9" t="s">
        <v>322</v>
      </c>
      <c r="BY1909" s="755">
        <v>18.899999999999999</v>
      </c>
      <c r="BZ1909" s="9" t="s">
        <v>315</v>
      </c>
      <c r="CA1909" s="755">
        <v>7.1</v>
      </c>
      <c r="CB1909" s="9" t="s">
        <v>315</v>
      </c>
      <c r="CC1909" s="755">
        <v>3.9</v>
      </c>
      <c r="CD1909" s="9" t="s">
        <v>315</v>
      </c>
      <c r="CE1909" s="755">
        <v>2.2000000000000002</v>
      </c>
      <c r="CF1909" s="9" t="s">
        <v>323</v>
      </c>
      <c r="CG1909" s="756" t="s">
        <v>142</v>
      </c>
      <c r="CH1909" s="9" t="s">
        <v>323</v>
      </c>
    </row>
    <row r="1910" spans="1:89" x14ac:dyDescent="0.25">
      <c r="A1910" s="99">
        <v>10800048</v>
      </c>
      <c r="B1910" s="99"/>
      <c r="C1910" s="772">
        <v>67</v>
      </c>
      <c r="D1910" s="807">
        <v>0.03</v>
      </c>
      <c r="E1910" s="772">
        <f t="shared" si="83"/>
        <v>69</v>
      </c>
      <c r="F1910" s="778">
        <v>1.1000000000000001</v>
      </c>
      <c r="G1910" s="774">
        <f t="shared" si="84"/>
        <v>76</v>
      </c>
      <c r="H1910" s="776"/>
      <c r="I1910" s="758"/>
      <c r="J1910" s="776"/>
      <c r="K1910" s="786"/>
      <c r="L1910" s="9" t="s">
        <v>308</v>
      </c>
      <c r="M1910" s="9" t="s">
        <v>4692</v>
      </c>
      <c r="N1910" s="9" t="s">
        <v>142</v>
      </c>
      <c r="O1910" s="12" t="s">
        <v>142</v>
      </c>
      <c r="P1910" s="12" t="s">
        <v>142</v>
      </c>
      <c r="Q1910" s="9" t="s">
        <v>2339</v>
      </c>
      <c r="R1910" s="9"/>
      <c r="S1910" s="9" t="s">
        <v>200</v>
      </c>
      <c r="T1910" s="98" t="s">
        <v>200</v>
      </c>
      <c r="U1910" s="99" t="s">
        <v>200</v>
      </c>
      <c r="V1910" s="99" t="s">
        <v>207</v>
      </c>
      <c r="W1910" s="99" t="s">
        <v>200</v>
      </c>
      <c r="X1910" s="99" t="s">
        <v>207</v>
      </c>
      <c r="Y1910" s="99" t="s">
        <v>200</v>
      </c>
      <c r="Z1910" s="99" t="s">
        <v>207</v>
      </c>
      <c r="AA1910" s="99" t="s">
        <v>200</v>
      </c>
      <c r="AB1910" s="99" t="s">
        <v>207</v>
      </c>
      <c r="AC1910" s="99" t="s">
        <v>200</v>
      </c>
      <c r="AD1910" s="9" t="s">
        <v>207</v>
      </c>
      <c r="AE1910" s="99" t="s">
        <v>200</v>
      </c>
      <c r="AF1910" s="9" t="s">
        <v>315</v>
      </c>
      <c r="AG1910" s="14" t="s">
        <v>200</v>
      </c>
      <c r="AH1910" s="14" t="s">
        <v>207</v>
      </c>
      <c r="AI1910" s="14" t="s">
        <v>200</v>
      </c>
      <c r="AJ1910" s="14" t="s">
        <v>207</v>
      </c>
      <c r="AK1910" s="99" t="s">
        <v>200</v>
      </c>
      <c r="AL1910" s="14" t="s">
        <v>207</v>
      </c>
      <c r="AM1910" s="99" t="s">
        <v>200</v>
      </c>
      <c r="AN1910" s="14" t="s">
        <v>207</v>
      </c>
      <c r="AO1910" s="99" t="s">
        <v>200</v>
      </c>
      <c r="AP1910" s="14" t="s">
        <v>207</v>
      </c>
      <c r="AQ1910" s="99" t="s">
        <v>200</v>
      </c>
      <c r="AR1910" s="14" t="s">
        <v>207</v>
      </c>
      <c r="AS1910" s="12" t="s">
        <v>142</v>
      </c>
      <c r="AT1910" s="12" t="s">
        <v>200</v>
      </c>
      <c r="AU1910" s="12" t="s">
        <v>142</v>
      </c>
      <c r="AV1910" s="9" t="s">
        <v>320</v>
      </c>
      <c r="AW1910" s="9" t="s">
        <v>2648</v>
      </c>
      <c r="AX1910" s="9">
        <v>9010600000</v>
      </c>
      <c r="AY1910" s="99">
        <v>48</v>
      </c>
      <c r="AZ1910" s="12" t="s">
        <v>207</v>
      </c>
      <c r="BA1910" s="99">
        <v>18</v>
      </c>
      <c r="BB1910" s="12" t="s">
        <v>207</v>
      </c>
      <c r="BC1910" s="99">
        <v>10</v>
      </c>
      <c r="BD1910" s="12" t="s">
        <v>207</v>
      </c>
      <c r="BE1910" s="99" t="e">
        <v>#VALUE!</v>
      </c>
      <c r="BF1910" s="12" t="s">
        <v>321</v>
      </c>
      <c r="BG1910" s="654" t="e">
        <v>#VALUE!</v>
      </c>
      <c r="BH1910" s="12" t="s">
        <v>321</v>
      </c>
      <c r="BI1910" s="99" t="s">
        <v>142</v>
      </c>
      <c r="BJ1910" s="12" t="s">
        <v>321</v>
      </c>
      <c r="BK1910" s="647">
        <v>0</v>
      </c>
      <c r="BL1910" s="628" t="s">
        <v>321</v>
      </c>
      <c r="BM1910" s="647">
        <v>8.9999999999999993E-3</v>
      </c>
      <c r="BN1910" s="628" t="s">
        <v>321</v>
      </c>
      <c r="BO1910" s="647">
        <v>0.159</v>
      </c>
      <c r="BP1910" s="628" t="s">
        <v>321</v>
      </c>
      <c r="BQ1910" s="647">
        <v>0</v>
      </c>
      <c r="BR1910" s="628" t="s">
        <v>321</v>
      </c>
      <c r="BS1910" s="651">
        <v>0</v>
      </c>
      <c r="BT1910" s="628" t="s">
        <v>321</v>
      </c>
      <c r="BU1910" s="651">
        <v>0.16800000000000001</v>
      </c>
      <c r="BV1910" s="628" t="s">
        <v>321</v>
      </c>
      <c r="BW1910" s="9">
        <v>0.01</v>
      </c>
      <c r="BX1910" s="9" t="s">
        <v>322</v>
      </c>
      <c r="BY1910" s="755">
        <v>18.899999999999999</v>
      </c>
      <c r="BZ1910" s="9" t="s">
        <v>315</v>
      </c>
      <c r="CA1910" s="755">
        <v>7.1</v>
      </c>
      <c r="CB1910" s="9" t="s">
        <v>315</v>
      </c>
      <c r="CC1910" s="755">
        <v>3.9</v>
      </c>
      <c r="CD1910" s="9" t="s">
        <v>315</v>
      </c>
      <c r="CE1910" s="755">
        <v>2.2000000000000002</v>
      </c>
      <c r="CF1910" s="9" t="s">
        <v>323</v>
      </c>
      <c r="CG1910" s="756" t="s">
        <v>142</v>
      </c>
      <c r="CH1910" s="9" t="s">
        <v>323</v>
      </c>
    </row>
    <row r="1911" spans="1:89" x14ac:dyDescent="0.25">
      <c r="A1911" s="99">
        <v>10800996</v>
      </c>
      <c r="B1911" s="99" t="s">
        <v>6040</v>
      </c>
      <c r="C1911" s="772">
        <v>37</v>
      </c>
      <c r="D1911" s="807">
        <v>0.03</v>
      </c>
      <c r="E1911" s="772">
        <f t="shared" si="83"/>
        <v>38</v>
      </c>
      <c r="F1911" s="778">
        <v>1.1000000000000001</v>
      </c>
      <c r="G1911" s="774">
        <f t="shared" si="84"/>
        <v>42</v>
      </c>
      <c r="H1911" s="776"/>
      <c r="I1911" s="758"/>
      <c r="J1911" s="776"/>
      <c r="K1911" s="786"/>
      <c r="L1911" s="9" t="s">
        <v>308</v>
      </c>
      <c r="M1911" s="9" t="s">
        <v>4693</v>
      </c>
      <c r="N1911" s="9" t="s">
        <v>142</v>
      </c>
      <c r="O1911" s="12" t="s">
        <v>142</v>
      </c>
      <c r="P1911" s="12" t="s">
        <v>142</v>
      </c>
      <c r="Q1911" s="9" t="s">
        <v>2370</v>
      </c>
      <c r="R1911" s="9"/>
      <c r="S1911" s="9" t="s">
        <v>200</v>
      </c>
      <c r="T1911" s="98" t="s">
        <v>200</v>
      </c>
      <c r="U1911" s="99" t="s">
        <v>200</v>
      </c>
      <c r="V1911" s="99" t="s">
        <v>207</v>
      </c>
      <c r="W1911" s="99" t="s">
        <v>200</v>
      </c>
      <c r="X1911" s="99" t="s">
        <v>207</v>
      </c>
      <c r="Y1911" s="99" t="s">
        <v>200</v>
      </c>
      <c r="Z1911" s="99" t="s">
        <v>207</v>
      </c>
      <c r="AA1911" s="99" t="s">
        <v>200</v>
      </c>
      <c r="AB1911" s="99" t="s">
        <v>207</v>
      </c>
      <c r="AC1911" s="99" t="s">
        <v>200</v>
      </c>
      <c r="AD1911" s="9" t="s">
        <v>207</v>
      </c>
      <c r="AE1911" s="99" t="s">
        <v>200</v>
      </c>
      <c r="AF1911" s="9" t="s">
        <v>315</v>
      </c>
      <c r="AG1911" s="14" t="s">
        <v>200</v>
      </c>
      <c r="AH1911" s="14" t="s">
        <v>207</v>
      </c>
      <c r="AI1911" s="14" t="s">
        <v>200</v>
      </c>
      <c r="AJ1911" s="14" t="s">
        <v>207</v>
      </c>
      <c r="AK1911" s="99" t="s">
        <v>200</v>
      </c>
      <c r="AL1911" s="14" t="s">
        <v>207</v>
      </c>
      <c r="AM1911" s="99" t="s">
        <v>200</v>
      </c>
      <c r="AN1911" s="14" t="s">
        <v>207</v>
      </c>
      <c r="AO1911" s="99" t="s">
        <v>200</v>
      </c>
      <c r="AP1911" s="14" t="s">
        <v>207</v>
      </c>
      <c r="AQ1911" s="99" t="s">
        <v>200</v>
      </c>
      <c r="AR1911" s="14" t="s">
        <v>207</v>
      </c>
      <c r="AS1911" s="12" t="s">
        <v>142</v>
      </c>
      <c r="AT1911" s="12" t="s">
        <v>200</v>
      </c>
      <c r="AU1911" s="12" t="s">
        <v>142</v>
      </c>
      <c r="AV1911" s="9" t="s">
        <v>1647</v>
      </c>
      <c r="AW1911" s="9" t="s">
        <v>2649</v>
      </c>
      <c r="AX1911" s="9">
        <v>9010600000</v>
      </c>
      <c r="AY1911" s="99">
        <v>48</v>
      </c>
      <c r="AZ1911" s="12" t="s">
        <v>207</v>
      </c>
      <c r="BA1911" s="99">
        <v>18</v>
      </c>
      <c r="BB1911" s="12" t="s">
        <v>207</v>
      </c>
      <c r="BC1911" s="99">
        <v>10</v>
      </c>
      <c r="BD1911" s="12" t="s">
        <v>207</v>
      </c>
      <c r="BE1911" s="99">
        <v>1</v>
      </c>
      <c r="BF1911" s="12" t="s">
        <v>321</v>
      </c>
      <c r="BG1911" s="654">
        <v>0.67500000000000004</v>
      </c>
      <c r="BH1911" s="12" t="s">
        <v>321</v>
      </c>
      <c r="BI1911" s="99">
        <v>0.5</v>
      </c>
      <c r="BJ1911" s="12" t="s">
        <v>321</v>
      </c>
      <c r="BK1911" s="647">
        <v>0</v>
      </c>
      <c r="BL1911" s="628" t="s">
        <v>321</v>
      </c>
      <c r="BM1911" s="647">
        <v>1.6E-2</v>
      </c>
      <c r="BN1911" s="628" t="s">
        <v>321</v>
      </c>
      <c r="BO1911" s="647">
        <v>0.159</v>
      </c>
      <c r="BP1911" s="628" t="s">
        <v>321</v>
      </c>
      <c r="BQ1911" s="647">
        <v>0</v>
      </c>
      <c r="BR1911" s="628" t="s">
        <v>321</v>
      </c>
      <c r="BS1911" s="651">
        <v>0</v>
      </c>
      <c r="BT1911" s="628" t="s">
        <v>321</v>
      </c>
      <c r="BU1911" s="651">
        <v>0.17499999999999999</v>
      </c>
      <c r="BV1911" s="628" t="s">
        <v>321</v>
      </c>
      <c r="BW1911" s="9">
        <v>0.01</v>
      </c>
      <c r="BX1911" s="9" t="s">
        <v>322</v>
      </c>
      <c r="BY1911" s="755">
        <v>18.899999999999999</v>
      </c>
      <c r="BZ1911" s="9" t="s">
        <v>315</v>
      </c>
      <c r="CA1911" s="755">
        <v>7.1</v>
      </c>
      <c r="CB1911" s="9" t="s">
        <v>315</v>
      </c>
      <c r="CC1911" s="755">
        <v>3.9</v>
      </c>
      <c r="CD1911" s="9" t="s">
        <v>315</v>
      </c>
      <c r="CE1911" s="755">
        <v>2.2000000000000002</v>
      </c>
      <c r="CF1911" s="9" t="s">
        <v>323</v>
      </c>
      <c r="CG1911" s="755">
        <v>1.1000000000000001</v>
      </c>
      <c r="CH1911" s="9" t="s">
        <v>323</v>
      </c>
    </row>
    <row r="1912" spans="1:89" x14ac:dyDescent="0.25">
      <c r="A1912" s="99">
        <v>10800995</v>
      </c>
      <c r="B1912" s="99" t="s">
        <v>6040</v>
      </c>
      <c r="C1912" s="772"/>
      <c r="D1912" s="807">
        <v>0.03</v>
      </c>
      <c r="E1912" s="772">
        <f t="shared" si="83"/>
        <v>0</v>
      </c>
      <c r="F1912" s="778">
        <v>1.1000000000000001</v>
      </c>
      <c r="G1912" s="774">
        <f t="shared" si="84"/>
        <v>0</v>
      </c>
      <c r="H1912" s="776"/>
      <c r="I1912" s="758"/>
      <c r="J1912" s="776"/>
      <c r="K1912" s="786"/>
      <c r="L1912" s="9" t="s">
        <v>308</v>
      </c>
      <c r="M1912" s="9" t="s">
        <v>4694</v>
      </c>
      <c r="N1912" s="9" t="s">
        <v>142</v>
      </c>
      <c r="O1912" s="12" t="s">
        <v>142</v>
      </c>
      <c r="P1912" s="12" t="s">
        <v>142</v>
      </c>
      <c r="Q1912" s="9" t="s">
        <v>2370</v>
      </c>
      <c r="R1912" s="9"/>
      <c r="S1912" s="9" t="s">
        <v>200</v>
      </c>
      <c r="T1912" s="98" t="s">
        <v>200</v>
      </c>
      <c r="U1912" s="99" t="s">
        <v>200</v>
      </c>
      <c r="V1912" s="99" t="s">
        <v>207</v>
      </c>
      <c r="W1912" s="99" t="s">
        <v>200</v>
      </c>
      <c r="X1912" s="99" t="s">
        <v>207</v>
      </c>
      <c r="Y1912" s="99" t="s">
        <v>200</v>
      </c>
      <c r="Z1912" s="99" t="s">
        <v>207</v>
      </c>
      <c r="AA1912" s="99" t="s">
        <v>200</v>
      </c>
      <c r="AB1912" s="99" t="s">
        <v>207</v>
      </c>
      <c r="AC1912" s="99" t="s">
        <v>200</v>
      </c>
      <c r="AD1912" s="9" t="s">
        <v>207</v>
      </c>
      <c r="AE1912" s="99" t="s">
        <v>200</v>
      </c>
      <c r="AF1912" s="9" t="s">
        <v>315</v>
      </c>
      <c r="AG1912" s="14" t="s">
        <v>200</v>
      </c>
      <c r="AH1912" s="14" t="s">
        <v>207</v>
      </c>
      <c r="AI1912" s="14" t="s">
        <v>200</v>
      </c>
      <c r="AJ1912" s="14" t="s">
        <v>207</v>
      </c>
      <c r="AK1912" s="99" t="s">
        <v>200</v>
      </c>
      <c r="AL1912" s="14" t="s">
        <v>207</v>
      </c>
      <c r="AM1912" s="99" t="s">
        <v>200</v>
      </c>
      <c r="AN1912" s="14" t="s">
        <v>207</v>
      </c>
      <c r="AO1912" s="99" t="s">
        <v>200</v>
      </c>
      <c r="AP1912" s="14" t="s">
        <v>207</v>
      </c>
      <c r="AQ1912" s="99" t="s">
        <v>200</v>
      </c>
      <c r="AR1912" s="14" t="s">
        <v>207</v>
      </c>
      <c r="AS1912" s="12" t="s">
        <v>142</v>
      </c>
      <c r="AT1912" s="12" t="s">
        <v>200</v>
      </c>
      <c r="AU1912" s="12" t="s">
        <v>142</v>
      </c>
      <c r="AV1912" s="9" t="s">
        <v>1647</v>
      </c>
      <c r="AW1912" s="9" t="s">
        <v>2650</v>
      </c>
      <c r="AX1912" s="9">
        <v>9010600000</v>
      </c>
      <c r="AY1912" s="99">
        <v>48</v>
      </c>
      <c r="AZ1912" s="12" t="s">
        <v>207</v>
      </c>
      <c r="BA1912" s="99">
        <v>18</v>
      </c>
      <c r="BB1912" s="12" t="s">
        <v>207</v>
      </c>
      <c r="BC1912" s="99">
        <v>10</v>
      </c>
      <c r="BD1912" s="12" t="s">
        <v>207</v>
      </c>
      <c r="BE1912" s="99">
        <v>1</v>
      </c>
      <c r="BF1912" s="12" t="s">
        <v>321</v>
      </c>
      <c r="BG1912" s="654">
        <v>0.66800000000000004</v>
      </c>
      <c r="BH1912" s="12" t="s">
        <v>321</v>
      </c>
      <c r="BI1912" s="99">
        <v>0.5</v>
      </c>
      <c r="BJ1912" s="12" t="s">
        <v>321</v>
      </c>
      <c r="BK1912" s="647">
        <v>0</v>
      </c>
      <c r="BL1912" s="628" t="s">
        <v>321</v>
      </c>
      <c r="BM1912" s="647">
        <v>8.9999999999999993E-3</v>
      </c>
      <c r="BN1912" s="628" t="s">
        <v>321</v>
      </c>
      <c r="BO1912" s="647">
        <v>0.159</v>
      </c>
      <c r="BP1912" s="628" t="s">
        <v>321</v>
      </c>
      <c r="BQ1912" s="647">
        <v>0</v>
      </c>
      <c r="BR1912" s="628" t="s">
        <v>321</v>
      </c>
      <c r="BS1912" s="651">
        <v>0</v>
      </c>
      <c r="BT1912" s="628" t="s">
        <v>321</v>
      </c>
      <c r="BU1912" s="651">
        <v>0.16800000000000001</v>
      </c>
      <c r="BV1912" s="628" t="s">
        <v>321</v>
      </c>
      <c r="BW1912" s="9">
        <v>0.01</v>
      </c>
      <c r="BX1912" s="9" t="s">
        <v>322</v>
      </c>
      <c r="BY1912" s="755">
        <v>18.899999999999999</v>
      </c>
      <c r="BZ1912" s="9" t="s">
        <v>315</v>
      </c>
      <c r="CA1912" s="755">
        <v>7.1</v>
      </c>
      <c r="CB1912" s="9" t="s">
        <v>315</v>
      </c>
      <c r="CC1912" s="755">
        <v>3.9</v>
      </c>
      <c r="CD1912" s="9" t="s">
        <v>315</v>
      </c>
      <c r="CE1912" s="755">
        <v>2.2000000000000002</v>
      </c>
      <c r="CF1912" s="9" t="s">
        <v>323</v>
      </c>
      <c r="CG1912" s="755">
        <v>1.1000000000000001</v>
      </c>
      <c r="CH1912" s="9" t="s">
        <v>323</v>
      </c>
    </row>
    <row r="1913" spans="1:89" x14ac:dyDescent="0.25">
      <c r="A1913" s="99">
        <v>29589</v>
      </c>
      <c r="B1913" s="99"/>
      <c r="C1913" s="772"/>
      <c r="D1913" s="807">
        <v>0.03</v>
      </c>
      <c r="E1913" s="772">
        <f t="shared" si="83"/>
        <v>0</v>
      </c>
      <c r="F1913" s="778">
        <v>1.1000000000000001</v>
      </c>
      <c r="G1913" s="774">
        <f t="shared" si="84"/>
        <v>0</v>
      </c>
      <c r="H1913" s="776"/>
      <c r="I1913" s="758"/>
      <c r="J1913" s="776"/>
      <c r="K1913" s="786"/>
      <c r="L1913" s="9" t="s">
        <v>1644</v>
      </c>
      <c r="M1913" s="9" t="s">
        <v>4695</v>
      </c>
      <c r="N1913" s="9" t="s">
        <v>142</v>
      </c>
      <c r="O1913" s="12" t="s">
        <v>200</v>
      </c>
      <c r="P1913" s="12" t="s">
        <v>200</v>
      </c>
      <c r="Q1913" s="9" t="s">
        <v>2325</v>
      </c>
      <c r="R1913" s="9"/>
      <c r="S1913" s="9" t="s">
        <v>200</v>
      </c>
      <c r="T1913" s="98" t="s">
        <v>200</v>
      </c>
      <c r="U1913" s="99" t="s">
        <v>200</v>
      </c>
      <c r="V1913" s="99" t="s">
        <v>207</v>
      </c>
      <c r="W1913" s="99" t="s">
        <v>200</v>
      </c>
      <c r="X1913" s="99" t="s">
        <v>207</v>
      </c>
      <c r="Y1913" s="99" t="s">
        <v>200</v>
      </c>
      <c r="Z1913" s="99" t="s">
        <v>207</v>
      </c>
      <c r="AA1913" s="99" t="s">
        <v>200</v>
      </c>
      <c r="AB1913" s="99" t="s">
        <v>207</v>
      </c>
      <c r="AC1913" s="99" t="s">
        <v>200</v>
      </c>
      <c r="AD1913" s="9" t="s">
        <v>207</v>
      </c>
      <c r="AE1913" s="99" t="s">
        <v>200</v>
      </c>
      <c r="AF1913" s="9" t="s">
        <v>315</v>
      </c>
      <c r="AG1913" s="14" t="s">
        <v>200</v>
      </c>
      <c r="AH1913" s="14" t="s">
        <v>207</v>
      </c>
      <c r="AI1913" s="14" t="s">
        <v>200</v>
      </c>
      <c r="AJ1913" s="14" t="s">
        <v>207</v>
      </c>
      <c r="AK1913" s="99" t="s">
        <v>200</v>
      </c>
      <c r="AL1913" s="14" t="s">
        <v>207</v>
      </c>
      <c r="AM1913" s="99" t="s">
        <v>200</v>
      </c>
      <c r="AN1913" s="14" t="s">
        <v>207</v>
      </c>
      <c r="AO1913" s="99" t="s">
        <v>200</v>
      </c>
      <c r="AP1913" s="14" t="s">
        <v>207</v>
      </c>
      <c r="AQ1913" s="99" t="s">
        <v>200</v>
      </c>
      <c r="AR1913" s="14" t="s">
        <v>207</v>
      </c>
      <c r="AS1913" s="12" t="s">
        <v>200</v>
      </c>
      <c r="AT1913" s="12" t="s">
        <v>200</v>
      </c>
      <c r="AU1913" s="12" t="s">
        <v>200</v>
      </c>
      <c r="AV1913" s="9" t="s">
        <v>1647</v>
      </c>
      <c r="AW1913" s="9" t="s">
        <v>2651</v>
      </c>
      <c r="AX1913" s="9">
        <v>9010600000</v>
      </c>
      <c r="AY1913" s="99">
        <v>28</v>
      </c>
      <c r="AZ1913" s="12" t="s">
        <v>207</v>
      </c>
      <c r="BA1913" s="99">
        <v>46</v>
      </c>
      <c r="BB1913" s="12" t="s">
        <v>207</v>
      </c>
      <c r="BC1913" s="99">
        <v>5</v>
      </c>
      <c r="BD1913" s="12" t="s">
        <v>207</v>
      </c>
      <c r="BE1913" s="99" t="e">
        <v>#VALUE!</v>
      </c>
      <c r="BF1913" s="12" t="s">
        <v>321</v>
      </c>
      <c r="BG1913" s="654" t="e">
        <v>#VALUE!</v>
      </c>
      <c r="BH1913" s="12" t="s">
        <v>321</v>
      </c>
      <c r="BI1913" s="99" t="s">
        <v>142</v>
      </c>
      <c r="BJ1913" s="12" t="s">
        <v>321</v>
      </c>
      <c r="BK1913" s="647">
        <v>0</v>
      </c>
      <c r="BL1913" s="628" t="s">
        <v>321</v>
      </c>
      <c r="BM1913" s="647">
        <v>0</v>
      </c>
      <c r="BN1913" s="628" t="s">
        <v>321</v>
      </c>
      <c r="BO1913" s="647">
        <v>0</v>
      </c>
      <c r="BP1913" s="628" t="s">
        <v>321</v>
      </c>
      <c r="BQ1913" s="647">
        <v>0</v>
      </c>
      <c r="BR1913" s="628" t="s">
        <v>321</v>
      </c>
      <c r="BS1913" s="651">
        <v>0</v>
      </c>
      <c r="BT1913" s="628" t="s">
        <v>321</v>
      </c>
      <c r="BU1913" s="651">
        <v>0</v>
      </c>
      <c r="BV1913" s="628" t="s">
        <v>321</v>
      </c>
      <c r="BW1913" s="9">
        <v>1.71</v>
      </c>
      <c r="BX1913" s="9" t="s">
        <v>322</v>
      </c>
      <c r="BY1913" s="755">
        <v>11</v>
      </c>
      <c r="BZ1913" s="9" t="s">
        <v>315</v>
      </c>
      <c r="CA1913" s="755">
        <v>18.100000000000001</v>
      </c>
      <c r="CB1913" s="9" t="s">
        <v>315</v>
      </c>
      <c r="CC1913" s="755">
        <v>2</v>
      </c>
      <c r="CD1913" s="9" t="s">
        <v>315</v>
      </c>
      <c r="CE1913" s="755">
        <v>2.2000000000000002</v>
      </c>
      <c r="CF1913" s="9" t="s">
        <v>323</v>
      </c>
      <c r="CG1913" s="756" t="s">
        <v>142</v>
      </c>
      <c r="CH1913" s="9" t="s">
        <v>323</v>
      </c>
    </row>
    <row r="1914" spans="1:89" x14ac:dyDescent="0.25">
      <c r="A1914" s="99">
        <v>29590</v>
      </c>
      <c r="B1914" s="99"/>
      <c r="C1914" s="772">
        <v>43</v>
      </c>
      <c r="D1914" s="807">
        <v>0.03</v>
      </c>
      <c r="E1914" s="772">
        <f t="shared" si="83"/>
        <v>44</v>
      </c>
      <c r="F1914" s="778">
        <v>1.1000000000000001</v>
      </c>
      <c r="G1914" s="774">
        <f t="shared" si="84"/>
        <v>48</v>
      </c>
      <c r="H1914" s="776"/>
      <c r="I1914" s="758"/>
      <c r="J1914" s="776"/>
      <c r="K1914" s="786"/>
      <c r="L1914" s="9" t="s">
        <v>1644</v>
      </c>
      <c r="M1914" s="9" t="s">
        <v>4696</v>
      </c>
      <c r="N1914" s="9" t="s">
        <v>142</v>
      </c>
      <c r="O1914" s="12" t="s">
        <v>200</v>
      </c>
      <c r="P1914" s="12" t="s">
        <v>200</v>
      </c>
      <c r="Q1914" s="9" t="s">
        <v>2325</v>
      </c>
      <c r="R1914" s="9"/>
      <c r="S1914" s="9" t="s">
        <v>200</v>
      </c>
      <c r="T1914" s="98" t="s">
        <v>200</v>
      </c>
      <c r="U1914" s="99" t="s">
        <v>200</v>
      </c>
      <c r="V1914" s="99" t="s">
        <v>207</v>
      </c>
      <c r="W1914" s="99" t="s">
        <v>200</v>
      </c>
      <c r="X1914" s="99" t="s">
        <v>207</v>
      </c>
      <c r="Y1914" s="99" t="s">
        <v>200</v>
      </c>
      <c r="Z1914" s="99" t="s">
        <v>207</v>
      </c>
      <c r="AA1914" s="99" t="s">
        <v>200</v>
      </c>
      <c r="AB1914" s="99" t="s">
        <v>207</v>
      </c>
      <c r="AC1914" s="99" t="s">
        <v>200</v>
      </c>
      <c r="AD1914" s="9" t="s">
        <v>207</v>
      </c>
      <c r="AE1914" s="99" t="s">
        <v>200</v>
      </c>
      <c r="AF1914" s="9" t="s">
        <v>315</v>
      </c>
      <c r="AG1914" s="14" t="s">
        <v>200</v>
      </c>
      <c r="AH1914" s="14" t="s">
        <v>207</v>
      </c>
      <c r="AI1914" s="14" t="s">
        <v>200</v>
      </c>
      <c r="AJ1914" s="14" t="s">
        <v>207</v>
      </c>
      <c r="AK1914" s="99" t="s">
        <v>200</v>
      </c>
      <c r="AL1914" s="14" t="s">
        <v>207</v>
      </c>
      <c r="AM1914" s="99" t="s">
        <v>200</v>
      </c>
      <c r="AN1914" s="14" t="s">
        <v>207</v>
      </c>
      <c r="AO1914" s="99" t="s">
        <v>200</v>
      </c>
      <c r="AP1914" s="14" t="s">
        <v>207</v>
      </c>
      <c r="AQ1914" s="99" t="s">
        <v>200</v>
      </c>
      <c r="AR1914" s="14" t="s">
        <v>207</v>
      </c>
      <c r="AS1914" s="12" t="s">
        <v>200</v>
      </c>
      <c r="AT1914" s="12" t="s">
        <v>200</v>
      </c>
      <c r="AU1914" s="12" t="s">
        <v>200</v>
      </c>
      <c r="AV1914" s="9" t="s">
        <v>1647</v>
      </c>
      <c r="AW1914" s="9" t="s">
        <v>2652</v>
      </c>
      <c r="AX1914" s="9">
        <v>9010600000</v>
      </c>
      <c r="AY1914" s="99">
        <v>28</v>
      </c>
      <c r="AZ1914" s="12" t="s">
        <v>207</v>
      </c>
      <c r="BA1914" s="99">
        <v>46</v>
      </c>
      <c r="BB1914" s="12" t="s">
        <v>207</v>
      </c>
      <c r="BC1914" s="99">
        <v>5</v>
      </c>
      <c r="BD1914" s="12" t="s">
        <v>207</v>
      </c>
      <c r="BE1914" s="99" t="e">
        <v>#VALUE!</v>
      </c>
      <c r="BF1914" s="12" t="s">
        <v>321</v>
      </c>
      <c r="BG1914" s="654" t="e">
        <v>#VALUE!</v>
      </c>
      <c r="BH1914" s="12" t="s">
        <v>321</v>
      </c>
      <c r="BI1914" s="99" t="s">
        <v>142</v>
      </c>
      <c r="BJ1914" s="12" t="s">
        <v>321</v>
      </c>
      <c r="BK1914" s="647">
        <v>0</v>
      </c>
      <c r="BL1914" s="628" t="s">
        <v>321</v>
      </c>
      <c r="BM1914" s="647">
        <v>0</v>
      </c>
      <c r="BN1914" s="628" t="s">
        <v>321</v>
      </c>
      <c r="BO1914" s="647">
        <v>0</v>
      </c>
      <c r="BP1914" s="628" t="s">
        <v>321</v>
      </c>
      <c r="BQ1914" s="647">
        <v>0</v>
      </c>
      <c r="BR1914" s="628" t="s">
        <v>321</v>
      </c>
      <c r="BS1914" s="651">
        <v>0</v>
      </c>
      <c r="BT1914" s="628" t="s">
        <v>321</v>
      </c>
      <c r="BU1914" s="651">
        <v>0</v>
      </c>
      <c r="BV1914" s="628" t="s">
        <v>321</v>
      </c>
      <c r="BW1914" s="9">
        <v>1.71</v>
      </c>
      <c r="BX1914" s="9" t="s">
        <v>322</v>
      </c>
      <c r="BY1914" s="755">
        <v>11</v>
      </c>
      <c r="BZ1914" s="9" t="s">
        <v>315</v>
      </c>
      <c r="CA1914" s="755">
        <v>18.100000000000001</v>
      </c>
      <c r="CB1914" s="9" t="s">
        <v>315</v>
      </c>
      <c r="CC1914" s="755">
        <v>2</v>
      </c>
      <c r="CD1914" s="9" t="s">
        <v>315</v>
      </c>
      <c r="CE1914" s="755">
        <v>2.2000000000000002</v>
      </c>
      <c r="CF1914" s="9" t="s">
        <v>323</v>
      </c>
      <c r="CG1914" s="756" t="s">
        <v>142</v>
      </c>
      <c r="CH1914" s="9" t="s">
        <v>323</v>
      </c>
    </row>
    <row r="1915" spans="1:89" x14ac:dyDescent="0.25">
      <c r="A1915" s="99">
        <v>11830030</v>
      </c>
      <c r="B1915" s="99"/>
      <c r="C1915" s="772">
        <v>24</v>
      </c>
      <c r="D1915" s="807">
        <v>0.03</v>
      </c>
      <c r="E1915" s="772">
        <f t="shared" si="83"/>
        <v>25</v>
      </c>
      <c r="F1915" s="778">
        <v>1.1000000000000001</v>
      </c>
      <c r="G1915" s="774">
        <f t="shared" si="84"/>
        <v>28</v>
      </c>
      <c r="H1915" s="776"/>
      <c r="I1915" s="758"/>
      <c r="J1915" s="776"/>
      <c r="K1915" s="786"/>
      <c r="L1915" s="9" t="s">
        <v>1644</v>
      </c>
      <c r="M1915" s="9" t="s">
        <v>4697</v>
      </c>
      <c r="N1915" s="9" t="s">
        <v>142</v>
      </c>
      <c r="O1915" s="12" t="s">
        <v>200</v>
      </c>
      <c r="P1915" s="12" t="s">
        <v>200</v>
      </c>
      <c r="Q1915" s="9" t="s">
        <v>2370</v>
      </c>
      <c r="R1915" s="9"/>
      <c r="S1915" s="9" t="s">
        <v>200</v>
      </c>
      <c r="T1915" s="98" t="s">
        <v>200</v>
      </c>
      <c r="U1915" s="99" t="s">
        <v>200</v>
      </c>
      <c r="V1915" s="99" t="s">
        <v>207</v>
      </c>
      <c r="W1915" s="99" t="s">
        <v>200</v>
      </c>
      <c r="X1915" s="99" t="s">
        <v>207</v>
      </c>
      <c r="Y1915" s="99" t="s">
        <v>200</v>
      </c>
      <c r="Z1915" s="99" t="s">
        <v>207</v>
      </c>
      <c r="AA1915" s="99" t="s">
        <v>200</v>
      </c>
      <c r="AB1915" s="99" t="s">
        <v>207</v>
      </c>
      <c r="AC1915" s="99" t="s">
        <v>200</v>
      </c>
      <c r="AD1915" s="9" t="s">
        <v>207</v>
      </c>
      <c r="AE1915" s="99" t="s">
        <v>200</v>
      </c>
      <c r="AF1915" s="9" t="s">
        <v>315</v>
      </c>
      <c r="AG1915" s="14" t="s">
        <v>200</v>
      </c>
      <c r="AH1915" s="14" t="s">
        <v>207</v>
      </c>
      <c r="AI1915" s="14" t="s">
        <v>200</v>
      </c>
      <c r="AJ1915" s="14" t="s">
        <v>207</v>
      </c>
      <c r="AK1915" s="99" t="s">
        <v>200</v>
      </c>
      <c r="AL1915" s="14" t="s">
        <v>207</v>
      </c>
      <c r="AM1915" s="99" t="s">
        <v>200</v>
      </c>
      <c r="AN1915" s="14" t="s">
        <v>207</v>
      </c>
      <c r="AO1915" s="99" t="s">
        <v>200</v>
      </c>
      <c r="AP1915" s="14" t="s">
        <v>207</v>
      </c>
      <c r="AQ1915" s="99" t="s">
        <v>200</v>
      </c>
      <c r="AR1915" s="14" t="s">
        <v>207</v>
      </c>
      <c r="AS1915" s="12" t="s">
        <v>200</v>
      </c>
      <c r="AT1915" s="12" t="s">
        <v>200</v>
      </c>
      <c r="AU1915" s="12" t="s">
        <v>200</v>
      </c>
      <c r="AV1915" s="9" t="s">
        <v>1647</v>
      </c>
      <c r="AW1915" s="9" t="s">
        <v>2653</v>
      </c>
      <c r="AX1915" s="9">
        <v>9010600000</v>
      </c>
      <c r="AY1915" s="99">
        <v>48</v>
      </c>
      <c r="AZ1915" s="12" t="s">
        <v>207</v>
      </c>
      <c r="BA1915" s="99">
        <v>18</v>
      </c>
      <c r="BB1915" s="12" t="s">
        <v>207</v>
      </c>
      <c r="BC1915" s="99">
        <v>10</v>
      </c>
      <c r="BD1915" s="12" t="s">
        <v>207</v>
      </c>
      <c r="BE1915" s="99">
        <v>1</v>
      </c>
      <c r="BF1915" s="12" t="s">
        <v>321</v>
      </c>
      <c r="BG1915" s="654">
        <v>0.5</v>
      </c>
      <c r="BH1915" s="12" t="s">
        <v>321</v>
      </c>
      <c r="BI1915" s="99">
        <v>0.5</v>
      </c>
      <c r="BJ1915" s="12" t="s">
        <v>321</v>
      </c>
      <c r="BK1915" s="647">
        <v>0</v>
      </c>
      <c r="BL1915" s="628" t="s">
        <v>321</v>
      </c>
      <c r="BM1915" s="647">
        <v>0</v>
      </c>
      <c r="BN1915" s="628" t="s">
        <v>321</v>
      </c>
      <c r="BO1915" s="647">
        <v>0</v>
      </c>
      <c r="BP1915" s="628" t="s">
        <v>321</v>
      </c>
      <c r="BQ1915" s="647">
        <v>0</v>
      </c>
      <c r="BR1915" s="628" t="s">
        <v>321</v>
      </c>
      <c r="BS1915" s="651">
        <v>0</v>
      </c>
      <c r="BT1915" s="628" t="s">
        <v>321</v>
      </c>
      <c r="BU1915" s="651">
        <v>0</v>
      </c>
      <c r="BV1915" s="628" t="s">
        <v>321</v>
      </c>
      <c r="BW1915" s="9">
        <v>0.01</v>
      </c>
      <c r="BX1915" s="9" t="s">
        <v>322</v>
      </c>
      <c r="BY1915" s="755">
        <v>18.899999999999999</v>
      </c>
      <c r="BZ1915" s="9" t="s">
        <v>315</v>
      </c>
      <c r="CA1915" s="755">
        <v>7.1</v>
      </c>
      <c r="CB1915" s="9" t="s">
        <v>315</v>
      </c>
      <c r="CC1915" s="755">
        <v>3.9</v>
      </c>
      <c r="CD1915" s="9" t="s">
        <v>315</v>
      </c>
      <c r="CE1915" s="755">
        <v>2.2000000000000002</v>
      </c>
      <c r="CF1915" s="9" t="s">
        <v>323</v>
      </c>
      <c r="CG1915" s="755">
        <v>1.1000000000000001</v>
      </c>
      <c r="CH1915" s="9" t="s">
        <v>323</v>
      </c>
    </row>
    <row r="1916" spans="1:89" x14ac:dyDescent="0.25">
      <c r="A1916" s="99">
        <v>11830031</v>
      </c>
      <c r="B1916" s="99"/>
      <c r="C1916" s="772">
        <v>32</v>
      </c>
      <c r="D1916" s="807">
        <v>0.03</v>
      </c>
      <c r="E1916" s="772">
        <f t="shared" si="83"/>
        <v>33</v>
      </c>
      <c r="F1916" s="778">
        <v>1.1000000000000001</v>
      </c>
      <c r="G1916" s="774">
        <f t="shared" si="84"/>
        <v>36</v>
      </c>
      <c r="H1916" s="776"/>
      <c r="I1916" s="758"/>
      <c r="J1916" s="776"/>
      <c r="K1916" s="786"/>
      <c r="L1916" s="9" t="s">
        <v>1644</v>
      </c>
      <c r="M1916" s="9" t="s">
        <v>4698</v>
      </c>
      <c r="N1916" s="9" t="s">
        <v>142</v>
      </c>
      <c r="O1916" s="12" t="s">
        <v>200</v>
      </c>
      <c r="P1916" s="12" t="s">
        <v>200</v>
      </c>
      <c r="Q1916" s="9" t="s">
        <v>2370</v>
      </c>
      <c r="R1916" s="9"/>
      <c r="S1916" s="9" t="s">
        <v>200</v>
      </c>
      <c r="T1916" s="98" t="s">
        <v>200</v>
      </c>
      <c r="U1916" s="99" t="s">
        <v>200</v>
      </c>
      <c r="V1916" s="99" t="s">
        <v>207</v>
      </c>
      <c r="W1916" s="99" t="s">
        <v>200</v>
      </c>
      <c r="X1916" s="99" t="s">
        <v>207</v>
      </c>
      <c r="Y1916" s="99" t="s">
        <v>200</v>
      </c>
      <c r="Z1916" s="99" t="s">
        <v>207</v>
      </c>
      <c r="AA1916" s="99" t="s">
        <v>200</v>
      </c>
      <c r="AB1916" s="99" t="s">
        <v>207</v>
      </c>
      <c r="AC1916" s="99" t="s">
        <v>200</v>
      </c>
      <c r="AD1916" s="9" t="s">
        <v>207</v>
      </c>
      <c r="AE1916" s="99" t="s">
        <v>200</v>
      </c>
      <c r="AF1916" s="9" t="s">
        <v>315</v>
      </c>
      <c r="AG1916" s="14" t="s">
        <v>200</v>
      </c>
      <c r="AH1916" s="14" t="s">
        <v>207</v>
      </c>
      <c r="AI1916" s="14" t="s">
        <v>200</v>
      </c>
      <c r="AJ1916" s="14" t="s">
        <v>207</v>
      </c>
      <c r="AK1916" s="99" t="s">
        <v>200</v>
      </c>
      <c r="AL1916" s="14" t="s">
        <v>207</v>
      </c>
      <c r="AM1916" s="99" t="s">
        <v>200</v>
      </c>
      <c r="AN1916" s="14" t="s">
        <v>207</v>
      </c>
      <c r="AO1916" s="99" t="s">
        <v>200</v>
      </c>
      <c r="AP1916" s="14" t="s">
        <v>207</v>
      </c>
      <c r="AQ1916" s="99" t="s">
        <v>200</v>
      </c>
      <c r="AR1916" s="14" t="s">
        <v>207</v>
      </c>
      <c r="AS1916" s="12" t="s">
        <v>200</v>
      </c>
      <c r="AT1916" s="12" t="s">
        <v>200</v>
      </c>
      <c r="AU1916" s="12" t="s">
        <v>200</v>
      </c>
      <c r="AV1916" s="9" t="s">
        <v>1647</v>
      </c>
      <c r="AW1916" s="9" t="s">
        <v>2654</v>
      </c>
      <c r="AX1916" s="9">
        <v>9010600000</v>
      </c>
      <c r="AY1916" s="99">
        <v>48</v>
      </c>
      <c r="AZ1916" s="12" t="s">
        <v>207</v>
      </c>
      <c r="BA1916" s="99">
        <v>18</v>
      </c>
      <c r="BB1916" s="12" t="s">
        <v>207</v>
      </c>
      <c r="BC1916" s="99">
        <v>10</v>
      </c>
      <c r="BD1916" s="12" t="s">
        <v>207</v>
      </c>
      <c r="BE1916" s="99">
        <v>1</v>
      </c>
      <c r="BF1916" s="12" t="s">
        <v>321</v>
      </c>
      <c r="BG1916" s="654">
        <v>0.5</v>
      </c>
      <c r="BH1916" s="12" t="s">
        <v>321</v>
      </c>
      <c r="BI1916" s="99">
        <v>0.5</v>
      </c>
      <c r="BJ1916" s="12" t="s">
        <v>321</v>
      </c>
      <c r="BK1916" s="647">
        <v>0</v>
      </c>
      <c r="BL1916" s="628" t="s">
        <v>321</v>
      </c>
      <c r="BM1916" s="647">
        <v>0</v>
      </c>
      <c r="BN1916" s="628" t="s">
        <v>321</v>
      </c>
      <c r="BO1916" s="647">
        <v>0</v>
      </c>
      <c r="BP1916" s="628" t="s">
        <v>321</v>
      </c>
      <c r="BQ1916" s="647">
        <v>0</v>
      </c>
      <c r="BR1916" s="628" t="s">
        <v>321</v>
      </c>
      <c r="BS1916" s="651">
        <v>0</v>
      </c>
      <c r="BT1916" s="628" t="s">
        <v>321</v>
      </c>
      <c r="BU1916" s="651">
        <v>0</v>
      </c>
      <c r="BV1916" s="628" t="s">
        <v>321</v>
      </c>
      <c r="BW1916" s="9">
        <v>0.01</v>
      </c>
      <c r="BX1916" s="9" t="s">
        <v>322</v>
      </c>
      <c r="BY1916" s="755">
        <v>18.899999999999999</v>
      </c>
      <c r="BZ1916" s="9" t="s">
        <v>315</v>
      </c>
      <c r="CA1916" s="755">
        <v>7.1</v>
      </c>
      <c r="CB1916" s="9" t="s">
        <v>315</v>
      </c>
      <c r="CC1916" s="755">
        <v>3.9</v>
      </c>
      <c r="CD1916" s="9" t="s">
        <v>315</v>
      </c>
      <c r="CE1916" s="755">
        <v>2.2000000000000002</v>
      </c>
      <c r="CF1916" s="9" t="s">
        <v>323</v>
      </c>
      <c r="CG1916" s="755">
        <v>1.1000000000000001</v>
      </c>
      <c r="CH1916" s="9" t="s">
        <v>323</v>
      </c>
    </row>
    <row r="1917" spans="1:89" x14ac:dyDescent="0.25">
      <c r="A1917" s="600">
        <v>88603</v>
      </c>
      <c r="B1917" s="99"/>
      <c r="C1917" s="772">
        <v>1610</v>
      </c>
      <c r="D1917" s="807">
        <v>0.05</v>
      </c>
      <c r="E1917" s="772">
        <f t="shared" si="83"/>
        <v>1691</v>
      </c>
      <c r="F1917" s="778">
        <v>1.1000000000000001</v>
      </c>
      <c r="G1917" s="774">
        <f t="shared" si="84"/>
        <v>1860</v>
      </c>
      <c r="H1917" s="776"/>
      <c r="I1917" s="758"/>
      <c r="J1917" s="776"/>
      <c r="K1917" s="786"/>
      <c r="L1917" s="9" t="s">
        <v>1644</v>
      </c>
      <c r="M1917" s="9" t="s">
        <v>4699</v>
      </c>
      <c r="N1917" s="9" t="s">
        <v>142</v>
      </c>
      <c r="O1917" s="9" t="s">
        <v>2655</v>
      </c>
      <c r="P1917" s="9" t="s">
        <v>2655</v>
      </c>
      <c r="Q1917" s="9" t="s">
        <v>168</v>
      </c>
      <c r="R1917" s="9" t="s">
        <v>2802</v>
      </c>
      <c r="S1917" s="9" t="s">
        <v>2659</v>
      </c>
      <c r="T1917" s="82" t="s">
        <v>210</v>
      </c>
      <c r="U1917" s="100">
        <v>128.5</v>
      </c>
      <c r="V1917" s="100" t="s">
        <v>207</v>
      </c>
      <c r="W1917" s="100">
        <v>230</v>
      </c>
      <c r="X1917" s="100" t="s">
        <v>207</v>
      </c>
      <c r="Y1917" s="100">
        <v>142</v>
      </c>
      <c r="Z1917" s="100" t="s">
        <v>207</v>
      </c>
      <c r="AA1917">
        <v>244</v>
      </c>
      <c r="AB1917" t="s">
        <v>207</v>
      </c>
      <c r="AC1917">
        <v>263</v>
      </c>
      <c r="AD1917" t="s">
        <v>207</v>
      </c>
      <c r="AE1917">
        <v>104</v>
      </c>
      <c r="AF1917" t="s">
        <v>315</v>
      </c>
      <c r="AG1917" s="3" t="s">
        <v>4700</v>
      </c>
      <c r="AH1917" s="3" t="s">
        <v>207</v>
      </c>
      <c r="AI1917" s="3" t="s">
        <v>4701</v>
      </c>
      <c r="AJ1917" t="s">
        <v>207</v>
      </c>
      <c r="AK1917">
        <v>7</v>
      </c>
      <c r="AL1917" t="s">
        <v>207</v>
      </c>
      <c r="AM1917">
        <v>7</v>
      </c>
      <c r="AN1917" t="s">
        <v>207</v>
      </c>
      <c r="AO1917">
        <v>7</v>
      </c>
      <c r="AP1917" t="s">
        <v>207</v>
      </c>
      <c r="AQ1917">
        <v>7</v>
      </c>
      <c r="AR1917" t="s">
        <v>207</v>
      </c>
      <c r="AS1917" t="s">
        <v>2657</v>
      </c>
      <c r="AT1917" s="12" t="s">
        <v>2658</v>
      </c>
      <c r="AU1917" t="s">
        <v>319</v>
      </c>
      <c r="AV1917" t="s">
        <v>1647</v>
      </c>
      <c r="AW1917" t="s">
        <v>2803</v>
      </c>
      <c r="AX1917" s="9">
        <v>9010600000</v>
      </c>
      <c r="AY1917">
        <v>111.8</v>
      </c>
      <c r="AZ1917" s="4" t="s">
        <v>207</v>
      </c>
      <c r="BA1917">
        <v>45.7</v>
      </c>
      <c r="BB1917" s="4" t="s">
        <v>207</v>
      </c>
      <c r="BC1917">
        <v>33</v>
      </c>
      <c r="BD1917" s="4" t="s">
        <v>207</v>
      </c>
      <c r="BE1917" s="99" t="e">
        <v>#VALUE!</v>
      </c>
      <c r="BF1917" s="4" t="s">
        <v>321</v>
      </c>
      <c r="BG1917" s="654" t="e">
        <v>#VALUE!</v>
      </c>
      <c r="BH1917" s="12" t="s">
        <v>321</v>
      </c>
      <c r="BI1917" s="100" t="s">
        <v>142</v>
      </c>
      <c r="BJ1917" s="4" t="s">
        <v>321</v>
      </c>
      <c r="BK1917" s="647">
        <v>0</v>
      </c>
      <c r="BL1917" s="628" t="s">
        <v>321</v>
      </c>
      <c r="BM1917" s="647">
        <v>0</v>
      </c>
      <c r="BN1917" s="628" t="s">
        <v>321</v>
      </c>
      <c r="BO1917" s="647">
        <v>0</v>
      </c>
      <c r="BP1917" s="628" t="s">
        <v>321</v>
      </c>
      <c r="BQ1917" s="647">
        <v>0</v>
      </c>
      <c r="BR1917" s="628" t="s">
        <v>321</v>
      </c>
      <c r="BS1917" s="651">
        <v>0</v>
      </c>
      <c r="BT1917" s="628" t="s">
        <v>321</v>
      </c>
      <c r="BU1917" s="651">
        <v>0</v>
      </c>
      <c r="BV1917" s="628" t="s">
        <v>321</v>
      </c>
      <c r="BW1917">
        <v>0.16900000000000001</v>
      </c>
      <c r="BX1917" t="s">
        <v>322</v>
      </c>
      <c r="BY1917" s="101">
        <v>44</v>
      </c>
      <c r="BZ1917" t="s">
        <v>315</v>
      </c>
      <c r="CA1917" s="101">
        <v>18</v>
      </c>
      <c r="CB1917" t="s">
        <v>315</v>
      </c>
      <c r="CC1917" s="101">
        <v>13</v>
      </c>
      <c r="CD1917" t="s">
        <v>315</v>
      </c>
      <c r="CE1917" s="101">
        <v>63</v>
      </c>
      <c r="CF1917" s="827" t="s">
        <v>323</v>
      </c>
      <c r="CG1917" s="859" t="s">
        <v>142</v>
      </c>
      <c r="CH1917" s="827" t="s">
        <v>323</v>
      </c>
    </row>
    <row r="1918" spans="1:89" x14ac:dyDescent="0.25">
      <c r="A1918" s="600">
        <v>88605</v>
      </c>
      <c r="B1918" s="99"/>
      <c r="C1918" s="772">
        <v>1758</v>
      </c>
      <c r="D1918" s="807">
        <v>0.05</v>
      </c>
      <c r="E1918" s="772">
        <f t="shared" si="83"/>
        <v>1846</v>
      </c>
      <c r="F1918" s="778">
        <v>1.1000000000000001</v>
      </c>
      <c r="G1918" s="774">
        <f t="shared" si="84"/>
        <v>2031</v>
      </c>
      <c r="H1918" s="776"/>
      <c r="I1918" s="758"/>
      <c r="J1918" s="776"/>
      <c r="K1918" s="786"/>
      <c r="L1918" s="9" t="s">
        <v>1644</v>
      </c>
      <c r="M1918" s="9" t="s">
        <v>4702</v>
      </c>
      <c r="N1918" s="9" t="s">
        <v>142</v>
      </c>
      <c r="O1918" s="9" t="s">
        <v>2655</v>
      </c>
      <c r="P1918" s="9" t="s">
        <v>2655</v>
      </c>
      <c r="Q1918" s="9" t="s">
        <v>168</v>
      </c>
      <c r="R1918" s="9" t="s">
        <v>2802</v>
      </c>
      <c r="S1918" s="9" t="s">
        <v>2659</v>
      </c>
      <c r="T1918" s="82" t="s">
        <v>210</v>
      </c>
      <c r="U1918" s="100">
        <v>143.5</v>
      </c>
      <c r="V1918" s="100" t="s">
        <v>207</v>
      </c>
      <c r="W1918" s="100">
        <v>260.5</v>
      </c>
      <c r="X1918" s="100" t="s">
        <v>207</v>
      </c>
      <c r="Y1918" s="100">
        <v>157.5</v>
      </c>
      <c r="Z1918" s="100" t="s">
        <v>207</v>
      </c>
      <c r="AA1918">
        <v>274.5</v>
      </c>
      <c r="AB1918" t="s">
        <v>207</v>
      </c>
      <c r="AC1918">
        <v>297</v>
      </c>
      <c r="AD1918" t="s">
        <v>207</v>
      </c>
      <c r="AE1918">
        <v>117</v>
      </c>
      <c r="AF1918" t="s">
        <v>315</v>
      </c>
      <c r="AG1918" s="3" t="s">
        <v>4703</v>
      </c>
      <c r="AH1918" s="3" t="s">
        <v>207</v>
      </c>
      <c r="AI1918" s="3" t="s">
        <v>4704</v>
      </c>
      <c r="AJ1918" t="s">
        <v>207</v>
      </c>
      <c r="AK1918">
        <v>7</v>
      </c>
      <c r="AL1918" t="s">
        <v>207</v>
      </c>
      <c r="AM1918">
        <v>7</v>
      </c>
      <c r="AN1918" t="s">
        <v>207</v>
      </c>
      <c r="AO1918">
        <v>7</v>
      </c>
      <c r="AP1918" t="s">
        <v>207</v>
      </c>
      <c r="AQ1918">
        <v>7</v>
      </c>
      <c r="AR1918" t="s">
        <v>207</v>
      </c>
      <c r="AS1918" t="s">
        <v>2657</v>
      </c>
      <c r="AT1918" s="12" t="s">
        <v>2658</v>
      </c>
      <c r="AU1918" t="s">
        <v>319</v>
      </c>
      <c r="AV1918" t="s">
        <v>1647</v>
      </c>
      <c r="AW1918" t="s">
        <v>2804</v>
      </c>
      <c r="AX1918" s="9">
        <v>9010600000</v>
      </c>
      <c r="AY1918">
        <v>111.8</v>
      </c>
      <c r="AZ1918" s="4" t="s">
        <v>207</v>
      </c>
      <c r="BA1918">
        <v>45.7</v>
      </c>
      <c r="BB1918" s="4" t="s">
        <v>207</v>
      </c>
      <c r="BC1918">
        <v>33</v>
      </c>
      <c r="BD1918" s="4" t="s">
        <v>207</v>
      </c>
      <c r="BE1918" s="99" t="e">
        <v>#VALUE!</v>
      </c>
      <c r="BF1918" s="4" t="s">
        <v>321</v>
      </c>
      <c r="BG1918" s="654" t="e">
        <v>#VALUE!</v>
      </c>
      <c r="BH1918" s="12" t="s">
        <v>321</v>
      </c>
      <c r="BI1918" s="100" t="s">
        <v>142</v>
      </c>
      <c r="BJ1918" s="4" t="s">
        <v>321</v>
      </c>
      <c r="BK1918" s="647">
        <v>0</v>
      </c>
      <c r="BL1918" s="628" t="s">
        <v>321</v>
      </c>
      <c r="BM1918" s="647">
        <v>0</v>
      </c>
      <c r="BN1918" s="628" t="s">
        <v>321</v>
      </c>
      <c r="BO1918" s="647">
        <v>0</v>
      </c>
      <c r="BP1918" s="628" t="s">
        <v>321</v>
      </c>
      <c r="BQ1918" s="647">
        <v>0</v>
      </c>
      <c r="BR1918" s="628" t="s">
        <v>321</v>
      </c>
      <c r="BS1918" s="651">
        <v>0</v>
      </c>
      <c r="BT1918" s="628" t="s">
        <v>321</v>
      </c>
      <c r="BU1918" s="651">
        <v>0</v>
      </c>
      <c r="BV1918" s="628" t="s">
        <v>321</v>
      </c>
      <c r="BW1918">
        <v>0.16900000000000001</v>
      </c>
      <c r="BX1918" t="s">
        <v>322</v>
      </c>
      <c r="BY1918" s="101">
        <v>44</v>
      </c>
      <c r="BZ1918" t="s">
        <v>315</v>
      </c>
      <c r="CA1918" s="101">
        <v>18</v>
      </c>
      <c r="CB1918" t="s">
        <v>315</v>
      </c>
      <c r="CC1918" s="101">
        <v>13</v>
      </c>
      <c r="CD1918" t="s">
        <v>315</v>
      </c>
      <c r="CE1918" s="101">
        <v>71</v>
      </c>
      <c r="CF1918" s="827" t="s">
        <v>323</v>
      </c>
      <c r="CG1918" s="859" t="s">
        <v>142</v>
      </c>
      <c r="CH1918" s="827" t="s">
        <v>323</v>
      </c>
    </row>
    <row r="1919" spans="1:89" x14ac:dyDescent="0.25">
      <c r="A1919" s="600">
        <v>88608</v>
      </c>
      <c r="B1919" s="99"/>
      <c r="C1919" s="772">
        <v>1907</v>
      </c>
      <c r="D1919" s="807">
        <v>0.05</v>
      </c>
      <c r="E1919" s="772">
        <f t="shared" si="83"/>
        <v>2002</v>
      </c>
      <c r="F1919" s="778">
        <v>1.1000000000000001</v>
      </c>
      <c r="G1919" s="774">
        <f t="shared" si="84"/>
        <v>2202</v>
      </c>
      <c r="H1919" s="776"/>
      <c r="I1919" s="758"/>
      <c r="J1919" s="776"/>
      <c r="K1919" s="786"/>
      <c r="L1919" s="9" t="s">
        <v>1644</v>
      </c>
      <c r="M1919" s="9" t="s">
        <v>4705</v>
      </c>
      <c r="N1919" s="9" t="s">
        <v>142</v>
      </c>
      <c r="O1919" s="9" t="s">
        <v>2655</v>
      </c>
      <c r="P1919" s="9" t="s">
        <v>2655</v>
      </c>
      <c r="Q1919" s="9" t="s">
        <v>168</v>
      </c>
      <c r="R1919" s="9" t="s">
        <v>2802</v>
      </c>
      <c r="S1919" s="9" t="s">
        <v>2659</v>
      </c>
      <c r="T1919" s="82" t="s">
        <v>210</v>
      </c>
      <c r="U1919" s="100">
        <v>161.5</v>
      </c>
      <c r="V1919" s="100" t="s">
        <v>207</v>
      </c>
      <c r="W1919" s="100">
        <v>291</v>
      </c>
      <c r="X1919" s="100" t="s">
        <v>207</v>
      </c>
      <c r="Y1919" s="100">
        <v>175.5</v>
      </c>
      <c r="Z1919" s="100" t="s">
        <v>207</v>
      </c>
      <c r="AA1919">
        <v>305</v>
      </c>
      <c r="AB1919" t="s">
        <v>207</v>
      </c>
      <c r="AC1919">
        <v>333</v>
      </c>
      <c r="AD1919" t="s">
        <v>207</v>
      </c>
      <c r="AE1919">
        <v>131</v>
      </c>
      <c r="AF1919" t="s">
        <v>315</v>
      </c>
      <c r="AG1919" s="3" t="s">
        <v>4706</v>
      </c>
      <c r="AH1919" s="3" t="s">
        <v>207</v>
      </c>
      <c r="AI1919" s="3" t="s">
        <v>4707</v>
      </c>
      <c r="AJ1919" t="s">
        <v>207</v>
      </c>
      <c r="AK1919">
        <v>7</v>
      </c>
      <c r="AL1919" t="s">
        <v>207</v>
      </c>
      <c r="AM1919">
        <v>7</v>
      </c>
      <c r="AN1919" t="s">
        <v>207</v>
      </c>
      <c r="AO1919">
        <v>7</v>
      </c>
      <c r="AP1919" t="s">
        <v>207</v>
      </c>
      <c r="AQ1919">
        <v>7</v>
      </c>
      <c r="AR1919" t="s">
        <v>207</v>
      </c>
      <c r="AS1919" t="s">
        <v>2657</v>
      </c>
      <c r="AT1919" s="12" t="s">
        <v>2658</v>
      </c>
      <c r="AU1919" t="s">
        <v>319</v>
      </c>
      <c r="AV1919" t="s">
        <v>1647</v>
      </c>
      <c r="AW1919" t="s">
        <v>2805</v>
      </c>
      <c r="AX1919" s="9">
        <v>9010600000</v>
      </c>
      <c r="AY1919">
        <v>111.8</v>
      </c>
      <c r="AZ1919" s="4" t="s">
        <v>207</v>
      </c>
      <c r="BA1919">
        <v>45.7</v>
      </c>
      <c r="BB1919" s="4" t="s">
        <v>207</v>
      </c>
      <c r="BC1919">
        <v>33</v>
      </c>
      <c r="BD1919" s="4" t="s">
        <v>207</v>
      </c>
      <c r="BE1919" s="99" t="e">
        <v>#VALUE!</v>
      </c>
      <c r="BF1919" s="4" t="s">
        <v>321</v>
      </c>
      <c r="BG1919" s="654" t="e">
        <v>#VALUE!</v>
      </c>
      <c r="BH1919" s="12" t="s">
        <v>321</v>
      </c>
      <c r="BI1919" s="100" t="s">
        <v>142</v>
      </c>
      <c r="BJ1919" s="4" t="s">
        <v>321</v>
      </c>
      <c r="BK1919" s="647">
        <v>0</v>
      </c>
      <c r="BL1919" s="628" t="s">
        <v>321</v>
      </c>
      <c r="BM1919" s="647">
        <v>0</v>
      </c>
      <c r="BN1919" s="628" t="s">
        <v>321</v>
      </c>
      <c r="BO1919" s="647">
        <v>0</v>
      </c>
      <c r="BP1919" s="628" t="s">
        <v>321</v>
      </c>
      <c r="BQ1919" s="647">
        <v>0</v>
      </c>
      <c r="BR1919" s="628" t="s">
        <v>321</v>
      </c>
      <c r="BS1919" s="651">
        <v>0</v>
      </c>
      <c r="BT1919" s="628" t="s">
        <v>321</v>
      </c>
      <c r="BU1919" s="651">
        <v>0</v>
      </c>
      <c r="BV1919" s="628" t="s">
        <v>321</v>
      </c>
      <c r="BW1919">
        <v>0.16900000000000001</v>
      </c>
      <c r="BX1919" t="s">
        <v>322</v>
      </c>
      <c r="BY1919" s="101">
        <v>44</v>
      </c>
      <c r="BZ1919" t="s">
        <v>315</v>
      </c>
      <c r="CA1919" s="101">
        <v>18</v>
      </c>
      <c r="CB1919" t="s">
        <v>315</v>
      </c>
      <c r="CC1919" s="101">
        <v>13</v>
      </c>
      <c r="CD1919" t="s">
        <v>315</v>
      </c>
      <c r="CE1919" s="101">
        <v>75</v>
      </c>
      <c r="CF1919" s="827" t="s">
        <v>323</v>
      </c>
      <c r="CG1919" s="859" t="s">
        <v>142</v>
      </c>
      <c r="CH1919" s="827" t="s">
        <v>323</v>
      </c>
    </row>
    <row r="1920" spans="1:89" x14ac:dyDescent="0.25">
      <c r="A1920" s="600">
        <v>88609</v>
      </c>
      <c r="B1920" s="99"/>
      <c r="C1920" s="772">
        <v>2116</v>
      </c>
      <c r="D1920" s="807">
        <v>0.05</v>
      </c>
      <c r="E1920" s="772">
        <f t="shared" si="83"/>
        <v>2222</v>
      </c>
      <c r="F1920" s="778">
        <v>1.1000000000000001</v>
      </c>
      <c r="G1920" s="774">
        <f t="shared" si="84"/>
        <v>2444</v>
      </c>
      <c r="H1920" s="776"/>
      <c r="I1920" s="758"/>
      <c r="J1920" s="776"/>
      <c r="K1920" s="786"/>
      <c r="L1920" s="9" t="s">
        <v>1644</v>
      </c>
      <c r="M1920" s="9" t="s">
        <v>4708</v>
      </c>
      <c r="N1920" s="9" t="s">
        <v>142</v>
      </c>
      <c r="O1920" s="9" t="s">
        <v>2655</v>
      </c>
      <c r="P1920" s="9" t="s">
        <v>2655</v>
      </c>
      <c r="Q1920" s="9" t="s">
        <v>168</v>
      </c>
      <c r="R1920" s="9" t="s">
        <v>2802</v>
      </c>
      <c r="S1920" s="9" t="s">
        <v>2659</v>
      </c>
      <c r="T1920" s="82" t="s">
        <v>210</v>
      </c>
      <c r="U1920" s="100">
        <v>197</v>
      </c>
      <c r="V1920" s="100" t="s">
        <v>207</v>
      </c>
      <c r="W1920" s="100">
        <v>352</v>
      </c>
      <c r="X1920" s="100" t="s">
        <v>207</v>
      </c>
      <c r="Y1920" s="100">
        <v>211</v>
      </c>
      <c r="Z1920" s="100" t="s">
        <v>207</v>
      </c>
      <c r="AA1920">
        <v>366</v>
      </c>
      <c r="AB1920" t="s">
        <v>207</v>
      </c>
      <c r="AC1920">
        <v>403</v>
      </c>
      <c r="AD1920" t="s">
        <v>207</v>
      </c>
      <c r="AE1920">
        <v>159</v>
      </c>
      <c r="AF1920" t="s">
        <v>315</v>
      </c>
      <c r="AG1920" s="3" t="s">
        <v>4709</v>
      </c>
      <c r="AH1920" s="3" t="s">
        <v>207</v>
      </c>
      <c r="AI1920" s="3" t="s">
        <v>4710</v>
      </c>
      <c r="AJ1920" t="s">
        <v>207</v>
      </c>
      <c r="AK1920">
        <v>7</v>
      </c>
      <c r="AL1920" t="s">
        <v>207</v>
      </c>
      <c r="AM1920">
        <v>7</v>
      </c>
      <c r="AN1920" t="s">
        <v>207</v>
      </c>
      <c r="AO1920">
        <v>7</v>
      </c>
      <c r="AP1920" t="s">
        <v>207</v>
      </c>
      <c r="AQ1920">
        <v>7</v>
      </c>
      <c r="AR1920" t="s">
        <v>207</v>
      </c>
      <c r="AS1920" t="s">
        <v>2657</v>
      </c>
      <c r="AT1920" s="12" t="s">
        <v>2658</v>
      </c>
      <c r="AU1920" t="s">
        <v>319</v>
      </c>
      <c r="AV1920" t="s">
        <v>1647</v>
      </c>
      <c r="AW1920" t="s">
        <v>2806</v>
      </c>
      <c r="AX1920" s="9">
        <v>9010600000</v>
      </c>
      <c r="AY1920">
        <v>127</v>
      </c>
      <c r="AZ1920" s="4" t="s">
        <v>207</v>
      </c>
      <c r="BA1920">
        <v>45.7</v>
      </c>
      <c r="BB1920" s="4" t="s">
        <v>207</v>
      </c>
      <c r="BC1920">
        <v>33</v>
      </c>
      <c r="BD1920" s="4" t="s">
        <v>207</v>
      </c>
      <c r="BE1920" s="99" t="e">
        <v>#VALUE!</v>
      </c>
      <c r="BF1920" s="4" t="s">
        <v>321</v>
      </c>
      <c r="BG1920" s="654" t="e">
        <v>#VALUE!</v>
      </c>
      <c r="BH1920" s="12" t="s">
        <v>321</v>
      </c>
      <c r="BI1920" s="100" t="s">
        <v>142</v>
      </c>
      <c r="BJ1920" s="4" t="s">
        <v>321</v>
      </c>
      <c r="BK1920" s="647">
        <v>0</v>
      </c>
      <c r="BL1920" s="628" t="s">
        <v>321</v>
      </c>
      <c r="BM1920" s="647">
        <v>0</v>
      </c>
      <c r="BN1920" s="628" t="s">
        <v>321</v>
      </c>
      <c r="BO1920" s="647">
        <v>0</v>
      </c>
      <c r="BP1920" s="628" t="s">
        <v>321</v>
      </c>
      <c r="BQ1920" s="647">
        <v>0</v>
      </c>
      <c r="BR1920" s="628" t="s">
        <v>321</v>
      </c>
      <c r="BS1920" s="651">
        <v>0</v>
      </c>
      <c r="BT1920" s="628" t="s">
        <v>321</v>
      </c>
      <c r="BU1920" s="651">
        <v>0</v>
      </c>
      <c r="BV1920" s="628" t="s">
        <v>321</v>
      </c>
      <c r="BW1920">
        <v>0.192</v>
      </c>
      <c r="BX1920" t="s">
        <v>322</v>
      </c>
      <c r="BY1920" s="101">
        <v>50</v>
      </c>
      <c r="BZ1920" t="s">
        <v>315</v>
      </c>
      <c r="CA1920" s="101">
        <v>18</v>
      </c>
      <c r="CB1920" t="s">
        <v>315</v>
      </c>
      <c r="CC1920" s="101">
        <v>13</v>
      </c>
      <c r="CD1920" t="s">
        <v>315</v>
      </c>
      <c r="CE1920" s="101">
        <v>90</v>
      </c>
      <c r="CF1920" s="827" t="s">
        <v>323</v>
      </c>
      <c r="CG1920" s="859" t="s">
        <v>142</v>
      </c>
      <c r="CH1920" s="827" t="s">
        <v>323</v>
      </c>
    </row>
    <row r="1921" spans="1:86" x14ac:dyDescent="0.25">
      <c r="A1921" s="600">
        <v>39310</v>
      </c>
      <c r="B1921" s="99"/>
      <c r="C1921" s="772">
        <v>2326</v>
      </c>
      <c r="D1921" s="807">
        <v>0.05</v>
      </c>
      <c r="E1921" s="772">
        <f t="shared" si="83"/>
        <v>2442</v>
      </c>
      <c r="F1921" s="778">
        <v>1.1000000000000001</v>
      </c>
      <c r="G1921" s="774">
        <f t="shared" si="84"/>
        <v>2686</v>
      </c>
      <c r="H1921" s="776"/>
      <c r="I1921" s="758"/>
      <c r="J1921" s="776"/>
      <c r="K1921" s="786"/>
      <c r="L1921" s="9" t="s">
        <v>1644</v>
      </c>
      <c r="M1921" s="9" t="s">
        <v>4711</v>
      </c>
      <c r="N1921" s="9" t="s">
        <v>142</v>
      </c>
      <c r="O1921" s="9" t="s">
        <v>2655</v>
      </c>
      <c r="P1921" s="9" t="s">
        <v>2655</v>
      </c>
      <c r="Q1921" s="9" t="s">
        <v>168</v>
      </c>
      <c r="R1921" s="9" t="s">
        <v>2802</v>
      </c>
      <c r="S1921" s="9" t="s">
        <v>2659</v>
      </c>
      <c r="T1921" s="82" t="s">
        <v>210</v>
      </c>
      <c r="U1921" s="100">
        <v>230</v>
      </c>
      <c r="V1921" s="100" t="s">
        <v>207</v>
      </c>
      <c r="W1921" s="100">
        <v>413</v>
      </c>
      <c r="X1921" s="100" t="s">
        <v>207</v>
      </c>
      <c r="Y1921" s="100">
        <v>244</v>
      </c>
      <c r="Z1921" s="100" t="s">
        <v>207</v>
      </c>
      <c r="AA1921">
        <v>426.5</v>
      </c>
      <c r="AB1921" t="s">
        <v>207</v>
      </c>
      <c r="AC1921">
        <v>473</v>
      </c>
      <c r="AD1921" t="s">
        <v>207</v>
      </c>
      <c r="AE1921">
        <v>186</v>
      </c>
      <c r="AF1921" t="s">
        <v>315</v>
      </c>
      <c r="AG1921" s="3" t="s">
        <v>4712</v>
      </c>
      <c r="AH1921" s="3" t="s">
        <v>207</v>
      </c>
      <c r="AI1921" s="3" t="s">
        <v>4713</v>
      </c>
      <c r="AJ1921" t="s">
        <v>207</v>
      </c>
      <c r="AK1921">
        <v>7</v>
      </c>
      <c r="AL1921" t="s">
        <v>207</v>
      </c>
      <c r="AM1921">
        <v>7</v>
      </c>
      <c r="AN1921" t="s">
        <v>207</v>
      </c>
      <c r="AO1921">
        <v>7</v>
      </c>
      <c r="AP1921" t="s">
        <v>207</v>
      </c>
      <c r="AQ1921">
        <v>7</v>
      </c>
      <c r="AR1921" t="s">
        <v>207</v>
      </c>
      <c r="AS1921" t="s">
        <v>2657</v>
      </c>
      <c r="AT1921" s="12" t="s">
        <v>2658</v>
      </c>
      <c r="AU1921" t="s">
        <v>319</v>
      </c>
      <c r="AV1921" t="s">
        <v>1647</v>
      </c>
      <c r="AW1921" t="s">
        <v>2807</v>
      </c>
      <c r="AX1921" s="9">
        <v>9010600000</v>
      </c>
      <c r="AY1921">
        <v>157.5</v>
      </c>
      <c r="AZ1921" s="4" t="s">
        <v>207</v>
      </c>
      <c r="BA1921">
        <v>43.2</v>
      </c>
      <c r="BB1921" s="4" t="s">
        <v>207</v>
      </c>
      <c r="BC1921">
        <v>30.5</v>
      </c>
      <c r="BD1921" s="4" t="s">
        <v>207</v>
      </c>
      <c r="BE1921" s="99" t="e">
        <v>#VALUE!</v>
      </c>
      <c r="BF1921" s="4" t="s">
        <v>321</v>
      </c>
      <c r="BG1921" s="654" t="e">
        <v>#VALUE!</v>
      </c>
      <c r="BH1921" s="12" t="s">
        <v>321</v>
      </c>
      <c r="BI1921" s="100" t="s">
        <v>142</v>
      </c>
      <c r="BJ1921" s="4" t="s">
        <v>321</v>
      </c>
      <c r="BK1921" s="647">
        <v>0</v>
      </c>
      <c r="BL1921" s="628" t="s">
        <v>321</v>
      </c>
      <c r="BM1921" s="647">
        <v>0</v>
      </c>
      <c r="BN1921" s="628" t="s">
        <v>321</v>
      </c>
      <c r="BO1921" s="647">
        <v>0</v>
      </c>
      <c r="BP1921" s="628" t="s">
        <v>321</v>
      </c>
      <c r="BQ1921" s="647">
        <v>0</v>
      </c>
      <c r="BR1921" s="628" t="s">
        <v>321</v>
      </c>
      <c r="BS1921" s="651">
        <v>0</v>
      </c>
      <c r="BT1921" s="628" t="s">
        <v>321</v>
      </c>
      <c r="BU1921" s="651">
        <v>0</v>
      </c>
      <c r="BV1921" s="628" t="s">
        <v>321</v>
      </c>
      <c r="BW1921">
        <v>0.20799999999999999</v>
      </c>
      <c r="BX1921" t="s">
        <v>322</v>
      </c>
      <c r="BY1921" s="101">
        <v>62</v>
      </c>
      <c r="BZ1921" t="s">
        <v>315</v>
      </c>
      <c r="CA1921" s="101">
        <v>17</v>
      </c>
      <c r="CB1921" t="s">
        <v>315</v>
      </c>
      <c r="CC1921" s="101">
        <v>12</v>
      </c>
      <c r="CD1921" t="s">
        <v>315</v>
      </c>
      <c r="CE1921" s="101">
        <v>94</v>
      </c>
      <c r="CF1921" s="827" t="s">
        <v>323</v>
      </c>
      <c r="CG1921" s="859" t="s">
        <v>142</v>
      </c>
      <c r="CH1921" s="827" t="s">
        <v>323</v>
      </c>
    </row>
    <row r="1922" spans="1:86" x14ac:dyDescent="0.25">
      <c r="A1922" s="600">
        <v>88687</v>
      </c>
      <c r="B1922" s="99"/>
      <c r="C1922" s="772">
        <v>1851</v>
      </c>
      <c r="D1922" s="807">
        <v>0.05</v>
      </c>
      <c r="E1922" s="772">
        <f t="shared" si="83"/>
        <v>1944</v>
      </c>
      <c r="F1922" s="778">
        <v>1.1000000000000001</v>
      </c>
      <c r="G1922" s="774">
        <f t="shared" si="84"/>
        <v>2138</v>
      </c>
      <c r="H1922" s="776"/>
      <c r="I1922" s="758"/>
      <c r="J1922" s="776"/>
      <c r="K1922" s="786"/>
      <c r="L1922" s="9" t="s">
        <v>1644</v>
      </c>
      <c r="M1922" s="9" t="s">
        <v>4714</v>
      </c>
      <c r="N1922" s="9" t="s">
        <v>142</v>
      </c>
      <c r="O1922" s="9" t="s">
        <v>2655</v>
      </c>
      <c r="P1922" s="9" t="s">
        <v>2655</v>
      </c>
      <c r="Q1922" s="9" t="s">
        <v>168</v>
      </c>
      <c r="R1922" s="9" t="s">
        <v>2802</v>
      </c>
      <c r="S1922" s="9" t="s">
        <v>2659</v>
      </c>
      <c r="T1922" s="82" t="s">
        <v>210</v>
      </c>
      <c r="U1922" s="100">
        <v>128.5</v>
      </c>
      <c r="V1922" s="100" t="s">
        <v>207</v>
      </c>
      <c r="W1922" s="100">
        <v>230</v>
      </c>
      <c r="X1922" s="100" t="s">
        <v>207</v>
      </c>
      <c r="Y1922" s="100">
        <v>142</v>
      </c>
      <c r="Z1922" s="100" t="s">
        <v>207</v>
      </c>
      <c r="AA1922">
        <v>244</v>
      </c>
      <c r="AB1922" t="s">
        <v>207</v>
      </c>
      <c r="AC1922">
        <v>263</v>
      </c>
      <c r="AD1922" t="s">
        <v>207</v>
      </c>
      <c r="AE1922">
        <v>104</v>
      </c>
      <c r="AF1922" t="s">
        <v>315</v>
      </c>
      <c r="AG1922" s="3" t="s">
        <v>4700</v>
      </c>
      <c r="AH1922" s="3" t="s">
        <v>207</v>
      </c>
      <c r="AI1922" s="3" t="s">
        <v>4701</v>
      </c>
      <c r="AJ1922" t="s">
        <v>207</v>
      </c>
      <c r="AK1922">
        <v>7</v>
      </c>
      <c r="AL1922" t="s">
        <v>207</v>
      </c>
      <c r="AM1922">
        <v>7</v>
      </c>
      <c r="AN1922" t="s">
        <v>207</v>
      </c>
      <c r="AO1922">
        <v>7</v>
      </c>
      <c r="AP1922" t="s">
        <v>207</v>
      </c>
      <c r="AQ1922">
        <v>7</v>
      </c>
      <c r="AR1922" t="s">
        <v>207</v>
      </c>
      <c r="AS1922" s="9" t="s">
        <v>2978</v>
      </c>
      <c r="AT1922" t="s">
        <v>2980</v>
      </c>
      <c r="AU1922" t="s">
        <v>319</v>
      </c>
      <c r="AV1922" t="s">
        <v>1647</v>
      </c>
      <c r="AW1922" t="s">
        <v>2808</v>
      </c>
      <c r="AX1922" s="9">
        <v>9010600000</v>
      </c>
      <c r="AY1922">
        <v>111.8</v>
      </c>
      <c r="AZ1922" s="4" t="s">
        <v>207</v>
      </c>
      <c r="BA1922">
        <v>45.7</v>
      </c>
      <c r="BB1922" s="4" t="s">
        <v>207</v>
      </c>
      <c r="BC1922">
        <v>33</v>
      </c>
      <c r="BD1922" s="4" t="s">
        <v>207</v>
      </c>
      <c r="BE1922" s="99" t="e">
        <v>#VALUE!</v>
      </c>
      <c r="BF1922" s="4" t="s">
        <v>321</v>
      </c>
      <c r="BG1922" s="654" t="e">
        <v>#VALUE!</v>
      </c>
      <c r="BH1922" s="12" t="s">
        <v>321</v>
      </c>
      <c r="BI1922" s="100" t="s">
        <v>142</v>
      </c>
      <c r="BJ1922" s="4" t="s">
        <v>321</v>
      </c>
      <c r="BK1922" s="647">
        <v>0</v>
      </c>
      <c r="BL1922" s="628" t="s">
        <v>321</v>
      </c>
      <c r="BM1922" s="647">
        <v>0</v>
      </c>
      <c r="BN1922" s="628" t="s">
        <v>321</v>
      </c>
      <c r="BO1922" s="647">
        <v>0</v>
      </c>
      <c r="BP1922" s="628" t="s">
        <v>321</v>
      </c>
      <c r="BQ1922" s="647">
        <v>0</v>
      </c>
      <c r="BR1922" s="628" t="s">
        <v>321</v>
      </c>
      <c r="BS1922" s="651">
        <v>0</v>
      </c>
      <c r="BT1922" s="628" t="s">
        <v>321</v>
      </c>
      <c r="BU1922" s="651">
        <v>0</v>
      </c>
      <c r="BV1922" s="628" t="s">
        <v>321</v>
      </c>
      <c r="BW1922">
        <v>0.16900000000000001</v>
      </c>
      <c r="BX1922" t="s">
        <v>322</v>
      </c>
      <c r="BY1922" s="101">
        <v>44</v>
      </c>
      <c r="BZ1922" t="s">
        <v>315</v>
      </c>
      <c r="CA1922" s="101">
        <v>18</v>
      </c>
      <c r="CB1922" t="s">
        <v>315</v>
      </c>
      <c r="CC1922" s="101">
        <v>13</v>
      </c>
      <c r="CD1922" t="s">
        <v>315</v>
      </c>
      <c r="CE1922" s="101">
        <v>63</v>
      </c>
      <c r="CF1922" s="827" t="s">
        <v>323</v>
      </c>
      <c r="CG1922" s="859" t="s">
        <v>142</v>
      </c>
      <c r="CH1922" s="827" t="s">
        <v>323</v>
      </c>
    </row>
    <row r="1923" spans="1:86" x14ac:dyDescent="0.25">
      <c r="A1923" s="600">
        <v>88689</v>
      </c>
      <c r="B1923" s="99"/>
      <c r="C1923" s="772">
        <v>2021</v>
      </c>
      <c r="D1923" s="807">
        <v>0.05</v>
      </c>
      <c r="E1923" s="772">
        <f t="shared" si="83"/>
        <v>2122</v>
      </c>
      <c r="F1923" s="778">
        <v>1.1000000000000001</v>
      </c>
      <c r="G1923" s="774">
        <f t="shared" si="84"/>
        <v>2334</v>
      </c>
      <c r="H1923" s="776"/>
      <c r="I1923" s="758"/>
      <c r="J1923" s="776"/>
      <c r="K1923" s="786"/>
      <c r="L1923" s="9" t="s">
        <v>1644</v>
      </c>
      <c r="M1923" s="9" t="s">
        <v>4715</v>
      </c>
      <c r="N1923" s="9" t="s">
        <v>142</v>
      </c>
      <c r="O1923" s="9" t="s">
        <v>2655</v>
      </c>
      <c r="P1923" s="9" t="s">
        <v>2655</v>
      </c>
      <c r="Q1923" s="9" t="s">
        <v>168</v>
      </c>
      <c r="R1923" s="9" t="s">
        <v>2802</v>
      </c>
      <c r="S1923" s="9" t="s">
        <v>2659</v>
      </c>
      <c r="T1923" s="82" t="s">
        <v>210</v>
      </c>
      <c r="U1923" s="100">
        <v>143.5</v>
      </c>
      <c r="V1923" s="100" t="s">
        <v>207</v>
      </c>
      <c r="W1923" s="100">
        <v>260.5</v>
      </c>
      <c r="X1923" s="100" t="s">
        <v>207</v>
      </c>
      <c r="Y1923" s="100">
        <v>157.5</v>
      </c>
      <c r="Z1923" s="100" t="s">
        <v>207</v>
      </c>
      <c r="AA1923">
        <v>274.5</v>
      </c>
      <c r="AB1923" t="s">
        <v>207</v>
      </c>
      <c r="AC1923">
        <v>297</v>
      </c>
      <c r="AD1923" t="s">
        <v>207</v>
      </c>
      <c r="AE1923">
        <v>117</v>
      </c>
      <c r="AF1923" t="s">
        <v>315</v>
      </c>
      <c r="AG1923" s="3" t="s">
        <v>4703</v>
      </c>
      <c r="AH1923" s="3" t="s">
        <v>207</v>
      </c>
      <c r="AI1923" s="3" t="s">
        <v>4704</v>
      </c>
      <c r="AJ1923" t="s">
        <v>207</v>
      </c>
      <c r="AK1923">
        <v>7</v>
      </c>
      <c r="AL1923" t="s">
        <v>207</v>
      </c>
      <c r="AM1923">
        <v>7</v>
      </c>
      <c r="AN1923" t="s">
        <v>207</v>
      </c>
      <c r="AO1923">
        <v>7</v>
      </c>
      <c r="AP1923" t="s">
        <v>207</v>
      </c>
      <c r="AQ1923">
        <v>7</v>
      </c>
      <c r="AR1923" t="s">
        <v>207</v>
      </c>
      <c r="AS1923" s="9" t="s">
        <v>2978</v>
      </c>
      <c r="AT1923" t="s">
        <v>2980</v>
      </c>
      <c r="AU1923" t="s">
        <v>319</v>
      </c>
      <c r="AV1923" t="s">
        <v>1647</v>
      </c>
      <c r="AW1923" t="s">
        <v>2809</v>
      </c>
      <c r="AX1923" s="9">
        <v>9010600000</v>
      </c>
      <c r="AY1923">
        <v>111.8</v>
      </c>
      <c r="AZ1923" s="4" t="s">
        <v>207</v>
      </c>
      <c r="BA1923">
        <v>45.7</v>
      </c>
      <c r="BB1923" s="4" t="s">
        <v>207</v>
      </c>
      <c r="BC1923">
        <v>33</v>
      </c>
      <c r="BD1923" s="4" t="s">
        <v>207</v>
      </c>
      <c r="BE1923" s="99" t="e">
        <v>#VALUE!</v>
      </c>
      <c r="BF1923" s="4" t="s">
        <v>321</v>
      </c>
      <c r="BG1923" s="654" t="e">
        <v>#VALUE!</v>
      </c>
      <c r="BH1923" s="12" t="s">
        <v>321</v>
      </c>
      <c r="BI1923" s="100" t="s">
        <v>142</v>
      </c>
      <c r="BJ1923" s="4" t="s">
        <v>321</v>
      </c>
      <c r="BK1923" s="647">
        <v>0</v>
      </c>
      <c r="BL1923" s="628" t="s">
        <v>321</v>
      </c>
      <c r="BM1923" s="647">
        <v>0</v>
      </c>
      <c r="BN1923" s="628" t="s">
        <v>321</v>
      </c>
      <c r="BO1923" s="647">
        <v>0</v>
      </c>
      <c r="BP1923" s="628" t="s">
        <v>321</v>
      </c>
      <c r="BQ1923" s="647">
        <v>0</v>
      </c>
      <c r="BR1923" s="628" t="s">
        <v>321</v>
      </c>
      <c r="BS1923" s="651">
        <v>0</v>
      </c>
      <c r="BT1923" s="628" t="s">
        <v>321</v>
      </c>
      <c r="BU1923" s="651">
        <v>0</v>
      </c>
      <c r="BV1923" s="628" t="s">
        <v>321</v>
      </c>
      <c r="BW1923">
        <v>0.16900000000000001</v>
      </c>
      <c r="BX1923" t="s">
        <v>322</v>
      </c>
      <c r="BY1923" s="101">
        <v>44</v>
      </c>
      <c r="BZ1923" t="s">
        <v>315</v>
      </c>
      <c r="CA1923" s="101">
        <v>18</v>
      </c>
      <c r="CB1923" t="s">
        <v>315</v>
      </c>
      <c r="CC1923" s="101">
        <v>13</v>
      </c>
      <c r="CD1923" t="s">
        <v>315</v>
      </c>
      <c r="CE1923" s="101">
        <v>71</v>
      </c>
      <c r="CF1923" s="827" t="s">
        <v>323</v>
      </c>
      <c r="CG1923" s="859" t="s">
        <v>142</v>
      </c>
      <c r="CH1923" s="827" t="s">
        <v>323</v>
      </c>
    </row>
    <row r="1924" spans="1:86" x14ac:dyDescent="0.25">
      <c r="A1924" s="600">
        <v>88692</v>
      </c>
      <c r="B1924" s="99"/>
      <c r="C1924" s="772">
        <v>2193</v>
      </c>
      <c r="D1924" s="807">
        <v>0.05</v>
      </c>
      <c r="E1924" s="772">
        <f t="shared" si="83"/>
        <v>2303</v>
      </c>
      <c r="F1924" s="778">
        <v>1.1000000000000001</v>
      </c>
      <c r="G1924" s="774">
        <f t="shared" si="84"/>
        <v>2533</v>
      </c>
      <c r="H1924" s="776"/>
      <c r="I1924" s="758"/>
      <c r="J1924" s="776"/>
      <c r="K1924" s="786"/>
      <c r="L1924" s="9" t="s">
        <v>1644</v>
      </c>
      <c r="M1924" s="9" t="s">
        <v>4716</v>
      </c>
      <c r="N1924" s="9" t="s">
        <v>142</v>
      </c>
      <c r="O1924" s="9" t="s">
        <v>2655</v>
      </c>
      <c r="P1924" s="9" t="s">
        <v>2655</v>
      </c>
      <c r="Q1924" s="9" t="s">
        <v>168</v>
      </c>
      <c r="R1924" s="9" t="s">
        <v>2802</v>
      </c>
      <c r="S1924" s="9" t="s">
        <v>2659</v>
      </c>
      <c r="T1924" s="82" t="s">
        <v>210</v>
      </c>
      <c r="U1924" s="100">
        <v>161.5</v>
      </c>
      <c r="V1924" s="100" t="s">
        <v>207</v>
      </c>
      <c r="W1924" s="100">
        <v>291</v>
      </c>
      <c r="X1924" s="100" t="s">
        <v>207</v>
      </c>
      <c r="Y1924" s="100">
        <v>175.5</v>
      </c>
      <c r="Z1924" s="100" t="s">
        <v>207</v>
      </c>
      <c r="AA1924">
        <v>305</v>
      </c>
      <c r="AB1924" t="s">
        <v>207</v>
      </c>
      <c r="AC1924">
        <v>333</v>
      </c>
      <c r="AD1924" t="s">
        <v>207</v>
      </c>
      <c r="AE1924">
        <v>131</v>
      </c>
      <c r="AF1924" t="s">
        <v>315</v>
      </c>
      <c r="AG1924" s="3" t="s">
        <v>4706</v>
      </c>
      <c r="AH1924" s="3" t="s">
        <v>207</v>
      </c>
      <c r="AI1924" s="3" t="s">
        <v>4707</v>
      </c>
      <c r="AJ1924" t="s">
        <v>207</v>
      </c>
      <c r="AK1924">
        <v>7</v>
      </c>
      <c r="AL1924" t="s">
        <v>207</v>
      </c>
      <c r="AM1924">
        <v>7</v>
      </c>
      <c r="AN1924" t="s">
        <v>207</v>
      </c>
      <c r="AO1924">
        <v>7</v>
      </c>
      <c r="AP1924" t="s">
        <v>207</v>
      </c>
      <c r="AQ1924">
        <v>7</v>
      </c>
      <c r="AR1924" t="s">
        <v>207</v>
      </c>
      <c r="AS1924" s="9" t="s">
        <v>2978</v>
      </c>
      <c r="AT1924" t="s">
        <v>2980</v>
      </c>
      <c r="AU1924" t="s">
        <v>319</v>
      </c>
      <c r="AV1924" t="s">
        <v>1647</v>
      </c>
      <c r="AW1924" t="s">
        <v>2810</v>
      </c>
      <c r="AX1924" s="9">
        <v>9010600000</v>
      </c>
      <c r="AY1924">
        <v>111.8</v>
      </c>
      <c r="AZ1924" s="4" t="s">
        <v>207</v>
      </c>
      <c r="BA1924">
        <v>45.7</v>
      </c>
      <c r="BB1924" s="4" t="s">
        <v>207</v>
      </c>
      <c r="BC1924">
        <v>33</v>
      </c>
      <c r="BD1924" s="4" t="s">
        <v>207</v>
      </c>
      <c r="BE1924" s="99" t="e">
        <v>#VALUE!</v>
      </c>
      <c r="BF1924" s="4" t="s">
        <v>321</v>
      </c>
      <c r="BG1924" s="654" t="e">
        <v>#VALUE!</v>
      </c>
      <c r="BH1924" s="12" t="s">
        <v>321</v>
      </c>
      <c r="BI1924" s="100" t="s">
        <v>142</v>
      </c>
      <c r="BJ1924" s="4" t="s">
        <v>321</v>
      </c>
      <c r="BK1924" s="647">
        <v>0</v>
      </c>
      <c r="BL1924" s="628" t="s">
        <v>321</v>
      </c>
      <c r="BM1924" s="647">
        <v>0</v>
      </c>
      <c r="BN1924" s="628" t="s">
        <v>321</v>
      </c>
      <c r="BO1924" s="647">
        <v>0</v>
      </c>
      <c r="BP1924" s="628" t="s">
        <v>321</v>
      </c>
      <c r="BQ1924" s="647">
        <v>0</v>
      </c>
      <c r="BR1924" s="628" t="s">
        <v>321</v>
      </c>
      <c r="BS1924" s="651">
        <v>0</v>
      </c>
      <c r="BT1924" s="628" t="s">
        <v>321</v>
      </c>
      <c r="BU1924" s="651">
        <v>0</v>
      </c>
      <c r="BV1924" s="628" t="s">
        <v>321</v>
      </c>
      <c r="BW1924">
        <v>0.16900000000000001</v>
      </c>
      <c r="BX1924" t="s">
        <v>322</v>
      </c>
      <c r="BY1924" s="101">
        <v>44</v>
      </c>
      <c r="BZ1924" t="s">
        <v>315</v>
      </c>
      <c r="CA1924" s="101">
        <v>18</v>
      </c>
      <c r="CB1924" t="s">
        <v>315</v>
      </c>
      <c r="CC1924" s="101">
        <v>13</v>
      </c>
      <c r="CD1924" t="s">
        <v>315</v>
      </c>
      <c r="CE1924" s="101">
        <v>75</v>
      </c>
      <c r="CF1924" s="827" t="s">
        <v>323</v>
      </c>
      <c r="CG1924" s="859" t="s">
        <v>142</v>
      </c>
      <c r="CH1924" s="827" t="s">
        <v>323</v>
      </c>
    </row>
    <row r="1925" spans="1:86" x14ac:dyDescent="0.25">
      <c r="A1925" s="600">
        <v>88693</v>
      </c>
      <c r="B1925" s="99"/>
      <c r="C1925" s="772">
        <v>2432</v>
      </c>
      <c r="D1925" s="807">
        <v>0.05</v>
      </c>
      <c r="E1925" s="772">
        <f t="shared" si="83"/>
        <v>2554</v>
      </c>
      <c r="F1925" s="778">
        <v>1.1000000000000001</v>
      </c>
      <c r="G1925" s="774">
        <f t="shared" si="84"/>
        <v>2809</v>
      </c>
      <c r="H1925" s="776"/>
      <c r="I1925" s="758"/>
      <c r="J1925" s="776"/>
      <c r="K1925" s="786"/>
      <c r="L1925" s="9" t="s">
        <v>1644</v>
      </c>
      <c r="M1925" s="9" t="s">
        <v>4717</v>
      </c>
      <c r="N1925" s="9" t="s">
        <v>142</v>
      </c>
      <c r="O1925" s="9" t="s">
        <v>2655</v>
      </c>
      <c r="P1925" s="9" t="s">
        <v>2655</v>
      </c>
      <c r="Q1925" s="9" t="s">
        <v>168</v>
      </c>
      <c r="R1925" s="9" t="s">
        <v>2802</v>
      </c>
      <c r="S1925" s="9" t="s">
        <v>2659</v>
      </c>
      <c r="T1925" s="82" t="s">
        <v>210</v>
      </c>
      <c r="U1925" s="100">
        <v>197</v>
      </c>
      <c r="V1925" s="100" t="s">
        <v>207</v>
      </c>
      <c r="W1925" s="100">
        <v>352</v>
      </c>
      <c r="X1925" s="100" t="s">
        <v>207</v>
      </c>
      <c r="Y1925" s="100">
        <v>211</v>
      </c>
      <c r="Z1925" s="100" t="s">
        <v>207</v>
      </c>
      <c r="AA1925">
        <v>366</v>
      </c>
      <c r="AB1925" t="s">
        <v>207</v>
      </c>
      <c r="AC1925">
        <v>403</v>
      </c>
      <c r="AD1925" t="s">
        <v>207</v>
      </c>
      <c r="AE1925">
        <v>159</v>
      </c>
      <c r="AF1925" t="s">
        <v>315</v>
      </c>
      <c r="AG1925" s="3" t="s">
        <v>4709</v>
      </c>
      <c r="AH1925" s="3" t="s">
        <v>207</v>
      </c>
      <c r="AI1925" s="3" t="s">
        <v>4710</v>
      </c>
      <c r="AJ1925" t="s">
        <v>207</v>
      </c>
      <c r="AK1925">
        <v>7</v>
      </c>
      <c r="AL1925" t="s">
        <v>207</v>
      </c>
      <c r="AM1925">
        <v>7</v>
      </c>
      <c r="AN1925" t="s">
        <v>207</v>
      </c>
      <c r="AO1925">
        <v>7</v>
      </c>
      <c r="AP1925" t="s">
        <v>207</v>
      </c>
      <c r="AQ1925">
        <v>7</v>
      </c>
      <c r="AR1925" t="s">
        <v>207</v>
      </c>
      <c r="AS1925" s="9" t="s">
        <v>2978</v>
      </c>
      <c r="AT1925" t="s">
        <v>2980</v>
      </c>
      <c r="AU1925" t="s">
        <v>319</v>
      </c>
      <c r="AV1925" t="s">
        <v>1647</v>
      </c>
      <c r="AW1925" t="s">
        <v>2811</v>
      </c>
      <c r="AX1925" s="9">
        <v>9010600000</v>
      </c>
      <c r="AY1925">
        <v>127</v>
      </c>
      <c r="AZ1925" s="4" t="s">
        <v>207</v>
      </c>
      <c r="BA1925">
        <v>45.7</v>
      </c>
      <c r="BB1925" s="4" t="s">
        <v>207</v>
      </c>
      <c r="BC1925">
        <v>33</v>
      </c>
      <c r="BD1925" s="4" t="s">
        <v>207</v>
      </c>
      <c r="BE1925" s="99" t="e">
        <v>#VALUE!</v>
      </c>
      <c r="BF1925" s="4" t="s">
        <v>321</v>
      </c>
      <c r="BG1925" s="654" t="e">
        <v>#VALUE!</v>
      </c>
      <c r="BH1925" s="12" t="s">
        <v>321</v>
      </c>
      <c r="BI1925" s="100" t="s">
        <v>142</v>
      </c>
      <c r="BJ1925" s="4" t="s">
        <v>321</v>
      </c>
      <c r="BK1925" s="647">
        <v>0</v>
      </c>
      <c r="BL1925" s="628" t="s">
        <v>321</v>
      </c>
      <c r="BM1925" s="647">
        <v>0</v>
      </c>
      <c r="BN1925" s="628" t="s">
        <v>321</v>
      </c>
      <c r="BO1925" s="647">
        <v>0</v>
      </c>
      <c r="BP1925" s="628" t="s">
        <v>321</v>
      </c>
      <c r="BQ1925" s="647">
        <v>0</v>
      </c>
      <c r="BR1925" s="628" t="s">
        <v>321</v>
      </c>
      <c r="BS1925" s="651">
        <v>0</v>
      </c>
      <c r="BT1925" s="628" t="s">
        <v>321</v>
      </c>
      <c r="BU1925" s="651">
        <v>0</v>
      </c>
      <c r="BV1925" s="628" t="s">
        <v>321</v>
      </c>
      <c r="BW1925">
        <v>0.192</v>
      </c>
      <c r="BX1925" t="s">
        <v>322</v>
      </c>
      <c r="BY1925" s="101">
        <v>50</v>
      </c>
      <c r="BZ1925" t="s">
        <v>315</v>
      </c>
      <c r="CA1925" s="101">
        <v>18</v>
      </c>
      <c r="CB1925" t="s">
        <v>315</v>
      </c>
      <c r="CC1925" s="101">
        <v>13</v>
      </c>
      <c r="CD1925" t="s">
        <v>315</v>
      </c>
      <c r="CE1925" s="101">
        <v>90</v>
      </c>
      <c r="CF1925" s="827" t="s">
        <v>323</v>
      </c>
      <c r="CG1925" s="859" t="s">
        <v>142</v>
      </c>
      <c r="CH1925" s="827" t="s">
        <v>323</v>
      </c>
    </row>
    <row r="1926" spans="1:86" x14ac:dyDescent="0.25">
      <c r="A1926" s="600">
        <v>39313</v>
      </c>
      <c r="B1926" s="99"/>
      <c r="C1926" s="772">
        <v>2673</v>
      </c>
      <c r="D1926" s="807">
        <v>0.05</v>
      </c>
      <c r="E1926" s="772">
        <f t="shared" si="83"/>
        <v>2807</v>
      </c>
      <c r="F1926" s="778">
        <v>1.1000000000000001</v>
      </c>
      <c r="G1926" s="774">
        <f t="shared" si="84"/>
        <v>3088</v>
      </c>
      <c r="H1926" s="776"/>
      <c r="I1926" s="758"/>
      <c r="J1926" s="776"/>
      <c r="K1926" s="786"/>
      <c r="L1926" s="9" t="s">
        <v>1644</v>
      </c>
      <c r="M1926" s="9" t="s">
        <v>4718</v>
      </c>
      <c r="N1926" s="9" t="s">
        <v>142</v>
      </c>
      <c r="O1926" s="9" t="s">
        <v>2655</v>
      </c>
      <c r="P1926" s="9" t="s">
        <v>2655</v>
      </c>
      <c r="Q1926" s="9" t="s">
        <v>168</v>
      </c>
      <c r="R1926" s="9" t="s">
        <v>2802</v>
      </c>
      <c r="S1926" s="9" t="s">
        <v>2659</v>
      </c>
      <c r="T1926" s="82" t="s">
        <v>210</v>
      </c>
      <c r="U1926" s="100">
        <v>230</v>
      </c>
      <c r="V1926" s="100" t="s">
        <v>207</v>
      </c>
      <c r="W1926" s="100">
        <v>413</v>
      </c>
      <c r="X1926" s="100" t="s">
        <v>207</v>
      </c>
      <c r="Y1926" s="100">
        <v>244</v>
      </c>
      <c r="Z1926" s="100" t="s">
        <v>207</v>
      </c>
      <c r="AA1926">
        <v>426.5</v>
      </c>
      <c r="AB1926" t="s">
        <v>207</v>
      </c>
      <c r="AC1926">
        <v>473</v>
      </c>
      <c r="AD1926" t="s">
        <v>207</v>
      </c>
      <c r="AE1926">
        <v>186</v>
      </c>
      <c r="AF1926" t="s">
        <v>315</v>
      </c>
      <c r="AG1926" s="3" t="s">
        <v>4712</v>
      </c>
      <c r="AH1926" s="3" t="s">
        <v>207</v>
      </c>
      <c r="AI1926" s="3" t="s">
        <v>4713</v>
      </c>
      <c r="AJ1926" t="s">
        <v>207</v>
      </c>
      <c r="AK1926">
        <v>7</v>
      </c>
      <c r="AL1926" t="s">
        <v>207</v>
      </c>
      <c r="AM1926">
        <v>7</v>
      </c>
      <c r="AN1926" t="s">
        <v>207</v>
      </c>
      <c r="AO1926">
        <v>7</v>
      </c>
      <c r="AP1926" t="s">
        <v>207</v>
      </c>
      <c r="AQ1926">
        <v>7</v>
      </c>
      <c r="AR1926" t="s">
        <v>207</v>
      </c>
      <c r="AS1926" s="9" t="s">
        <v>2978</v>
      </c>
      <c r="AT1926" t="s">
        <v>2980</v>
      </c>
      <c r="AU1926" t="s">
        <v>319</v>
      </c>
      <c r="AV1926" t="s">
        <v>1647</v>
      </c>
      <c r="AW1926" t="s">
        <v>2812</v>
      </c>
      <c r="AX1926" s="9">
        <v>9010600000</v>
      </c>
      <c r="AY1926">
        <v>157.5</v>
      </c>
      <c r="AZ1926" s="4" t="s">
        <v>207</v>
      </c>
      <c r="BA1926">
        <v>43.2</v>
      </c>
      <c r="BB1926" s="4" t="s">
        <v>207</v>
      </c>
      <c r="BC1926">
        <v>30.5</v>
      </c>
      <c r="BD1926" s="4" t="s">
        <v>207</v>
      </c>
      <c r="BE1926" s="99" t="e">
        <v>#VALUE!</v>
      </c>
      <c r="BF1926" s="4" t="s">
        <v>321</v>
      </c>
      <c r="BG1926" s="654" t="e">
        <v>#VALUE!</v>
      </c>
      <c r="BH1926" s="12" t="s">
        <v>321</v>
      </c>
      <c r="BI1926" s="100" t="s">
        <v>142</v>
      </c>
      <c r="BJ1926" s="4" t="s">
        <v>321</v>
      </c>
      <c r="BK1926" s="647">
        <v>0</v>
      </c>
      <c r="BL1926" s="628" t="s">
        <v>321</v>
      </c>
      <c r="BM1926" s="647">
        <v>0</v>
      </c>
      <c r="BN1926" s="628" t="s">
        <v>321</v>
      </c>
      <c r="BO1926" s="647">
        <v>0</v>
      </c>
      <c r="BP1926" s="628" t="s">
        <v>321</v>
      </c>
      <c r="BQ1926" s="647">
        <v>0</v>
      </c>
      <c r="BR1926" s="628" t="s">
        <v>321</v>
      </c>
      <c r="BS1926" s="651">
        <v>0</v>
      </c>
      <c r="BT1926" s="628" t="s">
        <v>321</v>
      </c>
      <c r="BU1926" s="651">
        <v>0</v>
      </c>
      <c r="BV1926" s="628" t="s">
        <v>321</v>
      </c>
      <c r="BW1926">
        <v>0.20799999999999999</v>
      </c>
      <c r="BX1926" t="s">
        <v>322</v>
      </c>
      <c r="BY1926" s="101">
        <v>62</v>
      </c>
      <c r="BZ1926" t="s">
        <v>315</v>
      </c>
      <c r="CA1926" s="101">
        <v>17</v>
      </c>
      <c r="CB1926" t="s">
        <v>315</v>
      </c>
      <c r="CC1926" s="101">
        <v>12</v>
      </c>
      <c r="CD1926" t="s">
        <v>315</v>
      </c>
      <c r="CE1926" s="101">
        <v>94</v>
      </c>
      <c r="CF1926" s="827" t="s">
        <v>323</v>
      </c>
      <c r="CG1926" s="859" t="s">
        <v>142</v>
      </c>
      <c r="CH1926" s="827" t="s">
        <v>323</v>
      </c>
    </row>
    <row r="1927" spans="1:86" x14ac:dyDescent="0.25">
      <c r="A1927" s="600">
        <v>38304</v>
      </c>
      <c r="B1927" s="99"/>
      <c r="C1927" s="772">
        <v>1610</v>
      </c>
      <c r="D1927" s="807">
        <v>0.05</v>
      </c>
      <c r="E1927" s="772">
        <f t="shared" si="83"/>
        <v>1691</v>
      </c>
      <c r="F1927" s="778">
        <v>1.1000000000000001</v>
      </c>
      <c r="G1927" s="774">
        <f t="shared" si="84"/>
        <v>1860</v>
      </c>
      <c r="H1927" s="776"/>
      <c r="I1927" s="758"/>
      <c r="J1927" s="776"/>
      <c r="K1927" s="786"/>
      <c r="L1927" s="9" t="s">
        <v>1644</v>
      </c>
      <c r="M1927" s="9" t="s">
        <v>4719</v>
      </c>
      <c r="N1927" s="9" t="s">
        <v>142</v>
      </c>
      <c r="O1927" s="9" t="s">
        <v>2655</v>
      </c>
      <c r="P1927" s="9" t="s">
        <v>2655</v>
      </c>
      <c r="Q1927" s="9" t="s">
        <v>168</v>
      </c>
      <c r="R1927" s="9" t="s">
        <v>2802</v>
      </c>
      <c r="S1927" s="9" t="s">
        <v>2656</v>
      </c>
      <c r="T1927" s="82" t="s">
        <v>204</v>
      </c>
      <c r="U1927" s="100">
        <v>143.5</v>
      </c>
      <c r="V1927" s="100" t="s">
        <v>207</v>
      </c>
      <c r="W1927" s="100">
        <v>230</v>
      </c>
      <c r="X1927" s="100" t="s">
        <v>207</v>
      </c>
      <c r="Y1927" s="100">
        <v>157.5</v>
      </c>
      <c r="Z1927" s="100" t="s">
        <v>207</v>
      </c>
      <c r="AA1927">
        <v>244</v>
      </c>
      <c r="AB1927" t="s">
        <v>207</v>
      </c>
      <c r="AC1927">
        <v>271</v>
      </c>
      <c r="AD1927" t="s">
        <v>207</v>
      </c>
      <c r="AE1927">
        <v>107</v>
      </c>
      <c r="AF1927" t="s">
        <v>315</v>
      </c>
      <c r="AG1927" s="3" t="s">
        <v>4720</v>
      </c>
      <c r="AH1927" s="3" t="s">
        <v>207</v>
      </c>
      <c r="AI1927" s="3" t="s">
        <v>4721</v>
      </c>
      <c r="AJ1927" t="s">
        <v>207</v>
      </c>
      <c r="AK1927">
        <v>7</v>
      </c>
      <c r="AL1927" t="s">
        <v>207</v>
      </c>
      <c r="AM1927">
        <v>7</v>
      </c>
      <c r="AN1927" t="s">
        <v>207</v>
      </c>
      <c r="AO1927">
        <v>7</v>
      </c>
      <c r="AP1927" t="s">
        <v>207</v>
      </c>
      <c r="AQ1927">
        <v>7</v>
      </c>
      <c r="AR1927" t="s">
        <v>207</v>
      </c>
      <c r="AS1927" t="s">
        <v>2657</v>
      </c>
      <c r="AT1927" s="12" t="s">
        <v>2658</v>
      </c>
      <c r="AU1927" t="s">
        <v>319</v>
      </c>
      <c r="AV1927" t="s">
        <v>1647</v>
      </c>
      <c r="AW1927" t="s">
        <v>2813</v>
      </c>
      <c r="AX1927" s="9">
        <v>9010600000</v>
      </c>
      <c r="AY1927">
        <v>111.8</v>
      </c>
      <c r="AZ1927" s="4" t="s">
        <v>207</v>
      </c>
      <c r="BA1927">
        <v>45.7</v>
      </c>
      <c r="BB1927" s="4" t="s">
        <v>207</v>
      </c>
      <c r="BC1927">
        <v>33</v>
      </c>
      <c r="BD1927" s="4" t="s">
        <v>207</v>
      </c>
      <c r="BE1927" s="99" t="e">
        <v>#VALUE!</v>
      </c>
      <c r="BF1927" s="4" t="s">
        <v>321</v>
      </c>
      <c r="BG1927" s="654" t="e">
        <v>#VALUE!</v>
      </c>
      <c r="BH1927" s="12" t="s">
        <v>321</v>
      </c>
      <c r="BI1927" s="100" t="s">
        <v>142</v>
      </c>
      <c r="BJ1927" s="4" t="s">
        <v>321</v>
      </c>
      <c r="BK1927" s="647">
        <v>0</v>
      </c>
      <c r="BL1927" s="628" t="s">
        <v>321</v>
      </c>
      <c r="BM1927" s="647">
        <v>0</v>
      </c>
      <c r="BN1927" s="628" t="s">
        <v>321</v>
      </c>
      <c r="BO1927" s="647">
        <v>0</v>
      </c>
      <c r="BP1927" s="628" t="s">
        <v>321</v>
      </c>
      <c r="BQ1927" s="647">
        <v>0</v>
      </c>
      <c r="BR1927" s="628" t="s">
        <v>321</v>
      </c>
      <c r="BS1927" s="651">
        <v>0</v>
      </c>
      <c r="BT1927" s="628" t="s">
        <v>321</v>
      </c>
      <c r="BU1927" s="651">
        <v>0</v>
      </c>
      <c r="BV1927" s="628" t="s">
        <v>321</v>
      </c>
      <c r="BW1927">
        <v>0.16900000000000001</v>
      </c>
      <c r="BX1927" t="s">
        <v>322</v>
      </c>
      <c r="BY1927" s="101">
        <v>44</v>
      </c>
      <c r="BZ1927" t="s">
        <v>315</v>
      </c>
      <c r="CA1927" s="101">
        <v>18</v>
      </c>
      <c r="CB1927" t="s">
        <v>315</v>
      </c>
      <c r="CC1927" s="101">
        <v>13</v>
      </c>
      <c r="CD1927" t="s">
        <v>315</v>
      </c>
      <c r="CE1927" s="101">
        <v>77</v>
      </c>
      <c r="CF1927" s="827" t="s">
        <v>323</v>
      </c>
      <c r="CG1927" s="859" t="s">
        <v>142</v>
      </c>
      <c r="CH1927" s="827" t="s">
        <v>323</v>
      </c>
    </row>
    <row r="1928" spans="1:86" x14ac:dyDescent="0.25">
      <c r="A1928" s="600">
        <v>38305</v>
      </c>
      <c r="B1928" s="99"/>
      <c r="C1928" s="772">
        <v>1758</v>
      </c>
      <c r="D1928" s="807">
        <v>0.05</v>
      </c>
      <c r="E1928" s="772">
        <f t="shared" si="83"/>
        <v>1846</v>
      </c>
      <c r="F1928" s="778">
        <v>1.1000000000000001</v>
      </c>
      <c r="G1928" s="774">
        <f t="shared" si="84"/>
        <v>2031</v>
      </c>
      <c r="H1928" s="776"/>
      <c r="I1928" s="758"/>
      <c r="J1928" s="776"/>
      <c r="K1928" s="786"/>
      <c r="L1928" s="9" t="s">
        <v>1644</v>
      </c>
      <c r="M1928" s="9" t="s">
        <v>4722</v>
      </c>
      <c r="N1928" s="9" t="s">
        <v>142</v>
      </c>
      <c r="O1928" s="9" t="s">
        <v>2655</v>
      </c>
      <c r="P1928" s="9" t="s">
        <v>2655</v>
      </c>
      <c r="Q1928" s="9" t="s">
        <v>168</v>
      </c>
      <c r="R1928" s="9" t="s">
        <v>2802</v>
      </c>
      <c r="S1928" s="9" t="s">
        <v>2656</v>
      </c>
      <c r="T1928" s="82" t="s">
        <v>204</v>
      </c>
      <c r="U1928" s="100">
        <v>161.5</v>
      </c>
      <c r="V1928" s="100" t="s">
        <v>207</v>
      </c>
      <c r="W1928" s="100">
        <v>260.5</v>
      </c>
      <c r="X1928" s="100" t="s">
        <v>207</v>
      </c>
      <c r="Y1928" s="100">
        <v>175.5</v>
      </c>
      <c r="Z1928" s="100" t="s">
        <v>207</v>
      </c>
      <c r="AA1928">
        <v>274.5</v>
      </c>
      <c r="AB1928" t="s">
        <v>207</v>
      </c>
      <c r="AC1928">
        <v>307</v>
      </c>
      <c r="AD1928" t="s">
        <v>207</v>
      </c>
      <c r="AE1928">
        <v>121</v>
      </c>
      <c r="AF1928" t="s">
        <v>315</v>
      </c>
      <c r="AG1928" s="3" t="s">
        <v>4723</v>
      </c>
      <c r="AH1928" s="3" t="s">
        <v>207</v>
      </c>
      <c r="AI1928" s="3" t="s">
        <v>4724</v>
      </c>
      <c r="AJ1928" t="s">
        <v>207</v>
      </c>
      <c r="AK1928">
        <v>7</v>
      </c>
      <c r="AL1928" t="s">
        <v>207</v>
      </c>
      <c r="AM1928">
        <v>7</v>
      </c>
      <c r="AN1928" t="s">
        <v>207</v>
      </c>
      <c r="AO1928">
        <v>7</v>
      </c>
      <c r="AP1928" t="s">
        <v>207</v>
      </c>
      <c r="AQ1928">
        <v>7</v>
      </c>
      <c r="AR1928" t="s">
        <v>207</v>
      </c>
      <c r="AS1928" t="s">
        <v>2657</v>
      </c>
      <c r="AT1928" s="12" t="s">
        <v>2658</v>
      </c>
      <c r="AU1928" t="s">
        <v>319</v>
      </c>
      <c r="AV1928" t="s">
        <v>1647</v>
      </c>
      <c r="AW1928" t="s">
        <v>2814</v>
      </c>
      <c r="AX1928" s="9">
        <v>9010600000</v>
      </c>
      <c r="AY1928">
        <v>111.8</v>
      </c>
      <c r="AZ1928" s="4" t="s">
        <v>207</v>
      </c>
      <c r="BA1928">
        <v>45.7</v>
      </c>
      <c r="BB1928" s="4" t="s">
        <v>207</v>
      </c>
      <c r="BC1928">
        <v>33</v>
      </c>
      <c r="BD1928" s="4" t="s">
        <v>207</v>
      </c>
      <c r="BE1928" s="99" t="e">
        <v>#VALUE!</v>
      </c>
      <c r="BF1928" s="4" t="s">
        <v>321</v>
      </c>
      <c r="BG1928" s="654" t="e">
        <v>#VALUE!</v>
      </c>
      <c r="BH1928" s="12" t="s">
        <v>321</v>
      </c>
      <c r="BI1928" s="100" t="s">
        <v>142</v>
      </c>
      <c r="BJ1928" s="4" t="s">
        <v>321</v>
      </c>
      <c r="BK1928" s="647">
        <v>0</v>
      </c>
      <c r="BL1928" s="628" t="s">
        <v>321</v>
      </c>
      <c r="BM1928" s="647">
        <v>0</v>
      </c>
      <c r="BN1928" s="628" t="s">
        <v>321</v>
      </c>
      <c r="BO1928" s="647">
        <v>0</v>
      </c>
      <c r="BP1928" s="628" t="s">
        <v>321</v>
      </c>
      <c r="BQ1928" s="647">
        <v>0</v>
      </c>
      <c r="BR1928" s="628" t="s">
        <v>321</v>
      </c>
      <c r="BS1928" s="651">
        <v>0</v>
      </c>
      <c r="BT1928" s="628" t="s">
        <v>321</v>
      </c>
      <c r="BU1928" s="651">
        <v>0</v>
      </c>
      <c r="BV1928" s="628" t="s">
        <v>321</v>
      </c>
      <c r="BW1928">
        <v>0.16900000000000001</v>
      </c>
      <c r="BX1928" t="s">
        <v>322</v>
      </c>
      <c r="BY1928" s="101">
        <v>44</v>
      </c>
      <c r="BZ1928" t="s">
        <v>315</v>
      </c>
      <c r="CA1928" s="101">
        <v>18</v>
      </c>
      <c r="CB1928" t="s">
        <v>315</v>
      </c>
      <c r="CC1928" s="101">
        <v>13</v>
      </c>
      <c r="CD1928" t="s">
        <v>315</v>
      </c>
      <c r="CE1928" s="101">
        <v>80</v>
      </c>
      <c r="CF1928" s="827" t="s">
        <v>323</v>
      </c>
      <c r="CG1928" s="859" t="s">
        <v>142</v>
      </c>
      <c r="CH1928" s="827" t="s">
        <v>323</v>
      </c>
    </row>
    <row r="1929" spans="1:86" x14ac:dyDescent="0.25">
      <c r="A1929" s="600">
        <v>38306</v>
      </c>
      <c r="B1929" s="99"/>
      <c r="C1929" s="772">
        <v>1907</v>
      </c>
      <c r="D1929" s="807">
        <v>0.05</v>
      </c>
      <c r="E1929" s="772">
        <f t="shared" si="83"/>
        <v>2002</v>
      </c>
      <c r="F1929" s="778">
        <v>1.1000000000000001</v>
      </c>
      <c r="G1929" s="774">
        <f t="shared" si="84"/>
        <v>2202</v>
      </c>
      <c r="H1929" s="776"/>
      <c r="I1929" s="758"/>
      <c r="J1929" s="776"/>
      <c r="K1929" s="786"/>
      <c r="L1929" s="9" t="s">
        <v>1644</v>
      </c>
      <c r="M1929" s="9" t="s">
        <v>4725</v>
      </c>
      <c r="N1929" s="9" t="s">
        <v>142</v>
      </c>
      <c r="O1929" s="9" t="s">
        <v>2655</v>
      </c>
      <c r="P1929" s="9" t="s">
        <v>2655</v>
      </c>
      <c r="Q1929" s="9" t="s">
        <v>168</v>
      </c>
      <c r="R1929" s="9" t="s">
        <v>2802</v>
      </c>
      <c r="S1929" s="9" t="s">
        <v>2656</v>
      </c>
      <c r="T1929" s="82" t="s">
        <v>204</v>
      </c>
      <c r="U1929" s="100">
        <v>181.5</v>
      </c>
      <c r="V1929" s="100" t="s">
        <v>207</v>
      </c>
      <c r="W1929" s="100">
        <v>291</v>
      </c>
      <c r="X1929" s="100" t="s">
        <v>207</v>
      </c>
      <c r="Y1929" s="100">
        <v>195.5</v>
      </c>
      <c r="Z1929" s="100" t="s">
        <v>207</v>
      </c>
      <c r="AA1929">
        <v>305</v>
      </c>
      <c r="AB1929" t="s">
        <v>207</v>
      </c>
      <c r="AC1929">
        <v>343</v>
      </c>
      <c r="AD1929" t="s">
        <v>207</v>
      </c>
      <c r="AE1929">
        <v>135</v>
      </c>
      <c r="AF1929" t="s">
        <v>315</v>
      </c>
      <c r="AG1929" s="3" t="s">
        <v>4726</v>
      </c>
      <c r="AH1929" s="3" t="s">
        <v>207</v>
      </c>
      <c r="AI1929" s="3" t="s">
        <v>4727</v>
      </c>
      <c r="AJ1929" t="s">
        <v>207</v>
      </c>
      <c r="AK1929">
        <v>7</v>
      </c>
      <c r="AL1929" t="s">
        <v>207</v>
      </c>
      <c r="AM1929">
        <v>7</v>
      </c>
      <c r="AN1929" t="s">
        <v>207</v>
      </c>
      <c r="AO1929">
        <v>7</v>
      </c>
      <c r="AP1929" t="s">
        <v>207</v>
      </c>
      <c r="AQ1929">
        <v>7</v>
      </c>
      <c r="AR1929" t="s">
        <v>207</v>
      </c>
      <c r="AS1929" t="s">
        <v>2657</v>
      </c>
      <c r="AT1929" s="12" t="s">
        <v>2658</v>
      </c>
      <c r="AU1929" t="s">
        <v>319</v>
      </c>
      <c r="AV1929" t="s">
        <v>1647</v>
      </c>
      <c r="AW1929" t="s">
        <v>2815</v>
      </c>
      <c r="AX1929" s="9">
        <v>9010600000</v>
      </c>
      <c r="AY1929">
        <v>127</v>
      </c>
      <c r="AZ1929" s="4" t="s">
        <v>207</v>
      </c>
      <c r="BA1929">
        <v>45.7</v>
      </c>
      <c r="BB1929" s="4" t="s">
        <v>207</v>
      </c>
      <c r="BC1929">
        <v>33</v>
      </c>
      <c r="BD1929" s="4" t="s">
        <v>207</v>
      </c>
      <c r="BE1929" s="99" t="e">
        <v>#VALUE!</v>
      </c>
      <c r="BF1929" s="4" t="s">
        <v>321</v>
      </c>
      <c r="BG1929" s="654" t="e">
        <v>#VALUE!</v>
      </c>
      <c r="BH1929" s="12" t="s">
        <v>321</v>
      </c>
      <c r="BI1929" s="100" t="s">
        <v>142</v>
      </c>
      <c r="BJ1929" s="4" t="s">
        <v>321</v>
      </c>
      <c r="BK1929" s="647">
        <v>0</v>
      </c>
      <c r="BL1929" s="628" t="s">
        <v>321</v>
      </c>
      <c r="BM1929" s="647">
        <v>0</v>
      </c>
      <c r="BN1929" s="628" t="s">
        <v>321</v>
      </c>
      <c r="BO1929" s="647">
        <v>0</v>
      </c>
      <c r="BP1929" s="628" t="s">
        <v>321</v>
      </c>
      <c r="BQ1929" s="647">
        <v>0</v>
      </c>
      <c r="BR1929" s="628" t="s">
        <v>321</v>
      </c>
      <c r="BS1929" s="651">
        <v>0</v>
      </c>
      <c r="BT1929" s="628" t="s">
        <v>321</v>
      </c>
      <c r="BU1929" s="651">
        <v>0</v>
      </c>
      <c r="BV1929" s="628" t="s">
        <v>321</v>
      </c>
      <c r="BW1929">
        <v>0.192</v>
      </c>
      <c r="BX1929" t="s">
        <v>322</v>
      </c>
      <c r="BY1929" s="101">
        <v>50</v>
      </c>
      <c r="BZ1929" t="s">
        <v>315</v>
      </c>
      <c r="CA1929" s="101">
        <v>18</v>
      </c>
      <c r="CB1929" t="s">
        <v>315</v>
      </c>
      <c r="CC1929" s="101">
        <v>13</v>
      </c>
      <c r="CD1929" t="s">
        <v>315</v>
      </c>
      <c r="CE1929" s="101">
        <v>86</v>
      </c>
      <c r="CF1929" s="827" t="s">
        <v>323</v>
      </c>
      <c r="CG1929" s="859" t="s">
        <v>142</v>
      </c>
      <c r="CH1929" s="827" t="s">
        <v>323</v>
      </c>
    </row>
    <row r="1930" spans="1:86" x14ac:dyDescent="0.25">
      <c r="A1930" s="600">
        <v>38307</v>
      </c>
      <c r="B1930" s="99"/>
      <c r="C1930" s="772">
        <v>2116</v>
      </c>
      <c r="D1930" s="807">
        <v>0.05</v>
      </c>
      <c r="E1930" s="772">
        <f t="shared" si="83"/>
        <v>2222</v>
      </c>
      <c r="F1930" s="778">
        <v>1.1000000000000001</v>
      </c>
      <c r="G1930" s="774">
        <f t="shared" si="84"/>
        <v>2444</v>
      </c>
      <c r="H1930" s="776"/>
      <c r="I1930" s="758"/>
      <c r="J1930" s="776"/>
      <c r="K1930" s="786"/>
      <c r="L1930" s="9" t="s">
        <v>1644</v>
      </c>
      <c r="M1930" s="9" t="s">
        <v>4728</v>
      </c>
      <c r="N1930" s="9" t="s">
        <v>142</v>
      </c>
      <c r="O1930" s="9" t="s">
        <v>2655</v>
      </c>
      <c r="P1930" s="9" t="s">
        <v>2655</v>
      </c>
      <c r="Q1930" s="9" t="s">
        <v>168</v>
      </c>
      <c r="R1930" s="9" t="s">
        <v>2802</v>
      </c>
      <c r="S1930" s="9" t="s">
        <v>2656</v>
      </c>
      <c r="T1930" s="82" t="s">
        <v>204</v>
      </c>
      <c r="U1930" s="100">
        <v>219.5</v>
      </c>
      <c r="V1930" s="100" t="s">
        <v>207</v>
      </c>
      <c r="W1930" s="100">
        <v>352</v>
      </c>
      <c r="X1930" s="100" t="s">
        <v>207</v>
      </c>
      <c r="Y1930" s="100">
        <v>233.5</v>
      </c>
      <c r="Z1930" s="100" t="s">
        <v>207</v>
      </c>
      <c r="AA1930">
        <v>366</v>
      </c>
      <c r="AB1930" t="s">
        <v>207</v>
      </c>
      <c r="AC1930">
        <v>415</v>
      </c>
      <c r="AD1930" t="s">
        <v>207</v>
      </c>
      <c r="AE1930">
        <v>163</v>
      </c>
      <c r="AF1930" t="s">
        <v>315</v>
      </c>
      <c r="AG1930" s="3" t="s">
        <v>4729</v>
      </c>
      <c r="AH1930" s="3" t="s">
        <v>207</v>
      </c>
      <c r="AI1930" s="3" t="s">
        <v>4730</v>
      </c>
      <c r="AJ1930" t="s">
        <v>207</v>
      </c>
      <c r="AK1930">
        <v>7</v>
      </c>
      <c r="AL1930" t="s">
        <v>207</v>
      </c>
      <c r="AM1930">
        <v>7</v>
      </c>
      <c r="AN1930" t="s">
        <v>207</v>
      </c>
      <c r="AO1930">
        <v>7</v>
      </c>
      <c r="AP1930" t="s">
        <v>207</v>
      </c>
      <c r="AQ1930">
        <v>7</v>
      </c>
      <c r="AR1930" t="s">
        <v>207</v>
      </c>
      <c r="AS1930" t="s">
        <v>2657</v>
      </c>
      <c r="AT1930" s="12" t="s">
        <v>2658</v>
      </c>
      <c r="AU1930" t="s">
        <v>319</v>
      </c>
      <c r="AV1930" t="s">
        <v>1647</v>
      </c>
      <c r="AW1930" t="s">
        <v>2816</v>
      </c>
      <c r="AX1930" s="9">
        <v>9010600000</v>
      </c>
      <c r="AY1930">
        <v>157.5</v>
      </c>
      <c r="AZ1930" s="4" t="s">
        <v>207</v>
      </c>
      <c r="BA1930">
        <v>43.2</v>
      </c>
      <c r="BB1930" s="4" t="s">
        <v>207</v>
      </c>
      <c r="BC1930">
        <v>30.5</v>
      </c>
      <c r="BD1930" s="4" t="s">
        <v>207</v>
      </c>
      <c r="BE1930" s="99" t="e">
        <v>#VALUE!</v>
      </c>
      <c r="BF1930" s="4" t="s">
        <v>321</v>
      </c>
      <c r="BG1930" s="654" t="e">
        <v>#VALUE!</v>
      </c>
      <c r="BH1930" s="12" t="s">
        <v>321</v>
      </c>
      <c r="BI1930" s="100" t="s">
        <v>142</v>
      </c>
      <c r="BJ1930" s="4" t="s">
        <v>321</v>
      </c>
      <c r="BK1930" s="647">
        <v>0</v>
      </c>
      <c r="BL1930" s="628" t="s">
        <v>321</v>
      </c>
      <c r="BM1930" s="647">
        <v>0</v>
      </c>
      <c r="BN1930" s="628" t="s">
        <v>321</v>
      </c>
      <c r="BO1930" s="647">
        <v>0</v>
      </c>
      <c r="BP1930" s="628" t="s">
        <v>321</v>
      </c>
      <c r="BQ1930" s="647">
        <v>0</v>
      </c>
      <c r="BR1930" s="628" t="s">
        <v>321</v>
      </c>
      <c r="BS1930" s="651">
        <v>0</v>
      </c>
      <c r="BT1930" s="628" t="s">
        <v>321</v>
      </c>
      <c r="BU1930" s="651">
        <v>0</v>
      </c>
      <c r="BV1930" s="628" t="s">
        <v>321</v>
      </c>
      <c r="BW1930">
        <v>0.20799999999999999</v>
      </c>
      <c r="BX1930" t="s">
        <v>322</v>
      </c>
      <c r="BY1930" s="101">
        <v>62</v>
      </c>
      <c r="BZ1930" t="s">
        <v>315</v>
      </c>
      <c r="CA1930" s="101">
        <v>17</v>
      </c>
      <c r="CB1930" t="s">
        <v>315</v>
      </c>
      <c r="CC1930" s="101">
        <v>12</v>
      </c>
      <c r="CD1930" t="s">
        <v>315</v>
      </c>
      <c r="CE1930" s="101">
        <v>92</v>
      </c>
      <c r="CF1930" s="827" t="s">
        <v>323</v>
      </c>
      <c r="CG1930" s="859" t="s">
        <v>142</v>
      </c>
      <c r="CH1930" s="827" t="s">
        <v>323</v>
      </c>
    </row>
    <row r="1931" spans="1:86" x14ac:dyDescent="0.25">
      <c r="A1931" s="600">
        <v>38312</v>
      </c>
      <c r="B1931" s="99"/>
      <c r="C1931" s="772">
        <v>1851</v>
      </c>
      <c r="D1931" s="807">
        <v>0.05</v>
      </c>
      <c r="E1931" s="772">
        <f t="shared" si="83"/>
        <v>1944</v>
      </c>
      <c r="F1931" s="778">
        <v>1.1000000000000001</v>
      </c>
      <c r="G1931" s="774">
        <f t="shared" si="84"/>
        <v>2138</v>
      </c>
      <c r="H1931" s="776"/>
      <c r="I1931" s="758"/>
      <c r="J1931" s="776"/>
      <c r="K1931" s="786"/>
      <c r="L1931" s="9" t="s">
        <v>1644</v>
      </c>
      <c r="M1931" s="9" t="s">
        <v>4731</v>
      </c>
      <c r="N1931" s="9" t="s">
        <v>142</v>
      </c>
      <c r="O1931" s="9" t="s">
        <v>2655</v>
      </c>
      <c r="P1931" s="9" t="s">
        <v>2655</v>
      </c>
      <c r="Q1931" s="9" t="s">
        <v>168</v>
      </c>
      <c r="R1931" s="9" t="s">
        <v>2802</v>
      </c>
      <c r="S1931" s="9" t="s">
        <v>2656</v>
      </c>
      <c r="T1931" s="82" t="s">
        <v>204</v>
      </c>
      <c r="U1931" s="100">
        <v>143.5</v>
      </c>
      <c r="V1931" s="100" t="s">
        <v>207</v>
      </c>
      <c r="W1931" s="100">
        <v>230</v>
      </c>
      <c r="X1931" s="100" t="s">
        <v>207</v>
      </c>
      <c r="Y1931" s="100">
        <v>157.5</v>
      </c>
      <c r="Z1931" s="100" t="s">
        <v>207</v>
      </c>
      <c r="AA1931">
        <v>244</v>
      </c>
      <c r="AB1931" t="s">
        <v>207</v>
      </c>
      <c r="AC1931">
        <v>271</v>
      </c>
      <c r="AD1931" t="s">
        <v>207</v>
      </c>
      <c r="AE1931">
        <v>107</v>
      </c>
      <c r="AF1931" t="s">
        <v>315</v>
      </c>
      <c r="AG1931" s="3" t="s">
        <v>4720</v>
      </c>
      <c r="AH1931" s="3" t="s">
        <v>207</v>
      </c>
      <c r="AI1931" s="3" t="s">
        <v>4721</v>
      </c>
      <c r="AJ1931" t="s">
        <v>207</v>
      </c>
      <c r="AK1931">
        <v>7</v>
      </c>
      <c r="AL1931" t="s">
        <v>207</v>
      </c>
      <c r="AM1931">
        <v>7</v>
      </c>
      <c r="AN1931" t="s">
        <v>207</v>
      </c>
      <c r="AO1931">
        <v>7</v>
      </c>
      <c r="AP1931" t="s">
        <v>207</v>
      </c>
      <c r="AQ1931">
        <v>7</v>
      </c>
      <c r="AR1931" t="s">
        <v>207</v>
      </c>
      <c r="AS1931" s="9" t="s">
        <v>2978</v>
      </c>
      <c r="AT1931" t="s">
        <v>2980</v>
      </c>
      <c r="AU1931" t="s">
        <v>319</v>
      </c>
      <c r="AV1931" t="s">
        <v>1647</v>
      </c>
      <c r="AW1931" t="s">
        <v>2817</v>
      </c>
      <c r="AX1931" s="9">
        <v>9010600000</v>
      </c>
      <c r="AY1931">
        <v>111.8</v>
      </c>
      <c r="AZ1931" s="4" t="s">
        <v>207</v>
      </c>
      <c r="BA1931">
        <v>45.7</v>
      </c>
      <c r="BB1931" s="4" t="s">
        <v>207</v>
      </c>
      <c r="BC1931">
        <v>33</v>
      </c>
      <c r="BD1931" s="4" t="s">
        <v>207</v>
      </c>
      <c r="BE1931" s="99" t="e">
        <v>#VALUE!</v>
      </c>
      <c r="BF1931" s="4" t="s">
        <v>321</v>
      </c>
      <c r="BG1931" s="654" t="e">
        <v>#VALUE!</v>
      </c>
      <c r="BH1931" s="12" t="s">
        <v>321</v>
      </c>
      <c r="BI1931" s="100" t="s">
        <v>142</v>
      </c>
      <c r="BJ1931" s="4" t="s">
        <v>321</v>
      </c>
      <c r="BK1931" s="647">
        <v>0</v>
      </c>
      <c r="BL1931" s="628" t="s">
        <v>321</v>
      </c>
      <c r="BM1931" s="647">
        <v>0</v>
      </c>
      <c r="BN1931" s="628" t="s">
        <v>321</v>
      </c>
      <c r="BO1931" s="647">
        <v>0</v>
      </c>
      <c r="BP1931" s="628" t="s">
        <v>321</v>
      </c>
      <c r="BQ1931" s="647">
        <v>0</v>
      </c>
      <c r="BR1931" s="628" t="s">
        <v>321</v>
      </c>
      <c r="BS1931" s="651">
        <v>0</v>
      </c>
      <c r="BT1931" s="628" t="s">
        <v>321</v>
      </c>
      <c r="BU1931" s="651">
        <v>0</v>
      </c>
      <c r="BV1931" s="628" t="s">
        <v>321</v>
      </c>
      <c r="BW1931">
        <v>0.16900000000000001</v>
      </c>
      <c r="BX1931" t="s">
        <v>322</v>
      </c>
      <c r="BY1931" s="101">
        <v>44</v>
      </c>
      <c r="BZ1931" t="s">
        <v>315</v>
      </c>
      <c r="CA1931" s="101">
        <v>18</v>
      </c>
      <c r="CB1931" t="s">
        <v>315</v>
      </c>
      <c r="CC1931" s="101">
        <v>13</v>
      </c>
      <c r="CD1931" t="s">
        <v>315</v>
      </c>
      <c r="CE1931" s="101">
        <v>77</v>
      </c>
      <c r="CF1931" s="827" t="s">
        <v>323</v>
      </c>
      <c r="CG1931" s="859" t="s">
        <v>142</v>
      </c>
      <c r="CH1931" s="827" t="s">
        <v>323</v>
      </c>
    </row>
    <row r="1932" spans="1:86" x14ac:dyDescent="0.25">
      <c r="A1932" s="600">
        <v>38313</v>
      </c>
      <c r="B1932" s="99"/>
      <c r="C1932" s="772">
        <v>2021</v>
      </c>
      <c r="D1932" s="807">
        <v>0.05</v>
      </c>
      <c r="E1932" s="772">
        <f t="shared" si="83"/>
        <v>2122</v>
      </c>
      <c r="F1932" s="778">
        <v>1.1000000000000001</v>
      </c>
      <c r="G1932" s="774">
        <f t="shared" si="84"/>
        <v>2334</v>
      </c>
      <c r="H1932" s="776"/>
      <c r="I1932" s="758"/>
      <c r="J1932" s="776"/>
      <c r="K1932" s="786"/>
      <c r="L1932" s="9" t="s">
        <v>1644</v>
      </c>
      <c r="M1932" s="9" t="s">
        <v>4732</v>
      </c>
      <c r="N1932" s="9" t="s">
        <v>142</v>
      </c>
      <c r="O1932" s="9" t="s">
        <v>2655</v>
      </c>
      <c r="P1932" s="9" t="s">
        <v>2655</v>
      </c>
      <c r="Q1932" s="9" t="s">
        <v>168</v>
      </c>
      <c r="R1932" s="9" t="s">
        <v>2802</v>
      </c>
      <c r="S1932" s="9" t="s">
        <v>2656</v>
      </c>
      <c r="T1932" s="82" t="s">
        <v>204</v>
      </c>
      <c r="U1932" s="100">
        <v>161.5</v>
      </c>
      <c r="V1932" s="100" t="s">
        <v>207</v>
      </c>
      <c r="W1932" s="100">
        <v>260.5</v>
      </c>
      <c r="X1932" s="100" t="s">
        <v>207</v>
      </c>
      <c r="Y1932" s="100">
        <v>175.5</v>
      </c>
      <c r="Z1932" s="100" t="s">
        <v>207</v>
      </c>
      <c r="AA1932">
        <v>274.5</v>
      </c>
      <c r="AB1932" t="s">
        <v>207</v>
      </c>
      <c r="AC1932">
        <v>307</v>
      </c>
      <c r="AD1932" t="s">
        <v>207</v>
      </c>
      <c r="AE1932">
        <v>121</v>
      </c>
      <c r="AF1932" t="s">
        <v>315</v>
      </c>
      <c r="AG1932" s="3" t="s">
        <v>4723</v>
      </c>
      <c r="AH1932" s="3" t="s">
        <v>207</v>
      </c>
      <c r="AI1932" s="3" t="s">
        <v>4724</v>
      </c>
      <c r="AJ1932" t="s">
        <v>207</v>
      </c>
      <c r="AK1932">
        <v>7</v>
      </c>
      <c r="AL1932" t="s">
        <v>207</v>
      </c>
      <c r="AM1932">
        <v>7</v>
      </c>
      <c r="AN1932" t="s">
        <v>207</v>
      </c>
      <c r="AO1932">
        <v>7</v>
      </c>
      <c r="AP1932" t="s">
        <v>207</v>
      </c>
      <c r="AQ1932">
        <v>7</v>
      </c>
      <c r="AR1932" t="s">
        <v>207</v>
      </c>
      <c r="AS1932" s="9" t="s">
        <v>2978</v>
      </c>
      <c r="AT1932" t="s">
        <v>2980</v>
      </c>
      <c r="AU1932" t="s">
        <v>319</v>
      </c>
      <c r="AV1932" t="s">
        <v>1647</v>
      </c>
      <c r="AW1932" t="s">
        <v>2818</v>
      </c>
      <c r="AX1932" s="9">
        <v>9010600000</v>
      </c>
      <c r="AY1932">
        <v>111.8</v>
      </c>
      <c r="AZ1932" s="4" t="s">
        <v>207</v>
      </c>
      <c r="BA1932">
        <v>45.7</v>
      </c>
      <c r="BB1932" s="4" t="s">
        <v>207</v>
      </c>
      <c r="BC1932">
        <v>33</v>
      </c>
      <c r="BD1932" s="4" t="s">
        <v>207</v>
      </c>
      <c r="BE1932" s="99" t="e">
        <v>#VALUE!</v>
      </c>
      <c r="BF1932" s="4" t="s">
        <v>321</v>
      </c>
      <c r="BG1932" s="654" t="e">
        <v>#VALUE!</v>
      </c>
      <c r="BH1932" s="12" t="s">
        <v>321</v>
      </c>
      <c r="BI1932" s="100" t="s">
        <v>142</v>
      </c>
      <c r="BJ1932" s="4" t="s">
        <v>321</v>
      </c>
      <c r="BK1932" s="647">
        <v>0</v>
      </c>
      <c r="BL1932" s="628" t="s">
        <v>321</v>
      </c>
      <c r="BM1932" s="647">
        <v>0</v>
      </c>
      <c r="BN1932" s="628" t="s">
        <v>321</v>
      </c>
      <c r="BO1932" s="647">
        <v>0</v>
      </c>
      <c r="BP1932" s="628" t="s">
        <v>321</v>
      </c>
      <c r="BQ1932" s="647">
        <v>0</v>
      </c>
      <c r="BR1932" s="628" t="s">
        <v>321</v>
      </c>
      <c r="BS1932" s="651">
        <v>0</v>
      </c>
      <c r="BT1932" s="628" t="s">
        <v>321</v>
      </c>
      <c r="BU1932" s="651">
        <v>0</v>
      </c>
      <c r="BV1932" s="628" t="s">
        <v>321</v>
      </c>
      <c r="BW1932">
        <v>0.16900000000000001</v>
      </c>
      <c r="BX1932" t="s">
        <v>322</v>
      </c>
      <c r="BY1932" s="101">
        <v>44</v>
      </c>
      <c r="BZ1932" t="s">
        <v>315</v>
      </c>
      <c r="CA1932" s="101">
        <v>18</v>
      </c>
      <c r="CB1932" t="s">
        <v>315</v>
      </c>
      <c r="CC1932" s="101">
        <v>13</v>
      </c>
      <c r="CD1932" t="s">
        <v>315</v>
      </c>
      <c r="CE1932" s="101">
        <v>80</v>
      </c>
      <c r="CF1932" s="827" t="s">
        <v>323</v>
      </c>
      <c r="CG1932" s="859" t="s">
        <v>142</v>
      </c>
      <c r="CH1932" s="827" t="s">
        <v>323</v>
      </c>
    </row>
    <row r="1933" spans="1:86" x14ac:dyDescent="0.25">
      <c r="A1933" s="600">
        <v>38314</v>
      </c>
      <c r="B1933" s="99"/>
      <c r="C1933" s="772">
        <v>2193</v>
      </c>
      <c r="D1933" s="807">
        <v>0.05</v>
      </c>
      <c r="E1933" s="772">
        <f t="shared" si="83"/>
        <v>2303</v>
      </c>
      <c r="F1933" s="778">
        <v>1.1000000000000001</v>
      </c>
      <c r="G1933" s="774">
        <f t="shared" si="84"/>
        <v>2533</v>
      </c>
      <c r="H1933" s="776"/>
      <c r="I1933" s="758"/>
      <c r="J1933" s="776"/>
      <c r="K1933" s="786"/>
      <c r="L1933" s="9" t="s">
        <v>1644</v>
      </c>
      <c r="M1933" s="9" t="s">
        <v>4733</v>
      </c>
      <c r="N1933" s="9" t="s">
        <v>142</v>
      </c>
      <c r="O1933" s="9" t="s">
        <v>2655</v>
      </c>
      <c r="P1933" s="9" t="s">
        <v>2655</v>
      </c>
      <c r="Q1933" s="9" t="s">
        <v>168</v>
      </c>
      <c r="R1933" s="9" t="s">
        <v>2802</v>
      </c>
      <c r="S1933" s="9" t="s">
        <v>2656</v>
      </c>
      <c r="T1933" s="82" t="s">
        <v>204</v>
      </c>
      <c r="U1933" s="100">
        <v>181.5</v>
      </c>
      <c r="V1933" s="100" t="s">
        <v>207</v>
      </c>
      <c r="W1933" s="100">
        <v>291</v>
      </c>
      <c r="X1933" s="100" t="s">
        <v>207</v>
      </c>
      <c r="Y1933" s="100">
        <v>195.5</v>
      </c>
      <c r="Z1933" s="100" t="s">
        <v>207</v>
      </c>
      <c r="AA1933">
        <v>305</v>
      </c>
      <c r="AB1933" t="s">
        <v>207</v>
      </c>
      <c r="AC1933">
        <v>343</v>
      </c>
      <c r="AD1933" t="s">
        <v>207</v>
      </c>
      <c r="AE1933">
        <v>135</v>
      </c>
      <c r="AF1933" t="s">
        <v>315</v>
      </c>
      <c r="AG1933" s="3" t="s">
        <v>4726</v>
      </c>
      <c r="AH1933" s="3" t="s">
        <v>207</v>
      </c>
      <c r="AI1933" s="3" t="s">
        <v>4727</v>
      </c>
      <c r="AJ1933" t="s">
        <v>207</v>
      </c>
      <c r="AK1933">
        <v>7</v>
      </c>
      <c r="AL1933" t="s">
        <v>207</v>
      </c>
      <c r="AM1933">
        <v>7</v>
      </c>
      <c r="AN1933" t="s">
        <v>207</v>
      </c>
      <c r="AO1933">
        <v>7</v>
      </c>
      <c r="AP1933" t="s">
        <v>207</v>
      </c>
      <c r="AQ1933">
        <v>7</v>
      </c>
      <c r="AR1933" t="s">
        <v>207</v>
      </c>
      <c r="AS1933" s="9" t="s">
        <v>2978</v>
      </c>
      <c r="AT1933" t="s">
        <v>2980</v>
      </c>
      <c r="AU1933" t="s">
        <v>319</v>
      </c>
      <c r="AV1933" t="s">
        <v>1647</v>
      </c>
      <c r="AW1933" t="s">
        <v>2819</v>
      </c>
      <c r="AX1933" s="9">
        <v>9010600000</v>
      </c>
      <c r="AY1933">
        <v>127</v>
      </c>
      <c r="AZ1933" s="4" t="s">
        <v>207</v>
      </c>
      <c r="BA1933">
        <v>45.7</v>
      </c>
      <c r="BB1933" s="4" t="s">
        <v>207</v>
      </c>
      <c r="BC1933">
        <v>33</v>
      </c>
      <c r="BD1933" s="4" t="s">
        <v>207</v>
      </c>
      <c r="BE1933" s="99" t="e">
        <v>#VALUE!</v>
      </c>
      <c r="BF1933" s="4" t="s">
        <v>321</v>
      </c>
      <c r="BG1933" s="654" t="e">
        <v>#VALUE!</v>
      </c>
      <c r="BH1933" s="12" t="s">
        <v>321</v>
      </c>
      <c r="BI1933" s="100" t="s">
        <v>142</v>
      </c>
      <c r="BJ1933" s="4" t="s">
        <v>321</v>
      </c>
      <c r="BK1933" s="647">
        <v>0</v>
      </c>
      <c r="BL1933" s="628" t="s">
        <v>321</v>
      </c>
      <c r="BM1933" s="647">
        <v>0</v>
      </c>
      <c r="BN1933" s="628" t="s">
        <v>321</v>
      </c>
      <c r="BO1933" s="647">
        <v>0</v>
      </c>
      <c r="BP1933" s="628" t="s">
        <v>321</v>
      </c>
      <c r="BQ1933" s="647">
        <v>0</v>
      </c>
      <c r="BR1933" s="628" t="s">
        <v>321</v>
      </c>
      <c r="BS1933" s="651">
        <v>0</v>
      </c>
      <c r="BT1933" s="628" t="s">
        <v>321</v>
      </c>
      <c r="BU1933" s="651">
        <v>0</v>
      </c>
      <c r="BV1933" s="628" t="s">
        <v>321</v>
      </c>
      <c r="BW1933">
        <v>0.192</v>
      </c>
      <c r="BX1933" t="s">
        <v>322</v>
      </c>
      <c r="BY1933" s="101">
        <v>50</v>
      </c>
      <c r="BZ1933" t="s">
        <v>315</v>
      </c>
      <c r="CA1933" s="101">
        <v>18</v>
      </c>
      <c r="CB1933" t="s">
        <v>315</v>
      </c>
      <c r="CC1933" s="101">
        <v>13</v>
      </c>
      <c r="CD1933" t="s">
        <v>315</v>
      </c>
      <c r="CE1933" s="101">
        <v>86</v>
      </c>
      <c r="CF1933" s="827" t="s">
        <v>323</v>
      </c>
      <c r="CG1933" s="859" t="s">
        <v>142</v>
      </c>
      <c r="CH1933" s="827" t="s">
        <v>323</v>
      </c>
    </row>
    <row r="1934" spans="1:86" x14ac:dyDescent="0.25">
      <c r="A1934" s="600">
        <v>38315</v>
      </c>
      <c r="B1934" s="99"/>
      <c r="C1934" s="772">
        <v>2432</v>
      </c>
      <c r="D1934" s="807">
        <v>0.05</v>
      </c>
      <c r="E1934" s="772">
        <f t="shared" si="83"/>
        <v>2554</v>
      </c>
      <c r="F1934" s="778">
        <v>1.1000000000000001</v>
      </c>
      <c r="G1934" s="774">
        <f t="shared" si="84"/>
        <v>2809</v>
      </c>
      <c r="H1934" s="776"/>
      <c r="I1934" s="758"/>
      <c r="J1934" s="776"/>
      <c r="K1934" s="786"/>
      <c r="L1934" s="9" t="s">
        <v>1644</v>
      </c>
      <c r="M1934" s="9" t="s">
        <v>4734</v>
      </c>
      <c r="N1934" s="9" t="s">
        <v>142</v>
      </c>
      <c r="O1934" s="9" t="s">
        <v>2655</v>
      </c>
      <c r="P1934" s="9" t="s">
        <v>2655</v>
      </c>
      <c r="Q1934" s="9" t="s">
        <v>168</v>
      </c>
      <c r="R1934" s="9" t="s">
        <v>2802</v>
      </c>
      <c r="S1934" s="9" t="s">
        <v>2656</v>
      </c>
      <c r="T1934" s="82" t="s">
        <v>204</v>
      </c>
      <c r="U1934" s="100">
        <v>219.5</v>
      </c>
      <c r="V1934" s="100" t="s">
        <v>207</v>
      </c>
      <c r="W1934" s="100">
        <v>352</v>
      </c>
      <c r="X1934" s="100" t="s">
        <v>207</v>
      </c>
      <c r="Y1934" s="100">
        <v>233.5</v>
      </c>
      <c r="Z1934" s="100" t="s">
        <v>207</v>
      </c>
      <c r="AA1934">
        <v>366</v>
      </c>
      <c r="AB1934" t="s">
        <v>207</v>
      </c>
      <c r="AC1934">
        <v>415</v>
      </c>
      <c r="AD1934" t="s">
        <v>207</v>
      </c>
      <c r="AE1934">
        <v>163</v>
      </c>
      <c r="AF1934" t="s">
        <v>315</v>
      </c>
      <c r="AG1934" s="3" t="s">
        <v>4729</v>
      </c>
      <c r="AH1934" s="3" t="s">
        <v>207</v>
      </c>
      <c r="AI1934" s="3" t="s">
        <v>4730</v>
      </c>
      <c r="AJ1934" t="s">
        <v>207</v>
      </c>
      <c r="AK1934">
        <v>7</v>
      </c>
      <c r="AL1934" t="s">
        <v>207</v>
      </c>
      <c r="AM1934">
        <v>7</v>
      </c>
      <c r="AN1934" t="s">
        <v>207</v>
      </c>
      <c r="AO1934">
        <v>7</v>
      </c>
      <c r="AP1934" t="s">
        <v>207</v>
      </c>
      <c r="AQ1934">
        <v>7</v>
      </c>
      <c r="AR1934" t="s">
        <v>207</v>
      </c>
      <c r="AS1934" s="9" t="s">
        <v>2978</v>
      </c>
      <c r="AT1934" t="s">
        <v>2980</v>
      </c>
      <c r="AU1934" t="s">
        <v>319</v>
      </c>
      <c r="AV1934" t="s">
        <v>1647</v>
      </c>
      <c r="AW1934" t="s">
        <v>2820</v>
      </c>
      <c r="AX1934" s="9">
        <v>9010600000</v>
      </c>
      <c r="AY1934">
        <v>111.8</v>
      </c>
      <c r="AZ1934" s="4" t="s">
        <v>207</v>
      </c>
      <c r="BA1934">
        <v>45.7</v>
      </c>
      <c r="BB1934" s="4" t="s">
        <v>207</v>
      </c>
      <c r="BC1934">
        <v>33</v>
      </c>
      <c r="BD1934" s="4" t="s">
        <v>207</v>
      </c>
      <c r="BE1934" s="99" t="e">
        <v>#VALUE!</v>
      </c>
      <c r="BF1934" s="4" t="s">
        <v>321</v>
      </c>
      <c r="BG1934" s="654" t="e">
        <v>#VALUE!</v>
      </c>
      <c r="BH1934" s="12" t="s">
        <v>321</v>
      </c>
      <c r="BI1934" s="100" t="s">
        <v>142</v>
      </c>
      <c r="BJ1934" s="4" t="s">
        <v>321</v>
      </c>
      <c r="BK1934" s="647">
        <v>0</v>
      </c>
      <c r="BL1934" s="628" t="s">
        <v>321</v>
      </c>
      <c r="BM1934" s="647">
        <v>0</v>
      </c>
      <c r="BN1934" s="628" t="s">
        <v>321</v>
      </c>
      <c r="BO1934" s="647">
        <v>0</v>
      </c>
      <c r="BP1934" s="628" t="s">
        <v>321</v>
      </c>
      <c r="BQ1934" s="647">
        <v>0</v>
      </c>
      <c r="BR1934" s="628" t="s">
        <v>321</v>
      </c>
      <c r="BS1934" s="651">
        <v>0</v>
      </c>
      <c r="BT1934" s="628" t="s">
        <v>321</v>
      </c>
      <c r="BU1934" s="651">
        <v>0</v>
      </c>
      <c r="BV1934" s="628" t="s">
        <v>321</v>
      </c>
      <c r="BW1934">
        <v>0.16900000000000001</v>
      </c>
      <c r="BX1934" t="s">
        <v>322</v>
      </c>
      <c r="BY1934" s="101">
        <v>44</v>
      </c>
      <c r="BZ1934" t="s">
        <v>315</v>
      </c>
      <c r="CA1934" s="101">
        <v>18</v>
      </c>
      <c r="CB1934" t="s">
        <v>315</v>
      </c>
      <c r="CC1934" s="101">
        <v>13</v>
      </c>
      <c r="CD1934" t="s">
        <v>315</v>
      </c>
      <c r="CE1934" s="101">
        <v>92</v>
      </c>
      <c r="CF1934" s="827" t="s">
        <v>323</v>
      </c>
      <c r="CG1934" s="859" t="s">
        <v>142</v>
      </c>
      <c r="CH1934" s="827" t="s">
        <v>323</v>
      </c>
    </row>
    <row r="1935" spans="1:86" x14ac:dyDescent="0.25">
      <c r="A1935" s="100">
        <v>88612</v>
      </c>
      <c r="B1935" s="99"/>
      <c r="C1935" s="772">
        <v>1610</v>
      </c>
      <c r="D1935" s="807">
        <v>0.05</v>
      </c>
      <c r="E1935" s="772">
        <f t="shared" si="83"/>
        <v>1691</v>
      </c>
      <c r="F1935" s="778">
        <v>1.1000000000000001</v>
      </c>
      <c r="G1935" s="774">
        <f t="shared" si="84"/>
        <v>1860</v>
      </c>
      <c r="H1935" s="776"/>
      <c r="I1935" s="758"/>
      <c r="J1935" s="776"/>
      <c r="K1935" s="786"/>
      <c r="L1935" s="9" t="s">
        <v>1644</v>
      </c>
      <c r="M1935" s="9" t="s">
        <v>4735</v>
      </c>
      <c r="N1935" s="9" t="s">
        <v>142</v>
      </c>
      <c r="O1935" s="9" t="s">
        <v>2655</v>
      </c>
      <c r="P1935" s="9" t="s">
        <v>2655</v>
      </c>
      <c r="Q1935" s="9" t="s">
        <v>168</v>
      </c>
      <c r="R1935" s="9" t="s">
        <v>2802</v>
      </c>
      <c r="S1935" s="9" t="s">
        <v>373</v>
      </c>
      <c r="T1935" s="82" t="s">
        <v>234</v>
      </c>
      <c r="U1935" s="100">
        <v>172.5</v>
      </c>
      <c r="V1935" s="100" t="s">
        <v>207</v>
      </c>
      <c r="W1935" s="100">
        <v>230</v>
      </c>
      <c r="X1935" s="100" t="s">
        <v>207</v>
      </c>
      <c r="Y1935" s="100">
        <v>186.5</v>
      </c>
      <c r="Z1935" s="100" t="s">
        <v>207</v>
      </c>
      <c r="AA1935">
        <v>244</v>
      </c>
      <c r="AB1935" t="s">
        <v>207</v>
      </c>
      <c r="AC1935">
        <v>288</v>
      </c>
      <c r="AD1935" t="s">
        <v>207</v>
      </c>
      <c r="AE1935">
        <v>112</v>
      </c>
      <c r="AF1935" t="s">
        <v>315</v>
      </c>
      <c r="AG1935" s="3" t="s">
        <v>4736</v>
      </c>
      <c r="AH1935" s="3" t="s">
        <v>207</v>
      </c>
      <c r="AI1935" s="3" t="s">
        <v>4737</v>
      </c>
      <c r="AJ1935" t="s">
        <v>207</v>
      </c>
      <c r="AK1935">
        <v>7</v>
      </c>
      <c r="AL1935" t="s">
        <v>207</v>
      </c>
      <c r="AM1935">
        <v>7</v>
      </c>
      <c r="AN1935" t="s">
        <v>207</v>
      </c>
      <c r="AO1935">
        <v>7</v>
      </c>
      <c r="AP1935" t="s">
        <v>207</v>
      </c>
      <c r="AQ1935">
        <v>7</v>
      </c>
      <c r="AR1935" t="s">
        <v>207</v>
      </c>
      <c r="AS1935" t="s">
        <v>2657</v>
      </c>
      <c r="AT1935" s="12" t="s">
        <v>2658</v>
      </c>
      <c r="AU1935" t="s">
        <v>319</v>
      </c>
      <c r="AV1935" t="s">
        <v>1647</v>
      </c>
      <c r="AW1935" t="s">
        <v>2821</v>
      </c>
      <c r="AX1935" s="9">
        <v>9010600000</v>
      </c>
      <c r="AY1935">
        <v>111.8</v>
      </c>
      <c r="AZ1935" s="4" t="s">
        <v>207</v>
      </c>
      <c r="BA1935">
        <v>45.7</v>
      </c>
      <c r="BB1935" s="4" t="s">
        <v>207</v>
      </c>
      <c r="BC1935">
        <v>33</v>
      </c>
      <c r="BD1935" s="4" t="s">
        <v>207</v>
      </c>
      <c r="BE1935" s="99" t="e">
        <v>#VALUE!</v>
      </c>
      <c r="BF1935" s="4" t="s">
        <v>321</v>
      </c>
      <c r="BG1935" s="654" t="e">
        <v>#VALUE!</v>
      </c>
      <c r="BH1935" s="12" t="s">
        <v>321</v>
      </c>
      <c r="BI1935" s="100" t="s">
        <v>142</v>
      </c>
      <c r="BJ1935" s="4" t="s">
        <v>321</v>
      </c>
      <c r="BK1935" s="647" t="e">
        <v>#N/A</v>
      </c>
      <c r="BL1935" s="628" t="s">
        <v>321</v>
      </c>
      <c r="BM1935" s="647" t="e">
        <v>#N/A</v>
      </c>
      <c r="BN1935" s="628" t="s">
        <v>321</v>
      </c>
      <c r="BO1935" s="647" t="e">
        <v>#N/A</v>
      </c>
      <c r="BP1935" s="628" t="s">
        <v>321</v>
      </c>
      <c r="BQ1935" s="647" t="e">
        <v>#N/A</v>
      </c>
      <c r="BR1935" s="628" t="s">
        <v>321</v>
      </c>
      <c r="BS1935" s="651" t="e">
        <v>#N/A</v>
      </c>
      <c r="BT1935" s="628" t="s">
        <v>321</v>
      </c>
      <c r="BU1935" s="651" t="e">
        <v>#N/A</v>
      </c>
      <c r="BV1935" s="628" t="s">
        <v>321</v>
      </c>
      <c r="BW1935">
        <v>0.16900000000000001</v>
      </c>
      <c r="BX1935" t="s">
        <v>322</v>
      </c>
      <c r="BY1935" s="101">
        <v>44</v>
      </c>
      <c r="BZ1935" t="s">
        <v>315</v>
      </c>
      <c r="CA1935" s="101">
        <v>18</v>
      </c>
      <c r="CB1935" t="s">
        <v>315</v>
      </c>
      <c r="CC1935" s="101">
        <v>13</v>
      </c>
      <c r="CD1935" t="s">
        <v>315</v>
      </c>
      <c r="CE1935" s="101">
        <v>63</v>
      </c>
      <c r="CF1935" s="827" t="s">
        <v>323</v>
      </c>
      <c r="CG1935" s="859" t="s">
        <v>142</v>
      </c>
      <c r="CH1935" s="827" t="s">
        <v>323</v>
      </c>
    </row>
    <row r="1936" spans="1:86" x14ac:dyDescent="0.25">
      <c r="A1936" s="600">
        <v>88617</v>
      </c>
      <c r="B1936" s="99"/>
      <c r="C1936" s="772">
        <v>1907</v>
      </c>
      <c r="D1936" s="807">
        <v>0.05</v>
      </c>
      <c r="E1936" s="772">
        <f t="shared" si="83"/>
        <v>2002</v>
      </c>
      <c r="F1936" s="778">
        <v>1.1000000000000001</v>
      </c>
      <c r="G1936" s="774">
        <f t="shared" si="84"/>
        <v>2202</v>
      </c>
      <c r="H1936" s="776"/>
      <c r="I1936" s="758"/>
      <c r="J1936" s="776"/>
      <c r="K1936" s="786"/>
      <c r="L1936" s="9" t="s">
        <v>1644</v>
      </c>
      <c r="M1936" s="9" t="s">
        <v>4738</v>
      </c>
      <c r="N1936" s="9" t="s">
        <v>142</v>
      </c>
      <c r="O1936" s="9" t="s">
        <v>2655</v>
      </c>
      <c r="P1936" s="9" t="s">
        <v>2655</v>
      </c>
      <c r="Q1936" s="9" t="s">
        <v>168</v>
      </c>
      <c r="R1936" s="9" t="s">
        <v>2802</v>
      </c>
      <c r="S1936" s="9" t="s">
        <v>373</v>
      </c>
      <c r="T1936" s="82" t="s">
        <v>234</v>
      </c>
      <c r="U1936" s="100">
        <v>218.5</v>
      </c>
      <c r="V1936" s="100" t="s">
        <v>207</v>
      </c>
      <c r="W1936" s="100">
        <v>291</v>
      </c>
      <c r="X1936" s="100" t="s">
        <v>207</v>
      </c>
      <c r="Y1936" s="100">
        <v>232.5</v>
      </c>
      <c r="Z1936" s="100" t="s">
        <v>207</v>
      </c>
      <c r="AA1936">
        <v>305</v>
      </c>
      <c r="AB1936" t="s">
        <v>207</v>
      </c>
      <c r="AC1936">
        <v>364</v>
      </c>
      <c r="AD1936" t="s">
        <v>207</v>
      </c>
      <c r="AE1936">
        <v>142</v>
      </c>
      <c r="AF1936" t="s">
        <v>315</v>
      </c>
      <c r="AG1936" s="3" t="s">
        <v>4739</v>
      </c>
      <c r="AH1936" s="3" t="s">
        <v>207</v>
      </c>
      <c r="AI1936" s="3" t="s">
        <v>4740</v>
      </c>
      <c r="AJ1936" t="s">
        <v>207</v>
      </c>
      <c r="AK1936">
        <v>7</v>
      </c>
      <c r="AL1936" t="s">
        <v>207</v>
      </c>
      <c r="AM1936">
        <v>7</v>
      </c>
      <c r="AN1936" t="s">
        <v>207</v>
      </c>
      <c r="AO1936">
        <v>7</v>
      </c>
      <c r="AP1936" t="s">
        <v>207</v>
      </c>
      <c r="AQ1936">
        <v>7</v>
      </c>
      <c r="AR1936" t="s">
        <v>207</v>
      </c>
      <c r="AS1936" t="s">
        <v>2657</v>
      </c>
      <c r="AT1936" s="12" t="s">
        <v>2658</v>
      </c>
      <c r="AU1936" t="s">
        <v>319</v>
      </c>
      <c r="AV1936" t="s">
        <v>1647</v>
      </c>
      <c r="AW1936" t="s">
        <v>5406</v>
      </c>
      <c r="AX1936" s="9">
        <v>9010600000</v>
      </c>
      <c r="AY1936">
        <v>111.8</v>
      </c>
      <c r="AZ1936" s="4" t="s">
        <v>207</v>
      </c>
      <c r="BA1936">
        <v>45.7</v>
      </c>
      <c r="BB1936" s="4" t="s">
        <v>207</v>
      </c>
      <c r="BC1936">
        <v>33</v>
      </c>
      <c r="BD1936" s="4" t="s">
        <v>207</v>
      </c>
      <c r="BE1936" s="99" t="e">
        <v>#VALUE!</v>
      </c>
      <c r="BF1936" s="4" t="s">
        <v>321</v>
      </c>
      <c r="BG1936" s="654" t="e">
        <v>#VALUE!</v>
      </c>
      <c r="BH1936" s="12" t="s">
        <v>321</v>
      </c>
      <c r="BI1936" s="100" t="s">
        <v>142</v>
      </c>
      <c r="BJ1936" s="4" t="s">
        <v>321</v>
      </c>
      <c r="BK1936" s="647">
        <v>0</v>
      </c>
      <c r="BL1936" s="628" t="s">
        <v>321</v>
      </c>
      <c r="BM1936" s="647">
        <v>0</v>
      </c>
      <c r="BN1936" s="628" t="s">
        <v>321</v>
      </c>
      <c r="BO1936" s="647">
        <v>0</v>
      </c>
      <c r="BP1936" s="628" t="s">
        <v>321</v>
      </c>
      <c r="BQ1936" s="647">
        <v>0</v>
      </c>
      <c r="BR1936" s="628" t="s">
        <v>321</v>
      </c>
      <c r="BS1936" s="651">
        <v>0</v>
      </c>
      <c r="BT1936" s="628" t="s">
        <v>321</v>
      </c>
      <c r="BU1936" s="651">
        <v>0</v>
      </c>
      <c r="BV1936" s="628" t="s">
        <v>321</v>
      </c>
      <c r="BW1936">
        <v>0.16900000000000001</v>
      </c>
      <c r="BX1936" t="s">
        <v>322</v>
      </c>
      <c r="BY1936" s="101">
        <v>44</v>
      </c>
      <c r="BZ1936" t="s">
        <v>315</v>
      </c>
      <c r="CA1936" s="101">
        <v>18</v>
      </c>
      <c r="CB1936" t="s">
        <v>315</v>
      </c>
      <c r="CC1936" s="101">
        <v>13</v>
      </c>
      <c r="CD1936" t="s">
        <v>315</v>
      </c>
      <c r="CE1936" s="101">
        <v>75</v>
      </c>
      <c r="CF1936" s="827" t="s">
        <v>323</v>
      </c>
      <c r="CG1936" s="859" t="s">
        <v>142</v>
      </c>
      <c r="CH1936" s="827" t="s">
        <v>323</v>
      </c>
    </row>
    <row r="1937" spans="1:86" x14ac:dyDescent="0.25">
      <c r="A1937" s="600">
        <v>88619</v>
      </c>
      <c r="B1937" s="99"/>
      <c r="C1937" s="772">
        <v>2116</v>
      </c>
      <c r="D1937" s="807">
        <v>0.05</v>
      </c>
      <c r="E1937" s="772">
        <f t="shared" si="83"/>
        <v>2222</v>
      </c>
      <c r="F1937" s="778">
        <v>1.1000000000000001</v>
      </c>
      <c r="G1937" s="774">
        <f t="shared" si="84"/>
        <v>2444</v>
      </c>
      <c r="H1937" s="776"/>
      <c r="I1937" s="758"/>
      <c r="J1937" s="776"/>
      <c r="K1937" s="786"/>
      <c r="L1937" s="9" t="s">
        <v>1644</v>
      </c>
      <c r="M1937" s="9" t="s">
        <v>4741</v>
      </c>
      <c r="N1937" s="9" t="s">
        <v>142</v>
      </c>
      <c r="O1937" s="9" t="s">
        <v>2655</v>
      </c>
      <c r="P1937" s="9" t="s">
        <v>2655</v>
      </c>
      <c r="Q1937" s="9" t="s">
        <v>168</v>
      </c>
      <c r="R1937" s="9" t="s">
        <v>2802</v>
      </c>
      <c r="S1937" s="9" t="s">
        <v>373</v>
      </c>
      <c r="T1937" s="82" t="s">
        <v>234</v>
      </c>
      <c r="U1937" s="100">
        <v>264</v>
      </c>
      <c r="V1937" s="100" t="s">
        <v>207</v>
      </c>
      <c r="W1937" s="100">
        <v>352</v>
      </c>
      <c r="X1937" s="100" t="s">
        <v>207</v>
      </c>
      <c r="Y1937" s="100">
        <v>278</v>
      </c>
      <c r="Z1937" s="100" t="s">
        <v>207</v>
      </c>
      <c r="AA1937">
        <v>366</v>
      </c>
      <c r="AB1937" t="s">
        <v>207</v>
      </c>
      <c r="AC1937">
        <v>440</v>
      </c>
      <c r="AD1937" t="s">
        <v>207</v>
      </c>
      <c r="AE1937">
        <v>172</v>
      </c>
      <c r="AF1937" t="s">
        <v>315</v>
      </c>
      <c r="AG1937" s="3" t="s">
        <v>2913</v>
      </c>
      <c r="AH1937" s="3" t="s">
        <v>207</v>
      </c>
      <c r="AI1937" s="3" t="s">
        <v>2914</v>
      </c>
      <c r="AJ1937" t="s">
        <v>207</v>
      </c>
      <c r="AK1937">
        <v>7</v>
      </c>
      <c r="AL1937" t="s">
        <v>207</v>
      </c>
      <c r="AM1937">
        <v>7</v>
      </c>
      <c r="AN1937" t="s">
        <v>207</v>
      </c>
      <c r="AO1937">
        <v>7</v>
      </c>
      <c r="AP1937" t="s">
        <v>207</v>
      </c>
      <c r="AQ1937">
        <v>7</v>
      </c>
      <c r="AR1937" t="s">
        <v>207</v>
      </c>
      <c r="AS1937" t="s">
        <v>2657</v>
      </c>
      <c r="AT1937" s="12" t="s">
        <v>2658</v>
      </c>
      <c r="AU1937" t="s">
        <v>319</v>
      </c>
      <c r="AV1937" t="s">
        <v>1647</v>
      </c>
      <c r="AW1937" t="s">
        <v>5407</v>
      </c>
      <c r="AX1937" s="9">
        <v>9010600000</v>
      </c>
      <c r="AY1937">
        <v>127</v>
      </c>
      <c r="AZ1937" s="4" t="s">
        <v>207</v>
      </c>
      <c r="BA1937">
        <v>45.7</v>
      </c>
      <c r="BB1937" s="4" t="s">
        <v>207</v>
      </c>
      <c r="BC1937">
        <v>33</v>
      </c>
      <c r="BD1937" s="4" t="s">
        <v>207</v>
      </c>
      <c r="BE1937" s="99" t="e">
        <v>#VALUE!</v>
      </c>
      <c r="BF1937" s="4" t="s">
        <v>321</v>
      </c>
      <c r="BG1937" s="654" t="e">
        <v>#VALUE!</v>
      </c>
      <c r="BH1937" s="12" t="s">
        <v>321</v>
      </c>
      <c r="BI1937" s="100" t="s">
        <v>142</v>
      </c>
      <c r="BJ1937" s="4" t="s">
        <v>321</v>
      </c>
      <c r="BK1937" s="647">
        <v>0</v>
      </c>
      <c r="BL1937" s="628" t="s">
        <v>321</v>
      </c>
      <c r="BM1937" s="647">
        <v>0</v>
      </c>
      <c r="BN1937" s="628" t="s">
        <v>321</v>
      </c>
      <c r="BO1937" s="647">
        <v>0</v>
      </c>
      <c r="BP1937" s="628" t="s">
        <v>321</v>
      </c>
      <c r="BQ1937" s="647">
        <v>0</v>
      </c>
      <c r="BR1937" s="628" t="s">
        <v>321</v>
      </c>
      <c r="BS1937" s="651">
        <v>0</v>
      </c>
      <c r="BT1937" s="628" t="s">
        <v>321</v>
      </c>
      <c r="BU1937" s="651">
        <v>0</v>
      </c>
      <c r="BV1937" s="628" t="s">
        <v>321</v>
      </c>
      <c r="BW1937">
        <v>0.192</v>
      </c>
      <c r="BX1937" t="s">
        <v>322</v>
      </c>
      <c r="BY1937" s="101">
        <v>50</v>
      </c>
      <c r="BZ1937" t="s">
        <v>315</v>
      </c>
      <c r="CA1937" s="101">
        <v>18</v>
      </c>
      <c r="CB1937" t="s">
        <v>315</v>
      </c>
      <c r="CC1937" s="101">
        <v>13</v>
      </c>
      <c r="CD1937" t="s">
        <v>315</v>
      </c>
      <c r="CE1937" s="101">
        <v>90</v>
      </c>
      <c r="CF1937" s="827" t="s">
        <v>323</v>
      </c>
      <c r="CG1937" s="859" t="s">
        <v>142</v>
      </c>
      <c r="CH1937" s="827" t="s">
        <v>323</v>
      </c>
    </row>
    <row r="1938" spans="1:86" x14ac:dyDescent="0.25">
      <c r="A1938" s="600">
        <v>88621</v>
      </c>
      <c r="B1938" s="99"/>
      <c r="C1938" s="772">
        <v>2326</v>
      </c>
      <c r="D1938" s="807">
        <v>0.05</v>
      </c>
      <c r="E1938" s="772">
        <f t="shared" si="83"/>
        <v>2442</v>
      </c>
      <c r="F1938" s="778">
        <v>1.1000000000000001</v>
      </c>
      <c r="G1938" s="774">
        <f t="shared" si="84"/>
        <v>2686</v>
      </c>
      <c r="H1938" s="776"/>
      <c r="I1938" s="758"/>
      <c r="J1938" s="776"/>
      <c r="K1938" s="786"/>
      <c r="L1938" s="9" t="s">
        <v>1644</v>
      </c>
      <c r="M1938" s="9" t="s">
        <v>4742</v>
      </c>
      <c r="N1938" s="9" t="s">
        <v>142</v>
      </c>
      <c r="O1938" s="9" t="s">
        <v>2655</v>
      </c>
      <c r="P1938" s="9" t="s">
        <v>2655</v>
      </c>
      <c r="Q1938" s="9" t="s">
        <v>168</v>
      </c>
      <c r="R1938" s="9" t="s">
        <v>2802</v>
      </c>
      <c r="S1938" s="9" t="s">
        <v>373</v>
      </c>
      <c r="T1938" s="82" t="s">
        <v>234</v>
      </c>
      <c r="U1938" s="100">
        <v>310</v>
      </c>
      <c r="V1938" s="100" t="s">
        <v>207</v>
      </c>
      <c r="W1938" s="100">
        <v>413</v>
      </c>
      <c r="X1938" s="100" t="s">
        <v>207</v>
      </c>
      <c r="Y1938" s="100">
        <v>324</v>
      </c>
      <c r="Z1938" s="100" t="s">
        <v>207</v>
      </c>
      <c r="AA1938">
        <v>427</v>
      </c>
      <c r="AB1938" t="s">
        <v>207</v>
      </c>
      <c r="AC1938">
        <v>516</v>
      </c>
      <c r="AD1938" t="s">
        <v>207</v>
      </c>
      <c r="AE1938">
        <v>202</v>
      </c>
      <c r="AF1938" t="s">
        <v>315</v>
      </c>
      <c r="AG1938" s="3" t="s">
        <v>4743</v>
      </c>
      <c r="AH1938" s="3" t="s">
        <v>207</v>
      </c>
      <c r="AI1938" s="3" t="s">
        <v>4744</v>
      </c>
      <c r="AJ1938" t="s">
        <v>207</v>
      </c>
      <c r="AK1938">
        <v>7</v>
      </c>
      <c r="AL1938" t="s">
        <v>207</v>
      </c>
      <c r="AM1938">
        <v>7</v>
      </c>
      <c r="AN1938" t="s">
        <v>207</v>
      </c>
      <c r="AO1938">
        <v>7</v>
      </c>
      <c r="AP1938" t="s">
        <v>207</v>
      </c>
      <c r="AQ1938">
        <v>7</v>
      </c>
      <c r="AR1938" t="s">
        <v>207</v>
      </c>
      <c r="AS1938" t="s">
        <v>2657</v>
      </c>
      <c r="AT1938" s="12" t="s">
        <v>2658</v>
      </c>
      <c r="AU1938" t="s">
        <v>319</v>
      </c>
      <c r="AV1938" t="s">
        <v>1647</v>
      </c>
      <c r="AW1938" t="s">
        <v>5408</v>
      </c>
      <c r="AX1938" s="9">
        <v>9010600000</v>
      </c>
      <c r="AY1938">
        <v>157.5</v>
      </c>
      <c r="AZ1938" s="4" t="s">
        <v>207</v>
      </c>
      <c r="BA1938">
        <v>43.2</v>
      </c>
      <c r="BB1938" s="4" t="s">
        <v>207</v>
      </c>
      <c r="BC1938">
        <v>30.5</v>
      </c>
      <c r="BD1938" s="4" t="s">
        <v>207</v>
      </c>
      <c r="BE1938" s="99" t="e">
        <v>#VALUE!</v>
      </c>
      <c r="BF1938" s="4" t="s">
        <v>321</v>
      </c>
      <c r="BG1938" s="654" t="e">
        <v>#VALUE!</v>
      </c>
      <c r="BH1938" s="12" t="s">
        <v>321</v>
      </c>
      <c r="BI1938" s="100" t="s">
        <v>142</v>
      </c>
      <c r="BJ1938" s="4" t="s">
        <v>321</v>
      </c>
      <c r="BK1938" s="647">
        <v>0</v>
      </c>
      <c r="BL1938" s="628" t="s">
        <v>321</v>
      </c>
      <c r="BM1938" s="647">
        <v>0</v>
      </c>
      <c r="BN1938" s="628" t="s">
        <v>321</v>
      </c>
      <c r="BO1938" s="647">
        <v>0</v>
      </c>
      <c r="BP1938" s="628" t="s">
        <v>321</v>
      </c>
      <c r="BQ1938" s="647">
        <v>0</v>
      </c>
      <c r="BR1938" s="628" t="s">
        <v>321</v>
      </c>
      <c r="BS1938" s="651">
        <v>0</v>
      </c>
      <c r="BT1938" s="628" t="s">
        <v>321</v>
      </c>
      <c r="BU1938" s="651">
        <v>0</v>
      </c>
      <c r="BV1938" s="628" t="s">
        <v>321</v>
      </c>
      <c r="BW1938">
        <v>0.20799999999999999</v>
      </c>
      <c r="BX1938" t="s">
        <v>322</v>
      </c>
      <c r="BY1938" s="101">
        <v>62</v>
      </c>
      <c r="BZ1938" t="s">
        <v>315</v>
      </c>
      <c r="CA1938" s="101">
        <v>17</v>
      </c>
      <c r="CB1938" t="s">
        <v>315</v>
      </c>
      <c r="CC1938" s="101">
        <v>12</v>
      </c>
      <c r="CD1938" t="s">
        <v>315</v>
      </c>
      <c r="CE1938" s="101">
        <v>94</v>
      </c>
      <c r="CF1938" s="827" t="s">
        <v>323</v>
      </c>
      <c r="CG1938" s="859" t="s">
        <v>142</v>
      </c>
      <c r="CH1938" s="827" t="s">
        <v>323</v>
      </c>
    </row>
    <row r="1939" spans="1:86" x14ac:dyDescent="0.25">
      <c r="A1939" s="100">
        <v>34218</v>
      </c>
      <c r="B1939" s="99"/>
      <c r="C1939" s="772">
        <v>664</v>
      </c>
      <c r="D1939" s="807">
        <v>0.05</v>
      </c>
      <c r="E1939" s="772">
        <f t="shared" si="83"/>
        <v>697</v>
      </c>
      <c r="F1939" s="778">
        <v>1.1000000000000001</v>
      </c>
      <c r="G1939" s="774">
        <f t="shared" si="84"/>
        <v>767</v>
      </c>
      <c r="H1939" s="776"/>
      <c r="I1939" s="758"/>
      <c r="J1939" s="776"/>
      <c r="K1939" s="786"/>
      <c r="L1939" s="9" t="s">
        <v>1644</v>
      </c>
      <c r="M1939" s="9" t="s">
        <v>5325</v>
      </c>
      <c r="N1939" s="9" t="s">
        <v>142</v>
      </c>
      <c r="O1939" s="9" t="s">
        <v>2655</v>
      </c>
      <c r="P1939" s="9" t="s">
        <v>2655</v>
      </c>
      <c r="Q1939" s="9" t="s">
        <v>5323</v>
      </c>
      <c r="R1939" s="9" t="s">
        <v>5324</v>
      </c>
      <c r="S1939" s="9" t="s">
        <v>2659</v>
      </c>
      <c r="T1939" s="82" t="s">
        <v>210</v>
      </c>
      <c r="U1939" s="100">
        <v>128.5</v>
      </c>
      <c r="V1939" s="100" t="s">
        <v>207</v>
      </c>
      <c r="W1939" s="100">
        <v>230</v>
      </c>
      <c r="X1939" s="100" t="s">
        <v>207</v>
      </c>
      <c r="Y1939" s="100">
        <v>142</v>
      </c>
      <c r="Z1939" s="100" t="s">
        <v>207</v>
      </c>
      <c r="AA1939">
        <v>244</v>
      </c>
      <c r="AB1939" t="s">
        <v>207</v>
      </c>
      <c r="AC1939">
        <v>263</v>
      </c>
      <c r="AD1939" t="s">
        <v>207</v>
      </c>
      <c r="AE1939">
        <v>104</v>
      </c>
      <c r="AF1939" t="s">
        <v>315</v>
      </c>
      <c r="AG1939" s="3" t="s">
        <v>4700</v>
      </c>
      <c r="AH1939" s="3" t="s">
        <v>207</v>
      </c>
      <c r="AI1939" s="3" t="s">
        <v>4701</v>
      </c>
      <c r="AJ1939" t="s">
        <v>207</v>
      </c>
      <c r="AK1939">
        <v>7</v>
      </c>
      <c r="AL1939" t="s">
        <v>207</v>
      </c>
      <c r="AM1939">
        <v>7</v>
      </c>
      <c r="AN1939" t="s">
        <v>207</v>
      </c>
      <c r="AO1939">
        <v>7</v>
      </c>
      <c r="AP1939" t="s">
        <v>207</v>
      </c>
      <c r="AQ1939">
        <v>7</v>
      </c>
      <c r="AR1939" t="s">
        <v>207</v>
      </c>
      <c r="AS1939" t="s">
        <v>2657</v>
      </c>
      <c r="AT1939" s="12" t="s">
        <v>2658</v>
      </c>
      <c r="AU1939" t="s">
        <v>319</v>
      </c>
      <c r="AV1939" t="s">
        <v>1647</v>
      </c>
      <c r="AW1939" t="s">
        <v>2846</v>
      </c>
      <c r="AX1939" s="9">
        <v>9010600000</v>
      </c>
      <c r="AY1939">
        <v>109.2</v>
      </c>
      <c r="AZ1939" s="4" t="s">
        <v>207</v>
      </c>
      <c r="BA1939">
        <v>12.7</v>
      </c>
      <c r="BB1939" s="4" t="s">
        <v>207</v>
      </c>
      <c r="BC1939">
        <v>45.7</v>
      </c>
      <c r="BD1939" s="4" t="s">
        <v>207</v>
      </c>
      <c r="BE1939" s="99" t="e">
        <v>#VALUE!</v>
      </c>
      <c r="BF1939" s="4" t="s">
        <v>321</v>
      </c>
      <c r="BG1939" s="654" t="e">
        <v>#VALUE!</v>
      </c>
      <c r="BH1939" s="12" t="s">
        <v>321</v>
      </c>
      <c r="BI1939" s="100" t="s">
        <v>142</v>
      </c>
      <c r="BJ1939" s="4" t="s">
        <v>321</v>
      </c>
      <c r="BK1939" s="647" t="e">
        <v>#N/A</v>
      </c>
      <c r="BL1939" s="628" t="s">
        <v>321</v>
      </c>
      <c r="BM1939" s="647" t="e">
        <v>#N/A</v>
      </c>
      <c r="BN1939" s="628" t="s">
        <v>321</v>
      </c>
      <c r="BO1939" s="647" t="e">
        <v>#N/A</v>
      </c>
      <c r="BP1939" s="628" t="s">
        <v>321</v>
      </c>
      <c r="BQ1939" s="647" t="e">
        <v>#N/A</v>
      </c>
      <c r="BR1939" s="628" t="s">
        <v>321</v>
      </c>
      <c r="BS1939" s="651" t="e">
        <v>#N/A</v>
      </c>
      <c r="BT1939" s="628" t="s">
        <v>321</v>
      </c>
      <c r="BU1939" s="651" t="e">
        <v>#N/A</v>
      </c>
      <c r="BV1939" s="628" t="s">
        <v>321</v>
      </c>
      <c r="BW1939">
        <v>6.3E-2</v>
      </c>
      <c r="BX1939" t="s">
        <v>322</v>
      </c>
      <c r="BY1939" s="101">
        <v>43</v>
      </c>
      <c r="BZ1939" t="s">
        <v>315</v>
      </c>
      <c r="CA1939" s="101">
        <v>5</v>
      </c>
      <c r="CB1939" t="s">
        <v>315</v>
      </c>
      <c r="CC1939" s="101">
        <v>18</v>
      </c>
      <c r="CD1939" t="s">
        <v>315</v>
      </c>
      <c r="CE1939" s="101">
        <v>8</v>
      </c>
      <c r="CF1939" s="827" t="s">
        <v>323</v>
      </c>
      <c r="CG1939" s="859" t="s">
        <v>142</v>
      </c>
      <c r="CH1939" s="827" t="s">
        <v>323</v>
      </c>
    </row>
    <row r="1940" spans="1:86" x14ac:dyDescent="0.25">
      <c r="A1940" s="100">
        <v>34221</v>
      </c>
      <c r="B1940" s="99"/>
      <c r="C1940" s="772">
        <v>798</v>
      </c>
      <c r="D1940" s="807">
        <v>0.05</v>
      </c>
      <c r="E1940" s="772">
        <f t="shared" ref="E1940:E2003" si="85">ROUND(C1940*(1+D1940),0)</f>
        <v>838</v>
      </c>
      <c r="F1940" s="778">
        <v>1.1000000000000001</v>
      </c>
      <c r="G1940" s="774">
        <f t="shared" si="84"/>
        <v>922</v>
      </c>
      <c r="H1940" s="776"/>
      <c r="I1940" s="758"/>
      <c r="J1940" s="776"/>
      <c r="K1940" s="786"/>
      <c r="L1940" s="9" t="s">
        <v>1644</v>
      </c>
      <c r="M1940" s="9" t="s">
        <v>5326</v>
      </c>
      <c r="N1940" s="9" t="s">
        <v>142</v>
      </c>
      <c r="O1940" s="9" t="s">
        <v>2655</v>
      </c>
      <c r="P1940" s="9" t="s">
        <v>2655</v>
      </c>
      <c r="Q1940" s="9" t="s">
        <v>5323</v>
      </c>
      <c r="R1940" s="9" t="s">
        <v>5324</v>
      </c>
      <c r="S1940" s="9" t="s">
        <v>2659</v>
      </c>
      <c r="T1940" s="82" t="s">
        <v>210</v>
      </c>
      <c r="U1940" s="100">
        <v>143.5</v>
      </c>
      <c r="V1940" s="100" t="s">
        <v>207</v>
      </c>
      <c r="W1940" s="100">
        <v>260.5</v>
      </c>
      <c r="X1940" s="100" t="s">
        <v>207</v>
      </c>
      <c r="Y1940" s="100">
        <v>157.5</v>
      </c>
      <c r="Z1940" s="100" t="s">
        <v>207</v>
      </c>
      <c r="AA1940">
        <v>274.5</v>
      </c>
      <c r="AB1940" t="s">
        <v>207</v>
      </c>
      <c r="AC1940">
        <v>297</v>
      </c>
      <c r="AD1940" t="s">
        <v>207</v>
      </c>
      <c r="AE1940">
        <v>117</v>
      </c>
      <c r="AF1940" t="s">
        <v>315</v>
      </c>
      <c r="AG1940" s="3" t="s">
        <v>4703</v>
      </c>
      <c r="AH1940" s="3" t="s">
        <v>207</v>
      </c>
      <c r="AI1940" s="3" t="s">
        <v>4704</v>
      </c>
      <c r="AJ1940" t="s">
        <v>207</v>
      </c>
      <c r="AK1940">
        <v>7</v>
      </c>
      <c r="AL1940" t="s">
        <v>207</v>
      </c>
      <c r="AM1940">
        <v>7</v>
      </c>
      <c r="AN1940" t="s">
        <v>207</v>
      </c>
      <c r="AO1940">
        <v>7</v>
      </c>
      <c r="AP1940" t="s">
        <v>207</v>
      </c>
      <c r="AQ1940">
        <v>7</v>
      </c>
      <c r="AR1940" t="s">
        <v>207</v>
      </c>
      <c r="AS1940" t="s">
        <v>2657</v>
      </c>
      <c r="AT1940" s="12" t="s">
        <v>2658</v>
      </c>
      <c r="AU1940" t="s">
        <v>319</v>
      </c>
      <c r="AV1940" t="s">
        <v>1647</v>
      </c>
      <c r="AW1940" t="s">
        <v>2847</v>
      </c>
      <c r="AX1940" s="9">
        <v>9010600000</v>
      </c>
      <c r="AY1940">
        <v>109.2</v>
      </c>
      <c r="AZ1940" s="4" t="s">
        <v>207</v>
      </c>
      <c r="BA1940">
        <v>12.7</v>
      </c>
      <c r="BB1940" s="4" t="s">
        <v>207</v>
      </c>
      <c r="BC1940">
        <v>45.7</v>
      </c>
      <c r="BD1940" s="4" t="s">
        <v>207</v>
      </c>
      <c r="BE1940" s="99" t="e">
        <v>#VALUE!</v>
      </c>
      <c r="BF1940" s="4" t="s">
        <v>321</v>
      </c>
      <c r="BG1940" s="654" t="e">
        <v>#VALUE!</v>
      </c>
      <c r="BH1940" s="12" t="s">
        <v>321</v>
      </c>
      <c r="BI1940" s="100" t="s">
        <v>142</v>
      </c>
      <c r="BJ1940" s="4" t="s">
        <v>321</v>
      </c>
      <c r="BK1940" s="647" t="e">
        <v>#N/A</v>
      </c>
      <c r="BL1940" s="628" t="s">
        <v>321</v>
      </c>
      <c r="BM1940" s="647" t="e">
        <v>#N/A</v>
      </c>
      <c r="BN1940" s="628" t="s">
        <v>321</v>
      </c>
      <c r="BO1940" s="647" t="e">
        <v>#N/A</v>
      </c>
      <c r="BP1940" s="628" t="s">
        <v>321</v>
      </c>
      <c r="BQ1940" s="647" t="e">
        <v>#N/A</v>
      </c>
      <c r="BR1940" s="628" t="s">
        <v>321</v>
      </c>
      <c r="BS1940" s="651" t="e">
        <v>#N/A</v>
      </c>
      <c r="BT1940" s="628" t="s">
        <v>321</v>
      </c>
      <c r="BU1940" s="651" t="e">
        <v>#N/A</v>
      </c>
      <c r="BV1940" s="628" t="s">
        <v>321</v>
      </c>
      <c r="BW1940">
        <v>6.3E-2</v>
      </c>
      <c r="BX1940" t="s">
        <v>322</v>
      </c>
      <c r="BY1940" s="101">
        <v>43</v>
      </c>
      <c r="BZ1940" t="s">
        <v>315</v>
      </c>
      <c r="CA1940" s="101">
        <v>5</v>
      </c>
      <c r="CB1940" t="s">
        <v>315</v>
      </c>
      <c r="CC1940" s="101">
        <v>18</v>
      </c>
      <c r="CD1940" t="s">
        <v>315</v>
      </c>
      <c r="CE1940" s="101">
        <v>8</v>
      </c>
      <c r="CF1940" s="827" t="s">
        <v>323</v>
      </c>
      <c r="CG1940" s="859" t="s">
        <v>142</v>
      </c>
      <c r="CH1940" s="827" t="s">
        <v>323</v>
      </c>
    </row>
    <row r="1941" spans="1:86" x14ac:dyDescent="0.25">
      <c r="A1941" s="100">
        <v>34224</v>
      </c>
      <c r="B1941" s="99"/>
      <c r="C1941" s="772">
        <v>890</v>
      </c>
      <c r="D1941" s="807">
        <v>0.05</v>
      </c>
      <c r="E1941" s="772">
        <f t="shared" si="85"/>
        <v>935</v>
      </c>
      <c r="F1941" s="778">
        <v>1.1000000000000001</v>
      </c>
      <c r="G1941" s="774">
        <f t="shared" si="84"/>
        <v>1029</v>
      </c>
      <c r="H1941" s="776"/>
      <c r="I1941" s="758"/>
      <c r="J1941" s="776"/>
      <c r="K1941" s="786"/>
      <c r="L1941" s="9" t="s">
        <v>1644</v>
      </c>
      <c r="M1941" s="9" t="s">
        <v>5327</v>
      </c>
      <c r="N1941" s="9" t="s">
        <v>142</v>
      </c>
      <c r="O1941" s="9" t="s">
        <v>2655</v>
      </c>
      <c r="P1941" s="9" t="s">
        <v>2655</v>
      </c>
      <c r="Q1941" s="9" t="s">
        <v>5323</v>
      </c>
      <c r="R1941" s="9" t="s">
        <v>5324</v>
      </c>
      <c r="S1941" s="9" t="s">
        <v>2659</v>
      </c>
      <c r="T1941" s="82" t="s">
        <v>210</v>
      </c>
      <c r="U1941" s="100">
        <v>161.5</v>
      </c>
      <c r="V1941" s="100" t="s">
        <v>207</v>
      </c>
      <c r="W1941" s="100">
        <v>291</v>
      </c>
      <c r="X1941" s="100" t="s">
        <v>207</v>
      </c>
      <c r="Y1941" s="100">
        <v>175.5</v>
      </c>
      <c r="Z1941" s="100" t="s">
        <v>207</v>
      </c>
      <c r="AA1941">
        <v>305</v>
      </c>
      <c r="AB1941" t="s">
        <v>207</v>
      </c>
      <c r="AC1941">
        <v>333</v>
      </c>
      <c r="AD1941" t="s">
        <v>207</v>
      </c>
      <c r="AE1941">
        <v>131</v>
      </c>
      <c r="AF1941" t="s">
        <v>315</v>
      </c>
      <c r="AG1941" s="3" t="s">
        <v>4706</v>
      </c>
      <c r="AH1941" s="3" t="s">
        <v>207</v>
      </c>
      <c r="AI1941" s="3" t="s">
        <v>4707</v>
      </c>
      <c r="AJ1941" t="s">
        <v>207</v>
      </c>
      <c r="AK1941">
        <v>7</v>
      </c>
      <c r="AL1941" t="s">
        <v>207</v>
      </c>
      <c r="AM1941">
        <v>7</v>
      </c>
      <c r="AN1941" t="s">
        <v>207</v>
      </c>
      <c r="AO1941">
        <v>7</v>
      </c>
      <c r="AP1941" t="s">
        <v>207</v>
      </c>
      <c r="AQ1941">
        <v>7</v>
      </c>
      <c r="AR1941" t="s">
        <v>207</v>
      </c>
      <c r="AS1941" t="s">
        <v>2657</v>
      </c>
      <c r="AT1941" s="12" t="s">
        <v>2658</v>
      </c>
      <c r="AU1941" t="s">
        <v>319</v>
      </c>
      <c r="AV1941" t="s">
        <v>1647</v>
      </c>
      <c r="AW1941" t="s">
        <v>2848</v>
      </c>
      <c r="AX1941" s="9">
        <v>9010600000</v>
      </c>
      <c r="AY1941">
        <v>109.2</v>
      </c>
      <c r="AZ1941" s="4" t="s">
        <v>207</v>
      </c>
      <c r="BA1941">
        <v>12.7</v>
      </c>
      <c r="BB1941" s="4" t="s">
        <v>207</v>
      </c>
      <c r="BC1941">
        <v>45.7</v>
      </c>
      <c r="BD1941" s="4" t="s">
        <v>207</v>
      </c>
      <c r="BE1941" s="99" t="e">
        <v>#VALUE!</v>
      </c>
      <c r="BF1941" s="4" t="s">
        <v>321</v>
      </c>
      <c r="BG1941" s="654" t="e">
        <v>#VALUE!</v>
      </c>
      <c r="BH1941" s="12" t="s">
        <v>321</v>
      </c>
      <c r="BI1941" s="100" t="s">
        <v>142</v>
      </c>
      <c r="BJ1941" s="4" t="s">
        <v>321</v>
      </c>
      <c r="BK1941" s="647" t="e">
        <v>#N/A</v>
      </c>
      <c r="BL1941" s="628" t="s">
        <v>321</v>
      </c>
      <c r="BM1941" s="647" t="e">
        <v>#N/A</v>
      </c>
      <c r="BN1941" s="628" t="s">
        <v>321</v>
      </c>
      <c r="BO1941" s="647" t="e">
        <v>#N/A</v>
      </c>
      <c r="BP1941" s="628" t="s">
        <v>321</v>
      </c>
      <c r="BQ1941" s="647" t="e">
        <v>#N/A</v>
      </c>
      <c r="BR1941" s="628" t="s">
        <v>321</v>
      </c>
      <c r="BS1941" s="651" t="e">
        <v>#N/A</v>
      </c>
      <c r="BT1941" s="628" t="s">
        <v>321</v>
      </c>
      <c r="BU1941" s="651" t="e">
        <v>#N/A</v>
      </c>
      <c r="BV1941" s="628" t="s">
        <v>321</v>
      </c>
      <c r="BW1941">
        <v>6.3E-2</v>
      </c>
      <c r="BX1941" t="s">
        <v>322</v>
      </c>
      <c r="BY1941" s="101">
        <v>43</v>
      </c>
      <c r="BZ1941" t="s">
        <v>315</v>
      </c>
      <c r="CA1941" s="101">
        <v>5</v>
      </c>
      <c r="CB1941" t="s">
        <v>315</v>
      </c>
      <c r="CC1941" s="101">
        <v>18</v>
      </c>
      <c r="CD1941" t="s">
        <v>315</v>
      </c>
      <c r="CE1941" s="101">
        <v>10</v>
      </c>
      <c r="CF1941" s="827" t="s">
        <v>323</v>
      </c>
      <c r="CG1941" s="859" t="s">
        <v>142</v>
      </c>
      <c r="CH1941" s="827" t="s">
        <v>323</v>
      </c>
    </row>
    <row r="1942" spans="1:86" x14ac:dyDescent="0.25">
      <c r="A1942" s="100">
        <v>34228</v>
      </c>
      <c r="B1942" s="99"/>
      <c r="C1942" s="772">
        <v>1038</v>
      </c>
      <c r="D1942" s="807">
        <v>0.05</v>
      </c>
      <c r="E1942" s="772">
        <f t="shared" si="85"/>
        <v>1090</v>
      </c>
      <c r="F1942" s="778">
        <v>1.1000000000000001</v>
      </c>
      <c r="G1942" s="774">
        <f t="shared" si="84"/>
        <v>1199</v>
      </c>
      <c r="H1942" s="776"/>
      <c r="I1942" s="758"/>
      <c r="J1942" s="776"/>
      <c r="K1942" s="786"/>
      <c r="L1942" s="9" t="s">
        <v>1644</v>
      </c>
      <c r="M1942" s="9" t="s">
        <v>5328</v>
      </c>
      <c r="N1942" s="9" t="s">
        <v>142</v>
      </c>
      <c r="O1942" s="9" t="s">
        <v>2655</v>
      </c>
      <c r="P1942" s="9" t="s">
        <v>2655</v>
      </c>
      <c r="Q1942" s="9" t="s">
        <v>5323</v>
      </c>
      <c r="R1942" s="9" t="s">
        <v>5324</v>
      </c>
      <c r="S1942" s="9" t="s">
        <v>2659</v>
      </c>
      <c r="T1942" s="82" t="s">
        <v>210</v>
      </c>
      <c r="U1942" s="100">
        <v>197</v>
      </c>
      <c r="V1942" s="100" t="s">
        <v>207</v>
      </c>
      <c r="W1942" s="100">
        <v>352</v>
      </c>
      <c r="X1942" s="100" t="s">
        <v>207</v>
      </c>
      <c r="Y1942" s="100">
        <v>211</v>
      </c>
      <c r="Z1942" s="100" t="s">
        <v>207</v>
      </c>
      <c r="AA1942">
        <v>366</v>
      </c>
      <c r="AB1942" t="s">
        <v>207</v>
      </c>
      <c r="AC1942">
        <v>403</v>
      </c>
      <c r="AD1942" t="s">
        <v>207</v>
      </c>
      <c r="AE1942">
        <v>159</v>
      </c>
      <c r="AF1942" t="s">
        <v>315</v>
      </c>
      <c r="AG1942" s="3" t="s">
        <v>4709</v>
      </c>
      <c r="AH1942" s="3" t="s">
        <v>207</v>
      </c>
      <c r="AI1942" s="3" t="s">
        <v>4710</v>
      </c>
      <c r="AJ1942" t="s">
        <v>207</v>
      </c>
      <c r="AK1942">
        <v>7</v>
      </c>
      <c r="AL1942" t="s">
        <v>207</v>
      </c>
      <c r="AM1942">
        <v>7</v>
      </c>
      <c r="AN1942" t="s">
        <v>207</v>
      </c>
      <c r="AO1942">
        <v>7</v>
      </c>
      <c r="AP1942" t="s">
        <v>207</v>
      </c>
      <c r="AQ1942">
        <v>7</v>
      </c>
      <c r="AR1942" t="s">
        <v>207</v>
      </c>
      <c r="AS1942" t="s">
        <v>2657</v>
      </c>
      <c r="AT1942" s="12" t="s">
        <v>2658</v>
      </c>
      <c r="AU1942" t="s">
        <v>319</v>
      </c>
      <c r="AV1942" t="s">
        <v>1647</v>
      </c>
      <c r="AW1942" t="s">
        <v>2849</v>
      </c>
      <c r="AX1942" s="9">
        <v>9010600000</v>
      </c>
      <c r="AY1942">
        <v>109.2</v>
      </c>
      <c r="AZ1942" s="4" t="s">
        <v>207</v>
      </c>
      <c r="BA1942">
        <v>12.7</v>
      </c>
      <c r="BB1942" s="4" t="s">
        <v>207</v>
      </c>
      <c r="BC1942">
        <v>45.7</v>
      </c>
      <c r="BD1942" s="4" t="s">
        <v>207</v>
      </c>
      <c r="BE1942" s="99" t="e">
        <v>#VALUE!</v>
      </c>
      <c r="BF1942" s="4" t="s">
        <v>321</v>
      </c>
      <c r="BG1942" s="654" t="e">
        <v>#VALUE!</v>
      </c>
      <c r="BH1942" s="12" t="s">
        <v>321</v>
      </c>
      <c r="BI1942" s="100" t="s">
        <v>142</v>
      </c>
      <c r="BJ1942" s="4" t="s">
        <v>321</v>
      </c>
      <c r="BK1942" s="647" t="e">
        <v>#N/A</v>
      </c>
      <c r="BL1942" s="628" t="s">
        <v>321</v>
      </c>
      <c r="BM1942" s="647" t="e">
        <v>#N/A</v>
      </c>
      <c r="BN1942" s="628" t="s">
        <v>321</v>
      </c>
      <c r="BO1942" s="647" t="e">
        <v>#N/A</v>
      </c>
      <c r="BP1942" s="628" t="s">
        <v>321</v>
      </c>
      <c r="BQ1942" s="647" t="e">
        <v>#N/A</v>
      </c>
      <c r="BR1942" s="628" t="s">
        <v>321</v>
      </c>
      <c r="BS1942" s="651" t="e">
        <v>#N/A</v>
      </c>
      <c r="BT1942" s="628" t="s">
        <v>321</v>
      </c>
      <c r="BU1942" s="651" t="e">
        <v>#N/A</v>
      </c>
      <c r="BV1942" s="628" t="s">
        <v>321</v>
      </c>
      <c r="BW1942">
        <v>6.3E-2</v>
      </c>
      <c r="BX1942" t="s">
        <v>322</v>
      </c>
      <c r="BY1942" s="101">
        <v>43</v>
      </c>
      <c r="BZ1942" t="s">
        <v>315</v>
      </c>
      <c r="CA1942" s="101">
        <v>5</v>
      </c>
      <c r="CB1942" t="s">
        <v>315</v>
      </c>
      <c r="CC1942" s="101">
        <v>18</v>
      </c>
      <c r="CD1942" t="s">
        <v>315</v>
      </c>
      <c r="CE1942" s="101">
        <v>13</v>
      </c>
      <c r="CF1942" s="827" t="s">
        <v>323</v>
      </c>
      <c r="CG1942" s="859" t="s">
        <v>142</v>
      </c>
      <c r="CH1942" s="827" t="s">
        <v>323</v>
      </c>
    </row>
    <row r="1943" spans="1:86" x14ac:dyDescent="0.25">
      <c r="A1943" s="100">
        <v>39316</v>
      </c>
      <c r="B1943" s="99"/>
      <c r="C1943" s="772">
        <v>1320</v>
      </c>
      <c r="D1943" s="807">
        <v>0.05</v>
      </c>
      <c r="E1943" s="772">
        <f t="shared" si="85"/>
        <v>1386</v>
      </c>
      <c r="F1943" s="778">
        <v>1.1000000000000001</v>
      </c>
      <c r="G1943" s="774">
        <f t="shared" si="84"/>
        <v>1525</v>
      </c>
      <c r="H1943" s="776"/>
      <c r="I1943" s="758"/>
      <c r="J1943" s="776"/>
      <c r="K1943" s="786"/>
      <c r="L1943" s="9" t="s">
        <v>1644</v>
      </c>
      <c r="M1943" s="9" t="s">
        <v>5329</v>
      </c>
      <c r="N1943" s="9" t="s">
        <v>142</v>
      </c>
      <c r="O1943" s="9" t="s">
        <v>2655</v>
      </c>
      <c r="P1943" s="9" t="s">
        <v>2655</v>
      </c>
      <c r="Q1943" s="9" t="s">
        <v>5323</v>
      </c>
      <c r="R1943" s="9" t="s">
        <v>5324</v>
      </c>
      <c r="S1943" s="9" t="s">
        <v>2659</v>
      </c>
      <c r="T1943" s="82" t="s">
        <v>210</v>
      </c>
      <c r="U1943" s="100">
        <v>230</v>
      </c>
      <c r="V1943" s="100" t="s">
        <v>207</v>
      </c>
      <c r="W1943" s="100">
        <v>413</v>
      </c>
      <c r="X1943" s="100" t="s">
        <v>207</v>
      </c>
      <c r="Y1943" s="100">
        <v>244</v>
      </c>
      <c r="Z1943" s="100" t="s">
        <v>207</v>
      </c>
      <c r="AA1943">
        <v>426.5</v>
      </c>
      <c r="AB1943" t="s">
        <v>207</v>
      </c>
      <c r="AC1943">
        <v>473</v>
      </c>
      <c r="AD1943" t="s">
        <v>207</v>
      </c>
      <c r="AE1943">
        <v>186</v>
      </c>
      <c r="AF1943" t="s">
        <v>315</v>
      </c>
      <c r="AG1943" s="3" t="s">
        <v>4712</v>
      </c>
      <c r="AH1943" s="3" t="s">
        <v>207</v>
      </c>
      <c r="AI1943" s="3" t="s">
        <v>4713</v>
      </c>
      <c r="AJ1943" t="s">
        <v>207</v>
      </c>
      <c r="AK1943">
        <v>7</v>
      </c>
      <c r="AL1943" t="s">
        <v>207</v>
      </c>
      <c r="AM1943">
        <v>7</v>
      </c>
      <c r="AN1943" t="s">
        <v>207</v>
      </c>
      <c r="AO1943">
        <v>7</v>
      </c>
      <c r="AP1943" t="s">
        <v>207</v>
      </c>
      <c r="AQ1943">
        <v>7</v>
      </c>
      <c r="AR1943" t="s">
        <v>207</v>
      </c>
      <c r="AS1943" t="s">
        <v>2657</v>
      </c>
      <c r="AT1943" s="12" t="s">
        <v>2658</v>
      </c>
      <c r="AU1943" t="s">
        <v>319</v>
      </c>
      <c r="AV1943" t="s">
        <v>1647</v>
      </c>
      <c r="AW1943" t="s">
        <v>2850</v>
      </c>
      <c r="AX1943" s="9">
        <v>9010600000</v>
      </c>
      <c r="AY1943">
        <v>104.1</v>
      </c>
      <c r="AZ1943" s="4" t="s">
        <v>207</v>
      </c>
      <c r="BA1943">
        <v>12.7</v>
      </c>
      <c r="BB1943" s="4" t="s">
        <v>207</v>
      </c>
      <c r="BC1943">
        <v>27.9</v>
      </c>
      <c r="BD1943" s="4" t="s">
        <v>207</v>
      </c>
      <c r="BE1943" s="99" t="e">
        <v>#VALUE!</v>
      </c>
      <c r="BF1943" s="4" t="s">
        <v>321</v>
      </c>
      <c r="BG1943" s="654" t="e">
        <v>#VALUE!</v>
      </c>
      <c r="BH1943" s="12" t="s">
        <v>321</v>
      </c>
      <c r="BI1943" s="100" t="s">
        <v>142</v>
      </c>
      <c r="BJ1943" s="4" t="s">
        <v>321</v>
      </c>
      <c r="BK1943" s="647" t="e">
        <v>#N/A</v>
      </c>
      <c r="BL1943" s="628" t="s">
        <v>321</v>
      </c>
      <c r="BM1943" s="647" t="e">
        <v>#N/A</v>
      </c>
      <c r="BN1943" s="628" t="s">
        <v>321</v>
      </c>
      <c r="BO1943" s="647" t="e">
        <v>#N/A</v>
      </c>
      <c r="BP1943" s="628" t="s">
        <v>321</v>
      </c>
      <c r="BQ1943" s="647" t="e">
        <v>#N/A</v>
      </c>
      <c r="BR1943" s="628" t="s">
        <v>321</v>
      </c>
      <c r="BS1943" s="651" t="e">
        <v>#N/A</v>
      </c>
      <c r="BT1943" s="628" t="s">
        <v>321</v>
      </c>
      <c r="BU1943" s="651" t="e">
        <v>#N/A</v>
      </c>
      <c r="BV1943" s="628" t="s">
        <v>321</v>
      </c>
      <c r="BW1943">
        <v>3.6999999999999998E-2</v>
      </c>
      <c r="BX1943" t="s">
        <v>322</v>
      </c>
      <c r="BY1943" s="101">
        <v>41</v>
      </c>
      <c r="BZ1943" t="s">
        <v>315</v>
      </c>
      <c r="CA1943" s="101">
        <v>5</v>
      </c>
      <c r="CB1943" t="s">
        <v>315</v>
      </c>
      <c r="CC1943" s="101">
        <v>11</v>
      </c>
      <c r="CD1943" t="s">
        <v>315</v>
      </c>
      <c r="CE1943" s="101">
        <v>14</v>
      </c>
      <c r="CF1943" s="827" t="s">
        <v>323</v>
      </c>
      <c r="CG1943" s="859" t="s">
        <v>142</v>
      </c>
      <c r="CH1943" s="827" t="s">
        <v>323</v>
      </c>
    </row>
    <row r="1944" spans="1:86" x14ac:dyDescent="0.25">
      <c r="A1944" s="100">
        <v>90825</v>
      </c>
      <c r="B1944" s="99"/>
      <c r="C1944" s="772">
        <v>763</v>
      </c>
      <c r="D1944" s="807">
        <v>0.05</v>
      </c>
      <c r="E1944" s="772">
        <f t="shared" si="85"/>
        <v>801</v>
      </c>
      <c r="F1944" s="778">
        <v>1.1000000000000001</v>
      </c>
      <c r="G1944" s="774">
        <f t="shared" si="84"/>
        <v>881</v>
      </c>
      <c r="H1944" s="776"/>
      <c r="I1944" s="758"/>
      <c r="J1944" s="776"/>
      <c r="K1944" s="786"/>
      <c r="L1944" s="9" t="s">
        <v>1644</v>
      </c>
      <c r="M1944" s="9" t="s">
        <v>5330</v>
      </c>
      <c r="N1944" s="9" t="s">
        <v>142</v>
      </c>
      <c r="O1944" s="9" t="s">
        <v>2655</v>
      </c>
      <c r="P1944" s="9" t="s">
        <v>2655</v>
      </c>
      <c r="Q1944" s="9" t="s">
        <v>5323</v>
      </c>
      <c r="R1944" s="9" t="s">
        <v>5324</v>
      </c>
      <c r="S1944" s="9" t="s">
        <v>2659</v>
      </c>
      <c r="T1944" s="82" t="s">
        <v>210</v>
      </c>
      <c r="U1944" s="100">
        <v>128.5</v>
      </c>
      <c r="V1944" s="100" t="s">
        <v>207</v>
      </c>
      <c r="W1944" s="100">
        <v>230</v>
      </c>
      <c r="X1944" s="100" t="s">
        <v>207</v>
      </c>
      <c r="Y1944" s="100">
        <v>142</v>
      </c>
      <c r="Z1944" s="100" t="s">
        <v>207</v>
      </c>
      <c r="AA1944">
        <v>244</v>
      </c>
      <c r="AB1944" t="s">
        <v>207</v>
      </c>
      <c r="AC1944">
        <v>263</v>
      </c>
      <c r="AD1944" t="s">
        <v>207</v>
      </c>
      <c r="AE1944">
        <v>104</v>
      </c>
      <c r="AF1944" t="s">
        <v>315</v>
      </c>
      <c r="AG1944" s="3" t="s">
        <v>4700</v>
      </c>
      <c r="AH1944" s="3" t="s">
        <v>207</v>
      </c>
      <c r="AI1944" s="3" t="s">
        <v>4701</v>
      </c>
      <c r="AJ1944" t="s">
        <v>207</v>
      </c>
      <c r="AK1944">
        <v>7</v>
      </c>
      <c r="AL1944" t="s">
        <v>207</v>
      </c>
      <c r="AM1944">
        <v>7</v>
      </c>
      <c r="AN1944" t="s">
        <v>207</v>
      </c>
      <c r="AO1944">
        <v>7</v>
      </c>
      <c r="AP1944" t="s">
        <v>207</v>
      </c>
      <c r="AQ1944">
        <v>7</v>
      </c>
      <c r="AR1944" t="s">
        <v>207</v>
      </c>
      <c r="AS1944" s="9" t="s">
        <v>2978</v>
      </c>
      <c r="AT1944" t="s">
        <v>2980</v>
      </c>
      <c r="AU1944" t="s">
        <v>319</v>
      </c>
      <c r="AV1944" t="s">
        <v>1647</v>
      </c>
      <c r="AW1944" t="s">
        <v>2851</v>
      </c>
      <c r="AX1944" s="9">
        <v>9010600000</v>
      </c>
      <c r="AY1944">
        <v>109.2</v>
      </c>
      <c r="AZ1944" s="4" t="s">
        <v>207</v>
      </c>
      <c r="BA1944">
        <v>12.7</v>
      </c>
      <c r="BB1944" s="4" t="s">
        <v>207</v>
      </c>
      <c r="BC1944">
        <v>45.7</v>
      </c>
      <c r="BD1944" s="4" t="s">
        <v>207</v>
      </c>
      <c r="BE1944" s="99" t="e">
        <v>#VALUE!</v>
      </c>
      <c r="BF1944" s="4" t="s">
        <v>321</v>
      </c>
      <c r="BG1944" s="654" t="e">
        <v>#VALUE!</v>
      </c>
      <c r="BH1944" s="12" t="s">
        <v>321</v>
      </c>
      <c r="BI1944" s="100" t="s">
        <v>142</v>
      </c>
      <c r="BJ1944" s="4" t="s">
        <v>321</v>
      </c>
      <c r="BK1944" s="647" t="e">
        <v>#N/A</v>
      </c>
      <c r="BL1944" s="628" t="s">
        <v>321</v>
      </c>
      <c r="BM1944" s="647" t="e">
        <v>#N/A</v>
      </c>
      <c r="BN1944" s="628" t="s">
        <v>321</v>
      </c>
      <c r="BO1944" s="647" t="e">
        <v>#N/A</v>
      </c>
      <c r="BP1944" s="628" t="s">
        <v>321</v>
      </c>
      <c r="BQ1944" s="647" t="e">
        <v>#N/A</v>
      </c>
      <c r="BR1944" s="628" t="s">
        <v>321</v>
      </c>
      <c r="BS1944" s="651" t="e">
        <v>#N/A</v>
      </c>
      <c r="BT1944" s="628" t="s">
        <v>321</v>
      </c>
      <c r="BU1944" s="651" t="e">
        <v>#N/A</v>
      </c>
      <c r="BV1944" s="628" t="s">
        <v>321</v>
      </c>
      <c r="BW1944">
        <v>6.3E-2</v>
      </c>
      <c r="BX1944" t="s">
        <v>322</v>
      </c>
      <c r="BY1944" s="101">
        <v>43</v>
      </c>
      <c r="BZ1944" t="s">
        <v>315</v>
      </c>
      <c r="CA1944" s="101">
        <v>5</v>
      </c>
      <c r="CB1944" t="s">
        <v>315</v>
      </c>
      <c r="CC1944" s="101">
        <v>18</v>
      </c>
      <c r="CD1944" t="s">
        <v>315</v>
      </c>
      <c r="CE1944" s="101">
        <v>8</v>
      </c>
      <c r="CF1944" s="827" t="s">
        <v>323</v>
      </c>
      <c r="CG1944" s="859" t="s">
        <v>142</v>
      </c>
      <c r="CH1944" s="827" t="s">
        <v>323</v>
      </c>
    </row>
    <row r="1945" spans="1:86" x14ac:dyDescent="0.25">
      <c r="A1945" s="100">
        <v>90827</v>
      </c>
      <c r="B1945" s="99"/>
      <c r="C1945" s="772">
        <v>918</v>
      </c>
      <c r="D1945" s="807">
        <v>0.05</v>
      </c>
      <c r="E1945" s="772">
        <f t="shared" si="85"/>
        <v>964</v>
      </c>
      <c r="F1945" s="778">
        <v>1.1000000000000001</v>
      </c>
      <c r="G1945" s="774">
        <f t="shared" si="84"/>
        <v>1060</v>
      </c>
      <c r="H1945" s="776"/>
      <c r="I1945" s="758"/>
      <c r="J1945" s="776"/>
      <c r="K1945" s="786"/>
      <c r="L1945" s="9" t="s">
        <v>1644</v>
      </c>
      <c r="M1945" s="9" t="s">
        <v>5331</v>
      </c>
      <c r="N1945" s="9" t="s">
        <v>142</v>
      </c>
      <c r="O1945" s="9" t="s">
        <v>2655</v>
      </c>
      <c r="P1945" s="9" t="s">
        <v>2655</v>
      </c>
      <c r="Q1945" s="9" t="s">
        <v>5323</v>
      </c>
      <c r="R1945" s="9" t="s">
        <v>5324</v>
      </c>
      <c r="S1945" s="9" t="s">
        <v>2659</v>
      </c>
      <c r="T1945" s="82" t="s">
        <v>210</v>
      </c>
      <c r="U1945" s="100">
        <v>143.5</v>
      </c>
      <c r="V1945" s="100" t="s">
        <v>207</v>
      </c>
      <c r="W1945" s="100">
        <v>260.5</v>
      </c>
      <c r="X1945" s="100" t="s">
        <v>207</v>
      </c>
      <c r="Y1945" s="100">
        <v>157.5</v>
      </c>
      <c r="Z1945" s="100" t="s">
        <v>207</v>
      </c>
      <c r="AA1945">
        <v>274.5</v>
      </c>
      <c r="AB1945" t="s">
        <v>207</v>
      </c>
      <c r="AC1945">
        <v>297</v>
      </c>
      <c r="AD1945" t="s">
        <v>207</v>
      </c>
      <c r="AE1945">
        <v>117</v>
      </c>
      <c r="AF1945" t="s">
        <v>315</v>
      </c>
      <c r="AG1945" s="3" t="s">
        <v>4703</v>
      </c>
      <c r="AH1945" s="3" t="s">
        <v>207</v>
      </c>
      <c r="AI1945" s="3" t="s">
        <v>4704</v>
      </c>
      <c r="AJ1945" t="s">
        <v>207</v>
      </c>
      <c r="AK1945">
        <v>7</v>
      </c>
      <c r="AL1945" t="s">
        <v>207</v>
      </c>
      <c r="AM1945">
        <v>7</v>
      </c>
      <c r="AN1945" t="s">
        <v>207</v>
      </c>
      <c r="AO1945">
        <v>7</v>
      </c>
      <c r="AP1945" t="s">
        <v>207</v>
      </c>
      <c r="AQ1945">
        <v>7</v>
      </c>
      <c r="AR1945" t="s">
        <v>207</v>
      </c>
      <c r="AS1945" s="9" t="s">
        <v>2978</v>
      </c>
      <c r="AT1945" t="s">
        <v>2980</v>
      </c>
      <c r="AU1945" t="s">
        <v>319</v>
      </c>
      <c r="AV1945" t="s">
        <v>1647</v>
      </c>
      <c r="AW1945" t="s">
        <v>2852</v>
      </c>
      <c r="AX1945" s="9">
        <v>9010600000</v>
      </c>
      <c r="AY1945">
        <v>109.2</v>
      </c>
      <c r="AZ1945" s="4" t="s">
        <v>207</v>
      </c>
      <c r="BA1945">
        <v>12.7</v>
      </c>
      <c r="BB1945" s="4" t="s">
        <v>207</v>
      </c>
      <c r="BC1945">
        <v>45.7</v>
      </c>
      <c r="BD1945" s="4" t="s">
        <v>207</v>
      </c>
      <c r="BE1945" s="99" t="e">
        <v>#VALUE!</v>
      </c>
      <c r="BF1945" s="4" t="s">
        <v>321</v>
      </c>
      <c r="BG1945" s="654" t="e">
        <v>#VALUE!</v>
      </c>
      <c r="BH1945" s="12" t="s">
        <v>321</v>
      </c>
      <c r="BI1945" s="100" t="s">
        <v>142</v>
      </c>
      <c r="BJ1945" s="4" t="s">
        <v>321</v>
      </c>
      <c r="BK1945" s="647" t="e">
        <v>#N/A</v>
      </c>
      <c r="BL1945" s="628" t="s">
        <v>321</v>
      </c>
      <c r="BM1945" s="647" t="e">
        <v>#N/A</v>
      </c>
      <c r="BN1945" s="628" t="s">
        <v>321</v>
      </c>
      <c r="BO1945" s="647" t="e">
        <v>#N/A</v>
      </c>
      <c r="BP1945" s="628" t="s">
        <v>321</v>
      </c>
      <c r="BQ1945" s="647" t="e">
        <v>#N/A</v>
      </c>
      <c r="BR1945" s="628" t="s">
        <v>321</v>
      </c>
      <c r="BS1945" s="651" t="e">
        <v>#N/A</v>
      </c>
      <c r="BT1945" s="628" t="s">
        <v>321</v>
      </c>
      <c r="BU1945" s="651" t="e">
        <v>#N/A</v>
      </c>
      <c r="BV1945" s="628" t="s">
        <v>321</v>
      </c>
      <c r="BW1945">
        <v>6.3E-2</v>
      </c>
      <c r="BX1945" t="s">
        <v>322</v>
      </c>
      <c r="BY1945" s="101">
        <v>43</v>
      </c>
      <c r="BZ1945" t="s">
        <v>315</v>
      </c>
      <c r="CA1945" s="101">
        <v>5</v>
      </c>
      <c r="CB1945" t="s">
        <v>315</v>
      </c>
      <c r="CC1945" s="101">
        <v>18</v>
      </c>
      <c r="CD1945" t="s">
        <v>315</v>
      </c>
      <c r="CE1945" s="101">
        <v>8</v>
      </c>
      <c r="CF1945" s="827" t="s">
        <v>323</v>
      </c>
      <c r="CG1945" s="859" t="s">
        <v>142</v>
      </c>
      <c r="CH1945" s="827" t="s">
        <v>323</v>
      </c>
    </row>
    <row r="1946" spans="1:86" x14ac:dyDescent="0.25">
      <c r="A1946" s="100">
        <v>90830</v>
      </c>
      <c r="B1946" s="99"/>
      <c r="C1946" s="772">
        <v>1024</v>
      </c>
      <c r="D1946" s="807">
        <v>0.05</v>
      </c>
      <c r="E1946" s="772">
        <f t="shared" si="85"/>
        <v>1075</v>
      </c>
      <c r="F1946" s="778">
        <v>1.1000000000000001</v>
      </c>
      <c r="G1946" s="774">
        <f t="shared" si="84"/>
        <v>1183</v>
      </c>
      <c r="H1946" s="776"/>
      <c r="I1946" s="758"/>
      <c r="J1946" s="776"/>
      <c r="K1946" s="786"/>
      <c r="L1946" s="9" t="s">
        <v>1644</v>
      </c>
      <c r="M1946" s="9" t="s">
        <v>5332</v>
      </c>
      <c r="N1946" s="9" t="s">
        <v>142</v>
      </c>
      <c r="O1946" s="9" t="s">
        <v>2655</v>
      </c>
      <c r="P1946" s="9" t="s">
        <v>2655</v>
      </c>
      <c r="Q1946" s="9" t="s">
        <v>5323</v>
      </c>
      <c r="R1946" s="9" t="s">
        <v>5324</v>
      </c>
      <c r="S1946" s="9" t="s">
        <v>2659</v>
      </c>
      <c r="T1946" s="82" t="s">
        <v>210</v>
      </c>
      <c r="U1946" s="100">
        <v>161.5</v>
      </c>
      <c r="V1946" s="100" t="s">
        <v>207</v>
      </c>
      <c r="W1946" s="100">
        <v>291</v>
      </c>
      <c r="X1946" s="100" t="s">
        <v>207</v>
      </c>
      <c r="Y1946" s="100">
        <v>175.5</v>
      </c>
      <c r="Z1946" s="100" t="s">
        <v>207</v>
      </c>
      <c r="AA1946">
        <v>305</v>
      </c>
      <c r="AB1946" t="s">
        <v>207</v>
      </c>
      <c r="AC1946">
        <v>333</v>
      </c>
      <c r="AD1946" t="s">
        <v>207</v>
      </c>
      <c r="AE1946">
        <v>131</v>
      </c>
      <c r="AF1946" t="s">
        <v>315</v>
      </c>
      <c r="AG1946" s="3" t="s">
        <v>4706</v>
      </c>
      <c r="AH1946" s="3" t="s">
        <v>207</v>
      </c>
      <c r="AI1946" s="3" t="s">
        <v>4707</v>
      </c>
      <c r="AJ1946" t="s">
        <v>207</v>
      </c>
      <c r="AK1946">
        <v>7</v>
      </c>
      <c r="AL1946" t="s">
        <v>207</v>
      </c>
      <c r="AM1946">
        <v>7</v>
      </c>
      <c r="AN1946" t="s">
        <v>207</v>
      </c>
      <c r="AO1946">
        <v>7</v>
      </c>
      <c r="AP1946" t="s">
        <v>207</v>
      </c>
      <c r="AQ1946">
        <v>7</v>
      </c>
      <c r="AR1946" t="s">
        <v>207</v>
      </c>
      <c r="AS1946" s="9" t="s">
        <v>2978</v>
      </c>
      <c r="AT1946" t="s">
        <v>2980</v>
      </c>
      <c r="AU1946" t="s">
        <v>319</v>
      </c>
      <c r="AV1946" t="s">
        <v>1647</v>
      </c>
      <c r="AW1946" t="s">
        <v>2853</v>
      </c>
      <c r="AX1946" s="9">
        <v>9010600000</v>
      </c>
      <c r="AY1946">
        <v>109.2</v>
      </c>
      <c r="AZ1946" s="4" t="s">
        <v>207</v>
      </c>
      <c r="BA1946">
        <v>12.7</v>
      </c>
      <c r="BB1946" s="4" t="s">
        <v>207</v>
      </c>
      <c r="BC1946">
        <v>45.7</v>
      </c>
      <c r="BD1946" s="4" t="s">
        <v>207</v>
      </c>
      <c r="BE1946" s="99" t="e">
        <v>#VALUE!</v>
      </c>
      <c r="BF1946" s="4" t="s">
        <v>321</v>
      </c>
      <c r="BG1946" s="654" t="e">
        <v>#VALUE!</v>
      </c>
      <c r="BH1946" s="12" t="s">
        <v>321</v>
      </c>
      <c r="BI1946" s="100" t="s">
        <v>142</v>
      </c>
      <c r="BJ1946" s="4" t="s">
        <v>321</v>
      </c>
      <c r="BK1946" s="647" t="e">
        <v>#N/A</v>
      </c>
      <c r="BL1946" s="628" t="s">
        <v>321</v>
      </c>
      <c r="BM1946" s="647" t="e">
        <v>#N/A</v>
      </c>
      <c r="BN1946" s="628" t="s">
        <v>321</v>
      </c>
      <c r="BO1946" s="647" t="e">
        <v>#N/A</v>
      </c>
      <c r="BP1946" s="628" t="s">
        <v>321</v>
      </c>
      <c r="BQ1946" s="647" t="e">
        <v>#N/A</v>
      </c>
      <c r="BR1946" s="628" t="s">
        <v>321</v>
      </c>
      <c r="BS1946" s="651" t="e">
        <v>#N/A</v>
      </c>
      <c r="BT1946" s="628" t="s">
        <v>321</v>
      </c>
      <c r="BU1946" s="651" t="e">
        <v>#N/A</v>
      </c>
      <c r="BV1946" s="628" t="s">
        <v>321</v>
      </c>
      <c r="BW1946">
        <v>6.3E-2</v>
      </c>
      <c r="BX1946" t="s">
        <v>322</v>
      </c>
      <c r="BY1946" s="101">
        <v>43</v>
      </c>
      <c r="BZ1946" t="s">
        <v>315</v>
      </c>
      <c r="CA1946" s="101">
        <v>5</v>
      </c>
      <c r="CB1946" t="s">
        <v>315</v>
      </c>
      <c r="CC1946" s="101">
        <v>18</v>
      </c>
      <c r="CD1946" t="s">
        <v>315</v>
      </c>
      <c r="CE1946" s="101">
        <v>10</v>
      </c>
      <c r="CF1946" s="827" t="s">
        <v>323</v>
      </c>
      <c r="CG1946" s="859" t="s">
        <v>142</v>
      </c>
      <c r="CH1946" s="827" t="s">
        <v>323</v>
      </c>
    </row>
    <row r="1947" spans="1:86" x14ac:dyDescent="0.25">
      <c r="A1947" s="100">
        <v>90831</v>
      </c>
      <c r="B1947" s="99"/>
      <c r="C1947" s="772">
        <v>1194</v>
      </c>
      <c r="D1947" s="807">
        <v>0.05</v>
      </c>
      <c r="E1947" s="772">
        <f t="shared" si="85"/>
        <v>1254</v>
      </c>
      <c r="F1947" s="778">
        <v>1.1000000000000001</v>
      </c>
      <c r="G1947" s="774">
        <f t="shared" si="84"/>
        <v>1379</v>
      </c>
      <c r="H1947" s="776"/>
      <c r="I1947" s="758"/>
      <c r="J1947" s="776"/>
      <c r="K1947" s="786"/>
      <c r="L1947" s="9" t="s">
        <v>1644</v>
      </c>
      <c r="M1947" s="9" t="s">
        <v>5333</v>
      </c>
      <c r="N1947" s="9" t="s">
        <v>142</v>
      </c>
      <c r="O1947" s="9" t="s">
        <v>2655</v>
      </c>
      <c r="P1947" s="9" t="s">
        <v>2655</v>
      </c>
      <c r="Q1947" s="9" t="s">
        <v>5323</v>
      </c>
      <c r="R1947" s="9" t="s">
        <v>5324</v>
      </c>
      <c r="S1947" s="9" t="s">
        <v>2659</v>
      </c>
      <c r="T1947" s="82" t="s">
        <v>210</v>
      </c>
      <c r="U1947" s="100">
        <v>197</v>
      </c>
      <c r="V1947" s="100" t="s">
        <v>207</v>
      </c>
      <c r="W1947" s="100">
        <v>352</v>
      </c>
      <c r="X1947" s="100" t="s">
        <v>207</v>
      </c>
      <c r="Y1947" s="100">
        <v>211</v>
      </c>
      <c r="Z1947" s="100" t="s">
        <v>207</v>
      </c>
      <c r="AA1947">
        <v>366</v>
      </c>
      <c r="AB1947" t="s">
        <v>207</v>
      </c>
      <c r="AC1947">
        <v>403</v>
      </c>
      <c r="AD1947" t="s">
        <v>207</v>
      </c>
      <c r="AE1947">
        <v>159</v>
      </c>
      <c r="AF1947" t="s">
        <v>315</v>
      </c>
      <c r="AG1947" s="3" t="s">
        <v>4709</v>
      </c>
      <c r="AH1947" s="3" t="s">
        <v>207</v>
      </c>
      <c r="AI1947" s="3" t="s">
        <v>4710</v>
      </c>
      <c r="AJ1947" t="s">
        <v>207</v>
      </c>
      <c r="AK1947">
        <v>7</v>
      </c>
      <c r="AL1947" t="s">
        <v>207</v>
      </c>
      <c r="AM1947">
        <v>7</v>
      </c>
      <c r="AN1947" t="s">
        <v>207</v>
      </c>
      <c r="AO1947">
        <v>7</v>
      </c>
      <c r="AP1947" t="s">
        <v>207</v>
      </c>
      <c r="AQ1947">
        <v>7</v>
      </c>
      <c r="AR1947" t="s">
        <v>207</v>
      </c>
      <c r="AS1947" s="9" t="s">
        <v>2978</v>
      </c>
      <c r="AT1947" t="s">
        <v>2980</v>
      </c>
      <c r="AU1947" t="s">
        <v>319</v>
      </c>
      <c r="AV1947" t="s">
        <v>1647</v>
      </c>
      <c r="AW1947" t="s">
        <v>2854</v>
      </c>
      <c r="AX1947" s="9">
        <v>9010600000</v>
      </c>
      <c r="AY1947">
        <v>109.2</v>
      </c>
      <c r="AZ1947" s="4" t="s">
        <v>207</v>
      </c>
      <c r="BA1947">
        <v>12.7</v>
      </c>
      <c r="BB1947" s="4" t="s">
        <v>207</v>
      </c>
      <c r="BC1947">
        <v>45.7</v>
      </c>
      <c r="BD1947" s="4" t="s">
        <v>207</v>
      </c>
      <c r="BE1947" s="99" t="e">
        <v>#VALUE!</v>
      </c>
      <c r="BF1947" s="4" t="s">
        <v>321</v>
      </c>
      <c r="BG1947" s="654" t="e">
        <v>#VALUE!</v>
      </c>
      <c r="BH1947" s="12" t="s">
        <v>321</v>
      </c>
      <c r="BI1947" s="100" t="s">
        <v>142</v>
      </c>
      <c r="BJ1947" s="4" t="s">
        <v>321</v>
      </c>
      <c r="BK1947" s="647" t="e">
        <v>#N/A</v>
      </c>
      <c r="BL1947" s="628" t="s">
        <v>321</v>
      </c>
      <c r="BM1947" s="647" t="e">
        <v>#N/A</v>
      </c>
      <c r="BN1947" s="628" t="s">
        <v>321</v>
      </c>
      <c r="BO1947" s="647" t="e">
        <v>#N/A</v>
      </c>
      <c r="BP1947" s="628" t="s">
        <v>321</v>
      </c>
      <c r="BQ1947" s="647" t="e">
        <v>#N/A</v>
      </c>
      <c r="BR1947" s="628" t="s">
        <v>321</v>
      </c>
      <c r="BS1947" s="651" t="e">
        <v>#N/A</v>
      </c>
      <c r="BT1947" s="628" t="s">
        <v>321</v>
      </c>
      <c r="BU1947" s="651" t="e">
        <v>#N/A</v>
      </c>
      <c r="BV1947" s="628" t="s">
        <v>321</v>
      </c>
      <c r="BW1947">
        <v>6.3E-2</v>
      </c>
      <c r="BX1947" t="s">
        <v>322</v>
      </c>
      <c r="BY1947" s="101">
        <v>43</v>
      </c>
      <c r="BZ1947" t="s">
        <v>315</v>
      </c>
      <c r="CA1947" s="101">
        <v>5</v>
      </c>
      <c r="CB1947" t="s">
        <v>315</v>
      </c>
      <c r="CC1947" s="101">
        <v>18</v>
      </c>
      <c r="CD1947" t="s">
        <v>315</v>
      </c>
      <c r="CE1947" s="101">
        <v>13</v>
      </c>
      <c r="CF1947" s="827" t="s">
        <v>323</v>
      </c>
      <c r="CG1947" s="859" t="s">
        <v>142</v>
      </c>
      <c r="CH1947" s="827" t="s">
        <v>323</v>
      </c>
    </row>
    <row r="1948" spans="1:86" x14ac:dyDescent="0.25">
      <c r="A1948" s="100">
        <v>39319</v>
      </c>
      <c r="B1948" s="99"/>
      <c r="C1948" s="772">
        <v>1517</v>
      </c>
      <c r="D1948" s="807">
        <v>0.05</v>
      </c>
      <c r="E1948" s="772">
        <f t="shared" si="85"/>
        <v>1593</v>
      </c>
      <c r="F1948" s="778">
        <v>1.1000000000000001</v>
      </c>
      <c r="G1948" s="774">
        <f t="shared" si="84"/>
        <v>1752</v>
      </c>
      <c r="H1948" s="776"/>
      <c r="I1948" s="758"/>
      <c r="J1948" s="776"/>
      <c r="K1948" s="786"/>
      <c r="L1948" s="9" t="s">
        <v>1644</v>
      </c>
      <c r="M1948" s="9" t="s">
        <v>5334</v>
      </c>
      <c r="N1948" s="9" t="s">
        <v>142</v>
      </c>
      <c r="O1948" s="9" t="s">
        <v>2655</v>
      </c>
      <c r="P1948" s="9" t="s">
        <v>2655</v>
      </c>
      <c r="Q1948" s="9" t="s">
        <v>5323</v>
      </c>
      <c r="R1948" s="9" t="s">
        <v>5324</v>
      </c>
      <c r="S1948" s="9" t="s">
        <v>2659</v>
      </c>
      <c r="T1948" s="82" t="s">
        <v>210</v>
      </c>
      <c r="U1948" s="100">
        <v>230</v>
      </c>
      <c r="V1948" s="100" t="s">
        <v>207</v>
      </c>
      <c r="W1948" s="100">
        <v>413</v>
      </c>
      <c r="X1948" s="100" t="s">
        <v>207</v>
      </c>
      <c r="Y1948" s="100">
        <v>244</v>
      </c>
      <c r="Z1948" s="100" t="s">
        <v>207</v>
      </c>
      <c r="AA1948">
        <v>426.5</v>
      </c>
      <c r="AB1948" t="s">
        <v>207</v>
      </c>
      <c r="AC1948">
        <v>473</v>
      </c>
      <c r="AD1948" t="s">
        <v>207</v>
      </c>
      <c r="AE1948">
        <v>186</v>
      </c>
      <c r="AF1948" t="s">
        <v>315</v>
      </c>
      <c r="AG1948" s="3" t="s">
        <v>4712</v>
      </c>
      <c r="AH1948" s="3" t="s">
        <v>207</v>
      </c>
      <c r="AI1948" s="3" t="s">
        <v>4713</v>
      </c>
      <c r="AJ1948" t="s">
        <v>207</v>
      </c>
      <c r="AK1948">
        <v>7</v>
      </c>
      <c r="AL1948" t="s">
        <v>207</v>
      </c>
      <c r="AM1948">
        <v>7</v>
      </c>
      <c r="AN1948" t="s">
        <v>207</v>
      </c>
      <c r="AO1948">
        <v>7</v>
      </c>
      <c r="AP1948" t="s">
        <v>207</v>
      </c>
      <c r="AQ1948">
        <v>7</v>
      </c>
      <c r="AR1948" t="s">
        <v>207</v>
      </c>
      <c r="AS1948" s="9" t="s">
        <v>2978</v>
      </c>
      <c r="AT1948" t="s">
        <v>2980</v>
      </c>
      <c r="AU1948" t="s">
        <v>319</v>
      </c>
      <c r="AV1948" t="s">
        <v>1647</v>
      </c>
      <c r="AW1948" t="s">
        <v>2855</v>
      </c>
      <c r="AX1948" s="9">
        <v>9010600000</v>
      </c>
      <c r="AY1948">
        <v>104.1</v>
      </c>
      <c r="AZ1948" s="4" t="s">
        <v>207</v>
      </c>
      <c r="BA1948">
        <v>12.7</v>
      </c>
      <c r="BB1948" s="4" t="s">
        <v>207</v>
      </c>
      <c r="BC1948">
        <v>27.9</v>
      </c>
      <c r="BD1948" s="4" t="s">
        <v>207</v>
      </c>
      <c r="BE1948" s="99" t="e">
        <v>#VALUE!</v>
      </c>
      <c r="BF1948" s="4" t="s">
        <v>321</v>
      </c>
      <c r="BG1948" s="654" t="e">
        <v>#VALUE!</v>
      </c>
      <c r="BH1948" s="12" t="s">
        <v>321</v>
      </c>
      <c r="BI1948" s="100" t="s">
        <v>142</v>
      </c>
      <c r="BJ1948" s="4" t="s">
        <v>321</v>
      </c>
      <c r="BK1948" s="647" t="e">
        <v>#N/A</v>
      </c>
      <c r="BL1948" s="628" t="s">
        <v>321</v>
      </c>
      <c r="BM1948" s="647" t="e">
        <v>#N/A</v>
      </c>
      <c r="BN1948" s="628" t="s">
        <v>321</v>
      </c>
      <c r="BO1948" s="647" t="e">
        <v>#N/A</v>
      </c>
      <c r="BP1948" s="628" t="s">
        <v>321</v>
      </c>
      <c r="BQ1948" s="647" t="e">
        <v>#N/A</v>
      </c>
      <c r="BR1948" s="628" t="s">
        <v>321</v>
      </c>
      <c r="BS1948" s="651" t="e">
        <v>#N/A</v>
      </c>
      <c r="BT1948" s="628" t="s">
        <v>321</v>
      </c>
      <c r="BU1948" s="651" t="e">
        <v>#N/A</v>
      </c>
      <c r="BV1948" s="628" t="s">
        <v>321</v>
      </c>
      <c r="BW1948">
        <v>3.6999999999999998E-2</v>
      </c>
      <c r="BX1948" t="s">
        <v>322</v>
      </c>
      <c r="BY1948" s="101">
        <v>41</v>
      </c>
      <c r="BZ1948" t="s">
        <v>315</v>
      </c>
      <c r="CA1948" s="101">
        <v>5</v>
      </c>
      <c r="CB1948" t="s">
        <v>315</v>
      </c>
      <c r="CC1948" s="101">
        <v>11</v>
      </c>
      <c r="CD1948" t="s">
        <v>315</v>
      </c>
      <c r="CE1948" s="101">
        <v>14</v>
      </c>
      <c r="CF1948" s="827" t="s">
        <v>323</v>
      </c>
      <c r="CG1948" s="859" t="s">
        <v>142</v>
      </c>
      <c r="CH1948" s="827" t="s">
        <v>323</v>
      </c>
    </row>
    <row r="1949" spans="1:86" x14ac:dyDescent="0.25">
      <c r="A1949" s="100">
        <v>38320</v>
      </c>
      <c r="B1949" s="99"/>
      <c r="C1949" s="772">
        <v>664</v>
      </c>
      <c r="D1949" s="807">
        <v>0.05</v>
      </c>
      <c r="E1949" s="772">
        <f t="shared" si="85"/>
        <v>697</v>
      </c>
      <c r="F1949" s="778">
        <v>1.1000000000000001</v>
      </c>
      <c r="G1949" s="774">
        <f t="shared" si="84"/>
        <v>767</v>
      </c>
      <c r="H1949" s="776"/>
      <c r="I1949" s="758"/>
      <c r="J1949" s="776"/>
      <c r="K1949" s="786"/>
      <c r="L1949" s="9" t="s">
        <v>1644</v>
      </c>
      <c r="M1949" s="9" t="s">
        <v>5335</v>
      </c>
      <c r="N1949" s="9" t="s">
        <v>142</v>
      </c>
      <c r="O1949" s="9" t="s">
        <v>2655</v>
      </c>
      <c r="P1949" s="9" t="s">
        <v>2655</v>
      </c>
      <c r="Q1949" s="9" t="s">
        <v>5323</v>
      </c>
      <c r="R1949" s="9" t="s">
        <v>5324</v>
      </c>
      <c r="S1949" s="9" t="s">
        <v>2656</v>
      </c>
      <c r="T1949" s="82" t="s">
        <v>204</v>
      </c>
      <c r="U1949" s="100">
        <v>143.5</v>
      </c>
      <c r="V1949" s="100" t="s">
        <v>207</v>
      </c>
      <c r="W1949" s="100">
        <v>230</v>
      </c>
      <c r="X1949" s="100" t="s">
        <v>207</v>
      </c>
      <c r="Y1949" s="100">
        <v>157.5</v>
      </c>
      <c r="Z1949" s="100" t="s">
        <v>207</v>
      </c>
      <c r="AA1949">
        <v>244</v>
      </c>
      <c r="AB1949" t="s">
        <v>207</v>
      </c>
      <c r="AC1949">
        <v>271</v>
      </c>
      <c r="AD1949" t="s">
        <v>207</v>
      </c>
      <c r="AE1949">
        <v>107</v>
      </c>
      <c r="AF1949" t="s">
        <v>315</v>
      </c>
      <c r="AG1949" s="3" t="s">
        <v>4720</v>
      </c>
      <c r="AH1949" s="3" t="s">
        <v>207</v>
      </c>
      <c r="AI1949" s="3" t="s">
        <v>4721</v>
      </c>
      <c r="AJ1949" t="s">
        <v>207</v>
      </c>
      <c r="AK1949">
        <v>7</v>
      </c>
      <c r="AL1949" t="s">
        <v>207</v>
      </c>
      <c r="AM1949">
        <v>7</v>
      </c>
      <c r="AN1949" t="s">
        <v>207</v>
      </c>
      <c r="AO1949">
        <v>7</v>
      </c>
      <c r="AP1949" t="s">
        <v>207</v>
      </c>
      <c r="AQ1949">
        <v>7</v>
      </c>
      <c r="AR1949" t="s">
        <v>207</v>
      </c>
      <c r="AS1949" t="s">
        <v>2657</v>
      </c>
      <c r="AT1949" s="12" t="s">
        <v>2658</v>
      </c>
      <c r="AU1949" t="s">
        <v>319</v>
      </c>
      <c r="AV1949" t="s">
        <v>1647</v>
      </c>
      <c r="AW1949" t="s">
        <v>2856</v>
      </c>
      <c r="AX1949" s="9">
        <v>9010600000</v>
      </c>
      <c r="AY1949">
        <v>109.2</v>
      </c>
      <c r="AZ1949" s="4" t="s">
        <v>207</v>
      </c>
      <c r="BA1949">
        <v>12.7</v>
      </c>
      <c r="BB1949" s="4" t="s">
        <v>207</v>
      </c>
      <c r="BC1949">
        <v>45.7</v>
      </c>
      <c r="BD1949" s="4" t="s">
        <v>207</v>
      </c>
      <c r="BE1949" s="99" t="e">
        <v>#VALUE!</v>
      </c>
      <c r="BF1949" s="4" t="s">
        <v>321</v>
      </c>
      <c r="BG1949" s="654" t="e">
        <v>#VALUE!</v>
      </c>
      <c r="BH1949" s="12" t="s">
        <v>321</v>
      </c>
      <c r="BI1949" s="100" t="s">
        <v>142</v>
      </c>
      <c r="BJ1949" s="4" t="s">
        <v>321</v>
      </c>
      <c r="BK1949" s="647" t="e">
        <v>#N/A</v>
      </c>
      <c r="BL1949" s="628" t="s">
        <v>321</v>
      </c>
      <c r="BM1949" s="647" t="e">
        <v>#N/A</v>
      </c>
      <c r="BN1949" s="628" t="s">
        <v>321</v>
      </c>
      <c r="BO1949" s="647" t="e">
        <v>#N/A</v>
      </c>
      <c r="BP1949" s="628" t="s">
        <v>321</v>
      </c>
      <c r="BQ1949" s="647" t="e">
        <v>#N/A</v>
      </c>
      <c r="BR1949" s="628" t="s">
        <v>321</v>
      </c>
      <c r="BS1949" s="651" t="e">
        <v>#N/A</v>
      </c>
      <c r="BT1949" s="628" t="s">
        <v>321</v>
      </c>
      <c r="BU1949" s="651" t="e">
        <v>#N/A</v>
      </c>
      <c r="BV1949" s="628" t="s">
        <v>321</v>
      </c>
      <c r="BW1949">
        <v>6.3E-2</v>
      </c>
      <c r="BX1949" t="s">
        <v>322</v>
      </c>
      <c r="BY1949" s="101">
        <v>43</v>
      </c>
      <c r="BZ1949" t="s">
        <v>315</v>
      </c>
      <c r="CA1949" s="101">
        <v>5</v>
      </c>
      <c r="CB1949" t="s">
        <v>315</v>
      </c>
      <c r="CC1949" s="101">
        <v>18</v>
      </c>
      <c r="CD1949" t="s">
        <v>315</v>
      </c>
      <c r="CE1949" s="101">
        <v>13</v>
      </c>
      <c r="CF1949" s="827" t="s">
        <v>323</v>
      </c>
      <c r="CG1949" s="859" t="s">
        <v>142</v>
      </c>
      <c r="CH1949" s="827" t="s">
        <v>323</v>
      </c>
    </row>
    <row r="1950" spans="1:86" x14ac:dyDescent="0.25">
      <c r="A1950" s="100">
        <v>38321</v>
      </c>
      <c r="B1950" s="99"/>
      <c r="C1950" s="772">
        <v>798</v>
      </c>
      <c r="D1950" s="807">
        <v>0.05</v>
      </c>
      <c r="E1950" s="772">
        <f t="shared" si="85"/>
        <v>838</v>
      </c>
      <c r="F1950" s="778">
        <v>1.1000000000000001</v>
      </c>
      <c r="G1950" s="774">
        <f t="shared" si="84"/>
        <v>922</v>
      </c>
      <c r="H1950" s="776"/>
      <c r="I1950" s="758"/>
      <c r="J1950" s="776"/>
      <c r="K1950" s="786"/>
      <c r="L1950" s="9" t="s">
        <v>1644</v>
      </c>
      <c r="M1950" s="9" t="s">
        <v>5336</v>
      </c>
      <c r="N1950" s="9" t="s">
        <v>142</v>
      </c>
      <c r="O1950" s="9" t="s">
        <v>2655</v>
      </c>
      <c r="P1950" s="9" t="s">
        <v>2655</v>
      </c>
      <c r="Q1950" s="9" t="s">
        <v>5323</v>
      </c>
      <c r="R1950" s="9" t="s">
        <v>5324</v>
      </c>
      <c r="S1950" s="9" t="s">
        <v>2656</v>
      </c>
      <c r="T1950" s="82" t="s">
        <v>204</v>
      </c>
      <c r="U1950" s="100">
        <v>161.5</v>
      </c>
      <c r="V1950" s="100" t="s">
        <v>207</v>
      </c>
      <c r="W1950" s="100">
        <v>260.5</v>
      </c>
      <c r="X1950" s="100" t="s">
        <v>207</v>
      </c>
      <c r="Y1950" s="100">
        <v>175.5</v>
      </c>
      <c r="Z1950" s="100" t="s">
        <v>207</v>
      </c>
      <c r="AA1950">
        <v>274.5</v>
      </c>
      <c r="AB1950" t="s">
        <v>207</v>
      </c>
      <c r="AC1950">
        <v>307</v>
      </c>
      <c r="AD1950" t="s">
        <v>207</v>
      </c>
      <c r="AE1950">
        <v>121</v>
      </c>
      <c r="AF1950" t="s">
        <v>315</v>
      </c>
      <c r="AG1950" s="3" t="s">
        <v>4723</v>
      </c>
      <c r="AH1950" s="3" t="s">
        <v>207</v>
      </c>
      <c r="AI1950" s="3" t="s">
        <v>4724</v>
      </c>
      <c r="AJ1950" t="s">
        <v>207</v>
      </c>
      <c r="AK1950">
        <v>7</v>
      </c>
      <c r="AL1950" t="s">
        <v>207</v>
      </c>
      <c r="AM1950">
        <v>7</v>
      </c>
      <c r="AN1950" t="s">
        <v>207</v>
      </c>
      <c r="AO1950">
        <v>7</v>
      </c>
      <c r="AP1950" t="s">
        <v>207</v>
      </c>
      <c r="AQ1950">
        <v>7</v>
      </c>
      <c r="AR1950" t="s">
        <v>207</v>
      </c>
      <c r="AS1950" t="s">
        <v>2657</v>
      </c>
      <c r="AT1950" s="12" t="s">
        <v>2658</v>
      </c>
      <c r="AU1950" t="s">
        <v>319</v>
      </c>
      <c r="AV1950" t="s">
        <v>1647</v>
      </c>
      <c r="AW1950" t="s">
        <v>2857</v>
      </c>
      <c r="AX1950" s="9">
        <v>9010600000</v>
      </c>
      <c r="AY1950">
        <v>109.2</v>
      </c>
      <c r="AZ1950" s="4" t="s">
        <v>207</v>
      </c>
      <c r="BA1950">
        <v>12.7</v>
      </c>
      <c r="BB1950" s="4" t="s">
        <v>207</v>
      </c>
      <c r="BC1950">
        <v>45.7</v>
      </c>
      <c r="BD1950" s="4" t="s">
        <v>207</v>
      </c>
      <c r="BE1950" s="99" t="e">
        <v>#VALUE!</v>
      </c>
      <c r="BF1950" s="4" t="s">
        <v>321</v>
      </c>
      <c r="BG1950" s="654" t="e">
        <v>#VALUE!</v>
      </c>
      <c r="BH1950" s="12" t="s">
        <v>321</v>
      </c>
      <c r="BI1950" s="100" t="s">
        <v>142</v>
      </c>
      <c r="BJ1950" s="4" t="s">
        <v>321</v>
      </c>
      <c r="BK1950" s="647" t="e">
        <v>#N/A</v>
      </c>
      <c r="BL1950" s="628" t="s">
        <v>321</v>
      </c>
      <c r="BM1950" s="647" t="e">
        <v>#N/A</v>
      </c>
      <c r="BN1950" s="628" t="s">
        <v>321</v>
      </c>
      <c r="BO1950" s="647" t="e">
        <v>#N/A</v>
      </c>
      <c r="BP1950" s="628" t="s">
        <v>321</v>
      </c>
      <c r="BQ1950" s="647" t="e">
        <v>#N/A</v>
      </c>
      <c r="BR1950" s="628" t="s">
        <v>321</v>
      </c>
      <c r="BS1950" s="651" t="e">
        <v>#N/A</v>
      </c>
      <c r="BT1950" s="628" t="s">
        <v>321</v>
      </c>
      <c r="BU1950" s="651" t="e">
        <v>#N/A</v>
      </c>
      <c r="BV1950" s="628" t="s">
        <v>321</v>
      </c>
      <c r="BW1950">
        <v>6.3E-2</v>
      </c>
      <c r="BX1950" t="s">
        <v>322</v>
      </c>
      <c r="BY1950" s="101">
        <v>43</v>
      </c>
      <c r="BZ1950" t="s">
        <v>315</v>
      </c>
      <c r="CA1950" s="101">
        <v>5</v>
      </c>
      <c r="CB1950" t="s">
        <v>315</v>
      </c>
      <c r="CC1950" s="101">
        <v>18</v>
      </c>
      <c r="CD1950" t="s">
        <v>315</v>
      </c>
      <c r="CE1950" s="101">
        <v>9</v>
      </c>
      <c r="CF1950" s="827" t="s">
        <v>323</v>
      </c>
      <c r="CG1950" s="859" t="s">
        <v>142</v>
      </c>
      <c r="CH1950" s="827" t="s">
        <v>323</v>
      </c>
    </row>
    <row r="1951" spans="1:86" x14ac:dyDescent="0.25">
      <c r="A1951" s="100">
        <v>38322</v>
      </c>
      <c r="B1951" s="99"/>
      <c r="C1951" s="772">
        <v>890</v>
      </c>
      <c r="D1951" s="807">
        <v>0.05</v>
      </c>
      <c r="E1951" s="772">
        <f t="shared" si="85"/>
        <v>935</v>
      </c>
      <c r="F1951" s="778">
        <v>1.1000000000000001</v>
      </c>
      <c r="G1951" s="774">
        <f t="shared" si="84"/>
        <v>1029</v>
      </c>
      <c r="H1951" s="776"/>
      <c r="I1951" s="758"/>
      <c r="J1951" s="776"/>
      <c r="K1951" s="786"/>
      <c r="L1951" s="9" t="s">
        <v>1644</v>
      </c>
      <c r="M1951" s="9" t="s">
        <v>5337</v>
      </c>
      <c r="N1951" s="9" t="s">
        <v>142</v>
      </c>
      <c r="O1951" s="9" t="s">
        <v>2655</v>
      </c>
      <c r="P1951" s="9" t="s">
        <v>2655</v>
      </c>
      <c r="Q1951" s="9" t="s">
        <v>5323</v>
      </c>
      <c r="R1951" s="9" t="s">
        <v>5324</v>
      </c>
      <c r="S1951" s="9" t="s">
        <v>2656</v>
      </c>
      <c r="T1951" s="82" t="s">
        <v>204</v>
      </c>
      <c r="U1951" s="100">
        <v>181.5</v>
      </c>
      <c r="V1951" s="100" t="s">
        <v>207</v>
      </c>
      <c r="W1951" s="100">
        <v>291</v>
      </c>
      <c r="X1951" s="100" t="s">
        <v>207</v>
      </c>
      <c r="Y1951" s="100">
        <v>195.5</v>
      </c>
      <c r="Z1951" s="100" t="s">
        <v>207</v>
      </c>
      <c r="AA1951">
        <v>305</v>
      </c>
      <c r="AB1951" t="s">
        <v>207</v>
      </c>
      <c r="AC1951">
        <v>343</v>
      </c>
      <c r="AD1951" t="s">
        <v>207</v>
      </c>
      <c r="AE1951">
        <v>135</v>
      </c>
      <c r="AF1951" t="s">
        <v>315</v>
      </c>
      <c r="AG1951" s="3" t="s">
        <v>4726</v>
      </c>
      <c r="AH1951" s="3" t="s">
        <v>207</v>
      </c>
      <c r="AI1951" s="3" t="s">
        <v>4727</v>
      </c>
      <c r="AJ1951" t="s">
        <v>207</v>
      </c>
      <c r="AK1951">
        <v>7</v>
      </c>
      <c r="AL1951" t="s">
        <v>207</v>
      </c>
      <c r="AM1951">
        <v>7</v>
      </c>
      <c r="AN1951" t="s">
        <v>207</v>
      </c>
      <c r="AO1951">
        <v>7</v>
      </c>
      <c r="AP1951" t="s">
        <v>207</v>
      </c>
      <c r="AQ1951">
        <v>7</v>
      </c>
      <c r="AR1951" t="s">
        <v>207</v>
      </c>
      <c r="AS1951" t="s">
        <v>2657</v>
      </c>
      <c r="AT1951" s="12" t="s">
        <v>2658</v>
      </c>
      <c r="AU1951" t="s">
        <v>319</v>
      </c>
      <c r="AV1951" t="s">
        <v>1647</v>
      </c>
      <c r="AW1951" t="s">
        <v>2858</v>
      </c>
      <c r="AX1951" s="9">
        <v>9010600000</v>
      </c>
      <c r="AY1951">
        <v>109.2</v>
      </c>
      <c r="AZ1951" s="4" t="s">
        <v>207</v>
      </c>
      <c r="BA1951">
        <v>12.7</v>
      </c>
      <c r="BB1951" s="4" t="s">
        <v>207</v>
      </c>
      <c r="BC1951">
        <v>45.7</v>
      </c>
      <c r="BD1951" s="4" t="s">
        <v>207</v>
      </c>
      <c r="BE1951" s="99" t="e">
        <v>#VALUE!</v>
      </c>
      <c r="BF1951" s="4" t="s">
        <v>321</v>
      </c>
      <c r="BG1951" s="654" t="e">
        <v>#VALUE!</v>
      </c>
      <c r="BH1951" s="12" t="s">
        <v>321</v>
      </c>
      <c r="BI1951" s="100" t="s">
        <v>142</v>
      </c>
      <c r="BJ1951" s="4" t="s">
        <v>321</v>
      </c>
      <c r="BK1951" s="647" t="e">
        <v>#N/A</v>
      </c>
      <c r="BL1951" s="628" t="s">
        <v>321</v>
      </c>
      <c r="BM1951" s="647" t="e">
        <v>#N/A</v>
      </c>
      <c r="BN1951" s="628" t="s">
        <v>321</v>
      </c>
      <c r="BO1951" s="647" t="e">
        <v>#N/A</v>
      </c>
      <c r="BP1951" s="628" t="s">
        <v>321</v>
      </c>
      <c r="BQ1951" s="647" t="e">
        <v>#N/A</v>
      </c>
      <c r="BR1951" s="628" t="s">
        <v>321</v>
      </c>
      <c r="BS1951" s="651" t="e">
        <v>#N/A</v>
      </c>
      <c r="BT1951" s="628" t="s">
        <v>321</v>
      </c>
      <c r="BU1951" s="651" t="e">
        <v>#N/A</v>
      </c>
      <c r="BV1951" s="628" t="s">
        <v>321</v>
      </c>
      <c r="BW1951">
        <v>6.3E-2</v>
      </c>
      <c r="BX1951" t="s">
        <v>322</v>
      </c>
      <c r="BY1951" s="101">
        <v>43</v>
      </c>
      <c r="BZ1951" t="s">
        <v>315</v>
      </c>
      <c r="CA1951" s="101">
        <v>5</v>
      </c>
      <c r="CB1951" t="s">
        <v>315</v>
      </c>
      <c r="CC1951" s="101">
        <v>18</v>
      </c>
      <c r="CD1951" t="s">
        <v>315</v>
      </c>
      <c r="CE1951" s="101">
        <v>17</v>
      </c>
      <c r="CF1951" s="827" t="s">
        <v>323</v>
      </c>
      <c r="CG1951" s="859" t="s">
        <v>142</v>
      </c>
      <c r="CH1951" s="827" t="s">
        <v>323</v>
      </c>
    </row>
    <row r="1952" spans="1:86" x14ac:dyDescent="0.25">
      <c r="A1952" s="100">
        <v>38323</v>
      </c>
      <c r="B1952" s="99"/>
      <c r="C1952" s="772">
        <v>1038</v>
      </c>
      <c r="D1952" s="807">
        <v>0.05</v>
      </c>
      <c r="E1952" s="772">
        <f t="shared" si="85"/>
        <v>1090</v>
      </c>
      <c r="F1952" s="778">
        <v>1.1000000000000001</v>
      </c>
      <c r="G1952" s="774">
        <f t="shared" si="84"/>
        <v>1199</v>
      </c>
      <c r="H1952" s="776"/>
      <c r="I1952" s="758"/>
      <c r="J1952" s="776"/>
      <c r="K1952" s="786"/>
      <c r="L1952" s="9" t="s">
        <v>1644</v>
      </c>
      <c r="M1952" s="9" t="s">
        <v>5338</v>
      </c>
      <c r="N1952" s="9" t="s">
        <v>142</v>
      </c>
      <c r="O1952" s="9" t="s">
        <v>2655</v>
      </c>
      <c r="P1952" s="9" t="s">
        <v>2655</v>
      </c>
      <c r="Q1952" s="9" t="s">
        <v>5323</v>
      </c>
      <c r="R1952" s="9" t="s">
        <v>5324</v>
      </c>
      <c r="S1952" s="9" t="s">
        <v>2656</v>
      </c>
      <c r="T1952" s="82" t="s">
        <v>204</v>
      </c>
      <c r="U1952" s="100">
        <v>219.5</v>
      </c>
      <c r="V1952" s="100" t="s">
        <v>207</v>
      </c>
      <c r="W1952" s="100">
        <v>352</v>
      </c>
      <c r="X1952" s="100" t="s">
        <v>207</v>
      </c>
      <c r="Y1952" s="100">
        <v>233.5</v>
      </c>
      <c r="Z1952" s="100" t="s">
        <v>207</v>
      </c>
      <c r="AA1952">
        <v>366</v>
      </c>
      <c r="AB1952" t="s">
        <v>207</v>
      </c>
      <c r="AC1952">
        <v>415</v>
      </c>
      <c r="AD1952" t="s">
        <v>207</v>
      </c>
      <c r="AE1952">
        <v>163</v>
      </c>
      <c r="AF1952" t="s">
        <v>315</v>
      </c>
      <c r="AG1952" s="3" t="s">
        <v>4729</v>
      </c>
      <c r="AH1952" s="3" t="s">
        <v>207</v>
      </c>
      <c r="AI1952" s="3" t="s">
        <v>4730</v>
      </c>
      <c r="AJ1952" t="s">
        <v>207</v>
      </c>
      <c r="AK1952">
        <v>7</v>
      </c>
      <c r="AL1952" t="s">
        <v>207</v>
      </c>
      <c r="AM1952">
        <v>7</v>
      </c>
      <c r="AN1952" t="s">
        <v>207</v>
      </c>
      <c r="AO1952">
        <v>7</v>
      </c>
      <c r="AP1952" t="s">
        <v>207</v>
      </c>
      <c r="AQ1952">
        <v>7</v>
      </c>
      <c r="AR1952" t="s">
        <v>207</v>
      </c>
      <c r="AS1952" t="s">
        <v>2657</v>
      </c>
      <c r="AT1952" s="12" t="s">
        <v>2658</v>
      </c>
      <c r="AU1952" t="s">
        <v>319</v>
      </c>
      <c r="AV1952" t="s">
        <v>1647</v>
      </c>
      <c r="AW1952" t="s">
        <v>2859</v>
      </c>
      <c r="AX1952" s="9">
        <v>9010600000</v>
      </c>
      <c r="AY1952">
        <v>109.2</v>
      </c>
      <c r="AZ1952" s="4" t="s">
        <v>207</v>
      </c>
      <c r="BA1952">
        <v>12.7</v>
      </c>
      <c r="BB1952" s="4" t="s">
        <v>207</v>
      </c>
      <c r="BC1952">
        <v>45.7</v>
      </c>
      <c r="BD1952" s="4" t="s">
        <v>207</v>
      </c>
      <c r="BE1952" s="99" t="e">
        <v>#VALUE!</v>
      </c>
      <c r="BF1952" s="4" t="s">
        <v>321</v>
      </c>
      <c r="BG1952" s="654" t="e">
        <v>#VALUE!</v>
      </c>
      <c r="BH1952" s="12" t="s">
        <v>321</v>
      </c>
      <c r="BI1952" s="100" t="s">
        <v>142</v>
      </c>
      <c r="BJ1952" s="4" t="s">
        <v>321</v>
      </c>
      <c r="BK1952" s="647" t="e">
        <v>#N/A</v>
      </c>
      <c r="BL1952" s="628" t="s">
        <v>321</v>
      </c>
      <c r="BM1952" s="647" t="e">
        <v>#N/A</v>
      </c>
      <c r="BN1952" s="628" t="s">
        <v>321</v>
      </c>
      <c r="BO1952" s="647" t="e">
        <v>#N/A</v>
      </c>
      <c r="BP1952" s="628" t="s">
        <v>321</v>
      </c>
      <c r="BQ1952" s="647" t="e">
        <v>#N/A</v>
      </c>
      <c r="BR1952" s="628" t="s">
        <v>321</v>
      </c>
      <c r="BS1952" s="651" t="e">
        <v>#N/A</v>
      </c>
      <c r="BT1952" s="628" t="s">
        <v>321</v>
      </c>
      <c r="BU1952" s="651" t="e">
        <v>#N/A</v>
      </c>
      <c r="BV1952" s="628" t="s">
        <v>321</v>
      </c>
      <c r="BW1952">
        <v>6.3E-2</v>
      </c>
      <c r="BX1952" t="s">
        <v>322</v>
      </c>
      <c r="BY1952" s="101">
        <v>43</v>
      </c>
      <c r="BZ1952" t="s">
        <v>315</v>
      </c>
      <c r="CA1952" s="101">
        <v>5</v>
      </c>
      <c r="CB1952" t="s">
        <v>315</v>
      </c>
      <c r="CC1952" s="101">
        <v>18</v>
      </c>
      <c r="CD1952" t="s">
        <v>315</v>
      </c>
      <c r="CE1952" s="101">
        <v>12</v>
      </c>
      <c r="CF1952" s="827" t="s">
        <v>323</v>
      </c>
      <c r="CG1952" s="859" t="s">
        <v>142</v>
      </c>
      <c r="CH1952" s="827" t="s">
        <v>323</v>
      </c>
    </row>
    <row r="1953" spans="1:86" x14ac:dyDescent="0.25">
      <c r="A1953" s="100">
        <v>38328</v>
      </c>
      <c r="B1953" s="99"/>
      <c r="C1953" s="772">
        <v>763</v>
      </c>
      <c r="D1953" s="807">
        <v>0.05</v>
      </c>
      <c r="E1953" s="772">
        <f t="shared" si="85"/>
        <v>801</v>
      </c>
      <c r="F1953" s="778">
        <v>1.1000000000000001</v>
      </c>
      <c r="G1953" s="774">
        <f t="shared" si="84"/>
        <v>881</v>
      </c>
      <c r="H1953" s="776"/>
      <c r="I1953" s="758"/>
      <c r="J1953" s="776"/>
      <c r="K1953" s="786"/>
      <c r="L1953" s="9" t="s">
        <v>1644</v>
      </c>
      <c r="M1953" s="9" t="s">
        <v>5339</v>
      </c>
      <c r="N1953" s="9" t="s">
        <v>142</v>
      </c>
      <c r="O1953" s="9" t="s">
        <v>2655</v>
      </c>
      <c r="P1953" s="9" t="s">
        <v>2655</v>
      </c>
      <c r="Q1953" s="9" t="s">
        <v>5323</v>
      </c>
      <c r="R1953" s="9" t="s">
        <v>5324</v>
      </c>
      <c r="S1953" s="9" t="s">
        <v>2656</v>
      </c>
      <c r="T1953" s="82" t="s">
        <v>204</v>
      </c>
      <c r="U1953" s="100">
        <v>143.5</v>
      </c>
      <c r="V1953" s="100" t="s">
        <v>207</v>
      </c>
      <c r="W1953" s="100">
        <v>230</v>
      </c>
      <c r="X1953" s="100" t="s">
        <v>207</v>
      </c>
      <c r="Y1953" s="100">
        <v>157.5</v>
      </c>
      <c r="Z1953" s="100" t="s">
        <v>207</v>
      </c>
      <c r="AA1953">
        <v>244</v>
      </c>
      <c r="AB1953" t="s">
        <v>207</v>
      </c>
      <c r="AC1953">
        <v>271</v>
      </c>
      <c r="AD1953" t="s">
        <v>207</v>
      </c>
      <c r="AE1953">
        <v>107</v>
      </c>
      <c r="AF1953" t="s">
        <v>315</v>
      </c>
      <c r="AG1953" s="3" t="s">
        <v>4720</v>
      </c>
      <c r="AH1953" s="3" t="s">
        <v>207</v>
      </c>
      <c r="AI1953" s="3" t="s">
        <v>4721</v>
      </c>
      <c r="AJ1953" t="s">
        <v>207</v>
      </c>
      <c r="AK1953">
        <v>7</v>
      </c>
      <c r="AL1953" t="s">
        <v>207</v>
      </c>
      <c r="AM1953">
        <v>7</v>
      </c>
      <c r="AN1953" t="s">
        <v>207</v>
      </c>
      <c r="AO1953">
        <v>7</v>
      </c>
      <c r="AP1953" t="s">
        <v>207</v>
      </c>
      <c r="AQ1953">
        <v>7</v>
      </c>
      <c r="AR1953" t="s">
        <v>207</v>
      </c>
      <c r="AS1953" s="9" t="s">
        <v>2978</v>
      </c>
      <c r="AT1953" t="s">
        <v>2980</v>
      </c>
      <c r="AU1953" t="s">
        <v>319</v>
      </c>
      <c r="AV1953" t="s">
        <v>1647</v>
      </c>
      <c r="AW1953" t="s">
        <v>2860</v>
      </c>
      <c r="AX1953" s="9">
        <v>9010600000</v>
      </c>
      <c r="AY1953">
        <v>109.2</v>
      </c>
      <c r="AZ1953" s="4" t="s">
        <v>207</v>
      </c>
      <c r="BA1953">
        <v>12.7</v>
      </c>
      <c r="BB1953" s="4" t="s">
        <v>207</v>
      </c>
      <c r="BC1953">
        <v>45.7</v>
      </c>
      <c r="BD1953" s="4" t="s">
        <v>207</v>
      </c>
      <c r="BE1953" s="99" t="e">
        <v>#VALUE!</v>
      </c>
      <c r="BF1953" s="4" t="s">
        <v>321</v>
      </c>
      <c r="BG1953" s="654" t="e">
        <v>#VALUE!</v>
      </c>
      <c r="BH1953" s="12" t="s">
        <v>321</v>
      </c>
      <c r="BI1953" s="100" t="s">
        <v>142</v>
      </c>
      <c r="BJ1953" s="4" t="s">
        <v>321</v>
      </c>
      <c r="BK1953" s="647" t="e">
        <v>#N/A</v>
      </c>
      <c r="BL1953" s="628" t="s">
        <v>321</v>
      </c>
      <c r="BM1953" s="647" t="e">
        <v>#N/A</v>
      </c>
      <c r="BN1953" s="628" t="s">
        <v>321</v>
      </c>
      <c r="BO1953" s="647" t="e">
        <v>#N/A</v>
      </c>
      <c r="BP1953" s="628" t="s">
        <v>321</v>
      </c>
      <c r="BQ1953" s="647" t="e">
        <v>#N/A</v>
      </c>
      <c r="BR1953" s="628" t="s">
        <v>321</v>
      </c>
      <c r="BS1953" s="651" t="e">
        <v>#N/A</v>
      </c>
      <c r="BT1953" s="628" t="s">
        <v>321</v>
      </c>
      <c r="BU1953" s="651" t="e">
        <v>#N/A</v>
      </c>
      <c r="BV1953" s="628" t="s">
        <v>321</v>
      </c>
      <c r="BW1953">
        <v>6.3E-2</v>
      </c>
      <c r="BX1953" t="s">
        <v>322</v>
      </c>
      <c r="BY1953" s="101">
        <v>43</v>
      </c>
      <c r="BZ1953" t="s">
        <v>315</v>
      </c>
      <c r="CA1953" s="101">
        <v>5</v>
      </c>
      <c r="CB1953" t="s">
        <v>315</v>
      </c>
      <c r="CC1953" s="101">
        <v>18</v>
      </c>
      <c r="CD1953" t="s">
        <v>315</v>
      </c>
      <c r="CE1953" s="101">
        <v>8</v>
      </c>
      <c r="CF1953" s="827" t="s">
        <v>323</v>
      </c>
      <c r="CG1953" s="859" t="s">
        <v>142</v>
      </c>
      <c r="CH1953" s="827" t="s">
        <v>323</v>
      </c>
    </row>
    <row r="1954" spans="1:86" x14ac:dyDescent="0.25">
      <c r="A1954" s="100">
        <v>39329</v>
      </c>
      <c r="B1954" s="99"/>
      <c r="C1954" s="772">
        <v>918</v>
      </c>
      <c r="D1954" s="807">
        <v>0.05</v>
      </c>
      <c r="E1954" s="772">
        <f t="shared" si="85"/>
        <v>964</v>
      </c>
      <c r="F1954" s="778">
        <v>1.1000000000000001</v>
      </c>
      <c r="G1954" s="774">
        <f t="shared" si="84"/>
        <v>1060</v>
      </c>
      <c r="H1954" s="776"/>
      <c r="I1954" s="758"/>
      <c r="J1954" s="776"/>
      <c r="K1954" s="786"/>
      <c r="L1954" s="9" t="s">
        <v>1644</v>
      </c>
      <c r="M1954" s="9" t="s">
        <v>5340</v>
      </c>
      <c r="N1954" s="9" t="s">
        <v>142</v>
      </c>
      <c r="O1954" s="9" t="s">
        <v>2655</v>
      </c>
      <c r="P1954" s="9" t="s">
        <v>2655</v>
      </c>
      <c r="Q1954" s="9" t="s">
        <v>5323</v>
      </c>
      <c r="R1954" s="9" t="s">
        <v>5324</v>
      </c>
      <c r="S1954" s="9" t="s">
        <v>2656</v>
      </c>
      <c r="T1954" s="82" t="s">
        <v>204</v>
      </c>
      <c r="U1954" s="100">
        <v>161.5</v>
      </c>
      <c r="V1954" s="100" t="s">
        <v>207</v>
      </c>
      <c r="W1954" s="100">
        <v>260.5</v>
      </c>
      <c r="X1954" s="100" t="s">
        <v>207</v>
      </c>
      <c r="Y1954" s="100">
        <v>175.5</v>
      </c>
      <c r="Z1954" s="100" t="s">
        <v>207</v>
      </c>
      <c r="AA1954">
        <v>274.5</v>
      </c>
      <c r="AB1954" t="s">
        <v>207</v>
      </c>
      <c r="AC1954">
        <v>307</v>
      </c>
      <c r="AD1954" t="s">
        <v>207</v>
      </c>
      <c r="AE1954">
        <v>121</v>
      </c>
      <c r="AF1954" t="s">
        <v>315</v>
      </c>
      <c r="AG1954" s="3" t="s">
        <v>4723</v>
      </c>
      <c r="AH1954" s="3" t="s">
        <v>207</v>
      </c>
      <c r="AI1954" s="3" t="s">
        <v>4724</v>
      </c>
      <c r="AJ1954" t="s">
        <v>207</v>
      </c>
      <c r="AK1954">
        <v>7</v>
      </c>
      <c r="AL1954" t="s">
        <v>207</v>
      </c>
      <c r="AM1954">
        <v>7</v>
      </c>
      <c r="AN1954" t="s">
        <v>207</v>
      </c>
      <c r="AO1954">
        <v>7</v>
      </c>
      <c r="AP1954" t="s">
        <v>207</v>
      </c>
      <c r="AQ1954">
        <v>7</v>
      </c>
      <c r="AR1954" t="s">
        <v>207</v>
      </c>
      <c r="AS1954" s="9" t="s">
        <v>2978</v>
      </c>
      <c r="AT1954" t="s">
        <v>2980</v>
      </c>
      <c r="AU1954" t="s">
        <v>319</v>
      </c>
      <c r="AV1954" t="s">
        <v>1647</v>
      </c>
      <c r="AW1954" t="e">
        <v>#N/A</v>
      </c>
      <c r="AX1954" s="9">
        <v>9010600000</v>
      </c>
      <c r="AY1954">
        <v>109.2</v>
      </c>
      <c r="AZ1954" s="4" t="s">
        <v>207</v>
      </c>
      <c r="BA1954">
        <v>12.7</v>
      </c>
      <c r="BB1954" s="4" t="s">
        <v>207</v>
      </c>
      <c r="BC1954">
        <v>45.7</v>
      </c>
      <c r="BD1954" s="4" t="s">
        <v>207</v>
      </c>
      <c r="BE1954" s="99" t="e">
        <v>#VALUE!</v>
      </c>
      <c r="BF1954" s="4" t="s">
        <v>321</v>
      </c>
      <c r="BG1954" s="654" t="e">
        <v>#VALUE!</v>
      </c>
      <c r="BH1954" s="12" t="s">
        <v>321</v>
      </c>
      <c r="BI1954" s="100" t="s">
        <v>142</v>
      </c>
      <c r="BJ1954" s="4" t="s">
        <v>321</v>
      </c>
      <c r="BK1954" s="647" t="e">
        <v>#N/A</v>
      </c>
      <c r="BL1954" s="628" t="s">
        <v>321</v>
      </c>
      <c r="BM1954" s="647" t="e">
        <v>#N/A</v>
      </c>
      <c r="BN1954" s="628" t="s">
        <v>321</v>
      </c>
      <c r="BO1954" s="647" t="e">
        <v>#N/A</v>
      </c>
      <c r="BP1954" s="628" t="s">
        <v>321</v>
      </c>
      <c r="BQ1954" s="647" t="e">
        <v>#N/A</v>
      </c>
      <c r="BR1954" s="628" t="s">
        <v>321</v>
      </c>
      <c r="BS1954" s="651" t="e">
        <v>#N/A</v>
      </c>
      <c r="BT1954" s="628" t="s">
        <v>321</v>
      </c>
      <c r="BU1954" s="651" t="e">
        <v>#N/A</v>
      </c>
      <c r="BV1954" s="628" t="s">
        <v>321</v>
      </c>
      <c r="BW1954">
        <v>6.3E-2</v>
      </c>
      <c r="BX1954" t="s">
        <v>322</v>
      </c>
      <c r="BY1954" s="101">
        <v>43</v>
      </c>
      <c r="BZ1954" t="s">
        <v>315</v>
      </c>
      <c r="CA1954" s="101">
        <v>5</v>
      </c>
      <c r="CB1954" t="s">
        <v>315</v>
      </c>
      <c r="CC1954" s="101">
        <v>18</v>
      </c>
      <c r="CD1954" t="s">
        <v>315</v>
      </c>
      <c r="CE1954" s="101">
        <v>9</v>
      </c>
      <c r="CF1954" s="827" t="s">
        <v>323</v>
      </c>
      <c r="CG1954" s="859" t="s">
        <v>142</v>
      </c>
      <c r="CH1954" s="827" t="s">
        <v>323</v>
      </c>
    </row>
    <row r="1955" spans="1:86" x14ac:dyDescent="0.25">
      <c r="A1955" s="100">
        <v>39330</v>
      </c>
      <c r="B1955" s="99"/>
      <c r="C1955" s="772">
        <v>1024</v>
      </c>
      <c r="D1955" s="807">
        <v>0.05</v>
      </c>
      <c r="E1955" s="772">
        <f t="shared" si="85"/>
        <v>1075</v>
      </c>
      <c r="F1955" s="778">
        <v>1.1000000000000001</v>
      </c>
      <c r="G1955" s="774">
        <f t="shared" si="84"/>
        <v>1183</v>
      </c>
      <c r="H1955" s="776"/>
      <c r="I1955" s="758"/>
      <c r="J1955" s="776"/>
      <c r="K1955" s="786"/>
      <c r="L1955" s="9" t="s">
        <v>1644</v>
      </c>
      <c r="M1955" s="9" t="s">
        <v>5341</v>
      </c>
      <c r="N1955" s="9" t="s">
        <v>142</v>
      </c>
      <c r="O1955" s="9" t="s">
        <v>2655</v>
      </c>
      <c r="P1955" s="9" t="s">
        <v>2655</v>
      </c>
      <c r="Q1955" s="9" t="s">
        <v>5323</v>
      </c>
      <c r="R1955" s="9" t="s">
        <v>5324</v>
      </c>
      <c r="S1955" s="9" t="s">
        <v>2656</v>
      </c>
      <c r="T1955" s="82" t="s">
        <v>204</v>
      </c>
      <c r="U1955" s="100">
        <v>181.5</v>
      </c>
      <c r="V1955" s="100" t="s">
        <v>207</v>
      </c>
      <c r="W1955" s="100">
        <v>291</v>
      </c>
      <c r="X1955" s="100" t="s">
        <v>207</v>
      </c>
      <c r="Y1955" s="100">
        <v>195.5</v>
      </c>
      <c r="Z1955" s="100" t="s">
        <v>207</v>
      </c>
      <c r="AA1955">
        <v>305</v>
      </c>
      <c r="AB1955" t="s">
        <v>207</v>
      </c>
      <c r="AC1955">
        <v>343</v>
      </c>
      <c r="AD1955" t="s">
        <v>207</v>
      </c>
      <c r="AE1955">
        <v>135</v>
      </c>
      <c r="AF1955" t="s">
        <v>315</v>
      </c>
      <c r="AG1955" s="3" t="s">
        <v>4726</v>
      </c>
      <c r="AH1955" s="3" t="s">
        <v>207</v>
      </c>
      <c r="AI1955" s="3" t="s">
        <v>4727</v>
      </c>
      <c r="AJ1955" t="s">
        <v>207</v>
      </c>
      <c r="AK1955">
        <v>7</v>
      </c>
      <c r="AL1955" t="s">
        <v>207</v>
      </c>
      <c r="AM1955">
        <v>7</v>
      </c>
      <c r="AN1955" t="s">
        <v>207</v>
      </c>
      <c r="AO1955">
        <v>7</v>
      </c>
      <c r="AP1955" t="s">
        <v>207</v>
      </c>
      <c r="AQ1955">
        <v>7</v>
      </c>
      <c r="AR1955" t="s">
        <v>207</v>
      </c>
      <c r="AS1955" s="9" t="s">
        <v>2978</v>
      </c>
      <c r="AT1955" t="s">
        <v>2980</v>
      </c>
      <c r="AU1955" t="s">
        <v>319</v>
      </c>
      <c r="AV1955" t="s">
        <v>1647</v>
      </c>
      <c r="AW1955" t="e">
        <v>#N/A</v>
      </c>
      <c r="AX1955" s="9">
        <v>9010600000</v>
      </c>
      <c r="AY1955">
        <v>109.2</v>
      </c>
      <c r="AZ1955" s="4" t="s">
        <v>207</v>
      </c>
      <c r="BA1955">
        <v>12.7</v>
      </c>
      <c r="BB1955" s="4" t="s">
        <v>207</v>
      </c>
      <c r="BC1955">
        <v>45.7</v>
      </c>
      <c r="BD1955" s="4" t="s">
        <v>207</v>
      </c>
      <c r="BE1955" s="99" t="e">
        <v>#VALUE!</v>
      </c>
      <c r="BF1955" s="4" t="s">
        <v>321</v>
      </c>
      <c r="BG1955" s="654" t="e">
        <v>#VALUE!</v>
      </c>
      <c r="BH1955" s="12" t="s">
        <v>321</v>
      </c>
      <c r="BI1955" s="100" t="s">
        <v>142</v>
      </c>
      <c r="BJ1955" s="4" t="s">
        <v>321</v>
      </c>
      <c r="BK1955" s="647" t="e">
        <v>#N/A</v>
      </c>
      <c r="BL1955" s="628" t="s">
        <v>321</v>
      </c>
      <c r="BM1955" s="647" t="e">
        <v>#N/A</v>
      </c>
      <c r="BN1955" s="628" t="s">
        <v>321</v>
      </c>
      <c r="BO1955" s="647" t="e">
        <v>#N/A</v>
      </c>
      <c r="BP1955" s="628" t="s">
        <v>321</v>
      </c>
      <c r="BQ1955" s="647" t="e">
        <v>#N/A</v>
      </c>
      <c r="BR1955" s="628" t="s">
        <v>321</v>
      </c>
      <c r="BS1955" s="651" t="e">
        <v>#N/A</v>
      </c>
      <c r="BT1955" s="628" t="s">
        <v>321</v>
      </c>
      <c r="BU1955" s="651" t="e">
        <v>#N/A</v>
      </c>
      <c r="BV1955" s="628" t="s">
        <v>321</v>
      </c>
      <c r="BW1955">
        <v>6.3E-2</v>
      </c>
      <c r="BX1955" t="s">
        <v>322</v>
      </c>
      <c r="BY1955" s="101">
        <v>43</v>
      </c>
      <c r="BZ1955" t="s">
        <v>315</v>
      </c>
      <c r="CA1955" s="101">
        <v>5</v>
      </c>
      <c r="CB1955" t="s">
        <v>315</v>
      </c>
      <c r="CC1955" s="101">
        <v>18</v>
      </c>
      <c r="CD1955" t="s">
        <v>315</v>
      </c>
      <c r="CE1955" s="101">
        <v>10</v>
      </c>
      <c r="CF1955" s="827" t="s">
        <v>323</v>
      </c>
      <c r="CG1955" s="859" t="s">
        <v>142</v>
      </c>
      <c r="CH1955" s="827" t="s">
        <v>323</v>
      </c>
    </row>
    <row r="1956" spans="1:86" x14ac:dyDescent="0.25">
      <c r="A1956" s="100">
        <v>38331</v>
      </c>
      <c r="B1956" s="99"/>
      <c r="C1956" s="772">
        <v>1194</v>
      </c>
      <c r="D1956" s="807">
        <v>0.05</v>
      </c>
      <c r="E1956" s="772">
        <f t="shared" si="85"/>
        <v>1254</v>
      </c>
      <c r="F1956" s="778">
        <v>1.1000000000000001</v>
      </c>
      <c r="G1956" s="774">
        <f t="shared" si="84"/>
        <v>1379</v>
      </c>
      <c r="H1956" s="776"/>
      <c r="I1956" s="758"/>
      <c r="J1956" s="776"/>
      <c r="K1956" s="786"/>
      <c r="L1956" s="9" t="s">
        <v>1644</v>
      </c>
      <c r="M1956" s="9" t="s">
        <v>5342</v>
      </c>
      <c r="N1956" s="9" t="s">
        <v>142</v>
      </c>
      <c r="O1956" s="9" t="s">
        <v>2655</v>
      </c>
      <c r="P1956" s="9" t="s">
        <v>2655</v>
      </c>
      <c r="Q1956" s="9" t="s">
        <v>5323</v>
      </c>
      <c r="R1956" s="9" t="s">
        <v>5324</v>
      </c>
      <c r="S1956" s="9" t="s">
        <v>2656</v>
      </c>
      <c r="T1956" s="82" t="s">
        <v>204</v>
      </c>
      <c r="U1956" s="100">
        <v>219.5</v>
      </c>
      <c r="V1956" s="100" t="s">
        <v>207</v>
      </c>
      <c r="W1956" s="100">
        <v>352</v>
      </c>
      <c r="X1956" s="100" t="s">
        <v>207</v>
      </c>
      <c r="Y1956" s="100">
        <v>233.5</v>
      </c>
      <c r="Z1956" s="100" t="s">
        <v>207</v>
      </c>
      <c r="AA1956">
        <v>366</v>
      </c>
      <c r="AB1956" t="s">
        <v>207</v>
      </c>
      <c r="AC1956">
        <v>415</v>
      </c>
      <c r="AD1956" t="s">
        <v>207</v>
      </c>
      <c r="AE1956">
        <v>163</v>
      </c>
      <c r="AF1956" t="s">
        <v>315</v>
      </c>
      <c r="AG1956" s="3" t="s">
        <v>4729</v>
      </c>
      <c r="AH1956" s="3" t="s">
        <v>207</v>
      </c>
      <c r="AI1956" s="3" t="s">
        <v>4730</v>
      </c>
      <c r="AJ1956" t="s">
        <v>207</v>
      </c>
      <c r="AK1956">
        <v>7</v>
      </c>
      <c r="AL1956" t="s">
        <v>207</v>
      </c>
      <c r="AM1956">
        <v>7</v>
      </c>
      <c r="AN1956" t="s">
        <v>207</v>
      </c>
      <c r="AO1956">
        <v>7</v>
      </c>
      <c r="AP1956" t="s">
        <v>207</v>
      </c>
      <c r="AQ1956">
        <v>7</v>
      </c>
      <c r="AR1956" t="s">
        <v>207</v>
      </c>
      <c r="AS1956" s="9" t="s">
        <v>2978</v>
      </c>
      <c r="AT1956" t="s">
        <v>2980</v>
      </c>
      <c r="AU1956" t="s">
        <v>319</v>
      </c>
      <c r="AV1956" t="s">
        <v>1647</v>
      </c>
      <c r="AW1956" t="s">
        <v>2863</v>
      </c>
      <c r="AX1956" s="9">
        <v>9010600000</v>
      </c>
      <c r="AY1956">
        <v>109.2</v>
      </c>
      <c r="AZ1956" s="4" t="s">
        <v>207</v>
      </c>
      <c r="BA1956">
        <v>12.7</v>
      </c>
      <c r="BB1956" s="4" t="s">
        <v>207</v>
      </c>
      <c r="BC1956">
        <v>45.7</v>
      </c>
      <c r="BD1956" s="4" t="s">
        <v>207</v>
      </c>
      <c r="BE1956" s="99" t="e">
        <v>#VALUE!</v>
      </c>
      <c r="BF1956" s="4" t="s">
        <v>321</v>
      </c>
      <c r="BG1956" s="654" t="e">
        <v>#VALUE!</v>
      </c>
      <c r="BH1956" s="12" t="s">
        <v>321</v>
      </c>
      <c r="BI1956" s="100" t="s">
        <v>142</v>
      </c>
      <c r="BJ1956" s="4" t="s">
        <v>321</v>
      </c>
      <c r="BK1956" s="647" t="e">
        <v>#N/A</v>
      </c>
      <c r="BL1956" s="628" t="s">
        <v>321</v>
      </c>
      <c r="BM1956" s="647" t="e">
        <v>#N/A</v>
      </c>
      <c r="BN1956" s="628" t="s">
        <v>321</v>
      </c>
      <c r="BO1956" s="647" t="e">
        <v>#N/A</v>
      </c>
      <c r="BP1956" s="628" t="s">
        <v>321</v>
      </c>
      <c r="BQ1956" s="647" t="e">
        <v>#N/A</v>
      </c>
      <c r="BR1956" s="628" t="s">
        <v>321</v>
      </c>
      <c r="BS1956" s="651" t="e">
        <v>#N/A</v>
      </c>
      <c r="BT1956" s="628" t="s">
        <v>321</v>
      </c>
      <c r="BU1956" s="651" t="e">
        <v>#N/A</v>
      </c>
      <c r="BV1956" s="628" t="s">
        <v>321</v>
      </c>
      <c r="BW1956">
        <v>6.3E-2</v>
      </c>
      <c r="BX1956" t="s">
        <v>322</v>
      </c>
      <c r="BY1956" s="101">
        <v>43</v>
      </c>
      <c r="BZ1956" t="s">
        <v>315</v>
      </c>
      <c r="CA1956" s="101">
        <v>5</v>
      </c>
      <c r="CB1956" t="s">
        <v>315</v>
      </c>
      <c r="CC1956" s="101">
        <v>18</v>
      </c>
      <c r="CD1956" t="s">
        <v>315</v>
      </c>
      <c r="CE1956" s="101">
        <v>12</v>
      </c>
      <c r="CF1956" s="827" t="s">
        <v>323</v>
      </c>
      <c r="CG1956" s="859" t="s">
        <v>142</v>
      </c>
      <c r="CH1956" s="827" t="s">
        <v>323</v>
      </c>
    </row>
    <row r="1957" spans="1:86" x14ac:dyDescent="0.25">
      <c r="A1957" s="100">
        <v>34219</v>
      </c>
      <c r="B1957" s="99"/>
      <c r="C1957" s="772">
        <v>664</v>
      </c>
      <c r="D1957" s="807">
        <v>0.05</v>
      </c>
      <c r="E1957" s="772">
        <f t="shared" si="85"/>
        <v>697</v>
      </c>
      <c r="F1957" s="778">
        <v>1.1000000000000001</v>
      </c>
      <c r="G1957" s="774">
        <f t="shared" si="84"/>
        <v>767</v>
      </c>
      <c r="H1957" s="776"/>
      <c r="I1957" s="758"/>
      <c r="J1957" s="776"/>
      <c r="K1957" s="786"/>
      <c r="L1957" s="9" t="s">
        <v>1644</v>
      </c>
      <c r="M1957" s="9" t="s">
        <v>5343</v>
      </c>
      <c r="N1957" s="9" t="s">
        <v>142</v>
      </c>
      <c r="O1957" s="9" t="s">
        <v>2655</v>
      </c>
      <c r="P1957" s="9" t="s">
        <v>2655</v>
      </c>
      <c r="Q1957" s="9" t="s">
        <v>5323</v>
      </c>
      <c r="R1957" s="9" t="s">
        <v>5324</v>
      </c>
      <c r="S1957" s="9" t="s">
        <v>373</v>
      </c>
      <c r="T1957" s="82" t="s">
        <v>234</v>
      </c>
      <c r="U1957" s="100">
        <v>172.5</v>
      </c>
      <c r="V1957" s="100" t="s">
        <v>207</v>
      </c>
      <c r="W1957" s="100">
        <v>230</v>
      </c>
      <c r="X1957" s="100" t="s">
        <v>207</v>
      </c>
      <c r="Y1957" s="100">
        <v>186.5</v>
      </c>
      <c r="Z1957" s="100" t="s">
        <v>207</v>
      </c>
      <c r="AA1957">
        <v>244</v>
      </c>
      <c r="AB1957" t="s">
        <v>207</v>
      </c>
      <c r="AC1957">
        <v>288</v>
      </c>
      <c r="AD1957" t="s">
        <v>207</v>
      </c>
      <c r="AE1957">
        <v>112</v>
      </c>
      <c r="AF1957" t="s">
        <v>315</v>
      </c>
      <c r="AG1957" s="3" t="s">
        <v>4736</v>
      </c>
      <c r="AH1957" s="3" t="s">
        <v>207</v>
      </c>
      <c r="AI1957" s="3" t="s">
        <v>4737</v>
      </c>
      <c r="AJ1957" t="s">
        <v>207</v>
      </c>
      <c r="AK1957">
        <v>7</v>
      </c>
      <c r="AL1957" t="s">
        <v>207</v>
      </c>
      <c r="AM1957">
        <v>7</v>
      </c>
      <c r="AN1957" t="s">
        <v>207</v>
      </c>
      <c r="AO1957">
        <v>7</v>
      </c>
      <c r="AP1957" t="s">
        <v>207</v>
      </c>
      <c r="AQ1957">
        <v>7</v>
      </c>
      <c r="AR1957" t="s">
        <v>207</v>
      </c>
      <c r="AS1957" t="s">
        <v>2657</v>
      </c>
      <c r="AT1957" s="12" t="s">
        <v>2658</v>
      </c>
      <c r="AU1957" t="s">
        <v>319</v>
      </c>
      <c r="AV1957" t="s">
        <v>1647</v>
      </c>
      <c r="AW1957" t="s">
        <v>2864</v>
      </c>
      <c r="AX1957" s="9">
        <v>9010600000</v>
      </c>
      <c r="AY1957">
        <v>109.2</v>
      </c>
      <c r="AZ1957" s="4" t="s">
        <v>207</v>
      </c>
      <c r="BA1957">
        <v>12.7</v>
      </c>
      <c r="BB1957" s="4" t="s">
        <v>207</v>
      </c>
      <c r="BC1957">
        <v>45.7</v>
      </c>
      <c r="BD1957" s="4" t="s">
        <v>207</v>
      </c>
      <c r="BE1957" s="99" t="e">
        <v>#VALUE!</v>
      </c>
      <c r="BF1957" s="4" t="s">
        <v>321</v>
      </c>
      <c r="BG1957" s="654" t="e">
        <v>#VALUE!</v>
      </c>
      <c r="BH1957" s="12" t="s">
        <v>321</v>
      </c>
      <c r="BI1957" s="100" t="s">
        <v>142</v>
      </c>
      <c r="BJ1957" s="4" t="s">
        <v>321</v>
      </c>
      <c r="BK1957" s="647" t="e">
        <v>#N/A</v>
      </c>
      <c r="BL1957" s="628" t="s">
        <v>321</v>
      </c>
      <c r="BM1957" s="647" t="e">
        <v>#N/A</v>
      </c>
      <c r="BN1957" s="628" t="s">
        <v>321</v>
      </c>
      <c r="BO1957" s="647" t="e">
        <v>#N/A</v>
      </c>
      <c r="BP1957" s="628" t="s">
        <v>321</v>
      </c>
      <c r="BQ1957" s="647" t="e">
        <v>#N/A</v>
      </c>
      <c r="BR1957" s="628" t="s">
        <v>321</v>
      </c>
      <c r="BS1957" s="651" t="e">
        <v>#N/A</v>
      </c>
      <c r="BT1957" s="628" t="s">
        <v>321</v>
      </c>
      <c r="BU1957" s="651" t="e">
        <v>#N/A</v>
      </c>
      <c r="BV1957" s="628" t="s">
        <v>321</v>
      </c>
      <c r="BW1957">
        <v>6.3E-2</v>
      </c>
      <c r="BX1957" t="s">
        <v>322</v>
      </c>
      <c r="BY1957" s="101">
        <v>43</v>
      </c>
      <c r="BZ1957" t="s">
        <v>315</v>
      </c>
      <c r="CA1957" s="101">
        <v>5</v>
      </c>
      <c r="CB1957" t="s">
        <v>315</v>
      </c>
      <c r="CC1957" s="101">
        <v>18</v>
      </c>
      <c r="CD1957" t="s">
        <v>315</v>
      </c>
      <c r="CE1957" s="101">
        <v>10</v>
      </c>
      <c r="CF1957" s="827" t="s">
        <v>323</v>
      </c>
      <c r="CG1957" s="859" t="s">
        <v>142</v>
      </c>
      <c r="CH1957" s="827" t="s">
        <v>323</v>
      </c>
    </row>
    <row r="1958" spans="1:86" x14ac:dyDescent="0.25">
      <c r="A1958" s="100">
        <v>34225</v>
      </c>
      <c r="B1958" s="99"/>
      <c r="C1958" s="772">
        <v>890</v>
      </c>
      <c r="D1958" s="807">
        <v>0.05</v>
      </c>
      <c r="E1958" s="772">
        <f t="shared" si="85"/>
        <v>935</v>
      </c>
      <c r="F1958" s="778">
        <v>1.1000000000000001</v>
      </c>
      <c r="G1958" s="774">
        <f t="shared" si="84"/>
        <v>1029</v>
      </c>
      <c r="H1958" s="776"/>
      <c r="I1958" s="758"/>
      <c r="J1958" s="776"/>
      <c r="K1958" s="786"/>
      <c r="L1958" s="9" t="s">
        <v>1644</v>
      </c>
      <c r="M1958" s="9" t="s">
        <v>5344</v>
      </c>
      <c r="N1958" s="9" t="s">
        <v>142</v>
      </c>
      <c r="O1958" s="9" t="s">
        <v>2655</v>
      </c>
      <c r="P1958" s="9" t="s">
        <v>2655</v>
      </c>
      <c r="Q1958" s="9" t="s">
        <v>5323</v>
      </c>
      <c r="R1958" s="9" t="s">
        <v>5324</v>
      </c>
      <c r="S1958" s="9" t="s">
        <v>373</v>
      </c>
      <c r="T1958" s="82" t="s">
        <v>234</v>
      </c>
      <c r="U1958" s="100">
        <v>195.5</v>
      </c>
      <c r="V1958" s="100" t="s">
        <v>207</v>
      </c>
      <c r="W1958" s="100">
        <v>260.5</v>
      </c>
      <c r="X1958" s="100" t="s">
        <v>207</v>
      </c>
      <c r="Y1958" s="100">
        <v>209.5</v>
      </c>
      <c r="Z1958" s="100" t="s">
        <v>207</v>
      </c>
      <c r="AA1958">
        <v>274.5</v>
      </c>
      <c r="AB1958" t="s">
        <v>207</v>
      </c>
      <c r="AC1958">
        <v>326</v>
      </c>
      <c r="AD1958" t="s">
        <v>207</v>
      </c>
      <c r="AE1958">
        <v>127</v>
      </c>
      <c r="AF1958" t="s">
        <v>315</v>
      </c>
      <c r="AG1958" s="3" t="s">
        <v>4765</v>
      </c>
      <c r="AH1958" s="3" t="s">
        <v>207</v>
      </c>
      <c r="AI1958" s="3" t="s">
        <v>4766</v>
      </c>
      <c r="AJ1958" t="s">
        <v>207</v>
      </c>
      <c r="AK1958">
        <v>7</v>
      </c>
      <c r="AL1958" t="s">
        <v>207</v>
      </c>
      <c r="AM1958">
        <v>7</v>
      </c>
      <c r="AN1958" t="s">
        <v>207</v>
      </c>
      <c r="AO1958">
        <v>7</v>
      </c>
      <c r="AP1958" t="s">
        <v>207</v>
      </c>
      <c r="AQ1958">
        <v>7</v>
      </c>
      <c r="AR1958" t="s">
        <v>207</v>
      </c>
      <c r="AS1958" t="s">
        <v>2657</v>
      </c>
      <c r="AT1958" s="12" t="s">
        <v>2658</v>
      </c>
      <c r="AU1958" t="s">
        <v>319</v>
      </c>
      <c r="AV1958" t="s">
        <v>1647</v>
      </c>
      <c r="AW1958" t="s">
        <v>2865</v>
      </c>
      <c r="AX1958" s="9">
        <v>9010600000</v>
      </c>
      <c r="AY1958">
        <v>109.2</v>
      </c>
      <c r="AZ1958" s="4" t="s">
        <v>207</v>
      </c>
      <c r="BA1958">
        <v>12.7</v>
      </c>
      <c r="BB1958" s="4" t="s">
        <v>207</v>
      </c>
      <c r="BC1958">
        <v>45.7</v>
      </c>
      <c r="BD1958" s="4" t="s">
        <v>207</v>
      </c>
      <c r="BE1958" s="99" t="e">
        <v>#VALUE!</v>
      </c>
      <c r="BF1958" s="4" t="s">
        <v>321</v>
      </c>
      <c r="BG1958" s="654" t="e">
        <v>#VALUE!</v>
      </c>
      <c r="BH1958" s="12" t="s">
        <v>321</v>
      </c>
      <c r="BI1958" s="100" t="s">
        <v>142</v>
      </c>
      <c r="BJ1958" s="4" t="s">
        <v>321</v>
      </c>
      <c r="BK1958" s="647" t="e">
        <v>#N/A</v>
      </c>
      <c r="BL1958" s="628" t="s">
        <v>321</v>
      </c>
      <c r="BM1958" s="647" t="e">
        <v>#N/A</v>
      </c>
      <c r="BN1958" s="628" t="s">
        <v>321</v>
      </c>
      <c r="BO1958" s="647" t="e">
        <v>#N/A</v>
      </c>
      <c r="BP1958" s="628" t="s">
        <v>321</v>
      </c>
      <c r="BQ1958" s="647" t="e">
        <v>#N/A</v>
      </c>
      <c r="BR1958" s="628" t="s">
        <v>321</v>
      </c>
      <c r="BS1958" s="651" t="e">
        <v>#N/A</v>
      </c>
      <c r="BT1958" s="628" t="s">
        <v>321</v>
      </c>
      <c r="BU1958" s="651" t="e">
        <v>#N/A</v>
      </c>
      <c r="BV1958" s="628" t="s">
        <v>321</v>
      </c>
      <c r="BW1958">
        <v>6.3E-2</v>
      </c>
      <c r="BX1958" t="s">
        <v>322</v>
      </c>
      <c r="BY1958" s="101">
        <v>43</v>
      </c>
      <c r="BZ1958" t="s">
        <v>315</v>
      </c>
      <c r="CA1958" s="101">
        <v>5</v>
      </c>
      <c r="CB1958" t="s">
        <v>315</v>
      </c>
      <c r="CC1958" s="101">
        <v>18</v>
      </c>
      <c r="CD1958" t="s">
        <v>315</v>
      </c>
      <c r="CE1958" s="101">
        <v>11</v>
      </c>
      <c r="CF1958" s="827" t="s">
        <v>323</v>
      </c>
      <c r="CG1958" s="859" t="s">
        <v>142</v>
      </c>
      <c r="CH1958" s="827" t="s">
        <v>323</v>
      </c>
    </row>
    <row r="1959" spans="1:86" x14ac:dyDescent="0.25">
      <c r="A1959" s="100">
        <v>34230</v>
      </c>
      <c r="B1959" s="99"/>
      <c r="C1959" s="772">
        <v>1038</v>
      </c>
      <c r="D1959" s="807">
        <v>0.05</v>
      </c>
      <c r="E1959" s="772">
        <f t="shared" si="85"/>
        <v>1090</v>
      </c>
      <c r="F1959" s="778">
        <v>1.1000000000000001</v>
      </c>
      <c r="G1959" s="774">
        <f t="shared" si="84"/>
        <v>1199</v>
      </c>
      <c r="H1959" s="776"/>
      <c r="I1959" s="758"/>
      <c r="J1959" s="776"/>
      <c r="K1959" s="786"/>
      <c r="L1959" s="9" t="s">
        <v>1644</v>
      </c>
      <c r="M1959" s="9" t="s">
        <v>5345</v>
      </c>
      <c r="N1959" s="9" t="s">
        <v>142</v>
      </c>
      <c r="O1959" s="9" t="s">
        <v>2655</v>
      </c>
      <c r="P1959" s="9" t="s">
        <v>2655</v>
      </c>
      <c r="Q1959" s="9" t="s">
        <v>5323</v>
      </c>
      <c r="R1959" s="9" t="s">
        <v>5324</v>
      </c>
      <c r="S1959" s="9" t="s">
        <v>373</v>
      </c>
      <c r="T1959" s="82" t="s">
        <v>234</v>
      </c>
      <c r="U1959" s="100">
        <v>218.5</v>
      </c>
      <c r="V1959" s="100" t="s">
        <v>207</v>
      </c>
      <c r="W1959" s="100">
        <v>291</v>
      </c>
      <c r="X1959" s="100" t="s">
        <v>207</v>
      </c>
      <c r="Y1959" s="100">
        <v>232.5</v>
      </c>
      <c r="Z1959" s="100" t="s">
        <v>207</v>
      </c>
      <c r="AA1959">
        <v>305</v>
      </c>
      <c r="AB1959" t="s">
        <v>207</v>
      </c>
      <c r="AC1959">
        <v>364</v>
      </c>
      <c r="AD1959" t="s">
        <v>207</v>
      </c>
      <c r="AE1959">
        <v>142</v>
      </c>
      <c r="AF1959" t="s">
        <v>315</v>
      </c>
      <c r="AG1959" s="3" t="s">
        <v>4739</v>
      </c>
      <c r="AH1959" s="3" t="s">
        <v>207</v>
      </c>
      <c r="AI1959" s="3" t="s">
        <v>4740</v>
      </c>
      <c r="AJ1959" t="s">
        <v>207</v>
      </c>
      <c r="AK1959">
        <v>7</v>
      </c>
      <c r="AL1959" t="s">
        <v>207</v>
      </c>
      <c r="AM1959">
        <v>7</v>
      </c>
      <c r="AN1959" t="s">
        <v>207</v>
      </c>
      <c r="AO1959">
        <v>7</v>
      </c>
      <c r="AP1959" t="s">
        <v>207</v>
      </c>
      <c r="AQ1959">
        <v>7</v>
      </c>
      <c r="AR1959" t="s">
        <v>207</v>
      </c>
      <c r="AS1959" t="s">
        <v>2657</v>
      </c>
      <c r="AT1959" s="12" t="s">
        <v>2658</v>
      </c>
      <c r="AU1959" t="s">
        <v>319</v>
      </c>
      <c r="AV1959" t="s">
        <v>1647</v>
      </c>
      <c r="AW1959" t="s">
        <v>2866</v>
      </c>
      <c r="AX1959" s="9">
        <v>9010600000</v>
      </c>
      <c r="AY1959">
        <v>109.2</v>
      </c>
      <c r="AZ1959" s="4" t="s">
        <v>207</v>
      </c>
      <c r="BA1959">
        <v>12.7</v>
      </c>
      <c r="BB1959" s="4" t="s">
        <v>207</v>
      </c>
      <c r="BC1959">
        <v>45.7</v>
      </c>
      <c r="BD1959" s="4" t="s">
        <v>207</v>
      </c>
      <c r="BE1959" s="99" t="e">
        <v>#VALUE!</v>
      </c>
      <c r="BF1959" s="4" t="s">
        <v>321</v>
      </c>
      <c r="BG1959" s="654" t="e">
        <v>#VALUE!</v>
      </c>
      <c r="BH1959" s="12" t="s">
        <v>321</v>
      </c>
      <c r="BI1959" s="100" t="s">
        <v>142</v>
      </c>
      <c r="BJ1959" s="4" t="s">
        <v>321</v>
      </c>
      <c r="BK1959" s="647" t="e">
        <v>#N/A</v>
      </c>
      <c r="BL1959" s="628" t="s">
        <v>321</v>
      </c>
      <c r="BM1959" s="647" t="e">
        <v>#N/A</v>
      </c>
      <c r="BN1959" s="628" t="s">
        <v>321</v>
      </c>
      <c r="BO1959" s="647" t="e">
        <v>#N/A</v>
      </c>
      <c r="BP1959" s="628" t="s">
        <v>321</v>
      </c>
      <c r="BQ1959" s="647" t="e">
        <v>#N/A</v>
      </c>
      <c r="BR1959" s="628" t="s">
        <v>321</v>
      </c>
      <c r="BS1959" s="651" t="e">
        <v>#N/A</v>
      </c>
      <c r="BT1959" s="628" t="s">
        <v>321</v>
      </c>
      <c r="BU1959" s="651" t="e">
        <v>#N/A</v>
      </c>
      <c r="BV1959" s="628" t="s">
        <v>321</v>
      </c>
      <c r="BW1959">
        <v>6.3E-2</v>
      </c>
      <c r="BX1959" t="s">
        <v>322</v>
      </c>
      <c r="BY1959" s="101">
        <v>43</v>
      </c>
      <c r="BZ1959" t="s">
        <v>315</v>
      </c>
      <c r="CA1959" s="101">
        <v>5</v>
      </c>
      <c r="CB1959" t="s">
        <v>315</v>
      </c>
      <c r="CC1959" s="101">
        <v>18</v>
      </c>
      <c r="CD1959" t="s">
        <v>315</v>
      </c>
      <c r="CE1959" s="101">
        <v>14</v>
      </c>
      <c r="CF1959" s="827" t="s">
        <v>323</v>
      </c>
      <c r="CG1959" s="859" t="s">
        <v>142</v>
      </c>
      <c r="CH1959" s="827" t="s">
        <v>323</v>
      </c>
    </row>
    <row r="1960" spans="1:86" x14ac:dyDescent="0.25">
      <c r="A1960" s="100">
        <v>34232</v>
      </c>
      <c r="B1960" s="99"/>
      <c r="C1960" s="772">
        <v>1320</v>
      </c>
      <c r="D1960" s="807">
        <v>0.05</v>
      </c>
      <c r="E1960" s="772">
        <f t="shared" si="85"/>
        <v>1386</v>
      </c>
      <c r="F1960" s="778">
        <v>1.1000000000000001</v>
      </c>
      <c r="G1960" s="774">
        <f t="shared" si="84"/>
        <v>1525</v>
      </c>
      <c r="H1960" s="776"/>
      <c r="I1960" s="758"/>
      <c r="J1960" s="776"/>
      <c r="K1960" s="786"/>
      <c r="L1960" s="9" t="s">
        <v>1644</v>
      </c>
      <c r="M1960" s="9" t="s">
        <v>5346</v>
      </c>
      <c r="N1960" s="9" t="s">
        <v>142</v>
      </c>
      <c r="O1960" s="9" t="s">
        <v>2655</v>
      </c>
      <c r="P1960" s="9" t="s">
        <v>2655</v>
      </c>
      <c r="Q1960" s="9" t="s">
        <v>5323</v>
      </c>
      <c r="R1960" s="9" t="s">
        <v>5324</v>
      </c>
      <c r="S1960" s="9" t="s">
        <v>373</v>
      </c>
      <c r="T1960" s="82" t="s">
        <v>234</v>
      </c>
      <c r="U1960" s="100">
        <v>264</v>
      </c>
      <c r="V1960" s="100" t="s">
        <v>207</v>
      </c>
      <c r="W1960" s="100">
        <v>352</v>
      </c>
      <c r="X1960" s="100" t="s">
        <v>207</v>
      </c>
      <c r="Y1960" s="100">
        <v>278</v>
      </c>
      <c r="Z1960" s="100" t="s">
        <v>207</v>
      </c>
      <c r="AA1960">
        <v>366</v>
      </c>
      <c r="AB1960" t="s">
        <v>207</v>
      </c>
      <c r="AC1960">
        <v>440</v>
      </c>
      <c r="AD1960" t="s">
        <v>207</v>
      </c>
      <c r="AE1960">
        <v>172</v>
      </c>
      <c r="AF1960" t="s">
        <v>315</v>
      </c>
      <c r="AG1960" s="3" t="s">
        <v>2913</v>
      </c>
      <c r="AH1960" s="3" t="s">
        <v>207</v>
      </c>
      <c r="AI1960" s="3" t="s">
        <v>2914</v>
      </c>
      <c r="AJ1960" t="s">
        <v>207</v>
      </c>
      <c r="AK1960">
        <v>7</v>
      </c>
      <c r="AL1960" t="s">
        <v>207</v>
      </c>
      <c r="AM1960">
        <v>7</v>
      </c>
      <c r="AN1960" t="s">
        <v>207</v>
      </c>
      <c r="AO1960">
        <v>7</v>
      </c>
      <c r="AP1960" t="s">
        <v>207</v>
      </c>
      <c r="AQ1960">
        <v>7</v>
      </c>
      <c r="AR1960" t="s">
        <v>207</v>
      </c>
      <c r="AS1960" t="s">
        <v>2657</v>
      </c>
      <c r="AT1960" s="12" t="s">
        <v>2658</v>
      </c>
      <c r="AU1960" t="s">
        <v>319</v>
      </c>
      <c r="AV1960" t="s">
        <v>1647</v>
      </c>
      <c r="AW1960" t="s">
        <v>2867</v>
      </c>
      <c r="AX1960" s="9">
        <v>9010600000</v>
      </c>
      <c r="AY1960">
        <v>104.1</v>
      </c>
      <c r="AZ1960" s="4" t="s">
        <v>207</v>
      </c>
      <c r="BA1960">
        <v>12.7</v>
      </c>
      <c r="BB1960" s="4" t="s">
        <v>207</v>
      </c>
      <c r="BC1960">
        <v>27.9</v>
      </c>
      <c r="BD1960" s="4" t="s">
        <v>207</v>
      </c>
      <c r="BE1960" s="99" t="e">
        <v>#VALUE!</v>
      </c>
      <c r="BF1960" s="4" t="s">
        <v>321</v>
      </c>
      <c r="BG1960" s="654" t="e">
        <v>#VALUE!</v>
      </c>
      <c r="BH1960" s="12" t="s">
        <v>321</v>
      </c>
      <c r="BI1960" s="100" t="s">
        <v>142</v>
      </c>
      <c r="BJ1960" s="4" t="s">
        <v>321</v>
      </c>
      <c r="BK1960" s="647" t="e">
        <v>#N/A</v>
      </c>
      <c r="BL1960" s="628" t="s">
        <v>321</v>
      </c>
      <c r="BM1960" s="647" t="e">
        <v>#N/A</v>
      </c>
      <c r="BN1960" s="628" t="s">
        <v>321</v>
      </c>
      <c r="BO1960" s="647" t="e">
        <v>#N/A</v>
      </c>
      <c r="BP1960" s="628" t="s">
        <v>321</v>
      </c>
      <c r="BQ1960" s="647" t="e">
        <v>#N/A</v>
      </c>
      <c r="BR1960" s="628" t="s">
        <v>321</v>
      </c>
      <c r="BS1960" s="651" t="e">
        <v>#N/A</v>
      </c>
      <c r="BT1960" s="628" t="s">
        <v>321</v>
      </c>
      <c r="BU1960" s="651" t="e">
        <v>#N/A</v>
      </c>
      <c r="BV1960" s="628" t="s">
        <v>321</v>
      </c>
      <c r="BW1960">
        <v>3.6999999999999998E-2</v>
      </c>
      <c r="BX1960" t="s">
        <v>322</v>
      </c>
      <c r="BY1960" s="101">
        <v>41</v>
      </c>
      <c r="BZ1960" t="s">
        <v>315</v>
      </c>
      <c r="CA1960" s="101">
        <v>5</v>
      </c>
      <c r="CB1960" t="s">
        <v>315</v>
      </c>
      <c r="CC1960" s="101">
        <v>11</v>
      </c>
      <c r="CD1960" t="s">
        <v>315</v>
      </c>
      <c r="CE1960" s="101">
        <v>23</v>
      </c>
      <c r="CF1960" s="827" t="s">
        <v>323</v>
      </c>
      <c r="CG1960" s="859" t="s">
        <v>142</v>
      </c>
      <c r="CH1960" s="827" t="s">
        <v>323</v>
      </c>
    </row>
    <row r="1961" spans="1:86" x14ac:dyDescent="0.25">
      <c r="A1961" s="467">
        <v>99794</v>
      </c>
      <c r="B1961" s="99"/>
      <c r="C1961" s="772">
        <v>3500</v>
      </c>
      <c r="D1961" s="807">
        <v>0.05</v>
      </c>
      <c r="E1961" s="772">
        <f t="shared" si="85"/>
        <v>3675</v>
      </c>
      <c r="F1961" s="778">
        <v>1.1000000000000001</v>
      </c>
      <c r="G1961" s="774">
        <f t="shared" si="84"/>
        <v>4043</v>
      </c>
      <c r="H1961" s="776"/>
      <c r="I1961" s="758"/>
      <c r="J1961" s="776"/>
      <c r="K1961" s="786"/>
      <c r="L1961" s="9" t="s">
        <v>1644</v>
      </c>
      <c r="M1961" s="9" t="s">
        <v>5316</v>
      </c>
      <c r="Q1961" s="9" t="s">
        <v>2887</v>
      </c>
      <c r="R1961" s="9" t="s">
        <v>2888</v>
      </c>
      <c r="S1961" s="9" t="s">
        <v>2659</v>
      </c>
      <c r="T1961" s="82" t="s">
        <v>210</v>
      </c>
      <c r="U1961" s="100">
        <v>229</v>
      </c>
      <c r="V1961" s="100" t="s">
        <v>207</v>
      </c>
      <c r="W1961" s="100">
        <v>406</v>
      </c>
      <c r="X1961" s="100" t="s">
        <v>207</v>
      </c>
      <c r="Y1961">
        <v>259</v>
      </c>
      <c r="Z1961" s="100" t="s">
        <v>207</v>
      </c>
      <c r="AA1961">
        <v>437</v>
      </c>
      <c r="AB1961" t="s">
        <v>207</v>
      </c>
      <c r="AC1961">
        <v>466</v>
      </c>
      <c r="AD1961" t="s">
        <v>207</v>
      </c>
      <c r="AE1961">
        <v>183</v>
      </c>
      <c r="AF1961" t="s">
        <v>315</v>
      </c>
      <c r="AG1961" s="3" t="s">
        <v>2494</v>
      </c>
      <c r="AH1961" s="3" t="s">
        <v>207</v>
      </c>
      <c r="AI1961" s="3" t="s">
        <v>2495</v>
      </c>
      <c r="AJ1961" t="s">
        <v>207</v>
      </c>
      <c r="AK1961">
        <v>15</v>
      </c>
      <c r="AL1961" t="s">
        <v>207</v>
      </c>
      <c r="AM1961">
        <v>15</v>
      </c>
      <c r="AN1961" t="s">
        <v>207</v>
      </c>
      <c r="AO1961">
        <v>15</v>
      </c>
      <c r="AP1961" t="s">
        <v>207</v>
      </c>
      <c r="AQ1961">
        <v>15</v>
      </c>
      <c r="AR1961" t="s">
        <v>207</v>
      </c>
      <c r="AS1961" t="s">
        <v>2657</v>
      </c>
      <c r="AT1961" s="12" t="s">
        <v>318</v>
      </c>
      <c r="AU1961" t="s">
        <v>319</v>
      </c>
      <c r="AV1961" t="s">
        <v>1647</v>
      </c>
      <c r="AW1961" t="s">
        <v>5425</v>
      </c>
      <c r="AX1961" s="9">
        <v>9010600000</v>
      </c>
      <c r="AY1961" s="100" t="s">
        <v>142</v>
      </c>
      <c r="AZ1961" s="4" t="s">
        <v>207</v>
      </c>
      <c r="BA1961" s="100" t="s">
        <v>142</v>
      </c>
      <c r="BB1961" s="4" t="s">
        <v>207</v>
      </c>
      <c r="BC1961" s="100" t="s">
        <v>142</v>
      </c>
      <c r="BD1961" s="4" t="s">
        <v>207</v>
      </c>
      <c r="BE1961" s="99" t="e">
        <v>#VALUE!</v>
      </c>
      <c r="BF1961" s="4" t="s">
        <v>321</v>
      </c>
      <c r="BG1961" s="654" t="e">
        <v>#VALUE!</v>
      </c>
      <c r="BH1961" s="12" t="s">
        <v>321</v>
      </c>
      <c r="BI1961" s="100" t="s">
        <v>142</v>
      </c>
      <c r="BJ1961" s="4" t="s">
        <v>321</v>
      </c>
      <c r="BK1961" s="647">
        <v>0</v>
      </c>
      <c r="BL1961" s="628" t="s">
        <v>321</v>
      </c>
      <c r="BM1961" s="647">
        <v>0</v>
      </c>
      <c r="BN1961" s="628" t="s">
        <v>321</v>
      </c>
      <c r="BO1961" s="647">
        <v>0</v>
      </c>
      <c r="BP1961" s="628" t="s">
        <v>321</v>
      </c>
      <c r="BQ1961" s="647">
        <v>0</v>
      </c>
      <c r="BR1961" s="628" t="s">
        <v>321</v>
      </c>
      <c r="BS1961" s="651">
        <v>0</v>
      </c>
      <c r="BT1961" s="628" t="s">
        <v>321</v>
      </c>
      <c r="BU1961" s="651">
        <v>0</v>
      </c>
      <c r="BV1961" s="628" t="s">
        <v>321</v>
      </c>
      <c r="BW1961" s="100" t="s">
        <v>142</v>
      </c>
      <c r="BX1961" t="s">
        <v>322</v>
      </c>
      <c r="BY1961" s="850">
        <v>68</v>
      </c>
      <c r="BZ1961" t="s">
        <v>315</v>
      </c>
      <c r="CA1961" s="850">
        <v>11</v>
      </c>
      <c r="CB1961" t="s">
        <v>315</v>
      </c>
      <c r="CC1961" s="850">
        <v>17</v>
      </c>
      <c r="CD1961" t="s">
        <v>315</v>
      </c>
      <c r="CE1961" s="850" t="s">
        <v>5373</v>
      </c>
      <c r="CF1961" s="827" t="s">
        <v>323</v>
      </c>
      <c r="CG1961" s="859" t="s">
        <v>142</v>
      </c>
      <c r="CH1961" s="827" t="s">
        <v>323</v>
      </c>
    </row>
    <row r="1962" spans="1:86" x14ac:dyDescent="0.25">
      <c r="A1962" s="467">
        <v>92093</v>
      </c>
      <c r="B1962" s="99"/>
      <c r="C1962" s="772">
        <v>4078</v>
      </c>
      <c r="D1962" s="807">
        <v>0.05</v>
      </c>
      <c r="E1962" s="772">
        <f t="shared" si="85"/>
        <v>4282</v>
      </c>
      <c r="F1962" s="778">
        <v>1.1000000000000001</v>
      </c>
      <c r="G1962" s="774">
        <f t="shared" si="84"/>
        <v>4710</v>
      </c>
      <c r="H1962" s="776"/>
      <c r="I1962" s="758"/>
      <c r="J1962" s="776"/>
      <c r="K1962" s="786"/>
      <c r="L1962" s="9" t="s">
        <v>1644</v>
      </c>
      <c r="M1962" s="9" t="s">
        <v>5317</v>
      </c>
      <c r="Q1962" s="9" t="s">
        <v>2887</v>
      </c>
      <c r="R1962" s="9" t="s">
        <v>2888</v>
      </c>
      <c r="S1962" s="9" t="s">
        <v>2659</v>
      </c>
      <c r="T1962" s="82" t="s">
        <v>210</v>
      </c>
      <c r="U1962" s="100">
        <v>274</v>
      </c>
      <c r="V1962" s="100" t="s">
        <v>207</v>
      </c>
      <c r="W1962" s="100">
        <v>488</v>
      </c>
      <c r="X1962" s="100" t="s">
        <v>207</v>
      </c>
      <c r="Y1962">
        <v>305</v>
      </c>
      <c r="Z1962" s="100" t="s">
        <v>207</v>
      </c>
      <c r="AA1962">
        <v>518</v>
      </c>
      <c r="AB1962" t="s">
        <v>207</v>
      </c>
      <c r="AC1962">
        <v>560</v>
      </c>
      <c r="AD1962" t="s">
        <v>207</v>
      </c>
      <c r="AE1962">
        <v>220</v>
      </c>
      <c r="AF1962" t="s">
        <v>315</v>
      </c>
      <c r="AG1962" s="3" t="s">
        <v>2496</v>
      </c>
      <c r="AH1962" s="3" t="s">
        <v>207</v>
      </c>
      <c r="AI1962" s="3" t="s">
        <v>2497</v>
      </c>
      <c r="AJ1962" t="s">
        <v>207</v>
      </c>
      <c r="AK1962">
        <v>15</v>
      </c>
      <c r="AL1962" t="s">
        <v>207</v>
      </c>
      <c r="AM1962">
        <v>15</v>
      </c>
      <c r="AN1962" t="s">
        <v>207</v>
      </c>
      <c r="AO1962">
        <v>15</v>
      </c>
      <c r="AP1962" t="s">
        <v>207</v>
      </c>
      <c r="AQ1962">
        <v>15</v>
      </c>
      <c r="AR1962" t="s">
        <v>207</v>
      </c>
      <c r="AS1962" t="s">
        <v>2657</v>
      </c>
      <c r="AT1962" s="12" t="s">
        <v>318</v>
      </c>
      <c r="AU1962" t="s">
        <v>319</v>
      </c>
      <c r="AV1962" t="s">
        <v>1647</v>
      </c>
      <c r="AW1962" t="s">
        <v>5421</v>
      </c>
      <c r="AX1962" s="9">
        <v>9010600000</v>
      </c>
      <c r="AY1962" s="100" t="s">
        <v>142</v>
      </c>
      <c r="AZ1962" s="4" t="s">
        <v>207</v>
      </c>
      <c r="BA1962" s="100" t="s">
        <v>142</v>
      </c>
      <c r="BB1962" s="4" t="s">
        <v>207</v>
      </c>
      <c r="BC1962" s="100" t="s">
        <v>142</v>
      </c>
      <c r="BD1962" s="4" t="s">
        <v>207</v>
      </c>
      <c r="BE1962" s="99" t="e">
        <v>#VALUE!</v>
      </c>
      <c r="BF1962" s="4" t="s">
        <v>321</v>
      </c>
      <c r="BG1962" s="654" t="e">
        <v>#VALUE!</v>
      </c>
      <c r="BH1962" s="12" t="s">
        <v>321</v>
      </c>
      <c r="BI1962" s="100" t="s">
        <v>142</v>
      </c>
      <c r="BJ1962" s="4" t="s">
        <v>321</v>
      </c>
      <c r="BK1962" s="647">
        <v>0</v>
      </c>
      <c r="BL1962" s="628" t="s">
        <v>321</v>
      </c>
      <c r="BM1962" s="647">
        <v>0</v>
      </c>
      <c r="BN1962" s="628" t="s">
        <v>321</v>
      </c>
      <c r="BO1962" s="647">
        <v>0</v>
      </c>
      <c r="BP1962" s="628" t="s">
        <v>321</v>
      </c>
      <c r="BQ1962" s="647">
        <v>0</v>
      </c>
      <c r="BR1962" s="628" t="s">
        <v>321</v>
      </c>
      <c r="BS1962" s="651">
        <v>0</v>
      </c>
      <c r="BT1962" s="628" t="s">
        <v>321</v>
      </c>
      <c r="BU1962" s="651">
        <v>0</v>
      </c>
      <c r="BV1962" s="628" t="s">
        <v>321</v>
      </c>
      <c r="BW1962" s="100" t="s">
        <v>142</v>
      </c>
      <c r="BX1962" t="s">
        <v>322</v>
      </c>
      <c r="BY1962" s="850">
        <v>78</v>
      </c>
      <c r="BZ1962" t="s">
        <v>315</v>
      </c>
      <c r="CA1962" s="850">
        <v>11</v>
      </c>
      <c r="CB1962" t="s">
        <v>315</v>
      </c>
      <c r="CC1962" s="850">
        <v>17</v>
      </c>
      <c r="CD1962" t="s">
        <v>315</v>
      </c>
      <c r="CE1962" s="850" t="s">
        <v>5388</v>
      </c>
      <c r="CF1962" s="827" t="s">
        <v>323</v>
      </c>
      <c r="CG1962" s="859" t="s">
        <v>142</v>
      </c>
      <c r="CH1962" s="827" t="s">
        <v>323</v>
      </c>
    </row>
    <row r="1963" spans="1:86" x14ac:dyDescent="0.25">
      <c r="A1963" s="100">
        <v>92094</v>
      </c>
      <c r="B1963" s="99"/>
      <c r="C1963" s="772">
        <v>4613</v>
      </c>
      <c r="D1963" s="807">
        <v>0.05</v>
      </c>
      <c r="E1963" s="772">
        <f t="shared" si="85"/>
        <v>4844</v>
      </c>
      <c r="F1963" s="778">
        <v>1.1000000000000001</v>
      </c>
      <c r="G1963" s="774">
        <f t="shared" si="84"/>
        <v>5328</v>
      </c>
      <c r="H1963" s="776"/>
      <c r="I1963" s="758"/>
      <c r="J1963" s="776"/>
      <c r="K1963" s="786"/>
      <c r="L1963" s="9" t="s">
        <v>1644</v>
      </c>
      <c r="M1963" s="9" t="s">
        <v>5318</v>
      </c>
      <c r="Q1963" s="9" t="s">
        <v>2887</v>
      </c>
      <c r="R1963" s="9" t="s">
        <v>2888</v>
      </c>
      <c r="S1963" s="9" t="s">
        <v>2659</v>
      </c>
      <c r="T1963" s="82" t="s">
        <v>210</v>
      </c>
      <c r="U1963" s="100">
        <v>305</v>
      </c>
      <c r="V1963" s="100" t="s">
        <v>207</v>
      </c>
      <c r="W1963" s="100">
        <v>549</v>
      </c>
      <c r="X1963" s="100" t="s">
        <v>207</v>
      </c>
      <c r="Y1963">
        <v>335</v>
      </c>
      <c r="Z1963" s="100" t="s">
        <v>207</v>
      </c>
      <c r="AA1963">
        <v>579</v>
      </c>
      <c r="AB1963" t="s">
        <v>207</v>
      </c>
      <c r="AC1963">
        <v>628</v>
      </c>
      <c r="AD1963" t="s">
        <v>207</v>
      </c>
      <c r="AE1963">
        <v>247</v>
      </c>
      <c r="AF1963" t="s">
        <v>315</v>
      </c>
      <c r="AG1963" s="3" t="s">
        <v>2662</v>
      </c>
      <c r="AH1963" s="3" t="s">
        <v>207</v>
      </c>
      <c r="AI1963" s="3" t="s">
        <v>2663</v>
      </c>
      <c r="AJ1963" t="s">
        <v>207</v>
      </c>
      <c r="AK1963">
        <v>15</v>
      </c>
      <c r="AL1963" t="s">
        <v>207</v>
      </c>
      <c r="AM1963">
        <v>15</v>
      </c>
      <c r="AN1963" t="s">
        <v>207</v>
      </c>
      <c r="AO1963">
        <v>15</v>
      </c>
      <c r="AP1963" t="s">
        <v>207</v>
      </c>
      <c r="AQ1963">
        <v>15</v>
      </c>
      <c r="AR1963" t="s">
        <v>207</v>
      </c>
      <c r="AS1963" t="s">
        <v>2657</v>
      </c>
      <c r="AT1963" s="12" t="s">
        <v>318</v>
      </c>
      <c r="AU1963" t="s">
        <v>319</v>
      </c>
      <c r="AV1963" t="s">
        <v>1647</v>
      </c>
      <c r="AW1963" t="s">
        <v>5422</v>
      </c>
      <c r="AX1963" s="9">
        <v>9010600000</v>
      </c>
      <c r="AY1963" s="100" t="s">
        <v>142</v>
      </c>
      <c r="AZ1963" s="4" t="s">
        <v>207</v>
      </c>
      <c r="BA1963" s="100" t="s">
        <v>142</v>
      </c>
      <c r="BB1963" s="4" t="s">
        <v>207</v>
      </c>
      <c r="BC1963" s="100" t="s">
        <v>142</v>
      </c>
      <c r="BD1963" s="4" t="s">
        <v>207</v>
      </c>
      <c r="BE1963" s="99" t="e">
        <v>#VALUE!</v>
      </c>
      <c r="BF1963" s="4" t="s">
        <v>321</v>
      </c>
      <c r="BG1963" s="654" t="e">
        <v>#VALUE!</v>
      </c>
      <c r="BH1963" s="12" t="s">
        <v>321</v>
      </c>
      <c r="BI1963" s="100" t="s">
        <v>142</v>
      </c>
      <c r="BJ1963" s="4" t="s">
        <v>321</v>
      </c>
      <c r="BK1963" s="647">
        <v>0</v>
      </c>
      <c r="BL1963" s="628" t="s">
        <v>321</v>
      </c>
      <c r="BM1963" s="647">
        <v>0</v>
      </c>
      <c r="BN1963" s="628" t="s">
        <v>321</v>
      </c>
      <c r="BO1963" s="647">
        <v>0</v>
      </c>
      <c r="BP1963" s="628" t="s">
        <v>321</v>
      </c>
      <c r="BQ1963" s="647">
        <v>0</v>
      </c>
      <c r="BR1963" s="628" t="s">
        <v>321</v>
      </c>
      <c r="BS1963" s="651">
        <v>0</v>
      </c>
      <c r="BT1963" s="628" t="s">
        <v>321</v>
      </c>
      <c r="BU1963" s="651">
        <v>0</v>
      </c>
      <c r="BV1963" s="628" t="s">
        <v>321</v>
      </c>
      <c r="BW1963" s="100" t="s">
        <v>142</v>
      </c>
      <c r="BX1963" t="s">
        <v>322</v>
      </c>
      <c r="BY1963" s="850">
        <v>78</v>
      </c>
      <c r="BZ1963" t="s">
        <v>315</v>
      </c>
      <c r="CA1963" s="850">
        <v>11</v>
      </c>
      <c r="CB1963" t="s">
        <v>315</v>
      </c>
      <c r="CC1963" s="850">
        <v>17</v>
      </c>
      <c r="CD1963" t="s">
        <v>315</v>
      </c>
      <c r="CE1963" s="850" t="s">
        <v>5375</v>
      </c>
      <c r="CF1963" s="827" t="s">
        <v>323</v>
      </c>
      <c r="CG1963" s="859" t="s">
        <v>142</v>
      </c>
      <c r="CH1963" s="827" t="s">
        <v>323</v>
      </c>
    </row>
    <row r="1964" spans="1:86" x14ac:dyDescent="0.25">
      <c r="A1964" s="100">
        <v>92095</v>
      </c>
      <c r="B1964" s="99"/>
      <c r="C1964" s="772">
        <v>5146</v>
      </c>
      <c r="D1964" s="807">
        <v>0.05</v>
      </c>
      <c r="E1964" s="772">
        <f t="shared" si="85"/>
        <v>5403</v>
      </c>
      <c r="F1964" s="778">
        <v>1.1000000000000001</v>
      </c>
      <c r="G1964" s="774">
        <f t="shared" si="84"/>
        <v>5943</v>
      </c>
      <c r="H1964" s="776"/>
      <c r="I1964" s="758"/>
      <c r="J1964" s="776"/>
      <c r="K1964" s="786"/>
      <c r="L1964" s="9" t="s">
        <v>1644</v>
      </c>
      <c r="M1964" s="9" t="s">
        <v>5319</v>
      </c>
      <c r="Q1964" s="9" t="s">
        <v>2887</v>
      </c>
      <c r="R1964" s="9" t="s">
        <v>2888</v>
      </c>
      <c r="S1964" s="9" t="s">
        <v>2659</v>
      </c>
      <c r="T1964" s="82" t="s">
        <v>210</v>
      </c>
      <c r="U1964" s="100">
        <v>343</v>
      </c>
      <c r="V1964" s="100" t="s">
        <v>207</v>
      </c>
      <c r="W1964" s="100">
        <v>610</v>
      </c>
      <c r="X1964" s="100" t="s">
        <v>207</v>
      </c>
      <c r="Y1964">
        <v>373</v>
      </c>
      <c r="Z1964" s="100" t="s">
        <v>207</v>
      </c>
      <c r="AA1964">
        <v>640</v>
      </c>
      <c r="AB1964" t="s">
        <v>207</v>
      </c>
      <c r="AC1964">
        <v>700</v>
      </c>
      <c r="AD1964" t="s">
        <v>207</v>
      </c>
      <c r="AE1964">
        <v>276</v>
      </c>
      <c r="AF1964" t="s">
        <v>315</v>
      </c>
      <c r="AG1964" s="3" t="s">
        <v>2664</v>
      </c>
      <c r="AH1964" s="3" t="s">
        <v>207</v>
      </c>
      <c r="AI1964" s="3" t="s">
        <v>2665</v>
      </c>
      <c r="AJ1964" t="s">
        <v>207</v>
      </c>
      <c r="AK1964">
        <v>15</v>
      </c>
      <c r="AL1964" t="s">
        <v>207</v>
      </c>
      <c r="AM1964">
        <v>15</v>
      </c>
      <c r="AN1964" t="s">
        <v>207</v>
      </c>
      <c r="AO1964">
        <v>15</v>
      </c>
      <c r="AP1964" t="s">
        <v>207</v>
      </c>
      <c r="AQ1964">
        <v>15</v>
      </c>
      <c r="AR1964" t="s">
        <v>207</v>
      </c>
      <c r="AS1964" t="s">
        <v>2657</v>
      </c>
      <c r="AT1964" s="12" t="s">
        <v>318</v>
      </c>
      <c r="AU1964" t="s">
        <v>319</v>
      </c>
      <c r="AV1964" t="s">
        <v>1647</v>
      </c>
      <c r="AW1964" t="s">
        <v>5423</v>
      </c>
      <c r="AX1964" s="9">
        <v>9010600000</v>
      </c>
      <c r="AY1964" s="100" t="s">
        <v>142</v>
      </c>
      <c r="AZ1964" s="4" t="s">
        <v>207</v>
      </c>
      <c r="BA1964" s="100" t="s">
        <v>142</v>
      </c>
      <c r="BB1964" s="4" t="s">
        <v>207</v>
      </c>
      <c r="BC1964" s="100" t="s">
        <v>142</v>
      </c>
      <c r="BD1964" s="4" t="s">
        <v>207</v>
      </c>
      <c r="BE1964" s="99" t="e">
        <v>#VALUE!</v>
      </c>
      <c r="BF1964" s="4" t="s">
        <v>321</v>
      </c>
      <c r="BG1964" s="654" t="e">
        <v>#VALUE!</v>
      </c>
      <c r="BH1964" s="12" t="s">
        <v>321</v>
      </c>
      <c r="BI1964" s="100" t="s">
        <v>142</v>
      </c>
      <c r="BJ1964" s="4" t="s">
        <v>321</v>
      </c>
      <c r="BK1964" s="647">
        <v>0</v>
      </c>
      <c r="BL1964" s="628" t="s">
        <v>321</v>
      </c>
      <c r="BM1964" s="647">
        <v>0</v>
      </c>
      <c r="BN1964" s="628" t="s">
        <v>321</v>
      </c>
      <c r="BO1964" s="647">
        <v>0</v>
      </c>
      <c r="BP1964" s="628" t="s">
        <v>321</v>
      </c>
      <c r="BQ1964" s="647">
        <v>0</v>
      </c>
      <c r="BR1964" s="628" t="s">
        <v>321</v>
      </c>
      <c r="BS1964" s="651">
        <v>0</v>
      </c>
      <c r="BT1964" s="628" t="s">
        <v>321</v>
      </c>
      <c r="BU1964" s="651">
        <v>0</v>
      </c>
      <c r="BV1964" s="628" t="s">
        <v>321</v>
      </c>
      <c r="BW1964" s="100" t="s">
        <v>142</v>
      </c>
      <c r="BX1964" t="s">
        <v>322</v>
      </c>
      <c r="BY1964" s="850">
        <v>75</v>
      </c>
      <c r="BZ1964" t="s">
        <v>315</v>
      </c>
      <c r="CA1964" s="850">
        <v>25</v>
      </c>
      <c r="CB1964" t="s">
        <v>315</v>
      </c>
      <c r="CC1964" s="850">
        <v>11</v>
      </c>
      <c r="CD1964" t="s">
        <v>315</v>
      </c>
      <c r="CE1964" s="850" t="s">
        <v>5391</v>
      </c>
      <c r="CF1964" s="827" t="s">
        <v>323</v>
      </c>
      <c r="CG1964" s="859" t="s">
        <v>142</v>
      </c>
      <c r="CH1964" s="827" t="s">
        <v>323</v>
      </c>
    </row>
    <row r="1965" spans="1:86" x14ac:dyDescent="0.25">
      <c r="A1965" s="100">
        <v>99796</v>
      </c>
      <c r="B1965" s="99"/>
      <c r="C1965" s="772">
        <v>5694</v>
      </c>
      <c r="D1965" s="807">
        <v>0.05</v>
      </c>
      <c r="E1965" s="772">
        <f t="shared" si="85"/>
        <v>5979</v>
      </c>
      <c r="F1965" s="778">
        <v>1.1000000000000001</v>
      </c>
      <c r="G1965" s="774">
        <f t="shared" si="84"/>
        <v>6577</v>
      </c>
      <c r="H1965" s="776"/>
      <c r="I1965" s="758"/>
      <c r="J1965" s="776"/>
      <c r="K1965" s="786"/>
      <c r="L1965" s="9" t="s">
        <v>1644</v>
      </c>
      <c r="M1965" s="9" t="s">
        <v>5320</v>
      </c>
      <c r="Q1965" s="9" t="s">
        <v>2887</v>
      </c>
      <c r="R1965" s="9" t="s">
        <v>2888</v>
      </c>
      <c r="S1965" s="9" t="s">
        <v>2659</v>
      </c>
      <c r="T1965" s="82" t="s">
        <v>210</v>
      </c>
      <c r="U1965" s="100">
        <v>366</v>
      </c>
      <c r="V1965" s="100" t="s">
        <v>207</v>
      </c>
      <c r="W1965" s="100">
        <v>650</v>
      </c>
      <c r="X1965" s="100" t="s">
        <v>207</v>
      </c>
      <c r="Y1965">
        <v>396</v>
      </c>
      <c r="Z1965" s="100" t="s">
        <v>207</v>
      </c>
      <c r="AA1965">
        <v>681</v>
      </c>
      <c r="AB1965" t="s">
        <v>207</v>
      </c>
      <c r="AC1965">
        <v>746</v>
      </c>
      <c r="AD1965" t="s">
        <v>207</v>
      </c>
      <c r="AE1965">
        <v>294</v>
      </c>
      <c r="AF1965" t="s">
        <v>315</v>
      </c>
      <c r="AG1965" s="3" t="s">
        <v>2890</v>
      </c>
      <c r="AH1965" s="3" t="s">
        <v>207</v>
      </c>
      <c r="AI1965" s="3" t="s">
        <v>2891</v>
      </c>
      <c r="AJ1965" t="s">
        <v>207</v>
      </c>
      <c r="AK1965">
        <v>15</v>
      </c>
      <c r="AL1965" t="s">
        <v>207</v>
      </c>
      <c r="AM1965">
        <v>15</v>
      </c>
      <c r="AN1965" t="s">
        <v>207</v>
      </c>
      <c r="AO1965">
        <v>15</v>
      </c>
      <c r="AP1965" t="s">
        <v>207</v>
      </c>
      <c r="AQ1965">
        <v>15</v>
      </c>
      <c r="AR1965" t="s">
        <v>207</v>
      </c>
      <c r="AS1965" t="s">
        <v>2657</v>
      </c>
      <c r="AT1965" s="12" t="s">
        <v>318</v>
      </c>
      <c r="AU1965" t="s">
        <v>319</v>
      </c>
      <c r="AV1965" t="s">
        <v>1647</v>
      </c>
      <c r="AW1965" t="s">
        <v>5426</v>
      </c>
      <c r="AX1965" s="9">
        <v>9010600000</v>
      </c>
      <c r="AY1965" s="100" t="s">
        <v>142</v>
      </c>
      <c r="AZ1965" s="4" t="s">
        <v>207</v>
      </c>
      <c r="BA1965" s="100" t="s">
        <v>142</v>
      </c>
      <c r="BB1965" s="4" t="s">
        <v>207</v>
      </c>
      <c r="BC1965" s="100" t="s">
        <v>142</v>
      </c>
      <c r="BD1965" s="4" t="s">
        <v>207</v>
      </c>
      <c r="BE1965" s="99" t="e">
        <v>#VALUE!</v>
      </c>
      <c r="BF1965" s="4" t="s">
        <v>321</v>
      </c>
      <c r="BG1965" s="654" t="e">
        <v>#VALUE!</v>
      </c>
      <c r="BH1965" s="12" t="s">
        <v>321</v>
      </c>
      <c r="BI1965" s="100" t="s">
        <v>142</v>
      </c>
      <c r="BJ1965" s="4" t="s">
        <v>321</v>
      </c>
      <c r="BK1965" s="647">
        <v>0</v>
      </c>
      <c r="BL1965" s="628" t="s">
        <v>321</v>
      </c>
      <c r="BM1965" s="647">
        <v>0</v>
      </c>
      <c r="BN1965" s="628" t="s">
        <v>321</v>
      </c>
      <c r="BO1965" s="647">
        <v>0</v>
      </c>
      <c r="BP1965" s="628" t="s">
        <v>321</v>
      </c>
      <c r="BQ1965" s="647">
        <v>0</v>
      </c>
      <c r="BR1965" s="628" t="s">
        <v>321</v>
      </c>
      <c r="BS1965" s="651">
        <v>0</v>
      </c>
      <c r="BT1965" s="628" t="s">
        <v>321</v>
      </c>
      <c r="BU1965" s="651">
        <v>0</v>
      </c>
      <c r="BV1965" s="628" t="s">
        <v>321</v>
      </c>
      <c r="BW1965" s="100" t="s">
        <v>142</v>
      </c>
      <c r="BX1965" t="s">
        <v>322</v>
      </c>
      <c r="BY1965" s="850">
        <v>75</v>
      </c>
      <c r="BZ1965" t="s">
        <v>315</v>
      </c>
      <c r="CA1965" s="850">
        <v>25</v>
      </c>
      <c r="CB1965" t="s">
        <v>315</v>
      </c>
      <c r="CC1965" s="850">
        <v>11</v>
      </c>
      <c r="CD1965" t="s">
        <v>315</v>
      </c>
      <c r="CE1965" s="850" t="s">
        <v>5410</v>
      </c>
      <c r="CF1965" s="827" t="s">
        <v>323</v>
      </c>
      <c r="CG1965" s="859" t="s">
        <v>142</v>
      </c>
      <c r="CH1965" s="827" t="s">
        <v>323</v>
      </c>
    </row>
    <row r="1966" spans="1:86" x14ac:dyDescent="0.25">
      <c r="A1966" s="100">
        <v>92098</v>
      </c>
      <c r="B1966" s="99"/>
      <c r="C1966" s="772">
        <v>6365</v>
      </c>
      <c r="D1966" s="807">
        <v>0.05</v>
      </c>
      <c r="E1966" s="772">
        <f t="shared" si="85"/>
        <v>6683</v>
      </c>
      <c r="F1966" s="778">
        <v>1.1000000000000001</v>
      </c>
      <c r="G1966" s="774">
        <f t="shared" si="84"/>
        <v>7351</v>
      </c>
      <c r="H1966" s="776"/>
      <c r="I1966" s="758"/>
      <c r="J1966" s="776"/>
      <c r="K1966" s="786"/>
      <c r="L1966" s="9" t="s">
        <v>1644</v>
      </c>
      <c r="M1966" s="9" t="s">
        <v>5321</v>
      </c>
      <c r="Q1966" s="9" t="s">
        <v>2887</v>
      </c>
      <c r="R1966" s="9" t="s">
        <v>2888</v>
      </c>
      <c r="S1966" s="9" t="s">
        <v>2659</v>
      </c>
      <c r="T1966" s="82" t="s">
        <v>210</v>
      </c>
      <c r="U1966" s="100">
        <v>411</v>
      </c>
      <c r="V1966" s="100" t="s">
        <v>207</v>
      </c>
      <c r="W1966" s="100">
        <v>732</v>
      </c>
      <c r="X1966" s="100" t="s">
        <v>207</v>
      </c>
      <c r="Y1966">
        <v>442</v>
      </c>
      <c r="Z1966" s="100" t="s">
        <v>207</v>
      </c>
      <c r="AA1966">
        <v>762</v>
      </c>
      <c r="AB1966" t="s">
        <v>207</v>
      </c>
      <c r="AC1966">
        <v>839</v>
      </c>
      <c r="AD1966" t="s">
        <v>207</v>
      </c>
      <c r="AE1966">
        <v>330</v>
      </c>
      <c r="AF1966" t="s">
        <v>315</v>
      </c>
      <c r="AG1966" s="3" t="s">
        <v>2892</v>
      </c>
      <c r="AH1966" s="3" t="s">
        <v>207</v>
      </c>
      <c r="AI1966" s="3" t="s">
        <v>2893</v>
      </c>
      <c r="AJ1966" t="s">
        <v>207</v>
      </c>
      <c r="AK1966">
        <v>15</v>
      </c>
      <c r="AL1966" t="s">
        <v>207</v>
      </c>
      <c r="AM1966">
        <v>15</v>
      </c>
      <c r="AN1966" t="s">
        <v>207</v>
      </c>
      <c r="AO1966">
        <v>15</v>
      </c>
      <c r="AP1966" t="s">
        <v>207</v>
      </c>
      <c r="AQ1966">
        <v>15</v>
      </c>
      <c r="AR1966" t="s">
        <v>207</v>
      </c>
      <c r="AS1966" t="s">
        <v>2657</v>
      </c>
      <c r="AT1966" s="12" t="s">
        <v>318</v>
      </c>
      <c r="AU1966" t="s">
        <v>319</v>
      </c>
      <c r="AV1966" t="s">
        <v>1647</v>
      </c>
      <c r="AW1966" t="s">
        <v>5424</v>
      </c>
      <c r="AX1966" s="9">
        <v>9010600000</v>
      </c>
      <c r="AY1966" s="100" t="s">
        <v>142</v>
      </c>
      <c r="AZ1966" s="4" t="s">
        <v>207</v>
      </c>
      <c r="BA1966" s="100" t="s">
        <v>142</v>
      </c>
      <c r="BB1966" s="4" t="s">
        <v>207</v>
      </c>
      <c r="BC1966" s="100" t="s">
        <v>142</v>
      </c>
      <c r="BD1966" s="4" t="s">
        <v>207</v>
      </c>
      <c r="BE1966" s="99" t="e">
        <v>#VALUE!</v>
      </c>
      <c r="BF1966" s="4" t="s">
        <v>321</v>
      </c>
      <c r="BG1966" s="654" t="e">
        <v>#VALUE!</v>
      </c>
      <c r="BH1966" s="12" t="s">
        <v>321</v>
      </c>
      <c r="BI1966" s="100" t="s">
        <v>142</v>
      </c>
      <c r="BJ1966" s="4" t="s">
        <v>321</v>
      </c>
      <c r="BK1966" s="647">
        <v>0</v>
      </c>
      <c r="BL1966" s="628" t="s">
        <v>321</v>
      </c>
      <c r="BM1966" s="647">
        <v>0</v>
      </c>
      <c r="BN1966" s="628" t="s">
        <v>321</v>
      </c>
      <c r="BO1966" s="647">
        <v>0</v>
      </c>
      <c r="BP1966" s="628" t="s">
        <v>321</v>
      </c>
      <c r="BQ1966" s="647">
        <v>0</v>
      </c>
      <c r="BR1966" s="628" t="s">
        <v>321</v>
      </c>
      <c r="BS1966" s="651">
        <v>0</v>
      </c>
      <c r="BT1966" s="628" t="s">
        <v>321</v>
      </c>
      <c r="BU1966" s="651">
        <v>0</v>
      </c>
      <c r="BV1966" s="628" t="s">
        <v>321</v>
      </c>
      <c r="BW1966" s="100" t="s">
        <v>142</v>
      </c>
      <c r="BX1966" t="s">
        <v>322</v>
      </c>
      <c r="BY1966" s="850">
        <v>85</v>
      </c>
      <c r="BZ1966" t="s">
        <v>315</v>
      </c>
      <c r="CA1966" s="850">
        <v>20</v>
      </c>
      <c r="CB1966" t="s">
        <v>315</v>
      </c>
      <c r="CC1966" s="850">
        <v>13</v>
      </c>
      <c r="CD1966" t="s">
        <v>315</v>
      </c>
      <c r="CE1966" s="850" t="s">
        <v>5374</v>
      </c>
      <c r="CF1966" s="827" t="s">
        <v>323</v>
      </c>
      <c r="CG1966" s="859" t="s">
        <v>142</v>
      </c>
      <c r="CH1966" s="827" t="s">
        <v>323</v>
      </c>
    </row>
    <row r="1967" spans="1:86" x14ac:dyDescent="0.25">
      <c r="A1967" s="100">
        <v>99797</v>
      </c>
      <c r="B1967" s="99"/>
      <c r="C1967" s="772">
        <v>7640</v>
      </c>
      <c r="D1967" s="807">
        <v>0.05</v>
      </c>
      <c r="E1967" s="772">
        <f t="shared" si="85"/>
        <v>8022</v>
      </c>
      <c r="F1967" s="778">
        <v>1.1000000000000001</v>
      </c>
      <c r="G1967" s="774">
        <f t="shared" si="84"/>
        <v>8824</v>
      </c>
      <c r="H1967" s="776"/>
      <c r="I1967" s="758"/>
      <c r="J1967" s="776"/>
      <c r="K1967" s="786"/>
      <c r="L1967" s="9" t="s">
        <v>1644</v>
      </c>
      <c r="M1967" s="9" t="s">
        <v>5322</v>
      </c>
      <c r="Q1967" s="9" t="s">
        <v>2887</v>
      </c>
      <c r="R1967" s="9" t="s">
        <v>2888</v>
      </c>
      <c r="S1967" s="9" t="s">
        <v>2659</v>
      </c>
      <c r="T1967" s="82" t="s">
        <v>210</v>
      </c>
      <c r="U1967" s="100">
        <v>458</v>
      </c>
      <c r="V1967" s="100" t="s">
        <v>207</v>
      </c>
      <c r="W1967" s="100">
        <v>808</v>
      </c>
      <c r="X1967" s="100" t="s">
        <v>207</v>
      </c>
      <c r="Y1967">
        <v>488</v>
      </c>
      <c r="Z1967" s="100" t="s">
        <v>207</v>
      </c>
      <c r="AA1967">
        <v>838</v>
      </c>
      <c r="AB1967" t="s">
        <v>207</v>
      </c>
      <c r="AC1967">
        <v>929</v>
      </c>
      <c r="AD1967" t="s">
        <v>207</v>
      </c>
      <c r="AE1967">
        <v>366</v>
      </c>
      <c r="AF1967" t="s">
        <v>315</v>
      </c>
      <c r="AG1967" s="3" t="s">
        <v>2666</v>
      </c>
      <c r="AH1967" s="3" t="s">
        <v>207</v>
      </c>
      <c r="AI1967" s="3" t="s">
        <v>2667</v>
      </c>
      <c r="AJ1967" t="s">
        <v>207</v>
      </c>
      <c r="AK1967">
        <v>15</v>
      </c>
      <c r="AL1967" t="s">
        <v>207</v>
      </c>
      <c r="AM1967">
        <v>15</v>
      </c>
      <c r="AN1967" t="s">
        <v>207</v>
      </c>
      <c r="AO1967">
        <v>15</v>
      </c>
      <c r="AP1967" t="s">
        <v>207</v>
      </c>
      <c r="AQ1967">
        <v>15</v>
      </c>
      <c r="AR1967" t="s">
        <v>207</v>
      </c>
      <c r="AS1967" t="s">
        <v>2657</v>
      </c>
      <c r="AT1967" s="12" t="s">
        <v>318</v>
      </c>
      <c r="AU1967" t="s">
        <v>319</v>
      </c>
      <c r="AV1967" t="s">
        <v>1647</v>
      </c>
      <c r="AW1967" t="s">
        <v>5427</v>
      </c>
      <c r="AX1967" s="9">
        <v>9010600000</v>
      </c>
      <c r="AY1967" s="100" t="s">
        <v>142</v>
      </c>
      <c r="AZ1967" s="4" t="s">
        <v>207</v>
      </c>
      <c r="BA1967" s="100" t="s">
        <v>142</v>
      </c>
      <c r="BB1967" s="4" t="s">
        <v>207</v>
      </c>
      <c r="BC1967" s="100" t="s">
        <v>142</v>
      </c>
      <c r="BD1967" s="4" t="s">
        <v>207</v>
      </c>
      <c r="BE1967" s="99" t="e">
        <v>#VALUE!</v>
      </c>
      <c r="BF1967" s="4" t="s">
        <v>321</v>
      </c>
      <c r="BG1967" s="654" t="e">
        <v>#VALUE!</v>
      </c>
      <c r="BH1967" s="12" t="s">
        <v>321</v>
      </c>
      <c r="BI1967" s="100" t="s">
        <v>142</v>
      </c>
      <c r="BJ1967" s="4" t="s">
        <v>321</v>
      </c>
      <c r="BK1967" s="647">
        <v>0</v>
      </c>
      <c r="BL1967" s="628" t="s">
        <v>321</v>
      </c>
      <c r="BM1967" s="647">
        <v>0</v>
      </c>
      <c r="BN1967" s="628" t="s">
        <v>321</v>
      </c>
      <c r="BO1967" s="647">
        <v>0</v>
      </c>
      <c r="BP1967" s="628" t="s">
        <v>321</v>
      </c>
      <c r="BQ1967" s="647">
        <v>0</v>
      </c>
      <c r="BR1967" s="628" t="s">
        <v>321</v>
      </c>
      <c r="BS1967" s="651">
        <v>0</v>
      </c>
      <c r="BT1967" s="628" t="s">
        <v>321</v>
      </c>
      <c r="BU1967" s="651">
        <v>0</v>
      </c>
      <c r="BV1967" s="628" t="s">
        <v>321</v>
      </c>
      <c r="BW1967" s="100" t="s">
        <v>142</v>
      </c>
      <c r="BX1967" t="s">
        <v>322</v>
      </c>
      <c r="BY1967" s="850">
        <v>75</v>
      </c>
      <c r="BZ1967" t="s">
        <v>315</v>
      </c>
      <c r="CA1967" s="850">
        <v>25</v>
      </c>
      <c r="CB1967" t="s">
        <v>315</v>
      </c>
      <c r="CC1967" s="850">
        <v>11</v>
      </c>
      <c r="CD1967" t="s">
        <v>315</v>
      </c>
      <c r="CE1967" s="850" t="s">
        <v>5412</v>
      </c>
      <c r="CF1967" s="827" t="s">
        <v>323</v>
      </c>
      <c r="CG1967" s="859" t="s">
        <v>142</v>
      </c>
      <c r="CH1967" s="827" t="s">
        <v>323</v>
      </c>
    </row>
    <row r="1968" spans="1:86" x14ac:dyDescent="0.25">
      <c r="A1968" s="100">
        <v>99814</v>
      </c>
      <c r="B1968" s="99"/>
      <c r="C1968" s="772">
        <v>4200</v>
      </c>
      <c r="D1968" s="807">
        <v>0.05</v>
      </c>
      <c r="E1968" s="772">
        <f t="shared" si="85"/>
        <v>4410</v>
      </c>
      <c r="F1968" s="778">
        <v>1.1000000000000001</v>
      </c>
      <c r="G1968" s="774">
        <f t="shared" si="84"/>
        <v>4851</v>
      </c>
      <c r="H1968" s="776"/>
      <c r="I1968" s="758"/>
      <c r="J1968" s="776"/>
      <c r="K1968" s="786"/>
      <c r="L1968" s="9" t="s">
        <v>1644</v>
      </c>
      <c r="M1968" s="9" t="s">
        <v>2981</v>
      </c>
      <c r="Q1968" s="9" t="s">
        <v>2887</v>
      </c>
      <c r="R1968" s="9" t="s">
        <v>2888</v>
      </c>
      <c r="S1968" s="9" t="s">
        <v>2659</v>
      </c>
      <c r="T1968" s="82" t="s">
        <v>210</v>
      </c>
      <c r="U1968" s="100">
        <v>229</v>
      </c>
      <c r="V1968" s="100" t="s">
        <v>207</v>
      </c>
      <c r="W1968" s="100">
        <v>407</v>
      </c>
      <c r="X1968" s="100" t="s">
        <v>207</v>
      </c>
      <c r="Y1968">
        <v>259</v>
      </c>
      <c r="Z1968" s="100" t="s">
        <v>207</v>
      </c>
      <c r="AA1968">
        <v>437</v>
      </c>
      <c r="AB1968" t="s">
        <v>207</v>
      </c>
      <c r="AC1968">
        <v>467</v>
      </c>
      <c r="AD1968" t="s">
        <v>207</v>
      </c>
      <c r="AE1968">
        <v>184</v>
      </c>
      <c r="AF1968" t="s">
        <v>315</v>
      </c>
      <c r="AG1968" s="3" t="s">
        <v>2660</v>
      </c>
      <c r="AH1968" s="3" t="s">
        <v>207</v>
      </c>
      <c r="AI1968" s="3" t="s">
        <v>2661</v>
      </c>
      <c r="AJ1968" t="s">
        <v>207</v>
      </c>
      <c r="AK1968">
        <v>15</v>
      </c>
      <c r="AL1968" t="s">
        <v>207</v>
      </c>
      <c r="AM1968">
        <v>15</v>
      </c>
      <c r="AN1968" t="s">
        <v>207</v>
      </c>
      <c r="AO1968">
        <v>15</v>
      </c>
      <c r="AP1968" t="s">
        <v>207</v>
      </c>
      <c r="AQ1968">
        <v>15</v>
      </c>
      <c r="AR1968" t="s">
        <v>207</v>
      </c>
      <c r="AS1968" s="9" t="s">
        <v>2978</v>
      </c>
      <c r="AT1968" t="s">
        <v>2980</v>
      </c>
      <c r="AU1968" t="s">
        <v>319</v>
      </c>
      <c r="AV1968" t="s">
        <v>1647</v>
      </c>
      <c r="AW1968" t="s">
        <v>5409</v>
      </c>
      <c r="AX1968" s="9">
        <v>9010600000</v>
      </c>
      <c r="AY1968" s="100" t="s">
        <v>142</v>
      </c>
      <c r="AZ1968" s="4" t="s">
        <v>207</v>
      </c>
      <c r="BA1968" s="100" t="s">
        <v>142</v>
      </c>
      <c r="BB1968" s="4" t="s">
        <v>207</v>
      </c>
      <c r="BC1968" s="100" t="s">
        <v>142</v>
      </c>
      <c r="BD1968" s="4" t="s">
        <v>207</v>
      </c>
      <c r="BE1968" s="99" t="e">
        <v>#VALUE!</v>
      </c>
      <c r="BF1968" s="4" t="s">
        <v>321</v>
      </c>
      <c r="BG1968" s="654" t="e">
        <v>#VALUE!</v>
      </c>
      <c r="BH1968" s="12" t="s">
        <v>321</v>
      </c>
      <c r="BI1968" s="100" t="s">
        <v>142</v>
      </c>
      <c r="BJ1968" s="4" t="s">
        <v>321</v>
      </c>
      <c r="BK1968" s="647">
        <v>0</v>
      </c>
      <c r="BL1968" s="628" t="s">
        <v>321</v>
      </c>
      <c r="BM1968" s="647">
        <v>0</v>
      </c>
      <c r="BN1968" s="628" t="s">
        <v>321</v>
      </c>
      <c r="BO1968" s="647">
        <v>0</v>
      </c>
      <c r="BP1968" s="628" t="s">
        <v>321</v>
      </c>
      <c r="BQ1968" s="647">
        <v>0</v>
      </c>
      <c r="BR1968" s="628" t="s">
        <v>321</v>
      </c>
      <c r="BS1968" s="651">
        <v>0</v>
      </c>
      <c r="BT1968" s="628" t="s">
        <v>321</v>
      </c>
      <c r="BU1968" s="651">
        <v>0</v>
      </c>
      <c r="BV1968" s="628" t="s">
        <v>321</v>
      </c>
      <c r="BW1968" s="100" t="s">
        <v>142</v>
      </c>
      <c r="BX1968" t="s">
        <v>322</v>
      </c>
      <c r="BY1968" s="850">
        <v>68</v>
      </c>
      <c r="BZ1968" t="s">
        <v>315</v>
      </c>
      <c r="CA1968" s="850">
        <v>17</v>
      </c>
      <c r="CB1968" t="s">
        <v>315</v>
      </c>
      <c r="CC1968" s="850">
        <v>11</v>
      </c>
      <c r="CD1968" t="s">
        <v>315</v>
      </c>
      <c r="CE1968" s="850" t="s">
        <v>5373</v>
      </c>
      <c r="CF1968" s="827" t="s">
        <v>323</v>
      </c>
      <c r="CG1968" s="859" t="s">
        <v>142</v>
      </c>
      <c r="CH1968" s="827" t="s">
        <v>323</v>
      </c>
    </row>
    <row r="1969" spans="1:86" x14ac:dyDescent="0.25">
      <c r="A1969" s="100">
        <v>92149</v>
      </c>
      <c r="B1969" s="99"/>
      <c r="C1969" s="772">
        <v>4894</v>
      </c>
      <c r="D1969" s="807">
        <v>0.05</v>
      </c>
      <c r="E1969" s="772">
        <f t="shared" si="85"/>
        <v>5139</v>
      </c>
      <c r="F1969" s="778">
        <v>1.1000000000000001</v>
      </c>
      <c r="G1969" s="774">
        <f t="shared" si="84"/>
        <v>5653</v>
      </c>
      <c r="H1969" s="776"/>
      <c r="I1969" s="758"/>
      <c r="J1969" s="776"/>
      <c r="K1969" s="786"/>
      <c r="L1969" s="9" t="s">
        <v>1644</v>
      </c>
      <c r="M1969" s="9" t="s">
        <v>2982</v>
      </c>
      <c r="Q1969" s="9" t="s">
        <v>2887</v>
      </c>
      <c r="R1969" s="9" t="s">
        <v>2888</v>
      </c>
      <c r="S1969" s="9" t="s">
        <v>2659</v>
      </c>
      <c r="T1969" s="82" t="s">
        <v>210</v>
      </c>
      <c r="U1969" s="100">
        <v>274</v>
      </c>
      <c r="V1969" s="100" t="s">
        <v>207</v>
      </c>
      <c r="W1969" s="100">
        <v>488</v>
      </c>
      <c r="X1969" s="100" t="s">
        <v>207</v>
      </c>
      <c r="Y1969">
        <v>305</v>
      </c>
      <c r="Z1969" s="100" t="s">
        <v>207</v>
      </c>
      <c r="AA1969">
        <v>518</v>
      </c>
      <c r="AB1969" t="s">
        <v>207</v>
      </c>
      <c r="AC1969">
        <v>560</v>
      </c>
      <c r="AD1969" t="s">
        <v>207</v>
      </c>
      <c r="AE1969">
        <v>220</v>
      </c>
      <c r="AF1969" t="s">
        <v>315</v>
      </c>
      <c r="AG1969" s="3" t="s">
        <v>2496</v>
      </c>
      <c r="AH1969" s="3" t="s">
        <v>207</v>
      </c>
      <c r="AI1969" s="3" t="s">
        <v>2497</v>
      </c>
      <c r="AJ1969" t="s">
        <v>207</v>
      </c>
      <c r="AK1969">
        <v>15</v>
      </c>
      <c r="AL1969" t="s">
        <v>207</v>
      </c>
      <c r="AM1969">
        <v>15</v>
      </c>
      <c r="AN1969" t="s">
        <v>207</v>
      </c>
      <c r="AO1969">
        <v>15</v>
      </c>
      <c r="AP1969" t="s">
        <v>207</v>
      </c>
      <c r="AQ1969">
        <v>15</v>
      </c>
      <c r="AR1969" t="s">
        <v>207</v>
      </c>
      <c r="AS1969" s="9" t="s">
        <v>2978</v>
      </c>
      <c r="AT1969" t="s">
        <v>2980</v>
      </c>
      <c r="AU1969" t="s">
        <v>319</v>
      </c>
      <c r="AV1969" t="s">
        <v>1647</v>
      </c>
      <c r="AW1969" t="s">
        <v>5389</v>
      </c>
      <c r="AX1969" s="9">
        <v>9010600000</v>
      </c>
      <c r="AY1969" s="100" t="s">
        <v>142</v>
      </c>
      <c r="AZ1969" s="4" t="s">
        <v>207</v>
      </c>
      <c r="BA1969" s="100" t="s">
        <v>142</v>
      </c>
      <c r="BB1969" s="4" t="s">
        <v>207</v>
      </c>
      <c r="BC1969" s="100" t="s">
        <v>142</v>
      </c>
      <c r="BD1969" s="4" t="s">
        <v>207</v>
      </c>
      <c r="BE1969" s="99" t="e">
        <v>#VALUE!</v>
      </c>
      <c r="BF1969" s="4" t="s">
        <v>321</v>
      </c>
      <c r="BG1969" s="654" t="e">
        <v>#VALUE!</v>
      </c>
      <c r="BH1969" s="12" t="s">
        <v>321</v>
      </c>
      <c r="BI1969" s="100" t="s">
        <v>142</v>
      </c>
      <c r="BJ1969" s="4" t="s">
        <v>321</v>
      </c>
      <c r="BK1969" s="647">
        <v>0</v>
      </c>
      <c r="BL1969" s="628" t="s">
        <v>321</v>
      </c>
      <c r="BM1969" s="647">
        <v>0</v>
      </c>
      <c r="BN1969" s="628" t="s">
        <v>321</v>
      </c>
      <c r="BO1969" s="647">
        <v>0</v>
      </c>
      <c r="BP1969" s="628" t="s">
        <v>321</v>
      </c>
      <c r="BQ1969" s="647">
        <v>0</v>
      </c>
      <c r="BR1969" s="628" t="s">
        <v>321</v>
      </c>
      <c r="BS1969" s="651">
        <v>0</v>
      </c>
      <c r="BT1969" s="628" t="s">
        <v>321</v>
      </c>
      <c r="BU1969" s="651">
        <v>0</v>
      </c>
      <c r="BV1969" s="628" t="s">
        <v>321</v>
      </c>
      <c r="BW1969" s="100" t="s">
        <v>142</v>
      </c>
      <c r="BX1969" t="s">
        <v>322</v>
      </c>
      <c r="BY1969" s="850">
        <v>72</v>
      </c>
      <c r="BZ1969" t="s">
        <v>315</v>
      </c>
      <c r="CA1969" s="850">
        <v>10</v>
      </c>
      <c r="CB1969" t="s">
        <v>315</v>
      </c>
      <c r="CC1969" s="850">
        <v>24</v>
      </c>
      <c r="CD1969" t="s">
        <v>315</v>
      </c>
      <c r="CE1969" s="850" t="s">
        <v>5375</v>
      </c>
      <c r="CF1969" s="827" t="s">
        <v>323</v>
      </c>
      <c r="CG1969" s="859" t="s">
        <v>142</v>
      </c>
      <c r="CH1969" s="827" t="s">
        <v>323</v>
      </c>
    </row>
    <row r="1970" spans="1:86" x14ac:dyDescent="0.25">
      <c r="A1970" s="100">
        <v>92150</v>
      </c>
      <c r="B1970" s="99"/>
      <c r="C1970" s="772">
        <v>5536</v>
      </c>
      <c r="D1970" s="807">
        <v>0.05</v>
      </c>
      <c r="E1970" s="772">
        <f t="shared" si="85"/>
        <v>5813</v>
      </c>
      <c r="F1970" s="778">
        <v>1.1000000000000001</v>
      </c>
      <c r="G1970" s="774">
        <f t="shared" si="84"/>
        <v>6394</v>
      </c>
      <c r="H1970" s="776"/>
      <c r="I1970" s="758"/>
      <c r="J1970" s="776"/>
      <c r="K1970" s="786"/>
      <c r="L1970" s="9" t="s">
        <v>1644</v>
      </c>
      <c r="M1970" s="9" t="s">
        <v>2983</v>
      </c>
      <c r="Q1970" s="9" t="s">
        <v>2887</v>
      </c>
      <c r="R1970" s="9" t="s">
        <v>2888</v>
      </c>
      <c r="S1970" s="9" t="s">
        <v>2659</v>
      </c>
      <c r="T1970" s="82" t="s">
        <v>210</v>
      </c>
      <c r="U1970" s="100">
        <v>305</v>
      </c>
      <c r="V1970" s="100" t="s">
        <v>207</v>
      </c>
      <c r="W1970" s="100">
        <v>549</v>
      </c>
      <c r="X1970" s="100" t="s">
        <v>207</v>
      </c>
      <c r="Y1970">
        <v>335</v>
      </c>
      <c r="Z1970" s="100" t="s">
        <v>207</v>
      </c>
      <c r="AA1970">
        <v>579</v>
      </c>
      <c r="AB1970" t="s">
        <v>207</v>
      </c>
      <c r="AC1970">
        <v>628</v>
      </c>
      <c r="AD1970" t="s">
        <v>207</v>
      </c>
      <c r="AE1970">
        <v>247</v>
      </c>
      <c r="AF1970" t="s">
        <v>315</v>
      </c>
      <c r="AG1970" s="3" t="s">
        <v>2662</v>
      </c>
      <c r="AH1970" s="3" t="s">
        <v>207</v>
      </c>
      <c r="AI1970" s="3" t="s">
        <v>2663</v>
      </c>
      <c r="AJ1970" t="s">
        <v>207</v>
      </c>
      <c r="AK1970">
        <v>15</v>
      </c>
      <c r="AL1970" t="s">
        <v>207</v>
      </c>
      <c r="AM1970">
        <v>15</v>
      </c>
      <c r="AN1970" t="s">
        <v>207</v>
      </c>
      <c r="AO1970">
        <v>15</v>
      </c>
      <c r="AP1970" t="s">
        <v>207</v>
      </c>
      <c r="AQ1970">
        <v>15</v>
      </c>
      <c r="AR1970" t="s">
        <v>207</v>
      </c>
      <c r="AS1970" s="9" t="s">
        <v>2978</v>
      </c>
      <c r="AT1970" t="s">
        <v>2980</v>
      </c>
      <c r="AU1970" t="s">
        <v>319</v>
      </c>
      <c r="AV1970" t="s">
        <v>1647</v>
      </c>
      <c r="AW1970" t="s">
        <v>5390</v>
      </c>
      <c r="AX1970" s="9">
        <v>9010600000</v>
      </c>
      <c r="AY1970" s="100" t="s">
        <v>142</v>
      </c>
      <c r="AZ1970" s="4" t="s">
        <v>207</v>
      </c>
      <c r="BA1970" s="100" t="s">
        <v>142</v>
      </c>
      <c r="BB1970" s="4" t="s">
        <v>207</v>
      </c>
      <c r="BC1970" s="100" t="s">
        <v>142</v>
      </c>
      <c r="BD1970" s="4" t="s">
        <v>207</v>
      </c>
      <c r="BE1970" s="99" t="e">
        <v>#VALUE!</v>
      </c>
      <c r="BF1970" s="4" t="s">
        <v>321</v>
      </c>
      <c r="BG1970" s="654" t="e">
        <v>#VALUE!</v>
      </c>
      <c r="BH1970" s="12" t="s">
        <v>321</v>
      </c>
      <c r="BI1970" s="100" t="s">
        <v>142</v>
      </c>
      <c r="BJ1970" s="4" t="s">
        <v>321</v>
      </c>
      <c r="BK1970" s="647">
        <v>0</v>
      </c>
      <c r="BL1970" s="628" t="s">
        <v>321</v>
      </c>
      <c r="BM1970" s="647">
        <v>0</v>
      </c>
      <c r="BN1970" s="628" t="s">
        <v>321</v>
      </c>
      <c r="BO1970" s="647">
        <v>0</v>
      </c>
      <c r="BP1970" s="628" t="s">
        <v>321</v>
      </c>
      <c r="BQ1970" s="647">
        <v>0</v>
      </c>
      <c r="BR1970" s="628" t="s">
        <v>321</v>
      </c>
      <c r="BS1970" s="651">
        <v>0</v>
      </c>
      <c r="BT1970" s="628" t="s">
        <v>321</v>
      </c>
      <c r="BU1970" s="651">
        <v>0</v>
      </c>
      <c r="BV1970" s="628" t="s">
        <v>321</v>
      </c>
      <c r="BW1970" s="100" t="s">
        <v>142</v>
      </c>
      <c r="BX1970" t="s">
        <v>322</v>
      </c>
      <c r="BY1970" s="850">
        <v>75</v>
      </c>
      <c r="BZ1970" t="s">
        <v>315</v>
      </c>
      <c r="CA1970" s="850">
        <v>12</v>
      </c>
      <c r="CB1970" t="s">
        <v>315</v>
      </c>
      <c r="CC1970" s="850">
        <v>25</v>
      </c>
      <c r="CD1970" t="s">
        <v>315</v>
      </c>
      <c r="CE1970" s="850" t="s">
        <v>5391</v>
      </c>
      <c r="CF1970" s="827" t="s">
        <v>323</v>
      </c>
      <c r="CG1970" s="859" t="s">
        <v>142</v>
      </c>
      <c r="CH1970" s="827" t="s">
        <v>323</v>
      </c>
    </row>
    <row r="1971" spans="1:86" x14ac:dyDescent="0.25">
      <c r="A1971" s="100">
        <v>92151</v>
      </c>
      <c r="B1971" s="99"/>
      <c r="C1971" s="772">
        <v>6175</v>
      </c>
      <c r="D1971" s="807">
        <v>0.05</v>
      </c>
      <c r="E1971" s="772">
        <f t="shared" si="85"/>
        <v>6484</v>
      </c>
      <c r="F1971" s="778">
        <v>1.1000000000000001</v>
      </c>
      <c r="G1971" s="774">
        <f t="shared" si="84"/>
        <v>7132</v>
      </c>
      <c r="H1971" s="776"/>
      <c r="I1971" s="758"/>
      <c r="J1971" s="776"/>
      <c r="K1971" s="786"/>
      <c r="L1971" s="9" t="s">
        <v>1644</v>
      </c>
      <c r="M1971" s="9" t="s">
        <v>2984</v>
      </c>
      <c r="Q1971" s="9" t="s">
        <v>2887</v>
      </c>
      <c r="R1971" s="9" t="s">
        <v>2888</v>
      </c>
      <c r="S1971" s="9" t="s">
        <v>2659</v>
      </c>
      <c r="T1971" s="82" t="s">
        <v>210</v>
      </c>
      <c r="U1971" s="100">
        <v>343</v>
      </c>
      <c r="V1971" s="100" t="s">
        <v>207</v>
      </c>
      <c r="W1971" s="100">
        <v>610</v>
      </c>
      <c r="X1971" s="100" t="s">
        <v>207</v>
      </c>
      <c r="Y1971">
        <v>373</v>
      </c>
      <c r="Z1971" s="100" t="s">
        <v>207</v>
      </c>
      <c r="AA1971">
        <v>640</v>
      </c>
      <c r="AB1971" t="s">
        <v>207</v>
      </c>
      <c r="AC1971">
        <v>700</v>
      </c>
      <c r="AD1971" t="s">
        <v>207</v>
      </c>
      <c r="AE1971">
        <v>276</v>
      </c>
      <c r="AF1971" t="s">
        <v>315</v>
      </c>
      <c r="AG1971" s="3" t="s">
        <v>2664</v>
      </c>
      <c r="AH1971" s="3" t="s">
        <v>207</v>
      </c>
      <c r="AI1971" s="3" t="s">
        <v>2665</v>
      </c>
      <c r="AJ1971" t="s">
        <v>207</v>
      </c>
      <c r="AK1971">
        <v>15</v>
      </c>
      <c r="AL1971" t="s">
        <v>207</v>
      </c>
      <c r="AM1971">
        <v>15</v>
      </c>
      <c r="AN1971" t="s">
        <v>207</v>
      </c>
      <c r="AO1971">
        <v>15</v>
      </c>
      <c r="AP1971" t="s">
        <v>207</v>
      </c>
      <c r="AQ1971">
        <v>15</v>
      </c>
      <c r="AR1971" t="s">
        <v>207</v>
      </c>
      <c r="AS1971" s="9" t="s">
        <v>2978</v>
      </c>
      <c r="AT1971" t="s">
        <v>2980</v>
      </c>
      <c r="AU1971" t="s">
        <v>319</v>
      </c>
      <c r="AV1971" t="s">
        <v>1647</v>
      </c>
      <c r="AW1971" t="s">
        <v>5392</v>
      </c>
      <c r="AX1971" s="9">
        <v>9010600000</v>
      </c>
      <c r="AY1971" s="100" t="s">
        <v>142</v>
      </c>
      <c r="AZ1971" s="4" t="s">
        <v>207</v>
      </c>
      <c r="BA1971" s="100" t="s">
        <v>142</v>
      </c>
      <c r="BB1971" s="4" t="s">
        <v>207</v>
      </c>
      <c r="BC1971" s="100" t="s">
        <v>142</v>
      </c>
      <c r="BD1971" s="4" t="s">
        <v>207</v>
      </c>
      <c r="BE1971" s="99" t="e">
        <v>#VALUE!</v>
      </c>
      <c r="BF1971" s="4" t="s">
        <v>321</v>
      </c>
      <c r="BG1971" s="654" t="e">
        <v>#VALUE!</v>
      </c>
      <c r="BH1971" s="12" t="s">
        <v>321</v>
      </c>
      <c r="BI1971" s="100" t="s">
        <v>142</v>
      </c>
      <c r="BJ1971" s="4" t="s">
        <v>321</v>
      </c>
      <c r="BK1971" s="647">
        <v>0</v>
      </c>
      <c r="BL1971" s="628" t="s">
        <v>321</v>
      </c>
      <c r="BM1971" s="647">
        <v>0</v>
      </c>
      <c r="BN1971" s="628" t="s">
        <v>321</v>
      </c>
      <c r="BO1971" s="647">
        <v>0</v>
      </c>
      <c r="BP1971" s="628" t="s">
        <v>321</v>
      </c>
      <c r="BQ1971" s="647">
        <v>0</v>
      </c>
      <c r="BR1971" s="628" t="s">
        <v>321</v>
      </c>
      <c r="BS1971" s="651">
        <v>0</v>
      </c>
      <c r="BT1971" s="628" t="s">
        <v>321</v>
      </c>
      <c r="BU1971" s="651">
        <v>0</v>
      </c>
      <c r="BV1971" s="628" t="s">
        <v>321</v>
      </c>
      <c r="BW1971" s="100" t="s">
        <v>142</v>
      </c>
      <c r="BX1971" t="s">
        <v>322</v>
      </c>
      <c r="BY1971" s="850">
        <v>85</v>
      </c>
      <c r="BZ1971" t="s">
        <v>315</v>
      </c>
      <c r="CA1971" s="850">
        <v>13</v>
      </c>
      <c r="CB1971" t="s">
        <v>315</v>
      </c>
      <c r="CC1971" s="850">
        <v>19</v>
      </c>
      <c r="CD1971" t="s">
        <v>315</v>
      </c>
      <c r="CE1971" s="100">
        <v>219</v>
      </c>
      <c r="CF1971" s="827" t="s">
        <v>323</v>
      </c>
      <c r="CG1971" s="859" t="s">
        <v>142</v>
      </c>
      <c r="CH1971" s="827" t="s">
        <v>323</v>
      </c>
    </row>
    <row r="1972" spans="1:86" x14ac:dyDescent="0.25">
      <c r="A1972" s="100">
        <v>99816</v>
      </c>
      <c r="B1972" s="99"/>
      <c r="C1972" s="772">
        <v>6833</v>
      </c>
      <c r="D1972" s="807">
        <v>0.05</v>
      </c>
      <c r="E1972" s="772">
        <f t="shared" si="85"/>
        <v>7175</v>
      </c>
      <c r="F1972" s="778">
        <v>1.1000000000000001</v>
      </c>
      <c r="G1972" s="774">
        <f t="shared" ref="G1972:G2024" si="86">ROUND(E1972*F1972,0)</f>
        <v>7893</v>
      </c>
      <c r="H1972" s="776"/>
      <c r="I1972" s="758"/>
      <c r="J1972" s="776"/>
      <c r="K1972" s="786"/>
      <c r="L1972" s="9" t="s">
        <v>1644</v>
      </c>
      <c r="M1972" s="9" t="s">
        <v>2985</v>
      </c>
      <c r="Q1972" s="9" t="s">
        <v>2887</v>
      </c>
      <c r="R1972" s="9" t="s">
        <v>2888</v>
      </c>
      <c r="S1972" s="9" t="s">
        <v>2659</v>
      </c>
      <c r="T1972" s="82" t="s">
        <v>210</v>
      </c>
      <c r="U1972" s="100">
        <v>366</v>
      </c>
      <c r="V1972" s="100" t="s">
        <v>207</v>
      </c>
      <c r="W1972" s="100">
        <v>650</v>
      </c>
      <c r="X1972" s="100" t="s">
        <v>207</v>
      </c>
      <c r="Y1972">
        <v>396</v>
      </c>
      <c r="Z1972" s="100" t="s">
        <v>207</v>
      </c>
      <c r="AA1972">
        <v>681</v>
      </c>
      <c r="AB1972" t="s">
        <v>207</v>
      </c>
      <c r="AC1972">
        <v>746</v>
      </c>
      <c r="AD1972" t="s">
        <v>207</v>
      </c>
      <c r="AE1972">
        <v>294</v>
      </c>
      <c r="AF1972" t="s">
        <v>315</v>
      </c>
      <c r="AG1972" s="3" t="s">
        <v>2890</v>
      </c>
      <c r="AH1972" s="3" t="s">
        <v>207</v>
      </c>
      <c r="AI1972" s="3" t="s">
        <v>2891</v>
      </c>
      <c r="AJ1972" t="s">
        <v>207</v>
      </c>
      <c r="AK1972">
        <v>15</v>
      </c>
      <c r="AL1972" t="s">
        <v>207</v>
      </c>
      <c r="AM1972">
        <v>15</v>
      </c>
      <c r="AN1972" t="s">
        <v>207</v>
      </c>
      <c r="AO1972">
        <v>15</v>
      </c>
      <c r="AP1972" t="s">
        <v>207</v>
      </c>
      <c r="AQ1972">
        <v>15</v>
      </c>
      <c r="AR1972" t="s">
        <v>207</v>
      </c>
      <c r="AS1972" s="9" t="s">
        <v>2978</v>
      </c>
      <c r="AT1972" t="s">
        <v>2980</v>
      </c>
      <c r="AU1972" t="s">
        <v>319</v>
      </c>
      <c r="AV1972" t="s">
        <v>1647</v>
      </c>
      <c r="AW1972" t="s">
        <v>5411</v>
      </c>
      <c r="AX1972" s="9">
        <v>9010600000</v>
      </c>
      <c r="AY1972" s="100" t="s">
        <v>142</v>
      </c>
      <c r="AZ1972" s="4" t="s">
        <v>207</v>
      </c>
      <c r="BA1972" s="100" t="s">
        <v>142</v>
      </c>
      <c r="BB1972" s="4" t="s">
        <v>207</v>
      </c>
      <c r="BC1972" s="100" t="s">
        <v>142</v>
      </c>
      <c r="BD1972" s="4" t="s">
        <v>207</v>
      </c>
      <c r="BE1972" s="99" t="e">
        <v>#VALUE!</v>
      </c>
      <c r="BF1972" s="4" t="s">
        <v>321</v>
      </c>
      <c r="BG1972" s="654" t="e">
        <v>#VALUE!</v>
      </c>
      <c r="BH1972" s="12" t="s">
        <v>321</v>
      </c>
      <c r="BI1972" s="100" t="s">
        <v>142</v>
      </c>
      <c r="BJ1972" s="4" t="s">
        <v>321</v>
      </c>
      <c r="BK1972" s="647">
        <v>0</v>
      </c>
      <c r="BL1972" s="628" t="s">
        <v>321</v>
      </c>
      <c r="BM1972" s="647">
        <v>0</v>
      </c>
      <c r="BN1972" s="628" t="s">
        <v>321</v>
      </c>
      <c r="BO1972" s="647">
        <v>0</v>
      </c>
      <c r="BP1972" s="628" t="s">
        <v>321</v>
      </c>
      <c r="BQ1972" s="647">
        <v>0</v>
      </c>
      <c r="BR1972" s="628" t="s">
        <v>321</v>
      </c>
      <c r="BS1972" s="651">
        <v>0</v>
      </c>
      <c r="BT1972" s="628" t="s">
        <v>321</v>
      </c>
      <c r="BU1972" s="651">
        <v>0</v>
      </c>
      <c r="BV1972" s="628" t="s">
        <v>321</v>
      </c>
      <c r="BW1972" s="100" t="s">
        <v>142</v>
      </c>
      <c r="BX1972" t="s">
        <v>322</v>
      </c>
      <c r="BY1972" s="850">
        <v>75</v>
      </c>
      <c r="BZ1972" t="s">
        <v>315</v>
      </c>
      <c r="CA1972" s="850">
        <v>25</v>
      </c>
      <c r="CB1972" t="s">
        <v>315</v>
      </c>
      <c r="CC1972" s="850">
        <v>11</v>
      </c>
      <c r="CD1972" t="s">
        <v>315</v>
      </c>
      <c r="CE1972" s="100">
        <v>240</v>
      </c>
      <c r="CF1972" s="827" t="s">
        <v>323</v>
      </c>
      <c r="CG1972" s="859" t="s">
        <v>142</v>
      </c>
      <c r="CH1972" s="827" t="s">
        <v>323</v>
      </c>
    </row>
    <row r="1973" spans="1:86" x14ac:dyDescent="0.25">
      <c r="A1973" s="100">
        <v>92154</v>
      </c>
      <c r="B1973" s="99"/>
      <c r="C1973" s="772">
        <v>7638</v>
      </c>
      <c r="D1973" s="807">
        <v>0.05</v>
      </c>
      <c r="E1973" s="772">
        <f t="shared" si="85"/>
        <v>8020</v>
      </c>
      <c r="F1973" s="778">
        <v>1.1000000000000001</v>
      </c>
      <c r="G1973" s="774">
        <f t="shared" si="86"/>
        <v>8822</v>
      </c>
      <c r="H1973" s="776"/>
      <c r="I1973" s="758"/>
      <c r="J1973" s="776"/>
      <c r="K1973" s="786"/>
      <c r="L1973" s="9" t="s">
        <v>1644</v>
      </c>
      <c r="M1973" s="9" t="s">
        <v>2986</v>
      </c>
      <c r="Q1973" s="9" t="s">
        <v>2887</v>
      </c>
      <c r="R1973" s="9" t="s">
        <v>2888</v>
      </c>
      <c r="S1973" s="9" t="s">
        <v>2659</v>
      </c>
      <c r="T1973" s="82" t="s">
        <v>210</v>
      </c>
      <c r="U1973" s="100">
        <v>411</v>
      </c>
      <c r="V1973" s="100" t="s">
        <v>207</v>
      </c>
      <c r="W1973" s="100">
        <v>732</v>
      </c>
      <c r="X1973" s="100" t="s">
        <v>207</v>
      </c>
      <c r="Y1973">
        <v>442</v>
      </c>
      <c r="Z1973" s="100" t="s">
        <v>207</v>
      </c>
      <c r="AA1973">
        <v>762</v>
      </c>
      <c r="AB1973" t="s">
        <v>207</v>
      </c>
      <c r="AC1973">
        <v>839</v>
      </c>
      <c r="AD1973" t="s">
        <v>207</v>
      </c>
      <c r="AE1973">
        <v>330</v>
      </c>
      <c r="AF1973" t="s">
        <v>315</v>
      </c>
      <c r="AG1973" s="3" t="s">
        <v>2892</v>
      </c>
      <c r="AH1973" s="3" t="s">
        <v>207</v>
      </c>
      <c r="AI1973" s="3" t="s">
        <v>2893</v>
      </c>
      <c r="AJ1973" t="s">
        <v>207</v>
      </c>
      <c r="AK1973">
        <v>15</v>
      </c>
      <c r="AL1973" t="s">
        <v>207</v>
      </c>
      <c r="AM1973">
        <v>15</v>
      </c>
      <c r="AN1973" t="s">
        <v>207</v>
      </c>
      <c r="AO1973">
        <v>15</v>
      </c>
      <c r="AP1973" t="s">
        <v>207</v>
      </c>
      <c r="AQ1973">
        <v>15</v>
      </c>
      <c r="AR1973" t="s">
        <v>207</v>
      </c>
      <c r="AS1973" s="9" t="s">
        <v>2978</v>
      </c>
      <c r="AT1973" t="s">
        <v>2980</v>
      </c>
      <c r="AU1973" t="s">
        <v>319</v>
      </c>
      <c r="AV1973" t="s">
        <v>1647</v>
      </c>
      <c r="AW1973" t="s">
        <v>5393</v>
      </c>
      <c r="AX1973" s="9">
        <v>9010600000</v>
      </c>
      <c r="AY1973" s="100" t="s">
        <v>142</v>
      </c>
      <c r="AZ1973" s="4" t="s">
        <v>207</v>
      </c>
      <c r="BA1973" s="100" t="s">
        <v>142</v>
      </c>
      <c r="BB1973" s="4" t="s">
        <v>207</v>
      </c>
      <c r="BC1973" s="100" t="s">
        <v>142</v>
      </c>
      <c r="BD1973" s="4" t="s">
        <v>207</v>
      </c>
      <c r="BE1973" s="99" t="e">
        <v>#VALUE!</v>
      </c>
      <c r="BF1973" s="4" t="s">
        <v>321</v>
      </c>
      <c r="BG1973" s="654" t="e">
        <v>#VALUE!</v>
      </c>
      <c r="BH1973" s="12" t="s">
        <v>321</v>
      </c>
      <c r="BI1973" s="100" t="s">
        <v>142</v>
      </c>
      <c r="BJ1973" s="4" t="s">
        <v>321</v>
      </c>
      <c r="BK1973" s="647">
        <v>0</v>
      </c>
      <c r="BL1973" s="628" t="s">
        <v>321</v>
      </c>
      <c r="BM1973" s="647">
        <v>0</v>
      </c>
      <c r="BN1973" s="628" t="s">
        <v>321</v>
      </c>
      <c r="BO1973" s="647">
        <v>0</v>
      </c>
      <c r="BP1973" s="628" t="s">
        <v>321</v>
      </c>
      <c r="BQ1973" s="647">
        <v>0</v>
      </c>
      <c r="BR1973" s="628" t="s">
        <v>321</v>
      </c>
      <c r="BS1973" s="651">
        <v>0</v>
      </c>
      <c r="BT1973" s="628" t="s">
        <v>321</v>
      </c>
      <c r="BU1973" s="651">
        <v>0</v>
      </c>
      <c r="BV1973" s="628" t="s">
        <v>321</v>
      </c>
      <c r="BW1973" s="100" t="s">
        <v>142</v>
      </c>
      <c r="BX1973" t="s">
        <v>322</v>
      </c>
      <c r="BY1973" s="850">
        <v>85</v>
      </c>
      <c r="BZ1973" t="s">
        <v>315</v>
      </c>
      <c r="CA1973" s="850">
        <v>13</v>
      </c>
      <c r="CB1973" t="s">
        <v>315</v>
      </c>
      <c r="CC1973" s="850">
        <v>19</v>
      </c>
      <c r="CD1973" t="s">
        <v>315</v>
      </c>
      <c r="CE1973" s="100">
        <v>219</v>
      </c>
      <c r="CF1973" s="827" t="s">
        <v>323</v>
      </c>
      <c r="CG1973" s="859" t="s">
        <v>142</v>
      </c>
      <c r="CH1973" s="827" t="s">
        <v>323</v>
      </c>
    </row>
    <row r="1974" spans="1:86" x14ac:dyDescent="0.25">
      <c r="A1974" s="100">
        <v>99817</v>
      </c>
      <c r="B1974" s="99"/>
      <c r="C1974" s="772">
        <v>9168</v>
      </c>
      <c r="D1974" s="807">
        <v>0.05</v>
      </c>
      <c r="E1974" s="772">
        <f t="shared" si="85"/>
        <v>9626</v>
      </c>
      <c r="F1974" s="778">
        <v>1.1000000000000001</v>
      </c>
      <c r="G1974" s="774">
        <f t="shared" si="86"/>
        <v>10589</v>
      </c>
      <c r="H1974" s="776"/>
      <c r="I1974" s="758"/>
      <c r="J1974" s="776"/>
      <c r="K1974" s="786"/>
      <c r="L1974" s="9" t="s">
        <v>1644</v>
      </c>
      <c r="M1974" s="9" t="s">
        <v>2987</v>
      </c>
      <c r="Q1974" s="9" t="s">
        <v>2887</v>
      </c>
      <c r="R1974" s="9" t="s">
        <v>2888</v>
      </c>
      <c r="S1974" s="9" t="s">
        <v>2659</v>
      </c>
      <c r="T1974" s="82" t="s">
        <v>210</v>
      </c>
      <c r="U1974" s="100">
        <v>458</v>
      </c>
      <c r="V1974" s="100" t="s">
        <v>207</v>
      </c>
      <c r="W1974" s="100">
        <v>808</v>
      </c>
      <c r="X1974" s="100" t="s">
        <v>207</v>
      </c>
      <c r="Y1974">
        <v>488</v>
      </c>
      <c r="Z1974" s="100" t="s">
        <v>207</v>
      </c>
      <c r="AA1974">
        <v>838</v>
      </c>
      <c r="AB1974" t="s">
        <v>207</v>
      </c>
      <c r="AC1974">
        <v>929</v>
      </c>
      <c r="AD1974" t="s">
        <v>207</v>
      </c>
      <c r="AE1974">
        <v>366</v>
      </c>
      <c r="AF1974" t="s">
        <v>315</v>
      </c>
      <c r="AG1974" s="3" t="s">
        <v>2666</v>
      </c>
      <c r="AH1974" s="3" t="s">
        <v>207</v>
      </c>
      <c r="AI1974" s="3" t="s">
        <v>2667</v>
      </c>
      <c r="AJ1974" t="s">
        <v>207</v>
      </c>
      <c r="AK1974">
        <v>15</v>
      </c>
      <c r="AL1974" t="s">
        <v>207</v>
      </c>
      <c r="AM1974">
        <v>15</v>
      </c>
      <c r="AN1974" t="s">
        <v>207</v>
      </c>
      <c r="AO1974">
        <v>15</v>
      </c>
      <c r="AP1974" t="s">
        <v>207</v>
      </c>
      <c r="AQ1974">
        <v>15</v>
      </c>
      <c r="AR1974" t="s">
        <v>207</v>
      </c>
      <c r="AS1974" s="9" t="s">
        <v>2978</v>
      </c>
      <c r="AT1974" t="s">
        <v>2980</v>
      </c>
      <c r="AU1974" t="s">
        <v>319</v>
      </c>
      <c r="AV1974" t="s">
        <v>1647</v>
      </c>
      <c r="AW1974" t="s">
        <v>5413</v>
      </c>
      <c r="AX1974" s="9">
        <v>9010600000</v>
      </c>
      <c r="AY1974" s="100" t="s">
        <v>142</v>
      </c>
      <c r="AZ1974" s="4" t="s">
        <v>207</v>
      </c>
      <c r="BA1974" s="100" t="s">
        <v>142</v>
      </c>
      <c r="BB1974" s="4" t="s">
        <v>207</v>
      </c>
      <c r="BC1974" s="100" t="s">
        <v>142</v>
      </c>
      <c r="BD1974" s="4" t="s">
        <v>207</v>
      </c>
      <c r="BE1974" s="99" t="e">
        <v>#VALUE!</v>
      </c>
      <c r="BF1974" s="4" t="s">
        <v>321</v>
      </c>
      <c r="BG1974" s="654" t="e">
        <v>#VALUE!</v>
      </c>
      <c r="BH1974" s="12" t="s">
        <v>321</v>
      </c>
      <c r="BI1974" s="100" t="s">
        <v>142</v>
      </c>
      <c r="BJ1974" s="4" t="s">
        <v>321</v>
      </c>
      <c r="BK1974" s="647">
        <v>0</v>
      </c>
      <c r="BL1974" s="628" t="s">
        <v>321</v>
      </c>
      <c r="BM1974" s="647">
        <v>0</v>
      </c>
      <c r="BN1974" s="628" t="s">
        <v>321</v>
      </c>
      <c r="BO1974" s="647">
        <v>0</v>
      </c>
      <c r="BP1974" s="628" t="s">
        <v>321</v>
      </c>
      <c r="BQ1974" s="647">
        <v>0</v>
      </c>
      <c r="BR1974" s="628" t="s">
        <v>321</v>
      </c>
      <c r="BS1974" s="651">
        <v>0</v>
      </c>
      <c r="BT1974" s="628" t="s">
        <v>321</v>
      </c>
      <c r="BU1974" s="651">
        <v>0</v>
      </c>
      <c r="BV1974" s="628" t="s">
        <v>321</v>
      </c>
      <c r="BW1974" s="100" t="s">
        <v>142</v>
      </c>
      <c r="BX1974" t="s">
        <v>322</v>
      </c>
      <c r="BY1974" s="850">
        <v>75</v>
      </c>
      <c r="BZ1974" t="s">
        <v>315</v>
      </c>
      <c r="CA1974" s="850">
        <v>25</v>
      </c>
      <c r="CB1974" t="s">
        <v>315</v>
      </c>
      <c r="CC1974" s="850">
        <v>11</v>
      </c>
      <c r="CD1974" t="s">
        <v>315</v>
      </c>
      <c r="CE1974" s="100">
        <v>325</v>
      </c>
      <c r="CF1974" s="827" t="s">
        <v>323</v>
      </c>
      <c r="CG1974" s="859" t="s">
        <v>142</v>
      </c>
      <c r="CH1974" s="827" t="s">
        <v>323</v>
      </c>
    </row>
    <row r="1975" spans="1:86" x14ac:dyDescent="0.25">
      <c r="A1975" s="600">
        <v>34238</v>
      </c>
      <c r="B1975" s="99"/>
      <c r="C1975" s="772">
        <v>1050</v>
      </c>
      <c r="D1975" s="807">
        <v>0.05</v>
      </c>
      <c r="E1975" s="772">
        <f t="shared" si="85"/>
        <v>1103</v>
      </c>
      <c r="F1975" s="778">
        <v>1.1000000000000001</v>
      </c>
      <c r="G1975" s="774">
        <f t="shared" si="86"/>
        <v>1213</v>
      </c>
      <c r="H1975" s="776"/>
      <c r="I1975" s="758"/>
      <c r="J1975" s="776"/>
      <c r="K1975" s="786"/>
      <c r="L1975" s="9" t="s">
        <v>1644</v>
      </c>
      <c r="M1975" s="9" t="s">
        <v>5347</v>
      </c>
      <c r="Q1975" s="9" t="s">
        <v>2887</v>
      </c>
      <c r="R1975" s="9" t="s">
        <v>2889</v>
      </c>
      <c r="S1975" s="9" t="s">
        <v>2659</v>
      </c>
      <c r="T1975" s="82" t="s">
        <v>210</v>
      </c>
      <c r="U1975" s="100">
        <v>229</v>
      </c>
      <c r="V1975" s="100" t="s">
        <v>207</v>
      </c>
      <c r="W1975" s="100">
        <v>406</v>
      </c>
      <c r="X1975" s="100" t="s">
        <v>207</v>
      </c>
      <c r="Y1975">
        <v>259</v>
      </c>
      <c r="Z1975" s="100" t="s">
        <v>207</v>
      </c>
      <c r="AA1975">
        <v>437</v>
      </c>
      <c r="AB1975" t="s">
        <v>207</v>
      </c>
      <c r="AC1975">
        <v>466</v>
      </c>
      <c r="AD1975" t="s">
        <v>207</v>
      </c>
      <c r="AE1975">
        <v>183</v>
      </c>
      <c r="AF1975" t="s">
        <v>315</v>
      </c>
      <c r="AG1975" s="3" t="s">
        <v>2494</v>
      </c>
      <c r="AH1975" s="3" t="s">
        <v>207</v>
      </c>
      <c r="AI1975" s="3" t="s">
        <v>2495</v>
      </c>
      <c r="AJ1975" t="s">
        <v>207</v>
      </c>
      <c r="AK1975">
        <v>15</v>
      </c>
      <c r="AL1975" t="s">
        <v>207</v>
      </c>
      <c r="AM1975">
        <v>15</v>
      </c>
      <c r="AN1975" t="s">
        <v>207</v>
      </c>
      <c r="AO1975">
        <v>15</v>
      </c>
      <c r="AP1975" t="s">
        <v>207</v>
      </c>
      <c r="AQ1975">
        <v>15</v>
      </c>
      <c r="AR1975" t="s">
        <v>207</v>
      </c>
      <c r="AS1975" t="s">
        <v>2657</v>
      </c>
      <c r="AT1975" s="12" t="s">
        <v>318</v>
      </c>
      <c r="AU1975" t="s">
        <v>319</v>
      </c>
      <c r="AV1975" t="s">
        <v>1647</v>
      </c>
      <c r="AW1975" t="s">
        <v>5376</v>
      </c>
      <c r="AX1975" s="9">
        <v>9010600000</v>
      </c>
      <c r="AY1975" s="100" t="s">
        <v>142</v>
      </c>
      <c r="AZ1975" s="4" t="s">
        <v>207</v>
      </c>
      <c r="BA1975" s="100" t="s">
        <v>142</v>
      </c>
      <c r="BB1975" s="4" t="s">
        <v>207</v>
      </c>
      <c r="BC1975" s="100" t="s">
        <v>142</v>
      </c>
      <c r="BD1975" s="4" t="s">
        <v>207</v>
      </c>
      <c r="BE1975" s="99" t="e">
        <v>#VALUE!</v>
      </c>
      <c r="BF1975" s="4" t="s">
        <v>321</v>
      </c>
      <c r="BG1975" s="654" t="e">
        <v>#VALUE!</v>
      </c>
      <c r="BH1975" s="12" t="s">
        <v>321</v>
      </c>
      <c r="BI1975" s="100" t="s">
        <v>142</v>
      </c>
      <c r="BJ1975" s="4" t="s">
        <v>321</v>
      </c>
      <c r="BK1975" s="647">
        <v>0</v>
      </c>
      <c r="BL1975" s="628" t="s">
        <v>321</v>
      </c>
      <c r="BM1975" s="647">
        <v>0</v>
      </c>
      <c r="BN1975" s="628" t="s">
        <v>321</v>
      </c>
      <c r="BO1975" s="647">
        <v>0</v>
      </c>
      <c r="BP1975" s="628" t="s">
        <v>321</v>
      </c>
      <c r="BQ1975" s="647">
        <v>0</v>
      </c>
      <c r="BR1975" s="628" t="s">
        <v>321</v>
      </c>
      <c r="BS1975" s="651">
        <v>0</v>
      </c>
      <c r="BT1975" s="628" t="s">
        <v>321</v>
      </c>
      <c r="BU1975" s="651">
        <v>0</v>
      </c>
      <c r="BV1975" s="628" t="s">
        <v>321</v>
      </c>
      <c r="BW1975" s="100" t="s">
        <v>142</v>
      </c>
      <c r="BX1975" t="s">
        <v>322</v>
      </c>
      <c r="BY1975" s="850">
        <v>68</v>
      </c>
      <c r="BZ1975" t="s">
        <v>315</v>
      </c>
      <c r="CA1975" s="850">
        <v>11</v>
      </c>
      <c r="CB1975" t="s">
        <v>315</v>
      </c>
      <c r="CC1975" s="850">
        <v>17</v>
      </c>
      <c r="CD1975" t="s">
        <v>315</v>
      </c>
      <c r="CE1975" s="100">
        <v>170</v>
      </c>
      <c r="CF1975" s="827" t="s">
        <v>323</v>
      </c>
      <c r="CG1975" s="859" t="s">
        <v>142</v>
      </c>
      <c r="CH1975" s="827" t="s">
        <v>323</v>
      </c>
    </row>
    <row r="1976" spans="1:86" x14ac:dyDescent="0.25">
      <c r="A1976" s="100">
        <v>34240</v>
      </c>
      <c r="B1976" s="99"/>
      <c r="C1976" s="772">
        <v>1223</v>
      </c>
      <c r="D1976" s="807">
        <v>0.05</v>
      </c>
      <c r="E1976" s="772">
        <f t="shared" si="85"/>
        <v>1284</v>
      </c>
      <c r="F1976" s="778">
        <v>1.1000000000000001</v>
      </c>
      <c r="G1976" s="774">
        <f t="shared" si="86"/>
        <v>1412</v>
      </c>
      <c r="H1976" s="776"/>
      <c r="I1976" s="758"/>
      <c r="J1976" s="776"/>
      <c r="K1976" s="786"/>
      <c r="L1976" s="9" t="s">
        <v>1644</v>
      </c>
      <c r="M1976" s="9" t="s">
        <v>5348</v>
      </c>
      <c r="Q1976" s="9" t="s">
        <v>2887</v>
      </c>
      <c r="R1976" s="9" t="s">
        <v>2889</v>
      </c>
      <c r="S1976" s="9" t="s">
        <v>2659</v>
      </c>
      <c r="T1976" s="82" t="s">
        <v>210</v>
      </c>
      <c r="U1976" s="100">
        <v>274</v>
      </c>
      <c r="V1976" s="100" t="s">
        <v>207</v>
      </c>
      <c r="W1976" s="100">
        <v>488</v>
      </c>
      <c r="X1976" s="100" t="s">
        <v>207</v>
      </c>
      <c r="Y1976">
        <v>305</v>
      </c>
      <c r="Z1976" s="100" t="s">
        <v>207</v>
      </c>
      <c r="AA1976">
        <v>518</v>
      </c>
      <c r="AB1976" t="s">
        <v>207</v>
      </c>
      <c r="AC1976">
        <v>560</v>
      </c>
      <c r="AD1976" t="s">
        <v>207</v>
      </c>
      <c r="AE1976">
        <v>220</v>
      </c>
      <c r="AF1976" t="s">
        <v>315</v>
      </c>
      <c r="AG1976" s="3" t="s">
        <v>2496</v>
      </c>
      <c r="AH1976" s="3" t="s">
        <v>207</v>
      </c>
      <c r="AI1976" s="3" t="s">
        <v>2497</v>
      </c>
      <c r="AJ1976" t="s">
        <v>207</v>
      </c>
      <c r="AK1976">
        <v>15</v>
      </c>
      <c r="AL1976" t="s">
        <v>207</v>
      </c>
      <c r="AM1976">
        <v>15</v>
      </c>
      <c r="AN1976" t="s">
        <v>207</v>
      </c>
      <c r="AO1976">
        <v>15</v>
      </c>
      <c r="AP1976" t="s">
        <v>207</v>
      </c>
      <c r="AQ1976">
        <v>15</v>
      </c>
      <c r="AR1976" t="s">
        <v>207</v>
      </c>
      <c r="AS1976" t="s">
        <v>2657</v>
      </c>
      <c r="AT1976" s="12" t="s">
        <v>318</v>
      </c>
      <c r="AU1976" t="s">
        <v>319</v>
      </c>
      <c r="AV1976" t="s">
        <v>1647</v>
      </c>
      <c r="AW1976" t="s">
        <v>5378</v>
      </c>
      <c r="AX1976" s="9">
        <v>9010600000</v>
      </c>
      <c r="AY1976" s="100" t="s">
        <v>142</v>
      </c>
      <c r="AZ1976" s="4" t="s">
        <v>207</v>
      </c>
      <c r="BA1976" s="100" t="s">
        <v>142</v>
      </c>
      <c r="BB1976" s="4" t="s">
        <v>207</v>
      </c>
      <c r="BC1976" s="100" t="s">
        <v>142</v>
      </c>
      <c r="BD1976" s="4" t="s">
        <v>207</v>
      </c>
      <c r="BE1976" s="99" t="e">
        <v>#VALUE!</v>
      </c>
      <c r="BF1976" s="4" t="s">
        <v>321</v>
      </c>
      <c r="BG1976" s="654" t="e">
        <v>#VALUE!</v>
      </c>
      <c r="BH1976" s="12" t="s">
        <v>321</v>
      </c>
      <c r="BI1976" s="100" t="s">
        <v>142</v>
      </c>
      <c r="BJ1976" s="4" t="s">
        <v>321</v>
      </c>
      <c r="BK1976" s="647">
        <v>0</v>
      </c>
      <c r="BL1976" s="628" t="s">
        <v>321</v>
      </c>
      <c r="BM1976" s="647">
        <v>0</v>
      </c>
      <c r="BN1976" s="628" t="s">
        <v>321</v>
      </c>
      <c r="BO1976" s="647">
        <v>0</v>
      </c>
      <c r="BP1976" s="628" t="s">
        <v>321</v>
      </c>
      <c r="BQ1976" s="647">
        <v>0</v>
      </c>
      <c r="BR1976" s="628" t="s">
        <v>321</v>
      </c>
      <c r="BS1976" s="651">
        <v>0</v>
      </c>
      <c r="BT1976" s="628" t="s">
        <v>321</v>
      </c>
      <c r="BU1976" s="651">
        <v>0</v>
      </c>
      <c r="BV1976" s="628" t="s">
        <v>321</v>
      </c>
      <c r="BW1976" s="100" t="s">
        <v>142</v>
      </c>
      <c r="BX1976" t="s">
        <v>322</v>
      </c>
      <c r="BY1976" s="850">
        <v>78</v>
      </c>
      <c r="BZ1976" t="s">
        <v>315</v>
      </c>
      <c r="CA1976" s="850">
        <v>11</v>
      </c>
      <c r="CB1976" t="s">
        <v>315</v>
      </c>
      <c r="CC1976" s="850">
        <v>17</v>
      </c>
      <c r="CD1976" t="s">
        <v>315</v>
      </c>
      <c r="CE1976" s="100">
        <v>185</v>
      </c>
      <c r="CF1976" s="827" t="s">
        <v>323</v>
      </c>
      <c r="CG1976" s="859" t="s">
        <v>142</v>
      </c>
      <c r="CH1976" s="827" t="s">
        <v>323</v>
      </c>
    </row>
    <row r="1977" spans="1:86" x14ac:dyDescent="0.25">
      <c r="A1977" s="100">
        <v>34242</v>
      </c>
      <c r="B1977" s="99"/>
      <c r="C1977" s="772">
        <v>1384</v>
      </c>
      <c r="D1977" s="807">
        <v>0.05</v>
      </c>
      <c r="E1977" s="772">
        <f t="shared" si="85"/>
        <v>1453</v>
      </c>
      <c r="F1977" s="778">
        <v>1.1000000000000001</v>
      </c>
      <c r="G1977" s="774">
        <f t="shared" si="86"/>
        <v>1598</v>
      </c>
      <c r="H1977" s="776"/>
      <c r="I1977" s="758"/>
      <c r="J1977" s="776"/>
      <c r="K1977" s="786"/>
      <c r="L1977" s="9" t="s">
        <v>1644</v>
      </c>
      <c r="M1977" s="9" t="s">
        <v>5349</v>
      </c>
      <c r="Q1977" s="9" t="s">
        <v>2887</v>
      </c>
      <c r="R1977" s="9" t="s">
        <v>2889</v>
      </c>
      <c r="S1977" s="9" t="s">
        <v>2659</v>
      </c>
      <c r="T1977" s="82" t="s">
        <v>210</v>
      </c>
      <c r="U1977" s="100">
        <v>305</v>
      </c>
      <c r="V1977" s="100" t="s">
        <v>207</v>
      </c>
      <c r="W1977" s="100">
        <v>549</v>
      </c>
      <c r="X1977" s="100" t="s">
        <v>207</v>
      </c>
      <c r="Y1977">
        <v>335</v>
      </c>
      <c r="Z1977" s="100" t="s">
        <v>207</v>
      </c>
      <c r="AA1977">
        <v>579</v>
      </c>
      <c r="AB1977" t="s">
        <v>207</v>
      </c>
      <c r="AC1977">
        <v>628</v>
      </c>
      <c r="AD1977" t="s">
        <v>207</v>
      </c>
      <c r="AE1977">
        <v>247</v>
      </c>
      <c r="AF1977" t="s">
        <v>315</v>
      </c>
      <c r="AG1977" s="3" t="s">
        <v>2662</v>
      </c>
      <c r="AH1977" s="3" t="s">
        <v>207</v>
      </c>
      <c r="AI1977" s="3" t="s">
        <v>2663</v>
      </c>
      <c r="AJ1977" t="s">
        <v>207</v>
      </c>
      <c r="AK1977">
        <v>15</v>
      </c>
      <c r="AL1977" t="s">
        <v>207</v>
      </c>
      <c r="AM1977">
        <v>15</v>
      </c>
      <c r="AN1977" t="s">
        <v>207</v>
      </c>
      <c r="AO1977">
        <v>15</v>
      </c>
      <c r="AP1977" t="s">
        <v>207</v>
      </c>
      <c r="AQ1977">
        <v>15</v>
      </c>
      <c r="AR1977" t="s">
        <v>207</v>
      </c>
      <c r="AS1977" t="s">
        <v>2657</v>
      </c>
      <c r="AT1977" s="12" t="s">
        <v>318</v>
      </c>
      <c r="AU1977" t="s">
        <v>319</v>
      </c>
      <c r="AV1977" t="s">
        <v>1647</v>
      </c>
      <c r="AW1977" t="s">
        <v>5379</v>
      </c>
      <c r="AX1977" s="9">
        <v>9010600000</v>
      </c>
      <c r="AY1977" s="100" t="s">
        <v>142</v>
      </c>
      <c r="AZ1977" s="4" t="s">
        <v>207</v>
      </c>
      <c r="BA1977" s="100" t="s">
        <v>142</v>
      </c>
      <c r="BB1977" s="4" t="s">
        <v>207</v>
      </c>
      <c r="BC1977" s="100" t="s">
        <v>142</v>
      </c>
      <c r="BD1977" s="4" t="s">
        <v>207</v>
      </c>
      <c r="BE1977" s="99" t="e">
        <v>#VALUE!</v>
      </c>
      <c r="BF1977" s="4" t="s">
        <v>321</v>
      </c>
      <c r="BG1977" s="654" t="e">
        <v>#VALUE!</v>
      </c>
      <c r="BH1977" s="12" t="s">
        <v>321</v>
      </c>
      <c r="BI1977" s="100" t="s">
        <v>142</v>
      </c>
      <c r="BJ1977" s="4" t="s">
        <v>321</v>
      </c>
      <c r="BK1977" s="647">
        <v>0</v>
      </c>
      <c r="BL1977" s="628" t="s">
        <v>321</v>
      </c>
      <c r="BM1977" s="647">
        <v>0</v>
      </c>
      <c r="BN1977" s="628" t="s">
        <v>321</v>
      </c>
      <c r="BO1977" s="647">
        <v>0</v>
      </c>
      <c r="BP1977" s="628" t="s">
        <v>321</v>
      </c>
      <c r="BQ1977" s="647">
        <v>0</v>
      </c>
      <c r="BR1977" s="628" t="s">
        <v>321</v>
      </c>
      <c r="BS1977" s="651">
        <v>0</v>
      </c>
      <c r="BT1977" s="628" t="s">
        <v>321</v>
      </c>
      <c r="BU1977" s="651">
        <v>0</v>
      </c>
      <c r="BV1977" s="628" t="s">
        <v>321</v>
      </c>
      <c r="BW1977" s="100" t="s">
        <v>142</v>
      </c>
      <c r="BX1977" t="s">
        <v>322</v>
      </c>
      <c r="BY1977" s="850">
        <v>78</v>
      </c>
      <c r="BZ1977" t="s">
        <v>315</v>
      </c>
      <c r="CA1977" s="850">
        <v>11</v>
      </c>
      <c r="CB1977" t="s">
        <v>315</v>
      </c>
      <c r="CC1977" s="850">
        <v>17</v>
      </c>
      <c r="CD1977" t="s">
        <v>315</v>
      </c>
      <c r="CE1977" s="100">
        <v>147</v>
      </c>
      <c r="CF1977" s="827" t="s">
        <v>323</v>
      </c>
      <c r="CG1977" s="859" t="s">
        <v>142</v>
      </c>
      <c r="CH1977" s="827" t="s">
        <v>323</v>
      </c>
    </row>
    <row r="1978" spans="1:86" x14ac:dyDescent="0.25">
      <c r="A1978" s="100">
        <v>34244</v>
      </c>
      <c r="B1978" s="99"/>
      <c r="C1978" s="772">
        <v>1544</v>
      </c>
      <c r="D1978" s="807">
        <v>0.05</v>
      </c>
      <c r="E1978" s="772">
        <f t="shared" si="85"/>
        <v>1621</v>
      </c>
      <c r="F1978" s="778">
        <v>1.1000000000000001</v>
      </c>
      <c r="G1978" s="774">
        <f t="shared" si="86"/>
        <v>1783</v>
      </c>
      <c r="H1978" s="776"/>
      <c r="I1978" s="758"/>
      <c r="J1978" s="776"/>
      <c r="K1978" s="786"/>
      <c r="L1978" s="9" t="s">
        <v>1644</v>
      </c>
      <c r="M1978" s="9" t="s">
        <v>5350</v>
      </c>
      <c r="Q1978" s="9" t="s">
        <v>2887</v>
      </c>
      <c r="R1978" s="9" t="s">
        <v>2889</v>
      </c>
      <c r="S1978" s="9" t="s">
        <v>2659</v>
      </c>
      <c r="T1978" s="82" t="s">
        <v>210</v>
      </c>
      <c r="U1978" s="100">
        <v>343</v>
      </c>
      <c r="V1978" s="100" t="s">
        <v>207</v>
      </c>
      <c r="W1978" s="100">
        <v>610</v>
      </c>
      <c r="X1978" s="100" t="s">
        <v>207</v>
      </c>
      <c r="Y1978">
        <v>373</v>
      </c>
      <c r="Z1978" s="100" t="s">
        <v>207</v>
      </c>
      <c r="AA1978">
        <v>640</v>
      </c>
      <c r="AB1978" t="s">
        <v>207</v>
      </c>
      <c r="AC1978">
        <v>700</v>
      </c>
      <c r="AD1978" t="s">
        <v>207</v>
      </c>
      <c r="AE1978">
        <v>276</v>
      </c>
      <c r="AF1978" t="s">
        <v>315</v>
      </c>
      <c r="AG1978" s="3" t="s">
        <v>2664</v>
      </c>
      <c r="AH1978" s="3" t="s">
        <v>207</v>
      </c>
      <c r="AI1978" s="3" t="s">
        <v>2665</v>
      </c>
      <c r="AJ1978" t="s">
        <v>207</v>
      </c>
      <c r="AK1978">
        <v>15</v>
      </c>
      <c r="AL1978" t="s">
        <v>207</v>
      </c>
      <c r="AM1978">
        <v>15</v>
      </c>
      <c r="AN1978" t="s">
        <v>207</v>
      </c>
      <c r="AO1978">
        <v>15</v>
      </c>
      <c r="AP1978" t="s">
        <v>207</v>
      </c>
      <c r="AQ1978">
        <v>15</v>
      </c>
      <c r="AR1978" t="s">
        <v>207</v>
      </c>
      <c r="AS1978" t="s">
        <v>2657</v>
      </c>
      <c r="AT1978" s="12" t="s">
        <v>318</v>
      </c>
      <c r="AU1978" t="s">
        <v>319</v>
      </c>
      <c r="AV1978" t="s">
        <v>1647</v>
      </c>
      <c r="AW1978" t="s">
        <v>5380</v>
      </c>
      <c r="AX1978" s="9">
        <v>9010600000</v>
      </c>
      <c r="AY1978" s="100" t="s">
        <v>142</v>
      </c>
      <c r="AZ1978" s="4" t="s">
        <v>207</v>
      </c>
      <c r="BA1978" s="100" t="s">
        <v>142</v>
      </c>
      <c r="BB1978" s="4" t="s">
        <v>207</v>
      </c>
      <c r="BC1978" s="100" t="s">
        <v>142</v>
      </c>
      <c r="BD1978" s="4" t="s">
        <v>207</v>
      </c>
      <c r="BE1978" s="99" t="e">
        <v>#VALUE!</v>
      </c>
      <c r="BF1978" s="4" t="s">
        <v>321</v>
      </c>
      <c r="BG1978" s="654" t="e">
        <v>#VALUE!</v>
      </c>
      <c r="BH1978" s="12" t="s">
        <v>321</v>
      </c>
      <c r="BI1978" s="100" t="s">
        <v>142</v>
      </c>
      <c r="BJ1978" s="4" t="s">
        <v>321</v>
      </c>
      <c r="BK1978" s="647">
        <v>0</v>
      </c>
      <c r="BL1978" s="628" t="s">
        <v>321</v>
      </c>
      <c r="BM1978" s="647">
        <v>0</v>
      </c>
      <c r="BN1978" s="628" t="s">
        <v>321</v>
      </c>
      <c r="BO1978" s="647">
        <v>0</v>
      </c>
      <c r="BP1978" s="628" t="s">
        <v>321</v>
      </c>
      <c r="BQ1978" s="647">
        <v>0</v>
      </c>
      <c r="BR1978" s="628" t="s">
        <v>321</v>
      </c>
      <c r="BS1978" s="651">
        <v>0</v>
      </c>
      <c r="BT1978" s="628" t="s">
        <v>321</v>
      </c>
      <c r="BU1978" s="651">
        <v>0</v>
      </c>
      <c r="BV1978" s="628" t="s">
        <v>321</v>
      </c>
      <c r="BW1978" s="100" t="s">
        <v>142</v>
      </c>
      <c r="BX1978" t="s">
        <v>322</v>
      </c>
      <c r="BY1978" s="850">
        <v>75</v>
      </c>
      <c r="BZ1978" t="s">
        <v>315</v>
      </c>
      <c r="CA1978" s="850">
        <v>25</v>
      </c>
      <c r="CB1978" t="s">
        <v>315</v>
      </c>
      <c r="CC1978" s="850">
        <v>11</v>
      </c>
      <c r="CD1978" t="s">
        <v>315</v>
      </c>
      <c r="CE1978" s="100">
        <v>226</v>
      </c>
      <c r="CF1978" s="827" t="s">
        <v>323</v>
      </c>
      <c r="CG1978" s="859" t="s">
        <v>142</v>
      </c>
      <c r="CH1978" s="827" t="s">
        <v>323</v>
      </c>
    </row>
    <row r="1979" spans="1:86" x14ac:dyDescent="0.25">
      <c r="A1979" s="100">
        <v>34246</v>
      </c>
      <c r="B1979" s="99"/>
      <c r="C1979" s="772">
        <v>1708</v>
      </c>
      <c r="D1979" s="807">
        <v>0.05</v>
      </c>
      <c r="E1979" s="772">
        <f t="shared" si="85"/>
        <v>1793</v>
      </c>
      <c r="F1979" s="778">
        <v>1.1000000000000001</v>
      </c>
      <c r="G1979" s="774">
        <f t="shared" si="86"/>
        <v>1972</v>
      </c>
      <c r="H1979" s="776"/>
      <c r="I1979" s="758"/>
      <c r="J1979" s="776"/>
      <c r="K1979" s="786"/>
      <c r="L1979" s="9" t="s">
        <v>1644</v>
      </c>
      <c r="M1979" s="9" t="s">
        <v>5351</v>
      </c>
      <c r="Q1979" s="9" t="s">
        <v>2887</v>
      </c>
      <c r="R1979" s="9" t="s">
        <v>2889</v>
      </c>
      <c r="S1979" s="9" t="s">
        <v>2659</v>
      </c>
      <c r="T1979" s="82" t="s">
        <v>210</v>
      </c>
      <c r="U1979" s="100">
        <v>366</v>
      </c>
      <c r="V1979" s="100" t="s">
        <v>207</v>
      </c>
      <c r="W1979" s="100">
        <v>650</v>
      </c>
      <c r="X1979" s="100" t="s">
        <v>207</v>
      </c>
      <c r="Y1979">
        <v>396</v>
      </c>
      <c r="Z1979" s="100" t="s">
        <v>207</v>
      </c>
      <c r="AA1979">
        <v>681</v>
      </c>
      <c r="AB1979" t="s">
        <v>207</v>
      </c>
      <c r="AC1979">
        <v>746</v>
      </c>
      <c r="AD1979" t="s">
        <v>207</v>
      </c>
      <c r="AE1979">
        <v>294</v>
      </c>
      <c r="AF1979" t="s">
        <v>315</v>
      </c>
      <c r="AG1979" s="3" t="s">
        <v>2890</v>
      </c>
      <c r="AH1979" s="3" t="s">
        <v>207</v>
      </c>
      <c r="AI1979" s="3" t="s">
        <v>2891</v>
      </c>
      <c r="AJ1979" t="s">
        <v>207</v>
      </c>
      <c r="AK1979">
        <v>15</v>
      </c>
      <c r="AL1979" t="s">
        <v>207</v>
      </c>
      <c r="AM1979">
        <v>15</v>
      </c>
      <c r="AN1979" t="s">
        <v>207</v>
      </c>
      <c r="AO1979">
        <v>15</v>
      </c>
      <c r="AP1979" t="s">
        <v>207</v>
      </c>
      <c r="AQ1979">
        <v>15</v>
      </c>
      <c r="AR1979" t="s">
        <v>207</v>
      </c>
      <c r="AS1979" t="s">
        <v>2657</v>
      </c>
      <c r="AT1979" s="12" t="s">
        <v>318</v>
      </c>
      <c r="AU1979" t="s">
        <v>319</v>
      </c>
      <c r="AV1979" t="s">
        <v>1647</v>
      </c>
      <c r="AW1979" t="s">
        <v>5381</v>
      </c>
      <c r="AX1979" s="9">
        <v>9010600000</v>
      </c>
      <c r="AY1979" s="100" t="s">
        <v>142</v>
      </c>
      <c r="AZ1979" s="4" t="s">
        <v>207</v>
      </c>
      <c r="BA1979" s="100" t="s">
        <v>142</v>
      </c>
      <c r="BB1979" s="4" t="s">
        <v>207</v>
      </c>
      <c r="BC1979" s="100" t="s">
        <v>142</v>
      </c>
      <c r="BD1979" s="4" t="s">
        <v>207</v>
      </c>
      <c r="BE1979" s="99" t="e">
        <v>#VALUE!</v>
      </c>
      <c r="BF1979" s="4" t="s">
        <v>321</v>
      </c>
      <c r="BG1979" s="654" t="e">
        <v>#VALUE!</v>
      </c>
      <c r="BH1979" s="12" t="s">
        <v>321</v>
      </c>
      <c r="BI1979" s="100" t="s">
        <v>142</v>
      </c>
      <c r="BJ1979" s="4" t="s">
        <v>321</v>
      </c>
      <c r="BK1979" s="647">
        <v>0</v>
      </c>
      <c r="BL1979" s="628" t="s">
        <v>321</v>
      </c>
      <c r="BM1979" s="647">
        <v>0</v>
      </c>
      <c r="BN1979" s="628" t="s">
        <v>321</v>
      </c>
      <c r="BO1979" s="647">
        <v>0</v>
      </c>
      <c r="BP1979" s="628" t="s">
        <v>321</v>
      </c>
      <c r="BQ1979" s="647">
        <v>0</v>
      </c>
      <c r="BR1979" s="628" t="s">
        <v>321</v>
      </c>
      <c r="BS1979" s="651">
        <v>0</v>
      </c>
      <c r="BT1979" s="628" t="s">
        <v>321</v>
      </c>
      <c r="BU1979" s="651">
        <v>0</v>
      </c>
      <c r="BV1979" s="628" t="s">
        <v>321</v>
      </c>
      <c r="BW1979" s="100" t="s">
        <v>142</v>
      </c>
      <c r="BX1979" t="s">
        <v>322</v>
      </c>
      <c r="BY1979" s="850">
        <v>75</v>
      </c>
      <c r="BZ1979" t="s">
        <v>315</v>
      </c>
      <c r="CA1979" s="850">
        <v>25</v>
      </c>
      <c r="CB1979" t="s">
        <v>315</v>
      </c>
      <c r="CC1979" s="850">
        <v>11</v>
      </c>
      <c r="CD1979" t="s">
        <v>315</v>
      </c>
      <c r="CE1979" s="100">
        <v>240</v>
      </c>
      <c r="CF1979" s="827" t="s">
        <v>323</v>
      </c>
      <c r="CG1979" s="859" t="s">
        <v>142</v>
      </c>
      <c r="CH1979" s="827" t="s">
        <v>323</v>
      </c>
    </row>
    <row r="1980" spans="1:86" x14ac:dyDescent="0.25">
      <c r="A1980" s="100">
        <v>34248</v>
      </c>
      <c r="B1980" s="99"/>
      <c r="C1980" s="772">
        <v>1910</v>
      </c>
      <c r="D1980" s="807">
        <v>0.05</v>
      </c>
      <c r="E1980" s="772">
        <f t="shared" si="85"/>
        <v>2006</v>
      </c>
      <c r="F1980" s="778">
        <v>1.1000000000000001</v>
      </c>
      <c r="G1980" s="774">
        <f t="shared" si="86"/>
        <v>2207</v>
      </c>
      <c r="H1980" s="776"/>
      <c r="I1980" s="758"/>
      <c r="J1980" s="776"/>
      <c r="K1980" s="786"/>
      <c r="L1980" s="9" t="s">
        <v>1644</v>
      </c>
      <c r="M1980" s="9" t="s">
        <v>5352</v>
      </c>
      <c r="Q1980" s="9" t="s">
        <v>2887</v>
      </c>
      <c r="R1980" s="9" t="s">
        <v>2889</v>
      </c>
      <c r="S1980" s="9" t="s">
        <v>2659</v>
      </c>
      <c r="T1980" s="82" t="s">
        <v>210</v>
      </c>
      <c r="U1980" s="100">
        <v>411</v>
      </c>
      <c r="V1980" s="100" t="s">
        <v>207</v>
      </c>
      <c r="W1980" s="100">
        <v>732</v>
      </c>
      <c r="X1980" s="100" t="s">
        <v>207</v>
      </c>
      <c r="Y1980">
        <v>442</v>
      </c>
      <c r="Z1980" s="100" t="s">
        <v>207</v>
      </c>
      <c r="AA1980">
        <v>762</v>
      </c>
      <c r="AB1980" t="s">
        <v>207</v>
      </c>
      <c r="AC1980">
        <v>839</v>
      </c>
      <c r="AD1980" t="s">
        <v>207</v>
      </c>
      <c r="AE1980">
        <v>330</v>
      </c>
      <c r="AF1980" t="s">
        <v>315</v>
      </c>
      <c r="AG1980" s="3" t="s">
        <v>2892</v>
      </c>
      <c r="AH1980" s="3" t="s">
        <v>207</v>
      </c>
      <c r="AI1980" s="3" t="s">
        <v>2893</v>
      </c>
      <c r="AJ1980" t="s">
        <v>207</v>
      </c>
      <c r="AK1980">
        <v>15</v>
      </c>
      <c r="AL1980" t="s">
        <v>207</v>
      </c>
      <c r="AM1980">
        <v>15</v>
      </c>
      <c r="AN1980" t="s">
        <v>207</v>
      </c>
      <c r="AO1980">
        <v>15</v>
      </c>
      <c r="AP1980" t="s">
        <v>207</v>
      </c>
      <c r="AQ1980">
        <v>15</v>
      </c>
      <c r="AR1980" t="s">
        <v>207</v>
      </c>
      <c r="AS1980" t="s">
        <v>2657</v>
      </c>
      <c r="AT1980" s="12" t="s">
        <v>318</v>
      </c>
      <c r="AU1980" t="s">
        <v>319</v>
      </c>
      <c r="AV1980" t="s">
        <v>1647</v>
      </c>
      <c r="AW1980" t="s">
        <v>5382</v>
      </c>
      <c r="AX1980" s="9">
        <v>9010600000</v>
      </c>
      <c r="AY1980" s="100" t="s">
        <v>142</v>
      </c>
      <c r="AZ1980" s="4" t="s">
        <v>207</v>
      </c>
      <c r="BA1980" s="100" t="s">
        <v>142</v>
      </c>
      <c r="BB1980" s="4" t="s">
        <v>207</v>
      </c>
      <c r="BC1980" s="100" t="s">
        <v>142</v>
      </c>
      <c r="BD1980" s="4" t="s">
        <v>207</v>
      </c>
      <c r="BE1980" s="99" t="e">
        <v>#VALUE!</v>
      </c>
      <c r="BF1980" s="4" t="s">
        <v>321</v>
      </c>
      <c r="BG1980" s="654" t="e">
        <v>#VALUE!</v>
      </c>
      <c r="BH1980" s="12" t="s">
        <v>321</v>
      </c>
      <c r="BI1980" s="100" t="s">
        <v>142</v>
      </c>
      <c r="BJ1980" s="4" t="s">
        <v>321</v>
      </c>
      <c r="BK1980" s="647">
        <v>0</v>
      </c>
      <c r="BL1980" s="628" t="s">
        <v>321</v>
      </c>
      <c r="BM1980" s="647">
        <v>0</v>
      </c>
      <c r="BN1980" s="628" t="s">
        <v>321</v>
      </c>
      <c r="BO1980" s="647">
        <v>0</v>
      </c>
      <c r="BP1980" s="628" t="s">
        <v>321</v>
      </c>
      <c r="BQ1980" s="647">
        <v>0</v>
      </c>
      <c r="BR1980" s="628" t="s">
        <v>321</v>
      </c>
      <c r="BS1980" s="651">
        <v>0</v>
      </c>
      <c r="BT1980" s="628" t="s">
        <v>321</v>
      </c>
      <c r="BU1980" s="651">
        <v>0</v>
      </c>
      <c r="BV1980" s="628" t="s">
        <v>321</v>
      </c>
      <c r="BW1980" s="100" t="s">
        <v>142</v>
      </c>
      <c r="BX1980" t="s">
        <v>322</v>
      </c>
      <c r="BY1980" s="850">
        <v>85</v>
      </c>
      <c r="BZ1980" t="s">
        <v>315</v>
      </c>
      <c r="CA1980" s="850">
        <v>20</v>
      </c>
      <c r="CB1980" t="s">
        <v>315</v>
      </c>
      <c r="CC1980" s="850">
        <v>13</v>
      </c>
      <c r="CD1980" t="s">
        <v>315</v>
      </c>
      <c r="CE1980" s="100">
        <v>219</v>
      </c>
      <c r="CF1980" s="827" t="s">
        <v>323</v>
      </c>
      <c r="CG1980" s="859" t="s">
        <v>142</v>
      </c>
      <c r="CH1980" s="827" t="s">
        <v>323</v>
      </c>
    </row>
    <row r="1981" spans="1:86" x14ac:dyDescent="0.25">
      <c r="A1981" s="100">
        <v>34250</v>
      </c>
      <c r="B1981" s="99"/>
      <c r="C1981" s="772">
        <v>2292</v>
      </c>
      <c r="D1981" s="807">
        <v>0.05</v>
      </c>
      <c r="E1981" s="772">
        <f t="shared" si="85"/>
        <v>2407</v>
      </c>
      <c r="F1981" s="778">
        <v>1.1000000000000001</v>
      </c>
      <c r="G1981" s="774">
        <f t="shared" si="86"/>
        <v>2648</v>
      </c>
      <c r="H1981" s="776"/>
      <c r="I1981" s="758"/>
      <c r="J1981" s="776"/>
      <c r="K1981" s="786"/>
      <c r="L1981" s="9" t="s">
        <v>1644</v>
      </c>
      <c r="M1981" s="9" t="s">
        <v>5353</v>
      </c>
      <c r="Q1981" s="9" t="s">
        <v>2887</v>
      </c>
      <c r="R1981" s="9" t="s">
        <v>2889</v>
      </c>
      <c r="S1981" s="9" t="s">
        <v>2659</v>
      </c>
      <c r="T1981" s="82" t="s">
        <v>210</v>
      </c>
      <c r="U1981" s="100">
        <v>458</v>
      </c>
      <c r="V1981" s="100" t="s">
        <v>207</v>
      </c>
      <c r="W1981" s="100">
        <v>808</v>
      </c>
      <c r="X1981" s="100" t="s">
        <v>207</v>
      </c>
      <c r="Y1981">
        <v>488</v>
      </c>
      <c r="Z1981" s="100" t="s">
        <v>207</v>
      </c>
      <c r="AA1981">
        <v>838</v>
      </c>
      <c r="AB1981" t="s">
        <v>207</v>
      </c>
      <c r="AC1981">
        <v>929</v>
      </c>
      <c r="AD1981" t="s">
        <v>207</v>
      </c>
      <c r="AE1981">
        <v>366</v>
      </c>
      <c r="AF1981" t="s">
        <v>315</v>
      </c>
      <c r="AG1981" s="3" t="s">
        <v>2666</v>
      </c>
      <c r="AH1981" s="3" t="s">
        <v>207</v>
      </c>
      <c r="AI1981" s="3" t="s">
        <v>2667</v>
      </c>
      <c r="AJ1981" t="s">
        <v>207</v>
      </c>
      <c r="AK1981">
        <v>15</v>
      </c>
      <c r="AL1981" t="s">
        <v>207</v>
      </c>
      <c r="AM1981">
        <v>15</v>
      </c>
      <c r="AN1981" t="s">
        <v>207</v>
      </c>
      <c r="AO1981">
        <v>15</v>
      </c>
      <c r="AP1981" t="s">
        <v>207</v>
      </c>
      <c r="AQ1981">
        <v>15</v>
      </c>
      <c r="AR1981" t="s">
        <v>207</v>
      </c>
      <c r="AS1981" t="s">
        <v>2657</v>
      </c>
      <c r="AT1981" s="12" t="s">
        <v>318</v>
      </c>
      <c r="AU1981" t="s">
        <v>319</v>
      </c>
      <c r="AV1981" t="s">
        <v>1647</v>
      </c>
      <c r="AW1981" t="s">
        <v>5383</v>
      </c>
      <c r="AX1981" s="9">
        <v>9010600000</v>
      </c>
      <c r="AY1981" s="100" t="s">
        <v>142</v>
      </c>
      <c r="AZ1981" s="4" t="s">
        <v>207</v>
      </c>
      <c r="BA1981" s="100" t="s">
        <v>142</v>
      </c>
      <c r="BB1981" s="4" t="s">
        <v>207</v>
      </c>
      <c r="BC1981" s="100" t="s">
        <v>142</v>
      </c>
      <c r="BD1981" s="4" t="s">
        <v>207</v>
      </c>
      <c r="BE1981" s="99" t="e">
        <v>#VALUE!</v>
      </c>
      <c r="BF1981" s="4" t="s">
        <v>321</v>
      </c>
      <c r="BG1981" s="654" t="e">
        <v>#VALUE!</v>
      </c>
      <c r="BH1981" s="12" t="s">
        <v>321</v>
      </c>
      <c r="BI1981" s="100" t="s">
        <v>142</v>
      </c>
      <c r="BJ1981" s="4" t="s">
        <v>321</v>
      </c>
      <c r="BK1981" s="647">
        <v>0</v>
      </c>
      <c r="BL1981" s="628" t="s">
        <v>321</v>
      </c>
      <c r="BM1981" s="647">
        <v>0</v>
      </c>
      <c r="BN1981" s="628" t="s">
        <v>321</v>
      </c>
      <c r="BO1981" s="647">
        <v>0</v>
      </c>
      <c r="BP1981" s="628" t="s">
        <v>321</v>
      </c>
      <c r="BQ1981" s="647">
        <v>0</v>
      </c>
      <c r="BR1981" s="628" t="s">
        <v>321</v>
      </c>
      <c r="BS1981" s="651">
        <v>0</v>
      </c>
      <c r="BT1981" s="628" t="s">
        <v>321</v>
      </c>
      <c r="BU1981" s="651">
        <v>0</v>
      </c>
      <c r="BV1981" s="628" t="s">
        <v>321</v>
      </c>
      <c r="BW1981" s="100" t="s">
        <v>142</v>
      </c>
      <c r="BX1981" t="s">
        <v>322</v>
      </c>
      <c r="BY1981" s="850">
        <v>75</v>
      </c>
      <c r="BZ1981" t="s">
        <v>315</v>
      </c>
      <c r="CA1981" s="850">
        <v>25</v>
      </c>
      <c r="CB1981" t="s">
        <v>315</v>
      </c>
      <c r="CC1981" s="850">
        <v>11</v>
      </c>
      <c r="CD1981" t="s">
        <v>315</v>
      </c>
      <c r="CE1981" s="100">
        <v>325</v>
      </c>
      <c r="CF1981" s="827" t="s">
        <v>323</v>
      </c>
      <c r="CG1981" s="859" t="s">
        <v>142</v>
      </c>
      <c r="CH1981" s="827" t="s">
        <v>323</v>
      </c>
    </row>
    <row r="1982" spans="1:86" x14ac:dyDescent="0.25">
      <c r="A1982" s="100">
        <v>99838</v>
      </c>
      <c r="B1982" s="99"/>
      <c r="C1982" s="772">
        <v>1260</v>
      </c>
      <c r="D1982" s="807">
        <v>0.05</v>
      </c>
      <c r="E1982" s="772">
        <f t="shared" si="85"/>
        <v>1323</v>
      </c>
      <c r="F1982" s="778">
        <v>1.1000000000000001</v>
      </c>
      <c r="G1982" s="774">
        <f t="shared" si="86"/>
        <v>1455</v>
      </c>
      <c r="H1982" s="776"/>
      <c r="I1982" s="758"/>
      <c r="J1982" s="776"/>
      <c r="K1982" s="786"/>
      <c r="L1982" s="9" t="s">
        <v>1644</v>
      </c>
      <c r="M1982" s="9" t="s">
        <v>5354</v>
      </c>
      <c r="Q1982" s="9" t="s">
        <v>2887</v>
      </c>
      <c r="R1982" s="9" t="s">
        <v>2889</v>
      </c>
      <c r="S1982" s="9" t="s">
        <v>2659</v>
      </c>
      <c r="T1982" s="82" t="s">
        <v>210</v>
      </c>
      <c r="U1982" s="100">
        <v>229</v>
      </c>
      <c r="V1982" s="100" t="s">
        <v>207</v>
      </c>
      <c r="W1982" s="100">
        <v>406</v>
      </c>
      <c r="X1982" s="100" t="s">
        <v>207</v>
      </c>
      <c r="Y1982">
        <v>259</v>
      </c>
      <c r="Z1982" s="100" t="s">
        <v>207</v>
      </c>
      <c r="AA1982">
        <v>437</v>
      </c>
      <c r="AB1982" t="s">
        <v>207</v>
      </c>
      <c r="AC1982">
        <v>466</v>
      </c>
      <c r="AD1982" t="s">
        <v>207</v>
      </c>
      <c r="AE1982">
        <v>183</v>
      </c>
      <c r="AF1982" t="s">
        <v>315</v>
      </c>
      <c r="AG1982" s="3" t="s">
        <v>2494</v>
      </c>
      <c r="AH1982" s="3" t="s">
        <v>207</v>
      </c>
      <c r="AI1982" s="3" t="s">
        <v>2495</v>
      </c>
      <c r="AJ1982" t="s">
        <v>207</v>
      </c>
      <c r="AK1982">
        <v>15</v>
      </c>
      <c r="AL1982" t="s">
        <v>207</v>
      </c>
      <c r="AM1982">
        <v>15</v>
      </c>
      <c r="AN1982" t="s">
        <v>207</v>
      </c>
      <c r="AO1982">
        <v>15</v>
      </c>
      <c r="AP1982" t="s">
        <v>207</v>
      </c>
      <c r="AQ1982">
        <v>15</v>
      </c>
      <c r="AR1982" t="s">
        <v>207</v>
      </c>
      <c r="AS1982" s="9" t="s">
        <v>2978</v>
      </c>
      <c r="AT1982" t="s">
        <v>2980</v>
      </c>
      <c r="AU1982" t="s">
        <v>319</v>
      </c>
      <c r="AV1982" t="s">
        <v>1647</v>
      </c>
      <c r="AW1982" t="s">
        <v>5418</v>
      </c>
      <c r="AX1982" s="9">
        <v>9010600000</v>
      </c>
      <c r="AY1982" s="100" t="s">
        <v>142</v>
      </c>
      <c r="AZ1982" s="4" t="s">
        <v>207</v>
      </c>
      <c r="BA1982" s="100" t="s">
        <v>142</v>
      </c>
      <c r="BB1982" s="4" t="s">
        <v>207</v>
      </c>
      <c r="BC1982" s="100" t="s">
        <v>142</v>
      </c>
      <c r="BD1982" s="4" t="s">
        <v>207</v>
      </c>
      <c r="BE1982" s="99" t="e">
        <v>#VALUE!</v>
      </c>
      <c r="BF1982" s="4" t="s">
        <v>321</v>
      </c>
      <c r="BG1982" s="654" t="e">
        <v>#VALUE!</v>
      </c>
      <c r="BH1982" s="12" t="s">
        <v>321</v>
      </c>
      <c r="BI1982" s="100" t="s">
        <v>142</v>
      </c>
      <c r="BJ1982" s="4" t="s">
        <v>321</v>
      </c>
      <c r="BK1982" s="647">
        <v>0</v>
      </c>
      <c r="BL1982" s="628" t="s">
        <v>321</v>
      </c>
      <c r="BM1982" s="647">
        <v>0</v>
      </c>
      <c r="BN1982" s="628" t="s">
        <v>321</v>
      </c>
      <c r="BO1982" s="647">
        <v>0</v>
      </c>
      <c r="BP1982" s="628" t="s">
        <v>321</v>
      </c>
      <c r="BQ1982" s="647">
        <v>0</v>
      </c>
      <c r="BR1982" s="628" t="s">
        <v>321</v>
      </c>
      <c r="BS1982" s="651">
        <v>0</v>
      </c>
      <c r="BT1982" s="628" t="s">
        <v>321</v>
      </c>
      <c r="BU1982" s="651">
        <v>0</v>
      </c>
      <c r="BV1982" s="628" t="s">
        <v>321</v>
      </c>
      <c r="BW1982" s="100" t="s">
        <v>142</v>
      </c>
      <c r="BX1982" t="s">
        <v>322</v>
      </c>
      <c r="BY1982" s="850">
        <v>49</v>
      </c>
      <c r="BZ1982" t="s">
        <v>315</v>
      </c>
      <c r="CA1982" s="850">
        <v>17</v>
      </c>
      <c r="CB1982" t="s">
        <v>315</v>
      </c>
      <c r="CC1982" s="850">
        <v>4</v>
      </c>
      <c r="CD1982" t="s">
        <v>315</v>
      </c>
      <c r="CE1982" s="100">
        <v>23</v>
      </c>
      <c r="CF1982" s="827" t="s">
        <v>323</v>
      </c>
      <c r="CG1982" s="859" t="s">
        <v>142</v>
      </c>
      <c r="CH1982" s="827" t="s">
        <v>323</v>
      </c>
    </row>
    <row r="1983" spans="1:86" x14ac:dyDescent="0.25">
      <c r="A1983" s="100">
        <v>87323</v>
      </c>
      <c r="B1983" s="99"/>
      <c r="C1983" s="772">
        <v>1468</v>
      </c>
      <c r="D1983" s="807">
        <v>0.05</v>
      </c>
      <c r="E1983" s="772">
        <f t="shared" si="85"/>
        <v>1541</v>
      </c>
      <c r="F1983" s="778">
        <v>1.1000000000000001</v>
      </c>
      <c r="G1983" s="774">
        <f t="shared" si="86"/>
        <v>1695</v>
      </c>
      <c r="H1983" s="776"/>
      <c r="I1983" s="758"/>
      <c r="J1983" s="776"/>
      <c r="K1983" s="786"/>
      <c r="L1983" s="9" t="s">
        <v>1644</v>
      </c>
      <c r="M1983" s="9" t="s">
        <v>5355</v>
      </c>
      <c r="Q1983" s="9" t="s">
        <v>2887</v>
      </c>
      <c r="R1983" s="9" t="s">
        <v>2889</v>
      </c>
      <c r="S1983" s="9" t="s">
        <v>2659</v>
      </c>
      <c r="T1983" s="82" t="s">
        <v>210</v>
      </c>
      <c r="U1983" s="100">
        <v>274</v>
      </c>
      <c r="V1983" s="100" t="s">
        <v>207</v>
      </c>
      <c r="W1983" s="100">
        <v>488</v>
      </c>
      <c r="X1983" s="100" t="s">
        <v>207</v>
      </c>
      <c r="Y1983">
        <v>305</v>
      </c>
      <c r="Z1983" s="100" t="s">
        <v>207</v>
      </c>
      <c r="AA1983">
        <v>518</v>
      </c>
      <c r="AB1983" t="s">
        <v>207</v>
      </c>
      <c r="AC1983">
        <v>560</v>
      </c>
      <c r="AD1983" t="s">
        <v>207</v>
      </c>
      <c r="AE1983">
        <v>220</v>
      </c>
      <c r="AF1983" t="s">
        <v>315</v>
      </c>
      <c r="AG1983" s="3" t="s">
        <v>2496</v>
      </c>
      <c r="AH1983" s="3" t="s">
        <v>207</v>
      </c>
      <c r="AI1983" s="3" t="s">
        <v>2497</v>
      </c>
      <c r="AJ1983" t="s">
        <v>207</v>
      </c>
      <c r="AK1983">
        <v>15</v>
      </c>
      <c r="AL1983" t="s">
        <v>207</v>
      </c>
      <c r="AM1983">
        <v>15</v>
      </c>
      <c r="AN1983" t="s">
        <v>207</v>
      </c>
      <c r="AO1983">
        <v>15</v>
      </c>
      <c r="AP1983" t="s">
        <v>207</v>
      </c>
      <c r="AQ1983">
        <v>15</v>
      </c>
      <c r="AR1983" t="s">
        <v>207</v>
      </c>
      <c r="AS1983" s="9" t="s">
        <v>2978</v>
      </c>
      <c r="AT1983" t="s">
        <v>2980</v>
      </c>
      <c r="AU1983" t="s">
        <v>319</v>
      </c>
      <c r="AV1983" t="s">
        <v>1647</v>
      </c>
      <c r="AW1983" t="s">
        <v>5402</v>
      </c>
      <c r="AX1983" s="9">
        <v>9010600000</v>
      </c>
      <c r="AY1983" s="100" t="s">
        <v>142</v>
      </c>
      <c r="AZ1983" s="4" t="s">
        <v>207</v>
      </c>
      <c r="BA1983" s="100" t="s">
        <v>142</v>
      </c>
      <c r="BB1983" s="4" t="s">
        <v>207</v>
      </c>
      <c r="BC1983" s="100" t="s">
        <v>142</v>
      </c>
      <c r="BD1983" s="4" t="s">
        <v>207</v>
      </c>
      <c r="BE1983" s="99" t="e">
        <v>#VALUE!</v>
      </c>
      <c r="BF1983" s="4" t="s">
        <v>321</v>
      </c>
      <c r="BG1983" s="654" t="e">
        <v>#VALUE!</v>
      </c>
      <c r="BH1983" s="12" t="s">
        <v>321</v>
      </c>
      <c r="BI1983" s="100" t="s">
        <v>142</v>
      </c>
      <c r="BJ1983" s="4" t="s">
        <v>321</v>
      </c>
      <c r="BK1983" s="647">
        <v>0</v>
      </c>
      <c r="BL1983" s="628" t="s">
        <v>321</v>
      </c>
      <c r="BM1983" s="647">
        <v>0</v>
      </c>
      <c r="BN1983" s="628" t="s">
        <v>321</v>
      </c>
      <c r="BO1983" s="647">
        <v>0</v>
      </c>
      <c r="BP1983" s="628" t="s">
        <v>321</v>
      </c>
      <c r="BQ1983" s="647">
        <v>0</v>
      </c>
      <c r="BR1983" s="628" t="s">
        <v>321</v>
      </c>
      <c r="BS1983" s="651">
        <v>0</v>
      </c>
      <c r="BT1983" s="628" t="s">
        <v>321</v>
      </c>
      <c r="BU1983" s="651">
        <v>0</v>
      </c>
      <c r="BV1983" s="628" t="s">
        <v>321</v>
      </c>
      <c r="BW1983" s="100" t="s">
        <v>142</v>
      </c>
      <c r="BX1983" t="s">
        <v>322</v>
      </c>
      <c r="BY1983" s="850">
        <v>41</v>
      </c>
      <c r="BZ1983" t="s">
        <v>315</v>
      </c>
      <c r="CA1983" s="850">
        <v>5</v>
      </c>
      <c r="CB1983" t="s">
        <v>315</v>
      </c>
      <c r="CC1983" s="850">
        <v>11</v>
      </c>
      <c r="CD1983" t="s">
        <v>315</v>
      </c>
      <c r="CE1983" s="100">
        <v>25</v>
      </c>
      <c r="CF1983" s="827" t="s">
        <v>323</v>
      </c>
      <c r="CG1983" s="859" t="s">
        <v>142</v>
      </c>
      <c r="CH1983" s="827" t="s">
        <v>323</v>
      </c>
    </row>
    <row r="1984" spans="1:86" x14ac:dyDescent="0.25">
      <c r="A1984" s="100">
        <v>87324</v>
      </c>
      <c r="B1984" s="99"/>
      <c r="C1984" s="772">
        <v>1661</v>
      </c>
      <c r="D1984" s="807">
        <v>0.05</v>
      </c>
      <c r="E1984" s="772">
        <f t="shared" si="85"/>
        <v>1744</v>
      </c>
      <c r="F1984" s="778">
        <v>1.1000000000000001</v>
      </c>
      <c r="G1984" s="774">
        <f t="shared" si="86"/>
        <v>1918</v>
      </c>
      <c r="H1984" s="776"/>
      <c r="I1984" s="758"/>
      <c r="J1984" s="776"/>
      <c r="K1984" s="786"/>
      <c r="L1984" s="9" t="s">
        <v>1644</v>
      </c>
      <c r="M1984" s="9" t="s">
        <v>5356</v>
      </c>
      <c r="Q1984" s="9" t="s">
        <v>2887</v>
      </c>
      <c r="R1984" s="9" t="s">
        <v>2889</v>
      </c>
      <c r="S1984" s="9" t="s">
        <v>2659</v>
      </c>
      <c r="T1984" s="82" t="s">
        <v>210</v>
      </c>
      <c r="U1984" s="100">
        <v>305</v>
      </c>
      <c r="V1984" s="100" t="s">
        <v>207</v>
      </c>
      <c r="W1984" s="100">
        <v>549</v>
      </c>
      <c r="X1984" s="100" t="s">
        <v>207</v>
      </c>
      <c r="Y1984">
        <v>335</v>
      </c>
      <c r="Z1984" s="100" t="s">
        <v>207</v>
      </c>
      <c r="AA1984">
        <v>579</v>
      </c>
      <c r="AB1984" t="s">
        <v>207</v>
      </c>
      <c r="AC1984">
        <v>628</v>
      </c>
      <c r="AD1984" t="s">
        <v>207</v>
      </c>
      <c r="AE1984">
        <v>247</v>
      </c>
      <c r="AF1984" t="s">
        <v>315</v>
      </c>
      <c r="AG1984" s="3" t="s">
        <v>2662</v>
      </c>
      <c r="AH1984" s="3" t="s">
        <v>207</v>
      </c>
      <c r="AI1984" s="3" t="s">
        <v>2663</v>
      </c>
      <c r="AJ1984" t="s">
        <v>207</v>
      </c>
      <c r="AK1984">
        <v>15</v>
      </c>
      <c r="AL1984" t="s">
        <v>207</v>
      </c>
      <c r="AM1984">
        <v>15</v>
      </c>
      <c r="AN1984" t="s">
        <v>207</v>
      </c>
      <c r="AO1984">
        <v>15</v>
      </c>
      <c r="AP1984" t="s">
        <v>207</v>
      </c>
      <c r="AQ1984">
        <v>15</v>
      </c>
      <c r="AR1984" t="s">
        <v>207</v>
      </c>
      <c r="AS1984" s="9" t="s">
        <v>2978</v>
      </c>
      <c r="AT1984" t="s">
        <v>2980</v>
      </c>
      <c r="AU1984" t="s">
        <v>319</v>
      </c>
      <c r="AV1984" t="s">
        <v>1647</v>
      </c>
      <c r="AW1984" t="s">
        <v>5403</v>
      </c>
      <c r="AX1984" s="9">
        <v>9010600000</v>
      </c>
      <c r="AY1984" s="100" t="s">
        <v>142</v>
      </c>
      <c r="AZ1984" s="4" t="s">
        <v>207</v>
      </c>
      <c r="BA1984" s="100" t="s">
        <v>142</v>
      </c>
      <c r="BB1984" s="4" t="s">
        <v>207</v>
      </c>
      <c r="BC1984" s="100" t="s">
        <v>142</v>
      </c>
      <c r="BD1984" s="4" t="s">
        <v>207</v>
      </c>
      <c r="BE1984" s="99" t="e">
        <v>#VALUE!</v>
      </c>
      <c r="BF1984" s="4" t="s">
        <v>321</v>
      </c>
      <c r="BG1984" s="654" t="e">
        <v>#VALUE!</v>
      </c>
      <c r="BH1984" s="12" t="s">
        <v>321</v>
      </c>
      <c r="BI1984" s="100" t="s">
        <v>142</v>
      </c>
      <c r="BJ1984" s="4" t="s">
        <v>321</v>
      </c>
      <c r="BK1984" s="647">
        <v>0</v>
      </c>
      <c r="BL1984" s="628" t="s">
        <v>321</v>
      </c>
      <c r="BM1984" s="647">
        <v>0</v>
      </c>
      <c r="BN1984" s="628" t="s">
        <v>321</v>
      </c>
      <c r="BO1984" s="647">
        <v>0</v>
      </c>
      <c r="BP1984" s="628" t="s">
        <v>321</v>
      </c>
      <c r="BQ1984" s="647">
        <v>0</v>
      </c>
      <c r="BR1984" s="628" t="s">
        <v>321</v>
      </c>
      <c r="BS1984" s="651">
        <v>0</v>
      </c>
      <c r="BT1984" s="628" t="s">
        <v>321</v>
      </c>
      <c r="BU1984" s="651">
        <v>0</v>
      </c>
      <c r="BV1984" s="628" t="s">
        <v>321</v>
      </c>
      <c r="BW1984" s="100" t="s">
        <v>142</v>
      </c>
      <c r="BX1984" t="s">
        <v>322</v>
      </c>
      <c r="BY1984" s="850">
        <v>41</v>
      </c>
      <c r="BZ1984" t="s">
        <v>315</v>
      </c>
      <c r="CA1984" s="850">
        <v>5</v>
      </c>
      <c r="CB1984" t="s">
        <v>315</v>
      </c>
      <c r="CC1984" s="850">
        <v>11</v>
      </c>
      <c r="CD1984" t="s">
        <v>315</v>
      </c>
      <c r="CE1984" s="100">
        <v>16</v>
      </c>
      <c r="CF1984" s="827" t="s">
        <v>323</v>
      </c>
      <c r="CG1984" s="859" t="s">
        <v>142</v>
      </c>
      <c r="CH1984" s="827" t="s">
        <v>323</v>
      </c>
    </row>
    <row r="1985" spans="1:86" x14ac:dyDescent="0.25">
      <c r="A1985" s="100">
        <v>87325</v>
      </c>
      <c r="B1985" s="99"/>
      <c r="C1985" s="772">
        <v>1852</v>
      </c>
      <c r="D1985" s="807">
        <v>0.05</v>
      </c>
      <c r="E1985" s="772">
        <f t="shared" si="85"/>
        <v>1945</v>
      </c>
      <c r="F1985" s="778">
        <v>1.1000000000000001</v>
      </c>
      <c r="G1985" s="774">
        <f t="shared" si="86"/>
        <v>2140</v>
      </c>
      <c r="H1985" s="776"/>
      <c r="I1985" s="758"/>
      <c r="J1985" s="776"/>
      <c r="K1985" s="786"/>
      <c r="L1985" s="9" t="s">
        <v>1644</v>
      </c>
      <c r="M1985" s="9" t="s">
        <v>5357</v>
      </c>
      <c r="Q1985" s="9" t="s">
        <v>2887</v>
      </c>
      <c r="R1985" s="9" t="s">
        <v>2889</v>
      </c>
      <c r="S1985" s="9" t="s">
        <v>2659</v>
      </c>
      <c r="T1985" s="82" t="s">
        <v>210</v>
      </c>
      <c r="U1985" s="100">
        <v>343</v>
      </c>
      <c r="V1985" s="100" t="s">
        <v>207</v>
      </c>
      <c r="W1985" s="100">
        <v>610</v>
      </c>
      <c r="X1985" s="100" t="s">
        <v>207</v>
      </c>
      <c r="Y1985">
        <v>373</v>
      </c>
      <c r="Z1985" s="100" t="s">
        <v>207</v>
      </c>
      <c r="AA1985">
        <v>640</v>
      </c>
      <c r="AB1985" t="s">
        <v>207</v>
      </c>
      <c r="AC1985">
        <v>700</v>
      </c>
      <c r="AD1985" t="s">
        <v>207</v>
      </c>
      <c r="AE1985">
        <v>276</v>
      </c>
      <c r="AF1985" t="s">
        <v>315</v>
      </c>
      <c r="AG1985" s="3" t="s">
        <v>2664</v>
      </c>
      <c r="AH1985" s="3" t="s">
        <v>207</v>
      </c>
      <c r="AI1985" s="3" t="s">
        <v>2665</v>
      </c>
      <c r="AJ1985" t="s">
        <v>207</v>
      </c>
      <c r="AK1985">
        <v>15</v>
      </c>
      <c r="AL1985" t="s">
        <v>207</v>
      </c>
      <c r="AM1985">
        <v>15</v>
      </c>
      <c r="AN1985" t="s">
        <v>207</v>
      </c>
      <c r="AO1985">
        <v>15</v>
      </c>
      <c r="AP1985" t="s">
        <v>207</v>
      </c>
      <c r="AQ1985">
        <v>15</v>
      </c>
      <c r="AR1985" t="s">
        <v>207</v>
      </c>
      <c r="AS1985" s="9" t="s">
        <v>2978</v>
      </c>
      <c r="AT1985" t="s">
        <v>2980</v>
      </c>
      <c r="AU1985" t="s">
        <v>319</v>
      </c>
      <c r="AV1985" t="s">
        <v>1647</v>
      </c>
      <c r="AW1985" t="s">
        <v>5404</v>
      </c>
      <c r="AX1985" s="9">
        <v>9010600000</v>
      </c>
      <c r="AY1985" s="100" t="s">
        <v>142</v>
      </c>
      <c r="AZ1985" s="4" t="s">
        <v>207</v>
      </c>
      <c r="BA1985" s="100" t="s">
        <v>142</v>
      </c>
      <c r="BB1985" s="4" t="s">
        <v>207</v>
      </c>
      <c r="BC1985" s="100" t="s">
        <v>142</v>
      </c>
      <c r="BD1985" s="4" t="s">
        <v>207</v>
      </c>
      <c r="BE1985" s="99" t="e">
        <v>#VALUE!</v>
      </c>
      <c r="BF1985" s="4" t="s">
        <v>321</v>
      </c>
      <c r="BG1985" s="654" t="e">
        <v>#VALUE!</v>
      </c>
      <c r="BH1985" s="12" t="s">
        <v>321</v>
      </c>
      <c r="BI1985" s="100" t="s">
        <v>142</v>
      </c>
      <c r="BJ1985" s="4" t="s">
        <v>321</v>
      </c>
      <c r="BK1985" s="647">
        <v>0</v>
      </c>
      <c r="BL1985" s="628" t="s">
        <v>321</v>
      </c>
      <c r="BM1985" s="647">
        <v>0</v>
      </c>
      <c r="BN1985" s="628" t="s">
        <v>321</v>
      </c>
      <c r="BO1985" s="647">
        <v>0</v>
      </c>
      <c r="BP1985" s="628" t="s">
        <v>321</v>
      </c>
      <c r="BQ1985" s="647">
        <v>0</v>
      </c>
      <c r="BR1985" s="628" t="s">
        <v>321</v>
      </c>
      <c r="BS1985" s="651">
        <v>0</v>
      </c>
      <c r="BT1985" s="628" t="s">
        <v>321</v>
      </c>
      <c r="BU1985" s="651">
        <v>0</v>
      </c>
      <c r="BV1985" s="628" t="s">
        <v>321</v>
      </c>
      <c r="BW1985" s="100" t="s">
        <v>142</v>
      </c>
      <c r="BX1985" t="s">
        <v>322</v>
      </c>
      <c r="BY1985" s="850">
        <v>41</v>
      </c>
      <c r="BZ1985" t="s">
        <v>315</v>
      </c>
      <c r="CA1985" s="850">
        <v>5</v>
      </c>
      <c r="CB1985" t="s">
        <v>315</v>
      </c>
      <c r="CC1985" s="850">
        <v>11</v>
      </c>
      <c r="CD1985" t="s">
        <v>315</v>
      </c>
      <c r="CE1985" s="100">
        <v>42</v>
      </c>
      <c r="CF1985" s="827" t="s">
        <v>323</v>
      </c>
      <c r="CG1985" s="859" t="s">
        <v>142</v>
      </c>
      <c r="CH1985" s="827" t="s">
        <v>323</v>
      </c>
    </row>
    <row r="1986" spans="1:86" x14ac:dyDescent="0.25">
      <c r="A1986" s="100">
        <v>99840</v>
      </c>
      <c r="B1986" s="99"/>
      <c r="C1986" s="772">
        <v>2050</v>
      </c>
      <c r="D1986" s="807">
        <v>0.05</v>
      </c>
      <c r="E1986" s="772">
        <f t="shared" si="85"/>
        <v>2153</v>
      </c>
      <c r="F1986" s="778">
        <v>1.1000000000000001</v>
      </c>
      <c r="G1986" s="774">
        <f t="shared" si="86"/>
        <v>2368</v>
      </c>
      <c r="H1986" s="776"/>
      <c r="I1986" s="758"/>
      <c r="J1986" s="776"/>
      <c r="K1986" s="786"/>
      <c r="L1986" s="9" t="s">
        <v>1644</v>
      </c>
      <c r="M1986" s="9" t="s">
        <v>5358</v>
      </c>
      <c r="Q1986" s="9" t="s">
        <v>2887</v>
      </c>
      <c r="R1986" s="9" t="s">
        <v>2889</v>
      </c>
      <c r="S1986" s="9" t="s">
        <v>2659</v>
      </c>
      <c r="T1986" s="82" t="s">
        <v>210</v>
      </c>
      <c r="U1986" s="100">
        <v>366</v>
      </c>
      <c r="V1986" s="100" t="s">
        <v>207</v>
      </c>
      <c r="W1986" s="100">
        <v>650</v>
      </c>
      <c r="X1986" s="100" t="s">
        <v>207</v>
      </c>
      <c r="Y1986">
        <v>396</v>
      </c>
      <c r="Z1986" s="100" t="s">
        <v>207</v>
      </c>
      <c r="AA1986">
        <v>681</v>
      </c>
      <c r="AB1986" t="s">
        <v>207</v>
      </c>
      <c r="AC1986">
        <v>746</v>
      </c>
      <c r="AD1986" t="s">
        <v>207</v>
      </c>
      <c r="AE1986">
        <v>294</v>
      </c>
      <c r="AF1986" t="s">
        <v>315</v>
      </c>
      <c r="AG1986" s="3" t="s">
        <v>2890</v>
      </c>
      <c r="AH1986" s="3" t="s">
        <v>207</v>
      </c>
      <c r="AI1986" s="3" t="s">
        <v>2891</v>
      </c>
      <c r="AJ1986" t="s">
        <v>207</v>
      </c>
      <c r="AK1986">
        <v>15</v>
      </c>
      <c r="AL1986" t="s">
        <v>207</v>
      </c>
      <c r="AM1986">
        <v>15</v>
      </c>
      <c r="AN1986" t="s">
        <v>207</v>
      </c>
      <c r="AO1986">
        <v>15</v>
      </c>
      <c r="AP1986" t="s">
        <v>207</v>
      </c>
      <c r="AQ1986">
        <v>15</v>
      </c>
      <c r="AR1986" t="s">
        <v>207</v>
      </c>
      <c r="AS1986" s="9" t="s">
        <v>2978</v>
      </c>
      <c r="AT1986" t="s">
        <v>2980</v>
      </c>
      <c r="AU1986" t="s">
        <v>319</v>
      </c>
      <c r="AV1986" t="s">
        <v>1647</v>
      </c>
      <c r="AW1986" t="s">
        <v>5419</v>
      </c>
      <c r="AX1986" s="9">
        <v>9010600000</v>
      </c>
      <c r="AY1986" s="100" t="s">
        <v>142</v>
      </c>
      <c r="AZ1986" s="4" t="s">
        <v>207</v>
      </c>
      <c r="BA1986" s="100" t="s">
        <v>142</v>
      </c>
      <c r="BB1986" s="4" t="s">
        <v>207</v>
      </c>
      <c r="BC1986" s="100" t="s">
        <v>142</v>
      </c>
      <c r="BD1986" s="4" t="s">
        <v>207</v>
      </c>
      <c r="BE1986" s="99" t="e">
        <v>#VALUE!</v>
      </c>
      <c r="BF1986" s="4" t="s">
        <v>321</v>
      </c>
      <c r="BG1986" s="654" t="e">
        <v>#VALUE!</v>
      </c>
      <c r="BH1986" s="12" t="s">
        <v>321</v>
      </c>
      <c r="BI1986" s="100" t="s">
        <v>142</v>
      </c>
      <c r="BJ1986" s="4" t="s">
        <v>321</v>
      </c>
      <c r="BK1986" s="647">
        <v>0</v>
      </c>
      <c r="BL1986" s="628" t="s">
        <v>321</v>
      </c>
      <c r="BM1986" s="647">
        <v>0</v>
      </c>
      <c r="BN1986" s="628" t="s">
        <v>321</v>
      </c>
      <c r="BO1986" s="647">
        <v>0</v>
      </c>
      <c r="BP1986" s="628" t="s">
        <v>321</v>
      </c>
      <c r="BQ1986" s="647">
        <v>0</v>
      </c>
      <c r="BR1986" s="628" t="s">
        <v>321</v>
      </c>
      <c r="BS1986" s="651">
        <v>0</v>
      </c>
      <c r="BT1986" s="628" t="s">
        <v>321</v>
      </c>
      <c r="BU1986" s="651">
        <v>0</v>
      </c>
      <c r="BV1986" s="628" t="s">
        <v>321</v>
      </c>
      <c r="BW1986" s="100" t="s">
        <v>142</v>
      </c>
      <c r="BX1986" t="s">
        <v>322</v>
      </c>
      <c r="BY1986" s="850">
        <v>49</v>
      </c>
      <c r="BZ1986" t="s">
        <v>315</v>
      </c>
      <c r="CA1986" s="850">
        <v>5</v>
      </c>
      <c r="CB1986" t="s">
        <v>315</v>
      </c>
      <c r="CC1986" s="850">
        <v>17</v>
      </c>
      <c r="CD1986" t="s">
        <v>315</v>
      </c>
      <c r="CE1986" s="100">
        <v>42</v>
      </c>
      <c r="CF1986" s="827" t="s">
        <v>323</v>
      </c>
      <c r="CG1986" s="859" t="s">
        <v>142</v>
      </c>
      <c r="CH1986" s="827" t="s">
        <v>323</v>
      </c>
    </row>
    <row r="1987" spans="1:86" x14ac:dyDescent="0.25">
      <c r="A1987" s="100">
        <v>87326</v>
      </c>
      <c r="B1987" s="99"/>
      <c r="C1987" s="772">
        <v>2291</v>
      </c>
      <c r="D1987" s="807">
        <v>0.05</v>
      </c>
      <c r="E1987" s="772">
        <f t="shared" si="85"/>
        <v>2406</v>
      </c>
      <c r="F1987" s="778">
        <v>1.1000000000000001</v>
      </c>
      <c r="G1987" s="774">
        <f t="shared" si="86"/>
        <v>2647</v>
      </c>
      <c r="H1987" s="776"/>
      <c r="I1987" s="758"/>
      <c r="J1987" s="776"/>
      <c r="K1987" s="786"/>
      <c r="L1987" s="9" t="s">
        <v>1644</v>
      </c>
      <c r="M1987" s="9" t="s">
        <v>5359</v>
      </c>
      <c r="Q1987" s="9" t="s">
        <v>2887</v>
      </c>
      <c r="R1987" s="9" t="s">
        <v>2889</v>
      </c>
      <c r="S1987" s="9" t="s">
        <v>2659</v>
      </c>
      <c r="T1987" s="82" t="s">
        <v>210</v>
      </c>
      <c r="U1987" s="100">
        <v>411</v>
      </c>
      <c r="V1987" s="100" t="s">
        <v>207</v>
      </c>
      <c r="W1987" s="100">
        <v>732</v>
      </c>
      <c r="X1987" s="100" t="s">
        <v>207</v>
      </c>
      <c r="Y1987">
        <v>442</v>
      </c>
      <c r="Z1987" s="100" t="s">
        <v>207</v>
      </c>
      <c r="AA1987">
        <v>762</v>
      </c>
      <c r="AB1987" t="s">
        <v>207</v>
      </c>
      <c r="AC1987">
        <v>839</v>
      </c>
      <c r="AD1987" t="s">
        <v>207</v>
      </c>
      <c r="AE1987">
        <v>330</v>
      </c>
      <c r="AF1987" t="s">
        <v>315</v>
      </c>
      <c r="AG1987" s="3" t="s">
        <v>2892</v>
      </c>
      <c r="AH1987" s="3" t="s">
        <v>207</v>
      </c>
      <c r="AI1987" s="3" t="s">
        <v>2893</v>
      </c>
      <c r="AJ1987" t="s">
        <v>207</v>
      </c>
      <c r="AK1987">
        <v>15</v>
      </c>
      <c r="AL1987" t="s">
        <v>207</v>
      </c>
      <c r="AM1987">
        <v>15</v>
      </c>
      <c r="AN1987" t="s">
        <v>207</v>
      </c>
      <c r="AO1987">
        <v>15</v>
      </c>
      <c r="AP1987" t="s">
        <v>207</v>
      </c>
      <c r="AQ1987">
        <v>15</v>
      </c>
      <c r="AR1987" t="s">
        <v>207</v>
      </c>
      <c r="AS1987" s="9" t="s">
        <v>2978</v>
      </c>
      <c r="AT1987" t="s">
        <v>2980</v>
      </c>
      <c r="AU1987" t="s">
        <v>319</v>
      </c>
      <c r="AV1987" t="s">
        <v>1647</v>
      </c>
      <c r="AW1987" t="s">
        <v>5405</v>
      </c>
      <c r="AX1987" s="9">
        <v>9010600000</v>
      </c>
      <c r="AY1987" s="100" t="s">
        <v>142</v>
      </c>
      <c r="AZ1987" s="4" t="s">
        <v>207</v>
      </c>
      <c r="BA1987" s="100" t="s">
        <v>142</v>
      </c>
      <c r="BB1987" s="4" t="s">
        <v>207</v>
      </c>
      <c r="BC1987" s="100" t="s">
        <v>142</v>
      </c>
      <c r="BD1987" s="4" t="s">
        <v>207</v>
      </c>
      <c r="BE1987" s="99" t="e">
        <v>#VALUE!</v>
      </c>
      <c r="BF1987" s="4" t="s">
        <v>321</v>
      </c>
      <c r="BG1987" s="654" t="e">
        <v>#VALUE!</v>
      </c>
      <c r="BH1987" s="12" t="s">
        <v>321</v>
      </c>
      <c r="BI1987" s="100" t="s">
        <v>142</v>
      </c>
      <c r="BJ1987" s="4" t="s">
        <v>321</v>
      </c>
      <c r="BK1987" s="647">
        <v>0</v>
      </c>
      <c r="BL1987" s="628" t="s">
        <v>321</v>
      </c>
      <c r="BM1987" s="647">
        <v>0</v>
      </c>
      <c r="BN1987" s="628" t="s">
        <v>321</v>
      </c>
      <c r="BO1987" s="647">
        <v>0</v>
      </c>
      <c r="BP1987" s="628" t="s">
        <v>321</v>
      </c>
      <c r="BQ1987" s="647">
        <v>0</v>
      </c>
      <c r="BR1987" s="628" t="s">
        <v>321</v>
      </c>
      <c r="BS1987" s="651">
        <v>0</v>
      </c>
      <c r="BT1987" s="628" t="s">
        <v>321</v>
      </c>
      <c r="BU1987" s="651">
        <v>0</v>
      </c>
      <c r="BV1987" s="628" t="s">
        <v>321</v>
      </c>
      <c r="BW1987" s="100" t="s">
        <v>142</v>
      </c>
      <c r="BX1987" t="s">
        <v>322</v>
      </c>
      <c r="BY1987" s="850">
        <v>41</v>
      </c>
      <c r="BZ1987" t="s">
        <v>315</v>
      </c>
      <c r="CA1987" s="850">
        <v>5</v>
      </c>
      <c r="CB1987" t="s">
        <v>315</v>
      </c>
      <c r="CC1987" s="850">
        <v>11</v>
      </c>
      <c r="CD1987" t="s">
        <v>315</v>
      </c>
      <c r="CE1987" s="100">
        <v>49</v>
      </c>
      <c r="CF1987" s="827" t="s">
        <v>323</v>
      </c>
      <c r="CG1987" s="859" t="s">
        <v>142</v>
      </c>
      <c r="CH1987" s="827" t="s">
        <v>323</v>
      </c>
    </row>
    <row r="1988" spans="1:86" x14ac:dyDescent="0.25">
      <c r="A1988" s="100">
        <v>99841</v>
      </c>
      <c r="B1988" s="99"/>
      <c r="C1988" s="772">
        <v>2750</v>
      </c>
      <c r="D1988" s="807">
        <v>0.05</v>
      </c>
      <c r="E1988" s="772">
        <f t="shared" si="85"/>
        <v>2888</v>
      </c>
      <c r="F1988" s="778">
        <v>1.1000000000000001</v>
      </c>
      <c r="G1988" s="774">
        <f t="shared" si="86"/>
        <v>3177</v>
      </c>
      <c r="H1988" s="776"/>
      <c r="I1988" s="758"/>
      <c r="J1988" s="776"/>
      <c r="K1988" s="786"/>
      <c r="L1988" s="9" t="s">
        <v>1644</v>
      </c>
      <c r="M1988" s="9" t="s">
        <v>5360</v>
      </c>
      <c r="Q1988" s="9" t="s">
        <v>2887</v>
      </c>
      <c r="R1988" s="9" t="s">
        <v>2889</v>
      </c>
      <c r="S1988" s="9" t="s">
        <v>2659</v>
      </c>
      <c r="T1988" s="82" t="s">
        <v>210</v>
      </c>
      <c r="U1988" s="100">
        <v>458</v>
      </c>
      <c r="V1988" s="100" t="s">
        <v>207</v>
      </c>
      <c r="W1988" s="100">
        <v>808</v>
      </c>
      <c r="X1988" s="100" t="s">
        <v>207</v>
      </c>
      <c r="Y1988">
        <v>488</v>
      </c>
      <c r="Z1988" s="100" t="s">
        <v>207</v>
      </c>
      <c r="AA1988">
        <v>838</v>
      </c>
      <c r="AB1988" t="s">
        <v>207</v>
      </c>
      <c r="AC1988">
        <v>929</v>
      </c>
      <c r="AD1988" t="s">
        <v>207</v>
      </c>
      <c r="AE1988">
        <v>366</v>
      </c>
      <c r="AF1988" t="s">
        <v>315</v>
      </c>
      <c r="AG1988" s="3" t="s">
        <v>2666</v>
      </c>
      <c r="AH1988" s="3" t="s">
        <v>207</v>
      </c>
      <c r="AI1988" s="3" t="s">
        <v>2667</v>
      </c>
      <c r="AJ1988" t="s">
        <v>207</v>
      </c>
      <c r="AK1988">
        <v>15</v>
      </c>
      <c r="AL1988" t="s">
        <v>207</v>
      </c>
      <c r="AM1988">
        <v>15</v>
      </c>
      <c r="AN1988" t="s">
        <v>207</v>
      </c>
      <c r="AO1988">
        <v>15</v>
      </c>
      <c r="AP1988" t="s">
        <v>207</v>
      </c>
      <c r="AQ1988">
        <v>15</v>
      </c>
      <c r="AR1988" t="s">
        <v>207</v>
      </c>
      <c r="AS1988" s="9" t="s">
        <v>2978</v>
      </c>
      <c r="AT1988" t="s">
        <v>2980</v>
      </c>
      <c r="AU1988" t="s">
        <v>319</v>
      </c>
      <c r="AV1988" t="s">
        <v>1647</v>
      </c>
      <c r="AW1988" t="s">
        <v>5420</v>
      </c>
      <c r="AX1988" s="9">
        <v>9010600000</v>
      </c>
      <c r="AY1988" s="100" t="s">
        <v>142</v>
      </c>
      <c r="AZ1988" s="4" t="s">
        <v>207</v>
      </c>
      <c r="BA1988" s="100" t="s">
        <v>142</v>
      </c>
      <c r="BB1988" s="4" t="s">
        <v>207</v>
      </c>
      <c r="BC1988" s="100" t="s">
        <v>142</v>
      </c>
      <c r="BD1988" s="4" t="s">
        <v>207</v>
      </c>
      <c r="BE1988" s="99" t="e">
        <v>#VALUE!</v>
      </c>
      <c r="BF1988" s="4" t="s">
        <v>321</v>
      </c>
      <c r="BG1988" s="654" t="e">
        <v>#VALUE!</v>
      </c>
      <c r="BH1988" s="12" t="s">
        <v>321</v>
      </c>
      <c r="BI1988" s="100" t="s">
        <v>142</v>
      </c>
      <c r="BJ1988" s="4" t="s">
        <v>321</v>
      </c>
      <c r="BK1988" s="647">
        <v>0</v>
      </c>
      <c r="BL1988" s="628" t="s">
        <v>321</v>
      </c>
      <c r="BM1988" s="647">
        <v>0</v>
      </c>
      <c r="BN1988" s="628" t="s">
        <v>321</v>
      </c>
      <c r="BO1988" s="647">
        <v>0</v>
      </c>
      <c r="BP1988" s="628" t="s">
        <v>321</v>
      </c>
      <c r="BQ1988" s="647">
        <v>0</v>
      </c>
      <c r="BR1988" s="628" t="s">
        <v>321</v>
      </c>
      <c r="BS1988" s="651">
        <v>0</v>
      </c>
      <c r="BT1988" s="628" t="s">
        <v>321</v>
      </c>
      <c r="BU1988" s="651">
        <v>0</v>
      </c>
      <c r="BV1988" s="628" t="s">
        <v>321</v>
      </c>
      <c r="BW1988" s="100" t="s">
        <v>142</v>
      </c>
      <c r="BX1988" t="s">
        <v>322</v>
      </c>
      <c r="BY1988" s="850">
        <v>41</v>
      </c>
      <c r="BZ1988" t="s">
        <v>315</v>
      </c>
      <c r="CA1988" s="850">
        <v>11</v>
      </c>
      <c r="CB1988" t="s">
        <v>315</v>
      </c>
      <c r="CC1988" s="850">
        <v>5</v>
      </c>
      <c r="CD1988" t="s">
        <v>315</v>
      </c>
      <c r="CE1988" s="100">
        <v>62</v>
      </c>
      <c r="CF1988" s="827" t="s">
        <v>323</v>
      </c>
      <c r="CG1988" s="859" t="s">
        <v>142</v>
      </c>
      <c r="CH1988" s="827" t="s">
        <v>323</v>
      </c>
    </row>
    <row r="1989" spans="1:86" x14ac:dyDescent="0.25">
      <c r="A1989" s="467">
        <v>38336</v>
      </c>
      <c r="B1989" s="99"/>
      <c r="C1989" s="772">
        <v>3500</v>
      </c>
      <c r="D1989" s="807">
        <v>0.05</v>
      </c>
      <c r="E1989" s="772">
        <f t="shared" si="85"/>
        <v>3675</v>
      </c>
      <c r="F1989" s="778">
        <v>1.1000000000000001</v>
      </c>
      <c r="G1989" s="774">
        <f t="shared" si="86"/>
        <v>4043</v>
      </c>
      <c r="H1989" s="776"/>
      <c r="I1989" s="758"/>
      <c r="J1989" s="776"/>
      <c r="K1989" s="786"/>
      <c r="L1989" s="9" t="s">
        <v>1644</v>
      </c>
      <c r="M1989" s="9" t="s">
        <v>5361</v>
      </c>
      <c r="Q1989" s="9" t="s">
        <v>2887</v>
      </c>
      <c r="R1989" s="9" t="s">
        <v>2888</v>
      </c>
      <c r="S1989" s="9" t="s">
        <v>2659</v>
      </c>
      <c r="T1989" s="98" t="s">
        <v>204</v>
      </c>
      <c r="U1989" s="100">
        <v>254</v>
      </c>
      <c r="V1989" s="100" t="s">
        <v>207</v>
      </c>
      <c r="W1989" s="100">
        <v>406</v>
      </c>
      <c r="X1989" s="100" t="s">
        <v>207</v>
      </c>
      <c r="Y1989">
        <v>284</v>
      </c>
      <c r="Z1989" s="100" t="s">
        <v>207</v>
      </c>
      <c r="AA1989">
        <v>436</v>
      </c>
      <c r="AB1989" t="s">
        <v>207</v>
      </c>
      <c r="AC1989">
        <v>466</v>
      </c>
      <c r="AD1989" t="s">
        <v>207</v>
      </c>
      <c r="AF1989" t="s">
        <v>315</v>
      </c>
      <c r="AG1989" s="3" t="s">
        <v>5438</v>
      </c>
      <c r="AH1989" s="3" t="s">
        <v>207</v>
      </c>
      <c r="AI1989" s="3" t="s">
        <v>5439</v>
      </c>
      <c r="AJ1989" t="s">
        <v>207</v>
      </c>
      <c r="AK1989">
        <v>15</v>
      </c>
      <c r="AL1989" t="s">
        <v>207</v>
      </c>
      <c r="AM1989">
        <v>15</v>
      </c>
      <c r="AN1989" t="s">
        <v>207</v>
      </c>
      <c r="AO1989">
        <v>15</v>
      </c>
      <c r="AP1989" t="s">
        <v>207</v>
      </c>
      <c r="AQ1989">
        <v>15</v>
      </c>
      <c r="AR1989" t="s">
        <v>207</v>
      </c>
      <c r="AS1989" t="s">
        <v>2657</v>
      </c>
      <c r="AT1989" s="12" t="s">
        <v>318</v>
      </c>
      <c r="AU1989" t="s">
        <v>319</v>
      </c>
      <c r="AV1989" t="s">
        <v>1647</v>
      </c>
      <c r="AW1989" t="s">
        <v>5414</v>
      </c>
      <c r="AX1989" s="9">
        <v>9010600000</v>
      </c>
      <c r="AY1989" s="100" t="s">
        <v>142</v>
      </c>
      <c r="AZ1989" s="4" t="s">
        <v>207</v>
      </c>
      <c r="BA1989" s="100" t="s">
        <v>142</v>
      </c>
      <c r="BB1989" s="4" t="s">
        <v>207</v>
      </c>
      <c r="BC1989" s="100" t="s">
        <v>142</v>
      </c>
      <c r="BD1989" s="4" t="s">
        <v>207</v>
      </c>
      <c r="BE1989" s="99" t="e">
        <v>#VALUE!</v>
      </c>
      <c r="BF1989" s="4" t="s">
        <v>321</v>
      </c>
      <c r="BG1989" s="654" t="e">
        <v>#VALUE!</v>
      </c>
      <c r="BH1989" s="12" t="s">
        <v>321</v>
      </c>
      <c r="BI1989" s="100" t="s">
        <v>142</v>
      </c>
      <c r="BJ1989" s="4" t="s">
        <v>321</v>
      </c>
      <c r="BK1989" s="647">
        <v>0</v>
      </c>
      <c r="BL1989" s="628" t="s">
        <v>321</v>
      </c>
      <c r="BM1989" s="647">
        <v>0</v>
      </c>
      <c r="BN1989" s="628" t="s">
        <v>321</v>
      </c>
      <c r="BO1989" s="647">
        <v>0</v>
      </c>
      <c r="BP1989" s="628" t="s">
        <v>321</v>
      </c>
      <c r="BQ1989" s="647">
        <v>0</v>
      </c>
      <c r="BR1989" s="628" t="s">
        <v>321</v>
      </c>
      <c r="BS1989" s="651">
        <v>0</v>
      </c>
      <c r="BT1989" s="628" t="s">
        <v>321</v>
      </c>
      <c r="BU1989" s="651">
        <v>0</v>
      </c>
      <c r="BV1989" s="628" t="s">
        <v>321</v>
      </c>
      <c r="BW1989" s="100" t="s">
        <v>142</v>
      </c>
      <c r="BX1989" t="s">
        <v>322</v>
      </c>
      <c r="BY1989" s="850">
        <v>68</v>
      </c>
      <c r="BZ1989" t="s">
        <v>315</v>
      </c>
      <c r="CA1989" s="850">
        <v>11</v>
      </c>
      <c r="CB1989" t="s">
        <v>315</v>
      </c>
      <c r="CC1989" s="850">
        <v>17</v>
      </c>
      <c r="CD1989" t="s">
        <v>315</v>
      </c>
      <c r="CE1989" s="100">
        <v>170</v>
      </c>
      <c r="CF1989" s="827" t="s">
        <v>323</v>
      </c>
      <c r="CG1989" s="859" t="s">
        <v>142</v>
      </c>
      <c r="CH1989" s="827" t="s">
        <v>323</v>
      </c>
    </row>
    <row r="1990" spans="1:86" x14ac:dyDescent="0.25">
      <c r="A1990" s="467">
        <v>38337</v>
      </c>
      <c r="B1990" s="99"/>
      <c r="C1990" s="772">
        <v>4078</v>
      </c>
      <c r="D1990" s="807">
        <v>0.05</v>
      </c>
      <c r="E1990" s="772">
        <f t="shared" si="85"/>
        <v>4282</v>
      </c>
      <c r="F1990" s="778">
        <v>1.1000000000000001</v>
      </c>
      <c r="G1990" s="774">
        <f t="shared" si="86"/>
        <v>4710</v>
      </c>
      <c r="H1990" s="776"/>
      <c r="I1990" s="758"/>
      <c r="J1990" s="776"/>
      <c r="K1990" s="786"/>
      <c r="L1990" s="9" t="s">
        <v>1644</v>
      </c>
      <c r="M1990" s="9" t="s">
        <v>5362</v>
      </c>
      <c r="Q1990" s="9" t="s">
        <v>2887</v>
      </c>
      <c r="R1990" s="9" t="s">
        <v>2888</v>
      </c>
      <c r="S1990" s="9" t="s">
        <v>2659</v>
      </c>
      <c r="T1990" s="98" t="s">
        <v>204</v>
      </c>
      <c r="U1990" s="100">
        <v>305</v>
      </c>
      <c r="V1990" s="100" t="s">
        <v>207</v>
      </c>
      <c r="W1990" s="100">
        <v>488</v>
      </c>
      <c r="X1990" s="100" t="s">
        <v>207</v>
      </c>
      <c r="Y1990">
        <v>335</v>
      </c>
      <c r="Z1990" s="100" t="s">
        <v>207</v>
      </c>
      <c r="AA1990">
        <v>518</v>
      </c>
      <c r="AB1990" t="s">
        <v>207</v>
      </c>
      <c r="AC1990">
        <v>560</v>
      </c>
      <c r="AD1990" t="s">
        <v>207</v>
      </c>
      <c r="AF1990" t="s">
        <v>315</v>
      </c>
      <c r="AG1990" s="3" t="s">
        <v>5440</v>
      </c>
      <c r="AH1990" s="3" t="s">
        <v>207</v>
      </c>
      <c r="AI1990" s="3" t="s">
        <v>5441</v>
      </c>
      <c r="AJ1990" t="s">
        <v>207</v>
      </c>
      <c r="AK1990">
        <v>15</v>
      </c>
      <c r="AL1990" t="s">
        <v>207</v>
      </c>
      <c r="AM1990">
        <v>15</v>
      </c>
      <c r="AN1990" t="s">
        <v>207</v>
      </c>
      <c r="AO1990">
        <v>15</v>
      </c>
      <c r="AP1990" t="s">
        <v>207</v>
      </c>
      <c r="AQ1990">
        <v>15</v>
      </c>
      <c r="AR1990" t="s">
        <v>207</v>
      </c>
      <c r="AS1990" t="s">
        <v>2657</v>
      </c>
      <c r="AT1990" s="12" t="s">
        <v>318</v>
      </c>
      <c r="AU1990" t="s">
        <v>319</v>
      </c>
      <c r="AV1990" t="s">
        <v>1647</v>
      </c>
      <c r="AW1990" t="s">
        <v>5415</v>
      </c>
      <c r="AX1990" s="9">
        <v>9010600000</v>
      </c>
      <c r="AY1990" s="100" t="s">
        <v>142</v>
      </c>
      <c r="AZ1990" s="4" t="s">
        <v>207</v>
      </c>
      <c r="BA1990" s="100" t="s">
        <v>142</v>
      </c>
      <c r="BB1990" s="4" t="s">
        <v>207</v>
      </c>
      <c r="BC1990" s="100" t="s">
        <v>142</v>
      </c>
      <c r="BD1990" s="4" t="s">
        <v>207</v>
      </c>
      <c r="BE1990" s="99" t="e">
        <v>#VALUE!</v>
      </c>
      <c r="BF1990" s="4" t="s">
        <v>321</v>
      </c>
      <c r="BG1990" s="654" t="e">
        <v>#VALUE!</v>
      </c>
      <c r="BH1990" s="12" t="s">
        <v>321</v>
      </c>
      <c r="BI1990" s="100" t="s">
        <v>142</v>
      </c>
      <c r="BJ1990" s="4" t="s">
        <v>321</v>
      </c>
      <c r="BK1990" s="647">
        <v>0</v>
      </c>
      <c r="BL1990" s="628" t="s">
        <v>321</v>
      </c>
      <c r="BM1990" s="647">
        <v>0</v>
      </c>
      <c r="BN1990" s="628" t="s">
        <v>321</v>
      </c>
      <c r="BO1990" s="647">
        <v>0</v>
      </c>
      <c r="BP1990" s="628" t="s">
        <v>321</v>
      </c>
      <c r="BQ1990" s="647">
        <v>0</v>
      </c>
      <c r="BR1990" s="628" t="s">
        <v>321</v>
      </c>
      <c r="BS1990" s="651">
        <v>0</v>
      </c>
      <c r="BT1990" s="628" t="s">
        <v>321</v>
      </c>
      <c r="BU1990" s="651">
        <v>0</v>
      </c>
      <c r="BV1990" s="628" t="s">
        <v>321</v>
      </c>
      <c r="BW1990" s="100" t="s">
        <v>142</v>
      </c>
      <c r="BX1990" t="s">
        <v>322</v>
      </c>
      <c r="BY1990" s="850">
        <v>78</v>
      </c>
      <c r="BZ1990" t="s">
        <v>315</v>
      </c>
      <c r="CA1990" s="850">
        <v>11</v>
      </c>
      <c r="CB1990" t="s">
        <v>315</v>
      </c>
      <c r="CC1990" s="850">
        <v>17</v>
      </c>
      <c r="CD1990" t="s">
        <v>315</v>
      </c>
      <c r="CE1990" s="100">
        <v>185</v>
      </c>
      <c r="CF1990" s="827" t="s">
        <v>323</v>
      </c>
      <c r="CG1990" s="859" t="s">
        <v>142</v>
      </c>
      <c r="CH1990" s="827" t="s">
        <v>323</v>
      </c>
    </row>
    <row r="1991" spans="1:86" x14ac:dyDescent="0.25">
      <c r="A1991" s="100">
        <v>38338</v>
      </c>
      <c r="B1991" s="99"/>
      <c r="C1991" s="772">
        <v>4613</v>
      </c>
      <c r="D1991" s="807">
        <v>0.05</v>
      </c>
      <c r="E1991" s="772">
        <f t="shared" si="85"/>
        <v>4844</v>
      </c>
      <c r="F1991" s="778">
        <v>1.1000000000000001</v>
      </c>
      <c r="G1991" s="774">
        <f t="shared" si="86"/>
        <v>5328</v>
      </c>
      <c r="H1991" s="776"/>
      <c r="I1991" s="758"/>
      <c r="J1991" s="776"/>
      <c r="K1991" s="786"/>
      <c r="L1991" s="9" t="s">
        <v>1644</v>
      </c>
      <c r="M1991" s="9" t="s">
        <v>5363</v>
      </c>
      <c r="Q1991" s="9" t="s">
        <v>2887</v>
      </c>
      <c r="R1991" s="9" t="s">
        <v>2888</v>
      </c>
      <c r="S1991" s="9" t="s">
        <v>2659</v>
      </c>
      <c r="T1991" s="98" t="s">
        <v>204</v>
      </c>
      <c r="U1991" s="100">
        <v>343</v>
      </c>
      <c r="V1991" s="100" t="s">
        <v>207</v>
      </c>
      <c r="W1991" s="100">
        <v>549</v>
      </c>
      <c r="X1991" s="100" t="s">
        <v>207</v>
      </c>
      <c r="Y1991">
        <v>373</v>
      </c>
      <c r="Z1991" s="100" t="s">
        <v>207</v>
      </c>
      <c r="AA1991">
        <v>579</v>
      </c>
      <c r="AB1991" t="s">
        <v>207</v>
      </c>
      <c r="AC1991">
        <v>628</v>
      </c>
      <c r="AD1991" t="s">
        <v>207</v>
      </c>
      <c r="AF1991" t="s">
        <v>315</v>
      </c>
      <c r="AG1991" s="3" t="s">
        <v>5442</v>
      </c>
      <c r="AH1991" s="3" t="s">
        <v>207</v>
      </c>
      <c r="AI1991" s="3" t="s">
        <v>5443</v>
      </c>
      <c r="AJ1991" t="s">
        <v>207</v>
      </c>
      <c r="AK1991">
        <v>15</v>
      </c>
      <c r="AL1991" t="s">
        <v>207</v>
      </c>
      <c r="AM1991">
        <v>15</v>
      </c>
      <c r="AN1991" t="s">
        <v>207</v>
      </c>
      <c r="AO1991">
        <v>15</v>
      </c>
      <c r="AP1991" t="s">
        <v>207</v>
      </c>
      <c r="AQ1991">
        <v>15</v>
      </c>
      <c r="AR1991" t="s">
        <v>207</v>
      </c>
      <c r="AS1991" t="s">
        <v>2657</v>
      </c>
      <c r="AT1991" s="12" t="s">
        <v>318</v>
      </c>
      <c r="AU1991" t="s">
        <v>319</v>
      </c>
      <c r="AV1991" t="s">
        <v>1647</v>
      </c>
      <c r="AW1991" t="s">
        <v>5416</v>
      </c>
      <c r="AX1991" s="9">
        <v>9010600000</v>
      </c>
      <c r="AY1991" s="100" t="s">
        <v>142</v>
      </c>
      <c r="AZ1991" s="4" t="s">
        <v>207</v>
      </c>
      <c r="BA1991" s="100" t="s">
        <v>142</v>
      </c>
      <c r="BB1991" s="4" t="s">
        <v>207</v>
      </c>
      <c r="BC1991" s="100" t="s">
        <v>142</v>
      </c>
      <c r="BD1991" s="4" t="s">
        <v>207</v>
      </c>
      <c r="BE1991" s="99" t="e">
        <v>#VALUE!</v>
      </c>
      <c r="BF1991" s="4" t="s">
        <v>321</v>
      </c>
      <c r="BG1991" s="654" t="e">
        <v>#VALUE!</v>
      </c>
      <c r="BH1991" s="12" t="s">
        <v>321</v>
      </c>
      <c r="BI1991" s="100" t="s">
        <v>142</v>
      </c>
      <c r="BJ1991" s="4" t="s">
        <v>321</v>
      </c>
      <c r="BK1991" s="647">
        <v>0</v>
      </c>
      <c r="BL1991" s="628" t="s">
        <v>321</v>
      </c>
      <c r="BM1991" s="647">
        <v>0</v>
      </c>
      <c r="BN1991" s="628" t="s">
        <v>321</v>
      </c>
      <c r="BO1991" s="647">
        <v>0</v>
      </c>
      <c r="BP1991" s="628" t="s">
        <v>321</v>
      </c>
      <c r="BQ1991" s="647">
        <v>0</v>
      </c>
      <c r="BR1991" s="628" t="s">
        <v>321</v>
      </c>
      <c r="BS1991" s="651">
        <v>0</v>
      </c>
      <c r="BT1991" s="628" t="s">
        <v>321</v>
      </c>
      <c r="BU1991" s="651">
        <v>0</v>
      </c>
      <c r="BV1991" s="628" t="s">
        <v>321</v>
      </c>
      <c r="BW1991" s="100" t="s">
        <v>142</v>
      </c>
      <c r="BX1991" t="s">
        <v>322</v>
      </c>
      <c r="BY1991" s="850">
        <v>78</v>
      </c>
      <c r="BZ1991" t="s">
        <v>315</v>
      </c>
      <c r="CA1991" s="850">
        <v>11</v>
      </c>
      <c r="CB1991" t="s">
        <v>315</v>
      </c>
      <c r="CC1991" s="850">
        <v>17</v>
      </c>
      <c r="CD1991" t="s">
        <v>315</v>
      </c>
      <c r="CE1991" s="100">
        <v>147</v>
      </c>
      <c r="CF1991" s="827" t="s">
        <v>323</v>
      </c>
      <c r="CG1991" s="859" t="s">
        <v>142</v>
      </c>
      <c r="CH1991" s="827" t="s">
        <v>323</v>
      </c>
    </row>
    <row r="1992" spans="1:86" x14ac:dyDescent="0.25">
      <c r="A1992" s="100">
        <v>38339</v>
      </c>
      <c r="B1992" s="99"/>
      <c r="C1992" s="772">
        <v>5146</v>
      </c>
      <c r="D1992" s="807">
        <v>0.05</v>
      </c>
      <c r="E1992" s="772">
        <f t="shared" si="85"/>
        <v>5403</v>
      </c>
      <c r="F1992" s="778">
        <v>1.1000000000000001</v>
      </c>
      <c r="G1992" s="774">
        <f t="shared" si="86"/>
        <v>5943</v>
      </c>
      <c r="H1992" s="776"/>
      <c r="I1992" s="758"/>
      <c r="J1992" s="776"/>
      <c r="K1992" s="786"/>
      <c r="L1992" s="9" t="s">
        <v>1644</v>
      </c>
      <c r="M1992" s="9" t="s">
        <v>5364</v>
      </c>
      <c r="Q1992" s="9" t="s">
        <v>2887</v>
      </c>
      <c r="R1992" s="9" t="s">
        <v>2888</v>
      </c>
      <c r="S1992" s="9" t="s">
        <v>2659</v>
      </c>
      <c r="T1992" s="98" t="s">
        <v>204</v>
      </c>
      <c r="U1992" s="100">
        <v>381</v>
      </c>
      <c r="V1992" s="100" t="s">
        <v>207</v>
      </c>
      <c r="W1992" s="100">
        <v>610</v>
      </c>
      <c r="X1992" s="100" t="s">
        <v>207</v>
      </c>
      <c r="Y1992">
        <v>411</v>
      </c>
      <c r="Z1992" s="100" t="s">
        <v>207</v>
      </c>
      <c r="AA1992">
        <v>640</v>
      </c>
      <c r="AB1992" t="s">
        <v>207</v>
      </c>
      <c r="AC1992">
        <v>700</v>
      </c>
      <c r="AD1992" t="s">
        <v>207</v>
      </c>
      <c r="AF1992" t="s">
        <v>315</v>
      </c>
      <c r="AG1992" s="3" t="s">
        <v>5444</v>
      </c>
      <c r="AH1992" s="3" t="s">
        <v>207</v>
      </c>
      <c r="AI1992" s="3" t="s">
        <v>5445</v>
      </c>
      <c r="AJ1992" t="s">
        <v>207</v>
      </c>
      <c r="AK1992">
        <v>15</v>
      </c>
      <c r="AL1992" t="s">
        <v>207</v>
      </c>
      <c r="AM1992">
        <v>15</v>
      </c>
      <c r="AN1992" t="s">
        <v>207</v>
      </c>
      <c r="AO1992">
        <v>15</v>
      </c>
      <c r="AP1992" t="s">
        <v>207</v>
      </c>
      <c r="AQ1992">
        <v>15</v>
      </c>
      <c r="AR1992" t="s">
        <v>207</v>
      </c>
      <c r="AS1992" t="s">
        <v>2657</v>
      </c>
      <c r="AT1992" s="12" t="s">
        <v>318</v>
      </c>
      <c r="AU1992" t="s">
        <v>319</v>
      </c>
      <c r="AV1992" t="s">
        <v>1647</v>
      </c>
      <c r="AW1992" t="s">
        <v>5417</v>
      </c>
      <c r="AX1992" s="9">
        <v>9010600000</v>
      </c>
      <c r="AY1992" s="100" t="s">
        <v>142</v>
      </c>
      <c r="AZ1992" s="4" t="s">
        <v>207</v>
      </c>
      <c r="BA1992" s="100" t="s">
        <v>142</v>
      </c>
      <c r="BB1992" s="4" t="s">
        <v>207</v>
      </c>
      <c r="BC1992" s="100" t="s">
        <v>142</v>
      </c>
      <c r="BD1992" s="4" t="s">
        <v>207</v>
      </c>
      <c r="BE1992" s="99" t="e">
        <v>#VALUE!</v>
      </c>
      <c r="BF1992" s="4" t="s">
        <v>321</v>
      </c>
      <c r="BG1992" s="654" t="e">
        <v>#VALUE!</v>
      </c>
      <c r="BH1992" s="12" t="s">
        <v>321</v>
      </c>
      <c r="BI1992" s="100" t="s">
        <v>142</v>
      </c>
      <c r="BJ1992" s="4" t="s">
        <v>321</v>
      </c>
      <c r="BK1992" s="647">
        <v>0</v>
      </c>
      <c r="BL1992" s="628" t="s">
        <v>321</v>
      </c>
      <c r="BM1992" s="647">
        <v>0</v>
      </c>
      <c r="BN1992" s="628" t="s">
        <v>321</v>
      </c>
      <c r="BO1992" s="647">
        <v>0</v>
      </c>
      <c r="BP1992" s="628" t="s">
        <v>321</v>
      </c>
      <c r="BQ1992" s="647">
        <v>0</v>
      </c>
      <c r="BR1992" s="628" t="s">
        <v>321</v>
      </c>
      <c r="BS1992" s="651">
        <v>0</v>
      </c>
      <c r="BT1992" s="628" t="s">
        <v>321</v>
      </c>
      <c r="BU1992" s="651">
        <v>0</v>
      </c>
      <c r="BV1992" s="628" t="s">
        <v>321</v>
      </c>
      <c r="BW1992" s="100" t="s">
        <v>142</v>
      </c>
      <c r="BX1992" t="s">
        <v>322</v>
      </c>
      <c r="BY1992" s="850">
        <v>75</v>
      </c>
      <c r="BZ1992" t="s">
        <v>315</v>
      </c>
      <c r="CA1992" s="850">
        <v>25</v>
      </c>
      <c r="CB1992" t="s">
        <v>315</v>
      </c>
      <c r="CC1992" s="850">
        <v>11</v>
      </c>
      <c r="CD1992" t="s">
        <v>315</v>
      </c>
      <c r="CE1992" s="100">
        <v>226</v>
      </c>
      <c r="CF1992" s="827" t="s">
        <v>323</v>
      </c>
      <c r="CG1992" s="859" t="s">
        <v>142</v>
      </c>
      <c r="CH1992" s="827" t="s">
        <v>323</v>
      </c>
    </row>
    <row r="1993" spans="1:86" x14ac:dyDescent="0.25">
      <c r="A1993" s="100">
        <v>38350</v>
      </c>
      <c r="B1993" s="99"/>
      <c r="C1993" s="772">
        <v>4049</v>
      </c>
      <c r="D1993" s="807">
        <v>0.05</v>
      </c>
      <c r="E1993" s="772">
        <f t="shared" si="85"/>
        <v>4251</v>
      </c>
      <c r="F1993" s="778">
        <v>1.1000000000000001</v>
      </c>
      <c r="G1993" s="774">
        <f t="shared" si="86"/>
        <v>4676</v>
      </c>
      <c r="H1993" s="776"/>
      <c r="I1993" s="758"/>
      <c r="J1993" s="776"/>
      <c r="K1993" s="786"/>
      <c r="L1993" s="9" t="s">
        <v>1644</v>
      </c>
      <c r="M1993" s="9" t="s">
        <v>5365</v>
      </c>
      <c r="Q1993" s="9" t="s">
        <v>2887</v>
      </c>
      <c r="R1993" s="9" t="s">
        <v>2888</v>
      </c>
      <c r="S1993" s="9" t="s">
        <v>2659</v>
      </c>
      <c r="T1993" s="98" t="s">
        <v>204</v>
      </c>
      <c r="U1993" s="100">
        <v>254</v>
      </c>
      <c r="V1993" s="100" t="s">
        <v>207</v>
      </c>
      <c r="W1993" s="100">
        <v>406</v>
      </c>
      <c r="X1993" s="100" t="s">
        <v>207</v>
      </c>
      <c r="Y1993">
        <v>284</v>
      </c>
      <c r="Z1993" s="100" t="s">
        <v>207</v>
      </c>
      <c r="AA1993">
        <v>436</v>
      </c>
      <c r="AB1993" t="s">
        <v>207</v>
      </c>
      <c r="AC1993">
        <v>467</v>
      </c>
      <c r="AD1993" t="s">
        <v>207</v>
      </c>
      <c r="AF1993" t="s">
        <v>315</v>
      </c>
      <c r="AG1993" s="3" t="s">
        <v>5438</v>
      </c>
      <c r="AH1993" s="3" t="s">
        <v>207</v>
      </c>
      <c r="AI1993" s="3" t="s">
        <v>5439</v>
      </c>
      <c r="AJ1993" t="s">
        <v>207</v>
      </c>
      <c r="AK1993">
        <v>15</v>
      </c>
      <c r="AL1993" t="s">
        <v>207</v>
      </c>
      <c r="AM1993">
        <v>15</v>
      </c>
      <c r="AN1993" t="s">
        <v>207</v>
      </c>
      <c r="AO1993">
        <v>15</v>
      </c>
      <c r="AP1993" t="s">
        <v>207</v>
      </c>
      <c r="AQ1993">
        <v>15</v>
      </c>
      <c r="AR1993" t="s">
        <v>207</v>
      </c>
      <c r="AS1993" s="9" t="s">
        <v>2978</v>
      </c>
      <c r="AT1993" t="s">
        <v>2980</v>
      </c>
      <c r="AU1993" t="s">
        <v>319</v>
      </c>
      <c r="AV1993" t="s">
        <v>1647</v>
      </c>
      <c r="AW1993" t="s">
        <v>5384</v>
      </c>
      <c r="AX1993" s="9">
        <v>9010600000</v>
      </c>
      <c r="AY1993" s="100" t="s">
        <v>142</v>
      </c>
      <c r="AZ1993" s="4" t="s">
        <v>207</v>
      </c>
      <c r="BA1993" s="100" t="s">
        <v>142</v>
      </c>
      <c r="BB1993" s="4" t="s">
        <v>207</v>
      </c>
      <c r="BC1993" s="100" t="s">
        <v>142</v>
      </c>
      <c r="BD1993" s="4" t="s">
        <v>207</v>
      </c>
      <c r="BE1993" s="99" t="e">
        <v>#VALUE!</v>
      </c>
      <c r="BF1993" s="4" t="s">
        <v>321</v>
      </c>
      <c r="BG1993" s="654" t="e">
        <v>#VALUE!</v>
      </c>
      <c r="BH1993" s="12" t="s">
        <v>321</v>
      </c>
      <c r="BI1993" s="100" t="s">
        <v>142</v>
      </c>
      <c r="BJ1993" s="4" t="s">
        <v>321</v>
      </c>
      <c r="BK1993" s="647">
        <v>0</v>
      </c>
      <c r="BL1993" s="628" t="s">
        <v>321</v>
      </c>
      <c r="BM1993" s="647">
        <v>0</v>
      </c>
      <c r="BN1993" s="628" t="s">
        <v>321</v>
      </c>
      <c r="BO1993" s="647">
        <v>0</v>
      </c>
      <c r="BP1993" s="628" t="s">
        <v>321</v>
      </c>
      <c r="BQ1993" s="647">
        <v>0</v>
      </c>
      <c r="BR1993" s="628" t="s">
        <v>321</v>
      </c>
      <c r="BS1993" s="651">
        <v>0</v>
      </c>
      <c r="BT1993" s="628" t="s">
        <v>321</v>
      </c>
      <c r="BU1993" s="651">
        <v>0</v>
      </c>
      <c r="BV1993" s="628" t="s">
        <v>321</v>
      </c>
      <c r="BW1993" s="100" t="s">
        <v>142</v>
      </c>
      <c r="BX1993" t="s">
        <v>322</v>
      </c>
      <c r="BY1993" s="850">
        <v>68</v>
      </c>
      <c r="BZ1993" t="s">
        <v>315</v>
      </c>
      <c r="CA1993" s="850">
        <v>17</v>
      </c>
      <c r="CB1993" t="s">
        <v>315</v>
      </c>
      <c r="CC1993" s="850">
        <v>11</v>
      </c>
      <c r="CD1993" t="s">
        <v>315</v>
      </c>
      <c r="CE1993" s="100">
        <v>170</v>
      </c>
      <c r="CF1993" s="827" t="s">
        <v>323</v>
      </c>
      <c r="CG1993" s="859" t="s">
        <v>142</v>
      </c>
      <c r="CH1993" s="827" t="s">
        <v>323</v>
      </c>
    </row>
    <row r="1994" spans="1:86" x14ac:dyDescent="0.25">
      <c r="A1994" s="100">
        <v>38351</v>
      </c>
      <c r="B1994" s="99"/>
      <c r="C1994" s="772">
        <v>4790</v>
      </c>
      <c r="D1994" s="807">
        <v>0.05</v>
      </c>
      <c r="E1994" s="772">
        <f t="shared" si="85"/>
        <v>5030</v>
      </c>
      <c r="F1994" s="778">
        <v>1.1000000000000001</v>
      </c>
      <c r="G1994" s="774">
        <f t="shared" si="86"/>
        <v>5533</v>
      </c>
      <c r="H1994" s="776"/>
      <c r="I1994" s="758"/>
      <c r="J1994" s="776"/>
      <c r="K1994" s="786"/>
      <c r="L1994" s="9" t="s">
        <v>1644</v>
      </c>
      <c r="M1994" s="9" t="s">
        <v>5366</v>
      </c>
      <c r="Q1994" s="9" t="s">
        <v>2887</v>
      </c>
      <c r="R1994" s="9" t="s">
        <v>2888</v>
      </c>
      <c r="S1994" s="9" t="s">
        <v>2659</v>
      </c>
      <c r="T1994" s="98" t="s">
        <v>204</v>
      </c>
      <c r="U1994" s="100">
        <v>305</v>
      </c>
      <c r="V1994" s="100" t="s">
        <v>207</v>
      </c>
      <c r="W1994" s="100">
        <v>488</v>
      </c>
      <c r="X1994" s="100" t="s">
        <v>207</v>
      </c>
      <c r="Y1994">
        <v>335</v>
      </c>
      <c r="Z1994" s="100" t="s">
        <v>207</v>
      </c>
      <c r="AA1994">
        <v>518</v>
      </c>
      <c r="AB1994" t="s">
        <v>207</v>
      </c>
      <c r="AC1994">
        <v>560</v>
      </c>
      <c r="AD1994" t="s">
        <v>207</v>
      </c>
      <c r="AF1994" t="s">
        <v>315</v>
      </c>
      <c r="AG1994" s="3" t="s">
        <v>5440</v>
      </c>
      <c r="AH1994" s="3" t="s">
        <v>207</v>
      </c>
      <c r="AI1994" s="3" t="s">
        <v>5441</v>
      </c>
      <c r="AJ1994" t="s">
        <v>207</v>
      </c>
      <c r="AK1994">
        <v>15</v>
      </c>
      <c r="AL1994" t="s">
        <v>207</v>
      </c>
      <c r="AM1994">
        <v>15</v>
      </c>
      <c r="AN1994" t="s">
        <v>207</v>
      </c>
      <c r="AO1994">
        <v>15</v>
      </c>
      <c r="AP1994" t="s">
        <v>207</v>
      </c>
      <c r="AQ1994">
        <v>15</v>
      </c>
      <c r="AR1994" t="s">
        <v>207</v>
      </c>
      <c r="AS1994" s="9" t="s">
        <v>2978</v>
      </c>
      <c r="AT1994" t="s">
        <v>2980</v>
      </c>
      <c r="AU1994" t="s">
        <v>319</v>
      </c>
      <c r="AV1994" t="s">
        <v>1647</v>
      </c>
      <c r="AW1994" t="s">
        <v>5385</v>
      </c>
      <c r="AX1994" s="9">
        <v>9010600000</v>
      </c>
      <c r="AY1994" s="100" t="s">
        <v>142</v>
      </c>
      <c r="AZ1994" s="4" t="s">
        <v>207</v>
      </c>
      <c r="BA1994" s="100" t="s">
        <v>142</v>
      </c>
      <c r="BB1994" s="4" t="s">
        <v>207</v>
      </c>
      <c r="BC1994" s="100" t="s">
        <v>142</v>
      </c>
      <c r="BD1994" s="4" t="s">
        <v>207</v>
      </c>
      <c r="BE1994" s="99" t="e">
        <v>#VALUE!</v>
      </c>
      <c r="BF1994" s="4" t="s">
        <v>321</v>
      </c>
      <c r="BG1994" s="654" t="e">
        <v>#VALUE!</v>
      </c>
      <c r="BH1994" s="12" t="s">
        <v>321</v>
      </c>
      <c r="BI1994" s="100" t="s">
        <v>142</v>
      </c>
      <c r="BJ1994" s="4" t="s">
        <v>321</v>
      </c>
      <c r="BK1994" s="647">
        <v>0</v>
      </c>
      <c r="BL1994" s="628" t="s">
        <v>321</v>
      </c>
      <c r="BM1994" s="647">
        <v>0</v>
      </c>
      <c r="BN1994" s="628" t="s">
        <v>321</v>
      </c>
      <c r="BO1994" s="647">
        <v>0</v>
      </c>
      <c r="BP1994" s="628" t="s">
        <v>321</v>
      </c>
      <c r="BQ1994" s="647">
        <v>0</v>
      </c>
      <c r="BR1994" s="628" t="s">
        <v>321</v>
      </c>
      <c r="BS1994" s="651">
        <v>0</v>
      </c>
      <c r="BT1994" s="628" t="s">
        <v>321</v>
      </c>
      <c r="BU1994" s="651">
        <v>0</v>
      </c>
      <c r="BV1994" s="628" t="s">
        <v>321</v>
      </c>
      <c r="BW1994" s="100" t="s">
        <v>142</v>
      </c>
      <c r="BX1994" t="s">
        <v>322</v>
      </c>
      <c r="BY1994" s="850">
        <v>72</v>
      </c>
      <c r="BZ1994" t="s">
        <v>315</v>
      </c>
      <c r="CA1994" s="850">
        <v>10</v>
      </c>
      <c r="CB1994" t="s">
        <v>315</v>
      </c>
      <c r="CC1994" s="850">
        <v>24</v>
      </c>
      <c r="CD1994" t="s">
        <v>315</v>
      </c>
      <c r="CE1994" s="100">
        <v>147</v>
      </c>
      <c r="CF1994" s="827" t="s">
        <v>323</v>
      </c>
      <c r="CG1994" s="859" t="s">
        <v>142</v>
      </c>
      <c r="CH1994" s="827" t="s">
        <v>323</v>
      </c>
    </row>
    <row r="1995" spans="1:86" x14ac:dyDescent="0.25">
      <c r="A1995" s="100">
        <v>38352</v>
      </c>
      <c r="B1995" s="99"/>
      <c r="C1995" s="772">
        <v>5519</v>
      </c>
      <c r="D1995" s="807">
        <v>0.05</v>
      </c>
      <c r="E1995" s="772">
        <f t="shared" si="85"/>
        <v>5795</v>
      </c>
      <c r="F1995" s="778">
        <v>1.1000000000000001</v>
      </c>
      <c r="G1995" s="774">
        <f t="shared" si="86"/>
        <v>6375</v>
      </c>
      <c r="H1995" s="776"/>
      <c r="I1995" s="758"/>
      <c r="J1995" s="776"/>
      <c r="K1995" s="786"/>
      <c r="L1995" s="9" t="s">
        <v>1644</v>
      </c>
      <c r="M1995" s="9" t="s">
        <v>5367</v>
      </c>
      <c r="Q1995" s="9" t="s">
        <v>2887</v>
      </c>
      <c r="R1995" s="9" t="s">
        <v>2888</v>
      </c>
      <c r="S1995" s="9" t="s">
        <v>2659</v>
      </c>
      <c r="T1995" s="98" t="s">
        <v>204</v>
      </c>
      <c r="U1995" s="100">
        <v>343</v>
      </c>
      <c r="V1995" s="100" t="s">
        <v>207</v>
      </c>
      <c r="W1995" s="100">
        <v>549</v>
      </c>
      <c r="X1995" s="100" t="s">
        <v>207</v>
      </c>
      <c r="Y1995">
        <v>373</v>
      </c>
      <c r="Z1995" s="100" t="s">
        <v>207</v>
      </c>
      <c r="AA1995">
        <v>579</v>
      </c>
      <c r="AB1995" t="s">
        <v>207</v>
      </c>
      <c r="AC1995">
        <v>628</v>
      </c>
      <c r="AD1995" t="s">
        <v>207</v>
      </c>
      <c r="AF1995" t="s">
        <v>315</v>
      </c>
      <c r="AG1995" s="3" t="s">
        <v>5442</v>
      </c>
      <c r="AH1995" s="3" t="s">
        <v>207</v>
      </c>
      <c r="AI1995" s="3" t="s">
        <v>5443</v>
      </c>
      <c r="AJ1995" t="s">
        <v>207</v>
      </c>
      <c r="AK1995">
        <v>15</v>
      </c>
      <c r="AL1995" t="s">
        <v>207</v>
      </c>
      <c r="AM1995">
        <v>15</v>
      </c>
      <c r="AN1995" t="s">
        <v>207</v>
      </c>
      <c r="AO1995">
        <v>15</v>
      </c>
      <c r="AP1995" t="s">
        <v>207</v>
      </c>
      <c r="AQ1995">
        <v>15</v>
      </c>
      <c r="AR1995" t="s">
        <v>207</v>
      </c>
      <c r="AS1995" s="9" t="s">
        <v>2978</v>
      </c>
      <c r="AT1995" t="s">
        <v>2980</v>
      </c>
      <c r="AU1995" t="s">
        <v>319</v>
      </c>
      <c r="AV1995" t="s">
        <v>1647</v>
      </c>
      <c r="AW1995" t="s">
        <v>5386</v>
      </c>
      <c r="AX1995" s="9">
        <v>9010600000</v>
      </c>
      <c r="AY1995" s="100" t="s">
        <v>142</v>
      </c>
      <c r="AZ1995" s="4" t="s">
        <v>207</v>
      </c>
      <c r="BA1995" s="100" t="s">
        <v>142</v>
      </c>
      <c r="BB1995" s="4" t="s">
        <v>207</v>
      </c>
      <c r="BC1995" s="100" t="s">
        <v>142</v>
      </c>
      <c r="BD1995" s="4" t="s">
        <v>207</v>
      </c>
      <c r="BE1995" s="99" t="e">
        <v>#VALUE!</v>
      </c>
      <c r="BF1995" s="4" t="s">
        <v>321</v>
      </c>
      <c r="BG1995" s="654" t="e">
        <v>#VALUE!</v>
      </c>
      <c r="BH1995" s="12" t="s">
        <v>321</v>
      </c>
      <c r="BI1995" s="100" t="s">
        <v>142</v>
      </c>
      <c r="BJ1995" s="4" t="s">
        <v>321</v>
      </c>
      <c r="BK1995" s="647">
        <v>0</v>
      </c>
      <c r="BL1995" s="628" t="s">
        <v>321</v>
      </c>
      <c r="BM1995" s="647">
        <v>0</v>
      </c>
      <c r="BN1995" s="628" t="s">
        <v>321</v>
      </c>
      <c r="BO1995" s="647">
        <v>0</v>
      </c>
      <c r="BP1995" s="628" t="s">
        <v>321</v>
      </c>
      <c r="BQ1995" s="647">
        <v>0</v>
      </c>
      <c r="BR1995" s="628" t="s">
        <v>321</v>
      </c>
      <c r="BS1995" s="651">
        <v>0</v>
      </c>
      <c r="BT1995" s="628" t="s">
        <v>321</v>
      </c>
      <c r="BU1995" s="651">
        <v>0</v>
      </c>
      <c r="BV1995" s="628" t="s">
        <v>321</v>
      </c>
      <c r="BW1995" s="100" t="s">
        <v>142</v>
      </c>
      <c r="BX1995" t="s">
        <v>322</v>
      </c>
      <c r="BY1995" s="850">
        <v>75</v>
      </c>
      <c r="BZ1995" t="s">
        <v>315</v>
      </c>
      <c r="CA1995" s="850">
        <v>12</v>
      </c>
      <c r="CB1995" t="s">
        <v>315</v>
      </c>
      <c r="CC1995" s="850">
        <v>25</v>
      </c>
      <c r="CD1995" t="s">
        <v>315</v>
      </c>
      <c r="CE1995" s="100">
        <v>226</v>
      </c>
      <c r="CF1995" s="827" t="s">
        <v>323</v>
      </c>
      <c r="CG1995" s="859" t="s">
        <v>142</v>
      </c>
      <c r="CH1995" s="827" t="s">
        <v>323</v>
      </c>
    </row>
    <row r="1996" spans="1:86" x14ac:dyDescent="0.25">
      <c r="A1996" s="100">
        <v>38353</v>
      </c>
      <c r="B1996" s="99"/>
      <c r="C1996" s="772">
        <v>6245</v>
      </c>
      <c r="D1996" s="807">
        <v>0.05</v>
      </c>
      <c r="E1996" s="772">
        <f t="shared" si="85"/>
        <v>6557</v>
      </c>
      <c r="F1996" s="778">
        <v>1.1000000000000001</v>
      </c>
      <c r="G1996" s="774">
        <f t="shared" si="86"/>
        <v>7213</v>
      </c>
      <c r="H1996" s="776"/>
      <c r="I1996" s="758"/>
      <c r="J1996" s="776"/>
      <c r="K1996" s="786"/>
      <c r="L1996" s="9" t="s">
        <v>1644</v>
      </c>
      <c r="M1996" s="9" t="s">
        <v>5368</v>
      </c>
      <c r="Q1996" s="9" t="s">
        <v>2887</v>
      </c>
      <c r="R1996" s="9" t="s">
        <v>2888</v>
      </c>
      <c r="S1996" s="9" t="s">
        <v>2659</v>
      </c>
      <c r="T1996" s="98" t="s">
        <v>204</v>
      </c>
      <c r="U1996" s="100">
        <v>381</v>
      </c>
      <c r="V1996" s="100" t="s">
        <v>207</v>
      </c>
      <c r="W1996" s="100">
        <v>610</v>
      </c>
      <c r="X1996" s="100" t="s">
        <v>207</v>
      </c>
      <c r="Y1996">
        <v>411</v>
      </c>
      <c r="Z1996" s="100" t="s">
        <v>207</v>
      </c>
      <c r="AA1996">
        <v>640</v>
      </c>
      <c r="AB1996" t="s">
        <v>207</v>
      </c>
      <c r="AC1996">
        <v>700</v>
      </c>
      <c r="AD1996" t="s">
        <v>207</v>
      </c>
      <c r="AF1996" t="s">
        <v>315</v>
      </c>
      <c r="AG1996" s="3" t="s">
        <v>5444</v>
      </c>
      <c r="AH1996" s="3" t="s">
        <v>207</v>
      </c>
      <c r="AI1996" s="3" t="s">
        <v>5445</v>
      </c>
      <c r="AJ1996" t="s">
        <v>207</v>
      </c>
      <c r="AK1996">
        <v>15</v>
      </c>
      <c r="AL1996" t="s">
        <v>207</v>
      </c>
      <c r="AM1996">
        <v>15</v>
      </c>
      <c r="AN1996" t="s">
        <v>207</v>
      </c>
      <c r="AO1996">
        <v>15</v>
      </c>
      <c r="AP1996" t="s">
        <v>207</v>
      </c>
      <c r="AQ1996">
        <v>15</v>
      </c>
      <c r="AR1996" t="s">
        <v>207</v>
      </c>
      <c r="AS1996" s="9" t="s">
        <v>2978</v>
      </c>
      <c r="AT1996" t="s">
        <v>2980</v>
      </c>
      <c r="AU1996" t="s">
        <v>319</v>
      </c>
      <c r="AV1996" t="s">
        <v>1647</v>
      </c>
      <c r="AW1996" t="s">
        <v>5387</v>
      </c>
      <c r="AX1996" s="9">
        <v>9010600000</v>
      </c>
      <c r="AY1996" s="100" t="s">
        <v>142</v>
      </c>
      <c r="AZ1996" s="4" t="s">
        <v>207</v>
      </c>
      <c r="BA1996" s="100" t="s">
        <v>142</v>
      </c>
      <c r="BB1996" s="4" t="s">
        <v>207</v>
      </c>
      <c r="BC1996" s="100" t="s">
        <v>142</v>
      </c>
      <c r="BD1996" s="4" t="s">
        <v>207</v>
      </c>
      <c r="BE1996" s="99" t="e">
        <v>#VALUE!</v>
      </c>
      <c r="BF1996" s="4" t="s">
        <v>321</v>
      </c>
      <c r="BG1996" s="654" t="e">
        <v>#VALUE!</v>
      </c>
      <c r="BH1996" s="12" t="s">
        <v>321</v>
      </c>
      <c r="BI1996" s="100" t="s">
        <v>142</v>
      </c>
      <c r="BJ1996" s="4" t="s">
        <v>321</v>
      </c>
      <c r="BK1996" s="647">
        <v>0</v>
      </c>
      <c r="BL1996" s="628" t="s">
        <v>321</v>
      </c>
      <c r="BM1996" s="647">
        <v>0</v>
      </c>
      <c r="BN1996" s="628" t="s">
        <v>321</v>
      </c>
      <c r="BO1996" s="647">
        <v>0</v>
      </c>
      <c r="BP1996" s="628" t="s">
        <v>321</v>
      </c>
      <c r="BQ1996" s="647">
        <v>0</v>
      </c>
      <c r="BR1996" s="628" t="s">
        <v>321</v>
      </c>
      <c r="BS1996" s="651">
        <v>0</v>
      </c>
      <c r="BT1996" s="628" t="s">
        <v>321</v>
      </c>
      <c r="BU1996" s="651">
        <v>0</v>
      </c>
      <c r="BV1996" s="628" t="s">
        <v>321</v>
      </c>
      <c r="BW1996" s="100" t="s">
        <v>142</v>
      </c>
      <c r="BX1996" t="s">
        <v>322</v>
      </c>
      <c r="BY1996" s="850">
        <v>85</v>
      </c>
      <c r="BZ1996" t="s">
        <v>315</v>
      </c>
      <c r="CA1996" s="850">
        <v>13</v>
      </c>
      <c r="CB1996" t="s">
        <v>315</v>
      </c>
      <c r="CC1996" s="850">
        <v>19</v>
      </c>
      <c r="CD1996" t="s">
        <v>315</v>
      </c>
      <c r="CE1996" s="100">
        <v>219</v>
      </c>
      <c r="CF1996" s="827" t="s">
        <v>323</v>
      </c>
      <c r="CG1996" s="859" t="s">
        <v>142</v>
      </c>
      <c r="CH1996" s="827" t="s">
        <v>323</v>
      </c>
    </row>
    <row r="1997" spans="1:86" x14ac:dyDescent="0.25">
      <c r="A1997" s="100">
        <v>38364</v>
      </c>
      <c r="B1997" s="99"/>
      <c r="C1997" s="772">
        <v>1050</v>
      </c>
      <c r="D1997" s="807">
        <v>0.05</v>
      </c>
      <c r="E1997" s="772">
        <f t="shared" si="85"/>
        <v>1103</v>
      </c>
      <c r="F1997" s="778">
        <v>1.1000000000000001</v>
      </c>
      <c r="G1997" s="774">
        <f t="shared" si="86"/>
        <v>1213</v>
      </c>
      <c r="H1997" s="776"/>
      <c r="I1997" s="758"/>
      <c r="J1997" s="776"/>
      <c r="K1997" s="786"/>
      <c r="L1997" s="9"/>
      <c r="M1997" s="9" t="s">
        <v>5428</v>
      </c>
      <c r="Q1997" s="9"/>
      <c r="R1997" s="9"/>
      <c r="S1997" s="9"/>
      <c r="T1997" s="98"/>
      <c r="Y1997"/>
      <c r="AS1997" s="9"/>
      <c r="AW1997" t="s">
        <v>5394</v>
      </c>
      <c r="AX1997" s="9">
        <v>9010600001</v>
      </c>
      <c r="AY1997" s="100" t="s">
        <v>142</v>
      </c>
      <c r="AZ1997" s="4" t="s">
        <v>207</v>
      </c>
      <c r="BA1997" s="100" t="s">
        <v>142</v>
      </c>
      <c r="BB1997" s="4" t="s">
        <v>207</v>
      </c>
      <c r="BC1997" s="100" t="s">
        <v>142</v>
      </c>
      <c r="BD1997" s="4" t="s">
        <v>207</v>
      </c>
      <c r="BE1997" s="99" t="e">
        <v>#VALUE!</v>
      </c>
      <c r="BF1997" s="4" t="s">
        <v>321</v>
      </c>
      <c r="BG1997" s="654" t="e">
        <v>#VALUE!</v>
      </c>
      <c r="BH1997" s="12" t="s">
        <v>321</v>
      </c>
      <c r="BI1997" s="100" t="s">
        <v>142</v>
      </c>
      <c r="BJ1997" s="4" t="s">
        <v>321</v>
      </c>
      <c r="BK1997" s="647">
        <v>0</v>
      </c>
      <c r="BL1997" s="628" t="s">
        <v>321</v>
      </c>
      <c r="BM1997" s="647">
        <v>0</v>
      </c>
      <c r="BN1997" s="628" t="s">
        <v>321</v>
      </c>
      <c r="BO1997" s="647">
        <v>0</v>
      </c>
      <c r="BP1997" s="628" t="s">
        <v>321</v>
      </c>
      <c r="BQ1997" s="647">
        <v>0</v>
      </c>
      <c r="BR1997" s="628" t="s">
        <v>321</v>
      </c>
      <c r="BS1997" s="651">
        <v>0</v>
      </c>
      <c r="BT1997" s="628" t="s">
        <v>321</v>
      </c>
      <c r="BU1997" s="651">
        <v>0</v>
      </c>
      <c r="BV1997" s="628" t="s">
        <v>321</v>
      </c>
      <c r="BW1997" s="100" t="s">
        <v>142</v>
      </c>
      <c r="BX1997" t="s">
        <v>322</v>
      </c>
      <c r="BY1997" s="850">
        <v>49</v>
      </c>
      <c r="BZ1997" t="s">
        <v>315</v>
      </c>
      <c r="CA1997" s="850">
        <v>5</v>
      </c>
      <c r="CB1997" t="s">
        <v>315</v>
      </c>
      <c r="CC1997" s="850">
        <v>17</v>
      </c>
      <c r="CD1997" t="s">
        <v>315</v>
      </c>
      <c r="CE1997" s="100" t="s">
        <v>5377</v>
      </c>
      <c r="CF1997" s="827" t="s">
        <v>323</v>
      </c>
      <c r="CG1997" s="859" t="s">
        <v>142</v>
      </c>
      <c r="CH1997" s="827" t="s">
        <v>323</v>
      </c>
    </row>
    <row r="1998" spans="1:86" x14ac:dyDescent="0.25">
      <c r="A1998" s="100">
        <v>38365</v>
      </c>
      <c r="B1998" s="99"/>
      <c r="C1998" s="772">
        <v>1223</v>
      </c>
      <c r="D1998" s="807">
        <v>0.05</v>
      </c>
      <c r="E1998" s="772">
        <f t="shared" si="85"/>
        <v>1284</v>
      </c>
      <c r="F1998" s="778">
        <v>1.1000000000000001</v>
      </c>
      <c r="G1998" s="774">
        <f t="shared" si="86"/>
        <v>1412</v>
      </c>
      <c r="H1998" s="776"/>
      <c r="I1998" s="758"/>
      <c r="J1998" s="776"/>
      <c r="K1998" s="786"/>
      <c r="L1998" s="9"/>
      <c r="M1998" s="9" t="s">
        <v>5429</v>
      </c>
      <c r="Q1998" s="9"/>
      <c r="R1998" s="9"/>
      <c r="S1998" s="9"/>
      <c r="T1998" s="98"/>
      <c r="Y1998"/>
      <c r="AS1998" s="9"/>
      <c r="AW1998" t="s">
        <v>5395</v>
      </c>
      <c r="AX1998" s="9">
        <v>9010600002</v>
      </c>
      <c r="AY1998" s="100" t="s">
        <v>142</v>
      </c>
      <c r="AZ1998" s="4" t="s">
        <v>207</v>
      </c>
      <c r="BA1998" s="100" t="s">
        <v>142</v>
      </c>
      <c r="BB1998" s="4" t="s">
        <v>207</v>
      </c>
      <c r="BC1998" s="100" t="s">
        <v>142</v>
      </c>
      <c r="BD1998" s="4" t="s">
        <v>207</v>
      </c>
      <c r="BE1998" s="99" t="e">
        <v>#VALUE!</v>
      </c>
      <c r="BF1998" s="4" t="s">
        <v>321</v>
      </c>
      <c r="BG1998" s="654" t="e">
        <v>#VALUE!</v>
      </c>
      <c r="BH1998" s="12" t="s">
        <v>321</v>
      </c>
      <c r="BI1998" s="100" t="s">
        <v>142</v>
      </c>
      <c r="BJ1998" s="4" t="s">
        <v>321</v>
      </c>
      <c r="BK1998" s="647">
        <v>0</v>
      </c>
      <c r="BL1998" s="628" t="s">
        <v>321</v>
      </c>
      <c r="BM1998" s="647">
        <v>0</v>
      </c>
      <c r="BN1998" s="628" t="s">
        <v>321</v>
      </c>
      <c r="BO1998" s="647">
        <v>0</v>
      </c>
      <c r="BP1998" s="628" t="s">
        <v>321</v>
      </c>
      <c r="BQ1998" s="647">
        <v>0</v>
      </c>
      <c r="BR1998" s="628" t="s">
        <v>321</v>
      </c>
      <c r="BS1998" s="651">
        <v>0</v>
      </c>
      <c r="BT1998" s="628" t="s">
        <v>321</v>
      </c>
      <c r="BU1998" s="651">
        <v>0</v>
      </c>
      <c r="BV1998" s="628" t="s">
        <v>321</v>
      </c>
      <c r="BW1998" s="100" t="s">
        <v>142</v>
      </c>
      <c r="BX1998" t="s">
        <v>322</v>
      </c>
      <c r="BY1998" s="850">
        <v>42</v>
      </c>
      <c r="BZ1998" t="s">
        <v>315</v>
      </c>
      <c r="CA1998" s="850">
        <v>5</v>
      </c>
      <c r="CB1998" t="s">
        <v>315</v>
      </c>
      <c r="CC1998" s="850">
        <v>17</v>
      </c>
      <c r="CD1998" t="s">
        <v>315</v>
      </c>
      <c r="CE1998" s="100" t="s">
        <v>5369</v>
      </c>
      <c r="CF1998" s="827" t="s">
        <v>323</v>
      </c>
      <c r="CG1998" s="859" t="s">
        <v>142</v>
      </c>
      <c r="CH1998" s="827" t="s">
        <v>323</v>
      </c>
    </row>
    <row r="1999" spans="1:86" x14ac:dyDescent="0.25">
      <c r="A1999" s="100">
        <v>38366</v>
      </c>
      <c r="B1999" s="99"/>
      <c r="C1999" s="772">
        <v>1384</v>
      </c>
      <c r="D1999" s="807">
        <v>0.05</v>
      </c>
      <c r="E1999" s="772">
        <f t="shared" si="85"/>
        <v>1453</v>
      </c>
      <c r="F1999" s="778">
        <v>1.1000000000000001</v>
      </c>
      <c r="G1999" s="774">
        <f t="shared" si="86"/>
        <v>1598</v>
      </c>
      <c r="H1999" s="776"/>
      <c r="I1999" s="758"/>
      <c r="J1999" s="776"/>
      <c r="K1999" s="786"/>
      <c r="L1999" s="9"/>
      <c r="M1999" s="9" t="s">
        <v>5430</v>
      </c>
      <c r="Q1999" s="9"/>
      <c r="R1999" s="9"/>
      <c r="S1999" s="9"/>
      <c r="T1999" s="98"/>
      <c r="Y1999"/>
      <c r="AS1999" s="9"/>
      <c r="AW1999" t="s">
        <v>5396</v>
      </c>
      <c r="AX1999" s="9">
        <v>9010600003</v>
      </c>
      <c r="AY1999" s="100" t="s">
        <v>142</v>
      </c>
      <c r="AZ1999" s="4" t="s">
        <v>207</v>
      </c>
      <c r="BA1999" s="100" t="s">
        <v>142</v>
      </c>
      <c r="BB1999" s="4" t="s">
        <v>207</v>
      </c>
      <c r="BC1999" s="100" t="s">
        <v>142</v>
      </c>
      <c r="BD1999" s="4" t="s">
        <v>207</v>
      </c>
      <c r="BE1999" s="99" t="e">
        <v>#VALUE!</v>
      </c>
      <c r="BF1999" s="4" t="s">
        <v>321</v>
      </c>
      <c r="BG1999" s="654" t="e">
        <v>#VALUE!</v>
      </c>
      <c r="BH1999" s="12" t="s">
        <v>321</v>
      </c>
      <c r="BI1999" s="100" t="s">
        <v>142</v>
      </c>
      <c r="BJ1999" s="4" t="s">
        <v>321</v>
      </c>
      <c r="BK1999" s="647">
        <v>0</v>
      </c>
      <c r="BL1999" s="628" t="s">
        <v>321</v>
      </c>
      <c r="BM1999" s="647">
        <v>0</v>
      </c>
      <c r="BN1999" s="628" t="s">
        <v>321</v>
      </c>
      <c r="BO1999" s="647">
        <v>0</v>
      </c>
      <c r="BP1999" s="628" t="s">
        <v>321</v>
      </c>
      <c r="BQ1999" s="647">
        <v>0</v>
      </c>
      <c r="BR1999" s="628" t="s">
        <v>321</v>
      </c>
      <c r="BS1999" s="651">
        <v>0</v>
      </c>
      <c r="BT1999" s="628" t="s">
        <v>321</v>
      </c>
      <c r="BU1999" s="651">
        <v>0</v>
      </c>
      <c r="BV1999" s="628" t="s">
        <v>321</v>
      </c>
      <c r="BW1999" s="100" t="s">
        <v>142</v>
      </c>
      <c r="BX1999" t="s">
        <v>322</v>
      </c>
      <c r="BY1999" s="850">
        <v>49</v>
      </c>
      <c r="BZ1999" t="s">
        <v>315</v>
      </c>
      <c r="CA1999" s="850">
        <v>5</v>
      </c>
      <c r="CB1999" t="s">
        <v>315</v>
      </c>
      <c r="CC1999" s="850">
        <v>17</v>
      </c>
      <c r="CD1999" t="s">
        <v>315</v>
      </c>
      <c r="CE1999" s="100" t="s">
        <v>5371</v>
      </c>
      <c r="CF1999" s="827" t="s">
        <v>323</v>
      </c>
      <c r="CG1999" s="859" t="s">
        <v>142</v>
      </c>
      <c r="CH1999" s="827" t="s">
        <v>323</v>
      </c>
    </row>
    <row r="2000" spans="1:86" x14ac:dyDescent="0.25">
      <c r="A2000" s="100">
        <v>38367</v>
      </c>
      <c r="B2000" s="99"/>
      <c r="C2000" s="772">
        <v>1544</v>
      </c>
      <c r="D2000" s="807">
        <v>0.05</v>
      </c>
      <c r="E2000" s="772">
        <f t="shared" si="85"/>
        <v>1621</v>
      </c>
      <c r="F2000" s="778">
        <v>1.1000000000000001</v>
      </c>
      <c r="G2000" s="774">
        <f t="shared" si="86"/>
        <v>1783</v>
      </c>
      <c r="H2000" s="776"/>
      <c r="I2000" s="758"/>
      <c r="J2000" s="776"/>
      <c r="K2000" s="786"/>
      <c r="L2000" s="9"/>
      <c r="M2000" s="9" t="s">
        <v>5431</v>
      </c>
      <c r="Q2000" s="9"/>
      <c r="R2000" s="9"/>
      <c r="S2000" s="9"/>
      <c r="T2000" s="98"/>
      <c r="Y2000"/>
      <c r="AS2000" s="9"/>
      <c r="AW2000" t="s">
        <v>5397</v>
      </c>
      <c r="AX2000" s="9">
        <v>9010600004</v>
      </c>
      <c r="AY2000" s="100" t="s">
        <v>142</v>
      </c>
      <c r="AZ2000" s="4" t="s">
        <v>207</v>
      </c>
      <c r="BA2000" s="100" t="s">
        <v>142</v>
      </c>
      <c r="BB2000" s="4" t="s">
        <v>207</v>
      </c>
      <c r="BC2000" s="100" t="s">
        <v>142</v>
      </c>
      <c r="BD2000" s="4" t="s">
        <v>207</v>
      </c>
      <c r="BE2000" s="99" t="e">
        <v>#VALUE!</v>
      </c>
      <c r="BF2000" s="4" t="s">
        <v>321</v>
      </c>
      <c r="BG2000" s="654" t="e">
        <v>#VALUE!</v>
      </c>
      <c r="BH2000" s="12" t="s">
        <v>321</v>
      </c>
      <c r="BI2000" s="100" t="s">
        <v>142</v>
      </c>
      <c r="BJ2000" s="4" t="s">
        <v>321</v>
      </c>
      <c r="BK2000" s="647">
        <v>0</v>
      </c>
      <c r="BL2000" s="628" t="s">
        <v>321</v>
      </c>
      <c r="BM2000" s="647">
        <v>0</v>
      </c>
      <c r="BN2000" s="628" t="s">
        <v>321</v>
      </c>
      <c r="BO2000" s="647">
        <v>0</v>
      </c>
      <c r="BP2000" s="628" t="s">
        <v>321</v>
      </c>
      <c r="BQ2000" s="647">
        <v>0</v>
      </c>
      <c r="BR2000" s="628" t="s">
        <v>321</v>
      </c>
      <c r="BS2000" s="651">
        <v>0</v>
      </c>
      <c r="BT2000" s="628" t="s">
        <v>321</v>
      </c>
      <c r="BU2000" s="651">
        <v>0</v>
      </c>
      <c r="BV2000" s="628" t="s">
        <v>321</v>
      </c>
      <c r="BW2000" s="100" t="s">
        <v>142</v>
      </c>
      <c r="BX2000" t="s">
        <v>322</v>
      </c>
      <c r="BY2000" s="850">
        <v>50</v>
      </c>
      <c r="BZ2000" t="s">
        <v>315</v>
      </c>
      <c r="CA2000" s="850">
        <v>21.25</v>
      </c>
      <c r="CB2000" t="s">
        <v>315</v>
      </c>
      <c r="CC2000" s="850">
        <v>6.5</v>
      </c>
      <c r="CD2000" t="s">
        <v>315</v>
      </c>
      <c r="CE2000" s="100" t="s">
        <v>5370</v>
      </c>
      <c r="CF2000" s="827" t="s">
        <v>323</v>
      </c>
      <c r="CG2000" s="859" t="s">
        <v>142</v>
      </c>
      <c r="CH2000" s="827" t="s">
        <v>323</v>
      </c>
    </row>
    <row r="2001" spans="1:86" x14ac:dyDescent="0.25">
      <c r="A2001" s="100">
        <v>38378</v>
      </c>
      <c r="B2001" s="99"/>
      <c r="C2001" s="772">
        <v>1215</v>
      </c>
      <c r="D2001" s="807">
        <v>0.05</v>
      </c>
      <c r="E2001" s="772">
        <f t="shared" si="85"/>
        <v>1276</v>
      </c>
      <c r="F2001" s="778">
        <v>1.1000000000000001</v>
      </c>
      <c r="G2001" s="774">
        <f t="shared" si="86"/>
        <v>1404</v>
      </c>
      <c r="H2001" s="776"/>
      <c r="I2001" s="758"/>
      <c r="J2001" s="776"/>
      <c r="K2001" s="786"/>
      <c r="L2001" s="9"/>
      <c r="M2001" s="9" t="s">
        <v>5432</v>
      </c>
      <c r="Q2001" s="9"/>
      <c r="R2001" s="9"/>
      <c r="S2001" s="9"/>
      <c r="T2001" s="98"/>
      <c r="Y2001"/>
      <c r="AS2001" s="9"/>
      <c r="AW2001" t="s">
        <v>5398</v>
      </c>
      <c r="AX2001" s="9">
        <v>9010600005</v>
      </c>
      <c r="AY2001" s="100" t="s">
        <v>142</v>
      </c>
      <c r="AZ2001" s="4" t="s">
        <v>207</v>
      </c>
      <c r="BA2001" s="100" t="s">
        <v>142</v>
      </c>
      <c r="BB2001" s="4" t="s">
        <v>207</v>
      </c>
      <c r="BC2001" s="100" t="s">
        <v>142</v>
      </c>
      <c r="BD2001" s="4" t="s">
        <v>207</v>
      </c>
      <c r="BE2001" s="99" t="e">
        <v>#VALUE!</v>
      </c>
      <c r="BF2001" s="4" t="s">
        <v>321</v>
      </c>
      <c r="BG2001" s="654" t="e">
        <v>#VALUE!</v>
      </c>
      <c r="BH2001" s="12" t="s">
        <v>321</v>
      </c>
      <c r="BI2001" s="100" t="s">
        <v>142</v>
      </c>
      <c r="BJ2001" s="4" t="s">
        <v>321</v>
      </c>
      <c r="BK2001" s="647">
        <v>0</v>
      </c>
      <c r="BL2001" s="628" t="s">
        <v>321</v>
      </c>
      <c r="BM2001" s="647">
        <v>0</v>
      </c>
      <c r="BN2001" s="628" t="s">
        <v>321</v>
      </c>
      <c r="BO2001" s="647">
        <v>0</v>
      </c>
      <c r="BP2001" s="628" t="s">
        <v>321</v>
      </c>
      <c r="BQ2001" s="647">
        <v>0</v>
      </c>
      <c r="BR2001" s="628" t="s">
        <v>321</v>
      </c>
      <c r="BS2001" s="651">
        <v>0</v>
      </c>
      <c r="BT2001" s="628" t="s">
        <v>321</v>
      </c>
      <c r="BU2001" s="651">
        <v>0</v>
      </c>
      <c r="BV2001" s="628" t="s">
        <v>321</v>
      </c>
      <c r="BW2001" s="100" t="s">
        <v>142</v>
      </c>
      <c r="BX2001" t="s">
        <v>322</v>
      </c>
      <c r="BY2001" s="850">
        <v>49</v>
      </c>
      <c r="BZ2001" t="s">
        <v>315</v>
      </c>
      <c r="CA2001" s="850">
        <v>5</v>
      </c>
      <c r="CB2001" t="s">
        <v>315</v>
      </c>
      <c r="CC2001" s="850">
        <v>17</v>
      </c>
      <c r="CD2001" t="s">
        <v>315</v>
      </c>
      <c r="CE2001" s="100" t="s">
        <v>5377</v>
      </c>
      <c r="CF2001" s="827" t="s">
        <v>323</v>
      </c>
      <c r="CG2001" s="859" t="s">
        <v>142</v>
      </c>
      <c r="CH2001" s="827" t="s">
        <v>323</v>
      </c>
    </row>
    <row r="2002" spans="1:86" x14ac:dyDescent="0.25">
      <c r="A2002" s="100">
        <v>38379</v>
      </c>
      <c r="B2002" s="99"/>
      <c r="C2002" s="772">
        <v>1437</v>
      </c>
      <c r="D2002" s="807">
        <v>0.05</v>
      </c>
      <c r="E2002" s="772">
        <f t="shared" si="85"/>
        <v>1509</v>
      </c>
      <c r="F2002" s="778">
        <v>1.1000000000000001</v>
      </c>
      <c r="G2002" s="774">
        <f t="shared" si="86"/>
        <v>1660</v>
      </c>
      <c r="H2002" s="776"/>
      <c r="I2002" s="758"/>
      <c r="J2002" s="776"/>
      <c r="K2002" s="786"/>
      <c r="L2002" s="9"/>
      <c r="M2002" s="9" t="s">
        <v>5433</v>
      </c>
      <c r="Q2002" s="9"/>
      <c r="R2002" s="9"/>
      <c r="S2002" s="9"/>
      <c r="T2002" s="98"/>
      <c r="Y2002"/>
      <c r="AS2002" s="9"/>
      <c r="AW2002" t="s">
        <v>5399</v>
      </c>
      <c r="AX2002" s="9">
        <v>9010600006</v>
      </c>
      <c r="AY2002" s="100" t="s">
        <v>142</v>
      </c>
      <c r="AZ2002" s="4" t="s">
        <v>207</v>
      </c>
      <c r="BA2002" s="100" t="s">
        <v>142</v>
      </c>
      <c r="BB2002" s="4" t="s">
        <v>207</v>
      </c>
      <c r="BC2002" s="100" t="s">
        <v>142</v>
      </c>
      <c r="BD2002" s="4" t="s">
        <v>207</v>
      </c>
      <c r="BE2002" s="99" t="e">
        <v>#VALUE!</v>
      </c>
      <c r="BF2002" s="4" t="s">
        <v>321</v>
      </c>
      <c r="BG2002" s="654" t="e">
        <v>#VALUE!</v>
      </c>
      <c r="BH2002" s="12" t="s">
        <v>321</v>
      </c>
      <c r="BI2002" s="100" t="s">
        <v>142</v>
      </c>
      <c r="BJ2002" s="4" t="s">
        <v>321</v>
      </c>
      <c r="BK2002" s="647">
        <v>0</v>
      </c>
      <c r="BL2002" s="628" t="s">
        <v>321</v>
      </c>
      <c r="BM2002" s="647">
        <v>0</v>
      </c>
      <c r="BN2002" s="628" t="s">
        <v>321</v>
      </c>
      <c r="BO2002" s="647">
        <v>0</v>
      </c>
      <c r="BP2002" s="628" t="s">
        <v>321</v>
      </c>
      <c r="BQ2002" s="647">
        <v>0</v>
      </c>
      <c r="BR2002" s="628" t="s">
        <v>321</v>
      </c>
      <c r="BS2002" s="651">
        <v>0</v>
      </c>
      <c r="BT2002" s="628" t="s">
        <v>321</v>
      </c>
      <c r="BU2002" s="651">
        <v>0</v>
      </c>
      <c r="BV2002" s="628" t="s">
        <v>321</v>
      </c>
      <c r="BW2002" s="100" t="s">
        <v>142</v>
      </c>
      <c r="BX2002" t="s">
        <v>322</v>
      </c>
      <c r="BY2002" s="850">
        <v>42</v>
      </c>
      <c r="BZ2002" t="s">
        <v>315</v>
      </c>
      <c r="CA2002" s="850">
        <v>5</v>
      </c>
      <c r="CB2002" t="s">
        <v>315</v>
      </c>
      <c r="CC2002" s="850">
        <v>17</v>
      </c>
      <c r="CD2002" t="s">
        <v>315</v>
      </c>
      <c r="CE2002" s="100" t="s">
        <v>5369</v>
      </c>
      <c r="CF2002" s="827" t="s">
        <v>323</v>
      </c>
      <c r="CG2002" s="859" t="s">
        <v>142</v>
      </c>
      <c r="CH2002" s="827" t="s">
        <v>323</v>
      </c>
    </row>
    <row r="2003" spans="1:86" x14ac:dyDescent="0.25">
      <c r="A2003" s="100">
        <v>38380</v>
      </c>
      <c r="B2003" s="99"/>
      <c r="C2003" s="772">
        <v>1656</v>
      </c>
      <c r="D2003" s="807">
        <v>0.05</v>
      </c>
      <c r="E2003" s="772">
        <f t="shared" si="85"/>
        <v>1739</v>
      </c>
      <c r="F2003" s="778">
        <v>1.1000000000000001</v>
      </c>
      <c r="G2003" s="774">
        <f t="shared" si="86"/>
        <v>1913</v>
      </c>
      <c r="H2003" s="776"/>
      <c r="I2003" s="758"/>
      <c r="J2003" s="776"/>
      <c r="K2003" s="786"/>
      <c r="L2003" s="9"/>
      <c r="M2003" s="9" t="s">
        <v>5434</v>
      </c>
      <c r="Q2003" s="9"/>
      <c r="R2003" s="9"/>
      <c r="S2003" s="9"/>
      <c r="T2003" s="98"/>
      <c r="Y2003"/>
      <c r="AS2003" s="9"/>
      <c r="AW2003" t="s">
        <v>5400</v>
      </c>
      <c r="AX2003" s="9">
        <v>9010600007</v>
      </c>
      <c r="AY2003" s="100" t="s">
        <v>142</v>
      </c>
      <c r="AZ2003" s="4" t="s">
        <v>207</v>
      </c>
      <c r="BA2003" s="100" t="s">
        <v>142</v>
      </c>
      <c r="BB2003" s="4" t="s">
        <v>207</v>
      </c>
      <c r="BC2003" s="100" t="s">
        <v>142</v>
      </c>
      <c r="BD2003" s="4" t="s">
        <v>207</v>
      </c>
      <c r="BE2003" s="99" t="e">
        <v>#VALUE!</v>
      </c>
      <c r="BF2003" s="4" t="s">
        <v>321</v>
      </c>
      <c r="BG2003" s="654" t="e">
        <v>#VALUE!</v>
      </c>
      <c r="BH2003" s="12" t="s">
        <v>321</v>
      </c>
      <c r="BI2003" s="100" t="s">
        <v>142</v>
      </c>
      <c r="BJ2003" s="4" t="s">
        <v>321</v>
      </c>
      <c r="BK2003" s="647">
        <v>0</v>
      </c>
      <c r="BL2003" s="628" t="s">
        <v>321</v>
      </c>
      <c r="BM2003" s="647">
        <v>0</v>
      </c>
      <c r="BN2003" s="628" t="s">
        <v>321</v>
      </c>
      <c r="BO2003" s="647">
        <v>0</v>
      </c>
      <c r="BP2003" s="628" t="s">
        <v>321</v>
      </c>
      <c r="BQ2003" s="647">
        <v>0</v>
      </c>
      <c r="BR2003" s="628" t="s">
        <v>321</v>
      </c>
      <c r="BS2003" s="651">
        <v>0</v>
      </c>
      <c r="BT2003" s="628" t="s">
        <v>321</v>
      </c>
      <c r="BU2003" s="651">
        <v>0</v>
      </c>
      <c r="BV2003" s="628" t="s">
        <v>321</v>
      </c>
      <c r="BW2003" s="100" t="s">
        <v>142</v>
      </c>
      <c r="BX2003" t="s">
        <v>322</v>
      </c>
      <c r="BY2003" s="850">
        <v>49</v>
      </c>
      <c r="BZ2003" t="s">
        <v>315</v>
      </c>
      <c r="CA2003" s="850">
        <v>5</v>
      </c>
      <c r="CB2003" t="s">
        <v>315</v>
      </c>
      <c r="CC2003" s="850">
        <v>17</v>
      </c>
      <c r="CD2003" t="s">
        <v>315</v>
      </c>
      <c r="CE2003" s="100" t="s">
        <v>5371</v>
      </c>
      <c r="CF2003" s="827" t="s">
        <v>323</v>
      </c>
      <c r="CG2003" s="859" t="s">
        <v>142</v>
      </c>
      <c r="CH2003" s="827" t="s">
        <v>323</v>
      </c>
    </row>
    <row r="2004" spans="1:86" x14ac:dyDescent="0.25">
      <c r="A2004" s="100">
        <v>38381</v>
      </c>
      <c r="B2004" s="99"/>
      <c r="C2004" s="772">
        <v>1873</v>
      </c>
      <c r="D2004" s="807">
        <v>0.05</v>
      </c>
      <c r="E2004" s="772">
        <f t="shared" ref="E2004:E2048" si="87">ROUND(C2004*(1+D2004),0)</f>
        <v>1967</v>
      </c>
      <c r="F2004" s="778">
        <v>1.1000000000000001</v>
      </c>
      <c r="G2004" s="774">
        <f t="shared" si="86"/>
        <v>2164</v>
      </c>
      <c r="H2004" s="776"/>
      <c r="I2004" s="758"/>
      <c r="J2004" s="776"/>
      <c r="K2004" s="786"/>
      <c r="L2004" s="9"/>
      <c r="M2004" s="9" t="s">
        <v>5435</v>
      </c>
      <c r="Q2004" s="9"/>
      <c r="R2004" s="9"/>
      <c r="S2004" s="9"/>
      <c r="T2004" s="98"/>
      <c r="Y2004"/>
      <c r="AS2004" s="9"/>
      <c r="AW2004" t="s">
        <v>5401</v>
      </c>
      <c r="AX2004" s="9">
        <v>9010600008</v>
      </c>
      <c r="AY2004" s="100" t="s">
        <v>142</v>
      </c>
      <c r="AZ2004" s="4" t="s">
        <v>207</v>
      </c>
      <c r="BA2004" s="100" t="s">
        <v>142</v>
      </c>
      <c r="BB2004" s="4" t="s">
        <v>207</v>
      </c>
      <c r="BC2004" s="100" t="s">
        <v>142</v>
      </c>
      <c r="BD2004" s="4" t="s">
        <v>207</v>
      </c>
      <c r="BE2004" s="99" t="e">
        <v>#VALUE!</v>
      </c>
      <c r="BF2004" s="4" t="s">
        <v>321</v>
      </c>
      <c r="BG2004" s="654" t="e">
        <v>#VALUE!</v>
      </c>
      <c r="BH2004" s="12" t="s">
        <v>321</v>
      </c>
      <c r="BI2004" s="100" t="s">
        <v>142</v>
      </c>
      <c r="BJ2004" s="4" t="s">
        <v>321</v>
      </c>
      <c r="BK2004" s="647">
        <v>0</v>
      </c>
      <c r="BL2004" s="628" t="s">
        <v>321</v>
      </c>
      <c r="BM2004" s="647">
        <v>0</v>
      </c>
      <c r="BN2004" s="628" t="s">
        <v>321</v>
      </c>
      <c r="BO2004" s="647">
        <v>0</v>
      </c>
      <c r="BP2004" s="628" t="s">
        <v>321</v>
      </c>
      <c r="BQ2004" s="647">
        <v>0</v>
      </c>
      <c r="BR2004" s="628" t="s">
        <v>321</v>
      </c>
      <c r="BS2004" s="651">
        <v>0</v>
      </c>
      <c r="BT2004" s="628" t="s">
        <v>321</v>
      </c>
      <c r="BU2004" s="651">
        <v>0</v>
      </c>
      <c r="BV2004" s="628" t="s">
        <v>321</v>
      </c>
      <c r="BW2004" s="100" t="s">
        <v>142</v>
      </c>
      <c r="BX2004" t="s">
        <v>322</v>
      </c>
      <c r="BY2004" s="850">
        <v>49</v>
      </c>
      <c r="BZ2004" t="s">
        <v>315</v>
      </c>
      <c r="CA2004" s="850">
        <v>5</v>
      </c>
      <c r="CB2004" t="s">
        <v>315</v>
      </c>
      <c r="CC2004" s="850">
        <v>17</v>
      </c>
      <c r="CD2004" t="s">
        <v>315</v>
      </c>
      <c r="CE2004" s="100" t="s">
        <v>5372</v>
      </c>
      <c r="CF2004" s="827" t="s">
        <v>323</v>
      </c>
      <c r="CG2004" s="859" t="s">
        <v>142</v>
      </c>
      <c r="CH2004" s="827" t="s">
        <v>323</v>
      </c>
    </row>
    <row r="2005" spans="1:86" x14ac:dyDescent="0.25">
      <c r="A2005" s="444">
        <v>10101681</v>
      </c>
      <c r="C2005" s="772">
        <v>3257</v>
      </c>
      <c r="D2005" s="807">
        <v>0.05</v>
      </c>
      <c r="E2005" s="772">
        <f t="shared" si="87"/>
        <v>3420</v>
      </c>
      <c r="F2005" s="778">
        <v>1.1000000000000001</v>
      </c>
      <c r="G2005" s="774">
        <f t="shared" si="86"/>
        <v>3762</v>
      </c>
      <c r="H2005" s="776"/>
      <c r="I2005" s="758"/>
      <c r="J2005" s="776"/>
      <c r="K2005" s="786"/>
      <c r="L2005" s="9" t="s">
        <v>308</v>
      </c>
      <c r="M2005" s="9" t="s">
        <v>4898</v>
      </c>
      <c r="N2005" s="9" t="s">
        <v>397</v>
      </c>
      <c r="O2005" s="9" t="s">
        <v>310</v>
      </c>
      <c r="P2005" s="9" t="s">
        <v>4893</v>
      </c>
      <c r="Q2005" s="9" t="s">
        <v>4894</v>
      </c>
      <c r="R2005" s="9" t="s">
        <v>4897</v>
      </c>
      <c r="S2005" s="9" t="s">
        <v>348</v>
      </c>
      <c r="T2005" s="98" t="s">
        <v>204</v>
      </c>
      <c r="U2005" s="99">
        <v>119</v>
      </c>
      <c r="V2005" s="99" t="s">
        <v>207</v>
      </c>
      <c r="W2005" s="99">
        <v>190</v>
      </c>
      <c r="X2005" s="99" t="s">
        <v>207</v>
      </c>
      <c r="Y2005" s="99">
        <v>129</v>
      </c>
      <c r="Z2005" s="99" t="s">
        <v>207</v>
      </c>
      <c r="AA2005" s="9">
        <v>200</v>
      </c>
      <c r="AB2005" s="99" t="s">
        <v>207</v>
      </c>
      <c r="AC2005" s="9">
        <v>224</v>
      </c>
      <c r="AD2005" s="9" t="s">
        <v>207</v>
      </c>
      <c r="AE2005" s="9">
        <v>88</v>
      </c>
      <c r="AF2005" s="9" t="s">
        <v>315</v>
      </c>
      <c r="AG2005" s="14" t="s">
        <v>349</v>
      </c>
      <c r="AH2005" s="14" t="s">
        <v>207</v>
      </c>
      <c r="AI2005" s="14" t="s">
        <v>350</v>
      </c>
      <c r="AJ2005" s="14" t="s">
        <v>207</v>
      </c>
      <c r="AK2005" s="9">
        <v>5</v>
      </c>
      <c r="AL2005" s="14" t="s">
        <v>207</v>
      </c>
      <c r="AM2005" s="9">
        <v>5</v>
      </c>
      <c r="AN2005" s="14" t="s">
        <v>207</v>
      </c>
      <c r="AO2005" s="9">
        <v>5</v>
      </c>
      <c r="AP2005" s="14" t="s">
        <v>207</v>
      </c>
      <c r="AQ2005" s="9">
        <v>5</v>
      </c>
      <c r="AR2005" s="14" t="s">
        <v>207</v>
      </c>
      <c r="AS2005" s="9" t="s">
        <v>41</v>
      </c>
      <c r="AT2005" s="9" t="s">
        <v>344</v>
      </c>
      <c r="AU2005" s="9" t="s">
        <v>319</v>
      </c>
      <c r="AV2005" s="9" t="s">
        <v>320</v>
      </c>
      <c r="AW2005" s="821" t="s">
        <v>5446</v>
      </c>
      <c r="AX2005" s="9">
        <v>9010600000</v>
      </c>
      <c r="AY2005" s="99">
        <v>272</v>
      </c>
      <c r="AZ2005" s="12" t="s">
        <v>207</v>
      </c>
      <c r="BA2005" s="99">
        <v>25</v>
      </c>
      <c r="BB2005" s="12" t="s">
        <v>207</v>
      </c>
      <c r="BC2005" s="99">
        <v>23</v>
      </c>
      <c r="BD2005" s="12" t="s">
        <v>207</v>
      </c>
      <c r="BE2005" s="99">
        <v>41</v>
      </c>
      <c r="BF2005" s="12" t="s">
        <v>321</v>
      </c>
      <c r="BG2005" s="654">
        <v>40.718000000000004</v>
      </c>
      <c r="BH2005" s="12" t="s">
        <v>321</v>
      </c>
      <c r="BI2005" s="99">
        <v>30</v>
      </c>
      <c r="BJ2005" s="12" t="s">
        <v>321</v>
      </c>
      <c r="BK2005" s="754">
        <v>0</v>
      </c>
      <c r="BL2005" s="12" t="s">
        <v>321</v>
      </c>
      <c r="BM2005" s="754">
        <v>0.308</v>
      </c>
      <c r="BN2005" s="12" t="s">
        <v>321</v>
      </c>
      <c r="BO2005" s="754">
        <v>7.7119999999999997</v>
      </c>
      <c r="BP2005" s="12" t="s">
        <v>321</v>
      </c>
      <c r="BQ2005" s="754">
        <v>0</v>
      </c>
      <c r="BR2005" s="12" t="s">
        <v>321</v>
      </c>
      <c r="BS2005" s="654">
        <v>2.698</v>
      </c>
      <c r="BT2005" s="12" t="s">
        <v>321</v>
      </c>
      <c r="BU2005" s="654">
        <v>10.718</v>
      </c>
      <c r="BV2005" s="12" t="s">
        <v>321</v>
      </c>
      <c r="BW2005" s="9">
        <v>0.16</v>
      </c>
      <c r="BX2005" s="9" t="s">
        <v>322</v>
      </c>
      <c r="BY2005" s="755">
        <v>107.1</v>
      </c>
      <c r="BZ2005" s="9" t="s">
        <v>315</v>
      </c>
      <c r="CA2005" s="755">
        <v>9.8000000000000007</v>
      </c>
      <c r="CB2005" s="9" t="s">
        <v>315</v>
      </c>
      <c r="CC2005" s="755">
        <v>9.1</v>
      </c>
      <c r="CD2005" s="9" t="s">
        <v>315</v>
      </c>
      <c r="CE2005" s="755">
        <v>90</v>
      </c>
      <c r="CF2005" s="9" t="s">
        <v>323</v>
      </c>
      <c r="CG2005" s="755">
        <v>66.099999999999994</v>
      </c>
      <c r="CH2005" s="9" t="s">
        <v>323</v>
      </c>
    </row>
    <row r="2006" spans="1:86" x14ac:dyDescent="0.25">
      <c r="A2006" s="444">
        <v>10101682</v>
      </c>
      <c r="C2006" s="772">
        <v>3485</v>
      </c>
      <c r="D2006" s="807">
        <v>0.05</v>
      </c>
      <c r="E2006" s="772">
        <f t="shared" si="87"/>
        <v>3659</v>
      </c>
      <c r="F2006" s="778">
        <v>1.1000000000000001</v>
      </c>
      <c r="G2006" s="774">
        <f t="shared" si="86"/>
        <v>4025</v>
      </c>
      <c r="H2006" s="776"/>
      <c r="I2006" s="758"/>
      <c r="J2006" s="776"/>
      <c r="K2006" s="786"/>
      <c r="L2006" s="9" t="s">
        <v>308</v>
      </c>
      <c r="M2006" s="9" t="s">
        <v>4899</v>
      </c>
      <c r="N2006" s="9" t="s">
        <v>397</v>
      </c>
      <c r="O2006" s="9" t="s">
        <v>310</v>
      </c>
      <c r="P2006" s="9" t="s">
        <v>4893</v>
      </c>
      <c r="Q2006" s="9" t="s">
        <v>4894</v>
      </c>
      <c r="R2006" s="9" t="s">
        <v>4897</v>
      </c>
      <c r="S2006" s="9" t="s">
        <v>348</v>
      </c>
      <c r="T2006" s="98" t="s">
        <v>204</v>
      </c>
      <c r="U2006" s="99">
        <v>131</v>
      </c>
      <c r="V2006" s="99" t="s">
        <v>207</v>
      </c>
      <c r="W2006" s="99">
        <v>210</v>
      </c>
      <c r="X2006" s="99" t="s">
        <v>207</v>
      </c>
      <c r="Y2006" s="99">
        <v>141</v>
      </c>
      <c r="Z2006" s="99" t="s">
        <v>207</v>
      </c>
      <c r="AA2006" s="9">
        <v>220</v>
      </c>
      <c r="AB2006" s="99" t="s">
        <v>207</v>
      </c>
      <c r="AC2006" s="9">
        <v>248</v>
      </c>
      <c r="AD2006" s="9" t="s">
        <v>207</v>
      </c>
      <c r="AE2006" s="9">
        <v>98</v>
      </c>
      <c r="AF2006" s="9" t="s">
        <v>315</v>
      </c>
      <c r="AG2006" s="14" t="s">
        <v>351</v>
      </c>
      <c r="AH2006" s="14" t="s">
        <v>207</v>
      </c>
      <c r="AI2006" s="14" t="s">
        <v>352</v>
      </c>
      <c r="AJ2006" s="14" t="s">
        <v>207</v>
      </c>
      <c r="AK2006" s="9">
        <v>5</v>
      </c>
      <c r="AL2006" s="14" t="s">
        <v>207</v>
      </c>
      <c r="AM2006" s="9">
        <v>5</v>
      </c>
      <c r="AN2006" s="14" t="s">
        <v>207</v>
      </c>
      <c r="AO2006" s="9">
        <v>5</v>
      </c>
      <c r="AP2006" s="14" t="s">
        <v>207</v>
      </c>
      <c r="AQ2006" s="9">
        <v>5</v>
      </c>
      <c r="AR2006" s="14" t="s">
        <v>207</v>
      </c>
      <c r="AS2006" s="9" t="s">
        <v>41</v>
      </c>
      <c r="AT2006" s="9" t="s">
        <v>344</v>
      </c>
      <c r="AU2006" s="9" t="s">
        <v>319</v>
      </c>
      <c r="AV2006" s="9" t="s">
        <v>320</v>
      </c>
      <c r="AW2006" s="821" t="s">
        <v>5447</v>
      </c>
      <c r="AX2006" s="9">
        <v>9010600000</v>
      </c>
      <c r="AY2006" s="99">
        <v>292</v>
      </c>
      <c r="AZ2006" s="12" t="s">
        <v>207</v>
      </c>
      <c r="BA2006" s="99">
        <v>25</v>
      </c>
      <c r="BB2006" s="12" t="s">
        <v>207</v>
      </c>
      <c r="BC2006" s="99">
        <v>23</v>
      </c>
      <c r="BD2006" s="12" t="s">
        <v>207</v>
      </c>
      <c r="BE2006" s="99">
        <v>44</v>
      </c>
      <c r="BF2006" s="12" t="s">
        <v>321</v>
      </c>
      <c r="BG2006" s="654">
        <v>43.438000000000002</v>
      </c>
      <c r="BH2006" s="12" t="s">
        <v>321</v>
      </c>
      <c r="BI2006" s="99">
        <v>32</v>
      </c>
      <c r="BJ2006" s="12" t="s">
        <v>321</v>
      </c>
      <c r="BK2006" s="754">
        <v>0</v>
      </c>
      <c r="BL2006" s="12" t="s">
        <v>321</v>
      </c>
      <c r="BM2006" s="754">
        <v>0.316</v>
      </c>
      <c r="BN2006" s="12" t="s">
        <v>321</v>
      </c>
      <c r="BO2006" s="754">
        <v>8.4239999999999995</v>
      </c>
      <c r="BP2006" s="12" t="s">
        <v>321</v>
      </c>
      <c r="BQ2006" s="754">
        <v>0</v>
      </c>
      <c r="BR2006" s="12" t="s">
        <v>321</v>
      </c>
      <c r="BS2006" s="654">
        <v>2.698</v>
      </c>
      <c r="BT2006" s="12" t="s">
        <v>321</v>
      </c>
      <c r="BU2006" s="654">
        <v>11.438000000000001</v>
      </c>
      <c r="BV2006" s="12" t="s">
        <v>321</v>
      </c>
      <c r="BW2006" s="9">
        <v>0.17</v>
      </c>
      <c r="BX2006" s="9" t="s">
        <v>322</v>
      </c>
      <c r="BY2006" s="755">
        <v>115</v>
      </c>
      <c r="BZ2006" s="9" t="s">
        <v>315</v>
      </c>
      <c r="CA2006" s="755">
        <v>9.8000000000000007</v>
      </c>
      <c r="CB2006" s="9" t="s">
        <v>315</v>
      </c>
      <c r="CC2006" s="755">
        <v>9.1</v>
      </c>
      <c r="CD2006" s="9" t="s">
        <v>315</v>
      </c>
      <c r="CE2006" s="755">
        <v>96</v>
      </c>
      <c r="CF2006" s="9" t="s">
        <v>323</v>
      </c>
      <c r="CG2006" s="755">
        <v>70.5</v>
      </c>
      <c r="CH2006" s="9" t="s">
        <v>323</v>
      </c>
    </row>
    <row r="2007" spans="1:86" x14ac:dyDescent="0.25">
      <c r="A2007" s="444">
        <v>10101683</v>
      </c>
      <c r="C2007" s="772">
        <v>3724</v>
      </c>
      <c r="D2007" s="807">
        <v>0.05</v>
      </c>
      <c r="E2007" s="772">
        <f t="shared" si="87"/>
        <v>3910</v>
      </c>
      <c r="F2007" s="778">
        <v>1.1000000000000001</v>
      </c>
      <c r="G2007" s="774">
        <f t="shared" si="86"/>
        <v>4301</v>
      </c>
      <c r="H2007" s="776"/>
      <c r="I2007" s="758"/>
      <c r="J2007" s="776"/>
      <c r="K2007" s="786"/>
      <c r="L2007" s="9" t="s">
        <v>308</v>
      </c>
      <c r="M2007" s="9" t="s">
        <v>4900</v>
      </c>
      <c r="N2007" s="9" t="s">
        <v>397</v>
      </c>
      <c r="O2007" s="9" t="s">
        <v>310</v>
      </c>
      <c r="P2007" s="9" t="s">
        <v>4893</v>
      </c>
      <c r="Q2007" s="9" t="s">
        <v>4894</v>
      </c>
      <c r="R2007" s="9" t="s">
        <v>4897</v>
      </c>
      <c r="S2007" s="9" t="s">
        <v>348</v>
      </c>
      <c r="T2007" s="98" t="s">
        <v>204</v>
      </c>
      <c r="U2007" s="99">
        <v>144</v>
      </c>
      <c r="V2007" s="99" t="s">
        <v>207</v>
      </c>
      <c r="W2007" s="99">
        <v>230</v>
      </c>
      <c r="X2007" s="99" t="s">
        <v>207</v>
      </c>
      <c r="Y2007" s="99">
        <v>154</v>
      </c>
      <c r="Z2007" s="99" t="s">
        <v>207</v>
      </c>
      <c r="AA2007" s="9">
        <v>240</v>
      </c>
      <c r="AB2007" s="99" t="s">
        <v>207</v>
      </c>
      <c r="AC2007" s="9">
        <v>271</v>
      </c>
      <c r="AD2007" s="9" t="s">
        <v>207</v>
      </c>
      <c r="AE2007" s="9">
        <v>107</v>
      </c>
      <c r="AF2007" s="9" t="s">
        <v>315</v>
      </c>
      <c r="AG2007" s="14" t="s">
        <v>353</v>
      </c>
      <c r="AH2007" s="14" t="s">
        <v>207</v>
      </c>
      <c r="AI2007" s="14" t="s">
        <v>354</v>
      </c>
      <c r="AJ2007" s="14" t="s">
        <v>207</v>
      </c>
      <c r="AK2007" s="9">
        <v>5</v>
      </c>
      <c r="AL2007" s="14" t="s">
        <v>207</v>
      </c>
      <c r="AM2007" s="9">
        <v>5</v>
      </c>
      <c r="AN2007" s="14" t="s">
        <v>207</v>
      </c>
      <c r="AO2007" s="9">
        <v>5</v>
      </c>
      <c r="AP2007" s="14" t="s">
        <v>207</v>
      </c>
      <c r="AQ2007" s="9">
        <v>5</v>
      </c>
      <c r="AR2007" s="14" t="s">
        <v>207</v>
      </c>
      <c r="AS2007" s="9" t="s">
        <v>41</v>
      </c>
      <c r="AT2007" s="9" t="s">
        <v>344</v>
      </c>
      <c r="AU2007" s="9" t="s">
        <v>319</v>
      </c>
      <c r="AV2007" s="9" t="s">
        <v>320</v>
      </c>
      <c r="AW2007" s="821" t="s">
        <v>5448</v>
      </c>
      <c r="AX2007" s="9">
        <v>9010600000</v>
      </c>
      <c r="AY2007" s="99">
        <v>312</v>
      </c>
      <c r="AZ2007" s="12" t="s">
        <v>207</v>
      </c>
      <c r="BA2007" s="99">
        <v>25</v>
      </c>
      <c r="BB2007" s="12" t="s">
        <v>207</v>
      </c>
      <c r="BC2007" s="99">
        <v>23</v>
      </c>
      <c r="BD2007" s="12" t="s">
        <v>207</v>
      </c>
      <c r="BE2007" s="99">
        <v>47</v>
      </c>
      <c r="BF2007" s="12" t="s">
        <v>321</v>
      </c>
      <c r="BG2007" s="654">
        <v>46.198</v>
      </c>
      <c r="BH2007" s="12" t="s">
        <v>321</v>
      </c>
      <c r="BI2007" s="99">
        <v>34</v>
      </c>
      <c r="BJ2007" s="12" t="s">
        <v>321</v>
      </c>
      <c r="BK2007" s="754">
        <v>0</v>
      </c>
      <c r="BL2007" s="12" t="s">
        <v>321</v>
      </c>
      <c r="BM2007" s="754">
        <v>0.32400000000000001</v>
      </c>
      <c r="BN2007" s="12" t="s">
        <v>321</v>
      </c>
      <c r="BO2007" s="754">
        <v>9.1760000000000002</v>
      </c>
      <c r="BP2007" s="12" t="s">
        <v>321</v>
      </c>
      <c r="BQ2007" s="754">
        <v>0</v>
      </c>
      <c r="BR2007" s="12" t="s">
        <v>321</v>
      </c>
      <c r="BS2007" s="654">
        <v>2.698</v>
      </c>
      <c r="BT2007" s="12" t="s">
        <v>321</v>
      </c>
      <c r="BU2007" s="654">
        <v>12.198</v>
      </c>
      <c r="BV2007" s="12" t="s">
        <v>321</v>
      </c>
      <c r="BW2007" s="9">
        <v>0.18</v>
      </c>
      <c r="BX2007" s="9" t="s">
        <v>322</v>
      </c>
      <c r="BY2007" s="755">
        <v>122.8</v>
      </c>
      <c r="BZ2007" s="9" t="s">
        <v>315</v>
      </c>
      <c r="CA2007" s="755">
        <v>9.8000000000000007</v>
      </c>
      <c r="CB2007" s="9" t="s">
        <v>315</v>
      </c>
      <c r="CC2007" s="755">
        <v>9.1</v>
      </c>
      <c r="CD2007" s="9" t="s">
        <v>315</v>
      </c>
      <c r="CE2007" s="755">
        <v>102</v>
      </c>
      <c r="CF2007" s="9" t="s">
        <v>323</v>
      </c>
      <c r="CG2007" s="755">
        <v>75</v>
      </c>
      <c r="CH2007" s="9" t="s">
        <v>323</v>
      </c>
    </row>
    <row r="2008" spans="1:86" x14ac:dyDescent="0.25">
      <c r="A2008" s="444">
        <v>10101684</v>
      </c>
      <c r="C2008" s="772">
        <v>3980</v>
      </c>
      <c r="D2008" s="807">
        <v>0.05</v>
      </c>
      <c r="E2008" s="772">
        <f t="shared" si="87"/>
        <v>4179</v>
      </c>
      <c r="F2008" s="778">
        <v>1.1000000000000001</v>
      </c>
      <c r="G2008" s="774">
        <f t="shared" si="86"/>
        <v>4597</v>
      </c>
      <c r="H2008" s="776"/>
      <c r="I2008" s="758"/>
      <c r="J2008" s="776"/>
      <c r="K2008" s="786"/>
      <c r="L2008" s="9" t="s">
        <v>308</v>
      </c>
      <c r="M2008" s="9" t="s">
        <v>4901</v>
      </c>
      <c r="N2008" s="9" t="s">
        <v>397</v>
      </c>
      <c r="O2008" s="9" t="s">
        <v>310</v>
      </c>
      <c r="P2008" s="9" t="s">
        <v>4893</v>
      </c>
      <c r="Q2008" s="9" t="s">
        <v>4894</v>
      </c>
      <c r="R2008" s="9" t="s">
        <v>4897</v>
      </c>
      <c r="S2008" s="9" t="s">
        <v>348</v>
      </c>
      <c r="T2008" s="98" t="s">
        <v>204</v>
      </c>
      <c r="U2008" s="99">
        <v>156</v>
      </c>
      <c r="V2008" s="99" t="s">
        <v>207</v>
      </c>
      <c r="W2008" s="99">
        <v>250</v>
      </c>
      <c r="X2008" s="99" t="s">
        <v>207</v>
      </c>
      <c r="Y2008" s="99">
        <v>166</v>
      </c>
      <c r="Z2008" s="99" t="s">
        <v>207</v>
      </c>
      <c r="AA2008" s="9">
        <v>260</v>
      </c>
      <c r="AB2008" s="99" t="s">
        <v>207</v>
      </c>
      <c r="AC2008" s="9">
        <v>295</v>
      </c>
      <c r="AD2008" s="9" t="s">
        <v>207</v>
      </c>
      <c r="AE2008" s="9">
        <v>117</v>
      </c>
      <c r="AF2008" s="9" t="s">
        <v>315</v>
      </c>
      <c r="AG2008" s="14" t="s">
        <v>355</v>
      </c>
      <c r="AH2008" s="14" t="s">
        <v>207</v>
      </c>
      <c r="AI2008" s="14" t="s">
        <v>356</v>
      </c>
      <c r="AJ2008" s="14" t="s">
        <v>207</v>
      </c>
      <c r="AK2008" s="9">
        <v>5</v>
      </c>
      <c r="AL2008" s="14" t="s">
        <v>207</v>
      </c>
      <c r="AM2008" s="9">
        <v>5</v>
      </c>
      <c r="AN2008" s="14" t="s">
        <v>207</v>
      </c>
      <c r="AO2008" s="9">
        <v>5</v>
      </c>
      <c r="AP2008" s="14" t="s">
        <v>207</v>
      </c>
      <c r="AQ2008" s="9">
        <v>5</v>
      </c>
      <c r="AR2008" s="14" t="s">
        <v>207</v>
      </c>
      <c r="AS2008" s="9" t="s">
        <v>41</v>
      </c>
      <c r="AT2008" s="9" t="s">
        <v>344</v>
      </c>
      <c r="AU2008" s="9" t="s">
        <v>319</v>
      </c>
      <c r="AV2008" s="9" t="s">
        <v>320</v>
      </c>
      <c r="AW2008" s="821" t="s">
        <v>5449</v>
      </c>
      <c r="AX2008" s="9">
        <v>9010600000</v>
      </c>
      <c r="AY2008" s="99">
        <v>330</v>
      </c>
      <c r="AZ2008" s="12" t="s">
        <v>207</v>
      </c>
      <c r="BA2008" s="99">
        <v>25</v>
      </c>
      <c r="BB2008" s="12" t="s">
        <v>207</v>
      </c>
      <c r="BC2008" s="99">
        <v>23</v>
      </c>
      <c r="BD2008" s="12" t="s">
        <v>207</v>
      </c>
      <c r="BE2008" s="99">
        <v>50</v>
      </c>
      <c r="BF2008" s="12" t="s">
        <v>321</v>
      </c>
      <c r="BG2008" s="654">
        <v>49.438000000000002</v>
      </c>
      <c r="BH2008" s="12" t="s">
        <v>321</v>
      </c>
      <c r="BI2008" s="99">
        <v>37</v>
      </c>
      <c r="BJ2008" s="12" t="s">
        <v>321</v>
      </c>
      <c r="BK2008" s="754">
        <v>0</v>
      </c>
      <c r="BL2008" s="12" t="s">
        <v>321</v>
      </c>
      <c r="BM2008" s="754">
        <v>0.33200000000000002</v>
      </c>
      <c r="BN2008" s="12" t="s">
        <v>321</v>
      </c>
      <c r="BO2008" s="754">
        <v>9.4079999999999995</v>
      </c>
      <c r="BP2008" s="12" t="s">
        <v>321</v>
      </c>
      <c r="BQ2008" s="754">
        <v>0</v>
      </c>
      <c r="BR2008" s="12" t="s">
        <v>321</v>
      </c>
      <c r="BS2008" s="654">
        <v>2.698</v>
      </c>
      <c r="BT2008" s="12" t="s">
        <v>321</v>
      </c>
      <c r="BU2008" s="654">
        <v>12.438000000000001</v>
      </c>
      <c r="BV2008" s="12" t="s">
        <v>321</v>
      </c>
      <c r="BW2008" s="9">
        <v>0.19</v>
      </c>
      <c r="BX2008" s="9" t="s">
        <v>322</v>
      </c>
      <c r="BY2008" s="755">
        <v>129.9</v>
      </c>
      <c r="BZ2008" s="9" t="s">
        <v>315</v>
      </c>
      <c r="CA2008" s="755">
        <v>9.8000000000000007</v>
      </c>
      <c r="CB2008" s="9" t="s">
        <v>315</v>
      </c>
      <c r="CC2008" s="755">
        <v>9.1</v>
      </c>
      <c r="CD2008" s="9" t="s">
        <v>315</v>
      </c>
      <c r="CE2008" s="755">
        <v>109</v>
      </c>
      <c r="CF2008" s="9" t="s">
        <v>323</v>
      </c>
      <c r="CG2008" s="755">
        <v>81.599999999999994</v>
      </c>
      <c r="CH2008" s="9" t="s">
        <v>323</v>
      </c>
    </row>
    <row r="2009" spans="1:86" x14ac:dyDescent="0.25">
      <c r="A2009" s="444">
        <v>10101685</v>
      </c>
      <c r="C2009" s="772">
        <v>4249</v>
      </c>
      <c r="D2009" s="807">
        <v>0.05</v>
      </c>
      <c r="E2009" s="772">
        <f t="shared" si="87"/>
        <v>4461</v>
      </c>
      <c r="F2009" s="778">
        <v>1.1000000000000001</v>
      </c>
      <c r="G2009" s="774">
        <f t="shared" si="86"/>
        <v>4907</v>
      </c>
      <c r="H2009" s="776"/>
      <c r="I2009" s="758"/>
      <c r="J2009" s="776"/>
      <c r="K2009" s="786"/>
      <c r="L2009" s="9" t="s">
        <v>308</v>
      </c>
      <c r="M2009" s="9" t="s">
        <v>4902</v>
      </c>
      <c r="N2009" s="9" t="s">
        <v>397</v>
      </c>
      <c r="O2009" s="9" t="s">
        <v>310</v>
      </c>
      <c r="P2009" s="9" t="s">
        <v>4893</v>
      </c>
      <c r="Q2009" s="9" t="s">
        <v>4894</v>
      </c>
      <c r="R2009" s="9" t="s">
        <v>4897</v>
      </c>
      <c r="S2009" s="9" t="s">
        <v>348</v>
      </c>
      <c r="T2009" s="98" t="s">
        <v>204</v>
      </c>
      <c r="U2009" s="99">
        <v>169</v>
      </c>
      <c r="V2009" s="99" t="s">
        <v>207</v>
      </c>
      <c r="W2009" s="99">
        <v>270</v>
      </c>
      <c r="X2009" s="99" t="s">
        <v>207</v>
      </c>
      <c r="Y2009" s="99">
        <v>179</v>
      </c>
      <c r="Z2009" s="99" t="s">
        <v>207</v>
      </c>
      <c r="AA2009" s="9">
        <v>280</v>
      </c>
      <c r="AB2009" s="99" t="s">
        <v>207</v>
      </c>
      <c r="AC2009" s="9">
        <v>319</v>
      </c>
      <c r="AD2009" s="9" t="s">
        <v>207</v>
      </c>
      <c r="AE2009" s="9">
        <v>126</v>
      </c>
      <c r="AF2009" s="9" t="s">
        <v>315</v>
      </c>
      <c r="AG2009" s="14" t="s">
        <v>357</v>
      </c>
      <c r="AH2009" s="14" t="s">
        <v>207</v>
      </c>
      <c r="AI2009" s="14" t="s">
        <v>358</v>
      </c>
      <c r="AJ2009" s="14" t="s">
        <v>207</v>
      </c>
      <c r="AK2009" s="9">
        <v>5</v>
      </c>
      <c r="AL2009" s="14" t="s">
        <v>207</v>
      </c>
      <c r="AM2009" s="9">
        <v>5</v>
      </c>
      <c r="AN2009" s="14" t="s">
        <v>207</v>
      </c>
      <c r="AO2009" s="9">
        <v>5</v>
      </c>
      <c r="AP2009" s="14" t="s">
        <v>207</v>
      </c>
      <c r="AQ2009" s="9">
        <v>5</v>
      </c>
      <c r="AR2009" s="14" t="s">
        <v>207</v>
      </c>
      <c r="AS2009" s="9" t="s">
        <v>41</v>
      </c>
      <c r="AT2009" s="9" t="s">
        <v>344</v>
      </c>
      <c r="AU2009" s="9" t="s">
        <v>319</v>
      </c>
      <c r="AV2009" s="9" t="s">
        <v>320</v>
      </c>
      <c r="AW2009" s="821" t="s">
        <v>5450</v>
      </c>
      <c r="AX2009" s="9">
        <v>9010600000</v>
      </c>
      <c r="AY2009" s="99">
        <v>351</v>
      </c>
      <c r="AZ2009" s="12" t="s">
        <v>207</v>
      </c>
      <c r="BA2009" s="99">
        <v>25</v>
      </c>
      <c r="BB2009" s="12" t="s">
        <v>207</v>
      </c>
      <c r="BC2009" s="99">
        <v>23</v>
      </c>
      <c r="BD2009" s="12" t="s">
        <v>207</v>
      </c>
      <c r="BE2009" s="99">
        <v>52</v>
      </c>
      <c r="BF2009" s="12" t="s">
        <v>321</v>
      </c>
      <c r="BG2009" s="654">
        <v>51.238</v>
      </c>
      <c r="BH2009" s="12" t="s">
        <v>321</v>
      </c>
      <c r="BI2009" s="99">
        <v>40</v>
      </c>
      <c r="BJ2009" s="12" t="s">
        <v>321</v>
      </c>
      <c r="BK2009" s="754">
        <v>0</v>
      </c>
      <c r="BL2009" s="12" t="s">
        <v>321</v>
      </c>
      <c r="BM2009" s="754">
        <v>0.34</v>
      </c>
      <c r="BN2009" s="12" t="s">
        <v>321</v>
      </c>
      <c r="BO2009" s="754">
        <v>8.1999999999999993</v>
      </c>
      <c r="BP2009" s="12" t="s">
        <v>321</v>
      </c>
      <c r="BQ2009" s="754">
        <v>0</v>
      </c>
      <c r="BR2009" s="12" t="s">
        <v>321</v>
      </c>
      <c r="BS2009" s="654">
        <v>2.698</v>
      </c>
      <c r="BT2009" s="12" t="s">
        <v>321</v>
      </c>
      <c r="BU2009" s="654">
        <v>11.238</v>
      </c>
      <c r="BV2009" s="12" t="s">
        <v>321</v>
      </c>
      <c r="BW2009" s="9">
        <v>0.2</v>
      </c>
      <c r="BX2009" s="9" t="s">
        <v>322</v>
      </c>
      <c r="BY2009" s="755">
        <v>138.19999999999999</v>
      </c>
      <c r="BZ2009" s="9" t="s">
        <v>315</v>
      </c>
      <c r="CA2009" s="755">
        <v>9.8000000000000007</v>
      </c>
      <c r="CB2009" s="9" t="s">
        <v>315</v>
      </c>
      <c r="CC2009" s="755">
        <v>9.1</v>
      </c>
      <c r="CD2009" s="9" t="s">
        <v>315</v>
      </c>
      <c r="CE2009" s="755">
        <v>113</v>
      </c>
      <c r="CF2009" s="9" t="s">
        <v>323</v>
      </c>
      <c r="CG2009" s="755">
        <v>88.2</v>
      </c>
      <c r="CH2009" s="9" t="s">
        <v>323</v>
      </c>
    </row>
    <row r="2010" spans="1:86" x14ac:dyDescent="0.25">
      <c r="A2010" s="444">
        <v>10101686</v>
      </c>
      <c r="C2010" s="772">
        <v>4533</v>
      </c>
      <c r="D2010" s="807">
        <v>0.05</v>
      </c>
      <c r="E2010" s="772">
        <f t="shared" si="87"/>
        <v>4760</v>
      </c>
      <c r="F2010" s="778">
        <v>1.1000000000000001</v>
      </c>
      <c r="G2010" s="774">
        <f t="shared" si="86"/>
        <v>5236</v>
      </c>
      <c r="H2010" s="776"/>
      <c r="I2010" s="758"/>
      <c r="J2010" s="776"/>
      <c r="K2010" s="786"/>
      <c r="L2010" s="9" t="s">
        <v>308</v>
      </c>
      <c r="M2010" s="9" t="s">
        <v>4903</v>
      </c>
      <c r="N2010" s="9" t="s">
        <v>397</v>
      </c>
      <c r="O2010" s="9" t="s">
        <v>310</v>
      </c>
      <c r="P2010" s="9" t="s">
        <v>4893</v>
      </c>
      <c r="Q2010" s="9" t="s">
        <v>4894</v>
      </c>
      <c r="R2010" s="9" t="s">
        <v>4897</v>
      </c>
      <c r="S2010" s="9" t="s">
        <v>348</v>
      </c>
      <c r="T2010" s="98" t="s">
        <v>204</v>
      </c>
      <c r="U2010" s="99">
        <v>181</v>
      </c>
      <c r="V2010" s="99" t="s">
        <v>207</v>
      </c>
      <c r="W2010" s="99">
        <v>290</v>
      </c>
      <c r="X2010" s="99" t="s">
        <v>207</v>
      </c>
      <c r="Y2010" s="99">
        <v>191</v>
      </c>
      <c r="Z2010" s="99" t="s">
        <v>207</v>
      </c>
      <c r="AA2010" s="9">
        <v>300</v>
      </c>
      <c r="AB2010" s="99" t="s">
        <v>207</v>
      </c>
      <c r="AC2010" s="9">
        <v>342</v>
      </c>
      <c r="AD2010" s="9" t="s">
        <v>207</v>
      </c>
      <c r="AE2010" s="9">
        <v>135</v>
      </c>
      <c r="AF2010" s="9" t="s">
        <v>315</v>
      </c>
      <c r="AG2010" s="14" t="s">
        <v>359</v>
      </c>
      <c r="AH2010" s="14" t="s">
        <v>207</v>
      </c>
      <c r="AI2010" s="14" t="s">
        <v>360</v>
      </c>
      <c r="AJ2010" s="14" t="s">
        <v>207</v>
      </c>
      <c r="AK2010" s="9">
        <v>5</v>
      </c>
      <c r="AL2010" s="14" t="s">
        <v>207</v>
      </c>
      <c r="AM2010" s="9">
        <v>5</v>
      </c>
      <c r="AN2010" s="14" t="s">
        <v>207</v>
      </c>
      <c r="AO2010" s="9">
        <v>5</v>
      </c>
      <c r="AP2010" s="14" t="s">
        <v>207</v>
      </c>
      <c r="AQ2010" s="9">
        <v>5</v>
      </c>
      <c r="AR2010" s="14" t="s">
        <v>207</v>
      </c>
      <c r="AS2010" s="9" t="s">
        <v>41</v>
      </c>
      <c r="AT2010" s="9" t="s">
        <v>344</v>
      </c>
      <c r="AU2010" s="9" t="s">
        <v>319</v>
      </c>
      <c r="AV2010" s="9" t="s">
        <v>320</v>
      </c>
      <c r="AW2010" s="821" t="s">
        <v>5451</v>
      </c>
      <c r="AX2010" s="9">
        <v>9010600000</v>
      </c>
      <c r="AY2010" s="99">
        <v>373</v>
      </c>
      <c r="AZ2010" s="12" t="s">
        <v>207</v>
      </c>
      <c r="BA2010" s="99">
        <v>30</v>
      </c>
      <c r="BB2010" s="12" t="s">
        <v>207</v>
      </c>
      <c r="BC2010" s="99">
        <v>33</v>
      </c>
      <c r="BD2010" s="12" t="s">
        <v>207</v>
      </c>
      <c r="BE2010" s="99">
        <v>83</v>
      </c>
      <c r="BF2010" s="12" t="s">
        <v>321</v>
      </c>
      <c r="BG2010" s="654">
        <v>82.795000000000002</v>
      </c>
      <c r="BH2010" s="12" t="s">
        <v>321</v>
      </c>
      <c r="BI2010" s="99">
        <v>43</v>
      </c>
      <c r="BJ2010" s="12" t="s">
        <v>321</v>
      </c>
      <c r="BK2010" s="754">
        <v>0</v>
      </c>
      <c r="BL2010" s="12" t="s">
        <v>321</v>
      </c>
      <c r="BM2010" s="754">
        <v>0.49</v>
      </c>
      <c r="BN2010" s="12" t="s">
        <v>321</v>
      </c>
      <c r="BO2010" s="754">
        <v>1.5</v>
      </c>
      <c r="BP2010" s="12" t="s">
        <v>321</v>
      </c>
      <c r="BQ2010" s="754">
        <v>0.02</v>
      </c>
      <c r="BR2010" s="12" t="s">
        <v>321</v>
      </c>
      <c r="BS2010" s="654">
        <v>37.784999999999997</v>
      </c>
      <c r="BT2010" s="12" t="s">
        <v>321</v>
      </c>
      <c r="BU2010" s="654">
        <v>39.795000000000002</v>
      </c>
      <c r="BV2010" s="12" t="s">
        <v>321</v>
      </c>
      <c r="BW2010" s="9">
        <v>0.38</v>
      </c>
      <c r="BX2010" s="9" t="s">
        <v>322</v>
      </c>
      <c r="BY2010" s="755">
        <v>146.9</v>
      </c>
      <c r="BZ2010" s="9" t="s">
        <v>315</v>
      </c>
      <c r="CA2010" s="755">
        <v>11.8</v>
      </c>
      <c r="CB2010" s="9" t="s">
        <v>315</v>
      </c>
      <c r="CC2010" s="755">
        <v>13</v>
      </c>
      <c r="CD2010" s="9" t="s">
        <v>315</v>
      </c>
      <c r="CE2010" s="755">
        <v>183</v>
      </c>
      <c r="CF2010" s="9" t="s">
        <v>323</v>
      </c>
      <c r="CG2010" s="755">
        <v>94.8</v>
      </c>
      <c r="CH2010" s="9" t="s">
        <v>323</v>
      </c>
    </row>
    <row r="2011" spans="1:86" x14ac:dyDescent="0.25">
      <c r="A2011" s="444">
        <v>10101687</v>
      </c>
      <c r="C2011" s="772">
        <v>4830</v>
      </c>
      <c r="D2011" s="807">
        <v>0.05</v>
      </c>
      <c r="E2011" s="772">
        <f t="shared" si="87"/>
        <v>5072</v>
      </c>
      <c r="F2011" s="778">
        <v>1.1000000000000001</v>
      </c>
      <c r="G2011" s="774">
        <f t="shared" si="86"/>
        <v>5579</v>
      </c>
      <c r="H2011" s="776"/>
      <c r="I2011" s="758"/>
      <c r="J2011" s="776"/>
      <c r="K2011" s="786"/>
      <c r="L2011" s="9" t="s">
        <v>308</v>
      </c>
      <c r="M2011" s="9" t="s">
        <v>4904</v>
      </c>
      <c r="N2011" s="9" t="s">
        <v>397</v>
      </c>
      <c r="O2011" s="9" t="s">
        <v>310</v>
      </c>
      <c r="P2011" s="9" t="s">
        <v>4893</v>
      </c>
      <c r="Q2011" s="9" t="s">
        <v>4894</v>
      </c>
      <c r="R2011" s="9" t="s">
        <v>4897</v>
      </c>
      <c r="S2011" s="9" t="s">
        <v>348</v>
      </c>
      <c r="T2011" s="98" t="s">
        <v>204</v>
      </c>
      <c r="U2011" s="99">
        <v>194</v>
      </c>
      <c r="V2011" s="99" t="s">
        <v>207</v>
      </c>
      <c r="W2011" s="99">
        <v>310</v>
      </c>
      <c r="X2011" s="99" t="s">
        <v>207</v>
      </c>
      <c r="Y2011" s="99">
        <v>204</v>
      </c>
      <c r="Z2011" s="99" t="s">
        <v>207</v>
      </c>
      <c r="AA2011" s="9">
        <v>320</v>
      </c>
      <c r="AB2011" s="99" t="s">
        <v>207</v>
      </c>
      <c r="AC2011" s="9">
        <v>366</v>
      </c>
      <c r="AD2011" s="9" t="s">
        <v>207</v>
      </c>
      <c r="AE2011" s="9">
        <v>144</v>
      </c>
      <c r="AF2011" s="9" t="s">
        <v>315</v>
      </c>
      <c r="AG2011" s="14" t="s">
        <v>361</v>
      </c>
      <c r="AH2011" s="14" t="s">
        <v>207</v>
      </c>
      <c r="AI2011" s="14" t="s">
        <v>362</v>
      </c>
      <c r="AJ2011" s="14" t="s">
        <v>207</v>
      </c>
      <c r="AK2011" s="9">
        <v>5</v>
      </c>
      <c r="AL2011" s="14" t="s">
        <v>207</v>
      </c>
      <c r="AM2011" s="9">
        <v>5</v>
      </c>
      <c r="AN2011" s="14" t="s">
        <v>207</v>
      </c>
      <c r="AO2011" s="9">
        <v>5</v>
      </c>
      <c r="AP2011" s="14" t="s">
        <v>207</v>
      </c>
      <c r="AQ2011" s="9">
        <v>5</v>
      </c>
      <c r="AR2011" s="14" t="s">
        <v>207</v>
      </c>
      <c r="AS2011" s="9" t="s">
        <v>41</v>
      </c>
      <c r="AT2011" s="9" t="s">
        <v>344</v>
      </c>
      <c r="AU2011" s="9" t="s">
        <v>319</v>
      </c>
      <c r="AV2011" s="9" t="s">
        <v>320</v>
      </c>
      <c r="AW2011" s="821" t="s">
        <v>5452</v>
      </c>
      <c r="AX2011" s="9">
        <v>9010600000</v>
      </c>
      <c r="AY2011" s="99">
        <v>396</v>
      </c>
      <c r="AZ2011" s="12" t="s">
        <v>207</v>
      </c>
      <c r="BA2011" s="99">
        <v>30</v>
      </c>
      <c r="BB2011" s="12" t="s">
        <v>207</v>
      </c>
      <c r="BC2011" s="99">
        <v>33</v>
      </c>
      <c r="BD2011" s="12" t="s">
        <v>207</v>
      </c>
      <c r="BE2011" s="99">
        <v>87</v>
      </c>
      <c r="BF2011" s="12" t="s">
        <v>321</v>
      </c>
      <c r="BG2011" s="654">
        <v>86.471000000000004</v>
      </c>
      <c r="BH2011" s="12" t="s">
        <v>321</v>
      </c>
      <c r="BI2011" s="99">
        <v>45</v>
      </c>
      <c r="BJ2011" s="12" t="s">
        <v>321</v>
      </c>
      <c r="BK2011" s="754">
        <v>0</v>
      </c>
      <c r="BL2011" s="12" t="s">
        <v>321</v>
      </c>
      <c r="BM2011" s="754">
        <v>0.50800000000000001</v>
      </c>
      <c r="BN2011" s="12" t="s">
        <v>321</v>
      </c>
      <c r="BO2011" s="754">
        <v>1.5</v>
      </c>
      <c r="BP2011" s="12" t="s">
        <v>321</v>
      </c>
      <c r="BQ2011" s="754">
        <v>0.02</v>
      </c>
      <c r="BR2011" s="12" t="s">
        <v>321</v>
      </c>
      <c r="BS2011" s="654">
        <v>39.442999999999998</v>
      </c>
      <c r="BT2011" s="12" t="s">
        <v>321</v>
      </c>
      <c r="BU2011" s="654">
        <v>41.470999999999997</v>
      </c>
      <c r="BV2011" s="12" t="s">
        <v>321</v>
      </c>
      <c r="BW2011" s="9">
        <v>0.4</v>
      </c>
      <c r="BX2011" s="9" t="s">
        <v>322</v>
      </c>
      <c r="BY2011" s="755">
        <v>155.9</v>
      </c>
      <c r="BZ2011" s="9" t="s">
        <v>315</v>
      </c>
      <c r="CA2011" s="755">
        <v>11.8</v>
      </c>
      <c r="CB2011" s="9" t="s">
        <v>315</v>
      </c>
      <c r="CC2011" s="755">
        <v>13</v>
      </c>
      <c r="CD2011" s="9" t="s">
        <v>315</v>
      </c>
      <c r="CE2011" s="755">
        <v>191</v>
      </c>
      <c r="CF2011" s="9" t="s">
        <v>323</v>
      </c>
      <c r="CG2011" s="755">
        <v>99.2</v>
      </c>
      <c r="CH2011" s="9" t="s">
        <v>323</v>
      </c>
    </row>
    <row r="2012" spans="1:86" x14ac:dyDescent="0.25">
      <c r="A2012" s="444">
        <v>10101688</v>
      </c>
      <c r="C2012" s="772">
        <v>5142</v>
      </c>
      <c r="D2012" s="807">
        <v>0.05</v>
      </c>
      <c r="E2012" s="772">
        <f t="shared" si="87"/>
        <v>5399</v>
      </c>
      <c r="F2012" s="778">
        <v>1.1000000000000001</v>
      </c>
      <c r="G2012" s="774">
        <f t="shared" si="86"/>
        <v>5939</v>
      </c>
      <c r="H2012" s="776"/>
      <c r="I2012" s="758"/>
      <c r="J2012" s="776"/>
      <c r="K2012" s="786"/>
      <c r="L2012" s="9" t="s">
        <v>308</v>
      </c>
      <c r="M2012" s="9" t="s">
        <v>4905</v>
      </c>
      <c r="N2012" s="9" t="s">
        <v>397</v>
      </c>
      <c r="O2012" s="9" t="s">
        <v>310</v>
      </c>
      <c r="P2012" s="9" t="s">
        <v>4893</v>
      </c>
      <c r="Q2012" s="9" t="s">
        <v>4894</v>
      </c>
      <c r="R2012" s="9" t="s">
        <v>4897</v>
      </c>
      <c r="S2012" s="9" t="s">
        <v>348</v>
      </c>
      <c r="T2012" s="98" t="s">
        <v>204</v>
      </c>
      <c r="U2012" s="99">
        <v>206</v>
      </c>
      <c r="V2012" s="99" t="s">
        <v>207</v>
      </c>
      <c r="W2012" s="99">
        <v>330</v>
      </c>
      <c r="X2012" s="99" t="s">
        <v>207</v>
      </c>
      <c r="Y2012" s="99">
        <v>216</v>
      </c>
      <c r="Z2012" s="99" t="s">
        <v>207</v>
      </c>
      <c r="AA2012" s="9">
        <v>340</v>
      </c>
      <c r="AB2012" s="99" t="s">
        <v>207</v>
      </c>
      <c r="AC2012" s="9">
        <v>389</v>
      </c>
      <c r="AD2012" s="9" t="s">
        <v>207</v>
      </c>
      <c r="AE2012" s="9">
        <v>153</v>
      </c>
      <c r="AF2012" s="9" t="s">
        <v>315</v>
      </c>
      <c r="AG2012" s="14" t="s">
        <v>363</v>
      </c>
      <c r="AH2012" s="14" t="s">
        <v>207</v>
      </c>
      <c r="AI2012" s="14" t="s">
        <v>364</v>
      </c>
      <c r="AJ2012" s="14" t="s">
        <v>207</v>
      </c>
      <c r="AK2012" s="9">
        <v>5</v>
      </c>
      <c r="AL2012" s="14" t="s">
        <v>207</v>
      </c>
      <c r="AM2012" s="9">
        <v>5</v>
      </c>
      <c r="AN2012" s="14" t="s">
        <v>207</v>
      </c>
      <c r="AO2012" s="9">
        <v>5</v>
      </c>
      <c r="AP2012" s="14" t="s">
        <v>207</v>
      </c>
      <c r="AQ2012" s="9">
        <v>5</v>
      </c>
      <c r="AR2012" s="14" t="s">
        <v>207</v>
      </c>
      <c r="AS2012" s="9" t="s">
        <v>41</v>
      </c>
      <c r="AT2012" s="9" t="s">
        <v>344</v>
      </c>
      <c r="AU2012" s="9" t="s">
        <v>319</v>
      </c>
      <c r="AV2012" s="9" t="s">
        <v>320</v>
      </c>
      <c r="AW2012" s="821" t="s">
        <v>5453</v>
      </c>
      <c r="AX2012" s="9">
        <v>9010600000</v>
      </c>
      <c r="AY2012" s="99">
        <v>419</v>
      </c>
      <c r="AZ2012" s="12" t="s">
        <v>207</v>
      </c>
      <c r="BA2012" s="99">
        <v>30</v>
      </c>
      <c r="BB2012" s="12" t="s">
        <v>207</v>
      </c>
      <c r="BC2012" s="99">
        <v>33</v>
      </c>
      <c r="BD2012" s="12" t="s">
        <v>207</v>
      </c>
      <c r="BE2012" s="99">
        <v>92</v>
      </c>
      <c r="BF2012" s="12" t="s">
        <v>321</v>
      </c>
      <c r="BG2012" s="654">
        <v>91.394000000000005</v>
      </c>
      <c r="BH2012" s="12" t="s">
        <v>321</v>
      </c>
      <c r="BI2012" s="99">
        <v>48</v>
      </c>
      <c r="BJ2012" s="12" t="s">
        <v>321</v>
      </c>
      <c r="BK2012" s="754">
        <v>0</v>
      </c>
      <c r="BL2012" s="12" t="s">
        <v>321</v>
      </c>
      <c r="BM2012" s="754">
        <v>0.52500000000000002</v>
      </c>
      <c r="BN2012" s="12" t="s">
        <v>321</v>
      </c>
      <c r="BO2012" s="754">
        <v>1.82</v>
      </c>
      <c r="BP2012" s="12" t="s">
        <v>321</v>
      </c>
      <c r="BQ2012" s="754">
        <v>0.02</v>
      </c>
      <c r="BR2012" s="12" t="s">
        <v>321</v>
      </c>
      <c r="BS2012" s="654">
        <v>41.029000000000003</v>
      </c>
      <c r="BT2012" s="12" t="s">
        <v>321</v>
      </c>
      <c r="BU2012" s="654">
        <v>43.393999999999998</v>
      </c>
      <c r="BV2012" s="12" t="s">
        <v>321</v>
      </c>
      <c r="BW2012" s="9">
        <v>0.42</v>
      </c>
      <c r="BX2012" s="9" t="s">
        <v>322</v>
      </c>
      <c r="BY2012" s="755">
        <v>165</v>
      </c>
      <c r="BZ2012" s="9" t="s">
        <v>315</v>
      </c>
      <c r="CA2012" s="755">
        <v>11.8</v>
      </c>
      <c r="CB2012" s="9" t="s">
        <v>315</v>
      </c>
      <c r="CC2012" s="755">
        <v>13</v>
      </c>
      <c r="CD2012" s="9" t="s">
        <v>315</v>
      </c>
      <c r="CE2012" s="755">
        <v>201</v>
      </c>
      <c r="CF2012" s="9" t="s">
        <v>323</v>
      </c>
      <c r="CG2012" s="755">
        <v>105.8</v>
      </c>
      <c r="CH2012" s="9" t="s">
        <v>323</v>
      </c>
    </row>
    <row r="2013" spans="1:86" x14ac:dyDescent="0.25">
      <c r="A2013" s="444">
        <v>10101689</v>
      </c>
      <c r="C2013" s="772">
        <v>5468</v>
      </c>
      <c r="D2013" s="807">
        <v>0.05</v>
      </c>
      <c r="E2013" s="772">
        <f t="shared" si="87"/>
        <v>5741</v>
      </c>
      <c r="F2013" s="778">
        <v>1.1000000000000001</v>
      </c>
      <c r="G2013" s="774">
        <f t="shared" si="86"/>
        <v>6315</v>
      </c>
      <c r="H2013" s="776"/>
      <c r="I2013" s="758"/>
      <c r="J2013" s="776"/>
      <c r="K2013" s="786"/>
      <c r="L2013" s="9" t="s">
        <v>308</v>
      </c>
      <c r="M2013" s="9" t="s">
        <v>4906</v>
      </c>
      <c r="N2013" s="9" t="s">
        <v>397</v>
      </c>
      <c r="O2013" s="9" t="s">
        <v>310</v>
      </c>
      <c r="P2013" s="9" t="s">
        <v>4893</v>
      </c>
      <c r="Q2013" s="9" t="s">
        <v>4894</v>
      </c>
      <c r="R2013" s="9" t="s">
        <v>4897</v>
      </c>
      <c r="S2013" s="9" t="s">
        <v>348</v>
      </c>
      <c r="T2013" s="98" t="s">
        <v>204</v>
      </c>
      <c r="U2013" s="99">
        <v>219</v>
      </c>
      <c r="V2013" s="99" t="s">
        <v>207</v>
      </c>
      <c r="W2013" s="99">
        <v>350</v>
      </c>
      <c r="X2013" s="99" t="s">
        <v>207</v>
      </c>
      <c r="Y2013" s="99">
        <v>229</v>
      </c>
      <c r="Z2013" s="99" t="s">
        <v>207</v>
      </c>
      <c r="AA2013" s="9">
        <v>360</v>
      </c>
      <c r="AB2013" s="99" t="s">
        <v>207</v>
      </c>
      <c r="AC2013" s="9">
        <v>413</v>
      </c>
      <c r="AD2013" s="9" t="s">
        <v>207</v>
      </c>
      <c r="AE2013" s="9">
        <v>163</v>
      </c>
      <c r="AF2013" s="9" t="s">
        <v>315</v>
      </c>
      <c r="AG2013" s="14" t="s">
        <v>365</v>
      </c>
      <c r="AH2013" s="14" t="s">
        <v>207</v>
      </c>
      <c r="AI2013" s="14" t="s">
        <v>366</v>
      </c>
      <c r="AJ2013" s="14" t="s">
        <v>207</v>
      </c>
      <c r="AK2013" s="9">
        <v>5</v>
      </c>
      <c r="AL2013" s="14" t="s">
        <v>207</v>
      </c>
      <c r="AM2013" s="9">
        <v>5</v>
      </c>
      <c r="AN2013" s="14" t="s">
        <v>207</v>
      </c>
      <c r="AO2013" s="9">
        <v>5</v>
      </c>
      <c r="AP2013" s="14" t="s">
        <v>207</v>
      </c>
      <c r="AQ2013" s="9">
        <v>5</v>
      </c>
      <c r="AR2013" s="14" t="s">
        <v>207</v>
      </c>
      <c r="AS2013" s="9" t="s">
        <v>41</v>
      </c>
      <c r="AT2013" s="9" t="s">
        <v>344</v>
      </c>
      <c r="AU2013" s="9" t="s">
        <v>319</v>
      </c>
      <c r="AV2013" s="9" t="s">
        <v>320</v>
      </c>
      <c r="AW2013" s="821" t="s">
        <v>5454</v>
      </c>
      <c r="AX2013" s="9">
        <v>9010600000</v>
      </c>
      <c r="AY2013" s="99">
        <v>434</v>
      </c>
      <c r="AZ2013" s="12" t="s">
        <v>207</v>
      </c>
      <c r="BA2013" s="99">
        <v>30</v>
      </c>
      <c r="BB2013" s="12" t="s">
        <v>207</v>
      </c>
      <c r="BC2013" s="99">
        <v>33</v>
      </c>
      <c r="BD2013" s="12" t="s">
        <v>207</v>
      </c>
      <c r="BE2013" s="99">
        <v>95</v>
      </c>
      <c r="BF2013" s="12" t="s">
        <v>321</v>
      </c>
      <c r="BG2013" s="654">
        <v>94.488</v>
      </c>
      <c r="BH2013" s="12" t="s">
        <v>321</v>
      </c>
      <c r="BI2013" s="99">
        <v>50</v>
      </c>
      <c r="BJ2013" s="12" t="s">
        <v>321</v>
      </c>
      <c r="BK2013" s="754">
        <v>0</v>
      </c>
      <c r="BL2013" s="12" t="s">
        <v>321</v>
      </c>
      <c r="BM2013" s="754">
        <v>0.53700000000000003</v>
      </c>
      <c r="BN2013" s="12" t="s">
        <v>321</v>
      </c>
      <c r="BO2013" s="754">
        <v>1.82</v>
      </c>
      <c r="BP2013" s="12" t="s">
        <v>321</v>
      </c>
      <c r="BQ2013" s="754">
        <v>0.02</v>
      </c>
      <c r="BR2013" s="12" t="s">
        <v>321</v>
      </c>
      <c r="BS2013" s="654">
        <v>42.110999999999997</v>
      </c>
      <c r="BT2013" s="12" t="s">
        <v>321</v>
      </c>
      <c r="BU2013" s="654">
        <v>44.488</v>
      </c>
      <c r="BV2013" s="12" t="s">
        <v>321</v>
      </c>
      <c r="BW2013" s="9">
        <v>0.44</v>
      </c>
      <c r="BX2013" s="9" t="s">
        <v>322</v>
      </c>
      <c r="BY2013" s="755">
        <v>170.9</v>
      </c>
      <c r="BZ2013" s="9" t="s">
        <v>315</v>
      </c>
      <c r="CA2013" s="755">
        <v>11.8</v>
      </c>
      <c r="CB2013" s="9" t="s">
        <v>315</v>
      </c>
      <c r="CC2013" s="755">
        <v>13</v>
      </c>
      <c r="CD2013" s="9" t="s">
        <v>315</v>
      </c>
      <c r="CE2013" s="755">
        <v>208</v>
      </c>
      <c r="CF2013" s="9" t="s">
        <v>323</v>
      </c>
      <c r="CG2013" s="755">
        <v>110.2</v>
      </c>
      <c r="CH2013" s="9" t="s">
        <v>323</v>
      </c>
    </row>
    <row r="2014" spans="1:86" x14ac:dyDescent="0.25">
      <c r="A2014" s="444">
        <v>10101690</v>
      </c>
      <c r="C2014" s="772">
        <v>5807</v>
      </c>
      <c r="D2014" s="807">
        <v>0.05</v>
      </c>
      <c r="E2014" s="772">
        <f t="shared" si="87"/>
        <v>6097</v>
      </c>
      <c r="F2014" s="778">
        <v>1.1000000000000001</v>
      </c>
      <c r="G2014" s="774">
        <f t="shared" si="86"/>
        <v>6707</v>
      </c>
      <c r="H2014" s="776"/>
      <c r="I2014" s="758"/>
      <c r="J2014" s="776"/>
      <c r="K2014" s="786"/>
      <c r="L2014" s="9" t="s">
        <v>308</v>
      </c>
      <c r="M2014" s="9" t="s">
        <v>4907</v>
      </c>
      <c r="N2014" s="9" t="s">
        <v>397</v>
      </c>
      <c r="O2014" s="9" t="s">
        <v>310</v>
      </c>
      <c r="P2014" s="9" t="s">
        <v>4893</v>
      </c>
      <c r="Q2014" s="9" t="s">
        <v>4894</v>
      </c>
      <c r="R2014" s="9" t="s">
        <v>4897</v>
      </c>
      <c r="S2014" s="9" t="s">
        <v>348</v>
      </c>
      <c r="T2014" s="98" t="s">
        <v>204</v>
      </c>
      <c r="U2014" s="99">
        <v>231</v>
      </c>
      <c r="V2014" s="99" t="s">
        <v>207</v>
      </c>
      <c r="W2014" s="99">
        <v>370</v>
      </c>
      <c r="X2014" s="99" t="s">
        <v>207</v>
      </c>
      <c r="Y2014" s="99">
        <v>241</v>
      </c>
      <c r="Z2014" s="99" t="s">
        <v>207</v>
      </c>
      <c r="AA2014" s="9">
        <v>380</v>
      </c>
      <c r="AB2014" s="99" t="s">
        <v>207</v>
      </c>
      <c r="AC2014" s="9">
        <v>436</v>
      </c>
      <c r="AD2014" s="9" t="s">
        <v>207</v>
      </c>
      <c r="AE2014" s="9">
        <v>172</v>
      </c>
      <c r="AF2014" s="9" t="s">
        <v>315</v>
      </c>
      <c r="AG2014" s="14" t="s">
        <v>367</v>
      </c>
      <c r="AH2014" s="14" t="s">
        <v>207</v>
      </c>
      <c r="AI2014" s="14" t="s">
        <v>368</v>
      </c>
      <c r="AJ2014" s="14" t="s">
        <v>207</v>
      </c>
      <c r="AK2014" s="9">
        <v>5</v>
      </c>
      <c r="AL2014" s="14" t="s">
        <v>207</v>
      </c>
      <c r="AM2014" s="9">
        <v>5</v>
      </c>
      <c r="AN2014" s="14" t="s">
        <v>207</v>
      </c>
      <c r="AO2014" s="9">
        <v>5</v>
      </c>
      <c r="AP2014" s="14" t="s">
        <v>207</v>
      </c>
      <c r="AQ2014" s="9">
        <v>5</v>
      </c>
      <c r="AR2014" s="14" t="s">
        <v>207</v>
      </c>
      <c r="AS2014" s="9" t="s">
        <v>41</v>
      </c>
      <c r="AT2014" s="9" t="s">
        <v>344</v>
      </c>
      <c r="AU2014" s="9" t="s">
        <v>319</v>
      </c>
      <c r="AV2014" s="9" t="s">
        <v>320</v>
      </c>
      <c r="AW2014" s="821" t="s">
        <v>5455</v>
      </c>
      <c r="AX2014" s="9">
        <v>9010600000</v>
      </c>
      <c r="AY2014" s="99">
        <v>452</v>
      </c>
      <c r="AZ2014" s="12" t="s">
        <v>207</v>
      </c>
      <c r="BA2014" s="99">
        <v>30</v>
      </c>
      <c r="BB2014" s="12" t="s">
        <v>207</v>
      </c>
      <c r="BC2014" s="99">
        <v>33</v>
      </c>
      <c r="BD2014" s="12" t="s">
        <v>207</v>
      </c>
      <c r="BE2014" s="99">
        <v>99</v>
      </c>
      <c r="BF2014" s="12" t="s">
        <v>321</v>
      </c>
      <c r="BG2014" s="654">
        <v>98.945999999999998</v>
      </c>
      <c r="BH2014" s="12" t="s">
        <v>321</v>
      </c>
      <c r="BI2014" s="99">
        <v>53</v>
      </c>
      <c r="BJ2014" s="12" t="s">
        <v>321</v>
      </c>
      <c r="BK2014" s="754">
        <v>0</v>
      </c>
      <c r="BL2014" s="12" t="s">
        <v>321</v>
      </c>
      <c r="BM2014" s="754">
        <v>0.55300000000000005</v>
      </c>
      <c r="BN2014" s="12" t="s">
        <v>321</v>
      </c>
      <c r="BO2014" s="754">
        <v>1.82</v>
      </c>
      <c r="BP2014" s="12" t="s">
        <v>321</v>
      </c>
      <c r="BQ2014" s="754">
        <v>0.02</v>
      </c>
      <c r="BR2014" s="12" t="s">
        <v>321</v>
      </c>
      <c r="BS2014" s="654">
        <v>43.552999999999997</v>
      </c>
      <c r="BT2014" s="12" t="s">
        <v>321</v>
      </c>
      <c r="BU2014" s="654">
        <v>45.945999999999998</v>
      </c>
      <c r="BV2014" s="12" t="s">
        <v>321</v>
      </c>
      <c r="BW2014" s="9">
        <v>0.46</v>
      </c>
      <c r="BX2014" s="9" t="s">
        <v>322</v>
      </c>
      <c r="BY2014" s="755">
        <v>178</v>
      </c>
      <c r="BZ2014" s="9" t="s">
        <v>315</v>
      </c>
      <c r="CA2014" s="755">
        <v>11.8</v>
      </c>
      <c r="CB2014" s="9" t="s">
        <v>315</v>
      </c>
      <c r="CC2014" s="755">
        <v>13</v>
      </c>
      <c r="CD2014" s="9" t="s">
        <v>315</v>
      </c>
      <c r="CE2014" s="755">
        <v>218</v>
      </c>
      <c r="CF2014" s="9" t="s">
        <v>323</v>
      </c>
      <c r="CG2014" s="755">
        <v>116.8</v>
      </c>
      <c r="CH2014" s="9" t="s">
        <v>323</v>
      </c>
    </row>
    <row r="2015" spans="1:86" x14ac:dyDescent="0.25">
      <c r="A2015" s="444">
        <v>10101691</v>
      </c>
      <c r="C2015" s="772">
        <v>6161</v>
      </c>
      <c r="D2015" s="807">
        <v>0.05</v>
      </c>
      <c r="E2015" s="772">
        <f t="shared" si="87"/>
        <v>6469</v>
      </c>
      <c r="F2015" s="778">
        <v>1.1000000000000001</v>
      </c>
      <c r="G2015" s="774">
        <f t="shared" si="86"/>
        <v>7116</v>
      </c>
      <c r="H2015" s="776"/>
      <c r="I2015" s="758"/>
      <c r="J2015" s="776"/>
      <c r="K2015" s="786"/>
      <c r="L2015" s="9" t="s">
        <v>308</v>
      </c>
      <c r="M2015" s="9" t="s">
        <v>4908</v>
      </c>
      <c r="N2015" s="9" t="s">
        <v>397</v>
      </c>
      <c r="O2015" s="9" t="s">
        <v>310</v>
      </c>
      <c r="P2015" s="9" t="s">
        <v>4893</v>
      </c>
      <c r="Q2015" s="9" t="s">
        <v>4894</v>
      </c>
      <c r="R2015" s="9" t="s">
        <v>4897</v>
      </c>
      <c r="S2015" s="9" t="s">
        <v>348</v>
      </c>
      <c r="T2015" s="98" t="s">
        <v>204</v>
      </c>
      <c r="U2015" s="99">
        <v>244</v>
      </c>
      <c r="V2015" s="99" t="s">
        <v>207</v>
      </c>
      <c r="W2015" s="99">
        <v>390</v>
      </c>
      <c r="X2015" s="99" t="s">
        <v>207</v>
      </c>
      <c r="Y2015" s="99">
        <v>254</v>
      </c>
      <c r="Z2015" s="99" t="s">
        <v>207</v>
      </c>
      <c r="AA2015" s="9">
        <v>400</v>
      </c>
      <c r="AB2015" s="99" t="s">
        <v>207</v>
      </c>
      <c r="AC2015" s="9">
        <v>460</v>
      </c>
      <c r="AD2015" s="9" t="s">
        <v>207</v>
      </c>
      <c r="AE2015" s="9">
        <v>181</v>
      </c>
      <c r="AF2015" s="9" t="s">
        <v>315</v>
      </c>
      <c r="AG2015" s="14" t="s">
        <v>369</v>
      </c>
      <c r="AH2015" s="14" t="s">
        <v>207</v>
      </c>
      <c r="AI2015" s="14" t="s">
        <v>370</v>
      </c>
      <c r="AJ2015" s="14" t="s">
        <v>207</v>
      </c>
      <c r="AK2015" s="9">
        <v>5</v>
      </c>
      <c r="AL2015" s="14" t="s">
        <v>207</v>
      </c>
      <c r="AM2015" s="9">
        <v>5</v>
      </c>
      <c r="AN2015" s="14" t="s">
        <v>207</v>
      </c>
      <c r="AO2015" s="9">
        <v>5</v>
      </c>
      <c r="AP2015" s="14" t="s">
        <v>207</v>
      </c>
      <c r="AQ2015" s="9">
        <v>5</v>
      </c>
      <c r="AR2015" s="14" t="s">
        <v>207</v>
      </c>
      <c r="AS2015" s="9" t="s">
        <v>41</v>
      </c>
      <c r="AT2015" s="9" t="s">
        <v>344</v>
      </c>
      <c r="AU2015" s="9" t="s">
        <v>319</v>
      </c>
      <c r="AV2015" s="9" t="s">
        <v>320</v>
      </c>
      <c r="AW2015" s="821" t="s">
        <v>5456</v>
      </c>
      <c r="AX2015" s="9">
        <v>9010600000</v>
      </c>
      <c r="AY2015" s="99">
        <v>472</v>
      </c>
      <c r="AZ2015" s="12" t="s">
        <v>207</v>
      </c>
      <c r="BA2015" s="99">
        <v>30</v>
      </c>
      <c r="BB2015" s="12" t="s">
        <v>207</v>
      </c>
      <c r="BC2015" s="99">
        <v>33</v>
      </c>
      <c r="BD2015" s="12" t="s">
        <v>207</v>
      </c>
      <c r="BE2015" s="99">
        <v>104</v>
      </c>
      <c r="BF2015" s="12" t="s">
        <v>321</v>
      </c>
      <c r="BG2015" s="654">
        <v>103.76300000000001</v>
      </c>
      <c r="BH2015" s="12" t="s">
        <v>321</v>
      </c>
      <c r="BI2015" s="99">
        <v>56</v>
      </c>
      <c r="BJ2015" s="12" t="s">
        <v>321</v>
      </c>
      <c r="BK2015" s="754">
        <v>0</v>
      </c>
      <c r="BL2015" s="12" t="s">
        <v>321</v>
      </c>
      <c r="BM2015" s="754">
        <v>0.56899999999999995</v>
      </c>
      <c r="BN2015" s="12" t="s">
        <v>321</v>
      </c>
      <c r="BO2015" s="754">
        <v>2.1800000000000002</v>
      </c>
      <c r="BP2015" s="12" t="s">
        <v>321</v>
      </c>
      <c r="BQ2015" s="754">
        <v>0.02</v>
      </c>
      <c r="BR2015" s="12" t="s">
        <v>321</v>
      </c>
      <c r="BS2015" s="654">
        <v>44.994</v>
      </c>
      <c r="BT2015" s="12" t="s">
        <v>321</v>
      </c>
      <c r="BU2015" s="654">
        <v>47.762999999999998</v>
      </c>
      <c r="BV2015" s="12" t="s">
        <v>321</v>
      </c>
      <c r="BW2015" s="9">
        <v>0.48</v>
      </c>
      <c r="BX2015" s="9" t="s">
        <v>322</v>
      </c>
      <c r="BY2015" s="755">
        <v>185.8</v>
      </c>
      <c r="BZ2015" s="9" t="s">
        <v>315</v>
      </c>
      <c r="CA2015" s="755">
        <v>11.8</v>
      </c>
      <c r="CB2015" s="9" t="s">
        <v>315</v>
      </c>
      <c r="CC2015" s="755">
        <v>13</v>
      </c>
      <c r="CD2015" s="9" t="s">
        <v>315</v>
      </c>
      <c r="CE2015" s="755">
        <v>229</v>
      </c>
      <c r="CF2015" s="9" t="s">
        <v>323</v>
      </c>
      <c r="CG2015" s="755">
        <v>123.5</v>
      </c>
      <c r="CH2015" s="9" t="s">
        <v>323</v>
      </c>
    </row>
    <row r="2016" spans="1:86" x14ac:dyDescent="0.25">
      <c r="A2016" s="444">
        <v>10101692</v>
      </c>
      <c r="C2016" s="772">
        <v>3257</v>
      </c>
      <c r="D2016" s="807">
        <v>0.05</v>
      </c>
      <c r="E2016" s="772">
        <f t="shared" si="87"/>
        <v>3420</v>
      </c>
      <c r="F2016" s="778">
        <v>1.1000000000000001</v>
      </c>
      <c r="G2016" s="774">
        <f t="shared" si="86"/>
        <v>3762</v>
      </c>
      <c r="H2016" s="776"/>
      <c r="I2016" s="758"/>
      <c r="J2016" s="776"/>
      <c r="K2016" s="786"/>
      <c r="L2016" s="9" t="s">
        <v>308</v>
      </c>
      <c r="M2016" s="9" t="s">
        <v>4909</v>
      </c>
      <c r="N2016" s="9" t="s">
        <v>397</v>
      </c>
      <c r="O2016" s="9" t="s">
        <v>310</v>
      </c>
      <c r="P2016" s="9" t="s">
        <v>4893</v>
      </c>
      <c r="Q2016" s="9" t="s">
        <v>4894</v>
      </c>
      <c r="R2016" s="9" t="s">
        <v>4897</v>
      </c>
      <c r="S2016" s="9" t="s">
        <v>348</v>
      </c>
      <c r="T2016" s="98" t="s">
        <v>204</v>
      </c>
      <c r="U2016" s="99">
        <v>119</v>
      </c>
      <c r="V2016" s="99" t="s">
        <v>207</v>
      </c>
      <c r="W2016" s="99">
        <v>190</v>
      </c>
      <c r="X2016" s="99" t="s">
        <v>207</v>
      </c>
      <c r="Y2016" s="99">
        <v>129</v>
      </c>
      <c r="Z2016" s="99" t="s">
        <v>207</v>
      </c>
      <c r="AA2016" s="9">
        <v>200</v>
      </c>
      <c r="AB2016" s="99" t="s">
        <v>207</v>
      </c>
      <c r="AC2016" s="9">
        <v>224</v>
      </c>
      <c r="AD2016" s="9" t="s">
        <v>207</v>
      </c>
      <c r="AE2016" s="9">
        <v>88</v>
      </c>
      <c r="AF2016" s="9" t="s">
        <v>315</v>
      </c>
      <c r="AG2016" s="14" t="s">
        <v>349</v>
      </c>
      <c r="AH2016" s="14" t="s">
        <v>207</v>
      </c>
      <c r="AI2016" s="14" t="s">
        <v>350</v>
      </c>
      <c r="AJ2016" s="14" t="s">
        <v>207</v>
      </c>
      <c r="AK2016" s="9">
        <v>5</v>
      </c>
      <c r="AL2016" s="14" t="s">
        <v>207</v>
      </c>
      <c r="AM2016" s="9">
        <v>5</v>
      </c>
      <c r="AN2016" s="14" t="s">
        <v>207</v>
      </c>
      <c r="AO2016" s="9">
        <v>5</v>
      </c>
      <c r="AP2016" s="14" t="s">
        <v>207</v>
      </c>
      <c r="AQ2016" s="9">
        <v>5</v>
      </c>
      <c r="AR2016" s="14" t="s">
        <v>207</v>
      </c>
      <c r="AS2016" s="9" t="s">
        <v>42</v>
      </c>
      <c r="AT2016" s="9" t="s">
        <v>345</v>
      </c>
      <c r="AU2016" s="9" t="s">
        <v>319</v>
      </c>
      <c r="AV2016" s="9" t="s">
        <v>320</v>
      </c>
      <c r="AW2016" s="821" t="s">
        <v>5457</v>
      </c>
      <c r="AX2016" s="9">
        <v>9010600000</v>
      </c>
      <c r="AY2016" s="99">
        <v>272</v>
      </c>
      <c r="AZ2016" s="12" t="s">
        <v>207</v>
      </c>
      <c r="BA2016" s="99">
        <v>25</v>
      </c>
      <c r="BB2016" s="12" t="s">
        <v>207</v>
      </c>
      <c r="BC2016" s="99">
        <v>23</v>
      </c>
      <c r="BD2016" s="12" t="s">
        <v>207</v>
      </c>
      <c r="BE2016" s="99">
        <v>41</v>
      </c>
      <c r="BF2016" s="12" t="s">
        <v>321</v>
      </c>
      <c r="BG2016" s="654">
        <v>40.718000000000004</v>
      </c>
      <c r="BH2016" s="12" t="s">
        <v>321</v>
      </c>
      <c r="BI2016" s="99">
        <v>30</v>
      </c>
      <c r="BJ2016" s="12" t="s">
        <v>321</v>
      </c>
      <c r="BK2016" s="754">
        <v>0</v>
      </c>
      <c r="BL2016" s="12" t="s">
        <v>321</v>
      </c>
      <c r="BM2016" s="754">
        <v>0.308</v>
      </c>
      <c r="BN2016" s="12" t="s">
        <v>321</v>
      </c>
      <c r="BO2016" s="754">
        <v>7.7119999999999997</v>
      </c>
      <c r="BP2016" s="12" t="s">
        <v>321</v>
      </c>
      <c r="BQ2016" s="754">
        <v>0</v>
      </c>
      <c r="BR2016" s="12" t="s">
        <v>321</v>
      </c>
      <c r="BS2016" s="654">
        <v>2.698</v>
      </c>
      <c r="BT2016" s="12" t="s">
        <v>321</v>
      </c>
      <c r="BU2016" s="654">
        <v>10.718</v>
      </c>
      <c r="BV2016" s="12" t="s">
        <v>321</v>
      </c>
      <c r="BW2016" s="9">
        <v>0.16</v>
      </c>
      <c r="BX2016" s="9" t="s">
        <v>322</v>
      </c>
      <c r="BY2016" s="755">
        <v>107.1</v>
      </c>
      <c r="BZ2016" s="9" t="s">
        <v>315</v>
      </c>
      <c r="CA2016" s="755">
        <v>9.8000000000000007</v>
      </c>
      <c r="CB2016" s="9" t="s">
        <v>315</v>
      </c>
      <c r="CC2016" s="755">
        <v>9.1</v>
      </c>
      <c r="CD2016" s="9" t="s">
        <v>315</v>
      </c>
      <c r="CE2016" s="755">
        <v>90</v>
      </c>
      <c r="CF2016" s="9" t="s">
        <v>323</v>
      </c>
      <c r="CG2016" s="755">
        <v>66.099999999999994</v>
      </c>
      <c r="CH2016" s="9" t="s">
        <v>323</v>
      </c>
    </row>
    <row r="2017" spans="1:86" x14ac:dyDescent="0.25">
      <c r="A2017" s="444">
        <v>10101693</v>
      </c>
      <c r="C2017" s="772">
        <v>3485</v>
      </c>
      <c r="D2017" s="807">
        <v>0.05</v>
      </c>
      <c r="E2017" s="772">
        <f t="shared" si="87"/>
        <v>3659</v>
      </c>
      <c r="F2017" s="778">
        <v>1.1000000000000001</v>
      </c>
      <c r="G2017" s="774">
        <f t="shared" si="86"/>
        <v>4025</v>
      </c>
      <c r="H2017" s="776"/>
      <c r="I2017" s="758"/>
      <c r="J2017" s="776"/>
      <c r="K2017" s="786"/>
      <c r="L2017" s="9" t="s">
        <v>308</v>
      </c>
      <c r="M2017" s="9" t="s">
        <v>4910</v>
      </c>
      <c r="N2017" s="9" t="s">
        <v>397</v>
      </c>
      <c r="O2017" s="9" t="s">
        <v>310</v>
      </c>
      <c r="P2017" s="9" t="s">
        <v>4893</v>
      </c>
      <c r="Q2017" s="9" t="s">
        <v>4894</v>
      </c>
      <c r="R2017" s="9" t="s">
        <v>4897</v>
      </c>
      <c r="S2017" s="9" t="s">
        <v>348</v>
      </c>
      <c r="T2017" s="98" t="s">
        <v>204</v>
      </c>
      <c r="U2017" s="99">
        <v>131</v>
      </c>
      <c r="V2017" s="99" t="s">
        <v>207</v>
      </c>
      <c r="W2017" s="99">
        <v>210</v>
      </c>
      <c r="X2017" s="99" t="s">
        <v>207</v>
      </c>
      <c r="Y2017" s="99">
        <v>141</v>
      </c>
      <c r="Z2017" s="99" t="s">
        <v>207</v>
      </c>
      <c r="AA2017" s="9">
        <v>220</v>
      </c>
      <c r="AB2017" s="99" t="s">
        <v>207</v>
      </c>
      <c r="AC2017" s="9">
        <v>248</v>
      </c>
      <c r="AD2017" s="9" t="s">
        <v>207</v>
      </c>
      <c r="AE2017" s="9">
        <v>98</v>
      </c>
      <c r="AF2017" s="9" t="s">
        <v>315</v>
      </c>
      <c r="AG2017" s="14" t="s">
        <v>351</v>
      </c>
      <c r="AH2017" s="14" t="s">
        <v>207</v>
      </c>
      <c r="AI2017" s="14" t="s">
        <v>352</v>
      </c>
      <c r="AJ2017" s="14" t="s">
        <v>207</v>
      </c>
      <c r="AK2017" s="9">
        <v>5</v>
      </c>
      <c r="AL2017" s="14" t="s">
        <v>207</v>
      </c>
      <c r="AM2017" s="9">
        <v>5</v>
      </c>
      <c r="AN2017" s="14" t="s">
        <v>207</v>
      </c>
      <c r="AO2017" s="9">
        <v>5</v>
      </c>
      <c r="AP2017" s="14" t="s">
        <v>207</v>
      </c>
      <c r="AQ2017" s="9">
        <v>5</v>
      </c>
      <c r="AR2017" s="14" t="s">
        <v>207</v>
      </c>
      <c r="AS2017" s="9" t="s">
        <v>42</v>
      </c>
      <c r="AT2017" s="9" t="s">
        <v>345</v>
      </c>
      <c r="AU2017" s="9" t="s">
        <v>319</v>
      </c>
      <c r="AV2017" s="9" t="s">
        <v>320</v>
      </c>
      <c r="AW2017" s="821" t="s">
        <v>5458</v>
      </c>
      <c r="AX2017" s="9">
        <v>9010600000</v>
      </c>
      <c r="AY2017" s="99">
        <v>292</v>
      </c>
      <c r="AZ2017" s="12" t="s">
        <v>207</v>
      </c>
      <c r="BA2017" s="99">
        <v>25</v>
      </c>
      <c r="BB2017" s="12" t="s">
        <v>207</v>
      </c>
      <c r="BC2017" s="99">
        <v>23</v>
      </c>
      <c r="BD2017" s="12" t="s">
        <v>207</v>
      </c>
      <c r="BE2017" s="99">
        <v>44</v>
      </c>
      <c r="BF2017" s="12" t="s">
        <v>321</v>
      </c>
      <c r="BG2017" s="654">
        <v>43.438000000000002</v>
      </c>
      <c r="BH2017" s="12" t="s">
        <v>321</v>
      </c>
      <c r="BI2017" s="99">
        <v>32</v>
      </c>
      <c r="BJ2017" s="12" t="s">
        <v>321</v>
      </c>
      <c r="BK2017" s="754">
        <v>0</v>
      </c>
      <c r="BL2017" s="12" t="s">
        <v>321</v>
      </c>
      <c r="BM2017" s="754">
        <v>0.316</v>
      </c>
      <c r="BN2017" s="12" t="s">
        <v>321</v>
      </c>
      <c r="BO2017" s="754">
        <v>8.4239999999999995</v>
      </c>
      <c r="BP2017" s="12" t="s">
        <v>321</v>
      </c>
      <c r="BQ2017" s="754">
        <v>0</v>
      </c>
      <c r="BR2017" s="12" t="s">
        <v>321</v>
      </c>
      <c r="BS2017" s="654">
        <v>2.698</v>
      </c>
      <c r="BT2017" s="12" t="s">
        <v>321</v>
      </c>
      <c r="BU2017" s="654">
        <v>11.438000000000001</v>
      </c>
      <c r="BV2017" s="12" t="s">
        <v>321</v>
      </c>
      <c r="BW2017" s="9">
        <v>0.17</v>
      </c>
      <c r="BX2017" s="9" t="s">
        <v>322</v>
      </c>
      <c r="BY2017" s="755">
        <v>115</v>
      </c>
      <c r="BZ2017" s="9" t="s">
        <v>315</v>
      </c>
      <c r="CA2017" s="755">
        <v>9.8000000000000007</v>
      </c>
      <c r="CB2017" s="9" t="s">
        <v>315</v>
      </c>
      <c r="CC2017" s="755">
        <v>9.1</v>
      </c>
      <c r="CD2017" s="9" t="s">
        <v>315</v>
      </c>
      <c r="CE2017" s="755">
        <v>96</v>
      </c>
      <c r="CF2017" s="9" t="s">
        <v>323</v>
      </c>
      <c r="CG2017" s="755">
        <v>70.5</v>
      </c>
      <c r="CH2017" s="9" t="s">
        <v>323</v>
      </c>
    </row>
    <row r="2018" spans="1:86" x14ac:dyDescent="0.25">
      <c r="A2018" s="444">
        <v>10101694</v>
      </c>
      <c r="C2018" s="772">
        <v>3724</v>
      </c>
      <c r="D2018" s="807">
        <v>0.05</v>
      </c>
      <c r="E2018" s="772">
        <f t="shared" si="87"/>
        <v>3910</v>
      </c>
      <c r="F2018" s="778">
        <v>1.1000000000000001</v>
      </c>
      <c r="G2018" s="774">
        <f t="shared" si="86"/>
        <v>4301</v>
      </c>
      <c r="H2018" s="776"/>
      <c r="I2018" s="758"/>
      <c r="J2018" s="776"/>
      <c r="K2018" s="786"/>
      <c r="L2018" s="9" t="s">
        <v>308</v>
      </c>
      <c r="M2018" s="9" t="s">
        <v>4911</v>
      </c>
      <c r="N2018" s="9" t="s">
        <v>397</v>
      </c>
      <c r="O2018" s="9" t="s">
        <v>310</v>
      </c>
      <c r="P2018" s="9" t="s">
        <v>4893</v>
      </c>
      <c r="Q2018" s="9" t="s">
        <v>4894</v>
      </c>
      <c r="R2018" s="9" t="s">
        <v>4897</v>
      </c>
      <c r="S2018" s="9" t="s">
        <v>348</v>
      </c>
      <c r="T2018" s="98" t="s">
        <v>204</v>
      </c>
      <c r="U2018" s="99">
        <v>144</v>
      </c>
      <c r="V2018" s="99" t="s">
        <v>207</v>
      </c>
      <c r="W2018" s="99">
        <v>230</v>
      </c>
      <c r="X2018" s="99" t="s">
        <v>207</v>
      </c>
      <c r="Y2018" s="99">
        <v>154</v>
      </c>
      <c r="Z2018" s="99" t="s">
        <v>207</v>
      </c>
      <c r="AA2018" s="9">
        <v>240</v>
      </c>
      <c r="AB2018" s="99" t="s">
        <v>207</v>
      </c>
      <c r="AC2018" s="9">
        <v>271</v>
      </c>
      <c r="AD2018" s="9" t="s">
        <v>207</v>
      </c>
      <c r="AE2018" s="9">
        <v>107</v>
      </c>
      <c r="AF2018" s="9" t="s">
        <v>315</v>
      </c>
      <c r="AG2018" s="14" t="s">
        <v>353</v>
      </c>
      <c r="AH2018" s="14" t="s">
        <v>207</v>
      </c>
      <c r="AI2018" s="14" t="s">
        <v>354</v>
      </c>
      <c r="AJ2018" s="14" t="s">
        <v>207</v>
      </c>
      <c r="AK2018" s="9">
        <v>5</v>
      </c>
      <c r="AL2018" s="14" t="s">
        <v>207</v>
      </c>
      <c r="AM2018" s="9">
        <v>5</v>
      </c>
      <c r="AN2018" s="14" t="s">
        <v>207</v>
      </c>
      <c r="AO2018" s="9">
        <v>5</v>
      </c>
      <c r="AP2018" s="14" t="s">
        <v>207</v>
      </c>
      <c r="AQ2018" s="9">
        <v>5</v>
      </c>
      <c r="AR2018" s="14" t="s">
        <v>207</v>
      </c>
      <c r="AS2018" s="9" t="s">
        <v>42</v>
      </c>
      <c r="AT2018" s="9" t="s">
        <v>345</v>
      </c>
      <c r="AU2018" s="9" t="s">
        <v>319</v>
      </c>
      <c r="AV2018" s="9" t="s">
        <v>320</v>
      </c>
      <c r="AW2018" s="821" t="s">
        <v>5459</v>
      </c>
      <c r="AX2018" s="9">
        <v>9010600000</v>
      </c>
      <c r="AY2018" s="99">
        <v>312</v>
      </c>
      <c r="AZ2018" s="12" t="s">
        <v>207</v>
      </c>
      <c r="BA2018" s="99">
        <v>25</v>
      </c>
      <c r="BB2018" s="12" t="s">
        <v>207</v>
      </c>
      <c r="BC2018" s="99">
        <v>23</v>
      </c>
      <c r="BD2018" s="12" t="s">
        <v>207</v>
      </c>
      <c r="BE2018" s="99">
        <v>47</v>
      </c>
      <c r="BF2018" s="12" t="s">
        <v>321</v>
      </c>
      <c r="BG2018" s="654">
        <v>46.198</v>
      </c>
      <c r="BH2018" s="12" t="s">
        <v>321</v>
      </c>
      <c r="BI2018" s="99">
        <v>34</v>
      </c>
      <c r="BJ2018" s="12" t="s">
        <v>321</v>
      </c>
      <c r="BK2018" s="754">
        <v>0</v>
      </c>
      <c r="BL2018" s="12" t="s">
        <v>321</v>
      </c>
      <c r="BM2018" s="754">
        <v>0.32400000000000001</v>
      </c>
      <c r="BN2018" s="12" t="s">
        <v>321</v>
      </c>
      <c r="BO2018" s="754">
        <v>9.1760000000000002</v>
      </c>
      <c r="BP2018" s="12" t="s">
        <v>321</v>
      </c>
      <c r="BQ2018" s="754">
        <v>0</v>
      </c>
      <c r="BR2018" s="12" t="s">
        <v>321</v>
      </c>
      <c r="BS2018" s="654">
        <v>2.698</v>
      </c>
      <c r="BT2018" s="12" t="s">
        <v>321</v>
      </c>
      <c r="BU2018" s="654">
        <v>12.198</v>
      </c>
      <c r="BV2018" s="12" t="s">
        <v>321</v>
      </c>
      <c r="BW2018" s="9">
        <v>0.18</v>
      </c>
      <c r="BX2018" s="9" t="s">
        <v>322</v>
      </c>
      <c r="BY2018" s="755">
        <v>122.8</v>
      </c>
      <c r="BZ2018" s="9" t="s">
        <v>315</v>
      </c>
      <c r="CA2018" s="755">
        <v>9.8000000000000007</v>
      </c>
      <c r="CB2018" s="9" t="s">
        <v>315</v>
      </c>
      <c r="CC2018" s="755">
        <v>9.1</v>
      </c>
      <c r="CD2018" s="9" t="s">
        <v>315</v>
      </c>
      <c r="CE2018" s="755">
        <v>102</v>
      </c>
      <c r="CF2018" s="9" t="s">
        <v>323</v>
      </c>
      <c r="CG2018" s="755">
        <v>75</v>
      </c>
      <c r="CH2018" s="9" t="s">
        <v>323</v>
      </c>
    </row>
    <row r="2019" spans="1:86" x14ac:dyDescent="0.25">
      <c r="A2019" s="444">
        <v>10101695</v>
      </c>
      <c r="C2019" s="772">
        <v>3980</v>
      </c>
      <c r="D2019" s="807">
        <v>0.05</v>
      </c>
      <c r="E2019" s="772">
        <f t="shared" si="87"/>
        <v>4179</v>
      </c>
      <c r="F2019" s="778">
        <v>1.1000000000000001</v>
      </c>
      <c r="G2019" s="774">
        <f t="shared" si="86"/>
        <v>4597</v>
      </c>
      <c r="H2019" s="776"/>
      <c r="I2019" s="758"/>
      <c r="J2019" s="776"/>
      <c r="K2019" s="786"/>
      <c r="L2019" s="9" t="s">
        <v>308</v>
      </c>
      <c r="M2019" s="9" t="s">
        <v>4912</v>
      </c>
      <c r="N2019" s="9" t="s">
        <v>397</v>
      </c>
      <c r="O2019" s="9" t="s">
        <v>310</v>
      </c>
      <c r="P2019" s="9" t="s">
        <v>4893</v>
      </c>
      <c r="Q2019" s="9" t="s">
        <v>4894</v>
      </c>
      <c r="R2019" s="9" t="s">
        <v>4897</v>
      </c>
      <c r="S2019" s="9" t="s">
        <v>348</v>
      </c>
      <c r="T2019" s="98" t="s">
        <v>204</v>
      </c>
      <c r="U2019" s="99">
        <v>156</v>
      </c>
      <c r="V2019" s="99" t="s">
        <v>207</v>
      </c>
      <c r="W2019" s="99">
        <v>250</v>
      </c>
      <c r="X2019" s="99" t="s">
        <v>207</v>
      </c>
      <c r="Y2019" s="99">
        <v>166</v>
      </c>
      <c r="Z2019" s="99" t="s">
        <v>207</v>
      </c>
      <c r="AA2019" s="9">
        <v>260</v>
      </c>
      <c r="AB2019" s="99" t="s">
        <v>207</v>
      </c>
      <c r="AC2019" s="9">
        <v>295</v>
      </c>
      <c r="AD2019" s="9" t="s">
        <v>207</v>
      </c>
      <c r="AE2019" s="9">
        <v>117</v>
      </c>
      <c r="AF2019" s="9" t="s">
        <v>315</v>
      </c>
      <c r="AG2019" s="14" t="s">
        <v>355</v>
      </c>
      <c r="AH2019" s="14" t="s">
        <v>207</v>
      </c>
      <c r="AI2019" s="14" t="s">
        <v>356</v>
      </c>
      <c r="AJ2019" s="14" t="s">
        <v>207</v>
      </c>
      <c r="AK2019" s="9">
        <v>5</v>
      </c>
      <c r="AL2019" s="14" t="s">
        <v>207</v>
      </c>
      <c r="AM2019" s="9">
        <v>5</v>
      </c>
      <c r="AN2019" s="14" t="s">
        <v>207</v>
      </c>
      <c r="AO2019" s="9">
        <v>5</v>
      </c>
      <c r="AP2019" s="14" t="s">
        <v>207</v>
      </c>
      <c r="AQ2019" s="9">
        <v>5</v>
      </c>
      <c r="AR2019" s="14" t="s">
        <v>207</v>
      </c>
      <c r="AS2019" s="9" t="s">
        <v>42</v>
      </c>
      <c r="AT2019" s="9" t="s">
        <v>345</v>
      </c>
      <c r="AU2019" s="9" t="s">
        <v>319</v>
      </c>
      <c r="AV2019" s="9" t="s">
        <v>320</v>
      </c>
      <c r="AW2019" s="821" t="s">
        <v>5460</v>
      </c>
      <c r="AX2019" s="9">
        <v>9010600000</v>
      </c>
      <c r="AY2019" s="99">
        <v>330</v>
      </c>
      <c r="AZ2019" s="12" t="s">
        <v>207</v>
      </c>
      <c r="BA2019" s="99">
        <v>25</v>
      </c>
      <c r="BB2019" s="12" t="s">
        <v>207</v>
      </c>
      <c r="BC2019" s="99">
        <v>23</v>
      </c>
      <c r="BD2019" s="12" t="s">
        <v>207</v>
      </c>
      <c r="BE2019" s="99">
        <v>50</v>
      </c>
      <c r="BF2019" s="12" t="s">
        <v>321</v>
      </c>
      <c r="BG2019" s="654">
        <v>49.438000000000002</v>
      </c>
      <c r="BH2019" s="12" t="s">
        <v>321</v>
      </c>
      <c r="BI2019" s="99">
        <v>37</v>
      </c>
      <c r="BJ2019" s="12" t="s">
        <v>321</v>
      </c>
      <c r="BK2019" s="754">
        <v>0</v>
      </c>
      <c r="BL2019" s="12" t="s">
        <v>321</v>
      </c>
      <c r="BM2019" s="754">
        <v>0.33200000000000002</v>
      </c>
      <c r="BN2019" s="12" t="s">
        <v>321</v>
      </c>
      <c r="BO2019" s="754">
        <v>9.4079999999999995</v>
      </c>
      <c r="BP2019" s="12" t="s">
        <v>321</v>
      </c>
      <c r="BQ2019" s="754">
        <v>0</v>
      </c>
      <c r="BR2019" s="12" t="s">
        <v>321</v>
      </c>
      <c r="BS2019" s="654">
        <v>2.698</v>
      </c>
      <c r="BT2019" s="12" t="s">
        <v>321</v>
      </c>
      <c r="BU2019" s="654">
        <v>12.438000000000001</v>
      </c>
      <c r="BV2019" s="12" t="s">
        <v>321</v>
      </c>
      <c r="BW2019" s="9">
        <v>0.19</v>
      </c>
      <c r="BX2019" s="9" t="s">
        <v>322</v>
      </c>
      <c r="BY2019" s="755">
        <v>129.9</v>
      </c>
      <c r="BZ2019" s="9" t="s">
        <v>315</v>
      </c>
      <c r="CA2019" s="755">
        <v>9.8000000000000007</v>
      </c>
      <c r="CB2019" s="9" t="s">
        <v>315</v>
      </c>
      <c r="CC2019" s="755">
        <v>9.1</v>
      </c>
      <c r="CD2019" s="9" t="s">
        <v>315</v>
      </c>
      <c r="CE2019" s="755">
        <v>109</v>
      </c>
      <c r="CF2019" s="9" t="s">
        <v>323</v>
      </c>
      <c r="CG2019" s="755">
        <v>81.599999999999994</v>
      </c>
      <c r="CH2019" s="9" t="s">
        <v>323</v>
      </c>
    </row>
    <row r="2020" spans="1:86" x14ac:dyDescent="0.25">
      <c r="A2020" s="444">
        <v>10101696</v>
      </c>
      <c r="C2020" s="772">
        <v>4249</v>
      </c>
      <c r="D2020" s="807">
        <v>0.05</v>
      </c>
      <c r="E2020" s="772">
        <f t="shared" si="87"/>
        <v>4461</v>
      </c>
      <c r="F2020" s="778">
        <v>1.1000000000000001</v>
      </c>
      <c r="G2020" s="774">
        <f t="shared" si="86"/>
        <v>4907</v>
      </c>
      <c r="H2020" s="776"/>
      <c r="I2020" s="758"/>
      <c r="J2020" s="776"/>
      <c r="K2020" s="786"/>
      <c r="L2020" s="9" t="s">
        <v>308</v>
      </c>
      <c r="M2020" s="9" t="s">
        <v>4913</v>
      </c>
      <c r="N2020" s="9" t="s">
        <v>397</v>
      </c>
      <c r="O2020" s="9" t="s">
        <v>310</v>
      </c>
      <c r="P2020" s="9" t="s">
        <v>4893</v>
      </c>
      <c r="Q2020" s="9" t="s">
        <v>4894</v>
      </c>
      <c r="R2020" s="9" t="s">
        <v>4897</v>
      </c>
      <c r="S2020" s="9" t="s">
        <v>348</v>
      </c>
      <c r="T2020" s="98" t="s">
        <v>204</v>
      </c>
      <c r="U2020" s="99">
        <v>169</v>
      </c>
      <c r="V2020" s="99" t="s">
        <v>207</v>
      </c>
      <c r="W2020" s="99">
        <v>270</v>
      </c>
      <c r="X2020" s="99" t="s">
        <v>207</v>
      </c>
      <c r="Y2020" s="99">
        <v>179</v>
      </c>
      <c r="Z2020" s="99" t="s">
        <v>207</v>
      </c>
      <c r="AA2020" s="9">
        <v>280</v>
      </c>
      <c r="AB2020" s="99" t="s">
        <v>207</v>
      </c>
      <c r="AC2020" s="9">
        <v>319</v>
      </c>
      <c r="AD2020" s="9" t="s">
        <v>207</v>
      </c>
      <c r="AE2020" s="9">
        <v>126</v>
      </c>
      <c r="AF2020" s="9" t="s">
        <v>315</v>
      </c>
      <c r="AG2020" s="14" t="s">
        <v>357</v>
      </c>
      <c r="AH2020" s="14" t="s">
        <v>207</v>
      </c>
      <c r="AI2020" s="14" t="s">
        <v>358</v>
      </c>
      <c r="AJ2020" s="14" t="s">
        <v>207</v>
      </c>
      <c r="AK2020" s="9">
        <v>5</v>
      </c>
      <c r="AL2020" s="14" t="s">
        <v>207</v>
      </c>
      <c r="AM2020" s="9">
        <v>5</v>
      </c>
      <c r="AN2020" s="14" t="s">
        <v>207</v>
      </c>
      <c r="AO2020" s="9">
        <v>5</v>
      </c>
      <c r="AP2020" s="14" t="s">
        <v>207</v>
      </c>
      <c r="AQ2020" s="9">
        <v>5</v>
      </c>
      <c r="AR2020" s="14" t="s">
        <v>207</v>
      </c>
      <c r="AS2020" s="9" t="s">
        <v>42</v>
      </c>
      <c r="AT2020" s="9" t="s">
        <v>345</v>
      </c>
      <c r="AU2020" s="9" t="s">
        <v>319</v>
      </c>
      <c r="AV2020" s="9" t="s">
        <v>320</v>
      </c>
      <c r="AW2020" s="821" t="s">
        <v>5461</v>
      </c>
      <c r="AX2020" s="9">
        <v>9010600000</v>
      </c>
      <c r="AY2020" s="99">
        <v>351</v>
      </c>
      <c r="AZ2020" s="12" t="s">
        <v>207</v>
      </c>
      <c r="BA2020" s="99">
        <v>25</v>
      </c>
      <c r="BB2020" s="12" t="s">
        <v>207</v>
      </c>
      <c r="BC2020" s="99">
        <v>23</v>
      </c>
      <c r="BD2020" s="12" t="s">
        <v>207</v>
      </c>
      <c r="BE2020" s="99">
        <v>52</v>
      </c>
      <c r="BF2020" s="12" t="s">
        <v>321</v>
      </c>
      <c r="BG2020" s="654">
        <v>51.238</v>
      </c>
      <c r="BH2020" s="12" t="s">
        <v>321</v>
      </c>
      <c r="BI2020" s="99">
        <v>40</v>
      </c>
      <c r="BJ2020" s="12" t="s">
        <v>321</v>
      </c>
      <c r="BK2020" s="754">
        <v>0</v>
      </c>
      <c r="BL2020" s="12" t="s">
        <v>321</v>
      </c>
      <c r="BM2020" s="754">
        <v>0.34</v>
      </c>
      <c r="BN2020" s="12" t="s">
        <v>321</v>
      </c>
      <c r="BO2020" s="754">
        <v>8.1999999999999993</v>
      </c>
      <c r="BP2020" s="12" t="s">
        <v>321</v>
      </c>
      <c r="BQ2020" s="754">
        <v>0</v>
      </c>
      <c r="BR2020" s="12" t="s">
        <v>321</v>
      </c>
      <c r="BS2020" s="654">
        <v>2.698</v>
      </c>
      <c r="BT2020" s="12" t="s">
        <v>321</v>
      </c>
      <c r="BU2020" s="654">
        <v>11.238</v>
      </c>
      <c r="BV2020" s="12" t="s">
        <v>321</v>
      </c>
      <c r="BW2020" s="9">
        <v>0.2</v>
      </c>
      <c r="BX2020" s="9" t="s">
        <v>322</v>
      </c>
      <c r="BY2020" s="755">
        <v>138.19999999999999</v>
      </c>
      <c r="BZ2020" s="9" t="s">
        <v>315</v>
      </c>
      <c r="CA2020" s="755">
        <v>9.8000000000000007</v>
      </c>
      <c r="CB2020" s="9" t="s">
        <v>315</v>
      </c>
      <c r="CC2020" s="755">
        <v>9.1</v>
      </c>
      <c r="CD2020" s="9" t="s">
        <v>315</v>
      </c>
      <c r="CE2020" s="755">
        <v>113</v>
      </c>
      <c r="CF2020" s="9" t="s">
        <v>323</v>
      </c>
      <c r="CG2020" s="755">
        <v>88.2</v>
      </c>
      <c r="CH2020" s="9" t="s">
        <v>323</v>
      </c>
    </row>
    <row r="2021" spans="1:86" x14ac:dyDescent="0.25">
      <c r="A2021" s="444">
        <v>10101697</v>
      </c>
      <c r="C2021" s="772">
        <v>4533</v>
      </c>
      <c r="D2021" s="807">
        <v>0.05</v>
      </c>
      <c r="E2021" s="772">
        <f t="shared" si="87"/>
        <v>4760</v>
      </c>
      <c r="F2021" s="778">
        <v>1.1000000000000001</v>
      </c>
      <c r="G2021" s="774">
        <f t="shared" si="86"/>
        <v>5236</v>
      </c>
      <c r="H2021" s="776"/>
      <c r="I2021" s="758"/>
      <c r="J2021" s="776"/>
      <c r="K2021" s="786"/>
      <c r="L2021" s="9" t="s">
        <v>308</v>
      </c>
      <c r="M2021" s="9" t="s">
        <v>4914</v>
      </c>
      <c r="N2021" s="9" t="s">
        <v>397</v>
      </c>
      <c r="O2021" s="9" t="s">
        <v>310</v>
      </c>
      <c r="P2021" s="9" t="s">
        <v>4893</v>
      </c>
      <c r="Q2021" s="9" t="s">
        <v>4894</v>
      </c>
      <c r="R2021" s="9" t="s">
        <v>4897</v>
      </c>
      <c r="S2021" s="9" t="s">
        <v>348</v>
      </c>
      <c r="T2021" s="98" t="s">
        <v>204</v>
      </c>
      <c r="U2021" s="99">
        <v>181</v>
      </c>
      <c r="V2021" s="99" t="s">
        <v>207</v>
      </c>
      <c r="W2021" s="99">
        <v>290</v>
      </c>
      <c r="X2021" s="99" t="s">
        <v>207</v>
      </c>
      <c r="Y2021" s="99">
        <v>191</v>
      </c>
      <c r="Z2021" s="99" t="s">
        <v>207</v>
      </c>
      <c r="AA2021" s="9">
        <v>300</v>
      </c>
      <c r="AB2021" s="99" t="s">
        <v>207</v>
      </c>
      <c r="AC2021" s="9">
        <v>342</v>
      </c>
      <c r="AD2021" s="9" t="s">
        <v>207</v>
      </c>
      <c r="AE2021" s="9">
        <v>135</v>
      </c>
      <c r="AF2021" s="9" t="s">
        <v>315</v>
      </c>
      <c r="AG2021" s="14" t="s">
        <v>359</v>
      </c>
      <c r="AH2021" s="14" t="s">
        <v>207</v>
      </c>
      <c r="AI2021" s="14" t="s">
        <v>360</v>
      </c>
      <c r="AJ2021" s="14" t="s">
        <v>207</v>
      </c>
      <c r="AK2021" s="9">
        <v>5</v>
      </c>
      <c r="AL2021" s="14" t="s">
        <v>207</v>
      </c>
      <c r="AM2021" s="9">
        <v>5</v>
      </c>
      <c r="AN2021" s="14" t="s">
        <v>207</v>
      </c>
      <c r="AO2021" s="9">
        <v>5</v>
      </c>
      <c r="AP2021" s="14" t="s">
        <v>207</v>
      </c>
      <c r="AQ2021" s="9">
        <v>5</v>
      </c>
      <c r="AR2021" s="14" t="s">
        <v>207</v>
      </c>
      <c r="AS2021" s="9" t="s">
        <v>42</v>
      </c>
      <c r="AT2021" s="9" t="s">
        <v>345</v>
      </c>
      <c r="AU2021" s="9" t="s">
        <v>319</v>
      </c>
      <c r="AV2021" s="9" t="s">
        <v>320</v>
      </c>
      <c r="AW2021" s="821" t="s">
        <v>5462</v>
      </c>
      <c r="AX2021" s="9">
        <v>9010600000</v>
      </c>
      <c r="AY2021" s="99">
        <v>373</v>
      </c>
      <c r="AZ2021" s="12" t="s">
        <v>207</v>
      </c>
      <c r="BA2021" s="99">
        <v>30</v>
      </c>
      <c r="BB2021" s="12" t="s">
        <v>207</v>
      </c>
      <c r="BC2021" s="99">
        <v>33</v>
      </c>
      <c r="BD2021" s="12" t="s">
        <v>207</v>
      </c>
      <c r="BE2021" s="99">
        <v>83</v>
      </c>
      <c r="BF2021" s="12" t="s">
        <v>321</v>
      </c>
      <c r="BG2021" s="654">
        <v>82.795000000000002</v>
      </c>
      <c r="BH2021" s="12" t="s">
        <v>321</v>
      </c>
      <c r="BI2021" s="99">
        <v>43</v>
      </c>
      <c r="BJ2021" s="12" t="s">
        <v>321</v>
      </c>
      <c r="BK2021" s="754">
        <v>0</v>
      </c>
      <c r="BL2021" s="12" t="s">
        <v>321</v>
      </c>
      <c r="BM2021" s="754">
        <v>0.49</v>
      </c>
      <c r="BN2021" s="12" t="s">
        <v>321</v>
      </c>
      <c r="BO2021" s="754">
        <v>1.5</v>
      </c>
      <c r="BP2021" s="12" t="s">
        <v>321</v>
      </c>
      <c r="BQ2021" s="754">
        <v>0.02</v>
      </c>
      <c r="BR2021" s="12" t="s">
        <v>321</v>
      </c>
      <c r="BS2021" s="654">
        <v>37.784999999999997</v>
      </c>
      <c r="BT2021" s="12" t="s">
        <v>321</v>
      </c>
      <c r="BU2021" s="654">
        <v>39.795000000000002</v>
      </c>
      <c r="BV2021" s="12" t="s">
        <v>321</v>
      </c>
      <c r="BW2021" s="9">
        <v>0.38</v>
      </c>
      <c r="BX2021" s="9" t="s">
        <v>322</v>
      </c>
      <c r="BY2021" s="755">
        <v>146.9</v>
      </c>
      <c r="BZ2021" s="9" t="s">
        <v>315</v>
      </c>
      <c r="CA2021" s="755">
        <v>11.8</v>
      </c>
      <c r="CB2021" s="9" t="s">
        <v>315</v>
      </c>
      <c r="CC2021" s="755">
        <v>13</v>
      </c>
      <c r="CD2021" s="9" t="s">
        <v>315</v>
      </c>
      <c r="CE2021" s="755">
        <v>183</v>
      </c>
      <c r="CF2021" s="9" t="s">
        <v>323</v>
      </c>
      <c r="CG2021" s="755">
        <v>94.8</v>
      </c>
      <c r="CH2021" s="9" t="s">
        <v>323</v>
      </c>
    </row>
    <row r="2022" spans="1:86" x14ac:dyDescent="0.25">
      <c r="A2022" s="444">
        <v>10101698</v>
      </c>
      <c r="C2022" s="772">
        <v>4830</v>
      </c>
      <c r="D2022" s="807">
        <v>0.05</v>
      </c>
      <c r="E2022" s="772">
        <f t="shared" si="87"/>
        <v>5072</v>
      </c>
      <c r="F2022" s="778">
        <v>1.1000000000000001</v>
      </c>
      <c r="G2022" s="774">
        <f t="shared" si="86"/>
        <v>5579</v>
      </c>
      <c r="H2022" s="776"/>
      <c r="I2022" s="758"/>
      <c r="J2022" s="776"/>
      <c r="K2022" s="786"/>
      <c r="L2022" s="9" t="s">
        <v>308</v>
      </c>
      <c r="M2022" s="9" t="s">
        <v>4915</v>
      </c>
      <c r="N2022" s="9" t="s">
        <v>397</v>
      </c>
      <c r="O2022" s="9" t="s">
        <v>310</v>
      </c>
      <c r="P2022" s="9" t="s">
        <v>4893</v>
      </c>
      <c r="Q2022" s="9" t="s">
        <v>4894</v>
      </c>
      <c r="R2022" s="9" t="s">
        <v>4897</v>
      </c>
      <c r="S2022" s="9" t="s">
        <v>348</v>
      </c>
      <c r="T2022" s="98" t="s">
        <v>204</v>
      </c>
      <c r="U2022" s="99">
        <v>194</v>
      </c>
      <c r="V2022" s="99" t="s">
        <v>207</v>
      </c>
      <c r="W2022" s="99">
        <v>310</v>
      </c>
      <c r="X2022" s="99" t="s">
        <v>207</v>
      </c>
      <c r="Y2022" s="99">
        <v>204</v>
      </c>
      <c r="Z2022" s="99" t="s">
        <v>207</v>
      </c>
      <c r="AA2022" s="9">
        <v>320</v>
      </c>
      <c r="AB2022" s="99" t="s">
        <v>207</v>
      </c>
      <c r="AC2022" s="9">
        <v>366</v>
      </c>
      <c r="AD2022" s="9" t="s">
        <v>207</v>
      </c>
      <c r="AE2022" s="9">
        <v>144</v>
      </c>
      <c r="AF2022" s="9" t="s">
        <v>315</v>
      </c>
      <c r="AG2022" s="14" t="s">
        <v>361</v>
      </c>
      <c r="AH2022" s="14" t="s">
        <v>207</v>
      </c>
      <c r="AI2022" s="14" t="s">
        <v>362</v>
      </c>
      <c r="AJ2022" s="14" t="s">
        <v>207</v>
      </c>
      <c r="AK2022" s="9">
        <v>5</v>
      </c>
      <c r="AL2022" s="14" t="s">
        <v>207</v>
      </c>
      <c r="AM2022" s="9">
        <v>5</v>
      </c>
      <c r="AN2022" s="14" t="s">
        <v>207</v>
      </c>
      <c r="AO2022" s="9">
        <v>5</v>
      </c>
      <c r="AP2022" s="14" t="s">
        <v>207</v>
      </c>
      <c r="AQ2022" s="9">
        <v>5</v>
      </c>
      <c r="AR2022" s="14" t="s">
        <v>207</v>
      </c>
      <c r="AS2022" s="9" t="s">
        <v>42</v>
      </c>
      <c r="AT2022" s="9" t="s">
        <v>345</v>
      </c>
      <c r="AU2022" s="9" t="s">
        <v>319</v>
      </c>
      <c r="AV2022" s="9" t="s">
        <v>320</v>
      </c>
      <c r="AW2022" s="821" t="s">
        <v>5463</v>
      </c>
      <c r="AX2022" s="9">
        <v>9010600000</v>
      </c>
      <c r="AY2022" s="99">
        <v>396</v>
      </c>
      <c r="AZ2022" s="12" t="s">
        <v>207</v>
      </c>
      <c r="BA2022" s="99">
        <v>30</v>
      </c>
      <c r="BB2022" s="12" t="s">
        <v>207</v>
      </c>
      <c r="BC2022" s="99">
        <v>33</v>
      </c>
      <c r="BD2022" s="12" t="s">
        <v>207</v>
      </c>
      <c r="BE2022" s="99">
        <v>87</v>
      </c>
      <c r="BF2022" s="12" t="s">
        <v>321</v>
      </c>
      <c r="BG2022" s="654">
        <v>86.471000000000004</v>
      </c>
      <c r="BH2022" s="12" t="s">
        <v>321</v>
      </c>
      <c r="BI2022" s="99">
        <v>45</v>
      </c>
      <c r="BJ2022" s="12" t="s">
        <v>321</v>
      </c>
      <c r="BK2022" s="754">
        <v>0</v>
      </c>
      <c r="BL2022" s="12" t="s">
        <v>321</v>
      </c>
      <c r="BM2022" s="754">
        <v>0.50800000000000001</v>
      </c>
      <c r="BN2022" s="12" t="s">
        <v>321</v>
      </c>
      <c r="BO2022" s="754">
        <v>1.5</v>
      </c>
      <c r="BP2022" s="12" t="s">
        <v>321</v>
      </c>
      <c r="BQ2022" s="754">
        <v>0.02</v>
      </c>
      <c r="BR2022" s="12" t="s">
        <v>321</v>
      </c>
      <c r="BS2022" s="654">
        <v>39.442999999999998</v>
      </c>
      <c r="BT2022" s="12" t="s">
        <v>321</v>
      </c>
      <c r="BU2022" s="654">
        <v>41.470999999999997</v>
      </c>
      <c r="BV2022" s="12" t="s">
        <v>321</v>
      </c>
      <c r="BW2022" s="9">
        <v>0.4</v>
      </c>
      <c r="BX2022" s="9" t="s">
        <v>322</v>
      </c>
      <c r="BY2022" s="755">
        <v>155.9</v>
      </c>
      <c r="BZ2022" s="9" t="s">
        <v>315</v>
      </c>
      <c r="CA2022" s="755">
        <v>11.8</v>
      </c>
      <c r="CB2022" s="9" t="s">
        <v>315</v>
      </c>
      <c r="CC2022" s="755">
        <v>13</v>
      </c>
      <c r="CD2022" s="9" t="s">
        <v>315</v>
      </c>
      <c r="CE2022" s="755">
        <v>191</v>
      </c>
      <c r="CF2022" s="9" t="s">
        <v>323</v>
      </c>
      <c r="CG2022" s="755">
        <v>99.2</v>
      </c>
      <c r="CH2022" s="9" t="s">
        <v>323</v>
      </c>
    </row>
    <row r="2023" spans="1:86" x14ac:dyDescent="0.25">
      <c r="A2023" s="444">
        <v>10101699</v>
      </c>
      <c r="C2023" s="772">
        <v>5142</v>
      </c>
      <c r="D2023" s="807">
        <v>0.05</v>
      </c>
      <c r="E2023" s="772">
        <f t="shared" si="87"/>
        <v>5399</v>
      </c>
      <c r="F2023" s="778">
        <v>1.1000000000000001</v>
      </c>
      <c r="G2023" s="774">
        <f t="shared" si="86"/>
        <v>5939</v>
      </c>
      <c r="H2023" s="776"/>
      <c r="I2023" s="758"/>
      <c r="J2023" s="776"/>
      <c r="K2023" s="786"/>
      <c r="L2023" s="9" t="s">
        <v>308</v>
      </c>
      <c r="M2023" s="9" t="s">
        <v>4916</v>
      </c>
      <c r="N2023" s="9" t="s">
        <v>397</v>
      </c>
      <c r="O2023" s="9" t="s">
        <v>310</v>
      </c>
      <c r="P2023" s="9" t="s">
        <v>4893</v>
      </c>
      <c r="Q2023" s="9" t="s">
        <v>4894</v>
      </c>
      <c r="R2023" s="9" t="s">
        <v>4897</v>
      </c>
      <c r="S2023" s="9" t="s">
        <v>348</v>
      </c>
      <c r="T2023" s="98" t="s">
        <v>204</v>
      </c>
      <c r="U2023" s="99">
        <v>206</v>
      </c>
      <c r="V2023" s="99" t="s">
        <v>207</v>
      </c>
      <c r="W2023" s="99">
        <v>330</v>
      </c>
      <c r="X2023" s="99" t="s">
        <v>207</v>
      </c>
      <c r="Y2023" s="99">
        <v>216</v>
      </c>
      <c r="Z2023" s="99" t="s">
        <v>207</v>
      </c>
      <c r="AA2023" s="9">
        <v>340</v>
      </c>
      <c r="AB2023" s="99" t="s">
        <v>207</v>
      </c>
      <c r="AC2023" s="9">
        <v>389</v>
      </c>
      <c r="AD2023" s="9" t="s">
        <v>207</v>
      </c>
      <c r="AE2023" s="9">
        <v>153</v>
      </c>
      <c r="AF2023" s="9" t="s">
        <v>315</v>
      </c>
      <c r="AG2023" s="14" t="s">
        <v>363</v>
      </c>
      <c r="AH2023" s="14" t="s">
        <v>207</v>
      </c>
      <c r="AI2023" s="14" t="s">
        <v>364</v>
      </c>
      <c r="AJ2023" s="14" t="s">
        <v>207</v>
      </c>
      <c r="AK2023" s="9">
        <v>5</v>
      </c>
      <c r="AL2023" s="14" t="s">
        <v>207</v>
      </c>
      <c r="AM2023" s="9">
        <v>5</v>
      </c>
      <c r="AN2023" s="14" t="s">
        <v>207</v>
      </c>
      <c r="AO2023" s="9">
        <v>5</v>
      </c>
      <c r="AP2023" s="14" t="s">
        <v>207</v>
      </c>
      <c r="AQ2023" s="9">
        <v>5</v>
      </c>
      <c r="AR2023" s="14" t="s">
        <v>207</v>
      </c>
      <c r="AS2023" s="9" t="s">
        <v>42</v>
      </c>
      <c r="AT2023" s="9" t="s">
        <v>345</v>
      </c>
      <c r="AU2023" s="9" t="s">
        <v>319</v>
      </c>
      <c r="AV2023" s="9" t="s">
        <v>320</v>
      </c>
      <c r="AW2023" s="821" t="s">
        <v>5464</v>
      </c>
      <c r="AX2023" s="9">
        <v>9010600000</v>
      </c>
      <c r="AY2023" s="99">
        <v>419</v>
      </c>
      <c r="AZ2023" s="12" t="s">
        <v>207</v>
      </c>
      <c r="BA2023" s="99">
        <v>30</v>
      </c>
      <c r="BB2023" s="12" t="s">
        <v>207</v>
      </c>
      <c r="BC2023" s="99">
        <v>33</v>
      </c>
      <c r="BD2023" s="12" t="s">
        <v>207</v>
      </c>
      <c r="BE2023" s="99">
        <v>92</v>
      </c>
      <c r="BF2023" s="12" t="s">
        <v>321</v>
      </c>
      <c r="BG2023" s="654">
        <v>91.394000000000005</v>
      </c>
      <c r="BH2023" s="12" t="s">
        <v>321</v>
      </c>
      <c r="BI2023" s="99">
        <v>48</v>
      </c>
      <c r="BJ2023" s="12" t="s">
        <v>321</v>
      </c>
      <c r="BK2023" s="754">
        <v>0</v>
      </c>
      <c r="BL2023" s="12" t="s">
        <v>321</v>
      </c>
      <c r="BM2023" s="754">
        <v>0.52500000000000002</v>
      </c>
      <c r="BN2023" s="12" t="s">
        <v>321</v>
      </c>
      <c r="BO2023" s="754">
        <v>1.82</v>
      </c>
      <c r="BP2023" s="12" t="s">
        <v>321</v>
      </c>
      <c r="BQ2023" s="754">
        <v>0.02</v>
      </c>
      <c r="BR2023" s="12" t="s">
        <v>321</v>
      </c>
      <c r="BS2023" s="654">
        <v>41.029000000000003</v>
      </c>
      <c r="BT2023" s="12" t="s">
        <v>321</v>
      </c>
      <c r="BU2023" s="654">
        <v>43.393999999999998</v>
      </c>
      <c r="BV2023" s="12" t="s">
        <v>321</v>
      </c>
      <c r="BW2023" s="9">
        <v>0.42</v>
      </c>
      <c r="BX2023" s="9" t="s">
        <v>322</v>
      </c>
      <c r="BY2023" s="755">
        <v>165</v>
      </c>
      <c r="BZ2023" s="9" t="s">
        <v>315</v>
      </c>
      <c r="CA2023" s="755">
        <v>11.8</v>
      </c>
      <c r="CB2023" s="9" t="s">
        <v>315</v>
      </c>
      <c r="CC2023" s="755">
        <v>13</v>
      </c>
      <c r="CD2023" s="9" t="s">
        <v>315</v>
      </c>
      <c r="CE2023" s="755">
        <v>201</v>
      </c>
      <c r="CF2023" s="9" t="s">
        <v>323</v>
      </c>
      <c r="CG2023" s="755">
        <v>105.8</v>
      </c>
      <c r="CH2023" s="9" t="s">
        <v>323</v>
      </c>
    </row>
    <row r="2024" spans="1:86" x14ac:dyDescent="0.25">
      <c r="A2024" s="444">
        <v>10101700</v>
      </c>
      <c r="C2024" s="772">
        <v>5468</v>
      </c>
      <c r="D2024" s="807">
        <v>0.05</v>
      </c>
      <c r="E2024" s="772">
        <f t="shared" si="87"/>
        <v>5741</v>
      </c>
      <c r="F2024" s="778">
        <v>1.1000000000000001</v>
      </c>
      <c r="G2024" s="774">
        <f t="shared" si="86"/>
        <v>6315</v>
      </c>
      <c r="H2024" s="776"/>
      <c r="I2024" s="758"/>
      <c r="J2024" s="776"/>
      <c r="K2024" s="786"/>
      <c r="L2024" s="9" t="s">
        <v>308</v>
      </c>
      <c r="M2024" s="9" t="s">
        <v>4917</v>
      </c>
      <c r="N2024" s="9" t="s">
        <v>397</v>
      </c>
      <c r="O2024" s="9" t="s">
        <v>310</v>
      </c>
      <c r="P2024" s="9" t="s">
        <v>4893</v>
      </c>
      <c r="Q2024" s="9" t="s">
        <v>4894</v>
      </c>
      <c r="R2024" s="9" t="s">
        <v>4897</v>
      </c>
      <c r="S2024" s="9" t="s">
        <v>348</v>
      </c>
      <c r="T2024" s="98" t="s">
        <v>204</v>
      </c>
      <c r="U2024" s="99">
        <v>219</v>
      </c>
      <c r="V2024" s="99" t="s">
        <v>207</v>
      </c>
      <c r="W2024" s="99">
        <v>350</v>
      </c>
      <c r="X2024" s="99" t="s">
        <v>207</v>
      </c>
      <c r="Y2024" s="99">
        <v>229</v>
      </c>
      <c r="Z2024" s="99" t="s">
        <v>207</v>
      </c>
      <c r="AA2024" s="9">
        <v>360</v>
      </c>
      <c r="AB2024" s="99" t="s">
        <v>207</v>
      </c>
      <c r="AC2024" s="9">
        <v>413</v>
      </c>
      <c r="AD2024" s="9" t="s">
        <v>207</v>
      </c>
      <c r="AE2024" s="9">
        <v>163</v>
      </c>
      <c r="AF2024" s="9" t="s">
        <v>315</v>
      </c>
      <c r="AG2024" s="14" t="s">
        <v>365</v>
      </c>
      <c r="AH2024" s="14" t="s">
        <v>207</v>
      </c>
      <c r="AI2024" s="14" t="s">
        <v>366</v>
      </c>
      <c r="AJ2024" s="14" t="s">
        <v>207</v>
      </c>
      <c r="AK2024" s="9">
        <v>5</v>
      </c>
      <c r="AL2024" s="14" t="s">
        <v>207</v>
      </c>
      <c r="AM2024" s="9">
        <v>5</v>
      </c>
      <c r="AN2024" s="14" t="s">
        <v>207</v>
      </c>
      <c r="AO2024" s="9">
        <v>5</v>
      </c>
      <c r="AP2024" s="14" t="s">
        <v>207</v>
      </c>
      <c r="AQ2024" s="9">
        <v>5</v>
      </c>
      <c r="AR2024" s="14" t="s">
        <v>207</v>
      </c>
      <c r="AS2024" s="9" t="s">
        <v>42</v>
      </c>
      <c r="AT2024" s="9" t="s">
        <v>345</v>
      </c>
      <c r="AU2024" s="9" t="s">
        <v>319</v>
      </c>
      <c r="AV2024" s="9" t="s">
        <v>320</v>
      </c>
      <c r="AW2024" s="821" t="s">
        <v>5465</v>
      </c>
      <c r="AX2024" s="9">
        <v>9010600000</v>
      </c>
      <c r="AY2024" s="99">
        <v>434</v>
      </c>
      <c r="AZ2024" s="12" t="s">
        <v>207</v>
      </c>
      <c r="BA2024" s="99">
        <v>30</v>
      </c>
      <c r="BB2024" s="12" t="s">
        <v>207</v>
      </c>
      <c r="BC2024" s="99">
        <v>33</v>
      </c>
      <c r="BD2024" s="12" t="s">
        <v>207</v>
      </c>
      <c r="BE2024" s="99">
        <v>95</v>
      </c>
      <c r="BF2024" s="12" t="s">
        <v>321</v>
      </c>
      <c r="BG2024" s="654">
        <v>94.488</v>
      </c>
      <c r="BH2024" s="12" t="s">
        <v>321</v>
      </c>
      <c r="BI2024" s="99">
        <v>50</v>
      </c>
      <c r="BJ2024" s="12" t="s">
        <v>321</v>
      </c>
      <c r="BK2024" s="754">
        <v>0</v>
      </c>
      <c r="BL2024" s="12" t="s">
        <v>321</v>
      </c>
      <c r="BM2024" s="754">
        <v>0.53700000000000003</v>
      </c>
      <c r="BN2024" s="12" t="s">
        <v>321</v>
      </c>
      <c r="BO2024" s="754">
        <v>1.82</v>
      </c>
      <c r="BP2024" s="12" t="s">
        <v>321</v>
      </c>
      <c r="BQ2024" s="754">
        <v>0.02</v>
      </c>
      <c r="BR2024" s="12" t="s">
        <v>321</v>
      </c>
      <c r="BS2024" s="654">
        <v>42.110999999999997</v>
      </c>
      <c r="BT2024" s="12" t="s">
        <v>321</v>
      </c>
      <c r="BU2024" s="654">
        <v>44.488</v>
      </c>
      <c r="BV2024" s="12" t="s">
        <v>321</v>
      </c>
      <c r="BW2024" s="9">
        <v>0.44</v>
      </c>
      <c r="BX2024" s="9" t="s">
        <v>322</v>
      </c>
      <c r="BY2024" s="755">
        <v>170.9</v>
      </c>
      <c r="BZ2024" s="9" t="s">
        <v>315</v>
      </c>
      <c r="CA2024" s="755">
        <v>11.8</v>
      </c>
      <c r="CB2024" s="9" t="s">
        <v>315</v>
      </c>
      <c r="CC2024" s="755">
        <v>13</v>
      </c>
      <c r="CD2024" s="9" t="s">
        <v>315</v>
      </c>
      <c r="CE2024" s="755">
        <v>208</v>
      </c>
      <c r="CF2024" s="9" t="s">
        <v>323</v>
      </c>
      <c r="CG2024" s="755">
        <v>110.2</v>
      </c>
      <c r="CH2024" s="9" t="s">
        <v>323</v>
      </c>
    </row>
    <row r="2025" spans="1:86" x14ac:dyDescent="0.25">
      <c r="A2025" s="444">
        <v>10101701</v>
      </c>
      <c r="C2025" s="772">
        <v>5807</v>
      </c>
      <c r="D2025" s="807">
        <v>0.05</v>
      </c>
      <c r="E2025" s="772">
        <f t="shared" si="87"/>
        <v>6097</v>
      </c>
      <c r="F2025" s="778">
        <v>1.1000000000000001</v>
      </c>
      <c r="G2025" s="774">
        <f t="shared" ref="G2025:G2066" si="88">ROUND(E2025*F2025,0)</f>
        <v>6707</v>
      </c>
      <c r="H2025" s="776"/>
      <c r="I2025" s="758"/>
      <c r="J2025" s="776"/>
      <c r="K2025" s="786"/>
      <c r="L2025" s="9" t="s">
        <v>308</v>
      </c>
      <c r="M2025" s="9" t="s">
        <v>4918</v>
      </c>
      <c r="N2025" s="9" t="s">
        <v>397</v>
      </c>
      <c r="O2025" s="9" t="s">
        <v>310</v>
      </c>
      <c r="P2025" s="9" t="s">
        <v>4893</v>
      </c>
      <c r="Q2025" s="9" t="s">
        <v>4894</v>
      </c>
      <c r="R2025" s="9" t="s">
        <v>4897</v>
      </c>
      <c r="S2025" s="9" t="s">
        <v>348</v>
      </c>
      <c r="T2025" s="98" t="s">
        <v>204</v>
      </c>
      <c r="U2025" s="99">
        <v>231</v>
      </c>
      <c r="V2025" s="99" t="s">
        <v>207</v>
      </c>
      <c r="W2025" s="99">
        <v>370</v>
      </c>
      <c r="X2025" s="99" t="s">
        <v>207</v>
      </c>
      <c r="Y2025" s="99">
        <v>241</v>
      </c>
      <c r="Z2025" s="99" t="s">
        <v>207</v>
      </c>
      <c r="AA2025" s="9">
        <v>380</v>
      </c>
      <c r="AB2025" s="99" t="s">
        <v>207</v>
      </c>
      <c r="AC2025" s="9">
        <v>436</v>
      </c>
      <c r="AD2025" s="9" t="s">
        <v>207</v>
      </c>
      <c r="AE2025" s="9">
        <v>172</v>
      </c>
      <c r="AF2025" s="9" t="s">
        <v>315</v>
      </c>
      <c r="AG2025" s="14" t="s">
        <v>367</v>
      </c>
      <c r="AH2025" s="14" t="s">
        <v>207</v>
      </c>
      <c r="AI2025" s="14" t="s">
        <v>368</v>
      </c>
      <c r="AJ2025" s="14" t="s">
        <v>207</v>
      </c>
      <c r="AK2025" s="9">
        <v>5</v>
      </c>
      <c r="AL2025" s="14" t="s">
        <v>207</v>
      </c>
      <c r="AM2025" s="9">
        <v>5</v>
      </c>
      <c r="AN2025" s="14" t="s">
        <v>207</v>
      </c>
      <c r="AO2025" s="9">
        <v>5</v>
      </c>
      <c r="AP2025" s="14" t="s">
        <v>207</v>
      </c>
      <c r="AQ2025" s="9">
        <v>5</v>
      </c>
      <c r="AR2025" s="14" t="s">
        <v>207</v>
      </c>
      <c r="AS2025" s="9" t="s">
        <v>42</v>
      </c>
      <c r="AT2025" s="9" t="s">
        <v>345</v>
      </c>
      <c r="AU2025" s="9" t="s">
        <v>319</v>
      </c>
      <c r="AV2025" s="9" t="s">
        <v>320</v>
      </c>
      <c r="AW2025" s="821" t="s">
        <v>5466</v>
      </c>
      <c r="AX2025" s="9">
        <v>9010600000</v>
      </c>
      <c r="AY2025" s="99">
        <v>452</v>
      </c>
      <c r="AZ2025" s="12" t="s">
        <v>207</v>
      </c>
      <c r="BA2025" s="99">
        <v>30</v>
      </c>
      <c r="BB2025" s="12" t="s">
        <v>207</v>
      </c>
      <c r="BC2025" s="99">
        <v>33</v>
      </c>
      <c r="BD2025" s="12" t="s">
        <v>207</v>
      </c>
      <c r="BE2025" s="99">
        <v>99</v>
      </c>
      <c r="BF2025" s="12" t="s">
        <v>321</v>
      </c>
      <c r="BG2025" s="654">
        <v>98.945999999999998</v>
      </c>
      <c r="BH2025" s="12" t="s">
        <v>321</v>
      </c>
      <c r="BI2025" s="99">
        <v>53</v>
      </c>
      <c r="BJ2025" s="12" t="s">
        <v>321</v>
      </c>
      <c r="BK2025" s="754">
        <v>0</v>
      </c>
      <c r="BL2025" s="12" t="s">
        <v>321</v>
      </c>
      <c r="BM2025" s="754">
        <v>0.55300000000000005</v>
      </c>
      <c r="BN2025" s="12" t="s">
        <v>321</v>
      </c>
      <c r="BO2025" s="754">
        <v>1.82</v>
      </c>
      <c r="BP2025" s="12" t="s">
        <v>321</v>
      </c>
      <c r="BQ2025" s="754">
        <v>0.02</v>
      </c>
      <c r="BR2025" s="12" t="s">
        <v>321</v>
      </c>
      <c r="BS2025" s="654">
        <v>43.552999999999997</v>
      </c>
      <c r="BT2025" s="12" t="s">
        <v>321</v>
      </c>
      <c r="BU2025" s="654">
        <v>45.945999999999998</v>
      </c>
      <c r="BV2025" s="12" t="s">
        <v>321</v>
      </c>
      <c r="BW2025" s="9">
        <v>0.46</v>
      </c>
      <c r="BX2025" s="9" t="s">
        <v>322</v>
      </c>
      <c r="BY2025" s="755">
        <v>178</v>
      </c>
      <c r="BZ2025" s="9" t="s">
        <v>315</v>
      </c>
      <c r="CA2025" s="755">
        <v>11.8</v>
      </c>
      <c r="CB2025" s="9" t="s">
        <v>315</v>
      </c>
      <c r="CC2025" s="755">
        <v>13</v>
      </c>
      <c r="CD2025" s="9" t="s">
        <v>315</v>
      </c>
      <c r="CE2025" s="755">
        <v>218</v>
      </c>
      <c r="CF2025" s="9" t="s">
        <v>323</v>
      </c>
      <c r="CG2025" s="755">
        <v>116.8</v>
      </c>
      <c r="CH2025" s="9" t="s">
        <v>323</v>
      </c>
    </row>
    <row r="2026" spans="1:86" x14ac:dyDescent="0.25">
      <c r="A2026" s="444">
        <v>10101702</v>
      </c>
      <c r="C2026" s="772">
        <v>6161</v>
      </c>
      <c r="D2026" s="807">
        <v>0.05</v>
      </c>
      <c r="E2026" s="772">
        <f t="shared" si="87"/>
        <v>6469</v>
      </c>
      <c r="F2026" s="778">
        <v>1.1000000000000001</v>
      </c>
      <c r="G2026" s="774">
        <f t="shared" si="88"/>
        <v>7116</v>
      </c>
      <c r="H2026" s="776"/>
      <c r="I2026" s="758"/>
      <c r="J2026" s="776"/>
      <c r="K2026" s="786"/>
      <c r="L2026" s="9" t="s">
        <v>308</v>
      </c>
      <c r="M2026" s="9" t="s">
        <v>4919</v>
      </c>
      <c r="N2026" s="9" t="s">
        <v>397</v>
      </c>
      <c r="O2026" s="9" t="s">
        <v>310</v>
      </c>
      <c r="P2026" s="9" t="s">
        <v>4893</v>
      </c>
      <c r="Q2026" s="9" t="s">
        <v>4894</v>
      </c>
      <c r="R2026" s="9" t="s">
        <v>4897</v>
      </c>
      <c r="S2026" s="9" t="s">
        <v>348</v>
      </c>
      <c r="T2026" s="98" t="s">
        <v>204</v>
      </c>
      <c r="U2026" s="99">
        <v>244</v>
      </c>
      <c r="V2026" s="99" t="s">
        <v>207</v>
      </c>
      <c r="W2026" s="99">
        <v>390</v>
      </c>
      <c r="X2026" s="99" t="s">
        <v>207</v>
      </c>
      <c r="Y2026" s="99">
        <v>254</v>
      </c>
      <c r="Z2026" s="99" t="s">
        <v>207</v>
      </c>
      <c r="AA2026" s="9">
        <v>400</v>
      </c>
      <c r="AB2026" s="99" t="s">
        <v>207</v>
      </c>
      <c r="AC2026" s="9">
        <v>460</v>
      </c>
      <c r="AD2026" s="9" t="s">
        <v>207</v>
      </c>
      <c r="AE2026" s="9">
        <v>181</v>
      </c>
      <c r="AF2026" s="9" t="s">
        <v>315</v>
      </c>
      <c r="AG2026" s="14" t="s">
        <v>369</v>
      </c>
      <c r="AH2026" s="14" t="s">
        <v>207</v>
      </c>
      <c r="AI2026" s="14" t="s">
        <v>370</v>
      </c>
      <c r="AJ2026" s="14" t="s">
        <v>207</v>
      </c>
      <c r="AK2026" s="9">
        <v>5</v>
      </c>
      <c r="AL2026" s="14" t="s">
        <v>207</v>
      </c>
      <c r="AM2026" s="9">
        <v>5</v>
      </c>
      <c r="AN2026" s="14" t="s">
        <v>207</v>
      </c>
      <c r="AO2026" s="9">
        <v>5</v>
      </c>
      <c r="AP2026" s="14" t="s">
        <v>207</v>
      </c>
      <c r="AQ2026" s="9">
        <v>5</v>
      </c>
      <c r="AR2026" s="14" t="s">
        <v>207</v>
      </c>
      <c r="AS2026" s="9" t="s">
        <v>42</v>
      </c>
      <c r="AT2026" s="9" t="s">
        <v>345</v>
      </c>
      <c r="AU2026" s="9" t="s">
        <v>319</v>
      </c>
      <c r="AV2026" s="9" t="s">
        <v>320</v>
      </c>
      <c r="AW2026" s="821" t="s">
        <v>5467</v>
      </c>
      <c r="AX2026" s="9">
        <v>9010600000</v>
      </c>
      <c r="AY2026" s="99">
        <v>472</v>
      </c>
      <c r="AZ2026" s="12" t="s">
        <v>207</v>
      </c>
      <c r="BA2026" s="99">
        <v>30</v>
      </c>
      <c r="BB2026" s="12" t="s">
        <v>207</v>
      </c>
      <c r="BC2026" s="99">
        <v>33</v>
      </c>
      <c r="BD2026" s="12" t="s">
        <v>207</v>
      </c>
      <c r="BE2026" s="99">
        <v>104</v>
      </c>
      <c r="BF2026" s="12" t="s">
        <v>321</v>
      </c>
      <c r="BG2026" s="654">
        <v>103.76300000000001</v>
      </c>
      <c r="BH2026" s="12" t="s">
        <v>321</v>
      </c>
      <c r="BI2026" s="99">
        <v>56</v>
      </c>
      <c r="BJ2026" s="12" t="s">
        <v>321</v>
      </c>
      <c r="BK2026" s="754">
        <v>0</v>
      </c>
      <c r="BL2026" s="12" t="s">
        <v>321</v>
      </c>
      <c r="BM2026" s="754">
        <v>0.56899999999999995</v>
      </c>
      <c r="BN2026" s="12" t="s">
        <v>321</v>
      </c>
      <c r="BO2026" s="754">
        <v>2.1800000000000002</v>
      </c>
      <c r="BP2026" s="12" t="s">
        <v>321</v>
      </c>
      <c r="BQ2026" s="754">
        <v>0.02</v>
      </c>
      <c r="BR2026" s="12" t="s">
        <v>321</v>
      </c>
      <c r="BS2026" s="654">
        <v>44.994</v>
      </c>
      <c r="BT2026" s="12" t="s">
        <v>321</v>
      </c>
      <c r="BU2026" s="654">
        <v>47.762999999999998</v>
      </c>
      <c r="BV2026" s="12" t="s">
        <v>321</v>
      </c>
      <c r="BW2026" s="9">
        <v>0.48</v>
      </c>
      <c r="BX2026" s="9" t="s">
        <v>322</v>
      </c>
      <c r="BY2026" s="755">
        <v>185.8</v>
      </c>
      <c r="BZ2026" s="9" t="s">
        <v>315</v>
      </c>
      <c r="CA2026" s="755">
        <v>11.8</v>
      </c>
      <c r="CB2026" s="9" t="s">
        <v>315</v>
      </c>
      <c r="CC2026" s="755">
        <v>13</v>
      </c>
      <c r="CD2026" s="9" t="s">
        <v>315</v>
      </c>
      <c r="CE2026" s="755">
        <v>229</v>
      </c>
      <c r="CF2026" s="9" t="s">
        <v>323</v>
      </c>
      <c r="CG2026" s="755">
        <v>123.5</v>
      </c>
      <c r="CH2026" s="9" t="s">
        <v>323</v>
      </c>
    </row>
    <row r="2027" spans="1:86" x14ac:dyDescent="0.25">
      <c r="A2027" s="444">
        <v>10101714</v>
      </c>
      <c r="C2027" s="772">
        <v>3257</v>
      </c>
      <c r="D2027" s="807">
        <v>0.05</v>
      </c>
      <c r="E2027" s="772">
        <f t="shared" si="87"/>
        <v>3420</v>
      </c>
      <c r="F2027" s="778">
        <v>1.1000000000000001</v>
      </c>
      <c r="G2027" s="774">
        <f t="shared" si="88"/>
        <v>3762</v>
      </c>
      <c r="H2027" s="776"/>
      <c r="I2027" s="758"/>
      <c r="J2027" s="776"/>
      <c r="K2027" s="786"/>
      <c r="L2027" s="9" t="s">
        <v>308</v>
      </c>
      <c r="M2027" s="9" t="s">
        <v>4920</v>
      </c>
      <c r="N2027" s="9" t="s">
        <v>397</v>
      </c>
      <c r="O2027" s="9" t="s">
        <v>310</v>
      </c>
      <c r="P2027" s="9" t="s">
        <v>4893</v>
      </c>
      <c r="Q2027" s="9" t="s">
        <v>4894</v>
      </c>
      <c r="R2027" s="9" t="s">
        <v>4897</v>
      </c>
      <c r="S2027" s="9" t="s">
        <v>348</v>
      </c>
      <c r="T2027" s="98" t="s">
        <v>204</v>
      </c>
      <c r="U2027" s="99">
        <v>119</v>
      </c>
      <c r="V2027" s="99" t="s">
        <v>207</v>
      </c>
      <c r="W2027" s="99">
        <v>190</v>
      </c>
      <c r="X2027" s="99" t="s">
        <v>207</v>
      </c>
      <c r="Y2027" s="99">
        <v>129</v>
      </c>
      <c r="Z2027" s="99" t="s">
        <v>207</v>
      </c>
      <c r="AA2027" s="9">
        <v>200</v>
      </c>
      <c r="AB2027" s="99" t="s">
        <v>207</v>
      </c>
      <c r="AC2027" s="9">
        <v>224</v>
      </c>
      <c r="AD2027" s="9" t="s">
        <v>207</v>
      </c>
      <c r="AE2027" s="9">
        <v>88</v>
      </c>
      <c r="AF2027" s="9" t="s">
        <v>315</v>
      </c>
      <c r="AG2027" s="14" t="s">
        <v>349</v>
      </c>
      <c r="AH2027" s="14" t="s">
        <v>207</v>
      </c>
      <c r="AI2027" s="14" t="s">
        <v>350</v>
      </c>
      <c r="AJ2027" s="14" t="s">
        <v>207</v>
      </c>
      <c r="AK2027" s="9">
        <v>5</v>
      </c>
      <c r="AL2027" s="14" t="s">
        <v>207</v>
      </c>
      <c r="AM2027" s="9">
        <v>5</v>
      </c>
      <c r="AN2027" s="14" t="s">
        <v>207</v>
      </c>
      <c r="AO2027" s="9">
        <v>5</v>
      </c>
      <c r="AP2027" s="14" t="s">
        <v>207</v>
      </c>
      <c r="AQ2027" s="9">
        <v>5</v>
      </c>
      <c r="AR2027" s="14" t="s">
        <v>207</v>
      </c>
      <c r="AS2027" s="9" t="s">
        <v>184</v>
      </c>
      <c r="AT2027" s="9" t="s">
        <v>347</v>
      </c>
      <c r="AU2027" s="9" t="s">
        <v>319</v>
      </c>
      <c r="AV2027" s="9" t="s">
        <v>320</v>
      </c>
      <c r="AW2027" s="821" t="s">
        <v>5468</v>
      </c>
      <c r="AX2027" s="9">
        <v>9010600000</v>
      </c>
      <c r="AY2027" s="99">
        <v>272</v>
      </c>
      <c r="AZ2027" s="12" t="s">
        <v>207</v>
      </c>
      <c r="BA2027" s="99">
        <v>25</v>
      </c>
      <c r="BB2027" s="12" t="s">
        <v>207</v>
      </c>
      <c r="BC2027" s="99">
        <v>23</v>
      </c>
      <c r="BD2027" s="12" t="s">
        <v>207</v>
      </c>
      <c r="BE2027" s="99">
        <v>41</v>
      </c>
      <c r="BF2027" s="12" t="s">
        <v>321</v>
      </c>
      <c r="BG2027" s="654">
        <v>40.718000000000004</v>
      </c>
      <c r="BH2027" s="12" t="s">
        <v>321</v>
      </c>
      <c r="BI2027" s="99">
        <v>30</v>
      </c>
      <c r="BJ2027" s="12" t="s">
        <v>321</v>
      </c>
      <c r="BK2027" s="754">
        <v>0</v>
      </c>
      <c r="BL2027" s="12" t="s">
        <v>321</v>
      </c>
      <c r="BM2027" s="754">
        <v>0.308</v>
      </c>
      <c r="BN2027" s="12" t="s">
        <v>321</v>
      </c>
      <c r="BO2027" s="754">
        <v>7.7119999999999997</v>
      </c>
      <c r="BP2027" s="12" t="s">
        <v>321</v>
      </c>
      <c r="BQ2027" s="754">
        <v>0</v>
      </c>
      <c r="BR2027" s="12" t="s">
        <v>321</v>
      </c>
      <c r="BS2027" s="654">
        <v>2.698</v>
      </c>
      <c r="BT2027" s="12" t="s">
        <v>321</v>
      </c>
      <c r="BU2027" s="654">
        <v>10.718</v>
      </c>
      <c r="BV2027" s="12" t="s">
        <v>321</v>
      </c>
      <c r="BW2027" s="9">
        <v>0.16</v>
      </c>
      <c r="BX2027" s="9" t="s">
        <v>322</v>
      </c>
      <c r="BY2027" s="755">
        <v>107.1</v>
      </c>
      <c r="BZ2027" s="9" t="s">
        <v>315</v>
      </c>
      <c r="CA2027" s="755">
        <v>9.8000000000000007</v>
      </c>
      <c r="CB2027" s="9" t="s">
        <v>315</v>
      </c>
      <c r="CC2027" s="755">
        <v>9.1</v>
      </c>
      <c r="CD2027" s="9" t="s">
        <v>315</v>
      </c>
      <c r="CE2027" s="755">
        <v>90</v>
      </c>
      <c r="CF2027" s="9" t="s">
        <v>323</v>
      </c>
      <c r="CG2027" s="755">
        <v>66.099999999999994</v>
      </c>
      <c r="CH2027" s="9" t="s">
        <v>323</v>
      </c>
    </row>
    <row r="2028" spans="1:86" x14ac:dyDescent="0.25">
      <c r="A2028" s="444">
        <v>10101715</v>
      </c>
      <c r="C2028" s="772">
        <v>3485</v>
      </c>
      <c r="D2028" s="807">
        <v>0.05</v>
      </c>
      <c r="E2028" s="772">
        <f t="shared" si="87"/>
        <v>3659</v>
      </c>
      <c r="F2028" s="778">
        <v>1.1000000000000001</v>
      </c>
      <c r="G2028" s="774">
        <f t="shared" si="88"/>
        <v>4025</v>
      </c>
      <c r="H2028" s="776"/>
      <c r="I2028" s="758"/>
      <c r="J2028" s="776"/>
      <c r="K2028" s="786"/>
      <c r="L2028" s="9" t="s">
        <v>308</v>
      </c>
      <c r="M2028" s="9" t="s">
        <v>4921</v>
      </c>
      <c r="N2028" s="9" t="s">
        <v>397</v>
      </c>
      <c r="O2028" s="9" t="s">
        <v>310</v>
      </c>
      <c r="P2028" s="9" t="s">
        <v>4893</v>
      </c>
      <c r="Q2028" s="9" t="s">
        <v>4894</v>
      </c>
      <c r="R2028" s="9" t="s">
        <v>4897</v>
      </c>
      <c r="S2028" s="9" t="s">
        <v>348</v>
      </c>
      <c r="T2028" s="98" t="s">
        <v>204</v>
      </c>
      <c r="U2028" s="99">
        <v>131</v>
      </c>
      <c r="V2028" s="99" t="s">
        <v>207</v>
      </c>
      <c r="W2028" s="99">
        <v>210</v>
      </c>
      <c r="X2028" s="99" t="s">
        <v>207</v>
      </c>
      <c r="Y2028" s="99">
        <v>141</v>
      </c>
      <c r="Z2028" s="99" t="s">
        <v>207</v>
      </c>
      <c r="AA2028" s="9">
        <v>220</v>
      </c>
      <c r="AB2028" s="99" t="s">
        <v>207</v>
      </c>
      <c r="AC2028" s="9">
        <v>248</v>
      </c>
      <c r="AD2028" s="9" t="s">
        <v>207</v>
      </c>
      <c r="AE2028" s="9">
        <v>98</v>
      </c>
      <c r="AF2028" s="9" t="s">
        <v>315</v>
      </c>
      <c r="AG2028" s="14" t="s">
        <v>351</v>
      </c>
      <c r="AH2028" s="14" t="s">
        <v>207</v>
      </c>
      <c r="AI2028" s="14" t="s">
        <v>352</v>
      </c>
      <c r="AJ2028" s="14" t="s">
        <v>207</v>
      </c>
      <c r="AK2028" s="9">
        <v>5</v>
      </c>
      <c r="AL2028" s="14" t="s">
        <v>207</v>
      </c>
      <c r="AM2028" s="9">
        <v>5</v>
      </c>
      <c r="AN2028" s="14" t="s">
        <v>207</v>
      </c>
      <c r="AO2028" s="9">
        <v>5</v>
      </c>
      <c r="AP2028" s="14" t="s">
        <v>207</v>
      </c>
      <c r="AQ2028" s="9">
        <v>5</v>
      </c>
      <c r="AR2028" s="14" t="s">
        <v>207</v>
      </c>
      <c r="AS2028" s="9" t="s">
        <v>184</v>
      </c>
      <c r="AT2028" s="9" t="s">
        <v>347</v>
      </c>
      <c r="AU2028" s="9" t="s">
        <v>319</v>
      </c>
      <c r="AV2028" s="9" t="s">
        <v>320</v>
      </c>
      <c r="AW2028" s="821" t="s">
        <v>5469</v>
      </c>
      <c r="AX2028" s="9">
        <v>9010600000</v>
      </c>
      <c r="AY2028" s="99">
        <v>292</v>
      </c>
      <c r="AZ2028" s="12" t="s">
        <v>207</v>
      </c>
      <c r="BA2028" s="99">
        <v>25</v>
      </c>
      <c r="BB2028" s="12" t="s">
        <v>207</v>
      </c>
      <c r="BC2028" s="99">
        <v>23</v>
      </c>
      <c r="BD2028" s="12" t="s">
        <v>207</v>
      </c>
      <c r="BE2028" s="99">
        <v>44</v>
      </c>
      <c r="BF2028" s="12" t="s">
        <v>321</v>
      </c>
      <c r="BG2028" s="654">
        <v>43.438000000000002</v>
      </c>
      <c r="BH2028" s="12" t="s">
        <v>321</v>
      </c>
      <c r="BI2028" s="99">
        <v>32</v>
      </c>
      <c r="BJ2028" s="12" t="s">
        <v>321</v>
      </c>
      <c r="BK2028" s="754">
        <v>0</v>
      </c>
      <c r="BL2028" s="12" t="s">
        <v>321</v>
      </c>
      <c r="BM2028" s="754">
        <v>0.316</v>
      </c>
      <c r="BN2028" s="12" t="s">
        <v>321</v>
      </c>
      <c r="BO2028" s="754">
        <v>8.4239999999999995</v>
      </c>
      <c r="BP2028" s="12" t="s">
        <v>321</v>
      </c>
      <c r="BQ2028" s="754">
        <v>0</v>
      </c>
      <c r="BR2028" s="12" t="s">
        <v>321</v>
      </c>
      <c r="BS2028" s="654">
        <v>2.698</v>
      </c>
      <c r="BT2028" s="12" t="s">
        <v>321</v>
      </c>
      <c r="BU2028" s="654">
        <v>11.438000000000001</v>
      </c>
      <c r="BV2028" s="12" t="s">
        <v>321</v>
      </c>
      <c r="BW2028" s="9">
        <v>0.17</v>
      </c>
      <c r="BX2028" s="9" t="s">
        <v>322</v>
      </c>
      <c r="BY2028" s="755">
        <v>115</v>
      </c>
      <c r="BZ2028" s="9" t="s">
        <v>315</v>
      </c>
      <c r="CA2028" s="755">
        <v>9.8000000000000007</v>
      </c>
      <c r="CB2028" s="9" t="s">
        <v>315</v>
      </c>
      <c r="CC2028" s="755">
        <v>9.1</v>
      </c>
      <c r="CD2028" s="9" t="s">
        <v>315</v>
      </c>
      <c r="CE2028" s="755">
        <v>96</v>
      </c>
      <c r="CF2028" s="9" t="s">
        <v>323</v>
      </c>
      <c r="CG2028" s="755">
        <v>70.5</v>
      </c>
      <c r="CH2028" s="9" t="s">
        <v>323</v>
      </c>
    </row>
    <row r="2029" spans="1:86" x14ac:dyDescent="0.25">
      <c r="A2029" s="444">
        <v>10101716</v>
      </c>
      <c r="C2029" s="772">
        <v>3724</v>
      </c>
      <c r="D2029" s="807">
        <v>0.05</v>
      </c>
      <c r="E2029" s="772">
        <f t="shared" si="87"/>
        <v>3910</v>
      </c>
      <c r="F2029" s="778">
        <v>1.1000000000000001</v>
      </c>
      <c r="G2029" s="774">
        <f t="shared" si="88"/>
        <v>4301</v>
      </c>
      <c r="H2029" s="776"/>
      <c r="I2029" s="758"/>
      <c r="J2029" s="776"/>
      <c r="K2029" s="786"/>
      <c r="L2029" s="9" t="s">
        <v>308</v>
      </c>
      <c r="M2029" s="9" t="s">
        <v>4922</v>
      </c>
      <c r="N2029" s="9" t="s">
        <v>397</v>
      </c>
      <c r="O2029" s="9" t="s">
        <v>310</v>
      </c>
      <c r="P2029" s="9" t="s">
        <v>4893</v>
      </c>
      <c r="Q2029" s="9" t="s">
        <v>4894</v>
      </c>
      <c r="R2029" s="9" t="s">
        <v>4897</v>
      </c>
      <c r="S2029" s="9" t="s">
        <v>348</v>
      </c>
      <c r="T2029" s="98" t="s">
        <v>204</v>
      </c>
      <c r="U2029" s="99">
        <v>144</v>
      </c>
      <c r="V2029" s="99" t="s">
        <v>207</v>
      </c>
      <c r="W2029" s="99">
        <v>230</v>
      </c>
      <c r="X2029" s="99" t="s">
        <v>207</v>
      </c>
      <c r="Y2029" s="99">
        <v>154</v>
      </c>
      <c r="Z2029" s="99" t="s">
        <v>207</v>
      </c>
      <c r="AA2029" s="9">
        <v>240</v>
      </c>
      <c r="AB2029" s="99" t="s">
        <v>207</v>
      </c>
      <c r="AC2029" s="9">
        <v>271</v>
      </c>
      <c r="AD2029" s="9" t="s">
        <v>207</v>
      </c>
      <c r="AE2029" s="9">
        <v>107</v>
      </c>
      <c r="AF2029" s="9" t="s">
        <v>315</v>
      </c>
      <c r="AG2029" s="14" t="s">
        <v>353</v>
      </c>
      <c r="AH2029" s="14" t="s">
        <v>207</v>
      </c>
      <c r="AI2029" s="14" t="s">
        <v>354</v>
      </c>
      <c r="AJ2029" s="14" t="s">
        <v>207</v>
      </c>
      <c r="AK2029" s="9">
        <v>5</v>
      </c>
      <c r="AL2029" s="14" t="s">
        <v>207</v>
      </c>
      <c r="AM2029" s="9">
        <v>5</v>
      </c>
      <c r="AN2029" s="14" t="s">
        <v>207</v>
      </c>
      <c r="AO2029" s="9">
        <v>5</v>
      </c>
      <c r="AP2029" s="14" t="s">
        <v>207</v>
      </c>
      <c r="AQ2029" s="9">
        <v>5</v>
      </c>
      <c r="AR2029" s="14" t="s">
        <v>207</v>
      </c>
      <c r="AS2029" s="9" t="s">
        <v>184</v>
      </c>
      <c r="AT2029" s="9" t="s">
        <v>347</v>
      </c>
      <c r="AU2029" s="9" t="s">
        <v>319</v>
      </c>
      <c r="AV2029" s="9" t="s">
        <v>320</v>
      </c>
      <c r="AW2029" s="821" t="s">
        <v>5470</v>
      </c>
      <c r="AX2029" s="9">
        <v>9010600000</v>
      </c>
      <c r="AY2029" s="99">
        <v>312</v>
      </c>
      <c r="AZ2029" s="12" t="s">
        <v>207</v>
      </c>
      <c r="BA2029" s="99">
        <v>25</v>
      </c>
      <c r="BB2029" s="12" t="s">
        <v>207</v>
      </c>
      <c r="BC2029" s="99">
        <v>23</v>
      </c>
      <c r="BD2029" s="12" t="s">
        <v>207</v>
      </c>
      <c r="BE2029" s="99">
        <v>47</v>
      </c>
      <c r="BF2029" s="12" t="s">
        <v>321</v>
      </c>
      <c r="BG2029" s="654">
        <v>46.198</v>
      </c>
      <c r="BH2029" s="12" t="s">
        <v>321</v>
      </c>
      <c r="BI2029" s="99">
        <v>34</v>
      </c>
      <c r="BJ2029" s="12" t="s">
        <v>321</v>
      </c>
      <c r="BK2029" s="754">
        <v>0</v>
      </c>
      <c r="BL2029" s="12" t="s">
        <v>321</v>
      </c>
      <c r="BM2029" s="754">
        <v>0.32400000000000001</v>
      </c>
      <c r="BN2029" s="12" t="s">
        <v>321</v>
      </c>
      <c r="BO2029" s="754">
        <v>9.1760000000000002</v>
      </c>
      <c r="BP2029" s="12" t="s">
        <v>321</v>
      </c>
      <c r="BQ2029" s="754">
        <v>0</v>
      </c>
      <c r="BR2029" s="12" t="s">
        <v>321</v>
      </c>
      <c r="BS2029" s="654">
        <v>2.698</v>
      </c>
      <c r="BT2029" s="12" t="s">
        <v>321</v>
      </c>
      <c r="BU2029" s="654">
        <v>12.198</v>
      </c>
      <c r="BV2029" s="12" t="s">
        <v>321</v>
      </c>
      <c r="BW2029" s="9">
        <v>0.18</v>
      </c>
      <c r="BX2029" s="9" t="s">
        <v>322</v>
      </c>
      <c r="BY2029" s="755">
        <v>122.8</v>
      </c>
      <c r="BZ2029" s="9" t="s">
        <v>315</v>
      </c>
      <c r="CA2029" s="755">
        <v>9.8000000000000007</v>
      </c>
      <c r="CB2029" s="9" t="s">
        <v>315</v>
      </c>
      <c r="CC2029" s="755">
        <v>9.1</v>
      </c>
      <c r="CD2029" s="9" t="s">
        <v>315</v>
      </c>
      <c r="CE2029" s="755">
        <v>102</v>
      </c>
      <c r="CF2029" s="9" t="s">
        <v>323</v>
      </c>
      <c r="CG2029" s="755">
        <v>75</v>
      </c>
      <c r="CH2029" s="9" t="s">
        <v>323</v>
      </c>
    </row>
    <row r="2030" spans="1:86" x14ac:dyDescent="0.25">
      <c r="A2030" s="444">
        <v>10101717</v>
      </c>
      <c r="C2030" s="772">
        <v>3980</v>
      </c>
      <c r="D2030" s="807">
        <v>0.05</v>
      </c>
      <c r="E2030" s="772">
        <f t="shared" si="87"/>
        <v>4179</v>
      </c>
      <c r="F2030" s="778">
        <v>1.1000000000000001</v>
      </c>
      <c r="G2030" s="774">
        <f t="shared" si="88"/>
        <v>4597</v>
      </c>
      <c r="H2030" s="776"/>
      <c r="I2030" s="758"/>
      <c r="J2030" s="776"/>
      <c r="K2030" s="786"/>
      <c r="L2030" s="9" t="s">
        <v>308</v>
      </c>
      <c r="M2030" s="9" t="s">
        <v>4923</v>
      </c>
      <c r="N2030" s="9" t="s">
        <v>397</v>
      </c>
      <c r="O2030" s="9" t="s">
        <v>310</v>
      </c>
      <c r="P2030" s="9" t="s">
        <v>4893</v>
      </c>
      <c r="Q2030" s="9" t="s">
        <v>4894</v>
      </c>
      <c r="R2030" s="9" t="s">
        <v>4897</v>
      </c>
      <c r="S2030" s="9" t="s">
        <v>348</v>
      </c>
      <c r="T2030" s="98" t="s">
        <v>204</v>
      </c>
      <c r="U2030" s="99">
        <v>156</v>
      </c>
      <c r="V2030" s="99" t="s">
        <v>207</v>
      </c>
      <c r="W2030" s="99">
        <v>250</v>
      </c>
      <c r="X2030" s="99" t="s">
        <v>207</v>
      </c>
      <c r="Y2030" s="99">
        <v>166</v>
      </c>
      <c r="Z2030" s="99" t="s">
        <v>207</v>
      </c>
      <c r="AA2030" s="9">
        <v>260</v>
      </c>
      <c r="AB2030" s="99" t="s">
        <v>207</v>
      </c>
      <c r="AC2030" s="9">
        <v>295</v>
      </c>
      <c r="AD2030" s="9" t="s">
        <v>207</v>
      </c>
      <c r="AE2030" s="9">
        <v>117</v>
      </c>
      <c r="AF2030" s="9" t="s">
        <v>315</v>
      </c>
      <c r="AG2030" s="14" t="s">
        <v>355</v>
      </c>
      <c r="AH2030" s="14" t="s">
        <v>207</v>
      </c>
      <c r="AI2030" s="14" t="s">
        <v>356</v>
      </c>
      <c r="AJ2030" s="14" t="s">
        <v>207</v>
      </c>
      <c r="AK2030" s="9">
        <v>5</v>
      </c>
      <c r="AL2030" s="14" t="s">
        <v>207</v>
      </c>
      <c r="AM2030" s="9">
        <v>5</v>
      </c>
      <c r="AN2030" s="14" t="s">
        <v>207</v>
      </c>
      <c r="AO2030" s="9">
        <v>5</v>
      </c>
      <c r="AP2030" s="14" t="s">
        <v>207</v>
      </c>
      <c r="AQ2030" s="9">
        <v>5</v>
      </c>
      <c r="AR2030" s="14" t="s">
        <v>207</v>
      </c>
      <c r="AS2030" s="9" t="s">
        <v>184</v>
      </c>
      <c r="AT2030" s="9" t="s">
        <v>347</v>
      </c>
      <c r="AU2030" s="9" t="s">
        <v>319</v>
      </c>
      <c r="AV2030" s="9" t="s">
        <v>320</v>
      </c>
      <c r="AW2030" s="821" t="s">
        <v>5471</v>
      </c>
      <c r="AX2030" s="9">
        <v>9010600000</v>
      </c>
      <c r="AY2030" s="99">
        <v>330</v>
      </c>
      <c r="AZ2030" s="12" t="s">
        <v>207</v>
      </c>
      <c r="BA2030" s="99">
        <v>25</v>
      </c>
      <c r="BB2030" s="12" t="s">
        <v>207</v>
      </c>
      <c r="BC2030" s="99">
        <v>23</v>
      </c>
      <c r="BD2030" s="12" t="s">
        <v>207</v>
      </c>
      <c r="BE2030" s="99">
        <v>50</v>
      </c>
      <c r="BF2030" s="12" t="s">
        <v>321</v>
      </c>
      <c r="BG2030" s="654">
        <v>49.438000000000002</v>
      </c>
      <c r="BH2030" s="12" t="s">
        <v>321</v>
      </c>
      <c r="BI2030" s="99">
        <v>37</v>
      </c>
      <c r="BJ2030" s="12" t="s">
        <v>321</v>
      </c>
      <c r="BK2030" s="754">
        <v>0</v>
      </c>
      <c r="BL2030" s="12" t="s">
        <v>321</v>
      </c>
      <c r="BM2030" s="754">
        <v>0.33200000000000002</v>
      </c>
      <c r="BN2030" s="12" t="s">
        <v>321</v>
      </c>
      <c r="BO2030" s="754">
        <v>9.4079999999999995</v>
      </c>
      <c r="BP2030" s="12" t="s">
        <v>321</v>
      </c>
      <c r="BQ2030" s="754">
        <v>0</v>
      </c>
      <c r="BR2030" s="12" t="s">
        <v>321</v>
      </c>
      <c r="BS2030" s="654">
        <v>2.698</v>
      </c>
      <c r="BT2030" s="12" t="s">
        <v>321</v>
      </c>
      <c r="BU2030" s="654">
        <v>12.438000000000001</v>
      </c>
      <c r="BV2030" s="12" t="s">
        <v>321</v>
      </c>
      <c r="BW2030" s="9">
        <v>0.19</v>
      </c>
      <c r="BX2030" s="9" t="s">
        <v>322</v>
      </c>
      <c r="BY2030" s="755">
        <v>129.9</v>
      </c>
      <c r="BZ2030" s="9" t="s">
        <v>315</v>
      </c>
      <c r="CA2030" s="755">
        <v>9.8000000000000007</v>
      </c>
      <c r="CB2030" s="9" t="s">
        <v>315</v>
      </c>
      <c r="CC2030" s="755">
        <v>9.1</v>
      </c>
      <c r="CD2030" s="9" t="s">
        <v>315</v>
      </c>
      <c r="CE2030" s="755">
        <v>109</v>
      </c>
      <c r="CF2030" s="9" t="s">
        <v>323</v>
      </c>
      <c r="CG2030" s="755">
        <v>81.599999999999994</v>
      </c>
      <c r="CH2030" s="9" t="s">
        <v>323</v>
      </c>
    </row>
    <row r="2031" spans="1:86" x14ac:dyDescent="0.25">
      <c r="A2031" s="444">
        <v>10101718</v>
      </c>
      <c r="C2031" s="772">
        <v>4249</v>
      </c>
      <c r="D2031" s="807">
        <v>0.05</v>
      </c>
      <c r="E2031" s="772">
        <f t="shared" si="87"/>
        <v>4461</v>
      </c>
      <c r="F2031" s="778">
        <v>1.1000000000000001</v>
      </c>
      <c r="G2031" s="774">
        <f t="shared" si="88"/>
        <v>4907</v>
      </c>
      <c r="H2031" s="776"/>
      <c r="I2031" s="758"/>
      <c r="J2031" s="776"/>
      <c r="K2031" s="786"/>
      <c r="L2031" s="9" t="s">
        <v>308</v>
      </c>
      <c r="M2031" s="9" t="s">
        <v>4924</v>
      </c>
      <c r="N2031" s="9" t="s">
        <v>397</v>
      </c>
      <c r="O2031" s="9" t="s">
        <v>310</v>
      </c>
      <c r="P2031" s="9" t="s">
        <v>4893</v>
      </c>
      <c r="Q2031" s="9" t="s">
        <v>4894</v>
      </c>
      <c r="R2031" s="9" t="s">
        <v>4897</v>
      </c>
      <c r="S2031" s="9" t="s">
        <v>348</v>
      </c>
      <c r="T2031" s="98" t="s">
        <v>204</v>
      </c>
      <c r="U2031" s="99">
        <v>169</v>
      </c>
      <c r="V2031" s="99" t="s">
        <v>207</v>
      </c>
      <c r="W2031" s="99">
        <v>270</v>
      </c>
      <c r="X2031" s="99" t="s">
        <v>207</v>
      </c>
      <c r="Y2031" s="99">
        <v>179</v>
      </c>
      <c r="Z2031" s="99" t="s">
        <v>207</v>
      </c>
      <c r="AA2031" s="9">
        <v>280</v>
      </c>
      <c r="AB2031" s="99" t="s">
        <v>207</v>
      </c>
      <c r="AC2031" s="9">
        <v>319</v>
      </c>
      <c r="AD2031" s="9" t="s">
        <v>207</v>
      </c>
      <c r="AE2031" s="9">
        <v>126</v>
      </c>
      <c r="AF2031" s="9" t="s">
        <v>315</v>
      </c>
      <c r="AG2031" s="14" t="s">
        <v>357</v>
      </c>
      <c r="AH2031" s="14" t="s">
        <v>207</v>
      </c>
      <c r="AI2031" s="14" t="s">
        <v>358</v>
      </c>
      <c r="AJ2031" s="14" t="s">
        <v>207</v>
      </c>
      <c r="AK2031" s="9">
        <v>5</v>
      </c>
      <c r="AL2031" s="14" t="s">
        <v>207</v>
      </c>
      <c r="AM2031" s="9">
        <v>5</v>
      </c>
      <c r="AN2031" s="14" t="s">
        <v>207</v>
      </c>
      <c r="AO2031" s="9">
        <v>5</v>
      </c>
      <c r="AP2031" s="14" t="s">
        <v>207</v>
      </c>
      <c r="AQ2031" s="9">
        <v>5</v>
      </c>
      <c r="AR2031" s="14" t="s">
        <v>207</v>
      </c>
      <c r="AS2031" s="9" t="s">
        <v>184</v>
      </c>
      <c r="AT2031" s="9" t="s">
        <v>347</v>
      </c>
      <c r="AU2031" s="9" t="s">
        <v>319</v>
      </c>
      <c r="AV2031" s="9" t="s">
        <v>320</v>
      </c>
      <c r="AW2031" s="821" t="s">
        <v>5472</v>
      </c>
      <c r="AX2031" s="9">
        <v>9010600000</v>
      </c>
      <c r="AY2031" s="99">
        <v>351</v>
      </c>
      <c r="AZ2031" s="12" t="s">
        <v>207</v>
      </c>
      <c r="BA2031" s="99">
        <v>25</v>
      </c>
      <c r="BB2031" s="12" t="s">
        <v>207</v>
      </c>
      <c r="BC2031" s="99">
        <v>23</v>
      </c>
      <c r="BD2031" s="12" t="s">
        <v>207</v>
      </c>
      <c r="BE2031" s="99">
        <v>52</v>
      </c>
      <c r="BF2031" s="12" t="s">
        <v>321</v>
      </c>
      <c r="BG2031" s="654">
        <v>51.238</v>
      </c>
      <c r="BH2031" s="12" t="s">
        <v>321</v>
      </c>
      <c r="BI2031" s="99">
        <v>40</v>
      </c>
      <c r="BJ2031" s="12" t="s">
        <v>321</v>
      </c>
      <c r="BK2031" s="754">
        <v>0</v>
      </c>
      <c r="BL2031" s="12" t="s">
        <v>321</v>
      </c>
      <c r="BM2031" s="754">
        <v>0.34</v>
      </c>
      <c r="BN2031" s="12" t="s">
        <v>321</v>
      </c>
      <c r="BO2031" s="754">
        <v>8.1999999999999993</v>
      </c>
      <c r="BP2031" s="12" t="s">
        <v>321</v>
      </c>
      <c r="BQ2031" s="754">
        <v>0</v>
      </c>
      <c r="BR2031" s="12" t="s">
        <v>321</v>
      </c>
      <c r="BS2031" s="654">
        <v>2.698</v>
      </c>
      <c r="BT2031" s="12" t="s">
        <v>321</v>
      </c>
      <c r="BU2031" s="654">
        <v>11.238</v>
      </c>
      <c r="BV2031" s="12" t="s">
        <v>321</v>
      </c>
      <c r="BW2031" s="9">
        <v>0.2</v>
      </c>
      <c r="BX2031" s="9" t="s">
        <v>322</v>
      </c>
      <c r="BY2031" s="755">
        <v>138.19999999999999</v>
      </c>
      <c r="BZ2031" s="9" t="s">
        <v>315</v>
      </c>
      <c r="CA2031" s="755">
        <v>9.8000000000000007</v>
      </c>
      <c r="CB2031" s="9" t="s">
        <v>315</v>
      </c>
      <c r="CC2031" s="755">
        <v>9.1</v>
      </c>
      <c r="CD2031" s="9" t="s">
        <v>315</v>
      </c>
      <c r="CE2031" s="755">
        <v>113</v>
      </c>
      <c r="CF2031" s="9" t="s">
        <v>323</v>
      </c>
      <c r="CG2031" s="755">
        <v>88.2</v>
      </c>
      <c r="CH2031" s="9" t="s">
        <v>323</v>
      </c>
    </row>
    <row r="2032" spans="1:86" x14ac:dyDescent="0.25">
      <c r="A2032" s="444">
        <v>10101719</v>
      </c>
      <c r="C2032" s="772">
        <v>4533</v>
      </c>
      <c r="D2032" s="807">
        <v>0.05</v>
      </c>
      <c r="E2032" s="772">
        <f t="shared" si="87"/>
        <v>4760</v>
      </c>
      <c r="F2032" s="778">
        <v>1.1000000000000001</v>
      </c>
      <c r="G2032" s="774">
        <f t="shared" si="88"/>
        <v>5236</v>
      </c>
      <c r="H2032" s="776"/>
      <c r="I2032" s="758"/>
      <c r="J2032" s="776"/>
      <c r="K2032" s="786"/>
      <c r="L2032" s="9" t="s">
        <v>308</v>
      </c>
      <c r="M2032" s="9" t="s">
        <v>4925</v>
      </c>
      <c r="N2032" s="9" t="s">
        <v>397</v>
      </c>
      <c r="O2032" s="9" t="s">
        <v>310</v>
      </c>
      <c r="P2032" s="9" t="s">
        <v>4893</v>
      </c>
      <c r="Q2032" s="9" t="s">
        <v>4894</v>
      </c>
      <c r="R2032" s="9" t="s">
        <v>4897</v>
      </c>
      <c r="S2032" s="9" t="s">
        <v>348</v>
      </c>
      <c r="T2032" s="98" t="s">
        <v>204</v>
      </c>
      <c r="U2032" s="99">
        <v>181</v>
      </c>
      <c r="V2032" s="99" t="s">
        <v>207</v>
      </c>
      <c r="W2032" s="99">
        <v>290</v>
      </c>
      <c r="X2032" s="99" t="s">
        <v>207</v>
      </c>
      <c r="Y2032" s="99">
        <v>191</v>
      </c>
      <c r="Z2032" s="99" t="s">
        <v>207</v>
      </c>
      <c r="AA2032" s="9">
        <v>300</v>
      </c>
      <c r="AB2032" s="99" t="s">
        <v>207</v>
      </c>
      <c r="AC2032" s="9">
        <v>342</v>
      </c>
      <c r="AD2032" s="9" t="s">
        <v>207</v>
      </c>
      <c r="AE2032" s="9">
        <v>135</v>
      </c>
      <c r="AF2032" s="9" t="s">
        <v>315</v>
      </c>
      <c r="AG2032" s="14" t="s">
        <v>359</v>
      </c>
      <c r="AH2032" s="14" t="s">
        <v>207</v>
      </c>
      <c r="AI2032" s="14" t="s">
        <v>360</v>
      </c>
      <c r="AJ2032" s="14" t="s">
        <v>207</v>
      </c>
      <c r="AK2032" s="9">
        <v>5</v>
      </c>
      <c r="AL2032" s="14" t="s">
        <v>207</v>
      </c>
      <c r="AM2032" s="9">
        <v>5</v>
      </c>
      <c r="AN2032" s="14" t="s">
        <v>207</v>
      </c>
      <c r="AO2032" s="9">
        <v>5</v>
      </c>
      <c r="AP2032" s="14" t="s">
        <v>207</v>
      </c>
      <c r="AQ2032" s="9">
        <v>5</v>
      </c>
      <c r="AR2032" s="14" t="s">
        <v>207</v>
      </c>
      <c r="AS2032" s="9" t="s">
        <v>184</v>
      </c>
      <c r="AT2032" s="9" t="s">
        <v>347</v>
      </c>
      <c r="AU2032" s="9" t="s">
        <v>319</v>
      </c>
      <c r="AV2032" s="9" t="s">
        <v>320</v>
      </c>
      <c r="AW2032" s="821" t="s">
        <v>5473</v>
      </c>
      <c r="AX2032" s="9">
        <v>9010600000</v>
      </c>
      <c r="AY2032" s="99">
        <v>373</v>
      </c>
      <c r="AZ2032" s="12" t="s">
        <v>207</v>
      </c>
      <c r="BA2032" s="99">
        <v>30</v>
      </c>
      <c r="BB2032" s="12" t="s">
        <v>207</v>
      </c>
      <c r="BC2032" s="99">
        <v>33</v>
      </c>
      <c r="BD2032" s="12" t="s">
        <v>207</v>
      </c>
      <c r="BE2032" s="99">
        <v>83</v>
      </c>
      <c r="BF2032" s="12" t="s">
        <v>321</v>
      </c>
      <c r="BG2032" s="654">
        <v>82.795000000000002</v>
      </c>
      <c r="BH2032" s="12" t="s">
        <v>321</v>
      </c>
      <c r="BI2032" s="99">
        <v>43</v>
      </c>
      <c r="BJ2032" s="12" t="s">
        <v>321</v>
      </c>
      <c r="BK2032" s="754">
        <v>0</v>
      </c>
      <c r="BL2032" s="12" t="s">
        <v>321</v>
      </c>
      <c r="BM2032" s="754">
        <v>0.49</v>
      </c>
      <c r="BN2032" s="12" t="s">
        <v>321</v>
      </c>
      <c r="BO2032" s="754">
        <v>1.5</v>
      </c>
      <c r="BP2032" s="12" t="s">
        <v>321</v>
      </c>
      <c r="BQ2032" s="754">
        <v>0.02</v>
      </c>
      <c r="BR2032" s="12" t="s">
        <v>321</v>
      </c>
      <c r="BS2032" s="654">
        <v>37.784999999999997</v>
      </c>
      <c r="BT2032" s="12" t="s">
        <v>321</v>
      </c>
      <c r="BU2032" s="654">
        <v>39.795000000000002</v>
      </c>
      <c r="BV2032" s="12" t="s">
        <v>321</v>
      </c>
      <c r="BW2032" s="9">
        <v>0.38</v>
      </c>
      <c r="BX2032" s="9" t="s">
        <v>322</v>
      </c>
      <c r="BY2032" s="755">
        <v>146.9</v>
      </c>
      <c r="BZ2032" s="9" t="s">
        <v>315</v>
      </c>
      <c r="CA2032" s="755">
        <v>11.8</v>
      </c>
      <c r="CB2032" s="9" t="s">
        <v>315</v>
      </c>
      <c r="CC2032" s="755">
        <v>13</v>
      </c>
      <c r="CD2032" s="9" t="s">
        <v>315</v>
      </c>
      <c r="CE2032" s="755">
        <v>183</v>
      </c>
      <c r="CF2032" s="9" t="s">
        <v>323</v>
      </c>
      <c r="CG2032" s="755">
        <v>94.8</v>
      </c>
      <c r="CH2032" s="9" t="s">
        <v>323</v>
      </c>
    </row>
    <row r="2033" spans="1:86" x14ac:dyDescent="0.25">
      <c r="A2033" s="444">
        <v>10101720</v>
      </c>
      <c r="C2033" s="772">
        <v>4830</v>
      </c>
      <c r="D2033" s="807">
        <v>0.05</v>
      </c>
      <c r="E2033" s="772">
        <f t="shared" si="87"/>
        <v>5072</v>
      </c>
      <c r="F2033" s="778">
        <v>1.1000000000000001</v>
      </c>
      <c r="G2033" s="774">
        <f t="shared" si="88"/>
        <v>5579</v>
      </c>
      <c r="H2033" s="776"/>
      <c r="I2033" s="758"/>
      <c r="J2033" s="776"/>
      <c r="K2033" s="786"/>
      <c r="L2033" s="9" t="s">
        <v>308</v>
      </c>
      <c r="M2033" s="9" t="s">
        <v>4926</v>
      </c>
      <c r="N2033" s="9" t="s">
        <v>397</v>
      </c>
      <c r="O2033" s="9" t="s">
        <v>310</v>
      </c>
      <c r="P2033" s="9" t="s">
        <v>4893</v>
      </c>
      <c r="Q2033" s="9" t="s">
        <v>4894</v>
      </c>
      <c r="R2033" s="9" t="s">
        <v>4897</v>
      </c>
      <c r="S2033" s="9" t="s">
        <v>348</v>
      </c>
      <c r="T2033" s="98" t="s">
        <v>204</v>
      </c>
      <c r="U2033" s="99">
        <v>194</v>
      </c>
      <c r="V2033" s="99" t="s">
        <v>207</v>
      </c>
      <c r="W2033" s="99">
        <v>310</v>
      </c>
      <c r="X2033" s="99" t="s">
        <v>207</v>
      </c>
      <c r="Y2033" s="99">
        <v>204</v>
      </c>
      <c r="Z2033" s="99" t="s">
        <v>207</v>
      </c>
      <c r="AA2033" s="9">
        <v>320</v>
      </c>
      <c r="AB2033" s="99" t="s">
        <v>207</v>
      </c>
      <c r="AC2033" s="9">
        <v>366</v>
      </c>
      <c r="AD2033" s="9" t="s">
        <v>207</v>
      </c>
      <c r="AE2033" s="9">
        <v>144</v>
      </c>
      <c r="AF2033" s="9" t="s">
        <v>315</v>
      </c>
      <c r="AG2033" s="14" t="s">
        <v>361</v>
      </c>
      <c r="AH2033" s="14" t="s">
        <v>207</v>
      </c>
      <c r="AI2033" s="14" t="s">
        <v>362</v>
      </c>
      <c r="AJ2033" s="14" t="s">
        <v>207</v>
      </c>
      <c r="AK2033" s="9">
        <v>5</v>
      </c>
      <c r="AL2033" s="14" t="s">
        <v>207</v>
      </c>
      <c r="AM2033" s="9">
        <v>5</v>
      </c>
      <c r="AN2033" s="14" t="s">
        <v>207</v>
      </c>
      <c r="AO2033" s="9">
        <v>5</v>
      </c>
      <c r="AP2033" s="14" t="s">
        <v>207</v>
      </c>
      <c r="AQ2033" s="9">
        <v>5</v>
      </c>
      <c r="AR2033" s="14" t="s">
        <v>207</v>
      </c>
      <c r="AS2033" s="9" t="s">
        <v>184</v>
      </c>
      <c r="AT2033" s="9" t="s">
        <v>347</v>
      </c>
      <c r="AU2033" s="9" t="s">
        <v>319</v>
      </c>
      <c r="AV2033" s="9" t="s">
        <v>320</v>
      </c>
      <c r="AW2033" s="821" t="s">
        <v>5474</v>
      </c>
      <c r="AX2033" s="9">
        <v>9010600000</v>
      </c>
      <c r="AY2033" s="99">
        <v>396</v>
      </c>
      <c r="AZ2033" s="12" t="s">
        <v>207</v>
      </c>
      <c r="BA2033" s="99">
        <v>30</v>
      </c>
      <c r="BB2033" s="12" t="s">
        <v>207</v>
      </c>
      <c r="BC2033" s="99">
        <v>33</v>
      </c>
      <c r="BD2033" s="12" t="s">
        <v>207</v>
      </c>
      <c r="BE2033" s="99">
        <v>87</v>
      </c>
      <c r="BF2033" s="12" t="s">
        <v>321</v>
      </c>
      <c r="BG2033" s="654">
        <v>86.471000000000004</v>
      </c>
      <c r="BH2033" s="12" t="s">
        <v>321</v>
      </c>
      <c r="BI2033" s="99">
        <v>45</v>
      </c>
      <c r="BJ2033" s="12" t="s">
        <v>321</v>
      </c>
      <c r="BK2033" s="754">
        <v>0</v>
      </c>
      <c r="BL2033" s="12" t="s">
        <v>321</v>
      </c>
      <c r="BM2033" s="754">
        <v>0.50800000000000001</v>
      </c>
      <c r="BN2033" s="12" t="s">
        <v>321</v>
      </c>
      <c r="BO2033" s="754">
        <v>1.5</v>
      </c>
      <c r="BP2033" s="12" t="s">
        <v>321</v>
      </c>
      <c r="BQ2033" s="754">
        <v>0.02</v>
      </c>
      <c r="BR2033" s="12" t="s">
        <v>321</v>
      </c>
      <c r="BS2033" s="654">
        <v>39.442999999999998</v>
      </c>
      <c r="BT2033" s="12" t="s">
        <v>321</v>
      </c>
      <c r="BU2033" s="654">
        <v>41.470999999999997</v>
      </c>
      <c r="BV2033" s="12" t="s">
        <v>321</v>
      </c>
      <c r="BW2033" s="9">
        <v>0.4</v>
      </c>
      <c r="BX2033" s="9" t="s">
        <v>322</v>
      </c>
      <c r="BY2033" s="755">
        <v>155.9</v>
      </c>
      <c r="BZ2033" s="9" t="s">
        <v>315</v>
      </c>
      <c r="CA2033" s="755">
        <v>11.8</v>
      </c>
      <c r="CB2033" s="9" t="s">
        <v>315</v>
      </c>
      <c r="CC2033" s="755">
        <v>13</v>
      </c>
      <c r="CD2033" s="9" t="s">
        <v>315</v>
      </c>
      <c r="CE2033" s="755">
        <v>191</v>
      </c>
      <c r="CF2033" s="9" t="s">
        <v>323</v>
      </c>
      <c r="CG2033" s="755">
        <v>99.2</v>
      </c>
      <c r="CH2033" s="9" t="s">
        <v>323</v>
      </c>
    </row>
    <row r="2034" spans="1:86" x14ac:dyDescent="0.25">
      <c r="A2034" s="444">
        <v>10101721</v>
      </c>
      <c r="C2034" s="772">
        <v>5142</v>
      </c>
      <c r="D2034" s="807">
        <v>0.05</v>
      </c>
      <c r="E2034" s="772">
        <f t="shared" si="87"/>
        <v>5399</v>
      </c>
      <c r="F2034" s="778">
        <v>1.1000000000000001</v>
      </c>
      <c r="G2034" s="774">
        <f t="shared" si="88"/>
        <v>5939</v>
      </c>
      <c r="H2034" s="776"/>
      <c r="I2034" s="758"/>
      <c r="J2034" s="776"/>
      <c r="K2034" s="786"/>
      <c r="L2034" s="9" t="s">
        <v>308</v>
      </c>
      <c r="M2034" s="9" t="s">
        <v>4927</v>
      </c>
      <c r="N2034" s="9" t="s">
        <v>397</v>
      </c>
      <c r="O2034" s="9" t="s">
        <v>310</v>
      </c>
      <c r="P2034" s="9" t="s">
        <v>4893</v>
      </c>
      <c r="Q2034" s="9" t="s">
        <v>4894</v>
      </c>
      <c r="R2034" s="9" t="s">
        <v>4897</v>
      </c>
      <c r="S2034" s="9" t="s">
        <v>348</v>
      </c>
      <c r="T2034" s="98" t="s">
        <v>204</v>
      </c>
      <c r="U2034" s="99">
        <v>206</v>
      </c>
      <c r="V2034" s="99" t="s">
        <v>207</v>
      </c>
      <c r="W2034" s="99">
        <v>330</v>
      </c>
      <c r="X2034" s="99" t="s">
        <v>207</v>
      </c>
      <c r="Y2034" s="99">
        <v>216</v>
      </c>
      <c r="Z2034" s="99" t="s">
        <v>207</v>
      </c>
      <c r="AA2034" s="9">
        <v>340</v>
      </c>
      <c r="AB2034" s="99" t="s">
        <v>207</v>
      </c>
      <c r="AC2034" s="9">
        <v>389</v>
      </c>
      <c r="AD2034" s="9" t="s">
        <v>207</v>
      </c>
      <c r="AE2034" s="9">
        <v>153</v>
      </c>
      <c r="AF2034" s="9" t="s">
        <v>315</v>
      </c>
      <c r="AG2034" s="14" t="s">
        <v>363</v>
      </c>
      <c r="AH2034" s="14" t="s">
        <v>207</v>
      </c>
      <c r="AI2034" s="14" t="s">
        <v>364</v>
      </c>
      <c r="AJ2034" s="14" t="s">
        <v>207</v>
      </c>
      <c r="AK2034" s="9">
        <v>5</v>
      </c>
      <c r="AL2034" s="14" t="s">
        <v>207</v>
      </c>
      <c r="AM2034" s="9">
        <v>5</v>
      </c>
      <c r="AN2034" s="14" t="s">
        <v>207</v>
      </c>
      <c r="AO2034" s="9">
        <v>5</v>
      </c>
      <c r="AP2034" s="14" t="s">
        <v>207</v>
      </c>
      <c r="AQ2034" s="9">
        <v>5</v>
      </c>
      <c r="AR2034" s="14" t="s">
        <v>207</v>
      </c>
      <c r="AS2034" s="9" t="s">
        <v>184</v>
      </c>
      <c r="AT2034" s="9" t="s">
        <v>347</v>
      </c>
      <c r="AU2034" s="9" t="s">
        <v>319</v>
      </c>
      <c r="AV2034" s="9" t="s">
        <v>320</v>
      </c>
      <c r="AW2034" s="821" t="s">
        <v>5475</v>
      </c>
      <c r="AX2034" s="9">
        <v>9010600000</v>
      </c>
      <c r="AY2034" s="99">
        <v>419</v>
      </c>
      <c r="AZ2034" s="12" t="s">
        <v>207</v>
      </c>
      <c r="BA2034" s="99">
        <v>30</v>
      </c>
      <c r="BB2034" s="12" t="s">
        <v>207</v>
      </c>
      <c r="BC2034" s="99">
        <v>33</v>
      </c>
      <c r="BD2034" s="12" t="s">
        <v>207</v>
      </c>
      <c r="BE2034" s="99">
        <v>92</v>
      </c>
      <c r="BF2034" s="12" t="s">
        <v>321</v>
      </c>
      <c r="BG2034" s="654">
        <v>91.394000000000005</v>
      </c>
      <c r="BH2034" s="12" t="s">
        <v>321</v>
      </c>
      <c r="BI2034" s="99">
        <v>48</v>
      </c>
      <c r="BJ2034" s="12" t="s">
        <v>321</v>
      </c>
      <c r="BK2034" s="754">
        <v>0</v>
      </c>
      <c r="BL2034" s="12" t="s">
        <v>321</v>
      </c>
      <c r="BM2034" s="754">
        <v>0.52500000000000002</v>
      </c>
      <c r="BN2034" s="12" t="s">
        <v>321</v>
      </c>
      <c r="BO2034" s="754">
        <v>1.82</v>
      </c>
      <c r="BP2034" s="12" t="s">
        <v>321</v>
      </c>
      <c r="BQ2034" s="754">
        <v>0.02</v>
      </c>
      <c r="BR2034" s="12" t="s">
        <v>321</v>
      </c>
      <c r="BS2034" s="654">
        <v>41.029000000000003</v>
      </c>
      <c r="BT2034" s="12" t="s">
        <v>321</v>
      </c>
      <c r="BU2034" s="654">
        <v>43.393999999999998</v>
      </c>
      <c r="BV2034" s="12" t="s">
        <v>321</v>
      </c>
      <c r="BW2034" s="9">
        <v>0.42</v>
      </c>
      <c r="BX2034" s="9" t="s">
        <v>322</v>
      </c>
      <c r="BY2034" s="755">
        <v>165</v>
      </c>
      <c r="BZ2034" s="9" t="s">
        <v>315</v>
      </c>
      <c r="CA2034" s="755">
        <v>11.8</v>
      </c>
      <c r="CB2034" s="9" t="s">
        <v>315</v>
      </c>
      <c r="CC2034" s="755">
        <v>13</v>
      </c>
      <c r="CD2034" s="9" t="s">
        <v>315</v>
      </c>
      <c r="CE2034" s="755">
        <v>201</v>
      </c>
      <c r="CF2034" s="9" t="s">
        <v>323</v>
      </c>
      <c r="CG2034" s="755">
        <v>105.8</v>
      </c>
      <c r="CH2034" s="9" t="s">
        <v>323</v>
      </c>
    </row>
    <row r="2035" spans="1:86" x14ac:dyDescent="0.25">
      <c r="A2035" s="444">
        <v>10101722</v>
      </c>
      <c r="C2035" s="772">
        <v>5468</v>
      </c>
      <c r="D2035" s="807">
        <v>0.05</v>
      </c>
      <c r="E2035" s="772">
        <f t="shared" si="87"/>
        <v>5741</v>
      </c>
      <c r="F2035" s="778">
        <v>1.1000000000000001</v>
      </c>
      <c r="G2035" s="774">
        <f t="shared" si="88"/>
        <v>6315</v>
      </c>
      <c r="H2035" s="776"/>
      <c r="I2035" s="758"/>
      <c r="J2035" s="776"/>
      <c r="K2035" s="786"/>
      <c r="L2035" s="9" t="s">
        <v>308</v>
      </c>
      <c r="M2035" s="9" t="s">
        <v>4928</v>
      </c>
      <c r="N2035" s="9" t="s">
        <v>397</v>
      </c>
      <c r="O2035" s="9" t="s">
        <v>310</v>
      </c>
      <c r="P2035" s="9" t="s">
        <v>4893</v>
      </c>
      <c r="Q2035" s="9" t="s">
        <v>4894</v>
      </c>
      <c r="R2035" s="9" t="s">
        <v>4897</v>
      </c>
      <c r="S2035" s="9" t="s">
        <v>348</v>
      </c>
      <c r="T2035" s="98" t="s">
        <v>204</v>
      </c>
      <c r="U2035" s="99">
        <v>219</v>
      </c>
      <c r="V2035" s="99" t="s">
        <v>207</v>
      </c>
      <c r="W2035" s="99">
        <v>350</v>
      </c>
      <c r="X2035" s="99" t="s">
        <v>207</v>
      </c>
      <c r="Y2035" s="99">
        <v>229</v>
      </c>
      <c r="Z2035" s="99" t="s">
        <v>207</v>
      </c>
      <c r="AA2035" s="9">
        <v>360</v>
      </c>
      <c r="AB2035" s="99" t="s">
        <v>207</v>
      </c>
      <c r="AC2035" s="9">
        <v>413</v>
      </c>
      <c r="AD2035" s="9" t="s">
        <v>207</v>
      </c>
      <c r="AE2035" s="9">
        <v>163</v>
      </c>
      <c r="AF2035" s="9" t="s">
        <v>315</v>
      </c>
      <c r="AG2035" s="14" t="s">
        <v>365</v>
      </c>
      <c r="AH2035" s="14" t="s">
        <v>207</v>
      </c>
      <c r="AI2035" s="14" t="s">
        <v>366</v>
      </c>
      <c r="AJ2035" s="14" t="s">
        <v>207</v>
      </c>
      <c r="AK2035" s="9">
        <v>5</v>
      </c>
      <c r="AL2035" s="14" t="s">
        <v>207</v>
      </c>
      <c r="AM2035" s="9">
        <v>5</v>
      </c>
      <c r="AN2035" s="14" t="s">
        <v>207</v>
      </c>
      <c r="AO2035" s="9">
        <v>5</v>
      </c>
      <c r="AP2035" s="14" t="s">
        <v>207</v>
      </c>
      <c r="AQ2035" s="9">
        <v>5</v>
      </c>
      <c r="AR2035" s="14" t="s">
        <v>207</v>
      </c>
      <c r="AS2035" s="9" t="s">
        <v>184</v>
      </c>
      <c r="AT2035" s="9" t="s">
        <v>347</v>
      </c>
      <c r="AU2035" s="9" t="s">
        <v>319</v>
      </c>
      <c r="AV2035" s="9" t="s">
        <v>320</v>
      </c>
      <c r="AW2035" s="821" t="s">
        <v>5476</v>
      </c>
      <c r="AX2035" s="9">
        <v>9010600000</v>
      </c>
      <c r="AY2035" s="99">
        <v>434</v>
      </c>
      <c r="AZ2035" s="12" t="s">
        <v>207</v>
      </c>
      <c r="BA2035" s="99">
        <v>30</v>
      </c>
      <c r="BB2035" s="12" t="s">
        <v>207</v>
      </c>
      <c r="BC2035" s="99">
        <v>33</v>
      </c>
      <c r="BD2035" s="12" t="s">
        <v>207</v>
      </c>
      <c r="BE2035" s="99">
        <v>95</v>
      </c>
      <c r="BF2035" s="12" t="s">
        <v>321</v>
      </c>
      <c r="BG2035" s="654">
        <v>94.488</v>
      </c>
      <c r="BH2035" s="12" t="s">
        <v>321</v>
      </c>
      <c r="BI2035" s="99">
        <v>50</v>
      </c>
      <c r="BJ2035" s="12" t="s">
        <v>321</v>
      </c>
      <c r="BK2035" s="754">
        <v>0</v>
      </c>
      <c r="BL2035" s="12" t="s">
        <v>321</v>
      </c>
      <c r="BM2035" s="754">
        <v>0.53700000000000003</v>
      </c>
      <c r="BN2035" s="12" t="s">
        <v>321</v>
      </c>
      <c r="BO2035" s="754">
        <v>1.82</v>
      </c>
      <c r="BP2035" s="12" t="s">
        <v>321</v>
      </c>
      <c r="BQ2035" s="754">
        <v>0.02</v>
      </c>
      <c r="BR2035" s="12" t="s">
        <v>321</v>
      </c>
      <c r="BS2035" s="654">
        <v>42.110999999999997</v>
      </c>
      <c r="BT2035" s="12" t="s">
        <v>321</v>
      </c>
      <c r="BU2035" s="654">
        <v>44.488</v>
      </c>
      <c r="BV2035" s="12" t="s">
        <v>321</v>
      </c>
      <c r="BW2035" s="9">
        <v>0.44</v>
      </c>
      <c r="BX2035" s="9" t="s">
        <v>322</v>
      </c>
      <c r="BY2035" s="755">
        <v>170.9</v>
      </c>
      <c r="BZ2035" s="9" t="s">
        <v>315</v>
      </c>
      <c r="CA2035" s="755">
        <v>11.8</v>
      </c>
      <c r="CB2035" s="9" t="s">
        <v>315</v>
      </c>
      <c r="CC2035" s="755">
        <v>13</v>
      </c>
      <c r="CD2035" s="9" t="s">
        <v>315</v>
      </c>
      <c r="CE2035" s="755">
        <v>208</v>
      </c>
      <c r="CF2035" s="9" t="s">
        <v>323</v>
      </c>
      <c r="CG2035" s="755">
        <v>110.2</v>
      </c>
      <c r="CH2035" s="9" t="s">
        <v>323</v>
      </c>
    </row>
    <row r="2036" spans="1:86" x14ac:dyDescent="0.25">
      <c r="A2036" s="444">
        <v>10101723</v>
      </c>
      <c r="C2036" s="772">
        <v>5807</v>
      </c>
      <c r="D2036" s="807">
        <v>0.05</v>
      </c>
      <c r="E2036" s="772">
        <f t="shared" si="87"/>
        <v>6097</v>
      </c>
      <c r="F2036" s="778">
        <v>1.1000000000000001</v>
      </c>
      <c r="G2036" s="774">
        <f t="shared" si="88"/>
        <v>6707</v>
      </c>
      <c r="H2036" s="776"/>
      <c r="I2036" s="758"/>
      <c r="J2036" s="776"/>
      <c r="K2036" s="786"/>
      <c r="L2036" s="9" t="s">
        <v>308</v>
      </c>
      <c r="M2036" s="9" t="s">
        <v>4929</v>
      </c>
      <c r="N2036" s="9" t="s">
        <v>397</v>
      </c>
      <c r="O2036" s="9" t="s">
        <v>310</v>
      </c>
      <c r="P2036" s="9" t="s">
        <v>4893</v>
      </c>
      <c r="Q2036" s="9" t="s">
        <v>4894</v>
      </c>
      <c r="R2036" s="9" t="s">
        <v>4897</v>
      </c>
      <c r="S2036" s="9" t="s">
        <v>348</v>
      </c>
      <c r="T2036" s="98" t="s">
        <v>204</v>
      </c>
      <c r="U2036" s="99">
        <v>231</v>
      </c>
      <c r="V2036" s="99" t="s">
        <v>207</v>
      </c>
      <c r="W2036" s="99">
        <v>370</v>
      </c>
      <c r="X2036" s="99" t="s">
        <v>207</v>
      </c>
      <c r="Y2036" s="99">
        <v>241</v>
      </c>
      <c r="Z2036" s="99" t="s">
        <v>207</v>
      </c>
      <c r="AA2036" s="9">
        <v>380</v>
      </c>
      <c r="AB2036" s="99" t="s">
        <v>207</v>
      </c>
      <c r="AC2036" s="9">
        <v>436</v>
      </c>
      <c r="AD2036" s="9" t="s">
        <v>207</v>
      </c>
      <c r="AE2036" s="9">
        <v>172</v>
      </c>
      <c r="AF2036" s="9" t="s">
        <v>315</v>
      </c>
      <c r="AG2036" s="14" t="s">
        <v>367</v>
      </c>
      <c r="AH2036" s="14" t="s">
        <v>207</v>
      </c>
      <c r="AI2036" s="14" t="s">
        <v>368</v>
      </c>
      <c r="AJ2036" s="14" t="s">
        <v>207</v>
      </c>
      <c r="AK2036" s="9">
        <v>5</v>
      </c>
      <c r="AL2036" s="14" t="s">
        <v>207</v>
      </c>
      <c r="AM2036" s="9">
        <v>5</v>
      </c>
      <c r="AN2036" s="14" t="s">
        <v>207</v>
      </c>
      <c r="AO2036" s="9">
        <v>5</v>
      </c>
      <c r="AP2036" s="14" t="s">
        <v>207</v>
      </c>
      <c r="AQ2036" s="9">
        <v>5</v>
      </c>
      <c r="AR2036" s="14" t="s">
        <v>207</v>
      </c>
      <c r="AS2036" s="9" t="s">
        <v>184</v>
      </c>
      <c r="AT2036" s="9" t="s">
        <v>347</v>
      </c>
      <c r="AU2036" s="9" t="s">
        <v>319</v>
      </c>
      <c r="AV2036" s="9" t="s">
        <v>320</v>
      </c>
      <c r="AW2036" s="821" t="s">
        <v>5477</v>
      </c>
      <c r="AX2036" s="9">
        <v>9010600000</v>
      </c>
      <c r="AY2036" s="99">
        <v>452</v>
      </c>
      <c r="AZ2036" s="12" t="s">
        <v>207</v>
      </c>
      <c r="BA2036" s="99">
        <v>30</v>
      </c>
      <c r="BB2036" s="12" t="s">
        <v>207</v>
      </c>
      <c r="BC2036" s="99">
        <v>33</v>
      </c>
      <c r="BD2036" s="12" t="s">
        <v>207</v>
      </c>
      <c r="BE2036" s="99">
        <v>99</v>
      </c>
      <c r="BF2036" s="12" t="s">
        <v>321</v>
      </c>
      <c r="BG2036" s="654">
        <v>98.945999999999998</v>
      </c>
      <c r="BH2036" s="12" t="s">
        <v>321</v>
      </c>
      <c r="BI2036" s="99">
        <v>53</v>
      </c>
      <c r="BJ2036" s="12" t="s">
        <v>321</v>
      </c>
      <c r="BK2036" s="754">
        <v>0</v>
      </c>
      <c r="BL2036" s="12" t="s">
        <v>321</v>
      </c>
      <c r="BM2036" s="754">
        <v>0.55300000000000005</v>
      </c>
      <c r="BN2036" s="12" t="s">
        <v>321</v>
      </c>
      <c r="BO2036" s="754">
        <v>1.82</v>
      </c>
      <c r="BP2036" s="12" t="s">
        <v>321</v>
      </c>
      <c r="BQ2036" s="754">
        <v>0.02</v>
      </c>
      <c r="BR2036" s="12" t="s">
        <v>321</v>
      </c>
      <c r="BS2036" s="654">
        <v>43.552999999999997</v>
      </c>
      <c r="BT2036" s="12" t="s">
        <v>321</v>
      </c>
      <c r="BU2036" s="654">
        <v>45.945999999999998</v>
      </c>
      <c r="BV2036" s="12" t="s">
        <v>321</v>
      </c>
      <c r="BW2036" s="9">
        <v>0.46</v>
      </c>
      <c r="BX2036" s="9" t="s">
        <v>322</v>
      </c>
      <c r="BY2036" s="755">
        <v>178</v>
      </c>
      <c r="BZ2036" s="9" t="s">
        <v>315</v>
      </c>
      <c r="CA2036" s="755">
        <v>11.8</v>
      </c>
      <c r="CB2036" s="9" t="s">
        <v>315</v>
      </c>
      <c r="CC2036" s="755">
        <v>13</v>
      </c>
      <c r="CD2036" s="9" t="s">
        <v>315</v>
      </c>
      <c r="CE2036" s="755">
        <v>218</v>
      </c>
      <c r="CF2036" s="9" t="s">
        <v>323</v>
      </c>
      <c r="CG2036" s="755">
        <v>116.8</v>
      </c>
      <c r="CH2036" s="9" t="s">
        <v>323</v>
      </c>
    </row>
    <row r="2037" spans="1:86" x14ac:dyDescent="0.25">
      <c r="A2037" s="444">
        <v>10101724</v>
      </c>
      <c r="C2037" s="772">
        <v>6161</v>
      </c>
      <c r="D2037" s="807">
        <v>0.05</v>
      </c>
      <c r="E2037" s="772">
        <f t="shared" si="87"/>
        <v>6469</v>
      </c>
      <c r="F2037" s="778">
        <v>1.1000000000000001</v>
      </c>
      <c r="G2037" s="774">
        <f t="shared" si="88"/>
        <v>7116</v>
      </c>
      <c r="H2037" s="776"/>
      <c r="I2037" s="758"/>
      <c r="J2037" s="776"/>
      <c r="K2037" s="786"/>
      <c r="L2037" s="9" t="s">
        <v>308</v>
      </c>
      <c r="M2037" s="9" t="s">
        <v>4930</v>
      </c>
      <c r="N2037" s="9" t="s">
        <v>397</v>
      </c>
      <c r="O2037" s="9" t="s">
        <v>310</v>
      </c>
      <c r="P2037" s="9" t="s">
        <v>4893</v>
      </c>
      <c r="Q2037" s="9" t="s">
        <v>4894</v>
      </c>
      <c r="R2037" s="9" t="s">
        <v>4897</v>
      </c>
      <c r="S2037" s="9" t="s">
        <v>348</v>
      </c>
      <c r="T2037" s="98" t="s">
        <v>204</v>
      </c>
      <c r="U2037" s="99">
        <v>244</v>
      </c>
      <c r="V2037" s="99" t="s">
        <v>207</v>
      </c>
      <c r="W2037" s="99">
        <v>390</v>
      </c>
      <c r="X2037" s="99" t="s">
        <v>207</v>
      </c>
      <c r="Y2037" s="99">
        <v>254</v>
      </c>
      <c r="Z2037" s="99" t="s">
        <v>207</v>
      </c>
      <c r="AA2037" s="9">
        <v>400</v>
      </c>
      <c r="AB2037" s="99" t="s">
        <v>207</v>
      </c>
      <c r="AC2037" s="9">
        <v>460</v>
      </c>
      <c r="AD2037" s="9" t="s">
        <v>207</v>
      </c>
      <c r="AE2037" s="9">
        <v>181</v>
      </c>
      <c r="AF2037" s="9" t="s">
        <v>315</v>
      </c>
      <c r="AG2037" s="14" t="s">
        <v>369</v>
      </c>
      <c r="AH2037" s="14" t="s">
        <v>207</v>
      </c>
      <c r="AI2037" s="14" t="s">
        <v>370</v>
      </c>
      <c r="AJ2037" s="14" t="s">
        <v>207</v>
      </c>
      <c r="AK2037" s="9">
        <v>5</v>
      </c>
      <c r="AL2037" s="14" t="s">
        <v>207</v>
      </c>
      <c r="AM2037" s="9">
        <v>5</v>
      </c>
      <c r="AN2037" s="14" t="s">
        <v>207</v>
      </c>
      <c r="AO2037" s="9">
        <v>5</v>
      </c>
      <c r="AP2037" s="14" t="s">
        <v>207</v>
      </c>
      <c r="AQ2037" s="9">
        <v>5</v>
      </c>
      <c r="AR2037" s="14" t="s">
        <v>207</v>
      </c>
      <c r="AS2037" s="9" t="s">
        <v>184</v>
      </c>
      <c r="AT2037" s="9" t="s">
        <v>347</v>
      </c>
      <c r="AU2037" s="9" t="s">
        <v>319</v>
      </c>
      <c r="AV2037" s="9" t="s">
        <v>320</v>
      </c>
      <c r="AW2037" s="821" t="s">
        <v>5478</v>
      </c>
      <c r="AX2037" s="9">
        <v>9010600000</v>
      </c>
      <c r="AY2037" s="99">
        <v>472</v>
      </c>
      <c r="AZ2037" s="12" t="s">
        <v>207</v>
      </c>
      <c r="BA2037" s="99">
        <v>30</v>
      </c>
      <c r="BB2037" s="12" t="s">
        <v>207</v>
      </c>
      <c r="BC2037" s="99">
        <v>33</v>
      </c>
      <c r="BD2037" s="12" t="s">
        <v>207</v>
      </c>
      <c r="BE2037" s="99">
        <v>104</v>
      </c>
      <c r="BF2037" s="12" t="s">
        <v>321</v>
      </c>
      <c r="BG2037" s="654">
        <v>103.76300000000001</v>
      </c>
      <c r="BH2037" s="12" t="s">
        <v>321</v>
      </c>
      <c r="BI2037" s="99">
        <v>56</v>
      </c>
      <c r="BJ2037" s="12" t="s">
        <v>321</v>
      </c>
      <c r="BK2037" s="754">
        <v>0</v>
      </c>
      <c r="BL2037" s="12" t="s">
        <v>321</v>
      </c>
      <c r="BM2037" s="754">
        <v>0.56899999999999995</v>
      </c>
      <c r="BN2037" s="12" t="s">
        <v>321</v>
      </c>
      <c r="BO2037" s="754">
        <v>2.1800000000000002</v>
      </c>
      <c r="BP2037" s="12" t="s">
        <v>321</v>
      </c>
      <c r="BQ2037" s="754">
        <v>0.02</v>
      </c>
      <c r="BR2037" s="12" t="s">
        <v>321</v>
      </c>
      <c r="BS2037" s="654">
        <v>44.994</v>
      </c>
      <c r="BT2037" s="12" t="s">
        <v>321</v>
      </c>
      <c r="BU2037" s="654">
        <v>47.762999999999998</v>
      </c>
      <c r="BV2037" s="12" t="s">
        <v>321</v>
      </c>
      <c r="BW2037" s="9">
        <v>0.48</v>
      </c>
      <c r="BX2037" s="9" t="s">
        <v>322</v>
      </c>
      <c r="BY2037" s="755">
        <v>185.8</v>
      </c>
      <c r="BZ2037" s="9" t="s">
        <v>315</v>
      </c>
      <c r="CA2037" s="755">
        <v>11.8</v>
      </c>
      <c r="CB2037" s="9" t="s">
        <v>315</v>
      </c>
      <c r="CC2037" s="755">
        <v>13</v>
      </c>
      <c r="CD2037" s="9" t="s">
        <v>315</v>
      </c>
      <c r="CE2037" s="755">
        <v>229</v>
      </c>
      <c r="CF2037" s="9" t="s">
        <v>323</v>
      </c>
      <c r="CG2037" s="755">
        <v>123.5</v>
      </c>
      <c r="CH2037" s="9" t="s">
        <v>323</v>
      </c>
    </row>
    <row r="2038" spans="1:86" x14ac:dyDescent="0.25">
      <c r="A2038" s="444">
        <v>10101703</v>
      </c>
      <c r="C2038" s="772">
        <v>3257</v>
      </c>
      <c r="D2038" s="807">
        <v>0.05</v>
      </c>
      <c r="E2038" s="772">
        <f t="shared" si="87"/>
        <v>3420</v>
      </c>
      <c r="F2038" s="778">
        <v>1.1000000000000001</v>
      </c>
      <c r="G2038" s="774">
        <f t="shared" si="88"/>
        <v>3762</v>
      </c>
      <c r="H2038" s="776"/>
      <c r="I2038" s="758"/>
      <c r="J2038" s="776"/>
      <c r="K2038" s="786"/>
      <c r="L2038" s="9" t="s">
        <v>308</v>
      </c>
      <c r="M2038" s="9" t="s">
        <v>4931</v>
      </c>
      <c r="N2038" s="9" t="s">
        <v>397</v>
      </c>
      <c r="O2038" s="9" t="s">
        <v>310</v>
      </c>
      <c r="P2038" s="9" t="s">
        <v>4893</v>
      </c>
      <c r="Q2038" s="9" t="s">
        <v>4894</v>
      </c>
      <c r="R2038" s="9" t="s">
        <v>4897</v>
      </c>
      <c r="S2038" s="9" t="s">
        <v>348</v>
      </c>
      <c r="T2038" s="98" t="s">
        <v>204</v>
      </c>
      <c r="U2038" s="99">
        <v>119</v>
      </c>
      <c r="V2038" s="99" t="s">
        <v>207</v>
      </c>
      <c r="W2038" s="99">
        <v>190</v>
      </c>
      <c r="X2038" s="99" t="s">
        <v>207</v>
      </c>
      <c r="Y2038" s="99">
        <v>129</v>
      </c>
      <c r="Z2038" s="99" t="s">
        <v>207</v>
      </c>
      <c r="AA2038" s="9">
        <v>200</v>
      </c>
      <c r="AB2038" s="99" t="s">
        <v>207</v>
      </c>
      <c r="AC2038" s="9">
        <v>224</v>
      </c>
      <c r="AD2038" s="9" t="s">
        <v>207</v>
      </c>
      <c r="AE2038" s="9">
        <v>88</v>
      </c>
      <c r="AF2038" s="9" t="s">
        <v>315</v>
      </c>
      <c r="AG2038" s="14" t="s">
        <v>349</v>
      </c>
      <c r="AH2038" s="14" t="s">
        <v>207</v>
      </c>
      <c r="AI2038" s="14" t="s">
        <v>350</v>
      </c>
      <c r="AJ2038" s="14" t="s">
        <v>207</v>
      </c>
      <c r="AK2038" s="9">
        <v>5</v>
      </c>
      <c r="AL2038" s="14" t="s">
        <v>207</v>
      </c>
      <c r="AM2038" s="9">
        <v>5</v>
      </c>
      <c r="AN2038" s="14" t="s">
        <v>207</v>
      </c>
      <c r="AO2038" s="9">
        <v>5</v>
      </c>
      <c r="AP2038" s="14" t="s">
        <v>207</v>
      </c>
      <c r="AQ2038" s="9">
        <v>5</v>
      </c>
      <c r="AR2038" s="14" t="s">
        <v>207</v>
      </c>
      <c r="AS2038" s="9" t="s">
        <v>43</v>
      </c>
      <c r="AT2038" s="9" t="s">
        <v>346</v>
      </c>
      <c r="AU2038" s="9" t="s">
        <v>319</v>
      </c>
      <c r="AV2038" s="9" t="s">
        <v>320</v>
      </c>
      <c r="AW2038" s="821" t="s">
        <v>5479</v>
      </c>
      <c r="AX2038" s="9">
        <v>9010600000</v>
      </c>
      <c r="AY2038" s="99">
        <v>272</v>
      </c>
      <c r="AZ2038" s="12" t="s">
        <v>207</v>
      </c>
      <c r="BA2038" s="99">
        <v>25</v>
      </c>
      <c r="BB2038" s="12" t="s">
        <v>207</v>
      </c>
      <c r="BC2038" s="99">
        <v>23</v>
      </c>
      <c r="BD2038" s="12" t="s">
        <v>207</v>
      </c>
      <c r="BE2038" s="99">
        <v>41</v>
      </c>
      <c r="BF2038" s="12" t="s">
        <v>321</v>
      </c>
      <c r="BG2038" s="654">
        <v>40.718000000000004</v>
      </c>
      <c r="BH2038" s="12" t="s">
        <v>321</v>
      </c>
      <c r="BI2038" s="99">
        <v>30</v>
      </c>
      <c r="BJ2038" s="12" t="s">
        <v>321</v>
      </c>
      <c r="BK2038" s="754">
        <v>0</v>
      </c>
      <c r="BL2038" s="12" t="s">
        <v>321</v>
      </c>
      <c r="BM2038" s="754">
        <v>0.308</v>
      </c>
      <c r="BN2038" s="12" t="s">
        <v>321</v>
      </c>
      <c r="BO2038" s="754">
        <v>7.7119999999999997</v>
      </c>
      <c r="BP2038" s="12" t="s">
        <v>321</v>
      </c>
      <c r="BQ2038" s="754">
        <v>0</v>
      </c>
      <c r="BR2038" s="12" t="s">
        <v>321</v>
      </c>
      <c r="BS2038" s="654">
        <v>2.698</v>
      </c>
      <c r="BT2038" s="12" t="s">
        <v>321</v>
      </c>
      <c r="BU2038" s="654">
        <v>10.718</v>
      </c>
      <c r="BV2038" s="12" t="s">
        <v>321</v>
      </c>
      <c r="BW2038" s="9">
        <v>0.16</v>
      </c>
      <c r="BX2038" s="9" t="s">
        <v>322</v>
      </c>
      <c r="BY2038" s="755">
        <v>107.1</v>
      </c>
      <c r="BZ2038" s="9" t="s">
        <v>315</v>
      </c>
      <c r="CA2038" s="755">
        <v>9.8000000000000007</v>
      </c>
      <c r="CB2038" s="9" t="s">
        <v>315</v>
      </c>
      <c r="CC2038" s="755">
        <v>9.1</v>
      </c>
      <c r="CD2038" s="9" t="s">
        <v>315</v>
      </c>
      <c r="CE2038" s="755">
        <v>90</v>
      </c>
      <c r="CF2038" s="9" t="s">
        <v>323</v>
      </c>
      <c r="CG2038" s="755">
        <v>66.099999999999994</v>
      </c>
      <c r="CH2038" s="9" t="s">
        <v>323</v>
      </c>
    </row>
    <row r="2039" spans="1:86" x14ac:dyDescent="0.25">
      <c r="A2039" s="444">
        <v>10101704</v>
      </c>
      <c r="C2039" s="772">
        <v>3485</v>
      </c>
      <c r="D2039" s="807">
        <v>0.05</v>
      </c>
      <c r="E2039" s="772">
        <f t="shared" si="87"/>
        <v>3659</v>
      </c>
      <c r="F2039" s="778">
        <v>1.1000000000000001</v>
      </c>
      <c r="G2039" s="774">
        <f t="shared" si="88"/>
        <v>4025</v>
      </c>
      <c r="H2039" s="776"/>
      <c r="I2039" s="758"/>
      <c r="J2039" s="776"/>
      <c r="K2039" s="786"/>
      <c r="L2039" s="9" t="s">
        <v>308</v>
      </c>
      <c r="M2039" s="9" t="s">
        <v>4932</v>
      </c>
      <c r="N2039" s="9" t="s">
        <v>397</v>
      </c>
      <c r="O2039" s="9" t="s">
        <v>310</v>
      </c>
      <c r="P2039" s="9" t="s">
        <v>4893</v>
      </c>
      <c r="Q2039" s="9" t="s">
        <v>4894</v>
      </c>
      <c r="R2039" s="9" t="s">
        <v>4897</v>
      </c>
      <c r="S2039" s="9" t="s">
        <v>348</v>
      </c>
      <c r="T2039" s="98" t="s">
        <v>204</v>
      </c>
      <c r="U2039" s="99">
        <v>131</v>
      </c>
      <c r="V2039" s="99" t="s">
        <v>207</v>
      </c>
      <c r="W2039" s="99">
        <v>210</v>
      </c>
      <c r="X2039" s="99" t="s">
        <v>207</v>
      </c>
      <c r="Y2039" s="99">
        <v>141</v>
      </c>
      <c r="Z2039" s="99" t="s">
        <v>207</v>
      </c>
      <c r="AA2039" s="9">
        <v>220</v>
      </c>
      <c r="AB2039" s="99" t="s">
        <v>207</v>
      </c>
      <c r="AC2039" s="9">
        <v>248</v>
      </c>
      <c r="AD2039" s="9" t="s">
        <v>207</v>
      </c>
      <c r="AE2039" s="9">
        <v>98</v>
      </c>
      <c r="AF2039" s="9" t="s">
        <v>315</v>
      </c>
      <c r="AG2039" s="14" t="s">
        <v>351</v>
      </c>
      <c r="AH2039" s="14" t="s">
        <v>207</v>
      </c>
      <c r="AI2039" s="14" t="s">
        <v>352</v>
      </c>
      <c r="AJ2039" s="14" t="s">
        <v>207</v>
      </c>
      <c r="AK2039" s="9">
        <v>5</v>
      </c>
      <c r="AL2039" s="14" t="s">
        <v>207</v>
      </c>
      <c r="AM2039" s="9">
        <v>5</v>
      </c>
      <c r="AN2039" s="14" t="s">
        <v>207</v>
      </c>
      <c r="AO2039" s="9">
        <v>5</v>
      </c>
      <c r="AP2039" s="14" t="s">
        <v>207</v>
      </c>
      <c r="AQ2039" s="9">
        <v>5</v>
      </c>
      <c r="AR2039" s="14" t="s">
        <v>207</v>
      </c>
      <c r="AS2039" s="9" t="s">
        <v>43</v>
      </c>
      <c r="AT2039" s="9" t="s">
        <v>346</v>
      </c>
      <c r="AU2039" s="9" t="s">
        <v>319</v>
      </c>
      <c r="AV2039" s="9" t="s">
        <v>320</v>
      </c>
      <c r="AW2039" s="821" t="s">
        <v>5480</v>
      </c>
      <c r="AX2039" s="9">
        <v>9010600000</v>
      </c>
      <c r="AY2039" s="99">
        <v>292</v>
      </c>
      <c r="AZ2039" s="12" t="s">
        <v>207</v>
      </c>
      <c r="BA2039" s="99">
        <v>25</v>
      </c>
      <c r="BB2039" s="12" t="s">
        <v>207</v>
      </c>
      <c r="BC2039" s="99">
        <v>23</v>
      </c>
      <c r="BD2039" s="12" t="s">
        <v>207</v>
      </c>
      <c r="BE2039" s="99">
        <v>44</v>
      </c>
      <c r="BF2039" s="12" t="s">
        <v>321</v>
      </c>
      <c r="BG2039" s="654">
        <v>43.438000000000002</v>
      </c>
      <c r="BH2039" s="12" t="s">
        <v>321</v>
      </c>
      <c r="BI2039" s="99">
        <v>32</v>
      </c>
      <c r="BJ2039" s="12" t="s">
        <v>321</v>
      </c>
      <c r="BK2039" s="754">
        <v>0</v>
      </c>
      <c r="BL2039" s="12" t="s">
        <v>321</v>
      </c>
      <c r="BM2039" s="754">
        <v>0.316</v>
      </c>
      <c r="BN2039" s="12" t="s">
        <v>321</v>
      </c>
      <c r="BO2039" s="754">
        <v>8.4239999999999995</v>
      </c>
      <c r="BP2039" s="12" t="s">
        <v>321</v>
      </c>
      <c r="BQ2039" s="754">
        <v>0</v>
      </c>
      <c r="BR2039" s="12" t="s">
        <v>321</v>
      </c>
      <c r="BS2039" s="654">
        <v>2.698</v>
      </c>
      <c r="BT2039" s="12" t="s">
        <v>321</v>
      </c>
      <c r="BU2039" s="654">
        <v>11.438000000000001</v>
      </c>
      <c r="BV2039" s="12" t="s">
        <v>321</v>
      </c>
      <c r="BW2039" s="9">
        <v>0.17</v>
      </c>
      <c r="BX2039" s="9" t="s">
        <v>322</v>
      </c>
      <c r="BY2039" s="755">
        <v>115</v>
      </c>
      <c r="BZ2039" s="9" t="s">
        <v>315</v>
      </c>
      <c r="CA2039" s="755">
        <v>9.8000000000000007</v>
      </c>
      <c r="CB2039" s="9" t="s">
        <v>315</v>
      </c>
      <c r="CC2039" s="755">
        <v>9.1</v>
      </c>
      <c r="CD2039" s="9" t="s">
        <v>315</v>
      </c>
      <c r="CE2039" s="755">
        <v>96</v>
      </c>
      <c r="CF2039" s="9" t="s">
        <v>323</v>
      </c>
      <c r="CG2039" s="755">
        <v>70.5</v>
      </c>
      <c r="CH2039" s="9" t="s">
        <v>323</v>
      </c>
    </row>
    <row r="2040" spans="1:86" x14ac:dyDescent="0.25">
      <c r="A2040" s="444">
        <v>10101705</v>
      </c>
      <c r="C2040" s="772">
        <v>3724</v>
      </c>
      <c r="D2040" s="807">
        <v>0.05</v>
      </c>
      <c r="E2040" s="772">
        <f t="shared" si="87"/>
        <v>3910</v>
      </c>
      <c r="F2040" s="778">
        <v>1.1000000000000001</v>
      </c>
      <c r="G2040" s="774">
        <f t="shared" si="88"/>
        <v>4301</v>
      </c>
      <c r="H2040" s="776"/>
      <c r="I2040" s="758"/>
      <c r="J2040" s="776"/>
      <c r="K2040" s="786"/>
      <c r="L2040" s="9" t="s">
        <v>308</v>
      </c>
      <c r="M2040" s="9" t="s">
        <v>4933</v>
      </c>
      <c r="N2040" s="9" t="s">
        <v>397</v>
      </c>
      <c r="O2040" s="9" t="s">
        <v>310</v>
      </c>
      <c r="P2040" s="9" t="s">
        <v>4893</v>
      </c>
      <c r="Q2040" s="9" t="s">
        <v>4894</v>
      </c>
      <c r="R2040" s="9" t="s">
        <v>4897</v>
      </c>
      <c r="S2040" s="9" t="s">
        <v>348</v>
      </c>
      <c r="T2040" s="98" t="s">
        <v>204</v>
      </c>
      <c r="U2040" s="99">
        <v>144</v>
      </c>
      <c r="V2040" s="99" t="s">
        <v>207</v>
      </c>
      <c r="W2040" s="99">
        <v>230</v>
      </c>
      <c r="X2040" s="99" t="s">
        <v>207</v>
      </c>
      <c r="Y2040" s="99">
        <v>154</v>
      </c>
      <c r="Z2040" s="99" t="s">
        <v>207</v>
      </c>
      <c r="AA2040" s="9">
        <v>240</v>
      </c>
      <c r="AB2040" s="99" t="s">
        <v>207</v>
      </c>
      <c r="AC2040" s="9">
        <v>271</v>
      </c>
      <c r="AD2040" s="9" t="s">
        <v>207</v>
      </c>
      <c r="AE2040" s="9">
        <v>107</v>
      </c>
      <c r="AF2040" s="9" t="s">
        <v>315</v>
      </c>
      <c r="AG2040" s="14" t="s">
        <v>353</v>
      </c>
      <c r="AH2040" s="14" t="s">
        <v>207</v>
      </c>
      <c r="AI2040" s="14" t="s">
        <v>354</v>
      </c>
      <c r="AJ2040" s="14" t="s">
        <v>207</v>
      </c>
      <c r="AK2040" s="9">
        <v>5</v>
      </c>
      <c r="AL2040" s="14" t="s">
        <v>207</v>
      </c>
      <c r="AM2040" s="9">
        <v>5</v>
      </c>
      <c r="AN2040" s="14" t="s">
        <v>207</v>
      </c>
      <c r="AO2040" s="9">
        <v>5</v>
      </c>
      <c r="AP2040" s="14" t="s">
        <v>207</v>
      </c>
      <c r="AQ2040" s="9">
        <v>5</v>
      </c>
      <c r="AR2040" s="14" t="s">
        <v>207</v>
      </c>
      <c r="AS2040" s="9" t="s">
        <v>43</v>
      </c>
      <c r="AT2040" s="9" t="s">
        <v>346</v>
      </c>
      <c r="AU2040" s="9" t="s">
        <v>319</v>
      </c>
      <c r="AV2040" s="9" t="s">
        <v>320</v>
      </c>
      <c r="AW2040" s="821" t="s">
        <v>5481</v>
      </c>
      <c r="AX2040" s="9">
        <v>9010600000</v>
      </c>
      <c r="AY2040" s="99">
        <v>312</v>
      </c>
      <c r="AZ2040" s="12" t="s">
        <v>207</v>
      </c>
      <c r="BA2040" s="99">
        <v>25</v>
      </c>
      <c r="BB2040" s="12" t="s">
        <v>207</v>
      </c>
      <c r="BC2040" s="99">
        <v>23</v>
      </c>
      <c r="BD2040" s="12" t="s">
        <v>207</v>
      </c>
      <c r="BE2040" s="99">
        <v>47</v>
      </c>
      <c r="BF2040" s="12" t="s">
        <v>321</v>
      </c>
      <c r="BG2040" s="654">
        <v>46.198</v>
      </c>
      <c r="BH2040" s="12" t="s">
        <v>321</v>
      </c>
      <c r="BI2040" s="99">
        <v>34</v>
      </c>
      <c r="BJ2040" s="12" t="s">
        <v>321</v>
      </c>
      <c r="BK2040" s="754">
        <v>0</v>
      </c>
      <c r="BL2040" s="12" t="s">
        <v>321</v>
      </c>
      <c r="BM2040" s="754">
        <v>0.32400000000000001</v>
      </c>
      <c r="BN2040" s="12" t="s">
        <v>321</v>
      </c>
      <c r="BO2040" s="754">
        <v>9.1760000000000002</v>
      </c>
      <c r="BP2040" s="12" t="s">
        <v>321</v>
      </c>
      <c r="BQ2040" s="754">
        <v>0</v>
      </c>
      <c r="BR2040" s="12" t="s">
        <v>321</v>
      </c>
      <c r="BS2040" s="654">
        <v>2.698</v>
      </c>
      <c r="BT2040" s="12" t="s">
        <v>321</v>
      </c>
      <c r="BU2040" s="654">
        <v>12.198</v>
      </c>
      <c r="BV2040" s="12" t="s">
        <v>321</v>
      </c>
      <c r="BW2040" s="9">
        <v>0.18</v>
      </c>
      <c r="BX2040" s="9" t="s">
        <v>322</v>
      </c>
      <c r="BY2040" s="755">
        <v>122.8</v>
      </c>
      <c r="BZ2040" s="9" t="s">
        <v>315</v>
      </c>
      <c r="CA2040" s="755">
        <v>9.8000000000000007</v>
      </c>
      <c r="CB2040" s="9" t="s">
        <v>315</v>
      </c>
      <c r="CC2040" s="755">
        <v>9.1</v>
      </c>
      <c r="CD2040" s="9" t="s">
        <v>315</v>
      </c>
      <c r="CE2040" s="755">
        <v>102</v>
      </c>
      <c r="CF2040" s="9" t="s">
        <v>323</v>
      </c>
      <c r="CG2040" s="755">
        <v>75</v>
      </c>
      <c r="CH2040" s="9" t="s">
        <v>323</v>
      </c>
    </row>
    <row r="2041" spans="1:86" x14ac:dyDescent="0.25">
      <c r="A2041" s="444">
        <v>10101706</v>
      </c>
      <c r="C2041" s="772">
        <v>3980</v>
      </c>
      <c r="D2041" s="807">
        <v>0.05</v>
      </c>
      <c r="E2041" s="772">
        <f t="shared" si="87"/>
        <v>4179</v>
      </c>
      <c r="F2041" s="778">
        <v>1.1000000000000001</v>
      </c>
      <c r="G2041" s="774">
        <f t="shared" si="88"/>
        <v>4597</v>
      </c>
      <c r="H2041" s="776"/>
      <c r="I2041" s="758"/>
      <c r="J2041" s="776"/>
      <c r="K2041" s="786"/>
      <c r="L2041" s="9" t="s">
        <v>308</v>
      </c>
      <c r="M2041" s="9" t="s">
        <v>4934</v>
      </c>
      <c r="N2041" s="9" t="s">
        <v>397</v>
      </c>
      <c r="O2041" s="9" t="s">
        <v>310</v>
      </c>
      <c r="P2041" s="9" t="s">
        <v>4893</v>
      </c>
      <c r="Q2041" s="9" t="s">
        <v>4894</v>
      </c>
      <c r="R2041" s="9" t="s">
        <v>4897</v>
      </c>
      <c r="S2041" s="9" t="s">
        <v>348</v>
      </c>
      <c r="T2041" s="98" t="s">
        <v>204</v>
      </c>
      <c r="U2041" s="99">
        <v>156</v>
      </c>
      <c r="V2041" s="99" t="s">
        <v>207</v>
      </c>
      <c r="W2041" s="99">
        <v>250</v>
      </c>
      <c r="X2041" s="99" t="s">
        <v>207</v>
      </c>
      <c r="Y2041" s="99">
        <v>166</v>
      </c>
      <c r="Z2041" s="99" t="s">
        <v>207</v>
      </c>
      <c r="AA2041" s="9">
        <v>260</v>
      </c>
      <c r="AB2041" s="99" t="s">
        <v>207</v>
      </c>
      <c r="AC2041" s="9">
        <v>295</v>
      </c>
      <c r="AD2041" s="9" t="s">
        <v>207</v>
      </c>
      <c r="AE2041" s="9">
        <v>117</v>
      </c>
      <c r="AF2041" s="9" t="s">
        <v>315</v>
      </c>
      <c r="AG2041" s="14" t="s">
        <v>355</v>
      </c>
      <c r="AH2041" s="14" t="s">
        <v>207</v>
      </c>
      <c r="AI2041" s="14" t="s">
        <v>356</v>
      </c>
      <c r="AJ2041" s="14" t="s">
        <v>207</v>
      </c>
      <c r="AK2041" s="9">
        <v>5</v>
      </c>
      <c r="AL2041" s="14" t="s">
        <v>207</v>
      </c>
      <c r="AM2041" s="9">
        <v>5</v>
      </c>
      <c r="AN2041" s="14" t="s">
        <v>207</v>
      </c>
      <c r="AO2041" s="9">
        <v>5</v>
      </c>
      <c r="AP2041" s="14" t="s">
        <v>207</v>
      </c>
      <c r="AQ2041" s="9">
        <v>5</v>
      </c>
      <c r="AR2041" s="14" t="s">
        <v>207</v>
      </c>
      <c r="AS2041" s="9" t="s">
        <v>43</v>
      </c>
      <c r="AT2041" s="9" t="s">
        <v>346</v>
      </c>
      <c r="AU2041" s="9" t="s">
        <v>319</v>
      </c>
      <c r="AV2041" s="9" t="s">
        <v>320</v>
      </c>
      <c r="AW2041" s="821" t="s">
        <v>5482</v>
      </c>
      <c r="AX2041" s="9">
        <v>9010600000</v>
      </c>
      <c r="AY2041" s="99">
        <v>330</v>
      </c>
      <c r="AZ2041" s="12" t="s">
        <v>207</v>
      </c>
      <c r="BA2041" s="99">
        <v>25</v>
      </c>
      <c r="BB2041" s="12" t="s">
        <v>207</v>
      </c>
      <c r="BC2041" s="99">
        <v>23</v>
      </c>
      <c r="BD2041" s="12" t="s">
        <v>207</v>
      </c>
      <c r="BE2041" s="99">
        <v>50</v>
      </c>
      <c r="BF2041" s="12" t="s">
        <v>321</v>
      </c>
      <c r="BG2041" s="654">
        <v>49.438000000000002</v>
      </c>
      <c r="BH2041" s="12" t="s">
        <v>321</v>
      </c>
      <c r="BI2041" s="99">
        <v>37</v>
      </c>
      <c r="BJ2041" s="12" t="s">
        <v>321</v>
      </c>
      <c r="BK2041" s="754">
        <v>0</v>
      </c>
      <c r="BL2041" s="12" t="s">
        <v>321</v>
      </c>
      <c r="BM2041" s="754">
        <v>0.33200000000000002</v>
      </c>
      <c r="BN2041" s="12" t="s">
        <v>321</v>
      </c>
      <c r="BO2041" s="754">
        <v>9.4079999999999995</v>
      </c>
      <c r="BP2041" s="12" t="s">
        <v>321</v>
      </c>
      <c r="BQ2041" s="754">
        <v>0</v>
      </c>
      <c r="BR2041" s="12" t="s">
        <v>321</v>
      </c>
      <c r="BS2041" s="654">
        <v>2.698</v>
      </c>
      <c r="BT2041" s="12" t="s">
        <v>321</v>
      </c>
      <c r="BU2041" s="654">
        <v>12.438000000000001</v>
      </c>
      <c r="BV2041" s="12" t="s">
        <v>321</v>
      </c>
      <c r="BW2041" s="9">
        <v>0.19</v>
      </c>
      <c r="BX2041" s="9" t="s">
        <v>322</v>
      </c>
      <c r="BY2041" s="755">
        <v>129.9</v>
      </c>
      <c r="BZ2041" s="9" t="s">
        <v>315</v>
      </c>
      <c r="CA2041" s="755">
        <v>9.8000000000000007</v>
      </c>
      <c r="CB2041" s="9" t="s">
        <v>315</v>
      </c>
      <c r="CC2041" s="755">
        <v>9.1</v>
      </c>
      <c r="CD2041" s="9" t="s">
        <v>315</v>
      </c>
      <c r="CE2041" s="755">
        <v>109</v>
      </c>
      <c r="CF2041" s="9" t="s">
        <v>323</v>
      </c>
      <c r="CG2041" s="755">
        <v>81.599999999999994</v>
      </c>
      <c r="CH2041" s="9" t="s">
        <v>323</v>
      </c>
    </row>
    <row r="2042" spans="1:86" x14ac:dyDescent="0.25">
      <c r="A2042" s="444">
        <v>10101707</v>
      </c>
      <c r="C2042" s="772">
        <v>4249</v>
      </c>
      <c r="D2042" s="807">
        <v>0.05</v>
      </c>
      <c r="E2042" s="772">
        <f t="shared" si="87"/>
        <v>4461</v>
      </c>
      <c r="F2042" s="778">
        <v>1.1000000000000001</v>
      </c>
      <c r="G2042" s="774">
        <f t="shared" si="88"/>
        <v>4907</v>
      </c>
      <c r="H2042" s="776"/>
      <c r="I2042" s="758"/>
      <c r="J2042" s="776"/>
      <c r="K2042" s="786"/>
      <c r="L2042" s="9" t="s">
        <v>308</v>
      </c>
      <c r="M2042" s="9" t="s">
        <v>4935</v>
      </c>
      <c r="N2042" s="9" t="s">
        <v>397</v>
      </c>
      <c r="O2042" s="9" t="s">
        <v>310</v>
      </c>
      <c r="P2042" s="9" t="s">
        <v>4893</v>
      </c>
      <c r="Q2042" s="9" t="s">
        <v>4894</v>
      </c>
      <c r="R2042" s="9" t="s">
        <v>4897</v>
      </c>
      <c r="S2042" s="9" t="s">
        <v>348</v>
      </c>
      <c r="T2042" s="98" t="s">
        <v>204</v>
      </c>
      <c r="U2042" s="99">
        <v>169</v>
      </c>
      <c r="V2042" s="99" t="s">
        <v>207</v>
      </c>
      <c r="W2042" s="99">
        <v>270</v>
      </c>
      <c r="X2042" s="99" t="s">
        <v>207</v>
      </c>
      <c r="Y2042" s="99">
        <v>179</v>
      </c>
      <c r="Z2042" s="99" t="s">
        <v>207</v>
      </c>
      <c r="AA2042" s="9">
        <v>280</v>
      </c>
      <c r="AB2042" s="99" t="s">
        <v>207</v>
      </c>
      <c r="AC2042" s="9">
        <v>319</v>
      </c>
      <c r="AD2042" s="9" t="s">
        <v>207</v>
      </c>
      <c r="AE2042" s="9">
        <v>126</v>
      </c>
      <c r="AF2042" s="9" t="s">
        <v>315</v>
      </c>
      <c r="AG2042" s="14" t="s">
        <v>357</v>
      </c>
      <c r="AH2042" s="14" t="s">
        <v>207</v>
      </c>
      <c r="AI2042" s="14" t="s">
        <v>358</v>
      </c>
      <c r="AJ2042" s="14" t="s">
        <v>207</v>
      </c>
      <c r="AK2042" s="9">
        <v>5</v>
      </c>
      <c r="AL2042" s="14" t="s">
        <v>207</v>
      </c>
      <c r="AM2042" s="9">
        <v>5</v>
      </c>
      <c r="AN2042" s="14" t="s">
        <v>207</v>
      </c>
      <c r="AO2042" s="9">
        <v>5</v>
      </c>
      <c r="AP2042" s="14" t="s">
        <v>207</v>
      </c>
      <c r="AQ2042" s="9">
        <v>5</v>
      </c>
      <c r="AR2042" s="14" t="s">
        <v>207</v>
      </c>
      <c r="AS2042" s="9" t="s">
        <v>43</v>
      </c>
      <c r="AT2042" s="9" t="s">
        <v>346</v>
      </c>
      <c r="AU2042" s="9" t="s">
        <v>319</v>
      </c>
      <c r="AV2042" s="9" t="s">
        <v>320</v>
      </c>
      <c r="AW2042" s="821" t="s">
        <v>5483</v>
      </c>
      <c r="AX2042" s="9">
        <v>9010600000</v>
      </c>
      <c r="AY2042" s="99">
        <v>351</v>
      </c>
      <c r="AZ2042" s="12" t="s">
        <v>207</v>
      </c>
      <c r="BA2042" s="99">
        <v>25</v>
      </c>
      <c r="BB2042" s="12" t="s">
        <v>207</v>
      </c>
      <c r="BC2042" s="99">
        <v>23</v>
      </c>
      <c r="BD2042" s="12" t="s">
        <v>207</v>
      </c>
      <c r="BE2042" s="99">
        <v>52</v>
      </c>
      <c r="BF2042" s="12" t="s">
        <v>321</v>
      </c>
      <c r="BG2042" s="654">
        <v>51.238</v>
      </c>
      <c r="BH2042" s="12" t="s">
        <v>321</v>
      </c>
      <c r="BI2042" s="99">
        <v>40</v>
      </c>
      <c r="BJ2042" s="12" t="s">
        <v>321</v>
      </c>
      <c r="BK2042" s="754">
        <v>0</v>
      </c>
      <c r="BL2042" s="12" t="s">
        <v>321</v>
      </c>
      <c r="BM2042" s="754">
        <v>0.34</v>
      </c>
      <c r="BN2042" s="12" t="s">
        <v>321</v>
      </c>
      <c r="BO2042" s="754">
        <v>8.1999999999999993</v>
      </c>
      <c r="BP2042" s="12" t="s">
        <v>321</v>
      </c>
      <c r="BQ2042" s="754">
        <v>0</v>
      </c>
      <c r="BR2042" s="12" t="s">
        <v>321</v>
      </c>
      <c r="BS2042" s="654">
        <v>2.698</v>
      </c>
      <c r="BT2042" s="12" t="s">
        <v>321</v>
      </c>
      <c r="BU2042" s="654">
        <v>11.238</v>
      </c>
      <c r="BV2042" s="12" t="s">
        <v>321</v>
      </c>
      <c r="BW2042" s="9">
        <v>0.2</v>
      </c>
      <c r="BX2042" s="9" t="s">
        <v>322</v>
      </c>
      <c r="BY2042" s="755">
        <v>138.19999999999999</v>
      </c>
      <c r="BZ2042" s="9" t="s">
        <v>315</v>
      </c>
      <c r="CA2042" s="755">
        <v>9.8000000000000007</v>
      </c>
      <c r="CB2042" s="9" t="s">
        <v>315</v>
      </c>
      <c r="CC2042" s="755">
        <v>9.1</v>
      </c>
      <c r="CD2042" s="9" t="s">
        <v>315</v>
      </c>
      <c r="CE2042" s="755">
        <v>113</v>
      </c>
      <c r="CF2042" s="9" t="s">
        <v>323</v>
      </c>
      <c r="CG2042" s="755">
        <v>88.2</v>
      </c>
      <c r="CH2042" s="9" t="s">
        <v>323</v>
      </c>
    </row>
    <row r="2043" spans="1:86" x14ac:dyDescent="0.25">
      <c r="A2043" s="444">
        <v>10101708</v>
      </c>
      <c r="C2043" s="772">
        <v>4533</v>
      </c>
      <c r="D2043" s="807">
        <v>0.05</v>
      </c>
      <c r="E2043" s="772">
        <f t="shared" si="87"/>
        <v>4760</v>
      </c>
      <c r="F2043" s="778">
        <v>1.1000000000000001</v>
      </c>
      <c r="G2043" s="774">
        <f t="shared" si="88"/>
        <v>5236</v>
      </c>
      <c r="H2043" s="776"/>
      <c r="I2043" s="758"/>
      <c r="J2043" s="776"/>
      <c r="K2043" s="786"/>
      <c r="L2043" s="9" t="s">
        <v>308</v>
      </c>
      <c r="M2043" s="9" t="s">
        <v>4936</v>
      </c>
      <c r="N2043" s="9" t="s">
        <v>397</v>
      </c>
      <c r="O2043" s="9" t="s">
        <v>310</v>
      </c>
      <c r="P2043" s="9" t="s">
        <v>4893</v>
      </c>
      <c r="Q2043" s="9" t="s">
        <v>4894</v>
      </c>
      <c r="R2043" s="9" t="s">
        <v>4897</v>
      </c>
      <c r="S2043" s="9" t="s">
        <v>348</v>
      </c>
      <c r="T2043" s="98" t="s">
        <v>204</v>
      </c>
      <c r="U2043" s="99">
        <v>181</v>
      </c>
      <c r="V2043" s="99" t="s">
        <v>207</v>
      </c>
      <c r="W2043" s="99">
        <v>290</v>
      </c>
      <c r="X2043" s="99" t="s">
        <v>207</v>
      </c>
      <c r="Y2043" s="99">
        <v>191</v>
      </c>
      <c r="Z2043" s="99" t="s">
        <v>207</v>
      </c>
      <c r="AA2043" s="9">
        <v>300</v>
      </c>
      <c r="AB2043" s="99" t="s">
        <v>207</v>
      </c>
      <c r="AC2043" s="9">
        <v>342</v>
      </c>
      <c r="AD2043" s="9" t="s">
        <v>207</v>
      </c>
      <c r="AE2043" s="9">
        <v>135</v>
      </c>
      <c r="AF2043" s="9" t="s">
        <v>315</v>
      </c>
      <c r="AG2043" s="14" t="s">
        <v>359</v>
      </c>
      <c r="AH2043" s="14" t="s">
        <v>207</v>
      </c>
      <c r="AI2043" s="14" t="s">
        <v>360</v>
      </c>
      <c r="AJ2043" s="14" t="s">
        <v>207</v>
      </c>
      <c r="AK2043" s="9">
        <v>5</v>
      </c>
      <c r="AL2043" s="14" t="s">
        <v>207</v>
      </c>
      <c r="AM2043" s="9">
        <v>5</v>
      </c>
      <c r="AN2043" s="14" t="s">
        <v>207</v>
      </c>
      <c r="AO2043" s="9">
        <v>5</v>
      </c>
      <c r="AP2043" s="14" t="s">
        <v>207</v>
      </c>
      <c r="AQ2043" s="9">
        <v>5</v>
      </c>
      <c r="AR2043" s="14" t="s">
        <v>207</v>
      </c>
      <c r="AS2043" s="9" t="s">
        <v>43</v>
      </c>
      <c r="AT2043" s="9" t="s">
        <v>346</v>
      </c>
      <c r="AU2043" s="9" t="s">
        <v>319</v>
      </c>
      <c r="AV2043" s="9" t="s">
        <v>320</v>
      </c>
      <c r="AW2043" s="821" t="s">
        <v>5484</v>
      </c>
      <c r="AX2043" s="9">
        <v>9010600000</v>
      </c>
      <c r="AY2043" s="99">
        <v>373</v>
      </c>
      <c r="AZ2043" s="12" t="s">
        <v>207</v>
      </c>
      <c r="BA2043" s="99">
        <v>30</v>
      </c>
      <c r="BB2043" s="12" t="s">
        <v>207</v>
      </c>
      <c r="BC2043" s="99">
        <v>33</v>
      </c>
      <c r="BD2043" s="12" t="s">
        <v>207</v>
      </c>
      <c r="BE2043" s="99">
        <v>83</v>
      </c>
      <c r="BF2043" s="12" t="s">
        <v>321</v>
      </c>
      <c r="BG2043" s="654">
        <v>82.795000000000002</v>
      </c>
      <c r="BH2043" s="12" t="s">
        <v>321</v>
      </c>
      <c r="BI2043" s="99">
        <v>43</v>
      </c>
      <c r="BJ2043" s="12" t="s">
        <v>321</v>
      </c>
      <c r="BK2043" s="754">
        <v>0</v>
      </c>
      <c r="BL2043" s="12" t="s">
        <v>321</v>
      </c>
      <c r="BM2043" s="754">
        <v>0.49</v>
      </c>
      <c r="BN2043" s="12" t="s">
        <v>321</v>
      </c>
      <c r="BO2043" s="754">
        <v>1.5</v>
      </c>
      <c r="BP2043" s="12" t="s">
        <v>321</v>
      </c>
      <c r="BQ2043" s="754">
        <v>0.02</v>
      </c>
      <c r="BR2043" s="12" t="s">
        <v>321</v>
      </c>
      <c r="BS2043" s="654">
        <v>37.784999999999997</v>
      </c>
      <c r="BT2043" s="12" t="s">
        <v>321</v>
      </c>
      <c r="BU2043" s="654">
        <v>39.795000000000002</v>
      </c>
      <c r="BV2043" s="12" t="s">
        <v>321</v>
      </c>
      <c r="BW2043" s="9">
        <v>0.38</v>
      </c>
      <c r="BX2043" s="9" t="s">
        <v>322</v>
      </c>
      <c r="BY2043" s="755">
        <v>146.9</v>
      </c>
      <c r="BZ2043" s="9" t="s">
        <v>315</v>
      </c>
      <c r="CA2043" s="755">
        <v>11.8</v>
      </c>
      <c r="CB2043" s="9" t="s">
        <v>315</v>
      </c>
      <c r="CC2043" s="755">
        <v>13</v>
      </c>
      <c r="CD2043" s="9" t="s">
        <v>315</v>
      </c>
      <c r="CE2043" s="755">
        <v>183</v>
      </c>
      <c r="CF2043" s="9" t="s">
        <v>323</v>
      </c>
      <c r="CG2043" s="755">
        <v>94.8</v>
      </c>
      <c r="CH2043" s="9" t="s">
        <v>323</v>
      </c>
    </row>
    <row r="2044" spans="1:86" x14ac:dyDescent="0.25">
      <c r="A2044" s="444">
        <v>10101709</v>
      </c>
      <c r="C2044" s="772">
        <v>4830</v>
      </c>
      <c r="D2044" s="807">
        <v>0.05</v>
      </c>
      <c r="E2044" s="772">
        <f t="shared" si="87"/>
        <v>5072</v>
      </c>
      <c r="F2044" s="778">
        <v>1.1000000000000001</v>
      </c>
      <c r="G2044" s="774">
        <f t="shared" si="88"/>
        <v>5579</v>
      </c>
      <c r="H2044" s="776"/>
      <c r="I2044" s="758"/>
      <c r="J2044" s="776"/>
      <c r="K2044" s="786"/>
      <c r="L2044" s="9" t="s">
        <v>308</v>
      </c>
      <c r="M2044" s="9" t="s">
        <v>4937</v>
      </c>
      <c r="N2044" s="9" t="s">
        <v>397</v>
      </c>
      <c r="O2044" s="9" t="s">
        <v>310</v>
      </c>
      <c r="P2044" s="9" t="s">
        <v>4893</v>
      </c>
      <c r="Q2044" s="9" t="s">
        <v>4894</v>
      </c>
      <c r="R2044" s="9" t="s">
        <v>4897</v>
      </c>
      <c r="S2044" s="9" t="s">
        <v>348</v>
      </c>
      <c r="T2044" s="98" t="s">
        <v>204</v>
      </c>
      <c r="U2044" s="99">
        <v>194</v>
      </c>
      <c r="V2044" s="99" t="s">
        <v>207</v>
      </c>
      <c r="W2044" s="99">
        <v>310</v>
      </c>
      <c r="X2044" s="99" t="s">
        <v>207</v>
      </c>
      <c r="Y2044" s="99">
        <v>204</v>
      </c>
      <c r="Z2044" s="99" t="s">
        <v>207</v>
      </c>
      <c r="AA2044" s="9">
        <v>320</v>
      </c>
      <c r="AB2044" s="99" t="s">
        <v>207</v>
      </c>
      <c r="AC2044" s="9">
        <v>366</v>
      </c>
      <c r="AD2044" s="9" t="s">
        <v>207</v>
      </c>
      <c r="AE2044" s="9">
        <v>144</v>
      </c>
      <c r="AF2044" s="9" t="s">
        <v>315</v>
      </c>
      <c r="AG2044" s="14" t="s">
        <v>361</v>
      </c>
      <c r="AH2044" s="14" t="s">
        <v>207</v>
      </c>
      <c r="AI2044" s="14" t="s">
        <v>362</v>
      </c>
      <c r="AJ2044" s="14" t="s">
        <v>207</v>
      </c>
      <c r="AK2044" s="9">
        <v>5</v>
      </c>
      <c r="AL2044" s="14" t="s">
        <v>207</v>
      </c>
      <c r="AM2044" s="9">
        <v>5</v>
      </c>
      <c r="AN2044" s="14" t="s">
        <v>207</v>
      </c>
      <c r="AO2044" s="9">
        <v>5</v>
      </c>
      <c r="AP2044" s="14" t="s">
        <v>207</v>
      </c>
      <c r="AQ2044" s="9">
        <v>5</v>
      </c>
      <c r="AR2044" s="14" t="s">
        <v>207</v>
      </c>
      <c r="AS2044" s="9" t="s">
        <v>43</v>
      </c>
      <c r="AT2044" s="9" t="s">
        <v>346</v>
      </c>
      <c r="AU2044" s="9" t="s">
        <v>319</v>
      </c>
      <c r="AV2044" s="9" t="s">
        <v>320</v>
      </c>
      <c r="AW2044" s="821" t="s">
        <v>5485</v>
      </c>
      <c r="AX2044" s="9">
        <v>9010600000</v>
      </c>
      <c r="AY2044" s="99">
        <v>396</v>
      </c>
      <c r="AZ2044" s="12" t="s">
        <v>207</v>
      </c>
      <c r="BA2044" s="99">
        <v>30</v>
      </c>
      <c r="BB2044" s="12" t="s">
        <v>207</v>
      </c>
      <c r="BC2044" s="99">
        <v>33</v>
      </c>
      <c r="BD2044" s="12" t="s">
        <v>207</v>
      </c>
      <c r="BE2044" s="99">
        <v>87</v>
      </c>
      <c r="BF2044" s="12" t="s">
        <v>321</v>
      </c>
      <c r="BG2044" s="654">
        <v>86.471000000000004</v>
      </c>
      <c r="BH2044" s="12" t="s">
        <v>321</v>
      </c>
      <c r="BI2044" s="99">
        <v>45</v>
      </c>
      <c r="BJ2044" s="12" t="s">
        <v>321</v>
      </c>
      <c r="BK2044" s="754">
        <v>0</v>
      </c>
      <c r="BL2044" s="12" t="s">
        <v>321</v>
      </c>
      <c r="BM2044" s="754">
        <v>0.50800000000000001</v>
      </c>
      <c r="BN2044" s="12" t="s">
        <v>321</v>
      </c>
      <c r="BO2044" s="754">
        <v>1.5</v>
      </c>
      <c r="BP2044" s="12" t="s">
        <v>321</v>
      </c>
      <c r="BQ2044" s="754">
        <v>0.02</v>
      </c>
      <c r="BR2044" s="12" t="s">
        <v>321</v>
      </c>
      <c r="BS2044" s="654">
        <v>39.442999999999998</v>
      </c>
      <c r="BT2044" s="12" t="s">
        <v>321</v>
      </c>
      <c r="BU2044" s="654">
        <v>41.470999999999997</v>
      </c>
      <c r="BV2044" s="12" t="s">
        <v>321</v>
      </c>
      <c r="BW2044" s="9">
        <v>0.4</v>
      </c>
      <c r="BX2044" s="9" t="s">
        <v>322</v>
      </c>
      <c r="BY2044" s="755">
        <v>155.9</v>
      </c>
      <c r="BZ2044" s="9" t="s">
        <v>315</v>
      </c>
      <c r="CA2044" s="755">
        <v>11.8</v>
      </c>
      <c r="CB2044" s="9" t="s">
        <v>315</v>
      </c>
      <c r="CC2044" s="755">
        <v>13</v>
      </c>
      <c r="CD2044" s="9" t="s">
        <v>315</v>
      </c>
      <c r="CE2044" s="755">
        <v>191</v>
      </c>
      <c r="CF2044" s="9" t="s">
        <v>323</v>
      </c>
      <c r="CG2044" s="755">
        <v>99.2</v>
      </c>
      <c r="CH2044" s="9" t="s">
        <v>323</v>
      </c>
    </row>
    <row r="2045" spans="1:86" x14ac:dyDescent="0.25">
      <c r="A2045" s="444">
        <v>10101710</v>
      </c>
      <c r="C2045" s="772">
        <v>5142</v>
      </c>
      <c r="D2045" s="807">
        <v>0.05</v>
      </c>
      <c r="E2045" s="772">
        <f t="shared" si="87"/>
        <v>5399</v>
      </c>
      <c r="F2045" s="778">
        <v>1.1000000000000001</v>
      </c>
      <c r="G2045" s="774">
        <f t="shared" si="88"/>
        <v>5939</v>
      </c>
      <c r="H2045" s="776"/>
      <c r="I2045" s="758"/>
      <c r="J2045" s="776"/>
      <c r="K2045" s="786"/>
      <c r="L2045" s="9" t="s">
        <v>308</v>
      </c>
      <c r="M2045" s="9" t="s">
        <v>4938</v>
      </c>
      <c r="N2045" s="9" t="s">
        <v>397</v>
      </c>
      <c r="O2045" s="9" t="s">
        <v>310</v>
      </c>
      <c r="P2045" s="9" t="s">
        <v>4893</v>
      </c>
      <c r="Q2045" s="9" t="s">
        <v>4894</v>
      </c>
      <c r="R2045" s="9" t="s">
        <v>4897</v>
      </c>
      <c r="S2045" s="9" t="s">
        <v>348</v>
      </c>
      <c r="T2045" s="98" t="s">
        <v>204</v>
      </c>
      <c r="U2045" s="99">
        <v>206</v>
      </c>
      <c r="V2045" s="99" t="s">
        <v>207</v>
      </c>
      <c r="W2045" s="99">
        <v>330</v>
      </c>
      <c r="X2045" s="99" t="s">
        <v>207</v>
      </c>
      <c r="Y2045" s="99">
        <v>216</v>
      </c>
      <c r="Z2045" s="99" t="s">
        <v>207</v>
      </c>
      <c r="AA2045" s="9">
        <v>340</v>
      </c>
      <c r="AB2045" s="99" t="s">
        <v>207</v>
      </c>
      <c r="AC2045" s="9">
        <v>389</v>
      </c>
      <c r="AD2045" s="9" t="s">
        <v>207</v>
      </c>
      <c r="AE2045" s="9">
        <v>153</v>
      </c>
      <c r="AF2045" s="9" t="s">
        <v>315</v>
      </c>
      <c r="AG2045" s="14" t="s">
        <v>363</v>
      </c>
      <c r="AH2045" s="14" t="s">
        <v>207</v>
      </c>
      <c r="AI2045" s="14" t="s">
        <v>364</v>
      </c>
      <c r="AJ2045" s="14" t="s">
        <v>207</v>
      </c>
      <c r="AK2045" s="9">
        <v>5</v>
      </c>
      <c r="AL2045" s="14" t="s">
        <v>207</v>
      </c>
      <c r="AM2045" s="9">
        <v>5</v>
      </c>
      <c r="AN2045" s="14" t="s">
        <v>207</v>
      </c>
      <c r="AO2045" s="9">
        <v>5</v>
      </c>
      <c r="AP2045" s="14" t="s">
        <v>207</v>
      </c>
      <c r="AQ2045" s="9">
        <v>5</v>
      </c>
      <c r="AR2045" s="14" t="s">
        <v>207</v>
      </c>
      <c r="AS2045" s="9" t="s">
        <v>43</v>
      </c>
      <c r="AT2045" s="9" t="s">
        <v>346</v>
      </c>
      <c r="AU2045" s="9" t="s">
        <v>319</v>
      </c>
      <c r="AV2045" s="9" t="s">
        <v>320</v>
      </c>
      <c r="AW2045" s="821" t="s">
        <v>5486</v>
      </c>
      <c r="AX2045" s="9">
        <v>9010600000</v>
      </c>
      <c r="AY2045" s="99">
        <v>419</v>
      </c>
      <c r="AZ2045" s="12" t="s">
        <v>207</v>
      </c>
      <c r="BA2045" s="99">
        <v>30</v>
      </c>
      <c r="BB2045" s="12" t="s">
        <v>207</v>
      </c>
      <c r="BC2045" s="99">
        <v>33</v>
      </c>
      <c r="BD2045" s="12" t="s">
        <v>207</v>
      </c>
      <c r="BE2045" s="99">
        <v>92</v>
      </c>
      <c r="BF2045" s="12" t="s">
        <v>321</v>
      </c>
      <c r="BG2045" s="654">
        <v>91.394000000000005</v>
      </c>
      <c r="BH2045" s="12" t="s">
        <v>321</v>
      </c>
      <c r="BI2045" s="99">
        <v>48</v>
      </c>
      <c r="BJ2045" s="12" t="s">
        <v>321</v>
      </c>
      <c r="BK2045" s="754">
        <v>0</v>
      </c>
      <c r="BL2045" s="12" t="s">
        <v>321</v>
      </c>
      <c r="BM2045" s="754">
        <v>0.52500000000000002</v>
      </c>
      <c r="BN2045" s="12" t="s">
        <v>321</v>
      </c>
      <c r="BO2045" s="754">
        <v>1.82</v>
      </c>
      <c r="BP2045" s="12" t="s">
        <v>321</v>
      </c>
      <c r="BQ2045" s="754">
        <v>0.02</v>
      </c>
      <c r="BR2045" s="12" t="s">
        <v>321</v>
      </c>
      <c r="BS2045" s="654">
        <v>41.029000000000003</v>
      </c>
      <c r="BT2045" s="12" t="s">
        <v>321</v>
      </c>
      <c r="BU2045" s="654">
        <v>43.393999999999998</v>
      </c>
      <c r="BV2045" s="12" t="s">
        <v>321</v>
      </c>
      <c r="BW2045" s="9">
        <v>0.42</v>
      </c>
      <c r="BX2045" s="9" t="s">
        <v>322</v>
      </c>
      <c r="BY2045" s="755">
        <v>165</v>
      </c>
      <c r="BZ2045" s="9" t="s">
        <v>315</v>
      </c>
      <c r="CA2045" s="755">
        <v>11.8</v>
      </c>
      <c r="CB2045" s="9" t="s">
        <v>315</v>
      </c>
      <c r="CC2045" s="755">
        <v>13</v>
      </c>
      <c r="CD2045" s="9" t="s">
        <v>315</v>
      </c>
      <c r="CE2045" s="755">
        <v>201</v>
      </c>
      <c r="CF2045" s="9" t="s">
        <v>323</v>
      </c>
      <c r="CG2045" s="755">
        <v>105.8</v>
      </c>
      <c r="CH2045" s="9" t="s">
        <v>323</v>
      </c>
    </row>
    <row r="2046" spans="1:86" x14ac:dyDescent="0.25">
      <c r="A2046" s="444">
        <v>10101711</v>
      </c>
      <c r="C2046" s="772">
        <v>5468</v>
      </c>
      <c r="D2046" s="807">
        <v>0.05</v>
      </c>
      <c r="E2046" s="772">
        <f t="shared" si="87"/>
        <v>5741</v>
      </c>
      <c r="F2046" s="778">
        <v>1.1000000000000001</v>
      </c>
      <c r="G2046" s="774">
        <f t="shared" si="88"/>
        <v>6315</v>
      </c>
      <c r="H2046" s="776"/>
      <c r="I2046" s="758"/>
      <c r="J2046" s="776"/>
      <c r="K2046" s="786"/>
      <c r="L2046" s="9" t="s">
        <v>308</v>
      </c>
      <c r="M2046" s="9" t="s">
        <v>4939</v>
      </c>
      <c r="N2046" s="9" t="s">
        <v>397</v>
      </c>
      <c r="O2046" s="9" t="s">
        <v>310</v>
      </c>
      <c r="P2046" s="9" t="s">
        <v>4893</v>
      </c>
      <c r="Q2046" s="9" t="s">
        <v>4894</v>
      </c>
      <c r="R2046" s="9" t="s">
        <v>4897</v>
      </c>
      <c r="S2046" s="9" t="s">
        <v>348</v>
      </c>
      <c r="T2046" s="98" t="s">
        <v>204</v>
      </c>
      <c r="U2046" s="99">
        <v>219</v>
      </c>
      <c r="V2046" s="99" t="s">
        <v>207</v>
      </c>
      <c r="W2046" s="99">
        <v>350</v>
      </c>
      <c r="X2046" s="99" t="s">
        <v>207</v>
      </c>
      <c r="Y2046" s="99">
        <v>229</v>
      </c>
      <c r="Z2046" s="99" t="s">
        <v>207</v>
      </c>
      <c r="AA2046" s="9">
        <v>360</v>
      </c>
      <c r="AB2046" s="99" t="s">
        <v>207</v>
      </c>
      <c r="AC2046" s="9">
        <v>413</v>
      </c>
      <c r="AD2046" s="9" t="s">
        <v>207</v>
      </c>
      <c r="AE2046" s="9">
        <v>163</v>
      </c>
      <c r="AF2046" s="9" t="s">
        <v>315</v>
      </c>
      <c r="AG2046" s="14" t="s">
        <v>365</v>
      </c>
      <c r="AH2046" s="14" t="s">
        <v>207</v>
      </c>
      <c r="AI2046" s="14" t="s">
        <v>366</v>
      </c>
      <c r="AJ2046" s="14" t="s">
        <v>207</v>
      </c>
      <c r="AK2046" s="9">
        <v>5</v>
      </c>
      <c r="AL2046" s="14" t="s">
        <v>207</v>
      </c>
      <c r="AM2046" s="9">
        <v>5</v>
      </c>
      <c r="AN2046" s="14" t="s">
        <v>207</v>
      </c>
      <c r="AO2046" s="9">
        <v>5</v>
      </c>
      <c r="AP2046" s="14" t="s">
        <v>207</v>
      </c>
      <c r="AQ2046" s="9">
        <v>5</v>
      </c>
      <c r="AR2046" s="14" t="s">
        <v>207</v>
      </c>
      <c r="AS2046" s="9" t="s">
        <v>43</v>
      </c>
      <c r="AT2046" s="9" t="s">
        <v>346</v>
      </c>
      <c r="AU2046" s="9" t="s">
        <v>319</v>
      </c>
      <c r="AV2046" s="9" t="s">
        <v>320</v>
      </c>
      <c r="AW2046" s="821" t="s">
        <v>5487</v>
      </c>
      <c r="AX2046" s="9">
        <v>9010600000</v>
      </c>
      <c r="AY2046" s="99">
        <v>434</v>
      </c>
      <c r="AZ2046" s="12" t="s">
        <v>207</v>
      </c>
      <c r="BA2046" s="99">
        <v>30</v>
      </c>
      <c r="BB2046" s="12" t="s">
        <v>207</v>
      </c>
      <c r="BC2046" s="99">
        <v>33</v>
      </c>
      <c r="BD2046" s="12" t="s">
        <v>207</v>
      </c>
      <c r="BE2046" s="99">
        <v>95</v>
      </c>
      <c r="BF2046" s="12" t="s">
        <v>321</v>
      </c>
      <c r="BG2046" s="654">
        <v>94.488</v>
      </c>
      <c r="BH2046" s="12" t="s">
        <v>321</v>
      </c>
      <c r="BI2046" s="99">
        <v>50</v>
      </c>
      <c r="BJ2046" s="12" t="s">
        <v>321</v>
      </c>
      <c r="BK2046" s="754">
        <v>0</v>
      </c>
      <c r="BL2046" s="12" t="s">
        <v>321</v>
      </c>
      <c r="BM2046" s="754">
        <v>0.53700000000000003</v>
      </c>
      <c r="BN2046" s="12" t="s">
        <v>321</v>
      </c>
      <c r="BO2046" s="754">
        <v>1.82</v>
      </c>
      <c r="BP2046" s="12" t="s">
        <v>321</v>
      </c>
      <c r="BQ2046" s="754">
        <v>0.02</v>
      </c>
      <c r="BR2046" s="12" t="s">
        <v>321</v>
      </c>
      <c r="BS2046" s="654">
        <v>42.110999999999997</v>
      </c>
      <c r="BT2046" s="12" t="s">
        <v>321</v>
      </c>
      <c r="BU2046" s="654">
        <v>44.488</v>
      </c>
      <c r="BV2046" s="12" t="s">
        <v>321</v>
      </c>
      <c r="BW2046" s="9">
        <v>0.44</v>
      </c>
      <c r="BX2046" s="9" t="s">
        <v>322</v>
      </c>
      <c r="BY2046" s="755">
        <v>170.9</v>
      </c>
      <c r="BZ2046" s="9" t="s">
        <v>315</v>
      </c>
      <c r="CA2046" s="755">
        <v>11.8</v>
      </c>
      <c r="CB2046" s="9" t="s">
        <v>315</v>
      </c>
      <c r="CC2046" s="755">
        <v>13</v>
      </c>
      <c r="CD2046" s="9" t="s">
        <v>315</v>
      </c>
      <c r="CE2046" s="755">
        <v>208</v>
      </c>
      <c r="CF2046" s="9" t="s">
        <v>323</v>
      </c>
      <c r="CG2046" s="755">
        <v>110.2</v>
      </c>
      <c r="CH2046" s="9" t="s">
        <v>323</v>
      </c>
    </row>
    <row r="2047" spans="1:86" x14ac:dyDescent="0.25">
      <c r="A2047" s="444">
        <v>10101712</v>
      </c>
      <c r="C2047" s="772">
        <v>5807</v>
      </c>
      <c r="D2047" s="807">
        <v>0.05</v>
      </c>
      <c r="E2047" s="772">
        <f t="shared" si="87"/>
        <v>6097</v>
      </c>
      <c r="F2047" s="778">
        <v>1.1000000000000001</v>
      </c>
      <c r="G2047" s="774">
        <f t="shared" si="88"/>
        <v>6707</v>
      </c>
      <c r="H2047" s="776"/>
      <c r="I2047" s="758"/>
      <c r="J2047" s="776"/>
      <c r="K2047" s="786"/>
      <c r="L2047" s="9" t="s">
        <v>308</v>
      </c>
      <c r="M2047" s="9" t="s">
        <v>4940</v>
      </c>
      <c r="N2047" s="9" t="s">
        <v>397</v>
      </c>
      <c r="O2047" s="9" t="s">
        <v>310</v>
      </c>
      <c r="P2047" s="9" t="s">
        <v>4893</v>
      </c>
      <c r="Q2047" s="9" t="s">
        <v>4894</v>
      </c>
      <c r="R2047" s="9" t="s">
        <v>4897</v>
      </c>
      <c r="S2047" s="9" t="s">
        <v>348</v>
      </c>
      <c r="T2047" s="98" t="s">
        <v>204</v>
      </c>
      <c r="U2047" s="99">
        <v>231</v>
      </c>
      <c r="V2047" s="99" t="s">
        <v>207</v>
      </c>
      <c r="W2047" s="99">
        <v>370</v>
      </c>
      <c r="X2047" s="99" t="s">
        <v>207</v>
      </c>
      <c r="Y2047" s="99">
        <v>241</v>
      </c>
      <c r="Z2047" s="99" t="s">
        <v>207</v>
      </c>
      <c r="AA2047" s="9">
        <v>380</v>
      </c>
      <c r="AB2047" s="99" t="s">
        <v>207</v>
      </c>
      <c r="AC2047" s="9">
        <v>436</v>
      </c>
      <c r="AD2047" s="9" t="s">
        <v>207</v>
      </c>
      <c r="AE2047" s="9">
        <v>172</v>
      </c>
      <c r="AF2047" s="9" t="s">
        <v>315</v>
      </c>
      <c r="AG2047" s="14" t="s">
        <v>367</v>
      </c>
      <c r="AH2047" s="14" t="s">
        <v>207</v>
      </c>
      <c r="AI2047" s="14" t="s">
        <v>368</v>
      </c>
      <c r="AJ2047" s="14" t="s">
        <v>207</v>
      </c>
      <c r="AK2047" s="9">
        <v>5</v>
      </c>
      <c r="AL2047" s="14" t="s">
        <v>207</v>
      </c>
      <c r="AM2047" s="9">
        <v>5</v>
      </c>
      <c r="AN2047" s="14" t="s">
        <v>207</v>
      </c>
      <c r="AO2047" s="9">
        <v>5</v>
      </c>
      <c r="AP2047" s="14" t="s">
        <v>207</v>
      </c>
      <c r="AQ2047" s="9">
        <v>5</v>
      </c>
      <c r="AR2047" s="14" t="s">
        <v>207</v>
      </c>
      <c r="AS2047" s="9" t="s">
        <v>43</v>
      </c>
      <c r="AT2047" s="9" t="s">
        <v>346</v>
      </c>
      <c r="AU2047" s="9" t="s">
        <v>319</v>
      </c>
      <c r="AV2047" s="9" t="s">
        <v>320</v>
      </c>
      <c r="AW2047" s="821" t="s">
        <v>5488</v>
      </c>
      <c r="AX2047" s="9">
        <v>9010600000</v>
      </c>
      <c r="AY2047" s="99">
        <v>452</v>
      </c>
      <c r="AZ2047" s="12" t="s">
        <v>207</v>
      </c>
      <c r="BA2047" s="99">
        <v>30</v>
      </c>
      <c r="BB2047" s="12" t="s">
        <v>207</v>
      </c>
      <c r="BC2047" s="99">
        <v>33</v>
      </c>
      <c r="BD2047" s="12" t="s">
        <v>207</v>
      </c>
      <c r="BE2047" s="99">
        <v>99</v>
      </c>
      <c r="BF2047" s="12" t="s">
        <v>321</v>
      </c>
      <c r="BG2047" s="654">
        <v>98.945999999999998</v>
      </c>
      <c r="BH2047" s="12" t="s">
        <v>321</v>
      </c>
      <c r="BI2047" s="99">
        <v>53</v>
      </c>
      <c r="BJ2047" s="12" t="s">
        <v>321</v>
      </c>
      <c r="BK2047" s="754">
        <v>0</v>
      </c>
      <c r="BL2047" s="12" t="s">
        <v>321</v>
      </c>
      <c r="BM2047" s="754">
        <v>0.55300000000000005</v>
      </c>
      <c r="BN2047" s="12" t="s">
        <v>321</v>
      </c>
      <c r="BO2047" s="754">
        <v>1.82</v>
      </c>
      <c r="BP2047" s="12" t="s">
        <v>321</v>
      </c>
      <c r="BQ2047" s="754">
        <v>0.02</v>
      </c>
      <c r="BR2047" s="12" t="s">
        <v>321</v>
      </c>
      <c r="BS2047" s="654">
        <v>43.552999999999997</v>
      </c>
      <c r="BT2047" s="12" t="s">
        <v>321</v>
      </c>
      <c r="BU2047" s="654">
        <v>45.945999999999998</v>
      </c>
      <c r="BV2047" s="12" t="s">
        <v>321</v>
      </c>
      <c r="BW2047" s="9">
        <v>0.46</v>
      </c>
      <c r="BX2047" s="9" t="s">
        <v>322</v>
      </c>
      <c r="BY2047" s="755">
        <v>178</v>
      </c>
      <c r="BZ2047" s="9" t="s">
        <v>315</v>
      </c>
      <c r="CA2047" s="755">
        <v>11.8</v>
      </c>
      <c r="CB2047" s="9" t="s">
        <v>315</v>
      </c>
      <c r="CC2047" s="755">
        <v>13</v>
      </c>
      <c r="CD2047" s="9" t="s">
        <v>315</v>
      </c>
      <c r="CE2047" s="755">
        <v>218</v>
      </c>
      <c r="CF2047" s="9" t="s">
        <v>323</v>
      </c>
      <c r="CG2047" s="755">
        <v>116.8</v>
      </c>
      <c r="CH2047" s="9" t="s">
        <v>323</v>
      </c>
    </row>
    <row r="2048" spans="1:86" x14ac:dyDescent="0.25">
      <c r="A2048" s="444">
        <v>10101713</v>
      </c>
      <c r="C2048" s="772">
        <v>6161</v>
      </c>
      <c r="D2048" s="807">
        <v>0.05</v>
      </c>
      <c r="E2048" s="772">
        <f t="shared" si="87"/>
        <v>6469</v>
      </c>
      <c r="F2048" s="778">
        <v>1.1000000000000001</v>
      </c>
      <c r="G2048" s="774">
        <f t="shared" si="88"/>
        <v>7116</v>
      </c>
      <c r="H2048" s="776"/>
      <c r="I2048" s="758"/>
      <c r="J2048" s="776"/>
      <c r="K2048" s="786"/>
      <c r="L2048" s="9" t="s">
        <v>308</v>
      </c>
      <c r="M2048" s="9" t="s">
        <v>4941</v>
      </c>
      <c r="N2048" s="9" t="s">
        <v>397</v>
      </c>
      <c r="O2048" s="9" t="s">
        <v>310</v>
      </c>
      <c r="P2048" s="9" t="s">
        <v>4893</v>
      </c>
      <c r="Q2048" s="9" t="s">
        <v>4894</v>
      </c>
      <c r="R2048" s="9" t="s">
        <v>4897</v>
      </c>
      <c r="S2048" s="9" t="s">
        <v>348</v>
      </c>
      <c r="T2048" s="98" t="s">
        <v>204</v>
      </c>
      <c r="U2048" s="99">
        <v>244</v>
      </c>
      <c r="V2048" s="99" t="s">
        <v>207</v>
      </c>
      <c r="W2048" s="99">
        <v>390</v>
      </c>
      <c r="X2048" s="99" t="s">
        <v>207</v>
      </c>
      <c r="Y2048" s="99">
        <v>254</v>
      </c>
      <c r="Z2048" s="99" t="s">
        <v>207</v>
      </c>
      <c r="AA2048" s="9">
        <v>400</v>
      </c>
      <c r="AB2048" s="99" t="s">
        <v>207</v>
      </c>
      <c r="AC2048" s="9">
        <v>460</v>
      </c>
      <c r="AD2048" s="9" t="s">
        <v>207</v>
      </c>
      <c r="AE2048" s="9">
        <v>181</v>
      </c>
      <c r="AF2048" s="9" t="s">
        <v>315</v>
      </c>
      <c r="AG2048" s="14" t="s">
        <v>369</v>
      </c>
      <c r="AH2048" s="14" t="s">
        <v>207</v>
      </c>
      <c r="AI2048" s="14" t="s">
        <v>370</v>
      </c>
      <c r="AJ2048" s="14" t="s">
        <v>207</v>
      </c>
      <c r="AK2048" s="9">
        <v>5</v>
      </c>
      <c r="AL2048" s="14" t="s">
        <v>207</v>
      </c>
      <c r="AM2048" s="9">
        <v>5</v>
      </c>
      <c r="AN2048" s="14" t="s">
        <v>207</v>
      </c>
      <c r="AO2048" s="9">
        <v>5</v>
      </c>
      <c r="AP2048" s="14" t="s">
        <v>207</v>
      </c>
      <c r="AQ2048" s="9">
        <v>5</v>
      </c>
      <c r="AR2048" s="14" t="s">
        <v>207</v>
      </c>
      <c r="AS2048" s="9" t="s">
        <v>43</v>
      </c>
      <c r="AT2048" s="9" t="s">
        <v>346</v>
      </c>
      <c r="AU2048" s="9" t="s">
        <v>319</v>
      </c>
      <c r="AV2048" s="9" t="s">
        <v>320</v>
      </c>
      <c r="AW2048" s="821" t="s">
        <v>5489</v>
      </c>
      <c r="AX2048" s="9">
        <v>9010600000</v>
      </c>
      <c r="AY2048" s="99">
        <v>472</v>
      </c>
      <c r="AZ2048" s="12" t="s">
        <v>207</v>
      </c>
      <c r="BA2048" s="99">
        <v>30</v>
      </c>
      <c r="BB2048" s="12" t="s">
        <v>207</v>
      </c>
      <c r="BC2048" s="99">
        <v>33</v>
      </c>
      <c r="BD2048" s="12" t="s">
        <v>207</v>
      </c>
      <c r="BE2048" s="99">
        <v>104</v>
      </c>
      <c r="BF2048" s="12" t="s">
        <v>321</v>
      </c>
      <c r="BG2048" s="654">
        <v>103.76300000000001</v>
      </c>
      <c r="BH2048" s="12" t="s">
        <v>321</v>
      </c>
      <c r="BI2048" s="99">
        <v>56</v>
      </c>
      <c r="BJ2048" s="12" t="s">
        <v>321</v>
      </c>
      <c r="BK2048" s="754">
        <v>0</v>
      </c>
      <c r="BL2048" s="12" t="s">
        <v>321</v>
      </c>
      <c r="BM2048" s="754">
        <v>0.56899999999999995</v>
      </c>
      <c r="BN2048" s="12" t="s">
        <v>321</v>
      </c>
      <c r="BO2048" s="754">
        <v>2.1800000000000002</v>
      </c>
      <c r="BP2048" s="12" t="s">
        <v>321</v>
      </c>
      <c r="BQ2048" s="754">
        <v>0.02</v>
      </c>
      <c r="BR2048" s="12" t="s">
        <v>321</v>
      </c>
      <c r="BS2048" s="654">
        <v>44.994</v>
      </c>
      <c r="BT2048" s="12" t="s">
        <v>321</v>
      </c>
      <c r="BU2048" s="654">
        <v>47.762999999999998</v>
      </c>
      <c r="BV2048" s="12" t="s">
        <v>321</v>
      </c>
      <c r="BW2048" s="9">
        <v>0.48</v>
      </c>
      <c r="BX2048" s="9" t="s">
        <v>322</v>
      </c>
      <c r="BY2048" s="755">
        <v>185.8</v>
      </c>
      <c r="BZ2048" s="9" t="s">
        <v>315</v>
      </c>
      <c r="CA2048" s="755">
        <v>11.8</v>
      </c>
      <c r="CB2048" s="9" t="s">
        <v>315</v>
      </c>
      <c r="CC2048" s="755">
        <v>13</v>
      </c>
      <c r="CD2048" s="9" t="s">
        <v>315</v>
      </c>
      <c r="CE2048" s="755">
        <v>229</v>
      </c>
      <c r="CF2048" s="9" t="s">
        <v>323</v>
      </c>
      <c r="CG2048" s="755">
        <v>123.5</v>
      </c>
      <c r="CH2048" s="9" t="s">
        <v>323</v>
      </c>
    </row>
    <row r="2049" spans="1:86" x14ac:dyDescent="0.25">
      <c r="A2049" s="444">
        <v>10101659</v>
      </c>
      <c r="C2049" s="772">
        <v>2851</v>
      </c>
      <c r="D2049" s="807">
        <v>0.05</v>
      </c>
      <c r="E2049" s="772">
        <f t="shared" ref="E2049:E2098" si="89">ROUND(C2049*(1+D2049),0)</f>
        <v>2994</v>
      </c>
      <c r="F2049" s="778">
        <v>1.1000000000000001</v>
      </c>
      <c r="G2049" s="774">
        <f t="shared" si="88"/>
        <v>3293</v>
      </c>
      <c r="H2049" s="776"/>
      <c r="I2049" s="758"/>
      <c r="J2049" s="776"/>
      <c r="K2049" s="786"/>
      <c r="L2049" s="9" t="s">
        <v>308</v>
      </c>
      <c r="M2049" s="9" t="s">
        <v>4942</v>
      </c>
      <c r="N2049" s="9" t="s">
        <v>397</v>
      </c>
      <c r="O2049" s="9" t="s">
        <v>310</v>
      </c>
      <c r="P2049" s="9" t="s">
        <v>4893</v>
      </c>
      <c r="Q2049" s="9" t="s">
        <v>4894</v>
      </c>
      <c r="R2049" s="9" t="s">
        <v>4897</v>
      </c>
      <c r="S2049" s="9" t="s">
        <v>348</v>
      </c>
      <c r="T2049" s="98" t="s">
        <v>204</v>
      </c>
      <c r="U2049" s="99">
        <v>119</v>
      </c>
      <c r="V2049" s="99" t="s">
        <v>207</v>
      </c>
      <c r="W2049" s="99">
        <v>190</v>
      </c>
      <c r="X2049" s="99" t="s">
        <v>207</v>
      </c>
      <c r="Y2049" s="99">
        <v>129</v>
      </c>
      <c r="Z2049" s="99" t="s">
        <v>207</v>
      </c>
      <c r="AA2049" s="9">
        <v>200</v>
      </c>
      <c r="AB2049" s="99" t="s">
        <v>207</v>
      </c>
      <c r="AC2049" s="9">
        <v>224</v>
      </c>
      <c r="AD2049" s="9" t="s">
        <v>207</v>
      </c>
      <c r="AE2049" s="9">
        <v>88</v>
      </c>
      <c r="AF2049" s="9" t="s">
        <v>315</v>
      </c>
      <c r="AG2049" s="14" t="s">
        <v>349</v>
      </c>
      <c r="AH2049" s="14" t="s">
        <v>207</v>
      </c>
      <c r="AI2049" s="14" t="s">
        <v>350</v>
      </c>
      <c r="AJ2049" s="14" t="s">
        <v>207</v>
      </c>
      <c r="AK2049" s="9">
        <v>5</v>
      </c>
      <c r="AL2049" s="14" t="s">
        <v>207</v>
      </c>
      <c r="AM2049" s="9">
        <v>5</v>
      </c>
      <c r="AN2049" s="14" t="s">
        <v>207</v>
      </c>
      <c r="AO2049" s="9">
        <v>5</v>
      </c>
      <c r="AP2049" s="14" t="s">
        <v>207</v>
      </c>
      <c r="AQ2049" s="9">
        <v>5</v>
      </c>
      <c r="AR2049" s="14" t="s">
        <v>207</v>
      </c>
      <c r="AS2049" s="9" t="s">
        <v>0</v>
      </c>
      <c r="AT2049" s="9" t="s">
        <v>318</v>
      </c>
      <c r="AU2049" s="9" t="s">
        <v>319</v>
      </c>
      <c r="AV2049" s="9" t="s">
        <v>320</v>
      </c>
      <c r="AW2049" s="821" t="s">
        <v>5490</v>
      </c>
      <c r="AX2049" s="9">
        <v>9010600000</v>
      </c>
      <c r="AY2049" s="99">
        <v>272</v>
      </c>
      <c r="AZ2049" s="12" t="s">
        <v>207</v>
      </c>
      <c r="BA2049" s="99">
        <v>25</v>
      </c>
      <c r="BB2049" s="12" t="s">
        <v>207</v>
      </c>
      <c r="BC2049" s="99">
        <v>23</v>
      </c>
      <c r="BD2049" s="12" t="s">
        <v>207</v>
      </c>
      <c r="BE2049" s="99">
        <v>41</v>
      </c>
      <c r="BF2049" s="12" t="s">
        <v>321</v>
      </c>
      <c r="BG2049" s="654">
        <v>40.718000000000004</v>
      </c>
      <c r="BH2049" s="12" t="s">
        <v>321</v>
      </c>
      <c r="BI2049" s="99">
        <v>30</v>
      </c>
      <c r="BJ2049" s="12" t="s">
        <v>321</v>
      </c>
      <c r="BK2049" s="754">
        <v>0</v>
      </c>
      <c r="BL2049" s="12" t="s">
        <v>321</v>
      </c>
      <c r="BM2049" s="754">
        <v>0.308</v>
      </c>
      <c r="BN2049" s="12" t="s">
        <v>321</v>
      </c>
      <c r="BO2049" s="754">
        <v>7.7119999999999997</v>
      </c>
      <c r="BP2049" s="12" t="s">
        <v>321</v>
      </c>
      <c r="BQ2049" s="754">
        <v>0</v>
      </c>
      <c r="BR2049" s="12" t="s">
        <v>321</v>
      </c>
      <c r="BS2049" s="654">
        <v>2.698</v>
      </c>
      <c r="BT2049" s="12" t="s">
        <v>321</v>
      </c>
      <c r="BU2049" s="654">
        <v>10.718</v>
      </c>
      <c r="BV2049" s="12" t="s">
        <v>321</v>
      </c>
      <c r="BW2049" s="9">
        <v>0.16</v>
      </c>
      <c r="BX2049" s="9" t="s">
        <v>322</v>
      </c>
      <c r="BY2049" s="755">
        <v>107.1</v>
      </c>
      <c r="BZ2049" s="9" t="s">
        <v>315</v>
      </c>
      <c r="CA2049" s="755">
        <v>9.8000000000000007</v>
      </c>
      <c r="CB2049" s="9" t="s">
        <v>315</v>
      </c>
      <c r="CC2049" s="755">
        <v>9.1</v>
      </c>
      <c r="CD2049" s="9" t="s">
        <v>315</v>
      </c>
      <c r="CE2049" s="755">
        <v>90</v>
      </c>
      <c r="CF2049" s="9" t="s">
        <v>323</v>
      </c>
      <c r="CG2049" s="755">
        <v>66.099999999999994</v>
      </c>
      <c r="CH2049" s="9" t="s">
        <v>323</v>
      </c>
    </row>
    <row r="2050" spans="1:86" x14ac:dyDescent="0.25">
      <c r="A2050" s="444">
        <v>10101660</v>
      </c>
      <c r="C2050" s="772">
        <v>3049</v>
      </c>
      <c r="D2050" s="807">
        <v>0.05</v>
      </c>
      <c r="E2050" s="772">
        <f t="shared" si="89"/>
        <v>3201</v>
      </c>
      <c r="F2050" s="778">
        <v>1.1000000000000001</v>
      </c>
      <c r="G2050" s="774">
        <f t="shared" si="88"/>
        <v>3521</v>
      </c>
      <c r="H2050" s="776"/>
      <c r="I2050" s="758"/>
      <c r="J2050" s="776"/>
      <c r="K2050" s="786"/>
      <c r="L2050" s="9" t="s">
        <v>308</v>
      </c>
      <c r="M2050" s="9" t="s">
        <v>4943</v>
      </c>
      <c r="N2050" s="9" t="s">
        <v>397</v>
      </c>
      <c r="O2050" s="9" t="s">
        <v>310</v>
      </c>
      <c r="P2050" s="9" t="s">
        <v>4893</v>
      </c>
      <c r="Q2050" s="9" t="s">
        <v>4894</v>
      </c>
      <c r="R2050" s="9" t="s">
        <v>4897</v>
      </c>
      <c r="S2050" s="9" t="s">
        <v>348</v>
      </c>
      <c r="T2050" s="98" t="s">
        <v>204</v>
      </c>
      <c r="U2050" s="99">
        <v>131</v>
      </c>
      <c r="V2050" s="99" t="s">
        <v>207</v>
      </c>
      <c r="W2050" s="99">
        <v>210</v>
      </c>
      <c r="X2050" s="99" t="s">
        <v>207</v>
      </c>
      <c r="Y2050" s="99">
        <v>141</v>
      </c>
      <c r="Z2050" s="99" t="s">
        <v>207</v>
      </c>
      <c r="AA2050" s="9">
        <v>220</v>
      </c>
      <c r="AB2050" s="99" t="s">
        <v>207</v>
      </c>
      <c r="AC2050" s="9">
        <v>248</v>
      </c>
      <c r="AD2050" s="9" t="s">
        <v>207</v>
      </c>
      <c r="AE2050" s="9">
        <v>98</v>
      </c>
      <c r="AF2050" s="9" t="s">
        <v>315</v>
      </c>
      <c r="AG2050" s="14" t="s">
        <v>351</v>
      </c>
      <c r="AH2050" s="14" t="s">
        <v>207</v>
      </c>
      <c r="AI2050" s="14" t="s">
        <v>352</v>
      </c>
      <c r="AJ2050" s="14" t="s">
        <v>207</v>
      </c>
      <c r="AK2050" s="9">
        <v>5</v>
      </c>
      <c r="AL2050" s="14" t="s">
        <v>207</v>
      </c>
      <c r="AM2050" s="9">
        <v>5</v>
      </c>
      <c r="AN2050" s="14" t="s">
        <v>207</v>
      </c>
      <c r="AO2050" s="9">
        <v>5</v>
      </c>
      <c r="AP2050" s="14" t="s">
        <v>207</v>
      </c>
      <c r="AQ2050" s="9">
        <v>5</v>
      </c>
      <c r="AR2050" s="14" t="s">
        <v>207</v>
      </c>
      <c r="AS2050" s="9" t="s">
        <v>0</v>
      </c>
      <c r="AT2050" s="9" t="s">
        <v>318</v>
      </c>
      <c r="AU2050" s="9" t="s">
        <v>319</v>
      </c>
      <c r="AV2050" s="9" t="s">
        <v>320</v>
      </c>
      <c r="AW2050" s="821" t="s">
        <v>5491</v>
      </c>
      <c r="AX2050" s="9">
        <v>9010600000</v>
      </c>
      <c r="AY2050" s="99">
        <v>292</v>
      </c>
      <c r="AZ2050" s="12" t="s">
        <v>207</v>
      </c>
      <c r="BA2050" s="99">
        <v>25</v>
      </c>
      <c r="BB2050" s="12" t="s">
        <v>207</v>
      </c>
      <c r="BC2050" s="99">
        <v>23</v>
      </c>
      <c r="BD2050" s="12" t="s">
        <v>207</v>
      </c>
      <c r="BE2050" s="99">
        <v>44</v>
      </c>
      <c r="BF2050" s="12" t="s">
        <v>321</v>
      </c>
      <c r="BG2050" s="654">
        <v>43.438000000000002</v>
      </c>
      <c r="BH2050" s="12" t="s">
        <v>321</v>
      </c>
      <c r="BI2050" s="99">
        <v>32</v>
      </c>
      <c r="BJ2050" s="12" t="s">
        <v>321</v>
      </c>
      <c r="BK2050" s="754">
        <v>0</v>
      </c>
      <c r="BL2050" s="12" t="s">
        <v>321</v>
      </c>
      <c r="BM2050" s="754">
        <v>0.316</v>
      </c>
      <c r="BN2050" s="12" t="s">
        <v>321</v>
      </c>
      <c r="BO2050" s="754">
        <v>8.4239999999999995</v>
      </c>
      <c r="BP2050" s="12" t="s">
        <v>321</v>
      </c>
      <c r="BQ2050" s="754">
        <v>0</v>
      </c>
      <c r="BR2050" s="12" t="s">
        <v>321</v>
      </c>
      <c r="BS2050" s="654">
        <v>2.698</v>
      </c>
      <c r="BT2050" s="12" t="s">
        <v>321</v>
      </c>
      <c r="BU2050" s="654">
        <v>11.438000000000001</v>
      </c>
      <c r="BV2050" s="12" t="s">
        <v>321</v>
      </c>
      <c r="BW2050" s="9">
        <v>0.17</v>
      </c>
      <c r="BX2050" s="9" t="s">
        <v>322</v>
      </c>
      <c r="BY2050" s="755">
        <v>115</v>
      </c>
      <c r="BZ2050" s="9" t="s">
        <v>315</v>
      </c>
      <c r="CA2050" s="755">
        <v>9.8000000000000007</v>
      </c>
      <c r="CB2050" s="9" t="s">
        <v>315</v>
      </c>
      <c r="CC2050" s="755">
        <v>9.1</v>
      </c>
      <c r="CD2050" s="9" t="s">
        <v>315</v>
      </c>
      <c r="CE2050" s="755">
        <v>96</v>
      </c>
      <c r="CF2050" s="9" t="s">
        <v>323</v>
      </c>
      <c r="CG2050" s="755">
        <v>70.5</v>
      </c>
      <c r="CH2050" s="9" t="s">
        <v>323</v>
      </c>
    </row>
    <row r="2051" spans="1:86" x14ac:dyDescent="0.25">
      <c r="A2051" s="444">
        <v>10101661</v>
      </c>
      <c r="C2051" s="772">
        <v>3260</v>
      </c>
      <c r="D2051" s="807">
        <v>0.05</v>
      </c>
      <c r="E2051" s="772">
        <f t="shared" si="89"/>
        <v>3423</v>
      </c>
      <c r="F2051" s="778">
        <v>1.1000000000000001</v>
      </c>
      <c r="G2051" s="774">
        <f t="shared" si="88"/>
        <v>3765</v>
      </c>
      <c r="H2051" s="776"/>
      <c r="I2051" s="758"/>
      <c r="J2051" s="776"/>
      <c r="K2051" s="786"/>
      <c r="L2051" s="9" t="s">
        <v>308</v>
      </c>
      <c r="M2051" s="9" t="s">
        <v>4944</v>
      </c>
      <c r="N2051" s="9" t="s">
        <v>397</v>
      </c>
      <c r="O2051" s="9" t="s">
        <v>310</v>
      </c>
      <c r="P2051" s="9" t="s">
        <v>4893</v>
      </c>
      <c r="Q2051" s="9" t="s">
        <v>4894</v>
      </c>
      <c r="R2051" s="9" t="s">
        <v>4897</v>
      </c>
      <c r="S2051" s="9" t="s">
        <v>348</v>
      </c>
      <c r="T2051" s="98" t="s">
        <v>204</v>
      </c>
      <c r="U2051" s="99">
        <v>144</v>
      </c>
      <c r="V2051" s="99" t="s">
        <v>207</v>
      </c>
      <c r="W2051" s="99">
        <v>230</v>
      </c>
      <c r="X2051" s="99" t="s">
        <v>207</v>
      </c>
      <c r="Y2051" s="99">
        <v>154</v>
      </c>
      <c r="Z2051" s="99" t="s">
        <v>207</v>
      </c>
      <c r="AA2051" s="9">
        <v>240</v>
      </c>
      <c r="AB2051" s="99" t="s">
        <v>207</v>
      </c>
      <c r="AC2051" s="9">
        <v>271</v>
      </c>
      <c r="AD2051" s="9" t="s">
        <v>207</v>
      </c>
      <c r="AE2051" s="9">
        <v>107</v>
      </c>
      <c r="AF2051" s="9" t="s">
        <v>315</v>
      </c>
      <c r="AG2051" s="14" t="s">
        <v>353</v>
      </c>
      <c r="AH2051" s="14" t="s">
        <v>207</v>
      </c>
      <c r="AI2051" s="14" t="s">
        <v>354</v>
      </c>
      <c r="AJ2051" s="14" t="s">
        <v>207</v>
      </c>
      <c r="AK2051" s="9">
        <v>5</v>
      </c>
      <c r="AL2051" s="14" t="s">
        <v>207</v>
      </c>
      <c r="AM2051" s="9">
        <v>5</v>
      </c>
      <c r="AN2051" s="14" t="s">
        <v>207</v>
      </c>
      <c r="AO2051" s="9">
        <v>5</v>
      </c>
      <c r="AP2051" s="14" t="s">
        <v>207</v>
      </c>
      <c r="AQ2051" s="9">
        <v>5</v>
      </c>
      <c r="AR2051" s="14" t="s">
        <v>207</v>
      </c>
      <c r="AS2051" s="9" t="s">
        <v>0</v>
      </c>
      <c r="AT2051" s="9" t="s">
        <v>318</v>
      </c>
      <c r="AU2051" s="9" t="s">
        <v>319</v>
      </c>
      <c r="AV2051" s="9" t="s">
        <v>320</v>
      </c>
      <c r="AW2051" s="821" t="s">
        <v>5492</v>
      </c>
      <c r="AX2051" s="9">
        <v>9010600000</v>
      </c>
      <c r="AY2051" s="99">
        <v>312</v>
      </c>
      <c r="AZ2051" s="12" t="s">
        <v>207</v>
      </c>
      <c r="BA2051" s="99">
        <v>25</v>
      </c>
      <c r="BB2051" s="12" t="s">
        <v>207</v>
      </c>
      <c r="BC2051" s="99">
        <v>23</v>
      </c>
      <c r="BD2051" s="12" t="s">
        <v>207</v>
      </c>
      <c r="BE2051" s="99">
        <v>47</v>
      </c>
      <c r="BF2051" s="12" t="s">
        <v>321</v>
      </c>
      <c r="BG2051" s="654">
        <v>46.198</v>
      </c>
      <c r="BH2051" s="12" t="s">
        <v>321</v>
      </c>
      <c r="BI2051" s="99">
        <v>34</v>
      </c>
      <c r="BJ2051" s="12" t="s">
        <v>321</v>
      </c>
      <c r="BK2051" s="754">
        <v>0</v>
      </c>
      <c r="BL2051" s="12" t="s">
        <v>321</v>
      </c>
      <c r="BM2051" s="754">
        <v>0.32400000000000001</v>
      </c>
      <c r="BN2051" s="12" t="s">
        <v>321</v>
      </c>
      <c r="BO2051" s="754">
        <v>9.1760000000000002</v>
      </c>
      <c r="BP2051" s="12" t="s">
        <v>321</v>
      </c>
      <c r="BQ2051" s="754">
        <v>0</v>
      </c>
      <c r="BR2051" s="12" t="s">
        <v>321</v>
      </c>
      <c r="BS2051" s="654">
        <v>2.698</v>
      </c>
      <c r="BT2051" s="12" t="s">
        <v>321</v>
      </c>
      <c r="BU2051" s="654">
        <v>12.198</v>
      </c>
      <c r="BV2051" s="12" t="s">
        <v>321</v>
      </c>
      <c r="BW2051" s="9">
        <v>0.18</v>
      </c>
      <c r="BX2051" s="9" t="s">
        <v>322</v>
      </c>
      <c r="BY2051" s="755">
        <v>122.8</v>
      </c>
      <c r="BZ2051" s="9" t="s">
        <v>315</v>
      </c>
      <c r="CA2051" s="755">
        <v>9.8000000000000007</v>
      </c>
      <c r="CB2051" s="9" t="s">
        <v>315</v>
      </c>
      <c r="CC2051" s="755">
        <v>9.1</v>
      </c>
      <c r="CD2051" s="9" t="s">
        <v>315</v>
      </c>
      <c r="CE2051" s="755">
        <v>102</v>
      </c>
      <c r="CF2051" s="9" t="s">
        <v>323</v>
      </c>
      <c r="CG2051" s="755">
        <v>75</v>
      </c>
      <c r="CH2051" s="9" t="s">
        <v>323</v>
      </c>
    </row>
    <row r="2052" spans="1:86" x14ac:dyDescent="0.25">
      <c r="A2052" s="444">
        <v>10101662</v>
      </c>
      <c r="C2052" s="772">
        <v>3483</v>
      </c>
      <c r="D2052" s="807">
        <v>0.05</v>
      </c>
      <c r="E2052" s="772">
        <f t="shared" si="89"/>
        <v>3657</v>
      </c>
      <c r="F2052" s="778">
        <v>1.1000000000000001</v>
      </c>
      <c r="G2052" s="774">
        <f t="shared" si="88"/>
        <v>4023</v>
      </c>
      <c r="H2052" s="776"/>
      <c r="I2052" s="758"/>
      <c r="J2052" s="776"/>
      <c r="K2052" s="786"/>
      <c r="L2052" s="9" t="s">
        <v>308</v>
      </c>
      <c r="M2052" s="9" t="s">
        <v>4945</v>
      </c>
      <c r="N2052" s="9" t="s">
        <v>397</v>
      </c>
      <c r="O2052" s="9" t="s">
        <v>310</v>
      </c>
      <c r="P2052" s="9" t="s">
        <v>4893</v>
      </c>
      <c r="Q2052" s="9" t="s">
        <v>4894</v>
      </c>
      <c r="R2052" s="9" t="s">
        <v>4897</v>
      </c>
      <c r="S2052" s="9" t="s">
        <v>348</v>
      </c>
      <c r="T2052" s="98" t="s">
        <v>204</v>
      </c>
      <c r="U2052" s="99">
        <v>156</v>
      </c>
      <c r="V2052" s="99" t="s">
        <v>207</v>
      </c>
      <c r="W2052" s="99">
        <v>250</v>
      </c>
      <c r="X2052" s="99" t="s">
        <v>207</v>
      </c>
      <c r="Y2052" s="99">
        <v>166</v>
      </c>
      <c r="Z2052" s="99" t="s">
        <v>207</v>
      </c>
      <c r="AA2052" s="9">
        <v>260</v>
      </c>
      <c r="AB2052" s="99" t="s">
        <v>207</v>
      </c>
      <c r="AC2052" s="9">
        <v>295</v>
      </c>
      <c r="AD2052" s="9" t="s">
        <v>207</v>
      </c>
      <c r="AE2052" s="9">
        <v>117</v>
      </c>
      <c r="AF2052" s="9" t="s">
        <v>315</v>
      </c>
      <c r="AG2052" s="14" t="s">
        <v>355</v>
      </c>
      <c r="AH2052" s="14" t="s">
        <v>207</v>
      </c>
      <c r="AI2052" s="14" t="s">
        <v>356</v>
      </c>
      <c r="AJ2052" s="14" t="s">
        <v>207</v>
      </c>
      <c r="AK2052" s="9">
        <v>5</v>
      </c>
      <c r="AL2052" s="14" t="s">
        <v>207</v>
      </c>
      <c r="AM2052" s="9">
        <v>5</v>
      </c>
      <c r="AN2052" s="14" t="s">
        <v>207</v>
      </c>
      <c r="AO2052" s="9">
        <v>5</v>
      </c>
      <c r="AP2052" s="14" t="s">
        <v>207</v>
      </c>
      <c r="AQ2052" s="9">
        <v>5</v>
      </c>
      <c r="AR2052" s="14" t="s">
        <v>207</v>
      </c>
      <c r="AS2052" s="9" t="s">
        <v>0</v>
      </c>
      <c r="AT2052" s="9" t="s">
        <v>318</v>
      </c>
      <c r="AU2052" s="9" t="s">
        <v>319</v>
      </c>
      <c r="AV2052" s="9" t="s">
        <v>320</v>
      </c>
      <c r="AW2052" s="821" t="s">
        <v>5493</v>
      </c>
      <c r="AX2052" s="9">
        <v>9010600000</v>
      </c>
      <c r="AY2052" s="99">
        <v>330</v>
      </c>
      <c r="AZ2052" s="12" t="s">
        <v>207</v>
      </c>
      <c r="BA2052" s="99">
        <v>25</v>
      </c>
      <c r="BB2052" s="12" t="s">
        <v>207</v>
      </c>
      <c r="BC2052" s="99">
        <v>23</v>
      </c>
      <c r="BD2052" s="12" t="s">
        <v>207</v>
      </c>
      <c r="BE2052" s="99">
        <v>50</v>
      </c>
      <c r="BF2052" s="12" t="s">
        <v>321</v>
      </c>
      <c r="BG2052" s="654">
        <v>49.438000000000002</v>
      </c>
      <c r="BH2052" s="12" t="s">
        <v>321</v>
      </c>
      <c r="BI2052" s="99">
        <v>37</v>
      </c>
      <c r="BJ2052" s="12" t="s">
        <v>321</v>
      </c>
      <c r="BK2052" s="754">
        <v>0</v>
      </c>
      <c r="BL2052" s="12" t="s">
        <v>321</v>
      </c>
      <c r="BM2052" s="754">
        <v>0.33200000000000002</v>
      </c>
      <c r="BN2052" s="12" t="s">
        <v>321</v>
      </c>
      <c r="BO2052" s="754">
        <v>9.4079999999999995</v>
      </c>
      <c r="BP2052" s="12" t="s">
        <v>321</v>
      </c>
      <c r="BQ2052" s="754">
        <v>0</v>
      </c>
      <c r="BR2052" s="12" t="s">
        <v>321</v>
      </c>
      <c r="BS2052" s="654">
        <v>2.698</v>
      </c>
      <c r="BT2052" s="12" t="s">
        <v>321</v>
      </c>
      <c r="BU2052" s="654">
        <v>12.438000000000001</v>
      </c>
      <c r="BV2052" s="12" t="s">
        <v>321</v>
      </c>
      <c r="BW2052" s="9">
        <v>0.19</v>
      </c>
      <c r="BX2052" s="9" t="s">
        <v>322</v>
      </c>
      <c r="BY2052" s="755">
        <v>129.9</v>
      </c>
      <c r="BZ2052" s="9" t="s">
        <v>315</v>
      </c>
      <c r="CA2052" s="755">
        <v>9.8000000000000007</v>
      </c>
      <c r="CB2052" s="9" t="s">
        <v>315</v>
      </c>
      <c r="CC2052" s="755">
        <v>9.1</v>
      </c>
      <c r="CD2052" s="9" t="s">
        <v>315</v>
      </c>
      <c r="CE2052" s="755">
        <v>109</v>
      </c>
      <c r="CF2052" s="9" t="s">
        <v>323</v>
      </c>
      <c r="CG2052" s="755">
        <v>81.599999999999994</v>
      </c>
      <c r="CH2052" s="9" t="s">
        <v>323</v>
      </c>
    </row>
    <row r="2053" spans="1:86" x14ac:dyDescent="0.25">
      <c r="A2053" s="444">
        <v>10101663</v>
      </c>
      <c r="C2053" s="772">
        <v>3718</v>
      </c>
      <c r="D2053" s="807">
        <v>0.05</v>
      </c>
      <c r="E2053" s="772">
        <f t="shared" si="89"/>
        <v>3904</v>
      </c>
      <c r="F2053" s="778">
        <v>1.1000000000000001</v>
      </c>
      <c r="G2053" s="774">
        <f t="shared" si="88"/>
        <v>4294</v>
      </c>
      <c r="H2053" s="776"/>
      <c r="I2053" s="758"/>
      <c r="J2053" s="776"/>
      <c r="K2053" s="786"/>
      <c r="L2053" s="9" t="s">
        <v>308</v>
      </c>
      <c r="M2053" s="9" t="s">
        <v>4946</v>
      </c>
      <c r="N2053" s="9" t="s">
        <v>397</v>
      </c>
      <c r="O2053" s="9" t="s">
        <v>310</v>
      </c>
      <c r="P2053" s="9" t="s">
        <v>4893</v>
      </c>
      <c r="Q2053" s="9" t="s">
        <v>4894</v>
      </c>
      <c r="R2053" s="9" t="s">
        <v>4897</v>
      </c>
      <c r="S2053" s="9" t="s">
        <v>348</v>
      </c>
      <c r="T2053" s="98" t="s">
        <v>204</v>
      </c>
      <c r="U2053" s="99">
        <v>169</v>
      </c>
      <c r="V2053" s="99" t="s">
        <v>207</v>
      </c>
      <c r="W2053" s="99">
        <v>270</v>
      </c>
      <c r="X2053" s="99" t="s">
        <v>207</v>
      </c>
      <c r="Y2053" s="99">
        <v>179</v>
      </c>
      <c r="Z2053" s="99" t="s">
        <v>207</v>
      </c>
      <c r="AA2053" s="9">
        <v>280</v>
      </c>
      <c r="AB2053" s="99" t="s">
        <v>207</v>
      </c>
      <c r="AC2053" s="9">
        <v>319</v>
      </c>
      <c r="AD2053" s="9" t="s">
        <v>207</v>
      </c>
      <c r="AE2053" s="9">
        <v>126</v>
      </c>
      <c r="AF2053" s="9" t="s">
        <v>315</v>
      </c>
      <c r="AG2053" s="14" t="s">
        <v>357</v>
      </c>
      <c r="AH2053" s="14" t="s">
        <v>207</v>
      </c>
      <c r="AI2053" s="14" t="s">
        <v>358</v>
      </c>
      <c r="AJ2053" s="14" t="s">
        <v>207</v>
      </c>
      <c r="AK2053" s="9">
        <v>5</v>
      </c>
      <c r="AL2053" s="14" t="s">
        <v>207</v>
      </c>
      <c r="AM2053" s="9">
        <v>5</v>
      </c>
      <c r="AN2053" s="14" t="s">
        <v>207</v>
      </c>
      <c r="AO2053" s="9">
        <v>5</v>
      </c>
      <c r="AP2053" s="14" t="s">
        <v>207</v>
      </c>
      <c r="AQ2053" s="9">
        <v>5</v>
      </c>
      <c r="AR2053" s="14" t="s">
        <v>207</v>
      </c>
      <c r="AS2053" s="9" t="s">
        <v>0</v>
      </c>
      <c r="AT2053" s="9" t="s">
        <v>318</v>
      </c>
      <c r="AU2053" s="9" t="s">
        <v>319</v>
      </c>
      <c r="AV2053" s="9" t="s">
        <v>320</v>
      </c>
      <c r="AW2053" s="821" t="s">
        <v>5494</v>
      </c>
      <c r="AX2053" s="9">
        <v>9010600000</v>
      </c>
      <c r="AY2053" s="99">
        <v>351</v>
      </c>
      <c r="AZ2053" s="12" t="s">
        <v>207</v>
      </c>
      <c r="BA2053" s="99">
        <v>25</v>
      </c>
      <c r="BB2053" s="12" t="s">
        <v>207</v>
      </c>
      <c r="BC2053" s="99">
        <v>23</v>
      </c>
      <c r="BD2053" s="12" t="s">
        <v>207</v>
      </c>
      <c r="BE2053" s="99">
        <v>52</v>
      </c>
      <c r="BF2053" s="12" t="s">
        <v>321</v>
      </c>
      <c r="BG2053" s="654">
        <v>51.238</v>
      </c>
      <c r="BH2053" s="12" t="s">
        <v>321</v>
      </c>
      <c r="BI2053" s="99">
        <v>40</v>
      </c>
      <c r="BJ2053" s="12" t="s">
        <v>321</v>
      </c>
      <c r="BK2053" s="754">
        <v>0</v>
      </c>
      <c r="BL2053" s="12" t="s">
        <v>321</v>
      </c>
      <c r="BM2053" s="754">
        <v>0.34</v>
      </c>
      <c r="BN2053" s="12" t="s">
        <v>321</v>
      </c>
      <c r="BO2053" s="754">
        <v>8.1999999999999993</v>
      </c>
      <c r="BP2053" s="12" t="s">
        <v>321</v>
      </c>
      <c r="BQ2053" s="754">
        <v>0</v>
      </c>
      <c r="BR2053" s="12" t="s">
        <v>321</v>
      </c>
      <c r="BS2053" s="654">
        <v>2.698</v>
      </c>
      <c r="BT2053" s="12" t="s">
        <v>321</v>
      </c>
      <c r="BU2053" s="654">
        <v>11.238</v>
      </c>
      <c r="BV2053" s="12" t="s">
        <v>321</v>
      </c>
      <c r="BW2053" s="9">
        <v>0.2</v>
      </c>
      <c r="BX2053" s="9" t="s">
        <v>322</v>
      </c>
      <c r="BY2053" s="755">
        <v>138.19999999999999</v>
      </c>
      <c r="BZ2053" s="9" t="s">
        <v>315</v>
      </c>
      <c r="CA2053" s="755">
        <v>9.8000000000000007</v>
      </c>
      <c r="CB2053" s="9" t="s">
        <v>315</v>
      </c>
      <c r="CC2053" s="755">
        <v>9.1</v>
      </c>
      <c r="CD2053" s="9" t="s">
        <v>315</v>
      </c>
      <c r="CE2053" s="755">
        <v>113</v>
      </c>
      <c r="CF2053" s="9" t="s">
        <v>323</v>
      </c>
      <c r="CG2053" s="755">
        <v>88.2</v>
      </c>
      <c r="CH2053" s="9" t="s">
        <v>323</v>
      </c>
    </row>
    <row r="2054" spans="1:86" x14ac:dyDescent="0.25">
      <c r="A2054" s="444">
        <v>10101664</v>
      </c>
      <c r="C2054" s="772">
        <v>3966</v>
      </c>
      <c r="D2054" s="807">
        <v>0.05</v>
      </c>
      <c r="E2054" s="772">
        <f t="shared" si="89"/>
        <v>4164</v>
      </c>
      <c r="F2054" s="778">
        <v>1.1000000000000001</v>
      </c>
      <c r="G2054" s="774">
        <f t="shared" si="88"/>
        <v>4580</v>
      </c>
      <c r="H2054" s="776"/>
      <c r="I2054" s="758"/>
      <c r="J2054" s="776"/>
      <c r="K2054" s="786"/>
      <c r="L2054" s="9" t="s">
        <v>308</v>
      </c>
      <c r="M2054" s="9" t="s">
        <v>4947</v>
      </c>
      <c r="N2054" s="9" t="s">
        <v>397</v>
      </c>
      <c r="O2054" s="9" t="s">
        <v>310</v>
      </c>
      <c r="P2054" s="9" t="s">
        <v>4893</v>
      </c>
      <c r="Q2054" s="9" t="s">
        <v>4894</v>
      </c>
      <c r="R2054" s="9" t="s">
        <v>4897</v>
      </c>
      <c r="S2054" s="9" t="s">
        <v>348</v>
      </c>
      <c r="T2054" s="98" t="s">
        <v>204</v>
      </c>
      <c r="U2054" s="99">
        <v>181</v>
      </c>
      <c r="V2054" s="99" t="s">
        <v>207</v>
      </c>
      <c r="W2054" s="99">
        <v>290</v>
      </c>
      <c r="X2054" s="99" t="s">
        <v>207</v>
      </c>
      <c r="Y2054" s="99">
        <v>191</v>
      </c>
      <c r="Z2054" s="99" t="s">
        <v>207</v>
      </c>
      <c r="AA2054" s="9">
        <v>300</v>
      </c>
      <c r="AB2054" s="99" t="s">
        <v>207</v>
      </c>
      <c r="AC2054" s="9">
        <v>342</v>
      </c>
      <c r="AD2054" s="9" t="s">
        <v>207</v>
      </c>
      <c r="AE2054" s="9">
        <v>135</v>
      </c>
      <c r="AF2054" s="9" t="s">
        <v>315</v>
      </c>
      <c r="AG2054" s="14" t="s">
        <v>359</v>
      </c>
      <c r="AH2054" s="14" t="s">
        <v>207</v>
      </c>
      <c r="AI2054" s="14" t="s">
        <v>360</v>
      </c>
      <c r="AJ2054" s="14" t="s">
        <v>207</v>
      </c>
      <c r="AK2054" s="9">
        <v>5</v>
      </c>
      <c r="AL2054" s="14" t="s">
        <v>207</v>
      </c>
      <c r="AM2054" s="9">
        <v>5</v>
      </c>
      <c r="AN2054" s="14" t="s">
        <v>207</v>
      </c>
      <c r="AO2054" s="9">
        <v>5</v>
      </c>
      <c r="AP2054" s="14" t="s">
        <v>207</v>
      </c>
      <c r="AQ2054" s="9">
        <v>5</v>
      </c>
      <c r="AR2054" s="14" t="s">
        <v>207</v>
      </c>
      <c r="AS2054" s="9" t="s">
        <v>0</v>
      </c>
      <c r="AT2054" s="9" t="s">
        <v>318</v>
      </c>
      <c r="AU2054" s="9" t="s">
        <v>319</v>
      </c>
      <c r="AV2054" s="9" t="s">
        <v>320</v>
      </c>
      <c r="AW2054" s="821" t="s">
        <v>5495</v>
      </c>
      <c r="AX2054" s="9">
        <v>9010600000</v>
      </c>
      <c r="AY2054" s="99">
        <v>373</v>
      </c>
      <c r="AZ2054" s="12" t="s">
        <v>207</v>
      </c>
      <c r="BA2054" s="99">
        <v>30</v>
      </c>
      <c r="BB2054" s="12" t="s">
        <v>207</v>
      </c>
      <c r="BC2054" s="99">
        <v>33</v>
      </c>
      <c r="BD2054" s="12" t="s">
        <v>207</v>
      </c>
      <c r="BE2054" s="99">
        <v>83</v>
      </c>
      <c r="BF2054" s="12" t="s">
        <v>321</v>
      </c>
      <c r="BG2054" s="654">
        <v>82.795000000000002</v>
      </c>
      <c r="BH2054" s="12" t="s">
        <v>321</v>
      </c>
      <c r="BI2054" s="99">
        <v>43</v>
      </c>
      <c r="BJ2054" s="12" t="s">
        <v>321</v>
      </c>
      <c r="BK2054" s="754">
        <v>0</v>
      </c>
      <c r="BL2054" s="12" t="s">
        <v>321</v>
      </c>
      <c r="BM2054" s="754">
        <v>0.49</v>
      </c>
      <c r="BN2054" s="12" t="s">
        <v>321</v>
      </c>
      <c r="BO2054" s="754">
        <v>1.5</v>
      </c>
      <c r="BP2054" s="12" t="s">
        <v>321</v>
      </c>
      <c r="BQ2054" s="754">
        <v>0.02</v>
      </c>
      <c r="BR2054" s="12" t="s">
        <v>321</v>
      </c>
      <c r="BS2054" s="654">
        <v>37.784999999999997</v>
      </c>
      <c r="BT2054" s="12" t="s">
        <v>321</v>
      </c>
      <c r="BU2054" s="654">
        <v>39.795000000000002</v>
      </c>
      <c r="BV2054" s="12" t="s">
        <v>321</v>
      </c>
      <c r="BW2054" s="9">
        <v>0.38</v>
      </c>
      <c r="BX2054" s="9" t="s">
        <v>322</v>
      </c>
      <c r="BY2054" s="755">
        <v>146.9</v>
      </c>
      <c r="BZ2054" s="9" t="s">
        <v>315</v>
      </c>
      <c r="CA2054" s="755">
        <v>11.8</v>
      </c>
      <c r="CB2054" s="9" t="s">
        <v>315</v>
      </c>
      <c r="CC2054" s="755">
        <v>13</v>
      </c>
      <c r="CD2054" s="9" t="s">
        <v>315</v>
      </c>
      <c r="CE2054" s="755">
        <v>183</v>
      </c>
      <c r="CF2054" s="9" t="s">
        <v>323</v>
      </c>
      <c r="CG2054" s="755">
        <v>94.8</v>
      </c>
      <c r="CH2054" s="9" t="s">
        <v>323</v>
      </c>
    </row>
    <row r="2055" spans="1:86" x14ac:dyDescent="0.25">
      <c r="A2055" s="444">
        <v>10101665</v>
      </c>
      <c r="C2055" s="772">
        <v>4225</v>
      </c>
      <c r="D2055" s="807">
        <v>0.05</v>
      </c>
      <c r="E2055" s="772">
        <f t="shared" si="89"/>
        <v>4436</v>
      </c>
      <c r="F2055" s="778">
        <v>1.1000000000000001</v>
      </c>
      <c r="G2055" s="774">
        <f t="shared" si="88"/>
        <v>4880</v>
      </c>
      <c r="H2055" s="776"/>
      <c r="I2055" s="758"/>
      <c r="J2055" s="776"/>
      <c r="K2055" s="786"/>
      <c r="L2055" s="9" t="s">
        <v>308</v>
      </c>
      <c r="M2055" s="9" t="s">
        <v>4948</v>
      </c>
      <c r="N2055" s="9" t="s">
        <v>397</v>
      </c>
      <c r="O2055" s="9" t="s">
        <v>310</v>
      </c>
      <c r="P2055" s="9" t="s">
        <v>4893</v>
      </c>
      <c r="Q2055" s="9" t="s">
        <v>4894</v>
      </c>
      <c r="R2055" s="9" t="s">
        <v>4897</v>
      </c>
      <c r="S2055" s="9" t="s">
        <v>348</v>
      </c>
      <c r="T2055" s="98" t="s">
        <v>204</v>
      </c>
      <c r="U2055" s="99">
        <v>194</v>
      </c>
      <c r="V2055" s="99" t="s">
        <v>207</v>
      </c>
      <c r="W2055" s="99">
        <v>310</v>
      </c>
      <c r="X2055" s="99" t="s">
        <v>207</v>
      </c>
      <c r="Y2055" s="99">
        <v>204</v>
      </c>
      <c r="Z2055" s="99" t="s">
        <v>207</v>
      </c>
      <c r="AA2055" s="9">
        <v>320</v>
      </c>
      <c r="AB2055" s="99" t="s">
        <v>207</v>
      </c>
      <c r="AC2055" s="9">
        <v>366</v>
      </c>
      <c r="AD2055" s="9" t="s">
        <v>207</v>
      </c>
      <c r="AE2055" s="9">
        <v>144</v>
      </c>
      <c r="AF2055" s="9" t="s">
        <v>315</v>
      </c>
      <c r="AG2055" s="14" t="s">
        <v>361</v>
      </c>
      <c r="AH2055" s="14" t="s">
        <v>207</v>
      </c>
      <c r="AI2055" s="14" t="s">
        <v>362</v>
      </c>
      <c r="AJ2055" s="14" t="s">
        <v>207</v>
      </c>
      <c r="AK2055" s="9">
        <v>5</v>
      </c>
      <c r="AL2055" s="14" t="s">
        <v>207</v>
      </c>
      <c r="AM2055" s="9">
        <v>5</v>
      </c>
      <c r="AN2055" s="14" t="s">
        <v>207</v>
      </c>
      <c r="AO2055" s="9">
        <v>5</v>
      </c>
      <c r="AP2055" s="14" t="s">
        <v>207</v>
      </c>
      <c r="AQ2055" s="9">
        <v>5</v>
      </c>
      <c r="AR2055" s="14" t="s">
        <v>207</v>
      </c>
      <c r="AS2055" s="9" t="s">
        <v>0</v>
      </c>
      <c r="AT2055" s="9" t="s">
        <v>318</v>
      </c>
      <c r="AU2055" s="9" t="s">
        <v>319</v>
      </c>
      <c r="AV2055" s="9" t="s">
        <v>320</v>
      </c>
      <c r="AW2055" s="821" t="s">
        <v>5496</v>
      </c>
      <c r="AX2055" s="9">
        <v>9010600000</v>
      </c>
      <c r="AY2055" s="99">
        <v>396</v>
      </c>
      <c r="AZ2055" s="12" t="s">
        <v>207</v>
      </c>
      <c r="BA2055" s="99">
        <v>30</v>
      </c>
      <c r="BB2055" s="12" t="s">
        <v>207</v>
      </c>
      <c r="BC2055" s="99">
        <v>33</v>
      </c>
      <c r="BD2055" s="12" t="s">
        <v>207</v>
      </c>
      <c r="BE2055" s="99">
        <v>87</v>
      </c>
      <c r="BF2055" s="12" t="s">
        <v>321</v>
      </c>
      <c r="BG2055" s="654">
        <v>86.471000000000004</v>
      </c>
      <c r="BH2055" s="12" t="s">
        <v>321</v>
      </c>
      <c r="BI2055" s="99">
        <v>45</v>
      </c>
      <c r="BJ2055" s="12" t="s">
        <v>321</v>
      </c>
      <c r="BK2055" s="754">
        <v>0</v>
      </c>
      <c r="BL2055" s="12" t="s">
        <v>321</v>
      </c>
      <c r="BM2055" s="754">
        <v>0.50800000000000001</v>
      </c>
      <c r="BN2055" s="12" t="s">
        <v>321</v>
      </c>
      <c r="BO2055" s="754">
        <v>1.5</v>
      </c>
      <c r="BP2055" s="12" t="s">
        <v>321</v>
      </c>
      <c r="BQ2055" s="754">
        <v>0.02</v>
      </c>
      <c r="BR2055" s="12" t="s">
        <v>321</v>
      </c>
      <c r="BS2055" s="654">
        <v>39.442999999999998</v>
      </c>
      <c r="BT2055" s="12" t="s">
        <v>321</v>
      </c>
      <c r="BU2055" s="654">
        <v>41.470999999999997</v>
      </c>
      <c r="BV2055" s="12" t="s">
        <v>321</v>
      </c>
      <c r="BW2055" s="9">
        <v>0.4</v>
      </c>
      <c r="BX2055" s="9" t="s">
        <v>322</v>
      </c>
      <c r="BY2055" s="755">
        <v>155.9</v>
      </c>
      <c r="BZ2055" s="9" t="s">
        <v>315</v>
      </c>
      <c r="CA2055" s="755">
        <v>11.8</v>
      </c>
      <c r="CB2055" s="9" t="s">
        <v>315</v>
      </c>
      <c r="CC2055" s="755">
        <v>13</v>
      </c>
      <c r="CD2055" s="9" t="s">
        <v>315</v>
      </c>
      <c r="CE2055" s="755">
        <v>191</v>
      </c>
      <c r="CF2055" s="9" t="s">
        <v>323</v>
      </c>
      <c r="CG2055" s="755">
        <v>99.2</v>
      </c>
      <c r="CH2055" s="9" t="s">
        <v>323</v>
      </c>
    </row>
    <row r="2056" spans="1:86" x14ac:dyDescent="0.25">
      <c r="A2056" s="444">
        <v>10101666</v>
      </c>
      <c r="C2056" s="772">
        <v>4499</v>
      </c>
      <c r="D2056" s="807">
        <v>0.05</v>
      </c>
      <c r="E2056" s="772">
        <f t="shared" si="89"/>
        <v>4724</v>
      </c>
      <c r="F2056" s="778">
        <v>1.1000000000000001</v>
      </c>
      <c r="G2056" s="774">
        <f t="shared" si="88"/>
        <v>5196</v>
      </c>
      <c r="H2056" s="776"/>
      <c r="I2056" s="758"/>
      <c r="J2056" s="776"/>
      <c r="K2056" s="786"/>
      <c r="L2056" s="9" t="s">
        <v>308</v>
      </c>
      <c r="M2056" s="9" t="s">
        <v>4949</v>
      </c>
      <c r="N2056" s="9" t="s">
        <v>397</v>
      </c>
      <c r="O2056" s="9" t="s">
        <v>310</v>
      </c>
      <c r="P2056" s="9" t="s">
        <v>4893</v>
      </c>
      <c r="Q2056" s="9" t="s">
        <v>4894</v>
      </c>
      <c r="R2056" s="9" t="s">
        <v>4897</v>
      </c>
      <c r="S2056" s="9" t="s">
        <v>348</v>
      </c>
      <c r="T2056" s="98" t="s">
        <v>204</v>
      </c>
      <c r="U2056" s="99">
        <v>206</v>
      </c>
      <c r="V2056" s="99" t="s">
        <v>207</v>
      </c>
      <c r="W2056" s="99">
        <v>330</v>
      </c>
      <c r="X2056" s="99" t="s">
        <v>207</v>
      </c>
      <c r="Y2056" s="99">
        <v>216</v>
      </c>
      <c r="Z2056" s="99" t="s">
        <v>207</v>
      </c>
      <c r="AA2056" s="9">
        <v>340</v>
      </c>
      <c r="AB2056" s="99" t="s">
        <v>207</v>
      </c>
      <c r="AC2056" s="9">
        <v>389</v>
      </c>
      <c r="AD2056" s="9" t="s">
        <v>207</v>
      </c>
      <c r="AE2056" s="9">
        <v>153</v>
      </c>
      <c r="AF2056" s="9" t="s">
        <v>315</v>
      </c>
      <c r="AG2056" s="14" t="s">
        <v>363</v>
      </c>
      <c r="AH2056" s="14" t="s">
        <v>207</v>
      </c>
      <c r="AI2056" s="14" t="s">
        <v>364</v>
      </c>
      <c r="AJ2056" s="14" t="s">
        <v>207</v>
      </c>
      <c r="AK2056" s="9">
        <v>5</v>
      </c>
      <c r="AL2056" s="14" t="s">
        <v>207</v>
      </c>
      <c r="AM2056" s="9">
        <v>5</v>
      </c>
      <c r="AN2056" s="14" t="s">
        <v>207</v>
      </c>
      <c r="AO2056" s="9">
        <v>5</v>
      </c>
      <c r="AP2056" s="14" t="s">
        <v>207</v>
      </c>
      <c r="AQ2056" s="9">
        <v>5</v>
      </c>
      <c r="AR2056" s="14" t="s">
        <v>207</v>
      </c>
      <c r="AS2056" s="9" t="s">
        <v>0</v>
      </c>
      <c r="AT2056" s="9" t="s">
        <v>318</v>
      </c>
      <c r="AU2056" s="9" t="s">
        <v>319</v>
      </c>
      <c r="AV2056" s="9" t="s">
        <v>320</v>
      </c>
      <c r="AW2056" s="821" t="s">
        <v>5497</v>
      </c>
      <c r="AX2056" s="9">
        <v>9010600000</v>
      </c>
      <c r="AY2056" s="99">
        <v>419</v>
      </c>
      <c r="AZ2056" s="12" t="s">
        <v>207</v>
      </c>
      <c r="BA2056" s="99">
        <v>30</v>
      </c>
      <c r="BB2056" s="12" t="s">
        <v>207</v>
      </c>
      <c r="BC2056" s="99">
        <v>33</v>
      </c>
      <c r="BD2056" s="12" t="s">
        <v>207</v>
      </c>
      <c r="BE2056" s="99">
        <v>92</v>
      </c>
      <c r="BF2056" s="12" t="s">
        <v>321</v>
      </c>
      <c r="BG2056" s="654">
        <v>91.394000000000005</v>
      </c>
      <c r="BH2056" s="12" t="s">
        <v>321</v>
      </c>
      <c r="BI2056" s="99">
        <v>48</v>
      </c>
      <c r="BJ2056" s="12" t="s">
        <v>321</v>
      </c>
      <c r="BK2056" s="754">
        <v>0</v>
      </c>
      <c r="BL2056" s="12" t="s">
        <v>321</v>
      </c>
      <c r="BM2056" s="754">
        <v>0.52500000000000002</v>
      </c>
      <c r="BN2056" s="12" t="s">
        <v>321</v>
      </c>
      <c r="BO2056" s="754">
        <v>1.82</v>
      </c>
      <c r="BP2056" s="12" t="s">
        <v>321</v>
      </c>
      <c r="BQ2056" s="754">
        <v>0.02</v>
      </c>
      <c r="BR2056" s="12" t="s">
        <v>321</v>
      </c>
      <c r="BS2056" s="654">
        <v>41.029000000000003</v>
      </c>
      <c r="BT2056" s="12" t="s">
        <v>321</v>
      </c>
      <c r="BU2056" s="654">
        <v>43.393999999999998</v>
      </c>
      <c r="BV2056" s="12" t="s">
        <v>321</v>
      </c>
      <c r="BW2056" s="9">
        <v>0.42</v>
      </c>
      <c r="BX2056" s="9" t="s">
        <v>322</v>
      </c>
      <c r="BY2056" s="755">
        <v>165</v>
      </c>
      <c r="BZ2056" s="9" t="s">
        <v>315</v>
      </c>
      <c r="CA2056" s="755">
        <v>11.8</v>
      </c>
      <c r="CB2056" s="9" t="s">
        <v>315</v>
      </c>
      <c r="CC2056" s="755">
        <v>13</v>
      </c>
      <c r="CD2056" s="9" t="s">
        <v>315</v>
      </c>
      <c r="CE2056" s="755">
        <v>201</v>
      </c>
      <c r="CF2056" s="9" t="s">
        <v>323</v>
      </c>
      <c r="CG2056" s="755">
        <v>105.8</v>
      </c>
      <c r="CH2056" s="9" t="s">
        <v>323</v>
      </c>
    </row>
    <row r="2057" spans="1:86" x14ac:dyDescent="0.25">
      <c r="A2057" s="444">
        <v>10101667</v>
      </c>
      <c r="C2057" s="772">
        <v>4784</v>
      </c>
      <c r="D2057" s="807">
        <v>0.05</v>
      </c>
      <c r="E2057" s="772">
        <f t="shared" si="89"/>
        <v>5023</v>
      </c>
      <c r="F2057" s="778">
        <v>1.1000000000000001</v>
      </c>
      <c r="G2057" s="774">
        <f t="shared" si="88"/>
        <v>5525</v>
      </c>
      <c r="H2057" s="776"/>
      <c r="I2057" s="758"/>
      <c r="J2057" s="776"/>
      <c r="K2057" s="786"/>
      <c r="L2057" s="9" t="s">
        <v>308</v>
      </c>
      <c r="M2057" s="9" t="s">
        <v>4950</v>
      </c>
      <c r="N2057" s="9" t="s">
        <v>397</v>
      </c>
      <c r="O2057" s="9" t="s">
        <v>310</v>
      </c>
      <c r="P2057" s="9" t="s">
        <v>4893</v>
      </c>
      <c r="Q2057" s="9" t="s">
        <v>4894</v>
      </c>
      <c r="R2057" s="9" t="s">
        <v>4897</v>
      </c>
      <c r="S2057" s="9" t="s">
        <v>348</v>
      </c>
      <c r="T2057" s="98" t="s">
        <v>204</v>
      </c>
      <c r="U2057" s="99">
        <v>219</v>
      </c>
      <c r="V2057" s="99" t="s">
        <v>207</v>
      </c>
      <c r="W2057" s="99">
        <v>350</v>
      </c>
      <c r="X2057" s="99" t="s">
        <v>207</v>
      </c>
      <c r="Y2057" s="99">
        <v>229</v>
      </c>
      <c r="Z2057" s="99" t="s">
        <v>207</v>
      </c>
      <c r="AA2057" s="9">
        <v>360</v>
      </c>
      <c r="AB2057" s="99" t="s">
        <v>207</v>
      </c>
      <c r="AC2057" s="9">
        <v>413</v>
      </c>
      <c r="AD2057" s="9" t="s">
        <v>207</v>
      </c>
      <c r="AE2057" s="9">
        <v>163</v>
      </c>
      <c r="AF2057" s="9" t="s">
        <v>315</v>
      </c>
      <c r="AG2057" s="14" t="s">
        <v>365</v>
      </c>
      <c r="AH2057" s="14" t="s">
        <v>207</v>
      </c>
      <c r="AI2057" s="14" t="s">
        <v>366</v>
      </c>
      <c r="AJ2057" s="14" t="s">
        <v>207</v>
      </c>
      <c r="AK2057" s="9">
        <v>5</v>
      </c>
      <c r="AL2057" s="14" t="s">
        <v>207</v>
      </c>
      <c r="AM2057" s="9">
        <v>5</v>
      </c>
      <c r="AN2057" s="14" t="s">
        <v>207</v>
      </c>
      <c r="AO2057" s="9">
        <v>5</v>
      </c>
      <c r="AP2057" s="14" t="s">
        <v>207</v>
      </c>
      <c r="AQ2057" s="9">
        <v>5</v>
      </c>
      <c r="AR2057" s="14" t="s">
        <v>207</v>
      </c>
      <c r="AS2057" s="9" t="s">
        <v>0</v>
      </c>
      <c r="AT2057" s="9" t="s">
        <v>318</v>
      </c>
      <c r="AU2057" s="9" t="s">
        <v>319</v>
      </c>
      <c r="AV2057" s="9" t="s">
        <v>320</v>
      </c>
      <c r="AW2057" s="821" t="s">
        <v>5498</v>
      </c>
      <c r="AX2057" s="9">
        <v>9010600000</v>
      </c>
      <c r="AY2057" s="99">
        <v>434</v>
      </c>
      <c r="AZ2057" s="12" t="s">
        <v>207</v>
      </c>
      <c r="BA2057" s="99">
        <v>30</v>
      </c>
      <c r="BB2057" s="12" t="s">
        <v>207</v>
      </c>
      <c r="BC2057" s="99">
        <v>33</v>
      </c>
      <c r="BD2057" s="12" t="s">
        <v>207</v>
      </c>
      <c r="BE2057" s="99">
        <v>95</v>
      </c>
      <c r="BF2057" s="12" t="s">
        <v>321</v>
      </c>
      <c r="BG2057" s="654">
        <v>94.488</v>
      </c>
      <c r="BH2057" s="12" t="s">
        <v>321</v>
      </c>
      <c r="BI2057" s="99">
        <v>50</v>
      </c>
      <c r="BJ2057" s="12" t="s">
        <v>321</v>
      </c>
      <c r="BK2057" s="754">
        <v>0</v>
      </c>
      <c r="BL2057" s="12" t="s">
        <v>321</v>
      </c>
      <c r="BM2057" s="754">
        <v>0.53700000000000003</v>
      </c>
      <c r="BN2057" s="12" t="s">
        <v>321</v>
      </c>
      <c r="BO2057" s="754">
        <v>1.82</v>
      </c>
      <c r="BP2057" s="12" t="s">
        <v>321</v>
      </c>
      <c r="BQ2057" s="754">
        <v>0.02</v>
      </c>
      <c r="BR2057" s="12" t="s">
        <v>321</v>
      </c>
      <c r="BS2057" s="654">
        <v>42.110999999999997</v>
      </c>
      <c r="BT2057" s="12" t="s">
        <v>321</v>
      </c>
      <c r="BU2057" s="654">
        <v>44.488</v>
      </c>
      <c r="BV2057" s="12" t="s">
        <v>321</v>
      </c>
      <c r="BW2057" s="9">
        <v>0.44</v>
      </c>
      <c r="BX2057" s="9" t="s">
        <v>322</v>
      </c>
      <c r="BY2057" s="755">
        <v>170.9</v>
      </c>
      <c r="BZ2057" s="9" t="s">
        <v>315</v>
      </c>
      <c r="CA2057" s="755">
        <v>11.8</v>
      </c>
      <c r="CB2057" s="9" t="s">
        <v>315</v>
      </c>
      <c r="CC2057" s="755">
        <v>13</v>
      </c>
      <c r="CD2057" s="9" t="s">
        <v>315</v>
      </c>
      <c r="CE2057" s="755">
        <v>208</v>
      </c>
      <c r="CF2057" s="9" t="s">
        <v>323</v>
      </c>
      <c r="CG2057" s="755">
        <v>110.2</v>
      </c>
      <c r="CH2057" s="9" t="s">
        <v>323</v>
      </c>
    </row>
    <row r="2058" spans="1:86" x14ac:dyDescent="0.25">
      <c r="A2058" s="444">
        <v>10101668</v>
      </c>
      <c r="C2058" s="772">
        <v>5082</v>
      </c>
      <c r="D2058" s="807">
        <v>0.05</v>
      </c>
      <c r="E2058" s="772">
        <f t="shared" si="89"/>
        <v>5336</v>
      </c>
      <c r="F2058" s="778">
        <v>1.1000000000000001</v>
      </c>
      <c r="G2058" s="774">
        <f t="shared" si="88"/>
        <v>5870</v>
      </c>
      <c r="H2058" s="776"/>
      <c r="I2058" s="758"/>
      <c r="J2058" s="776"/>
      <c r="K2058" s="786"/>
      <c r="L2058" s="9" t="s">
        <v>308</v>
      </c>
      <c r="M2058" s="9" t="s">
        <v>4951</v>
      </c>
      <c r="N2058" s="9" t="s">
        <v>397</v>
      </c>
      <c r="O2058" s="9" t="s">
        <v>310</v>
      </c>
      <c r="P2058" s="9" t="s">
        <v>4893</v>
      </c>
      <c r="Q2058" s="9" t="s">
        <v>4894</v>
      </c>
      <c r="R2058" s="9" t="s">
        <v>4897</v>
      </c>
      <c r="S2058" s="9" t="s">
        <v>348</v>
      </c>
      <c r="T2058" s="98" t="s">
        <v>204</v>
      </c>
      <c r="U2058" s="99">
        <v>231</v>
      </c>
      <c r="V2058" s="99" t="s">
        <v>207</v>
      </c>
      <c r="W2058" s="99">
        <v>370</v>
      </c>
      <c r="X2058" s="99" t="s">
        <v>207</v>
      </c>
      <c r="Y2058" s="99">
        <v>241</v>
      </c>
      <c r="Z2058" s="99" t="s">
        <v>207</v>
      </c>
      <c r="AA2058" s="9">
        <v>380</v>
      </c>
      <c r="AB2058" s="99" t="s">
        <v>207</v>
      </c>
      <c r="AC2058" s="9">
        <v>436</v>
      </c>
      <c r="AD2058" s="9" t="s">
        <v>207</v>
      </c>
      <c r="AE2058" s="9">
        <v>172</v>
      </c>
      <c r="AF2058" s="9" t="s">
        <v>315</v>
      </c>
      <c r="AG2058" s="14" t="s">
        <v>367</v>
      </c>
      <c r="AH2058" s="14" t="s">
        <v>207</v>
      </c>
      <c r="AI2058" s="14" t="s">
        <v>368</v>
      </c>
      <c r="AJ2058" s="14" t="s">
        <v>207</v>
      </c>
      <c r="AK2058" s="9">
        <v>5</v>
      </c>
      <c r="AL2058" s="14" t="s">
        <v>207</v>
      </c>
      <c r="AM2058" s="9">
        <v>5</v>
      </c>
      <c r="AN2058" s="14" t="s">
        <v>207</v>
      </c>
      <c r="AO2058" s="9">
        <v>5</v>
      </c>
      <c r="AP2058" s="14" t="s">
        <v>207</v>
      </c>
      <c r="AQ2058" s="9">
        <v>5</v>
      </c>
      <c r="AR2058" s="14" t="s">
        <v>207</v>
      </c>
      <c r="AS2058" s="9" t="s">
        <v>0</v>
      </c>
      <c r="AT2058" s="9" t="s">
        <v>318</v>
      </c>
      <c r="AU2058" s="9" t="s">
        <v>319</v>
      </c>
      <c r="AV2058" s="9" t="s">
        <v>320</v>
      </c>
      <c r="AW2058" s="821" t="s">
        <v>5499</v>
      </c>
      <c r="AX2058" s="9">
        <v>9010600000</v>
      </c>
      <c r="AY2058" s="99">
        <v>452</v>
      </c>
      <c r="AZ2058" s="12" t="s">
        <v>207</v>
      </c>
      <c r="BA2058" s="99">
        <v>30</v>
      </c>
      <c r="BB2058" s="12" t="s">
        <v>207</v>
      </c>
      <c r="BC2058" s="99">
        <v>33</v>
      </c>
      <c r="BD2058" s="12" t="s">
        <v>207</v>
      </c>
      <c r="BE2058" s="99">
        <v>99</v>
      </c>
      <c r="BF2058" s="12" t="s">
        <v>321</v>
      </c>
      <c r="BG2058" s="654">
        <v>98.945999999999998</v>
      </c>
      <c r="BH2058" s="12" t="s">
        <v>321</v>
      </c>
      <c r="BI2058" s="99">
        <v>53</v>
      </c>
      <c r="BJ2058" s="12" t="s">
        <v>321</v>
      </c>
      <c r="BK2058" s="754">
        <v>0</v>
      </c>
      <c r="BL2058" s="12" t="s">
        <v>321</v>
      </c>
      <c r="BM2058" s="754">
        <v>0.55300000000000005</v>
      </c>
      <c r="BN2058" s="12" t="s">
        <v>321</v>
      </c>
      <c r="BO2058" s="754">
        <v>1.82</v>
      </c>
      <c r="BP2058" s="12" t="s">
        <v>321</v>
      </c>
      <c r="BQ2058" s="754">
        <v>0.02</v>
      </c>
      <c r="BR2058" s="12" t="s">
        <v>321</v>
      </c>
      <c r="BS2058" s="654">
        <v>43.552999999999997</v>
      </c>
      <c r="BT2058" s="12" t="s">
        <v>321</v>
      </c>
      <c r="BU2058" s="654">
        <v>45.945999999999998</v>
      </c>
      <c r="BV2058" s="12" t="s">
        <v>321</v>
      </c>
      <c r="BW2058" s="9">
        <v>0.46</v>
      </c>
      <c r="BX2058" s="9" t="s">
        <v>322</v>
      </c>
      <c r="BY2058" s="755">
        <v>178</v>
      </c>
      <c r="BZ2058" s="9" t="s">
        <v>315</v>
      </c>
      <c r="CA2058" s="755">
        <v>11.8</v>
      </c>
      <c r="CB2058" s="9" t="s">
        <v>315</v>
      </c>
      <c r="CC2058" s="755">
        <v>13</v>
      </c>
      <c r="CD2058" s="9" t="s">
        <v>315</v>
      </c>
      <c r="CE2058" s="755">
        <v>218</v>
      </c>
      <c r="CF2058" s="9" t="s">
        <v>323</v>
      </c>
      <c r="CG2058" s="755">
        <v>116.8</v>
      </c>
      <c r="CH2058" s="9" t="s">
        <v>323</v>
      </c>
    </row>
    <row r="2059" spans="1:86" x14ac:dyDescent="0.25">
      <c r="A2059" s="444">
        <v>10101669</v>
      </c>
      <c r="C2059" s="772">
        <v>5392</v>
      </c>
      <c r="D2059" s="807">
        <v>0.05</v>
      </c>
      <c r="E2059" s="772">
        <f t="shared" si="89"/>
        <v>5662</v>
      </c>
      <c r="F2059" s="778">
        <v>1.1000000000000001</v>
      </c>
      <c r="G2059" s="774">
        <f t="shared" si="88"/>
        <v>6228</v>
      </c>
      <c r="H2059" s="776"/>
      <c r="I2059" s="758"/>
      <c r="J2059" s="776"/>
      <c r="K2059" s="786"/>
      <c r="L2059" s="9" t="s">
        <v>308</v>
      </c>
      <c r="M2059" s="9" t="s">
        <v>4952</v>
      </c>
      <c r="N2059" s="9" t="s">
        <v>397</v>
      </c>
      <c r="O2059" s="9" t="s">
        <v>310</v>
      </c>
      <c r="P2059" s="9" t="s">
        <v>4893</v>
      </c>
      <c r="Q2059" s="9" t="s">
        <v>4894</v>
      </c>
      <c r="R2059" s="9" t="s">
        <v>4897</v>
      </c>
      <c r="S2059" s="9" t="s">
        <v>348</v>
      </c>
      <c r="T2059" s="98" t="s">
        <v>204</v>
      </c>
      <c r="U2059" s="99">
        <v>244</v>
      </c>
      <c r="V2059" s="99" t="s">
        <v>207</v>
      </c>
      <c r="W2059" s="99">
        <v>390</v>
      </c>
      <c r="X2059" s="99" t="s">
        <v>207</v>
      </c>
      <c r="Y2059" s="99">
        <v>254</v>
      </c>
      <c r="Z2059" s="99" t="s">
        <v>207</v>
      </c>
      <c r="AA2059" s="9">
        <v>400</v>
      </c>
      <c r="AB2059" s="99" t="s">
        <v>207</v>
      </c>
      <c r="AC2059" s="9">
        <v>460</v>
      </c>
      <c r="AD2059" s="9" t="s">
        <v>207</v>
      </c>
      <c r="AE2059" s="9">
        <v>181</v>
      </c>
      <c r="AF2059" s="9" t="s">
        <v>315</v>
      </c>
      <c r="AG2059" s="14" t="s">
        <v>369</v>
      </c>
      <c r="AH2059" s="14" t="s">
        <v>207</v>
      </c>
      <c r="AI2059" s="14" t="s">
        <v>370</v>
      </c>
      <c r="AJ2059" s="14" t="s">
        <v>207</v>
      </c>
      <c r="AK2059" s="9">
        <v>5</v>
      </c>
      <c r="AL2059" s="14" t="s">
        <v>207</v>
      </c>
      <c r="AM2059" s="9">
        <v>5</v>
      </c>
      <c r="AN2059" s="14" t="s">
        <v>207</v>
      </c>
      <c r="AO2059" s="9">
        <v>5</v>
      </c>
      <c r="AP2059" s="14" t="s">
        <v>207</v>
      </c>
      <c r="AQ2059" s="9">
        <v>5</v>
      </c>
      <c r="AR2059" s="14" t="s">
        <v>207</v>
      </c>
      <c r="AS2059" s="9" t="s">
        <v>0</v>
      </c>
      <c r="AT2059" s="9" t="s">
        <v>318</v>
      </c>
      <c r="AU2059" s="9" t="s">
        <v>319</v>
      </c>
      <c r="AV2059" s="9" t="s">
        <v>320</v>
      </c>
      <c r="AW2059" s="821" t="s">
        <v>5500</v>
      </c>
      <c r="AX2059" s="9">
        <v>9010600000</v>
      </c>
      <c r="AY2059" s="99">
        <v>472</v>
      </c>
      <c r="AZ2059" s="12" t="s">
        <v>207</v>
      </c>
      <c r="BA2059" s="99">
        <v>30</v>
      </c>
      <c r="BB2059" s="12" t="s">
        <v>207</v>
      </c>
      <c r="BC2059" s="99">
        <v>33</v>
      </c>
      <c r="BD2059" s="12" t="s">
        <v>207</v>
      </c>
      <c r="BE2059" s="99">
        <v>104</v>
      </c>
      <c r="BF2059" s="12" t="s">
        <v>321</v>
      </c>
      <c r="BG2059" s="654">
        <v>103.76300000000001</v>
      </c>
      <c r="BH2059" s="12" t="s">
        <v>321</v>
      </c>
      <c r="BI2059" s="99">
        <v>56</v>
      </c>
      <c r="BJ2059" s="12" t="s">
        <v>321</v>
      </c>
      <c r="BK2059" s="754">
        <v>0</v>
      </c>
      <c r="BL2059" s="12" t="s">
        <v>321</v>
      </c>
      <c r="BM2059" s="754">
        <v>0.56899999999999995</v>
      </c>
      <c r="BN2059" s="12" t="s">
        <v>321</v>
      </c>
      <c r="BO2059" s="754">
        <v>2.1800000000000002</v>
      </c>
      <c r="BP2059" s="12" t="s">
        <v>321</v>
      </c>
      <c r="BQ2059" s="754">
        <v>0.02</v>
      </c>
      <c r="BR2059" s="12" t="s">
        <v>321</v>
      </c>
      <c r="BS2059" s="654">
        <v>44.994</v>
      </c>
      <c r="BT2059" s="12" t="s">
        <v>321</v>
      </c>
      <c r="BU2059" s="654">
        <v>47.762999999999998</v>
      </c>
      <c r="BV2059" s="12" t="s">
        <v>321</v>
      </c>
      <c r="BW2059" s="9">
        <v>0.48</v>
      </c>
      <c r="BX2059" s="9" t="s">
        <v>322</v>
      </c>
      <c r="BY2059" s="755">
        <v>185.8</v>
      </c>
      <c r="BZ2059" s="9" t="s">
        <v>315</v>
      </c>
      <c r="CA2059" s="755">
        <v>11.8</v>
      </c>
      <c r="CB2059" s="9" t="s">
        <v>315</v>
      </c>
      <c r="CC2059" s="755">
        <v>13</v>
      </c>
      <c r="CD2059" s="9" t="s">
        <v>315</v>
      </c>
      <c r="CE2059" s="755">
        <v>229</v>
      </c>
      <c r="CF2059" s="9" t="s">
        <v>323</v>
      </c>
      <c r="CG2059" s="755">
        <v>123.5</v>
      </c>
      <c r="CH2059" s="9" t="s">
        <v>323</v>
      </c>
    </row>
    <row r="2060" spans="1:86" x14ac:dyDescent="0.25">
      <c r="A2060" s="444">
        <v>10101604</v>
      </c>
      <c r="C2060" s="772">
        <v>3257</v>
      </c>
      <c r="D2060" s="807">
        <v>0.05</v>
      </c>
      <c r="E2060" s="772">
        <f t="shared" si="89"/>
        <v>3420</v>
      </c>
      <c r="F2060" s="778">
        <v>1.1000000000000001</v>
      </c>
      <c r="G2060" s="774">
        <f t="shared" si="88"/>
        <v>3762</v>
      </c>
      <c r="H2060" s="776"/>
      <c r="I2060" s="758"/>
      <c r="J2060" s="776"/>
      <c r="K2060" s="786"/>
      <c r="L2060" s="9" t="s">
        <v>308</v>
      </c>
      <c r="M2060" s="9" t="s">
        <v>4953</v>
      </c>
      <c r="N2060" s="9" t="s">
        <v>397</v>
      </c>
      <c r="O2060" s="9" t="s">
        <v>310</v>
      </c>
      <c r="P2060" s="9" t="s">
        <v>4893</v>
      </c>
      <c r="Q2060" s="9" t="s">
        <v>4894</v>
      </c>
      <c r="R2060" s="9" t="s">
        <v>4897</v>
      </c>
      <c r="S2060" s="9" t="s">
        <v>314</v>
      </c>
      <c r="T2060" s="98" t="s">
        <v>210</v>
      </c>
      <c r="U2060" s="99">
        <v>107</v>
      </c>
      <c r="V2060" s="99" t="s">
        <v>207</v>
      </c>
      <c r="W2060" s="99">
        <v>190</v>
      </c>
      <c r="X2060" s="99" t="s">
        <v>207</v>
      </c>
      <c r="Y2060" s="99">
        <v>117</v>
      </c>
      <c r="Z2060" s="99" t="s">
        <v>207</v>
      </c>
      <c r="AA2060" s="9">
        <v>200</v>
      </c>
      <c r="AB2060" s="99" t="s">
        <v>207</v>
      </c>
      <c r="AC2060" s="9">
        <v>218</v>
      </c>
      <c r="AD2060" s="9" t="s">
        <v>207</v>
      </c>
      <c r="AE2060" s="9">
        <v>86</v>
      </c>
      <c r="AF2060" s="9" t="s">
        <v>315</v>
      </c>
      <c r="AG2060" s="14" t="s">
        <v>316</v>
      </c>
      <c r="AH2060" s="14" t="s">
        <v>207</v>
      </c>
      <c r="AI2060" s="14" t="s">
        <v>317</v>
      </c>
      <c r="AJ2060" s="14" t="s">
        <v>207</v>
      </c>
      <c r="AK2060" s="9">
        <v>5</v>
      </c>
      <c r="AL2060" s="14" t="s">
        <v>207</v>
      </c>
      <c r="AM2060" s="9">
        <v>5</v>
      </c>
      <c r="AN2060" s="14" t="s">
        <v>207</v>
      </c>
      <c r="AO2060" s="9">
        <v>5</v>
      </c>
      <c r="AP2060" s="14" t="s">
        <v>207</v>
      </c>
      <c r="AQ2060" s="9">
        <v>5</v>
      </c>
      <c r="AR2060" s="14" t="s">
        <v>207</v>
      </c>
      <c r="AS2060" s="9" t="s">
        <v>41</v>
      </c>
      <c r="AT2060" s="9" t="s">
        <v>344</v>
      </c>
      <c r="AU2060" s="9" t="s">
        <v>319</v>
      </c>
      <c r="AV2060" s="9" t="s">
        <v>320</v>
      </c>
      <c r="AW2060" s="821" t="s">
        <v>5501</v>
      </c>
      <c r="AX2060" s="9">
        <v>9010600000</v>
      </c>
      <c r="AY2060" s="99">
        <v>272</v>
      </c>
      <c r="AZ2060" s="12" t="s">
        <v>207</v>
      </c>
      <c r="BA2060" s="99">
        <v>25</v>
      </c>
      <c r="BB2060" s="12" t="s">
        <v>207</v>
      </c>
      <c r="BC2060" s="99">
        <v>23</v>
      </c>
      <c r="BD2060" s="12" t="s">
        <v>207</v>
      </c>
      <c r="BE2060" s="99">
        <v>40</v>
      </c>
      <c r="BF2060" s="12" t="s">
        <v>321</v>
      </c>
      <c r="BG2060" s="654">
        <v>39.718000000000004</v>
      </c>
      <c r="BH2060" s="12" t="s">
        <v>321</v>
      </c>
      <c r="BI2060" s="99">
        <v>29</v>
      </c>
      <c r="BJ2060" s="12" t="s">
        <v>321</v>
      </c>
      <c r="BK2060" s="754">
        <v>0</v>
      </c>
      <c r="BL2060" s="12" t="s">
        <v>321</v>
      </c>
      <c r="BM2060" s="754">
        <v>0.308</v>
      </c>
      <c r="BN2060" s="12" t="s">
        <v>321</v>
      </c>
      <c r="BO2060" s="754">
        <v>7.7119999999999997</v>
      </c>
      <c r="BP2060" s="12" t="s">
        <v>321</v>
      </c>
      <c r="BQ2060" s="754">
        <v>0</v>
      </c>
      <c r="BR2060" s="12" t="s">
        <v>321</v>
      </c>
      <c r="BS2060" s="654">
        <v>2.698</v>
      </c>
      <c r="BT2060" s="12" t="s">
        <v>321</v>
      </c>
      <c r="BU2060" s="654">
        <v>10.718</v>
      </c>
      <c r="BV2060" s="12" t="s">
        <v>321</v>
      </c>
      <c r="BW2060" s="9">
        <v>0.16</v>
      </c>
      <c r="BX2060" s="9" t="s">
        <v>322</v>
      </c>
      <c r="BY2060" s="755">
        <v>107.1</v>
      </c>
      <c r="BZ2060" s="9" t="s">
        <v>315</v>
      </c>
      <c r="CA2060" s="755">
        <v>9.8000000000000007</v>
      </c>
      <c r="CB2060" s="9" t="s">
        <v>315</v>
      </c>
      <c r="CC2060" s="755">
        <v>9.1</v>
      </c>
      <c r="CD2060" s="9" t="s">
        <v>315</v>
      </c>
      <c r="CE2060" s="755">
        <v>88</v>
      </c>
      <c r="CF2060" s="9" t="s">
        <v>323</v>
      </c>
      <c r="CG2060" s="755">
        <v>63.9</v>
      </c>
      <c r="CH2060" s="9" t="s">
        <v>323</v>
      </c>
    </row>
    <row r="2061" spans="1:86" x14ac:dyDescent="0.25">
      <c r="A2061" s="444">
        <v>10101605</v>
      </c>
      <c r="C2061" s="772">
        <v>3485</v>
      </c>
      <c r="D2061" s="807">
        <v>0.05</v>
      </c>
      <c r="E2061" s="772">
        <f t="shared" si="89"/>
        <v>3659</v>
      </c>
      <c r="F2061" s="778">
        <v>1.1000000000000001</v>
      </c>
      <c r="G2061" s="774">
        <f t="shared" si="88"/>
        <v>4025</v>
      </c>
      <c r="H2061" s="776"/>
      <c r="I2061" s="758"/>
      <c r="J2061" s="776"/>
      <c r="K2061" s="786"/>
      <c r="L2061" s="9" t="s">
        <v>308</v>
      </c>
      <c r="M2061" s="9" t="s">
        <v>4954</v>
      </c>
      <c r="N2061" s="9" t="s">
        <v>397</v>
      </c>
      <c r="O2061" s="9" t="s">
        <v>310</v>
      </c>
      <c r="P2061" s="9" t="s">
        <v>4893</v>
      </c>
      <c r="Q2061" s="9" t="s">
        <v>4894</v>
      </c>
      <c r="R2061" s="9" t="s">
        <v>4897</v>
      </c>
      <c r="S2061" s="9" t="s">
        <v>314</v>
      </c>
      <c r="T2061" s="98" t="s">
        <v>210</v>
      </c>
      <c r="U2061" s="99">
        <v>118</v>
      </c>
      <c r="V2061" s="99" t="s">
        <v>207</v>
      </c>
      <c r="W2061" s="99">
        <v>210</v>
      </c>
      <c r="X2061" s="99" t="s">
        <v>207</v>
      </c>
      <c r="Y2061" s="99">
        <v>128</v>
      </c>
      <c r="Z2061" s="99" t="s">
        <v>207</v>
      </c>
      <c r="AA2061" s="9">
        <v>220</v>
      </c>
      <c r="AB2061" s="99" t="s">
        <v>207</v>
      </c>
      <c r="AC2061" s="9">
        <v>241</v>
      </c>
      <c r="AD2061" s="9" t="s">
        <v>207</v>
      </c>
      <c r="AE2061" s="9">
        <v>95</v>
      </c>
      <c r="AF2061" s="9" t="s">
        <v>315</v>
      </c>
      <c r="AG2061" s="14" t="s">
        <v>324</v>
      </c>
      <c r="AH2061" s="14" t="s">
        <v>207</v>
      </c>
      <c r="AI2061" s="14" t="s">
        <v>325</v>
      </c>
      <c r="AJ2061" s="14" t="s">
        <v>207</v>
      </c>
      <c r="AK2061" s="9">
        <v>5</v>
      </c>
      <c r="AL2061" s="14" t="s">
        <v>207</v>
      </c>
      <c r="AM2061" s="9">
        <v>5</v>
      </c>
      <c r="AN2061" s="14" t="s">
        <v>207</v>
      </c>
      <c r="AO2061" s="9">
        <v>5</v>
      </c>
      <c r="AP2061" s="14" t="s">
        <v>207</v>
      </c>
      <c r="AQ2061" s="9">
        <v>5</v>
      </c>
      <c r="AR2061" s="14" t="s">
        <v>207</v>
      </c>
      <c r="AS2061" s="9" t="s">
        <v>41</v>
      </c>
      <c r="AT2061" s="9" t="s">
        <v>344</v>
      </c>
      <c r="AU2061" s="9" t="s">
        <v>319</v>
      </c>
      <c r="AV2061" s="9" t="s">
        <v>320</v>
      </c>
      <c r="AW2061" s="821" t="s">
        <v>5502</v>
      </c>
      <c r="AX2061" s="9">
        <v>9010600000</v>
      </c>
      <c r="AY2061" s="99">
        <v>292</v>
      </c>
      <c r="AZ2061" s="12" t="s">
        <v>207</v>
      </c>
      <c r="BA2061" s="99">
        <v>25</v>
      </c>
      <c r="BB2061" s="12" t="s">
        <v>207</v>
      </c>
      <c r="BC2061" s="99">
        <v>23</v>
      </c>
      <c r="BD2061" s="12" t="s">
        <v>207</v>
      </c>
      <c r="BE2061" s="99">
        <v>44</v>
      </c>
      <c r="BF2061" s="12" t="s">
        <v>321</v>
      </c>
      <c r="BG2061" s="654">
        <v>43.438000000000002</v>
      </c>
      <c r="BH2061" s="12" t="s">
        <v>321</v>
      </c>
      <c r="BI2061" s="99">
        <v>32</v>
      </c>
      <c r="BJ2061" s="12" t="s">
        <v>321</v>
      </c>
      <c r="BK2061" s="754">
        <v>0</v>
      </c>
      <c r="BL2061" s="12" t="s">
        <v>321</v>
      </c>
      <c r="BM2061" s="754">
        <v>0.316</v>
      </c>
      <c r="BN2061" s="12" t="s">
        <v>321</v>
      </c>
      <c r="BO2061" s="754">
        <v>8.4239999999999995</v>
      </c>
      <c r="BP2061" s="12" t="s">
        <v>321</v>
      </c>
      <c r="BQ2061" s="754">
        <v>0</v>
      </c>
      <c r="BR2061" s="12" t="s">
        <v>321</v>
      </c>
      <c r="BS2061" s="654">
        <v>2.698</v>
      </c>
      <c r="BT2061" s="12" t="s">
        <v>321</v>
      </c>
      <c r="BU2061" s="654">
        <v>11.438000000000001</v>
      </c>
      <c r="BV2061" s="12" t="s">
        <v>321</v>
      </c>
      <c r="BW2061" s="9">
        <v>0.17</v>
      </c>
      <c r="BX2061" s="9" t="s">
        <v>322</v>
      </c>
      <c r="BY2061" s="755">
        <v>115</v>
      </c>
      <c r="BZ2061" s="9" t="s">
        <v>315</v>
      </c>
      <c r="CA2061" s="755">
        <v>9.8000000000000007</v>
      </c>
      <c r="CB2061" s="9" t="s">
        <v>315</v>
      </c>
      <c r="CC2061" s="755">
        <v>9.1</v>
      </c>
      <c r="CD2061" s="9" t="s">
        <v>315</v>
      </c>
      <c r="CE2061" s="755">
        <v>96</v>
      </c>
      <c r="CF2061" s="9" t="s">
        <v>323</v>
      </c>
      <c r="CG2061" s="755">
        <v>70.5</v>
      </c>
      <c r="CH2061" s="9" t="s">
        <v>323</v>
      </c>
    </row>
    <row r="2062" spans="1:86" x14ac:dyDescent="0.25">
      <c r="A2062" s="444">
        <v>10101606</v>
      </c>
      <c r="C2062" s="772">
        <v>3724</v>
      </c>
      <c r="D2062" s="807">
        <v>0.05</v>
      </c>
      <c r="E2062" s="772">
        <f t="shared" si="89"/>
        <v>3910</v>
      </c>
      <c r="F2062" s="778">
        <v>1.1000000000000001</v>
      </c>
      <c r="G2062" s="774">
        <f t="shared" si="88"/>
        <v>4301</v>
      </c>
      <c r="H2062" s="776"/>
      <c r="I2062" s="758"/>
      <c r="J2062" s="776"/>
      <c r="K2062" s="786"/>
      <c r="L2062" s="9" t="s">
        <v>308</v>
      </c>
      <c r="M2062" s="9" t="s">
        <v>4955</v>
      </c>
      <c r="N2062" s="9" t="s">
        <v>397</v>
      </c>
      <c r="O2062" s="9" t="s">
        <v>310</v>
      </c>
      <c r="P2062" s="9" t="s">
        <v>4893</v>
      </c>
      <c r="Q2062" s="9" t="s">
        <v>4894</v>
      </c>
      <c r="R2062" s="9" t="s">
        <v>4897</v>
      </c>
      <c r="S2062" s="9" t="s">
        <v>314</v>
      </c>
      <c r="T2062" s="98" t="s">
        <v>210</v>
      </c>
      <c r="U2062" s="99">
        <v>129</v>
      </c>
      <c r="V2062" s="99" t="s">
        <v>207</v>
      </c>
      <c r="W2062" s="99">
        <v>230</v>
      </c>
      <c r="X2062" s="99" t="s">
        <v>207</v>
      </c>
      <c r="Y2062" s="99">
        <v>139</v>
      </c>
      <c r="Z2062" s="99" t="s">
        <v>207</v>
      </c>
      <c r="AA2062" s="9">
        <v>240</v>
      </c>
      <c r="AB2062" s="99" t="s">
        <v>207</v>
      </c>
      <c r="AC2062" s="9">
        <v>264</v>
      </c>
      <c r="AD2062" s="9" t="s">
        <v>207</v>
      </c>
      <c r="AE2062" s="9">
        <v>104</v>
      </c>
      <c r="AF2062" s="9" t="s">
        <v>315</v>
      </c>
      <c r="AG2062" s="14" t="s">
        <v>326</v>
      </c>
      <c r="AH2062" s="14" t="s">
        <v>207</v>
      </c>
      <c r="AI2062" s="14" t="s">
        <v>327</v>
      </c>
      <c r="AJ2062" s="14" t="s">
        <v>207</v>
      </c>
      <c r="AK2062" s="9">
        <v>5</v>
      </c>
      <c r="AL2062" s="14" t="s">
        <v>207</v>
      </c>
      <c r="AM2062" s="9">
        <v>5</v>
      </c>
      <c r="AN2062" s="14" t="s">
        <v>207</v>
      </c>
      <c r="AO2062" s="9">
        <v>5</v>
      </c>
      <c r="AP2062" s="14" t="s">
        <v>207</v>
      </c>
      <c r="AQ2062" s="9">
        <v>5</v>
      </c>
      <c r="AR2062" s="14" t="s">
        <v>207</v>
      </c>
      <c r="AS2062" s="9" t="s">
        <v>41</v>
      </c>
      <c r="AT2062" s="9" t="s">
        <v>344</v>
      </c>
      <c r="AU2062" s="9" t="s">
        <v>319</v>
      </c>
      <c r="AV2062" s="9" t="s">
        <v>320</v>
      </c>
      <c r="AW2062" s="821" t="s">
        <v>5503</v>
      </c>
      <c r="AX2062" s="9">
        <v>9010600000</v>
      </c>
      <c r="AY2062" s="99">
        <v>312</v>
      </c>
      <c r="AZ2062" s="12" t="s">
        <v>207</v>
      </c>
      <c r="BA2062" s="99">
        <v>25</v>
      </c>
      <c r="BB2062" s="12" t="s">
        <v>207</v>
      </c>
      <c r="BC2062" s="99">
        <v>23</v>
      </c>
      <c r="BD2062" s="12" t="s">
        <v>207</v>
      </c>
      <c r="BE2062" s="99">
        <v>47</v>
      </c>
      <c r="BF2062" s="12" t="s">
        <v>321</v>
      </c>
      <c r="BG2062" s="654">
        <v>46.198</v>
      </c>
      <c r="BH2062" s="12" t="s">
        <v>321</v>
      </c>
      <c r="BI2062" s="99">
        <v>34</v>
      </c>
      <c r="BJ2062" s="12" t="s">
        <v>321</v>
      </c>
      <c r="BK2062" s="754">
        <v>0</v>
      </c>
      <c r="BL2062" s="12" t="s">
        <v>321</v>
      </c>
      <c r="BM2062" s="754">
        <v>0.32400000000000001</v>
      </c>
      <c r="BN2062" s="12" t="s">
        <v>321</v>
      </c>
      <c r="BO2062" s="754">
        <v>9.1760000000000002</v>
      </c>
      <c r="BP2062" s="12" t="s">
        <v>321</v>
      </c>
      <c r="BQ2062" s="754">
        <v>0</v>
      </c>
      <c r="BR2062" s="12" t="s">
        <v>321</v>
      </c>
      <c r="BS2062" s="654">
        <v>2.698</v>
      </c>
      <c r="BT2062" s="12" t="s">
        <v>321</v>
      </c>
      <c r="BU2062" s="654">
        <v>12.198</v>
      </c>
      <c r="BV2062" s="12" t="s">
        <v>321</v>
      </c>
      <c r="BW2062" s="9">
        <v>0.18</v>
      </c>
      <c r="BX2062" s="9" t="s">
        <v>322</v>
      </c>
      <c r="BY2062" s="755">
        <v>122.8</v>
      </c>
      <c r="BZ2062" s="9" t="s">
        <v>315</v>
      </c>
      <c r="CA2062" s="755">
        <v>9.8000000000000007</v>
      </c>
      <c r="CB2062" s="9" t="s">
        <v>315</v>
      </c>
      <c r="CC2062" s="755">
        <v>9.1</v>
      </c>
      <c r="CD2062" s="9" t="s">
        <v>315</v>
      </c>
      <c r="CE2062" s="755">
        <v>102</v>
      </c>
      <c r="CF2062" s="9" t="s">
        <v>323</v>
      </c>
      <c r="CG2062" s="755">
        <v>75</v>
      </c>
      <c r="CH2062" s="9" t="s">
        <v>323</v>
      </c>
    </row>
    <row r="2063" spans="1:86" x14ac:dyDescent="0.25">
      <c r="A2063" s="444">
        <v>10101607</v>
      </c>
      <c r="C2063" s="772">
        <v>3980</v>
      </c>
      <c r="D2063" s="807">
        <v>0.05</v>
      </c>
      <c r="E2063" s="772">
        <f t="shared" si="89"/>
        <v>4179</v>
      </c>
      <c r="F2063" s="778">
        <v>1.1000000000000001</v>
      </c>
      <c r="G2063" s="774">
        <f t="shared" si="88"/>
        <v>4597</v>
      </c>
      <c r="H2063" s="776"/>
      <c r="I2063" s="758"/>
      <c r="J2063" s="776"/>
      <c r="K2063" s="786"/>
      <c r="L2063" s="9" t="s">
        <v>308</v>
      </c>
      <c r="M2063" s="9" t="s">
        <v>4956</v>
      </c>
      <c r="N2063" s="9" t="s">
        <v>397</v>
      </c>
      <c r="O2063" s="9" t="s">
        <v>310</v>
      </c>
      <c r="P2063" s="9" t="s">
        <v>4893</v>
      </c>
      <c r="Q2063" s="9" t="s">
        <v>4894</v>
      </c>
      <c r="R2063" s="9" t="s">
        <v>4897</v>
      </c>
      <c r="S2063" s="9" t="s">
        <v>314</v>
      </c>
      <c r="T2063" s="98" t="s">
        <v>210</v>
      </c>
      <c r="U2063" s="99">
        <v>141</v>
      </c>
      <c r="V2063" s="99" t="s">
        <v>207</v>
      </c>
      <c r="W2063" s="99">
        <v>250</v>
      </c>
      <c r="X2063" s="99" t="s">
        <v>207</v>
      </c>
      <c r="Y2063" s="99">
        <v>151</v>
      </c>
      <c r="Z2063" s="99" t="s">
        <v>207</v>
      </c>
      <c r="AA2063" s="9">
        <v>260</v>
      </c>
      <c r="AB2063" s="99" t="s">
        <v>207</v>
      </c>
      <c r="AC2063" s="9">
        <v>287</v>
      </c>
      <c r="AD2063" s="9" t="s">
        <v>207</v>
      </c>
      <c r="AE2063" s="9">
        <v>113</v>
      </c>
      <c r="AF2063" s="9" t="s">
        <v>315</v>
      </c>
      <c r="AG2063" s="14" t="s">
        <v>328</v>
      </c>
      <c r="AH2063" s="14" t="s">
        <v>207</v>
      </c>
      <c r="AI2063" s="14" t="s">
        <v>329</v>
      </c>
      <c r="AJ2063" s="14" t="s">
        <v>207</v>
      </c>
      <c r="AK2063" s="9">
        <v>5</v>
      </c>
      <c r="AL2063" s="14" t="s">
        <v>207</v>
      </c>
      <c r="AM2063" s="9">
        <v>5</v>
      </c>
      <c r="AN2063" s="14" t="s">
        <v>207</v>
      </c>
      <c r="AO2063" s="9">
        <v>5</v>
      </c>
      <c r="AP2063" s="14" t="s">
        <v>207</v>
      </c>
      <c r="AQ2063" s="9">
        <v>5</v>
      </c>
      <c r="AR2063" s="14" t="s">
        <v>207</v>
      </c>
      <c r="AS2063" s="9" t="s">
        <v>41</v>
      </c>
      <c r="AT2063" s="9" t="s">
        <v>344</v>
      </c>
      <c r="AU2063" s="9" t="s">
        <v>319</v>
      </c>
      <c r="AV2063" s="9" t="s">
        <v>320</v>
      </c>
      <c r="AW2063" s="821" t="s">
        <v>5504</v>
      </c>
      <c r="AX2063" s="9">
        <v>9010600000</v>
      </c>
      <c r="AY2063" s="99">
        <v>330</v>
      </c>
      <c r="AZ2063" s="12" t="s">
        <v>207</v>
      </c>
      <c r="BA2063" s="99">
        <v>25</v>
      </c>
      <c r="BB2063" s="12" t="s">
        <v>207</v>
      </c>
      <c r="BC2063" s="99">
        <v>23</v>
      </c>
      <c r="BD2063" s="12" t="s">
        <v>207</v>
      </c>
      <c r="BE2063" s="99">
        <v>50</v>
      </c>
      <c r="BF2063" s="12" t="s">
        <v>321</v>
      </c>
      <c r="BG2063" s="654">
        <v>49.438000000000002</v>
      </c>
      <c r="BH2063" s="12" t="s">
        <v>321</v>
      </c>
      <c r="BI2063" s="99">
        <v>37</v>
      </c>
      <c r="BJ2063" s="12" t="s">
        <v>321</v>
      </c>
      <c r="BK2063" s="754">
        <v>0</v>
      </c>
      <c r="BL2063" s="12" t="s">
        <v>321</v>
      </c>
      <c r="BM2063" s="754">
        <v>0.33200000000000002</v>
      </c>
      <c r="BN2063" s="12" t="s">
        <v>321</v>
      </c>
      <c r="BO2063" s="754">
        <v>9.4079999999999995</v>
      </c>
      <c r="BP2063" s="12" t="s">
        <v>321</v>
      </c>
      <c r="BQ2063" s="754">
        <v>0</v>
      </c>
      <c r="BR2063" s="12" t="s">
        <v>321</v>
      </c>
      <c r="BS2063" s="654">
        <v>2.698</v>
      </c>
      <c r="BT2063" s="12" t="s">
        <v>321</v>
      </c>
      <c r="BU2063" s="654">
        <v>12.438000000000001</v>
      </c>
      <c r="BV2063" s="12" t="s">
        <v>321</v>
      </c>
      <c r="BW2063" s="9">
        <v>0.19</v>
      </c>
      <c r="BX2063" s="9" t="s">
        <v>322</v>
      </c>
      <c r="BY2063" s="755">
        <v>129.9</v>
      </c>
      <c r="BZ2063" s="9" t="s">
        <v>315</v>
      </c>
      <c r="CA2063" s="755">
        <v>9.8000000000000007</v>
      </c>
      <c r="CB2063" s="9" t="s">
        <v>315</v>
      </c>
      <c r="CC2063" s="755">
        <v>9.1</v>
      </c>
      <c r="CD2063" s="9" t="s">
        <v>315</v>
      </c>
      <c r="CE2063" s="755">
        <v>109</v>
      </c>
      <c r="CF2063" s="9" t="s">
        <v>323</v>
      </c>
      <c r="CG2063" s="755">
        <v>81.599999999999994</v>
      </c>
      <c r="CH2063" s="9" t="s">
        <v>323</v>
      </c>
    </row>
    <row r="2064" spans="1:86" x14ac:dyDescent="0.25">
      <c r="A2064" s="444">
        <v>10101608</v>
      </c>
      <c r="C2064" s="772">
        <v>4249</v>
      </c>
      <c r="D2064" s="807">
        <v>0.05</v>
      </c>
      <c r="E2064" s="772">
        <f t="shared" si="89"/>
        <v>4461</v>
      </c>
      <c r="F2064" s="778">
        <v>1.1000000000000001</v>
      </c>
      <c r="G2064" s="774">
        <f t="shared" si="88"/>
        <v>4907</v>
      </c>
      <c r="H2064" s="776"/>
      <c r="I2064" s="758"/>
      <c r="J2064" s="776"/>
      <c r="K2064" s="786"/>
      <c r="L2064" s="9" t="s">
        <v>308</v>
      </c>
      <c r="M2064" s="9" t="s">
        <v>4957</v>
      </c>
      <c r="N2064" s="9" t="s">
        <v>397</v>
      </c>
      <c r="O2064" s="9" t="s">
        <v>310</v>
      </c>
      <c r="P2064" s="9" t="s">
        <v>4893</v>
      </c>
      <c r="Q2064" s="9" t="s">
        <v>4894</v>
      </c>
      <c r="R2064" s="9" t="s">
        <v>4897</v>
      </c>
      <c r="S2064" s="9" t="s">
        <v>314</v>
      </c>
      <c r="T2064" s="98" t="s">
        <v>210</v>
      </c>
      <c r="U2064" s="99">
        <v>152</v>
      </c>
      <c r="V2064" s="99" t="s">
        <v>207</v>
      </c>
      <c r="W2064" s="99">
        <v>270</v>
      </c>
      <c r="X2064" s="99" t="s">
        <v>207</v>
      </c>
      <c r="Y2064" s="99">
        <v>162</v>
      </c>
      <c r="Z2064" s="99" t="s">
        <v>207</v>
      </c>
      <c r="AA2064" s="9">
        <v>280</v>
      </c>
      <c r="AB2064" s="99" t="s">
        <v>207</v>
      </c>
      <c r="AC2064" s="9">
        <v>310</v>
      </c>
      <c r="AD2064" s="9" t="s">
        <v>207</v>
      </c>
      <c r="AE2064" s="9">
        <v>122</v>
      </c>
      <c r="AF2064" s="9" t="s">
        <v>315</v>
      </c>
      <c r="AG2064" s="14" t="s">
        <v>330</v>
      </c>
      <c r="AH2064" s="14" t="s">
        <v>207</v>
      </c>
      <c r="AI2064" s="14" t="s">
        <v>331</v>
      </c>
      <c r="AJ2064" s="14" t="s">
        <v>207</v>
      </c>
      <c r="AK2064" s="9">
        <v>5</v>
      </c>
      <c r="AL2064" s="14" t="s">
        <v>207</v>
      </c>
      <c r="AM2064" s="9">
        <v>5</v>
      </c>
      <c r="AN2064" s="14" t="s">
        <v>207</v>
      </c>
      <c r="AO2064" s="9">
        <v>5</v>
      </c>
      <c r="AP2064" s="14" t="s">
        <v>207</v>
      </c>
      <c r="AQ2064" s="9">
        <v>5</v>
      </c>
      <c r="AR2064" s="14" t="s">
        <v>207</v>
      </c>
      <c r="AS2064" s="9" t="s">
        <v>41</v>
      </c>
      <c r="AT2064" s="9" t="s">
        <v>344</v>
      </c>
      <c r="AU2064" s="9" t="s">
        <v>319</v>
      </c>
      <c r="AV2064" s="9" t="s">
        <v>320</v>
      </c>
      <c r="AW2064" s="821" t="s">
        <v>5505</v>
      </c>
      <c r="AX2064" s="9">
        <v>9010600000</v>
      </c>
      <c r="AY2064" s="99">
        <v>351</v>
      </c>
      <c r="AZ2064" s="12" t="s">
        <v>207</v>
      </c>
      <c r="BA2064" s="99">
        <v>25</v>
      </c>
      <c r="BB2064" s="12" t="s">
        <v>207</v>
      </c>
      <c r="BC2064" s="99">
        <v>23</v>
      </c>
      <c r="BD2064" s="12" t="s">
        <v>207</v>
      </c>
      <c r="BE2064" s="99">
        <v>51</v>
      </c>
      <c r="BF2064" s="12" t="s">
        <v>321</v>
      </c>
      <c r="BG2064" s="654">
        <v>50.238</v>
      </c>
      <c r="BH2064" s="12" t="s">
        <v>321</v>
      </c>
      <c r="BI2064" s="99">
        <v>39</v>
      </c>
      <c r="BJ2064" s="12" t="s">
        <v>321</v>
      </c>
      <c r="BK2064" s="754">
        <v>0</v>
      </c>
      <c r="BL2064" s="12" t="s">
        <v>321</v>
      </c>
      <c r="BM2064" s="754">
        <v>0.34</v>
      </c>
      <c r="BN2064" s="12" t="s">
        <v>321</v>
      </c>
      <c r="BO2064" s="754">
        <v>8.1999999999999993</v>
      </c>
      <c r="BP2064" s="12" t="s">
        <v>321</v>
      </c>
      <c r="BQ2064" s="754">
        <v>0</v>
      </c>
      <c r="BR2064" s="12" t="s">
        <v>321</v>
      </c>
      <c r="BS2064" s="654">
        <v>2.698</v>
      </c>
      <c r="BT2064" s="12" t="s">
        <v>321</v>
      </c>
      <c r="BU2064" s="654">
        <v>11.238</v>
      </c>
      <c r="BV2064" s="12" t="s">
        <v>321</v>
      </c>
      <c r="BW2064" s="9">
        <v>0.2</v>
      </c>
      <c r="BX2064" s="9" t="s">
        <v>322</v>
      </c>
      <c r="BY2064" s="755">
        <v>138.19999999999999</v>
      </c>
      <c r="BZ2064" s="9" t="s">
        <v>315</v>
      </c>
      <c r="CA2064" s="755">
        <v>9.8000000000000007</v>
      </c>
      <c r="CB2064" s="9" t="s">
        <v>315</v>
      </c>
      <c r="CC2064" s="755">
        <v>9.1</v>
      </c>
      <c r="CD2064" s="9" t="s">
        <v>315</v>
      </c>
      <c r="CE2064" s="755">
        <v>111</v>
      </c>
      <c r="CF2064" s="9" t="s">
        <v>323</v>
      </c>
      <c r="CG2064" s="755">
        <v>86</v>
      </c>
      <c r="CH2064" s="9" t="s">
        <v>323</v>
      </c>
    </row>
    <row r="2065" spans="1:86" x14ac:dyDescent="0.25">
      <c r="A2065" s="444">
        <v>10101609</v>
      </c>
      <c r="C2065" s="772">
        <v>4533</v>
      </c>
      <c r="D2065" s="807">
        <v>0.05</v>
      </c>
      <c r="E2065" s="772">
        <f t="shared" si="89"/>
        <v>4760</v>
      </c>
      <c r="F2065" s="778">
        <v>1.1000000000000001</v>
      </c>
      <c r="G2065" s="774">
        <f t="shared" si="88"/>
        <v>5236</v>
      </c>
      <c r="H2065" s="776"/>
      <c r="I2065" s="758"/>
      <c r="J2065" s="776"/>
      <c r="K2065" s="786"/>
      <c r="L2065" s="9" t="s">
        <v>308</v>
      </c>
      <c r="M2065" s="9" t="s">
        <v>4958</v>
      </c>
      <c r="N2065" s="9" t="s">
        <v>397</v>
      </c>
      <c r="O2065" s="9" t="s">
        <v>310</v>
      </c>
      <c r="P2065" s="9" t="s">
        <v>4893</v>
      </c>
      <c r="Q2065" s="9" t="s">
        <v>4894</v>
      </c>
      <c r="R2065" s="9" t="s">
        <v>4897</v>
      </c>
      <c r="S2065" s="9" t="s">
        <v>314</v>
      </c>
      <c r="T2065" s="98" t="s">
        <v>210</v>
      </c>
      <c r="U2065" s="99">
        <v>163</v>
      </c>
      <c r="V2065" s="99" t="s">
        <v>207</v>
      </c>
      <c r="W2065" s="99">
        <v>290</v>
      </c>
      <c r="X2065" s="99" t="s">
        <v>207</v>
      </c>
      <c r="Y2065" s="99">
        <v>173</v>
      </c>
      <c r="Z2065" s="99" t="s">
        <v>207</v>
      </c>
      <c r="AA2065" s="9">
        <v>300</v>
      </c>
      <c r="AB2065" s="99" t="s">
        <v>207</v>
      </c>
      <c r="AC2065" s="9">
        <v>333</v>
      </c>
      <c r="AD2065" s="9" t="s">
        <v>207</v>
      </c>
      <c r="AE2065" s="9">
        <v>131</v>
      </c>
      <c r="AF2065" s="9" t="s">
        <v>315</v>
      </c>
      <c r="AG2065" s="14" t="s">
        <v>332</v>
      </c>
      <c r="AH2065" s="14" t="s">
        <v>207</v>
      </c>
      <c r="AI2065" s="14" t="s">
        <v>333</v>
      </c>
      <c r="AJ2065" s="14" t="s">
        <v>207</v>
      </c>
      <c r="AK2065" s="9">
        <v>5</v>
      </c>
      <c r="AL2065" s="14" t="s">
        <v>207</v>
      </c>
      <c r="AM2065" s="9">
        <v>5</v>
      </c>
      <c r="AN2065" s="14" t="s">
        <v>207</v>
      </c>
      <c r="AO2065" s="9">
        <v>5</v>
      </c>
      <c r="AP2065" s="14" t="s">
        <v>207</v>
      </c>
      <c r="AQ2065" s="9">
        <v>5</v>
      </c>
      <c r="AR2065" s="14" t="s">
        <v>207</v>
      </c>
      <c r="AS2065" s="9" t="s">
        <v>41</v>
      </c>
      <c r="AT2065" s="9" t="s">
        <v>344</v>
      </c>
      <c r="AU2065" s="9" t="s">
        <v>319</v>
      </c>
      <c r="AV2065" s="9" t="s">
        <v>320</v>
      </c>
      <c r="AW2065" s="821" t="s">
        <v>5506</v>
      </c>
      <c r="AX2065" s="9">
        <v>9010600000</v>
      </c>
      <c r="AY2065" s="99">
        <v>373</v>
      </c>
      <c r="AZ2065" s="12" t="s">
        <v>207</v>
      </c>
      <c r="BA2065" s="99">
        <v>30</v>
      </c>
      <c r="BB2065" s="12" t="s">
        <v>207</v>
      </c>
      <c r="BC2065" s="99">
        <v>33</v>
      </c>
      <c r="BD2065" s="12" t="s">
        <v>207</v>
      </c>
      <c r="BE2065" s="99">
        <v>82</v>
      </c>
      <c r="BF2065" s="12" t="s">
        <v>321</v>
      </c>
      <c r="BG2065" s="654">
        <v>81.795000000000002</v>
      </c>
      <c r="BH2065" s="12" t="s">
        <v>321</v>
      </c>
      <c r="BI2065" s="99">
        <v>42</v>
      </c>
      <c r="BJ2065" s="12" t="s">
        <v>321</v>
      </c>
      <c r="BK2065" s="754">
        <v>0</v>
      </c>
      <c r="BL2065" s="12" t="s">
        <v>321</v>
      </c>
      <c r="BM2065" s="754">
        <v>0.49</v>
      </c>
      <c r="BN2065" s="12" t="s">
        <v>321</v>
      </c>
      <c r="BO2065" s="754">
        <v>1.5</v>
      </c>
      <c r="BP2065" s="12" t="s">
        <v>321</v>
      </c>
      <c r="BQ2065" s="754">
        <v>0.02</v>
      </c>
      <c r="BR2065" s="12" t="s">
        <v>321</v>
      </c>
      <c r="BS2065" s="654">
        <v>37.784999999999997</v>
      </c>
      <c r="BT2065" s="12" t="s">
        <v>321</v>
      </c>
      <c r="BU2065" s="654">
        <v>39.795000000000002</v>
      </c>
      <c r="BV2065" s="12" t="s">
        <v>321</v>
      </c>
      <c r="BW2065" s="9">
        <v>0.38</v>
      </c>
      <c r="BX2065" s="9" t="s">
        <v>322</v>
      </c>
      <c r="BY2065" s="755">
        <v>146.9</v>
      </c>
      <c r="BZ2065" s="9" t="s">
        <v>315</v>
      </c>
      <c r="CA2065" s="755">
        <v>11.8</v>
      </c>
      <c r="CB2065" s="9" t="s">
        <v>315</v>
      </c>
      <c r="CC2065" s="755">
        <v>13</v>
      </c>
      <c r="CD2065" s="9" t="s">
        <v>315</v>
      </c>
      <c r="CE2065" s="755">
        <v>180</v>
      </c>
      <c r="CF2065" s="9" t="s">
        <v>323</v>
      </c>
      <c r="CG2065" s="755">
        <v>92.6</v>
      </c>
      <c r="CH2065" s="9" t="s">
        <v>323</v>
      </c>
    </row>
    <row r="2066" spans="1:86" x14ac:dyDescent="0.25">
      <c r="A2066" s="444">
        <v>10101610</v>
      </c>
      <c r="C2066" s="772">
        <v>4830</v>
      </c>
      <c r="D2066" s="807">
        <v>0.05</v>
      </c>
      <c r="E2066" s="772">
        <f t="shared" si="89"/>
        <v>5072</v>
      </c>
      <c r="F2066" s="778">
        <v>1.1000000000000001</v>
      </c>
      <c r="G2066" s="774">
        <f t="shared" si="88"/>
        <v>5579</v>
      </c>
      <c r="H2066" s="776"/>
      <c r="I2066" s="758"/>
      <c r="J2066" s="776"/>
      <c r="K2066" s="786"/>
      <c r="L2066" s="9" t="s">
        <v>308</v>
      </c>
      <c r="M2066" s="9" t="s">
        <v>4959</v>
      </c>
      <c r="N2066" s="9" t="s">
        <v>397</v>
      </c>
      <c r="O2066" s="9" t="s">
        <v>310</v>
      </c>
      <c r="P2066" s="9" t="s">
        <v>4893</v>
      </c>
      <c r="Q2066" s="9" t="s">
        <v>4894</v>
      </c>
      <c r="R2066" s="9" t="s">
        <v>4897</v>
      </c>
      <c r="S2066" s="9" t="s">
        <v>314</v>
      </c>
      <c r="T2066" s="98" t="s">
        <v>210</v>
      </c>
      <c r="U2066" s="99">
        <v>174</v>
      </c>
      <c r="V2066" s="99" t="s">
        <v>207</v>
      </c>
      <c r="W2066" s="99">
        <v>310</v>
      </c>
      <c r="X2066" s="99" t="s">
        <v>207</v>
      </c>
      <c r="Y2066" s="99">
        <v>184</v>
      </c>
      <c r="Z2066" s="99" t="s">
        <v>207</v>
      </c>
      <c r="AA2066" s="9">
        <v>320</v>
      </c>
      <c r="AB2066" s="99" t="s">
        <v>207</v>
      </c>
      <c r="AC2066" s="9">
        <v>355</v>
      </c>
      <c r="AD2066" s="9" t="s">
        <v>207</v>
      </c>
      <c r="AE2066" s="9">
        <v>140</v>
      </c>
      <c r="AF2066" s="9" t="s">
        <v>315</v>
      </c>
      <c r="AG2066" s="14" t="s">
        <v>334</v>
      </c>
      <c r="AH2066" s="14" t="s">
        <v>207</v>
      </c>
      <c r="AI2066" s="14" t="s">
        <v>335</v>
      </c>
      <c r="AJ2066" s="14" t="s">
        <v>207</v>
      </c>
      <c r="AK2066" s="9">
        <v>5</v>
      </c>
      <c r="AL2066" s="14" t="s">
        <v>207</v>
      </c>
      <c r="AM2066" s="9">
        <v>5</v>
      </c>
      <c r="AN2066" s="14" t="s">
        <v>207</v>
      </c>
      <c r="AO2066" s="9">
        <v>5</v>
      </c>
      <c r="AP2066" s="14" t="s">
        <v>207</v>
      </c>
      <c r="AQ2066" s="9">
        <v>5</v>
      </c>
      <c r="AR2066" s="14" t="s">
        <v>207</v>
      </c>
      <c r="AS2066" s="9" t="s">
        <v>41</v>
      </c>
      <c r="AT2066" s="9" t="s">
        <v>344</v>
      </c>
      <c r="AU2066" s="9" t="s">
        <v>319</v>
      </c>
      <c r="AV2066" s="9" t="s">
        <v>320</v>
      </c>
      <c r="AW2066" s="821" t="s">
        <v>5507</v>
      </c>
      <c r="AX2066" s="9">
        <v>9010600000</v>
      </c>
      <c r="AY2066" s="99">
        <v>396</v>
      </c>
      <c r="AZ2066" s="12" t="s">
        <v>207</v>
      </c>
      <c r="BA2066" s="99">
        <v>30</v>
      </c>
      <c r="BB2066" s="12" t="s">
        <v>207</v>
      </c>
      <c r="BC2066" s="99">
        <v>33</v>
      </c>
      <c r="BD2066" s="12" t="s">
        <v>207</v>
      </c>
      <c r="BE2066" s="99">
        <v>87</v>
      </c>
      <c r="BF2066" s="12" t="s">
        <v>321</v>
      </c>
      <c r="BG2066" s="654">
        <v>86.471000000000004</v>
      </c>
      <c r="BH2066" s="12" t="s">
        <v>321</v>
      </c>
      <c r="BI2066" s="99">
        <v>45</v>
      </c>
      <c r="BJ2066" s="12" t="s">
        <v>321</v>
      </c>
      <c r="BK2066" s="754">
        <v>0</v>
      </c>
      <c r="BL2066" s="12" t="s">
        <v>321</v>
      </c>
      <c r="BM2066" s="754">
        <v>0.50800000000000001</v>
      </c>
      <c r="BN2066" s="12" t="s">
        <v>321</v>
      </c>
      <c r="BO2066" s="754">
        <v>1.5</v>
      </c>
      <c r="BP2066" s="12" t="s">
        <v>321</v>
      </c>
      <c r="BQ2066" s="754">
        <v>0.02</v>
      </c>
      <c r="BR2066" s="12" t="s">
        <v>321</v>
      </c>
      <c r="BS2066" s="654">
        <v>39.442999999999998</v>
      </c>
      <c r="BT2066" s="12" t="s">
        <v>321</v>
      </c>
      <c r="BU2066" s="654">
        <v>41.470999999999997</v>
      </c>
      <c r="BV2066" s="12" t="s">
        <v>321</v>
      </c>
      <c r="BW2066" s="9">
        <v>0.4</v>
      </c>
      <c r="BX2066" s="9" t="s">
        <v>322</v>
      </c>
      <c r="BY2066" s="755">
        <v>155.9</v>
      </c>
      <c r="BZ2066" s="9" t="s">
        <v>315</v>
      </c>
      <c r="CA2066" s="755">
        <v>11.8</v>
      </c>
      <c r="CB2066" s="9" t="s">
        <v>315</v>
      </c>
      <c r="CC2066" s="755">
        <v>13</v>
      </c>
      <c r="CD2066" s="9" t="s">
        <v>315</v>
      </c>
      <c r="CE2066" s="755">
        <v>191</v>
      </c>
      <c r="CF2066" s="9" t="s">
        <v>323</v>
      </c>
      <c r="CG2066" s="755">
        <v>99.2</v>
      </c>
      <c r="CH2066" s="9" t="s">
        <v>323</v>
      </c>
    </row>
    <row r="2067" spans="1:86" x14ac:dyDescent="0.25">
      <c r="A2067" s="444">
        <v>10101611</v>
      </c>
      <c r="C2067" s="772">
        <v>5142</v>
      </c>
      <c r="D2067" s="807">
        <v>0.05</v>
      </c>
      <c r="E2067" s="772">
        <f t="shared" si="89"/>
        <v>5399</v>
      </c>
      <c r="F2067" s="778">
        <v>1.1000000000000001</v>
      </c>
      <c r="G2067" s="774">
        <f t="shared" ref="G2067:G2119" si="90">ROUND(E2067*F2067,0)</f>
        <v>5939</v>
      </c>
      <c r="H2067" s="776"/>
      <c r="I2067" s="758"/>
      <c r="J2067" s="776"/>
      <c r="K2067" s="786"/>
      <c r="L2067" s="9" t="s">
        <v>308</v>
      </c>
      <c r="M2067" s="9" t="s">
        <v>4960</v>
      </c>
      <c r="N2067" s="9" t="s">
        <v>397</v>
      </c>
      <c r="O2067" s="9" t="s">
        <v>310</v>
      </c>
      <c r="P2067" s="9" t="s">
        <v>4893</v>
      </c>
      <c r="Q2067" s="9" t="s">
        <v>4894</v>
      </c>
      <c r="R2067" s="9" t="s">
        <v>4897</v>
      </c>
      <c r="S2067" s="9" t="s">
        <v>314</v>
      </c>
      <c r="T2067" s="98" t="s">
        <v>210</v>
      </c>
      <c r="U2067" s="99">
        <v>186</v>
      </c>
      <c r="V2067" s="99" t="s">
        <v>207</v>
      </c>
      <c r="W2067" s="99">
        <v>330</v>
      </c>
      <c r="X2067" s="99" t="s">
        <v>207</v>
      </c>
      <c r="Y2067" s="99">
        <v>196</v>
      </c>
      <c r="Z2067" s="99" t="s">
        <v>207</v>
      </c>
      <c r="AA2067" s="9">
        <v>340</v>
      </c>
      <c r="AB2067" s="99" t="s">
        <v>207</v>
      </c>
      <c r="AC2067" s="9">
        <v>379</v>
      </c>
      <c r="AD2067" s="9" t="s">
        <v>207</v>
      </c>
      <c r="AE2067" s="9">
        <v>149</v>
      </c>
      <c r="AF2067" s="9" t="s">
        <v>315</v>
      </c>
      <c r="AG2067" s="14" t="s">
        <v>336</v>
      </c>
      <c r="AH2067" s="14" t="s">
        <v>207</v>
      </c>
      <c r="AI2067" s="14" t="s">
        <v>337</v>
      </c>
      <c r="AJ2067" s="14" t="s">
        <v>207</v>
      </c>
      <c r="AK2067" s="9">
        <v>5</v>
      </c>
      <c r="AL2067" s="14" t="s">
        <v>207</v>
      </c>
      <c r="AM2067" s="9">
        <v>5</v>
      </c>
      <c r="AN2067" s="14" t="s">
        <v>207</v>
      </c>
      <c r="AO2067" s="9">
        <v>5</v>
      </c>
      <c r="AP2067" s="14" t="s">
        <v>207</v>
      </c>
      <c r="AQ2067" s="9">
        <v>5</v>
      </c>
      <c r="AR2067" s="14" t="s">
        <v>207</v>
      </c>
      <c r="AS2067" s="9" t="s">
        <v>41</v>
      </c>
      <c r="AT2067" s="9" t="s">
        <v>344</v>
      </c>
      <c r="AU2067" s="9" t="s">
        <v>319</v>
      </c>
      <c r="AV2067" s="9" t="s">
        <v>320</v>
      </c>
      <c r="AW2067" s="821" t="s">
        <v>5508</v>
      </c>
      <c r="AX2067" s="9">
        <v>9010600000</v>
      </c>
      <c r="AY2067" s="99">
        <v>419</v>
      </c>
      <c r="AZ2067" s="12" t="s">
        <v>207</v>
      </c>
      <c r="BA2067" s="99">
        <v>30</v>
      </c>
      <c r="BB2067" s="12" t="s">
        <v>207</v>
      </c>
      <c r="BC2067" s="99">
        <v>33</v>
      </c>
      <c r="BD2067" s="12" t="s">
        <v>207</v>
      </c>
      <c r="BE2067" s="99">
        <v>92</v>
      </c>
      <c r="BF2067" s="12" t="s">
        <v>321</v>
      </c>
      <c r="BG2067" s="654">
        <v>91.394000000000005</v>
      </c>
      <c r="BH2067" s="12" t="s">
        <v>321</v>
      </c>
      <c r="BI2067" s="99">
        <v>48</v>
      </c>
      <c r="BJ2067" s="12" t="s">
        <v>321</v>
      </c>
      <c r="BK2067" s="754">
        <v>0</v>
      </c>
      <c r="BL2067" s="12" t="s">
        <v>321</v>
      </c>
      <c r="BM2067" s="754">
        <v>0.52500000000000002</v>
      </c>
      <c r="BN2067" s="12" t="s">
        <v>321</v>
      </c>
      <c r="BO2067" s="754">
        <v>1.82</v>
      </c>
      <c r="BP2067" s="12" t="s">
        <v>321</v>
      </c>
      <c r="BQ2067" s="754">
        <v>0.02</v>
      </c>
      <c r="BR2067" s="12" t="s">
        <v>321</v>
      </c>
      <c r="BS2067" s="654">
        <v>41.029000000000003</v>
      </c>
      <c r="BT2067" s="12" t="s">
        <v>321</v>
      </c>
      <c r="BU2067" s="654">
        <v>43.393999999999998</v>
      </c>
      <c r="BV2067" s="12" t="s">
        <v>321</v>
      </c>
      <c r="BW2067" s="9">
        <v>0.42</v>
      </c>
      <c r="BX2067" s="9" t="s">
        <v>322</v>
      </c>
      <c r="BY2067" s="755">
        <v>165</v>
      </c>
      <c r="BZ2067" s="9" t="s">
        <v>315</v>
      </c>
      <c r="CA2067" s="755">
        <v>11.8</v>
      </c>
      <c r="CB2067" s="9" t="s">
        <v>315</v>
      </c>
      <c r="CC2067" s="755">
        <v>13</v>
      </c>
      <c r="CD2067" s="9" t="s">
        <v>315</v>
      </c>
      <c r="CE2067" s="755">
        <v>201</v>
      </c>
      <c r="CF2067" s="9" t="s">
        <v>323</v>
      </c>
      <c r="CG2067" s="755">
        <v>105.8</v>
      </c>
      <c r="CH2067" s="9" t="s">
        <v>323</v>
      </c>
    </row>
    <row r="2068" spans="1:86" x14ac:dyDescent="0.25">
      <c r="A2068" s="444">
        <v>10101612</v>
      </c>
      <c r="C2068" s="772">
        <v>5468</v>
      </c>
      <c r="D2068" s="807">
        <v>0.05</v>
      </c>
      <c r="E2068" s="772">
        <f t="shared" si="89"/>
        <v>5741</v>
      </c>
      <c r="F2068" s="778">
        <v>1.1000000000000001</v>
      </c>
      <c r="G2068" s="774">
        <f t="shared" si="90"/>
        <v>6315</v>
      </c>
      <c r="H2068" s="776"/>
      <c r="I2068" s="758"/>
      <c r="J2068" s="776"/>
      <c r="K2068" s="786"/>
      <c r="L2068" s="9" t="s">
        <v>308</v>
      </c>
      <c r="M2068" s="9" t="s">
        <v>4961</v>
      </c>
      <c r="N2068" s="9" t="s">
        <v>397</v>
      </c>
      <c r="O2068" s="9" t="s">
        <v>310</v>
      </c>
      <c r="P2068" s="9" t="s">
        <v>4893</v>
      </c>
      <c r="Q2068" s="9" t="s">
        <v>4894</v>
      </c>
      <c r="R2068" s="9" t="s">
        <v>4897</v>
      </c>
      <c r="S2068" s="9" t="s">
        <v>314</v>
      </c>
      <c r="T2068" s="98" t="s">
        <v>210</v>
      </c>
      <c r="U2068" s="99">
        <v>197</v>
      </c>
      <c r="V2068" s="99" t="s">
        <v>207</v>
      </c>
      <c r="W2068" s="99">
        <v>350</v>
      </c>
      <c r="X2068" s="99" t="s">
        <v>207</v>
      </c>
      <c r="Y2068" s="99">
        <v>207</v>
      </c>
      <c r="Z2068" s="99" t="s">
        <v>207</v>
      </c>
      <c r="AA2068" s="9">
        <v>360</v>
      </c>
      <c r="AB2068" s="99" t="s">
        <v>207</v>
      </c>
      <c r="AC2068" s="9">
        <v>402</v>
      </c>
      <c r="AD2068" s="9" t="s">
        <v>207</v>
      </c>
      <c r="AE2068" s="9">
        <v>158</v>
      </c>
      <c r="AF2068" s="9" t="s">
        <v>315</v>
      </c>
      <c r="AG2068" s="14" t="s">
        <v>338</v>
      </c>
      <c r="AH2068" s="14" t="s">
        <v>207</v>
      </c>
      <c r="AI2068" s="14" t="s">
        <v>339</v>
      </c>
      <c r="AJ2068" s="14" t="s">
        <v>207</v>
      </c>
      <c r="AK2068" s="9">
        <v>5</v>
      </c>
      <c r="AL2068" s="14" t="s">
        <v>207</v>
      </c>
      <c r="AM2068" s="9">
        <v>5</v>
      </c>
      <c r="AN2068" s="14" t="s">
        <v>207</v>
      </c>
      <c r="AO2068" s="9">
        <v>5</v>
      </c>
      <c r="AP2068" s="14" t="s">
        <v>207</v>
      </c>
      <c r="AQ2068" s="9">
        <v>5</v>
      </c>
      <c r="AR2068" s="14" t="s">
        <v>207</v>
      </c>
      <c r="AS2068" s="9" t="s">
        <v>41</v>
      </c>
      <c r="AT2068" s="9" t="s">
        <v>344</v>
      </c>
      <c r="AU2068" s="9" t="s">
        <v>319</v>
      </c>
      <c r="AV2068" s="9" t="s">
        <v>320</v>
      </c>
      <c r="AW2068" s="821" t="s">
        <v>5509</v>
      </c>
      <c r="AX2068" s="9">
        <v>9010600000</v>
      </c>
      <c r="AY2068" s="99">
        <v>434</v>
      </c>
      <c r="AZ2068" s="12" t="s">
        <v>207</v>
      </c>
      <c r="BA2068" s="99">
        <v>30</v>
      </c>
      <c r="BB2068" s="12" t="s">
        <v>207</v>
      </c>
      <c r="BC2068" s="99">
        <v>33</v>
      </c>
      <c r="BD2068" s="12" t="s">
        <v>207</v>
      </c>
      <c r="BE2068" s="99">
        <v>94</v>
      </c>
      <c r="BF2068" s="12" t="s">
        <v>321</v>
      </c>
      <c r="BG2068" s="654">
        <v>93.488</v>
      </c>
      <c r="BH2068" s="12" t="s">
        <v>321</v>
      </c>
      <c r="BI2068" s="99">
        <v>49</v>
      </c>
      <c r="BJ2068" s="12" t="s">
        <v>321</v>
      </c>
      <c r="BK2068" s="754">
        <v>0</v>
      </c>
      <c r="BL2068" s="12" t="s">
        <v>321</v>
      </c>
      <c r="BM2068" s="754">
        <v>0.53700000000000003</v>
      </c>
      <c r="BN2068" s="12" t="s">
        <v>321</v>
      </c>
      <c r="BO2068" s="754">
        <v>1.82</v>
      </c>
      <c r="BP2068" s="12" t="s">
        <v>321</v>
      </c>
      <c r="BQ2068" s="754">
        <v>0.02</v>
      </c>
      <c r="BR2068" s="12" t="s">
        <v>321</v>
      </c>
      <c r="BS2068" s="654">
        <v>42.110999999999997</v>
      </c>
      <c r="BT2068" s="12" t="s">
        <v>321</v>
      </c>
      <c r="BU2068" s="654">
        <v>44.488</v>
      </c>
      <c r="BV2068" s="12" t="s">
        <v>321</v>
      </c>
      <c r="BW2068" s="9">
        <v>0.44</v>
      </c>
      <c r="BX2068" s="9" t="s">
        <v>322</v>
      </c>
      <c r="BY2068" s="755">
        <v>170.9</v>
      </c>
      <c r="BZ2068" s="9" t="s">
        <v>315</v>
      </c>
      <c r="CA2068" s="755">
        <v>11.8</v>
      </c>
      <c r="CB2068" s="9" t="s">
        <v>315</v>
      </c>
      <c r="CC2068" s="755">
        <v>13</v>
      </c>
      <c r="CD2068" s="9" t="s">
        <v>315</v>
      </c>
      <c r="CE2068" s="755">
        <v>206</v>
      </c>
      <c r="CF2068" s="9" t="s">
        <v>323</v>
      </c>
      <c r="CG2068" s="755">
        <v>108</v>
      </c>
      <c r="CH2068" s="9" t="s">
        <v>323</v>
      </c>
    </row>
    <row r="2069" spans="1:86" x14ac:dyDescent="0.25">
      <c r="A2069" s="444">
        <v>10101613</v>
      </c>
      <c r="C2069" s="772">
        <v>5807</v>
      </c>
      <c r="D2069" s="807">
        <v>0.05</v>
      </c>
      <c r="E2069" s="772">
        <f t="shared" si="89"/>
        <v>6097</v>
      </c>
      <c r="F2069" s="778">
        <v>1.1000000000000001</v>
      </c>
      <c r="G2069" s="774">
        <f t="shared" si="90"/>
        <v>6707</v>
      </c>
      <c r="H2069" s="776"/>
      <c r="I2069" s="758"/>
      <c r="J2069" s="776"/>
      <c r="K2069" s="786"/>
      <c r="L2069" s="9" t="s">
        <v>308</v>
      </c>
      <c r="M2069" s="9" t="s">
        <v>4962</v>
      </c>
      <c r="N2069" s="9" t="s">
        <v>397</v>
      </c>
      <c r="O2069" s="9" t="s">
        <v>310</v>
      </c>
      <c r="P2069" s="9" t="s">
        <v>4893</v>
      </c>
      <c r="Q2069" s="9" t="s">
        <v>4894</v>
      </c>
      <c r="R2069" s="9" t="s">
        <v>4897</v>
      </c>
      <c r="S2069" s="9" t="s">
        <v>314</v>
      </c>
      <c r="T2069" s="98" t="s">
        <v>210</v>
      </c>
      <c r="U2069" s="99">
        <v>208</v>
      </c>
      <c r="V2069" s="99" t="s">
        <v>207</v>
      </c>
      <c r="W2069" s="99">
        <v>370</v>
      </c>
      <c r="X2069" s="99" t="s">
        <v>207</v>
      </c>
      <c r="Y2069" s="99">
        <v>218</v>
      </c>
      <c r="Z2069" s="99" t="s">
        <v>207</v>
      </c>
      <c r="AA2069" s="9">
        <v>380</v>
      </c>
      <c r="AB2069" s="99" t="s">
        <v>207</v>
      </c>
      <c r="AC2069" s="9">
        <v>424</v>
      </c>
      <c r="AD2069" s="9" t="s">
        <v>207</v>
      </c>
      <c r="AE2069" s="9">
        <v>167</v>
      </c>
      <c r="AF2069" s="9" t="s">
        <v>315</v>
      </c>
      <c r="AG2069" s="14" t="s">
        <v>340</v>
      </c>
      <c r="AH2069" s="14" t="s">
        <v>207</v>
      </c>
      <c r="AI2069" s="14" t="s">
        <v>341</v>
      </c>
      <c r="AJ2069" s="14" t="s">
        <v>207</v>
      </c>
      <c r="AK2069" s="9">
        <v>5</v>
      </c>
      <c r="AL2069" s="14" t="s">
        <v>207</v>
      </c>
      <c r="AM2069" s="9">
        <v>5</v>
      </c>
      <c r="AN2069" s="14" t="s">
        <v>207</v>
      </c>
      <c r="AO2069" s="9">
        <v>5</v>
      </c>
      <c r="AP2069" s="14" t="s">
        <v>207</v>
      </c>
      <c r="AQ2069" s="9">
        <v>5</v>
      </c>
      <c r="AR2069" s="14" t="s">
        <v>207</v>
      </c>
      <c r="AS2069" s="9" t="s">
        <v>41</v>
      </c>
      <c r="AT2069" s="9" t="s">
        <v>344</v>
      </c>
      <c r="AU2069" s="9" t="s">
        <v>319</v>
      </c>
      <c r="AV2069" s="9" t="s">
        <v>320</v>
      </c>
      <c r="AW2069" s="821" t="s">
        <v>5510</v>
      </c>
      <c r="AX2069" s="9">
        <v>9010600000</v>
      </c>
      <c r="AY2069" s="99">
        <v>452</v>
      </c>
      <c r="AZ2069" s="12" t="s">
        <v>207</v>
      </c>
      <c r="BA2069" s="99">
        <v>30</v>
      </c>
      <c r="BB2069" s="12" t="s">
        <v>207</v>
      </c>
      <c r="BC2069" s="99">
        <v>33</v>
      </c>
      <c r="BD2069" s="12" t="s">
        <v>207</v>
      </c>
      <c r="BE2069" s="99">
        <v>98</v>
      </c>
      <c r="BF2069" s="12" t="s">
        <v>321</v>
      </c>
      <c r="BG2069" s="654">
        <v>97.945999999999998</v>
      </c>
      <c r="BH2069" s="12" t="s">
        <v>321</v>
      </c>
      <c r="BI2069" s="99">
        <v>52</v>
      </c>
      <c r="BJ2069" s="12" t="s">
        <v>321</v>
      </c>
      <c r="BK2069" s="754">
        <v>0</v>
      </c>
      <c r="BL2069" s="12" t="s">
        <v>321</v>
      </c>
      <c r="BM2069" s="754">
        <v>0.55300000000000005</v>
      </c>
      <c r="BN2069" s="12" t="s">
        <v>321</v>
      </c>
      <c r="BO2069" s="754">
        <v>1.82</v>
      </c>
      <c r="BP2069" s="12" t="s">
        <v>321</v>
      </c>
      <c r="BQ2069" s="754">
        <v>0.02</v>
      </c>
      <c r="BR2069" s="12" t="s">
        <v>321</v>
      </c>
      <c r="BS2069" s="654">
        <v>43.552999999999997</v>
      </c>
      <c r="BT2069" s="12" t="s">
        <v>321</v>
      </c>
      <c r="BU2069" s="654">
        <v>45.945999999999998</v>
      </c>
      <c r="BV2069" s="12" t="s">
        <v>321</v>
      </c>
      <c r="BW2069" s="9">
        <v>0.46</v>
      </c>
      <c r="BX2069" s="9" t="s">
        <v>322</v>
      </c>
      <c r="BY2069" s="755">
        <v>178</v>
      </c>
      <c r="BZ2069" s="9" t="s">
        <v>315</v>
      </c>
      <c r="CA2069" s="755">
        <v>11.8</v>
      </c>
      <c r="CB2069" s="9" t="s">
        <v>315</v>
      </c>
      <c r="CC2069" s="755">
        <v>13</v>
      </c>
      <c r="CD2069" s="9" t="s">
        <v>315</v>
      </c>
      <c r="CE2069" s="755">
        <v>216</v>
      </c>
      <c r="CF2069" s="9" t="s">
        <v>323</v>
      </c>
      <c r="CG2069" s="755">
        <v>114.6</v>
      </c>
      <c r="CH2069" s="9" t="s">
        <v>323</v>
      </c>
    </row>
    <row r="2070" spans="1:86" x14ac:dyDescent="0.25">
      <c r="A2070" s="444">
        <v>10101614</v>
      </c>
      <c r="C2070" s="772">
        <v>6161</v>
      </c>
      <c r="D2070" s="807">
        <v>0.05</v>
      </c>
      <c r="E2070" s="772">
        <f t="shared" si="89"/>
        <v>6469</v>
      </c>
      <c r="F2070" s="778">
        <v>1.1000000000000001</v>
      </c>
      <c r="G2070" s="774">
        <f t="shared" si="90"/>
        <v>7116</v>
      </c>
      <c r="H2070" s="776"/>
      <c r="I2070" s="758"/>
      <c r="J2070" s="776"/>
      <c r="K2070" s="786"/>
      <c r="L2070" s="9" t="s">
        <v>308</v>
      </c>
      <c r="M2070" s="9" t="s">
        <v>4963</v>
      </c>
      <c r="N2070" s="9" t="s">
        <v>397</v>
      </c>
      <c r="O2070" s="9" t="s">
        <v>310</v>
      </c>
      <c r="P2070" s="9" t="s">
        <v>4893</v>
      </c>
      <c r="Q2070" s="9" t="s">
        <v>4894</v>
      </c>
      <c r="R2070" s="9" t="s">
        <v>4897</v>
      </c>
      <c r="S2070" s="9" t="s">
        <v>314</v>
      </c>
      <c r="T2070" s="98" t="s">
        <v>210</v>
      </c>
      <c r="U2070" s="99">
        <v>219</v>
      </c>
      <c r="V2070" s="99" t="s">
        <v>207</v>
      </c>
      <c r="W2070" s="99">
        <v>390</v>
      </c>
      <c r="X2070" s="99" t="s">
        <v>207</v>
      </c>
      <c r="Y2070" s="99">
        <v>229</v>
      </c>
      <c r="Z2070" s="99" t="s">
        <v>207</v>
      </c>
      <c r="AA2070" s="9">
        <v>400</v>
      </c>
      <c r="AB2070" s="99" t="s">
        <v>207</v>
      </c>
      <c r="AC2070" s="9">
        <v>447</v>
      </c>
      <c r="AD2070" s="9" t="s">
        <v>207</v>
      </c>
      <c r="AE2070" s="9">
        <v>176</v>
      </c>
      <c r="AF2070" s="9" t="s">
        <v>315</v>
      </c>
      <c r="AG2070" s="14" t="s">
        <v>342</v>
      </c>
      <c r="AH2070" s="14" t="s">
        <v>207</v>
      </c>
      <c r="AI2070" s="14" t="s">
        <v>343</v>
      </c>
      <c r="AJ2070" s="14" t="s">
        <v>207</v>
      </c>
      <c r="AK2070" s="9">
        <v>5</v>
      </c>
      <c r="AL2070" s="14" t="s">
        <v>207</v>
      </c>
      <c r="AM2070" s="9">
        <v>5</v>
      </c>
      <c r="AN2070" s="14" t="s">
        <v>207</v>
      </c>
      <c r="AO2070" s="9">
        <v>5</v>
      </c>
      <c r="AP2070" s="14" t="s">
        <v>207</v>
      </c>
      <c r="AQ2070" s="9">
        <v>5</v>
      </c>
      <c r="AR2070" s="14" t="s">
        <v>207</v>
      </c>
      <c r="AS2070" s="9" t="s">
        <v>41</v>
      </c>
      <c r="AT2070" s="9" t="s">
        <v>344</v>
      </c>
      <c r="AU2070" s="9" t="s">
        <v>319</v>
      </c>
      <c r="AV2070" s="9" t="s">
        <v>320</v>
      </c>
      <c r="AW2070" s="821" t="s">
        <v>5511</v>
      </c>
      <c r="AX2070" s="9">
        <v>9010600000</v>
      </c>
      <c r="AY2070" s="99">
        <v>472</v>
      </c>
      <c r="AZ2070" s="12" t="s">
        <v>207</v>
      </c>
      <c r="BA2070" s="99">
        <v>30</v>
      </c>
      <c r="BB2070" s="12" t="s">
        <v>207</v>
      </c>
      <c r="BC2070" s="99">
        <v>33</v>
      </c>
      <c r="BD2070" s="12" t="s">
        <v>207</v>
      </c>
      <c r="BE2070" s="99">
        <v>103</v>
      </c>
      <c r="BF2070" s="12" t="s">
        <v>321</v>
      </c>
      <c r="BG2070" s="654">
        <v>102.76300000000001</v>
      </c>
      <c r="BH2070" s="12" t="s">
        <v>321</v>
      </c>
      <c r="BI2070" s="99">
        <v>55</v>
      </c>
      <c r="BJ2070" s="12" t="s">
        <v>321</v>
      </c>
      <c r="BK2070" s="754">
        <v>0</v>
      </c>
      <c r="BL2070" s="12" t="s">
        <v>321</v>
      </c>
      <c r="BM2070" s="754">
        <v>0.56899999999999995</v>
      </c>
      <c r="BN2070" s="12" t="s">
        <v>321</v>
      </c>
      <c r="BO2070" s="754">
        <v>2.1800000000000002</v>
      </c>
      <c r="BP2070" s="12" t="s">
        <v>321</v>
      </c>
      <c r="BQ2070" s="754">
        <v>0.02</v>
      </c>
      <c r="BR2070" s="12" t="s">
        <v>321</v>
      </c>
      <c r="BS2070" s="654">
        <v>44.994</v>
      </c>
      <c r="BT2070" s="12" t="s">
        <v>321</v>
      </c>
      <c r="BU2070" s="654">
        <v>47.762999999999998</v>
      </c>
      <c r="BV2070" s="12" t="s">
        <v>321</v>
      </c>
      <c r="BW2070" s="9">
        <v>0.48</v>
      </c>
      <c r="BX2070" s="9" t="s">
        <v>322</v>
      </c>
      <c r="BY2070" s="755">
        <v>185.8</v>
      </c>
      <c r="BZ2070" s="9" t="s">
        <v>315</v>
      </c>
      <c r="CA2070" s="755">
        <v>11.8</v>
      </c>
      <c r="CB2070" s="9" t="s">
        <v>315</v>
      </c>
      <c r="CC2070" s="755">
        <v>13</v>
      </c>
      <c r="CD2070" s="9" t="s">
        <v>315</v>
      </c>
      <c r="CE2070" s="755">
        <v>227</v>
      </c>
      <c r="CF2070" s="9" t="s">
        <v>323</v>
      </c>
      <c r="CG2070" s="755">
        <v>121.3</v>
      </c>
      <c r="CH2070" s="9" t="s">
        <v>323</v>
      </c>
    </row>
    <row r="2071" spans="1:86" x14ac:dyDescent="0.25">
      <c r="A2071" s="444">
        <v>10101615</v>
      </c>
      <c r="C2071" s="772">
        <v>3257</v>
      </c>
      <c r="D2071" s="807">
        <v>0.05</v>
      </c>
      <c r="E2071" s="772">
        <f t="shared" si="89"/>
        <v>3420</v>
      </c>
      <c r="F2071" s="778">
        <v>1.1000000000000001</v>
      </c>
      <c r="G2071" s="774">
        <f t="shared" si="90"/>
        <v>3762</v>
      </c>
      <c r="H2071" s="776"/>
      <c r="I2071" s="758"/>
      <c r="J2071" s="776"/>
      <c r="K2071" s="786"/>
      <c r="L2071" s="9" t="s">
        <v>308</v>
      </c>
      <c r="M2071" s="9" t="s">
        <v>4964</v>
      </c>
      <c r="N2071" s="9" t="s">
        <v>397</v>
      </c>
      <c r="O2071" s="9" t="s">
        <v>310</v>
      </c>
      <c r="P2071" s="9" t="s">
        <v>4893</v>
      </c>
      <c r="Q2071" s="9" t="s">
        <v>4894</v>
      </c>
      <c r="R2071" s="9" t="s">
        <v>4897</v>
      </c>
      <c r="S2071" s="9" t="s">
        <v>314</v>
      </c>
      <c r="T2071" s="98" t="s">
        <v>210</v>
      </c>
      <c r="U2071" s="99">
        <v>107</v>
      </c>
      <c r="V2071" s="99" t="s">
        <v>207</v>
      </c>
      <c r="W2071" s="99">
        <v>190</v>
      </c>
      <c r="X2071" s="99" t="s">
        <v>207</v>
      </c>
      <c r="Y2071" s="99">
        <v>117</v>
      </c>
      <c r="Z2071" s="99" t="s">
        <v>207</v>
      </c>
      <c r="AA2071" s="9">
        <v>200</v>
      </c>
      <c r="AB2071" s="99" t="s">
        <v>207</v>
      </c>
      <c r="AC2071" s="9">
        <v>218</v>
      </c>
      <c r="AD2071" s="9" t="s">
        <v>207</v>
      </c>
      <c r="AE2071" s="9">
        <v>86</v>
      </c>
      <c r="AF2071" s="9" t="s">
        <v>315</v>
      </c>
      <c r="AG2071" s="14" t="s">
        <v>316</v>
      </c>
      <c r="AH2071" s="14" t="s">
        <v>207</v>
      </c>
      <c r="AI2071" s="14" t="s">
        <v>317</v>
      </c>
      <c r="AJ2071" s="14" t="s">
        <v>207</v>
      </c>
      <c r="AK2071" s="9">
        <v>5</v>
      </c>
      <c r="AL2071" s="14" t="s">
        <v>207</v>
      </c>
      <c r="AM2071" s="9">
        <v>5</v>
      </c>
      <c r="AN2071" s="14" t="s">
        <v>207</v>
      </c>
      <c r="AO2071" s="9">
        <v>5</v>
      </c>
      <c r="AP2071" s="14" t="s">
        <v>207</v>
      </c>
      <c r="AQ2071" s="9">
        <v>5</v>
      </c>
      <c r="AR2071" s="14" t="s">
        <v>207</v>
      </c>
      <c r="AS2071" s="9" t="s">
        <v>42</v>
      </c>
      <c r="AT2071" s="9" t="s">
        <v>345</v>
      </c>
      <c r="AU2071" s="9" t="s">
        <v>319</v>
      </c>
      <c r="AV2071" s="9" t="s">
        <v>320</v>
      </c>
      <c r="AW2071" s="821" t="s">
        <v>5512</v>
      </c>
      <c r="AX2071" s="9">
        <v>9010600000</v>
      </c>
      <c r="AY2071" s="99">
        <v>272</v>
      </c>
      <c r="AZ2071" s="12" t="s">
        <v>207</v>
      </c>
      <c r="BA2071" s="99">
        <v>25</v>
      </c>
      <c r="BB2071" s="12" t="s">
        <v>207</v>
      </c>
      <c r="BC2071" s="99">
        <v>23</v>
      </c>
      <c r="BD2071" s="12" t="s">
        <v>207</v>
      </c>
      <c r="BE2071" s="99">
        <v>40</v>
      </c>
      <c r="BF2071" s="12" t="s">
        <v>321</v>
      </c>
      <c r="BG2071" s="654">
        <v>39.718000000000004</v>
      </c>
      <c r="BH2071" s="12" t="s">
        <v>321</v>
      </c>
      <c r="BI2071" s="99">
        <v>29</v>
      </c>
      <c r="BJ2071" s="12" t="s">
        <v>321</v>
      </c>
      <c r="BK2071" s="754">
        <v>0</v>
      </c>
      <c r="BL2071" s="12" t="s">
        <v>321</v>
      </c>
      <c r="BM2071" s="754">
        <v>0.308</v>
      </c>
      <c r="BN2071" s="12" t="s">
        <v>321</v>
      </c>
      <c r="BO2071" s="754">
        <v>7.7119999999999997</v>
      </c>
      <c r="BP2071" s="12" t="s">
        <v>321</v>
      </c>
      <c r="BQ2071" s="754">
        <v>0</v>
      </c>
      <c r="BR2071" s="12" t="s">
        <v>321</v>
      </c>
      <c r="BS2071" s="654">
        <v>2.698</v>
      </c>
      <c r="BT2071" s="12" t="s">
        <v>321</v>
      </c>
      <c r="BU2071" s="654">
        <v>10.718</v>
      </c>
      <c r="BV2071" s="12" t="s">
        <v>321</v>
      </c>
      <c r="BW2071" s="9">
        <v>0.16</v>
      </c>
      <c r="BX2071" s="9" t="s">
        <v>322</v>
      </c>
      <c r="BY2071" s="755">
        <v>107.1</v>
      </c>
      <c r="BZ2071" s="9" t="s">
        <v>315</v>
      </c>
      <c r="CA2071" s="755">
        <v>9.8000000000000007</v>
      </c>
      <c r="CB2071" s="9" t="s">
        <v>315</v>
      </c>
      <c r="CC2071" s="755">
        <v>9.1</v>
      </c>
      <c r="CD2071" s="9" t="s">
        <v>315</v>
      </c>
      <c r="CE2071" s="755">
        <v>88</v>
      </c>
      <c r="CF2071" s="9" t="s">
        <v>323</v>
      </c>
      <c r="CG2071" s="755">
        <v>63.9</v>
      </c>
      <c r="CH2071" s="9" t="s">
        <v>323</v>
      </c>
    </row>
    <row r="2072" spans="1:86" x14ac:dyDescent="0.25">
      <c r="A2072" s="444">
        <v>10101616</v>
      </c>
      <c r="C2072" s="772">
        <v>3485</v>
      </c>
      <c r="D2072" s="807">
        <v>0.05</v>
      </c>
      <c r="E2072" s="772">
        <f t="shared" si="89"/>
        <v>3659</v>
      </c>
      <c r="F2072" s="778">
        <v>1.1000000000000001</v>
      </c>
      <c r="G2072" s="774">
        <f t="shared" si="90"/>
        <v>4025</v>
      </c>
      <c r="H2072" s="776"/>
      <c r="I2072" s="758"/>
      <c r="J2072" s="776"/>
      <c r="K2072" s="786"/>
      <c r="L2072" s="9" t="s">
        <v>308</v>
      </c>
      <c r="M2072" s="9" t="s">
        <v>4965</v>
      </c>
      <c r="N2072" s="9" t="s">
        <v>397</v>
      </c>
      <c r="O2072" s="9" t="s">
        <v>310</v>
      </c>
      <c r="P2072" s="9" t="s">
        <v>4893</v>
      </c>
      <c r="Q2072" s="9" t="s">
        <v>4894</v>
      </c>
      <c r="R2072" s="9" t="s">
        <v>4897</v>
      </c>
      <c r="S2072" s="9" t="s">
        <v>314</v>
      </c>
      <c r="T2072" s="98" t="s">
        <v>210</v>
      </c>
      <c r="U2072" s="99">
        <v>118</v>
      </c>
      <c r="V2072" s="99" t="s">
        <v>207</v>
      </c>
      <c r="W2072" s="99">
        <v>210</v>
      </c>
      <c r="X2072" s="99" t="s">
        <v>207</v>
      </c>
      <c r="Y2072" s="99">
        <v>128</v>
      </c>
      <c r="Z2072" s="99" t="s">
        <v>207</v>
      </c>
      <c r="AA2072" s="9">
        <v>220</v>
      </c>
      <c r="AB2072" s="99" t="s">
        <v>207</v>
      </c>
      <c r="AC2072" s="9">
        <v>241</v>
      </c>
      <c r="AD2072" s="9" t="s">
        <v>207</v>
      </c>
      <c r="AE2072" s="9">
        <v>95</v>
      </c>
      <c r="AF2072" s="9" t="s">
        <v>315</v>
      </c>
      <c r="AG2072" s="14" t="s">
        <v>324</v>
      </c>
      <c r="AH2072" s="14" t="s">
        <v>207</v>
      </c>
      <c r="AI2072" s="14" t="s">
        <v>325</v>
      </c>
      <c r="AJ2072" s="14" t="s">
        <v>207</v>
      </c>
      <c r="AK2072" s="9">
        <v>5</v>
      </c>
      <c r="AL2072" s="14" t="s">
        <v>207</v>
      </c>
      <c r="AM2072" s="9">
        <v>5</v>
      </c>
      <c r="AN2072" s="14" t="s">
        <v>207</v>
      </c>
      <c r="AO2072" s="9">
        <v>5</v>
      </c>
      <c r="AP2072" s="14" t="s">
        <v>207</v>
      </c>
      <c r="AQ2072" s="9">
        <v>5</v>
      </c>
      <c r="AR2072" s="14" t="s">
        <v>207</v>
      </c>
      <c r="AS2072" s="9" t="s">
        <v>42</v>
      </c>
      <c r="AT2072" s="9" t="s">
        <v>345</v>
      </c>
      <c r="AU2072" s="9" t="s">
        <v>319</v>
      </c>
      <c r="AV2072" s="9" t="s">
        <v>320</v>
      </c>
      <c r="AW2072" s="821" t="s">
        <v>5513</v>
      </c>
      <c r="AX2072" s="9">
        <v>9010600000</v>
      </c>
      <c r="AY2072" s="99">
        <v>292</v>
      </c>
      <c r="AZ2072" s="12" t="s">
        <v>207</v>
      </c>
      <c r="BA2072" s="99">
        <v>25</v>
      </c>
      <c r="BB2072" s="12" t="s">
        <v>207</v>
      </c>
      <c r="BC2072" s="99">
        <v>23</v>
      </c>
      <c r="BD2072" s="12" t="s">
        <v>207</v>
      </c>
      <c r="BE2072" s="99">
        <v>44</v>
      </c>
      <c r="BF2072" s="12" t="s">
        <v>321</v>
      </c>
      <c r="BG2072" s="654">
        <v>43.438000000000002</v>
      </c>
      <c r="BH2072" s="12" t="s">
        <v>321</v>
      </c>
      <c r="BI2072" s="99">
        <v>32</v>
      </c>
      <c r="BJ2072" s="12" t="s">
        <v>321</v>
      </c>
      <c r="BK2072" s="754">
        <v>0</v>
      </c>
      <c r="BL2072" s="12" t="s">
        <v>321</v>
      </c>
      <c r="BM2072" s="754">
        <v>0.316</v>
      </c>
      <c r="BN2072" s="12" t="s">
        <v>321</v>
      </c>
      <c r="BO2072" s="754">
        <v>8.4239999999999995</v>
      </c>
      <c r="BP2072" s="12" t="s">
        <v>321</v>
      </c>
      <c r="BQ2072" s="754">
        <v>0</v>
      </c>
      <c r="BR2072" s="12" t="s">
        <v>321</v>
      </c>
      <c r="BS2072" s="654">
        <v>2.698</v>
      </c>
      <c r="BT2072" s="12" t="s">
        <v>321</v>
      </c>
      <c r="BU2072" s="654">
        <v>11.438000000000001</v>
      </c>
      <c r="BV2072" s="12" t="s">
        <v>321</v>
      </c>
      <c r="BW2072" s="9">
        <v>0.17</v>
      </c>
      <c r="BX2072" s="9" t="s">
        <v>322</v>
      </c>
      <c r="BY2072" s="755">
        <v>115</v>
      </c>
      <c r="BZ2072" s="9" t="s">
        <v>315</v>
      </c>
      <c r="CA2072" s="755">
        <v>9.8000000000000007</v>
      </c>
      <c r="CB2072" s="9" t="s">
        <v>315</v>
      </c>
      <c r="CC2072" s="755">
        <v>9.1</v>
      </c>
      <c r="CD2072" s="9" t="s">
        <v>315</v>
      </c>
      <c r="CE2072" s="755">
        <v>96</v>
      </c>
      <c r="CF2072" s="9" t="s">
        <v>323</v>
      </c>
      <c r="CG2072" s="755">
        <v>70.5</v>
      </c>
      <c r="CH2072" s="9" t="s">
        <v>323</v>
      </c>
    </row>
    <row r="2073" spans="1:86" x14ac:dyDescent="0.25">
      <c r="A2073" s="444">
        <v>10101617</v>
      </c>
      <c r="C2073" s="772">
        <v>3724</v>
      </c>
      <c r="D2073" s="807">
        <v>0.05</v>
      </c>
      <c r="E2073" s="772">
        <f t="shared" si="89"/>
        <v>3910</v>
      </c>
      <c r="F2073" s="778">
        <v>1.1000000000000001</v>
      </c>
      <c r="G2073" s="774">
        <f t="shared" si="90"/>
        <v>4301</v>
      </c>
      <c r="H2073" s="776"/>
      <c r="I2073" s="758"/>
      <c r="J2073" s="776"/>
      <c r="K2073" s="786"/>
      <c r="L2073" s="9" t="s">
        <v>308</v>
      </c>
      <c r="M2073" s="9" t="s">
        <v>4966</v>
      </c>
      <c r="N2073" s="9" t="s">
        <v>397</v>
      </c>
      <c r="O2073" s="9" t="s">
        <v>310</v>
      </c>
      <c r="P2073" s="9" t="s">
        <v>4893</v>
      </c>
      <c r="Q2073" s="9" t="s">
        <v>4894</v>
      </c>
      <c r="R2073" s="9" t="s">
        <v>4897</v>
      </c>
      <c r="S2073" s="9" t="s">
        <v>314</v>
      </c>
      <c r="T2073" s="98" t="s">
        <v>210</v>
      </c>
      <c r="U2073" s="99">
        <v>129</v>
      </c>
      <c r="V2073" s="99" t="s">
        <v>207</v>
      </c>
      <c r="W2073" s="99">
        <v>230</v>
      </c>
      <c r="X2073" s="99" t="s">
        <v>207</v>
      </c>
      <c r="Y2073" s="99">
        <v>139</v>
      </c>
      <c r="Z2073" s="99" t="s">
        <v>207</v>
      </c>
      <c r="AA2073" s="9">
        <v>240</v>
      </c>
      <c r="AB2073" s="99" t="s">
        <v>207</v>
      </c>
      <c r="AC2073" s="9">
        <v>264</v>
      </c>
      <c r="AD2073" s="9" t="s">
        <v>207</v>
      </c>
      <c r="AE2073" s="9">
        <v>104</v>
      </c>
      <c r="AF2073" s="9" t="s">
        <v>315</v>
      </c>
      <c r="AG2073" s="14" t="s">
        <v>326</v>
      </c>
      <c r="AH2073" s="14" t="s">
        <v>207</v>
      </c>
      <c r="AI2073" s="14" t="s">
        <v>327</v>
      </c>
      <c r="AJ2073" s="14" t="s">
        <v>207</v>
      </c>
      <c r="AK2073" s="9">
        <v>5</v>
      </c>
      <c r="AL2073" s="14" t="s">
        <v>207</v>
      </c>
      <c r="AM2073" s="9">
        <v>5</v>
      </c>
      <c r="AN2073" s="14" t="s">
        <v>207</v>
      </c>
      <c r="AO2073" s="9">
        <v>5</v>
      </c>
      <c r="AP2073" s="14" t="s">
        <v>207</v>
      </c>
      <c r="AQ2073" s="9">
        <v>5</v>
      </c>
      <c r="AR2073" s="14" t="s">
        <v>207</v>
      </c>
      <c r="AS2073" s="9" t="s">
        <v>42</v>
      </c>
      <c r="AT2073" s="9" t="s">
        <v>345</v>
      </c>
      <c r="AU2073" s="9" t="s">
        <v>319</v>
      </c>
      <c r="AV2073" s="9" t="s">
        <v>320</v>
      </c>
      <c r="AW2073" s="821" t="s">
        <v>5514</v>
      </c>
      <c r="AX2073" s="9">
        <v>9010600000</v>
      </c>
      <c r="AY2073" s="99">
        <v>312</v>
      </c>
      <c r="AZ2073" s="12" t="s">
        <v>207</v>
      </c>
      <c r="BA2073" s="99">
        <v>25</v>
      </c>
      <c r="BB2073" s="12" t="s">
        <v>207</v>
      </c>
      <c r="BC2073" s="99">
        <v>23</v>
      </c>
      <c r="BD2073" s="12" t="s">
        <v>207</v>
      </c>
      <c r="BE2073" s="99">
        <v>47</v>
      </c>
      <c r="BF2073" s="12" t="s">
        <v>321</v>
      </c>
      <c r="BG2073" s="654">
        <v>46.198</v>
      </c>
      <c r="BH2073" s="12" t="s">
        <v>321</v>
      </c>
      <c r="BI2073" s="99">
        <v>34</v>
      </c>
      <c r="BJ2073" s="12" t="s">
        <v>321</v>
      </c>
      <c r="BK2073" s="754">
        <v>0</v>
      </c>
      <c r="BL2073" s="12" t="s">
        <v>321</v>
      </c>
      <c r="BM2073" s="754">
        <v>0.32400000000000001</v>
      </c>
      <c r="BN2073" s="12" t="s">
        <v>321</v>
      </c>
      <c r="BO2073" s="754">
        <v>9.1760000000000002</v>
      </c>
      <c r="BP2073" s="12" t="s">
        <v>321</v>
      </c>
      <c r="BQ2073" s="754">
        <v>0</v>
      </c>
      <c r="BR2073" s="12" t="s">
        <v>321</v>
      </c>
      <c r="BS2073" s="654">
        <v>2.698</v>
      </c>
      <c r="BT2073" s="12" t="s">
        <v>321</v>
      </c>
      <c r="BU2073" s="654">
        <v>12.198</v>
      </c>
      <c r="BV2073" s="12" t="s">
        <v>321</v>
      </c>
      <c r="BW2073" s="9">
        <v>0.18</v>
      </c>
      <c r="BX2073" s="9" t="s">
        <v>322</v>
      </c>
      <c r="BY2073" s="755">
        <v>122.8</v>
      </c>
      <c r="BZ2073" s="9" t="s">
        <v>315</v>
      </c>
      <c r="CA2073" s="755">
        <v>9.8000000000000007</v>
      </c>
      <c r="CB2073" s="9" t="s">
        <v>315</v>
      </c>
      <c r="CC2073" s="755">
        <v>9.1</v>
      </c>
      <c r="CD2073" s="9" t="s">
        <v>315</v>
      </c>
      <c r="CE2073" s="755">
        <v>102</v>
      </c>
      <c r="CF2073" s="9" t="s">
        <v>323</v>
      </c>
      <c r="CG2073" s="755">
        <v>75</v>
      </c>
      <c r="CH2073" s="9" t="s">
        <v>323</v>
      </c>
    </row>
    <row r="2074" spans="1:86" x14ac:dyDescent="0.25">
      <c r="A2074" s="444">
        <v>10101618</v>
      </c>
      <c r="C2074" s="772">
        <v>3980</v>
      </c>
      <c r="D2074" s="807">
        <v>0.05</v>
      </c>
      <c r="E2074" s="772">
        <f t="shared" si="89"/>
        <v>4179</v>
      </c>
      <c r="F2074" s="778">
        <v>1.1000000000000001</v>
      </c>
      <c r="G2074" s="774">
        <f t="shared" si="90"/>
        <v>4597</v>
      </c>
      <c r="H2074" s="776"/>
      <c r="I2074" s="758"/>
      <c r="J2074" s="776"/>
      <c r="K2074" s="786"/>
      <c r="L2074" s="9" t="s">
        <v>308</v>
      </c>
      <c r="M2074" s="9" t="s">
        <v>4967</v>
      </c>
      <c r="N2074" s="9" t="s">
        <v>397</v>
      </c>
      <c r="O2074" s="9" t="s">
        <v>310</v>
      </c>
      <c r="P2074" s="9" t="s">
        <v>4893</v>
      </c>
      <c r="Q2074" s="9" t="s">
        <v>4894</v>
      </c>
      <c r="R2074" s="9" t="s">
        <v>4897</v>
      </c>
      <c r="S2074" s="9" t="s">
        <v>314</v>
      </c>
      <c r="T2074" s="98" t="s">
        <v>210</v>
      </c>
      <c r="U2074" s="99">
        <v>141</v>
      </c>
      <c r="V2074" s="99" t="s">
        <v>207</v>
      </c>
      <c r="W2074" s="99">
        <v>250</v>
      </c>
      <c r="X2074" s="99" t="s">
        <v>207</v>
      </c>
      <c r="Y2074" s="99">
        <v>151</v>
      </c>
      <c r="Z2074" s="99" t="s">
        <v>207</v>
      </c>
      <c r="AA2074" s="9">
        <v>260</v>
      </c>
      <c r="AB2074" s="99" t="s">
        <v>207</v>
      </c>
      <c r="AC2074" s="9">
        <v>287</v>
      </c>
      <c r="AD2074" s="9" t="s">
        <v>207</v>
      </c>
      <c r="AE2074" s="9">
        <v>113</v>
      </c>
      <c r="AF2074" s="9" t="s">
        <v>315</v>
      </c>
      <c r="AG2074" s="14" t="s">
        <v>328</v>
      </c>
      <c r="AH2074" s="14" t="s">
        <v>207</v>
      </c>
      <c r="AI2074" s="14" t="s">
        <v>329</v>
      </c>
      <c r="AJ2074" s="14" t="s">
        <v>207</v>
      </c>
      <c r="AK2074" s="9">
        <v>5</v>
      </c>
      <c r="AL2074" s="14" t="s">
        <v>207</v>
      </c>
      <c r="AM2074" s="9">
        <v>5</v>
      </c>
      <c r="AN2074" s="14" t="s">
        <v>207</v>
      </c>
      <c r="AO2074" s="9">
        <v>5</v>
      </c>
      <c r="AP2074" s="14" t="s">
        <v>207</v>
      </c>
      <c r="AQ2074" s="9">
        <v>5</v>
      </c>
      <c r="AR2074" s="14" t="s">
        <v>207</v>
      </c>
      <c r="AS2074" s="9" t="s">
        <v>42</v>
      </c>
      <c r="AT2074" s="9" t="s">
        <v>345</v>
      </c>
      <c r="AU2074" s="9" t="s">
        <v>319</v>
      </c>
      <c r="AV2074" s="9" t="s">
        <v>320</v>
      </c>
      <c r="AW2074" s="821" t="s">
        <v>5515</v>
      </c>
      <c r="AX2074" s="9">
        <v>9010600000</v>
      </c>
      <c r="AY2074" s="99">
        <v>330</v>
      </c>
      <c r="AZ2074" s="12" t="s">
        <v>207</v>
      </c>
      <c r="BA2074" s="99">
        <v>25</v>
      </c>
      <c r="BB2074" s="12" t="s">
        <v>207</v>
      </c>
      <c r="BC2074" s="99">
        <v>23</v>
      </c>
      <c r="BD2074" s="12" t="s">
        <v>207</v>
      </c>
      <c r="BE2074" s="99">
        <v>50</v>
      </c>
      <c r="BF2074" s="12" t="s">
        <v>321</v>
      </c>
      <c r="BG2074" s="654">
        <v>49.438000000000002</v>
      </c>
      <c r="BH2074" s="12" t="s">
        <v>321</v>
      </c>
      <c r="BI2074" s="99">
        <v>37</v>
      </c>
      <c r="BJ2074" s="12" t="s">
        <v>321</v>
      </c>
      <c r="BK2074" s="754">
        <v>0</v>
      </c>
      <c r="BL2074" s="12" t="s">
        <v>321</v>
      </c>
      <c r="BM2074" s="754">
        <v>0.33200000000000002</v>
      </c>
      <c r="BN2074" s="12" t="s">
        <v>321</v>
      </c>
      <c r="BO2074" s="754">
        <v>9.4079999999999995</v>
      </c>
      <c r="BP2074" s="12" t="s">
        <v>321</v>
      </c>
      <c r="BQ2074" s="754">
        <v>0</v>
      </c>
      <c r="BR2074" s="12" t="s">
        <v>321</v>
      </c>
      <c r="BS2074" s="654">
        <v>2.698</v>
      </c>
      <c r="BT2074" s="12" t="s">
        <v>321</v>
      </c>
      <c r="BU2074" s="654">
        <v>12.438000000000001</v>
      </c>
      <c r="BV2074" s="12" t="s">
        <v>321</v>
      </c>
      <c r="BW2074" s="9">
        <v>0.19</v>
      </c>
      <c r="BX2074" s="9" t="s">
        <v>322</v>
      </c>
      <c r="BY2074" s="755">
        <v>129.9</v>
      </c>
      <c r="BZ2074" s="9" t="s">
        <v>315</v>
      </c>
      <c r="CA2074" s="755">
        <v>9.8000000000000007</v>
      </c>
      <c r="CB2074" s="9" t="s">
        <v>315</v>
      </c>
      <c r="CC2074" s="755">
        <v>9.1</v>
      </c>
      <c r="CD2074" s="9" t="s">
        <v>315</v>
      </c>
      <c r="CE2074" s="755">
        <v>109</v>
      </c>
      <c r="CF2074" s="9" t="s">
        <v>323</v>
      </c>
      <c r="CG2074" s="755">
        <v>81.599999999999994</v>
      </c>
      <c r="CH2074" s="9" t="s">
        <v>323</v>
      </c>
    </row>
    <row r="2075" spans="1:86" x14ac:dyDescent="0.25">
      <c r="A2075" s="444">
        <v>10101619</v>
      </c>
      <c r="C2075" s="772">
        <v>4249</v>
      </c>
      <c r="D2075" s="807">
        <v>0.05</v>
      </c>
      <c r="E2075" s="772">
        <f t="shared" si="89"/>
        <v>4461</v>
      </c>
      <c r="F2075" s="778">
        <v>1.1000000000000001</v>
      </c>
      <c r="G2075" s="774">
        <f t="shared" si="90"/>
        <v>4907</v>
      </c>
      <c r="H2075" s="776"/>
      <c r="I2075" s="758"/>
      <c r="J2075" s="776"/>
      <c r="K2075" s="786"/>
      <c r="L2075" s="9" t="s">
        <v>308</v>
      </c>
      <c r="M2075" s="9" t="s">
        <v>4968</v>
      </c>
      <c r="N2075" s="9" t="s">
        <v>397</v>
      </c>
      <c r="O2075" s="9" t="s">
        <v>310</v>
      </c>
      <c r="P2075" s="9" t="s">
        <v>4893</v>
      </c>
      <c r="Q2075" s="9" t="s">
        <v>4894</v>
      </c>
      <c r="R2075" s="9" t="s">
        <v>4897</v>
      </c>
      <c r="S2075" s="9" t="s">
        <v>314</v>
      </c>
      <c r="T2075" s="98" t="s">
        <v>210</v>
      </c>
      <c r="U2075" s="99">
        <v>152</v>
      </c>
      <c r="V2075" s="99" t="s">
        <v>207</v>
      </c>
      <c r="W2075" s="99">
        <v>270</v>
      </c>
      <c r="X2075" s="99" t="s">
        <v>207</v>
      </c>
      <c r="Y2075" s="99">
        <v>162</v>
      </c>
      <c r="Z2075" s="99" t="s">
        <v>207</v>
      </c>
      <c r="AA2075" s="9">
        <v>280</v>
      </c>
      <c r="AB2075" s="99" t="s">
        <v>207</v>
      </c>
      <c r="AC2075" s="9">
        <v>310</v>
      </c>
      <c r="AD2075" s="9" t="s">
        <v>207</v>
      </c>
      <c r="AE2075" s="9">
        <v>122</v>
      </c>
      <c r="AF2075" s="9" t="s">
        <v>315</v>
      </c>
      <c r="AG2075" s="14" t="s">
        <v>330</v>
      </c>
      <c r="AH2075" s="14" t="s">
        <v>207</v>
      </c>
      <c r="AI2075" s="14" t="s">
        <v>331</v>
      </c>
      <c r="AJ2075" s="14" t="s">
        <v>207</v>
      </c>
      <c r="AK2075" s="9">
        <v>5</v>
      </c>
      <c r="AL2075" s="14" t="s">
        <v>207</v>
      </c>
      <c r="AM2075" s="9">
        <v>5</v>
      </c>
      <c r="AN2075" s="14" t="s">
        <v>207</v>
      </c>
      <c r="AO2075" s="9">
        <v>5</v>
      </c>
      <c r="AP2075" s="14" t="s">
        <v>207</v>
      </c>
      <c r="AQ2075" s="9">
        <v>5</v>
      </c>
      <c r="AR2075" s="14" t="s">
        <v>207</v>
      </c>
      <c r="AS2075" s="9" t="s">
        <v>42</v>
      </c>
      <c r="AT2075" s="9" t="s">
        <v>345</v>
      </c>
      <c r="AU2075" s="9" t="s">
        <v>319</v>
      </c>
      <c r="AV2075" s="9" t="s">
        <v>320</v>
      </c>
      <c r="AW2075" s="821" t="s">
        <v>5516</v>
      </c>
      <c r="AX2075" s="9">
        <v>9010600000</v>
      </c>
      <c r="AY2075" s="99">
        <v>351</v>
      </c>
      <c r="AZ2075" s="12" t="s">
        <v>207</v>
      </c>
      <c r="BA2075" s="99">
        <v>25</v>
      </c>
      <c r="BB2075" s="12" t="s">
        <v>207</v>
      </c>
      <c r="BC2075" s="99">
        <v>23</v>
      </c>
      <c r="BD2075" s="12" t="s">
        <v>207</v>
      </c>
      <c r="BE2075" s="99">
        <v>51</v>
      </c>
      <c r="BF2075" s="12" t="s">
        <v>321</v>
      </c>
      <c r="BG2075" s="654">
        <v>50.238</v>
      </c>
      <c r="BH2075" s="12" t="s">
        <v>321</v>
      </c>
      <c r="BI2075" s="99">
        <v>39</v>
      </c>
      <c r="BJ2075" s="12" t="s">
        <v>321</v>
      </c>
      <c r="BK2075" s="754">
        <v>0</v>
      </c>
      <c r="BL2075" s="12" t="s">
        <v>321</v>
      </c>
      <c r="BM2075" s="754">
        <v>0.34</v>
      </c>
      <c r="BN2075" s="12" t="s">
        <v>321</v>
      </c>
      <c r="BO2075" s="754">
        <v>8.1999999999999993</v>
      </c>
      <c r="BP2075" s="12" t="s">
        <v>321</v>
      </c>
      <c r="BQ2075" s="754">
        <v>0</v>
      </c>
      <c r="BR2075" s="12" t="s">
        <v>321</v>
      </c>
      <c r="BS2075" s="654">
        <v>2.698</v>
      </c>
      <c r="BT2075" s="12" t="s">
        <v>321</v>
      </c>
      <c r="BU2075" s="654">
        <v>11.238</v>
      </c>
      <c r="BV2075" s="12" t="s">
        <v>321</v>
      </c>
      <c r="BW2075" s="9">
        <v>0.2</v>
      </c>
      <c r="BX2075" s="9" t="s">
        <v>322</v>
      </c>
      <c r="BY2075" s="755">
        <v>138.19999999999999</v>
      </c>
      <c r="BZ2075" s="9" t="s">
        <v>315</v>
      </c>
      <c r="CA2075" s="755">
        <v>9.8000000000000007</v>
      </c>
      <c r="CB2075" s="9" t="s">
        <v>315</v>
      </c>
      <c r="CC2075" s="755">
        <v>9.1</v>
      </c>
      <c r="CD2075" s="9" t="s">
        <v>315</v>
      </c>
      <c r="CE2075" s="755">
        <v>111</v>
      </c>
      <c r="CF2075" s="9" t="s">
        <v>323</v>
      </c>
      <c r="CG2075" s="755">
        <v>86</v>
      </c>
      <c r="CH2075" s="9" t="s">
        <v>323</v>
      </c>
    </row>
    <row r="2076" spans="1:86" x14ac:dyDescent="0.25">
      <c r="A2076" s="444">
        <v>10101620</v>
      </c>
      <c r="C2076" s="772">
        <v>4533</v>
      </c>
      <c r="D2076" s="807">
        <v>0.05</v>
      </c>
      <c r="E2076" s="772">
        <f t="shared" si="89"/>
        <v>4760</v>
      </c>
      <c r="F2076" s="778">
        <v>1.1000000000000001</v>
      </c>
      <c r="G2076" s="774">
        <f t="shared" si="90"/>
        <v>5236</v>
      </c>
      <c r="H2076" s="776"/>
      <c r="I2076" s="758"/>
      <c r="J2076" s="776"/>
      <c r="K2076" s="786"/>
      <c r="L2076" s="9" t="s">
        <v>308</v>
      </c>
      <c r="M2076" s="9" t="s">
        <v>4969</v>
      </c>
      <c r="N2076" s="9" t="s">
        <v>397</v>
      </c>
      <c r="O2076" s="9" t="s">
        <v>310</v>
      </c>
      <c r="P2076" s="9" t="s">
        <v>4893</v>
      </c>
      <c r="Q2076" s="9" t="s">
        <v>4894</v>
      </c>
      <c r="R2076" s="9" t="s">
        <v>4897</v>
      </c>
      <c r="S2076" s="9" t="s">
        <v>314</v>
      </c>
      <c r="T2076" s="98" t="s">
        <v>210</v>
      </c>
      <c r="U2076" s="99">
        <v>163</v>
      </c>
      <c r="V2076" s="99" t="s">
        <v>207</v>
      </c>
      <c r="W2076" s="99">
        <v>290</v>
      </c>
      <c r="X2076" s="99" t="s">
        <v>207</v>
      </c>
      <c r="Y2076" s="99">
        <v>173</v>
      </c>
      <c r="Z2076" s="99" t="s">
        <v>207</v>
      </c>
      <c r="AA2076" s="9">
        <v>300</v>
      </c>
      <c r="AB2076" s="99" t="s">
        <v>207</v>
      </c>
      <c r="AC2076" s="9">
        <v>333</v>
      </c>
      <c r="AD2076" s="9" t="s">
        <v>207</v>
      </c>
      <c r="AE2076" s="9">
        <v>131</v>
      </c>
      <c r="AF2076" s="9" t="s">
        <v>315</v>
      </c>
      <c r="AG2076" s="14" t="s">
        <v>332</v>
      </c>
      <c r="AH2076" s="14" t="s">
        <v>207</v>
      </c>
      <c r="AI2076" s="14" t="s">
        <v>333</v>
      </c>
      <c r="AJ2076" s="14" t="s">
        <v>207</v>
      </c>
      <c r="AK2076" s="9">
        <v>5</v>
      </c>
      <c r="AL2076" s="14" t="s">
        <v>207</v>
      </c>
      <c r="AM2076" s="9">
        <v>5</v>
      </c>
      <c r="AN2076" s="14" t="s">
        <v>207</v>
      </c>
      <c r="AO2076" s="9">
        <v>5</v>
      </c>
      <c r="AP2076" s="14" t="s">
        <v>207</v>
      </c>
      <c r="AQ2076" s="9">
        <v>5</v>
      </c>
      <c r="AR2076" s="14" t="s">
        <v>207</v>
      </c>
      <c r="AS2076" s="9" t="s">
        <v>42</v>
      </c>
      <c r="AT2076" s="9" t="s">
        <v>345</v>
      </c>
      <c r="AU2076" s="9" t="s">
        <v>319</v>
      </c>
      <c r="AV2076" s="9" t="s">
        <v>320</v>
      </c>
      <c r="AW2076" s="821" t="s">
        <v>5517</v>
      </c>
      <c r="AX2076" s="9">
        <v>9010600000</v>
      </c>
      <c r="AY2076" s="99">
        <v>373</v>
      </c>
      <c r="AZ2076" s="12" t="s">
        <v>207</v>
      </c>
      <c r="BA2076" s="99">
        <v>30</v>
      </c>
      <c r="BB2076" s="12" t="s">
        <v>207</v>
      </c>
      <c r="BC2076" s="99">
        <v>33</v>
      </c>
      <c r="BD2076" s="12" t="s">
        <v>207</v>
      </c>
      <c r="BE2076" s="99">
        <v>82</v>
      </c>
      <c r="BF2076" s="12" t="s">
        <v>321</v>
      </c>
      <c r="BG2076" s="654">
        <v>81.795000000000002</v>
      </c>
      <c r="BH2076" s="12" t="s">
        <v>321</v>
      </c>
      <c r="BI2076" s="99">
        <v>42</v>
      </c>
      <c r="BJ2076" s="12" t="s">
        <v>321</v>
      </c>
      <c r="BK2076" s="754">
        <v>0</v>
      </c>
      <c r="BL2076" s="12" t="s">
        <v>321</v>
      </c>
      <c r="BM2076" s="754">
        <v>0.49</v>
      </c>
      <c r="BN2076" s="12" t="s">
        <v>321</v>
      </c>
      <c r="BO2076" s="754">
        <v>1.5</v>
      </c>
      <c r="BP2076" s="12" t="s">
        <v>321</v>
      </c>
      <c r="BQ2076" s="754">
        <v>0.02</v>
      </c>
      <c r="BR2076" s="12" t="s">
        <v>321</v>
      </c>
      <c r="BS2076" s="654">
        <v>37.784999999999997</v>
      </c>
      <c r="BT2076" s="12" t="s">
        <v>321</v>
      </c>
      <c r="BU2076" s="654">
        <v>39.795000000000002</v>
      </c>
      <c r="BV2076" s="12" t="s">
        <v>321</v>
      </c>
      <c r="BW2076" s="9">
        <v>0.38</v>
      </c>
      <c r="BX2076" s="9" t="s">
        <v>322</v>
      </c>
      <c r="BY2076" s="755">
        <v>146.9</v>
      </c>
      <c r="BZ2076" s="9" t="s">
        <v>315</v>
      </c>
      <c r="CA2076" s="755">
        <v>11.8</v>
      </c>
      <c r="CB2076" s="9" t="s">
        <v>315</v>
      </c>
      <c r="CC2076" s="755">
        <v>13</v>
      </c>
      <c r="CD2076" s="9" t="s">
        <v>315</v>
      </c>
      <c r="CE2076" s="755">
        <v>180</v>
      </c>
      <c r="CF2076" s="9" t="s">
        <v>323</v>
      </c>
      <c r="CG2076" s="755">
        <v>92.6</v>
      </c>
      <c r="CH2076" s="9" t="s">
        <v>323</v>
      </c>
    </row>
    <row r="2077" spans="1:86" x14ac:dyDescent="0.25">
      <c r="A2077" s="444">
        <v>10101621</v>
      </c>
      <c r="C2077" s="772">
        <v>4830</v>
      </c>
      <c r="D2077" s="807">
        <v>0.05</v>
      </c>
      <c r="E2077" s="772">
        <f t="shared" si="89"/>
        <v>5072</v>
      </c>
      <c r="F2077" s="778">
        <v>1.1000000000000001</v>
      </c>
      <c r="G2077" s="774">
        <f t="shared" si="90"/>
        <v>5579</v>
      </c>
      <c r="H2077" s="776"/>
      <c r="I2077" s="758"/>
      <c r="J2077" s="776"/>
      <c r="K2077" s="786"/>
      <c r="L2077" s="9" t="s">
        <v>308</v>
      </c>
      <c r="M2077" s="9" t="s">
        <v>4970</v>
      </c>
      <c r="N2077" s="9" t="s">
        <v>397</v>
      </c>
      <c r="O2077" s="9" t="s">
        <v>310</v>
      </c>
      <c r="P2077" s="9" t="s">
        <v>4893</v>
      </c>
      <c r="Q2077" s="9" t="s">
        <v>4894</v>
      </c>
      <c r="R2077" s="9" t="s">
        <v>4897</v>
      </c>
      <c r="S2077" s="9" t="s">
        <v>314</v>
      </c>
      <c r="T2077" s="98" t="s">
        <v>210</v>
      </c>
      <c r="U2077" s="99">
        <v>174</v>
      </c>
      <c r="V2077" s="99" t="s">
        <v>207</v>
      </c>
      <c r="W2077" s="99">
        <v>310</v>
      </c>
      <c r="X2077" s="99" t="s">
        <v>207</v>
      </c>
      <c r="Y2077" s="99">
        <v>184</v>
      </c>
      <c r="Z2077" s="99" t="s">
        <v>207</v>
      </c>
      <c r="AA2077" s="9">
        <v>320</v>
      </c>
      <c r="AB2077" s="99" t="s">
        <v>207</v>
      </c>
      <c r="AC2077" s="9">
        <v>355</v>
      </c>
      <c r="AD2077" s="9" t="s">
        <v>207</v>
      </c>
      <c r="AE2077" s="9">
        <v>140</v>
      </c>
      <c r="AF2077" s="9" t="s">
        <v>315</v>
      </c>
      <c r="AG2077" s="14" t="s">
        <v>334</v>
      </c>
      <c r="AH2077" s="14" t="s">
        <v>207</v>
      </c>
      <c r="AI2077" s="14" t="s">
        <v>335</v>
      </c>
      <c r="AJ2077" s="14" t="s">
        <v>207</v>
      </c>
      <c r="AK2077" s="9">
        <v>5</v>
      </c>
      <c r="AL2077" s="14" t="s">
        <v>207</v>
      </c>
      <c r="AM2077" s="9">
        <v>5</v>
      </c>
      <c r="AN2077" s="14" t="s">
        <v>207</v>
      </c>
      <c r="AO2077" s="9">
        <v>5</v>
      </c>
      <c r="AP2077" s="14" t="s">
        <v>207</v>
      </c>
      <c r="AQ2077" s="9">
        <v>5</v>
      </c>
      <c r="AR2077" s="14" t="s">
        <v>207</v>
      </c>
      <c r="AS2077" s="9" t="s">
        <v>42</v>
      </c>
      <c r="AT2077" s="9" t="s">
        <v>345</v>
      </c>
      <c r="AU2077" s="9" t="s">
        <v>319</v>
      </c>
      <c r="AV2077" s="9" t="s">
        <v>320</v>
      </c>
      <c r="AW2077" s="821" t="s">
        <v>5518</v>
      </c>
      <c r="AX2077" s="9">
        <v>9010600000</v>
      </c>
      <c r="AY2077" s="99">
        <v>396</v>
      </c>
      <c r="AZ2077" s="12" t="s">
        <v>207</v>
      </c>
      <c r="BA2077" s="99">
        <v>30</v>
      </c>
      <c r="BB2077" s="12" t="s">
        <v>207</v>
      </c>
      <c r="BC2077" s="99">
        <v>33</v>
      </c>
      <c r="BD2077" s="12" t="s">
        <v>207</v>
      </c>
      <c r="BE2077" s="99">
        <v>87</v>
      </c>
      <c r="BF2077" s="12" t="s">
        <v>321</v>
      </c>
      <c r="BG2077" s="654">
        <v>86.471000000000004</v>
      </c>
      <c r="BH2077" s="12" t="s">
        <v>321</v>
      </c>
      <c r="BI2077" s="99">
        <v>45</v>
      </c>
      <c r="BJ2077" s="12" t="s">
        <v>321</v>
      </c>
      <c r="BK2077" s="754">
        <v>0</v>
      </c>
      <c r="BL2077" s="12" t="s">
        <v>321</v>
      </c>
      <c r="BM2077" s="754">
        <v>0.50800000000000001</v>
      </c>
      <c r="BN2077" s="12" t="s">
        <v>321</v>
      </c>
      <c r="BO2077" s="754">
        <v>1.5</v>
      </c>
      <c r="BP2077" s="12" t="s">
        <v>321</v>
      </c>
      <c r="BQ2077" s="754">
        <v>0.02</v>
      </c>
      <c r="BR2077" s="12" t="s">
        <v>321</v>
      </c>
      <c r="BS2077" s="654">
        <v>39.442999999999998</v>
      </c>
      <c r="BT2077" s="12" t="s">
        <v>321</v>
      </c>
      <c r="BU2077" s="654">
        <v>41.470999999999997</v>
      </c>
      <c r="BV2077" s="12" t="s">
        <v>321</v>
      </c>
      <c r="BW2077" s="9">
        <v>0.4</v>
      </c>
      <c r="BX2077" s="9" t="s">
        <v>322</v>
      </c>
      <c r="BY2077" s="755">
        <v>155.9</v>
      </c>
      <c r="BZ2077" s="9" t="s">
        <v>315</v>
      </c>
      <c r="CA2077" s="755">
        <v>11.8</v>
      </c>
      <c r="CB2077" s="9" t="s">
        <v>315</v>
      </c>
      <c r="CC2077" s="755">
        <v>13</v>
      </c>
      <c r="CD2077" s="9" t="s">
        <v>315</v>
      </c>
      <c r="CE2077" s="755">
        <v>191</v>
      </c>
      <c r="CF2077" s="9" t="s">
        <v>323</v>
      </c>
      <c r="CG2077" s="755">
        <v>99.2</v>
      </c>
      <c r="CH2077" s="9" t="s">
        <v>323</v>
      </c>
    </row>
    <row r="2078" spans="1:86" x14ac:dyDescent="0.25">
      <c r="A2078" s="444">
        <v>10101622</v>
      </c>
      <c r="C2078" s="772">
        <v>5142</v>
      </c>
      <c r="D2078" s="807">
        <v>0.05</v>
      </c>
      <c r="E2078" s="772">
        <f t="shared" si="89"/>
        <v>5399</v>
      </c>
      <c r="F2078" s="778">
        <v>1.1000000000000001</v>
      </c>
      <c r="G2078" s="774">
        <f t="shared" si="90"/>
        <v>5939</v>
      </c>
      <c r="H2078" s="776"/>
      <c r="I2078" s="758"/>
      <c r="J2078" s="776"/>
      <c r="K2078" s="786"/>
      <c r="L2078" s="9" t="s">
        <v>308</v>
      </c>
      <c r="M2078" s="9" t="s">
        <v>4971</v>
      </c>
      <c r="N2078" s="9" t="s">
        <v>397</v>
      </c>
      <c r="O2078" s="9" t="s">
        <v>310</v>
      </c>
      <c r="P2078" s="9" t="s">
        <v>4893</v>
      </c>
      <c r="Q2078" s="9" t="s">
        <v>4894</v>
      </c>
      <c r="R2078" s="9" t="s">
        <v>4897</v>
      </c>
      <c r="S2078" s="9" t="s">
        <v>314</v>
      </c>
      <c r="T2078" s="98" t="s">
        <v>210</v>
      </c>
      <c r="U2078" s="99">
        <v>186</v>
      </c>
      <c r="V2078" s="99" t="s">
        <v>207</v>
      </c>
      <c r="W2078" s="99">
        <v>330</v>
      </c>
      <c r="X2078" s="99" t="s">
        <v>207</v>
      </c>
      <c r="Y2078" s="99">
        <v>196</v>
      </c>
      <c r="Z2078" s="99" t="s">
        <v>207</v>
      </c>
      <c r="AA2078" s="9">
        <v>340</v>
      </c>
      <c r="AB2078" s="99" t="s">
        <v>207</v>
      </c>
      <c r="AC2078" s="9">
        <v>379</v>
      </c>
      <c r="AD2078" s="9" t="s">
        <v>207</v>
      </c>
      <c r="AE2078" s="9">
        <v>149</v>
      </c>
      <c r="AF2078" s="9" t="s">
        <v>315</v>
      </c>
      <c r="AG2078" s="14" t="s">
        <v>336</v>
      </c>
      <c r="AH2078" s="14" t="s">
        <v>207</v>
      </c>
      <c r="AI2078" s="14" t="s">
        <v>337</v>
      </c>
      <c r="AJ2078" s="14" t="s">
        <v>207</v>
      </c>
      <c r="AK2078" s="9">
        <v>5</v>
      </c>
      <c r="AL2078" s="14" t="s">
        <v>207</v>
      </c>
      <c r="AM2078" s="9">
        <v>5</v>
      </c>
      <c r="AN2078" s="14" t="s">
        <v>207</v>
      </c>
      <c r="AO2078" s="9">
        <v>5</v>
      </c>
      <c r="AP2078" s="14" t="s">
        <v>207</v>
      </c>
      <c r="AQ2078" s="9">
        <v>5</v>
      </c>
      <c r="AR2078" s="14" t="s">
        <v>207</v>
      </c>
      <c r="AS2078" s="9" t="s">
        <v>42</v>
      </c>
      <c r="AT2078" s="9" t="s">
        <v>345</v>
      </c>
      <c r="AU2078" s="9" t="s">
        <v>319</v>
      </c>
      <c r="AV2078" s="9" t="s">
        <v>320</v>
      </c>
      <c r="AW2078" s="821" t="s">
        <v>5519</v>
      </c>
      <c r="AX2078" s="9">
        <v>9010600000</v>
      </c>
      <c r="AY2078" s="99">
        <v>419</v>
      </c>
      <c r="AZ2078" s="12" t="s">
        <v>207</v>
      </c>
      <c r="BA2078" s="99">
        <v>30</v>
      </c>
      <c r="BB2078" s="12" t="s">
        <v>207</v>
      </c>
      <c r="BC2078" s="99">
        <v>33</v>
      </c>
      <c r="BD2078" s="12" t="s">
        <v>207</v>
      </c>
      <c r="BE2078" s="99">
        <v>92</v>
      </c>
      <c r="BF2078" s="12" t="s">
        <v>321</v>
      </c>
      <c r="BG2078" s="654">
        <v>91.394000000000005</v>
      </c>
      <c r="BH2078" s="12" t="s">
        <v>321</v>
      </c>
      <c r="BI2078" s="99">
        <v>48</v>
      </c>
      <c r="BJ2078" s="12" t="s">
        <v>321</v>
      </c>
      <c r="BK2078" s="754">
        <v>0</v>
      </c>
      <c r="BL2078" s="12" t="s">
        <v>321</v>
      </c>
      <c r="BM2078" s="754">
        <v>0.52500000000000002</v>
      </c>
      <c r="BN2078" s="12" t="s">
        <v>321</v>
      </c>
      <c r="BO2078" s="754">
        <v>1.82</v>
      </c>
      <c r="BP2078" s="12" t="s">
        <v>321</v>
      </c>
      <c r="BQ2078" s="754">
        <v>0.02</v>
      </c>
      <c r="BR2078" s="12" t="s">
        <v>321</v>
      </c>
      <c r="BS2078" s="654">
        <v>41.029000000000003</v>
      </c>
      <c r="BT2078" s="12" t="s">
        <v>321</v>
      </c>
      <c r="BU2078" s="654">
        <v>43.393999999999998</v>
      </c>
      <c r="BV2078" s="12" t="s">
        <v>321</v>
      </c>
      <c r="BW2078" s="9">
        <v>0.42</v>
      </c>
      <c r="BX2078" s="9" t="s">
        <v>322</v>
      </c>
      <c r="BY2078" s="755">
        <v>165</v>
      </c>
      <c r="BZ2078" s="9" t="s">
        <v>315</v>
      </c>
      <c r="CA2078" s="755">
        <v>11.8</v>
      </c>
      <c r="CB2078" s="9" t="s">
        <v>315</v>
      </c>
      <c r="CC2078" s="755">
        <v>13</v>
      </c>
      <c r="CD2078" s="9" t="s">
        <v>315</v>
      </c>
      <c r="CE2078" s="755">
        <v>201</v>
      </c>
      <c r="CF2078" s="9" t="s">
        <v>323</v>
      </c>
      <c r="CG2078" s="755">
        <v>105.8</v>
      </c>
      <c r="CH2078" s="9" t="s">
        <v>323</v>
      </c>
    </row>
    <row r="2079" spans="1:86" x14ac:dyDescent="0.25">
      <c r="A2079" s="444">
        <v>10101623</v>
      </c>
      <c r="C2079" s="772">
        <v>5468</v>
      </c>
      <c r="D2079" s="807">
        <v>0.05</v>
      </c>
      <c r="E2079" s="772">
        <f t="shared" si="89"/>
        <v>5741</v>
      </c>
      <c r="F2079" s="778">
        <v>1.1000000000000001</v>
      </c>
      <c r="G2079" s="774">
        <f t="shared" si="90"/>
        <v>6315</v>
      </c>
      <c r="H2079" s="776"/>
      <c r="I2079" s="758"/>
      <c r="J2079" s="776"/>
      <c r="K2079" s="786"/>
      <c r="L2079" s="9" t="s">
        <v>308</v>
      </c>
      <c r="M2079" s="9" t="s">
        <v>4972</v>
      </c>
      <c r="N2079" s="9" t="s">
        <v>397</v>
      </c>
      <c r="O2079" s="9" t="s">
        <v>310</v>
      </c>
      <c r="P2079" s="9" t="s">
        <v>4893</v>
      </c>
      <c r="Q2079" s="9" t="s">
        <v>4894</v>
      </c>
      <c r="R2079" s="9" t="s">
        <v>4897</v>
      </c>
      <c r="S2079" s="9" t="s">
        <v>314</v>
      </c>
      <c r="T2079" s="98" t="s">
        <v>210</v>
      </c>
      <c r="U2079" s="99">
        <v>197</v>
      </c>
      <c r="V2079" s="99" t="s">
        <v>207</v>
      </c>
      <c r="W2079" s="99">
        <v>350</v>
      </c>
      <c r="X2079" s="99" t="s">
        <v>207</v>
      </c>
      <c r="Y2079" s="99">
        <v>207</v>
      </c>
      <c r="Z2079" s="99" t="s">
        <v>207</v>
      </c>
      <c r="AA2079" s="9">
        <v>360</v>
      </c>
      <c r="AB2079" s="99" t="s">
        <v>207</v>
      </c>
      <c r="AC2079" s="9">
        <v>402</v>
      </c>
      <c r="AD2079" s="9" t="s">
        <v>207</v>
      </c>
      <c r="AE2079" s="9">
        <v>158</v>
      </c>
      <c r="AF2079" s="9" t="s">
        <v>315</v>
      </c>
      <c r="AG2079" s="14" t="s">
        <v>338</v>
      </c>
      <c r="AH2079" s="14" t="s">
        <v>207</v>
      </c>
      <c r="AI2079" s="14" t="s">
        <v>339</v>
      </c>
      <c r="AJ2079" s="14" t="s">
        <v>207</v>
      </c>
      <c r="AK2079" s="9">
        <v>5</v>
      </c>
      <c r="AL2079" s="14" t="s">
        <v>207</v>
      </c>
      <c r="AM2079" s="9">
        <v>5</v>
      </c>
      <c r="AN2079" s="14" t="s">
        <v>207</v>
      </c>
      <c r="AO2079" s="9">
        <v>5</v>
      </c>
      <c r="AP2079" s="14" t="s">
        <v>207</v>
      </c>
      <c r="AQ2079" s="9">
        <v>5</v>
      </c>
      <c r="AR2079" s="14" t="s">
        <v>207</v>
      </c>
      <c r="AS2079" s="9" t="s">
        <v>42</v>
      </c>
      <c r="AT2079" s="9" t="s">
        <v>345</v>
      </c>
      <c r="AU2079" s="9" t="s">
        <v>319</v>
      </c>
      <c r="AV2079" s="9" t="s">
        <v>320</v>
      </c>
      <c r="AW2079" s="821" t="s">
        <v>5520</v>
      </c>
      <c r="AX2079" s="9">
        <v>9010600000</v>
      </c>
      <c r="AY2079" s="99">
        <v>434</v>
      </c>
      <c r="AZ2079" s="12" t="s">
        <v>207</v>
      </c>
      <c r="BA2079" s="99">
        <v>30</v>
      </c>
      <c r="BB2079" s="12" t="s">
        <v>207</v>
      </c>
      <c r="BC2079" s="99">
        <v>33</v>
      </c>
      <c r="BD2079" s="12" t="s">
        <v>207</v>
      </c>
      <c r="BE2079" s="99">
        <v>94</v>
      </c>
      <c r="BF2079" s="12" t="s">
        <v>321</v>
      </c>
      <c r="BG2079" s="654">
        <v>93.488</v>
      </c>
      <c r="BH2079" s="12" t="s">
        <v>321</v>
      </c>
      <c r="BI2079" s="99">
        <v>49</v>
      </c>
      <c r="BJ2079" s="12" t="s">
        <v>321</v>
      </c>
      <c r="BK2079" s="754">
        <v>0</v>
      </c>
      <c r="BL2079" s="12" t="s">
        <v>321</v>
      </c>
      <c r="BM2079" s="754">
        <v>0.53700000000000003</v>
      </c>
      <c r="BN2079" s="12" t="s">
        <v>321</v>
      </c>
      <c r="BO2079" s="754">
        <v>1.82</v>
      </c>
      <c r="BP2079" s="12" t="s">
        <v>321</v>
      </c>
      <c r="BQ2079" s="754">
        <v>0.02</v>
      </c>
      <c r="BR2079" s="12" t="s">
        <v>321</v>
      </c>
      <c r="BS2079" s="654">
        <v>42.110999999999997</v>
      </c>
      <c r="BT2079" s="12" t="s">
        <v>321</v>
      </c>
      <c r="BU2079" s="654">
        <v>44.488</v>
      </c>
      <c r="BV2079" s="12" t="s">
        <v>321</v>
      </c>
      <c r="BW2079" s="9">
        <v>0.44</v>
      </c>
      <c r="BX2079" s="9" t="s">
        <v>322</v>
      </c>
      <c r="BY2079" s="755">
        <v>170.9</v>
      </c>
      <c r="BZ2079" s="9" t="s">
        <v>315</v>
      </c>
      <c r="CA2079" s="755">
        <v>11.8</v>
      </c>
      <c r="CB2079" s="9" t="s">
        <v>315</v>
      </c>
      <c r="CC2079" s="755">
        <v>13</v>
      </c>
      <c r="CD2079" s="9" t="s">
        <v>315</v>
      </c>
      <c r="CE2079" s="755">
        <v>206</v>
      </c>
      <c r="CF2079" s="9" t="s">
        <v>323</v>
      </c>
      <c r="CG2079" s="755">
        <v>108</v>
      </c>
      <c r="CH2079" s="9" t="s">
        <v>323</v>
      </c>
    </row>
    <row r="2080" spans="1:86" x14ac:dyDescent="0.25">
      <c r="A2080" s="444">
        <v>10101624</v>
      </c>
      <c r="C2080" s="772">
        <v>5807</v>
      </c>
      <c r="D2080" s="807">
        <v>0.05</v>
      </c>
      <c r="E2080" s="772">
        <f t="shared" si="89"/>
        <v>6097</v>
      </c>
      <c r="F2080" s="778">
        <v>1.1000000000000001</v>
      </c>
      <c r="G2080" s="774">
        <f t="shared" si="90"/>
        <v>6707</v>
      </c>
      <c r="H2080" s="776"/>
      <c r="I2080" s="758"/>
      <c r="J2080" s="776"/>
      <c r="K2080" s="786"/>
      <c r="L2080" s="9" t="s">
        <v>308</v>
      </c>
      <c r="M2080" s="9" t="s">
        <v>4973</v>
      </c>
      <c r="N2080" s="9" t="s">
        <v>397</v>
      </c>
      <c r="O2080" s="9" t="s">
        <v>310</v>
      </c>
      <c r="P2080" s="9" t="s">
        <v>4893</v>
      </c>
      <c r="Q2080" s="9" t="s">
        <v>4894</v>
      </c>
      <c r="R2080" s="9" t="s">
        <v>4897</v>
      </c>
      <c r="S2080" s="9" t="s">
        <v>314</v>
      </c>
      <c r="T2080" s="98" t="s">
        <v>210</v>
      </c>
      <c r="U2080" s="99">
        <v>208</v>
      </c>
      <c r="V2080" s="99" t="s">
        <v>207</v>
      </c>
      <c r="W2080" s="99">
        <v>370</v>
      </c>
      <c r="X2080" s="99" t="s">
        <v>207</v>
      </c>
      <c r="Y2080" s="99">
        <v>218</v>
      </c>
      <c r="Z2080" s="99" t="s">
        <v>207</v>
      </c>
      <c r="AA2080" s="9">
        <v>380</v>
      </c>
      <c r="AB2080" s="99" t="s">
        <v>207</v>
      </c>
      <c r="AC2080" s="9">
        <v>424</v>
      </c>
      <c r="AD2080" s="9" t="s">
        <v>207</v>
      </c>
      <c r="AE2080" s="9">
        <v>167</v>
      </c>
      <c r="AF2080" s="9" t="s">
        <v>315</v>
      </c>
      <c r="AG2080" s="14" t="s">
        <v>340</v>
      </c>
      <c r="AH2080" s="14" t="s">
        <v>207</v>
      </c>
      <c r="AI2080" s="14" t="s">
        <v>341</v>
      </c>
      <c r="AJ2080" s="14" t="s">
        <v>207</v>
      </c>
      <c r="AK2080" s="9">
        <v>5</v>
      </c>
      <c r="AL2080" s="14" t="s">
        <v>207</v>
      </c>
      <c r="AM2080" s="9">
        <v>5</v>
      </c>
      <c r="AN2080" s="14" t="s">
        <v>207</v>
      </c>
      <c r="AO2080" s="9">
        <v>5</v>
      </c>
      <c r="AP2080" s="14" t="s">
        <v>207</v>
      </c>
      <c r="AQ2080" s="9">
        <v>5</v>
      </c>
      <c r="AR2080" s="14" t="s">
        <v>207</v>
      </c>
      <c r="AS2080" s="9" t="s">
        <v>42</v>
      </c>
      <c r="AT2080" s="9" t="s">
        <v>345</v>
      </c>
      <c r="AU2080" s="9" t="s">
        <v>319</v>
      </c>
      <c r="AV2080" s="9" t="s">
        <v>320</v>
      </c>
      <c r="AW2080" s="821" t="s">
        <v>5521</v>
      </c>
      <c r="AX2080" s="9">
        <v>9010600000</v>
      </c>
      <c r="AY2080" s="99">
        <v>452</v>
      </c>
      <c r="AZ2080" s="12" t="s">
        <v>207</v>
      </c>
      <c r="BA2080" s="99">
        <v>30</v>
      </c>
      <c r="BB2080" s="12" t="s">
        <v>207</v>
      </c>
      <c r="BC2080" s="99">
        <v>33</v>
      </c>
      <c r="BD2080" s="12" t="s">
        <v>207</v>
      </c>
      <c r="BE2080" s="99">
        <v>98</v>
      </c>
      <c r="BF2080" s="12" t="s">
        <v>321</v>
      </c>
      <c r="BG2080" s="654">
        <v>97.945999999999998</v>
      </c>
      <c r="BH2080" s="12" t="s">
        <v>321</v>
      </c>
      <c r="BI2080" s="99">
        <v>52</v>
      </c>
      <c r="BJ2080" s="12" t="s">
        <v>321</v>
      </c>
      <c r="BK2080" s="754">
        <v>0</v>
      </c>
      <c r="BL2080" s="12" t="s">
        <v>321</v>
      </c>
      <c r="BM2080" s="754">
        <v>0.55300000000000005</v>
      </c>
      <c r="BN2080" s="12" t="s">
        <v>321</v>
      </c>
      <c r="BO2080" s="754">
        <v>1.82</v>
      </c>
      <c r="BP2080" s="12" t="s">
        <v>321</v>
      </c>
      <c r="BQ2080" s="754">
        <v>0.02</v>
      </c>
      <c r="BR2080" s="12" t="s">
        <v>321</v>
      </c>
      <c r="BS2080" s="654">
        <v>43.552999999999997</v>
      </c>
      <c r="BT2080" s="12" t="s">
        <v>321</v>
      </c>
      <c r="BU2080" s="654">
        <v>45.945999999999998</v>
      </c>
      <c r="BV2080" s="12" t="s">
        <v>321</v>
      </c>
      <c r="BW2080" s="9">
        <v>0.46</v>
      </c>
      <c r="BX2080" s="9" t="s">
        <v>322</v>
      </c>
      <c r="BY2080" s="755">
        <v>178</v>
      </c>
      <c r="BZ2080" s="9" t="s">
        <v>315</v>
      </c>
      <c r="CA2080" s="755">
        <v>11.8</v>
      </c>
      <c r="CB2080" s="9" t="s">
        <v>315</v>
      </c>
      <c r="CC2080" s="755">
        <v>13</v>
      </c>
      <c r="CD2080" s="9" t="s">
        <v>315</v>
      </c>
      <c r="CE2080" s="755">
        <v>216</v>
      </c>
      <c r="CF2080" s="9" t="s">
        <v>323</v>
      </c>
      <c r="CG2080" s="755">
        <v>114.6</v>
      </c>
      <c r="CH2080" s="9" t="s">
        <v>323</v>
      </c>
    </row>
    <row r="2081" spans="1:86" x14ac:dyDescent="0.25">
      <c r="A2081" s="444">
        <v>10101625</v>
      </c>
      <c r="C2081" s="772">
        <v>6161</v>
      </c>
      <c r="D2081" s="807">
        <v>0.05</v>
      </c>
      <c r="E2081" s="772">
        <f t="shared" si="89"/>
        <v>6469</v>
      </c>
      <c r="F2081" s="778">
        <v>1.1000000000000001</v>
      </c>
      <c r="G2081" s="774">
        <f t="shared" si="90"/>
        <v>7116</v>
      </c>
      <c r="H2081" s="776"/>
      <c r="I2081" s="758"/>
      <c r="J2081" s="776"/>
      <c r="K2081" s="786"/>
      <c r="L2081" s="9" t="s">
        <v>308</v>
      </c>
      <c r="M2081" s="9" t="s">
        <v>4974</v>
      </c>
      <c r="N2081" s="9" t="s">
        <v>397</v>
      </c>
      <c r="O2081" s="9" t="s">
        <v>310</v>
      </c>
      <c r="P2081" s="9" t="s">
        <v>4893</v>
      </c>
      <c r="Q2081" s="9" t="s">
        <v>4894</v>
      </c>
      <c r="R2081" s="9" t="s">
        <v>4897</v>
      </c>
      <c r="S2081" s="9" t="s">
        <v>314</v>
      </c>
      <c r="T2081" s="98" t="s">
        <v>210</v>
      </c>
      <c r="U2081" s="99">
        <v>219</v>
      </c>
      <c r="V2081" s="99" t="s">
        <v>207</v>
      </c>
      <c r="W2081" s="99">
        <v>390</v>
      </c>
      <c r="X2081" s="99" t="s">
        <v>207</v>
      </c>
      <c r="Y2081" s="99">
        <v>229</v>
      </c>
      <c r="Z2081" s="99" t="s">
        <v>207</v>
      </c>
      <c r="AA2081" s="9">
        <v>400</v>
      </c>
      <c r="AB2081" s="99" t="s">
        <v>207</v>
      </c>
      <c r="AC2081" s="9">
        <v>447</v>
      </c>
      <c r="AD2081" s="9" t="s">
        <v>207</v>
      </c>
      <c r="AE2081" s="9">
        <v>176</v>
      </c>
      <c r="AF2081" s="9" t="s">
        <v>315</v>
      </c>
      <c r="AG2081" s="14" t="s">
        <v>342</v>
      </c>
      <c r="AH2081" s="14" t="s">
        <v>207</v>
      </c>
      <c r="AI2081" s="14" t="s">
        <v>343</v>
      </c>
      <c r="AJ2081" s="14" t="s">
        <v>207</v>
      </c>
      <c r="AK2081" s="9">
        <v>5</v>
      </c>
      <c r="AL2081" s="14" t="s">
        <v>207</v>
      </c>
      <c r="AM2081" s="9">
        <v>5</v>
      </c>
      <c r="AN2081" s="14" t="s">
        <v>207</v>
      </c>
      <c r="AO2081" s="9">
        <v>5</v>
      </c>
      <c r="AP2081" s="14" t="s">
        <v>207</v>
      </c>
      <c r="AQ2081" s="9">
        <v>5</v>
      </c>
      <c r="AR2081" s="14" t="s">
        <v>207</v>
      </c>
      <c r="AS2081" s="9" t="s">
        <v>42</v>
      </c>
      <c r="AT2081" s="9" t="s">
        <v>345</v>
      </c>
      <c r="AU2081" s="9" t="s">
        <v>319</v>
      </c>
      <c r="AV2081" s="9" t="s">
        <v>320</v>
      </c>
      <c r="AW2081" s="821" t="s">
        <v>5522</v>
      </c>
      <c r="AX2081" s="9">
        <v>9010600000</v>
      </c>
      <c r="AY2081" s="99">
        <v>472</v>
      </c>
      <c r="AZ2081" s="12" t="s">
        <v>207</v>
      </c>
      <c r="BA2081" s="99">
        <v>30</v>
      </c>
      <c r="BB2081" s="12" t="s">
        <v>207</v>
      </c>
      <c r="BC2081" s="99">
        <v>33</v>
      </c>
      <c r="BD2081" s="12" t="s">
        <v>207</v>
      </c>
      <c r="BE2081" s="99">
        <v>103</v>
      </c>
      <c r="BF2081" s="12" t="s">
        <v>321</v>
      </c>
      <c r="BG2081" s="654">
        <v>102.76300000000001</v>
      </c>
      <c r="BH2081" s="12" t="s">
        <v>321</v>
      </c>
      <c r="BI2081" s="99">
        <v>55</v>
      </c>
      <c r="BJ2081" s="12" t="s">
        <v>321</v>
      </c>
      <c r="BK2081" s="754">
        <v>0</v>
      </c>
      <c r="BL2081" s="12" t="s">
        <v>321</v>
      </c>
      <c r="BM2081" s="754">
        <v>0.56899999999999995</v>
      </c>
      <c r="BN2081" s="12" t="s">
        <v>321</v>
      </c>
      <c r="BO2081" s="754">
        <v>2.1800000000000002</v>
      </c>
      <c r="BP2081" s="12" t="s">
        <v>321</v>
      </c>
      <c r="BQ2081" s="754">
        <v>0.02</v>
      </c>
      <c r="BR2081" s="12" t="s">
        <v>321</v>
      </c>
      <c r="BS2081" s="654">
        <v>44.994</v>
      </c>
      <c r="BT2081" s="12" t="s">
        <v>321</v>
      </c>
      <c r="BU2081" s="654">
        <v>47.762999999999998</v>
      </c>
      <c r="BV2081" s="12" t="s">
        <v>321</v>
      </c>
      <c r="BW2081" s="9">
        <v>0.48</v>
      </c>
      <c r="BX2081" s="9" t="s">
        <v>322</v>
      </c>
      <c r="BY2081" s="755">
        <v>185.8</v>
      </c>
      <c r="BZ2081" s="9" t="s">
        <v>315</v>
      </c>
      <c r="CA2081" s="755">
        <v>11.8</v>
      </c>
      <c r="CB2081" s="9" t="s">
        <v>315</v>
      </c>
      <c r="CC2081" s="755">
        <v>13</v>
      </c>
      <c r="CD2081" s="9" t="s">
        <v>315</v>
      </c>
      <c r="CE2081" s="755">
        <v>227</v>
      </c>
      <c r="CF2081" s="9" t="s">
        <v>323</v>
      </c>
      <c r="CG2081" s="755">
        <v>121.3</v>
      </c>
      <c r="CH2081" s="9" t="s">
        <v>323</v>
      </c>
    </row>
    <row r="2082" spans="1:86" x14ac:dyDescent="0.25">
      <c r="A2082" s="444">
        <v>10101637</v>
      </c>
      <c r="C2082" s="772">
        <v>3257</v>
      </c>
      <c r="D2082" s="807">
        <v>0.05</v>
      </c>
      <c r="E2082" s="772">
        <f t="shared" si="89"/>
        <v>3420</v>
      </c>
      <c r="F2082" s="778">
        <v>1.1000000000000001</v>
      </c>
      <c r="G2082" s="774">
        <f t="shared" si="90"/>
        <v>3762</v>
      </c>
      <c r="H2082" s="776"/>
      <c r="I2082" s="758"/>
      <c r="J2082" s="776"/>
      <c r="K2082" s="786"/>
      <c r="L2082" s="9" t="s">
        <v>308</v>
      </c>
      <c r="M2082" s="9" t="s">
        <v>4975</v>
      </c>
      <c r="N2082" s="9" t="s">
        <v>397</v>
      </c>
      <c r="O2082" s="9" t="s">
        <v>310</v>
      </c>
      <c r="P2082" s="9" t="s">
        <v>4893</v>
      </c>
      <c r="Q2082" s="9" t="s">
        <v>4894</v>
      </c>
      <c r="R2082" s="9" t="s">
        <v>4897</v>
      </c>
      <c r="S2082" s="9" t="s">
        <v>314</v>
      </c>
      <c r="T2082" s="98" t="s">
        <v>210</v>
      </c>
      <c r="U2082" s="99">
        <v>107</v>
      </c>
      <c r="V2082" s="99" t="s">
        <v>207</v>
      </c>
      <c r="W2082" s="99">
        <v>190</v>
      </c>
      <c r="X2082" s="99" t="s">
        <v>207</v>
      </c>
      <c r="Y2082" s="99">
        <v>117</v>
      </c>
      <c r="Z2082" s="99" t="s">
        <v>207</v>
      </c>
      <c r="AA2082" s="9">
        <v>200</v>
      </c>
      <c r="AB2082" s="99" t="s">
        <v>207</v>
      </c>
      <c r="AC2082" s="9">
        <v>218</v>
      </c>
      <c r="AD2082" s="9" t="s">
        <v>207</v>
      </c>
      <c r="AE2082" s="9">
        <v>86</v>
      </c>
      <c r="AF2082" s="9" t="s">
        <v>315</v>
      </c>
      <c r="AG2082" s="14" t="s">
        <v>316</v>
      </c>
      <c r="AH2082" s="14" t="s">
        <v>207</v>
      </c>
      <c r="AI2082" s="14" t="s">
        <v>317</v>
      </c>
      <c r="AJ2082" s="14" t="s">
        <v>207</v>
      </c>
      <c r="AK2082" s="9">
        <v>5</v>
      </c>
      <c r="AL2082" s="14" t="s">
        <v>207</v>
      </c>
      <c r="AM2082" s="9">
        <v>5</v>
      </c>
      <c r="AN2082" s="14" t="s">
        <v>207</v>
      </c>
      <c r="AO2082" s="9">
        <v>5</v>
      </c>
      <c r="AP2082" s="14" t="s">
        <v>207</v>
      </c>
      <c r="AQ2082" s="9">
        <v>5</v>
      </c>
      <c r="AR2082" s="14" t="s">
        <v>207</v>
      </c>
      <c r="AS2082" s="9" t="s">
        <v>184</v>
      </c>
      <c r="AT2082" s="9" t="s">
        <v>347</v>
      </c>
      <c r="AU2082" s="9" t="s">
        <v>319</v>
      </c>
      <c r="AV2082" s="9" t="s">
        <v>320</v>
      </c>
      <c r="AW2082" s="821" t="s">
        <v>5523</v>
      </c>
      <c r="AX2082" s="9">
        <v>9010600000</v>
      </c>
      <c r="AY2082" s="99">
        <v>272</v>
      </c>
      <c r="AZ2082" s="12" t="s">
        <v>207</v>
      </c>
      <c r="BA2082" s="99">
        <v>25</v>
      </c>
      <c r="BB2082" s="12" t="s">
        <v>207</v>
      </c>
      <c r="BC2082" s="99">
        <v>23</v>
      </c>
      <c r="BD2082" s="12" t="s">
        <v>207</v>
      </c>
      <c r="BE2082" s="99">
        <v>40</v>
      </c>
      <c r="BF2082" s="12" t="s">
        <v>321</v>
      </c>
      <c r="BG2082" s="654">
        <v>39.718000000000004</v>
      </c>
      <c r="BH2082" s="12" t="s">
        <v>321</v>
      </c>
      <c r="BI2082" s="99">
        <v>29</v>
      </c>
      <c r="BJ2082" s="12" t="s">
        <v>321</v>
      </c>
      <c r="BK2082" s="754">
        <v>0</v>
      </c>
      <c r="BL2082" s="12" t="s">
        <v>321</v>
      </c>
      <c r="BM2082" s="754">
        <v>0.308</v>
      </c>
      <c r="BN2082" s="12" t="s">
        <v>321</v>
      </c>
      <c r="BO2082" s="754">
        <v>7.7119999999999997</v>
      </c>
      <c r="BP2082" s="12" t="s">
        <v>321</v>
      </c>
      <c r="BQ2082" s="754">
        <v>0</v>
      </c>
      <c r="BR2082" s="12" t="s">
        <v>321</v>
      </c>
      <c r="BS2082" s="654">
        <v>2.698</v>
      </c>
      <c r="BT2082" s="12" t="s">
        <v>321</v>
      </c>
      <c r="BU2082" s="654">
        <v>10.718</v>
      </c>
      <c r="BV2082" s="12" t="s">
        <v>321</v>
      </c>
      <c r="BW2082" s="9">
        <v>0.16</v>
      </c>
      <c r="BX2082" s="9" t="s">
        <v>322</v>
      </c>
      <c r="BY2082" s="755">
        <v>107.1</v>
      </c>
      <c r="BZ2082" s="9" t="s">
        <v>315</v>
      </c>
      <c r="CA2082" s="755">
        <v>9.8000000000000007</v>
      </c>
      <c r="CB2082" s="9" t="s">
        <v>315</v>
      </c>
      <c r="CC2082" s="755">
        <v>9.1</v>
      </c>
      <c r="CD2082" s="9" t="s">
        <v>315</v>
      </c>
      <c r="CE2082" s="755">
        <v>88</v>
      </c>
      <c r="CF2082" s="9" t="s">
        <v>323</v>
      </c>
      <c r="CG2082" s="755">
        <v>63.9</v>
      </c>
      <c r="CH2082" s="9" t="s">
        <v>323</v>
      </c>
    </row>
    <row r="2083" spans="1:86" x14ac:dyDescent="0.25">
      <c r="A2083" s="444">
        <v>10101638</v>
      </c>
      <c r="C2083" s="772">
        <v>3485</v>
      </c>
      <c r="D2083" s="807">
        <v>0.05</v>
      </c>
      <c r="E2083" s="772">
        <f t="shared" si="89"/>
        <v>3659</v>
      </c>
      <c r="F2083" s="778">
        <v>1.1000000000000001</v>
      </c>
      <c r="G2083" s="774">
        <f t="shared" si="90"/>
        <v>4025</v>
      </c>
      <c r="H2083" s="776"/>
      <c r="I2083" s="758"/>
      <c r="J2083" s="776"/>
      <c r="K2083" s="786"/>
      <c r="L2083" s="9" t="s">
        <v>308</v>
      </c>
      <c r="M2083" s="9" t="s">
        <v>4976</v>
      </c>
      <c r="N2083" s="9" t="s">
        <v>397</v>
      </c>
      <c r="O2083" s="9" t="s">
        <v>310</v>
      </c>
      <c r="P2083" s="9" t="s">
        <v>4893</v>
      </c>
      <c r="Q2083" s="9" t="s">
        <v>4894</v>
      </c>
      <c r="R2083" s="9" t="s">
        <v>4897</v>
      </c>
      <c r="S2083" s="9" t="s">
        <v>314</v>
      </c>
      <c r="T2083" s="98" t="s">
        <v>210</v>
      </c>
      <c r="U2083" s="99">
        <v>118</v>
      </c>
      <c r="V2083" s="99" t="s">
        <v>207</v>
      </c>
      <c r="W2083" s="99">
        <v>210</v>
      </c>
      <c r="X2083" s="99" t="s">
        <v>207</v>
      </c>
      <c r="Y2083" s="99">
        <v>128</v>
      </c>
      <c r="Z2083" s="99" t="s">
        <v>207</v>
      </c>
      <c r="AA2083" s="9">
        <v>220</v>
      </c>
      <c r="AB2083" s="99" t="s">
        <v>207</v>
      </c>
      <c r="AC2083" s="9">
        <v>241</v>
      </c>
      <c r="AD2083" s="9" t="s">
        <v>207</v>
      </c>
      <c r="AE2083" s="9">
        <v>95</v>
      </c>
      <c r="AF2083" s="9" t="s">
        <v>315</v>
      </c>
      <c r="AG2083" s="14" t="s">
        <v>324</v>
      </c>
      <c r="AH2083" s="14" t="s">
        <v>207</v>
      </c>
      <c r="AI2083" s="14" t="s">
        <v>325</v>
      </c>
      <c r="AJ2083" s="14" t="s">
        <v>207</v>
      </c>
      <c r="AK2083" s="9">
        <v>5</v>
      </c>
      <c r="AL2083" s="14" t="s">
        <v>207</v>
      </c>
      <c r="AM2083" s="9">
        <v>5</v>
      </c>
      <c r="AN2083" s="14" t="s">
        <v>207</v>
      </c>
      <c r="AO2083" s="9">
        <v>5</v>
      </c>
      <c r="AP2083" s="14" t="s">
        <v>207</v>
      </c>
      <c r="AQ2083" s="9">
        <v>5</v>
      </c>
      <c r="AR2083" s="14" t="s">
        <v>207</v>
      </c>
      <c r="AS2083" s="9" t="s">
        <v>184</v>
      </c>
      <c r="AT2083" s="9" t="s">
        <v>347</v>
      </c>
      <c r="AU2083" s="9" t="s">
        <v>319</v>
      </c>
      <c r="AV2083" s="9" t="s">
        <v>320</v>
      </c>
      <c r="AW2083" s="821" t="s">
        <v>5524</v>
      </c>
      <c r="AX2083" s="9">
        <v>9010600000</v>
      </c>
      <c r="AY2083" s="99">
        <v>292</v>
      </c>
      <c r="AZ2083" s="12" t="s">
        <v>207</v>
      </c>
      <c r="BA2083" s="99">
        <v>25</v>
      </c>
      <c r="BB2083" s="12" t="s">
        <v>207</v>
      </c>
      <c r="BC2083" s="99">
        <v>23</v>
      </c>
      <c r="BD2083" s="12" t="s">
        <v>207</v>
      </c>
      <c r="BE2083" s="99">
        <v>44</v>
      </c>
      <c r="BF2083" s="12" t="s">
        <v>321</v>
      </c>
      <c r="BG2083" s="654">
        <v>43.438000000000002</v>
      </c>
      <c r="BH2083" s="12" t="s">
        <v>321</v>
      </c>
      <c r="BI2083" s="99">
        <v>32</v>
      </c>
      <c r="BJ2083" s="12" t="s">
        <v>321</v>
      </c>
      <c r="BK2083" s="754">
        <v>0</v>
      </c>
      <c r="BL2083" s="12" t="s">
        <v>321</v>
      </c>
      <c r="BM2083" s="754">
        <v>0.316</v>
      </c>
      <c r="BN2083" s="12" t="s">
        <v>321</v>
      </c>
      <c r="BO2083" s="754">
        <v>8.4239999999999995</v>
      </c>
      <c r="BP2083" s="12" t="s">
        <v>321</v>
      </c>
      <c r="BQ2083" s="754">
        <v>0</v>
      </c>
      <c r="BR2083" s="12" t="s">
        <v>321</v>
      </c>
      <c r="BS2083" s="654">
        <v>2.698</v>
      </c>
      <c r="BT2083" s="12" t="s">
        <v>321</v>
      </c>
      <c r="BU2083" s="654">
        <v>11.438000000000001</v>
      </c>
      <c r="BV2083" s="12" t="s">
        <v>321</v>
      </c>
      <c r="BW2083" s="9">
        <v>0.17</v>
      </c>
      <c r="BX2083" s="9" t="s">
        <v>322</v>
      </c>
      <c r="BY2083" s="755">
        <v>115</v>
      </c>
      <c r="BZ2083" s="9" t="s">
        <v>315</v>
      </c>
      <c r="CA2083" s="755">
        <v>9.8000000000000007</v>
      </c>
      <c r="CB2083" s="9" t="s">
        <v>315</v>
      </c>
      <c r="CC2083" s="755">
        <v>9.1</v>
      </c>
      <c r="CD2083" s="9" t="s">
        <v>315</v>
      </c>
      <c r="CE2083" s="755">
        <v>96</v>
      </c>
      <c r="CF2083" s="9" t="s">
        <v>323</v>
      </c>
      <c r="CG2083" s="755">
        <v>70.5</v>
      </c>
      <c r="CH2083" s="9" t="s">
        <v>323</v>
      </c>
    </row>
    <row r="2084" spans="1:86" x14ac:dyDescent="0.25">
      <c r="A2084" s="444">
        <v>10101639</v>
      </c>
      <c r="C2084" s="772">
        <v>3724</v>
      </c>
      <c r="D2084" s="807">
        <v>0.05</v>
      </c>
      <c r="E2084" s="772">
        <f t="shared" si="89"/>
        <v>3910</v>
      </c>
      <c r="F2084" s="778">
        <v>1.1000000000000001</v>
      </c>
      <c r="G2084" s="774">
        <f t="shared" si="90"/>
        <v>4301</v>
      </c>
      <c r="H2084" s="776"/>
      <c r="I2084" s="758"/>
      <c r="J2084" s="776"/>
      <c r="K2084" s="786"/>
      <c r="L2084" s="9" t="s">
        <v>308</v>
      </c>
      <c r="M2084" s="9" t="s">
        <v>4977</v>
      </c>
      <c r="N2084" s="9" t="s">
        <v>397</v>
      </c>
      <c r="O2084" s="9" t="s">
        <v>310</v>
      </c>
      <c r="P2084" s="9" t="s">
        <v>4893</v>
      </c>
      <c r="Q2084" s="9" t="s">
        <v>4894</v>
      </c>
      <c r="R2084" s="9" t="s">
        <v>4897</v>
      </c>
      <c r="S2084" s="9" t="s">
        <v>314</v>
      </c>
      <c r="T2084" s="98" t="s">
        <v>210</v>
      </c>
      <c r="U2084" s="99">
        <v>129</v>
      </c>
      <c r="V2084" s="99" t="s">
        <v>207</v>
      </c>
      <c r="W2084" s="99">
        <v>230</v>
      </c>
      <c r="X2084" s="99" t="s">
        <v>207</v>
      </c>
      <c r="Y2084" s="99">
        <v>139</v>
      </c>
      <c r="Z2084" s="99" t="s">
        <v>207</v>
      </c>
      <c r="AA2084" s="9">
        <v>240</v>
      </c>
      <c r="AB2084" s="99" t="s">
        <v>207</v>
      </c>
      <c r="AC2084" s="9">
        <v>264</v>
      </c>
      <c r="AD2084" s="9" t="s">
        <v>207</v>
      </c>
      <c r="AE2084" s="9">
        <v>104</v>
      </c>
      <c r="AF2084" s="9" t="s">
        <v>315</v>
      </c>
      <c r="AG2084" s="14" t="s">
        <v>326</v>
      </c>
      <c r="AH2084" s="14" t="s">
        <v>207</v>
      </c>
      <c r="AI2084" s="14" t="s">
        <v>327</v>
      </c>
      <c r="AJ2084" s="14" t="s">
        <v>207</v>
      </c>
      <c r="AK2084" s="9">
        <v>5</v>
      </c>
      <c r="AL2084" s="14" t="s">
        <v>207</v>
      </c>
      <c r="AM2084" s="9">
        <v>5</v>
      </c>
      <c r="AN2084" s="14" t="s">
        <v>207</v>
      </c>
      <c r="AO2084" s="9">
        <v>5</v>
      </c>
      <c r="AP2084" s="14" t="s">
        <v>207</v>
      </c>
      <c r="AQ2084" s="9">
        <v>5</v>
      </c>
      <c r="AR2084" s="14" t="s">
        <v>207</v>
      </c>
      <c r="AS2084" s="9" t="s">
        <v>184</v>
      </c>
      <c r="AT2084" s="9" t="s">
        <v>347</v>
      </c>
      <c r="AU2084" s="9" t="s">
        <v>319</v>
      </c>
      <c r="AV2084" s="9" t="s">
        <v>320</v>
      </c>
      <c r="AW2084" s="821" t="s">
        <v>5525</v>
      </c>
      <c r="AX2084" s="9">
        <v>9010600000</v>
      </c>
      <c r="AY2084" s="99">
        <v>312</v>
      </c>
      <c r="AZ2084" s="12" t="s">
        <v>207</v>
      </c>
      <c r="BA2084" s="99">
        <v>25</v>
      </c>
      <c r="BB2084" s="12" t="s">
        <v>207</v>
      </c>
      <c r="BC2084" s="99">
        <v>23</v>
      </c>
      <c r="BD2084" s="12" t="s">
        <v>207</v>
      </c>
      <c r="BE2084" s="99">
        <v>47</v>
      </c>
      <c r="BF2084" s="12" t="s">
        <v>321</v>
      </c>
      <c r="BG2084" s="654">
        <v>46.198</v>
      </c>
      <c r="BH2084" s="12" t="s">
        <v>321</v>
      </c>
      <c r="BI2084" s="99">
        <v>34</v>
      </c>
      <c r="BJ2084" s="12" t="s">
        <v>321</v>
      </c>
      <c r="BK2084" s="754">
        <v>0</v>
      </c>
      <c r="BL2084" s="12" t="s">
        <v>321</v>
      </c>
      <c r="BM2084" s="754">
        <v>0.32400000000000001</v>
      </c>
      <c r="BN2084" s="12" t="s">
        <v>321</v>
      </c>
      <c r="BO2084" s="754">
        <v>9.1760000000000002</v>
      </c>
      <c r="BP2084" s="12" t="s">
        <v>321</v>
      </c>
      <c r="BQ2084" s="754">
        <v>0</v>
      </c>
      <c r="BR2084" s="12" t="s">
        <v>321</v>
      </c>
      <c r="BS2084" s="654">
        <v>2.698</v>
      </c>
      <c r="BT2084" s="12" t="s">
        <v>321</v>
      </c>
      <c r="BU2084" s="654">
        <v>12.198</v>
      </c>
      <c r="BV2084" s="12" t="s">
        <v>321</v>
      </c>
      <c r="BW2084" s="9">
        <v>0.18</v>
      </c>
      <c r="BX2084" s="9" t="s">
        <v>322</v>
      </c>
      <c r="BY2084" s="755">
        <v>122.8</v>
      </c>
      <c r="BZ2084" s="9" t="s">
        <v>315</v>
      </c>
      <c r="CA2084" s="755">
        <v>9.8000000000000007</v>
      </c>
      <c r="CB2084" s="9" t="s">
        <v>315</v>
      </c>
      <c r="CC2084" s="755">
        <v>9.1</v>
      </c>
      <c r="CD2084" s="9" t="s">
        <v>315</v>
      </c>
      <c r="CE2084" s="755">
        <v>102</v>
      </c>
      <c r="CF2084" s="9" t="s">
        <v>323</v>
      </c>
      <c r="CG2084" s="755">
        <v>75</v>
      </c>
      <c r="CH2084" s="9" t="s">
        <v>323</v>
      </c>
    </row>
    <row r="2085" spans="1:86" x14ac:dyDescent="0.25">
      <c r="A2085" s="444">
        <v>10101640</v>
      </c>
      <c r="C2085" s="772">
        <v>3980</v>
      </c>
      <c r="D2085" s="807">
        <v>0.05</v>
      </c>
      <c r="E2085" s="772">
        <f t="shared" si="89"/>
        <v>4179</v>
      </c>
      <c r="F2085" s="778">
        <v>1.1000000000000001</v>
      </c>
      <c r="G2085" s="774">
        <f t="shared" si="90"/>
        <v>4597</v>
      </c>
      <c r="H2085" s="776"/>
      <c r="I2085" s="758"/>
      <c r="J2085" s="776"/>
      <c r="K2085" s="786"/>
      <c r="L2085" s="9" t="s">
        <v>308</v>
      </c>
      <c r="M2085" s="9" t="s">
        <v>4978</v>
      </c>
      <c r="N2085" s="9" t="s">
        <v>397</v>
      </c>
      <c r="O2085" s="9" t="s">
        <v>310</v>
      </c>
      <c r="P2085" s="9" t="s">
        <v>4893</v>
      </c>
      <c r="Q2085" s="9" t="s">
        <v>4894</v>
      </c>
      <c r="R2085" s="9" t="s">
        <v>4897</v>
      </c>
      <c r="S2085" s="9" t="s">
        <v>314</v>
      </c>
      <c r="T2085" s="98" t="s">
        <v>210</v>
      </c>
      <c r="U2085" s="99">
        <v>141</v>
      </c>
      <c r="V2085" s="99" t="s">
        <v>207</v>
      </c>
      <c r="W2085" s="99">
        <v>250</v>
      </c>
      <c r="X2085" s="99" t="s">
        <v>207</v>
      </c>
      <c r="Y2085" s="99">
        <v>151</v>
      </c>
      <c r="Z2085" s="99" t="s">
        <v>207</v>
      </c>
      <c r="AA2085" s="9">
        <v>260</v>
      </c>
      <c r="AB2085" s="99" t="s">
        <v>207</v>
      </c>
      <c r="AC2085" s="9">
        <v>287</v>
      </c>
      <c r="AD2085" s="9" t="s">
        <v>207</v>
      </c>
      <c r="AE2085" s="9">
        <v>113</v>
      </c>
      <c r="AF2085" s="9" t="s">
        <v>315</v>
      </c>
      <c r="AG2085" s="14" t="s">
        <v>328</v>
      </c>
      <c r="AH2085" s="14" t="s">
        <v>207</v>
      </c>
      <c r="AI2085" s="14" t="s">
        <v>329</v>
      </c>
      <c r="AJ2085" s="14" t="s">
        <v>207</v>
      </c>
      <c r="AK2085" s="9">
        <v>5</v>
      </c>
      <c r="AL2085" s="14" t="s">
        <v>207</v>
      </c>
      <c r="AM2085" s="9">
        <v>5</v>
      </c>
      <c r="AN2085" s="14" t="s">
        <v>207</v>
      </c>
      <c r="AO2085" s="9">
        <v>5</v>
      </c>
      <c r="AP2085" s="14" t="s">
        <v>207</v>
      </c>
      <c r="AQ2085" s="9">
        <v>5</v>
      </c>
      <c r="AR2085" s="14" t="s">
        <v>207</v>
      </c>
      <c r="AS2085" s="9" t="s">
        <v>184</v>
      </c>
      <c r="AT2085" s="9" t="s">
        <v>347</v>
      </c>
      <c r="AU2085" s="9" t="s">
        <v>319</v>
      </c>
      <c r="AV2085" s="9" t="s">
        <v>320</v>
      </c>
      <c r="AW2085" s="821" t="s">
        <v>5526</v>
      </c>
      <c r="AX2085" s="9">
        <v>9010600000</v>
      </c>
      <c r="AY2085" s="99">
        <v>330</v>
      </c>
      <c r="AZ2085" s="12" t="s">
        <v>207</v>
      </c>
      <c r="BA2085" s="99">
        <v>25</v>
      </c>
      <c r="BB2085" s="12" t="s">
        <v>207</v>
      </c>
      <c r="BC2085" s="99">
        <v>23</v>
      </c>
      <c r="BD2085" s="12" t="s">
        <v>207</v>
      </c>
      <c r="BE2085" s="99">
        <v>50</v>
      </c>
      <c r="BF2085" s="12" t="s">
        <v>321</v>
      </c>
      <c r="BG2085" s="654">
        <v>49.438000000000002</v>
      </c>
      <c r="BH2085" s="12" t="s">
        <v>321</v>
      </c>
      <c r="BI2085" s="99">
        <v>37</v>
      </c>
      <c r="BJ2085" s="12" t="s">
        <v>321</v>
      </c>
      <c r="BK2085" s="754">
        <v>0</v>
      </c>
      <c r="BL2085" s="12" t="s">
        <v>321</v>
      </c>
      <c r="BM2085" s="754">
        <v>0.33200000000000002</v>
      </c>
      <c r="BN2085" s="12" t="s">
        <v>321</v>
      </c>
      <c r="BO2085" s="754">
        <v>9.4079999999999995</v>
      </c>
      <c r="BP2085" s="12" t="s">
        <v>321</v>
      </c>
      <c r="BQ2085" s="754">
        <v>0</v>
      </c>
      <c r="BR2085" s="12" t="s">
        <v>321</v>
      </c>
      <c r="BS2085" s="654">
        <v>2.698</v>
      </c>
      <c r="BT2085" s="12" t="s">
        <v>321</v>
      </c>
      <c r="BU2085" s="654">
        <v>12.438000000000001</v>
      </c>
      <c r="BV2085" s="12" t="s">
        <v>321</v>
      </c>
      <c r="BW2085" s="9">
        <v>0.19</v>
      </c>
      <c r="BX2085" s="9" t="s">
        <v>322</v>
      </c>
      <c r="BY2085" s="755">
        <v>129.9</v>
      </c>
      <c r="BZ2085" s="9" t="s">
        <v>315</v>
      </c>
      <c r="CA2085" s="755">
        <v>9.8000000000000007</v>
      </c>
      <c r="CB2085" s="9" t="s">
        <v>315</v>
      </c>
      <c r="CC2085" s="755">
        <v>9.1</v>
      </c>
      <c r="CD2085" s="9" t="s">
        <v>315</v>
      </c>
      <c r="CE2085" s="755">
        <v>109</v>
      </c>
      <c r="CF2085" s="9" t="s">
        <v>323</v>
      </c>
      <c r="CG2085" s="755">
        <v>81.599999999999994</v>
      </c>
      <c r="CH2085" s="9" t="s">
        <v>323</v>
      </c>
    </row>
    <row r="2086" spans="1:86" x14ac:dyDescent="0.25">
      <c r="A2086" s="444">
        <v>10101641</v>
      </c>
      <c r="C2086" s="772">
        <v>4249</v>
      </c>
      <c r="D2086" s="807">
        <v>0.05</v>
      </c>
      <c r="E2086" s="772">
        <f t="shared" si="89"/>
        <v>4461</v>
      </c>
      <c r="F2086" s="778">
        <v>1.1000000000000001</v>
      </c>
      <c r="G2086" s="774">
        <f t="shared" si="90"/>
        <v>4907</v>
      </c>
      <c r="H2086" s="776"/>
      <c r="I2086" s="758"/>
      <c r="J2086" s="776"/>
      <c r="K2086" s="786"/>
      <c r="L2086" s="9" t="s">
        <v>308</v>
      </c>
      <c r="M2086" s="9" t="s">
        <v>4979</v>
      </c>
      <c r="N2086" s="9" t="s">
        <v>397</v>
      </c>
      <c r="O2086" s="9" t="s">
        <v>310</v>
      </c>
      <c r="P2086" s="9" t="s">
        <v>4893</v>
      </c>
      <c r="Q2086" s="9" t="s">
        <v>4894</v>
      </c>
      <c r="R2086" s="9" t="s">
        <v>4897</v>
      </c>
      <c r="S2086" s="9" t="s">
        <v>314</v>
      </c>
      <c r="T2086" s="98" t="s">
        <v>210</v>
      </c>
      <c r="U2086" s="99">
        <v>152</v>
      </c>
      <c r="V2086" s="99" t="s">
        <v>207</v>
      </c>
      <c r="W2086" s="99">
        <v>270</v>
      </c>
      <c r="X2086" s="99" t="s">
        <v>207</v>
      </c>
      <c r="Y2086" s="99">
        <v>162</v>
      </c>
      <c r="Z2086" s="99" t="s">
        <v>207</v>
      </c>
      <c r="AA2086" s="9">
        <v>280</v>
      </c>
      <c r="AB2086" s="99" t="s">
        <v>207</v>
      </c>
      <c r="AC2086" s="9">
        <v>310</v>
      </c>
      <c r="AD2086" s="9" t="s">
        <v>207</v>
      </c>
      <c r="AE2086" s="9">
        <v>122</v>
      </c>
      <c r="AF2086" s="9" t="s">
        <v>315</v>
      </c>
      <c r="AG2086" s="14" t="s">
        <v>330</v>
      </c>
      <c r="AH2086" s="14" t="s">
        <v>207</v>
      </c>
      <c r="AI2086" s="14" t="s">
        <v>331</v>
      </c>
      <c r="AJ2086" s="14" t="s">
        <v>207</v>
      </c>
      <c r="AK2086" s="9">
        <v>5</v>
      </c>
      <c r="AL2086" s="14" t="s">
        <v>207</v>
      </c>
      <c r="AM2086" s="9">
        <v>5</v>
      </c>
      <c r="AN2086" s="14" t="s">
        <v>207</v>
      </c>
      <c r="AO2086" s="9">
        <v>5</v>
      </c>
      <c r="AP2086" s="14" t="s">
        <v>207</v>
      </c>
      <c r="AQ2086" s="9">
        <v>5</v>
      </c>
      <c r="AR2086" s="14" t="s">
        <v>207</v>
      </c>
      <c r="AS2086" s="9" t="s">
        <v>184</v>
      </c>
      <c r="AT2086" s="9" t="s">
        <v>347</v>
      </c>
      <c r="AU2086" s="9" t="s">
        <v>319</v>
      </c>
      <c r="AV2086" s="9" t="s">
        <v>320</v>
      </c>
      <c r="AW2086" s="821" t="s">
        <v>5527</v>
      </c>
      <c r="AX2086" s="9">
        <v>9010600000</v>
      </c>
      <c r="AY2086" s="99">
        <v>351</v>
      </c>
      <c r="AZ2086" s="12" t="s">
        <v>207</v>
      </c>
      <c r="BA2086" s="99">
        <v>25</v>
      </c>
      <c r="BB2086" s="12" t="s">
        <v>207</v>
      </c>
      <c r="BC2086" s="99">
        <v>23</v>
      </c>
      <c r="BD2086" s="12" t="s">
        <v>207</v>
      </c>
      <c r="BE2086" s="99">
        <v>51</v>
      </c>
      <c r="BF2086" s="12" t="s">
        <v>321</v>
      </c>
      <c r="BG2086" s="654">
        <v>50.238</v>
      </c>
      <c r="BH2086" s="12" t="s">
        <v>321</v>
      </c>
      <c r="BI2086" s="99">
        <v>39</v>
      </c>
      <c r="BJ2086" s="12" t="s">
        <v>321</v>
      </c>
      <c r="BK2086" s="754">
        <v>0</v>
      </c>
      <c r="BL2086" s="12" t="s">
        <v>321</v>
      </c>
      <c r="BM2086" s="754">
        <v>0.34</v>
      </c>
      <c r="BN2086" s="12" t="s">
        <v>321</v>
      </c>
      <c r="BO2086" s="754">
        <v>8.1999999999999993</v>
      </c>
      <c r="BP2086" s="12" t="s">
        <v>321</v>
      </c>
      <c r="BQ2086" s="754">
        <v>0</v>
      </c>
      <c r="BR2086" s="12" t="s">
        <v>321</v>
      </c>
      <c r="BS2086" s="654">
        <v>2.698</v>
      </c>
      <c r="BT2086" s="12" t="s">
        <v>321</v>
      </c>
      <c r="BU2086" s="654">
        <v>11.238</v>
      </c>
      <c r="BV2086" s="12" t="s">
        <v>321</v>
      </c>
      <c r="BW2086" s="9">
        <v>0.2</v>
      </c>
      <c r="BX2086" s="9" t="s">
        <v>322</v>
      </c>
      <c r="BY2086" s="755">
        <v>138.19999999999999</v>
      </c>
      <c r="BZ2086" s="9" t="s">
        <v>315</v>
      </c>
      <c r="CA2086" s="755">
        <v>9.8000000000000007</v>
      </c>
      <c r="CB2086" s="9" t="s">
        <v>315</v>
      </c>
      <c r="CC2086" s="755">
        <v>9.1</v>
      </c>
      <c r="CD2086" s="9" t="s">
        <v>315</v>
      </c>
      <c r="CE2086" s="755">
        <v>111</v>
      </c>
      <c r="CF2086" s="9" t="s">
        <v>323</v>
      </c>
      <c r="CG2086" s="755">
        <v>86</v>
      </c>
      <c r="CH2086" s="9" t="s">
        <v>323</v>
      </c>
    </row>
    <row r="2087" spans="1:86" x14ac:dyDescent="0.25">
      <c r="A2087" s="444">
        <v>10101642</v>
      </c>
      <c r="C2087" s="772">
        <v>4533</v>
      </c>
      <c r="D2087" s="807">
        <v>0.05</v>
      </c>
      <c r="E2087" s="772">
        <f t="shared" si="89"/>
        <v>4760</v>
      </c>
      <c r="F2087" s="778">
        <v>1.1000000000000001</v>
      </c>
      <c r="G2087" s="774">
        <f t="shared" si="90"/>
        <v>5236</v>
      </c>
      <c r="H2087" s="776"/>
      <c r="I2087" s="758"/>
      <c r="J2087" s="776"/>
      <c r="K2087" s="786"/>
      <c r="L2087" s="9" t="s">
        <v>308</v>
      </c>
      <c r="M2087" s="9" t="s">
        <v>4980</v>
      </c>
      <c r="N2087" s="9" t="s">
        <v>397</v>
      </c>
      <c r="O2087" s="9" t="s">
        <v>310</v>
      </c>
      <c r="P2087" s="9" t="s">
        <v>4893</v>
      </c>
      <c r="Q2087" s="9" t="s">
        <v>4894</v>
      </c>
      <c r="R2087" s="9" t="s">
        <v>4897</v>
      </c>
      <c r="S2087" s="9" t="s">
        <v>314</v>
      </c>
      <c r="T2087" s="98" t="s">
        <v>210</v>
      </c>
      <c r="U2087" s="99">
        <v>163</v>
      </c>
      <c r="V2087" s="99" t="s">
        <v>207</v>
      </c>
      <c r="W2087" s="99">
        <v>290</v>
      </c>
      <c r="X2087" s="99" t="s">
        <v>207</v>
      </c>
      <c r="Y2087" s="99">
        <v>173</v>
      </c>
      <c r="Z2087" s="99" t="s">
        <v>207</v>
      </c>
      <c r="AA2087" s="9">
        <v>300</v>
      </c>
      <c r="AB2087" s="99" t="s">
        <v>207</v>
      </c>
      <c r="AC2087" s="9">
        <v>333</v>
      </c>
      <c r="AD2087" s="9" t="s">
        <v>207</v>
      </c>
      <c r="AE2087" s="9">
        <v>131</v>
      </c>
      <c r="AF2087" s="9" t="s">
        <v>315</v>
      </c>
      <c r="AG2087" s="14" t="s">
        <v>332</v>
      </c>
      <c r="AH2087" s="14" t="s">
        <v>207</v>
      </c>
      <c r="AI2087" s="14" t="s">
        <v>333</v>
      </c>
      <c r="AJ2087" s="14" t="s">
        <v>207</v>
      </c>
      <c r="AK2087" s="9">
        <v>5</v>
      </c>
      <c r="AL2087" s="14" t="s">
        <v>207</v>
      </c>
      <c r="AM2087" s="9">
        <v>5</v>
      </c>
      <c r="AN2087" s="14" t="s">
        <v>207</v>
      </c>
      <c r="AO2087" s="9">
        <v>5</v>
      </c>
      <c r="AP2087" s="14" t="s">
        <v>207</v>
      </c>
      <c r="AQ2087" s="9">
        <v>5</v>
      </c>
      <c r="AR2087" s="14" t="s">
        <v>207</v>
      </c>
      <c r="AS2087" s="9" t="s">
        <v>184</v>
      </c>
      <c r="AT2087" s="9" t="s">
        <v>347</v>
      </c>
      <c r="AU2087" s="9" t="s">
        <v>319</v>
      </c>
      <c r="AV2087" s="9" t="s">
        <v>320</v>
      </c>
      <c r="AW2087" s="821" t="s">
        <v>5528</v>
      </c>
      <c r="AX2087" s="9">
        <v>9010600000</v>
      </c>
      <c r="AY2087" s="99">
        <v>373</v>
      </c>
      <c r="AZ2087" s="12" t="s">
        <v>207</v>
      </c>
      <c r="BA2087" s="99">
        <v>30</v>
      </c>
      <c r="BB2087" s="12" t="s">
        <v>207</v>
      </c>
      <c r="BC2087" s="99">
        <v>33</v>
      </c>
      <c r="BD2087" s="12" t="s">
        <v>207</v>
      </c>
      <c r="BE2087" s="99">
        <v>82</v>
      </c>
      <c r="BF2087" s="12" t="s">
        <v>321</v>
      </c>
      <c r="BG2087" s="654">
        <v>81.795000000000002</v>
      </c>
      <c r="BH2087" s="12" t="s">
        <v>321</v>
      </c>
      <c r="BI2087" s="99">
        <v>42</v>
      </c>
      <c r="BJ2087" s="12" t="s">
        <v>321</v>
      </c>
      <c r="BK2087" s="754">
        <v>0</v>
      </c>
      <c r="BL2087" s="12" t="s">
        <v>321</v>
      </c>
      <c r="BM2087" s="754">
        <v>0.49</v>
      </c>
      <c r="BN2087" s="12" t="s">
        <v>321</v>
      </c>
      <c r="BO2087" s="754">
        <v>1.5</v>
      </c>
      <c r="BP2087" s="12" t="s">
        <v>321</v>
      </c>
      <c r="BQ2087" s="754">
        <v>0.02</v>
      </c>
      <c r="BR2087" s="12" t="s">
        <v>321</v>
      </c>
      <c r="BS2087" s="654">
        <v>37.784999999999997</v>
      </c>
      <c r="BT2087" s="12" t="s">
        <v>321</v>
      </c>
      <c r="BU2087" s="654">
        <v>39.795000000000002</v>
      </c>
      <c r="BV2087" s="12" t="s">
        <v>321</v>
      </c>
      <c r="BW2087" s="9">
        <v>0.38</v>
      </c>
      <c r="BX2087" s="9" t="s">
        <v>322</v>
      </c>
      <c r="BY2087" s="755">
        <v>146.9</v>
      </c>
      <c r="BZ2087" s="9" t="s">
        <v>315</v>
      </c>
      <c r="CA2087" s="755">
        <v>11.8</v>
      </c>
      <c r="CB2087" s="9" t="s">
        <v>315</v>
      </c>
      <c r="CC2087" s="755">
        <v>13</v>
      </c>
      <c r="CD2087" s="9" t="s">
        <v>315</v>
      </c>
      <c r="CE2087" s="755">
        <v>180</v>
      </c>
      <c r="CF2087" s="9" t="s">
        <v>323</v>
      </c>
      <c r="CG2087" s="755">
        <v>92.6</v>
      </c>
      <c r="CH2087" s="9" t="s">
        <v>323</v>
      </c>
    </row>
    <row r="2088" spans="1:86" x14ac:dyDescent="0.25">
      <c r="A2088" s="444">
        <v>10101643</v>
      </c>
      <c r="C2088" s="772">
        <v>4830</v>
      </c>
      <c r="D2088" s="807">
        <v>0.05</v>
      </c>
      <c r="E2088" s="772">
        <f t="shared" si="89"/>
        <v>5072</v>
      </c>
      <c r="F2088" s="778">
        <v>1.1000000000000001</v>
      </c>
      <c r="G2088" s="774">
        <f t="shared" si="90"/>
        <v>5579</v>
      </c>
      <c r="H2088" s="776"/>
      <c r="I2088" s="758"/>
      <c r="J2088" s="776"/>
      <c r="K2088" s="786"/>
      <c r="L2088" s="9" t="s">
        <v>308</v>
      </c>
      <c r="M2088" s="9" t="s">
        <v>4981</v>
      </c>
      <c r="N2088" s="9" t="s">
        <v>397</v>
      </c>
      <c r="O2088" s="9" t="s">
        <v>310</v>
      </c>
      <c r="P2088" s="9" t="s">
        <v>4893</v>
      </c>
      <c r="Q2088" s="9" t="s">
        <v>4894</v>
      </c>
      <c r="R2088" s="9" t="s">
        <v>4897</v>
      </c>
      <c r="S2088" s="9" t="s">
        <v>314</v>
      </c>
      <c r="T2088" s="98" t="s">
        <v>210</v>
      </c>
      <c r="U2088" s="99">
        <v>174</v>
      </c>
      <c r="V2088" s="99" t="s">
        <v>207</v>
      </c>
      <c r="W2088" s="99">
        <v>310</v>
      </c>
      <c r="X2088" s="99" t="s">
        <v>207</v>
      </c>
      <c r="Y2088" s="99">
        <v>184</v>
      </c>
      <c r="Z2088" s="99" t="s">
        <v>207</v>
      </c>
      <c r="AA2088" s="9">
        <v>320</v>
      </c>
      <c r="AB2088" s="99" t="s">
        <v>207</v>
      </c>
      <c r="AC2088" s="9">
        <v>355</v>
      </c>
      <c r="AD2088" s="9" t="s">
        <v>207</v>
      </c>
      <c r="AE2088" s="9">
        <v>140</v>
      </c>
      <c r="AF2088" s="9" t="s">
        <v>315</v>
      </c>
      <c r="AG2088" s="14" t="s">
        <v>334</v>
      </c>
      <c r="AH2088" s="14" t="s">
        <v>207</v>
      </c>
      <c r="AI2088" s="14" t="s">
        <v>335</v>
      </c>
      <c r="AJ2088" s="14" t="s">
        <v>207</v>
      </c>
      <c r="AK2088" s="9">
        <v>5</v>
      </c>
      <c r="AL2088" s="14" t="s">
        <v>207</v>
      </c>
      <c r="AM2088" s="9">
        <v>5</v>
      </c>
      <c r="AN2088" s="14" t="s">
        <v>207</v>
      </c>
      <c r="AO2088" s="9">
        <v>5</v>
      </c>
      <c r="AP2088" s="14" t="s">
        <v>207</v>
      </c>
      <c r="AQ2088" s="9">
        <v>5</v>
      </c>
      <c r="AR2088" s="14" t="s">
        <v>207</v>
      </c>
      <c r="AS2088" s="9" t="s">
        <v>184</v>
      </c>
      <c r="AT2088" s="9" t="s">
        <v>347</v>
      </c>
      <c r="AU2088" s="9" t="s">
        <v>319</v>
      </c>
      <c r="AV2088" s="9" t="s">
        <v>320</v>
      </c>
      <c r="AW2088" s="821" t="s">
        <v>5529</v>
      </c>
      <c r="AX2088" s="9">
        <v>9010600000</v>
      </c>
      <c r="AY2088" s="99">
        <v>396</v>
      </c>
      <c r="AZ2088" s="12" t="s">
        <v>207</v>
      </c>
      <c r="BA2088" s="99">
        <v>30</v>
      </c>
      <c r="BB2088" s="12" t="s">
        <v>207</v>
      </c>
      <c r="BC2088" s="99">
        <v>33</v>
      </c>
      <c r="BD2088" s="12" t="s">
        <v>207</v>
      </c>
      <c r="BE2088" s="99">
        <v>87</v>
      </c>
      <c r="BF2088" s="12" t="s">
        <v>321</v>
      </c>
      <c r="BG2088" s="654">
        <v>86.471000000000004</v>
      </c>
      <c r="BH2088" s="12" t="s">
        <v>321</v>
      </c>
      <c r="BI2088" s="99">
        <v>45</v>
      </c>
      <c r="BJ2088" s="12" t="s">
        <v>321</v>
      </c>
      <c r="BK2088" s="754">
        <v>0</v>
      </c>
      <c r="BL2088" s="12" t="s">
        <v>321</v>
      </c>
      <c r="BM2088" s="754">
        <v>0.50800000000000001</v>
      </c>
      <c r="BN2088" s="12" t="s">
        <v>321</v>
      </c>
      <c r="BO2088" s="754">
        <v>1.5</v>
      </c>
      <c r="BP2088" s="12" t="s">
        <v>321</v>
      </c>
      <c r="BQ2088" s="754">
        <v>0.02</v>
      </c>
      <c r="BR2088" s="12" t="s">
        <v>321</v>
      </c>
      <c r="BS2088" s="654">
        <v>39.442999999999998</v>
      </c>
      <c r="BT2088" s="12" t="s">
        <v>321</v>
      </c>
      <c r="BU2088" s="654">
        <v>41.470999999999997</v>
      </c>
      <c r="BV2088" s="12" t="s">
        <v>321</v>
      </c>
      <c r="BW2088" s="9">
        <v>0.4</v>
      </c>
      <c r="BX2088" s="9" t="s">
        <v>322</v>
      </c>
      <c r="BY2088" s="755">
        <v>155.9</v>
      </c>
      <c r="BZ2088" s="9" t="s">
        <v>315</v>
      </c>
      <c r="CA2088" s="755">
        <v>11.8</v>
      </c>
      <c r="CB2088" s="9" t="s">
        <v>315</v>
      </c>
      <c r="CC2088" s="755">
        <v>13</v>
      </c>
      <c r="CD2088" s="9" t="s">
        <v>315</v>
      </c>
      <c r="CE2088" s="755">
        <v>191</v>
      </c>
      <c r="CF2088" s="9" t="s">
        <v>323</v>
      </c>
      <c r="CG2088" s="755">
        <v>99.2</v>
      </c>
      <c r="CH2088" s="9" t="s">
        <v>323</v>
      </c>
    </row>
    <row r="2089" spans="1:86" x14ac:dyDescent="0.25">
      <c r="A2089" s="444">
        <v>10101644</v>
      </c>
      <c r="C2089" s="772">
        <v>5142</v>
      </c>
      <c r="D2089" s="807">
        <v>0.05</v>
      </c>
      <c r="E2089" s="772">
        <f t="shared" si="89"/>
        <v>5399</v>
      </c>
      <c r="F2089" s="778">
        <v>1.1000000000000001</v>
      </c>
      <c r="G2089" s="774">
        <f t="shared" si="90"/>
        <v>5939</v>
      </c>
      <c r="H2089" s="776"/>
      <c r="I2089" s="758"/>
      <c r="J2089" s="776"/>
      <c r="K2089" s="786"/>
      <c r="L2089" s="9" t="s">
        <v>308</v>
      </c>
      <c r="M2089" s="9" t="s">
        <v>4982</v>
      </c>
      <c r="N2089" s="9" t="s">
        <v>397</v>
      </c>
      <c r="O2089" s="9" t="s">
        <v>310</v>
      </c>
      <c r="P2089" s="9" t="s">
        <v>4893</v>
      </c>
      <c r="Q2089" s="9" t="s">
        <v>4894</v>
      </c>
      <c r="R2089" s="9" t="s">
        <v>4897</v>
      </c>
      <c r="S2089" s="9" t="s">
        <v>314</v>
      </c>
      <c r="T2089" s="98" t="s">
        <v>210</v>
      </c>
      <c r="U2089" s="99">
        <v>186</v>
      </c>
      <c r="V2089" s="99" t="s">
        <v>207</v>
      </c>
      <c r="W2089" s="99">
        <v>330</v>
      </c>
      <c r="X2089" s="99" t="s">
        <v>207</v>
      </c>
      <c r="Y2089" s="99">
        <v>196</v>
      </c>
      <c r="Z2089" s="99" t="s">
        <v>207</v>
      </c>
      <c r="AA2089" s="9">
        <v>340</v>
      </c>
      <c r="AB2089" s="99" t="s">
        <v>207</v>
      </c>
      <c r="AC2089" s="9">
        <v>379</v>
      </c>
      <c r="AD2089" s="9" t="s">
        <v>207</v>
      </c>
      <c r="AE2089" s="9">
        <v>149</v>
      </c>
      <c r="AF2089" s="9" t="s">
        <v>315</v>
      </c>
      <c r="AG2089" s="14" t="s">
        <v>336</v>
      </c>
      <c r="AH2089" s="14" t="s">
        <v>207</v>
      </c>
      <c r="AI2089" s="14" t="s">
        <v>337</v>
      </c>
      <c r="AJ2089" s="14" t="s">
        <v>207</v>
      </c>
      <c r="AK2089" s="9">
        <v>5</v>
      </c>
      <c r="AL2089" s="14" t="s">
        <v>207</v>
      </c>
      <c r="AM2089" s="9">
        <v>5</v>
      </c>
      <c r="AN2089" s="14" t="s">
        <v>207</v>
      </c>
      <c r="AO2089" s="9">
        <v>5</v>
      </c>
      <c r="AP2089" s="14" t="s">
        <v>207</v>
      </c>
      <c r="AQ2089" s="9">
        <v>5</v>
      </c>
      <c r="AR2089" s="14" t="s">
        <v>207</v>
      </c>
      <c r="AS2089" s="9" t="s">
        <v>184</v>
      </c>
      <c r="AT2089" s="9" t="s">
        <v>347</v>
      </c>
      <c r="AU2089" s="9" t="s">
        <v>319</v>
      </c>
      <c r="AV2089" s="9" t="s">
        <v>320</v>
      </c>
      <c r="AW2089" s="821" t="s">
        <v>5530</v>
      </c>
      <c r="AX2089" s="9">
        <v>9010600000</v>
      </c>
      <c r="AY2089" s="99">
        <v>419</v>
      </c>
      <c r="AZ2089" s="12" t="s">
        <v>207</v>
      </c>
      <c r="BA2089" s="99">
        <v>30</v>
      </c>
      <c r="BB2089" s="12" t="s">
        <v>207</v>
      </c>
      <c r="BC2089" s="99">
        <v>33</v>
      </c>
      <c r="BD2089" s="12" t="s">
        <v>207</v>
      </c>
      <c r="BE2089" s="99">
        <v>92</v>
      </c>
      <c r="BF2089" s="12" t="s">
        <v>321</v>
      </c>
      <c r="BG2089" s="654">
        <v>91.394000000000005</v>
      </c>
      <c r="BH2089" s="12" t="s">
        <v>321</v>
      </c>
      <c r="BI2089" s="99">
        <v>48</v>
      </c>
      <c r="BJ2089" s="12" t="s">
        <v>321</v>
      </c>
      <c r="BK2089" s="754">
        <v>0</v>
      </c>
      <c r="BL2089" s="12" t="s">
        <v>321</v>
      </c>
      <c r="BM2089" s="754">
        <v>0.52500000000000002</v>
      </c>
      <c r="BN2089" s="12" t="s">
        <v>321</v>
      </c>
      <c r="BO2089" s="754">
        <v>1.82</v>
      </c>
      <c r="BP2089" s="12" t="s">
        <v>321</v>
      </c>
      <c r="BQ2089" s="754">
        <v>0.02</v>
      </c>
      <c r="BR2089" s="12" t="s">
        <v>321</v>
      </c>
      <c r="BS2089" s="654">
        <v>41.029000000000003</v>
      </c>
      <c r="BT2089" s="12" t="s">
        <v>321</v>
      </c>
      <c r="BU2089" s="654">
        <v>43.393999999999998</v>
      </c>
      <c r="BV2089" s="12" t="s">
        <v>321</v>
      </c>
      <c r="BW2089" s="9">
        <v>0.42</v>
      </c>
      <c r="BX2089" s="9" t="s">
        <v>322</v>
      </c>
      <c r="BY2089" s="755">
        <v>165</v>
      </c>
      <c r="BZ2089" s="9" t="s">
        <v>315</v>
      </c>
      <c r="CA2089" s="755">
        <v>11.8</v>
      </c>
      <c r="CB2089" s="9" t="s">
        <v>315</v>
      </c>
      <c r="CC2089" s="755">
        <v>13</v>
      </c>
      <c r="CD2089" s="9" t="s">
        <v>315</v>
      </c>
      <c r="CE2089" s="755">
        <v>202</v>
      </c>
      <c r="CF2089" s="9" t="s">
        <v>323</v>
      </c>
      <c r="CG2089" s="755">
        <v>105.8</v>
      </c>
      <c r="CH2089" s="9" t="s">
        <v>323</v>
      </c>
    </row>
    <row r="2090" spans="1:86" x14ac:dyDescent="0.25">
      <c r="A2090" s="444">
        <v>10101645</v>
      </c>
      <c r="C2090" s="772">
        <v>5468</v>
      </c>
      <c r="D2090" s="807">
        <v>0.05</v>
      </c>
      <c r="E2090" s="772">
        <f t="shared" si="89"/>
        <v>5741</v>
      </c>
      <c r="F2090" s="778">
        <v>1.1000000000000001</v>
      </c>
      <c r="G2090" s="774">
        <f t="shared" si="90"/>
        <v>6315</v>
      </c>
      <c r="H2090" s="776"/>
      <c r="I2090" s="758"/>
      <c r="J2090" s="776"/>
      <c r="K2090" s="786"/>
      <c r="L2090" s="9" t="s">
        <v>308</v>
      </c>
      <c r="M2090" s="9" t="s">
        <v>4983</v>
      </c>
      <c r="N2090" s="9" t="s">
        <v>397</v>
      </c>
      <c r="O2090" s="9" t="s">
        <v>310</v>
      </c>
      <c r="P2090" s="9" t="s">
        <v>4893</v>
      </c>
      <c r="Q2090" s="9" t="s">
        <v>4894</v>
      </c>
      <c r="R2090" s="9" t="s">
        <v>4897</v>
      </c>
      <c r="S2090" s="9" t="s">
        <v>314</v>
      </c>
      <c r="T2090" s="98" t="s">
        <v>210</v>
      </c>
      <c r="U2090" s="99">
        <v>197</v>
      </c>
      <c r="V2090" s="99" t="s">
        <v>207</v>
      </c>
      <c r="W2090" s="99">
        <v>350</v>
      </c>
      <c r="X2090" s="99" t="s">
        <v>207</v>
      </c>
      <c r="Y2090" s="99">
        <v>207</v>
      </c>
      <c r="Z2090" s="99" t="s">
        <v>207</v>
      </c>
      <c r="AA2090" s="9">
        <v>360</v>
      </c>
      <c r="AB2090" s="99" t="s">
        <v>207</v>
      </c>
      <c r="AC2090" s="9">
        <v>402</v>
      </c>
      <c r="AD2090" s="9" t="s">
        <v>207</v>
      </c>
      <c r="AE2090" s="9">
        <v>158</v>
      </c>
      <c r="AF2090" s="9" t="s">
        <v>315</v>
      </c>
      <c r="AG2090" s="14" t="s">
        <v>338</v>
      </c>
      <c r="AH2090" s="14" t="s">
        <v>207</v>
      </c>
      <c r="AI2090" s="14" t="s">
        <v>339</v>
      </c>
      <c r="AJ2090" s="14" t="s">
        <v>207</v>
      </c>
      <c r="AK2090" s="9">
        <v>5</v>
      </c>
      <c r="AL2090" s="14" t="s">
        <v>207</v>
      </c>
      <c r="AM2090" s="9">
        <v>5</v>
      </c>
      <c r="AN2090" s="14" t="s">
        <v>207</v>
      </c>
      <c r="AO2090" s="9">
        <v>5</v>
      </c>
      <c r="AP2090" s="14" t="s">
        <v>207</v>
      </c>
      <c r="AQ2090" s="9">
        <v>5</v>
      </c>
      <c r="AR2090" s="14" t="s">
        <v>207</v>
      </c>
      <c r="AS2090" s="9" t="s">
        <v>184</v>
      </c>
      <c r="AT2090" s="9" t="s">
        <v>347</v>
      </c>
      <c r="AU2090" s="9" t="s">
        <v>319</v>
      </c>
      <c r="AV2090" s="9" t="s">
        <v>320</v>
      </c>
      <c r="AW2090" s="821" t="s">
        <v>5531</v>
      </c>
      <c r="AX2090" s="9">
        <v>9010600000</v>
      </c>
      <c r="AY2090" s="99">
        <v>434</v>
      </c>
      <c r="AZ2090" s="12" t="s">
        <v>207</v>
      </c>
      <c r="BA2090" s="99">
        <v>30</v>
      </c>
      <c r="BB2090" s="12" t="s">
        <v>207</v>
      </c>
      <c r="BC2090" s="99">
        <v>33</v>
      </c>
      <c r="BD2090" s="12" t="s">
        <v>207</v>
      </c>
      <c r="BE2090" s="99">
        <v>94</v>
      </c>
      <c r="BF2090" s="12" t="s">
        <v>321</v>
      </c>
      <c r="BG2090" s="654">
        <v>93.488</v>
      </c>
      <c r="BH2090" s="12" t="s">
        <v>321</v>
      </c>
      <c r="BI2090" s="99">
        <v>49</v>
      </c>
      <c r="BJ2090" s="12" t="s">
        <v>321</v>
      </c>
      <c r="BK2090" s="754">
        <v>0</v>
      </c>
      <c r="BL2090" s="12" t="s">
        <v>321</v>
      </c>
      <c r="BM2090" s="754">
        <v>0.53700000000000003</v>
      </c>
      <c r="BN2090" s="12" t="s">
        <v>321</v>
      </c>
      <c r="BO2090" s="754">
        <v>1.82</v>
      </c>
      <c r="BP2090" s="12" t="s">
        <v>321</v>
      </c>
      <c r="BQ2090" s="754">
        <v>0.02</v>
      </c>
      <c r="BR2090" s="12" t="s">
        <v>321</v>
      </c>
      <c r="BS2090" s="654">
        <v>42.110999999999997</v>
      </c>
      <c r="BT2090" s="12" t="s">
        <v>321</v>
      </c>
      <c r="BU2090" s="654">
        <v>44.488</v>
      </c>
      <c r="BV2090" s="12" t="s">
        <v>321</v>
      </c>
      <c r="BW2090" s="9">
        <v>0.44</v>
      </c>
      <c r="BX2090" s="9" t="s">
        <v>322</v>
      </c>
      <c r="BY2090" s="755">
        <v>170.9</v>
      </c>
      <c r="BZ2090" s="9" t="s">
        <v>315</v>
      </c>
      <c r="CA2090" s="755">
        <v>11.8</v>
      </c>
      <c r="CB2090" s="9" t="s">
        <v>315</v>
      </c>
      <c r="CC2090" s="755">
        <v>13</v>
      </c>
      <c r="CD2090" s="9" t="s">
        <v>315</v>
      </c>
      <c r="CE2090" s="755">
        <v>206</v>
      </c>
      <c r="CF2090" s="9" t="s">
        <v>323</v>
      </c>
      <c r="CG2090" s="755">
        <v>108</v>
      </c>
      <c r="CH2090" s="9" t="s">
        <v>323</v>
      </c>
    </row>
    <row r="2091" spans="1:86" x14ac:dyDescent="0.25">
      <c r="A2091" s="444">
        <v>10101646</v>
      </c>
      <c r="C2091" s="772">
        <v>5807</v>
      </c>
      <c r="D2091" s="807">
        <v>0.05</v>
      </c>
      <c r="E2091" s="772">
        <f t="shared" si="89"/>
        <v>6097</v>
      </c>
      <c r="F2091" s="778">
        <v>1.1000000000000001</v>
      </c>
      <c r="G2091" s="774">
        <f t="shared" si="90"/>
        <v>6707</v>
      </c>
      <c r="H2091" s="776"/>
      <c r="I2091" s="758"/>
      <c r="J2091" s="776"/>
      <c r="K2091" s="786"/>
      <c r="L2091" s="9" t="s">
        <v>308</v>
      </c>
      <c r="M2091" s="9" t="s">
        <v>4984</v>
      </c>
      <c r="N2091" s="9" t="s">
        <v>397</v>
      </c>
      <c r="O2091" s="9" t="s">
        <v>310</v>
      </c>
      <c r="P2091" s="9" t="s">
        <v>4893</v>
      </c>
      <c r="Q2091" s="9" t="s">
        <v>4894</v>
      </c>
      <c r="R2091" s="9" t="s">
        <v>4897</v>
      </c>
      <c r="S2091" s="9" t="s">
        <v>314</v>
      </c>
      <c r="T2091" s="98" t="s">
        <v>210</v>
      </c>
      <c r="U2091" s="99">
        <v>208</v>
      </c>
      <c r="V2091" s="99" t="s">
        <v>207</v>
      </c>
      <c r="W2091" s="99">
        <v>370</v>
      </c>
      <c r="X2091" s="99" t="s">
        <v>207</v>
      </c>
      <c r="Y2091" s="99">
        <v>218</v>
      </c>
      <c r="Z2091" s="99" t="s">
        <v>207</v>
      </c>
      <c r="AA2091" s="9">
        <v>380</v>
      </c>
      <c r="AB2091" s="99" t="s">
        <v>207</v>
      </c>
      <c r="AC2091" s="9">
        <v>424</v>
      </c>
      <c r="AD2091" s="9" t="s">
        <v>207</v>
      </c>
      <c r="AE2091" s="9">
        <v>167</v>
      </c>
      <c r="AF2091" s="9" t="s">
        <v>315</v>
      </c>
      <c r="AG2091" s="14" t="s">
        <v>340</v>
      </c>
      <c r="AH2091" s="14" t="s">
        <v>207</v>
      </c>
      <c r="AI2091" s="14" t="s">
        <v>341</v>
      </c>
      <c r="AJ2091" s="14" t="s">
        <v>207</v>
      </c>
      <c r="AK2091" s="9">
        <v>5</v>
      </c>
      <c r="AL2091" s="14" t="s">
        <v>207</v>
      </c>
      <c r="AM2091" s="9">
        <v>5</v>
      </c>
      <c r="AN2091" s="14" t="s">
        <v>207</v>
      </c>
      <c r="AO2091" s="9">
        <v>5</v>
      </c>
      <c r="AP2091" s="14" t="s">
        <v>207</v>
      </c>
      <c r="AQ2091" s="9">
        <v>5</v>
      </c>
      <c r="AR2091" s="14" t="s">
        <v>207</v>
      </c>
      <c r="AS2091" s="9" t="s">
        <v>184</v>
      </c>
      <c r="AT2091" s="9" t="s">
        <v>347</v>
      </c>
      <c r="AU2091" s="9" t="s">
        <v>319</v>
      </c>
      <c r="AV2091" s="9" t="s">
        <v>320</v>
      </c>
      <c r="AW2091" s="821" t="s">
        <v>5532</v>
      </c>
      <c r="AX2091" s="9">
        <v>9010600000</v>
      </c>
      <c r="AY2091" s="99">
        <v>452</v>
      </c>
      <c r="AZ2091" s="12" t="s">
        <v>207</v>
      </c>
      <c r="BA2091" s="99">
        <v>30</v>
      </c>
      <c r="BB2091" s="12" t="s">
        <v>207</v>
      </c>
      <c r="BC2091" s="99">
        <v>33</v>
      </c>
      <c r="BD2091" s="12" t="s">
        <v>207</v>
      </c>
      <c r="BE2091" s="99">
        <v>98</v>
      </c>
      <c r="BF2091" s="12" t="s">
        <v>321</v>
      </c>
      <c r="BG2091" s="654">
        <v>97.945999999999998</v>
      </c>
      <c r="BH2091" s="12" t="s">
        <v>321</v>
      </c>
      <c r="BI2091" s="99">
        <v>52</v>
      </c>
      <c r="BJ2091" s="12" t="s">
        <v>321</v>
      </c>
      <c r="BK2091" s="754">
        <v>0</v>
      </c>
      <c r="BL2091" s="12" t="s">
        <v>321</v>
      </c>
      <c r="BM2091" s="754">
        <v>0.55300000000000005</v>
      </c>
      <c r="BN2091" s="12" t="s">
        <v>321</v>
      </c>
      <c r="BO2091" s="754">
        <v>1.82</v>
      </c>
      <c r="BP2091" s="12" t="s">
        <v>321</v>
      </c>
      <c r="BQ2091" s="754">
        <v>0.02</v>
      </c>
      <c r="BR2091" s="12" t="s">
        <v>321</v>
      </c>
      <c r="BS2091" s="654">
        <v>43.552999999999997</v>
      </c>
      <c r="BT2091" s="12" t="s">
        <v>321</v>
      </c>
      <c r="BU2091" s="654">
        <v>45.945999999999998</v>
      </c>
      <c r="BV2091" s="12" t="s">
        <v>321</v>
      </c>
      <c r="BW2091" s="9">
        <v>0.46</v>
      </c>
      <c r="BX2091" s="9" t="s">
        <v>322</v>
      </c>
      <c r="BY2091" s="755">
        <v>178</v>
      </c>
      <c r="BZ2091" s="9" t="s">
        <v>315</v>
      </c>
      <c r="CA2091" s="755">
        <v>11.8</v>
      </c>
      <c r="CB2091" s="9" t="s">
        <v>315</v>
      </c>
      <c r="CC2091" s="755">
        <v>13</v>
      </c>
      <c r="CD2091" s="9" t="s">
        <v>315</v>
      </c>
      <c r="CE2091" s="755">
        <v>216</v>
      </c>
      <c r="CF2091" s="9" t="s">
        <v>323</v>
      </c>
      <c r="CG2091" s="755">
        <v>114.6</v>
      </c>
      <c r="CH2091" s="9" t="s">
        <v>323</v>
      </c>
    </row>
    <row r="2092" spans="1:86" x14ac:dyDescent="0.25">
      <c r="A2092" s="444">
        <v>10101647</v>
      </c>
      <c r="C2092" s="772">
        <v>6161</v>
      </c>
      <c r="D2092" s="807">
        <v>0.05</v>
      </c>
      <c r="E2092" s="772">
        <f t="shared" si="89"/>
        <v>6469</v>
      </c>
      <c r="F2092" s="778">
        <v>1.1000000000000001</v>
      </c>
      <c r="G2092" s="774">
        <f t="shared" si="90"/>
        <v>7116</v>
      </c>
      <c r="H2092" s="776"/>
      <c r="I2092" s="758"/>
      <c r="J2092" s="776"/>
      <c r="K2092" s="786"/>
      <c r="L2092" s="9" t="s">
        <v>308</v>
      </c>
      <c r="M2092" s="9" t="s">
        <v>4985</v>
      </c>
      <c r="N2092" s="9" t="s">
        <v>397</v>
      </c>
      <c r="O2092" s="9" t="s">
        <v>310</v>
      </c>
      <c r="P2092" s="9" t="s">
        <v>4893</v>
      </c>
      <c r="Q2092" s="9" t="s">
        <v>4894</v>
      </c>
      <c r="R2092" s="9" t="s">
        <v>4897</v>
      </c>
      <c r="S2092" s="9" t="s">
        <v>314</v>
      </c>
      <c r="T2092" s="98" t="s">
        <v>210</v>
      </c>
      <c r="U2092" s="99">
        <v>219</v>
      </c>
      <c r="V2092" s="99" t="s">
        <v>207</v>
      </c>
      <c r="W2092" s="99">
        <v>390</v>
      </c>
      <c r="X2092" s="99" t="s">
        <v>207</v>
      </c>
      <c r="Y2092" s="99">
        <v>229</v>
      </c>
      <c r="Z2092" s="99" t="s">
        <v>207</v>
      </c>
      <c r="AA2092" s="9">
        <v>400</v>
      </c>
      <c r="AB2092" s="99" t="s">
        <v>207</v>
      </c>
      <c r="AC2092" s="9">
        <v>447</v>
      </c>
      <c r="AD2092" s="9" t="s">
        <v>207</v>
      </c>
      <c r="AE2092" s="9">
        <v>176</v>
      </c>
      <c r="AF2092" s="9" t="s">
        <v>315</v>
      </c>
      <c r="AG2092" s="14" t="s">
        <v>342</v>
      </c>
      <c r="AH2092" s="14" t="s">
        <v>207</v>
      </c>
      <c r="AI2092" s="14" t="s">
        <v>343</v>
      </c>
      <c r="AJ2092" s="14" t="s">
        <v>207</v>
      </c>
      <c r="AK2092" s="9">
        <v>5</v>
      </c>
      <c r="AL2092" s="14" t="s">
        <v>207</v>
      </c>
      <c r="AM2092" s="9">
        <v>5</v>
      </c>
      <c r="AN2092" s="14" t="s">
        <v>207</v>
      </c>
      <c r="AO2092" s="9">
        <v>5</v>
      </c>
      <c r="AP2092" s="14" t="s">
        <v>207</v>
      </c>
      <c r="AQ2092" s="9">
        <v>5</v>
      </c>
      <c r="AR2092" s="14" t="s">
        <v>207</v>
      </c>
      <c r="AS2092" s="9" t="s">
        <v>184</v>
      </c>
      <c r="AT2092" s="9" t="s">
        <v>347</v>
      </c>
      <c r="AU2092" s="9" t="s">
        <v>319</v>
      </c>
      <c r="AV2092" s="9" t="s">
        <v>320</v>
      </c>
      <c r="AW2092" s="821" t="s">
        <v>5533</v>
      </c>
      <c r="AX2092" s="9">
        <v>9010600000</v>
      </c>
      <c r="AY2092" s="99">
        <v>472</v>
      </c>
      <c r="AZ2092" s="12" t="s">
        <v>207</v>
      </c>
      <c r="BA2092" s="99">
        <v>30</v>
      </c>
      <c r="BB2092" s="12" t="s">
        <v>207</v>
      </c>
      <c r="BC2092" s="99">
        <v>33</v>
      </c>
      <c r="BD2092" s="12" t="s">
        <v>207</v>
      </c>
      <c r="BE2092" s="99">
        <v>103</v>
      </c>
      <c r="BF2092" s="12" t="s">
        <v>321</v>
      </c>
      <c r="BG2092" s="654">
        <v>102.76300000000001</v>
      </c>
      <c r="BH2092" s="12" t="s">
        <v>321</v>
      </c>
      <c r="BI2092" s="99">
        <v>55</v>
      </c>
      <c r="BJ2092" s="12" t="s">
        <v>321</v>
      </c>
      <c r="BK2092" s="754">
        <v>0</v>
      </c>
      <c r="BL2092" s="12" t="s">
        <v>321</v>
      </c>
      <c r="BM2092" s="754">
        <v>0.56899999999999995</v>
      </c>
      <c r="BN2092" s="12" t="s">
        <v>321</v>
      </c>
      <c r="BO2092" s="754">
        <v>2.1800000000000002</v>
      </c>
      <c r="BP2092" s="12" t="s">
        <v>321</v>
      </c>
      <c r="BQ2092" s="754">
        <v>0.02</v>
      </c>
      <c r="BR2092" s="12" t="s">
        <v>321</v>
      </c>
      <c r="BS2092" s="654">
        <v>44.994</v>
      </c>
      <c r="BT2092" s="12" t="s">
        <v>321</v>
      </c>
      <c r="BU2092" s="654">
        <v>47.762999999999998</v>
      </c>
      <c r="BV2092" s="12" t="s">
        <v>321</v>
      </c>
      <c r="BW2092" s="9">
        <v>0.48</v>
      </c>
      <c r="BX2092" s="9" t="s">
        <v>322</v>
      </c>
      <c r="BY2092" s="755">
        <v>185.8</v>
      </c>
      <c r="BZ2092" s="9" t="s">
        <v>315</v>
      </c>
      <c r="CA2092" s="755">
        <v>11.8</v>
      </c>
      <c r="CB2092" s="9" t="s">
        <v>315</v>
      </c>
      <c r="CC2092" s="755">
        <v>13</v>
      </c>
      <c r="CD2092" s="9" t="s">
        <v>315</v>
      </c>
      <c r="CE2092" s="755">
        <v>227</v>
      </c>
      <c r="CF2092" s="9" t="s">
        <v>323</v>
      </c>
      <c r="CG2092" s="755">
        <v>121.3</v>
      </c>
      <c r="CH2092" s="9" t="s">
        <v>323</v>
      </c>
    </row>
    <row r="2093" spans="1:86" x14ac:dyDescent="0.25">
      <c r="A2093" s="444">
        <v>10101626</v>
      </c>
      <c r="C2093" s="772">
        <v>3257</v>
      </c>
      <c r="D2093" s="807">
        <v>0.05</v>
      </c>
      <c r="E2093" s="772">
        <f t="shared" si="89"/>
        <v>3420</v>
      </c>
      <c r="F2093" s="778">
        <v>1.1000000000000001</v>
      </c>
      <c r="G2093" s="774">
        <f t="shared" si="90"/>
        <v>3762</v>
      </c>
      <c r="H2093" s="776"/>
      <c r="I2093" s="758"/>
      <c r="J2093" s="776"/>
      <c r="K2093" s="786"/>
      <c r="L2093" s="9" t="s">
        <v>308</v>
      </c>
      <c r="M2093" s="9" t="s">
        <v>4986</v>
      </c>
      <c r="N2093" s="9" t="s">
        <v>397</v>
      </c>
      <c r="O2093" s="9" t="s">
        <v>310</v>
      </c>
      <c r="P2093" s="9" t="s">
        <v>4893</v>
      </c>
      <c r="Q2093" s="9" t="s">
        <v>4894</v>
      </c>
      <c r="R2093" s="9" t="s">
        <v>4897</v>
      </c>
      <c r="S2093" s="9" t="s">
        <v>314</v>
      </c>
      <c r="T2093" s="98" t="s">
        <v>210</v>
      </c>
      <c r="U2093" s="99">
        <v>107</v>
      </c>
      <c r="V2093" s="99" t="s">
        <v>207</v>
      </c>
      <c r="W2093" s="99">
        <v>190</v>
      </c>
      <c r="X2093" s="99" t="s">
        <v>207</v>
      </c>
      <c r="Y2093" s="99">
        <v>117</v>
      </c>
      <c r="Z2093" s="99" t="s">
        <v>207</v>
      </c>
      <c r="AA2093" s="9">
        <v>200</v>
      </c>
      <c r="AB2093" s="99" t="s">
        <v>207</v>
      </c>
      <c r="AC2093" s="9">
        <v>218</v>
      </c>
      <c r="AD2093" s="9" t="s">
        <v>207</v>
      </c>
      <c r="AE2093" s="9">
        <v>86</v>
      </c>
      <c r="AF2093" s="9" t="s">
        <v>315</v>
      </c>
      <c r="AG2093" s="14" t="s">
        <v>316</v>
      </c>
      <c r="AH2093" s="14" t="s">
        <v>207</v>
      </c>
      <c r="AI2093" s="14" t="s">
        <v>317</v>
      </c>
      <c r="AJ2093" s="14" t="s">
        <v>207</v>
      </c>
      <c r="AK2093" s="9">
        <v>5</v>
      </c>
      <c r="AL2093" s="14" t="s">
        <v>207</v>
      </c>
      <c r="AM2093" s="9">
        <v>5</v>
      </c>
      <c r="AN2093" s="14" t="s">
        <v>207</v>
      </c>
      <c r="AO2093" s="9">
        <v>5</v>
      </c>
      <c r="AP2093" s="14" t="s">
        <v>207</v>
      </c>
      <c r="AQ2093" s="9">
        <v>5</v>
      </c>
      <c r="AR2093" s="14" t="s">
        <v>207</v>
      </c>
      <c r="AS2093" s="9" t="s">
        <v>43</v>
      </c>
      <c r="AT2093" s="9" t="s">
        <v>346</v>
      </c>
      <c r="AU2093" s="9" t="s">
        <v>319</v>
      </c>
      <c r="AV2093" s="9" t="s">
        <v>320</v>
      </c>
      <c r="AW2093" s="821" t="s">
        <v>5534</v>
      </c>
      <c r="AX2093" s="9">
        <v>9010600000</v>
      </c>
      <c r="AY2093" s="99">
        <v>272</v>
      </c>
      <c r="AZ2093" s="12" t="s">
        <v>207</v>
      </c>
      <c r="BA2093" s="99">
        <v>25</v>
      </c>
      <c r="BB2093" s="12" t="s">
        <v>207</v>
      </c>
      <c r="BC2093" s="99">
        <v>23</v>
      </c>
      <c r="BD2093" s="12" t="s">
        <v>207</v>
      </c>
      <c r="BE2093" s="99">
        <v>40</v>
      </c>
      <c r="BF2093" s="12" t="s">
        <v>321</v>
      </c>
      <c r="BG2093" s="654">
        <v>39.718000000000004</v>
      </c>
      <c r="BH2093" s="12" t="s">
        <v>321</v>
      </c>
      <c r="BI2093" s="99">
        <v>29</v>
      </c>
      <c r="BJ2093" s="12" t="s">
        <v>321</v>
      </c>
      <c r="BK2093" s="754">
        <v>0</v>
      </c>
      <c r="BL2093" s="12" t="s">
        <v>321</v>
      </c>
      <c r="BM2093" s="754">
        <v>0.308</v>
      </c>
      <c r="BN2093" s="12" t="s">
        <v>321</v>
      </c>
      <c r="BO2093" s="754">
        <v>7.7119999999999997</v>
      </c>
      <c r="BP2093" s="12" t="s">
        <v>321</v>
      </c>
      <c r="BQ2093" s="754">
        <v>0</v>
      </c>
      <c r="BR2093" s="12" t="s">
        <v>321</v>
      </c>
      <c r="BS2093" s="654">
        <v>2.698</v>
      </c>
      <c r="BT2093" s="12" t="s">
        <v>321</v>
      </c>
      <c r="BU2093" s="654">
        <v>10.718</v>
      </c>
      <c r="BV2093" s="12" t="s">
        <v>321</v>
      </c>
      <c r="BW2093" s="9">
        <v>0.16</v>
      </c>
      <c r="BX2093" s="9" t="s">
        <v>322</v>
      </c>
      <c r="BY2093" s="755">
        <v>107.1</v>
      </c>
      <c r="BZ2093" s="9" t="s">
        <v>315</v>
      </c>
      <c r="CA2093" s="755">
        <v>9.8000000000000007</v>
      </c>
      <c r="CB2093" s="9" t="s">
        <v>315</v>
      </c>
      <c r="CC2093" s="755">
        <v>9.1</v>
      </c>
      <c r="CD2093" s="9" t="s">
        <v>315</v>
      </c>
      <c r="CE2093" s="755">
        <v>88</v>
      </c>
      <c r="CF2093" s="9" t="s">
        <v>323</v>
      </c>
      <c r="CG2093" s="755">
        <v>63.9</v>
      </c>
      <c r="CH2093" s="9" t="s">
        <v>323</v>
      </c>
    </row>
    <row r="2094" spans="1:86" x14ac:dyDescent="0.25">
      <c r="A2094" s="444">
        <v>10101627</v>
      </c>
      <c r="C2094" s="772">
        <v>3485</v>
      </c>
      <c r="D2094" s="807">
        <v>0.05</v>
      </c>
      <c r="E2094" s="772">
        <f t="shared" si="89"/>
        <v>3659</v>
      </c>
      <c r="F2094" s="778">
        <v>1.1000000000000001</v>
      </c>
      <c r="G2094" s="774">
        <f t="shared" si="90"/>
        <v>4025</v>
      </c>
      <c r="H2094" s="776"/>
      <c r="I2094" s="758"/>
      <c r="J2094" s="776"/>
      <c r="K2094" s="786"/>
      <c r="L2094" s="9" t="s">
        <v>308</v>
      </c>
      <c r="M2094" s="9" t="s">
        <v>4987</v>
      </c>
      <c r="N2094" s="9" t="s">
        <v>397</v>
      </c>
      <c r="O2094" s="9" t="s">
        <v>310</v>
      </c>
      <c r="P2094" s="9" t="s">
        <v>4893</v>
      </c>
      <c r="Q2094" s="9" t="s">
        <v>4894</v>
      </c>
      <c r="R2094" s="9" t="s">
        <v>4897</v>
      </c>
      <c r="S2094" s="9" t="s">
        <v>314</v>
      </c>
      <c r="T2094" s="98" t="s">
        <v>210</v>
      </c>
      <c r="U2094" s="99">
        <v>118</v>
      </c>
      <c r="V2094" s="99" t="s">
        <v>207</v>
      </c>
      <c r="W2094" s="99">
        <v>210</v>
      </c>
      <c r="X2094" s="99" t="s">
        <v>207</v>
      </c>
      <c r="Y2094" s="99">
        <v>128</v>
      </c>
      <c r="Z2094" s="99" t="s">
        <v>207</v>
      </c>
      <c r="AA2094" s="9">
        <v>220</v>
      </c>
      <c r="AB2094" s="99" t="s">
        <v>207</v>
      </c>
      <c r="AC2094" s="9">
        <v>241</v>
      </c>
      <c r="AD2094" s="9" t="s">
        <v>207</v>
      </c>
      <c r="AE2094" s="9">
        <v>95</v>
      </c>
      <c r="AF2094" s="9" t="s">
        <v>315</v>
      </c>
      <c r="AG2094" s="14" t="s">
        <v>324</v>
      </c>
      <c r="AH2094" s="14" t="s">
        <v>207</v>
      </c>
      <c r="AI2094" s="14" t="s">
        <v>325</v>
      </c>
      <c r="AJ2094" s="14" t="s">
        <v>207</v>
      </c>
      <c r="AK2094" s="9">
        <v>5</v>
      </c>
      <c r="AL2094" s="14" t="s">
        <v>207</v>
      </c>
      <c r="AM2094" s="9">
        <v>5</v>
      </c>
      <c r="AN2094" s="14" t="s">
        <v>207</v>
      </c>
      <c r="AO2094" s="9">
        <v>5</v>
      </c>
      <c r="AP2094" s="14" t="s">
        <v>207</v>
      </c>
      <c r="AQ2094" s="9">
        <v>5</v>
      </c>
      <c r="AR2094" s="14" t="s">
        <v>207</v>
      </c>
      <c r="AS2094" s="9" t="s">
        <v>43</v>
      </c>
      <c r="AT2094" s="9" t="s">
        <v>346</v>
      </c>
      <c r="AU2094" s="9" t="s">
        <v>319</v>
      </c>
      <c r="AV2094" s="9" t="s">
        <v>320</v>
      </c>
      <c r="AW2094" s="821" t="s">
        <v>5535</v>
      </c>
      <c r="AX2094" s="9">
        <v>9010600000</v>
      </c>
      <c r="AY2094" s="99">
        <v>292</v>
      </c>
      <c r="AZ2094" s="12" t="s">
        <v>207</v>
      </c>
      <c r="BA2094" s="99">
        <v>25</v>
      </c>
      <c r="BB2094" s="12" t="s">
        <v>207</v>
      </c>
      <c r="BC2094" s="99">
        <v>23</v>
      </c>
      <c r="BD2094" s="12" t="s">
        <v>207</v>
      </c>
      <c r="BE2094" s="99">
        <v>44</v>
      </c>
      <c r="BF2094" s="12" t="s">
        <v>321</v>
      </c>
      <c r="BG2094" s="654">
        <v>43.438000000000002</v>
      </c>
      <c r="BH2094" s="12" t="s">
        <v>321</v>
      </c>
      <c r="BI2094" s="99">
        <v>32</v>
      </c>
      <c r="BJ2094" s="12" t="s">
        <v>321</v>
      </c>
      <c r="BK2094" s="754">
        <v>0</v>
      </c>
      <c r="BL2094" s="12" t="s">
        <v>321</v>
      </c>
      <c r="BM2094" s="754">
        <v>0.316</v>
      </c>
      <c r="BN2094" s="12" t="s">
        <v>321</v>
      </c>
      <c r="BO2094" s="754">
        <v>8.4239999999999995</v>
      </c>
      <c r="BP2094" s="12" t="s">
        <v>321</v>
      </c>
      <c r="BQ2094" s="754">
        <v>0</v>
      </c>
      <c r="BR2094" s="12" t="s">
        <v>321</v>
      </c>
      <c r="BS2094" s="654">
        <v>2.698</v>
      </c>
      <c r="BT2094" s="12" t="s">
        <v>321</v>
      </c>
      <c r="BU2094" s="654">
        <v>11.438000000000001</v>
      </c>
      <c r="BV2094" s="12" t="s">
        <v>321</v>
      </c>
      <c r="BW2094" s="9">
        <v>0.17</v>
      </c>
      <c r="BX2094" s="9" t="s">
        <v>322</v>
      </c>
      <c r="BY2094" s="755">
        <v>115</v>
      </c>
      <c r="BZ2094" s="9" t="s">
        <v>315</v>
      </c>
      <c r="CA2094" s="755">
        <v>9.8000000000000007</v>
      </c>
      <c r="CB2094" s="9" t="s">
        <v>315</v>
      </c>
      <c r="CC2094" s="755">
        <v>9.1</v>
      </c>
      <c r="CD2094" s="9" t="s">
        <v>315</v>
      </c>
      <c r="CE2094" s="755">
        <v>96</v>
      </c>
      <c r="CF2094" s="9" t="s">
        <v>323</v>
      </c>
      <c r="CG2094" s="755">
        <v>70.5</v>
      </c>
      <c r="CH2094" s="9" t="s">
        <v>323</v>
      </c>
    </row>
    <row r="2095" spans="1:86" x14ac:dyDescent="0.25">
      <c r="A2095" s="444">
        <v>10101628</v>
      </c>
      <c r="C2095" s="772">
        <v>3724</v>
      </c>
      <c r="D2095" s="807">
        <v>0.05</v>
      </c>
      <c r="E2095" s="772">
        <f t="shared" si="89"/>
        <v>3910</v>
      </c>
      <c r="F2095" s="778">
        <v>1.1000000000000001</v>
      </c>
      <c r="G2095" s="774">
        <f t="shared" si="90"/>
        <v>4301</v>
      </c>
      <c r="H2095" s="776"/>
      <c r="I2095" s="758"/>
      <c r="J2095" s="776"/>
      <c r="K2095" s="786"/>
      <c r="L2095" s="9" t="s">
        <v>308</v>
      </c>
      <c r="M2095" s="9" t="s">
        <v>4988</v>
      </c>
      <c r="N2095" s="9" t="s">
        <v>397</v>
      </c>
      <c r="O2095" s="9" t="s">
        <v>310</v>
      </c>
      <c r="P2095" s="9" t="s">
        <v>4893</v>
      </c>
      <c r="Q2095" s="9" t="s">
        <v>4894</v>
      </c>
      <c r="R2095" s="9" t="s">
        <v>4897</v>
      </c>
      <c r="S2095" s="9" t="s">
        <v>314</v>
      </c>
      <c r="T2095" s="98" t="s">
        <v>210</v>
      </c>
      <c r="U2095" s="99">
        <v>129</v>
      </c>
      <c r="V2095" s="99" t="s">
        <v>207</v>
      </c>
      <c r="W2095" s="99">
        <v>230</v>
      </c>
      <c r="X2095" s="99" t="s">
        <v>207</v>
      </c>
      <c r="Y2095" s="99">
        <v>139</v>
      </c>
      <c r="Z2095" s="99" t="s">
        <v>207</v>
      </c>
      <c r="AA2095" s="9">
        <v>240</v>
      </c>
      <c r="AB2095" s="99" t="s">
        <v>207</v>
      </c>
      <c r="AC2095" s="9">
        <v>264</v>
      </c>
      <c r="AD2095" s="9" t="s">
        <v>207</v>
      </c>
      <c r="AE2095" s="9">
        <v>104</v>
      </c>
      <c r="AF2095" s="9" t="s">
        <v>315</v>
      </c>
      <c r="AG2095" s="14" t="s">
        <v>326</v>
      </c>
      <c r="AH2095" s="14" t="s">
        <v>207</v>
      </c>
      <c r="AI2095" s="14" t="s">
        <v>327</v>
      </c>
      <c r="AJ2095" s="14" t="s">
        <v>207</v>
      </c>
      <c r="AK2095" s="9">
        <v>5</v>
      </c>
      <c r="AL2095" s="14" t="s">
        <v>207</v>
      </c>
      <c r="AM2095" s="9">
        <v>5</v>
      </c>
      <c r="AN2095" s="14" t="s">
        <v>207</v>
      </c>
      <c r="AO2095" s="9">
        <v>5</v>
      </c>
      <c r="AP2095" s="14" t="s">
        <v>207</v>
      </c>
      <c r="AQ2095" s="9">
        <v>5</v>
      </c>
      <c r="AR2095" s="14" t="s">
        <v>207</v>
      </c>
      <c r="AS2095" s="9" t="s">
        <v>43</v>
      </c>
      <c r="AT2095" s="9" t="s">
        <v>346</v>
      </c>
      <c r="AU2095" s="9" t="s">
        <v>319</v>
      </c>
      <c r="AV2095" s="9" t="s">
        <v>320</v>
      </c>
      <c r="AW2095" s="821" t="s">
        <v>5536</v>
      </c>
      <c r="AX2095" s="9">
        <v>9010600000</v>
      </c>
      <c r="AY2095" s="99">
        <v>312</v>
      </c>
      <c r="AZ2095" s="12" t="s">
        <v>207</v>
      </c>
      <c r="BA2095" s="99">
        <v>25</v>
      </c>
      <c r="BB2095" s="12" t="s">
        <v>207</v>
      </c>
      <c r="BC2095" s="99">
        <v>23</v>
      </c>
      <c r="BD2095" s="12" t="s">
        <v>207</v>
      </c>
      <c r="BE2095" s="99">
        <v>47</v>
      </c>
      <c r="BF2095" s="12" t="s">
        <v>321</v>
      </c>
      <c r="BG2095" s="654">
        <v>46.198</v>
      </c>
      <c r="BH2095" s="12" t="s">
        <v>321</v>
      </c>
      <c r="BI2095" s="99">
        <v>34</v>
      </c>
      <c r="BJ2095" s="12" t="s">
        <v>321</v>
      </c>
      <c r="BK2095" s="754">
        <v>0</v>
      </c>
      <c r="BL2095" s="12" t="s">
        <v>321</v>
      </c>
      <c r="BM2095" s="754">
        <v>0.32400000000000001</v>
      </c>
      <c r="BN2095" s="12" t="s">
        <v>321</v>
      </c>
      <c r="BO2095" s="754">
        <v>9.1760000000000002</v>
      </c>
      <c r="BP2095" s="12" t="s">
        <v>321</v>
      </c>
      <c r="BQ2095" s="754">
        <v>0</v>
      </c>
      <c r="BR2095" s="12" t="s">
        <v>321</v>
      </c>
      <c r="BS2095" s="654">
        <v>2.698</v>
      </c>
      <c r="BT2095" s="12" t="s">
        <v>321</v>
      </c>
      <c r="BU2095" s="654">
        <v>12.198</v>
      </c>
      <c r="BV2095" s="12" t="s">
        <v>321</v>
      </c>
      <c r="BW2095" s="9">
        <v>0.18</v>
      </c>
      <c r="BX2095" s="9" t="s">
        <v>322</v>
      </c>
      <c r="BY2095" s="755">
        <v>122.8</v>
      </c>
      <c r="BZ2095" s="9" t="s">
        <v>315</v>
      </c>
      <c r="CA2095" s="755">
        <v>9.8000000000000007</v>
      </c>
      <c r="CB2095" s="9" t="s">
        <v>315</v>
      </c>
      <c r="CC2095" s="755">
        <v>9.1</v>
      </c>
      <c r="CD2095" s="9" t="s">
        <v>315</v>
      </c>
      <c r="CE2095" s="755">
        <v>102</v>
      </c>
      <c r="CF2095" s="9" t="s">
        <v>323</v>
      </c>
      <c r="CG2095" s="755">
        <v>75</v>
      </c>
      <c r="CH2095" s="9" t="s">
        <v>323</v>
      </c>
    </row>
    <row r="2096" spans="1:86" x14ac:dyDescent="0.25">
      <c r="A2096" s="444">
        <v>10101629</v>
      </c>
      <c r="C2096" s="772">
        <v>3980</v>
      </c>
      <c r="D2096" s="807">
        <v>0.05</v>
      </c>
      <c r="E2096" s="772">
        <f t="shared" si="89"/>
        <v>4179</v>
      </c>
      <c r="F2096" s="778">
        <v>1.1000000000000001</v>
      </c>
      <c r="G2096" s="774">
        <f t="shared" si="90"/>
        <v>4597</v>
      </c>
      <c r="H2096" s="776"/>
      <c r="I2096" s="758"/>
      <c r="J2096" s="776"/>
      <c r="K2096" s="786"/>
      <c r="L2096" s="9" t="s">
        <v>308</v>
      </c>
      <c r="M2096" s="9" t="s">
        <v>4989</v>
      </c>
      <c r="N2096" s="9" t="s">
        <v>397</v>
      </c>
      <c r="O2096" s="9" t="s">
        <v>310</v>
      </c>
      <c r="P2096" s="9" t="s">
        <v>4893</v>
      </c>
      <c r="Q2096" s="9" t="s">
        <v>4894</v>
      </c>
      <c r="R2096" s="9" t="s">
        <v>4897</v>
      </c>
      <c r="S2096" s="9" t="s">
        <v>314</v>
      </c>
      <c r="T2096" s="98" t="s">
        <v>210</v>
      </c>
      <c r="U2096" s="99">
        <v>141</v>
      </c>
      <c r="V2096" s="99" t="s">
        <v>207</v>
      </c>
      <c r="W2096" s="99">
        <v>250</v>
      </c>
      <c r="X2096" s="99" t="s">
        <v>207</v>
      </c>
      <c r="Y2096" s="99">
        <v>151</v>
      </c>
      <c r="Z2096" s="99" t="s">
        <v>207</v>
      </c>
      <c r="AA2096" s="9">
        <v>260</v>
      </c>
      <c r="AB2096" s="99" t="s">
        <v>207</v>
      </c>
      <c r="AC2096" s="9">
        <v>287</v>
      </c>
      <c r="AD2096" s="9" t="s">
        <v>207</v>
      </c>
      <c r="AE2096" s="9">
        <v>113</v>
      </c>
      <c r="AF2096" s="9" t="s">
        <v>315</v>
      </c>
      <c r="AG2096" s="14" t="s">
        <v>328</v>
      </c>
      <c r="AH2096" s="14" t="s">
        <v>207</v>
      </c>
      <c r="AI2096" s="14" t="s">
        <v>329</v>
      </c>
      <c r="AJ2096" s="14" t="s">
        <v>207</v>
      </c>
      <c r="AK2096" s="9">
        <v>5</v>
      </c>
      <c r="AL2096" s="14" t="s">
        <v>207</v>
      </c>
      <c r="AM2096" s="9">
        <v>5</v>
      </c>
      <c r="AN2096" s="14" t="s">
        <v>207</v>
      </c>
      <c r="AO2096" s="9">
        <v>5</v>
      </c>
      <c r="AP2096" s="14" t="s">
        <v>207</v>
      </c>
      <c r="AQ2096" s="9">
        <v>5</v>
      </c>
      <c r="AR2096" s="14" t="s">
        <v>207</v>
      </c>
      <c r="AS2096" s="9" t="s">
        <v>43</v>
      </c>
      <c r="AT2096" s="9" t="s">
        <v>346</v>
      </c>
      <c r="AU2096" s="9" t="s">
        <v>319</v>
      </c>
      <c r="AV2096" s="9" t="s">
        <v>320</v>
      </c>
      <c r="AW2096" s="821" t="s">
        <v>5537</v>
      </c>
      <c r="AX2096" s="9">
        <v>9010600000</v>
      </c>
      <c r="AY2096" s="99">
        <v>330</v>
      </c>
      <c r="AZ2096" s="12" t="s">
        <v>207</v>
      </c>
      <c r="BA2096" s="99">
        <v>25</v>
      </c>
      <c r="BB2096" s="12" t="s">
        <v>207</v>
      </c>
      <c r="BC2096" s="99">
        <v>23</v>
      </c>
      <c r="BD2096" s="12" t="s">
        <v>207</v>
      </c>
      <c r="BE2096" s="99">
        <v>50</v>
      </c>
      <c r="BF2096" s="12" t="s">
        <v>321</v>
      </c>
      <c r="BG2096" s="654">
        <v>49.438000000000002</v>
      </c>
      <c r="BH2096" s="12" t="s">
        <v>321</v>
      </c>
      <c r="BI2096" s="99">
        <v>37</v>
      </c>
      <c r="BJ2096" s="12" t="s">
        <v>321</v>
      </c>
      <c r="BK2096" s="754">
        <v>0</v>
      </c>
      <c r="BL2096" s="12" t="s">
        <v>321</v>
      </c>
      <c r="BM2096" s="754">
        <v>0.33200000000000002</v>
      </c>
      <c r="BN2096" s="12" t="s">
        <v>321</v>
      </c>
      <c r="BO2096" s="754">
        <v>9.4079999999999995</v>
      </c>
      <c r="BP2096" s="12" t="s">
        <v>321</v>
      </c>
      <c r="BQ2096" s="754">
        <v>0</v>
      </c>
      <c r="BR2096" s="12" t="s">
        <v>321</v>
      </c>
      <c r="BS2096" s="654">
        <v>2.698</v>
      </c>
      <c r="BT2096" s="12" t="s">
        <v>321</v>
      </c>
      <c r="BU2096" s="654">
        <v>12.438000000000001</v>
      </c>
      <c r="BV2096" s="12" t="s">
        <v>321</v>
      </c>
      <c r="BW2096" s="9">
        <v>0.19</v>
      </c>
      <c r="BX2096" s="9" t="s">
        <v>322</v>
      </c>
      <c r="BY2096" s="755">
        <v>129.9</v>
      </c>
      <c r="BZ2096" s="9" t="s">
        <v>315</v>
      </c>
      <c r="CA2096" s="755">
        <v>9.8000000000000007</v>
      </c>
      <c r="CB2096" s="9" t="s">
        <v>315</v>
      </c>
      <c r="CC2096" s="755">
        <v>9.1</v>
      </c>
      <c r="CD2096" s="9" t="s">
        <v>315</v>
      </c>
      <c r="CE2096" s="755">
        <v>109</v>
      </c>
      <c r="CF2096" s="9" t="s">
        <v>323</v>
      </c>
      <c r="CG2096" s="755">
        <v>81.599999999999994</v>
      </c>
      <c r="CH2096" s="9" t="s">
        <v>323</v>
      </c>
    </row>
    <row r="2097" spans="1:86" x14ac:dyDescent="0.25">
      <c r="A2097" s="444">
        <v>10101630</v>
      </c>
      <c r="C2097" s="772">
        <v>4249</v>
      </c>
      <c r="D2097" s="807">
        <v>0.05</v>
      </c>
      <c r="E2097" s="772">
        <f t="shared" si="89"/>
        <v>4461</v>
      </c>
      <c r="F2097" s="778">
        <v>1.1000000000000001</v>
      </c>
      <c r="G2097" s="774">
        <f t="shared" si="90"/>
        <v>4907</v>
      </c>
      <c r="H2097" s="776"/>
      <c r="I2097" s="758"/>
      <c r="J2097" s="776"/>
      <c r="K2097" s="786"/>
      <c r="L2097" s="9" t="s">
        <v>308</v>
      </c>
      <c r="M2097" s="9" t="s">
        <v>4990</v>
      </c>
      <c r="N2097" s="9" t="s">
        <v>397</v>
      </c>
      <c r="O2097" s="9" t="s">
        <v>310</v>
      </c>
      <c r="P2097" s="9" t="s">
        <v>4893</v>
      </c>
      <c r="Q2097" s="9" t="s">
        <v>4894</v>
      </c>
      <c r="R2097" s="9" t="s">
        <v>4897</v>
      </c>
      <c r="S2097" s="9" t="s">
        <v>314</v>
      </c>
      <c r="T2097" s="98" t="s">
        <v>210</v>
      </c>
      <c r="U2097" s="99">
        <v>152</v>
      </c>
      <c r="V2097" s="99" t="s">
        <v>207</v>
      </c>
      <c r="W2097" s="99">
        <v>270</v>
      </c>
      <c r="X2097" s="99" t="s">
        <v>207</v>
      </c>
      <c r="Y2097" s="99">
        <v>162</v>
      </c>
      <c r="Z2097" s="99" t="s">
        <v>207</v>
      </c>
      <c r="AA2097" s="9">
        <v>280</v>
      </c>
      <c r="AB2097" s="99" t="s">
        <v>207</v>
      </c>
      <c r="AC2097" s="9">
        <v>310</v>
      </c>
      <c r="AD2097" s="9" t="s">
        <v>207</v>
      </c>
      <c r="AE2097" s="9">
        <v>122</v>
      </c>
      <c r="AF2097" s="9" t="s">
        <v>315</v>
      </c>
      <c r="AG2097" s="14" t="s">
        <v>330</v>
      </c>
      <c r="AH2097" s="14" t="s">
        <v>207</v>
      </c>
      <c r="AI2097" s="14" t="s">
        <v>331</v>
      </c>
      <c r="AJ2097" s="14" t="s">
        <v>207</v>
      </c>
      <c r="AK2097" s="9">
        <v>5</v>
      </c>
      <c r="AL2097" s="14" t="s">
        <v>207</v>
      </c>
      <c r="AM2097" s="9">
        <v>5</v>
      </c>
      <c r="AN2097" s="14" t="s">
        <v>207</v>
      </c>
      <c r="AO2097" s="9">
        <v>5</v>
      </c>
      <c r="AP2097" s="14" t="s">
        <v>207</v>
      </c>
      <c r="AQ2097" s="9">
        <v>5</v>
      </c>
      <c r="AR2097" s="14" t="s">
        <v>207</v>
      </c>
      <c r="AS2097" s="9" t="s">
        <v>43</v>
      </c>
      <c r="AT2097" s="9" t="s">
        <v>346</v>
      </c>
      <c r="AU2097" s="9" t="s">
        <v>319</v>
      </c>
      <c r="AV2097" s="9" t="s">
        <v>320</v>
      </c>
      <c r="AW2097" s="821" t="s">
        <v>5538</v>
      </c>
      <c r="AX2097" s="9">
        <v>9010600000</v>
      </c>
      <c r="AY2097" s="99">
        <v>351</v>
      </c>
      <c r="AZ2097" s="12" t="s">
        <v>207</v>
      </c>
      <c r="BA2097" s="99">
        <v>25</v>
      </c>
      <c r="BB2097" s="12" t="s">
        <v>207</v>
      </c>
      <c r="BC2097" s="99">
        <v>23</v>
      </c>
      <c r="BD2097" s="12" t="s">
        <v>207</v>
      </c>
      <c r="BE2097" s="99">
        <v>51</v>
      </c>
      <c r="BF2097" s="12" t="s">
        <v>321</v>
      </c>
      <c r="BG2097" s="654">
        <v>50.238</v>
      </c>
      <c r="BH2097" s="12" t="s">
        <v>321</v>
      </c>
      <c r="BI2097" s="99">
        <v>39</v>
      </c>
      <c r="BJ2097" s="12" t="s">
        <v>321</v>
      </c>
      <c r="BK2097" s="754">
        <v>0</v>
      </c>
      <c r="BL2097" s="12" t="s">
        <v>321</v>
      </c>
      <c r="BM2097" s="754">
        <v>0.34</v>
      </c>
      <c r="BN2097" s="12" t="s">
        <v>321</v>
      </c>
      <c r="BO2097" s="754">
        <v>8.1999999999999993</v>
      </c>
      <c r="BP2097" s="12" t="s">
        <v>321</v>
      </c>
      <c r="BQ2097" s="754">
        <v>0</v>
      </c>
      <c r="BR2097" s="12" t="s">
        <v>321</v>
      </c>
      <c r="BS2097" s="654">
        <v>2.698</v>
      </c>
      <c r="BT2097" s="12" t="s">
        <v>321</v>
      </c>
      <c r="BU2097" s="654">
        <v>11.238</v>
      </c>
      <c r="BV2097" s="12" t="s">
        <v>321</v>
      </c>
      <c r="BW2097" s="9">
        <v>0.2</v>
      </c>
      <c r="BX2097" s="9" t="s">
        <v>322</v>
      </c>
      <c r="BY2097" s="755">
        <v>138.19999999999999</v>
      </c>
      <c r="BZ2097" s="9" t="s">
        <v>315</v>
      </c>
      <c r="CA2097" s="755">
        <v>9.8000000000000007</v>
      </c>
      <c r="CB2097" s="9" t="s">
        <v>315</v>
      </c>
      <c r="CC2097" s="755">
        <v>9.1</v>
      </c>
      <c r="CD2097" s="9" t="s">
        <v>315</v>
      </c>
      <c r="CE2097" s="755">
        <v>111</v>
      </c>
      <c r="CF2097" s="9" t="s">
        <v>323</v>
      </c>
      <c r="CG2097" s="755">
        <v>86</v>
      </c>
      <c r="CH2097" s="9" t="s">
        <v>323</v>
      </c>
    </row>
    <row r="2098" spans="1:86" x14ac:dyDescent="0.25">
      <c r="A2098" s="444">
        <v>10101631</v>
      </c>
      <c r="C2098" s="772">
        <v>4533</v>
      </c>
      <c r="D2098" s="807">
        <v>0.05</v>
      </c>
      <c r="E2098" s="772">
        <f t="shared" si="89"/>
        <v>4760</v>
      </c>
      <c r="F2098" s="778">
        <v>1.1000000000000001</v>
      </c>
      <c r="G2098" s="774">
        <f t="shared" si="90"/>
        <v>5236</v>
      </c>
      <c r="H2098" s="776"/>
      <c r="I2098" s="758"/>
      <c r="J2098" s="776"/>
      <c r="K2098" s="786"/>
      <c r="L2098" s="9" t="s">
        <v>308</v>
      </c>
      <c r="M2098" s="9" t="s">
        <v>4991</v>
      </c>
      <c r="N2098" s="9" t="s">
        <v>397</v>
      </c>
      <c r="O2098" s="9" t="s">
        <v>310</v>
      </c>
      <c r="P2098" s="9" t="s">
        <v>4893</v>
      </c>
      <c r="Q2098" s="9" t="s">
        <v>4894</v>
      </c>
      <c r="R2098" s="9" t="s">
        <v>4897</v>
      </c>
      <c r="S2098" s="9" t="s">
        <v>314</v>
      </c>
      <c r="T2098" s="98" t="s">
        <v>210</v>
      </c>
      <c r="U2098" s="99">
        <v>163</v>
      </c>
      <c r="V2098" s="99" t="s">
        <v>207</v>
      </c>
      <c r="W2098" s="99">
        <v>290</v>
      </c>
      <c r="X2098" s="99" t="s">
        <v>207</v>
      </c>
      <c r="Y2098" s="99">
        <v>173</v>
      </c>
      <c r="Z2098" s="99" t="s">
        <v>207</v>
      </c>
      <c r="AA2098" s="9">
        <v>300</v>
      </c>
      <c r="AB2098" s="99" t="s">
        <v>207</v>
      </c>
      <c r="AC2098" s="9">
        <v>333</v>
      </c>
      <c r="AD2098" s="9" t="s">
        <v>207</v>
      </c>
      <c r="AE2098" s="9">
        <v>131</v>
      </c>
      <c r="AF2098" s="9" t="s">
        <v>315</v>
      </c>
      <c r="AG2098" s="14" t="s">
        <v>332</v>
      </c>
      <c r="AH2098" s="14" t="s">
        <v>207</v>
      </c>
      <c r="AI2098" s="14" t="s">
        <v>333</v>
      </c>
      <c r="AJ2098" s="14" t="s">
        <v>207</v>
      </c>
      <c r="AK2098" s="9">
        <v>5</v>
      </c>
      <c r="AL2098" s="14" t="s">
        <v>207</v>
      </c>
      <c r="AM2098" s="9">
        <v>5</v>
      </c>
      <c r="AN2098" s="14" t="s">
        <v>207</v>
      </c>
      <c r="AO2098" s="9">
        <v>5</v>
      </c>
      <c r="AP2098" s="14" t="s">
        <v>207</v>
      </c>
      <c r="AQ2098" s="9">
        <v>5</v>
      </c>
      <c r="AR2098" s="14" t="s">
        <v>207</v>
      </c>
      <c r="AS2098" s="9" t="s">
        <v>43</v>
      </c>
      <c r="AT2098" s="9" t="s">
        <v>346</v>
      </c>
      <c r="AU2098" s="9" t="s">
        <v>319</v>
      </c>
      <c r="AV2098" s="9" t="s">
        <v>320</v>
      </c>
      <c r="AW2098" s="821" t="s">
        <v>5539</v>
      </c>
      <c r="AX2098" s="9">
        <v>9010600000</v>
      </c>
      <c r="AY2098" s="99">
        <v>373</v>
      </c>
      <c r="AZ2098" s="12" t="s">
        <v>207</v>
      </c>
      <c r="BA2098" s="99">
        <v>30</v>
      </c>
      <c r="BB2098" s="12" t="s">
        <v>207</v>
      </c>
      <c r="BC2098" s="99">
        <v>33</v>
      </c>
      <c r="BD2098" s="12" t="s">
        <v>207</v>
      </c>
      <c r="BE2098" s="99">
        <v>82</v>
      </c>
      <c r="BF2098" s="12" t="s">
        <v>321</v>
      </c>
      <c r="BG2098" s="654">
        <v>81.795000000000002</v>
      </c>
      <c r="BH2098" s="12" t="s">
        <v>321</v>
      </c>
      <c r="BI2098" s="99">
        <v>42</v>
      </c>
      <c r="BJ2098" s="12" t="s">
        <v>321</v>
      </c>
      <c r="BK2098" s="754">
        <v>0</v>
      </c>
      <c r="BL2098" s="12" t="s">
        <v>321</v>
      </c>
      <c r="BM2098" s="754">
        <v>0.49</v>
      </c>
      <c r="BN2098" s="12" t="s">
        <v>321</v>
      </c>
      <c r="BO2098" s="754">
        <v>1.5</v>
      </c>
      <c r="BP2098" s="12" t="s">
        <v>321</v>
      </c>
      <c r="BQ2098" s="754">
        <v>0.02</v>
      </c>
      <c r="BR2098" s="12" t="s">
        <v>321</v>
      </c>
      <c r="BS2098" s="654">
        <v>37.784999999999997</v>
      </c>
      <c r="BT2098" s="12" t="s">
        <v>321</v>
      </c>
      <c r="BU2098" s="654">
        <v>39.795000000000002</v>
      </c>
      <c r="BV2098" s="12" t="s">
        <v>321</v>
      </c>
      <c r="BW2098" s="9">
        <v>0.38</v>
      </c>
      <c r="BX2098" s="9" t="s">
        <v>322</v>
      </c>
      <c r="BY2098" s="755">
        <v>146.9</v>
      </c>
      <c r="BZ2098" s="9" t="s">
        <v>315</v>
      </c>
      <c r="CA2098" s="755">
        <v>11.8</v>
      </c>
      <c r="CB2098" s="9" t="s">
        <v>315</v>
      </c>
      <c r="CC2098" s="755">
        <v>13</v>
      </c>
      <c r="CD2098" s="9" t="s">
        <v>315</v>
      </c>
      <c r="CE2098" s="755">
        <v>180</v>
      </c>
      <c r="CF2098" s="9" t="s">
        <v>323</v>
      </c>
      <c r="CG2098" s="755">
        <v>92.6</v>
      </c>
      <c r="CH2098" s="9" t="s">
        <v>323</v>
      </c>
    </row>
    <row r="2099" spans="1:86" x14ac:dyDescent="0.25">
      <c r="A2099" s="444">
        <v>10101632</v>
      </c>
      <c r="C2099" s="772">
        <v>4830</v>
      </c>
      <c r="D2099" s="807">
        <v>0.05</v>
      </c>
      <c r="E2099" s="772">
        <f t="shared" ref="E2099:E2151" si="91">ROUND(C2099*(1+D2099),0)</f>
        <v>5072</v>
      </c>
      <c r="F2099" s="778">
        <v>1.1000000000000001</v>
      </c>
      <c r="G2099" s="774">
        <f t="shared" si="90"/>
        <v>5579</v>
      </c>
      <c r="H2099" s="776"/>
      <c r="I2099" s="758"/>
      <c r="J2099" s="776"/>
      <c r="K2099" s="786"/>
      <c r="L2099" s="9" t="s">
        <v>308</v>
      </c>
      <c r="M2099" s="9" t="s">
        <v>4992</v>
      </c>
      <c r="N2099" s="9" t="s">
        <v>397</v>
      </c>
      <c r="O2099" s="9" t="s">
        <v>310</v>
      </c>
      <c r="P2099" s="9" t="s">
        <v>4893</v>
      </c>
      <c r="Q2099" s="9" t="s">
        <v>4894</v>
      </c>
      <c r="R2099" s="9" t="s">
        <v>4897</v>
      </c>
      <c r="S2099" s="9" t="s">
        <v>314</v>
      </c>
      <c r="T2099" s="98" t="s">
        <v>210</v>
      </c>
      <c r="U2099" s="99">
        <v>174</v>
      </c>
      <c r="V2099" s="99" t="s">
        <v>207</v>
      </c>
      <c r="W2099" s="99">
        <v>310</v>
      </c>
      <c r="X2099" s="99" t="s">
        <v>207</v>
      </c>
      <c r="Y2099" s="99">
        <v>184</v>
      </c>
      <c r="Z2099" s="99" t="s">
        <v>207</v>
      </c>
      <c r="AA2099" s="9">
        <v>320</v>
      </c>
      <c r="AB2099" s="99" t="s">
        <v>207</v>
      </c>
      <c r="AC2099" s="9">
        <v>355</v>
      </c>
      <c r="AD2099" s="9" t="s">
        <v>207</v>
      </c>
      <c r="AE2099" s="9">
        <v>140</v>
      </c>
      <c r="AF2099" s="9" t="s">
        <v>315</v>
      </c>
      <c r="AG2099" s="14" t="s">
        <v>334</v>
      </c>
      <c r="AH2099" s="14" t="s">
        <v>207</v>
      </c>
      <c r="AI2099" s="14" t="s">
        <v>335</v>
      </c>
      <c r="AJ2099" s="14" t="s">
        <v>207</v>
      </c>
      <c r="AK2099" s="9">
        <v>5</v>
      </c>
      <c r="AL2099" s="14" t="s">
        <v>207</v>
      </c>
      <c r="AM2099" s="9">
        <v>5</v>
      </c>
      <c r="AN2099" s="14" t="s">
        <v>207</v>
      </c>
      <c r="AO2099" s="9">
        <v>5</v>
      </c>
      <c r="AP2099" s="14" t="s">
        <v>207</v>
      </c>
      <c r="AQ2099" s="9">
        <v>5</v>
      </c>
      <c r="AR2099" s="14" t="s">
        <v>207</v>
      </c>
      <c r="AS2099" s="9" t="s">
        <v>43</v>
      </c>
      <c r="AT2099" s="9" t="s">
        <v>346</v>
      </c>
      <c r="AU2099" s="9" t="s">
        <v>319</v>
      </c>
      <c r="AV2099" s="9" t="s">
        <v>320</v>
      </c>
      <c r="AW2099" s="821" t="s">
        <v>5540</v>
      </c>
      <c r="AX2099" s="9">
        <v>9010600000</v>
      </c>
      <c r="AY2099" s="99">
        <v>396</v>
      </c>
      <c r="AZ2099" s="12" t="s">
        <v>207</v>
      </c>
      <c r="BA2099" s="99">
        <v>30</v>
      </c>
      <c r="BB2099" s="12" t="s">
        <v>207</v>
      </c>
      <c r="BC2099" s="99">
        <v>33</v>
      </c>
      <c r="BD2099" s="12" t="s">
        <v>207</v>
      </c>
      <c r="BE2099" s="99">
        <v>87</v>
      </c>
      <c r="BF2099" s="12" t="s">
        <v>321</v>
      </c>
      <c r="BG2099" s="654">
        <v>86.471000000000004</v>
      </c>
      <c r="BH2099" s="12" t="s">
        <v>321</v>
      </c>
      <c r="BI2099" s="99">
        <v>45</v>
      </c>
      <c r="BJ2099" s="12" t="s">
        <v>321</v>
      </c>
      <c r="BK2099" s="754">
        <v>0</v>
      </c>
      <c r="BL2099" s="12" t="s">
        <v>321</v>
      </c>
      <c r="BM2099" s="754">
        <v>0.50800000000000001</v>
      </c>
      <c r="BN2099" s="12" t="s">
        <v>321</v>
      </c>
      <c r="BO2099" s="754">
        <v>1.5</v>
      </c>
      <c r="BP2099" s="12" t="s">
        <v>321</v>
      </c>
      <c r="BQ2099" s="754">
        <v>0.02</v>
      </c>
      <c r="BR2099" s="12" t="s">
        <v>321</v>
      </c>
      <c r="BS2099" s="654">
        <v>39.442999999999998</v>
      </c>
      <c r="BT2099" s="12" t="s">
        <v>321</v>
      </c>
      <c r="BU2099" s="654">
        <v>41.470999999999997</v>
      </c>
      <c r="BV2099" s="12" t="s">
        <v>321</v>
      </c>
      <c r="BW2099" s="9">
        <v>0.4</v>
      </c>
      <c r="BX2099" s="9" t="s">
        <v>322</v>
      </c>
      <c r="BY2099" s="755">
        <v>155.9</v>
      </c>
      <c r="BZ2099" s="9" t="s">
        <v>315</v>
      </c>
      <c r="CA2099" s="755">
        <v>11.8</v>
      </c>
      <c r="CB2099" s="9" t="s">
        <v>315</v>
      </c>
      <c r="CC2099" s="755">
        <v>13</v>
      </c>
      <c r="CD2099" s="9" t="s">
        <v>315</v>
      </c>
      <c r="CE2099" s="755">
        <v>191</v>
      </c>
      <c r="CF2099" s="9" t="s">
        <v>323</v>
      </c>
      <c r="CG2099" s="755">
        <v>99.2</v>
      </c>
      <c r="CH2099" s="9" t="s">
        <v>323</v>
      </c>
    </row>
    <row r="2100" spans="1:86" x14ac:dyDescent="0.25">
      <c r="A2100" s="444">
        <v>10101633</v>
      </c>
      <c r="C2100" s="772">
        <v>5142</v>
      </c>
      <c r="D2100" s="807">
        <v>0.05</v>
      </c>
      <c r="E2100" s="772">
        <f t="shared" si="91"/>
        <v>5399</v>
      </c>
      <c r="F2100" s="778">
        <v>1.1000000000000001</v>
      </c>
      <c r="G2100" s="774">
        <f t="shared" si="90"/>
        <v>5939</v>
      </c>
      <c r="H2100" s="776"/>
      <c r="I2100" s="758"/>
      <c r="J2100" s="776"/>
      <c r="K2100" s="786"/>
      <c r="L2100" s="9" t="s">
        <v>308</v>
      </c>
      <c r="M2100" s="9" t="s">
        <v>4993</v>
      </c>
      <c r="N2100" s="9" t="s">
        <v>397</v>
      </c>
      <c r="O2100" s="9" t="s">
        <v>310</v>
      </c>
      <c r="P2100" s="9" t="s">
        <v>4893</v>
      </c>
      <c r="Q2100" s="9" t="s">
        <v>4894</v>
      </c>
      <c r="R2100" s="9" t="s">
        <v>4897</v>
      </c>
      <c r="S2100" s="9" t="s">
        <v>314</v>
      </c>
      <c r="T2100" s="98" t="s">
        <v>210</v>
      </c>
      <c r="U2100" s="99">
        <v>186</v>
      </c>
      <c r="V2100" s="99" t="s">
        <v>207</v>
      </c>
      <c r="W2100" s="99">
        <v>330</v>
      </c>
      <c r="X2100" s="99" t="s">
        <v>207</v>
      </c>
      <c r="Y2100" s="99">
        <v>196</v>
      </c>
      <c r="Z2100" s="99" t="s">
        <v>207</v>
      </c>
      <c r="AA2100" s="9">
        <v>340</v>
      </c>
      <c r="AB2100" s="99" t="s">
        <v>207</v>
      </c>
      <c r="AC2100" s="9">
        <v>379</v>
      </c>
      <c r="AD2100" s="9" t="s">
        <v>207</v>
      </c>
      <c r="AE2100" s="9">
        <v>149</v>
      </c>
      <c r="AF2100" s="9" t="s">
        <v>315</v>
      </c>
      <c r="AG2100" s="14" t="s">
        <v>336</v>
      </c>
      <c r="AH2100" s="14" t="s">
        <v>207</v>
      </c>
      <c r="AI2100" s="14" t="s">
        <v>337</v>
      </c>
      <c r="AJ2100" s="14" t="s">
        <v>207</v>
      </c>
      <c r="AK2100" s="9">
        <v>5</v>
      </c>
      <c r="AL2100" s="14" t="s">
        <v>207</v>
      </c>
      <c r="AM2100" s="9">
        <v>5</v>
      </c>
      <c r="AN2100" s="14" t="s">
        <v>207</v>
      </c>
      <c r="AO2100" s="9">
        <v>5</v>
      </c>
      <c r="AP2100" s="14" t="s">
        <v>207</v>
      </c>
      <c r="AQ2100" s="9">
        <v>5</v>
      </c>
      <c r="AR2100" s="14" t="s">
        <v>207</v>
      </c>
      <c r="AS2100" s="9" t="s">
        <v>43</v>
      </c>
      <c r="AT2100" s="9" t="s">
        <v>346</v>
      </c>
      <c r="AU2100" s="9" t="s">
        <v>319</v>
      </c>
      <c r="AV2100" s="9" t="s">
        <v>320</v>
      </c>
      <c r="AW2100" s="821" t="s">
        <v>5541</v>
      </c>
      <c r="AX2100" s="9">
        <v>9010600000</v>
      </c>
      <c r="AY2100" s="99">
        <v>419</v>
      </c>
      <c r="AZ2100" s="12" t="s">
        <v>207</v>
      </c>
      <c r="BA2100" s="99">
        <v>30</v>
      </c>
      <c r="BB2100" s="12" t="s">
        <v>207</v>
      </c>
      <c r="BC2100" s="99">
        <v>33</v>
      </c>
      <c r="BD2100" s="12" t="s">
        <v>207</v>
      </c>
      <c r="BE2100" s="99">
        <v>92</v>
      </c>
      <c r="BF2100" s="12" t="s">
        <v>321</v>
      </c>
      <c r="BG2100" s="654">
        <v>91.394000000000005</v>
      </c>
      <c r="BH2100" s="12" t="s">
        <v>321</v>
      </c>
      <c r="BI2100" s="99">
        <v>48</v>
      </c>
      <c r="BJ2100" s="12" t="s">
        <v>321</v>
      </c>
      <c r="BK2100" s="754">
        <v>0</v>
      </c>
      <c r="BL2100" s="12" t="s">
        <v>321</v>
      </c>
      <c r="BM2100" s="754">
        <v>0.52500000000000002</v>
      </c>
      <c r="BN2100" s="12" t="s">
        <v>321</v>
      </c>
      <c r="BO2100" s="754">
        <v>1.82</v>
      </c>
      <c r="BP2100" s="12" t="s">
        <v>321</v>
      </c>
      <c r="BQ2100" s="754">
        <v>0.02</v>
      </c>
      <c r="BR2100" s="12" t="s">
        <v>321</v>
      </c>
      <c r="BS2100" s="654">
        <v>41.029000000000003</v>
      </c>
      <c r="BT2100" s="12" t="s">
        <v>321</v>
      </c>
      <c r="BU2100" s="654">
        <v>43.393999999999998</v>
      </c>
      <c r="BV2100" s="12" t="s">
        <v>321</v>
      </c>
      <c r="BW2100" s="9">
        <v>0.42</v>
      </c>
      <c r="BX2100" s="9" t="s">
        <v>322</v>
      </c>
      <c r="BY2100" s="755">
        <v>165</v>
      </c>
      <c r="BZ2100" s="9" t="s">
        <v>315</v>
      </c>
      <c r="CA2100" s="755">
        <v>11.8</v>
      </c>
      <c r="CB2100" s="9" t="s">
        <v>315</v>
      </c>
      <c r="CC2100" s="755">
        <v>13</v>
      </c>
      <c r="CD2100" s="9" t="s">
        <v>315</v>
      </c>
      <c r="CE2100" s="755">
        <v>202</v>
      </c>
      <c r="CF2100" s="9" t="s">
        <v>323</v>
      </c>
      <c r="CG2100" s="755">
        <v>105.8</v>
      </c>
      <c r="CH2100" s="9" t="s">
        <v>323</v>
      </c>
    </row>
    <row r="2101" spans="1:86" x14ac:dyDescent="0.25">
      <c r="A2101" s="444">
        <v>10101634</v>
      </c>
      <c r="C2101" s="772">
        <v>5468</v>
      </c>
      <c r="D2101" s="807">
        <v>0.05</v>
      </c>
      <c r="E2101" s="772">
        <f t="shared" si="91"/>
        <v>5741</v>
      </c>
      <c r="F2101" s="778">
        <v>1.1000000000000001</v>
      </c>
      <c r="G2101" s="774">
        <f t="shared" si="90"/>
        <v>6315</v>
      </c>
      <c r="H2101" s="776"/>
      <c r="I2101" s="758"/>
      <c r="J2101" s="776"/>
      <c r="K2101" s="786"/>
      <c r="L2101" s="9" t="s">
        <v>308</v>
      </c>
      <c r="M2101" s="9" t="s">
        <v>4994</v>
      </c>
      <c r="N2101" s="9" t="s">
        <v>397</v>
      </c>
      <c r="O2101" s="9" t="s">
        <v>310</v>
      </c>
      <c r="P2101" s="9" t="s">
        <v>4893</v>
      </c>
      <c r="Q2101" s="9" t="s">
        <v>4894</v>
      </c>
      <c r="R2101" s="9" t="s">
        <v>4897</v>
      </c>
      <c r="S2101" s="9" t="s">
        <v>314</v>
      </c>
      <c r="T2101" s="98" t="s">
        <v>210</v>
      </c>
      <c r="U2101" s="99">
        <v>197</v>
      </c>
      <c r="V2101" s="99" t="s">
        <v>207</v>
      </c>
      <c r="W2101" s="99">
        <v>350</v>
      </c>
      <c r="X2101" s="99" t="s">
        <v>207</v>
      </c>
      <c r="Y2101" s="99">
        <v>207</v>
      </c>
      <c r="Z2101" s="99" t="s">
        <v>207</v>
      </c>
      <c r="AA2101" s="9">
        <v>360</v>
      </c>
      <c r="AB2101" s="99" t="s">
        <v>207</v>
      </c>
      <c r="AC2101" s="9">
        <v>402</v>
      </c>
      <c r="AD2101" s="9" t="s">
        <v>207</v>
      </c>
      <c r="AE2101" s="9">
        <v>158</v>
      </c>
      <c r="AF2101" s="9" t="s">
        <v>315</v>
      </c>
      <c r="AG2101" s="14" t="s">
        <v>338</v>
      </c>
      <c r="AH2101" s="14" t="s">
        <v>207</v>
      </c>
      <c r="AI2101" s="14" t="s">
        <v>339</v>
      </c>
      <c r="AJ2101" s="14" t="s">
        <v>207</v>
      </c>
      <c r="AK2101" s="9">
        <v>5</v>
      </c>
      <c r="AL2101" s="14" t="s">
        <v>207</v>
      </c>
      <c r="AM2101" s="9">
        <v>5</v>
      </c>
      <c r="AN2101" s="14" t="s">
        <v>207</v>
      </c>
      <c r="AO2101" s="9">
        <v>5</v>
      </c>
      <c r="AP2101" s="14" t="s">
        <v>207</v>
      </c>
      <c r="AQ2101" s="9">
        <v>5</v>
      </c>
      <c r="AR2101" s="14" t="s">
        <v>207</v>
      </c>
      <c r="AS2101" s="9" t="s">
        <v>43</v>
      </c>
      <c r="AT2101" s="9" t="s">
        <v>346</v>
      </c>
      <c r="AU2101" s="9" t="s">
        <v>319</v>
      </c>
      <c r="AV2101" s="9" t="s">
        <v>320</v>
      </c>
      <c r="AW2101" s="821" t="s">
        <v>5542</v>
      </c>
      <c r="AX2101" s="9">
        <v>9010600000</v>
      </c>
      <c r="AY2101" s="99">
        <v>434</v>
      </c>
      <c r="AZ2101" s="12" t="s">
        <v>207</v>
      </c>
      <c r="BA2101" s="99">
        <v>30</v>
      </c>
      <c r="BB2101" s="12" t="s">
        <v>207</v>
      </c>
      <c r="BC2101" s="99">
        <v>33</v>
      </c>
      <c r="BD2101" s="12" t="s">
        <v>207</v>
      </c>
      <c r="BE2101" s="99">
        <v>94</v>
      </c>
      <c r="BF2101" s="12" t="s">
        <v>321</v>
      </c>
      <c r="BG2101" s="654">
        <v>93.488</v>
      </c>
      <c r="BH2101" s="12" t="s">
        <v>321</v>
      </c>
      <c r="BI2101" s="99">
        <v>49</v>
      </c>
      <c r="BJ2101" s="12" t="s">
        <v>321</v>
      </c>
      <c r="BK2101" s="754">
        <v>0</v>
      </c>
      <c r="BL2101" s="12" t="s">
        <v>321</v>
      </c>
      <c r="BM2101" s="754">
        <v>0.53700000000000003</v>
      </c>
      <c r="BN2101" s="12" t="s">
        <v>321</v>
      </c>
      <c r="BO2101" s="754">
        <v>1.82</v>
      </c>
      <c r="BP2101" s="12" t="s">
        <v>321</v>
      </c>
      <c r="BQ2101" s="754">
        <v>0.02</v>
      </c>
      <c r="BR2101" s="12" t="s">
        <v>321</v>
      </c>
      <c r="BS2101" s="654">
        <v>42.110999999999997</v>
      </c>
      <c r="BT2101" s="12" t="s">
        <v>321</v>
      </c>
      <c r="BU2101" s="654">
        <v>44.488</v>
      </c>
      <c r="BV2101" s="12" t="s">
        <v>321</v>
      </c>
      <c r="BW2101" s="9">
        <v>0.44</v>
      </c>
      <c r="BX2101" s="9" t="s">
        <v>322</v>
      </c>
      <c r="BY2101" s="755">
        <v>170.9</v>
      </c>
      <c r="BZ2101" s="9" t="s">
        <v>315</v>
      </c>
      <c r="CA2101" s="755">
        <v>11.8</v>
      </c>
      <c r="CB2101" s="9" t="s">
        <v>315</v>
      </c>
      <c r="CC2101" s="755">
        <v>13</v>
      </c>
      <c r="CD2101" s="9" t="s">
        <v>315</v>
      </c>
      <c r="CE2101" s="755">
        <v>206</v>
      </c>
      <c r="CF2101" s="9" t="s">
        <v>323</v>
      </c>
      <c r="CG2101" s="755">
        <v>108</v>
      </c>
      <c r="CH2101" s="9" t="s">
        <v>323</v>
      </c>
    </row>
    <row r="2102" spans="1:86" x14ac:dyDescent="0.25">
      <c r="A2102" s="444">
        <v>10101635</v>
      </c>
      <c r="C2102" s="772">
        <v>5807</v>
      </c>
      <c r="D2102" s="807">
        <v>0.05</v>
      </c>
      <c r="E2102" s="772">
        <f t="shared" si="91"/>
        <v>6097</v>
      </c>
      <c r="F2102" s="778">
        <v>1.1000000000000001</v>
      </c>
      <c r="G2102" s="774">
        <f t="shared" si="90"/>
        <v>6707</v>
      </c>
      <c r="H2102" s="776"/>
      <c r="I2102" s="758"/>
      <c r="J2102" s="776"/>
      <c r="K2102" s="786"/>
      <c r="L2102" s="9" t="s">
        <v>308</v>
      </c>
      <c r="M2102" s="9" t="s">
        <v>4995</v>
      </c>
      <c r="N2102" s="9" t="s">
        <v>397</v>
      </c>
      <c r="O2102" s="9" t="s">
        <v>310</v>
      </c>
      <c r="P2102" s="9" t="s">
        <v>4893</v>
      </c>
      <c r="Q2102" s="9" t="s">
        <v>4894</v>
      </c>
      <c r="R2102" s="9" t="s">
        <v>4897</v>
      </c>
      <c r="S2102" s="9" t="s">
        <v>314</v>
      </c>
      <c r="T2102" s="98" t="s">
        <v>210</v>
      </c>
      <c r="U2102" s="99">
        <v>208</v>
      </c>
      <c r="V2102" s="99" t="s">
        <v>207</v>
      </c>
      <c r="W2102" s="99">
        <v>370</v>
      </c>
      <c r="X2102" s="99" t="s">
        <v>207</v>
      </c>
      <c r="Y2102" s="99">
        <v>218</v>
      </c>
      <c r="Z2102" s="99" t="s">
        <v>207</v>
      </c>
      <c r="AA2102" s="9">
        <v>380</v>
      </c>
      <c r="AB2102" s="99" t="s">
        <v>207</v>
      </c>
      <c r="AC2102" s="9">
        <v>424</v>
      </c>
      <c r="AD2102" s="9" t="s">
        <v>207</v>
      </c>
      <c r="AE2102" s="9">
        <v>167</v>
      </c>
      <c r="AF2102" s="9" t="s">
        <v>315</v>
      </c>
      <c r="AG2102" s="14" t="s">
        <v>340</v>
      </c>
      <c r="AH2102" s="14" t="s">
        <v>207</v>
      </c>
      <c r="AI2102" s="14" t="s">
        <v>341</v>
      </c>
      <c r="AJ2102" s="14" t="s">
        <v>207</v>
      </c>
      <c r="AK2102" s="9">
        <v>5</v>
      </c>
      <c r="AL2102" s="14" t="s">
        <v>207</v>
      </c>
      <c r="AM2102" s="9">
        <v>5</v>
      </c>
      <c r="AN2102" s="14" t="s">
        <v>207</v>
      </c>
      <c r="AO2102" s="9">
        <v>5</v>
      </c>
      <c r="AP2102" s="14" t="s">
        <v>207</v>
      </c>
      <c r="AQ2102" s="9">
        <v>5</v>
      </c>
      <c r="AR2102" s="14" t="s">
        <v>207</v>
      </c>
      <c r="AS2102" s="9" t="s">
        <v>43</v>
      </c>
      <c r="AT2102" s="9" t="s">
        <v>346</v>
      </c>
      <c r="AU2102" s="9" t="s">
        <v>319</v>
      </c>
      <c r="AV2102" s="9" t="s">
        <v>320</v>
      </c>
      <c r="AW2102" s="821" t="s">
        <v>5543</v>
      </c>
      <c r="AX2102" s="9">
        <v>9010600000</v>
      </c>
      <c r="AY2102" s="99">
        <v>452</v>
      </c>
      <c r="AZ2102" s="12" t="s">
        <v>207</v>
      </c>
      <c r="BA2102" s="99">
        <v>30</v>
      </c>
      <c r="BB2102" s="12" t="s">
        <v>207</v>
      </c>
      <c r="BC2102" s="99">
        <v>33</v>
      </c>
      <c r="BD2102" s="12" t="s">
        <v>207</v>
      </c>
      <c r="BE2102" s="99">
        <v>98</v>
      </c>
      <c r="BF2102" s="12" t="s">
        <v>321</v>
      </c>
      <c r="BG2102" s="654">
        <v>97.945999999999998</v>
      </c>
      <c r="BH2102" s="12" t="s">
        <v>321</v>
      </c>
      <c r="BI2102" s="99">
        <v>52</v>
      </c>
      <c r="BJ2102" s="12" t="s">
        <v>321</v>
      </c>
      <c r="BK2102" s="754">
        <v>0</v>
      </c>
      <c r="BL2102" s="12" t="s">
        <v>321</v>
      </c>
      <c r="BM2102" s="754">
        <v>0.55300000000000005</v>
      </c>
      <c r="BN2102" s="12" t="s">
        <v>321</v>
      </c>
      <c r="BO2102" s="754">
        <v>1.82</v>
      </c>
      <c r="BP2102" s="12" t="s">
        <v>321</v>
      </c>
      <c r="BQ2102" s="754">
        <v>0.02</v>
      </c>
      <c r="BR2102" s="12" t="s">
        <v>321</v>
      </c>
      <c r="BS2102" s="654">
        <v>43.552999999999997</v>
      </c>
      <c r="BT2102" s="12" t="s">
        <v>321</v>
      </c>
      <c r="BU2102" s="654">
        <v>45.945999999999998</v>
      </c>
      <c r="BV2102" s="12" t="s">
        <v>321</v>
      </c>
      <c r="BW2102" s="9">
        <v>0.46</v>
      </c>
      <c r="BX2102" s="9" t="s">
        <v>322</v>
      </c>
      <c r="BY2102" s="755">
        <v>178</v>
      </c>
      <c r="BZ2102" s="9" t="s">
        <v>315</v>
      </c>
      <c r="CA2102" s="755">
        <v>11.8</v>
      </c>
      <c r="CB2102" s="9" t="s">
        <v>315</v>
      </c>
      <c r="CC2102" s="755">
        <v>13</v>
      </c>
      <c r="CD2102" s="9" t="s">
        <v>315</v>
      </c>
      <c r="CE2102" s="755">
        <v>216</v>
      </c>
      <c r="CF2102" s="9" t="s">
        <v>323</v>
      </c>
      <c r="CG2102" s="755">
        <v>114.6</v>
      </c>
      <c r="CH2102" s="9" t="s">
        <v>323</v>
      </c>
    </row>
    <row r="2103" spans="1:86" x14ac:dyDescent="0.25">
      <c r="A2103" s="444">
        <v>10101636</v>
      </c>
      <c r="C2103" s="772">
        <v>6161</v>
      </c>
      <c r="D2103" s="807">
        <v>0.05</v>
      </c>
      <c r="E2103" s="772">
        <f t="shared" si="91"/>
        <v>6469</v>
      </c>
      <c r="F2103" s="778">
        <v>1.1000000000000001</v>
      </c>
      <c r="G2103" s="774">
        <f t="shared" si="90"/>
        <v>7116</v>
      </c>
      <c r="H2103" s="776"/>
      <c r="I2103" s="758"/>
      <c r="J2103" s="776"/>
      <c r="K2103" s="786"/>
      <c r="L2103" s="9" t="s">
        <v>308</v>
      </c>
      <c r="M2103" s="9" t="s">
        <v>4996</v>
      </c>
      <c r="N2103" s="9" t="s">
        <v>397</v>
      </c>
      <c r="O2103" s="9" t="s">
        <v>310</v>
      </c>
      <c r="P2103" s="9" t="s">
        <v>4893</v>
      </c>
      <c r="Q2103" s="9" t="s">
        <v>4894</v>
      </c>
      <c r="R2103" s="9" t="s">
        <v>4897</v>
      </c>
      <c r="S2103" s="9" t="s">
        <v>314</v>
      </c>
      <c r="T2103" s="98" t="s">
        <v>210</v>
      </c>
      <c r="U2103" s="99">
        <v>219</v>
      </c>
      <c r="V2103" s="99" t="s">
        <v>207</v>
      </c>
      <c r="W2103" s="99">
        <v>390</v>
      </c>
      <c r="X2103" s="99" t="s">
        <v>207</v>
      </c>
      <c r="Y2103" s="99">
        <v>229</v>
      </c>
      <c r="Z2103" s="99" t="s">
        <v>207</v>
      </c>
      <c r="AA2103" s="9">
        <v>400</v>
      </c>
      <c r="AB2103" s="99" t="s">
        <v>207</v>
      </c>
      <c r="AC2103" s="9">
        <v>447</v>
      </c>
      <c r="AD2103" s="9" t="s">
        <v>207</v>
      </c>
      <c r="AE2103" s="9">
        <v>176</v>
      </c>
      <c r="AF2103" s="9" t="s">
        <v>315</v>
      </c>
      <c r="AG2103" s="14" t="s">
        <v>342</v>
      </c>
      <c r="AH2103" s="14" t="s">
        <v>207</v>
      </c>
      <c r="AI2103" s="14" t="s">
        <v>343</v>
      </c>
      <c r="AJ2103" s="14" t="s">
        <v>207</v>
      </c>
      <c r="AK2103" s="9">
        <v>5</v>
      </c>
      <c r="AL2103" s="14" t="s">
        <v>207</v>
      </c>
      <c r="AM2103" s="9">
        <v>5</v>
      </c>
      <c r="AN2103" s="14" t="s">
        <v>207</v>
      </c>
      <c r="AO2103" s="9">
        <v>5</v>
      </c>
      <c r="AP2103" s="14" t="s">
        <v>207</v>
      </c>
      <c r="AQ2103" s="9">
        <v>5</v>
      </c>
      <c r="AR2103" s="14" t="s">
        <v>207</v>
      </c>
      <c r="AS2103" s="9" t="s">
        <v>43</v>
      </c>
      <c r="AT2103" s="9" t="s">
        <v>346</v>
      </c>
      <c r="AU2103" s="9" t="s">
        <v>319</v>
      </c>
      <c r="AV2103" s="9" t="s">
        <v>320</v>
      </c>
      <c r="AW2103" s="821" t="s">
        <v>5544</v>
      </c>
      <c r="AX2103" s="9">
        <v>9010600000</v>
      </c>
      <c r="AY2103" s="99">
        <v>472</v>
      </c>
      <c r="AZ2103" s="12" t="s">
        <v>207</v>
      </c>
      <c r="BA2103" s="99">
        <v>30</v>
      </c>
      <c r="BB2103" s="12" t="s">
        <v>207</v>
      </c>
      <c r="BC2103" s="99">
        <v>33</v>
      </c>
      <c r="BD2103" s="12" t="s">
        <v>207</v>
      </c>
      <c r="BE2103" s="99">
        <v>103</v>
      </c>
      <c r="BF2103" s="12" t="s">
        <v>321</v>
      </c>
      <c r="BG2103" s="654">
        <v>102.76300000000001</v>
      </c>
      <c r="BH2103" s="12" t="s">
        <v>321</v>
      </c>
      <c r="BI2103" s="99">
        <v>55</v>
      </c>
      <c r="BJ2103" s="12" t="s">
        <v>321</v>
      </c>
      <c r="BK2103" s="754">
        <v>0</v>
      </c>
      <c r="BL2103" s="12" t="s">
        <v>321</v>
      </c>
      <c r="BM2103" s="754">
        <v>0.56899999999999995</v>
      </c>
      <c r="BN2103" s="12" t="s">
        <v>321</v>
      </c>
      <c r="BO2103" s="754">
        <v>2.1800000000000002</v>
      </c>
      <c r="BP2103" s="12" t="s">
        <v>321</v>
      </c>
      <c r="BQ2103" s="754">
        <v>0.02</v>
      </c>
      <c r="BR2103" s="12" t="s">
        <v>321</v>
      </c>
      <c r="BS2103" s="654">
        <v>44.994</v>
      </c>
      <c r="BT2103" s="12" t="s">
        <v>321</v>
      </c>
      <c r="BU2103" s="654">
        <v>47.762999999999998</v>
      </c>
      <c r="BV2103" s="12" t="s">
        <v>321</v>
      </c>
      <c r="BW2103" s="9">
        <v>0.48</v>
      </c>
      <c r="BX2103" s="9" t="s">
        <v>322</v>
      </c>
      <c r="BY2103" s="755">
        <v>185.8</v>
      </c>
      <c r="BZ2103" s="9" t="s">
        <v>315</v>
      </c>
      <c r="CA2103" s="755">
        <v>11.8</v>
      </c>
      <c r="CB2103" s="9" t="s">
        <v>315</v>
      </c>
      <c r="CC2103" s="755">
        <v>13</v>
      </c>
      <c r="CD2103" s="9" t="s">
        <v>315</v>
      </c>
      <c r="CE2103" s="755">
        <v>227</v>
      </c>
      <c r="CF2103" s="9" t="s">
        <v>323</v>
      </c>
      <c r="CG2103" s="755">
        <v>121.3</v>
      </c>
      <c r="CH2103" s="9" t="s">
        <v>323</v>
      </c>
    </row>
    <row r="2104" spans="1:86" x14ac:dyDescent="0.25">
      <c r="A2104" s="444">
        <v>10101582</v>
      </c>
      <c r="C2104" s="772">
        <v>2851</v>
      </c>
      <c r="D2104" s="807">
        <v>0.05</v>
      </c>
      <c r="E2104" s="772">
        <f t="shared" si="91"/>
        <v>2994</v>
      </c>
      <c r="F2104" s="778">
        <v>1.1000000000000001</v>
      </c>
      <c r="G2104" s="774">
        <f t="shared" si="90"/>
        <v>3293</v>
      </c>
      <c r="H2104" s="776"/>
      <c r="I2104" s="758"/>
      <c r="J2104" s="776"/>
      <c r="K2104" s="786"/>
      <c r="L2104" s="9" t="s">
        <v>308</v>
      </c>
      <c r="M2104" s="9" t="s">
        <v>5044</v>
      </c>
      <c r="N2104" s="9" t="s">
        <v>397</v>
      </c>
      <c r="O2104" s="9" t="s">
        <v>310</v>
      </c>
      <c r="P2104" s="9" t="s">
        <v>311</v>
      </c>
      <c r="Q2104" s="9" t="s">
        <v>4894</v>
      </c>
      <c r="R2104" s="9" t="s">
        <v>4897</v>
      </c>
      <c r="S2104" s="9" t="s">
        <v>314</v>
      </c>
      <c r="T2104" s="98" t="s">
        <v>210</v>
      </c>
      <c r="U2104" s="99">
        <v>107</v>
      </c>
      <c r="V2104" s="99" t="s">
        <v>207</v>
      </c>
      <c r="W2104" s="99">
        <v>190</v>
      </c>
      <c r="X2104" s="99" t="s">
        <v>207</v>
      </c>
      <c r="Y2104" s="99">
        <v>117</v>
      </c>
      <c r="Z2104" s="99" t="s">
        <v>207</v>
      </c>
      <c r="AA2104" s="9">
        <v>200</v>
      </c>
      <c r="AB2104" s="99" t="s">
        <v>207</v>
      </c>
      <c r="AC2104" s="9">
        <v>218</v>
      </c>
      <c r="AD2104" s="9" t="s">
        <v>207</v>
      </c>
      <c r="AE2104" s="9">
        <v>86</v>
      </c>
      <c r="AF2104" s="9" t="s">
        <v>315</v>
      </c>
      <c r="AG2104" s="14" t="s">
        <v>316</v>
      </c>
      <c r="AH2104" s="14" t="s">
        <v>207</v>
      </c>
      <c r="AI2104" s="14" t="s">
        <v>317</v>
      </c>
      <c r="AJ2104" s="14" t="s">
        <v>207</v>
      </c>
      <c r="AK2104" s="9">
        <v>5</v>
      </c>
      <c r="AL2104" s="14" t="s">
        <v>207</v>
      </c>
      <c r="AM2104" s="9">
        <v>5</v>
      </c>
      <c r="AN2104" s="14" t="s">
        <v>207</v>
      </c>
      <c r="AO2104" s="9">
        <v>5</v>
      </c>
      <c r="AP2104" s="14" t="s">
        <v>207</v>
      </c>
      <c r="AQ2104" s="9">
        <v>5</v>
      </c>
      <c r="AR2104" s="14" t="s">
        <v>207</v>
      </c>
      <c r="AS2104" s="9" t="s">
        <v>0</v>
      </c>
      <c r="AT2104" s="9" t="s">
        <v>318</v>
      </c>
      <c r="AU2104" s="9" t="s">
        <v>319</v>
      </c>
      <c r="AV2104" s="9" t="s">
        <v>320</v>
      </c>
      <c r="AW2104" s="821" t="s">
        <v>5545</v>
      </c>
      <c r="AX2104" s="9">
        <v>9010600000</v>
      </c>
      <c r="AY2104" s="99">
        <v>272</v>
      </c>
      <c r="AZ2104" s="12" t="s">
        <v>207</v>
      </c>
      <c r="BA2104" s="99">
        <v>25</v>
      </c>
      <c r="BB2104" s="12" t="s">
        <v>207</v>
      </c>
      <c r="BC2104" s="99">
        <v>23</v>
      </c>
      <c r="BD2104" s="12" t="s">
        <v>207</v>
      </c>
      <c r="BE2104" s="99">
        <v>40</v>
      </c>
      <c r="BF2104" s="12" t="s">
        <v>321</v>
      </c>
      <c r="BG2104" s="654">
        <v>39.718000000000004</v>
      </c>
      <c r="BH2104" s="12" t="s">
        <v>321</v>
      </c>
      <c r="BI2104" s="99">
        <v>29</v>
      </c>
      <c r="BJ2104" s="12" t="s">
        <v>321</v>
      </c>
      <c r="BK2104" s="754">
        <v>0</v>
      </c>
      <c r="BL2104" s="12" t="s">
        <v>321</v>
      </c>
      <c r="BM2104" s="754">
        <v>0.308</v>
      </c>
      <c r="BN2104" s="12" t="s">
        <v>321</v>
      </c>
      <c r="BO2104" s="754">
        <v>7.7119999999999997</v>
      </c>
      <c r="BP2104" s="12" t="s">
        <v>321</v>
      </c>
      <c r="BQ2104" s="754">
        <v>0</v>
      </c>
      <c r="BR2104" s="12" t="s">
        <v>321</v>
      </c>
      <c r="BS2104" s="654">
        <v>2.698</v>
      </c>
      <c r="BT2104" s="12" t="s">
        <v>321</v>
      </c>
      <c r="BU2104" s="654">
        <v>10.718</v>
      </c>
      <c r="BV2104" s="12" t="s">
        <v>321</v>
      </c>
      <c r="BW2104" s="9">
        <v>0.16</v>
      </c>
      <c r="BX2104" s="9" t="s">
        <v>322</v>
      </c>
      <c r="BY2104" s="755">
        <v>107.1</v>
      </c>
      <c r="BZ2104" s="9" t="s">
        <v>315</v>
      </c>
      <c r="CA2104" s="755">
        <v>9.8000000000000007</v>
      </c>
      <c r="CB2104" s="9" t="s">
        <v>315</v>
      </c>
      <c r="CC2104" s="755">
        <v>9.1</v>
      </c>
      <c r="CD2104" s="9" t="s">
        <v>315</v>
      </c>
      <c r="CE2104" s="755">
        <v>88</v>
      </c>
      <c r="CF2104" s="9" t="s">
        <v>323</v>
      </c>
      <c r="CG2104" s="755">
        <v>63.9</v>
      </c>
      <c r="CH2104" s="9" t="s">
        <v>323</v>
      </c>
    </row>
    <row r="2105" spans="1:86" x14ac:dyDescent="0.25">
      <c r="A2105" s="444">
        <v>10101583</v>
      </c>
      <c r="C2105" s="772">
        <v>3049</v>
      </c>
      <c r="D2105" s="807">
        <v>0.05</v>
      </c>
      <c r="E2105" s="772">
        <f t="shared" si="91"/>
        <v>3201</v>
      </c>
      <c r="F2105" s="778">
        <v>1.1000000000000001</v>
      </c>
      <c r="G2105" s="774">
        <f t="shared" si="90"/>
        <v>3521</v>
      </c>
      <c r="H2105" s="776"/>
      <c r="I2105" s="758"/>
      <c r="J2105" s="776"/>
      <c r="K2105" s="786"/>
      <c r="L2105" s="9" t="s">
        <v>308</v>
      </c>
      <c r="M2105" s="9" t="s">
        <v>5045</v>
      </c>
      <c r="N2105" s="9" t="s">
        <v>397</v>
      </c>
      <c r="O2105" s="9" t="s">
        <v>310</v>
      </c>
      <c r="P2105" s="9" t="s">
        <v>311</v>
      </c>
      <c r="Q2105" s="9" t="s">
        <v>4894</v>
      </c>
      <c r="R2105" s="9" t="s">
        <v>4897</v>
      </c>
      <c r="S2105" s="9" t="s">
        <v>314</v>
      </c>
      <c r="T2105" s="98" t="s">
        <v>210</v>
      </c>
      <c r="U2105" s="99">
        <v>118</v>
      </c>
      <c r="V2105" s="99" t="s">
        <v>207</v>
      </c>
      <c r="W2105" s="99">
        <v>210</v>
      </c>
      <c r="X2105" s="99" t="s">
        <v>207</v>
      </c>
      <c r="Y2105" s="99">
        <v>128</v>
      </c>
      <c r="Z2105" s="99" t="s">
        <v>207</v>
      </c>
      <c r="AA2105" s="9">
        <v>220</v>
      </c>
      <c r="AB2105" s="99" t="s">
        <v>207</v>
      </c>
      <c r="AC2105" s="9">
        <v>241</v>
      </c>
      <c r="AD2105" s="9" t="s">
        <v>207</v>
      </c>
      <c r="AE2105" s="9">
        <v>95</v>
      </c>
      <c r="AF2105" s="9" t="s">
        <v>315</v>
      </c>
      <c r="AG2105" s="14" t="s">
        <v>324</v>
      </c>
      <c r="AH2105" s="14" t="s">
        <v>207</v>
      </c>
      <c r="AI2105" s="14" t="s">
        <v>325</v>
      </c>
      <c r="AJ2105" s="14" t="s">
        <v>207</v>
      </c>
      <c r="AK2105" s="9">
        <v>5</v>
      </c>
      <c r="AL2105" s="14" t="s">
        <v>207</v>
      </c>
      <c r="AM2105" s="9">
        <v>5</v>
      </c>
      <c r="AN2105" s="14" t="s">
        <v>207</v>
      </c>
      <c r="AO2105" s="9">
        <v>5</v>
      </c>
      <c r="AP2105" s="14" t="s">
        <v>207</v>
      </c>
      <c r="AQ2105" s="9">
        <v>5</v>
      </c>
      <c r="AR2105" s="14" t="s">
        <v>207</v>
      </c>
      <c r="AS2105" s="9" t="s">
        <v>0</v>
      </c>
      <c r="AT2105" s="9" t="s">
        <v>318</v>
      </c>
      <c r="AU2105" s="9" t="s">
        <v>319</v>
      </c>
      <c r="AV2105" s="9" t="s">
        <v>320</v>
      </c>
      <c r="AW2105" s="821" t="s">
        <v>5546</v>
      </c>
      <c r="AX2105" s="9">
        <v>9010600000</v>
      </c>
      <c r="AY2105" s="99">
        <v>292</v>
      </c>
      <c r="AZ2105" s="12" t="s">
        <v>207</v>
      </c>
      <c r="BA2105" s="99">
        <v>25</v>
      </c>
      <c r="BB2105" s="12" t="s">
        <v>207</v>
      </c>
      <c r="BC2105" s="99">
        <v>23</v>
      </c>
      <c r="BD2105" s="12" t="s">
        <v>207</v>
      </c>
      <c r="BE2105" s="99">
        <v>44</v>
      </c>
      <c r="BF2105" s="12" t="s">
        <v>321</v>
      </c>
      <c r="BG2105" s="654">
        <v>43.438000000000002</v>
      </c>
      <c r="BH2105" s="12" t="s">
        <v>321</v>
      </c>
      <c r="BI2105" s="99">
        <v>32</v>
      </c>
      <c r="BJ2105" s="12" t="s">
        <v>321</v>
      </c>
      <c r="BK2105" s="754">
        <v>0</v>
      </c>
      <c r="BL2105" s="12" t="s">
        <v>321</v>
      </c>
      <c r="BM2105" s="754">
        <v>0.316</v>
      </c>
      <c r="BN2105" s="12" t="s">
        <v>321</v>
      </c>
      <c r="BO2105" s="754">
        <v>8.4239999999999995</v>
      </c>
      <c r="BP2105" s="12" t="s">
        <v>321</v>
      </c>
      <c r="BQ2105" s="754">
        <v>0</v>
      </c>
      <c r="BR2105" s="12" t="s">
        <v>321</v>
      </c>
      <c r="BS2105" s="654">
        <v>2.698</v>
      </c>
      <c r="BT2105" s="12" t="s">
        <v>321</v>
      </c>
      <c r="BU2105" s="654">
        <v>11.438000000000001</v>
      </c>
      <c r="BV2105" s="12" t="s">
        <v>321</v>
      </c>
      <c r="BW2105" s="9">
        <v>0.17</v>
      </c>
      <c r="BX2105" s="9" t="s">
        <v>322</v>
      </c>
      <c r="BY2105" s="755">
        <v>115</v>
      </c>
      <c r="BZ2105" s="9" t="s">
        <v>315</v>
      </c>
      <c r="CA2105" s="755">
        <v>9.8000000000000007</v>
      </c>
      <c r="CB2105" s="9" t="s">
        <v>315</v>
      </c>
      <c r="CC2105" s="755">
        <v>9.1</v>
      </c>
      <c r="CD2105" s="9" t="s">
        <v>315</v>
      </c>
      <c r="CE2105" s="755">
        <v>96</v>
      </c>
      <c r="CF2105" s="9" t="s">
        <v>323</v>
      </c>
      <c r="CG2105" s="755">
        <v>70.5</v>
      </c>
      <c r="CH2105" s="9" t="s">
        <v>323</v>
      </c>
    </row>
    <row r="2106" spans="1:86" x14ac:dyDescent="0.25">
      <c r="A2106" s="444">
        <v>10101584</v>
      </c>
      <c r="C2106" s="772">
        <v>3260</v>
      </c>
      <c r="D2106" s="807">
        <v>0.05</v>
      </c>
      <c r="E2106" s="772">
        <f t="shared" si="91"/>
        <v>3423</v>
      </c>
      <c r="F2106" s="778">
        <v>1.1000000000000001</v>
      </c>
      <c r="G2106" s="774">
        <f t="shared" si="90"/>
        <v>3765</v>
      </c>
      <c r="H2106" s="776"/>
      <c r="I2106" s="758"/>
      <c r="J2106" s="776"/>
      <c r="K2106" s="786"/>
      <c r="L2106" s="9" t="s">
        <v>308</v>
      </c>
      <c r="M2106" s="9" t="s">
        <v>5046</v>
      </c>
      <c r="N2106" s="9" t="s">
        <v>397</v>
      </c>
      <c r="O2106" s="9" t="s">
        <v>310</v>
      </c>
      <c r="P2106" s="9" t="s">
        <v>311</v>
      </c>
      <c r="Q2106" s="9" t="s">
        <v>4894</v>
      </c>
      <c r="R2106" s="9" t="s">
        <v>4897</v>
      </c>
      <c r="S2106" s="9" t="s">
        <v>314</v>
      </c>
      <c r="T2106" s="98" t="s">
        <v>210</v>
      </c>
      <c r="U2106" s="99">
        <v>129</v>
      </c>
      <c r="V2106" s="99" t="s">
        <v>207</v>
      </c>
      <c r="W2106" s="99">
        <v>230</v>
      </c>
      <c r="X2106" s="99" t="s">
        <v>207</v>
      </c>
      <c r="Y2106" s="99">
        <v>139</v>
      </c>
      <c r="Z2106" s="99" t="s">
        <v>207</v>
      </c>
      <c r="AA2106" s="9">
        <v>240</v>
      </c>
      <c r="AB2106" s="99" t="s">
        <v>207</v>
      </c>
      <c r="AC2106" s="9">
        <v>264</v>
      </c>
      <c r="AD2106" s="9" t="s">
        <v>207</v>
      </c>
      <c r="AE2106" s="9">
        <v>104</v>
      </c>
      <c r="AF2106" s="9" t="s">
        <v>315</v>
      </c>
      <c r="AG2106" s="14" t="s">
        <v>326</v>
      </c>
      <c r="AH2106" s="14" t="s">
        <v>207</v>
      </c>
      <c r="AI2106" s="14" t="s">
        <v>327</v>
      </c>
      <c r="AJ2106" s="14" t="s">
        <v>207</v>
      </c>
      <c r="AK2106" s="9">
        <v>5</v>
      </c>
      <c r="AL2106" s="14" t="s">
        <v>207</v>
      </c>
      <c r="AM2106" s="9">
        <v>5</v>
      </c>
      <c r="AN2106" s="14" t="s">
        <v>207</v>
      </c>
      <c r="AO2106" s="9">
        <v>5</v>
      </c>
      <c r="AP2106" s="14" t="s">
        <v>207</v>
      </c>
      <c r="AQ2106" s="9">
        <v>5</v>
      </c>
      <c r="AR2106" s="14" t="s">
        <v>207</v>
      </c>
      <c r="AS2106" s="9" t="s">
        <v>0</v>
      </c>
      <c r="AT2106" s="9" t="s">
        <v>318</v>
      </c>
      <c r="AU2106" s="9" t="s">
        <v>319</v>
      </c>
      <c r="AV2106" s="9" t="s">
        <v>320</v>
      </c>
      <c r="AW2106" s="821" t="s">
        <v>5547</v>
      </c>
      <c r="AX2106" s="9">
        <v>9010600000</v>
      </c>
      <c r="AY2106" s="99">
        <v>312</v>
      </c>
      <c r="AZ2106" s="12" t="s">
        <v>207</v>
      </c>
      <c r="BA2106" s="99">
        <v>25</v>
      </c>
      <c r="BB2106" s="12" t="s">
        <v>207</v>
      </c>
      <c r="BC2106" s="99">
        <v>23</v>
      </c>
      <c r="BD2106" s="12" t="s">
        <v>207</v>
      </c>
      <c r="BE2106" s="99">
        <v>47</v>
      </c>
      <c r="BF2106" s="12" t="s">
        <v>321</v>
      </c>
      <c r="BG2106" s="654">
        <v>46.198</v>
      </c>
      <c r="BH2106" s="12" t="s">
        <v>321</v>
      </c>
      <c r="BI2106" s="99">
        <v>34</v>
      </c>
      <c r="BJ2106" s="12" t="s">
        <v>321</v>
      </c>
      <c r="BK2106" s="754">
        <v>0</v>
      </c>
      <c r="BL2106" s="12" t="s">
        <v>321</v>
      </c>
      <c r="BM2106" s="754">
        <v>0.32400000000000001</v>
      </c>
      <c r="BN2106" s="12" t="s">
        <v>321</v>
      </c>
      <c r="BO2106" s="754">
        <v>9.1760000000000002</v>
      </c>
      <c r="BP2106" s="12" t="s">
        <v>321</v>
      </c>
      <c r="BQ2106" s="754">
        <v>0</v>
      </c>
      <c r="BR2106" s="12" t="s">
        <v>321</v>
      </c>
      <c r="BS2106" s="654">
        <v>2.698</v>
      </c>
      <c r="BT2106" s="12" t="s">
        <v>321</v>
      </c>
      <c r="BU2106" s="654">
        <v>12.198</v>
      </c>
      <c r="BV2106" s="12" t="s">
        <v>321</v>
      </c>
      <c r="BW2106" s="9">
        <v>0.18</v>
      </c>
      <c r="BX2106" s="9" t="s">
        <v>322</v>
      </c>
      <c r="BY2106" s="755">
        <v>122.8</v>
      </c>
      <c r="BZ2106" s="9" t="s">
        <v>315</v>
      </c>
      <c r="CA2106" s="755">
        <v>9.8000000000000007</v>
      </c>
      <c r="CB2106" s="9" t="s">
        <v>315</v>
      </c>
      <c r="CC2106" s="755">
        <v>9.1</v>
      </c>
      <c r="CD2106" s="9" t="s">
        <v>315</v>
      </c>
      <c r="CE2106" s="755">
        <v>102</v>
      </c>
      <c r="CF2106" s="9" t="s">
        <v>323</v>
      </c>
      <c r="CG2106" s="755">
        <v>75</v>
      </c>
      <c r="CH2106" s="9" t="s">
        <v>323</v>
      </c>
    </row>
    <row r="2107" spans="1:86" x14ac:dyDescent="0.25">
      <c r="A2107" s="444">
        <v>10101585</v>
      </c>
      <c r="C2107" s="772">
        <v>3483</v>
      </c>
      <c r="D2107" s="807">
        <v>0.05</v>
      </c>
      <c r="E2107" s="772">
        <f t="shared" si="91"/>
        <v>3657</v>
      </c>
      <c r="F2107" s="778">
        <v>1.1000000000000001</v>
      </c>
      <c r="G2107" s="774">
        <f t="shared" si="90"/>
        <v>4023</v>
      </c>
      <c r="H2107" s="776"/>
      <c r="I2107" s="758"/>
      <c r="J2107" s="776"/>
      <c r="K2107" s="786"/>
      <c r="L2107" s="9" t="s">
        <v>308</v>
      </c>
      <c r="M2107" s="9" t="s">
        <v>5047</v>
      </c>
      <c r="N2107" s="9" t="s">
        <v>397</v>
      </c>
      <c r="O2107" s="9" t="s">
        <v>310</v>
      </c>
      <c r="P2107" s="9" t="s">
        <v>311</v>
      </c>
      <c r="Q2107" s="9" t="s">
        <v>4894</v>
      </c>
      <c r="R2107" s="9" t="s">
        <v>4897</v>
      </c>
      <c r="S2107" s="9" t="s">
        <v>314</v>
      </c>
      <c r="T2107" s="98" t="s">
        <v>210</v>
      </c>
      <c r="U2107" s="99">
        <v>141</v>
      </c>
      <c r="V2107" s="99" t="s">
        <v>207</v>
      </c>
      <c r="W2107" s="99">
        <v>250</v>
      </c>
      <c r="X2107" s="99" t="s">
        <v>207</v>
      </c>
      <c r="Y2107" s="99">
        <v>151</v>
      </c>
      <c r="Z2107" s="99" t="s">
        <v>207</v>
      </c>
      <c r="AA2107" s="9">
        <v>260</v>
      </c>
      <c r="AB2107" s="99" t="s">
        <v>207</v>
      </c>
      <c r="AC2107" s="9">
        <v>287</v>
      </c>
      <c r="AD2107" s="9" t="s">
        <v>207</v>
      </c>
      <c r="AE2107" s="9">
        <v>113</v>
      </c>
      <c r="AF2107" s="9" t="s">
        <v>315</v>
      </c>
      <c r="AG2107" s="14" t="s">
        <v>328</v>
      </c>
      <c r="AH2107" s="14" t="s">
        <v>207</v>
      </c>
      <c r="AI2107" s="14" t="s">
        <v>329</v>
      </c>
      <c r="AJ2107" s="14" t="s">
        <v>207</v>
      </c>
      <c r="AK2107" s="9">
        <v>5</v>
      </c>
      <c r="AL2107" s="14" t="s">
        <v>207</v>
      </c>
      <c r="AM2107" s="9">
        <v>5</v>
      </c>
      <c r="AN2107" s="14" t="s">
        <v>207</v>
      </c>
      <c r="AO2107" s="9">
        <v>5</v>
      </c>
      <c r="AP2107" s="14" t="s">
        <v>207</v>
      </c>
      <c r="AQ2107" s="9">
        <v>5</v>
      </c>
      <c r="AR2107" s="14" t="s">
        <v>207</v>
      </c>
      <c r="AS2107" s="9" t="s">
        <v>0</v>
      </c>
      <c r="AT2107" s="9" t="s">
        <v>318</v>
      </c>
      <c r="AU2107" s="9" t="s">
        <v>319</v>
      </c>
      <c r="AV2107" s="9" t="s">
        <v>320</v>
      </c>
      <c r="AW2107" s="821" t="s">
        <v>5548</v>
      </c>
      <c r="AX2107" s="9">
        <v>9010600000</v>
      </c>
      <c r="AY2107" s="99">
        <v>330</v>
      </c>
      <c r="AZ2107" s="12" t="s">
        <v>207</v>
      </c>
      <c r="BA2107" s="99">
        <v>25</v>
      </c>
      <c r="BB2107" s="12" t="s">
        <v>207</v>
      </c>
      <c r="BC2107" s="99">
        <v>23</v>
      </c>
      <c r="BD2107" s="12" t="s">
        <v>207</v>
      </c>
      <c r="BE2107" s="99">
        <v>50</v>
      </c>
      <c r="BF2107" s="12" t="s">
        <v>321</v>
      </c>
      <c r="BG2107" s="654">
        <v>49.438000000000002</v>
      </c>
      <c r="BH2107" s="12" t="s">
        <v>321</v>
      </c>
      <c r="BI2107" s="99">
        <v>37</v>
      </c>
      <c r="BJ2107" s="12" t="s">
        <v>321</v>
      </c>
      <c r="BK2107" s="754">
        <v>0</v>
      </c>
      <c r="BL2107" s="12" t="s">
        <v>321</v>
      </c>
      <c r="BM2107" s="754">
        <v>0.33200000000000002</v>
      </c>
      <c r="BN2107" s="12" t="s">
        <v>321</v>
      </c>
      <c r="BO2107" s="754">
        <v>9.4079999999999995</v>
      </c>
      <c r="BP2107" s="12" t="s">
        <v>321</v>
      </c>
      <c r="BQ2107" s="754">
        <v>0</v>
      </c>
      <c r="BR2107" s="12" t="s">
        <v>321</v>
      </c>
      <c r="BS2107" s="654">
        <v>2.698</v>
      </c>
      <c r="BT2107" s="12" t="s">
        <v>321</v>
      </c>
      <c r="BU2107" s="654">
        <v>12.438000000000001</v>
      </c>
      <c r="BV2107" s="12" t="s">
        <v>321</v>
      </c>
      <c r="BW2107" s="9">
        <v>0.19</v>
      </c>
      <c r="BX2107" s="9" t="s">
        <v>322</v>
      </c>
      <c r="BY2107" s="755">
        <v>129.9</v>
      </c>
      <c r="BZ2107" s="9" t="s">
        <v>315</v>
      </c>
      <c r="CA2107" s="755">
        <v>9.8000000000000007</v>
      </c>
      <c r="CB2107" s="9" t="s">
        <v>315</v>
      </c>
      <c r="CC2107" s="755">
        <v>9.1</v>
      </c>
      <c r="CD2107" s="9" t="s">
        <v>315</v>
      </c>
      <c r="CE2107" s="755">
        <v>109</v>
      </c>
      <c r="CF2107" s="9" t="s">
        <v>323</v>
      </c>
      <c r="CG2107" s="755">
        <v>81.599999999999994</v>
      </c>
      <c r="CH2107" s="9" t="s">
        <v>323</v>
      </c>
    </row>
    <row r="2108" spans="1:86" x14ac:dyDescent="0.25">
      <c r="A2108" s="444">
        <v>10101586</v>
      </c>
      <c r="C2108" s="772">
        <v>3718</v>
      </c>
      <c r="D2108" s="807">
        <v>0.05</v>
      </c>
      <c r="E2108" s="772">
        <f t="shared" si="91"/>
        <v>3904</v>
      </c>
      <c r="F2108" s="778">
        <v>1.1000000000000001</v>
      </c>
      <c r="G2108" s="774">
        <f t="shared" si="90"/>
        <v>4294</v>
      </c>
      <c r="H2108" s="776"/>
      <c r="I2108" s="758"/>
      <c r="J2108" s="776"/>
      <c r="K2108" s="786"/>
      <c r="L2108" s="9" t="s">
        <v>308</v>
      </c>
      <c r="M2108" s="9" t="s">
        <v>5048</v>
      </c>
      <c r="N2108" s="9" t="s">
        <v>397</v>
      </c>
      <c r="O2108" s="9" t="s">
        <v>310</v>
      </c>
      <c r="P2108" s="9" t="s">
        <v>311</v>
      </c>
      <c r="Q2108" s="9" t="s">
        <v>4894</v>
      </c>
      <c r="R2108" s="9" t="s">
        <v>4897</v>
      </c>
      <c r="S2108" s="9" t="s">
        <v>314</v>
      </c>
      <c r="T2108" s="98" t="s">
        <v>210</v>
      </c>
      <c r="U2108" s="99">
        <v>152</v>
      </c>
      <c r="V2108" s="99" t="s">
        <v>207</v>
      </c>
      <c r="W2108" s="99">
        <v>270</v>
      </c>
      <c r="X2108" s="99" t="s">
        <v>207</v>
      </c>
      <c r="Y2108" s="99">
        <v>162</v>
      </c>
      <c r="Z2108" s="99" t="s">
        <v>207</v>
      </c>
      <c r="AA2108" s="9">
        <v>280</v>
      </c>
      <c r="AB2108" s="99" t="s">
        <v>207</v>
      </c>
      <c r="AC2108" s="9">
        <v>310</v>
      </c>
      <c r="AD2108" s="9" t="s">
        <v>207</v>
      </c>
      <c r="AE2108" s="9">
        <v>122</v>
      </c>
      <c r="AF2108" s="9" t="s">
        <v>315</v>
      </c>
      <c r="AG2108" s="14" t="s">
        <v>330</v>
      </c>
      <c r="AH2108" s="14" t="s">
        <v>207</v>
      </c>
      <c r="AI2108" s="14" t="s">
        <v>331</v>
      </c>
      <c r="AJ2108" s="14" t="s">
        <v>207</v>
      </c>
      <c r="AK2108" s="9">
        <v>5</v>
      </c>
      <c r="AL2108" s="14" t="s">
        <v>207</v>
      </c>
      <c r="AM2108" s="9">
        <v>5</v>
      </c>
      <c r="AN2108" s="14" t="s">
        <v>207</v>
      </c>
      <c r="AO2108" s="9">
        <v>5</v>
      </c>
      <c r="AP2108" s="14" t="s">
        <v>207</v>
      </c>
      <c r="AQ2108" s="9">
        <v>5</v>
      </c>
      <c r="AR2108" s="14" t="s">
        <v>207</v>
      </c>
      <c r="AS2108" s="9" t="s">
        <v>0</v>
      </c>
      <c r="AT2108" s="9" t="s">
        <v>318</v>
      </c>
      <c r="AU2108" s="9" t="s">
        <v>319</v>
      </c>
      <c r="AV2108" s="9" t="s">
        <v>320</v>
      </c>
      <c r="AW2108" s="821" t="s">
        <v>5549</v>
      </c>
      <c r="AX2108" s="9">
        <v>9010600000</v>
      </c>
      <c r="AY2108" s="99">
        <v>351</v>
      </c>
      <c r="AZ2108" s="12" t="s">
        <v>207</v>
      </c>
      <c r="BA2108" s="99">
        <v>25</v>
      </c>
      <c r="BB2108" s="12" t="s">
        <v>207</v>
      </c>
      <c r="BC2108" s="99">
        <v>23</v>
      </c>
      <c r="BD2108" s="12" t="s">
        <v>207</v>
      </c>
      <c r="BE2108" s="99">
        <v>51</v>
      </c>
      <c r="BF2108" s="12" t="s">
        <v>321</v>
      </c>
      <c r="BG2108" s="654">
        <v>50.238</v>
      </c>
      <c r="BH2108" s="12" t="s">
        <v>321</v>
      </c>
      <c r="BI2108" s="99">
        <v>39</v>
      </c>
      <c r="BJ2108" s="12" t="s">
        <v>321</v>
      </c>
      <c r="BK2108" s="754">
        <v>0</v>
      </c>
      <c r="BL2108" s="12" t="s">
        <v>321</v>
      </c>
      <c r="BM2108" s="754">
        <v>0.34</v>
      </c>
      <c r="BN2108" s="12" t="s">
        <v>321</v>
      </c>
      <c r="BO2108" s="754">
        <v>8.1999999999999993</v>
      </c>
      <c r="BP2108" s="12" t="s">
        <v>321</v>
      </c>
      <c r="BQ2108" s="754">
        <v>0</v>
      </c>
      <c r="BR2108" s="12" t="s">
        <v>321</v>
      </c>
      <c r="BS2108" s="654">
        <v>2.698</v>
      </c>
      <c r="BT2108" s="12" t="s">
        <v>321</v>
      </c>
      <c r="BU2108" s="654">
        <v>11.238</v>
      </c>
      <c r="BV2108" s="12" t="s">
        <v>321</v>
      </c>
      <c r="BW2108" s="9">
        <v>0.2</v>
      </c>
      <c r="BX2108" s="9" t="s">
        <v>322</v>
      </c>
      <c r="BY2108" s="755">
        <v>138.19999999999999</v>
      </c>
      <c r="BZ2108" s="9" t="s">
        <v>315</v>
      </c>
      <c r="CA2108" s="755">
        <v>9.8000000000000007</v>
      </c>
      <c r="CB2108" s="9" t="s">
        <v>315</v>
      </c>
      <c r="CC2108" s="755">
        <v>9.1</v>
      </c>
      <c r="CD2108" s="9" t="s">
        <v>315</v>
      </c>
      <c r="CE2108" s="755">
        <v>111</v>
      </c>
      <c r="CF2108" s="9" t="s">
        <v>323</v>
      </c>
      <c r="CG2108" s="755">
        <v>86</v>
      </c>
      <c r="CH2108" s="9" t="s">
        <v>323</v>
      </c>
    </row>
    <row r="2109" spans="1:86" x14ac:dyDescent="0.25">
      <c r="A2109" s="444">
        <v>10101587</v>
      </c>
      <c r="C2109" s="772">
        <v>3966</v>
      </c>
      <c r="D2109" s="807">
        <v>0.05</v>
      </c>
      <c r="E2109" s="772">
        <f t="shared" si="91"/>
        <v>4164</v>
      </c>
      <c r="F2109" s="778">
        <v>1.1000000000000001</v>
      </c>
      <c r="G2109" s="774">
        <f t="shared" si="90"/>
        <v>4580</v>
      </c>
      <c r="H2109" s="776"/>
      <c r="I2109" s="758"/>
      <c r="J2109" s="776"/>
      <c r="K2109" s="786"/>
      <c r="L2109" s="9" t="s">
        <v>308</v>
      </c>
      <c r="M2109" s="9" t="s">
        <v>5049</v>
      </c>
      <c r="N2109" s="9" t="s">
        <v>397</v>
      </c>
      <c r="O2109" s="9" t="s">
        <v>310</v>
      </c>
      <c r="P2109" s="9" t="s">
        <v>311</v>
      </c>
      <c r="Q2109" s="9" t="s">
        <v>4894</v>
      </c>
      <c r="R2109" s="9" t="s">
        <v>4897</v>
      </c>
      <c r="S2109" s="9" t="s">
        <v>314</v>
      </c>
      <c r="T2109" s="98" t="s">
        <v>210</v>
      </c>
      <c r="U2109" s="99">
        <v>163</v>
      </c>
      <c r="V2109" s="99" t="s">
        <v>207</v>
      </c>
      <c r="W2109" s="99">
        <v>290</v>
      </c>
      <c r="X2109" s="99" t="s">
        <v>207</v>
      </c>
      <c r="Y2109" s="99">
        <v>173</v>
      </c>
      <c r="Z2109" s="99" t="s">
        <v>207</v>
      </c>
      <c r="AA2109" s="9">
        <v>300</v>
      </c>
      <c r="AB2109" s="99" t="s">
        <v>207</v>
      </c>
      <c r="AC2109" s="9">
        <v>333</v>
      </c>
      <c r="AD2109" s="9" t="s">
        <v>207</v>
      </c>
      <c r="AE2109" s="9">
        <v>131</v>
      </c>
      <c r="AF2109" s="9" t="s">
        <v>315</v>
      </c>
      <c r="AG2109" s="14" t="s">
        <v>332</v>
      </c>
      <c r="AH2109" s="14" t="s">
        <v>207</v>
      </c>
      <c r="AI2109" s="14" t="s">
        <v>333</v>
      </c>
      <c r="AJ2109" s="14" t="s">
        <v>207</v>
      </c>
      <c r="AK2109" s="9">
        <v>5</v>
      </c>
      <c r="AL2109" s="14" t="s">
        <v>207</v>
      </c>
      <c r="AM2109" s="9">
        <v>5</v>
      </c>
      <c r="AN2109" s="14" t="s">
        <v>207</v>
      </c>
      <c r="AO2109" s="9">
        <v>5</v>
      </c>
      <c r="AP2109" s="14" t="s">
        <v>207</v>
      </c>
      <c r="AQ2109" s="9">
        <v>5</v>
      </c>
      <c r="AR2109" s="14" t="s">
        <v>207</v>
      </c>
      <c r="AS2109" s="9" t="s">
        <v>0</v>
      </c>
      <c r="AT2109" s="9" t="s">
        <v>318</v>
      </c>
      <c r="AU2109" s="9" t="s">
        <v>319</v>
      </c>
      <c r="AV2109" s="9" t="s">
        <v>320</v>
      </c>
      <c r="AW2109" s="821" t="s">
        <v>5550</v>
      </c>
      <c r="AX2109" s="9">
        <v>9010600000</v>
      </c>
      <c r="AY2109" s="99">
        <v>373</v>
      </c>
      <c r="AZ2109" s="12" t="s">
        <v>207</v>
      </c>
      <c r="BA2109" s="99">
        <v>30</v>
      </c>
      <c r="BB2109" s="12" t="s">
        <v>207</v>
      </c>
      <c r="BC2109" s="99">
        <v>33</v>
      </c>
      <c r="BD2109" s="12" t="s">
        <v>207</v>
      </c>
      <c r="BE2109" s="99">
        <v>82</v>
      </c>
      <c r="BF2109" s="12" t="s">
        <v>321</v>
      </c>
      <c r="BG2109" s="654">
        <v>81.795000000000002</v>
      </c>
      <c r="BH2109" s="12" t="s">
        <v>321</v>
      </c>
      <c r="BI2109" s="99">
        <v>42</v>
      </c>
      <c r="BJ2109" s="12" t="s">
        <v>321</v>
      </c>
      <c r="BK2109" s="754">
        <v>0</v>
      </c>
      <c r="BL2109" s="12" t="s">
        <v>321</v>
      </c>
      <c r="BM2109" s="754">
        <v>0.49</v>
      </c>
      <c r="BN2109" s="12" t="s">
        <v>321</v>
      </c>
      <c r="BO2109" s="754">
        <v>1.5</v>
      </c>
      <c r="BP2109" s="12" t="s">
        <v>321</v>
      </c>
      <c r="BQ2109" s="754">
        <v>0.02</v>
      </c>
      <c r="BR2109" s="12" t="s">
        <v>321</v>
      </c>
      <c r="BS2109" s="654">
        <v>37.784999999999997</v>
      </c>
      <c r="BT2109" s="12" t="s">
        <v>321</v>
      </c>
      <c r="BU2109" s="654">
        <v>39.795000000000002</v>
      </c>
      <c r="BV2109" s="12" t="s">
        <v>321</v>
      </c>
      <c r="BW2109" s="9">
        <v>0.38</v>
      </c>
      <c r="BX2109" s="9" t="s">
        <v>322</v>
      </c>
      <c r="BY2109" s="755">
        <v>146.9</v>
      </c>
      <c r="BZ2109" s="9" t="s">
        <v>315</v>
      </c>
      <c r="CA2109" s="755">
        <v>11.8</v>
      </c>
      <c r="CB2109" s="9" t="s">
        <v>315</v>
      </c>
      <c r="CC2109" s="755">
        <v>13</v>
      </c>
      <c r="CD2109" s="9" t="s">
        <v>315</v>
      </c>
      <c r="CE2109" s="755">
        <v>180</v>
      </c>
      <c r="CF2109" s="9" t="s">
        <v>323</v>
      </c>
      <c r="CG2109" s="755">
        <v>92.6</v>
      </c>
      <c r="CH2109" s="9" t="s">
        <v>323</v>
      </c>
    </row>
    <row r="2110" spans="1:86" x14ac:dyDescent="0.25">
      <c r="A2110" s="444">
        <v>10101588</v>
      </c>
      <c r="C2110" s="772">
        <v>4225</v>
      </c>
      <c r="D2110" s="807">
        <v>0.05</v>
      </c>
      <c r="E2110" s="772">
        <f t="shared" si="91"/>
        <v>4436</v>
      </c>
      <c r="F2110" s="778">
        <v>1.1000000000000001</v>
      </c>
      <c r="G2110" s="774">
        <f t="shared" si="90"/>
        <v>4880</v>
      </c>
      <c r="H2110" s="776"/>
      <c r="I2110" s="758"/>
      <c r="J2110" s="776"/>
      <c r="K2110" s="786"/>
      <c r="L2110" s="9" t="s">
        <v>308</v>
      </c>
      <c r="M2110" s="9" t="s">
        <v>5050</v>
      </c>
      <c r="N2110" s="9" t="s">
        <v>397</v>
      </c>
      <c r="O2110" s="9" t="s">
        <v>310</v>
      </c>
      <c r="P2110" s="9" t="s">
        <v>311</v>
      </c>
      <c r="Q2110" s="9" t="s">
        <v>4894</v>
      </c>
      <c r="R2110" s="9" t="s">
        <v>4897</v>
      </c>
      <c r="S2110" s="9" t="s">
        <v>314</v>
      </c>
      <c r="T2110" s="98" t="s">
        <v>210</v>
      </c>
      <c r="U2110" s="99">
        <v>174</v>
      </c>
      <c r="V2110" s="99" t="s">
        <v>207</v>
      </c>
      <c r="W2110" s="99">
        <v>310</v>
      </c>
      <c r="X2110" s="99" t="s">
        <v>207</v>
      </c>
      <c r="Y2110" s="99">
        <v>184</v>
      </c>
      <c r="Z2110" s="99" t="s">
        <v>207</v>
      </c>
      <c r="AA2110" s="9">
        <v>320</v>
      </c>
      <c r="AB2110" s="99" t="s">
        <v>207</v>
      </c>
      <c r="AC2110" s="9">
        <v>355</v>
      </c>
      <c r="AD2110" s="9" t="s">
        <v>207</v>
      </c>
      <c r="AE2110" s="9">
        <v>140</v>
      </c>
      <c r="AF2110" s="9" t="s">
        <v>315</v>
      </c>
      <c r="AG2110" s="14" t="s">
        <v>334</v>
      </c>
      <c r="AH2110" s="14" t="s">
        <v>207</v>
      </c>
      <c r="AI2110" s="14" t="s">
        <v>335</v>
      </c>
      <c r="AJ2110" s="14" t="s">
        <v>207</v>
      </c>
      <c r="AK2110" s="9">
        <v>5</v>
      </c>
      <c r="AL2110" s="14" t="s">
        <v>207</v>
      </c>
      <c r="AM2110" s="9">
        <v>5</v>
      </c>
      <c r="AN2110" s="14" t="s">
        <v>207</v>
      </c>
      <c r="AO2110" s="9">
        <v>5</v>
      </c>
      <c r="AP2110" s="14" t="s">
        <v>207</v>
      </c>
      <c r="AQ2110" s="9">
        <v>5</v>
      </c>
      <c r="AR2110" s="14" t="s">
        <v>207</v>
      </c>
      <c r="AS2110" s="9" t="s">
        <v>0</v>
      </c>
      <c r="AT2110" s="9" t="s">
        <v>318</v>
      </c>
      <c r="AU2110" s="9" t="s">
        <v>319</v>
      </c>
      <c r="AV2110" s="9" t="s">
        <v>320</v>
      </c>
      <c r="AW2110" s="821" t="s">
        <v>5551</v>
      </c>
      <c r="AX2110" s="9">
        <v>9010600000</v>
      </c>
      <c r="AY2110" s="99">
        <v>396</v>
      </c>
      <c r="AZ2110" s="12" t="s">
        <v>207</v>
      </c>
      <c r="BA2110" s="99">
        <v>30</v>
      </c>
      <c r="BB2110" s="12" t="s">
        <v>207</v>
      </c>
      <c r="BC2110" s="99">
        <v>33</v>
      </c>
      <c r="BD2110" s="12" t="s">
        <v>207</v>
      </c>
      <c r="BE2110" s="99">
        <v>87</v>
      </c>
      <c r="BF2110" s="12" t="s">
        <v>321</v>
      </c>
      <c r="BG2110" s="654">
        <v>86.471000000000004</v>
      </c>
      <c r="BH2110" s="12" t="s">
        <v>321</v>
      </c>
      <c r="BI2110" s="99">
        <v>45</v>
      </c>
      <c r="BJ2110" s="12" t="s">
        <v>321</v>
      </c>
      <c r="BK2110" s="754">
        <v>0</v>
      </c>
      <c r="BL2110" s="12" t="s">
        <v>321</v>
      </c>
      <c r="BM2110" s="754">
        <v>0.50800000000000001</v>
      </c>
      <c r="BN2110" s="12" t="s">
        <v>321</v>
      </c>
      <c r="BO2110" s="754">
        <v>1.5</v>
      </c>
      <c r="BP2110" s="12" t="s">
        <v>321</v>
      </c>
      <c r="BQ2110" s="754">
        <v>0.02</v>
      </c>
      <c r="BR2110" s="12" t="s">
        <v>321</v>
      </c>
      <c r="BS2110" s="654">
        <v>39.442999999999998</v>
      </c>
      <c r="BT2110" s="12" t="s">
        <v>321</v>
      </c>
      <c r="BU2110" s="654">
        <v>41.470999999999997</v>
      </c>
      <c r="BV2110" s="12" t="s">
        <v>321</v>
      </c>
      <c r="BW2110" s="9">
        <v>0.4</v>
      </c>
      <c r="BX2110" s="9" t="s">
        <v>322</v>
      </c>
      <c r="BY2110" s="755">
        <v>155.9</v>
      </c>
      <c r="BZ2110" s="9" t="s">
        <v>315</v>
      </c>
      <c r="CA2110" s="755">
        <v>11.8</v>
      </c>
      <c r="CB2110" s="9" t="s">
        <v>315</v>
      </c>
      <c r="CC2110" s="755">
        <v>13</v>
      </c>
      <c r="CD2110" s="9" t="s">
        <v>315</v>
      </c>
      <c r="CE2110" s="755">
        <v>191</v>
      </c>
      <c r="CF2110" s="9" t="s">
        <v>323</v>
      </c>
      <c r="CG2110" s="755">
        <v>99.2</v>
      </c>
      <c r="CH2110" s="9" t="s">
        <v>323</v>
      </c>
    </row>
    <row r="2111" spans="1:86" x14ac:dyDescent="0.25">
      <c r="A2111" s="444">
        <v>10101589</v>
      </c>
      <c r="C2111" s="772">
        <v>4499</v>
      </c>
      <c r="D2111" s="807">
        <v>0.05</v>
      </c>
      <c r="E2111" s="772">
        <f t="shared" si="91"/>
        <v>4724</v>
      </c>
      <c r="F2111" s="778">
        <v>1.1000000000000001</v>
      </c>
      <c r="G2111" s="774">
        <f t="shared" si="90"/>
        <v>5196</v>
      </c>
      <c r="H2111" s="776"/>
      <c r="I2111" s="758"/>
      <c r="J2111" s="776"/>
      <c r="K2111" s="786"/>
      <c r="L2111" s="9" t="s">
        <v>308</v>
      </c>
      <c r="M2111" s="9" t="s">
        <v>5051</v>
      </c>
      <c r="N2111" s="9" t="s">
        <v>397</v>
      </c>
      <c r="O2111" s="9" t="s">
        <v>310</v>
      </c>
      <c r="P2111" s="9" t="s">
        <v>311</v>
      </c>
      <c r="Q2111" s="9" t="s">
        <v>4894</v>
      </c>
      <c r="R2111" s="9" t="s">
        <v>4897</v>
      </c>
      <c r="S2111" s="9" t="s">
        <v>314</v>
      </c>
      <c r="T2111" s="98" t="s">
        <v>210</v>
      </c>
      <c r="U2111" s="99">
        <v>186</v>
      </c>
      <c r="V2111" s="99" t="s">
        <v>207</v>
      </c>
      <c r="W2111" s="99">
        <v>330</v>
      </c>
      <c r="X2111" s="99" t="s">
        <v>207</v>
      </c>
      <c r="Y2111" s="99">
        <v>196</v>
      </c>
      <c r="Z2111" s="99" t="s">
        <v>207</v>
      </c>
      <c r="AA2111" s="9">
        <v>340</v>
      </c>
      <c r="AB2111" s="99" t="s">
        <v>207</v>
      </c>
      <c r="AC2111" s="9">
        <v>379</v>
      </c>
      <c r="AD2111" s="9" t="s">
        <v>207</v>
      </c>
      <c r="AE2111" s="9">
        <v>149</v>
      </c>
      <c r="AF2111" s="9" t="s">
        <v>315</v>
      </c>
      <c r="AG2111" s="14" t="s">
        <v>336</v>
      </c>
      <c r="AH2111" s="14" t="s">
        <v>207</v>
      </c>
      <c r="AI2111" s="14" t="s">
        <v>337</v>
      </c>
      <c r="AJ2111" s="14" t="s">
        <v>207</v>
      </c>
      <c r="AK2111" s="9">
        <v>5</v>
      </c>
      <c r="AL2111" s="14" t="s">
        <v>207</v>
      </c>
      <c r="AM2111" s="9">
        <v>5</v>
      </c>
      <c r="AN2111" s="14" t="s">
        <v>207</v>
      </c>
      <c r="AO2111" s="9">
        <v>5</v>
      </c>
      <c r="AP2111" s="14" t="s">
        <v>207</v>
      </c>
      <c r="AQ2111" s="9">
        <v>5</v>
      </c>
      <c r="AR2111" s="14" t="s">
        <v>207</v>
      </c>
      <c r="AS2111" s="9" t="s">
        <v>0</v>
      </c>
      <c r="AT2111" s="9" t="s">
        <v>318</v>
      </c>
      <c r="AU2111" s="9" t="s">
        <v>319</v>
      </c>
      <c r="AV2111" s="9" t="s">
        <v>320</v>
      </c>
      <c r="AW2111" s="821" t="s">
        <v>5552</v>
      </c>
      <c r="AX2111" s="9">
        <v>9010600000</v>
      </c>
      <c r="AY2111" s="99">
        <v>419</v>
      </c>
      <c r="AZ2111" s="12" t="s">
        <v>207</v>
      </c>
      <c r="BA2111" s="99">
        <v>30</v>
      </c>
      <c r="BB2111" s="12" t="s">
        <v>207</v>
      </c>
      <c r="BC2111" s="99">
        <v>33</v>
      </c>
      <c r="BD2111" s="12" t="s">
        <v>207</v>
      </c>
      <c r="BE2111" s="99">
        <v>92</v>
      </c>
      <c r="BF2111" s="12" t="s">
        <v>321</v>
      </c>
      <c r="BG2111" s="654">
        <v>91.394000000000005</v>
      </c>
      <c r="BH2111" s="12" t="s">
        <v>321</v>
      </c>
      <c r="BI2111" s="99">
        <v>48</v>
      </c>
      <c r="BJ2111" s="12" t="s">
        <v>321</v>
      </c>
      <c r="BK2111" s="754">
        <v>0</v>
      </c>
      <c r="BL2111" s="12" t="s">
        <v>321</v>
      </c>
      <c r="BM2111" s="754">
        <v>0.52500000000000002</v>
      </c>
      <c r="BN2111" s="12" t="s">
        <v>321</v>
      </c>
      <c r="BO2111" s="754">
        <v>1.82</v>
      </c>
      <c r="BP2111" s="12" t="s">
        <v>321</v>
      </c>
      <c r="BQ2111" s="754">
        <v>0.02</v>
      </c>
      <c r="BR2111" s="12" t="s">
        <v>321</v>
      </c>
      <c r="BS2111" s="654">
        <v>41.029000000000003</v>
      </c>
      <c r="BT2111" s="12" t="s">
        <v>321</v>
      </c>
      <c r="BU2111" s="654">
        <v>43.393999999999998</v>
      </c>
      <c r="BV2111" s="12" t="s">
        <v>321</v>
      </c>
      <c r="BW2111" s="9">
        <v>0.42</v>
      </c>
      <c r="BX2111" s="9" t="s">
        <v>322</v>
      </c>
      <c r="BY2111" s="755">
        <v>165</v>
      </c>
      <c r="BZ2111" s="9" t="s">
        <v>315</v>
      </c>
      <c r="CA2111" s="755">
        <v>11.8</v>
      </c>
      <c r="CB2111" s="9" t="s">
        <v>315</v>
      </c>
      <c r="CC2111" s="755">
        <v>13</v>
      </c>
      <c r="CD2111" s="9" t="s">
        <v>315</v>
      </c>
      <c r="CE2111" s="755">
        <v>202</v>
      </c>
      <c r="CF2111" s="9" t="s">
        <v>323</v>
      </c>
      <c r="CG2111" s="755">
        <v>105.8</v>
      </c>
      <c r="CH2111" s="9" t="s">
        <v>323</v>
      </c>
    </row>
    <row r="2112" spans="1:86" x14ac:dyDescent="0.25">
      <c r="A2112" s="444">
        <v>10101590</v>
      </c>
      <c r="C2112" s="772">
        <v>4784</v>
      </c>
      <c r="D2112" s="807">
        <v>0.05</v>
      </c>
      <c r="E2112" s="772">
        <f t="shared" si="91"/>
        <v>5023</v>
      </c>
      <c r="F2112" s="778">
        <v>1.1000000000000001</v>
      </c>
      <c r="G2112" s="774">
        <f t="shared" si="90"/>
        <v>5525</v>
      </c>
      <c r="H2112" s="776"/>
      <c r="I2112" s="758"/>
      <c r="J2112" s="776"/>
      <c r="K2112" s="786"/>
      <c r="L2112" s="9" t="s">
        <v>308</v>
      </c>
      <c r="M2112" s="9" t="s">
        <v>5052</v>
      </c>
      <c r="N2112" s="9" t="s">
        <v>397</v>
      </c>
      <c r="O2112" s="9" t="s">
        <v>310</v>
      </c>
      <c r="P2112" s="9" t="s">
        <v>311</v>
      </c>
      <c r="Q2112" s="9" t="s">
        <v>4894</v>
      </c>
      <c r="R2112" s="9" t="s">
        <v>4897</v>
      </c>
      <c r="S2112" s="9" t="s">
        <v>314</v>
      </c>
      <c r="T2112" s="98" t="s">
        <v>210</v>
      </c>
      <c r="U2112" s="99">
        <v>197</v>
      </c>
      <c r="V2112" s="99" t="s">
        <v>207</v>
      </c>
      <c r="W2112" s="99">
        <v>350</v>
      </c>
      <c r="X2112" s="99" t="s">
        <v>207</v>
      </c>
      <c r="Y2112" s="99">
        <v>207</v>
      </c>
      <c r="Z2112" s="99" t="s">
        <v>207</v>
      </c>
      <c r="AA2112" s="9">
        <v>360</v>
      </c>
      <c r="AB2112" s="99" t="s">
        <v>207</v>
      </c>
      <c r="AC2112" s="9">
        <v>402</v>
      </c>
      <c r="AD2112" s="9" t="s">
        <v>207</v>
      </c>
      <c r="AE2112" s="9">
        <v>158</v>
      </c>
      <c r="AF2112" s="9" t="s">
        <v>315</v>
      </c>
      <c r="AG2112" s="14" t="s">
        <v>338</v>
      </c>
      <c r="AH2112" s="14" t="s">
        <v>207</v>
      </c>
      <c r="AI2112" s="14" t="s">
        <v>339</v>
      </c>
      <c r="AJ2112" s="14" t="s">
        <v>207</v>
      </c>
      <c r="AK2112" s="9">
        <v>5</v>
      </c>
      <c r="AL2112" s="14" t="s">
        <v>207</v>
      </c>
      <c r="AM2112" s="9">
        <v>5</v>
      </c>
      <c r="AN2112" s="14" t="s">
        <v>207</v>
      </c>
      <c r="AO2112" s="9">
        <v>5</v>
      </c>
      <c r="AP2112" s="14" t="s">
        <v>207</v>
      </c>
      <c r="AQ2112" s="9">
        <v>5</v>
      </c>
      <c r="AR2112" s="14" t="s">
        <v>207</v>
      </c>
      <c r="AS2112" s="9" t="s">
        <v>0</v>
      </c>
      <c r="AT2112" s="9" t="s">
        <v>318</v>
      </c>
      <c r="AU2112" s="9" t="s">
        <v>319</v>
      </c>
      <c r="AV2112" s="9" t="s">
        <v>320</v>
      </c>
      <c r="AW2112" s="821" t="s">
        <v>5553</v>
      </c>
      <c r="AX2112" s="9">
        <v>9010600000</v>
      </c>
      <c r="AY2112" s="99">
        <v>434</v>
      </c>
      <c r="AZ2112" s="12" t="s">
        <v>207</v>
      </c>
      <c r="BA2112" s="99">
        <v>30</v>
      </c>
      <c r="BB2112" s="12" t="s">
        <v>207</v>
      </c>
      <c r="BC2112" s="99">
        <v>33</v>
      </c>
      <c r="BD2112" s="12" t="s">
        <v>207</v>
      </c>
      <c r="BE2112" s="99">
        <v>94</v>
      </c>
      <c r="BF2112" s="12" t="s">
        <v>321</v>
      </c>
      <c r="BG2112" s="654">
        <v>93.488</v>
      </c>
      <c r="BH2112" s="12" t="s">
        <v>321</v>
      </c>
      <c r="BI2112" s="99">
        <v>49</v>
      </c>
      <c r="BJ2112" s="12" t="s">
        <v>321</v>
      </c>
      <c r="BK2112" s="754">
        <v>0</v>
      </c>
      <c r="BL2112" s="12" t="s">
        <v>321</v>
      </c>
      <c r="BM2112" s="754">
        <v>0.53700000000000003</v>
      </c>
      <c r="BN2112" s="12" t="s">
        <v>321</v>
      </c>
      <c r="BO2112" s="754">
        <v>1.82</v>
      </c>
      <c r="BP2112" s="12" t="s">
        <v>321</v>
      </c>
      <c r="BQ2112" s="754">
        <v>0.02</v>
      </c>
      <c r="BR2112" s="12" t="s">
        <v>321</v>
      </c>
      <c r="BS2112" s="654">
        <v>42.110999999999997</v>
      </c>
      <c r="BT2112" s="12" t="s">
        <v>321</v>
      </c>
      <c r="BU2112" s="654">
        <v>44.488</v>
      </c>
      <c r="BV2112" s="12" t="s">
        <v>321</v>
      </c>
      <c r="BW2112" s="9">
        <v>0.44</v>
      </c>
      <c r="BX2112" s="9" t="s">
        <v>322</v>
      </c>
      <c r="BY2112" s="755">
        <v>170.9</v>
      </c>
      <c r="BZ2112" s="9" t="s">
        <v>315</v>
      </c>
      <c r="CA2112" s="755">
        <v>11.8</v>
      </c>
      <c r="CB2112" s="9" t="s">
        <v>315</v>
      </c>
      <c r="CC2112" s="755">
        <v>13</v>
      </c>
      <c r="CD2112" s="9" t="s">
        <v>315</v>
      </c>
      <c r="CE2112" s="755">
        <v>206</v>
      </c>
      <c r="CF2112" s="9" t="s">
        <v>323</v>
      </c>
      <c r="CG2112" s="755">
        <v>108</v>
      </c>
      <c r="CH2112" s="9" t="s">
        <v>323</v>
      </c>
    </row>
    <row r="2113" spans="1:86" x14ac:dyDescent="0.25">
      <c r="A2113" s="444">
        <v>10101591</v>
      </c>
      <c r="C2113" s="772">
        <v>5082</v>
      </c>
      <c r="D2113" s="807">
        <v>0.05</v>
      </c>
      <c r="E2113" s="772">
        <f t="shared" si="91"/>
        <v>5336</v>
      </c>
      <c r="F2113" s="778">
        <v>1.1000000000000001</v>
      </c>
      <c r="G2113" s="774">
        <f t="shared" si="90"/>
        <v>5870</v>
      </c>
      <c r="H2113" s="776"/>
      <c r="I2113" s="758"/>
      <c r="J2113" s="776"/>
      <c r="K2113" s="786"/>
      <c r="L2113" s="9" t="s">
        <v>308</v>
      </c>
      <c r="M2113" s="9" t="s">
        <v>5053</v>
      </c>
      <c r="N2113" s="9" t="s">
        <v>397</v>
      </c>
      <c r="O2113" s="9" t="s">
        <v>310</v>
      </c>
      <c r="P2113" s="9" t="s">
        <v>311</v>
      </c>
      <c r="Q2113" s="9" t="s">
        <v>4894</v>
      </c>
      <c r="R2113" s="9" t="s">
        <v>4897</v>
      </c>
      <c r="S2113" s="9" t="s">
        <v>314</v>
      </c>
      <c r="T2113" s="98" t="s">
        <v>210</v>
      </c>
      <c r="U2113" s="99">
        <v>208</v>
      </c>
      <c r="V2113" s="99" t="s">
        <v>207</v>
      </c>
      <c r="W2113" s="99">
        <v>370</v>
      </c>
      <c r="X2113" s="99" t="s">
        <v>207</v>
      </c>
      <c r="Y2113" s="99">
        <v>218</v>
      </c>
      <c r="Z2113" s="99" t="s">
        <v>207</v>
      </c>
      <c r="AA2113" s="9">
        <v>380</v>
      </c>
      <c r="AB2113" s="99" t="s">
        <v>207</v>
      </c>
      <c r="AC2113" s="9">
        <v>424</v>
      </c>
      <c r="AD2113" s="9" t="s">
        <v>207</v>
      </c>
      <c r="AE2113" s="9">
        <v>167</v>
      </c>
      <c r="AF2113" s="9" t="s">
        <v>315</v>
      </c>
      <c r="AG2113" s="14" t="s">
        <v>340</v>
      </c>
      <c r="AH2113" s="14" t="s">
        <v>207</v>
      </c>
      <c r="AI2113" s="14" t="s">
        <v>341</v>
      </c>
      <c r="AJ2113" s="14" t="s">
        <v>207</v>
      </c>
      <c r="AK2113" s="9">
        <v>5</v>
      </c>
      <c r="AL2113" s="14" t="s">
        <v>207</v>
      </c>
      <c r="AM2113" s="9">
        <v>5</v>
      </c>
      <c r="AN2113" s="14" t="s">
        <v>207</v>
      </c>
      <c r="AO2113" s="9">
        <v>5</v>
      </c>
      <c r="AP2113" s="14" t="s">
        <v>207</v>
      </c>
      <c r="AQ2113" s="9">
        <v>5</v>
      </c>
      <c r="AR2113" s="14" t="s">
        <v>207</v>
      </c>
      <c r="AS2113" s="9" t="s">
        <v>0</v>
      </c>
      <c r="AT2113" s="9" t="s">
        <v>318</v>
      </c>
      <c r="AU2113" s="9" t="s">
        <v>319</v>
      </c>
      <c r="AV2113" s="9" t="s">
        <v>320</v>
      </c>
      <c r="AW2113" s="821" t="s">
        <v>5554</v>
      </c>
      <c r="AX2113" s="9">
        <v>9010600000</v>
      </c>
      <c r="AY2113" s="99">
        <v>452</v>
      </c>
      <c r="AZ2113" s="12" t="s">
        <v>207</v>
      </c>
      <c r="BA2113" s="99">
        <v>30</v>
      </c>
      <c r="BB2113" s="12" t="s">
        <v>207</v>
      </c>
      <c r="BC2113" s="99">
        <v>33</v>
      </c>
      <c r="BD2113" s="12" t="s">
        <v>207</v>
      </c>
      <c r="BE2113" s="99">
        <v>98</v>
      </c>
      <c r="BF2113" s="12" t="s">
        <v>321</v>
      </c>
      <c r="BG2113" s="654">
        <v>97.945999999999998</v>
      </c>
      <c r="BH2113" s="12" t="s">
        <v>321</v>
      </c>
      <c r="BI2113" s="99">
        <v>52</v>
      </c>
      <c r="BJ2113" s="12" t="s">
        <v>321</v>
      </c>
      <c r="BK2113" s="754">
        <v>0</v>
      </c>
      <c r="BL2113" s="12" t="s">
        <v>321</v>
      </c>
      <c r="BM2113" s="754">
        <v>0.55300000000000005</v>
      </c>
      <c r="BN2113" s="12" t="s">
        <v>321</v>
      </c>
      <c r="BO2113" s="754">
        <v>1.82</v>
      </c>
      <c r="BP2113" s="12" t="s">
        <v>321</v>
      </c>
      <c r="BQ2113" s="754">
        <v>0.02</v>
      </c>
      <c r="BR2113" s="12" t="s">
        <v>321</v>
      </c>
      <c r="BS2113" s="654">
        <v>43.552999999999997</v>
      </c>
      <c r="BT2113" s="12" t="s">
        <v>321</v>
      </c>
      <c r="BU2113" s="654">
        <v>45.945999999999998</v>
      </c>
      <c r="BV2113" s="12" t="s">
        <v>321</v>
      </c>
      <c r="BW2113" s="9">
        <v>0.46</v>
      </c>
      <c r="BX2113" s="9" t="s">
        <v>322</v>
      </c>
      <c r="BY2113" s="755">
        <v>178</v>
      </c>
      <c r="BZ2113" s="9" t="s">
        <v>315</v>
      </c>
      <c r="CA2113" s="755">
        <v>11.8</v>
      </c>
      <c r="CB2113" s="9" t="s">
        <v>315</v>
      </c>
      <c r="CC2113" s="755">
        <v>13</v>
      </c>
      <c r="CD2113" s="9" t="s">
        <v>315</v>
      </c>
      <c r="CE2113" s="755">
        <v>216</v>
      </c>
      <c r="CF2113" s="9" t="s">
        <v>323</v>
      </c>
      <c r="CG2113" s="755">
        <v>114.6</v>
      </c>
      <c r="CH2113" s="9" t="s">
        <v>323</v>
      </c>
    </row>
    <row r="2114" spans="1:86" x14ac:dyDescent="0.25">
      <c r="A2114" s="444">
        <v>10101592</v>
      </c>
      <c r="C2114" s="772">
        <v>5392</v>
      </c>
      <c r="D2114" s="807">
        <v>0.05</v>
      </c>
      <c r="E2114" s="772">
        <f t="shared" si="91"/>
        <v>5662</v>
      </c>
      <c r="F2114" s="778">
        <v>1.1000000000000001</v>
      </c>
      <c r="G2114" s="774">
        <f t="shared" si="90"/>
        <v>6228</v>
      </c>
      <c r="H2114" s="776"/>
      <c r="I2114" s="758"/>
      <c r="J2114" s="776"/>
      <c r="K2114" s="786"/>
      <c r="L2114" s="9" t="s">
        <v>308</v>
      </c>
      <c r="M2114" s="9" t="s">
        <v>5054</v>
      </c>
      <c r="N2114" s="9" t="s">
        <v>397</v>
      </c>
      <c r="O2114" s="9" t="s">
        <v>310</v>
      </c>
      <c r="P2114" s="9" t="s">
        <v>311</v>
      </c>
      <c r="Q2114" s="9" t="s">
        <v>4894</v>
      </c>
      <c r="R2114" s="9" t="s">
        <v>4897</v>
      </c>
      <c r="S2114" s="9" t="s">
        <v>314</v>
      </c>
      <c r="T2114" s="98" t="s">
        <v>210</v>
      </c>
      <c r="U2114" s="99">
        <v>219</v>
      </c>
      <c r="V2114" s="99" t="s">
        <v>207</v>
      </c>
      <c r="W2114" s="99">
        <v>390</v>
      </c>
      <c r="X2114" s="99" t="s">
        <v>207</v>
      </c>
      <c r="Y2114" s="99">
        <v>229</v>
      </c>
      <c r="Z2114" s="99" t="s">
        <v>207</v>
      </c>
      <c r="AA2114" s="9">
        <v>400</v>
      </c>
      <c r="AB2114" s="99" t="s">
        <v>207</v>
      </c>
      <c r="AC2114" s="9">
        <v>447</v>
      </c>
      <c r="AD2114" s="9" t="s">
        <v>207</v>
      </c>
      <c r="AE2114" s="9">
        <v>176</v>
      </c>
      <c r="AF2114" s="9" t="s">
        <v>315</v>
      </c>
      <c r="AG2114" s="14" t="s">
        <v>342</v>
      </c>
      <c r="AH2114" s="14" t="s">
        <v>207</v>
      </c>
      <c r="AI2114" s="14" t="s">
        <v>343</v>
      </c>
      <c r="AJ2114" s="14" t="s">
        <v>207</v>
      </c>
      <c r="AK2114" s="9">
        <v>5</v>
      </c>
      <c r="AL2114" s="14" t="s">
        <v>207</v>
      </c>
      <c r="AM2114" s="9">
        <v>5</v>
      </c>
      <c r="AN2114" s="14" t="s">
        <v>207</v>
      </c>
      <c r="AO2114" s="9">
        <v>5</v>
      </c>
      <c r="AP2114" s="14" t="s">
        <v>207</v>
      </c>
      <c r="AQ2114" s="9">
        <v>5</v>
      </c>
      <c r="AR2114" s="14" t="s">
        <v>207</v>
      </c>
      <c r="AS2114" s="9" t="s">
        <v>0</v>
      </c>
      <c r="AT2114" s="9" t="s">
        <v>318</v>
      </c>
      <c r="AU2114" s="9" t="s">
        <v>319</v>
      </c>
      <c r="AV2114" s="9" t="s">
        <v>320</v>
      </c>
      <c r="AW2114" s="821" t="s">
        <v>5555</v>
      </c>
      <c r="AX2114" s="9">
        <v>9010600000</v>
      </c>
      <c r="AY2114" s="99">
        <v>472</v>
      </c>
      <c r="AZ2114" s="12" t="s">
        <v>207</v>
      </c>
      <c r="BA2114" s="99">
        <v>30</v>
      </c>
      <c r="BB2114" s="12" t="s">
        <v>207</v>
      </c>
      <c r="BC2114" s="99">
        <v>33</v>
      </c>
      <c r="BD2114" s="12" t="s">
        <v>207</v>
      </c>
      <c r="BE2114" s="99">
        <v>103</v>
      </c>
      <c r="BF2114" s="12" t="s">
        <v>321</v>
      </c>
      <c r="BG2114" s="654">
        <v>102.76300000000001</v>
      </c>
      <c r="BH2114" s="12" t="s">
        <v>321</v>
      </c>
      <c r="BI2114" s="99">
        <v>55</v>
      </c>
      <c r="BJ2114" s="12" t="s">
        <v>321</v>
      </c>
      <c r="BK2114" s="754">
        <v>0</v>
      </c>
      <c r="BL2114" s="12" t="s">
        <v>321</v>
      </c>
      <c r="BM2114" s="754">
        <v>0.56899999999999995</v>
      </c>
      <c r="BN2114" s="12" t="s">
        <v>321</v>
      </c>
      <c r="BO2114" s="754">
        <v>2.1800000000000002</v>
      </c>
      <c r="BP2114" s="12" t="s">
        <v>321</v>
      </c>
      <c r="BQ2114" s="754">
        <v>0.02</v>
      </c>
      <c r="BR2114" s="12" t="s">
        <v>321</v>
      </c>
      <c r="BS2114" s="654">
        <v>44.994</v>
      </c>
      <c r="BT2114" s="12" t="s">
        <v>321</v>
      </c>
      <c r="BU2114" s="654">
        <v>47.762999999999998</v>
      </c>
      <c r="BV2114" s="12" t="s">
        <v>321</v>
      </c>
      <c r="BW2114" s="9">
        <v>0.48</v>
      </c>
      <c r="BX2114" s="9" t="s">
        <v>322</v>
      </c>
      <c r="BY2114" s="755">
        <v>185.8</v>
      </c>
      <c r="BZ2114" s="9" t="s">
        <v>315</v>
      </c>
      <c r="CA2114" s="755">
        <v>11.8</v>
      </c>
      <c r="CB2114" s="9" t="s">
        <v>315</v>
      </c>
      <c r="CC2114" s="755">
        <v>13</v>
      </c>
      <c r="CD2114" s="9" t="s">
        <v>315</v>
      </c>
      <c r="CE2114" s="755">
        <v>227</v>
      </c>
      <c r="CF2114" s="9" t="s">
        <v>323</v>
      </c>
      <c r="CG2114" s="755">
        <v>121.3</v>
      </c>
      <c r="CH2114" s="9" t="s">
        <v>323</v>
      </c>
    </row>
    <row r="2115" spans="1:86" x14ac:dyDescent="0.25">
      <c r="A2115" s="444">
        <v>10101754</v>
      </c>
      <c r="C2115" s="772">
        <v>1955</v>
      </c>
      <c r="D2115" s="807">
        <v>0.05</v>
      </c>
      <c r="E2115" s="772">
        <f t="shared" si="91"/>
        <v>2053</v>
      </c>
      <c r="F2115" s="778">
        <v>1.1000000000000001</v>
      </c>
      <c r="G2115" s="774">
        <f t="shared" si="90"/>
        <v>2258</v>
      </c>
      <c r="H2115" s="776"/>
      <c r="I2115" s="758"/>
      <c r="J2115" s="776"/>
      <c r="K2115" s="786"/>
      <c r="L2115" s="9" t="s">
        <v>308</v>
      </c>
      <c r="M2115" s="9" t="s">
        <v>5055</v>
      </c>
      <c r="N2115" s="9" t="s">
        <v>397</v>
      </c>
      <c r="O2115" s="9" t="s">
        <v>310</v>
      </c>
      <c r="P2115" s="9" t="s">
        <v>311</v>
      </c>
      <c r="Q2115" s="9" t="s">
        <v>4895</v>
      </c>
      <c r="R2115" s="9" t="s">
        <v>4896</v>
      </c>
      <c r="S2115" s="9" t="s">
        <v>348</v>
      </c>
      <c r="T2115" s="98" t="s">
        <v>204</v>
      </c>
      <c r="U2115" s="99">
        <v>119</v>
      </c>
      <c r="V2115" s="99" t="s">
        <v>207</v>
      </c>
      <c r="W2115" s="99">
        <v>190</v>
      </c>
      <c r="X2115" s="99" t="s">
        <v>207</v>
      </c>
      <c r="Y2115" s="99">
        <v>129</v>
      </c>
      <c r="Z2115" s="99" t="s">
        <v>207</v>
      </c>
      <c r="AA2115" s="99">
        <v>200</v>
      </c>
      <c r="AB2115" s="99" t="s">
        <v>207</v>
      </c>
      <c r="AC2115" s="9">
        <v>224</v>
      </c>
      <c r="AD2115" s="9" t="s">
        <v>207</v>
      </c>
      <c r="AE2115" s="9">
        <v>88</v>
      </c>
      <c r="AF2115" s="9" t="s">
        <v>315</v>
      </c>
      <c r="AG2115" s="14" t="s">
        <v>349</v>
      </c>
      <c r="AH2115" s="14" t="s">
        <v>207</v>
      </c>
      <c r="AI2115" s="14" t="s">
        <v>350</v>
      </c>
      <c r="AJ2115" s="14" t="s">
        <v>207</v>
      </c>
      <c r="AK2115" s="9">
        <v>5</v>
      </c>
      <c r="AL2115" s="14" t="s">
        <v>207</v>
      </c>
      <c r="AM2115" s="9">
        <v>5</v>
      </c>
      <c r="AN2115" s="14" t="s">
        <v>207</v>
      </c>
      <c r="AO2115" s="9">
        <v>5</v>
      </c>
      <c r="AP2115" s="14" t="s">
        <v>207</v>
      </c>
      <c r="AQ2115" s="9">
        <v>5</v>
      </c>
      <c r="AR2115" s="14" t="s">
        <v>207</v>
      </c>
      <c r="AS2115" s="9" t="s">
        <v>0</v>
      </c>
      <c r="AT2115" s="9" t="s">
        <v>318</v>
      </c>
      <c r="AU2115" s="9" t="s">
        <v>376</v>
      </c>
      <c r="AV2115" s="9" t="s">
        <v>320</v>
      </c>
      <c r="AW2115" s="821" t="s">
        <v>5556</v>
      </c>
      <c r="AX2115" s="9">
        <v>9010600000</v>
      </c>
      <c r="AY2115" s="99">
        <v>251</v>
      </c>
      <c r="AZ2115" s="12" t="s">
        <v>207</v>
      </c>
      <c r="BA2115" s="99">
        <v>25</v>
      </c>
      <c r="BB2115" s="12" t="s">
        <v>207</v>
      </c>
      <c r="BC2115" s="99">
        <v>23</v>
      </c>
      <c r="BD2115" s="12" t="s">
        <v>207</v>
      </c>
      <c r="BE2115" s="99">
        <v>31</v>
      </c>
      <c r="BF2115" s="12" t="s">
        <v>321</v>
      </c>
      <c r="BG2115" s="654">
        <v>30.238</v>
      </c>
      <c r="BH2115" s="12" t="s">
        <v>321</v>
      </c>
      <c r="BI2115" s="99">
        <v>21</v>
      </c>
      <c r="BJ2115" s="12" t="s">
        <v>321</v>
      </c>
      <c r="BK2115" s="754">
        <v>0</v>
      </c>
      <c r="BL2115" s="12" t="s">
        <v>321</v>
      </c>
      <c r="BM2115" s="754">
        <v>0.3</v>
      </c>
      <c r="BN2115" s="12" t="s">
        <v>321</v>
      </c>
      <c r="BO2115" s="754">
        <v>6.24</v>
      </c>
      <c r="BP2115" s="12" t="s">
        <v>321</v>
      </c>
      <c r="BQ2115" s="754">
        <v>0</v>
      </c>
      <c r="BR2115" s="12" t="s">
        <v>321</v>
      </c>
      <c r="BS2115" s="654">
        <v>2.698</v>
      </c>
      <c r="BT2115" s="12" t="s">
        <v>321</v>
      </c>
      <c r="BU2115" s="654">
        <v>9.2379999999999995</v>
      </c>
      <c r="BV2115" s="12" t="s">
        <v>321</v>
      </c>
      <c r="BW2115" s="9">
        <v>0.15</v>
      </c>
      <c r="BX2115" s="9" t="s">
        <v>322</v>
      </c>
      <c r="BY2115" s="755">
        <v>98.8</v>
      </c>
      <c r="BZ2115" s="9" t="s">
        <v>315</v>
      </c>
      <c r="CA2115" s="755">
        <v>9.8000000000000007</v>
      </c>
      <c r="CB2115" s="9" t="s">
        <v>315</v>
      </c>
      <c r="CC2115" s="755">
        <v>9.1</v>
      </c>
      <c r="CD2115" s="9" t="s">
        <v>315</v>
      </c>
      <c r="CE2115" s="755">
        <v>67</v>
      </c>
      <c r="CF2115" s="9" t="s">
        <v>323</v>
      </c>
      <c r="CG2115" s="755">
        <v>46.3</v>
      </c>
      <c r="CH2115" s="9" t="s">
        <v>323</v>
      </c>
    </row>
    <row r="2116" spans="1:86" x14ac:dyDescent="0.25">
      <c r="A2116" s="444">
        <v>10101755</v>
      </c>
      <c r="C2116" s="772">
        <v>2084</v>
      </c>
      <c r="D2116" s="807">
        <v>0.05</v>
      </c>
      <c r="E2116" s="772">
        <f t="shared" si="91"/>
        <v>2188</v>
      </c>
      <c r="F2116" s="778">
        <v>1.1000000000000001</v>
      </c>
      <c r="G2116" s="774">
        <f t="shared" si="90"/>
        <v>2407</v>
      </c>
      <c r="H2116" s="776"/>
      <c r="I2116" s="758"/>
      <c r="J2116" s="776"/>
      <c r="K2116" s="786"/>
      <c r="L2116" s="9" t="s">
        <v>308</v>
      </c>
      <c r="M2116" s="9" t="s">
        <v>5056</v>
      </c>
      <c r="N2116" s="9" t="s">
        <v>397</v>
      </c>
      <c r="O2116" s="9" t="s">
        <v>310</v>
      </c>
      <c r="P2116" s="9" t="s">
        <v>311</v>
      </c>
      <c r="Q2116" s="9" t="s">
        <v>4895</v>
      </c>
      <c r="R2116" s="9" t="s">
        <v>4896</v>
      </c>
      <c r="S2116" s="9" t="s">
        <v>348</v>
      </c>
      <c r="T2116" s="98" t="s">
        <v>204</v>
      </c>
      <c r="U2116" s="99">
        <v>131</v>
      </c>
      <c r="V2116" s="99" t="s">
        <v>207</v>
      </c>
      <c r="W2116" s="99">
        <v>210</v>
      </c>
      <c r="X2116" s="99" t="s">
        <v>207</v>
      </c>
      <c r="Y2116" s="99">
        <v>141</v>
      </c>
      <c r="Z2116" s="99" t="s">
        <v>207</v>
      </c>
      <c r="AA2116" s="99">
        <v>220</v>
      </c>
      <c r="AB2116" s="99" t="s">
        <v>207</v>
      </c>
      <c r="AC2116" s="9">
        <v>248</v>
      </c>
      <c r="AD2116" s="9" t="s">
        <v>207</v>
      </c>
      <c r="AE2116" s="9">
        <v>98</v>
      </c>
      <c r="AF2116" s="9" t="s">
        <v>315</v>
      </c>
      <c r="AG2116" s="14" t="s">
        <v>351</v>
      </c>
      <c r="AH2116" s="14" t="s">
        <v>207</v>
      </c>
      <c r="AI2116" s="14" t="s">
        <v>352</v>
      </c>
      <c r="AJ2116" s="14" t="s">
        <v>207</v>
      </c>
      <c r="AK2116" s="9">
        <v>5</v>
      </c>
      <c r="AL2116" s="14" t="s">
        <v>207</v>
      </c>
      <c r="AM2116" s="9">
        <v>5</v>
      </c>
      <c r="AN2116" s="14" t="s">
        <v>207</v>
      </c>
      <c r="AO2116" s="9">
        <v>5</v>
      </c>
      <c r="AP2116" s="14" t="s">
        <v>207</v>
      </c>
      <c r="AQ2116" s="9">
        <v>5</v>
      </c>
      <c r="AR2116" s="14" t="s">
        <v>207</v>
      </c>
      <c r="AS2116" s="9" t="s">
        <v>0</v>
      </c>
      <c r="AT2116" s="9" t="s">
        <v>318</v>
      </c>
      <c r="AU2116" s="9" t="s">
        <v>376</v>
      </c>
      <c r="AV2116" s="9" t="s">
        <v>320</v>
      </c>
      <c r="AW2116" s="821" t="s">
        <v>5557</v>
      </c>
      <c r="AX2116" s="9">
        <v>9010600000</v>
      </c>
      <c r="AY2116" s="99">
        <v>272</v>
      </c>
      <c r="AZ2116" s="12" t="s">
        <v>207</v>
      </c>
      <c r="BA2116" s="99">
        <v>25</v>
      </c>
      <c r="BB2116" s="12" t="s">
        <v>207</v>
      </c>
      <c r="BC2116" s="99">
        <v>23</v>
      </c>
      <c r="BD2116" s="12" t="s">
        <v>207</v>
      </c>
      <c r="BE2116" s="99">
        <v>33</v>
      </c>
      <c r="BF2116" s="12" t="s">
        <v>321</v>
      </c>
      <c r="BG2116" s="654">
        <v>32.718000000000004</v>
      </c>
      <c r="BH2116" s="12" t="s">
        <v>321</v>
      </c>
      <c r="BI2116" s="99">
        <v>22</v>
      </c>
      <c r="BJ2116" s="12" t="s">
        <v>321</v>
      </c>
      <c r="BK2116" s="754">
        <v>0</v>
      </c>
      <c r="BL2116" s="12" t="s">
        <v>321</v>
      </c>
      <c r="BM2116" s="754">
        <v>0.308</v>
      </c>
      <c r="BN2116" s="12" t="s">
        <v>321</v>
      </c>
      <c r="BO2116" s="754">
        <v>7.7119999999999997</v>
      </c>
      <c r="BP2116" s="12" t="s">
        <v>321</v>
      </c>
      <c r="BQ2116" s="754">
        <v>0</v>
      </c>
      <c r="BR2116" s="12" t="s">
        <v>321</v>
      </c>
      <c r="BS2116" s="654">
        <v>2.698</v>
      </c>
      <c r="BT2116" s="12" t="s">
        <v>321</v>
      </c>
      <c r="BU2116" s="654">
        <v>10.718</v>
      </c>
      <c r="BV2116" s="12" t="s">
        <v>321</v>
      </c>
      <c r="BW2116" s="9">
        <v>0.16</v>
      </c>
      <c r="BX2116" s="9" t="s">
        <v>322</v>
      </c>
      <c r="BY2116" s="755">
        <v>107.1</v>
      </c>
      <c r="BZ2116" s="9" t="s">
        <v>315</v>
      </c>
      <c r="CA2116" s="755">
        <v>9.8000000000000007</v>
      </c>
      <c r="CB2116" s="9" t="s">
        <v>315</v>
      </c>
      <c r="CC2116" s="755">
        <v>9.1</v>
      </c>
      <c r="CD2116" s="9" t="s">
        <v>315</v>
      </c>
      <c r="CE2116" s="755">
        <v>72</v>
      </c>
      <c r="CF2116" s="9" t="s">
        <v>323</v>
      </c>
      <c r="CG2116" s="755">
        <v>48.5</v>
      </c>
      <c r="CH2116" s="9" t="s">
        <v>323</v>
      </c>
    </row>
    <row r="2117" spans="1:86" x14ac:dyDescent="0.25">
      <c r="A2117" s="444">
        <v>10101756</v>
      </c>
      <c r="C2117" s="772">
        <v>2238</v>
      </c>
      <c r="D2117" s="807">
        <v>0.05</v>
      </c>
      <c r="E2117" s="772">
        <f t="shared" si="91"/>
        <v>2350</v>
      </c>
      <c r="F2117" s="778">
        <v>1.1000000000000001</v>
      </c>
      <c r="G2117" s="774">
        <f t="shared" si="90"/>
        <v>2585</v>
      </c>
      <c r="H2117" s="776"/>
      <c r="I2117" s="758"/>
      <c r="J2117" s="776"/>
      <c r="K2117" s="786"/>
      <c r="L2117" s="9" t="s">
        <v>308</v>
      </c>
      <c r="M2117" s="9" t="s">
        <v>5057</v>
      </c>
      <c r="N2117" s="9" t="s">
        <v>397</v>
      </c>
      <c r="O2117" s="9" t="s">
        <v>310</v>
      </c>
      <c r="P2117" s="9" t="s">
        <v>311</v>
      </c>
      <c r="Q2117" s="9" t="s">
        <v>4895</v>
      </c>
      <c r="R2117" s="9" t="s">
        <v>4896</v>
      </c>
      <c r="S2117" s="9" t="s">
        <v>348</v>
      </c>
      <c r="T2117" s="98" t="s">
        <v>204</v>
      </c>
      <c r="U2117" s="99">
        <v>144</v>
      </c>
      <c r="V2117" s="99" t="s">
        <v>207</v>
      </c>
      <c r="W2117" s="99">
        <v>230</v>
      </c>
      <c r="X2117" s="99" t="s">
        <v>207</v>
      </c>
      <c r="Y2117" s="99">
        <v>154</v>
      </c>
      <c r="Z2117" s="99" t="s">
        <v>207</v>
      </c>
      <c r="AA2117" s="99">
        <v>240</v>
      </c>
      <c r="AB2117" s="99" t="s">
        <v>207</v>
      </c>
      <c r="AC2117" s="9">
        <v>271</v>
      </c>
      <c r="AD2117" s="9" t="s">
        <v>207</v>
      </c>
      <c r="AE2117" s="9">
        <v>107</v>
      </c>
      <c r="AF2117" s="9" t="s">
        <v>315</v>
      </c>
      <c r="AG2117" s="14" t="s">
        <v>353</v>
      </c>
      <c r="AH2117" s="14" t="s">
        <v>207</v>
      </c>
      <c r="AI2117" s="14" t="s">
        <v>354</v>
      </c>
      <c r="AJ2117" s="14" t="s">
        <v>207</v>
      </c>
      <c r="AK2117" s="9">
        <v>5</v>
      </c>
      <c r="AL2117" s="14" t="s">
        <v>207</v>
      </c>
      <c r="AM2117" s="9">
        <v>5</v>
      </c>
      <c r="AN2117" s="14" t="s">
        <v>207</v>
      </c>
      <c r="AO2117" s="9">
        <v>5</v>
      </c>
      <c r="AP2117" s="14" t="s">
        <v>207</v>
      </c>
      <c r="AQ2117" s="9">
        <v>5</v>
      </c>
      <c r="AR2117" s="14" t="s">
        <v>207</v>
      </c>
      <c r="AS2117" s="9" t="s">
        <v>0</v>
      </c>
      <c r="AT2117" s="9" t="s">
        <v>318</v>
      </c>
      <c r="AU2117" s="9" t="s">
        <v>376</v>
      </c>
      <c r="AV2117" s="9" t="s">
        <v>320</v>
      </c>
      <c r="AW2117" s="821" t="s">
        <v>5558</v>
      </c>
      <c r="AX2117" s="9">
        <v>9010600000</v>
      </c>
      <c r="AY2117" s="99">
        <v>292</v>
      </c>
      <c r="AZ2117" s="12" t="s">
        <v>207</v>
      </c>
      <c r="BA2117" s="99">
        <v>25</v>
      </c>
      <c r="BB2117" s="12" t="s">
        <v>207</v>
      </c>
      <c r="BC2117" s="99">
        <v>23</v>
      </c>
      <c r="BD2117" s="12" t="s">
        <v>207</v>
      </c>
      <c r="BE2117" s="99">
        <v>36</v>
      </c>
      <c r="BF2117" s="12" t="s">
        <v>321</v>
      </c>
      <c r="BG2117" s="654">
        <v>35.438000000000002</v>
      </c>
      <c r="BH2117" s="12" t="s">
        <v>321</v>
      </c>
      <c r="BI2117" s="99">
        <v>24</v>
      </c>
      <c r="BJ2117" s="12" t="s">
        <v>321</v>
      </c>
      <c r="BK2117" s="754">
        <v>0</v>
      </c>
      <c r="BL2117" s="12" t="s">
        <v>321</v>
      </c>
      <c r="BM2117" s="754">
        <v>0.316</v>
      </c>
      <c r="BN2117" s="12" t="s">
        <v>321</v>
      </c>
      <c r="BO2117" s="754">
        <v>8.4239999999999995</v>
      </c>
      <c r="BP2117" s="12" t="s">
        <v>321</v>
      </c>
      <c r="BQ2117" s="754">
        <v>0</v>
      </c>
      <c r="BR2117" s="12" t="s">
        <v>321</v>
      </c>
      <c r="BS2117" s="654">
        <v>2.698</v>
      </c>
      <c r="BT2117" s="12" t="s">
        <v>321</v>
      </c>
      <c r="BU2117" s="654">
        <v>11.438000000000001</v>
      </c>
      <c r="BV2117" s="12" t="s">
        <v>321</v>
      </c>
      <c r="BW2117" s="9">
        <v>0.17</v>
      </c>
      <c r="BX2117" s="9" t="s">
        <v>322</v>
      </c>
      <c r="BY2117" s="755">
        <v>115</v>
      </c>
      <c r="BZ2117" s="9" t="s">
        <v>315</v>
      </c>
      <c r="CA2117" s="755">
        <v>9.8000000000000007</v>
      </c>
      <c r="CB2117" s="9" t="s">
        <v>315</v>
      </c>
      <c r="CC2117" s="755">
        <v>9.1</v>
      </c>
      <c r="CD2117" s="9" t="s">
        <v>315</v>
      </c>
      <c r="CE2117" s="755">
        <v>78</v>
      </c>
      <c r="CF2117" s="9" t="s">
        <v>323</v>
      </c>
      <c r="CG2117" s="755">
        <v>52.9</v>
      </c>
      <c r="CH2117" s="9" t="s">
        <v>323</v>
      </c>
    </row>
    <row r="2118" spans="1:86" x14ac:dyDescent="0.25">
      <c r="A2118" s="444">
        <v>10101757</v>
      </c>
      <c r="C2118" s="772">
        <v>2415</v>
      </c>
      <c r="D2118" s="807">
        <v>0.05</v>
      </c>
      <c r="E2118" s="772">
        <f t="shared" si="91"/>
        <v>2536</v>
      </c>
      <c r="F2118" s="778">
        <v>1.1000000000000001</v>
      </c>
      <c r="G2118" s="774">
        <f t="shared" si="90"/>
        <v>2790</v>
      </c>
      <c r="H2118" s="776"/>
      <c r="I2118" s="758"/>
      <c r="J2118" s="776"/>
      <c r="K2118" s="786"/>
      <c r="L2118" s="9" t="s">
        <v>308</v>
      </c>
      <c r="M2118" s="9" t="s">
        <v>5058</v>
      </c>
      <c r="N2118" s="9" t="s">
        <v>397</v>
      </c>
      <c r="O2118" s="9" t="s">
        <v>310</v>
      </c>
      <c r="P2118" s="9" t="s">
        <v>311</v>
      </c>
      <c r="Q2118" s="9" t="s">
        <v>4895</v>
      </c>
      <c r="R2118" s="9" t="s">
        <v>4896</v>
      </c>
      <c r="S2118" s="9" t="s">
        <v>348</v>
      </c>
      <c r="T2118" s="98" t="s">
        <v>204</v>
      </c>
      <c r="U2118" s="99">
        <v>156</v>
      </c>
      <c r="V2118" s="99" t="s">
        <v>207</v>
      </c>
      <c r="W2118" s="99">
        <v>250</v>
      </c>
      <c r="X2118" s="99" t="s">
        <v>207</v>
      </c>
      <c r="Y2118" s="99">
        <v>166</v>
      </c>
      <c r="Z2118" s="99" t="s">
        <v>207</v>
      </c>
      <c r="AA2118" s="99">
        <v>260</v>
      </c>
      <c r="AB2118" s="99" t="s">
        <v>207</v>
      </c>
      <c r="AC2118" s="9">
        <v>295</v>
      </c>
      <c r="AD2118" s="9" t="s">
        <v>207</v>
      </c>
      <c r="AE2118" s="9">
        <v>117</v>
      </c>
      <c r="AF2118" s="9" t="s">
        <v>315</v>
      </c>
      <c r="AG2118" s="14" t="s">
        <v>355</v>
      </c>
      <c r="AH2118" s="14" t="s">
        <v>207</v>
      </c>
      <c r="AI2118" s="14" t="s">
        <v>356</v>
      </c>
      <c r="AJ2118" s="14" t="s">
        <v>207</v>
      </c>
      <c r="AK2118" s="9">
        <v>5</v>
      </c>
      <c r="AL2118" s="14" t="s">
        <v>207</v>
      </c>
      <c r="AM2118" s="9">
        <v>5</v>
      </c>
      <c r="AN2118" s="14" t="s">
        <v>207</v>
      </c>
      <c r="AO2118" s="9">
        <v>5</v>
      </c>
      <c r="AP2118" s="14" t="s">
        <v>207</v>
      </c>
      <c r="AQ2118" s="9">
        <v>5</v>
      </c>
      <c r="AR2118" s="14" t="s">
        <v>207</v>
      </c>
      <c r="AS2118" s="9" t="s">
        <v>0</v>
      </c>
      <c r="AT2118" s="9" t="s">
        <v>318</v>
      </c>
      <c r="AU2118" s="9" t="s">
        <v>376</v>
      </c>
      <c r="AV2118" s="9" t="s">
        <v>320</v>
      </c>
      <c r="AW2118" s="821" t="s">
        <v>5559</v>
      </c>
      <c r="AX2118" s="9">
        <v>9010600000</v>
      </c>
      <c r="AY2118" s="99">
        <v>312</v>
      </c>
      <c r="AZ2118" s="12" t="s">
        <v>207</v>
      </c>
      <c r="BA2118" s="99">
        <v>25</v>
      </c>
      <c r="BB2118" s="12" t="s">
        <v>207</v>
      </c>
      <c r="BC2118" s="99">
        <v>23</v>
      </c>
      <c r="BD2118" s="12" t="s">
        <v>207</v>
      </c>
      <c r="BE2118" s="99">
        <v>39</v>
      </c>
      <c r="BF2118" s="12" t="s">
        <v>321</v>
      </c>
      <c r="BG2118" s="654">
        <v>38.198</v>
      </c>
      <c r="BH2118" s="12" t="s">
        <v>321</v>
      </c>
      <c r="BI2118" s="99">
        <v>26</v>
      </c>
      <c r="BJ2118" s="12" t="s">
        <v>321</v>
      </c>
      <c r="BK2118" s="754">
        <v>0</v>
      </c>
      <c r="BL2118" s="12" t="s">
        <v>321</v>
      </c>
      <c r="BM2118" s="754">
        <v>0.32400000000000001</v>
      </c>
      <c r="BN2118" s="12" t="s">
        <v>321</v>
      </c>
      <c r="BO2118" s="754">
        <v>9.1760000000000002</v>
      </c>
      <c r="BP2118" s="12" t="s">
        <v>321</v>
      </c>
      <c r="BQ2118" s="754">
        <v>0</v>
      </c>
      <c r="BR2118" s="12" t="s">
        <v>321</v>
      </c>
      <c r="BS2118" s="654">
        <v>2.698</v>
      </c>
      <c r="BT2118" s="12" t="s">
        <v>321</v>
      </c>
      <c r="BU2118" s="654">
        <v>12.198</v>
      </c>
      <c r="BV2118" s="12" t="s">
        <v>321</v>
      </c>
      <c r="BW2118" s="9">
        <v>0.18</v>
      </c>
      <c r="BX2118" s="9" t="s">
        <v>322</v>
      </c>
      <c r="BY2118" s="755">
        <v>122.8</v>
      </c>
      <c r="BZ2118" s="9" t="s">
        <v>315</v>
      </c>
      <c r="CA2118" s="755">
        <v>9.8000000000000007</v>
      </c>
      <c r="CB2118" s="9" t="s">
        <v>315</v>
      </c>
      <c r="CC2118" s="755">
        <v>9.1</v>
      </c>
      <c r="CD2118" s="9" t="s">
        <v>315</v>
      </c>
      <c r="CE2118" s="755">
        <v>84</v>
      </c>
      <c r="CF2118" s="9" t="s">
        <v>323</v>
      </c>
      <c r="CG2118" s="755">
        <v>57.3</v>
      </c>
      <c r="CH2118" s="9" t="s">
        <v>323</v>
      </c>
    </row>
    <row r="2119" spans="1:86" x14ac:dyDescent="0.25">
      <c r="A2119" s="444">
        <v>10101758</v>
      </c>
      <c r="C2119" s="772">
        <v>2616</v>
      </c>
      <c r="D2119" s="807">
        <v>0.05</v>
      </c>
      <c r="E2119" s="772">
        <f t="shared" si="91"/>
        <v>2747</v>
      </c>
      <c r="F2119" s="778">
        <v>1.1000000000000001</v>
      </c>
      <c r="G2119" s="774">
        <f t="shared" si="90"/>
        <v>3022</v>
      </c>
      <c r="H2119" s="776"/>
      <c r="I2119" s="758"/>
      <c r="J2119" s="776"/>
      <c r="K2119" s="786"/>
      <c r="L2119" s="9" t="s">
        <v>308</v>
      </c>
      <c r="M2119" s="9" t="s">
        <v>5059</v>
      </c>
      <c r="N2119" s="9" t="s">
        <v>397</v>
      </c>
      <c r="O2119" s="9" t="s">
        <v>310</v>
      </c>
      <c r="P2119" s="9" t="s">
        <v>311</v>
      </c>
      <c r="Q2119" s="9" t="s">
        <v>4895</v>
      </c>
      <c r="R2119" s="9" t="s">
        <v>4896</v>
      </c>
      <c r="S2119" s="9" t="s">
        <v>348</v>
      </c>
      <c r="T2119" s="98" t="s">
        <v>204</v>
      </c>
      <c r="U2119" s="99">
        <v>169</v>
      </c>
      <c r="V2119" s="99" t="s">
        <v>207</v>
      </c>
      <c r="W2119" s="99">
        <v>270</v>
      </c>
      <c r="X2119" s="99" t="s">
        <v>207</v>
      </c>
      <c r="Y2119" s="99">
        <v>179</v>
      </c>
      <c r="Z2119" s="99" t="s">
        <v>207</v>
      </c>
      <c r="AA2119" s="99">
        <v>280</v>
      </c>
      <c r="AB2119" s="99" t="s">
        <v>207</v>
      </c>
      <c r="AC2119" s="9">
        <v>319</v>
      </c>
      <c r="AD2119" s="9" t="s">
        <v>207</v>
      </c>
      <c r="AE2119" s="9">
        <v>126</v>
      </c>
      <c r="AF2119" s="9" t="s">
        <v>315</v>
      </c>
      <c r="AG2119" s="14" t="s">
        <v>357</v>
      </c>
      <c r="AH2119" s="14" t="s">
        <v>207</v>
      </c>
      <c r="AI2119" s="14" t="s">
        <v>358</v>
      </c>
      <c r="AJ2119" s="14" t="s">
        <v>207</v>
      </c>
      <c r="AK2119" s="9">
        <v>5</v>
      </c>
      <c r="AL2119" s="14" t="s">
        <v>207</v>
      </c>
      <c r="AM2119" s="9">
        <v>5</v>
      </c>
      <c r="AN2119" s="14" t="s">
        <v>207</v>
      </c>
      <c r="AO2119" s="9">
        <v>5</v>
      </c>
      <c r="AP2119" s="14" t="s">
        <v>207</v>
      </c>
      <c r="AQ2119" s="9">
        <v>5</v>
      </c>
      <c r="AR2119" s="14" t="s">
        <v>207</v>
      </c>
      <c r="AS2119" s="9" t="s">
        <v>0</v>
      </c>
      <c r="AT2119" s="9" t="s">
        <v>318</v>
      </c>
      <c r="AU2119" s="9" t="s">
        <v>376</v>
      </c>
      <c r="AV2119" s="9" t="s">
        <v>320</v>
      </c>
      <c r="AW2119" s="821" t="s">
        <v>5560</v>
      </c>
      <c r="AX2119" s="9">
        <v>9010600000</v>
      </c>
      <c r="AY2119" s="99">
        <v>330</v>
      </c>
      <c r="AZ2119" s="12" t="s">
        <v>207</v>
      </c>
      <c r="BA2119" s="99">
        <v>25</v>
      </c>
      <c r="BB2119" s="12" t="s">
        <v>207</v>
      </c>
      <c r="BC2119" s="99">
        <v>23</v>
      </c>
      <c r="BD2119" s="12" t="s">
        <v>207</v>
      </c>
      <c r="BE2119" s="99">
        <v>41</v>
      </c>
      <c r="BF2119" s="12" t="s">
        <v>321</v>
      </c>
      <c r="BG2119" s="654">
        <v>40.438000000000002</v>
      </c>
      <c r="BH2119" s="12" t="s">
        <v>321</v>
      </c>
      <c r="BI2119" s="99">
        <v>28</v>
      </c>
      <c r="BJ2119" s="12" t="s">
        <v>321</v>
      </c>
      <c r="BK2119" s="754">
        <v>0</v>
      </c>
      <c r="BL2119" s="12" t="s">
        <v>321</v>
      </c>
      <c r="BM2119" s="754">
        <v>0.33200000000000002</v>
      </c>
      <c r="BN2119" s="12" t="s">
        <v>321</v>
      </c>
      <c r="BO2119" s="754">
        <v>9.4079999999999995</v>
      </c>
      <c r="BP2119" s="12" t="s">
        <v>321</v>
      </c>
      <c r="BQ2119" s="754">
        <v>0</v>
      </c>
      <c r="BR2119" s="12" t="s">
        <v>321</v>
      </c>
      <c r="BS2119" s="654">
        <v>2.698</v>
      </c>
      <c r="BT2119" s="12" t="s">
        <v>321</v>
      </c>
      <c r="BU2119" s="654">
        <v>12.438000000000001</v>
      </c>
      <c r="BV2119" s="12" t="s">
        <v>321</v>
      </c>
      <c r="BW2119" s="9">
        <v>0.19</v>
      </c>
      <c r="BX2119" s="9" t="s">
        <v>322</v>
      </c>
      <c r="BY2119" s="755">
        <v>129.9</v>
      </c>
      <c r="BZ2119" s="9" t="s">
        <v>315</v>
      </c>
      <c r="CA2119" s="755">
        <v>9.8000000000000007</v>
      </c>
      <c r="CB2119" s="9" t="s">
        <v>315</v>
      </c>
      <c r="CC2119" s="755">
        <v>9.1</v>
      </c>
      <c r="CD2119" s="9" t="s">
        <v>315</v>
      </c>
      <c r="CE2119" s="755">
        <v>89</v>
      </c>
      <c r="CF2119" s="9" t="s">
        <v>323</v>
      </c>
      <c r="CG2119" s="755">
        <v>61.7</v>
      </c>
      <c r="CH2119" s="9" t="s">
        <v>323</v>
      </c>
    </row>
    <row r="2120" spans="1:86" x14ac:dyDescent="0.25">
      <c r="A2120" s="444">
        <v>10101759</v>
      </c>
      <c r="C2120" s="772">
        <v>2839</v>
      </c>
      <c r="D2120" s="807">
        <v>0.05</v>
      </c>
      <c r="E2120" s="772">
        <f t="shared" si="91"/>
        <v>2981</v>
      </c>
      <c r="F2120" s="778">
        <v>1.1000000000000001</v>
      </c>
      <c r="G2120" s="774">
        <f t="shared" ref="G2120:G2183" si="92">ROUND(E2120*F2120,0)</f>
        <v>3279</v>
      </c>
      <c r="H2120" s="776"/>
      <c r="I2120" s="758"/>
      <c r="J2120" s="776"/>
      <c r="K2120" s="786"/>
      <c r="L2120" s="9" t="s">
        <v>308</v>
      </c>
      <c r="M2120" s="9" t="s">
        <v>5060</v>
      </c>
      <c r="N2120" s="9" t="s">
        <v>397</v>
      </c>
      <c r="O2120" s="9" t="s">
        <v>310</v>
      </c>
      <c r="P2120" s="9" t="s">
        <v>311</v>
      </c>
      <c r="Q2120" s="9" t="s">
        <v>4895</v>
      </c>
      <c r="R2120" s="9" t="s">
        <v>4896</v>
      </c>
      <c r="S2120" s="9" t="s">
        <v>348</v>
      </c>
      <c r="T2120" s="98" t="s">
        <v>204</v>
      </c>
      <c r="U2120" s="99">
        <v>181</v>
      </c>
      <c r="V2120" s="99" t="s">
        <v>207</v>
      </c>
      <c r="W2120" s="99">
        <v>290</v>
      </c>
      <c r="X2120" s="99" t="s">
        <v>207</v>
      </c>
      <c r="Y2120" s="99">
        <v>191</v>
      </c>
      <c r="Z2120" s="99" t="s">
        <v>207</v>
      </c>
      <c r="AA2120" s="99">
        <v>300</v>
      </c>
      <c r="AB2120" s="99" t="s">
        <v>207</v>
      </c>
      <c r="AC2120" s="9">
        <v>342</v>
      </c>
      <c r="AD2120" s="9" t="s">
        <v>207</v>
      </c>
      <c r="AE2120" s="9">
        <v>135</v>
      </c>
      <c r="AF2120" s="9" t="s">
        <v>315</v>
      </c>
      <c r="AG2120" s="14" t="s">
        <v>359</v>
      </c>
      <c r="AH2120" s="14" t="s">
        <v>207</v>
      </c>
      <c r="AI2120" s="14" t="s">
        <v>360</v>
      </c>
      <c r="AJ2120" s="14" t="s">
        <v>207</v>
      </c>
      <c r="AK2120" s="9">
        <v>5</v>
      </c>
      <c r="AL2120" s="14" t="s">
        <v>207</v>
      </c>
      <c r="AM2120" s="9">
        <v>5</v>
      </c>
      <c r="AN2120" s="14" t="s">
        <v>207</v>
      </c>
      <c r="AO2120" s="9">
        <v>5</v>
      </c>
      <c r="AP2120" s="14" t="s">
        <v>207</v>
      </c>
      <c r="AQ2120" s="9">
        <v>5</v>
      </c>
      <c r="AR2120" s="14" t="s">
        <v>207</v>
      </c>
      <c r="AS2120" s="9" t="s">
        <v>0</v>
      </c>
      <c r="AT2120" s="9" t="s">
        <v>318</v>
      </c>
      <c r="AU2120" s="9" t="s">
        <v>376</v>
      </c>
      <c r="AV2120" s="9" t="s">
        <v>320</v>
      </c>
      <c r="AW2120" s="821" t="s">
        <v>5561</v>
      </c>
      <c r="AX2120" s="9">
        <v>9010600000</v>
      </c>
      <c r="AY2120" s="99">
        <v>351</v>
      </c>
      <c r="AZ2120" s="12" t="s">
        <v>207</v>
      </c>
      <c r="BA2120" s="99">
        <v>25</v>
      </c>
      <c r="BB2120" s="12" t="s">
        <v>207</v>
      </c>
      <c r="BC2120" s="99">
        <v>23</v>
      </c>
      <c r="BD2120" s="12" t="s">
        <v>207</v>
      </c>
      <c r="BE2120" s="99">
        <v>41</v>
      </c>
      <c r="BF2120" s="12" t="s">
        <v>321</v>
      </c>
      <c r="BG2120" s="654">
        <v>40.238</v>
      </c>
      <c r="BH2120" s="12" t="s">
        <v>321</v>
      </c>
      <c r="BI2120" s="99">
        <v>29</v>
      </c>
      <c r="BJ2120" s="12" t="s">
        <v>321</v>
      </c>
      <c r="BK2120" s="754">
        <v>0</v>
      </c>
      <c r="BL2120" s="12" t="s">
        <v>321</v>
      </c>
      <c r="BM2120" s="754">
        <v>0.34</v>
      </c>
      <c r="BN2120" s="12" t="s">
        <v>321</v>
      </c>
      <c r="BO2120" s="754">
        <v>8.1999999999999993</v>
      </c>
      <c r="BP2120" s="12" t="s">
        <v>321</v>
      </c>
      <c r="BQ2120" s="754">
        <v>0</v>
      </c>
      <c r="BR2120" s="12" t="s">
        <v>321</v>
      </c>
      <c r="BS2120" s="654">
        <v>2.698</v>
      </c>
      <c r="BT2120" s="12" t="s">
        <v>321</v>
      </c>
      <c r="BU2120" s="654">
        <v>11.238</v>
      </c>
      <c r="BV2120" s="12" t="s">
        <v>321</v>
      </c>
      <c r="BW2120" s="9">
        <v>0.2</v>
      </c>
      <c r="BX2120" s="9" t="s">
        <v>322</v>
      </c>
      <c r="BY2120" s="755">
        <v>138.19999999999999</v>
      </c>
      <c r="BZ2120" s="9" t="s">
        <v>315</v>
      </c>
      <c r="CA2120" s="755">
        <v>9.8000000000000007</v>
      </c>
      <c r="CB2120" s="9" t="s">
        <v>315</v>
      </c>
      <c r="CC2120" s="755">
        <v>9.1</v>
      </c>
      <c r="CD2120" s="9" t="s">
        <v>315</v>
      </c>
      <c r="CE2120" s="755">
        <v>89</v>
      </c>
      <c r="CF2120" s="9" t="s">
        <v>323</v>
      </c>
      <c r="CG2120" s="755">
        <v>63.9</v>
      </c>
      <c r="CH2120" s="9" t="s">
        <v>323</v>
      </c>
    </row>
    <row r="2121" spans="1:86" x14ac:dyDescent="0.25">
      <c r="A2121" s="444">
        <v>10101760</v>
      </c>
      <c r="C2121" s="772">
        <v>3087</v>
      </c>
      <c r="D2121" s="807">
        <v>0.05</v>
      </c>
      <c r="E2121" s="772">
        <f t="shared" si="91"/>
        <v>3241</v>
      </c>
      <c r="F2121" s="778">
        <v>1.1000000000000001</v>
      </c>
      <c r="G2121" s="774">
        <f t="shared" si="92"/>
        <v>3565</v>
      </c>
      <c r="H2121" s="776"/>
      <c r="I2121" s="758"/>
      <c r="J2121" s="776"/>
      <c r="K2121" s="786"/>
      <c r="L2121" s="9" t="s">
        <v>308</v>
      </c>
      <c r="M2121" s="9" t="s">
        <v>5061</v>
      </c>
      <c r="N2121" s="9" t="s">
        <v>397</v>
      </c>
      <c r="O2121" s="9" t="s">
        <v>310</v>
      </c>
      <c r="P2121" s="9" t="s">
        <v>311</v>
      </c>
      <c r="Q2121" s="9" t="s">
        <v>4895</v>
      </c>
      <c r="R2121" s="9" t="s">
        <v>4896</v>
      </c>
      <c r="S2121" s="9" t="s">
        <v>348</v>
      </c>
      <c r="T2121" s="98" t="s">
        <v>204</v>
      </c>
      <c r="U2121" s="99">
        <v>194</v>
      </c>
      <c r="V2121" s="99" t="s">
        <v>207</v>
      </c>
      <c r="W2121" s="99">
        <v>310</v>
      </c>
      <c r="X2121" s="99" t="s">
        <v>207</v>
      </c>
      <c r="Y2121" s="99">
        <v>204</v>
      </c>
      <c r="Z2121" s="99" t="s">
        <v>207</v>
      </c>
      <c r="AA2121" s="99">
        <v>320</v>
      </c>
      <c r="AB2121" s="99" t="s">
        <v>207</v>
      </c>
      <c r="AC2121" s="9">
        <v>366</v>
      </c>
      <c r="AD2121" s="9" t="s">
        <v>207</v>
      </c>
      <c r="AE2121" s="9">
        <v>144</v>
      </c>
      <c r="AF2121" s="9" t="s">
        <v>315</v>
      </c>
      <c r="AG2121" s="14" t="s">
        <v>361</v>
      </c>
      <c r="AH2121" s="14" t="s">
        <v>207</v>
      </c>
      <c r="AI2121" s="14" t="s">
        <v>362</v>
      </c>
      <c r="AJ2121" s="14" t="s">
        <v>207</v>
      </c>
      <c r="AK2121" s="9">
        <v>5</v>
      </c>
      <c r="AL2121" s="14" t="s">
        <v>207</v>
      </c>
      <c r="AM2121" s="9">
        <v>5</v>
      </c>
      <c r="AN2121" s="14" t="s">
        <v>207</v>
      </c>
      <c r="AO2121" s="9">
        <v>5</v>
      </c>
      <c r="AP2121" s="14" t="s">
        <v>207</v>
      </c>
      <c r="AQ2121" s="9">
        <v>5</v>
      </c>
      <c r="AR2121" s="14" t="s">
        <v>207</v>
      </c>
      <c r="AS2121" s="9" t="s">
        <v>0</v>
      </c>
      <c r="AT2121" s="9" t="s">
        <v>318</v>
      </c>
      <c r="AU2121" s="9" t="s">
        <v>376</v>
      </c>
      <c r="AV2121" s="9" t="s">
        <v>320</v>
      </c>
      <c r="AW2121" s="821" t="s">
        <v>5562</v>
      </c>
      <c r="AX2121" s="9">
        <v>9010600000</v>
      </c>
      <c r="AY2121" s="99">
        <v>371</v>
      </c>
      <c r="AZ2121" s="12" t="s">
        <v>207</v>
      </c>
      <c r="BA2121" s="99">
        <v>25</v>
      </c>
      <c r="BB2121" s="12" t="s">
        <v>207</v>
      </c>
      <c r="BC2121" s="99">
        <v>23</v>
      </c>
      <c r="BD2121" s="12" t="s">
        <v>207</v>
      </c>
      <c r="BE2121" s="99">
        <v>47</v>
      </c>
      <c r="BF2121" s="12" t="s">
        <v>321</v>
      </c>
      <c r="BG2121" s="654">
        <v>46.597000000000001</v>
      </c>
      <c r="BH2121" s="12" t="s">
        <v>321</v>
      </c>
      <c r="BI2121" s="99">
        <v>35</v>
      </c>
      <c r="BJ2121" s="12" t="s">
        <v>321</v>
      </c>
      <c r="BK2121" s="754">
        <v>0</v>
      </c>
      <c r="BL2121" s="12" t="s">
        <v>321</v>
      </c>
      <c r="BM2121" s="754">
        <v>0.34799999999999998</v>
      </c>
      <c r="BN2121" s="12" t="s">
        <v>321</v>
      </c>
      <c r="BO2121" s="754">
        <v>8.5519999999999996</v>
      </c>
      <c r="BP2121" s="12" t="s">
        <v>321</v>
      </c>
      <c r="BQ2121" s="754">
        <v>0</v>
      </c>
      <c r="BR2121" s="12" t="s">
        <v>321</v>
      </c>
      <c r="BS2121" s="654">
        <v>2.698</v>
      </c>
      <c r="BT2121" s="12" t="s">
        <v>321</v>
      </c>
      <c r="BU2121" s="654">
        <v>11.597</v>
      </c>
      <c r="BV2121" s="12" t="s">
        <v>321</v>
      </c>
      <c r="BW2121" s="9">
        <v>0.22</v>
      </c>
      <c r="BX2121" s="9" t="s">
        <v>322</v>
      </c>
      <c r="BY2121" s="755">
        <v>146.1</v>
      </c>
      <c r="BZ2121" s="9" t="s">
        <v>315</v>
      </c>
      <c r="CA2121" s="755">
        <v>9.8000000000000007</v>
      </c>
      <c r="CB2121" s="9" t="s">
        <v>315</v>
      </c>
      <c r="CC2121" s="755">
        <v>9.1</v>
      </c>
      <c r="CD2121" s="9" t="s">
        <v>315</v>
      </c>
      <c r="CE2121" s="755">
        <v>103</v>
      </c>
      <c r="CF2121" s="9" t="s">
        <v>323</v>
      </c>
      <c r="CG2121" s="755">
        <v>77.2</v>
      </c>
      <c r="CH2121" s="9" t="s">
        <v>323</v>
      </c>
    </row>
    <row r="2122" spans="1:86" x14ac:dyDescent="0.25">
      <c r="A2122" s="444">
        <v>10101761</v>
      </c>
      <c r="C2122" s="772">
        <v>3386</v>
      </c>
      <c r="D2122" s="807">
        <v>0.05</v>
      </c>
      <c r="E2122" s="772">
        <f t="shared" si="91"/>
        <v>3555</v>
      </c>
      <c r="F2122" s="778">
        <v>1.1000000000000001</v>
      </c>
      <c r="G2122" s="774">
        <f t="shared" si="92"/>
        <v>3911</v>
      </c>
      <c r="H2122" s="776"/>
      <c r="I2122" s="758"/>
      <c r="J2122" s="776"/>
      <c r="K2122" s="786"/>
      <c r="L2122" s="9" t="s">
        <v>308</v>
      </c>
      <c r="M2122" s="9" t="s">
        <v>5062</v>
      </c>
      <c r="N2122" s="9" t="s">
        <v>397</v>
      </c>
      <c r="O2122" s="9" t="s">
        <v>310</v>
      </c>
      <c r="P2122" s="9" t="s">
        <v>311</v>
      </c>
      <c r="Q2122" s="9" t="s">
        <v>4895</v>
      </c>
      <c r="R2122" s="9" t="s">
        <v>4896</v>
      </c>
      <c r="S2122" s="9" t="s">
        <v>348</v>
      </c>
      <c r="T2122" s="98" t="s">
        <v>204</v>
      </c>
      <c r="U2122" s="99">
        <v>206</v>
      </c>
      <c r="V2122" s="99" t="s">
        <v>207</v>
      </c>
      <c r="W2122" s="99">
        <v>330</v>
      </c>
      <c r="X2122" s="99" t="s">
        <v>207</v>
      </c>
      <c r="Y2122" s="99">
        <v>216</v>
      </c>
      <c r="Z2122" s="99" t="s">
        <v>207</v>
      </c>
      <c r="AA2122" s="99">
        <v>340</v>
      </c>
      <c r="AB2122" s="99" t="s">
        <v>207</v>
      </c>
      <c r="AC2122" s="9">
        <v>389</v>
      </c>
      <c r="AD2122" s="9" t="s">
        <v>207</v>
      </c>
      <c r="AE2122" s="9">
        <v>153</v>
      </c>
      <c r="AF2122" s="9" t="s">
        <v>315</v>
      </c>
      <c r="AG2122" s="14" t="s">
        <v>363</v>
      </c>
      <c r="AH2122" s="14" t="s">
        <v>207</v>
      </c>
      <c r="AI2122" s="14" t="s">
        <v>364</v>
      </c>
      <c r="AJ2122" s="14" t="s">
        <v>207</v>
      </c>
      <c r="AK2122" s="9">
        <v>5</v>
      </c>
      <c r="AL2122" s="14" t="s">
        <v>207</v>
      </c>
      <c r="AM2122" s="9">
        <v>5</v>
      </c>
      <c r="AN2122" s="14" t="s">
        <v>207</v>
      </c>
      <c r="AO2122" s="9">
        <v>5</v>
      </c>
      <c r="AP2122" s="14" t="s">
        <v>207</v>
      </c>
      <c r="AQ2122" s="9">
        <v>5</v>
      </c>
      <c r="AR2122" s="14" t="s">
        <v>207</v>
      </c>
      <c r="AS2122" s="9" t="s">
        <v>0</v>
      </c>
      <c r="AT2122" s="9" t="s">
        <v>318</v>
      </c>
      <c r="AU2122" s="9" t="s">
        <v>376</v>
      </c>
      <c r="AV2122" s="9" t="s">
        <v>320</v>
      </c>
      <c r="AW2122" s="821" t="s">
        <v>5563</v>
      </c>
      <c r="AX2122" s="9">
        <v>9010600000</v>
      </c>
      <c r="AY2122" s="99">
        <v>391</v>
      </c>
      <c r="AZ2122" s="12" t="s">
        <v>207</v>
      </c>
      <c r="BA2122" s="99">
        <v>25</v>
      </c>
      <c r="BB2122" s="12" t="s">
        <v>207</v>
      </c>
      <c r="BC2122" s="99">
        <v>23</v>
      </c>
      <c r="BD2122" s="12" t="s">
        <v>207</v>
      </c>
      <c r="BE2122" s="99">
        <v>49</v>
      </c>
      <c r="BF2122" s="12" t="s">
        <v>321</v>
      </c>
      <c r="BG2122" s="654">
        <v>48.837000000000003</v>
      </c>
      <c r="BH2122" s="12" t="s">
        <v>321</v>
      </c>
      <c r="BI2122" s="99">
        <v>37</v>
      </c>
      <c r="BJ2122" s="12" t="s">
        <v>321</v>
      </c>
      <c r="BK2122" s="754">
        <v>0</v>
      </c>
      <c r="BL2122" s="12" t="s">
        <v>321</v>
      </c>
      <c r="BM2122" s="754">
        <v>0.35599999999999998</v>
      </c>
      <c r="BN2122" s="12" t="s">
        <v>321</v>
      </c>
      <c r="BO2122" s="754">
        <v>8.7829999999999995</v>
      </c>
      <c r="BP2122" s="12" t="s">
        <v>321</v>
      </c>
      <c r="BQ2122" s="754">
        <v>0</v>
      </c>
      <c r="BR2122" s="12" t="s">
        <v>321</v>
      </c>
      <c r="BS2122" s="654">
        <v>2.698</v>
      </c>
      <c r="BT2122" s="12" t="s">
        <v>321</v>
      </c>
      <c r="BU2122" s="654">
        <v>11.837</v>
      </c>
      <c r="BV2122" s="12" t="s">
        <v>321</v>
      </c>
      <c r="BW2122" s="9">
        <v>0.23</v>
      </c>
      <c r="BX2122" s="9" t="s">
        <v>322</v>
      </c>
      <c r="BY2122" s="755">
        <v>153.9</v>
      </c>
      <c r="BZ2122" s="9" t="s">
        <v>315</v>
      </c>
      <c r="CA2122" s="755">
        <v>9.8000000000000007</v>
      </c>
      <c r="CB2122" s="9" t="s">
        <v>315</v>
      </c>
      <c r="CC2122" s="755">
        <v>9.1</v>
      </c>
      <c r="CD2122" s="9" t="s">
        <v>315</v>
      </c>
      <c r="CE2122" s="755">
        <v>108</v>
      </c>
      <c r="CF2122" s="9" t="s">
        <v>323</v>
      </c>
      <c r="CG2122" s="755">
        <v>81.599999999999994</v>
      </c>
      <c r="CH2122" s="9" t="s">
        <v>323</v>
      </c>
    </row>
    <row r="2123" spans="1:86" x14ac:dyDescent="0.25">
      <c r="A2123" s="444">
        <v>10101762</v>
      </c>
      <c r="C2123" s="772">
        <v>3708</v>
      </c>
      <c r="D2123" s="807">
        <v>0.05</v>
      </c>
      <c r="E2123" s="772">
        <f t="shared" si="91"/>
        <v>3893</v>
      </c>
      <c r="F2123" s="778">
        <v>1.1000000000000001</v>
      </c>
      <c r="G2123" s="774">
        <f t="shared" si="92"/>
        <v>4282</v>
      </c>
      <c r="H2123" s="776"/>
      <c r="I2123" s="758"/>
      <c r="J2123" s="776"/>
      <c r="K2123" s="786"/>
      <c r="L2123" s="9" t="s">
        <v>308</v>
      </c>
      <c r="M2123" s="9" t="s">
        <v>5063</v>
      </c>
      <c r="N2123" s="9" t="s">
        <v>397</v>
      </c>
      <c r="O2123" s="9" t="s">
        <v>310</v>
      </c>
      <c r="P2123" s="9" t="s">
        <v>311</v>
      </c>
      <c r="Q2123" s="9" t="s">
        <v>4895</v>
      </c>
      <c r="R2123" s="9" t="s">
        <v>4896</v>
      </c>
      <c r="S2123" s="9" t="s">
        <v>348</v>
      </c>
      <c r="T2123" s="98" t="s">
        <v>204</v>
      </c>
      <c r="U2123" s="99">
        <v>219</v>
      </c>
      <c r="V2123" s="99" t="s">
        <v>207</v>
      </c>
      <c r="W2123" s="99">
        <v>350</v>
      </c>
      <c r="X2123" s="99" t="s">
        <v>207</v>
      </c>
      <c r="Y2123" s="99">
        <v>229</v>
      </c>
      <c r="Z2123" s="99" t="s">
        <v>207</v>
      </c>
      <c r="AA2123" s="99">
        <v>360</v>
      </c>
      <c r="AB2123" s="99" t="s">
        <v>207</v>
      </c>
      <c r="AC2123" s="9">
        <v>413</v>
      </c>
      <c r="AD2123" s="9" t="s">
        <v>207</v>
      </c>
      <c r="AE2123" s="9">
        <v>163</v>
      </c>
      <c r="AF2123" s="9" t="s">
        <v>315</v>
      </c>
      <c r="AG2123" s="14" t="s">
        <v>365</v>
      </c>
      <c r="AH2123" s="14" t="s">
        <v>207</v>
      </c>
      <c r="AI2123" s="14" t="s">
        <v>366</v>
      </c>
      <c r="AJ2123" s="14" t="s">
        <v>207</v>
      </c>
      <c r="AK2123" s="9">
        <v>5</v>
      </c>
      <c r="AL2123" s="14" t="s">
        <v>207</v>
      </c>
      <c r="AM2123" s="9">
        <v>5</v>
      </c>
      <c r="AN2123" s="14" t="s">
        <v>207</v>
      </c>
      <c r="AO2123" s="9">
        <v>5</v>
      </c>
      <c r="AP2123" s="14" t="s">
        <v>207</v>
      </c>
      <c r="AQ2123" s="9">
        <v>5</v>
      </c>
      <c r="AR2123" s="14" t="s">
        <v>207</v>
      </c>
      <c r="AS2123" s="9" t="s">
        <v>0</v>
      </c>
      <c r="AT2123" s="9" t="s">
        <v>318</v>
      </c>
      <c r="AU2123" s="9" t="s">
        <v>376</v>
      </c>
      <c r="AV2123" s="9" t="s">
        <v>320</v>
      </c>
      <c r="AW2123" s="821" t="s">
        <v>5564</v>
      </c>
      <c r="AX2123" s="9">
        <v>9010600000</v>
      </c>
      <c r="AY2123" s="99">
        <v>419</v>
      </c>
      <c r="AZ2123" s="12" t="s">
        <v>207</v>
      </c>
      <c r="BA2123" s="99">
        <v>30</v>
      </c>
      <c r="BB2123" s="12" t="s">
        <v>207</v>
      </c>
      <c r="BC2123" s="99">
        <v>33</v>
      </c>
      <c r="BD2123" s="12" t="s">
        <v>207</v>
      </c>
      <c r="BE2123" s="99">
        <v>88</v>
      </c>
      <c r="BF2123" s="12" t="s">
        <v>321</v>
      </c>
      <c r="BG2123" s="654">
        <v>87.394999999999996</v>
      </c>
      <c r="BH2123" s="12" t="s">
        <v>321</v>
      </c>
      <c r="BI2123" s="99">
        <v>44</v>
      </c>
      <c r="BJ2123" s="12" t="s">
        <v>321</v>
      </c>
      <c r="BK2123" s="754">
        <v>0</v>
      </c>
      <c r="BL2123" s="12" t="s">
        <v>321</v>
      </c>
      <c r="BM2123" s="754">
        <v>0.52600000000000002</v>
      </c>
      <c r="BN2123" s="12" t="s">
        <v>321</v>
      </c>
      <c r="BO2123" s="754">
        <v>1.82</v>
      </c>
      <c r="BP2123" s="12" t="s">
        <v>321</v>
      </c>
      <c r="BQ2123" s="754">
        <v>0.02</v>
      </c>
      <c r="BR2123" s="12" t="s">
        <v>321</v>
      </c>
      <c r="BS2123" s="654">
        <v>41.029000000000003</v>
      </c>
      <c r="BT2123" s="12" t="s">
        <v>321</v>
      </c>
      <c r="BU2123" s="654">
        <v>43.395000000000003</v>
      </c>
      <c r="BV2123" s="12" t="s">
        <v>321</v>
      </c>
      <c r="BW2123" s="9">
        <v>0.42</v>
      </c>
      <c r="BX2123" s="9" t="s">
        <v>322</v>
      </c>
      <c r="BY2123" s="755">
        <v>165</v>
      </c>
      <c r="BZ2123" s="9" t="s">
        <v>315</v>
      </c>
      <c r="CA2123" s="755">
        <v>11.8</v>
      </c>
      <c r="CB2123" s="9" t="s">
        <v>315</v>
      </c>
      <c r="CC2123" s="755">
        <v>13</v>
      </c>
      <c r="CD2123" s="9" t="s">
        <v>315</v>
      </c>
      <c r="CE2123" s="755">
        <v>193</v>
      </c>
      <c r="CF2123" s="9" t="s">
        <v>323</v>
      </c>
      <c r="CG2123" s="755">
        <v>97</v>
      </c>
      <c r="CH2123" s="9" t="s">
        <v>323</v>
      </c>
    </row>
    <row r="2124" spans="1:86" x14ac:dyDescent="0.25">
      <c r="A2124" s="444">
        <v>10101763</v>
      </c>
      <c r="C2124" s="772">
        <v>4078</v>
      </c>
      <c r="D2124" s="807">
        <v>0.05</v>
      </c>
      <c r="E2124" s="772">
        <f t="shared" si="91"/>
        <v>4282</v>
      </c>
      <c r="F2124" s="778">
        <v>1.1000000000000001</v>
      </c>
      <c r="G2124" s="774">
        <f t="shared" si="92"/>
        <v>4710</v>
      </c>
      <c r="H2124" s="776"/>
      <c r="I2124" s="758"/>
      <c r="J2124" s="776"/>
      <c r="K2124" s="786"/>
      <c r="L2124" s="9" t="s">
        <v>308</v>
      </c>
      <c r="M2124" s="9" t="s">
        <v>5064</v>
      </c>
      <c r="N2124" s="9" t="s">
        <v>397</v>
      </c>
      <c r="O2124" s="9" t="s">
        <v>310</v>
      </c>
      <c r="P2124" s="9" t="s">
        <v>311</v>
      </c>
      <c r="Q2124" s="9" t="s">
        <v>4895</v>
      </c>
      <c r="R2124" s="9" t="s">
        <v>4896</v>
      </c>
      <c r="S2124" s="9" t="s">
        <v>348</v>
      </c>
      <c r="T2124" s="98" t="s">
        <v>204</v>
      </c>
      <c r="U2124" s="99">
        <v>231</v>
      </c>
      <c r="V2124" s="99" t="s">
        <v>207</v>
      </c>
      <c r="W2124" s="99">
        <v>370</v>
      </c>
      <c r="X2124" s="99" t="s">
        <v>207</v>
      </c>
      <c r="Y2124" s="99">
        <v>241</v>
      </c>
      <c r="Z2124" s="99" t="s">
        <v>207</v>
      </c>
      <c r="AA2124" s="99">
        <v>380</v>
      </c>
      <c r="AB2124" s="99" t="s">
        <v>207</v>
      </c>
      <c r="AC2124" s="9">
        <v>436</v>
      </c>
      <c r="AD2124" s="9" t="s">
        <v>207</v>
      </c>
      <c r="AE2124" s="9">
        <v>172</v>
      </c>
      <c r="AF2124" s="9" t="s">
        <v>315</v>
      </c>
      <c r="AG2124" s="14" t="s">
        <v>367</v>
      </c>
      <c r="AH2124" s="14" t="s">
        <v>207</v>
      </c>
      <c r="AI2124" s="14" t="s">
        <v>368</v>
      </c>
      <c r="AJ2124" s="14" t="s">
        <v>207</v>
      </c>
      <c r="AK2124" s="9">
        <v>5</v>
      </c>
      <c r="AL2124" s="14" t="s">
        <v>207</v>
      </c>
      <c r="AM2124" s="9">
        <v>5</v>
      </c>
      <c r="AN2124" s="14" t="s">
        <v>207</v>
      </c>
      <c r="AO2124" s="9">
        <v>5</v>
      </c>
      <c r="AP2124" s="14" t="s">
        <v>207</v>
      </c>
      <c r="AQ2124" s="9">
        <v>5</v>
      </c>
      <c r="AR2124" s="14" t="s">
        <v>207</v>
      </c>
      <c r="AS2124" s="9" t="s">
        <v>0</v>
      </c>
      <c r="AT2124" s="9" t="s">
        <v>318</v>
      </c>
      <c r="AU2124" s="9" t="s">
        <v>376</v>
      </c>
      <c r="AV2124" s="9" t="s">
        <v>320</v>
      </c>
      <c r="AW2124" s="821" t="s">
        <v>5565</v>
      </c>
      <c r="AX2124" s="9">
        <v>9010600000</v>
      </c>
      <c r="AY2124" s="99">
        <v>434</v>
      </c>
      <c r="AZ2124" s="12" t="s">
        <v>207</v>
      </c>
      <c r="BA2124" s="99">
        <v>30</v>
      </c>
      <c r="BB2124" s="12" t="s">
        <v>207</v>
      </c>
      <c r="BC2124" s="99">
        <v>33</v>
      </c>
      <c r="BD2124" s="12" t="s">
        <v>207</v>
      </c>
      <c r="BE2124" s="99">
        <v>92</v>
      </c>
      <c r="BF2124" s="12" t="s">
        <v>321</v>
      </c>
      <c r="BG2124" s="654">
        <v>91.488</v>
      </c>
      <c r="BH2124" s="12" t="s">
        <v>321</v>
      </c>
      <c r="BI2124" s="99">
        <v>47</v>
      </c>
      <c r="BJ2124" s="12" t="s">
        <v>321</v>
      </c>
      <c r="BK2124" s="754">
        <v>0</v>
      </c>
      <c r="BL2124" s="12" t="s">
        <v>321</v>
      </c>
      <c r="BM2124" s="754">
        <v>0.53700000000000003</v>
      </c>
      <c r="BN2124" s="12" t="s">
        <v>321</v>
      </c>
      <c r="BO2124" s="754">
        <v>1.82</v>
      </c>
      <c r="BP2124" s="12" t="s">
        <v>321</v>
      </c>
      <c r="BQ2124" s="754">
        <v>0.02</v>
      </c>
      <c r="BR2124" s="12" t="s">
        <v>321</v>
      </c>
      <c r="BS2124" s="654">
        <v>42.110999999999997</v>
      </c>
      <c r="BT2124" s="12" t="s">
        <v>321</v>
      </c>
      <c r="BU2124" s="654">
        <v>44.488</v>
      </c>
      <c r="BV2124" s="12" t="s">
        <v>321</v>
      </c>
      <c r="BW2124" s="9">
        <v>0.44</v>
      </c>
      <c r="BX2124" s="9" t="s">
        <v>322</v>
      </c>
      <c r="BY2124" s="755">
        <v>170.9</v>
      </c>
      <c r="BZ2124" s="9" t="s">
        <v>315</v>
      </c>
      <c r="CA2124" s="755">
        <v>11.8</v>
      </c>
      <c r="CB2124" s="9" t="s">
        <v>315</v>
      </c>
      <c r="CC2124" s="755">
        <v>13</v>
      </c>
      <c r="CD2124" s="9" t="s">
        <v>315</v>
      </c>
      <c r="CE2124" s="755">
        <v>202</v>
      </c>
      <c r="CF2124" s="9" t="s">
        <v>323</v>
      </c>
      <c r="CG2124" s="755">
        <v>103.6</v>
      </c>
      <c r="CH2124" s="9" t="s">
        <v>323</v>
      </c>
    </row>
    <row r="2125" spans="1:86" x14ac:dyDescent="0.25">
      <c r="A2125" s="444">
        <v>10101764</v>
      </c>
      <c r="C2125" s="772">
        <v>4473</v>
      </c>
      <c r="D2125" s="807">
        <v>0.05</v>
      </c>
      <c r="E2125" s="772">
        <f t="shared" si="91"/>
        <v>4697</v>
      </c>
      <c r="F2125" s="778">
        <v>1.1000000000000001</v>
      </c>
      <c r="G2125" s="774">
        <f t="shared" si="92"/>
        <v>5167</v>
      </c>
      <c r="H2125" s="776"/>
      <c r="I2125" s="758"/>
      <c r="J2125" s="776"/>
      <c r="K2125" s="786"/>
      <c r="L2125" s="9" t="s">
        <v>308</v>
      </c>
      <c r="M2125" s="9" t="s">
        <v>5065</v>
      </c>
      <c r="N2125" s="9" t="s">
        <v>397</v>
      </c>
      <c r="O2125" s="9" t="s">
        <v>310</v>
      </c>
      <c r="P2125" s="9" t="s">
        <v>311</v>
      </c>
      <c r="Q2125" s="9" t="s">
        <v>4895</v>
      </c>
      <c r="R2125" s="9" t="s">
        <v>4896</v>
      </c>
      <c r="S2125" s="9" t="s">
        <v>348</v>
      </c>
      <c r="T2125" s="98" t="s">
        <v>204</v>
      </c>
      <c r="U2125" s="99">
        <v>244</v>
      </c>
      <c r="V2125" s="99" t="s">
        <v>207</v>
      </c>
      <c r="W2125" s="99">
        <v>390</v>
      </c>
      <c r="X2125" s="99" t="s">
        <v>207</v>
      </c>
      <c r="Y2125" s="99">
        <v>254</v>
      </c>
      <c r="Z2125" s="99" t="s">
        <v>207</v>
      </c>
      <c r="AA2125" s="99">
        <v>400</v>
      </c>
      <c r="AB2125" s="99" t="s">
        <v>207</v>
      </c>
      <c r="AC2125" s="9">
        <v>460</v>
      </c>
      <c r="AD2125" s="9" t="s">
        <v>207</v>
      </c>
      <c r="AE2125" s="9">
        <v>181</v>
      </c>
      <c r="AF2125" s="9" t="s">
        <v>315</v>
      </c>
      <c r="AG2125" s="14" t="s">
        <v>369</v>
      </c>
      <c r="AH2125" s="14" t="s">
        <v>207</v>
      </c>
      <c r="AI2125" s="14" t="s">
        <v>370</v>
      </c>
      <c r="AJ2125" s="14" t="s">
        <v>207</v>
      </c>
      <c r="AK2125" s="9">
        <v>5</v>
      </c>
      <c r="AL2125" s="14" t="s">
        <v>207</v>
      </c>
      <c r="AM2125" s="9">
        <v>5</v>
      </c>
      <c r="AN2125" s="14" t="s">
        <v>207</v>
      </c>
      <c r="AO2125" s="9">
        <v>5</v>
      </c>
      <c r="AP2125" s="14" t="s">
        <v>207</v>
      </c>
      <c r="AQ2125" s="9">
        <v>5</v>
      </c>
      <c r="AR2125" s="14" t="s">
        <v>207</v>
      </c>
      <c r="AS2125" s="9" t="s">
        <v>0</v>
      </c>
      <c r="AT2125" s="9" t="s">
        <v>318</v>
      </c>
      <c r="AU2125" s="9" t="s">
        <v>376</v>
      </c>
      <c r="AV2125" s="9" t="s">
        <v>320</v>
      </c>
      <c r="AW2125" s="821" t="s">
        <v>5566</v>
      </c>
      <c r="AX2125" s="9">
        <v>9010600000</v>
      </c>
      <c r="AY2125" s="99">
        <v>452</v>
      </c>
      <c r="AZ2125" s="12" t="s">
        <v>207</v>
      </c>
      <c r="BA2125" s="99">
        <v>30</v>
      </c>
      <c r="BB2125" s="12" t="s">
        <v>207</v>
      </c>
      <c r="BC2125" s="99">
        <v>33</v>
      </c>
      <c r="BD2125" s="12" t="s">
        <v>207</v>
      </c>
      <c r="BE2125" s="99">
        <v>95</v>
      </c>
      <c r="BF2125" s="12" t="s">
        <v>321</v>
      </c>
      <c r="BG2125" s="654">
        <v>94.945999999999998</v>
      </c>
      <c r="BH2125" s="12" t="s">
        <v>321</v>
      </c>
      <c r="BI2125" s="99">
        <v>49</v>
      </c>
      <c r="BJ2125" s="12" t="s">
        <v>321</v>
      </c>
      <c r="BK2125" s="754">
        <v>0</v>
      </c>
      <c r="BL2125" s="12" t="s">
        <v>321</v>
      </c>
      <c r="BM2125" s="754">
        <v>0.55300000000000005</v>
      </c>
      <c r="BN2125" s="12" t="s">
        <v>321</v>
      </c>
      <c r="BO2125" s="754">
        <v>1.82</v>
      </c>
      <c r="BP2125" s="12" t="s">
        <v>321</v>
      </c>
      <c r="BQ2125" s="754">
        <v>0.02</v>
      </c>
      <c r="BR2125" s="12" t="s">
        <v>321</v>
      </c>
      <c r="BS2125" s="654">
        <v>43.552999999999997</v>
      </c>
      <c r="BT2125" s="12" t="s">
        <v>321</v>
      </c>
      <c r="BU2125" s="654">
        <v>45.945999999999998</v>
      </c>
      <c r="BV2125" s="12" t="s">
        <v>321</v>
      </c>
      <c r="BW2125" s="9">
        <v>0.46</v>
      </c>
      <c r="BX2125" s="9" t="s">
        <v>322</v>
      </c>
      <c r="BY2125" s="755">
        <v>178</v>
      </c>
      <c r="BZ2125" s="9" t="s">
        <v>315</v>
      </c>
      <c r="CA2125" s="755">
        <v>11.8</v>
      </c>
      <c r="CB2125" s="9" t="s">
        <v>315</v>
      </c>
      <c r="CC2125" s="755">
        <v>13</v>
      </c>
      <c r="CD2125" s="9" t="s">
        <v>315</v>
      </c>
      <c r="CE2125" s="755">
        <v>209</v>
      </c>
      <c r="CF2125" s="9" t="s">
        <v>323</v>
      </c>
      <c r="CG2125" s="755">
        <v>108</v>
      </c>
      <c r="CH2125" s="9" t="s">
        <v>323</v>
      </c>
    </row>
    <row r="2126" spans="1:86" x14ac:dyDescent="0.25">
      <c r="A2126" s="444">
        <v>10141754</v>
      </c>
      <c r="C2126" s="772">
        <v>1955</v>
      </c>
      <c r="D2126" s="807">
        <v>0.05</v>
      </c>
      <c r="E2126" s="772">
        <f t="shared" si="91"/>
        <v>2053</v>
      </c>
      <c r="F2126" s="778">
        <v>1.1000000000000001</v>
      </c>
      <c r="G2126" s="774">
        <f t="shared" si="92"/>
        <v>2258</v>
      </c>
      <c r="H2126" s="776"/>
      <c r="I2126" s="758"/>
      <c r="J2126" s="776"/>
      <c r="K2126" s="786"/>
      <c r="L2126" s="9" t="s">
        <v>308</v>
      </c>
      <c r="M2126" s="9" t="s">
        <v>4997</v>
      </c>
      <c r="N2126" s="9" t="s">
        <v>397</v>
      </c>
      <c r="O2126" s="9" t="s">
        <v>310</v>
      </c>
      <c r="P2126" s="9" t="s">
        <v>4893</v>
      </c>
      <c r="Q2126" s="9" t="s">
        <v>4895</v>
      </c>
      <c r="R2126" s="9" t="s">
        <v>4896</v>
      </c>
      <c r="S2126" s="9" t="s">
        <v>348</v>
      </c>
      <c r="T2126" s="98" t="s">
        <v>204</v>
      </c>
      <c r="U2126" s="99">
        <v>119</v>
      </c>
      <c r="V2126" s="99" t="s">
        <v>207</v>
      </c>
      <c r="W2126" s="99">
        <v>190</v>
      </c>
      <c r="X2126" s="99" t="s">
        <v>207</v>
      </c>
      <c r="Y2126" s="99">
        <v>129</v>
      </c>
      <c r="Z2126" s="99" t="s">
        <v>207</v>
      </c>
      <c r="AA2126" s="99">
        <v>200</v>
      </c>
      <c r="AB2126" s="99" t="s">
        <v>207</v>
      </c>
      <c r="AC2126" s="9">
        <v>224</v>
      </c>
      <c r="AD2126" s="9" t="s">
        <v>207</v>
      </c>
      <c r="AE2126" s="9">
        <v>88</v>
      </c>
      <c r="AF2126" s="9" t="s">
        <v>315</v>
      </c>
      <c r="AG2126" s="14" t="s">
        <v>349</v>
      </c>
      <c r="AH2126" s="14" t="s">
        <v>207</v>
      </c>
      <c r="AI2126" s="14" t="s">
        <v>350</v>
      </c>
      <c r="AJ2126" s="14" t="s">
        <v>207</v>
      </c>
      <c r="AK2126" s="9">
        <v>5</v>
      </c>
      <c r="AL2126" s="14" t="s">
        <v>207</v>
      </c>
      <c r="AM2126" s="9">
        <v>5</v>
      </c>
      <c r="AN2126" s="14" t="s">
        <v>207</v>
      </c>
      <c r="AO2126" s="9">
        <v>5</v>
      </c>
      <c r="AP2126" s="14" t="s">
        <v>207</v>
      </c>
      <c r="AQ2126" s="9">
        <v>5</v>
      </c>
      <c r="AR2126" s="14" t="s">
        <v>207</v>
      </c>
      <c r="AS2126" s="9" t="s">
        <v>0</v>
      </c>
      <c r="AT2126" s="9" t="s">
        <v>318</v>
      </c>
      <c r="AU2126" s="9" t="s">
        <v>376</v>
      </c>
      <c r="AV2126" s="9" t="s">
        <v>320</v>
      </c>
      <c r="AW2126" s="821" t="s">
        <v>5567</v>
      </c>
      <c r="AX2126" s="9">
        <v>9010600000</v>
      </c>
      <c r="AY2126" s="99">
        <v>251</v>
      </c>
      <c r="AZ2126" s="12" t="s">
        <v>207</v>
      </c>
      <c r="BA2126" s="99">
        <v>25</v>
      </c>
      <c r="BB2126" s="12" t="s">
        <v>207</v>
      </c>
      <c r="BC2126" s="99">
        <v>23</v>
      </c>
      <c r="BD2126" s="12" t="s">
        <v>207</v>
      </c>
      <c r="BE2126" s="99">
        <v>30</v>
      </c>
      <c r="BF2126" s="12" t="s">
        <v>321</v>
      </c>
      <c r="BG2126" s="654">
        <v>29.238</v>
      </c>
      <c r="BH2126" s="12" t="s">
        <v>321</v>
      </c>
      <c r="BI2126" s="99">
        <v>20</v>
      </c>
      <c r="BJ2126" s="12" t="s">
        <v>321</v>
      </c>
      <c r="BK2126" s="754">
        <v>0</v>
      </c>
      <c r="BL2126" s="12" t="s">
        <v>321</v>
      </c>
      <c r="BM2126" s="754">
        <v>0.3</v>
      </c>
      <c r="BN2126" s="12" t="s">
        <v>321</v>
      </c>
      <c r="BO2126" s="754">
        <v>6.24</v>
      </c>
      <c r="BP2126" s="12" t="s">
        <v>321</v>
      </c>
      <c r="BQ2126" s="754">
        <v>0</v>
      </c>
      <c r="BR2126" s="12" t="s">
        <v>321</v>
      </c>
      <c r="BS2126" s="654">
        <v>2.698</v>
      </c>
      <c r="BT2126" s="12" t="s">
        <v>321</v>
      </c>
      <c r="BU2126" s="654">
        <v>9.2379999999999995</v>
      </c>
      <c r="BV2126" s="12" t="s">
        <v>321</v>
      </c>
      <c r="BW2126" s="9">
        <v>0.15</v>
      </c>
      <c r="BX2126" s="9" t="s">
        <v>322</v>
      </c>
      <c r="BY2126" s="755">
        <v>98.8</v>
      </c>
      <c r="BZ2126" s="9" t="s">
        <v>315</v>
      </c>
      <c r="CA2126" s="755">
        <v>9.8000000000000007</v>
      </c>
      <c r="CB2126" s="9" t="s">
        <v>315</v>
      </c>
      <c r="CC2126" s="755">
        <v>9.1</v>
      </c>
      <c r="CD2126" s="9" t="s">
        <v>315</v>
      </c>
      <c r="CE2126" s="755">
        <v>64</v>
      </c>
      <c r="CF2126" s="9" t="s">
        <v>323</v>
      </c>
      <c r="CG2126" s="755">
        <v>44.1</v>
      </c>
      <c r="CH2126" s="9" t="s">
        <v>323</v>
      </c>
    </row>
    <row r="2127" spans="1:86" x14ac:dyDescent="0.25">
      <c r="A2127" s="444">
        <v>10141755</v>
      </c>
      <c r="C2127" s="772">
        <v>2084</v>
      </c>
      <c r="D2127" s="807">
        <v>0.05</v>
      </c>
      <c r="E2127" s="772">
        <f t="shared" si="91"/>
        <v>2188</v>
      </c>
      <c r="F2127" s="778">
        <v>1.1000000000000001</v>
      </c>
      <c r="G2127" s="774">
        <f t="shared" si="92"/>
        <v>2407</v>
      </c>
      <c r="H2127" s="776"/>
      <c r="I2127" s="758"/>
      <c r="J2127" s="776"/>
      <c r="K2127" s="786"/>
      <c r="L2127" s="9" t="s">
        <v>308</v>
      </c>
      <c r="M2127" s="9" t="s">
        <v>4998</v>
      </c>
      <c r="N2127" s="9" t="s">
        <v>397</v>
      </c>
      <c r="O2127" s="9" t="s">
        <v>310</v>
      </c>
      <c r="P2127" s="9" t="s">
        <v>4893</v>
      </c>
      <c r="Q2127" s="9" t="s">
        <v>4895</v>
      </c>
      <c r="R2127" s="9" t="s">
        <v>4896</v>
      </c>
      <c r="S2127" s="9" t="s">
        <v>348</v>
      </c>
      <c r="T2127" s="98" t="s">
        <v>204</v>
      </c>
      <c r="U2127" s="99">
        <v>131</v>
      </c>
      <c r="V2127" s="99" t="s">
        <v>207</v>
      </c>
      <c r="W2127" s="99">
        <v>210</v>
      </c>
      <c r="X2127" s="99" t="s">
        <v>207</v>
      </c>
      <c r="Y2127" s="99">
        <v>141</v>
      </c>
      <c r="Z2127" s="99" t="s">
        <v>207</v>
      </c>
      <c r="AA2127" s="99">
        <v>220</v>
      </c>
      <c r="AB2127" s="99" t="s">
        <v>207</v>
      </c>
      <c r="AC2127" s="9">
        <v>248</v>
      </c>
      <c r="AD2127" s="9" t="s">
        <v>207</v>
      </c>
      <c r="AE2127" s="9">
        <v>98</v>
      </c>
      <c r="AF2127" s="9" t="s">
        <v>315</v>
      </c>
      <c r="AG2127" s="14" t="s">
        <v>351</v>
      </c>
      <c r="AH2127" s="14" t="s">
        <v>207</v>
      </c>
      <c r="AI2127" s="14" t="s">
        <v>352</v>
      </c>
      <c r="AJ2127" s="14" t="s">
        <v>207</v>
      </c>
      <c r="AK2127" s="9">
        <v>5</v>
      </c>
      <c r="AL2127" s="14" t="s">
        <v>207</v>
      </c>
      <c r="AM2127" s="9">
        <v>5</v>
      </c>
      <c r="AN2127" s="14" t="s">
        <v>207</v>
      </c>
      <c r="AO2127" s="9">
        <v>5</v>
      </c>
      <c r="AP2127" s="14" t="s">
        <v>207</v>
      </c>
      <c r="AQ2127" s="9">
        <v>5</v>
      </c>
      <c r="AR2127" s="14" t="s">
        <v>207</v>
      </c>
      <c r="AS2127" s="9" t="s">
        <v>0</v>
      </c>
      <c r="AT2127" s="9" t="s">
        <v>318</v>
      </c>
      <c r="AU2127" s="9" t="s">
        <v>376</v>
      </c>
      <c r="AV2127" s="9" t="s">
        <v>320</v>
      </c>
      <c r="AW2127" s="821" t="s">
        <v>5568</v>
      </c>
      <c r="AX2127" s="9">
        <v>9010600000</v>
      </c>
      <c r="AY2127" s="99">
        <v>272</v>
      </c>
      <c r="AZ2127" s="12" t="s">
        <v>207</v>
      </c>
      <c r="BA2127" s="99">
        <v>25</v>
      </c>
      <c r="BB2127" s="12" t="s">
        <v>207</v>
      </c>
      <c r="BC2127" s="99">
        <v>23</v>
      </c>
      <c r="BD2127" s="12" t="s">
        <v>207</v>
      </c>
      <c r="BE2127" s="99">
        <v>33</v>
      </c>
      <c r="BF2127" s="12" t="s">
        <v>321</v>
      </c>
      <c r="BG2127" s="654">
        <v>32.718000000000004</v>
      </c>
      <c r="BH2127" s="12" t="s">
        <v>321</v>
      </c>
      <c r="BI2127" s="99">
        <v>22</v>
      </c>
      <c r="BJ2127" s="12" t="s">
        <v>321</v>
      </c>
      <c r="BK2127" s="754">
        <v>0</v>
      </c>
      <c r="BL2127" s="12" t="s">
        <v>321</v>
      </c>
      <c r="BM2127" s="754">
        <v>0.308</v>
      </c>
      <c r="BN2127" s="12" t="s">
        <v>321</v>
      </c>
      <c r="BO2127" s="754">
        <v>7.7119999999999997</v>
      </c>
      <c r="BP2127" s="12" t="s">
        <v>321</v>
      </c>
      <c r="BQ2127" s="754">
        <v>0</v>
      </c>
      <c r="BR2127" s="12" t="s">
        <v>321</v>
      </c>
      <c r="BS2127" s="654">
        <v>2.698</v>
      </c>
      <c r="BT2127" s="12" t="s">
        <v>321</v>
      </c>
      <c r="BU2127" s="654">
        <v>10.718</v>
      </c>
      <c r="BV2127" s="12" t="s">
        <v>321</v>
      </c>
      <c r="BW2127" s="9">
        <v>0.16</v>
      </c>
      <c r="BX2127" s="9" t="s">
        <v>322</v>
      </c>
      <c r="BY2127" s="755">
        <v>107.1</v>
      </c>
      <c r="BZ2127" s="9" t="s">
        <v>315</v>
      </c>
      <c r="CA2127" s="755">
        <v>9.8000000000000007</v>
      </c>
      <c r="CB2127" s="9" t="s">
        <v>315</v>
      </c>
      <c r="CC2127" s="755">
        <v>9.1</v>
      </c>
      <c r="CD2127" s="9" t="s">
        <v>315</v>
      </c>
      <c r="CE2127" s="755">
        <v>72</v>
      </c>
      <c r="CF2127" s="9" t="s">
        <v>323</v>
      </c>
      <c r="CG2127" s="755">
        <v>48.5</v>
      </c>
      <c r="CH2127" s="9" t="s">
        <v>323</v>
      </c>
    </row>
    <row r="2128" spans="1:86" x14ac:dyDescent="0.25">
      <c r="A2128" s="444">
        <v>10141756</v>
      </c>
      <c r="C2128" s="772">
        <v>2238</v>
      </c>
      <c r="D2128" s="807">
        <v>0.05</v>
      </c>
      <c r="E2128" s="772">
        <f t="shared" si="91"/>
        <v>2350</v>
      </c>
      <c r="F2128" s="778">
        <v>1.1000000000000001</v>
      </c>
      <c r="G2128" s="774">
        <f t="shared" si="92"/>
        <v>2585</v>
      </c>
      <c r="H2128" s="776"/>
      <c r="I2128" s="758"/>
      <c r="J2128" s="776"/>
      <c r="K2128" s="786"/>
      <c r="L2128" s="9" t="s">
        <v>308</v>
      </c>
      <c r="M2128" s="9" t="s">
        <v>4999</v>
      </c>
      <c r="N2128" s="9" t="s">
        <v>397</v>
      </c>
      <c r="O2128" s="9" t="s">
        <v>310</v>
      </c>
      <c r="P2128" s="9" t="s">
        <v>4893</v>
      </c>
      <c r="Q2128" s="9" t="s">
        <v>4895</v>
      </c>
      <c r="R2128" s="9" t="s">
        <v>4896</v>
      </c>
      <c r="S2128" s="9" t="s">
        <v>348</v>
      </c>
      <c r="T2128" s="98" t="s">
        <v>204</v>
      </c>
      <c r="U2128" s="99">
        <v>144</v>
      </c>
      <c r="V2128" s="99" t="s">
        <v>207</v>
      </c>
      <c r="W2128" s="99">
        <v>230</v>
      </c>
      <c r="X2128" s="99" t="s">
        <v>207</v>
      </c>
      <c r="Y2128" s="99">
        <v>154</v>
      </c>
      <c r="Z2128" s="99" t="s">
        <v>207</v>
      </c>
      <c r="AA2128" s="99">
        <v>240</v>
      </c>
      <c r="AB2128" s="99" t="s">
        <v>207</v>
      </c>
      <c r="AC2128" s="9">
        <v>271</v>
      </c>
      <c r="AD2128" s="9" t="s">
        <v>207</v>
      </c>
      <c r="AE2128" s="9">
        <v>107</v>
      </c>
      <c r="AF2128" s="9" t="s">
        <v>315</v>
      </c>
      <c r="AG2128" s="14" t="s">
        <v>353</v>
      </c>
      <c r="AH2128" s="14" t="s">
        <v>207</v>
      </c>
      <c r="AI2128" s="14" t="s">
        <v>354</v>
      </c>
      <c r="AJ2128" s="14" t="s">
        <v>207</v>
      </c>
      <c r="AK2128" s="9">
        <v>5</v>
      </c>
      <c r="AL2128" s="14" t="s">
        <v>207</v>
      </c>
      <c r="AM2128" s="9">
        <v>5</v>
      </c>
      <c r="AN2128" s="14" t="s">
        <v>207</v>
      </c>
      <c r="AO2128" s="9">
        <v>5</v>
      </c>
      <c r="AP2128" s="14" t="s">
        <v>207</v>
      </c>
      <c r="AQ2128" s="9">
        <v>5</v>
      </c>
      <c r="AR2128" s="14" t="s">
        <v>207</v>
      </c>
      <c r="AS2128" s="9" t="s">
        <v>0</v>
      </c>
      <c r="AT2128" s="9" t="s">
        <v>318</v>
      </c>
      <c r="AU2128" s="9" t="s">
        <v>376</v>
      </c>
      <c r="AV2128" s="9" t="s">
        <v>320</v>
      </c>
      <c r="AW2128" s="821" t="s">
        <v>5569</v>
      </c>
      <c r="AX2128" s="9">
        <v>9010600000</v>
      </c>
      <c r="AY2128" s="99">
        <v>292</v>
      </c>
      <c r="AZ2128" s="12" t="s">
        <v>207</v>
      </c>
      <c r="BA2128" s="99">
        <v>25</v>
      </c>
      <c r="BB2128" s="12" t="s">
        <v>207</v>
      </c>
      <c r="BC2128" s="99">
        <v>23</v>
      </c>
      <c r="BD2128" s="12" t="s">
        <v>207</v>
      </c>
      <c r="BE2128" s="99">
        <v>36</v>
      </c>
      <c r="BF2128" s="12" t="s">
        <v>321</v>
      </c>
      <c r="BG2128" s="654">
        <v>35.438000000000002</v>
      </c>
      <c r="BH2128" s="12" t="s">
        <v>321</v>
      </c>
      <c r="BI2128" s="99">
        <v>24</v>
      </c>
      <c r="BJ2128" s="12" t="s">
        <v>321</v>
      </c>
      <c r="BK2128" s="754">
        <v>0</v>
      </c>
      <c r="BL2128" s="12" t="s">
        <v>321</v>
      </c>
      <c r="BM2128" s="754">
        <v>0.316</v>
      </c>
      <c r="BN2128" s="12" t="s">
        <v>321</v>
      </c>
      <c r="BO2128" s="754">
        <v>8.4239999999999995</v>
      </c>
      <c r="BP2128" s="12" t="s">
        <v>321</v>
      </c>
      <c r="BQ2128" s="754">
        <v>0</v>
      </c>
      <c r="BR2128" s="12" t="s">
        <v>321</v>
      </c>
      <c r="BS2128" s="654">
        <v>2.698</v>
      </c>
      <c r="BT2128" s="12" t="s">
        <v>321</v>
      </c>
      <c r="BU2128" s="654">
        <v>11.438000000000001</v>
      </c>
      <c r="BV2128" s="12" t="s">
        <v>321</v>
      </c>
      <c r="BW2128" s="9">
        <v>0.17</v>
      </c>
      <c r="BX2128" s="9" t="s">
        <v>322</v>
      </c>
      <c r="BY2128" s="755">
        <v>115</v>
      </c>
      <c r="BZ2128" s="9" t="s">
        <v>315</v>
      </c>
      <c r="CA2128" s="755">
        <v>9.8000000000000007</v>
      </c>
      <c r="CB2128" s="9" t="s">
        <v>315</v>
      </c>
      <c r="CC2128" s="755">
        <v>9.1</v>
      </c>
      <c r="CD2128" s="9" t="s">
        <v>315</v>
      </c>
      <c r="CE2128" s="755">
        <v>78</v>
      </c>
      <c r="CF2128" s="9" t="s">
        <v>323</v>
      </c>
      <c r="CG2128" s="755">
        <v>52.9</v>
      </c>
      <c r="CH2128" s="9" t="s">
        <v>323</v>
      </c>
    </row>
    <row r="2129" spans="1:86" x14ac:dyDescent="0.25">
      <c r="A2129" s="444">
        <v>10141757</v>
      </c>
      <c r="C2129" s="772">
        <v>2415</v>
      </c>
      <c r="D2129" s="807">
        <v>0.05</v>
      </c>
      <c r="E2129" s="772">
        <f t="shared" si="91"/>
        <v>2536</v>
      </c>
      <c r="F2129" s="778">
        <v>1.1000000000000001</v>
      </c>
      <c r="G2129" s="774">
        <f t="shared" si="92"/>
        <v>2790</v>
      </c>
      <c r="H2129" s="776"/>
      <c r="I2129" s="758"/>
      <c r="J2129" s="776"/>
      <c r="K2129" s="786"/>
      <c r="L2129" s="9" t="s">
        <v>308</v>
      </c>
      <c r="M2129" s="9" t="s">
        <v>5000</v>
      </c>
      <c r="N2129" s="9" t="s">
        <v>397</v>
      </c>
      <c r="O2129" s="9" t="s">
        <v>310</v>
      </c>
      <c r="P2129" s="9" t="s">
        <v>4893</v>
      </c>
      <c r="Q2129" s="9" t="s">
        <v>4895</v>
      </c>
      <c r="R2129" s="9" t="s">
        <v>4896</v>
      </c>
      <c r="S2129" s="9" t="s">
        <v>348</v>
      </c>
      <c r="T2129" s="98" t="s">
        <v>204</v>
      </c>
      <c r="U2129" s="99">
        <v>156</v>
      </c>
      <c r="V2129" s="99" t="s">
        <v>207</v>
      </c>
      <c r="W2129" s="99">
        <v>250</v>
      </c>
      <c r="X2129" s="99" t="s">
        <v>207</v>
      </c>
      <c r="Y2129" s="99">
        <v>166</v>
      </c>
      <c r="Z2129" s="99" t="s">
        <v>207</v>
      </c>
      <c r="AA2129" s="99">
        <v>260</v>
      </c>
      <c r="AB2129" s="99" t="s">
        <v>207</v>
      </c>
      <c r="AC2129" s="9">
        <v>295</v>
      </c>
      <c r="AD2129" s="9" t="s">
        <v>207</v>
      </c>
      <c r="AE2129" s="9">
        <v>117</v>
      </c>
      <c r="AF2129" s="9" t="s">
        <v>315</v>
      </c>
      <c r="AG2129" s="14" t="s">
        <v>355</v>
      </c>
      <c r="AH2129" s="14" t="s">
        <v>207</v>
      </c>
      <c r="AI2129" s="14" t="s">
        <v>356</v>
      </c>
      <c r="AJ2129" s="14" t="s">
        <v>207</v>
      </c>
      <c r="AK2129" s="9">
        <v>5</v>
      </c>
      <c r="AL2129" s="14" t="s">
        <v>207</v>
      </c>
      <c r="AM2129" s="9">
        <v>5</v>
      </c>
      <c r="AN2129" s="14" t="s">
        <v>207</v>
      </c>
      <c r="AO2129" s="9">
        <v>5</v>
      </c>
      <c r="AP2129" s="14" t="s">
        <v>207</v>
      </c>
      <c r="AQ2129" s="9">
        <v>5</v>
      </c>
      <c r="AR2129" s="14" t="s">
        <v>207</v>
      </c>
      <c r="AS2129" s="9" t="s">
        <v>0</v>
      </c>
      <c r="AT2129" s="9" t="s">
        <v>318</v>
      </c>
      <c r="AU2129" s="9" t="s">
        <v>376</v>
      </c>
      <c r="AV2129" s="9" t="s">
        <v>320</v>
      </c>
      <c r="AW2129" s="821" t="s">
        <v>5570</v>
      </c>
      <c r="AX2129" s="9">
        <v>9010600000</v>
      </c>
      <c r="AY2129" s="99">
        <v>312</v>
      </c>
      <c r="AZ2129" s="12" t="s">
        <v>207</v>
      </c>
      <c r="BA2129" s="99">
        <v>25</v>
      </c>
      <c r="BB2129" s="12" t="s">
        <v>207</v>
      </c>
      <c r="BC2129" s="99">
        <v>23</v>
      </c>
      <c r="BD2129" s="12" t="s">
        <v>207</v>
      </c>
      <c r="BE2129" s="99">
        <v>38</v>
      </c>
      <c r="BF2129" s="12" t="s">
        <v>321</v>
      </c>
      <c r="BG2129" s="654">
        <v>37.198</v>
      </c>
      <c r="BH2129" s="12" t="s">
        <v>321</v>
      </c>
      <c r="BI2129" s="99">
        <v>25</v>
      </c>
      <c r="BJ2129" s="12" t="s">
        <v>321</v>
      </c>
      <c r="BK2129" s="754">
        <v>0</v>
      </c>
      <c r="BL2129" s="12" t="s">
        <v>321</v>
      </c>
      <c r="BM2129" s="754">
        <v>0.32400000000000001</v>
      </c>
      <c r="BN2129" s="12" t="s">
        <v>321</v>
      </c>
      <c r="BO2129" s="754">
        <v>9.1760000000000002</v>
      </c>
      <c r="BP2129" s="12" t="s">
        <v>321</v>
      </c>
      <c r="BQ2129" s="754">
        <v>0</v>
      </c>
      <c r="BR2129" s="12" t="s">
        <v>321</v>
      </c>
      <c r="BS2129" s="654">
        <v>2.698</v>
      </c>
      <c r="BT2129" s="12" t="s">
        <v>321</v>
      </c>
      <c r="BU2129" s="654">
        <v>12.198</v>
      </c>
      <c r="BV2129" s="12" t="s">
        <v>321</v>
      </c>
      <c r="BW2129" s="9">
        <v>0.18</v>
      </c>
      <c r="BX2129" s="9" t="s">
        <v>322</v>
      </c>
      <c r="BY2129" s="755">
        <v>122.8</v>
      </c>
      <c r="BZ2129" s="9" t="s">
        <v>315</v>
      </c>
      <c r="CA2129" s="755">
        <v>9.8000000000000007</v>
      </c>
      <c r="CB2129" s="9" t="s">
        <v>315</v>
      </c>
      <c r="CC2129" s="755">
        <v>9.1</v>
      </c>
      <c r="CD2129" s="9" t="s">
        <v>315</v>
      </c>
      <c r="CE2129" s="755">
        <v>82</v>
      </c>
      <c r="CF2129" s="9" t="s">
        <v>323</v>
      </c>
      <c r="CG2129" s="755">
        <v>55.1</v>
      </c>
      <c r="CH2129" s="9" t="s">
        <v>323</v>
      </c>
    </row>
    <row r="2130" spans="1:86" x14ac:dyDescent="0.25">
      <c r="A2130" s="444">
        <v>10141758</v>
      </c>
      <c r="C2130" s="772">
        <v>2616</v>
      </c>
      <c r="D2130" s="807">
        <v>0.05</v>
      </c>
      <c r="E2130" s="772">
        <f t="shared" si="91"/>
        <v>2747</v>
      </c>
      <c r="F2130" s="778">
        <v>1.1000000000000001</v>
      </c>
      <c r="G2130" s="774">
        <f t="shared" si="92"/>
        <v>3022</v>
      </c>
      <c r="H2130" s="776"/>
      <c r="I2130" s="758"/>
      <c r="J2130" s="776"/>
      <c r="K2130" s="786"/>
      <c r="L2130" s="9" t="s">
        <v>308</v>
      </c>
      <c r="M2130" s="9" t="s">
        <v>5001</v>
      </c>
      <c r="N2130" s="9" t="s">
        <v>397</v>
      </c>
      <c r="O2130" s="9" t="s">
        <v>310</v>
      </c>
      <c r="P2130" s="9" t="s">
        <v>4893</v>
      </c>
      <c r="Q2130" s="9" t="s">
        <v>4895</v>
      </c>
      <c r="R2130" s="9" t="s">
        <v>4896</v>
      </c>
      <c r="S2130" s="9" t="s">
        <v>348</v>
      </c>
      <c r="T2130" s="98" t="s">
        <v>204</v>
      </c>
      <c r="U2130" s="99">
        <v>169</v>
      </c>
      <c r="V2130" s="99" t="s">
        <v>207</v>
      </c>
      <c r="W2130" s="99">
        <v>270</v>
      </c>
      <c r="X2130" s="99" t="s">
        <v>207</v>
      </c>
      <c r="Y2130" s="99">
        <v>179</v>
      </c>
      <c r="Z2130" s="99" t="s">
        <v>207</v>
      </c>
      <c r="AA2130" s="99">
        <v>280</v>
      </c>
      <c r="AB2130" s="99" t="s">
        <v>207</v>
      </c>
      <c r="AC2130" s="9">
        <v>319</v>
      </c>
      <c r="AD2130" s="9" t="s">
        <v>207</v>
      </c>
      <c r="AE2130" s="9">
        <v>126</v>
      </c>
      <c r="AF2130" s="9" t="s">
        <v>315</v>
      </c>
      <c r="AG2130" s="14" t="s">
        <v>357</v>
      </c>
      <c r="AH2130" s="14" t="s">
        <v>207</v>
      </c>
      <c r="AI2130" s="14" t="s">
        <v>358</v>
      </c>
      <c r="AJ2130" s="14" t="s">
        <v>207</v>
      </c>
      <c r="AK2130" s="9">
        <v>5</v>
      </c>
      <c r="AL2130" s="14" t="s">
        <v>207</v>
      </c>
      <c r="AM2130" s="9">
        <v>5</v>
      </c>
      <c r="AN2130" s="14" t="s">
        <v>207</v>
      </c>
      <c r="AO2130" s="9">
        <v>5</v>
      </c>
      <c r="AP2130" s="14" t="s">
        <v>207</v>
      </c>
      <c r="AQ2130" s="9">
        <v>5</v>
      </c>
      <c r="AR2130" s="14" t="s">
        <v>207</v>
      </c>
      <c r="AS2130" s="9" t="s">
        <v>0</v>
      </c>
      <c r="AT2130" s="9" t="s">
        <v>318</v>
      </c>
      <c r="AU2130" s="9" t="s">
        <v>376</v>
      </c>
      <c r="AV2130" s="9" t="s">
        <v>320</v>
      </c>
      <c r="AW2130" s="821" t="s">
        <v>5571</v>
      </c>
      <c r="AX2130" s="9">
        <v>9010600000</v>
      </c>
      <c r="AY2130" s="99">
        <v>330</v>
      </c>
      <c r="AZ2130" s="12" t="s">
        <v>207</v>
      </c>
      <c r="BA2130" s="99">
        <v>25</v>
      </c>
      <c r="BB2130" s="12" t="s">
        <v>207</v>
      </c>
      <c r="BC2130" s="99">
        <v>23</v>
      </c>
      <c r="BD2130" s="12" t="s">
        <v>207</v>
      </c>
      <c r="BE2130" s="99">
        <v>40</v>
      </c>
      <c r="BF2130" s="12" t="s">
        <v>321</v>
      </c>
      <c r="BG2130" s="654">
        <v>39.438000000000002</v>
      </c>
      <c r="BH2130" s="12" t="s">
        <v>321</v>
      </c>
      <c r="BI2130" s="99">
        <v>27</v>
      </c>
      <c r="BJ2130" s="12" t="s">
        <v>321</v>
      </c>
      <c r="BK2130" s="754">
        <v>0</v>
      </c>
      <c r="BL2130" s="12" t="s">
        <v>321</v>
      </c>
      <c r="BM2130" s="754">
        <v>0.33200000000000002</v>
      </c>
      <c r="BN2130" s="12" t="s">
        <v>321</v>
      </c>
      <c r="BO2130" s="754">
        <v>9.4079999999999995</v>
      </c>
      <c r="BP2130" s="12" t="s">
        <v>321</v>
      </c>
      <c r="BQ2130" s="754">
        <v>0</v>
      </c>
      <c r="BR2130" s="12" t="s">
        <v>321</v>
      </c>
      <c r="BS2130" s="654">
        <v>2.698</v>
      </c>
      <c r="BT2130" s="12" t="s">
        <v>321</v>
      </c>
      <c r="BU2130" s="654">
        <v>12.438000000000001</v>
      </c>
      <c r="BV2130" s="12" t="s">
        <v>321</v>
      </c>
      <c r="BW2130" s="9">
        <v>0.19</v>
      </c>
      <c r="BX2130" s="9" t="s">
        <v>322</v>
      </c>
      <c r="BY2130" s="755">
        <v>129.9</v>
      </c>
      <c r="BZ2130" s="9" t="s">
        <v>315</v>
      </c>
      <c r="CA2130" s="755">
        <v>9.8000000000000007</v>
      </c>
      <c r="CB2130" s="9" t="s">
        <v>315</v>
      </c>
      <c r="CC2130" s="755">
        <v>9.1</v>
      </c>
      <c r="CD2130" s="9" t="s">
        <v>315</v>
      </c>
      <c r="CE2130" s="755">
        <v>87</v>
      </c>
      <c r="CF2130" s="9" t="s">
        <v>323</v>
      </c>
      <c r="CG2130" s="755">
        <v>59.5</v>
      </c>
      <c r="CH2130" s="9" t="s">
        <v>323</v>
      </c>
    </row>
    <row r="2131" spans="1:86" x14ac:dyDescent="0.25">
      <c r="A2131" s="444">
        <v>10141759</v>
      </c>
      <c r="C2131" s="772">
        <v>2839</v>
      </c>
      <c r="D2131" s="807">
        <v>0.05</v>
      </c>
      <c r="E2131" s="772">
        <f t="shared" si="91"/>
        <v>2981</v>
      </c>
      <c r="F2131" s="778">
        <v>1.1000000000000001</v>
      </c>
      <c r="G2131" s="774">
        <f t="shared" si="92"/>
        <v>3279</v>
      </c>
      <c r="H2131" s="776"/>
      <c r="I2131" s="758"/>
      <c r="J2131" s="776"/>
      <c r="K2131" s="786"/>
      <c r="L2131" s="9" t="s">
        <v>308</v>
      </c>
      <c r="M2131" s="9" t="s">
        <v>5002</v>
      </c>
      <c r="N2131" s="9" t="s">
        <v>397</v>
      </c>
      <c r="O2131" s="9" t="s">
        <v>310</v>
      </c>
      <c r="P2131" s="9" t="s">
        <v>4893</v>
      </c>
      <c r="Q2131" s="9" t="s">
        <v>4895</v>
      </c>
      <c r="R2131" s="9" t="s">
        <v>4896</v>
      </c>
      <c r="S2131" s="9" t="s">
        <v>348</v>
      </c>
      <c r="T2131" s="98" t="s">
        <v>204</v>
      </c>
      <c r="U2131" s="99">
        <v>181</v>
      </c>
      <c r="V2131" s="99" t="s">
        <v>207</v>
      </c>
      <c r="W2131" s="99">
        <v>290</v>
      </c>
      <c r="X2131" s="99" t="s">
        <v>207</v>
      </c>
      <c r="Y2131" s="99">
        <v>191</v>
      </c>
      <c r="Z2131" s="99" t="s">
        <v>207</v>
      </c>
      <c r="AA2131" s="99">
        <v>300</v>
      </c>
      <c r="AB2131" s="99" t="s">
        <v>207</v>
      </c>
      <c r="AC2131" s="9">
        <v>342</v>
      </c>
      <c r="AD2131" s="9" t="s">
        <v>207</v>
      </c>
      <c r="AE2131" s="9">
        <v>135</v>
      </c>
      <c r="AF2131" s="9" t="s">
        <v>315</v>
      </c>
      <c r="AG2131" s="14" t="s">
        <v>359</v>
      </c>
      <c r="AH2131" s="14" t="s">
        <v>207</v>
      </c>
      <c r="AI2131" s="14" t="s">
        <v>360</v>
      </c>
      <c r="AJ2131" s="14" t="s">
        <v>207</v>
      </c>
      <c r="AK2131" s="9">
        <v>5</v>
      </c>
      <c r="AL2131" s="14" t="s">
        <v>207</v>
      </c>
      <c r="AM2131" s="9">
        <v>5</v>
      </c>
      <c r="AN2131" s="14" t="s">
        <v>207</v>
      </c>
      <c r="AO2131" s="9">
        <v>5</v>
      </c>
      <c r="AP2131" s="14" t="s">
        <v>207</v>
      </c>
      <c r="AQ2131" s="9">
        <v>5</v>
      </c>
      <c r="AR2131" s="14" t="s">
        <v>207</v>
      </c>
      <c r="AS2131" s="9" t="s">
        <v>0</v>
      </c>
      <c r="AT2131" s="9" t="s">
        <v>318</v>
      </c>
      <c r="AU2131" s="9" t="s">
        <v>376</v>
      </c>
      <c r="AV2131" s="9" t="s">
        <v>320</v>
      </c>
      <c r="AW2131" s="821" t="s">
        <v>5572</v>
      </c>
      <c r="AX2131" s="9">
        <v>9010600000</v>
      </c>
      <c r="AY2131" s="99">
        <v>351</v>
      </c>
      <c r="AZ2131" s="12" t="s">
        <v>207</v>
      </c>
      <c r="BA2131" s="99">
        <v>25</v>
      </c>
      <c r="BB2131" s="12" t="s">
        <v>207</v>
      </c>
      <c r="BC2131" s="99">
        <v>23</v>
      </c>
      <c r="BD2131" s="12" t="s">
        <v>207</v>
      </c>
      <c r="BE2131" s="99">
        <v>41</v>
      </c>
      <c r="BF2131" s="12" t="s">
        <v>321</v>
      </c>
      <c r="BG2131" s="654">
        <v>40.238</v>
      </c>
      <c r="BH2131" s="12" t="s">
        <v>321</v>
      </c>
      <c r="BI2131" s="99">
        <v>29</v>
      </c>
      <c r="BJ2131" s="12" t="s">
        <v>321</v>
      </c>
      <c r="BK2131" s="754">
        <v>0</v>
      </c>
      <c r="BL2131" s="12" t="s">
        <v>321</v>
      </c>
      <c r="BM2131" s="754">
        <v>0.34</v>
      </c>
      <c r="BN2131" s="12" t="s">
        <v>321</v>
      </c>
      <c r="BO2131" s="754">
        <v>8.1999999999999993</v>
      </c>
      <c r="BP2131" s="12" t="s">
        <v>321</v>
      </c>
      <c r="BQ2131" s="754">
        <v>0</v>
      </c>
      <c r="BR2131" s="12" t="s">
        <v>321</v>
      </c>
      <c r="BS2131" s="654">
        <v>2.698</v>
      </c>
      <c r="BT2131" s="12" t="s">
        <v>321</v>
      </c>
      <c r="BU2131" s="654">
        <v>11.238</v>
      </c>
      <c r="BV2131" s="12" t="s">
        <v>321</v>
      </c>
      <c r="BW2131" s="9">
        <v>0.2</v>
      </c>
      <c r="BX2131" s="9" t="s">
        <v>322</v>
      </c>
      <c r="BY2131" s="755">
        <v>138.19999999999999</v>
      </c>
      <c r="BZ2131" s="9" t="s">
        <v>315</v>
      </c>
      <c r="CA2131" s="755">
        <v>9.8000000000000007</v>
      </c>
      <c r="CB2131" s="9" t="s">
        <v>315</v>
      </c>
      <c r="CC2131" s="755">
        <v>9.1</v>
      </c>
      <c r="CD2131" s="9" t="s">
        <v>315</v>
      </c>
      <c r="CE2131" s="755">
        <v>89</v>
      </c>
      <c r="CF2131" s="9" t="s">
        <v>323</v>
      </c>
      <c r="CG2131" s="755">
        <v>63.9</v>
      </c>
      <c r="CH2131" s="9" t="s">
        <v>323</v>
      </c>
    </row>
    <row r="2132" spans="1:86" x14ac:dyDescent="0.25">
      <c r="A2132" s="444">
        <v>10141760</v>
      </c>
      <c r="C2132" s="772">
        <v>3087</v>
      </c>
      <c r="D2132" s="807">
        <v>0.05</v>
      </c>
      <c r="E2132" s="772">
        <f t="shared" si="91"/>
        <v>3241</v>
      </c>
      <c r="F2132" s="778">
        <v>1.1000000000000001</v>
      </c>
      <c r="G2132" s="774">
        <f t="shared" si="92"/>
        <v>3565</v>
      </c>
      <c r="H2132" s="776"/>
      <c r="I2132" s="758"/>
      <c r="J2132" s="776"/>
      <c r="K2132" s="786"/>
      <c r="L2132" s="9" t="s">
        <v>308</v>
      </c>
      <c r="M2132" s="9" t="s">
        <v>5003</v>
      </c>
      <c r="N2132" s="9" t="s">
        <v>397</v>
      </c>
      <c r="O2132" s="9" t="s">
        <v>310</v>
      </c>
      <c r="P2132" s="9" t="s">
        <v>4893</v>
      </c>
      <c r="Q2132" s="9" t="s">
        <v>4895</v>
      </c>
      <c r="R2132" s="9" t="s">
        <v>4896</v>
      </c>
      <c r="S2132" s="9" t="s">
        <v>348</v>
      </c>
      <c r="T2132" s="98" t="s">
        <v>204</v>
      </c>
      <c r="U2132" s="99">
        <v>194</v>
      </c>
      <c r="V2132" s="99" t="s">
        <v>207</v>
      </c>
      <c r="W2132" s="99">
        <v>310</v>
      </c>
      <c r="X2132" s="99" t="s">
        <v>207</v>
      </c>
      <c r="Y2132" s="99">
        <v>204</v>
      </c>
      <c r="Z2132" s="99" t="s">
        <v>207</v>
      </c>
      <c r="AA2132" s="99">
        <v>320</v>
      </c>
      <c r="AB2132" s="99" t="s">
        <v>207</v>
      </c>
      <c r="AC2132" s="9">
        <v>366</v>
      </c>
      <c r="AD2132" s="9" t="s">
        <v>207</v>
      </c>
      <c r="AE2132" s="9">
        <v>144</v>
      </c>
      <c r="AF2132" s="9" t="s">
        <v>315</v>
      </c>
      <c r="AG2132" s="14" t="s">
        <v>361</v>
      </c>
      <c r="AH2132" s="14" t="s">
        <v>207</v>
      </c>
      <c r="AI2132" s="14" t="s">
        <v>362</v>
      </c>
      <c r="AJ2132" s="14" t="s">
        <v>207</v>
      </c>
      <c r="AK2132" s="9">
        <v>5</v>
      </c>
      <c r="AL2132" s="14" t="s">
        <v>207</v>
      </c>
      <c r="AM2132" s="9">
        <v>5</v>
      </c>
      <c r="AN2132" s="14" t="s">
        <v>207</v>
      </c>
      <c r="AO2132" s="9">
        <v>5</v>
      </c>
      <c r="AP2132" s="14" t="s">
        <v>207</v>
      </c>
      <c r="AQ2132" s="9">
        <v>5</v>
      </c>
      <c r="AR2132" s="14" t="s">
        <v>207</v>
      </c>
      <c r="AS2132" s="9" t="s">
        <v>0</v>
      </c>
      <c r="AT2132" s="9" t="s">
        <v>318</v>
      </c>
      <c r="AU2132" s="9" t="s">
        <v>376</v>
      </c>
      <c r="AV2132" s="9" t="s">
        <v>320</v>
      </c>
      <c r="AW2132" s="821" t="s">
        <v>5573</v>
      </c>
      <c r="AX2132" s="9">
        <v>9010600000</v>
      </c>
      <c r="AY2132" s="99">
        <v>371</v>
      </c>
      <c r="AZ2132" s="12" t="s">
        <v>207</v>
      </c>
      <c r="BA2132" s="99">
        <v>25</v>
      </c>
      <c r="BB2132" s="12" t="s">
        <v>207</v>
      </c>
      <c r="BC2132" s="99">
        <v>23</v>
      </c>
      <c r="BD2132" s="12" t="s">
        <v>207</v>
      </c>
      <c r="BE2132" s="99">
        <v>46</v>
      </c>
      <c r="BF2132" s="12" t="s">
        <v>321</v>
      </c>
      <c r="BG2132" s="654">
        <v>45.597000000000001</v>
      </c>
      <c r="BH2132" s="12" t="s">
        <v>321</v>
      </c>
      <c r="BI2132" s="99">
        <v>34</v>
      </c>
      <c r="BJ2132" s="12" t="s">
        <v>321</v>
      </c>
      <c r="BK2132" s="754">
        <v>0</v>
      </c>
      <c r="BL2132" s="12" t="s">
        <v>321</v>
      </c>
      <c r="BM2132" s="754">
        <v>0.34799999999999998</v>
      </c>
      <c r="BN2132" s="12" t="s">
        <v>321</v>
      </c>
      <c r="BO2132" s="754">
        <v>8.5519999999999996</v>
      </c>
      <c r="BP2132" s="12" t="s">
        <v>321</v>
      </c>
      <c r="BQ2132" s="754">
        <v>0</v>
      </c>
      <c r="BR2132" s="12" t="s">
        <v>321</v>
      </c>
      <c r="BS2132" s="654">
        <v>2.698</v>
      </c>
      <c r="BT2132" s="12" t="s">
        <v>321</v>
      </c>
      <c r="BU2132" s="654">
        <v>11.597</v>
      </c>
      <c r="BV2132" s="12" t="s">
        <v>321</v>
      </c>
      <c r="BW2132" s="9">
        <v>0.22</v>
      </c>
      <c r="BX2132" s="9" t="s">
        <v>322</v>
      </c>
      <c r="BY2132" s="755">
        <v>146.1</v>
      </c>
      <c r="BZ2132" s="9" t="s">
        <v>315</v>
      </c>
      <c r="CA2132" s="755">
        <v>9.8000000000000007</v>
      </c>
      <c r="CB2132" s="9" t="s">
        <v>315</v>
      </c>
      <c r="CC2132" s="755">
        <v>9.1</v>
      </c>
      <c r="CD2132" s="9" t="s">
        <v>315</v>
      </c>
      <c r="CE2132" s="755">
        <v>101</v>
      </c>
      <c r="CF2132" s="9" t="s">
        <v>323</v>
      </c>
      <c r="CG2132" s="755">
        <v>75</v>
      </c>
      <c r="CH2132" s="9" t="s">
        <v>323</v>
      </c>
    </row>
    <row r="2133" spans="1:86" x14ac:dyDescent="0.25">
      <c r="A2133" s="444">
        <v>10141761</v>
      </c>
      <c r="C2133" s="772">
        <v>3386</v>
      </c>
      <c r="D2133" s="807">
        <v>0.05</v>
      </c>
      <c r="E2133" s="772">
        <f t="shared" si="91"/>
        <v>3555</v>
      </c>
      <c r="F2133" s="778">
        <v>1.1000000000000001</v>
      </c>
      <c r="G2133" s="774">
        <f t="shared" si="92"/>
        <v>3911</v>
      </c>
      <c r="H2133" s="776"/>
      <c r="I2133" s="758"/>
      <c r="J2133" s="776"/>
      <c r="K2133" s="786"/>
      <c r="L2133" s="9" t="s">
        <v>308</v>
      </c>
      <c r="M2133" s="9" t="s">
        <v>5004</v>
      </c>
      <c r="N2133" s="9" t="s">
        <v>397</v>
      </c>
      <c r="O2133" s="9" t="s">
        <v>310</v>
      </c>
      <c r="P2133" s="9" t="s">
        <v>4893</v>
      </c>
      <c r="Q2133" s="9" t="s">
        <v>4895</v>
      </c>
      <c r="R2133" s="9" t="s">
        <v>4896</v>
      </c>
      <c r="S2133" s="9" t="s">
        <v>348</v>
      </c>
      <c r="T2133" s="98" t="s">
        <v>204</v>
      </c>
      <c r="U2133" s="99">
        <v>206</v>
      </c>
      <c r="V2133" s="99" t="s">
        <v>207</v>
      </c>
      <c r="W2133" s="99">
        <v>330</v>
      </c>
      <c r="X2133" s="99" t="s">
        <v>207</v>
      </c>
      <c r="Y2133" s="99">
        <v>216</v>
      </c>
      <c r="Z2133" s="99" t="s">
        <v>207</v>
      </c>
      <c r="AA2133" s="99">
        <v>340</v>
      </c>
      <c r="AB2133" s="99" t="s">
        <v>207</v>
      </c>
      <c r="AC2133" s="9">
        <v>389</v>
      </c>
      <c r="AD2133" s="9" t="s">
        <v>207</v>
      </c>
      <c r="AE2133" s="9">
        <v>153</v>
      </c>
      <c r="AF2133" s="9" t="s">
        <v>315</v>
      </c>
      <c r="AG2133" s="14" t="s">
        <v>363</v>
      </c>
      <c r="AH2133" s="14" t="s">
        <v>207</v>
      </c>
      <c r="AI2133" s="14" t="s">
        <v>364</v>
      </c>
      <c r="AJ2133" s="14" t="s">
        <v>207</v>
      </c>
      <c r="AK2133" s="9">
        <v>5</v>
      </c>
      <c r="AL2133" s="14" t="s">
        <v>207</v>
      </c>
      <c r="AM2133" s="9">
        <v>5</v>
      </c>
      <c r="AN2133" s="14" t="s">
        <v>207</v>
      </c>
      <c r="AO2133" s="9">
        <v>5</v>
      </c>
      <c r="AP2133" s="14" t="s">
        <v>207</v>
      </c>
      <c r="AQ2133" s="9">
        <v>5</v>
      </c>
      <c r="AR2133" s="14" t="s">
        <v>207</v>
      </c>
      <c r="AS2133" s="9" t="s">
        <v>0</v>
      </c>
      <c r="AT2133" s="9" t="s">
        <v>318</v>
      </c>
      <c r="AU2133" s="9" t="s">
        <v>376</v>
      </c>
      <c r="AV2133" s="9" t="s">
        <v>320</v>
      </c>
      <c r="AW2133" s="821" t="s">
        <v>5574</v>
      </c>
      <c r="AX2133" s="9">
        <v>9010600000</v>
      </c>
      <c r="AY2133" s="99">
        <v>391</v>
      </c>
      <c r="AZ2133" s="12" t="s">
        <v>207</v>
      </c>
      <c r="BA2133" s="99">
        <v>25</v>
      </c>
      <c r="BB2133" s="12" t="s">
        <v>207</v>
      </c>
      <c r="BC2133" s="99">
        <v>23</v>
      </c>
      <c r="BD2133" s="12" t="s">
        <v>207</v>
      </c>
      <c r="BE2133" s="99">
        <v>49</v>
      </c>
      <c r="BF2133" s="12" t="s">
        <v>321</v>
      </c>
      <c r="BG2133" s="654">
        <v>48.837000000000003</v>
      </c>
      <c r="BH2133" s="12" t="s">
        <v>321</v>
      </c>
      <c r="BI2133" s="99">
        <v>37</v>
      </c>
      <c r="BJ2133" s="12" t="s">
        <v>321</v>
      </c>
      <c r="BK2133" s="754">
        <v>0</v>
      </c>
      <c r="BL2133" s="12" t="s">
        <v>321</v>
      </c>
      <c r="BM2133" s="754">
        <v>0.35599999999999998</v>
      </c>
      <c r="BN2133" s="12" t="s">
        <v>321</v>
      </c>
      <c r="BO2133" s="754">
        <v>8.7829999999999995</v>
      </c>
      <c r="BP2133" s="12" t="s">
        <v>321</v>
      </c>
      <c r="BQ2133" s="754">
        <v>0</v>
      </c>
      <c r="BR2133" s="12" t="s">
        <v>321</v>
      </c>
      <c r="BS2133" s="654">
        <v>2.698</v>
      </c>
      <c r="BT2133" s="12" t="s">
        <v>321</v>
      </c>
      <c r="BU2133" s="654">
        <v>11.837</v>
      </c>
      <c r="BV2133" s="12" t="s">
        <v>321</v>
      </c>
      <c r="BW2133" s="9">
        <v>0.23</v>
      </c>
      <c r="BX2133" s="9" t="s">
        <v>322</v>
      </c>
      <c r="BY2133" s="755">
        <v>153.9</v>
      </c>
      <c r="BZ2133" s="9" t="s">
        <v>315</v>
      </c>
      <c r="CA2133" s="755">
        <v>9.8000000000000007</v>
      </c>
      <c r="CB2133" s="9" t="s">
        <v>315</v>
      </c>
      <c r="CC2133" s="755">
        <v>9.1</v>
      </c>
      <c r="CD2133" s="9" t="s">
        <v>315</v>
      </c>
      <c r="CE2133" s="755">
        <v>108</v>
      </c>
      <c r="CF2133" s="9" t="s">
        <v>323</v>
      </c>
      <c r="CG2133" s="755">
        <v>81.599999999999994</v>
      </c>
      <c r="CH2133" s="9" t="s">
        <v>323</v>
      </c>
    </row>
    <row r="2134" spans="1:86" x14ac:dyDescent="0.25">
      <c r="A2134" s="444">
        <v>10141762</v>
      </c>
      <c r="C2134" s="772">
        <v>3708</v>
      </c>
      <c r="D2134" s="807">
        <v>0.05</v>
      </c>
      <c r="E2134" s="772">
        <f t="shared" si="91"/>
        <v>3893</v>
      </c>
      <c r="F2134" s="778">
        <v>1.1000000000000001</v>
      </c>
      <c r="G2134" s="774">
        <f t="shared" si="92"/>
        <v>4282</v>
      </c>
      <c r="H2134" s="776"/>
      <c r="I2134" s="758"/>
      <c r="J2134" s="776"/>
      <c r="K2134" s="786"/>
      <c r="L2134" s="9" t="s">
        <v>308</v>
      </c>
      <c r="M2134" s="9" t="s">
        <v>5005</v>
      </c>
      <c r="N2134" s="9" t="s">
        <v>397</v>
      </c>
      <c r="O2134" s="9" t="s">
        <v>310</v>
      </c>
      <c r="P2134" s="9" t="s">
        <v>4893</v>
      </c>
      <c r="Q2134" s="9" t="s">
        <v>4895</v>
      </c>
      <c r="R2134" s="9" t="s">
        <v>4896</v>
      </c>
      <c r="S2134" s="9" t="s">
        <v>348</v>
      </c>
      <c r="T2134" s="98" t="s">
        <v>204</v>
      </c>
      <c r="U2134" s="99">
        <v>219</v>
      </c>
      <c r="V2134" s="99" t="s">
        <v>207</v>
      </c>
      <c r="W2134" s="99">
        <v>350</v>
      </c>
      <c r="X2134" s="99" t="s">
        <v>207</v>
      </c>
      <c r="Y2134" s="99">
        <v>229</v>
      </c>
      <c r="Z2134" s="99" t="s">
        <v>207</v>
      </c>
      <c r="AA2134" s="99">
        <v>360</v>
      </c>
      <c r="AB2134" s="99" t="s">
        <v>207</v>
      </c>
      <c r="AC2134" s="9">
        <v>413</v>
      </c>
      <c r="AD2134" s="9" t="s">
        <v>207</v>
      </c>
      <c r="AE2134" s="9">
        <v>163</v>
      </c>
      <c r="AF2134" s="9" t="s">
        <v>315</v>
      </c>
      <c r="AG2134" s="14" t="s">
        <v>365</v>
      </c>
      <c r="AH2134" s="14" t="s">
        <v>207</v>
      </c>
      <c r="AI2134" s="14" t="s">
        <v>366</v>
      </c>
      <c r="AJ2134" s="14" t="s">
        <v>207</v>
      </c>
      <c r="AK2134" s="9">
        <v>5</v>
      </c>
      <c r="AL2134" s="14" t="s">
        <v>207</v>
      </c>
      <c r="AM2134" s="9">
        <v>5</v>
      </c>
      <c r="AN2134" s="14" t="s">
        <v>207</v>
      </c>
      <c r="AO2134" s="9">
        <v>5</v>
      </c>
      <c r="AP2134" s="14" t="s">
        <v>207</v>
      </c>
      <c r="AQ2134" s="9">
        <v>5</v>
      </c>
      <c r="AR2134" s="14" t="s">
        <v>207</v>
      </c>
      <c r="AS2134" s="9" t="s">
        <v>0</v>
      </c>
      <c r="AT2134" s="9" t="s">
        <v>318</v>
      </c>
      <c r="AU2134" s="9" t="s">
        <v>376</v>
      </c>
      <c r="AV2134" s="9" t="s">
        <v>320</v>
      </c>
      <c r="AW2134" s="821" t="s">
        <v>5575</v>
      </c>
      <c r="AX2134" s="9">
        <v>9010600000</v>
      </c>
      <c r="AY2134" s="99">
        <v>419</v>
      </c>
      <c r="AZ2134" s="12" t="s">
        <v>207</v>
      </c>
      <c r="BA2134" s="99">
        <v>30</v>
      </c>
      <c r="BB2134" s="12" t="s">
        <v>207</v>
      </c>
      <c r="BC2134" s="99">
        <v>33</v>
      </c>
      <c r="BD2134" s="12" t="s">
        <v>207</v>
      </c>
      <c r="BE2134" s="99">
        <v>87</v>
      </c>
      <c r="BF2134" s="12" t="s">
        <v>321</v>
      </c>
      <c r="BG2134" s="654">
        <v>86.394999999999996</v>
      </c>
      <c r="BH2134" s="12" t="s">
        <v>321</v>
      </c>
      <c r="BI2134" s="99">
        <v>43</v>
      </c>
      <c r="BJ2134" s="12" t="s">
        <v>321</v>
      </c>
      <c r="BK2134" s="754">
        <v>0</v>
      </c>
      <c r="BL2134" s="12" t="s">
        <v>321</v>
      </c>
      <c r="BM2134" s="754">
        <v>0.52600000000000002</v>
      </c>
      <c r="BN2134" s="12" t="s">
        <v>321</v>
      </c>
      <c r="BO2134" s="754">
        <v>1.82</v>
      </c>
      <c r="BP2134" s="12" t="s">
        <v>321</v>
      </c>
      <c r="BQ2134" s="754">
        <v>0.02</v>
      </c>
      <c r="BR2134" s="12" t="s">
        <v>321</v>
      </c>
      <c r="BS2134" s="654">
        <v>41.029000000000003</v>
      </c>
      <c r="BT2134" s="12" t="s">
        <v>321</v>
      </c>
      <c r="BU2134" s="654">
        <v>43.395000000000003</v>
      </c>
      <c r="BV2134" s="12" t="s">
        <v>321</v>
      </c>
      <c r="BW2134" s="9">
        <v>0.42</v>
      </c>
      <c r="BX2134" s="9" t="s">
        <v>322</v>
      </c>
      <c r="BY2134" s="755">
        <v>165</v>
      </c>
      <c r="BZ2134" s="9" t="s">
        <v>315</v>
      </c>
      <c r="CA2134" s="755">
        <v>11.8</v>
      </c>
      <c r="CB2134" s="9" t="s">
        <v>315</v>
      </c>
      <c r="CC2134" s="755">
        <v>13</v>
      </c>
      <c r="CD2134" s="9" t="s">
        <v>315</v>
      </c>
      <c r="CE2134" s="755">
        <v>190</v>
      </c>
      <c r="CF2134" s="9" t="s">
        <v>323</v>
      </c>
      <c r="CG2134" s="755">
        <v>94.8</v>
      </c>
      <c r="CH2134" s="9" t="s">
        <v>323</v>
      </c>
    </row>
    <row r="2135" spans="1:86" x14ac:dyDescent="0.25">
      <c r="A2135" s="444">
        <v>10141763</v>
      </c>
      <c r="C2135" s="772">
        <v>4078</v>
      </c>
      <c r="D2135" s="807">
        <v>0.05</v>
      </c>
      <c r="E2135" s="772">
        <f t="shared" si="91"/>
        <v>4282</v>
      </c>
      <c r="F2135" s="778">
        <v>1.1000000000000001</v>
      </c>
      <c r="G2135" s="774">
        <f t="shared" si="92"/>
        <v>4710</v>
      </c>
      <c r="H2135" s="776"/>
      <c r="I2135" s="758"/>
      <c r="J2135" s="776"/>
      <c r="K2135" s="786"/>
      <c r="L2135" s="9" t="s">
        <v>308</v>
      </c>
      <c r="M2135" s="9" t="s">
        <v>5006</v>
      </c>
      <c r="N2135" s="9" t="s">
        <v>397</v>
      </c>
      <c r="O2135" s="9" t="s">
        <v>310</v>
      </c>
      <c r="P2135" s="9" t="s">
        <v>4893</v>
      </c>
      <c r="Q2135" s="9" t="s">
        <v>4895</v>
      </c>
      <c r="R2135" s="9" t="s">
        <v>4896</v>
      </c>
      <c r="S2135" s="9" t="s">
        <v>348</v>
      </c>
      <c r="T2135" s="98" t="s">
        <v>204</v>
      </c>
      <c r="U2135" s="99">
        <v>231</v>
      </c>
      <c r="V2135" s="99" t="s">
        <v>207</v>
      </c>
      <c r="W2135" s="99">
        <v>370</v>
      </c>
      <c r="X2135" s="99" t="s">
        <v>207</v>
      </c>
      <c r="Y2135" s="99">
        <v>241</v>
      </c>
      <c r="Z2135" s="99" t="s">
        <v>207</v>
      </c>
      <c r="AA2135" s="99">
        <v>380</v>
      </c>
      <c r="AB2135" s="99" t="s">
        <v>207</v>
      </c>
      <c r="AC2135" s="9">
        <v>436</v>
      </c>
      <c r="AD2135" s="9" t="s">
        <v>207</v>
      </c>
      <c r="AE2135" s="9">
        <v>172</v>
      </c>
      <c r="AF2135" s="9" t="s">
        <v>315</v>
      </c>
      <c r="AG2135" s="14" t="s">
        <v>367</v>
      </c>
      <c r="AH2135" s="14" t="s">
        <v>207</v>
      </c>
      <c r="AI2135" s="14" t="s">
        <v>368</v>
      </c>
      <c r="AJ2135" s="14" t="s">
        <v>207</v>
      </c>
      <c r="AK2135" s="9">
        <v>5</v>
      </c>
      <c r="AL2135" s="14" t="s">
        <v>207</v>
      </c>
      <c r="AM2135" s="9">
        <v>5</v>
      </c>
      <c r="AN2135" s="14" t="s">
        <v>207</v>
      </c>
      <c r="AO2135" s="9">
        <v>5</v>
      </c>
      <c r="AP2135" s="14" t="s">
        <v>207</v>
      </c>
      <c r="AQ2135" s="9">
        <v>5</v>
      </c>
      <c r="AR2135" s="14" t="s">
        <v>207</v>
      </c>
      <c r="AS2135" s="9" t="s">
        <v>0</v>
      </c>
      <c r="AT2135" s="9" t="s">
        <v>318</v>
      </c>
      <c r="AU2135" s="9" t="s">
        <v>376</v>
      </c>
      <c r="AV2135" s="9" t="s">
        <v>320</v>
      </c>
      <c r="AW2135" s="821" t="s">
        <v>5576</v>
      </c>
      <c r="AX2135" s="9">
        <v>9010600000</v>
      </c>
      <c r="AY2135" s="99">
        <v>434</v>
      </c>
      <c r="AZ2135" s="12" t="s">
        <v>207</v>
      </c>
      <c r="BA2135" s="99">
        <v>30</v>
      </c>
      <c r="BB2135" s="12" t="s">
        <v>207</v>
      </c>
      <c r="BC2135" s="99">
        <v>33</v>
      </c>
      <c r="BD2135" s="12" t="s">
        <v>207</v>
      </c>
      <c r="BE2135" s="99">
        <v>92</v>
      </c>
      <c r="BF2135" s="12" t="s">
        <v>321</v>
      </c>
      <c r="BG2135" s="654">
        <v>91.488</v>
      </c>
      <c r="BH2135" s="12" t="s">
        <v>321</v>
      </c>
      <c r="BI2135" s="99">
        <v>47</v>
      </c>
      <c r="BJ2135" s="12" t="s">
        <v>321</v>
      </c>
      <c r="BK2135" s="754">
        <v>0</v>
      </c>
      <c r="BL2135" s="12" t="s">
        <v>321</v>
      </c>
      <c r="BM2135" s="754">
        <v>0.53700000000000003</v>
      </c>
      <c r="BN2135" s="12" t="s">
        <v>321</v>
      </c>
      <c r="BO2135" s="754">
        <v>1.82</v>
      </c>
      <c r="BP2135" s="12" t="s">
        <v>321</v>
      </c>
      <c r="BQ2135" s="754">
        <v>0.02</v>
      </c>
      <c r="BR2135" s="12" t="s">
        <v>321</v>
      </c>
      <c r="BS2135" s="654">
        <v>42.110999999999997</v>
      </c>
      <c r="BT2135" s="12" t="s">
        <v>321</v>
      </c>
      <c r="BU2135" s="654">
        <v>44.488</v>
      </c>
      <c r="BV2135" s="12" t="s">
        <v>321</v>
      </c>
      <c r="BW2135" s="9">
        <v>0.44</v>
      </c>
      <c r="BX2135" s="9" t="s">
        <v>322</v>
      </c>
      <c r="BY2135" s="755">
        <v>170.9</v>
      </c>
      <c r="BZ2135" s="9" t="s">
        <v>315</v>
      </c>
      <c r="CA2135" s="755">
        <v>11.8</v>
      </c>
      <c r="CB2135" s="9" t="s">
        <v>315</v>
      </c>
      <c r="CC2135" s="755">
        <v>13</v>
      </c>
      <c r="CD2135" s="9" t="s">
        <v>315</v>
      </c>
      <c r="CE2135" s="755">
        <v>202</v>
      </c>
      <c r="CF2135" s="9" t="s">
        <v>323</v>
      </c>
      <c r="CG2135" s="755">
        <v>103.6</v>
      </c>
      <c r="CH2135" s="9" t="s">
        <v>323</v>
      </c>
    </row>
    <row r="2136" spans="1:86" x14ac:dyDescent="0.25">
      <c r="A2136" s="444">
        <v>10141764</v>
      </c>
      <c r="C2136" s="772">
        <v>4473</v>
      </c>
      <c r="D2136" s="807">
        <v>0.05</v>
      </c>
      <c r="E2136" s="772">
        <f t="shared" si="91"/>
        <v>4697</v>
      </c>
      <c r="F2136" s="778">
        <v>1.1000000000000001</v>
      </c>
      <c r="G2136" s="774">
        <f t="shared" si="92"/>
        <v>5167</v>
      </c>
      <c r="H2136" s="776"/>
      <c r="I2136" s="758"/>
      <c r="J2136" s="776"/>
      <c r="K2136" s="786"/>
      <c r="L2136" s="9" t="s">
        <v>308</v>
      </c>
      <c r="M2136" s="9" t="s">
        <v>5007</v>
      </c>
      <c r="N2136" s="9" t="s">
        <v>397</v>
      </c>
      <c r="O2136" s="9" t="s">
        <v>310</v>
      </c>
      <c r="P2136" s="9" t="s">
        <v>4893</v>
      </c>
      <c r="Q2136" s="9" t="s">
        <v>4895</v>
      </c>
      <c r="R2136" s="9" t="s">
        <v>4896</v>
      </c>
      <c r="S2136" s="9" t="s">
        <v>348</v>
      </c>
      <c r="T2136" s="98" t="s">
        <v>204</v>
      </c>
      <c r="U2136" s="99">
        <v>244</v>
      </c>
      <c r="V2136" s="99" t="s">
        <v>207</v>
      </c>
      <c r="W2136" s="99">
        <v>390</v>
      </c>
      <c r="X2136" s="99" t="s">
        <v>207</v>
      </c>
      <c r="Y2136" s="99">
        <v>254</v>
      </c>
      <c r="Z2136" s="99" t="s">
        <v>207</v>
      </c>
      <c r="AA2136" s="99">
        <v>400</v>
      </c>
      <c r="AB2136" s="99" t="s">
        <v>207</v>
      </c>
      <c r="AC2136" s="9">
        <v>460</v>
      </c>
      <c r="AD2136" s="9" t="s">
        <v>207</v>
      </c>
      <c r="AE2136" s="9">
        <v>181</v>
      </c>
      <c r="AF2136" s="9" t="s">
        <v>315</v>
      </c>
      <c r="AG2136" s="14" t="s">
        <v>369</v>
      </c>
      <c r="AH2136" s="14" t="s">
        <v>207</v>
      </c>
      <c r="AI2136" s="14" t="s">
        <v>370</v>
      </c>
      <c r="AJ2136" s="14" t="s">
        <v>207</v>
      </c>
      <c r="AK2136" s="9">
        <v>5</v>
      </c>
      <c r="AL2136" s="14" t="s">
        <v>207</v>
      </c>
      <c r="AM2136" s="9">
        <v>5</v>
      </c>
      <c r="AN2136" s="14" t="s">
        <v>207</v>
      </c>
      <c r="AO2136" s="9">
        <v>5</v>
      </c>
      <c r="AP2136" s="14" t="s">
        <v>207</v>
      </c>
      <c r="AQ2136" s="9">
        <v>5</v>
      </c>
      <c r="AR2136" s="14" t="s">
        <v>207</v>
      </c>
      <c r="AS2136" s="9" t="s">
        <v>0</v>
      </c>
      <c r="AT2136" s="9" t="s">
        <v>318</v>
      </c>
      <c r="AU2136" s="9" t="s">
        <v>376</v>
      </c>
      <c r="AV2136" s="9" t="s">
        <v>320</v>
      </c>
      <c r="AW2136" s="821" t="s">
        <v>5577</v>
      </c>
      <c r="AX2136" s="9">
        <v>9010600000</v>
      </c>
      <c r="AY2136" s="99">
        <v>452</v>
      </c>
      <c r="AZ2136" s="12" t="s">
        <v>207</v>
      </c>
      <c r="BA2136" s="99">
        <v>30</v>
      </c>
      <c r="BB2136" s="12" t="s">
        <v>207</v>
      </c>
      <c r="BC2136" s="99">
        <v>33</v>
      </c>
      <c r="BD2136" s="12" t="s">
        <v>207</v>
      </c>
      <c r="BE2136" s="99">
        <v>95</v>
      </c>
      <c r="BF2136" s="12" t="s">
        <v>321</v>
      </c>
      <c r="BG2136" s="654">
        <v>94.945999999999998</v>
      </c>
      <c r="BH2136" s="12" t="s">
        <v>321</v>
      </c>
      <c r="BI2136" s="99">
        <v>49</v>
      </c>
      <c r="BJ2136" s="12" t="s">
        <v>321</v>
      </c>
      <c r="BK2136" s="754">
        <v>0</v>
      </c>
      <c r="BL2136" s="12" t="s">
        <v>321</v>
      </c>
      <c r="BM2136" s="754">
        <v>0.55300000000000005</v>
      </c>
      <c r="BN2136" s="12" t="s">
        <v>321</v>
      </c>
      <c r="BO2136" s="754">
        <v>1.82</v>
      </c>
      <c r="BP2136" s="12" t="s">
        <v>321</v>
      </c>
      <c r="BQ2136" s="754">
        <v>0.02</v>
      </c>
      <c r="BR2136" s="12" t="s">
        <v>321</v>
      </c>
      <c r="BS2136" s="654">
        <v>43.552999999999997</v>
      </c>
      <c r="BT2136" s="12" t="s">
        <v>321</v>
      </c>
      <c r="BU2136" s="654">
        <v>45.945999999999998</v>
      </c>
      <c r="BV2136" s="12" t="s">
        <v>321</v>
      </c>
      <c r="BW2136" s="9">
        <v>0.46</v>
      </c>
      <c r="BX2136" s="9" t="s">
        <v>322</v>
      </c>
      <c r="BY2136" s="755">
        <v>178</v>
      </c>
      <c r="BZ2136" s="9" t="s">
        <v>315</v>
      </c>
      <c r="CA2136" s="755">
        <v>11.8</v>
      </c>
      <c r="CB2136" s="9" t="s">
        <v>315</v>
      </c>
      <c r="CC2136" s="755">
        <v>13</v>
      </c>
      <c r="CD2136" s="9" t="s">
        <v>315</v>
      </c>
      <c r="CE2136" s="755">
        <v>209</v>
      </c>
      <c r="CF2136" s="9" t="s">
        <v>323</v>
      </c>
      <c r="CG2136" s="755">
        <v>108</v>
      </c>
      <c r="CH2136" s="9" t="s">
        <v>323</v>
      </c>
    </row>
    <row r="2137" spans="1:86" x14ac:dyDescent="0.25">
      <c r="A2137" s="444">
        <v>10101743</v>
      </c>
      <c r="C2137" s="772">
        <v>1955</v>
      </c>
      <c r="D2137" s="807">
        <v>0.05</v>
      </c>
      <c r="E2137" s="772">
        <f t="shared" si="91"/>
        <v>2053</v>
      </c>
      <c r="F2137" s="778">
        <v>1.1000000000000001</v>
      </c>
      <c r="G2137" s="774">
        <f t="shared" si="92"/>
        <v>2258</v>
      </c>
      <c r="H2137" s="776"/>
      <c r="I2137" s="758"/>
      <c r="J2137" s="776"/>
      <c r="K2137" s="786"/>
      <c r="L2137" s="9" t="s">
        <v>308</v>
      </c>
      <c r="M2137" s="9" t="s">
        <v>5008</v>
      </c>
      <c r="N2137" s="9" t="s">
        <v>397</v>
      </c>
      <c r="O2137" s="9" t="s">
        <v>310</v>
      </c>
      <c r="P2137" s="9" t="s">
        <v>4893</v>
      </c>
      <c r="Q2137" s="9" t="s">
        <v>4895</v>
      </c>
      <c r="R2137" s="9" t="s">
        <v>4896</v>
      </c>
      <c r="S2137" s="9" t="s">
        <v>314</v>
      </c>
      <c r="T2137" s="98" t="s">
        <v>210</v>
      </c>
      <c r="U2137" s="99">
        <v>107</v>
      </c>
      <c r="V2137" s="99" t="s">
        <v>207</v>
      </c>
      <c r="W2137" s="99">
        <v>190</v>
      </c>
      <c r="X2137" s="99" t="s">
        <v>207</v>
      </c>
      <c r="Y2137" s="99">
        <v>117</v>
      </c>
      <c r="Z2137" s="99" t="s">
        <v>207</v>
      </c>
      <c r="AA2137" s="99">
        <v>200</v>
      </c>
      <c r="AB2137" s="99" t="s">
        <v>207</v>
      </c>
      <c r="AC2137" s="9">
        <v>218</v>
      </c>
      <c r="AD2137" s="9" t="s">
        <v>207</v>
      </c>
      <c r="AE2137" s="9">
        <v>86</v>
      </c>
      <c r="AF2137" s="9" t="s">
        <v>315</v>
      </c>
      <c r="AG2137" s="14" t="s">
        <v>316</v>
      </c>
      <c r="AH2137" s="14" t="s">
        <v>207</v>
      </c>
      <c r="AI2137" s="14" t="s">
        <v>317</v>
      </c>
      <c r="AJ2137" s="14" t="s">
        <v>207</v>
      </c>
      <c r="AK2137" s="9">
        <v>5</v>
      </c>
      <c r="AL2137" s="14" t="s">
        <v>207</v>
      </c>
      <c r="AM2137" s="9">
        <v>5</v>
      </c>
      <c r="AN2137" s="14" t="s">
        <v>207</v>
      </c>
      <c r="AO2137" s="9">
        <v>5</v>
      </c>
      <c r="AP2137" s="14" t="s">
        <v>207</v>
      </c>
      <c r="AQ2137" s="9">
        <v>5</v>
      </c>
      <c r="AR2137" s="14" t="s">
        <v>207</v>
      </c>
      <c r="AS2137" s="9" t="s">
        <v>0</v>
      </c>
      <c r="AT2137" s="9" t="s">
        <v>318</v>
      </c>
      <c r="AU2137" s="9" t="s">
        <v>376</v>
      </c>
      <c r="AV2137" s="9" t="s">
        <v>320</v>
      </c>
      <c r="AW2137" s="821" t="s">
        <v>5578</v>
      </c>
      <c r="AX2137" s="9">
        <v>9010600000</v>
      </c>
      <c r="AY2137" s="99">
        <v>251</v>
      </c>
      <c r="AZ2137" s="12" t="s">
        <v>207</v>
      </c>
      <c r="BA2137" s="99">
        <v>25</v>
      </c>
      <c r="BB2137" s="12" t="s">
        <v>207</v>
      </c>
      <c r="BC2137" s="99">
        <v>23</v>
      </c>
      <c r="BD2137" s="12" t="s">
        <v>207</v>
      </c>
      <c r="BE2137" s="99">
        <v>30</v>
      </c>
      <c r="BF2137" s="12" t="s">
        <v>321</v>
      </c>
      <c r="BG2137" s="654">
        <v>29.238</v>
      </c>
      <c r="BH2137" s="12" t="s">
        <v>321</v>
      </c>
      <c r="BI2137" s="99">
        <v>20</v>
      </c>
      <c r="BJ2137" s="12" t="s">
        <v>321</v>
      </c>
      <c r="BK2137" s="754">
        <v>0</v>
      </c>
      <c r="BL2137" s="12" t="s">
        <v>321</v>
      </c>
      <c r="BM2137" s="754">
        <v>0.3</v>
      </c>
      <c r="BN2137" s="12" t="s">
        <v>321</v>
      </c>
      <c r="BO2137" s="754">
        <v>6.24</v>
      </c>
      <c r="BP2137" s="12" t="s">
        <v>321</v>
      </c>
      <c r="BQ2137" s="754">
        <v>0</v>
      </c>
      <c r="BR2137" s="12" t="s">
        <v>321</v>
      </c>
      <c r="BS2137" s="654">
        <v>2.698</v>
      </c>
      <c r="BT2137" s="12" t="s">
        <v>321</v>
      </c>
      <c r="BU2137" s="654">
        <v>9.2379999999999995</v>
      </c>
      <c r="BV2137" s="12" t="s">
        <v>321</v>
      </c>
      <c r="BW2137" s="9">
        <v>0.15</v>
      </c>
      <c r="BX2137" s="9" t="s">
        <v>322</v>
      </c>
      <c r="BY2137" s="755">
        <v>98.8</v>
      </c>
      <c r="BZ2137" s="9" t="s">
        <v>315</v>
      </c>
      <c r="CA2137" s="755">
        <v>9.8000000000000007</v>
      </c>
      <c r="CB2137" s="9" t="s">
        <v>315</v>
      </c>
      <c r="CC2137" s="755">
        <v>9.1</v>
      </c>
      <c r="CD2137" s="9" t="s">
        <v>315</v>
      </c>
      <c r="CE2137" s="755">
        <v>64</v>
      </c>
      <c r="CF2137" s="9" t="s">
        <v>323</v>
      </c>
      <c r="CG2137" s="755">
        <v>44.1</v>
      </c>
      <c r="CH2137" s="9" t="s">
        <v>323</v>
      </c>
    </row>
    <row r="2138" spans="1:86" x14ac:dyDescent="0.25">
      <c r="A2138" s="444">
        <v>10101744</v>
      </c>
      <c r="C2138" s="772">
        <v>2084</v>
      </c>
      <c r="D2138" s="807">
        <v>0.05</v>
      </c>
      <c r="E2138" s="772">
        <f t="shared" si="91"/>
        <v>2188</v>
      </c>
      <c r="F2138" s="778">
        <v>1.1000000000000001</v>
      </c>
      <c r="G2138" s="774">
        <f t="shared" si="92"/>
        <v>2407</v>
      </c>
      <c r="H2138" s="776"/>
      <c r="I2138" s="758"/>
      <c r="J2138" s="776"/>
      <c r="K2138" s="786"/>
      <c r="L2138" s="9" t="s">
        <v>308</v>
      </c>
      <c r="M2138" s="9" t="s">
        <v>5009</v>
      </c>
      <c r="N2138" s="9" t="s">
        <v>397</v>
      </c>
      <c r="O2138" s="9" t="s">
        <v>310</v>
      </c>
      <c r="P2138" s="9" t="s">
        <v>4893</v>
      </c>
      <c r="Q2138" s="9" t="s">
        <v>4895</v>
      </c>
      <c r="R2138" s="9" t="s">
        <v>4896</v>
      </c>
      <c r="S2138" s="9" t="s">
        <v>314</v>
      </c>
      <c r="T2138" s="98" t="s">
        <v>210</v>
      </c>
      <c r="U2138" s="99">
        <v>118</v>
      </c>
      <c r="V2138" s="99" t="s">
        <v>207</v>
      </c>
      <c r="W2138" s="99">
        <v>210</v>
      </c>
      <c r="X2138" s="99" t="s">
        <v>207</v>
      </c>
      <c r="Y2138" s="99">
        <v>128</v>
      </c>
      <c r="Z2138" s="99" t="s">
        <v>207</v>
      </c>
      <c r="AA2138" s="99">
        <v>220</v>
      </c>
      <c r="AB2138" s="99" t="s">
        <v>207</v>
      </c>
      <c r="AC2138" s="9">
        <v>241</v>
      </c>
      <c r="AD2138" s="9" t="s">
        <v>207</v>
      </c>
      <c r="AE2138" s="9">
        <v>95</v>
      </c>
      <c r="AF2138" s="9" t="s">
        <v>315</v>
      </c>
      <c r="AG2138" s="14" t="s">
        <v>324</v>
      </c>
      <c r="AH2138" s="14" t="s">
        <v>207</v>
      </c>
      <c r="AI2138" s="14" t="s">
        <v>325</v>
      </c>
      <c r="AJ2138" s="14" t="s">
        <v>207</v>
      </c>
      <c r="AK2138" s="9">
        <v>5</v>
      </c>
      <c r="AL2138" s="14" t="s">
        <v>207</v>
      </c>
      <c r="AM2138" s="9">
        <v>5</v>
      </c>
      <c r="AN2138" s="14" t="s">
        <v>207</v>
      </c>
      <c r="AO2138" s="9">
        <v>5</v>
      </c>
      <c r="AP2138" s="14" t="s">
        <v>207</v>
      </c>
      <c r="AQ2138" s="9">
        <v>5</v>
      </c>
      <c r="AR2138" s="14" t="s">
        <v>207</v>
      </c>
      <c r="AS2138" s="9" t="s">
        <v>0</v>
      </c>
      <c r="AT2138" s="9" t="s">
        <v>318</v>
      </c>
      <c r="AU2138" s="9" t="s">
        <v>376</v>
      </c>
      <c r="AV2138" s="9" t="s">
        <v>320</v>
      </c>
      <c r="AW2138" s="821" t="s">
        <v>5579</v>
      </c>
      <c r="AX2138" s="9">
        <v>9010600000</v>
      </c>
      <c r="AY2138" s="99">
        <v>272</v>
      </c>
      <c r="AZ2138" s="12" t="s">
        <v>207</v>
      </c>
      <c r="BA2138" s="99">
        <v>25</v>
      </c>
      <c r="BB2138" s="12" t="s">
        <v>207</v>
      </c>
      <c r="BC2138" s="99">
        <v>23</v>
      </c>
      <c r="BD2138" s="12" t="s">
        <v>207</v>
      </c>
      <c r="BE2138" s="99">
        <v>33</v>
      </c>
      <c r="BF2138" s="12" t="s">
        <v>321</v>
      </c>
      <c r="BG2138" s="654">
        <v>32.718000000000004</v>
      </c>
      <c r="BH2138" s="12" t="s">
        <v>321</v>
      </c>
      <c r="BI2138" s="99">
        <v>22</v>
      </c>
      <c r="BJ2138" s="12" t="s">
        <v>321</v>
      </c>
      <c r="BK2138" s="754">
        <v>0</v>
      </c>
      <c r="BL2138" s="12" t="s">
        <v>321</v>
      </c>
      <c r="BM2138" s="754">
        <v>0.308</v>
      </c>
      <c r="BN2138" s="12" t="s">
        <v>321</v>
      </c>
      <c r="BO2138" s="754">
        <v>7.7119999999999997</v>
      </c>
      <c r="BP2138" s="12" t="s">
        <v>321</v>
      </c>
      <c r="BQ2138" s="754">
        <v>0</v>
      </c>
      <c r="BR2138" s="12" t="s">
        <v>321</v>
      </c>
      <c r="BS2138" s="654">
        <v>2.698</v>
      </c>
      <c r="BT2138" s="12" t="s">
        <v>321</v>
      </c>
      <c r="BU2138" s="654">
        <v>10.718</v>
      </c>
      <c r="BV2138" s="12" t="s">
        <v>321</v>
      </c>
      <c r="BW2138" s="9">
        <v>0.16</v>
      </c>
      <c r="BX2138" s="9" t="s">
        <v>322</v>
      </c>
      <c r="BY2138" s="755">
        <v>107.1</v>
      </c>
      <c r="BZ2138" s="9" t="s">
        <v>315</v>
      </c>
      <c r="CA2138" s="755">
        <v>9.8000000000000007</v>
      </c>
      <c r="CB2138" s="9" t="s">
        <v>315</v>
      </c>
      <c r="CC2138" s="755">
        <v>9.1</v>
      </c>
      <c r="CD2138" s="9" t="s">
        <v>315</v>
      </c>
      <c r="CE2138" s="755">
        <v>72</v>
      </c>
      <c r="CF2138" s="9" t="s">
        <v>323</v>
      </c>
      <c r="CG2138" s="755">
        <v>48.5</v>
      </c>
      <c r="CH2138" s="9" t="s">
        <v>323</v>
      </c>
    </row>
    <row r="2139" spans="1:86" x14ac:dyDescent="0.25">
      <c r="A2139" s="444">
        <v>10101745</v>
      </c>
      <c r="C2139" s="772">
        <v>2238</v>
      </c>
      <c r="D2139" s="807">
        <v>0.05</v>
      </c>
      <c r="E2139" s="772">
        <f t="shared" si="91"/>
        <v>2350</v>
      </c>
      <c r="F2139" s="778">
        <v>1.1000000000000001</v>
      </c>
      <c r="G2139" s="774">
        <f t="shared" si="92"/>
        <v>2585</v>
      </c>
      <c r="H2139" s="776"/>
      <c r="I2139" s="758"/>
      <c r="J2139" s="776"/>
      <c r="K2139" s="786"/>
      <c r="L2139" s="9" t="s">
        <v>308</v>
      </c>
      <c r="M2139" s="9" t="s">
        <v>5010</v>
      </c>
      <c r="N2139" s="9" t="s">
        <v>397</v>
      </c>
      <c r="O2139" s="9" t="s">
        <v>310</v>
      </c>
      <c r="P2139" s="9" t="s">
        <v>4893</v>
      </c>
      <c r="Q2139" s="9" t="s">
        <v>4895</v>
      </c>
      <c r="R2139" s="9" t="s">
        <v>4896</v>
      </c>
      <c r="S2139" s="9" t="s">
        <v>314</v>
      </c>
      <c r="T2139" s="98" t="s">
        <v>210</v>
      </c>
      <c r="U2139" s="99">
        <v>129</v>
      </c>
      <c r="V2139" s="99" t="s">
        <v>207</v>
      </c>
      <c r="W2139" s="99">
        <v>230</v>
      </c>
      <c r="X2139" s="99" t="s">
        <v>207</v>
      </c>
      <c r="Y2139" s="99">
        <v>139</v>
      </c>
      <c r="Z2139" s="99" t="s">
        <v>207</v>
      </c>
      <c r="AA2139" s="99">
        <v>240</v>
      </c>
      <c r="AB2139" s="99" t="s">
        <v>207</v>
      </c>
      <c r="AC2139" s="9">
        <v>264</v>
      </c>
      <c r="AD2139" s="9" t="s">
        <v>207</v>
      </c>
      <c r="AE2139" s="9">
        <v>104</v>
      </c>
      <c r="AF2139" s="9" t="s">
        <v>315</v>
      </c>
      <c r="AG2139" s="14" t="s">
        <v>326</v>
      </c>
      <c r="AH2139" s="14" t="s">
        <v>207</v>
      </c>
      <c r="AI2139" s="14" t="s">
        <v>327</v>
      </c>
      <c r="AJ2139" s="14" t="s">
        <v>207</v>
      </c>
      <c r="AK2139" s="9">
        <v>5</v>
      </c>
      <c r="AL2139" s="14" t="s">
        <v>207</v>
      </c>
      <c r="AM2139" s="9">
        <v>5</v>
      </c>
      <c r="AN2139" s="14" t="s">
        <v>207</v>
      </c>
      <c r="AO2139" s="9">
        <v>5</v>
      </c>
      <c r="AP2139" s="14" t="s">
        <v>207</v>
      </c>
      <c r="AQ2139" s="9">
        <v>5</v>
      </c>
      <c r="AR2139" s="14" t="s">
        <v>207</v>
      </c>
      <c r="AS2139" s="9" t="s">
        <v>0</v>
      </c>
      <c r="AT2139" s="9" t="s">
        <v>318</v>
      </c>
      <c r="AU2139" s="9" t="s">
        <v>376</v>
      </c>
      <c r="AV2139" s="9" t="s">
        <v>320</v>
      </c>
      <c r="AW2139" s="821" t="s">
        <v>5580</v>
      </c>
      <c r="AX2139" s="9">
        <v>9010600000</v>
      </c>
      <c r="AY2139" s="99">
        <v>292</v>
      </c>
      <c r="AZ2139" s="12" t="s">
        <v>207</v>
      </c>
      <c r="BA2139" s="99">
        <v>25</v>
      </c>
      <c r="BB2139" s="12" t="s">
        <v>207</v>
      </c>
      <c r="BC2139" s="99">
        <v>23</v>
      </c>
      <c r="BD2139" s="12" t="s">
        <v>207</v>
      </c>
      <c r="BE2139" s="99">
        <v>36</v>
      </c>
      <c r="BF2139" s="12" t="s">
        <v>321</v>
      </c>
      <c r="BG2139" s="654">
        <v>35.438000000000002</v>
      </c>
      <c r="BH2139" s="12" t="s">
        <v>321</v>
      </c>
      <c r="BI2139" s="99">
        <v>24</v>
      </c>
      <c r="BJ2139" s="12" t="s">
        <v>321</v>
      </c>
      <c r="BK2139" s="754">
        <v>0</v>
      </c>
      <c r="BL2139" s="12" t="s">
        <v>321</v>
      </c>
      <c r="BM2139" s="754">
        <v>0.316</v>
      </c>
      <c r="BN2139" s="12" t="s">
        <v>321</v>
      </c>
      <c r="BO2139" s="754">
        <v>8.4239999999999995</v>
      </c>
      <c r="BP2139" s="12" t="s">
        <v>321</v>
      </c>
      <c r="BQ2139" s="754">
        <v>0</v>
      </c>
      <c r="BR2139" s="12" t="s">
        <v>321</v>
      </c>
      <c r="BS2139" s="654">
        <v>2.698</v>
      </c>
      <c r="BT2139" s="12" t="s">
        <v>321</v>
      </c>
      <c r="BU2139" s="654">
        <v>11.438000000000001</v>
      </c>
      <c r="BV2139" s="12" t="s">
        <v>321</v>
      </c>
      <c r="BW2139" s="9">
        <v>0.17</v>
      </c>
      <c r="BX2139" s="9" t="s">
        <v>322</v>
      </c>
      <c r="BY2139" s="755">
        <v>115</v>
      </c>
      <c r="BZ2139" s="9" t="s">
        <v>315</v>
      </c>
      <c r="CA2139" s="755">
        <v>9.8000000000000007</v>
      </c>
      <c r="CB2139" s="9" t="s">
        <v>315</v>
      </c>
      <c r="CC2139" s="755">
        <v>9.1</v>
      </c>
      <c r="CD2139" s="9" t="s">
        <v>315</v>
      </c>
      <c r="CE2139" s="755">
        <v>78</v>
      </c>
      <c r="CF2139" s="9" t="s">
        <v>323</v>
      </c>
      <c r="CG2139" s="755">
        <v>52.9</v>
      </c>
      <c r="CH2139" s="9" t="s">
        <v>323</v>
      </c>
    </row>
    <row r="2140" spans="1:86" x14ac:dyDescent="0.25">
      <c r="A2140" s="444">
        <v>10101746</v>
      </c>
      <c r="C2140" s="772">
        <v>2415</v>
      </c>
      <c r="D2140" s="807">
        <v>0.05</v>
      </c>
      <c r="E2140" s="772">
        <f t="shared" si="91"/>
        <v>2536</v>
      </c>
      <c r="F2140" s="778">
        <v>1.1000000000000001</v>
      </c>
      <c r="G2140" s="774">
        <f t="shared" si="92"/>
        <v>2790</v>
      </c>
      <c r="H2140" s="776"/>
      <c r="I2140" s="758"/>
      <c r="J2140" s="776"/>
      <c r="K2140" s="786"/>
      <c r="L2140" s="9" t="s">
        <v>308</v>
      </c>
      <c r="M2140" s="9" t="s">
        <v>5011</v>
      </c>
      <c r="N2140" s="9" t="s">
        <v>397</v>
      </c>
      <c r="O2140" s="9" t="s">
        <v>310</v>
      </c>
      <c r="P2140" s="9" t="s">
        <v>4893</v>
      </c>
      <c r="Q2140" s="9" t="s">
        <v>4895</v>
      </c>
      <c r="R2140" s="9" t="s">
        <v>4896</v>
      </c>
      <c r="S2140" s="9" t="s">
        <v>314</v>
      </c>
      <c r="T2140" s="98" t="s">
        <v>210</v>
      </c>
      <c r="U2140" s="99">
        <v>141</v>
      </c>
      <c r="V2140" s="99" t="s">
        <v>207</v>
      </c>
      <c r="W2140" s="99">
        <v>250</v>
      </c>
      <c r="X2140" s="99" t="s">
        <v>207</v>
      </c>
      <c r="Y2140" s="99">
        <v>151</v>
      </c>
      <c r="Z2140" s="99" t="s">
        <v>207</v>
      </c>
      <c r="AA2140" s="99">
        <v>260</v>
      </c>
      <c r="AB2140" s="99" t="s">
        <v>207</v>
      </c>
      <c r="AC2140" s="9">
        <v>287</v>
      </c>
      <c r="AD2140" s="9" t="s">
        <v>207</v>
      </c>
      <c r="AE2140" s="9">
        <v>113</v>
      </c>
      <c r="AF2140" s="9" t="s">
        <v>315</v>
      </c>
      <c r="AG2140" s="14" t="s">
        <v>328</v>
      </c>
      <c r="AH2140" s="14" t="s">
        <v>207</v>
      </c>
      <c r="AI2140" s="14" t="s">
        <v>329</v>
      </c>
      <c r="AJ2140" s="14" t="s">
        <v>207</v>
      </c>
      <c r="AK2140" s="9">
        <v>5</v>
      </c>
      <c r="AL2140" s="14" t="s">
        <v>207</v>
      </c>
      <c r="AM2140" s="9">
        <v>5</v>
      </c>
      <c r="AN2140" s="14" t="s">
        <v>207</v>
      </c>
      <c r="AO2140" s="9">
        <v>5</v>
      </c>
      <c r="AP2140" s="14" t="s">
        <v>207</v>
      </c>
      <c r="AQ2140" s="9">
        <v>5</v>
      </c>
      <c r="AR2140" s="14" t="s">
        <v>207</v>
      </c>
      <c r="AS2140" s="9" t="s">
        <v>0</v>
      </c>
      <c r="AT2140" s="9" t="s">
        <v>318</v>
      </c>
      <c r="AU2140" s="9" t="s">
        <v>376</v>
      </c>
      <c r="AV2140" s="9" t="s">
        <v>320</v>
      </c>
      <c r="AW2140" s="821" t="s">
        <v>5581</v>
      </c>
      <c r="AX2140" s="9">
        <v>9010600000</v>
      </c>
      <c r="AY2140" s="99">
        <v>312</v>
      </c>
      <c r="AZ2140" s="12" t="s">
        <v>207</v>
      </c>
      <c r="BA2140" s="99">
        <v>25</v>
      </c>
      <c r="BB2140" s="12" t="s">
        <v>207</v>
      </c>
      <c r="BC2140" s="99">
        <v>23</v>
      </c>
      <c r="BD2140" s="12" t="s">
        <v>207</v>
      </c>
      <c r="BE2140" s="99">
        <v>38</v>
      </c>
      <c r="BF2140" s="12" t="s">
        <v>321</v>
      </c>
      <c r="BG2140" s="654">
        <v>37.198</v>
      </c>
      <c r="BH2140" s="12" t="s">
        <v>321</v>
      </c>
      <c r="BI2140" s="99">
        <v>25</v>
      </c>
      <c r="BJ2140" s="12" t="s">
        <v>321</v>
      </c>
      <c r="BK2140" s="754">
        <v>0</v>
      </c>
      <c r="BL2140" s="12" t="s">
        <v>321</v>
      </c>
      <c r="BM2140" s="754">
        <v>0.32400000000000001</v>
      </c>
      <c r="BN2140" s="12" t="s">
        <v>321</v>
      </c>
      <c r="BO2140" s="754">
        <v>9.1760000000000002</v>
      </c>
      <c r="BP2140" s="12" t="s">
        <v>321</v>
      </c>
      <c r="BQ2140" s="754">
        <v>0</v>
      </c>
      <c r="BR2140" s="12" t="s">
        <v>321</v>
      </c>
      <c r="BS2140" s="654">
        <v>2.698</v>
      </c>
      <c r="BT2140" s="12" t="s">
        <v>321</v>
      </c>
      <c r="BU2140" s="654">
        <v>12.198</v>
      </c>
      <c r="BV2140" s="12" t="s">
        <v>321</v>
      </c>
      <c r="BW2140" s="9">
        <v>0.18</v>
      </c>
      <c r="BX2140" s="9" t="s">
        <v>322</v>
      </c>
      <c r="BY2140" s="755">
        <v>122.8</v>
      </c>
      <c r="BZ2140" s="9" t="s">
        <v>315</v>
      </c>
      <c r="CA2140" s="755">
        <v>9.8000000000000007</v>
      </c>
      <c r="CB2140" s="9" t="s">
        <v>315</v>
      </c>
      <c r="CC2140" s="755">
        <v>9.1</v>
      </c>
      <c r="CD2140" s="9" t="s">
        <v>315</v>
      </c>
      <c r="CE2140" s="755">
        <v>82</v>
      </c>
      <c r="CF2140" s="9" t="s">
        <v>323</v>
      </c>
      <c r="CG2140" s="755">
        <v>55.1</v>
      </c>
      <c r="CH2140" s="9" t="s">
        <v>323</v>
      </c>
    </row>
    <row r="2141" spans="1:86" x14ac:dyDescent="0.25">
      <c r="A2141" s="444">
        <v>10101747</v>
      </c>
      <c r="C2141" s="772">
        <v>2616</v>
      </c>
      <c r="D2141" s="807">
        <v>0.05</v>
      </c>
      <c r="E2141" s="772">
        <f t="shared" si="91"/>
        <v>2747</v>
      </c>
      <c r="F2141" s="778">
        <v>1.1000000000000001</v>
      </c>
      <c r="G2141" s="774">
        <f t="shared" si="92"/>
        <v>3022</v>
      </c>
      <c r="H2141" s="776"/>
      <c r="I2141" s="758"/>
      <c r="J2141" s="776"/>
      <c r="K2141" s="786"/>
      <c r="L2141" s="9" t="s">
        <v>308</v>
      </c>
      <c r="M2141" s="9" t="s">
        <v>5012</v>
      </c>
      <c r="N2141" s="9" t="s">
        <v>397</v>
      </c>
      <c r="O2141" s="9" t="s">
        <v>310</v>
      </c>
      <c r="P2141" s="9" t="s">
        <v>4893</v>
      </c>
      <c r="Q2141" s="9" t="s">
        <v>4895</v>
      </c>
      <c r="R2141" s="9" t="s">
        <v>4896</v>
      </c>
      <c r="S2141" s="9" t="s">
        <v>314</v>
      </c>
      <c r="T2141" s="98" t="s">
        <v>210</v>
      </c>
      <c r="U2141" s="99">
        <v>152</v>
      </c>
      <c r="V2141" s="99" t="s">
        <v>207</v>
      </c>
      <c r="W2141" s="99">
        <v>270</v>
      </c>
      <c r="X2141" s="99" t="s">
        <v>207</v>
      </c>
      <c r="Y2141" s="99">
        <v>162</v>
      </c>
      <c r="Z2141" s="99" t="s">
        <v>207</v>
      </c>
      <c r="AA2141" s="99">
        <v>280</v>
      </c>
      <c r="AB2141" s="99" t="s">
        <v>207</v>
      </c>
      <c r="AC2141" s="9">
        <v>310</v>
      </c>
      <c r="AD2141" s="9" t="s">
        <v>207</v>
      </c>
      <c r="AE2141" s="9">
        <v>122</v>
      </c>
      <c r="AF2141" s="9" t="s">
        <v>315</v>
      </c>
      <c r="AG2141" s="14" t="s">
        <v>330</v>
      </c>
      <c r="AH2141" s="14" t="s">
        <v>207</v>
      </c>
      <c r="AI2141" s="14" t="s">
        <v>331</v>
      </c>
      <c r="AJ2141" s="14" t="s">
        <v>207</v>
      </c>
      <c r="AK2141" s="9">
        <v>5</v>
      </c>
      <c r="AL2141" s="14" t="s">
        <v>207</v>
      </c>
      <c r="AM2141" s="9">
        <v>5</v>
      </c>
      <c r="AN2141" s="14" t="s">
        <v>207</v>
      </c>
      <c r="AO2141" s="9">
        <v>5</v>
      </c>
      <c r="AP2141" s="14" t="s">
        <v>207</v>
      </c>
      <c r="AQ2141" s="9">
        <v>5</v>
      </c>
      <c r="AR2141" s="14" t="s">
        <v>207</v>
      </c>
      <c r="AS2141" s="9" t="s">
        <v>0</v>
      </c>
      <c r="AT2141" s="9" t="s">
        <v>318</v>
      </c>
      <c r="AU2141" s="9" t="s">
        <v>376</v>
      </c>
      <c r="AV2141" s="9" t="s">
        <v>320</v>
      </c>
      <c r="AW2141" s="821" t="s">
        <v>5582</v>
      </c>
      <c r="AX2141" s="9">
        <v>9010600000</v>
      </c>
      <c r="AY2141" s="99">
        <v>330</v>
      </c>
      <c r="AZ2141" s="12" t="s">
        <v>207</v>
      </c>
      <c r="BA2141" s="99">
        <v>25</v>
      </c>
      <c r="BB2141" s="12" t="s">
        <v>207</v>
      </c>
      <c r="BC2141" s="99">
        <v>23</v>
      </c>
      <c r="BD2141" s="12" t="s">
        <v>207</v>
      </c>
      <c r="BE2141" s="99">
        <v>40</v>
      </c>
      <c r="BF2141" s="12" t="s">
        <v>321</v>
      </c>
      <c r="BG2141" s="654">
        <v>39.438000000000002</v>
      </c>
      <c r="BH2141" s="12" t="s">
        <v>321</v>
      </c>
      <c r="BI2141" s="99">
        <v>27</v>
      </c>
      <c r="BJ2141" s="12" t="s">
        <v>321</v>
      </c>
      <c r="BK2141" s="754">
        <v>0</v>
      </c>
      <c r="BL2141" s="12" t="s">
        <v>321</v>
      </c>
      <c r="BM2141" s="754">
        <v>0.33200000000000002</v>
      </c>
      <c r="BN2141" s="12" t="s">
        <v>321</v>
      </c>
      <c r="BO2141" s="754">
        <v>9.4079999999999995</v>
      </c>
      <c r="BP2141" s="12" t="s">
        <v>321</v>
      </c>
      <c r="BQ2141" s="754">
        <v>0</v>
      </c>
      <c r="BR2141" s="12" t="s">
        <v>321</v>
      </c>
      <c r="BS2141" s="654">
        <v>2.698</v>
      </c>
      <c r="BT2141" s="12" t="s">
        <v>321</v>
      </c>
      <c r="BU2141" s="654">
        <v>12.438000000000001</v>
      </c>
      <c r="BV2141" s="12" t="s">
        <v>321</v>
      </c>
      <c r="BW2141" s="9">
        <v>0.19</v>
      </c>
      <c r="BX2141" s="9" t="s">
        <v>322</v>
      </c>
      <c r="BY2141" s="755">
        <v>129.9</v>
      </c>
      <c r="BZ2141" s="9" t="s">
        <v>315</v>
      </c>
      <c r="CA2141" s="755">
        <v>9.8000000000000007</v>
      </c>
      <c r="CB2141" s="9" t="s">
        <v>315</v>
      </c>
      <c r="CC2141" s="755">
        <v>9.1</v>
      </c>
      <c r="CD2141" s="9" t="s">
        <v>315</v>
      </c>
      <c r="CE2141" s="755">
        <v>87</v>
      </c>
      <c r="CF2141" s="9" t="s">
        <v>323</v>
      </c>
      <c r="CG2141" s="755">
        <v>59.5</v>
      </c>
      <c r="CH2141" s="9" t="s">
        <v>323</v>
      </c>
    </row>
    <row r="2142" spans="1:86" x14ac:dyDescent="0.25">
      <c r="A2142" s="444">
        <v>10101748</v>
      </c>
      <c r="C2142" s="772">
        <v>2839</v>
      </c>
      <c r="D2142" s="807">
        <v>0.05</v>
      </c>
      <c r="E2142" s="772">
        <f t="shared" si="91"/>
        <v>2981</v>
      </c>
      <c r="F2142" s="778">
        <v>1.1000000000000001</v>
      </c>
      <c r="G2142" s="774">
        <f t="shared" si="92"/>
        <v>3279</v>
      </c>
      <c r="H2142" s="776"/>
      <c r="I2142" s="758"/>
      <c r="J2142" s="776"/>
      <c r="K2142" s="786"/>
      <c r="L2142" s="9" t="s">
        <v>308</v>
      </c>
      <c r="M2142" s="9" t="s">
        <v>5013</v>
      </c>
      <c r="N2142" s="9" t="s">
        <v>397</v>
      </c>
      <c r="O2142" s="9" t="s">
        <v>310</v>
      </c>
      <c r="P2142" s="9" t="s">
        <v>4893</v>
      </c>
      <c r="Q2142" s="9" t="s">
        <v>4895</v>
      </c>
      <c r="R2142" s="9" t="s">
        <v>4896</v>
      </c>
      <c r="S2142" s="9" t="s">
        <v>314</v>
      </c>
      <c r="T2142" s="98" t="s">
        <v>210</v>
      </c>
      <c r="U2142" s="99">
        <v>163</v>
      </c>
      <c r="V2142" s="99" t="s">
        <v>207</v>
      </c>
      <c r="W2142" s="99">
        <v>290</v>
      </c>
      <c r="X2142" s="99" t="s">
        <v>207</v>
      </c>
      <c r="Y2142" s="99">
        <v>173</v>
      </c>
      <c r="Z2142" s="99" t="s">
        <v>207</v>
      </c>
      <c r="AA2142" s="99">
        <v>300</v>
      </c>
      <c r="AB2142" s="99" t="s">
        <v>207</v>
      </c>
      <c r="AC2142" s="9">
        <v>333</v>
      </c>
      <c r="AD2142" s="9" t="s">
        <v>207</v>
      </c>
      <c r="AE2142" s="9">
        <v>131</v>
      </c>
      <c r="AF2142" s="9" t="s">
        <v>315</v>
      </c>
      <c r="AG2142" s="14" t="s">
        <v>332</v>
      </c>
      <c r="AH2142" s="14" t="s">
        <v>207</v>
      </c>
      <c r="AI2142" s="14" t="s">
        <v>333</v>
      </c>
      <c r="AJ2142" s="14" t="s">
        <v>207</v>
      </c>
      <c r="AK2142" s="9">
        <v>5</v>
      </c>
      <c r="AL2142" s="14" t="s">
        <v>207</v>
      </c>
      <c r="AM2142" s="9">
        <v>5</v>
      </c>
      <c r="AN2142" s="14" t="s">
        <v>207</v>
      </c>
      <c r="AO2142" s="9">
        <v>5</v>
      </c>
      <c r="AP2142" s="14" t="s">
        <v>207</v>
      </c>
      <c r="AQ2142" s="9">
        <v>5</v>
      </c>
      <c r="AR2142" s="14" t="s">
        <v>207</v>
      </c>
      <c r="AS2142" s="9" t="s">
        <v>0</v>
      </c>
      <c r="AT2142" s="9" t="s">
        <v>318</v>
      </c>
      <c r="AU2142" s="9" t="s">
        <v>376</v>
      </c>
      <c r="AV2142" s="9" t="s">
        <v>320</v>
      </c>
      <c r="AW2142" s="821" t="s">
        <v>5583</v>
      </c>
      <c r="AX2142" s="9">
        <v>9010600000</v>
      </c>
      <c r="AY2142" s="99">
        <v>351</v>
      </c>
      <c r="AZ2142" s="12" t="s">
        <v>207</v>
      </c>
      <c r="BA2142" s="99">
        <v>25</v>
      </c>
      <c r="BB2142" s="12" t="s">
        <v>207</v>
      </c>
      <c r="BC2142" s="99">
        <v>23</v>
      </c>
      <c r="BD2142" s="12" t="s">
        <v>207</v>
      </c>
      <c r="BE2142" s="99">
        <v>41</v>
      </c>
      <c r="BF2142" s="12" t="s">
        <v>321</v>
      </c>
      <c r="BG2142" s="654">
        <v>40.238</v>
      </c>
      <c r="BH2142" s="12" t="s">
        <v>321</v>
      </c>
      <c r="BI2142" s="99">
        <v>29</v>
      </c>
      <c r="BJ2142" s="12" t="s">
        <v>321</v>
      </c>
      <c r="BK2142" s="754">
        <v>0</v>
      </c>
      <c r="BL2142" s="12" t="s">
        <v>321</v>
      </c>
      <c r="BM2142" s="754">
        <v>0.34</v>
      </c>
      <c r="BN2142" s="12" t="s">
        <v>321</v>
      </c>
      <c r="BO2142" s="754">
        <v>8.1999999999999993</v>
      </c>
      <c r="BP2142" s="12" t="s">
        <v>321</v>
      </c>
      <c r="BQ2142" s="754">
        <v>0</v>
      </c>
      <c r="BR2142" s="12" t="s">
        <v>321</v>
      </c>
      <c r="BS2142" s="654">
        <v>2.698</v>
      </c>
      <c r="BT2142" s="12" t="s">
        <v>321</v>
      </c>
      <c r="BU2142" s="654">
        <v>11.238</v>
      </c>
      <c r="BV2142" s="12" t="s">
        <v>321</v>
      </c>
      <c r="BW2142" s="9">
        <v>0.2</v>
      </c>
      <c r="BX2142" s="9" t="s">
        <v>322</v>
      </c>
      <c r="BY2142" s="755">
        <v>138.19999999999999</v>
      </c>
      <c r="BZ2142" s="9" t="s">
        <v>315</v>
      </c>
      <c r="CA2142" s="755">
        <v>9.8000000000000007</v>
      </c>
      <c r="CB2142" s="9" t="s">
        <v>315</v>
      </c>
      <c r="CC2142" s="755">
        <v>9.1</v>
      </c>
      <c r="CD2142" s="9" t="s">
        <v>315</v>
      </c>
      <c r="CE2142" s="755">
        <v>89</v>
      </c>
      <c r="CF2142" s="9" t="s">
        <v>323</v>
      </c>
      <c r="CG2142" s="755">
        <v>63.9</v>
      </c>
      <c r="CH2142" s="9" t="s">
        <v>323</v>
      </c>
    </row>
    <row r="2143" spans="1:86" x14ac:dyDescent="0.25">
      <c r="A2143" s="444">
        <v>10101749</v>
      </c>
      <c r="C2143" s="772">
        <v>3087</v>
      </c>
      <c r="D2143" s="807">
        <v>0.05</v>
      </c>
      <c r="E2143" s="772">
        <f t="shared" si="91"/>
        <v>3241</v>
      </c>
      <c r="F2143" s="778">
        <v>1.1000000000000001</v>
      </c>
      <c r="G2143" s="774">
        <f t="shared" si="92"/>
        <v>3565</v>
      </c>
      <c r="H2143" s="776"/>
      <c r="I2143" s="758"/>
      <c r="J2143" s="776"/>
      <c r="K2143" s="786"/>
      <c r="L2143" s="9" t="s">
        <v>308</v>
      </c>
      <c r="M2143" s="9" t="s">
        <v>5014</v>
      </c>
      <c r="N2143" s="9" t="s">
        <v>397</v>
      </c>
      <c r="O2143" s="9" t="s">
        <v>310</v>
      </c>
      <c r="P2143" s="9" t="s">
        <v>4893</v>
      </c>
      <c r="Q2143" s="9" t="s">
        <v>4895</v>
      </c>
      <c r="R2143" s="9" t="s">
        <v>4896</v>
      </c>
      <c r="S2143" s="9" t="s">
        <v>314</v>
      </c>
      <c r="T2143" s="98" t="s">
        <v>210</v>
      </c>
      <c r="U2143" s="99">
        <v>174</v>
      </c>
      <c r="V2143" s="99" t="s">
        <v>207</v>
      </c>
      <c r="W2143" s="99">
        <v>310</v>
      </c>
      <c r="X2143" s="99" t="s">
        <v>207</v>
      </c>
      <c r="Y2143" s="99">
        <v>184</v>
      </c>
      <c r="Z2143" s="99" t="s">
        <v>207</v>
      </c>
      <c r="AA2143" s="99">
        <v>320</v>
      </c>
      <c r="AB2143" s="99" t="s">
        <v>207</v>
      </c>
      <c r="AC2143" s="9">
        <v>355</v>
      </c>
      <c r="AD2143" s="9" t="s">
        <v>207</v>
      </c>
      <c r="AE2143" s="9">
        <v>140</v>
      </c>
      <c r="AF2143" s="9" t="s">
        <v>315</v>
      </c>
      <c r="AG2143" s="14" t="s">
        <v>334</v>
      </c>
      <c r="AH2143" s="14" t="s">
        <v>207</v>
      </c>
      <c r="AI2143" s="14" t="s">
        <v>335</v>
      </c>
      <c r="AJ2143" s="14" t="s">
        <v>207</v>
      </c>
      <c r="AK2143" s="9">
        <v>5</v>
      </c>
      <c r="AL2143" s="14" t="s">
        <v>207</v>
      </c>
      <c r="AM2143" s="9">
        <v>5</v>
      </c>
      <c r="AN2143" s="14" t="s">
        <v>207</v>
      </c>
      <c r="AO2143" s="9">
        <v>5</v>
      </c>
      <c r="AP2143" s="14" t="s">
        <v>207</v>
      </c>
      <c r="AQ2143" s="9">
        <v>5</v>
      </c>
      <c r="AR2143" s="14" t="s">
        <v>207</v>
      </c>
      <c r="AS2143" s="9" t="s">
        <v>0</v>
      </c>
      <c r="AT2143" s="9" t="s">
        <v>318</v>
      </c>
      <c r="AU2143" s="9" t="s">
        <v>376</v>
      </c>
      <c r="AV2143" s="9" t="s">
        <v>320</v>
      </c>
      <c r="AW2143" s="821" t="s">
        <v>5584</v>
      </c>
      <c r="AX2143" s="9">
        <v>9010600000</v>
      </c>
      <c r="AY2143" s="99">
        <v>371</v>
      </c>
      <c r="AZ2143" s="12" t="s">
        <v>207</v>
      </c>
      <c r="BA2143" s="99">
        <v>25</v>
      </c>
      <c r="BB2143" s="12" t="s">
        <v>207</v>
      </c>
      <c r="BC2143" s="99">
        <v>23</v>
      </c>
      <c r="BD2143" s="12" t="s">
        <v>207</v>
      </c>
      <c r="BE2143" s="99">
        <v>46</v>
      </c>
      <c r="BF2143" s="12" t="s">
        <v>321</v>
      </c>
      <c r="BG2143" s="654">
        <v>45.597000000000001</v>
      </c>
      <c r="BH2143" s="12" t="s">
        <v>321</v>
      </c>
      <c r="BI2143" s="99">
        <v>34</v>
      </c>
      <c r="BJ2143" s="12" t="s">
        <v>321</v>
      </c>
      <c r="BK2143" s="754">
        <v>0</v>
      </c>
      <c r="BL2143" s="12" t="s">
        <v>321</v>
      </c>
      <c r="BM2143" s="754">
        <v>0.34799999999999998</v>
      </c>
      <c r="BN2143" s="12" t="s">
        <v>321</v>
      </c>
      <c r="BO2143" s="754">
        <v>8.5519999999999996</v>
      </c>
      <c r="BP2143" s="12" t="s">
        <v>321</v>
      </c>
      <c r="BQ2143" s="754">
        <v>0</v>
      </c>
      <c r="BR2143" s="12" t="s">
        <v>321</v>
      </c>
      <c r="BS2143" s="654">
        <v>2.698</v>
      </c>
      <c r="BT2143" s="12" t="s">
        <v>321</v>
      </c>
      <c r="BU2143" s="654">
        <v>11.597</v>
      </c>
      <c r="BV2143" s="12" t="s">
        <v>321</v>
      </c>
      <c r="BW2143" s="9">
        <v>0.22</v>
      </c>
      <c r="BX2143" s="9" t="s">
        <v>322</v>
      </c>
      <c r="BY2143" s="755">
        <v>146.1</v>
      </c>
      <c r="BZ2143" s="9" t="s">
        <v>315</v>
      </c>
      <c r="CA2143" s="755">
        <v>9.8000000000000007</v>
      </c>
      <c r="CB2143" s="9" t="s">
        <v>315</v>
      </c>
      <c r="CC2143" s="755">
        <v>9.1</v>
      </c>
      <c r="CD2143" s="9" t="s">
        <v>315</v>
      </c>
      <c r="CE2143" s="755">
        <v>101</v>
      </c>
      <c r="CF2143" s="9" t="s">
        <v>323</v>
      </c>
      <c r="CG2143" s="755">
        <v>75</v>
      </c>
      <c r="CH2143" s="9" t="s">
        <v>323</v>
      </c>
    </row>
    <row r="2144" spans="1:86" x14ac:dyDescent="0.25">
      <c r="A2144" s="444">
        <v>10101750</v>
      </c>
      <c r="C2144" s="772">
        <v>3386</v>
      </c>
      <c r="D2144" s="807">
        <v>0.05</v>
      </c>
      <c r="E2144" s="772">
        <f t="shared" si="91"/>
        <v>3555</v>
      </c>
      <c r="F2144" s="778">
        <v>1.1000000000000001</v>
      </c>
      <c r="G2144" s="774">
        <f t="shared" si="92"/>
        <v>3911</v>
      </c>
      <c r="H2144" s="776"/>
      <c r="I2144" s="758"/>
      <c r="J2144" s="776"/>
      <c r="K2144" s="786"/>
      <c r="L2144" s="9" t="s">
        <v>308</v>
      </c>
      <c r="M2144" s="9" t="s">
        <v>5015</v>
      </c>
      <c r="N2144" s="9" t="s">
        <v>397</v>
      </c>
      <c r="O2144" s="9" t="s">
        <v>310</v>
      </c>
      <c r="P2144" s="9" t="s">
        <v>4893</v>
      </c>
      <c r="Q2144" s="9" t="s">
        <v>4895</v>
      </c>
      <c r="R2144" s="9" t="s">
        <v>4896</v>
      </c>
      <c r="S2144" s="9" t="s">
        <v>314</v>
      </c>
      <c r="T2144" s="98" t="s">
        <v>210</v>
      </c>
      <c r="U2144" s="99">
        <v>186</v>
      </c>
      <c r="V2144" s="99" t="s">
        <v>207</v>
      </c>
      <c r="W2144" s="99">
        <v>330</v>
      </c>
      <c r="X2144" s="99" t="s">
        <v>207</v>
      </c>
      <c r="Y2144" s="99">
        <v>196</v>
      </c>
      <c r="Z2144" s="99" t="s">
        <v>207</v>
      </c>
      <c r="AA2144" s="99">
        <v>340</v>
      </c>
      <c r="AB2144" s="99" t="s">
        <v>207</v>
      </c>
      <c r="AC2144" s="9">
        <v>379</v>
      </c>
      <c r="AD2144" s="9" t="s">
        <v>207</v>
      </c>
      <c r="AE2144" s="9">
        <v>149</v>
      </c>
      <c r="AF2144" s="9" t="s">
        <v>315</v>
      </c>
      <c r="AG2144" s="14" t="s">
        <v>336</v>
      </c>
      <c r="AH2144" s="14" t="s">
        <v>207</v>
      </c>
      <c r="AI2144" s="14" t="s">
        <v>337</v>
      </c>
      <c r="AJ2144" s="14" t="s">
        <v>207</v>
      </c>
      <c r="AK2144" s="9">
        <v>5</v>
      </c>
      <c r="AL2144" s="14" t="s">
        <v>207</v>
      </c>
      <c r="AM2144" s="9">
        <v>5</v>
      </c>
      <c r="AN2144" s="14" t="s">
        <v>207</v>
      </c>
      <c r="AO2144" s="9">
        <v>5</v>
      </c>
      <c r="AP2144" s="14" t="s">
        <v>207</v>
      </c>
      <c r="AQ2144" s="9">
        <v>5</v>
      </c>
      <c r="AR2144" s="14" t="s">
        <v>207</v>
      </c>
      <c r="AS2144" s="9" t="s">
        <v>0</v>
      </c>
      <c r="AT2144" s="9" t="s">
        <v>318</v>
      </c>
      <c r="AU2144" s="9" t="s">
        <v>376</v>
      </c>
      <c r="AV2144" s="9" t="s">
        <v>320</v>
      </c>
      <c r="AW2144" s="821" t="s">
        <v>5585</v>
      </c>
      <c r="AX2144" s="9">
        <v>9010600000</v>
      </c>
      <c r="AY2144" s="99">
        <v>391</v>
      </c>
      <c r="AZ2144" s="12" t="s">
        <v>207</v>
      </c>
      <c r="BA2144" s="99">
        <v>25</v>
      </c>
      <c r="BB2144" s="12" t="s">
        <v>207</v>
      </c>
      <c r="BC2144" s="99">
        <v>23</v>
      </c>
      <c r="BD2144" s="12" t="s">
        <v>207</v>
      </c>
      <c r="BE2144" s="99">
        <v>49</v>
      </c>
      <c r="BF2144" s="12" t="s">
        <v>321</v>
      </c>
      <c r="BG2144" s="654">
        <v>48.837000000000003</v>
      </c>
      <c r="BH2144" s="12" t="s">
        <v>321</v>
      </c>
      <c r="BI2144" s="99">
        <v>37</v>
      </c>
      <c r="BJ2144" s="12" t="s">
        <v>321</v>
      </c>
      <c r="BK2144" s="754">
        <v>0</v>
      </c>
      <c r="BL2144" s="12" t="s">
        <v>321</v>
      </c>
      <c r="BM2144" s="754">
        <v>0.35599999999999998</v>
      </c>
      <c r="BN2144" s="12" t="s">
        <v>321</v>
      </c>
      <c r="BO2144" s="754">
        <v>8.7829999999999995</v>
      </c>
      <c r="BP2144" s="12" t="s">
        <v>321</v>
      </c>
      <c r="BQ2144" s="754">
        <v>0</v>
      </c>
      <c r="BR2144" s="12" t="s">
        <v>321</v>
      </c>
      <c r="BS2144" s="654">
        <v>2.698</v>
      </c>
      <c r="BT2144" s="12" t="s">
        <v>321</v>
      </c>
      <c r="BU2144" s="654">
        <v>11.837</v>
      </c>
      <c r="BV2144" s="12" t="s">
        <v>321</v>
      </c>
      <c r="BW2144" s="9">
        <v>0.23</v>
      </c>
      <c r="BX2144" s="9" t="s">
        <v>322</v>
      </c>
      <c r="BY2144" s="755">
        <v>153.9</v>
      </c>
      <c r="BZ2144" s="9" t="s">
        <v>315</v>
      </c>
      <c r="CA2144" s="755">
        <v>9.8000000000000007</v>
      </c>
      <c r="CB2144" s="9" t="s">
        <v>315</v>
      </c>
      <c r="CC2144" s="755">
        <v>9.1</v>
      </c>
      <c r="CD2144" s="9" t="s">
        <v>315</v>
      </c>
      <c r="CE2144" s="755">
        <v>108</v>
      </c>
      <c r="CF2144" s="9" t="s">
        <v>323</v>
      </c>
      <c r="CG2144" s="755">
        <v>81.599999999999994</v>
      </c>
      <c r="CH2144" s="9" t="s">
        <v>323</v>
      </c>
    </row>
    <row r="2145" spans="1:86" x14ac:dyDescent="0.25">
      <c r="A2145" s="444">
        <v>10101751</v>
      </c>
      <c r="C2145" s="772">
        <v>3708</v>
      </c>
      <c r="D2145" s="807">
        <v>0.05</v>
      </c>
      <c r="E2145" s="772">
        <f t="shared" si="91"/>
        <v>3893</v>
      </c>
      <c r="F2145" s="778">
        <v>1.1000000000000001</v>
      </c>
      <c r="G2145" s="774">
        <f t="shared" si="92"/>
        <v>4282</v>
      </c>
      <c r="H2145" s="776"/>
      <c r="I2145" s="758"/>
      <c r="J2145" s="776"/>
      <c r="K2145" s="786"/>
      <c r="L2145" s="9" t="s">
        <v>308</v>
      </c>
      <c r="M2145" s="9" t="s">
        <v>5016</v>
      </c>
      <c r="N2145" s="9" t="s">
        <v>397</v>
      </c>
      <c r="O2145" s="9" t="s">
        <v>310</v>
      </c>
      <c r="P2145" s="9" t="s">
        <v>4893</v>
      </c>
      <c r="Q2145" s="9" t="s">
        <v>4895</v>
      </c>
      <c r="R2145" s="9" t="s">
        <v>4896</v>
      </c>
      <c r="S2145" s="9" t="s">
        <v>314</v>
      </c>
      <c r="T2145" s="98" t="s">
        <v>210</v>
      </c>
      <c r="U2145" s="99">
        <v>197</v>
      </c>
      <c r="V2145" s="99" t="s">
        <v>207</v>
      </c>
      <c r="W2145" s="99">
        <v>350</v>
      </c>
      <c r="X2145" s="99" t="s">
        <v>207</v>
      </c>
      <c r="Y2145" s="99">
        <v>207</v>
      </c>
      <c r="Z2145" s="99" t="s">
        <v>207</v>
      </c>
      <c r="AA2145" s="99">
        <v>360</v>
      </c>
      <c r="AB2145" s="99" t="s">
        <v>207</v>
      </c>
      <c r="AC2145" s="9">
        <v>402</v>
      </c>
      <c r="AD2145" s="9" t="s">
        <v>207</v>
      </c>
      <c r="AE2145" s="9">
        <v>158</v>
      </c>
      <c r="AF2145" s="9" t="s">
        <v>315</v>
      </c>
      <c r="AG2145" s="14" t="s">
        <v>338</v>
      </c>
      <c r="AH2145" s="14" t="s">
        <v>207</v>
      </c>
      <c r="AI2145" s="14" t="s">
        <v>339</v>
      </c>
      <c r="AJ2145" s="14" t="s">
        <v>207</v>
      </c>
      <c r="AK2145" s="9">
        <v>5</v>
      </c>
      <c r="AL2145" s="14" t="s">
        <v>207</v>
      </c>
      <c r="AM2145" s="9">
        <v>5</v>
      </c>
      <c r="AN2145" s="14" t="s">
        <v>207</v>
      </c>
      <c r="AO2145" s="9">
        <v>5</v>
      </c>
      <c r="AP2145" s="14" t="s">
        <v>207</v>
      </c>
      <c r="AQ2145" s="9">
        <v>5</v>
      </c>
      <c r="AR2145" s="14" t="s">
        <v>207</v>
      </c>
      <c r="AS2145" s="9" t="s">
        <v>0</v>
      </c>
      <c r="AT2145" s="9" t="s">
        <v>318</v>
      </c>
      <c r="AU2145" s="9" t="s">
        <v>376</v>
      </c>
      <c r="AV2145" s="9" t="s">
        <v>320</v>
      </c>
      <c r="AW2145" s="821" t="s">
        <v>5586</v>
      </c>
      <c r="AX2145" s="9">
        <v>9010600000</v>
      </c>
      <c r="AY2145" s="99">
        <v>419</v>
      </c>
      <c r="AZ2145" s="12" t="s">
        <v>207</v>
      </c>
      <c r="BA2145" s="99">
        <v>30</v>
      </c>
      <c r="BB2145" s="12" t="s">
        <v>207</v>
      </c>
      <c r="BC2145" s="99">
        <v>33</v>
      </c>
      <c r="BD2145" s="12" t="s">
        <v>207</v>
      </c>
      <c r="BE2145" s="99">
        <v>88</v>
      </c>
      <c r="BF2145" s="12" t="s">
        <v>321</v>
      </c>
      <c r="BG2145" s="654">
        <v>87.394999999999996</v>
      </c>
      <c r="BH2145" s="12" t="s">
        <v>321</v>
      </c>
      <c r="BI2145" s="99">
        <v>44</v>
      </c>
      <c r="BJ2145" s="12" t="s">
        <v>321</v>
      </c>
      <c r="BK2145" s="754">
        <v>0</v>
      </c>
      <c r="BL2145" s="12" t="s">
        <v>321</v>
      </c>
      <c r="BM2145" s="754">
        <v>0.52600000000000002</v>
      </c>
      <c r="BN2145" s="12" t="s">
        <v>321</v>
      </c>
      <c r="BO2145" s="754">
        <v>1.82</v>
      </c>
      <c r="BP2145" s="12" t="s">
        <v>321</v>
      </c>
      <c r="BQ2145" s="754">
        <v>0.02</v>
      </c>
      <c r="BR2145" s="12" t="s">
        <v>321</v>
      </c>
      <c r="BS2145" s="654">
        <v>41.029000000000003</v>
      </c>
      <c r="BT2145" s="12" t="s">
        <v>321</v>
      </c>
      <c r="BU2145" s="654">
        <v>43.395000000000003</v>
      </c>
      <c r="BV2145" s="12" t="s">
        <v>321</v>
      </c>
      <c r="BW2145" s="9">
        <v>0.42</v>
      </c>
      <c r="BX2145" s="9" t="s">
        <v>322</v>
      </c>
      <c r="BY2145" s="755">
        <v>165</v>
      </c>
      <c r="BZ2145" s="9" t="s">
        <v>315</v>
      </c>
      <c r="CA2145" s="755">
        <v>11.8</v>
      </c>
      <c r="CB2145" s="9" t="s">
        <v>315</v>
      </c>
      <c r="CC2145" s="755">
        <v>13</v>
      </c>
      <c r="CD2145" s="9" t="s">
        <v>315</v>
      </c>
      <c r="CE2145" s="755">
        <v>193</v>
      </c>
      <c r="CF2145" s="9" t="s">
        <v>323</v>
      </c>
      <c r="CG2145" s="755">
        <v>97</v>
      </c>
      <c r="CH2145" s="9" t="s">
        <v>323</v>
      </c>
    </row>
    <row r="2146" spans="1:86" x14ac:dyDescent="0.25">
      <c r="A2146" s="444">
        <v>10101752</v>
      </c>
      <c r="C2146" s="772">
        <v>4078</v>
      </c>
      <c r="D2146" s="807">
        <v>0.05</v>
      </c>
      <c r="E2146" s="772">
        <f t="shared" si="91"/>
        <v>4282</v>
      </c>
      <c r="F2146" s="778">
        <v>1.1000000000000001</v>
      </c>
      <c r="G2146" s="774">
        <f t="shared" si="92"/>
        <v>4710</v>
      </c>
      <c r="H2146" s="776"/>
      <c r="I2146" s="758"/>
      <c r="J2146" s="776"/>
      <c r="K2146" s="786"/>
      <c r="L2146" s="9" t="s">
        <v>308</v>
      </c>
      <c r="M2146" s="9" t="s">
        <v>5017</v>
      </c>
      <c r="N2146" s="9" t="s">
        <v>397</v>
      </c>
      <c r="O2146" s="9" t="s">
        <v>310</v>
      </c>
      <c r="P2146" s="9" t="s">
        <v>4893</v>
      </c>
      <c r="Q2146" s="9" t="s">
        <v>4895</v>
      </c>
      <c r="R2146" s="9" t="s">
        <v>4896</v>
      </c>
      <c r="S2146" s="9" t="s">
        <v>314</v>
      </c>
      <c r="T2146" s="98" t="s">
        <v>210</v>
      </c>
      <c r="U2146" s="99">
        <v>208</v>
      </c>
      <c r="V2146" s="99" t="s">
        <v>207</v>
      </c>
      <c r="W2146" s="99">
        <v>370</v>
      </c>
      <c r="X2146" s="99" t="s">
        <v>207</v>
      </c>
      <c r="Y2146" s="99">
        <v>218</v>
      </c>
      <c r="Z2146" s="99" t="s">
        <v>207</v>
      </c>
      <c r="AA2146" s="99">
        <v>380</v>
      </c>
      <c r="AB2146" s="99" t="s">
        <v>207</v>
      </c>
      <c r="AC2146" s="9">
        <v>424</v>
      </c>
      <c r="AD2146" s="9" t="s">
        <v>207</v>
      </c>
      <c r="AE2146" s="9">
        <v>167</v>
      </c>
      <c r="AF2146" s="9" t="s">
        <v>315</v>
      </c>
      <c r="AG2146" s="14" t="s">
        <v>340</v>
      </c>
      <c r="AH2146" s="14" t="s">
        <v>207</v>
      </c>
      <c r="AI2146" s="14" t="s">
        <v>341</v>
      </c>
      <c r="AJ2146" s="14" t="s">
        <v>207</v>
      </c>
      <c r="AK2146" s="9">
        <v>5</v>
      </c>
      <c r="AL2146" s="14" t="s">
        <v>207</v>
      </c>
      <c r="AM2146" s="9">
        <v>5</v>
      </c>
      <c r="AN2146" s="14" t="s">
        <v>207</v>
      </c>
      <c r="AO2146" s="9">
        <v>5</v>
      </c>
      <c r="AP2146" s="14" t="s">
        <v>207</v>
      </c>
      <c r="AQ2146" s="9">
        <v>5</v>
      </c>
      <c r="AR2146" s="14" t="s">
        <v>207</v>
      </c>
      <c r="AS2146" s="9" t="s">
        <v>0</v>
      </c>
      <c r="AT2146" s="9" t="s">
        <v>318</v>
      </c>
      <c r="AU2146" s="9" t="s">
        <v>376</v>
      </c>
      <c r="AV2146" s="9" t="s">
        <v>320</v>
      </c>
      <c r="AW2146" s="821" t="s">
        <v>5587</v>
      </c>
      <c r="AX2146" s="9">
        <v>9010600000</v>
      </c>
      <c r="AY2146" s="99">
        <v>434</v>
      </c>
      <c r="AZ2146" s="12" t="s">
        <v>207</v>
      </c>
      <c r="BA2146" s="99">
        <v>30</v>
      </c>
      <c r="BB2146" s="12" t="s">
        <v>207</v>
      </c>
      <c r="BC2146" s="99">
        <v>33</v>
      </c>
      <c r="BD2146" s="12" t="s">
        <v>207</v>
      </c>
      <c r="BE2146" s="99">
        <v>91</v>
      </c>
      <c r="BF2146" s="12" t="s">
        <v>321</v>
      </c>
      <c r="BG2146" s="654">
        <v>90.488</v>
      </c>
      <c r="BH2146" s="12" t="s">
        <v>321</v>
      </c>
      <c r="BI2146" s="99">
        <v>46</v>
      </c>
      <c r="BJ2146" s="12" t="s">
        <v>321</v>
      </c>
      <c r="BK2146" s="754">
        <v>0</v>
      </c>
      <c r="BL2146" s="12" t="s">
        <v>321</v>
      </c>
      <c r="BM2146" s="754">
        <v>0.53700000000000003</v>
      </c>
      <c r="BN2146" s="12" t="s">
        <v>321</v>
      </c>
      <c r="BO2146" s="754">
        <v>1.82</v>
      </c>
      <c r="BP2146" s="12" t="s">
        <v>321</v>
      </c>
      <c r="BQ2146" s="754">
        <v>0.02</v>
      </c>
      <c r="BR2146" s="12" t="s">
        <v>321</v>
      </c>
      <c r="BS2146" s="654">
        <v>42.110999999999997</v>
      </c>
      <c r="BT2146" s="12" t="s">
        <v>321</v>
      </c>
      <c r="BU2146" s="654">
        <v>44.488</v>
      </c>
      <c r="BV2146" s="12" t="s">
        <v>321</v>
      </c>
      <c r="BW2146" s="9">
        <v>0.44</v>
      </c>
      <c r="BX2146" s="9" t="s">
        <v>322</v>
      </c>
      <c r="BY2146" s="755">
        <v>170.9</v>
      </c>
      <c r="BZ2146" s="9" t="s">
        <v>315</v>
      </c>
      <c r="CA2146" s="755">
        <v>11.8</v>
      </c>
      <c r="CB2146" s="9" t="s">
        <v>315</v>
      </c>
      <c r="CC2146" s="755">
        <v>13</v>
      </c>
      <c r="CD2146" s="9" t="s">
        <v>315</v>
      </c>
      <c r="CE2146" s="755">
        <v>200</v>
      </c>
      <c r="CF2146" s="9" t="s">
        <v>323</v>
      </c>
      <c r="CG2146" s="755">
        <v>101.4</v>
      </c>
      <c r="CH2146" s="9" t="s">
        <v>323</v>
      </c>
    </row>
    <row r="2147" spans="1:86" x14ac:dyDescent="0.25">
      <c r="A2147" s="444">
        <v>10101753</v>
      </c>
      <c r="C2147" s="772">
        <v>4473</v>
      </c>
      <c r="D2147" s="807">
        <v>0.05</v>
      </c>
      <c r="E2147" s="772">
        <f t="shared" si="91"/>
        <v>4697</v>
      </c>
      <c r="F2147" s="778">
        <v>1.1000000000000001</v>
      </c>
      <c r="G2147" s="774">
        <f t="shared" si="92"/>
        <v>5167</v>
      </c>
      <c r="H2147" s="776"/>
      <c r="I2147" s="758"/>
      <c r="J2147" s="776"/>
      <c r="K2147" s="786"/>
      <c r="L2147" s="9" t="s">
        <v>308</v>
      </c>
      <c r="M2147" s="9" t="s">
        <v>5018</v>
      </c>
      <c r="N2147" s="9" t="s">
        <v>397</v>
      </c>
      <c r="O2147" s="9" t="s">
        <v>310</v>
      </c>
      <c r="P2147" s="9" t="s">
        <v>4893</v>
      </c>
      <c r="Q2147" s="9" t="s">
        <v>4895</v>
      </c>
      <c r="R2147" s="9" t="s">
        <v>4896</v>
      </c>
      <c r="S2147" s="9" t="s">
        <v>314</v>
      </c>
      <c r="T2147" s="98" t="s">
        <v>210</v>
      </c>
      <c r="U2147" s="99">
        <v>219</v>
      </c>
      <c r="V2147" s="99" t="s">
        <v>207</v>
      </c>
      <c r="W2147" s="99">
        <v>390</v>
      </c>
      <c r="X2147" s="99" t="s">
        <v>207</v>
      </c>
      <c r="Y2147" s="99">
        <v>229</v>
      </c>
      <c r="Z2147" s="99" t="s">
        <v>207</v>
      </c>
      <c r="AA2147" s="99">
        <v>400</v>
      </c>
      <c r="AB2147" s="99" t="s">
        <v>207</v>
      </c>
      <c r="AC2147" s="9">
        <v>447</v>
      </c>
      <c r="AD2147" s="9" t="s">
        <v>207</v>
      </c>
      <c r="AE2147" s="9">
        <v>176</v>
      </c>
      <c r="AF2147" s="9" t="s">
        <v>315</v>
      </c>
      <c r="AG2147" s="14" t="s">
        <v>342</v>
      </c>
      <c r="AH2147" s="14" t="s">
        <v>207</v>
      </c>
      <c r="AI2147" s="14" t="s">
        <v>343</v>
      </c>
      <c r="AJ2147" s="14" t="s">
        <v>207</v>
      </c>
      <c r="AK2147" s="9">
        <v>5</v>
      </c>
      <c r="AL2147" s="14" t="s">
        <v>207</v>
      </c>
      <c r="AM2147" s="9">
        <v>5</v>
      </c>
      <c r="AN2147" s="14" t="s">
        <v>207</v>
      </c>
      <c r="AO2147" s="9">
        <v>5</v>
      </c>
      <c r="AP2147" s="14" t="s">
        <v>207</v>
      </c>
      <c r="AQ2147" s="9">
        <v>5</v>
      </c>
      <c r="AR2147" s="14" t="s">
        <v>207</v>
      </c>
      <c r="AS2147" s="9" t="s">
        <v>0</v>
      </c>
      <c r="AT2147" s="9" t="s">
        <v>318</v>
      </c>
      <c r="AU2147" s="9" t="s">
        <v>376</v>
      </c>
      <c r="AV2147" s="9" t="s">
        <v>320</v>
      </c>
      <c r="AW2147" s="821" t="s">
        <v>5588</v>
      </c>
      <c r="AX2147" s="9">
        <v>9010600000</v>
      </c>
      <c r="AY2147" s="99">
        <v>452</v>
      </c>
      <c r="AZ2147" s="12" t="s">
        <v>207</v>
      </c>
      <c r="BA2147" s="99">
        <v>30</v>
      </c>
      <c r="BB2147" s="12" t="s">
        <v>207</v>
      </c>
      <c r="BC2147" s="99">
        <v>33</v>
      </c>
      <c r="BD2147" s="12" t="s">
        <v>207</v>
      </c>
      <c r="BE2147" s="99">
        <v>95</v>
      </c>
      <c r="BF2147" s="12" t="s">
        <v>321</v>
      </c>
      <c r="BG2147" s="654">
        <v>94.945999999999998</v>
      </c>
      <c r="BH2147" s="12" t="s">
        <v>321</v>
      </c>
      <c r="BI2147" s="99">
        <v>49</v>
      </c>
      <c r="BJ2147" s="12" t="s">
        <v>321</v>
      </c>
      <c r="BK2147" s="754">
        <v>0</v>
      </c>
      <c r="BL2147" s="12" t="s">
        <v>321</v>
      </c>
      <c r="BM2147" s="754">
        <v>0.55300000000000005</v>
      </c>
      <c r="BN2147" s="12" t="s">
        <v>321</v>
      </c>
      <c r="BO2147" s="754">
        <v>1.82</v>
      </c>
      <c r="BP2147" s="12" t="s">
        <v>321</v>
      </c>
      <c r="BQ2147" s="754">
        <v>0.02</v>
      </c>
      <c r="BR2147" s="12" t="s">
        <v>321</v>
      </c>
      <c r="BS2147" s="654">
        <v>43.552999999999997</v>
      </c>
      <c r="BT2147" s="12" t="s">
        <v>321</v>
      </c>
      <c r="BU2147" s="654">
        <v>45.945999999999998</v>
      </c>
      <c r="BV2147" s="12" t="s">
        <v>321</v>
      </c>
      <c r="BW2147" s="9">
        <v>0.46</v>
      </c>
      <c r="BX2147" s="9" t="s">
        <v>322</v>
      </c>
      <c r="BY2147" s="755">
        <v>178</v>
      </c>
      <c r="BZ2147" s="9" t="s">
        <v>315</v>
      </c>
      <c r="CA2147" s="755">
        <v>11.8</v>
      </c>
      <c r="CB2147" s="9" t="s">
        <v>315</v>
      </c>
      <c r="CC2147" s="755">
        <v>13</v>
      </c>
      <c r="CD2147" s="9" t="s">
        <v>315</v>
      </c>
      <c r="CE2147" s="755">
        <v>209</v>
      </c>
      <c r="CF2147" s="9" t="s">
        <v>323</v>
      </c>
      <c r="CG2147" s="755">
        <v>108</v>
      </c>
      <c r="CH2147" s="9" t="s">
        <v>323</v>
      </c>
    </row>
    <row r="2148" spans="1:86" x14ac:dyDescent="0.25">
      <c r="A2148" s="444">
        <v>10141743</v>
      </c>
      <c r="C2148" s="772">
        <v>1955</v>
      </c>
      <c r="D2148" s="807">
        <v>0.05</v>
      </c>
      <c r="E2148" s="772">
        <f t="shared" si="91"/>
        <v>2053</v>
      </c>
      <c r="F2148" s="778">
        <v>1.1000000000000001</v>
      </c>
      <c r="G2148" s="774">
        <f t="shared" si="92"/>
        <v>2258</v>
      </c>
      <c r="H2148" s="776"/>
      <c r="I2148" s="758"/>
      <c r="J2148" s="776"/>
      <c r="K2148" s="786"/>
      <c r="L2148" s="9" t="s">
        <v>308</v>
      </c>
      <c r="M2148" s="9" t="s">
        <v>5019</v>
      </c>
      <c r="N2148" s="9" t="s">
        <v>397</v>
      </c>
      <c r="O2148" s="9" t="s">
        <v>310</v>
      </c>
      <c r="P2148" s="9" t="s">
        <v>4893</v>
      </c>
      <c r="Q2148" s="9" t="s">
        <v>4895</v>
      </c>
      <c r="R2148" s="9" t="s">
        <v>4896</v>
      </c>
      <c r="S2148" s="9" t="s">
        <v>314</v>
      </c>
      <c r="T2148" s="98" t="s">
        <v>210</v>
      </c>
      <c r="U2148" s="99">
        <v>107</v>
      </c>
      <c r="V2148" s="99" t="s">
        <v>207</v>
      </c>
      <c r="W2148" s="99">
        <v>190</v>
      </c>
      <c r="X2148" s="99" t="s">
        <v>207</v>
      </c>
      <c r="Y2148" s="99">
        <v>117</v>
      </c>
      <c r="Z2148" s="99" t="s">
        <v>207</v>
      </c>
      <c r="AA2148" s="99">
        <v>200</v>
      </c>
      <c r="AB2148" s="99" t="s">
        <v>207</v>
      </c>
      <c r="AC2148" s="9">
        <v>218</v>
      </c>
      <c r="AD2148" s="9" t="s">
        <v>207</v>
      </c>
      <c r="AE2148" s="9">
        <v>86</v>
      </c>
      <c r="AF2148" s="9" t="s">
        <v>315</v>
      </c>
      <c r="AG2148" s="14" t="s">
        <v>316</v>
      </c>
      <c r="AH2148" s="14" t="s">
        <v>207</v>
      </c>
      <c r="AI2148" s="14" t="s">
        <v>317</v>
      </c>
      <c r="AJ2148" s="14" t="s">
        <v>207</v>
      </c>
      <c r="AK2148" s="9">
        <v>5</v>
      </c>
      <c r="AL2148" s="14" t="s">
        <v>207</v>
      </c>
      <c r="AM2148" s="9">
        <v>5</v>
      </c>
      <c r="AN2148" s="14" t="s">
        <v>207</v>
      </c>
      <c r="AO2148" s="9">
        <v>5</v>
      </c>
      <c r="AP2148" s="14" t="s">
        <v>207</v>
      </c>
      <c r="AQ2148" s="9">
        <v>5</v>
      </c>
      <c r="AR2148" s="14" t="s">
        <v>207</v>
      </c>
      <c r="AS2148" s="9" t="s">
        <v>0</v>
      </c>
      <c r="AT2148" s="9" t="s">
        <v>318</v>
      </c>
      <c r="AU2148" s="9" t="s">
        <v>376</v>
      </c>
      <c r="AV2148" s="9" t="s">
        <v>320</v>
      </c>
      <c r="AW2148" s="821" t="s">
        <v>5589</v>
      </c>
      <c r="AX2148" s="9">
        <v>9010600000</v>
      </c>
      <c r="AY2148" s="99">
        <v>251</v>
      </c>
      <c r="AZ2148" s="12" t="s">
        <v>207</v>
      </c>
      <c r="BA2148" s="99">
        <v>25</v>
      </c>
      <c r="BB2148" s="12" t="s">
        <v>207</v>
      </c>
      <c r="BC2148" s="99">
        <v>23</v>
      </c>
      <c r="BD2148" s="12" t="s">
        <v>207</v>
      </c>
      <c r="BE2148" s="99">
        <v>30</v>
      </c>
      <c r="BF2148" s="12" t="s">
        <v>321</v>
      </c>
      <c r="BG2148" s="654">
        <v>29.238</v>
      </c>
      <c r="BH2148" s="12" t="s">
        <v>321</v>
      </c>
      <c r="BI2148" s="99">
        <v>20</v>
      </c>
      <c r="BJ2148" s="12" t="s">
        <v>321</v>
      </c>
      <c r="BK2148" s="754">
        <v>0</v>
      </c>
      <c r="BL2148" s="12" t="s">
        <v>321</v>
      </c>
      <c r="BM2148" s="754">
        <v>0.3</v>
      </c>
      <c r="BN2148" s="12" t="s">
        <v>321</v>
      </c>
      <c r="BO2148" s="754">
        <v>6.24</v>
      </c>
      <c r="BP2148" s="12" t="s">
        <v>321</v>
      </c>
      <c r="BQ2148" s="754">
        <v>0</v>
      </c>
      <c r="BR2148" s="12" t="s">
        <v>321</v>
      </c>
      <c r="BS2148" s="654">
        <v>2.698</v>
      </c>
      <c r="BT2148" s="12" t="s">
        <v>321</v>
      </c>
      <c r="BU2148" s="654">
        <v>9.2379999999999995</v>
      </c>
      <c r="BV2148" s="12" t="s">
        <v>321</v>
      </c>
      <c r="BW2148" s="9">
        <v>0.15</v>
      </c>
      <c r="BX2148" s="9" t="s">
        <v>322</v>
      </c>
      <c r="BY2148" s="755">
        <v>98.8</v>
      </c>
      <c r="BZ2148" s="9" t="s">
        <v>315</v>
      </c>
      <c r="CA2148" s="755">
        <v>9.8000000000000007</v>
      </c>
      <c r="CB2148" s="9" t="s">
        <v>315</v>
      </c>
      <c r="CC2148" s="755">
        <v>9.1</v>
      </c>
      <c r="CD2148" s="9" t="s">
        <v>315</v>
      </c>
      <c r="CE2148" s="755">
        <v>64</v>
      </c>
      <c r="CF2148" s="9" t="s">
        <v>323</v>
      </c>
      <c r="CG2148" s="755">
        <v>44.1</v>
      </c>
      <c r="CH2148" s="9" t="s">
        <v>323</v>
      </c>
    </row>
    <row r="2149" spans="1:86" x14ac:dyDescent="0.25">
      <c r="A2149" s="444">
        <v>10141744</v>
      </c>
      <c r="C2149" s="772">
        <v>2084</v>
      </c>
      <c r="D2149" s="807">
        <v>0.05</v>
      </c>
      <c r="E2149" s="772">
        <f t="shared" si="91"/>
        <v>2188</v>
      </c>
      <c r="F2149" s="778">
        <v>1.1000000000000001</v>
      </c>
      <c r="G2149" s="774">
        <f t="shared" si="92"/>
        <v>2407</v>
      </c>
      <c r="H2149" s="776"/>
      <c r="I2149" s="758"/>
      <c r="J2149" s="776"/>
      <c r="K2149" s="786"/>
      <c r="L2149" s="9" t="s">
        <v>308</v>
      </c>
      <c r="M2149" s="9" t="s">
        <v>5020</v>
      </c>
      <c r="N2149" s="9" t="s">
        <v>397</v>
      </c>
      <c r="O2149" s="9" t="s">
        <v>310</v>
      </c>
      <c r="P2149" s="9" t="s">
        <v>4893</v>
      </c>
      <c r="Q2149" s="9" t="s">
        <v>4895</v>
      </c>
      <c r="R2149" s="9" t="s">
        <v>4896</v>
      </c>
      <c r="S2149" s="9" t="s">
        <v>314</v>
      </c>
      <c r="T2149" s="98" t="s">
        <v>210</v>
      </c>
      <c r="U2149" s="99">
        <v>118</v>
      </c>
      <c r="V2149" s="99" t="s">
        <v>207</v>
      </c>
      <c r="W2149" s="99">
        <v>210</v>
      </c>
      <c r="X2149" s="99" t="s">
        <v>207</v>
      </c>
      <c r="Y2149" s="99">
        <v>128</v>
      </c>
      <c r="Z2149" s="99" t="s">
        <v>207</v>
      </c>
      <c r="AA2149" s="99">
        <v>220</v>
      </c>
      <c r="AB2149" s="99" t="s">
        <v>207</v>
      </c>
      <c r="AC2149" s="9">
        <v>241</v>
      </c>
      <c r="AD2149" s="9" t="s">
        <v>207</v>
      </c>
      <c r="AE2149" s="9">
        <v>95</v>
      </c>
      <c r="AF2149" s="9" t="s">
        <v>315</v>
      </c>
      <c r="AG2149" s="14" t="s">
        <v>324</v>
      </c>
      <c r="AH2149" s="14" t="s">
        <v>207</v>
      </c>
      <c r="AI2149" s="14" t="s">
        <v>325</v>
      </c>
      <c r="AJ2149" s="14" t="s">
        <v>207</v>
      </c>
      <c r="AK2149" s="9">
        <v>5</v>
      </c>
      <c r="AL2149" s="14" t="s">
        <v>207</v>
      </c>
      <c r="AM2149" s="9">
        <v>5</v>
      </c>
      <c r="AN2149" s="14" t="s">
        <v>207</v>
      </c>
      <c r="AO2149" s="9">
        <v>5</v>
      </c>
      <c r="AP2149" s="14" t="s">
        <v>207</v>
      </c>
      <c r="AQ2149" s="9">
        <v>5</v>
      </c>
      <c r="AR2149" s="14" t="s">
        <v>207</v>
      </c>
      <c r="AS2149" s="9" t="s">
        <v>0</v>
      </c>
      <c r="AT2149" s="9" t="s">
        <v>318</v>
      </c>
      <c r="AU2149" s="9" t="s">
        <v>376</v>
      </c>
      <c r="AV2149" s="9" t="s">
        <v>320</v>
      </c>
      <c r="AW2149" s="821" t="s">
        <v>5590</v>
      </c>
      <c r="AX2149" s="9">
        <v>9010600000</v>
      </c>
      <c r="AY2149" s="99">
        <v>272</v>
      </c>
      <c r="AZ2149" s="12" t="s">
        <v>207</v>
      </c>
      <c r="BA2149" s="99">
        <v>25</v>
      </c>
      <c r="BB2149" s="12" t="s">
        <v>207</v>
      </c>
      <c r="BC2149" s="99">
        <v>23</v>
      </c>
      <c r="BD2149" s="12" t="s">
        <v>207</v>
      </c>
      <c r="BE2149" s="99">
        <v>33</v>
      </c>
      <c r="BF2149" s="12" t="s">
        <v>321</v>
      </c>
      <c r="BG2149" s="654">
        <v>32.718000000000004</v>
      </c>
      <c r="BH2149" s="12" t="s">
        <v>321</v>
      </c>
      <c r="BI2149" s="99">
        <v>22</v>
      </c>
      <c r="BJ2149" s="12" t="s">
        <v>321</v>
      </c>
      <c r="BK2149" s="754">
        <v>0</v>
      </c>
      <c r="BL2149" s="12" t="s">
        <v>321</v>
      </c>
      <c r="BM2149" s="754">
        <v>0.308</v>
      </c>
      <c r="BN2149" s="12" t="s">
        <v>321</v>
      </c>
      <c r="BO2149" s="754">
        <v>7.7119999999999997</v>
      </c>
      <c r="BP2149" s="12" t="s">
        <v>321</v>
      </c>
      <c r="BQ2149" s="754">
        <v>0</v>
      </c>
      <c r="BR2149" s="12" t="s">
        <v>321</v>
      </c>
      <c r="BS2149" s="654">
        <v>2.698</v>
      </c>
      <c r="BT2149" s="12" t="s">
        <v>321</v>
      </c>
      <c r="BU2149" s="654">
        <v>10.718</v>
      </c>
      <c r="BV2149" s="12" t="s">
        <v>321</v>
      </c>
      <c r="BW2149" s="9">
        <v>0.16</v>
      </c>
      <c r="BX2149" s="9" t="s">
        <v>322</v>
      </c>
      <c r="BY2149" s="755">
        <v>107.1</v>
      </c>
      <c r="BZ2149" s="9" t="s">
        <v>315</v>
      </c>
      <c r="CA2149" s="755">
        <v>9.8000000000000007</v>
      </c>
      <c r="CB2149" s="9" t="s">
        <v>315</v>
      </c>
      <c r="CC2149" s="755">
        <v>9.1</v>
      </c>
      <c r="CD2149" s="9" t="s">
        <v>315</v>
      </c>
      <c r="CE2149" s="755">
        <v>72</v>
      </c>
      <c r="CF2149" s="9" t="s">
        <v>323</v>
      </c>
      <c r="CG2149" s="755">
        <v>48.5</v>
      </c>
      <c r="CH2149" s="9" t="s">
        <v>323</v>
      </c>
    </row>
    <row r="2150" spans="1:86" x14ac:dyDescent="0.25">
      <c r="A2150" s="444">
        <v>10141745</v>
      </c>
      <c r="C2150" s="772">
        <v>2238</v>
      </c>
      <c r="D2150" s="807">
        <v>0.05</v>
      </c>
      <c r="E2150" s="772">
        <f t="shared" si="91"/>
        <v>2350</v>
      </c>
      <c r="F2150" s="778">
        <v>1.1000000000000001</v>
      </c>
      <c r="G2150" s="774">
        <f t="shared" si="92"/>
        <v>2585</v>
      </c>
      <c r="H2150" s="776"/>
      <c r="I2150" s="758"/>
      <c r="J2150" s="776"/>
      <c r="K2150" s="786"/>
      <c r="L2150" s="9" t="s">
        <v>308</v>
      </c>
      <c r="M2150" s="9" t="s">
        <v>5021</v>
      </c>
      <c r="N2150" s="9" t="s">
        <v>397</v>
      </c>
      <c r="O2150" s="9" t="s">
        <v>310</v>
      </c>
      <c r="P2150" s="9" t="s">
        <v>4893</v>
      </c>
      <c r="Q2150" s="9" t="s">
        <v>4895</v>
      </c>
      <c r="R2150" s="9" t="s">
        <v>4896</v>
      </c>
      <c r="S2150" s="9" t="s">
        <v>314</v>
      </c>
      <c r="T2150" s="98" t="s">
        <v>210</v>
      </c>
      <c r="U2150" s="99">
        <v>129</v>
      </c>
      <c r="V2150" s="99" t="s">
        <v>207</v>
      </c>
      <c r="W2150" s="99">
        <v>230</v>
      </c>
      <c r="X2150" s="99" t="s">
        <v>207</v>
      </c>
      <c r="Y2150" s="99">
        <v>139</v>
      </c>
      <c r="Z2150" s="99" t="s">
        <v>207</v>
      </c>
      <c r="AA2150" s="99">
        <v>240</v>
      </c>
      <c r="AB2150" s="99" t="s">
        <v>207</v>
      </c>
      <c r="AC2150" s="9">
        <v>264</v>
      </c>
      <c r="AD2150" s="9" t="s">
        <v>207</v>
      </c>
      <c r="AE2150" s="9">
        <v>104</v>
      </c>
      <c r="AF2150" s="9" t="s">
        <v>315</v>
      </c>
      <c r="AG2150" s="14" t="s">
        <v>326</v>
      </c>
      <c r="AH2150" s="14" t="s">
        <v>207</v>
      </c>
      <c r="AI2150" s="14" t="s">
        <v>327</v>
      </c>
      <c r="AJ2150" s="14" t="s">
        <v>207</v>
      </c>
      <c r="AK2150" s="9">
        <v>5</v>
      </c>
      <c r="AL2150" s="14" t="s">
        <v>207</v>
      </c>
      <c r="AM2150" s="9">
        <v>5</v>
      </c>
      <c r="AN2150" s="14" t="s">
        <v>207</v>
      </c>
      <c r="AO2150" s="9">
        <v>5</v>
      </c>
      <c r="AP2150" s="14" t="s">
        <v>207</v>
      </c>
      <c r="AQ2150" s="9">
        <v>5</v>
      </c>
      <c r="AR2150" s="14" t="s">
        <v>207</v>
      </c>
      <c r="AS2150" s="9" t="s">
        <v>0</v>
      </c>
      <c r="AT2150" s="9" t="s">
        <v>318</v>
      </c>
      <c r="AU2150" s="9" t="s">
        <v>376</v>
      </c>
      <c r="AV2150" s="9" t="s">
        <v>320</v>
      </c>
      <c r="AW2150" s="821" t="s">
        <v>5591</v>
      </c>
      <c r="AX2150" s="9">
        <v>9010600000</v>
      </c>
      <c r="AY2150" s="99">
        <v>292</v>
      </c>
      <c r="AZ2150" s="12" t="s">
        <v>207</v>
      </c>
      <c r="BA2150" s="99">
        <v>25</v>
      </c>
      <c r="BB2150" s="12" t="s">
        <v>207</v>
      </c>
      <c r="BC2150" s="99">
        <v>23</v>
      </c>
      <c r="BD2150" s="12" t="s">
        <v>207</v>
      </c>
      <c r="BE2150" s="99">
        <v>36</v>
      </c>
      <c r="BF2150" s="12" t="s">
        <v>321</v>
      </c>
      <c r="BG2150" s="654">
        <v>35.438000000000002</v>
      </c>
      <c r="BH2150" s="12" t="s">
        <v>321</v>
      </c>
      <c r="BI2150" s="99">
        <v>24</v>
      </c>
      <c r="BJ2150" s="12" t="s">
        <v>321</v>
      </c>
      <c r="BK2150" s="754">
        <v>0</v>
      </c>
      <c r="BL2150" s="12" t="s">
        <v>321</v>
      </c>
      <c r="BM2150" s="754">
        <v>0.316</v>
      </c>
      <c r="BN2150" s="12" t="s">
        <v>321</v>
      </c>
      <c r="BO2150" s="754">
        <v>8.4239999999999995</v>
      </c>
      <c r="BP2150" s="12" t="s">
        <v>321</v>
      </c>
      <c r="BQ2150" s="754">
        <v>0</v>
      </c>
      <c r="BR2150" s="12" t="s">
        <v>321</v>
      </c>
      <c r="BS2150" s="654">
        <v>2.698</v>
      </c>
      <c r="BT2150" s="12" t="s">
        <v>321</v>
      </c>
      <c r="BU2150" s="654">
        <v>11.438000000000001</v>
      </c>
      <c r="BV2150" s="12" t="s">
        <v>321</v>
      </c>
      <c r="BW2150" s="9">
        <v>0.17</v>
      </c>
      <c r="BX2150" s="9" t="s">
        <v>322</v>
      </c>
      <c r="BY2150" s="755">
        <v>115</v>
      </c>
      <c r="BZ2150" s="9" t="s">
        <v>315</v>
      </c>
      <c r="CA2150" s="755">
        <v>9.8000000000000007</v>
      </c>
      <c r="CB2150" s="9" t="s">
        <v>315</v>
      </c>
      <c r="CC2150" s="755">
        <v>9.1</v>
      </c>
      <c r="CD2150" s="9" t="s">
        <v>315</v>
      </c>
      <c r="CE2150" s="755">
        <v>78</v>
      </c>
      <c r="CF2150" s="9" t="s">
        <v>323</v>
      </c>
      <c r="CG2150" s="755">
        <v>52.9</v>
      </c>
      <c r="CH2150" s="9" t="s">
        <v>323</v>
      </c>
    </row>
    <row r="2151" spans="1:86" x14ac:dyDescent="0.25">
      <c r="A2151" s="444">
        <v>10141746</v>
      </c>
      <c r="C2151" s="772">
        <v>2415</v>
      </c>
      <c r="D2151" s="807">
        <v>0.05</v>
      </c>
      <c r="E2151" s="772">
        <f t="shared" si="91"/>
        <v>2536</v>
      </c>
      <c r="F2151" s="778">
        <v>1.1000000000000001</v>
      </c>
      <c r="G2151" s="774">
        <f t="shared" si="92"/>
        <v>2790</v>
      </c>
      <c r="H2151" s="776"/>
      <c r="I2151" s="758"/>
      <c r="J2151" s="776"/>
      <c r="K2151" s="786"/>
      <c r="L2151" s="9" t="s">
        <v>308</v>
      </c>
      <c r="M2151" s="9" t="s">
        <v>5022</v>
      </c>
      <c r="N2151" s="9" t="s">
        <v>397</v>
      </c>
      <c r="O2151" s="9" t="s">
        <v>310</v>
      </c>
      <c r="P2151" s="9" t="s">
        <v>4893</v>
      </c>
      <c r="Q2151" s="9" t="s">
        <v>4895</v>
      </c>
      <c r="R2151" s="9" t="s">
        <v>4896</v>
      </c>
      <c r="S2151" s="9" t="s">
        <v>314</v>
      </c>
      <c r="T2151" s="98" t="s">
        <v>210</v>
      </c>
      <c r="U2151" s="99">
        <v>141</v>
      </c>
      <c r="V2151" s="99" t="s">
        <v>207</v>
      </c>
      <c r="W2151" s="99">
        <v>250</v>
      </c>
      <c r="X2151" s="99" t="s">
        <v>207</v>
      </c>
      <c r="Y2151" s="99">
        <v>151</v>
      </c>
      <c r="Z2151" s="99" t="s">
        <v>207</v>
      </c>
      <c r="AA2151" s="99">
        <v>260</v>
      </c>
      <c r="AB2151" s="99" t="s">
        <v>207</v>
      </c>
      <c r="AC2151" s="9">
        <v>287</v>
      </c>
      <c r="AD2151" s="9" t="s">
        <v>207</v>
      </c>
      <c r="AE2151" s="9">
        <v>113</v>
      </c>
      <c r="AF2151" s="9" t="s">
        <v>315</v>
      </c>
      <c r="AG2151" s="14" t="s">
        <v>328</v>
      </c>
      <c r="AH2151" s="14" t="s">
        <v>207</v>
      </c>
      <c r="AI2151" s="14" t="s">
        <v>329</v>
      </c>
      <c r="AJ2151" s="14" t="s">
        <v>207</v>
      </c>
      <c r="AK2151" s="9">
        <v>5</v>
      </c>
      <c r="AL2151" s="14" t="s">
        <v>207</v>
      </c>
      <c r="AM2151" s="9">
        <v>5</v>
      </c>
      <c r="AN2151" s="14" t="s">
        <v>207</v>
      </c>
      <c r="AO2151" s="9">
        <v>5</v>
      </c>
      <c r="AP2151" s="14" t="s">
        <v>207</v>
      </c>
      <c r="AQ2151" s="9">
        <v>5</v>
      </c>
      <c r="AR2151" s="14" t="s">
        <v>207</v>
      </c>
      <c r="AS2151" s="9" t="s">
        <v>0</v>
      </c>
      <c r="AT2151" s="9" t="s">
        <v>318</v>
      </c>
      <c r="AU2151" s="9" t="s">
        <v>376</v>
      </c>
      <c r="AV2151" s="9" t="s">
        <v>320</v>
      </c>
      <c r="AW2151" s="821" t="s">
        <v>5592</v>
      </c>
      <c r="AX2151" s="9">
        <v>9010600000</v>
      </c>
      <c r="AY2151" s="99">
        <v>312</v>
      </c>
      <c r="AZ2151" s="12" t="s">
        <v>207</v>
      </c>
      <c r="BA2151" s="99">
        <v>25</v>
      </c>
      <c r="BB2151" s="12" t="s">
        <v>207</v>
      </c>
      <c r="BC2151" s="99">
        <v>23</v>
      </c>
      <c r="BD2151" s="12" t="s">
        <v>207</v>
      </c>
      <c r="BE2151" s="99">
        <v>38</v>
      </c>
      <c r="BF2151" s="12" t="s">
        <v>321</v>
      </c>
      <c r="BG2151" s="654">
        <v>37.198</v>
      </c>
      <c r="BH2151" s="12" t="s">
        <v>321</v>
      </c>
      <c r="BI2151" s="99">
        <v>25</v>
      </c>
      <c r="BJ2151" s="12" t="s">
        <v>321</v>
      </c>
      <c r="BK2151" s="754">
        <v>0</v>
      </c>
      <c r="BL2151" s="12" t="s">
        <v>321</v>
      </c>
      <c r="BM2151" s="754">
        <v>0.32400000000000001</v>
      </c>
      <c r="BN2151" s="12" t="s">
        <v>321</v>
      </c>
      <c r="BO2151" s="754">
        <v>9.1760000000000002</v>
      </c>
      <c r="BP2151" s="12" t="s">
        <v>321</v>
      </c>
      <c r="BQ2151" s="754">
        <v>0</v>
      </c>
      <c r="BR2151" s="12" t="s">
        <v>321</v>
      </c>
      <c r="BS2151" s="654">
        <v>2.698</v>
      </c>
      <c r="BT2151" s="12" t="s">
        <v>321</v>
      </c>
      <c r="BU2151" s="654">
        <v>12.198</v>
      </c>
      <c r="BV2151" s="12" t="s">
        <v>321</v>
      </c>
      <c r="BW2151" s="9">
        <v>0.18</v>
      </c>
      <c r="BX2151" s="9" t="s">
        <v>322</v>
      </c>
      <c r="BY2151" s="755">
        <v>122.8</v>
      </c>
      <c r="BZ2151" s="9" t="s">
        <v>315</v>
      </c>
      <c r="CA2151" s="755">
        <v>9.8000000000000007</v>
      </c>
      <c r="CB2151" s="9" t="s">
        <v>315</v>
      </c>
      <c r="CC2151" s="755">
        <v>9.1</v>
      </c>
      <c r="CD2151" s="9" t="s">
        <v>315</v>
      </c>
      <c r="CE2151" s="755">
        <v>82</v>
      </c>
      <c r="CF2151" s="9" t="s">
        <v>323</v>
      </c>
      <c r="CG2151" s="755">
        <v>55.1</v>
      </c>
      <c r="CH2151" s="9" t="s">
        <v>323</v>
      </c>
    </row>
    <row r="2152" spans="1:86" x14ac:dyDescent="0.25">
      <c r="A2152" s="444">
        <v>10141747</v>
      </c>
      <c r="C2152" s="772">
        <v>2616</v>
      </c>
      <c r="D2152" s="807">
        <v>0.05</v>
      </c>
      <c r="E2152" s="772">
        <f t="shared" ref="E2152:E2204" si="93">ROUND(C2152*(1+D2152),0)</f>
        <v>2747</v>
      </c>
      <c r="F2152" s="778">
        <v>1.1000000000000001</v>
      </c>
      <c r="G2152" s="774">
        <f t="shared" si="92"/>
        <v>3022</v>
      </c>
      <c r="H2152" s="776"/>
      <c r="I2152" s="758"/>
      <c r="J2152" s="776"/>
      <c r="K2152" s="786"/>
      <c r="L2152" s="9" t="s">
        <v>308</v>
      </c>
      <c r="M2152" s="9" t="s">
        <v>5023</v>
      </c>
      <c r="N2152" s="9" t="s">
        <v>397</v>
      </c>
      <c r="O2152" s="9" t="s">
        <v>310</v>
      </c>
      <c r="P2152" s="9" t="s">
        <v>4893</v>
      </c>
      <c r="Q2152" s="9" t="s">
        <v>4895</v>
      </c>
      <c r="R2152" s="9" t="s">
        <v>4896</v>
      </c>
      <c r="S2152" s="9" t="s">
        <v>314</v>
      </c>
      <c r="T2152" s="98" t="s">
        <v>210</v>
      </c>
      <c r="U2152" s="99">
        <v>152</v>
      </c>
      <c r="V2152" s="99" t="s">
        <v>207</v>
      </c>
      <c r="W2152" s="99">
        <v>270</v>
      </c>
      <c r="X2152" s="99" t="s">
        <v>207</v>
      </c>
      <c r="Y2152" s="99">
        <v>162</v>
      </c>
      <c r="Z2152" s="99" t="s">
        <v>207</v>
      </c>
      <c r="AA2152" s="99">
        <v>280</v>
      </c>
      <c r="AB2152" s="99" t="s">
        <v>207</v>
      </c>
      <c r="AC2152" s="9">
        <v>310</v>
      </c>
      <c r="AD2152" s="9" t="s">
        <v>207</v>
      </c>
      <c r="AE2152" s="9">
        <v>122</v>
      </c>
      <c r="AF2152" s="9" t="s">
        <v>315</v>
      </c>
      <c r="AG2152" s="14" t="s">
        <v>330</v>
      </c>
      <c r="AH2152" s="14" t="s">
        <v>207</v>
      </c>
      <c r="AI2152" s="14" t="s">
        <v>331</v>
      </c>
      <c r="AJ2152" s="14" t="s">
        <v>207</v>
      </c>
      <c r="AK2152" s="9">
        <v>5</v>
      </c>
      <c r="AL2152" s="14" t="s">
        <v>207</v>
      </c>
      <c r="AM2152" s="9">
        <v>5</v>
      </c>
      <c r="AN2152" s="14" t="s">
        <v>207</v>
      </c>
      <c r="AO2152" s="9">
        <v>5</v>
      </c>
      <c r="AP2152" s="14" t="s">
        <v>207</v>
      </c>
      <c r="AQ2152" s="9">
        <v>5</v>
      </c>
      <c r="AR2152" s="14" t="s">
        <v>207</v>
      </c>
      <c r="AS2152" s="9" t="s">
        <v>0</v>
      </c>
      <c r="AT2152" s="9" t="s">
        <v>318</v>
      </c>
      <c r="AU2152" s="9" t="s">
        <v>376</v>
      </c>
      <c r="AV2152" s="9" t="s">
        <v>320</v>
      </c>
      <c r="AW2152" s="821" t="s">
        <v>5593</v>
      </c>
      <c r="AX2152" s="9">
        <v>9010600000</v>
      </c>
      <c r="AY2152" s="99">
        <v>330</v>
      </c>
      <c r="AZ2152" s="12" t="s">
        <v>207</v>
      </c>
      <c r="BA2152" s="99">
        <v>25</v>
      </c>
      <c r="BB2152" s="12" t="s">
        <v>207</v>
      </c>
      <c r="BC2152" s="99">
        <v>23</v>
      </c>
      <c r="BD2152" s="12" t="s">
        <v>207</v>
      </c>
      <c r="BE2152" s="99">
        <v>40</v>
      </c>
      <c r="BF2152" s="12" t="s">
        <v>321</v>
      </c>
      <c r="BG2152" s="654">
        <v>39.438000000000002</v>
      </c>
      <c r="BH2152" s="12" t="s">
        <v>321</v>
      </c>
      <c r="BI2152" s="99">
        <v>27</v>
      </c>
      <c r="BJ2152" s="12" t="s">
        <v>321</v>
      </c>
      <c r="BK2152" s="754">
        <v>0</v>
      </c>
      <c r="BL2152" s="12" t="s">
        <v>321</v>
      </c>
      <c r="BM2152" s="754">
        <v>0.33200000000000002</v>
      </c>
      <c r="BN2152" s="12" t="s">
        <v>321</v>
      </c>
      <c r="BO2152" s="754">
        <v>9.4079999999999995</v>
      </c>
      <c r="BP2152" s="12" t="s">
        <v>321</v>
      </c>
      <c r="BQ2152" s="754">
        <v>0</v>
      </c>
      <c r="BR2152" s="12" t="s">
        <v>321</v>
      </c>
      <c r="BS2152" s="654">
        <v>2.698</v>
      </c>
      <c r="BT2152" s="12" t="s">
        <v>321</v>
      </c>
      <c r="BU2152" s="654">
        <v>12.438000000000001</v>
      </c>
      <c r="BV2152" s="12" t="s">
        <v>321</v>
      </c>
      <c r="BW2152" s="9">
        <v>0.19</v>
      </c>
      <c r="BX2152" s="9" t="s">
        <v>322</v>
      </c>
      <c r="BY2152" s="755">
        <v>129.9</v>
      </c>
      <c r="BZ2152" s="9" t="s">
        <v>315</v>
      </c>
      <c r="CA2152" s="755">
        <v>9.8000000000000007</v>
      </c>
      <c r="CB2152" s="9" t="s">
        <v>315</v>
      </c>
      <c r="CC2152" s="755">
        <v>9.1</v>
      </c>
      <c r="CD2152" s="9" t="s">
        <v>315</v>
      </c>
      <c r="CE2152" s="755">
        <v>87</v>
      </c>
      <c r="CF2152" s="9" t="s">
        <v>323</v>
      </c>
      <c r="CG2152" s="755">
        <v>59.5</v>
      </c>
      <c r="CH2152" s="9" t="s">
        <v>323</v>
      </c>
    </row>
    <row r="2153" spans="1:86" x14ac:dyDescent="0.25">
      <c r="A2153" s="444">
        <v>10141748</v>
      </c>
      <c r="C2153" s="772">
        <v>2839</v>
      </c>
      <c r="D2153" s="807">
        <v>0.05</v>
      </c>
      <c r="E2153" s="772">
        <f t="shared" si="93"/>
        <v>2981</v>
      </c>
      <c r="F2153" s="778">
        <v>1.1000000000000001</v>
      </c>
      <c r="G2153" s="774">
        <f t="shared" si="92"/>
        <v>3279</v>
      </c>
      <c r="H2153" s="776"/>
      <c r="I2153" s="758"/>
      <c r="J2153" s="776"/>
      <c r="K2153" s="786"/>
      <c r="L2153" s="9" t="s">
        <v>308</v>
      </c>
      <c r="M2153" s="9" t="s">
        <v>5024</v>
      </c>
      <c r="N2153" s="9" t="s">
        <v>397</v>
      </c>
      <c r="O2153" s="9" t="s">
        <v>310</v>
      </c>
      <c r="P2153" s="9" t="s">
        <v>4893</v>
      </c>
      <c r="Q2153" s="9" t="s">
        <v>4895</v>
      </c>
      <c r="R2153" s="9" t="s">
        <v>4896</v>
      </c>
      <c r="S2153" s="9" t="s">
        <v>314</v>
      </c>
      <c r="T2153" s="98" t="s">
        <v>210</v>
      </c>
      <c r="U2153" s="99">
        <v>163</v>
      </c>
      <c r="V2153" s="99" t="s">
        <v>207</v>
      </c>
      <c r="W2153" s="99">
        <v>290</v>
      </c>
      <c r="X2153" s="99" t="s">
        <v>207</v>
      </c>
      <c r="Y2153" s="99">
        <v>173</v>
      </c>
      <c r="Z2153" s="99" t="s">
        <v>207</v>
      </c>
      <c r="AA2153" s="99">
        <v>300</v>
      </c>
      <c r="AB2153" s="99" t="s">
        <v>207</v>
      </c>
      <c r="AC2153" s="9">
        <v>333</v>
      </c>
      <c r="AD2153" s="9" t="s">
        <v>207</v>
      </c>
      <c r="AE2153" s="9">
        <v>131</v>
      </c>
      <c r="AF2153" s="9" t="s">
        <v>315</v>
      </c>
      <c r="AG2153" s="14" t="s">
        <v>332</v>
      </c>
      <c r="AH2153" s="14" t="s">
        <v>207</v>
      </c>
      <c r="AI2153" s="14" t="s">
        <v>333</v>
      </c>
      <c r="AJ2153" s="14" t="s">
        <v>207</v>
      </c>
      <c r="AK2153" s="9">
        <v>5</v>
      </c>
      <c r="AL2153" s="14" t="s">
        <v>207</v>
      </c>
      <c r="AM2153" s="9">
        <v>5</v>
      </c>
      <c r="AN2153" s="14" t="s">
        <v>207</v>
      </c>
      <c r="AO2153" s="9">
        <v>5</v>
      </c>
      <c r="AP2153" s="14" t="s">
        <v>207</v>
      </c>
      <c r="AQ2153" s="9">
        <v>5</v>
      </c>
      <c r="AR2153" s="14" t="s">
        <v>207</v>
      </c>
      <c r="AS2153" s="9" t="s">
        <v>0</v>
      </c>
      <c r="AT2153" s="9" t="s">
        <v>318</v>
      </c>
      <c r="AU2153" s="9" t="s">
        <v>376</v>
      </c>
      <c r="AV2153" s="9" t="s">
        <v>320</v>
      </c>
      <c r="AW2153" s="821" t="s">
        <v>5594</v>
      </c>
      <c r="AX2153" s="9">
        <v>9010600000</v>
      </c>
      <c r="AY2153" s="99">
        <v>351</v>
      </c>
      <c r="AZ2153" s="12" t="s">
        <v>207</v>
      </c>
      <c r="BA2153" s="99">
        <v>25</v>
      </c>
      <c r="BB2153" s="12" t="s">
        <v>207</v>
      </c>
      <c r="BC2153" s="99">
        <v>23</v>
      </c>
      <c r="BD2153" s="12" t="s">
        <v>207</v>
      </c>
      <c r="BE2153" s="99">
        <v>41</v>
      </c>
      <c r="BF2153" s="12" t="s">
        <v>321</v>
      </c>
      <c r="BG2153" s="654">
        <v>40.238</v>
      </c>
      <c r="BH2153" s="12" t="s">
        <v>321</v>
      </c>
      <c r="BI2153" s="99">
        <v>29</v>
      </c>
      <c r="BJ2153" s="12" t="s">
        <v>321</v>
      </c>
      <c r="BK2153" s="754">
        <v>0</v>
      </c>
      <c r="BL2153" s="12" t="s">
        <v>321</v>
      </c>
      <c r="BM2153" s="754">
        <v>0.34</v>
      </c>
      <c r="BN2153" s="12" t="s">
        <v>321</v>
      </c>
      <c r="BO2153" s="754">
        <v>8.1999999999999993</v>
      </c>
      <c r="BP2153" s="12" t="s">
        <v>321</v>
      </c>
      <c r="BQ2153" s="754">
        <v>0</v>
      </c>
      <c r="BR2153" s="12" t="s">
        <v>321</v>
      </c>
      <c r="BS2153" s="654">
        <v>2.698</v>
      </c>
      <c r="BT2153" s="12" t="s">
        <v>321</v>
      </c>
      <c r="BU2153" s="654">
        <v>11.238</v>
      </c>
      <c r="BV2153" s="12" t="s">
        <v>321</v>
      </c>
      <c r="BW2153" s="9">
        <v>0.2</v>
      </c>
      <c r="BX2153" s="9" t="s">
        <v>322</v>
      </c>
      <c r="BY2153" s="755">
        <v>138.19999999999999</v>
      </c>
      <c r="BZ2153" s="9" t="s">
        <v>315</v>
      </c>
      <c r="CA2153" s="755">
        <v>9.8000000000000007</v>
      </c>
      <c r="CB2153" s="9" t="s">
        <v>315</v>
      </c>
      <c r="CC2153" s="755">
        <v>9.1</v>
      </c>
      <c r="CD2153" s="9" t="s">
        <v>315</v>
      </c>
      <c r="CE2153" s="755">
        <v>89</v>
      </c>
      <c r="CF2153" s="9" t="s">
        <v>323</v>
      </c>
      <c r="CG2153" s="755">
        <v>63.9</v>
      </c>
      <c r="CH2153" s="9" t="s">
        <v>323</v>
      </c>
    </row>
    <row r="2154" spans="1:86" x14ac:dyDescent="0.25">
      <c r="A2154" s="444">
        <v>10141749</v>
      </c>
      <c r="C2154" s="772">
        <v>3087</v>
      </c>
      <c r="D2154" s="807">
        <v>0.05</v>
      </c>
      <c r="E2154" s="772">
        <f t="shared" si="93"/>
        <v>3241</v>
      </c>
      <c r="F2154" s="778">
        <v>1.1000000000000001</v>
      </c>
      <c r="G2154" s="774">
        <f t="shared" si="92"/>
        <v>3565</v>
      </c>
      <c r="H2154" s="776"/>
      <c r="I2154" s="758"/>
      <c r="J2154" s="776"/>
      <c r="K2154" s="786"/>
      <c r="L2154" s="9" t="s">
        <v>308</v>
      </c>
      <c r="M2154" s="9" t="s">
        <v>5025</v>
      </c>
      <c r="N2154" s="9" t="s">
        <v>397</v>
      </c>
      <c r="O2154" s="9" t="s">
        <v>310</v>
      </c>
      <c r="P2154" s="9" t="s">
        <v>4893</v>
      </c>
      <c r="Q2154" s="9" t="s">
        <v>4895</v>
      </c>
      <c r="R2154" s="9" t="s">
        <v>4896</v>
      </c>
      <c r="S2154" s="9" t="s">
        <v>314</v>
      </c>
      <c r="T2154" s="98" t="s">
        <v>210</v>
      </c>
      <c r="U2154" s="99">
        <v>174</v>
      </c>
      <c r="V2154" s="99" t="s">
        <v>207</v>
      </c>
      <c r="W2154" s="99">
        <v>310</v>
      </c>
      <c r="X2154" s="99" t="s">
        <v>207</v>
      </c>
      <c r="Y2154" s="99">
        <v>184</v>
      </c>
      <c r="Z2154" s="99" t="s">
        <v>207</v>
      </c>
      <c r="AA2154" s="99">
        <v>320</v>
      </c>
      <c r="AB2154" s="99" t="s">
        <v>207</v>
      </c>
      <c r="AC2154" s="9">
        <v>355</v>
      </c>
      <c r="AD2154" s="9" t="s">
        <v>207</v>
      </c>
      <c r="AE2154" s="9">
        <v>140</v>
      </c>
      <c r="AF2154" s="9" t="s">
        <v>315</v>
      </c>
      <c r="AG2154" s="14" t="s">
        <v>334</v>
      </c>
      <c r="AH2154" s="14" t="s">
        <v>207</v>
      </c>
      <c r="AI2154" s="14" t="s">
        <v>335</v>
      </c>
      <c r="AJ2154" s="14" t="s">
        <v>207</v>
      </c>
      <c r="AK2154" s="9">
        <v>5</v>
      </c>
      <c r="AL2154" s="14" t="s">
        <v>207</v>
      </c>
      <c r="AM2154" s="9">
        <v>5</v>
      </c>
      <c r="AN2154" s="14" t="s">
        <v>207</v>
      </c>
      <c r="AO2154" s="9">
        <v>5</v>
      </c>
      <c r="AP2154" s="14" t="s">
        <v>207</v>
      </c>
      <c r="AQ2154" s="9">
        <v>5</v>
      </c>
      <c r="AR2154" s="14" t="s">
        <v>207</v>
      </c>
      <c r="AS2154" s="9" t="s">
        <v>0</v>
      </c>
      <c r="AT2154" s="9" t="s">
        <v>318</v>
      </c>
      <c r="AU2154" s="9" t="s">
        <v>376</v>
      </c>
      <c r="AV2154" s="9" t="s">
        <v>320</v>
      </c>
      <c r="AW2154" s="821" t="s">
        <v>5595</v>
      </c>
      <c r="AX2154" s="9">
        <v>9010600000</v>
      </c>
      <c r="AY2154" s="99">
        <v>371</v>
      </c>
      <c r="AZ2154" s="12" t="s">
        <v>207</v>
      </c>
      <c r="BA2154" s="99">
        <v>25</v>
      </c>
      <c r="BB2154" s="12" t="s">
        <v>207</v>
      </c>
      <c r="BC2154" s="99">
        <v>23</v>
      </c>
      <c r="BD2154" s="12" t="s">
        <v>207</v>
      </c>
      <c r="BE2154" s="99">
        <v>46</v>
      </c>
      <c r="BF2154" s="12" t="s">
        <v>321</v>
      </c>
      <c r="BG2154" s="654">
        <v>45.597000000000001</v>
      </c>
      <c r="BH2154" s="12" t="s">
        <v>321</v>
      </c>
      <c r="BI2154" s="99">
        <v>34</v>
      </c>
      <c r="BJ2154" s="12" t="s">
        <v>321</v>
      </c>
      <c r="BK2154" s="754">
        <v>0</v>
      </c>
      <c r="BL2154" s="12" t="s">
        <v>321</v>
      </c>
      <c r="BM2154" s="754">
        <v>0.34799999999999998</v>
      </c>
      <c r="BN2154" s="12" t="s">
        <v>321</v>
      </c>
      <c r="BO2154" s="754">
        <v>8.5519999999999996</v>
      </c>
      <c r="BP2154" s="12" t="s">
        <v>321</v>
      </c>
      <c r="BQ2154" s="754">
        <v>0</v>
      </c>
      <c r="BR2154" s="12" t="s">
        <v>321</v>
      </c>
      <c r="BS2154" s="654">
        <v>2.698</v>
      </c>
      <c r="BT2154" s="12" t="s">
        <v>321</v>
      </c>
      <c r="BU2154" s="654">
        <v>11.597</v>
      </c>
      <c r="BV2154" s="12" t="s">
        <v>321</v>
      </c>
      <c r="BW2154" s="9">
        <v>0.22</v>
      </c>
      <c r="BX2154" s="9" t="s">
        <v>322</v>
      </c>
      <c r="BY2154" s="755">
        <v>146.1</v>
      </c>
      <c r="BZ2154" s="9" t="s">
        <v>315</v>
      </c>
      <c r="CA2154" s="755">
        <v>9.8000000000000007</v>
      </c>
      <c r="CB2154" s="9" t="s">
        <v>315</v>
      </c>
      <c r="CC2154" s="755">
        <v>9.1</v>
      </c>
      <c r="CD2154" s="9" t="s">
        <v>315</v>
      </c>
      <c r="CE2154" s="755">
        <v>101</v>
      </c>
      <c r="CF2154" s="9" t="s">
        <v>323</v>
      </c>
      <c r="CG2154" s="755">
        <v>75</v>
      </c>
      <c r="CH2154" s="9" t="s">
        <v>323</v>
      </c>
    </row>
    <row r="2155" spans="1:86" x14ac:dyDescent="0.25">
      <c r="A2155" s="444">
        <v>10141750</v>
      </c>
      <c r="C2155" s="772">
        <v>3386</v>
      </c>
      <c r="D2155" s="807">
        <v>0.05</v>
      </c>
      <c r="E2155" s="772">
        <f t="shared" si="93"/>
        <v>3555</v>
      </c>
      <c r="F2155" s="778">
        <v>1.1000000000000001</v>
      </c>
      <c r="G2155" s="774">
        <f t="shared" si="92"/>
        <v>3911</v>
      </c>
      <c r="H2155" s="776"/>
      <c r="I2155" s="758"/>
      <c r="J2155" s="776"/>
      <c r="K2155" s="786"/>
      <c r="L2155" s="9" t="s">
        <v>308</v>
      </c>
      <c r="M2155" s="9" t="s">
        <v>5026</v>
      </c>
      <c r="N2155" s="9" t="s">
        <v>397</v>
      </c>
      <c r="O2155" s="9" t="s">
        <v>310</v>
      </c>
      <c r="P2155" s="9" t="s">
        <v>4893</v>
      </c>
      <c r="Q2155" s="9" t="s">
        <v>4895</v>
      </c>
      <c r="R2155" s="9" t="s">
        <v>4896</v>
      </c>
      <c r="S2155" s="9" t="s">
        <v>314</v>
      </c>
      <c r="T2155" s="98" t="s">
        <v>210</v>
      </c>
      <c r="U2155" s="99">
        <v>186</v>
      </c>
      <c r="V2155" s="99" t="s">
        <v>207</v>
      </c>
      <c r="W2155" s="99">
        <v>330</v>
      </c>
      <c r="X2155" s="99" t="s">
        <v>207</v>
      </c>
      <c r="Y2155" s="99">
        <v>196</v>
      </c>
      <c r="Z2155" s="99" t="s">
        <v>207</v>
      </c>
      <c r="AA2155" s="99">
        <v>340</v>
      </c>
      <c r="AB2155" s="99" t="s">
        <v>207</v>
      </c>
      <c r="AC2155" s="9">
        <v>379</v>
      </c>
      <c r="AD2155" s="9" t="s">
        <v>207</v>
      </c>
      <c r="AE2155" s="9">
        <v>149</v>
      </c>
      <c r="AF2155" s="9" t="s">
        <v>315</v>
      </c>
      <c r="AG2155" s="14" t="s">
        <v>336</v>
      </c>
      <c r="AH2155" s="14" t="s">
        <v>207</v>
      </c>
      <c r="AI2155" s="14" t="s">
        <v>337</v>
      </c>
      <c r="AJ2155" s="14" t="s">
        <v>207</v>
      </c>
      <c r="AK2155" s="9">
        <v>5</v>
      </c>
      <c r="AL2155" s="14" t="s">
        <v>207</v>
      </c>
      <c r="AM2155" s="9">
        <v>5</v>
      </c>
      <c r="AN2155" s="14" t="s">
        <v>207</v>
      </c>
      <c r="AO2155" s="9">
        <v>5</v>
      </c>
      <c r="AP2155" s="14" t="s">
        <v>207</v>
      </c>
      <c r="AQ2155" s="9">
        <v>5</v>
      </c>
      <c r="AR2155" s="14" t="s">
        <v>207</v>
      </c>
      <c r="AS2155" s="9" t="s">
        <v>0</v>
      </c>
      <c r="AT2155" s="9" t="s">
        <v>318</v>
      </c>
      <c r="AU2155" s="9" t="s">
        <v>376</v>
      </c>
      <c r="AV2155" s="9" t="s">
        <v>320</v>
      </c>
      <c r="AW2155" s="821" t="s">
        <v>5596</v>
      </c>
      <c r="AX2155" s="9">
        <v>9010600000</v>
      </c>
      <c r="AY2155" s="99">
        <v>391</v>
      </c>
      <c r="AZ2155" s="12" t="s">
        <v>207</v>
      </c>
      <c r="BA2155" s="99">
        <v>25</v>
      </c>
      <c r="BB2155" s="12" t="s">
        <v>207</v>
      </c>
      <c r="BC2155" s="99">
        <v>23</v>
      </c>
      <c r="BD2155" s="12" t="s">
        <v>207</v>
      </c>
      <c r="BE2155" s="99">
        <v>48</v>
      </c>
      <c r="BF2155" s="12" t="s">
        <v>321</v>
      </c>
      <c r="BG2155" s="654">
        <v>47.837000000000003</v>
      </c>
      <c r="BH2155" s="12" t="s">
        <v>321</v>
      </c>
      <c r="BI2155" s="99">
        <v>36</v>
      </c>
      <c r="BJ2155" s="12" t="s">
        <v>321</v>
      </c>
      <c r="BK2155" s="754">
        <v>0</v>
      </c>
      <c r="BL2155" s="12" t="s">
        <v>321</v>
      </c>
      <c r="BM2155" s="754">
        <v>0.35599999999999998</v>
      </c>
      <c r="BN2155" s="12" t="s">
        <v>321</v>
      </c>
      <c r="BO2155" s="754">
        <v>8.7829999999999995</v>
      </c>
      <c r="BP2155" s="12" t="s">
        <v>321</v>
      </c>
      <c r="BQ2155" s="754">
        <v>0</v>
      </c>
      <c r="BR2155" s="12" t="s">
        <v>321</v>
      </c>
      <c r="BS2155" s="654">
        <v>2.698</v>
      </c>
      <c r="BT2155" s="12" t="s">
        <v>321</v>
      </c>
      <c r="BU2155" s="654">
        <v>11.837</v>
      </c>
      <c r="BV2155" s="12" t="s">
        <v>321</v>
      </c>
      <c r="BW2155" s="9">
        <v>0.23</v>
      </c>
      <c r="BX2155" s="9" t="s">
        <v>322</v>
      </c>
      <c r="BY2155" s="755">
        <v>153.9</v>
      </c>
      <c r="BZ2155" s="9" t="s">
        <v>315</v>
      </c>
      <c r="CA2155" s="755">
        <v>9.8000000000000007</v>
      </c>
      <c r="CB2155" s="9" t="s">
        <v>315</v>
      </c>
      <c r="CC2155" s="755">
        <v>9.1</v>
      </c>
      <c r="CD2155" s="9" t="s">
        <v>315</v>
      </c>
      <c r="CE2155" s="755">
        <v>105</v>
      </c>
      <c r="CF2155" s="9" t="s">
        <v>323</v>
      </c>
      <c r="CG2155" s="755">
        <v>79.400000000000006</v>
      </c>
      <c r="CH2155" s="9" t="s">
        <v>323</v>
      </c>
    </row>
    <row r="2156" spans="1:86" x14ac:dyDescent="0.25">
      <c r="A2156" s="444">
        <v>10141751</v>
      </c>
      <c r="C2156" s="772">
        <v>3708</v>
      </c>
      <c r="D2156" s="807">
        <v>0.05</v>
      </c>
      <c r="E2156" s="772">
        <f t="shared" si="93"/>
        <v>3893</v>
      </c>
      <c r="F2156" s="778">
        <v>1.1000000000000001</v>
      </c>
      <c r="G2156" s="774">
        <f t="shared" si="92"/>
        <v>4282</v>
      </c>
      <c r="H2156" s="776"/>
      <c r="I2156" s="758"/>
      <c r="J2156" s="776"/>
      <c r="K2156" s="786"/>
      <c r="L2156" s="9" t="s">
        <v>308</v>
      </c>
      <c r="M2156" s="9" t="s">
        <v>5027</v>
      </c>
      <c r="N2156" s="9" t="s">
        <v>397</v>
      </c>
      <c r="O2156" s="9" t="s">
        <v>310</v>
      </c>
      <c r="P2156" s="9" t="s">
        <v>4893</v>
      </c>
      <c r="Q2156" s="9" t="s">
        <v>4895</v>
      </c>
      <c r="R2156" s="9" t="s">
        <v>4896</v>
      </c>
      <c r="S2156" s="9" t="s">
        <v>314</v>
      </c>
      <c r="T2156" s="98" t="s">
        <v>210</v>
      </c>
      <c r="U2156" s="99">
        <v>197</v>
      </c>
      <c r="V2156" s="99" t="s">
        <v>207</v>
      </c>
      <c r="W2156" s="99">
        <v>350</v>
      </c>
      <c r="X2156" s="99" t="s">
        <v>207</v>
      </c>
      <c r="Y2156" s="99">
        <v>207</v>
      </c>
      <c r="Z2156" s="99" t="s">
        <v>207</v>
      </c>
      <c r="AA2156" s="99">
        <v>360</v>
      </c>
      <c r="AB2156" s="99" t="s">
        <v>207</v>
      </c>
      <c r="AC2156" s="9">
        <v>402</v>
      </c>
      <c r="AD2156" s="9" t="s">
        <v>207</v>
      </c>
      <c r="AE2156" s="9">
        <v>158</v>
      </c>
      <c r="AF2156" s="9" t="s">
        <v>315</v>
      </c>
      <c r="AG2156" s="14" t="s">
        <v>338</v>
      </c>
      <c r="AH2156" s="14" t="s">
        <v>207</v>
      </c>
      <c r="AI2156" s="14" t="s">
        <v>339</v>
      </c>
      <c r="AJ2156" s="14" t="s">
        <v>207</v>
      </c>
      <c r="AK2156" s="9">
        <v>5</v>
      </c>
      <c r="AL2156" s="14" t="s">
        <v>207</v>
      </c>
      <c r="AM2156" s="9">
        <v>5</v>
      </c>
      <c r="AN2156" s="14" t="s">
        <v>207</v>
      </c>
      <c r="AO2156" s="9">
        <v>5</v>
      </c>
      <c r="AP2156" s="14" t="s">
        <v>207</v>
      </c>
      <c r="AQ2156" s="9">
        <v>5</v>
      </c>
      <c r="AR2156" s="14" t="s">
        <v>207</v>
      </c>
      <c r="AS2156" s="9" t="s">
        <v>0</v>
      </c>
      <c r="AT2156" s="9" t="s">
        <v>318</v>
      </c>
      <c r="AU2156" s="9" t="s">
        <v>376</v>
      </c>
      <c r="AV2156" s="9" t="s">
        <v>320</v>
      </c>
      <c r="AW2156" s="821" t="s">
        <v>5597</v>
      </c>
      <c r="AX2156" s="9">
        <v>9010600000</v>
      </c>
      <c r="AY2156" s="99">
        <v>419</v>
      </c>
      <c r="AZ2156" s="12" t="s">
        <v>207</v>
      </c>
      <c r="BA2156" s="99">
        <v>30</v>
      </c>
      <c r="BB2156" s="12" t="s">
        <v>207</v>
      </c>
      <c r="BC2156" s="99">
        <v>33</v>
      </c>
      <c r="BD2156" s="12" t="s">
        <v>207</v>
      </c>
      <c r="BE2156" s="99">
        <v>87</v>
      </c>
      <c r="BF2156" s="12" t="s">
        <v>321</v>
      </c>
      <c r="BG2156" s="654">
        <v>86.394999999999996</v>
      </c>
      <c r="BH2156" s="12" t="s">
        <v>321</v>
      </c>
      <c r="BI2156" s="99">
        <v>43</v>
      </c>
      <c r="BJ2156" s="12" t="s">
        <v>321</v>
      </c>
      <c r="BK2156" s="754">
        <v>0</v>
      </c>
      <c r="BL2156" s="12" t="s">
        <v>321</v>
      </c>
      <c r="BM2156" s="754">
        <v>0.52600000000000002</v>
      </c>
      <c r="BN2156" s="12" t="s">
        <v>321</v>
      </c>
      <c r="BO2156" s="754">
        <v>1.82</v>
      </c>
      <c r="BP2156" s="12" t="s">
        <v>321</v>
      </c>
      <c r="BQ2156" s="754">
        <v>0.02</v>
      </c>
      <c r="BR2156" s="12" t="s">
        <v>321</v>
      </c>
      <c r="BS2156" s="654">
        <v>41.029000000000003</v>
      </c>
      <c r="BT2156" s="12" t="s">
        <v>321</v>
      </c>
      <c r="BU2156" s="654">
        <v>43.395000000000003</v>
      </c>
      <c r="BV2156" s="12" t="s">
        <v>321</v>
      </c>
      <c r="BW2156" s="9">
        <v>0.42</v>
      </c>
      <c r="BX2156" s="9" t="s">
        <v>322</v>
      </c>
      <c r="BY2156" s="755">
        <v>165</v>
      </c>
      <c r="BZ2156" s="9" t="s">
        <v>315</v>
      </c>
      <c r="CA2156" s="755">
        <v>11.8</v>
      </c>
      <c r="CB2156" s="9" t="s">
        <v>315</v>
      </c>
      <c r="CC2156" s="755">
        <v>13</v>
      </c>
      <c r="CD2156" s="9" t="s">
        <v>315</v>
      </c>
      <c r="CE2156" s="755">
        <v>190</v>
      </c>
      <c r="CF2156" s="9" t="s">
        <v>323</v>
      </c>
      <c r="CG2156" s="755">
        <v>94.8</v>
      </c>
      <c r="CH2156" s="9" t="s">
        <v>323</v>
      </c>
    </row>
    <row r="2157" spans="1:86" x14ac:dyDescent="0.25">
      <c r="A2157" s="444">
        <v>10141752</v>
      </c>
      <c r="C2157" s="772">
        <v>4078</v>
      </c>
      <c r="D2157" s="807">
        <v>0.05</v>
      </c>
      <c r="E2157" s="772">
        <f t="shared" si="93"/>
        <v>4282</v>
      </c>
      <c r="F2157" s="778">
        <v>1.1000000000000001</v>
      </c>
      <c r="G2157" s="774">
        <f t="shared" si="92"/>
        <v>4710</v>
      </c>
      <c r="H2157" s="776"/>
      <c r="I2157" s="758"/>
      <c r="J2157" s="776"/>
      <c r="K2157" s="786"/>
      <c r="L2157" s="9" t="s">
        <v>308</v>
      </c>
      <c r="M2157" s="9" t="s">
        <v>5028</v>
      </c>
      <c r="N2157" s="9" t="s">
        <v>397</v>
      </c>
      <c r="O2157" s="9" t="s">
        <v>310</v>
      </c>
      <c r="P2157" s="9" t="s">
        <v>4893</v>
      </c>
      <c r="Q2157" s="9" t="s">
        <v>4895</v>
      </c>
      <c r="R2157" s="9" t="s">
        <v>4896</v>
      </c>
      <c r="S2157" s="9" t="s">
        <v>314</v>
      </c>
      <c r="T2157" s="98" t="s">
        <v>210</v>
      </c>
      <c r="U2157" s="99">
        <v>208</v>
      </c>
      <c r="V2157" s="99" t="s">
        <v>207</v>
      </c>
      <c r="W2157" s="99">
        <v>370</v>
      </c>
      <c r="X2157" s="99" t="s">
        <v>207</v>
      </c>
      <c r="Y2157" s="99">
        <v>218</v>
      </c>
      <c r="Z2157" s="99" t="s">
        <v>207</v>
      </c>
      <c r="AA2157" s="99">
        <v>380</v>
      </c>
      <c r="AB2157" s="99" t="s">
        <v>207</v>
      </c>
      <c r="AC2157" s="9">
        <v>424</v>
      </c>
      <c r="AD2157" s="9" t="s">
        <v>207</v>
      </c>
      <c r="AE2157" s="9">
        <v>167</v>
      </c>
      <c r="AF2157" s="9" t="s">
        <v>315</v>
      </c>
      <c r="AG2157" s="14" t="s">
        <v>340</v>
      </c>
      <c r="AH2157" s="14" t="s">
        <v>207</v>
      </c>
      <c r="AI2157" s="14" t="s">
        <v>341</v>
      </c>
      <c r="AJ2157" s="14" t="s">
        <v>207</v>
      </c>
      <c r="AK2157" s="9">
        <v>5</v>
      </c>
      <c r="AL2157" s="14" t="s">
        <v>207</v>
      </c>
      <c r="AM2157" s="9">
        <v>5</v>
      </c>
      <c r="AN2157" s="14" t="s">
        <v>207</v>
      </c>
      <c r="AO2157" s="9">
        <v>5</v>
      </c>
      <c r="AP2157" s="14" t="s">
        <v>207</v>
      </c>
      <c r="AQ2157" s="9">
        <v>5</v>
      </c>
      <c r="AR2157" s="14" t="s">
        <v>207</v>
      </c>
      <c r="AS2157" s="9" t="s">
        <v>0</v>
      </c>
      <c r="AT2157" s="9" t="s">
        <v>318</v>
      </c>
      <c r="AU2157" s="9" t="s">
        <v>376</v>
      </c>
      <c r="AV2157" s="9" t="s">
        <v>320</v>
      </c>
      <c r="AW2157" s="821" t="s">
        <v>5598</v>
      </c>
      <c r="AX2157" s="9">
        <v>9010600000</v>
      </c>
      <c r="AY2157" s="99">
        <v>434</v>
      </c>
      <c r="AZ2157" s="12" t="s">
        <v>207</v>
      </c>
      <c r="BA2157" s="99">
        <v>30</v>
      </c>
      <c r="BB2157" s="12" t="s">
        <v>207</v>
      </c>
      <c r="BC2157" s="99">
        <v>33</v>
      </c>
      <c r="BD2157" s="12" t="s">
        <v>207</v>
      </c>
      <c r="BE2157" s="99">
        <v>85</v>
      </c>
      <c r="BF2157" s="12" t="s">
        <v>321</v>
      </c>
      <c r="BG2157" s="654">
        <v>84.488</v>
      </c>
      <c r="BH2157" s="12" t="s">
        <v>321</v>
      </c>
      <c r="BI2157" s="99">
        <v>40</v>
      </c>
      <c r="BJ2157" s="12" t="s">
        <v>321</v>
      </c>
      <c r="BK2157" s="754">
        <v>0</v>
      </c>
      <c r="BL2157" s="12" t="s">
        <v>321</v>
      </c>
      <c r="BM2157" s="754">
        <v>0.53700000000000003</v>
      </c>
      <c r="BN2157" s="12" t="s">
        <v>321</v>
      </c>
      <c r="BO2157" s="754">
        <v>1.82</v>
      </c>
      <c r="BP2157" s="12" t="s">
        <v>321</v>
      </c>
      <c r="BQ2157" s="754">
        <v>0.02</v>
      </c>
      <c r="BR2157" s="12" t="s">
        <v>321</v>
      </c>
      <c r="BS2157" s="654">
        <v>42.110999999999997</v>
      </c>
      <c r="BT2157" s="12" t="s">
        <v>321</v>
      </c>
      <c r="BU2157" s="654">
        <v>44.488</v>
      </c>
      <c r="BV2157" s="12" t="s">
        <v>321</v>
      </c>
      <c r="BW2157" s="9">
        <v>0.44</v>
      </c>
      <c r="BX2157" s="9" t="s">
        <v>322</v>
      </c>
      <c r="BY2157" s="755">
        <v>170.9</v>
      </c>
      <c r="BZ2157" s="9" t="s">
        <v>315</v>
      </c>
      <c r="CA2157" s="755">
        <v>11.8</v>
      </c>
      <c r="CB2157" s="9" t="s">
        <v>315</v>
      </c>
      <c r="CC2157" s="755">
        <v>13</v>
      </c>
      <c r="CD2157" s="9" t="s">
        <v>315</v>
      </c>
      <c r="CE2157" s="755">
        <v>186</v>
      </c>
      <c r="CF2157" s="9" t="s">
        <v>323</v>
      </c>
      <c r="CG2157" s="755">
        <v>88.2</v>
      </c>
      <c r="CH2157" s="9" t="s">
        <v>323</v>
      </c>
    </row>
    <row r="2158" spans="1:86" x14ac:dyDescent="0.25">
      <c r="A2158" s="444">
        <v>10141753</v>
      </c>
      <c r="C2158" s="772">
        <v>4473</v>
      </c>
      <c r="D2158" s="807">
        <v>0.05</v>
      </c>
      <c r="E2158" s="772">
        <f t="shared" si="93"/>
        <v>4697</v>
      </c>
      <c r="F2158" s="778">
        <v>1.1000000000000001</v>
      </c>
      <c r="G2158" s="774">
        <f t="shared" si="92"/>
        <v>5167</v>
      </c>
      <c r="H2158" s="776"/>
      <c r="I2158" s="758"/>
      <c r="J2158" s="776"/>
      <c r="K2158" s="786"/>
      <c r="L2158" s="9" t="s">
        <v>308</v>
      </c>
      <c r="M2158" s="9" t="s">
        <v>5029</v>
      </c>
      <c r="N2158" s="9" t="s">
        <v>397</v>
      </c>
      <c r="O2158" s="9" t="s">
        <v>310</v>
      </c>
      <c r="P2158" s="9" t="s">
        <v>4893</v>
      </c>
      <c r="Q2158" s="9" t="s">
        <v>4895</v>
      </c>
      <c r="R2158" s="9" t="s">
        <v>4896</v>
      </c>
      <c r="S2158" s="9" t="s">
        <v>314</v>
      </c>
      <c r="T2158" s="98" t="s">
        <v>210</v>
      </c>
      <c r="U2158" s="99">
        <v>219</v>
      </c>
      <c r="V2158" s="99" t="s">
        <v>207</v>
      </c>
      <c r="W2158" s="99">
        <v>390</v>
      </c>
      <c r="X2158" s="99" t="s">
        <v>207</v>
      </c>
      <c r="Y2158" s="99">
        <v>229</v>
      </c>
      <c r="Z2158" s="99" t="s">
        <v>207</v>
      </c>
      <c r="AA2158" s="99">
        <v>400</v>
      </c>
      <c r="AB2158" s="99" t="s">
        <v>207</v>
      </c>
      <c r="AC2158" s="9">
        <v>447</v>
      </c>
      <c r="AD2158" s="9" t="s">
        <v>207</v>
      </c>
      <c r="AE2158" s="9">
        <v>176</v>
      </c>
      <c r="AF2158" s="9" t="s">
        <v>315</v>
      </c>
      <c r="AG2158" s="14" t="s">
        <v>342</v>
      </c>
      <c r="AH2158" s="14" t="s">
        <v>207</v>
      </c>
      <c r="AI2158" s="14" t="s">
        <v>343</v>
      </c>
      <c r="AJ2158" s="14" t="s">
        <v>207</v>
      </c>
      <c r="AK2158" s="9">
        <v>5</v>
      </c>
      <c r="AL2158" s="14" t="s">
        <v>207</v>
      </c>
      <c r="AM2158" s="9">
        <v>5</v>
      </c>
      <c r="AN2158" s="14" t="s">
        <v>207</v>
      </c>
      <c r="AO2158" s="9">
        <v>5</v>
      </c>
      <c r="AP2158" s="14" t="s">
        <v>207</v>
      </c>
      <c r="AQ2158" s="9">
        <v>5</v>
      </c>
      <c r="AR2158" s="14" t="s">
        <v>207</v>
      </c>
      <c r="AS2158" s="9" t="s">
        <v>0</v>
      </c>
      <c r="AT2158" s="9" t="s">
        <v>318</v>
      </c>
      <c r="AU2158" s="9" t="s">
        <v>376</v>
      </c>
      <c r="AV2158" s="9" t="s">
        <v>320</v>
      </c>
      <c r="AW2158" s="821" t="s">
        <v>5599</v>
      </c>
      <c r="AX2158" s="9">
        <v>9010600000</v>
      </c>
      <c r="AY2158" s="99">
        <v>452</v>
      </c>
      <c r="AZ2158" s="12" t="s">
        <v>207</v>
      </c>
      <c r="BA2158" s="99">
        <v>30</v>
      </c>
      <c r="BB2158" s="12" t="s">
        <v>207</v>
      </c>
      <c r="BC2158" s="99">
        <v>33</v>
      </c>
      <c r="BD2158" s="12" t="s">
        <v>207</v>
      </c>
      <c r="BE2158" s="99">
        <v>94</v>
      </c>
      <c r="BF2158" s="12" t="s">
        <v>321</v>
      </c>
      <c r="BG2158" s="654">
        <v>93.945999999999998</v>
      </c>
      <c r="BH2158" s="12" t="s">
        <v>321</v>
      </c>
      <c r="BI2158" s="99">
        <v>48</v>
      </c>
      <c r="BJ2158" s="12" t="s">
        <v>321</v>
      </c>
      <c r="BK2158" s="754">
        <v>0</v>
      </c>
      <c r="BL2158" s="12" t="s">
        <v>321</v>
      </c>
      <c r="BM2158" s="754">
        <v>0.55300000000000005</v>
      </c>
      <c r="BN2158" s="12" t="s">
        <v>321</v>
      </c>
      <c r="BO2158" s="754">
        <v>1.82</v>
      </c>
      <c r="BP2158" s="12" t="s">
        <v>321</v>
      </c>
      <c r="BQ2158" s="754">
        <v>0.02</v>
      </c>
      <c r="BR2158" s="12" t="s">
        <v>321</v>
      </c>
      <c r="BS2158" s="654">
        <v>43.552999999999997</v>
      </c>
      <c r="BT2158" s="12" t="s">
        <v>321</v>
      </c>
      <c r="BU2158" s="654">
        <v>45.945999999999998</v>
      </c>
      <c r="BV2158" s="12" t="s">
        <v>321</v>
      </c>
      <c r="BW2158" s="9">
        <v>0.46</v>
      </c>
      <c r="BX2158" s="9" t="s">
        <v>322</v>
      </c>
      <c r="BY2158" s="755">
        <v>178</v>
      </c>
      <c r="BZ2158" s="9" t="s">
        <v>315</v>
      </c>
      <c r="CA2158" s="755">
        <v>11.8</v>
      </c>
      <c r="CB2158" s="9" t="s">
        <v>315</v>
      </c>
      <c r="CC2158" s="755">
        <v>13</v>
      </c>
      <c r="CD2158" s="9" t="s">
        <v>315</v>
      </c>
      <c r="CE2158" s="755">
        <v>207</v>
      </c>
      <c r="CF2158" s="9" t="s">
        <v>323</v>
      </c>
      <c r="CG2158" s="755">
        <v>105.8</v>
      </c>
      <c r="CH2158" s="9" t="s">
        <v>323</v>
      </c>
    </row>
    <row r="2159" spans="1:86" x14ac:dyDescent="0.25">
      <c r="A2159" s="444">
        <v>10101736</v>
      </c>
      <c r="C2159" s="772">
        <v>1955</v>
      </c>
      <c r="D2159" s="807">
        <v>0.05</v>
      </c>
      <c r="E2159" s="772">
        <f t="shared" si="93"/>
        <v>2053</v>
      </c>
      <c r="F2159" s="778">
        <v>1.1000000000000001</v>
      </c>
      <c r="G2159" s="774">
        <f t="shared" si="92"/>
        <v>2258</v>
      </c>
      <c r="H2159" s="776"/>
      <c r="I2159" s="758"/>
      <c r="J2159" s="776"/>
      <c r="K2159" s="786"/>
      <c r="L2159" s="9" t="s">
        <v>308</v>
      </c>
      <c r="M2159" s="9" t="s">
        <v>5030</v>
      </c>
      <c r="N2159" s="9" t="s">
        <v>397</v>
      </c>
      <c r="O2159" s="9" t="s">
        <v>310</v>
      </c>
      <c r="P2159" s="9" t="s">
        <v>4893</v>
      </c>
      <c r="Q2159" s="9" t="s">
        <v>4895</v>
      </c>
      <c r="R2159" s="9" t="s">
        <v>4896</v>
      </c>
      <c r="S2159" s="9" t="s">
        <v>373</v>
      </c>
      <c r="T2159" s="98" t="s">
        <v>234</v>
      </c>
      <c r="U2159" s="99">
        <v>143</v>
      </c>
      <c r="V2159" s="99" t="s">
        <v>207</v>
      </c>
      <c r="W2159" s="99">
        <v>190</v>
      </c>
      <c r="X2159" s="99" t="s">
        <v>207</v>
      </c>
      <c r="Y2159" s="99">
        <v>153</v>
      </c>
      <c r="Z2159" s="99" t="s">
        <v>207</v>
      </c>
      <c r="AA2159" s="99">
        <v>200</v>
      </c>
      <c r="AB2159" s="99" t="s">
        <v>207</v>
      </c>
      <c r="AC2159" s="9">
        <v>238</v>
      </c>
      <c r="AD2159" s="9" t="s">
        <v>207</v>
      </c>
      <c r="AE2159" s="9">
        <v>94</v>
      </c>
      <c r="AF2159" s="9" t="s">
        <v>315</v>
      </c>
      <c r="AG2159" s="14" t="s">
        <v>374</v>
      </c>
      <c r="AH2159" s="14" t="s">
        <v>207</v>
      </c>
      <c r="AI2159" s="14" t="s">
        <v>375</v>
      </c>
      <c r="AJ2159" s="14" t="s">
        <v>207</v>
      </c>
      <c r="AK2159" s="9">
        <v>5</v>
      </c>
      <c r="AL2159" s="14" t="s">
        <v>207</v>
      </c>
      <c r="AM2159" s="9">
        <v>5</v>
      </c>
      <c r="AN2159" s="14" t="s">
        <v>207</v>
      </c>
      <c r="AO2159" s="9">
        <v>5</v>
      </c>
      <c r="AP2159" s="14" t="s">
        <v>207</v>
      </c>
      <c r="AQ2159" s="9">
        <v>5</v>
      </c>
      <c r="AR2159" s="14" t="s">
        <v>207</v>
      </c>
      <c r="AS2159" s="9" t="s">
        <v>0</v>
      </c>
      <c r="AT2159" s="9" t="s">
        <v>318</v>
      </c>
      <c r="AU2159" s="9" t="s">
        <v>376</v>
      </c>
      <c r="AV2159" s="9" t="s">
        <v>320</v>
      </c>
      <c r="AW2159" s="821" t="s">
        <v>5600</v>
      </c>
      <c r="AX2159" s="9">
        <v>9010600000</v>
      </c>
      <c r="AY2159" s="99">
        <v>251</v>
      </c>
      <c r="AZ2159" s="12" t="s">
        <v>207</v>
      </c>
      <c r="BA2159" s="99">
        <v>25</v>
      </c>
      <c r="BB2159" s="12" t="s">
        <v>207</v>
      </c>
      <c r="BC2159" s="99">
        <v>23</v>
      </c>
      <c r="BD2159" s="12" t="s">
        <v>207</v>
      </c>
      <c r="BE2159" s="99">
        <v>31</v>
      </c>
      <c r="BF2159" s="12" t="s">
        <v>321</v>
      </c>
      <c r="BG2159" s="654">
        <v>30.238</v>
      </c>
      <c r="BH2159" s="12" t="s">
        <v>321</v>
      </c>
      <c r="BI2159" s="99">
        <v>21</v>
      </c>
      <c r="BJ2159" s="12" t="s">
        <v>321</v>
      </c>
      <c r="BK2159" s="754">
        <v>0</v>
      </c>
      <c r="BL2159" s="12" t="s">
        <v>321</v>
      </c>
      <c r="BM2159" s="754">
        <v>0.3</v>
      </c>
      <c r="BN2159" s="12" t="s">
        <v>321</v>
      </c>
      <c r="BO2159" s="754">
        <v>6.24</v>
      </c>
      <c r="BP2159" s="12" t="s">
        <v>321</v>
      </c>
      <c r="BQ2159" s="754">
        <v>0</v>
      </c>
      <c r="BR2159" s="12" t="s">
        <v>321</v>
      </c>
      <c r="BS2159" s="654">
        <v>2.698</v>
      </c>
      <c r="BT2159" s="12" t="s">
        <v>321</v>
      </c>
      <c r="BU2159" s="654">
        <v>9.2379999999999995</v>
      </c>
      <c r="BV2159" s="12" t="s">
        <v>321</v>
      </c>
      <c r="BW2159" s="9">
        <v>0.15</v>
      </c>
      <c r="BX2159" s="9" t="s">
        <v>322</v>
      </c>
      <c r="BY2159" s="755">
        <v>98.8</v>
      </c>
      <c r="BZ2159" s="9" t="s">
        <v>315</v>
      </c>
      <c r="CA2159" s="755">
        <v>9.8000000000000007</v>
      </c>
      <c r="CB2159" s="9" t="s">
        <v>315</v>
      </c>
      <c r="CC2159" s="755">
        <v>9.1</v>
      </c>
      <c r="CD2159" s="9" t="s">
        <v>315</v>
      </c>
      <c r="CE2159" s="755">
        <v>67</v>
      </c>
      <c r="CF2159" s="9" t="s">
        <v>323</v>
      </c>
      <c r="CG2159" s="755">
        <v>46.3</v>
      </c>
      <c r="CH2159" s="9" t="s">
        <v>323</v>
      </c>
    </row>
    <row r="2160" spans="1:86" x14ac:dyDescent="0.25">
      <c r="A2160" s="444">
        <v>10101737</v>
      </c>
      <c r="C2160" s="772">
        <v>2084</v>
      </c>
      <c r="D2160" s="807">
        <v>0.05</v>
      </c>
      <c r="E2160" s="772">
        <f t="shared" si="93"/>
        <v>2188</v>
      </c>
      <c r="F2160" s="778">
        <v>1.1000000000000001</v>
      </c>
      <c r="G2160" s="774">
        <f t="shared" si="92"/>
        <v>2407</v>
      </c>
      <c r="H2160" s="776"/>
      <c r="I2160" s="758"/>
      <c r="J2160" s="776"/>
      <c r="K2160" s="786"/>
      <c r="L2160" s="9" t="s">
        <v>308</v>
      </c>
      <c r="M2160" s="9" t="s">
        <v>5031</v>
      </c>
      <c r="N2160" s="9" t="s">
        <v>397</v>
      </c>
      <c r="O2160" s="9" t="s">
        <v>310</v>
      </c>
      <c r="P2160" s="9" t="s">
        <v>4893</v>
      </c>
      <c r="Q2160" s="9" t="s">
        <v>4895</v>
      </c>
      <c r="R2160" s="9" t="s">
        <v>4896</v>
      </c>
      <c r="S2160" s="9" t="s">
        <v>373</v>
      </c>
      <c r="T2160" s="98" t="s">
        <v>234</v>
      </c>
      <c r="U2160" s="99">
        <v>158</v>
      </c>
      <c r="V2160" s="99" t="s">
        <v>207</v>
      </c>
      <c r="W2160" s="99">
        <v>210</v>
      </c>
      <c r="X2160" s="99" t="s">
        <v>207</v>
      </c>
      <c r="Y2160" s="99">
        <v>168</v>
      </c>
      <c r="Z2160" s="99" t="s">
        <v>207</v>
      </c>
      <c r="AA2160" s="99">
        <v>220</v>
      </c>
      <c r="AB2160" s="99" t="s">
        <v>207</v>
      </c>
      <c r="AC2160" s="9">
        <v>263</v>
      </c>
      <c r="AD2160" s="9" t="s">
        <v>207</v>
      </c>
      <c r="AE2160" s="9">
        <v>104</v>
      </c>
      <c r="AF2160" s="9" t="s">
        <v>315</v>
      </c>
      <c r="AG2160" s="14" t="s">
        <v>377</v>
      </c>
      <c r="AH2160" s="14" t="s">
        <v>207</v>
      </c>
      <c r="AI2160" s="14" t="s">
        <v>378</v>
      </c>
      <c r="AJ2160" s="14" t="s">
        <v>207</v>
      </c>
      <c r="AK2160" s="9">
        <v>5</v>
      </c>
      <c r="AL2160" s="14" t="s">
        <v>207</v>
      </c>
      <c r="AM2160" s="9">
        <v>5</v>
      </c>
      <c r="AN2160" s="14" t="s">
        <v>207</v>
      </c>
      <c r="AO2160" s="9">
        <v>5</v>
      </c>
      <c r="AP2160" s="14" t="s">
        <v>207</v>
      </c>
      <c r="AQ2160" s="9">
        <v>5</v>
      </c>
      <c r="AR2160" s="14" t="s">
        <v>207</v>
      </c>
      <c r="AS2160" s="9" t="s">
        <v>0</v>
      </c>
      <c r="AT2160" s="9" t="s">
        <v>318</v>
      </c>
      <c r="AU2160" s="9" t="s">
        <v>376</v>
      </c>
      <c r="AV2160" s="9" t="s">
        <v>320</v>
      </c>
      <c r="AW2160" s="821" t="s">
        <v>5601</v>
      </c>
      <c r="AX2160" s="9">
        <v>9010600000</v>
      </c>
      <c r="AY2160" s="99">
        <v>272</v>
      </c>
      <c r="AZ2160" s="12" t="s">
        <v>207</v>
      </c>
      <c r="BA2160" s="99">
        <v>25</v>
      </c>
      <c r="BB2160" s="12" t="s">
        <v>207</v>
      </c>
      <c r="BC2160" s="99">
        <v>23</v>
      </c>
      <c r="BD2160" s="12" t="s">
        <v>207</v>
      </c>
      <c r="BE2160" s="99">
        <v>34</v>
      </c>
      <c r="BF2160" s="12" t="s">
        <v>321</v>
      </c>
      <c r="BG2160" s="654">
        <v>33.718000000000004</v>
      </c>
      <c r="BH2160" s="12" t="s">
        <v>321</v>
      </c>
      <c r="BI2160" s="99">
        <v>23</v>
      </c>
      <c r="BJ2160" s="12" t="s">
        <v>321</v>
      </c>
      <c r="BK2160" s="754">
        <v>0</v>
      </c>
      <c r="BL2160" s="12" t="s">
        <v>321</v>
      </c>
      <c r="BM2160" s="754">
        <v>0.308</v>
      </c>
      <c r="BN2160" s="12" t="s">
        <v>321</v>
      </c>
      <c r="BO2160" s="754">
        <v>7.7119999999999997</v>
      </c>
      <c r="BP2160" s="12" t="s">
        <v>321</v>
      </c>
      <c r="BQ2160" s="754">
        <v>0</v>
      </c>
      <c r="BR2160" s="12" t="s">
        <v>321</v>
      </c>
      <c r="BS2160" s="654">
        <v>2.698</v>
      </c>
      <c r="BT2160" s="12" t="s">
        <v>321</v>
      </c>
      <c r="BU2160" s="654">
        <v>10.718</v>
      </c>
      <c r="BV2160" s="12" t="s">
        <v>321</v>
      </c>
      <c r="BW2160" s="9">
        <v>0.16</v>
      </c>
      <c r="BX2160" s="9" t="s">
        <v>322</v>
      </c>
      <c r="BY2160" s="755">
        <v>107.1</v>
      </c>
      <c r="BZ2160" s="9" t="s">
        <v>315</v>
      </c>
      <c r="CA2160" s="755">
        <v>9.8000000000000007</v>
      </c>
      <c r="CB2160" s="9" t="s">
        <v>315</v>
      </c>
      <c r="CC2160" s="755">
        <v>9.1</v>
      </c>
      <c r="CD2160" s="9" t="s">
        <v>315</v>
      </c>
      <c r="CE2160" s="755">
        <v>74</v>
      </c>
      <c r="CF2160" s="9" t="s">
        <v>323</v>
      </c>
      <c r="CG2160" s="755">
        <v>50.7</v>
      </c>
      <c r="CH2160" s="9" t="s">
        <v>323</v>
      </c>
    </row>
    <row r="2161" spans="1:86" x14ac:dyDescent="0.25">
      <c r="A2161" s="444">
        <v>10101738</v>
      </c>
      <c r="C2161" s="772">
        <v>2238</v>
      </c>
      <c r="D2161" s="807">
        <v>0.05</v>
      </c>
      <c r="E2161" s="772">
        <f t="shared" si="93"/>
        <v>2350</v>
      </c>
      <c r="F2161" s="778">
        <v>1.1000000000000001</v>
      </c>
      <c r="G2161" s="774">
        <f t="shared" si="92"/>
        <v>2585</v>
      </c>
      <c r="H2161" s="776"/>
      <c r="I2161" s="758"/>
      <c r="J2161" s="776"/>
      <c r="K2161" s="786"/>
      <c r="L2161" s="9" t="s">
        <v>308</v>
      </c>
      <c r="M2161" s="9" t="s">
        <v>5032</v>
      </c>
      <c r="N2161" s="9" t="s">
        <v>397</v>
      </c>
      <c r="O2161" s="9" t="s">
        <v>310</v>
      </c>
      <c r="P2161" s="9" t="s">
        <v>4893</v>
      </c>
      <c r="Q2161" s="9" t="s">
        <v>4895</v>
      </c>
      <c r="R2161" s="9" t="s">
        <v>4896</v>
      </c>
      <c r="S2161" s="9" t="s">
        <v>373</v>
      </c>
      <c r="T2161" s="98" t="s">
        <v>234</v>
      </c>
      <c r="U2161" s="99">
        <v>173</v>
      </c>
      <c r="V2161" s="99" t="s">
        <v>207</v>
      </c>
      <c r="W2161" s="99">
        <v>230</v>
      </c>
      <c r="X2161" s="99" t="s">
        <v>207</v>
      </c>
      <c r="Y2161" s="99">
        <v>183</v>
      </c>
      <c r="Z2161" s="99" t="s">
        <v>207</v>
      </c>
      <c r="AA2161" s="99">
        <v>240</v>
      </c>
      <c r="AB2161" s="99" t="s">
        <v>207</v>
      </c>
      <c r="AC2161" s="9">
        <v>288</v>
      </c>
      <c r="AD2161" s="9" t="s">
        <v>207</v>
      </c>
      <c r="AE2161" s="9">
        <v>113</v>
      </c>
      <c r="AF2161" s="9" t="s">
        <v>315</v>
      </c>
      <c r="AG2161" s="14" t="s">
        <v>379</v>
      </c>
      <c r="AH2161" s="14" t="s">
        <v>207</v>
      </c>
      <c r="AI2161" s="14" t="s">
        <v>380</v>
      </c>
      <c r="AJ2161" s="14" t="s">
        <v>207</v>
      </c>
      <c r="AK2161" s="9">
        <v>5</v>
      </c>
      <c r="AL2161" s="14" t="s">
        <v>207</v>
      </c>
      <c r="AM2161" s="9">
        <v>5</v>
      </c>
      <c r="AN2161" s="14" t="s">
        <v>207</v>
      </c>
      <c r="AO2161" s="9">
        <v>5</v>
      </c>
      <c r="AP2161" s="14" t="s">
        <v>207</v>
      </c>
      <c r="AQ2161" s="9">
        <v>5</v>
      </c>
      <c r="AR2161" s="14" t="s">
        <v>207</v>
      </c>
      <c r="AS2161" s="9" t="s">
        <v>0</v>
      </c>
      <c r="AT2161" s="9" t="s">
        <v>318</v>
      </c>
      <c r="AU2161" s="9" t="s">
        <v>376</v>
      </c>
      <c r="AV2161" s="9" t="s">
        <v>320</v>
      </c>
      <c r="AW2161" s="821" t="s">
        <v>5602</v>
      </c>
      <c r="AX2161" s="9">
        <v>9010600000</v>
      </c>
      <c r="AY2161" s="99">
        <v>292</v>
      </c>
      <c r="AZ2161" s="12" t="s">
        <v>207</v>
      </c>
      <c r="BA2161" s="99">
        <v>25</v>
      </c>
      <c r="BB2161" s="12" t="s">
        <v>207</v>
      </c>
      <c r="BC2161" s="99">
        <v>23</v>
      </c>
      <c r="BD2161" s="12" t="s">
        <v>207</v>
      </c>
      <c r="BE2161" s="99">
        <v>36</v>
      </c>
      <c r="BF2161" s="12" t="s">
        <v>321</v>
      </c>
      <c r="BG2161" s="654">
        <v>35.438000000000002</v>
      </c>
      <c r="BH2161" s="12" t="s">
        <v>321</v>
      </c>
      <c r="BI2161" s="99">
        <v>24</v>
      </c>
      <c r="BJ2161" s="12" t="s">
        <v>321</v>
      </c>
      <c r="BK2161" s="754">
        <v>0</v>
      </c>
      <c r="BL2161" s="12" t="s">
        <v>321</v>
      </c>
      <c r="BM2161" s="754">
        <v>0.316</v>
      </c>
      <c r="BN2161" s="12" t="s">
        <v>321</v>
      </c>
      <c r="BO2161" s="754">
        <v>8.4239999999999995</v>
      </c>
      <c r="BP2161" s="12" t="s">
        <v>321</v>
      </c>
      <c r="BQ2161" s="754">
        <v>0</v>
      </c>
      <c r="BR2161" s="12" t="s">
        <v>321</v>
      </c>
      <c r="BS2161" s="654">
        <v>2.698</v>
      </c>
      <c r="BT2161" s="12" t="s">
        <v>321</v>
      </c>
      <c r="BU2161" s="654">
        <v>11.438000000000001</v>
      </c>
      <c r="BV2161" s="12" t="s">
        <v>321</v>
      </c>
      <c r="BW2161" s="9">
        <v>0.17</v>
      </c>
      <c r="BX2161" s="9" t="s">
        <v>322</v>
      </c>
      <c r="BY2161" s="755">
        <v>115</v>
      </c>
      <c r="BZ2161" s="9" t="s">
        <v>315</v>
      </c>
      <c r="CA2161" s="755">
        <v>9.8000000000000007</v>
      </c>
      <c r="CB2161" s="9" t="s">
        <v>315</v>
      </c>
      <c r="CC2161" s="755">
        <v>9.1</v>
      </c>
      <c r="CD2161" s="9" t="s">
        <v>315</v>
      </c>
      <c r="CE2161" s="755">
        <v>78</v>
      </c>
      <c r="CF2161" s="9" t="s">
        <v>323</v>
      </c>
      <c r="CG2161" s="755">
        <v>52.9</v>
      </c>
      <c r="CH2161" s="9" t="s">
        <v>323</v>
      </c>
    </row>
    <row r="2162" spans="1:86" x14ac:dyDescent="0.25">
      <c r="A2162" s="444">
        <v>10101739</v>
      </c>
      <c r="C2162" s="772">
        <v>2415</v>
      </c>
      <c r="D2162" s="807">
        <v>0.05</v>
      </c>
      <c r="E2162" s="772">
        <f t="shared" si="93"/>
        <v>2536</v>
      </c>
      <c r="F2162" s="778">
        <v>1.1000000000000001</v>
      </c>
      <c r="G2162" s="774">
        <f t="shared" si="92"/>
        <v>2790</v>
      </c>
      <c r="H2162" s="776"/>
      <c r="I2162" s="758"/>
      <c r="J2162" s="776"/>
      <c r="K2162" s="786"/>
      <c r="L2162" s="9" t="s">
        <v>308</v>
      </c>
      <c r="M2162" s="9" t="s">
        <v>5033</v>
      </c>
      <c r="N2162" s="9" t="s">
        <v>397</v>
      </c>
      <c r="O2162" s="9" t="s">
        <v>310</v>
      </c>
      <c r="P2162" s="9" t="s">
        <v>4893</v>
      </c>
      <c r="Q2162" s="9" t="s">
        <v>4895</v>
      </c>
      <c r="R2162" s="9" t="s">
        <v>4896</v>
      </c>
      <c r="S2162" s="9" t="s">
        <v>373</v>
      </c>
      <c r="T2162" s="98" t="s">
        <v>234</v>
      </c>
      <c r="U2162" s="99">
        <v>188</v>
      </c>
      <c r="V2162" s="99" t="s">
        <v>207</v>
      </c>
      <c r="W2162" s="99">
        <v>250</v>
      </c>
      <c r="X2162" s="99" t="s">
        <v>207</v>
      </c>
      <c r="Y2162" s="99">
        <v>198</v>
      </c>
      <c r="Z2162" s="99" t="s">
        <v>207</v>
      </c>
      <c r="AA2162" s="99">
        <v>260</v>
      </c>
      <c r="AB2162" s="99" t="s">
        <v>207</v>
      </c>
      <c r="AC2162" s="9">
        <v>313</v>
      </c>
      <c r="AD2162" s="9" t="s">
        <v>207</v>
      </c>
      <c r="AE2162" s="9">
        <v>123</v>
      </c>
      <c r="AF2162" s="9" t="s">
        <v>315</v>
      </c>
      <c r="AG2162" s="14" t="s">
        <v>381</v>
      </c>
      <c r="AH2162" s="14" t="s">
        <v>207</v>
      </c>
      <c r="AI2162" s="14" t="s">
        <v>382</v>
      </c>
      <c r="AJ2162" s="14" t="s">
        <v>207</v>
      </c>
      <c r="AK2162" s="9">
        <v>5</v>
      </c>
      <c r="AL2162" s="14" t="s">
        <v>207</v>
      </c>
      <c r="AM2162" s="9">
        <v>5</v>
      </c>
      <c r="AN2162" s="14" t="s">
        <v>207</v>
      </c>
      <c r="AO2162" s="9">
        <v>5</v>
      </c>
      <c r="AP2162" s="14" t="s">
        <v>207</v>
      </c>
      <c r="AQ2162" s="9">
        <v>5</v>
      </c>
      <c r="AR2162" s="14" t="s">
        <v>207</v>
      </c>
      <c r="AS2162" s="9" t="s">
        <v>0</v>
      </c>
      <c r="AT2162" s="9" t="s">
        <v>318</v>
      </c>
      <c r="AU2162" s="9" t="s">
        <v>376</v>
      </c>
      <c r="AV2162" s="9" t="s">
        <v>320</v>
      </c>
      <c r="AW2162" s="821" t="s">
        <v>5603</v>
      </c>
      <c r="AX2162" s="9">
        <v>9010600000</v>
      </c>
      <c r="AY2162" s="99">
        <v>312</v>
      </c>
      <c r="AZ2162" s="12" t="s">
        <v>207</v>
      </c>
      <c r="BA2162" s="99">
        <v>25</v>
      </c>
      <c r="BB2162" s="12" t="s">
        <v>207</v>
      </c>
      <c r="BC2162" s="99">
        <v>23</v>
      </c>
      <c r="BD2162" s="12" t="s">
        <v>207</v>
      </c>
      <c r="BE2162" s="99">
        <v>39</v>
      </c>
      <c r="BF2162" s="12" t="s">
        <v>321</v>
      </c>
      <c r="BG2162" s="654">
        <v>38.198</v>
      </c>
      <c r="BH2162" s="12" t="s">
        <v>321</v>
      </c>
      <c r="BI2162" s="99">
        <v>26</v>
      </c>
      <c r="BJ2162" s="12" t="s">
        <v>321</v>
      </c>
      <c r="BK2162" s="754">
        <v>0</v>
      </c>
      <c r="BL2162" s="12" t="s">
        <v>321</v>
      </c>
      <c r="BM2162" s="754">
        <v>0.32400000000000001</v>
      </c>
      <c r="BN2162" s="12" t="s">
        <v>321</v>
      </c>
      <c r="BO2162" s="754">
        <v>9.1760000000000002</v>
      </c>
      <c r="BP2162" s="12" t="s">
        <v>321</v>
      </c>
      <c r="BQ2162" s="754">
        <v>0</v>
      </c>
      <c r="BR2162" s="12" t="s">
        <v>321</v>
      </c>
      <c r="BS2162" s="654">
        <v>2.698</v>
      </c>
      <c r="BT2162" s="12" t="s">
        <v>321</v>
      </c>
      <c r="BU2162" s="654">
        <v>12.198</v>
      </c>
      <c r="BV2162" s="12" t="s">
        <v>321</v>
      </c>
      <c r="BW2162" s="9">
        <v>0.18</v>
      </c>
      <c r="BX2162" s="9" t="s">
        <v>322</v>
      </c>
      <c r="BY2162" s="755">
        <v>122.8</v>
      </c>
      <c r="BZ2162" s="9" t="s">
        <v>315</v>
      </c>
      <c r="CA2162" s="755">
        <v>9.8000000000000007</v>
      </c>
      <c r="CB2162" s="9" t="s">
        <v>315</v>
      </c>
      <c r="CC2162" s="755">
        <v>9.1</v>
      </c>
      <c r="CD2162" s="9" t="s">
        <v>315</v>
      </c>
      <c r="CE2162" s="755">
        <v>84</v>
      </c>
      <c r="CF2162" s="9" t="s">
        <v>323</v>
      </c>
      <c r="CG2162" s="755">
        <v>57.3</v>
      </c>
      <c r="CH2162" s="9" t="s">
        <v>323</v>
      </c>
    </row>
    <row r="2163" spans="1:86" x14ac:dyDescent="0.25">
      <c r="A2163" s="444">
        <v>10101740</v>
      </c>
      <c r="C2163" s="772">
        <v>2616</v>
      </c>
      <c r="D2163" s="807">
        <v>0.05</v>
      </c>
      <c r="E2163" s="772">
        <f t="shared" si="93"/>
        <v>2747</v>
      </c>
      <c r="F2163" s="778">
        <v>1.1000000000000001</v>
      </c>
      <c r="G2163" s="774">
        <f t="shared" si="92"/>
        <v>3022</v>
      </c>
      <c r="H2163" s="776"/>
      <c r="I2163" s="758"/>
      <c r="J2163" s="776"/>
      <c r="K2163" s="786"/>
      <c r="L2163" s="9" t="s">
        <v>308</v>
      </c>
      <c r="M2163" s="9" t="s">
        <v>5034</v>
      </c>
      <c r="N2163" s="9" t="s">
        <v>397</v>
      </c>
      <c r="O2163" s="9" t="s">
        <v>310</v>
      </c>
      <c r="P2163" s="9" t="s">
        <v>4893</v>
      </c>
      <c r="Q2163" s="9" t="s">
        <v>4895</v>
      </c>
      <c r="R2163" s="9" t="s">
        <v>4896</v>
      </c>
      <c r="S2163" s="9" t="s">
        <v>373</v>
      </c>
      <c r="T2163" s="98" t="s">
        <v>234</v>
      </c>
      <c r="U2163" s="99">
        <v>203</v>
      </c>
      <c r="V2163" s="99" t="s">
        <v>207</v>
      </c>
      <c r="W2163" s="99">
        <v>270</v>
      </c>
      <c r="X2163" s="99" t="s">
        <v>207</v>
      </c>
      <c r="Y2163" s="99">
        <v>213</v>
      </c>
      <c r="Z2163" s="99" t="s">
        <v>207</v>
      </c>
      <c r="AA2163" s="99">
        <v>280</v>
      </c>
      <c r="AB2163" s="99" t="s">
        <v>207</v>
      </c>
      <c r="AC2163" s="9">
        <v>338</v>
      </c>
      <c r="AD2163" s="9" t="s">
        <v>207</v>
      </c>
      <c r="AE2163" s="9">
        <v>133</v>
      </c>
      <c r="AF2163" s="9" t="s">
        <v>315</v>
      </c>
      <c r="AG2163" s="14" t="s">
        <v>383</v>
      </c>
      <c r="AH2163" s="14" t="s">
        <v>207</v>
      </c>
      <c r="AI2163" s="14" t="s">
        <v>384</v>
      </c>
      <c r="AJ2163" s="14" t="s">
        <v>207</v>
      </c>
      <c r="AK2163" s="9">
        <v>5</v>
      </c>
      <c r="AL2163" s="14" t="s">
        <v>207</v>
      </c>
      <c r="AM2163" s="9">
        <v>5</v>
      </c>
      <c r="AN2163" s="14" t="s">
        <v>207</v>
      </c>
      <c r="AO2163" s="9">
        <v>5</v>
      </c>
      <c r="AP2163" s="14" t="s">
        <v>207</v>
      </c>
      <c r="AQ2163" s="9">
        <v>5</v>
      </c>
      <c r="AR2163" s="14" t="s">
        <v>207</v>
      </c>
      <c r="AS2163" s="9" t="s">
        <v>0</v>
      </c>
      <c r="AT2163" s="9" t="s">
        <v>318</v>
      </c>
      <c r="AU2163" s="9" t="s">
        <v>376</v>
      </c>
      <c r="AV2163" s="9" t="s">
        <v>320</v>
      </c>
      <c r="AW2163" s="821" t="s">
        <v>5604</v>
      </c>
      <c r="AX2163" s="9">
        <v>9010600000</v>
      </c>
      <c r="AY2163" s="99">
        <v>330</v>
      </c>
      <c r="AZ2163" s="12" t="s">
        <v>207</v>
      </c>
      <c r="BA2163" s="99">
        <v>25</v>
      </c>
      <c r="BB2163" s="12" t="s">
        <v>207</v>
      </c>
      <c r="BC2163" s="99">
        <v>23</v>
      </c>
      <c r="BD2163" s="12" t="s">
        <v>207</v>
      </c>
      <c r="BE2163" s="99">
        <v>41</v>
      </c>
      <c r="BF2163" s="12" t="s">
        <v>321</v>
      </c>
      <c r="BG2163" s="654">
        <v>40.438000000000002</v>
      </c>
      <c r="BH2163" s="12" t="s">
        <v>321</v>
      </c>
      <c r="BI2163" s="99">
        <v>28</v>
      </c>
      <c r="BJ2163" s="12" t="s">
        <v>321</v>
      </c>
      <c r="BK2163" s="754">
        <v>0</v>
      </c>
      <c r="BL2163" s="12" t="s">
        <v>321</v>
      </c>
      <c r="BM2163" s="754">
        <v>0.33200000000000002</v>
      </c>
      <c r="BN2163" s="12" t="s">
        <v>321</v>
      </c>
      <c r="BO2163" s="754">
        <v>9.4079999999999995</v>
      </c>
      <c r="BP2163" s="12" t="s">
        <v>321</v>
      </c>
      <c r="BQ2163" s="754">
        <v>0</v>
      </c>
      <c r="BR2163" s="12" t="s">
        <v>321</v>
      </c>
      <c r="BS2163" s="654">
        <v>2.698</v>
      </c>
      <c r="BT2163" s="12" t="s">
        <v>321</v>
      </c>
      <c r="BU2163" s="654">
        <v>12.438000000000001</v>
      </c>
      <c r="BV2163" s="12" t="s">
        <v>321</v>
      </c>
      <c r="BW2163" s="9">
        <v>0.19</v>
      </c>
      <c r="BX2163" s="9" t="s">
        <v>322</v>
      </c>
      <c r="BY2163" s="755">
        <v>129.9</v>
      </c>
      <c r="BZ2163" s="9" t="s">
        <v>315</v>
      </c>
      <c r="CA2163" s="755">
        <v>9.8000000000000007</v>
      </c>
      <c r="CB2163" s="9" t="s">
        <v>315</v>
      </c>
      <c r="CC2163" s="755">
        <v>9.1</v>
      </c>
      <c r="CD2163" s="9" t="s">
        <v>315</v>
      </c>
      <c r="CE2163" s="755">
        <v>89</v>
      </c>
      <c r="CF2163" s="9" t="s">
        <v>323</v>
      </c>
      <c r="CG2163" s="755">
        <v>61.7</v>
      </c>
      <c r="CH2163" s="9" t="s">
        <v>323</v>
      </c>
    </row>
    <row r="2164" spans="1:86" x14ac:dyDescent="0.25">
      <c r="A2164" s="444">
        <v>10101741</v>
      </c>
      <c r="C2164" s="772">
        <v>2839</v>
      </c>
      <c r="D2164" s="807">
        <v>0.05</v>
      </c>
      <c r="E2164" s="772">
        <f t="shared" si="93"/>
        <v>2981</v>
      </c>
      <c r="F2164" s="778">
        <v>1.1000000000000001</v>
      </c>
      <c r="G2164" s="774">
        <f t="shared" si="92"/>
        <v>3279</v>
      </c>
      <c r="H2164" s="776"/>
      <c r="I2164" s="758"/>
      <c r="J2164" s="776"/>
      <c r="K2164" s="786"/>
      <c r="L2164" s="9" t="s">
        <v>308</v>
      </c>
      <c r="M2164" s="9" t="s">
        <v>5035</v>
      </c>
      <c r="N2164" s="9" t="s">
        <v>397</v>
      </c>
      <c r="O2164" s="9" t="s">
        <v>310</v>
      </c>
      <c r="P2164" s="9" t="s">
        <v>4893</v>
      </c>
      <c r="Q2164" s="9" t="s">
        <v>4895</v>
      </c>
      <c r="R2164" s="9" t="s">
        <v>4896</v>
      </c>
      <c r="S2164" s="9" t="s">
        <v>373</v>
      </c>
      <c r="T2164" s="98" t="s">
        <v>234</v>
      </c>
      <c r="U2164" s="99">
        <v>218</v>
      </c>
      <c r="V2164" s="99" t="s">
        <v>207</v>
      </c>
      <c r="W2164" s="99">
        <v>290</v>
      </c>
      <c r="X2164" s="99" t="s">
        <v>207</v>
      </c>
      <c r="Y2164" s="99">
        <v>228</v>
      </c>
      <c r="Z2164" s="99" t="s">
        <v>207</v>
      </c>
      <c r="AA2164" s="99">
        <v>300</v>
      </c>
      <c r="AB2164" s="99" t="s">
        <v>207</v>
      </c>
      <c r="AC2164" s="9">
        <v>363</v>
      </c>
      <c r="AD2164" s="9" t="s">
        <v>207</v>
      </c>
      <c r="AE2164" s="9">
        <v>143</v>
      </c>
      <c r="AF2164" s="9" t="s">
        <v>315</v>
      </c>
      <c r="AG2164" s="14" t="s">
        <v>385</v>
      </c>
      <c r="AH2164" s="14" t="s">
        <v>207</v>
      </c>
      <c r="AI2164" s="14" t="s">
        <v>386</v>
      </c>
      <c r="AJ2164" s="14" t="s">
        <v>207</v>
      </c>
      <c r="AK2164" s="9">
        <v>5</v>
      </c>
      <c r="AL2164" s="14" t="s">
        <v>207</v>
      </c>
      <c r="AM2164" s="9">
        <v>5</v>
      </c>
      <c r="AN2164" s="14" t="s">
        <v>207</v>
      </c>
      <c r="AO2164" s="9">
        <v>5</v>
      </c>
      <c r="AP2164" s="14" t="s">
        <v>207</v>
      </c>
      <c r="AQ2164" s="9">
        <v>5</v>
      </c>
      <c r="AR2164" s="14" t="s">
        <v>207</v>
      </c>
      <c r="AS2164" s="9" t="s">
        <v>0</v>
      </c>
      <c r="AT2164" s="9" t="s">
        <v>318</v>
      </c>
      <c r="AU2164" s="9" t="s">
        <v>376</v>
      </c>
      <c r="AV2164" s="9" t="s">
        <v>320</v>
      </c>
      <c r="AW2164" s="821" t="s">
        <v>5605</v>
      </c>
      <c r="AX2164" s="9">
        <v>9010600000</v>
      </c>
      <c r="AY2164" s="99">
        <v>351</v>
      </c>
      <c r="AZ2164" s="12" t="s">
        <v>207</v>
      </c>
      <c r="BA2164" s="99">
        <v>25</v>
      </c>
      <c r="BB2164" s="12" t="s">
        <v>207</v>
      </c>
      <c r="BC2164" s="99">
        <v>23</v>
      </c>
      <c r="BD2164" s="12" t="s">
        <v>207</v>
      </c>
      <c r="BE2164" s="99">
        <v>46</v>
      </c>
      <c r="BF2164" s="12" t="s">
        <v>321</v>
      </c>
      <c r="BG2164" s="654">
        <v>45.238</v>
      </c>
      <c r="BH2164" s="12" t="s">
        <v>321</v>
      </c>
      <c r="BI2164" s="99">
        <v>34</v>
      </c>
      <c r="BJ2164" s="12" t="s">
        <v>321</v>
      </c>
      <c r="BK2164" s="754">
        <v>0</v>
      </c>
      <c r="BL2164" s="12" t="s">
        <v>321</v>
      </c>
      <c r="BM2164" s="754">
        <v>0.34</v>
      </c>
      <c r="BN2164" s="12" t="s">
        <v>321</v>
      </c>
      <c r="BO2164" s="754">
        <v>8.1999999999999993</v>
      </c>
      <c r="BP2164" s="12" t="s">
        <v>321</v>
      </c>
      <c r="BQ2164" s="754">
        <v>0</v>
      </c>
      <c r="BR2164" s="12" t="s">
        <v>321</v>
      </c>
      <c r="BS2164" s="654">
        <v>2.698</v>
      </c>
      <c r="BT2164" s="12" t="s">
        <v>321</v>
      </c>
      <c r="BU2164" s="654">
        <v>11.238</v>
      </c>
      <c r="BV2164" s="12" t="s">
        <v>321</v>
      </c>
      <c r="BW2164" s="9">
        <v>0.2</v>
      </c>
      <c r="BX2164" s="9" t="s">
        <v>322</v>
      </c>
      <c r="BY2164" s="755">
        <v>138.19999999999999</v>
      </c>
      <c r="BZ2164" s="9" t="s">
        <v>315</v>
      </c>
      <c r="CA2164" s="755">
        <v>9.8000000000000007</v>
      </c>
      <c r="CB2164" s="9" t="s">
        <v>315</v>
      </c>
      <c r="CC2164" s="755">
        <v>9.1</v>
      </c>
      <c r="CD2164" s="9" t="s">
        <v>315</v>
      </c>
      <c r="CE2164" s="755">
        <v>100</v>
      </c>
      <c r="CF2164" s="9" t="s">
        <v>323</v>
      </c>
      <c r="CG2164" s="755">
        <v>75</v>
      </c>
      <c r="CH2164" s="9" t="s">
        <v>323</v>
      </c>
    </row>
    <row r="2165" spans="1:86" x14ac:dyDescent="0.25">
      <c r="A2165" s="444">
        <v>10101742</v>
      </c>
      <c r="C2165" s="772">
        <v>3087</v>
      </c>
      <c r="D2165" s="807">
        <v>0.05</v>
      </c>
      <c r="E2165" s="772">
        <f t="shared" si="93"/>
        <v>3241</v>
      </c>
      <c r="F2165" s="778">
        <v>1.1000000000000001</v>
      </c>
      <c r="G2165" s="774">
        <f t="shared" si="92"/>
        <v>3565</v>
      </c>
      <c r="H2165" s="776"/>
      <c r="I2165" s="758"/>
      <c r="J2165" s="776"/>
      <c r="K2165" s="786"/>
      <c r="L2165" s="9" t="s">
        <v>308</v>
      </c>
      <c r="M2165" s="9" t="s">
        <v>5036</v>
      </c>
      <c r="N2165" s="9" t="s">
        <v>397</v>
      </c>
      <c r="O2165" s="9" t="s">
        <v>310</v>
      </c>
      <c r="P2165" s="9" t="s">
        <v>4893</v>
      </c>
      <c r="Q2165" s="9" t="s">
        <v>4895</v>
      </c>
      <c r="R2165" s="9" t="s">
        <v>4896</v>
      </c>
      <c r="S2165" s="9" t="s">
        <v>373</v>
      </c>
      <c r="T2165" s="98" t="s">
        <v>234</v>
      </c>
      <c r="U2165" s="99">
        <v>233</v>
      </c>
      <c r="V2165" s="99" t="s">
        <v>207</v>
      </c>
      <c r="W2165" s="99">
        <v>310</v>
      </c>
      <c r="X2165" s="99" t="s">
        <v>207</v>
      </c>
      <c r="Y2165" s="99">
        <v>243</v>
      </c>
      <c r="Z2165" s="99" t="s">
        <v>207</v>
      </c>
      <c r="AA2165" s="99">
        <v>320</v>
      </c>
      <c r="AB2165" s="99" t="s">
        <v>207</v>
      </c>
      <c r="AC2165" s="9">
        <v>388</v>
      </c>
      <c r="AD2165" s="9" t="s">
        <v>207</v>
      </c>
      <c r="AE2165" s="9">
        <v>153</v>
      </c>
      <c r="AF2165" s="9" t="s">
        <v>315</v>
      </c>
      <c r="AG2165" s="14" t="s">
        <v>387</v>
      </c>
      <c r="AH2165" s="14" t="s">
        <v>207</v>
      </c>
      <c r="AI2165" s="14" t="s">
        <v>388</v>
      </c>
      <c r="AJ2165" s="14" t="s">
        <v>207</v>
      </c>
      <c r="AK2165" s="9">
        <v>5</v>
      </c>
      <c r="AL2165" s="14" t="s">
        <v>207</v>
      </c>
      <c r="AM2165" s="9">
        <v>5</v>
      </c>
      <c r="AN2165" s="14" t="s">
        <v>207</v>
      </c>
      <c r="AO2165" s="9">
        <v>5</v>
      </c>
      <c r="AP2165" s="14" t="s">
        <v>207</v>
      </c>
      <c r="AQ2165" s="9">
        <v>5</v>
      </c>
      <c r="AR2165" s="14" t="s">
        <v>207</v>
      </c>
      <c r="AS2165" s="9" t="s">
        <v>0</v>
      </c>
      <c r="AT2165" s="9" t="s">
        <v>318</v>
      </c>
      <c r="AU2165" s="9" t="s">
        <v>376</v>
      </c>
      <c r="AV2165" s="9" t="s">
        <v>320</v>
      </c>
      <c r="AW2165" s="821" t="s">
        <v>5606</v>
      </c>
      <c r="AX2165" s="9">
        <v>9010600000</v>
      </c>
      <c r="AY2165" s="99">
        <v>371</v>
      </c>
      <c r="AZ2165" s="12" t="s">
        <v>207</v>
      </c>
      <c r="BA2165" s="99">
        <v>25</v>
      </c>
      <c r="BB2165" s="12" t="s">
        <v>207</v>
      </c>
      <c r="BC2165" s="99">
        <v>23</v>
      </c>
      <c r="BD2165" s="12" t="s">
        <v>207</v>
      </c>
      <c r="BE2165" s="99">
        <v>48</v>
      </c>
      <c r="BF2165" s="12" t="s">
        <v>321</v>
      </c>
      <c r="BG2165" s="654">
        <v>47.597000000000001</v>
      </c>
      <c r="BH2165" s="12" t="s">
        <v>321</v>
      </c>
      <c r="BI2165" s="99">
        <v>36</v>
      </c>
      <c r="BJ2165" s="12" t="s">
        <v>321</v>
      </c>
      <c r="BK2165" s="754">
        <v>0</v>
      </c>
      <c r="BL2165" s="12" t="s">
        <v>321</v>
      </c>
      <c r="BM2165" s="754">
        <v>0.34799999999999998</v>
      </c>
      <c r="BN2165" s="12" t="s">
        <v>321</v>
      </c>
      <c r="BO2165" s="754">
        <v>8.5519999999999996</v>
      </c>
      <c r="BP2165" s="12" t="s">
        <v>321</v>
      </c>
      <c r="BQ2165" s="754">
        <v>0</v>
      </c>
      <c r="BR2165" s="12" t="s">
        <v>321</v>
      </c>
      <c r="BS2165" s="654">
        <v>2.698</v>
      </c>
      <c r="BT2165" s="12" t="s">
        <v>321</v>
      </c>
      <c r="BU2165" s="654">
        <v>11.597</v>
      </c>
      <c r="BV2165" s="12" t="s">
        <v>321</v>
      </c>
      <c r="BW2165" s="9">
        <v>0.22</v>
      </c>
      <c r="BX2165" s="9" t="s">
        <v>322</v>
      </c>
      <c r="BY2165" s="755">
        <v>146.1</v>
      </c>
      <c r="BZ2165" s="9" t="s">
        <v>315</v>
      </c>
      <c r="CA2165" s="755">
        <v>9.8000000000000007</v>
      </c>
      <c r="CB2165" s="9" t="s">
        <v>315</v>
      </c>
      <c r="CC2165" s="755">
        <v>9.1</v>
      </c>
      <c r="CD2165" s="9" t="s">
        <v>315</v>
      </c>
      <c r="CE2165" s="755">
        <v>105</v>
      </c>
      <c r="CF2165" s="9" t="s">
        <v>323</v>
      </c>
      <c r="CG2165" s="755">
        <v>79.400000000000006</v>
      </c>
      <c r="CH2165" s="9" t="s">
        <v>323</v>
      </c>
    </row>
    <row r="2166" spans="1:86" x14ac:dyDescent="0.25">
      <c r="A2166" s="444">
        <v>10141736</v>
      </c>
      <c r="C2166" s="772">
        <v>1955</v>
      </c>
      <c r="D2166" s="807">
        <v>0.05</v>
      </c>
      <c r="E2166" s="772">
        <f t="shared" si="93"/>
        <v>2053</v>
      </c>
      <c r="F2166" s="778">
        <v>1.1000000000000001</v>
      </c>
      <c r="G2166" s="774">
        <f t="shared" si="92"/>
        <v>2258</v>
      </c>
      <c r="H2166" s="776"/>
      <c r="I2166" s="758"/>
      <c r="J2166" s="776"/>
      <c r="K2166" s="786"/>
      <c r="L2166" s="9" t="s">
        <v>308</v>
      </c>
      <c r="M2166" s="9" t="s">
        <v>5037</v>
      </c>
      <c r="N2166" s="9" t="s">
        <v>397</v>
      </c>
      <c r="O2166" s="9" t="s">
        <v>310</v>
      </c>
      <c r="P2166" s="9" t="s">
        <v>4893</v>
      </c>
      <c r="Q2166" s="9" t="s">
        <v>4895</v>
      </c>
      <c r="R2166" s="9" t="s">
        <v>4896</v>
      </c>
      <c r="S2166" s="9" t="s">
        <v>373</v>
      </c>
      <c r="T2166" s="98" t="s">
        <v>234</v>
      </c>
      <c r="U2166" s="99">
        <v>143</v>
      </c>
      <c r="V2166" s="99" t="s">
        <v>207</v>
      </c>
      <c r="W2166" s="99">
        <v>190</v>
      </c>
      <c r="X2166" s="99" t="s">
        <v>207</v>
      </c>
      <c r="Y2166" s="99">
        <v>153</v>
      </c>
      <c r="Z2166" s="99" t="s">
        <v>207</v>
      </c>
      <c r="AA2166" s="99">
        <v>200</v>
      </c>
      <c r="AB2166" s="99" t="s">
        <v>207</v>
      </c>
      <c r="AC2166" s="9">
        <v>238</v>
      </c>
      <c r="AD2166" s="9" t="s">
        <v>207</v>
      </c>
      <c r="AE2166" s="9">
        <v>94</v>
      </c>
      <c r="AF2166" s="9" t="s">
        <v>315</v>
      </c>
      <c r="AG2166" s="14" t="s">
        <v>374</v>
      </c>
      <c r="AH2166" s="14" t="s">
        <v>207</v>
      </c>
      <c r="AI2166" s="14" t="s">
        <v>375</v>
      </c>
      <c r="AJ2166" s="14" t="s">
        <v>207</v>
      </c>
      <c r="AK2166" s="9">
        <v>5</v>
      </c>
      <c r="AL2166" s="14" t="s">
        <v>207</v>
      </c>
      <c r="AM2166" s="9">
        <v>5</v>
      </c>
      <c r="AN2166" s="14" t="s">
        <v>207</v>
      </c>
      <c r="AO2166" s="9">
        <v>5</v>
      </c>
      <c r="AP2166" s="14" t="s">
        <v>207</v>
      </c>
      <c r="AQ2166" s="9">
        <v>5</v>
      </c>
      <c r="AR2166" s="14" t="s">
        <v>207</v>
      </c>
      <c r="AS2166" s="9" t="s">
        <v>0</v>
      </c>
      <c r="AT2166" s="9" t="s">
        <v>318</v>
      </c>
      <c r="AU2166" s="9" t="s">
        <v>376</v>
      </c>
      <c r="AV2166" s="9" t="s">
        <v>320</v>
      </c>
      <c r="AW2166" s="821" t="s">
        <v>5607</v>
      </c>
      <c r="AX2166" s="9">
        <v>9010600000</v>
      </c>
      <c r="AY2166" s="99">
        <v>251</v>
      </c>
      <c r="AZ2166" s="12" t="s">
        <v>207</v>
      </c>
      <c r="BA2166" s="99">
        <v>25</v>
      </c>
      <c r="BB2166" s="12" t="s">
        <v>207</v>
      </c>
      <c r="BC2166" s="99">
        <v>23</v>
      </c>
      <c r="BD2166" s="12" t="s">
        <v>207</v>
      </c>
      <c r="BE2166" s="99">
        <v>31</v>
      </c>
      <c r="BF2166" s="12" t="s">
        <v>321</v>
      </c>
      <c r="BG2166" s="654">
        <v>30.238</v>
      </c>
      <c r="BH2166" s="12" t="s">
        <v>321</v>
      </c>
      <c r="BI2166" s="99">
        <v>21</v>
      </c>
      <c r="BJ2166" s="12" t="s">
        <v>321</v>
      </c>
      <c r="BK2166" s="754">
        <v>0</v>
      </c>
      <c r="BL2166" s="12" t="s">
        <v>321</v>
      </c>
      <c r="BM2166" s="754">
        <v>0.3</v>
      </c>
      <c r="BN2166" s="12" t="s">
        <v>321</v>
      </c>
      <c r="BO2166" s="754">
        <v>6.24</v>
      </c>
      <c r="BP2166" s="12" t="s">
        <v>321</v>
      </c>
      <c r="BQ2166" s="754">
        <v>0</v>
      </c>
      <c r="BR2166" s="12" t="s">
        <v>321</v>
      </c>
      <c r="BS2166" s="654">
        <v>2.698</v>
      </c>
      <c r="BT2166" s="12" t="s">
        <v>321</v>
      </c>
      <c r="BU2166" s="654">
        <v>9.2379999999999995</v>
      </c>
      <c r="BV2166" s="12" t="s">
        <v>321</v>
      </c>
      <c r="BW2166" s="9">
        <v>0.15</v>
      </c>
      <c r="BX2166" s="9" t="s">
        <v>322</v>
      </c>
      <c r="BY2166" s="755">
        <v>98.8</v>
      </c>
      <c r="BZ2166" s="9" t="s">
        <v>315</v>
      </c>
      <c r="CA2166" s="755">
        <v>9.8000000000000007</v>
      </c>
      <c r="CB2166" s="9" t="s">
        <v>315</v>
      </c>
      <c r="CC2166" s="755">
        <v>9.1</v>
      </c>
      <c r="CD2166" s="9" t="s">
        <v>315</v>
      </c>
      <c r="CE2166" s="755">
        <v>67</v>
      </c>
      <c r="CF2166" s="9" t="s">
        <v>323</v>
      </c>
      <c r="CG2166" s="755">
        <v>46.3</v>
      </c>
      <c r="CH2166" s="9" t="s">
        <v>323</v>
      </c>
    </row>
    <row r="2167" spans="1:86" x14ac:dyDescent="0.25">
      <c r="A2167" s="444">
        <v>10141737</v>
      </c>
      <c r="C2167" s="772">
        <v>2084</v>
      </c>
      <c r="D2167" s="807">
        <v>0.05</v>
      </c>
      <c r="E2167" s="772">
        <f t="shared" si="93"/>
        <v>2188</v>
      </c>
      <c r="F2167" s="778">
        <v>1.1000000000000001</v>
      </c>
      <c r="G2167" s="774">
        <f t="shared" si="92"/>
        <v>2407</v>
      </c>
      <c r="H2167" s="776"/>
      <c r="I2167" s="758"/>
      <c r="J2167" s="776"/>
      <c r="K2167" s="786"/>
      <c r="L2167" s="9" t="s">
        <v>308</v>
      </c>
      <c r="M2167" s="9" t="s">
        <v>5038</v>
      </c>
      <c r="N2167" s="9" t="s">
        <v>397</v>
      </c>
      <c r="O2167" s="9" t="s">
        <v>310</v>
      </c>
      <c r="P2167" s="9" t="s">
        <v>4893</v>
      </c>
      <c r="Q2167" s="9" t="s">
        <v>4895</v>
      </c>
      <c r="R2167" s="9" t="s">
        <v>4896</v>
      </c>
      <c r="S2167" s="9" t="s">
        <v>373</v>
      </c>
      <c r="T2167" s="98" t="s">
        <v>234</v>
      </c>
      <c r="U2167" s="99">
        <v>158</v>
      </c>
      <c r="V2167" s="99" t="s">
        <v>207</v>
      </c>
      <c r="W2167" s="99">
        <v>210</v>
      </c>
      <c r="X2167" s="99" t="s">
        <v>207</v>
      </c>
      <c r="Y2167" s="99">
        <v>168</v>
      </c>
      <c r="Z2167" s="99" t="s">
        <v>207</v>
      </c>
      <c r="AA2167" s="99">
        <v>220</v>
      </c>
      <c r="AB2167" s="99" t="s">
        <v>207</v>
      </c>
      <c r="AC2167" s="9">
        <v>263</v>
      </c>
      <c r="AD2167" s="9" t="s">
        <v>207</v>
      </c>
      <c r="AE2167" s="9">
        <v>104</v>
      </c>
      <c r="AF2167" s="9" t="s">
        <v>315</v>
      </c>
      <c r="AG2167" s="14" t="s">
        <v>377</v>
      </c>
      <c r="AH2167" s="14" t="s">
        <v>207</v>
      </c>
      <c r="AI2167" s="14" t="s">
        <v>378</v>
      </c>
      <c r="AJ2167" s="14" t="s">
        <v>207</v>
      </c>
      <c r="AK2167" s="9">
        <v>5</v>
      </c>
      <c r="AL2167" s="14" t="s">
        <v>207</v>
      </c>
      <c r="AM2167" s="9">
        <v>5</v>
      </c>
      <c r="AN2167" s="14" t="s">
        <v>207</v>
      </c>
      <c r="AO2167" s="9">
        <v>5</v>
      </c>
      <c r="AP2167" s="14" t="s">
        <v>207</v>
      </c>
      <c r="AQ2167" s="9">
        <v>5</v>
      </c>
      <c r="AR2167" s="14" t="s">
        <v>207</v>
      </c>
      <c r="AS2167" s="9" t="s">
        <v>0</v>
      </c>
      <c r="AT2167" s="9" t="s">
        <v>318</v>
      </c>
      <c r="AU2167" s="9" t="s">
        <v>376</v>
      </c>
      <c r="AV2167" s="9" t="s">
        <v>320</v>
      </c>
      <c r="AW2167" s="821" t="s">
        <v>5608</v>
      </c>
      <c r="AX2167" s="9">
        <v>9010600000</v>
      </c>
      <c r="AY2167" s="99">
        <v>272</v>
      </c>
      <c r="AZ2167" s="12" t="s">
        <v>207</v>
      </c>
      <c r="BA2167" s="99">
        <v>25</v>
      </c>
      <c r="BB2167" s="12" t="s">
        <v>207</v>
      </c>
      <c r="BC2167" s="99">
        <v>23</v>
      </c>
      <c r="BD2167" s="12" t="s">
        <v>207</v>
      </c>
      <c r="BE2167" s="99">
        <v>33</v>
      </c>
      <c r="BF2167" s="12" t="s">
        <v>321</v>
      </c>
      <c r="BG2167" s="654">
        <v>32.718000000000004</v>
      </c>
      <c r="BH2167" s="12" t="s">
        <v>321</v>
      </c>
      <c r="BI2167" s="99">
        <v>22</v>
      </c>
      <c r="BJ2167" s="12" t="s">
        <v>321</v>
      </c>
      <c r="BK2167" s="754">
        <v>0</v>
      </c>
      <c r="BL2167" s="12" t="s">
        <v>321</v>
      </c>
      <c r="BM2167" s="754">
        <v>0.308</v>
      </c>
      <c r="BN2167" s="12" t="s">
        <v>321</v>
      </c>
      <c r="BO2167" s="754">
        <v>7.7119999999999997</v>
      </c>
      <c r="BP2167" s="12" t="s">
        <v>321</v>
      </c>
      <c r="BQ2167" s="754">
        <v>0</v>
      </c>
      <c r="BR2167" s="12" t="s">
        <v>321</v>
      </c>
      <c r="BS2167" s="654">
        <v>2.698</v>
      </c>
      <c r="BT2167" s="12" t="s">
        <v>321</v>
      </c>
      <c r="BU2167" s="654">
        <v>10.718</v>
      </c>
      <c r="BV2167" s="12" t="s">
        <v>321</v>
      </c>
      <c r="BW2167" s="9">
        <v>0.16</v>
      </c>
      <c r="BX2167" s="9" t="s">
        <v>322</v>
      </c>
      <c r="BY2167" s="755">
        <v>107.1</v>
      </c>
      <c r="BZ2167" s="9" t="s">
        <v>315</v>
      </c>
      <c r="CA2167" s="755">
        <v>9.8000000000000007</v>
      </c>
      <c r="CB2167" s="9" t="s">
        <v>315</v>
      </c>
      <c r="CC2167" s="755">
        <v>9.1</v>
      </c>
      <c r="CD2167" s="9" t="s">
        <v>315</v>
      </c>
      <c r="CE2167" s="755">
        <v>72</v>
      </c>
      <c r="CF2167" s="9" t="s">
        <v>323</v>
      </c>
      <c r="CG2167" s="755">
        <v>48.5</v>
      </c>
      <c r="CH2167" s="9" t="s">
        <v>323</v>
      </c>
    </row>
    <row r="2168" spans="1:86" x14ac:dyDescent="0.25">
      <c r="A2168" s="444">
        <v>10141738</v>
      </c>
      <c r="C2168" s="772">
        <v>2238</v>
      </c>
      <c r="D2168" s="807">
        <v>0.05</v>
      </c>
      <c r="E2168" s="772">
        <f t="shared" si="93"/>
        <v>2350</v>
      </c>
      <c r="F2168" s="778">
        <v>1.1000000000000001</v>
      </c>
      <c r="G2168" s="774">
        <f t="shared" si="92"/>
        <v>2585</v>
      </c>
      <c r="H2168" s="776"/>
      <c r="I2168" s="758"/>
      <c r="J2168" s="776"/>
      <c r="K2168" s="786"/>
      <c r="L2168" s="9" t="s">
        <v>308</v>
      </c>
      <c r="M2168" s="9" t="s">
        <v>5039</v>
      </c>
      <c r="N2168" s="9" t="s">
        <v>397</v>
      </c>
      <c r="O2168" s="9" t="s">
        <v>310</v>
      </c>
      <c r="P2168" s="9" t="s">
        <v>4893</v>
      </c>
      <c r="Q2168" s="9" t="s">
        <v>4895</v>
      </c>
      <c r="R2168" s="9" t="s">
        <v>4896</v>
      </c>
      <c r="S2168" s="9" t="s">
        <v>373</v>
      </c>
      <c r="T2168" s="98" t="s">
        <v>234</v>
      </c>
      <c r="U2168" s="99">
        <v>173</v>
      </c>
      <c r="V2168" s="99" t="s">
        <v>207</v>
      </c>
      <c r="W2168" s="99">
        <v>230</v>
      </c>
      <c r="X2168" s="99" t="s">
        <v>207</v>
      </c>
      <c r="Y2168" s="99">
        <v>183</v>
      </c>
      <c r="Z2168" s="99" t="s">
        <v>207</v>
      </c>
      <c r="AA2168" s="99">
        <v>240</v>
      </c>
      <c r="AB2168" s="99" t="s">
        <v>207</v>
      </c>
      <c r="AC2168" s="9">
        <v>288</v>
      </c>
      <c r="AD2168" s="9" t="s">
        <v>207</v>
      </c>
      <c r="AE2168" s="9">
        <v>113</v>
      </c>
      <c r="AF2168" s="9" t="s">
        <v>315</v>
      </c>
      <c r="AG2168" s="14" t="s">
        <v>379</v>
      </c>
      <c r="AH2168" s="14" t="s">
        <v>207</v>
      </c>
      <c r="AI2168" s="14" t="s">
        <v>380</v>
      </c>
      <c r="AJ2168" s="14" t="s">
        <v>207</v>
      </c>
      <c r="AK2168" s="9">
        <v>5</v>
      </c>
      <c r="AL2168" s="14" t="s">
        <v>207</v>
      </c>
      <c r="AM2168" s="9">
        <v>5</v>
      </c>
      <c r="AN2168" s="14" t="s">
        <v>207</v>
      </c>
      <c r="AO2168" s="9">
        <v>5</v>
      </c>
      <c r="AP2168" s="14" t="s">
        <v>207</v>
      </c>
      <c r="AQ2168" s="9">
        <v>5</v>
      </c>
      <c r="AR2168" s="14" t="s">
        <v>207</v>
      </c>
      <c r="AS2168" s="9" t="s">
        <v>0</v>
      </c>
      <c r="AT2168" s="9" t="s">
        <v>318</v>
      </c>
      <c r="AU2168" s="9" t="s">
        <v>376</v>
      </c>
      <c r="AV2168" s="9" t="s">
        <v>320</v>
      </c>
      <c r="AW2168" s="821" t="s">
        <v>5609</v>
      </c>
      <c r="AX2168" s="9">
        <v>9010600000</v>
      </c>
      <c r="AY2168" s="99">
        <v>292</v>
      </c>
      <c r="AZ2168" s="12" t="s">
        <v>207</v>
      </c>
      <c r="BA2168" s="99">
        <v>25</v>
      </c>
      <c r="BB2168" s="12" t="s">
        <v>207</v>
      </c>
      <c r="BC2168" s="99">
        <v>23</v>
      </c>
      <c r="BD2168" s="12" t="s">
        <v>207</v>
      </c>
      <c r="BE2168" s="99">
        <v>36</v>
      </c>
      <c r="BF2168" s="12" t="s">
        <v>321</v>
      </c>
      <c r="BG2168" s="654">
        <v>35.438000000000002</v>
      </c>
      <c r="BH2168" s="12" t="s">
        <v>321</v>
      </c>
      <c r="BI2168" s="99">
        <v>24</v>
      </c>
      <c r="BJ2168" s="12" t="s">
        <v>321</v>
      </c>
      <c r="BK2168" s="754">
        <v>0</v>
      </c>
      <c r="BL2168" s="12" t="s">
        <v>321</v>
      </c>
      <c r="BM2168" s="754">
        <v>0.316</v>
      </c>
      <c r="BN2168" s="12" t="s">
        <v>321</v>
      </c>
      <c r="BO2168" s="754">
        <v>8.4239999999999995</v>
      </c>
      <c r="BP2168" s="12" t="s">
        <v>321</v>
      </c>
      <c r="BQ2168" s="754">
        <v>0</v>
      </c>
      <c r="BR2168" s="12" t="s">
        <v>321</v>
      </c>
      <c r="BS2168" s="654">
        <v>2.698</v>
      </c>
      <c r="BT2168" s="12" t="s">
        <v>321</v>
      </c>
      <c r="BU2168" s="654">
        <v>11.438000000000001</v>
      </c>
      <c r="BV2168" s="12" t="s">
        <v>321</v>
      </c>
      <c r="BW2168" s="9">
        <v>0.17</v>
      </c>
      <c r="BX2168" s="9" t="s">
        <v>322</v>
      </c>
      <c r="BY2168" s="755">
        <v>115</v>
      </c>
      <c r="BZ2168" s="9" t="s">
        <v>315</v>
      </c>
      <c r="CA2168" s="755">
        <v>9.8000000000000007</v>
      </c>
      <c r="CB2168" s="9" t="s">
        <v>315</v>
      </c>
      <c r="CC2168" s="755">
        <v>9.1</v>
      </c>
      <c r="CD2168" s="9" t="s">
        <v>315</v>
      </c>
      <c r="CE2168" s="755">
        <v>78</v>
      </c>
      <c r="CF2168" s="9" t="s">
        <v>323</v>
      </c>
      <c r="CG2168" s="755">
        <v>52.9</v>
      </c>
      <c r="CH2168" s="9" t="s">
        <v>323</v>
      </c>
    </row>
    <row r="2169" spans="1:86" x14ac:dyDescent="0.25">
      <c r="A2169" s="444">
        <v>10141739</v>
      </c>
      <c r="C2169" s="772">
        <v>2415</v>
      </c>
      <c r="D2169" s="807">
        <v>0.05</v>
      </c>
      <c r="E2169" s="772">
        <f t="shared" si="93"/>
        <v>2536</v>
      </c>
      <c r="F2169" s="778">
        <v>1.1000000000000001</v>
      </c>
      <c r="G2169" s="774">
        <f t="shared" si="92"/>
        <v>2790</v>
      </c>
      <c r="H2169" s="776"/>
      <c r="I2169" s="758"/>
      <c r="J2169" s="776"/>
      <c r="K2169" s="786"/>
      <c r="L2169" s="9" t="s">
        <v>308</v>
      </c>
      <c r="M2169" s="9" t="s">
        <v>5040</v>
      </c>
      <c r="N2169" s="9" t="s">
        <v>397</v>
      </c>
      <c r="O2169" s="9" t="s">
        <v>310</v>
      </c>
      <c r="P2169" s="9" t="s">
        <v>4893</v>
      </c>
      <c r="Q2169" s="9" t="s">
        <v>4895</v>
      </c>
      <c r="R2169" s="9" t="s">
        <v>4896</v>
      </c>
      <c r="S2169" s="9" t="s">
        <v>373</v>
      </c>
      <c r="T2169" s="98" t="s">
        <v>234</v>
      </c>
      <c r="U2169" s="99">
        <v>188</v>
      </c>
      <c r="V2169" s="99" t="s">
        <v>207</v>
      </c>
      <c r="W2169" s="99">
        <v>250</v>
      </c>
      <c r="X2169" s="99" t="s">
        <v>207</v>
      </c>
      <c r="Y2169" s="99">
        <v>198</v>
      </c>
      <c r="Z2169" s="99" t="s">
        <v>207</v>
      </c>
      <c r="AA2169" s="99">
        <v>260</v>
      </c>
      <c r="AB2169" s="99" t="s">
        <v>207</v>
      </c>
      <c r="AC2169" s="9">
        <v>313</v>
      </c>
      <c r="AD2169" s="9" t="s">
        <v>207</v>
      </c>
      <c r="AE2169" s="9">
        <v>123</v>
      </c>
      <c r="AF2169" s="9" t="s">
        <v>315</v>
      </c>
      <c r="AG2169" s="14" t="s">
        <v>381</v>
      </c>
      <c r="AH2169" s="14" t="s">
        <v>207</v>
      </c>
      <c r="AI2169" s="14" t="s">
        <v>382</v>
      </c>
      <c r="AJ2169" s="14" t="s">
        <v>207</v>
      </c>
      <c r="AK2169" s="9">
        <v>5</v>
      </c>
      <c r="AL2169" s="14" t="s">
        <v>207</v>
      </c>
      <c r="AM2169" s="9">
        <v>5</v>
      </c>
      <c r="AN2169" s="14" t="s">
        <v>207</v>
      </c>
      <c r="AO2169" s="9">
        <v>5</v>
      </c>
      <c r="AP2169" s="14" t="s">
        <v>207</v>
      </c>
      <c r="AQ2169" s="9">
        <v>5</v>
      </c>
      <c r="AR2169" s="14" t="s">
        <v>207</v>
      </c>
      <c r="AS2169" s="9" t="s">
        <v>0</v>
      </c>
      <c r="AT2169" s="9" t="s">
        <v>318</v>
      </c>
      <c r="AU2169" s="9" t="s">
        <v>376</v>
      </c>
      <c r="AV2169" s="9" t="s">
        <v>320</v>
      </c>
      <c r="AW2169" s="821" t="s">
        <v>5610</v>
      </c>
      <c r="AX2169" s="9">
        <v>9010600000</v>
      </c>
      <c r="AY2169" s="99">
        <v>312</v>
      </c>
      <c r="AZ2169" s="12" t="s">
        <v>207</v>
      </c>
      <c r="BA2169" s="99">
        <v>25</v>
      </c>
      <c r="BB2169" s="12" t="s">
        <v>207</v>
      </c>
      <c r="BC2169" s="99">
        <v>23</v>
      </c>
      <c r="BD2169" s="12" t="s">
        <v>207</v>
      </c>
      <c r="BE2169" s="99">
        <v>39</v>
      </c>
      <c r="BF2169" s="12" t="s">
        <v>321</v>
      </c>
      <c r="BG2169" s="654">
        <v>38.198</v>
      </c>
      <c r="BH2169" s="12" t="s">
        <v>321</v>
      </c>
      <c r="BI2169" s="99">
        <v>26</v>
      </c>
      <c r="BJ2169" s="12" t="s">
        <v>321</v>
      </c>
      <c r="BK2169" s="754">
        <v>0</v>
      </c>
      <c r="BL2169" s="12" t="s">
        <v>321</v>
      </c>
      <c r="BM2169" s="754">
        <v>0.32400000000000001</v>
      </c>
      <c r="BN2169" s="12" t="s">
        <v>321</v>
      </c>
      <c r="BO2169" s="754">
        <v>9.1760000000000002</v>
      </c>
      <c r="BP2169" s="12" t="s">
        <v>321</v>
      </c>
      <c r="BQ2169" s="754">
        <v>0</v>
      </c>
      <c r="BR2169" s="12" t="s">
        <v>321</v>
      </c>
      <c r="BS2169" s="654">
        <v>2.698</v>
      </c>
      <c r="BT2169" s="12" t="s">
        <v>321</v>
      </c>
      <c r="BU2169" s="654">
        <v>12.198</v>
      </c>
      <c r="BV2169" s="12" t="s">
        <v>321</v>
      </c>
      <c r="BW2169" s="9">
        <v>0.18</v>
      </c>
      <c r="BX2169" s="9" t="s">
        <v>322</v>
      </c>
      <c r="BY2169" s="755">
        <v>122.8</v>
      </c>
      <c r="BZ2169" s="9" t="s">
        <v>315</v>
      </c>
      <c r="CA2169" s="755">
        <v>9.8000000000000007</v>
      </c>
      <c r="CB2169" s="9" t="s">
        <v>315</v>
      </c>
      <c r="CC2169" s="755">
        <v>9.1</v>
      </c>
      <c r="CD2169" s="9" t="s">
        <v>315</v>
      </c>
      <c r="CE2169" s="755">
        <v>84</v>
      </c>
      <c r="CF2169" s="9" t="s">
        <v>323</v>
      </c>
      <c r="CG2169" s="755">
        <v>57.3</v>
      </c>
      <c r="CH2169" s="9" t="s">
        <v>323</v>
      </c>
    </row>
    <row r="2170" spans="1:86" x14ac:dyDescent="0.25">
      <c r="A2170" s="444">
        <v>10141740</v>
      </c>
      <c r="C2170" s="772">
        <v>2616</v>
      </c>
      <c r="D2170" s="807">
        <v>0.05</v>
      </c>
      <c r="E2170" s="772">
        <f t="shared" si="93"/>
        <v>2747</v>
      </c>
      <c r="F2170" s="778">
        <v>1.1000000000000001</v>
      </c>
      <c r="G2170" s="774">
        <f t="shared" si="92"/>
        <v>3022</v>
      </c>
      <c r="H2170" s="776"/>
      <c r="I2170" s="758"/>
      <c r="J2170" s="776"/>
      <c r="K2170" s="786"/>
      <c r="L2170" s="9" t="s">
        <v>308</v>
      </c>
      <c r="M2170" s="9" t="s">
        <v>5041</v>
      </c>
      <c r="N2170" s="9" t="s">
        <v>397</v>
      </c>
      <c r="O2170" s="9" t="s">
        <v>310</v>
      </c>
      <c r="P2170" s="9" t="s">
        <v>4893</v>
      </c>
      <c r="Q2170" s="9" t="s">
        <v>4895</v>
      </c>
      <c r="R2170" s="9" t="s">
        <v>4896</v>
      </c>
      <c r="S2170" s="9" t="s">
        <v>373</v>
      </c>
      <c r="T2170" s="98" t="s">
        <v>234</v>
      </c>
      <c r="U2170" s="99">
        <v>203</v>
      </c>
      <c r="V2170" s="99" t="s">
        <v>207</v>
      </c>
      <c r="W2170" s="99">
        <v>270</v>
      </c>
      <c r="X2170" s="99" t="s">
        <v>207</v>
      </c>
      <c r="Y2170" s="99">
        <v>213</v>
      </c>
      <c r="Z2170" s="99" t="s">
        <v>207</v>
      </c>
      <c r="AA2170" s="99">
        <v>280</v>
      </c>
      <c r="AB2170" s="99" t="s">
        <v>207</v>
      </c>
      <c r="AC2170" s="9">
        <v>338</v>
      </c>
      <c r="AD2170" s="9" t="s">
        <v>207</v>
      </c>
      <c r="AE2170" s="9">
        <v>133</v>
      </c>
      <c r="AF2170" s="9" t="s">
        <v>315</v>
      </c>
      <c r="AG2170" s="14" t="s">
        <v>383</v>
      </c>
      <c r="AH2170" s="14" t="s">
        <v>207</v>
      </c>
      <c r="AI2170" s="14" t="s">
        <v>384</v>
      </c>
      <c r="AJ2170" s="14" t="s">
        <v>207</v>
      </c>
      <c r="AK2170" s="9">
        <v>5</v>
      </c>
      <c r="AL2170" s="14" t="s">
        <v>207</v>
      </c>
      <c r="AM2170" s="9">
        <v>5</v>
      </c>
      <c r="AN2170" s="14" t="s">
        <v>207</v>
      </c>
      <c r="AO2170" s="9">
        <v>5</v>
      </c>
      <c r="AP2170" s="14" t="s">
        <v>207</v>
      </c>
      <c r="AQ2170" s="9">
        <v>5</v>
      </c>
      <c r="AR2170" s="14" t="s">
        <v>207</v>
      </c>
      <c r="AS2170" s="9" t="s">
        <v>0</v>
      </c>
      <c r="AT2170" s="9" t="s">
        <v>318</v>
      </c>
      <c r="AU2170" s="9" t="s">
        <v>376</v>
      </c>
      <c r="AV2170" s="9" t="s">
        <v>320</v>
      </c>
      <c r="AW2170" s="821" t="s">
        <v>5611</v>
      </c>
      <c r="AX2170" s="9">
        <v>9010600000</v>
      </c>
      <c r="AY2170" s="99">
        <v>330</v>
      </c>
      <c r="AZ2170" s="12" t="s">
        <v>207</v>
      </c>
      <c r="BA2170" s="99">
        <v>25</v>
      </c>
      <c r="BB2170" s="12" t="s">
        <v>207</v>
      </c>
      <c r="BC2170" s="99">
        <v>23</v>
      </c>
      <c r="BD2170" s="12" t="s">
        <v>207</v>
      </c>
      <c r="BE2170" s="99">
        <v>41</v>
      </c>
      <c r="BF2170" s="12" t="s">
        <v>321</v>
      </c>
      <c r="BG2170" s="654">
        <v>40.438000000000002</v>
      </c>
      <c r="BH2170" s="12" t="s">
        <v>321</v>
      </c>
      <c r="BI2170" s="99">
        <v>28</v>
      </c>
      <c r="BJ2170" s="12" t="s">
        <v>321</v>
      </c>
      <c r="BK2170" s="754">
        <v>0</v>
      </c>
      <c r="BL2170" s="12" t="s">
        <v>321</v>
      </c>
      <c r="BM2170" s="754">
        <v>0.33200000000000002</v>
      </c>
      <c r="BN2170" s="12" t="s">
        <v>321</v>
      </c>
      <c r="BO2170" s="754">
        <v>9.4079999999999995</v>
      </c>
      <c r="BP2170" s="12" t="s">
        <v>321</v>
      </c>
      <c r="BQ2170" s="754">
        <v>0</v>
      </c>
      <c r="BR2170" s="12" t="s">
        <v>321</v>
      </c>
      <c r="BS2170" s="654">
        <v>2.698</v>
      </c>
      <c r="BT2170" s="12" t="s">
        <v>321</v>
      </c>
      <c r="BU2170" s="654">
        <v>12.438000000000001</v>
      </c>
      <c r="BV2170" s="12" t="s">
        <v>321</v>
      </c>
      <c r="BW2170" s="9">
        <v>0.19</v>
      </c>
      <c r="BX2170" s="9" t="s">
        <v>322</v>
      </c>
      <c r="BY2170" s="755">
        <v>129.9</v>
      </c>
      <c r="BZ2170" s="9" t="s">
        <v>315</v>
      </c>
      <c r="CA2170" s="755">
        <v>9.8000000000000007</v>
      </c>
      <c r="CB2170" s="9" t="s">
        <v>315</v>
      </c>
      <c r="CC2170" s="755">
        <v>9.1</v>
      </c>
      <c r="CD2170" s="9" t="s">
        <v>315</v>
      </c>
      <c r="CE2170" s="755">
        <v>89</v>
      </c>
      <c r="CF2170" s="9" t="s">
        <v>323</v>
      </c>
      <c r="CG2170" s="755">
        <v>61.7</v>
      </c>
      <c r="CH2170" s="9" t="s">
        <v>323</v>
      </c>
    </row>
    <row r="2171" spans="1:86" x14ac:dyDescent="0.25">
      <c r="A2171" s="444">
        <v>10141741</v>
      </c>
      <c r="C2171" s="772">
        <v>2839</v>
      </c>
      <c r="D2171" s="807">
        <v>0.05</v>
      </c>
      <c r="E2171" s="772">
        <f t="shared" si="93"/>
        <v>2981</v>
      </c>
      <c r="F2171" s="778">
        <v>1.1000000000000001</v>
      </c>
      <c r="G2171" s="774">
        <f t="shared" si="92"/>
        <v>3279</v>
      </c>
      <c r="H2171" s="776"/>
      <c r="I2171" s="758"/>
      <c r="J2171" s="776"/>
      <c r="K2171" s="786"/>
      <c r="L2171" s="9" t="s">
        <v>308</v>
      </c>
      <c r="M2171" s="9" t="s">
        <v>5042</v>
      </c>
      <c r="N2171" s="9" t="s">
        <v>397</v>
      </c>
      <c r="O2171" s="9" t="s">
        <v>310</v>
      </c>
      <c r="P2171" s="9" t="s">
        <v>4893</v>
      </c>
      <c r="Q2171" s="9" t="s">
        <v>4895</v>
      </c>
      <c r="R2171" s="9" t="s">
        <v>4896</v>
      </c>
      <c r="S2171" s="9" t="s">
        <v>373</v>
      </c>
      <c r="T2171" s="98" t="s">
        <v>234</v>
      </c>
      <c r="U2171" s="99">
        <v>218</v>
      </c>
      <c r="V2171" s="99" t="s">
        <v>207</v>
      </c>
      <c r="W2171" s="99">
        <v>290</v>
      </c>
      <c r="X2171" s="99" t="s">
        <v>207</v>
      </c>
      <c r="Y2171" s="99">
        <v>228</v>
      </c>
      <c r="Z2171" s="99" t="s">
        <v>207</v>
      </c>
      <c r="AA2171" s="99">
        <v>300</v>
      </c>
      <c r="AB2171" s="99" t="s">
        <v>207</v>
      </c>
      <c r="AC2171" s="9">
        <v>363</v>
      </c>
      <c r="AD2171" s="9" t="s">
        <v>207</v>
      </c>
      <c r="AE2171" s="9">
        <v>143</v>
      </c>
      <c r="AF2171" s="9" t="s">
        <v>315</v>
      </c>
      <c r="AG2171" s="14" t="s">
        <v>385</v>
      </c>
      <c r="AH2171" s="14" t="s">
        <v>207</v>
      </c>
      <c r="AI2171" s="14" t="s">
        <v>386</v>
      </c>
      <c r="AJ2171" s="14" t="s">
        <v>207</v>
      </c>
      <c r="AK2171" s="9">
        <v>5</v>
      </c>
      <c r="AL2171" s="14" t="s">
        <v>207</v>
      </c>
      <c r="AM2171" s="9">
        <v>5</v>
      </c>
      <c r="AN2171" s="14" t="s">
        <v>207</v>
      </c>
      <c r="AO2171" s="9">
        <v>5</v>
      </c>
      <c r="AP2171" s="14" t="s">
        <v>207</v>
      </c>
      <c r="AQ2171" s="9">
        <v>5</v>
      </c>
      <c r="AR2171" s="14" t="s">
        <v>207</v>
      </c>
      <c r="AS2171" s="9" t="s">
        <v>0</v>
      </c>
      <c r="AT2171" s="9" t="s">
        <v>318</v>
      </c>
      <c r="AU2171" s="9" t="s">
        <v>376</v>
      </c>
      <c r="AV2171" s="9" t="s">
        <v>320</v>
      </c>
      <c r="AW2171" s="821" t="s">
        <v>5612</v>
      </c>
      <c r="AX2171" s="9">
        <v>9010600000</v>
      </c>
      <c r="AY2171" s="99">
        <v>351</v>
      </c>
      <c r="AZ2171" s="12" t="s">
        <v>207</v>
      </c>
      <c r="BA2171" s="99">
        <v>25</v>
      </c>
      <c r="BB2171" s="12" t="s">
        <v>207</v>
      </c>
      <c r="BC2171" s="99">
        <v>23</v>
      </c>
      <c r="BD2171" s="12" t="s">
        <v>207</v>
      </c>
      <c r="BE2171" s="99">
        <v>45</v>
      </c>
      <c r="BF2171" s="12" t="s">
        <v>321</v>
      </c>
      <c r="BG2171" s="654">
        <v>44.238</v>
      </c>
      <c r="BH2171" s="12" t="s">
        <v>321</v>
      </c>
      <c r="BI2171" s="99">
        <v>33</v>
      </c>
      <c r="BJ2171" s="12" t="s">
        <v>321</v>
      </c>
      <c r="BK2171" s="754">
        <v>0</v>
      </c>
      <c r="BL2171" s="12" t="s">
        <v>321</v>
      </c>
      <c r="BM2171" s="754">
        <v>0.34</v>
      </c>
      <c r="BN2171" s="12" t="s">
        <v>321</v>
      </c>
      <c r="BO2171" s="754">
        <v>8.1999999999999993</v>
      </c>
      <c r="BP2171" s="12" t="s">
        <v>321</v>
      </c>
      <c r="BQ2171" s="754">
        <v>0</v>
      </c>
      <c r="BR2171" s="12" t="s">
        <v>321</v>
      </c>
      <c r="BS2171" s="654">
        <v>2.698</v>
      </c>
      <c r="BT2171" s="12" t="s">
        <v>321</v>
      </c>
      <c r="BU2171" s="654">
        <v>11.238</v>
      </c>
      <c r="BV2171" s="12" t="s">
        <v>321</v>
      </c>
      <c r="BW2171" s="9">
        <v>0.2</v>
      </c>
      <c r="BX2171" s="9" t="s">
        <v>322</v>
      </c>
      <c r="BY2171" s="755">
        <v>138.19999999999999</v>
      </c>
      <c r="BZ2171" s="9" t="s">
        <v>315</v>
      </c>
      <c r="CA2171" s="755">
        <v>9.8000000000000007</v>
      </c>
      <c r="CB2171" s="9" t="s">
        <v>315</v>
      </c>
      <c r="CC2171" s="755">
        <v>9.1</v>
      </c>
      <c r="CD2171" s="9" t="s">
        <v>315</v>
      </c>
      <c r="CE2171" s="755">
        <v>98</v>
      </c>
      <c r="CF2171" s="9" t="s">
        <v>323</v>
      </c>
      <c r="CG2171" s="755">
        <v>72.8</v>
      </c>
      <c r="CH2171" s="9" t="s">
        <v>323</v>
      </c>
    </row>
    <row r="2172" spans="1:86" x14ac:dyDescent="0.25">
      <c r="A2172" s="444">
        <v>10141742</v>
      </c>
      <c r="C2172" s="772">
        <v>3087</v>
      </c>
      <c r="D2172" s="807">
        <v>0.05</v>
      </c>
      <c r="E2172" s="772">
        <f t="shared" si="93"/>
        <v>3241</v>
      </c>
      <c r="F2172" s="778">
        <v>1.1000000000000001</v>
      </c>
      <c r="G2172" s="774">
        <f t="shared" si="92"/>
        <v>3565</v>
      </c>
      <c r="H2172" s="776"/>
      <c r="I2172" s="758"/>
      <c r="J2172" s="776"/>
      <c r="K2172" s="786"/>
      <c r="L2172" s="9" t="s">
        <v>308</v>
      </c>
      <c r="M2172" s="9" t="s">
        <v>5043</v>
      </c>
      <c r="N2172" s="9" t="s">
        <v>397</v>
      </c>
      <c r="O2172" s="9" t="s">
        <v>310</v>
      </c>
      <c r="P2172" s="9" t="s">
        <v>4893</v>
      </c>
      <c r="Q2172" s="9" t="s">
        <v>4895</v>
      </c>
      <c r="R2172" s="9" t="s">
        <v>4896</v>
      </c>
      <c r="S2172" s="9" t="s">
        <v>373</v>
      </c>
      <c r="T2172" s="98" t="s">
        <v>234</v>
      </c>
      <c r="U2172" s="99">
        <v>233</v>
      </c>
      <c r="V2172" s="99" t="s">
        <v>207</v>
      </c>
      <c r="W2172" s="99">
        <v>310</v>
      </c>
      <c r="X2172" s="99" t="s">
        <v>207</v>
      </c>
      <c r="Y2172" s="99">
        <v>243</v>
      </c>
      <c r="Z2172" s="99" t="s">
        <v>207</v>
      </c>
      <c r="AA2172" s="99">
        <v>320</v>
      </c>
      <c r="AB2172" s="99" t="s">
        <v>207</v>
      </c>
      <c r="AC2172" s="9">
        <v>388</v>
      </c>
      <c r="AD2172" s="9" t="s">
        <v>207</v>
      </c>
      <c r="AE2172" s="9">
        <v>153</v>
      </c>
      <c r="AF2172" s="9" t="s">
        <v>315</v>
      </c>
      <c r="AG2172" s="14" t="s">
        <v>387</v>
      </c>
      <c r="AH2172" s="14" t="s">
        <v>207</v>
      </c>
      <c r="AI2172" s="14" t="s">
        <v>388</v>
      </c>
      <c r="AJ2172" s="14" t="s">
        <v>207</v>
      </c>
      <c r="AK2172" s="9">
        <v>5</v>
      </c>
      <c r="AL2172" s="14" t="s">
        <v>207</v>
      </c>
      <c r="AM2172" s="9">
        <v>5</v>
      </c>
      <c r="AN2172" s="14" t="s">
        <v>207</v>
      </c>
      <c r="AO2172" s="9">
        <v>5</v>
      </c>
      <c r="AP2172" s="14" t="s">
        <v>207</v>
      </c>
      <c r="AQ2172" s="9">
        <v>5</v>
      </c>
      <c r="AR2172" s="14" t="s">
        <v>207</v>
      </c>
      <c r="AS2172" s="9" t="s">
        <v>0</v>
      </c>
      <c r="AT2172" s="9" t="s">
        <v>318</v>
      </c>
      <c r="AU2172" s="9" t="s">
        <v>376</v>
      </c>
      <c r="AV2172" s="9" t="s">
        <v>320</v>
      </c>
      <c r="AW2172" s="821" t="s">
        <v>5613</v>
      </c>
      <c r="AX2172" s="9">
        <v>9010600000</v>
      </c>
      <c r="AY2172" s="99">
        <v>371</v>
      </c>
      <c r="AZ2172" s="12" t="s">
        <v>207</v>
      </c>
      <c r="BA2172" s="99">
        <v>25</v>
      </c>
      <c r="BB2172" s="12" t="s">
        <v>207</v>
      </c>
      <c r="BC2172" s="99">
        <v>23</v>
      </c>
      <c r="BD2172" s="12" t="s">
        <v>207</v>
      </c>
      <c r="BE2172" s="99">
        <v>47</v>
      </c>
      <c r="BF2172" s="12" t="s">
        <v>321</v>
      </c>
      <c r="BG2172" s="654">
        <v>46.597000000000001</v>
      </c>
      <c r="BH2172" s="12" t="s">
        <v>321</v>
      </c>
      <c r="BI2172" s="99">
        <v>35</v>
      </c>
      <c r="BJ2172" s="12" t="s">
        <v>321</v>
      </c>
      <c r="BK2172" s="754">
        <v>0</v>
      </c>
      <c r="BL2172" s="12" t="s">
        <v>321</v>
      </c>
      <c r="BM2172" s="754">
        <v>0.34799999999999998</v>
      </c>
      <c r="BN2172" s="12" t="s">
        <v>321</v>
      </c>
      <c r="BO2172" s="754">
        <v>8.5519999999999996</v>
      </c>
      <c r="BP2172" s="12" t="s">
        <v>321</v>
      </c>
      <c r="BQ2172" s="754">
        <v>0</v>
      </c>
      <c r="BR2172" s="12" t="s">
        <v>321</v>
      </c>
      <c r="BS2172" s="654">
        <v>2.698</v>
      </c>
      <c r="BT2172" s="12" t="s">
        <v>321</v>
      </c>
      <c r="BU2172" s="654">
        <v>11.597</v>
      </c>
      <c r="BV2172" s="12" t="s">
        <v>321</v>
      </c>
      <c r="BW2172" s="9">
        <v>0.22</v>
      </c>
      <c r="BX2172" s="9" t="s">
        <v>322</v>
      </c>
      <c r="BY2172" s="755">
        <v>146.1</v>
      </c>
      <c r="BZ2172" s="9" t="s">
        <v>315</v>
      </c>
      <c r="CA2172" s="755">
        <v>9.8000000000000007</v>
      </c>
      <c r="CB2172" s="9" t="s">
        <v>315</v>
      </c>
      <c r="CC2172" s="755">
        <v>9.1</v>
      </c>
      <c r="CD2172" s="9" t="s">
        <v>315</v>
      </c>
      <c r="CE2172" s="755">
        <v>103</v>
      </c>
      <c r="CF2172" s="9" t="s">
        <v>323</v>
      </c>
      <c r="CG2172" s="755">
        <v>77.2</v>
      </c>
      <c r="CH2172" s="9" t="s">
        <v>323</v>
      </c>
    </row>
    <row r="2173" spans="1:86" x14ac:dyDescent="0.25">
      <c r="A2173" s="444">
        <v>10800193</v>
      </c>
      <c r="C2173" s="772">
        <v>490</v>
      </c>
      <c r="D2173" s="807">
        <v>0.05</v>
      </c>
      <c r="E2173" s="772">
        <f t="shared" si="93"/>
        <v>515</v>
      </c>
      <c r="F2173" s="778">
        <v>1.1000000000000001</v>
      </c>
      <c r="G2173" s="774">
        <f t="shared" si="92"/>
        <v>567</v>
      </c>
      <c r="H2173" s="776"/>
      <c r="I2173" s="758"/>
      <c r="J2173" s="776"/>
      <c r="K2173" s="786"/>
      <c r="L2173" s="9" t="s">
        <v>308</v>
      </c>
      <c r="M2173" s="9" t="s">
        <v>5066</v>
      </c>
      <c r="N2173" s="9" t="s">
        <v>142</v>
      </c>
      <c r="O2173" s="9" t="s">
        <v>310</v>
      </c>
      <c r="P2173" s="9" t="s">
        <v>311</v>
      </c>
      <c r="Q2173" s="9" t="s">
        <v>4894</v>
      </c>
      <c r="R2173" s="9" t="s">
        <v>4897</v>
      </c>
      <c r="S2173" s="12" t="s">
        <v>142</v>
      </c>
      <c r="T2173" s="12" t="s">
        <v>142</v>
      </c>
      <c r="U2173" s="99" t="s">
        <v>142</v>
      </c>
      <c r="V2173" s="99" t="s">
        <v>207</v>
      </c>
      <c r="W2173" s="99" t="s">
        <v>142</v>
      </c>
      <c r="X2173" s="99" t="s">
        <v>207</v>
      </c>
      <c r="Y2173" s="99" t="s">
        <v>142</v>
      </c>
      <c r="Z2173" s="99" t="s">
        <v>207</v>
      </c>
      <c r="AA2173" s="99" t="s">
        <v>142</v>
      </c>
      <c r="AB2173" s="99" t="s">
        <v>207</v>
      </c>
      <c r="AC2173" s="99" t="s">
        <v>142</v>
      </c>
      <c r="AD2173" s="9" t="s">
        <v>207</v>
      </c>
      <c r="AE2173" s="99" t="s">
        <v>142</v>
      </c>
      <c r="AF2173" s="9" t="s">
        <v>315</v>
      </c>
      <c r="AG2173" s="14" t="s">
        <v>142</v>
      </c>
      <c r="AH2173" s="14" t="s">
        <v>207</v>
      </c>
      <c r="AI2173" s="14" t="s">
        <v>142</v>
      </c>
      <c r="AJ2173" s="14" t="s">
        <v>207</v>
      </c>
      <c r="AK2173" s="99" t="s">
        <v>142</v>
      </c>
      <c r="AL2173" s="14" t="s">
        <v>207</v>
      </c>
      <c r="AM2173" s="99" t="s">
        <v>142</v>
      </c>
      <c r="AN2173" s="14" t="s">
        <v>207</v>
      </c>
      <c r="AO2173" s="99" t="s">
        <v>142</v>
      </c>
      <c r="AP2173" s="14" t="s">
        <v>207</v>
      </c>
      <c r="AQ2173" s="99" t="s">
        <v>142</v>
      </c>
      <c r="AR2173" s="14" t="s">
        <v>207</v>
      </c>
      <c r="AS2173" s="12" t="s">
        <v>142</v>
      </c>
      <c r="AT2173" s="12" t="s">
        <v>200</v>
      </c>
      <c r="AU2173" s="9" t="s">
        <v>319</v>
      </c>
      <c r="AV2173" s="9" t="s">
        <v>320</v>
      </c>
      <c r="AW2173" s="821" t="s">
        <v>5614</v>
      </c>
      <c r="AX2173" s="9">
        <v>9010600000</v>
      </c>
      <c r="AY2173" s="99">
        <v>272</v>
      </c>
      <c r="AZ2173" s="12" t="s">
        <v>207</v>
      </c>
      <c r="BA2173" s="99">
        <v>25</v>
      </c>
      <c r="BB2173" s="12" t="s">
        <v>207</v>
      </c>
      <c r="BC2173" s="99">
        <v>23</v>
      </c>
      <c r="BD2173" s="12" t="s">
        <v>207</v>
      </c>
      <c r="BE2173" s="99">
        <v>24</v>
      </c>
      <c r="BF2173" s="12" t="s">
        <v>321</v>
      </c>
      <c r="BG2173" s="654">
        <v>23.718</v>
      </c>
      <c r="BH2173" s="12" t="s">
        <v>321</v>
      </c>
      <c r="BI2173" s="99">
        <v>13</v>
      </c>
      <c r="BJ2173" s="12" t="e">
        <v>#N/A</v>
      </c>
      <c r="BK2173" s="754">
        <v>0</v>
      </c>
      <c r="BL2173" s="12" t="s">
        <v>321</v>
      </c>
      <c r="BM2173" s="754">
        <v>0.308</v>
      </c>
      <c r="BN2173" s="12" t="s">
        <v>321</v>
      </c>
      <c r="BO2173" s="754">
        <v>7.7119999999999997</v>
      </c>
      <c r="BP2173" s="12" t="s">
        <v>321</v>
      </c>
      <c r="BQ2173" s="754">
        <v>0</v>
      </c>
      <c r="BR2173" s="12" t="s">
        <v>321</v>
      </c>
      <c r="BS2173" s="654">
        <v>2.698</v>
      </c>
      <c r="BT2173" s="12" t="s">
        <v>321</v>
      </c>
      <c r="BU2173" s="654">
        <v>10.718</v>
      </c>
      <c r="BV2173" s="12" t="s">
        <v>321</v>
      </c>
      <c r="BW2173" s="9">
        <v>0.16</v>
      </c>
      <c r="BX2173" s="9" t="s">
        <v>322</v>
      </c>
      <c r="BY2173" s="755">
        <v>107.1</v>
      </c>
      <c r="BZ2173" s="9" t="s">
        <v>315</v>
      </c>
      <c r="CA2173" s="755">
        <v>9.8000000000000007</v>
      </c>
      <c r="CB2173" s="9" t="s">
        <v>315</v>
      </c>
      <c r="CC2173" s="755">
        <v>9.1</v>
      </c>
      <c r="CD2173" s="9" t="s">
        <v>315</v>
      </c>
      <c r="CE2173" s="755">
        <v>52</v>
      </c>
      <c r="CF2173" s="9" t="s">
        <v>323</v>
      </c>
      <c r="CG2173" s="755">
        <v>28.7</v>
      </c>
      <c r="CH2173" s="9" t="s">
        <v>323</v>
      </c>
    </row>
    <row r="2174" spans="1:86" x14ac:dyDescent="0.25">
      <c r="A2174" s="444">
        <v>10800194</v>
      </c>
      <c r="C2174" s="772">
        <v>490</v>
      </c>
      <c r="D2174" s="807">
        <v>0.05</v>
      </c>
      <c r="E2174" s="772">
        <f t="shared" si="93"/>
        <v>515</v>
      </c>
      <c r="F2174" s="778">
        <v>1.1000000000000001</v>
      </c>
      <c r="G2174" s="774">
        <f t="shared" si="92"/>
        <v>567</v>
      </c>
      <c r="H2174" s="776"/>
      <c r="I2174" s="758"/>
      <c r="J2174" s="776"/>
      <c r="K2174" s="786"/>
      <c r="L2174" s="9" t="s">
        <v>308</v>
      </c>
      <c r="M2174" s="9" t="s">
        <v>5067</v>
      </c>
      <c r="N2174" s="9" t="s">
        <v>142</v>
      </c>
      <c r="O2174" s="9" t="s">
        <v>310</v>
      </c>
      <c r="P2174" s="9" t="s">
        <v>311</v>
      </c>
      <c r="Q2174" s="9" t="s">
        <v>4894</v>
      </c>
      <c r="R2174" s="9" t="s">
        <v>4897</v>
      </c>
      <c r="S2174" s="12" t="s">
        <v>142</v>
      </c>
      <c r="T2174" s="12" t="s">
        <v>142</v>
      </c>
      <c r="U2174" s="99" t="s">
        <v>142</v>
      </c>
      <c r="V2174" s="99" t="s">
        <v>207</v>
      </c>
      <c r="W2174" s="99" t="s">
        <v>142</v>
      </c>
      <c r="X2174" s="99" t="s">
        <v>207</v>
      </c>
      <c r="Y2174" s="99" t="s">
        <v>142</v>
      </c>
      <c r="Z2174" s="99" t="s">
        <v>207</v>
      </c>
      <c r="AA2174" s="99" t="s">
        <v>142</v>
      </c>
      <c r="AB2174" s="99" t="s">
        <v>207</v>
      </c>
      <c r="AC2174" s="99" t="s">
        <v>142</v>
      </c>
      <c r="AD2174" s="9" t="s">
        <v>207</v>
      </c>
      <c r="AE2174" s="99" t="s">
        <v>142</v>
      </c>
      <c r="AF2174" s="9" t="s">
        <v>315</v>
      </c>
      <c r="AG2174" s="14" t="s">
        <v>142</v>
      </c>
      <c r="AH2174" s="14" t="s">
        <v>207</v>
      </c>
      <c r="AI2174" s="14" t="s">
        <v>142</v>
      </c>
      <c r="AJ2174" s="14" t="s">
        <v>207</v>
      </c>
      <c r="AK2174" s="99" t="s">
        <v>142</v>
      </c>
      <c r="AL2174" s="14" t="s">
        <v>207</v>
      </c>
      <c r="AM2174" s="99" t="s">
        <v>142</v>
      </c>
      <c r="AN2174" s="14" t="s">
        <v>207</v>
      </c>
      <c r="AO2174" s="99" t="s">
        <v>142</v>
      </c>
      <c r="AP2174" s="14" t="s">
        <v>207</v>
      </c>
      <c r="AQ2174" s="99" t="s">
        <v>142</v>
      </c>
      <c r="AR2174" s="14" t="s">
        <v>207</v>
      </c>
      <c r="AS2174" s="12" t="s">
        <v>142</v>
      </c>
      <c r="AT2174" s="12" t="s">
        <v>200</v>
      </c>
      <c r="AU2174" s="9" t="s">
        <v>319</v>
      </c>
      <c r="AV2174" s="9" t="s">
        <v>320</v>
      </c>
      <c r="AW2174" s="821" t="s">
        <v>5615</v>
      </c>
      <c r="AX2174" s="9">
        <v>9010600000</v>
      </c>
      <c r="AY2174" s="99">
        <v>292</v>
      </c>
      <c r="AZ2174" s="12" t="s">
        <v>207</v>
      </c>
      <c r="BA2174" s="99">
        <v>25</v>
      </c>
      <c r="BB2174" s="12" t="s">
        <v>207</v>
      </c>
      <c r="BC2174" s="99">
        <v>23</v>
      </c>
      <c r="BD2174" s="12" t="s">
        <v>207</v>
      </c>
      <c r="BE2174" s="99">
        <v>26</v>
      </c>
      <c r="BF2174" s="12" t="s">
        <v>321</v>
      </c>
      <c r="BG2174" s="654">
        <v>25.437999999999999</v>
      </c>
      <c r="BH2174" s="12" t="s">
        <v>321</v>
      </c>
      <c r="BI2174" s="99">
        <v>14</v>
      </c>
      <c r="BJ2174" s="12" t="e">
        <v>#N/A</v>
      </c>
      <c r="BK2174" s="754">
        <v>0</v>
      </c>
      <c r="BL2174" s="12" t="s">
        <v>321</v>
      </c>
      <c r="BM2174" s="754">
        <v>0.316</v>
      </c>
      <c r="BN2174" s="12" t="s">
        <v>321</v>
      </c>
      <c r="BO2174" s="754">
        <v>8.4239999999999995</v>
      </c>
      <c r="BP2174" s="12" t="s">
        <v>321</v>
      </c>
      <c r="BQ2174" s="754">
        <v>0</v>
      </c>
      <c r="BR2174" s="12" t="s">
        <v>321</v>
      </c>
      <c r="BS2174" s="654">
        <v>2.698</v>
      </c>
      <c r="BT2174" s="12" t="s">
        <v>321</v>
      </c>
      <c r="BU2174" s="654">
        <v>11.438000000000001</v>
      </c>
      <c r="BV2174" s="12" t="s">
        <v>321</v>
      </c>
      <c r="BW2174" s="9">
        <v>0.17</v>
      </c>
      <c r="BX2174" s="9" t="s">
        <v>322</v>
      </c>
      <c r="BY2174" s="755">
        <v>115</v>
      </c>
      <c r="BZ2174" s="9" t="s">
        <v>315</v>
      </c>
      <c r="CA2174" s="755">
        <v>9.8000000000000007</v>
      </c>
      <c r="CB2174" s="9" t="s">
        <v>315</v>
      </c>
      <c r="CC2174" s="755">
        <v>9.1</v>
      </c>
      <c r="CD2174" s="9" t="s">
        <v>315</v>
      </c>
      <c r="CE2174" s="755">
        <v>56</v>
      </c>
      <c r="CF2174" s="9" t="s">
        <v>323</v>
      </c>
      <c r="CG2174" s="755">
        <v>30.9</v>
      </c>
      <c r="CH2174" s="9" t="s">
        <v>323</v>
      </c>
    </row>
    <row r="2175" spans="1:86" x14ac:dyDescent="0.25">
      <c r="A2175" s="444">
        <v>10800195</v>
      </c>
      <c r="C2175" s="772">
        <v>490</v>
      </c>
      <c r="D2175" s="807">
        <v>0.05</v>
      </c>
      <c r="E2175" s="772">
        <f t="shared" si="93"/>
        <v>515</v>
      </c>
      <c r="F2175" s="778">
        <v>1.1000000000000001</v>
      </c>
      <c r="G2175" s="774">
        <f t="shared" si="92"/>
        <v>567</v>
      </c>
      <c r="H2175" s="776"/>
      <c r="I2175" s="758"/>
      <c r="J2175" s="776"/>
      <c r="K2175" s="786"/>
      <c r="L2175" s="9" t="s">
        <v>308</v>
      </c>
      <c r="M2175" s="9" t="s">
        <v>5068</v>
      </c>
      <c r="N2175" s="9" t="s">
        <v>142</v>
      </c>
      <c r="O2175" s="9" t="s">
        <v>310</v>
      </c>
      <c r="P2175" s="9" t="s">
        <v>311</v>
      </c>
      <c r="Q2175" s="9" t="s">
        <v>4894</v>
      </c>
      <c r="R2175" s="9" t="s">
        <v>4897</v>
      </c>
      <c r="S2175" s="12" t="s">
        <v>142</v>
      </c>
      <c r="T2175" s="12" t="s">
        <v>142</v>
      </c>
      <c r="U2175" s="99" t="s">
        <v>142</v>
      </c>
      <c r="V2175" s="99" t="s">
        <v>207</v>
      </c>
      <c r="W2175" s="99" t="s">
        <v>142</v>
      </c>
      <c r="X2175" s="99" t="s">
        <v>207</v>
      </c>
      <c r="Y2175" s="99" t="s">
        <v>142</v>
      </c>
      <c r="Z2175" s="99" t="s">
        <v>207</v>
      </c>
      <c r="AA2175" s="99" t="s">
        <v>142</v>
      </c>
      <c r="AB2175" s="99" t="s">
        <v>207</v>
      </c>
      <c r="AC2175" s="99" t="s">
        <v>142</v>
      </c>
      <c r="AD2175" s="9" t="s">
        <v>207</v>
      </c>
      <c r="AE2175" s="99" t="s">
        <v>142</v>
      </c>
      <c r="AF2175" s="9" t="s">
        <v>315</v>
      </c>
      <c r="AG2175" s="14" t="s">
        <v>142</v>
      </c>
      <c r="AH2175" s="14" t="s">
        <v>207</v>
      </c>
      <c r="AI2175" s="14" t="s">
        <v>142</v>
      </c>
      <c r="AJ2175" s="14" t="s">
        <v>207</v>
      </c>
      <c r="AK2175" s="99" t="s">
        <v>142</v>
      </c>
      <c r="AL2175" s="14" t="s">
        <v>207</v>
      </c>
      <c r="AM2175" s="99" t="s">
        <v>142</v>
      </c>
      <c r="AN2175" s="14" t="s">
        <v>207</v>
      </c>
      <c r="AO2175" s="99" t="s">
        <v>142</v>
      </c>
      <c r="AP2175" s="14" t="s">
        <v>207</v>
      </c>
      <c r="AQ2175" s="99" t="s">
        <v>142</v>
      </c>
      <c r="AR2175" s="14" t="s">
        <v>207</v>
      </c>
      <c r="AS2175" s="12" t="s">
        <v>142</v>
      </c>
      <c r="AT2175" s="12" t="s">
        <v>200</v>
      </c>
      <c r="AU2175" s="9" t="s">
        <v>319</v>
      </c>
      <c r="AV2175" s="9" t="s">
        <v>320</v>
      </c>
      <c r="AW2175" s="821" t="s">
        <v>5616</v>
      </c>
      <c r="AX2175" s="9">
        <v>9010600000</v>
      </c>
      <c r="AY2175" s="99">
        <v>312</v>
      </c>
      <c r="AZ2175" s="12" t="s">
        <v>207</v>
      </c>
      <c r="BA2175" s="99">
        <v>25</v>
      </c>
      <c r="BB2175" s="12" t="s">
        <v>207</v>
      </c>
      <c r="BC2175" s="99">
        <v>23</v>
      </c>
      <c r="BD2175" s="12" t="s">
        <v>207</v>
      </c>
      <c r="BE2175" s="99">
        <v>28</v>
      </c>
      <c r="BF2175" s="12" t="s">
        <v>321</v>
      </c>
      <c r="BG2175" s="654">
        <v>27.198</v>
      </c>
      <c r="BH2175" s="12" t="s">
        <v>321</v>
      </c>
      <c r="BI2175" s="99">
        <v>15</v>
      </c>
      <c r="BJ2175" s="12" t="e">
        <v>#N/A</v>
      </c>
      <c r="BK2175" s="754">
        <v>0</v>
      </c>
      <c r="BL2175" s="12" t="s">
        <v>321</v>
      </c>
      <c r="BM2175" s="754">
        <v>0.32400000000000001</v>
      </c>
      <c r="BN2175" s="12" t="s">
        <v>321</v>
      </c>
      <c r="BO2175" s="754">
        <v>9.1760000000000002</v>
      </c>
      <c r="BP2175" s="12" t="s">
        <v>321</v>
      </c>
      <c r="BQ2175" s="754">
        <v>0</v>
      </c>
      <c r="BR2175" s="12" t="s">
        <v>321</v>
      </c>
      <c r="BS2175" s="654">
        <v>2.698</v>
      </c>
      <c r="BT2175" s="12" t="s">
        <v>321</v>
      </c>
      <c r="BU2175" s="654">
        <v>12.198</v>
      </c>
      <c r="BV2175" s="12" t="s">
        <v>321</v>
      </c>
      <c r="BW2175" s="9">
        <v>0.18</v>
      </c>
      <c r="BX2175" s="9" t="s">
        <v>322</v>
      </c>
      <c r="BY2175" s="755">
        <v>122.8</v>
      </c>
      <c r="BZ2175" s="9" t="s">
        <v>315</v>
      </c>
      <c r="CA2175" s="755">
        <v>9.8000000000000007</v>
      </c>
      <c r="CB2175" s="9" t="s">
        <v>315</v>
      </c>
      <c r="CC2175" s="755">
        <v>9.1</v>
      </c>
      <c r="CD2175" s="9" t="s">
        <v>315</v>
      </c>
      <c r="CE2175" s="755">
        <v>60</v>
      </c>
      <c r="CF2175" s="9" t="s">
        <v>323</v>
      </c>
      <c r="CG2175" s="755">
        <v>33.1</v>
      </c>
      <c r="CH2175" s="9" t="s">
        <v>323</v>
      </c>
    </row>
    <row r="2176" spans="1:86" x14ac:dyDescent="0.25">
      <c r="A2176" s="444">
        <v>10800196</v>
      </c>
      <c r="C2176" s="772">
        <v>490</v>
      </c>
      <c r="D2176" s="807">
        <v>0.05</v>
      </c>
      <c r="E2176" s="772">
        <f t="shared" si="93"/>
        <v>515</v>
      </c>
      <c r="F2176" s="778">
        <v>1.1000000000000001</v>
      </c>
      <c r="G2176" s="774">
        <f t="shared" si="92"/>
        <v>567</v>
      </c>
      <c r="H2176" s="776"/>
      <c r="I2176" s="758"/>
      <c r="J2176" s="776"/>
      <c r="K2176" s="786"/>
      <c r="L2176" s="9" t="s">
        <v>308</v>
      </c>
      <c r="M2176" s="9" t="s">
        <v>5069</v>
      </c>
      <c r="N2176" s="9" t="s">
        <v>142</v>
      </c>
      <c r="O2176" s="9" t="s">
        <v>310</v>
      </c>
      <c r="P2176" s="9" t="s">
        <v>311</v>
      </c>
      <c r="Q2176" s="9" t="s">
        <v>4894</v>
      </c>
      <c r="R2176" s="9" t="s">
        <v>4897</v>
      </c>
      <c r="S2176" s="12" t="s">
        <v>142</v>
      </c>
      <c r="T2176" s="12" t="s">
        <v>142</v>
      </c>
      <c r="U2176" s="99" t="s">
        <v>142</v>
      </c>
      <c r="V2176" s="99" t="s">
        <v>207</v>
      </c>
      <c r="W2176" s="99" t="s">
        <v>142</v>
      </c>
      <c r="X2176" s="99" t="s">
        <v>207</v>
      </c>
      <c r="Y2176" s="99" t="s">
        <v>142</v>
      </c>
      <c r="Z2176" s="99" t="s">
        <v>207</v>
      </c>
      <c r="AA2176" s="99" t="s">
        <v>142</v>
      </c>
      <c r="AB2176" s="99" t="s">
        <v>207</v>
      </c>
      <c r="AC2176" s="99" t="s">
        <v>142</v>
      </c>
      <c r="AD2176" s="9" t="s">
        <v>207</v>
      </c>
      <c r="AE2176" s="99" t="s">
        <v>142</v>
      </c>
      <c r="AF2176" s="9" t="s">
        <v>315</v>
      </c>
      <c r="AG2176" s="14" t="s">
        <v>142</v>
      </c>
      <c r="AH2176" s="14" t="s">
        <v>207</v>
      </c>
      <c r="AI2176" s="14" t="s">
        <v>142</v>
      </c>
      <c r="AJ2176" s="14" t="s">
        <v>207</v>
      </c>
      <c r="AK2176" s="99" t="s">
        <v>142</v>
      </c>
      <c r="AL2176" s="14" t="s">
        <v>207</v>
      </c>
      <c r="AM2176" s="99" t="s">
        <v>142</v>
      </c>
      <c r="AN2176" s="14" t="s">
        <v>207</v>
      </c>
      <c r="AO2176" s="99" t="s">
        <v>142</v>
      </c>
      <c r="AP2176" s="14" t="s">
        <v>207</v>
      </c>
      <c r="AQ2176" s="99" t="s">
        <v>142</v>
      </c>
      <c r="AR2176" s="14" t="s">
        <v>207</v>
      </c>
      <c r="AS2176" s="12" t="s">
        <v>142</v>
      </c>
      <c r="AT2176" s="12" t="s">
        <v>200</v>
      </c>
      <c r="AU2176" s="9" t="s">
        <v>319</v>
      </c>
      <c r="AV2176" s="9" t="s">
        <v>320</v>
      </c>
      <c r="AW2176" s="821" t="s">
        <v>5617</v>
      </c>
      <c r="AX2176" s="9">
        <v>9010600000</v>
      </c>
      <c r="AY2176" s="99">
        <v>330</v>
      </c>
      <c r="AZ2176" s="12" t="s">
        <v>207</v>
      </c>
      <c r="BA2176" s="99">
        <v>25</v>
      </c>
      <c r="BB2176" s="12" t="s">
        <v>207</v>
      </c>
      <c r="BC2176" s="99">
        <v>23</v>
      </c>
      <c r="BD2176" s="12" t="s">
        <v>207</v>
      </c>
      <c r="BE2176" s="99">
        <v>28</v>
      </c>
      <c r="BF2176" s="12" t="s">
        <v>321</v>
      </c>
      <c r="BG2176" s="654">
        <v>27.437999999999999</v>
      </c>
      <c r="BH2176" s="12" t="s">
        <v>321</v>
      </c>
      <c r="BI2176" s="99">
        <v>15</v>
      </c>
      <c r="BJ2176" s="12" t="e">
        <v>#N/A</v>
      </c>
      <c r="BK2176" s="754">
        <v>0</v>
      </c>
      <c r="BL2176" s="12" t="s">
        <v>321</v>
      </c>
      <c r="BM2176" s="754">
        <v>0.33200000000000002</v>
      </c>
      <c r="BN2176" s="12" t="s">
        <v>321</v>
      </c>
      <c r="BO2176" s="754">
        <v>9.4079999999999995</v>
      </c>
      <c r="BP2176" s="12" t="s">
        <v>321</v>
      </c>
      <c r="BQ2176" s="754">
        <v>0</v>
      </c>
      <c r="BR2176" s="12" t="s">
        <v>321</v>
      </c>
      <c r="BS2176" s="654">
        <v>2.698</v>
      </c>
      <c r="BT2176" s="12" t="s">
        <v>321</v>
      </c>
      <c r="BU2176" s="654">
        <v>12.438000000000001</v>
      </c>
      <c r="BV2176" s="12" t="s">
        <v>321</v>
      </c>
      <c r="BW2176" s="9">
        <v>0.19</v>
      </c>
      <c r="BX2176" s="9" t="s">
        <v>322</v>
      </c>
      <c r="BY2176" s="755">
        <v>129.9</v>
      </c>
      <c r="BZ2176" s="9" t="s">
        <v>315</v>
      </c>
      <c r="CA2176" s="755">
        <v>9.8000000000000007</v>
      </c>
      <c r="CB2176" s="9" t="s">
        <v>315</v>
      </c>
      <c r="CC2176" s="755">
        <v>9.1</v>
      </c>
      <c r="CD2176" s="9" t="s">
        <v>315</v>
      </c>
      <c r="CE2176" s="755">
        <v>60</v>
      </c>
      <c r="CF2176" s="9" t="s">
        <v>323</v>
      </c>
      <c r="CG2176" s="755">
        <v>33.1</v>
      </c>
      <c r="CH2176" s="9" t="s">
        <v>323</v>
      </c>
    </row>
    <row r="2177" spans="1:86" x14ac:dyDescent="0.25">
      <c r="A2177" s="444">
        <v>10800197</v>
      </c>
      <c r="C2177" s="772">
        <v>490</v>
      </c>
      <c r="D2177" s="807">
        <v>0.05</v>
      </c>
      <c r="E2177" s="772">
        <f t="shared" si="93"/>
        <v>515</v>
      </c>
      <c r="F2177" s="778">
        <v>1.1000000000000001</v>
      </c>
      <c r="G2177" s="774">
        <f t="shared" si="92"/>
        <v>567</v>
      </c>
      <c r="H2177" s="776"/>
      <c r="I2177" s="758"/>
      <c r="J2177" s="776"/>
      <c r="K2177" s="786"/>
      <c r="L2177" s="9" t="s">
        <v>308</v>
      </c>
      <c r="M2177" s="9" t="s">
        <v>5070</v>
      </c>
      <c r="N2177" s="9" t="s">
        <v>142</v>
      </c>
      <c r="O2177" s="9" t="s">
        <v>310</v>
      </c>
      <c r="P2177" s="9" t="s">
        <v>311</v>
      </c>
      <c r="Q2177" s="9" t="s">
        <v>4894</v>
      </c>
      <c r="R2177" s="9" t="s">
        <v>4897</v>
      </c>
      <c r="S2177" s="12" t="s">
        <v>142</v>
      </c>
      <c r="T2177" s="12" t="s">
        <v>142</v>
      </c>
      <c r="U2177" s="99" t="s">
        <v>142</v>
      </c>
      <c r="V2177" s="99" t="s">
        <v>207</v>
      </c>
      <c r="W2177" s="99" t="s">
        <v>142</v>
      </c>
      <c r="X2177" s="99" t="s">
        <v>207</v>
      </c>
      <c r="Y2177" s="99" t="s">
        <v>142</v>
      </c>
      <c r="Z2177" s="99" t="s">
        <v>207</v>
      </c>
      <c r="AA2177" s="99" t="s">
        <v>142</v>
      </c>
      <c r="AB2177" s="99" t="s">
        <v>207</v>
      </c>
      <c r="AC2177" s="99" t="s">
        <v>142</v>
      </c>
      <c r="AD2177" s="9" t="s">
        <v>207</v>
      </c>
      <c r="AE2177" s="99" t="s">
        <v>142</v>
      </c>
      <c r="AF2177" s="9" t="s">
        <v>315</v>
      </c>
      <c r="AG2177" s="14" t="s">
        <v>142</v>
      </c>
      <c r="AH2177" s="14" t="s">
        <v>207</v>
      </c>
      <c r="AI2177" s="14" t="s">
        <v>142</v>
      </c>
      <c r="AJ2177" s="14" t="s">
        <v>207</v>
      </c>
      <c r="AK2177" s="99" t="s">
        <v>142</v>
      </c>
      <c r="AL2177" s="14" t="s">
        <v>207</v>
      </c>
      <c r="AM2177" s="99" t="s">
        <v>142</v>
      </c>
      <c r="AN2177" s="14" t="s">
        <v>207</v>
      </c>
      <c r="AO2177" s="99" t="s">
        <v>142</v>
      </c>
      <c r="AP2177" s="14" t="s">
        <v>207</v>
      </c>
      <c r="AQ2177" s="99" t="s">
        <v>142</v>
      </c>
      <c r="AR2177" s="14" t="s">
        <v>207</v>
      </c>
      <c r="AS2177" s="12" t="s">
        <v>142</v>
      </c>
      <c r="AT2177" s="12" t="s">
        <v>200</v>
      </c>
      <c r="AU2177" s="9" t="s">
        <v>319</v>
      </c>
      <c r="AV2177" s="9" t="s">
        <v>320</v>
      </c>
      <c r="AW2177" s="821" t="s">
        <v>5618</v>
      </c>
      <c r="AX2177" s="9">
        <v>9010600000</v>
      </c>
      <c r="AY2177" s="99">
        <v>351</v>
      </c>
      <c r="AZ2177" s="12" t="s">
        <v>207</v>
      </c>
      <c r="BA2177" s="99">
        <v>25</v>
      </c>
      <c r="BB2177" s="12" t="s">
        <v>207</v>
      </c>
      <c r="BC2177" s="99">
        <v>23</v>
      </c>
      <c r="BD2177" s="12" t="s">
        <v>207</v>
      </c>
      <c r="BE2177" s="99">
        <v>28</v>
      </c>
      <c r="BF2177" s="12" t="s">
        <v>321</v>
      </c>
      <c r="BG2177" s="654">
        <v>27.238</v>
      </c>
      <c r="BH2177" s="12" t="s">
        <v>321</v>
      </c>
      <c r="BI2177" s="99">
        <v>16</v>
      </c>
      <c r="BJ2177" s="12" t="e">
        <v>#N/A</v>
      </c>
      <c r="BK2177" s="754">
        <v>0</v>
      </c>
      <c r="BL2177" s="12" t="s">
        <v>321</v>
      </c>
      <c r="BM2177" s="754">
        <v>0.34</v>
      </c>
      <c r="BN2177" s="12" t="s">
        <v>321</v>
      </c>
      <c r="BO2177" s="754">
        <v>8.1999999999999993</v>
      </c>
      <c r="BP2177" s="12" t="s">
        <v>321</v>
      </c>
      <c r="BQ2177" s="754">
        <v>0</v>
      </c>
      <c r="BR2177" s="12" t="s">
        <v>321</v>
      </c>
      <c r="BS2177" s="654">
        <v>2.698</v>
      </c>
      <c r="BT2177" s="12" t="s">
        <v>321</v>
      </c>
      <c r="BU2177" s="654">
        <v>11.238</v>
      </c>
      <c r="BV2177" s="12" t="s">
        <v>321</v>
      </c>
      <c r="BW2177" s="9">
        <v>0.2</v>
      </c>
      <c r="BX2177" s="9" t="s">
        <v>322</v>
      </c>
      <c r="BY2177" s="755">
        <v>138.19999999999999</v>
      </c>
      <c r="BZ2177" s="9" t="s">
        <v>315</v>
      </c>
      <c r="CA2177" s="755">
        <v>9.8000000000000007</v>
      </c>
      <c r="CB2177" s="9" t="s">
        <v>315</v>
      </c>
      <c r="CC2177" s="755">
        <v>9.1</v>
      </c>
      <c r="CD2177" s="9" t="s">
        <v>315</v>
      </c>
      <c r="CE2177" s="755">
        <v>60</v>
      </c>
      <c r="CF2177" s="9" t="s">
        <v>323</v>
      </c>
      <c r="CG2177" s="755">
        <v>35.299999999999997</v>
      </c>
      <c r="CH2177" s="9" t="s">
        <v>323</v>
      </c>
    </row>
    <row r="2178" spans="1:86" x14ac:dyDescent="0.25">
      <c r="A2178" s="444">
        <v>10800198</v>
      </c>
      <c r="C2178" s="772">
        <v>490</v>
      </c>
      <c r="D2178" s="807">
        <v>0.05</v>
      </c>
      <c r="E2178" s="772">
        <f t="shared" si="93"/>
        <v>515</v>
      </c>
      <c r="F2178" s="778">
        <v>1.1000000000000001</v>
      </c>
      <c r="G2178" s="774">
        <f t="shared" si="92"/>
        <v>567</v>
      </c>
      <c r="H2178" s="776"/>
      <c r="I2178" s="758"/>
      <c r="J2178" s="776"/>
      <c r="K2178" s="786"/>
      <c r="L2178" s="9" t="s">
        <v>308</v>
      </c>
      <c r="M2178" s="9" t="s">
        <v>5071</v>
      </c>
      <c r="N2178" s="9" t="s">
        <v>142</v>
      </c>
      <c r="O2178" s="9" t="s">
        <v>310</v>
      </c>
      <c r="P2178" s="9" t="s">
        <v>311</v>
      </c>
      <c r="Q2178" s="9" t="s">
        <v>4894</v>
      </c>
      <c r="R2178" s="9" t="s">
        <v>4897</v>
      </c>
      <c r="S2178" s="12" t="s">
        <v>142</v>
      </c>
      <c r="T2178" s="12" t="s">
        <v>142</v>
      </c>
      <c r="U2178" s="99" t="s">
        <v>142</v>
      </c>
      <c r="V2178" s="99" t="s">
        <v>207</v>
      </c>
      <c r="W2178" s="99" t="s">
        <v>142</v>
      </c>
      <c r="X2178" s="99" t="s">
        <v>207</v>
      </c>
      <c r="Y2178" s="99" t="s">
        <v>142</v>
      </c>
      <c r="Z2178" s="99" t="s">
        <v>207</v>
      </c>
      <c r="AA2178" s="99" t="s">
        <v>142</v>
      </c>
      <c r="AB2178" s="99" t="s">
        <v>207</v>
      </c>
      <c r="AC2178" s="99" t="s">
        <v>142</v>
      </c>
      <c r="AD2178" s="9" t="s">
        <v>207</v>
      </c>
      <c r="AE2178" s="99" t="s">
        <v>142</v>
      </c>
      <c r="AF2178" s="9" t="s">
        <v>315</v>
      </c>
      <c r="AG2178" s="14" t="s">
        <v>142</v>
      </c>
      <c r="AH2178" s="14" t="s">
        <v>207</v>
      </c>
      <c r="AI2178" s="14" t="s">
        <v>142</v>
      </c>
      <c r="AJ2178" s="14" t="s">
        <v>207</v>
      </c>
      <c r="AK2178" s="99" t="s">
        <v>142</v>
      </c>
      <c r="AL2178" s="14" t="s">
        <v>207</v>
      </c>
      <c r="AM2178" s="99" t="s">
        <v>142</v>
      </c>
      <c r="AN2178" s="14" t="s">
        <v>207</v>
      </c>
      <c r="AO2178" s="99" t="s">
        <v>142</v>
      </c>
      <c r="AP2178" s="14" t="s">
        <v>207</v>
      </c>
      <c r="AQ2178" s="99" t="s">
        <v>142</v>
      </c>
      <c r="AR2178" s="14" t="s">
        <v>207</v>
      </c>
      <c r="AS2178" s="12" t="s">
        <v>142</v>
      </c>
      <c r="AT2178" s="12" t="s">
        <v>200</v>
      </c>
      <c r="AU2178" s="9" t="s">
        <v>319</v>
      </c>
      <c r="AV2178" s="9" t="s">
        <v>320</v>
      </c>
      <c r="AW2178" s="821" t="s">
        <v>5619</v>
      </c>
      <c r="AX2178" s="9">
        <v>9010600000</v>
      </c>
      <c r="AY2178" s="99">
        <v>373</v>
      </c>
      <c r="AZ2178" s="12" t="s">
        <v>207</v>
      </c>
      <c r="BA2178" s="99">
        <v>30</v>
      </c>
      <c r="BB2178" s="12" t="s">
        <v>207</v>
      </c>
      <c r="BC2178" s="99">
        <v>33</v>
      </c>
      <c r="BD2178" s="12" t="s">
        <v>207</v>
      </c>
      <c r="BE2178" s="99">
        <v>57</v>
      </c>
      <c r="BF2178" s="12" t="s">
        <v>321</v>
      </c>
      <c r="BG2178" s="654">
        <v>56.795000000000002</v>
      </c>
      <c r="BH2178" s="12" t="s">
        <v>321</v>
      </c>
      <c r="BI2178" s="99">
        <v>17</v>
      </c>
      <c r="BJ2178" s="12" t="e">
        <v>#N/A</v>
      </c>
      <c r="BK2178" s="754">
        <v>0</v>
      </c>
      <c r="BL2178" s="12" t="s">
        <v>321</v>
      </c>
      <c r="BM2178" s="754">
        <v>0.49</v>
      </c>
      <c r="BN2178" s="12" t="s">
        <v>321</v>
      </c>
      <c r="BO2178" s="754">
        <v>1.5</v>
      </c>
      <c r="BP2178" s="12" t="s">
        <v>321</v>
      </c>
      <c r="BQ2178" s="754">
        <v>0.02</v>
      </c>
      <c r="BR2178" s="12" t="s">
        <v>321</v>
      </c>
      <c r="BS2178" s="654">
        <v>37.784999999999997</v>
      </c>
      <c r="BT2178" s="12" t="s">
        <v>321</v>
      </c>
      <c r="BU2178" s="654">
        <v>39.795000000000002</v>
      </c>
      <c r="BV2178" s="12" t="s">
        <v>321</v>
      </c>
      <c r="BW2178" s="9">
        <v>0.38</v>
      </c>
      <c r="BX2178" s="9" t="s">
        <v>322</v>
      </c>
      <c r="BY2178" s="755">
        <v>146.9</v>
      </c>
      <c r="BZ2178" s="9" t="s">
        <v>315</v>
      </c>
      <c r="CA2178" s="755">
        <v>11.8</v>
      </c>
      <c r="CB2178" s="9" t="s">
        <v>315</v>
      </c>
      <c r="CC2178" s="755">
        <v>13</v>
      </c>
      <c r="CD2178" s="9" t="s">
        <v>315</v>
      </c>
      <c r="CE2178" s="755">
        <v>125</v>
      </c>
      <c r="CF2178" s="9" t="s">
        <v>323</v>
      </c>
      <c r="CG2178" s="755">
        <v>37.5</v>
      </c>
      <c r="CH2178" s="9" t="s">
        <v>323</v>
      </c>
    </row>
    <row r="2179" spans="1:86" x14ac:dyDescent="0.25">
      <c r="A2179" s="444">
        <v>10800199</v>
      </c>
      <c r="C2179" s="772">
        <v>490</v>
      </c>
      <c r="D2179" s="807">
        <v>0.05</v>
      </c>
      <c r="E2179" s="772">
        <f t="shared" si="93"/>
        <v>515</v>
      </c>
      <c r="F2179" s="778">
        <v>1.1000000000000001</v>
      </c>
      <c r="G2179" s="774">
        <f t="shared" si="92"/>
        <v>567</v>
      </c>
      <c r="H2179" s="776"/>
      <c r="I2179" s="758"/>
      <c r="J2179" s="776"/>
      <c r="K2179" s="786"/>
      <c r="L2179" s="9" t="s">
        <v>308</v>
      </c>
      <c r="M2179" s="9" t="s">
        <v>5072</v>
      </c>
      <c r="N2179" s="9" t="s">
        <v>142</v>
      </c>
      <c r="O2179" s="9" t="s">
        <v>310</v>
      </c>
      <c r="P2179" s="9" t="s">
        <v>311</v>
      </c>
      <c r="Q2179" s="9" t="s">
        <v>4894</v>
      </c>
      <c r="R2179" s="9" t="s">
        <v>4897</v>
      </c>
      <c r="S2179" s="12" t="s">
        <v>142</v>
      </c>
      <c r="T2179" s="12" t="s">
        <v>142</v>
      </c>
      <c r="U2179" s="99" t="s">
        <v>142</v>
      </c>
      <c r="V2179" s="99" t="s">
        <v>207</v>
      </c>
      <c r="W2179" s="99" t="s">
        <v>142</v>
      </c>
      <c r="X2179" s="99" t="s">
        <v>207</v>
      </c>
      <c r="Y2179" s="99" t="s">
        <v>142</v>
      </c>
      <c r="Z2179" s="99" t="s">
        <v>207</v>
      </c>
      <c r="AA2179" s="99" t="s">
        <v>142</v>
      </c>
      <c r="AB2179" s="99" t="s">
        <v>207</v>
      </c>
      <c r="AC2179" s="99" t="s">
        <v>142</v>
      </c>
      <c r="AD2179" s="9" t="s">
        <v>207</v>
      </c>
      <c r="AE2179" s="99" t="s">
        <v>142</v>
      </c>
      <c r="AF2179" s="9" t="s">
        <v>315</v>
      </c>
      <c r="AG2179" s="14" t="s">
        <v>142</v>
      </c>
      <c r="AH2179" s="14" t="s">
        <v>207</v>
      </c>
      <c r="AI2179" s="14" t="s">
        <v>142</v>
      </c>
      <c r="AJ2179" s="14" t="s">
        <v>207</v>
      </c>
      <c r="AK2179" s="99" t="s">
        <v>142</v>
      </c>
      <c r="AL2179" s="14" t="s">
        <v>207</v>
      </c>
      <c r="AM2179" s="99" t="s">
        <v>142</v>
      </c>
      <c r="AN2179" s="14" t="s">
        <v>207</v>
      </c>
      <c r="AO2179" s="99" t="s">
        <v>142</v>
      </c>
      <c r="AP2179" s="14" t="s">
        <v>207</v>
      </c>
      <c r="AQ2179" s="99" t="s">
        <v>142</v>
      </c>
      <c r="AR2179" s="14" t="s">
        <v>207</v>
      </c>
      <c r="AS2179" s="12" t="s">
        <v>142</v>
      </c>
      <c r="AT2179" s="12" t="s">
        <v>200</v>
      </c>
      <c r="AU2179" s="9" t="s">
        <v>319</v>
      </c>
      <c r="AV2179" s="9" t="s">
        <v>320</v>
      </c>
      <c r="AW2179" s="821" t="s">
        <v>5620</v>
      </c>
      <c r="AX2179" s="9">
        <v>9010600000</v>
      </c>
      <c r="AY2179" s="99">
        <v>396</v>
      </c>
      <c r="AZ2179" s="12" t="s">
        <v>207</v>
      </c>
      <c r="BA2179" s="99">
        <v>30</v>
      </c>
      <c r="BB2179" s="12" t="s">
        <v>207</v>
      </c>
      <c r="BC2179" s="99">
        <v>33</v>
      </c>
      <c r="BD2179" s="12" t="s">
        <v>207</v>
      </c>
      <c r="BE2179" s="99">
        <v>60</v>
      </c>
      <c r="BF2179" s="12" t="s">
        <v>321</v>
      </c>
      <c r="BG2179" s="654">
        <v>59.470999999999997</v>
      </c>
      <c r="BH2179" s="12" t="s">
        <v>321</v>
      </c>
      <c r="BI2179" s="99">
        <v>18</v>
      </c>
      <c r="BJ2179" s="12" t="e">
        <v>#N/A</v>
      </c>
      <c r="BK2179" s="754">
        <v>0</v>
      </c>
      <c r="BL2179" s="12" t="s">
        <v>321</v>
      </c>
      <c r="BM2179" s="754">
        <v>0.50800000000000001</v>
      </c>
      <c r="BN2179" s="12" t="s">
        <v>321</v>
      </c>
      <c r="BO2179" s="754">
        <v>1.5</v>
      </c>
      <c r="BP2179" s="12" t="s">
        <v>321</v>
      </c>
      <c r="BQ2179" s="754">
        <v>0.02</v>
      </c>
      <c r="BR2179" s="12" t="s">
        <v>321</v>
      </c>
      <c r="BS2179" s="654">
        <v>39.442999999999998</v>
      </c>
      <c r="BT2179" s="12" t="s">
        <v>321</v>
      </c>
      <c r="BU2179" s="654">
        <v>41.470999999999997</v>
      </c>
      <c r="BV2179" s="12" t="s">
        <v>321</v>
      </c>
      <c r="BW2179" s="9">
        <v>0.4</v>
      </c>
      <c r="BX2179" s="9" t="s">
        <v>322</v>
      </c>
      <c r="BY2179" s="755">
        <v>155.9</v>
      </c>
      <c r="BZ2179" s="9" t="s">
        <v>315</v>
      </c>
      <c r="CA2179" s="755">
        <v>11.8</v>
      </c>
      <c r="CB2179" s="9" t="s">
        <v>315</v>
      </c>
      <c r="CC2179" s="755">
        <v>13</v>
      </c>
      <c r="CD2179" s="9" t="s">
        <v>315</v>
      </c>
      <c r="CE2179" s="755">
        <v>131</v>
      </c>
      <c r="CF2179" s="9" t="s">
        <v>323</v>
      </c>
      <c r="CG2179" s="755">
        <v>39.700000000000003</v>
      </c>
      <c r="CH2179" s="9" t="s">
        <v>323</v>
      </c>
    </row>
    <row r="2180" spans="1:86" x14ac:dyDescent="0.25">
      <c r="A2180" s="444">
        <v>10800200</v>
      </c>
      <c r="C2180" s="772">
        <v>490</v>
      </c>
      <c r="D2180" s="807">
        <v>0.05</v>
      </c>
      <c r="E2180" s="772">
        <f t="shared" si="93"/>
        <v>515</v>
      </c>
      <c r="F2180" s="778">
        <v>1.1000000000000001</v>
      </c>
      <c r="G2180" s="774">
        <f t="shared" si="92"/>
        <v>567</v>
      </c>
      <c r="H2180" s="776"/>
      <c r="I2180" s="758"/>
      <c r="J2180" s="776"/>
      <c r="K2180" s="786"/>
      <c r="L2180" s="9" t="s">
        <v>308</v>
      </c>
      <c r="M2180" s="9" t="s">
        <v>5073</v>
      </c>
      <c r="N2180" s="9" t="s">
        <v>142</v>
      </c>
      <c r="O2180" s="9" t="s">
        <v>310</v>
      </c>
      <c r="P2180" s="9" t="s">
        <v>311</v>
      </c>
      <c r="Q2180" s="9" t="s">
        <v>4894</v>
      </c>
      <c r="R2180" s="9" t="s">
        <v>4897</v>
      </c>
      <c r="S2180" s="12" t="s">
        <v>142</v>
      </c>
      <c r="T2180" s="12" t="s">
        <v>142</v>
      </c>
      <c r="U2180" s="99" t="s">
        <v>142</v>
      </c>
      <c r="V2180" s="99" t="s">
        <v>207</v>
      </c>
      <c r="W2180" s="99" t="s">
        <v>142</v>
      </c>
      <c r="X2180" s="99" t="s">
        <v>207</v>
      </c>
      <c r="Y2180" s="99" t="s">
        <v>142</v>
      </c>
      <c r="Z2180" s="99" t="s">
        <v>207</v>
      </c>
      <c r="AA2180" s="99" t="s">
        <v>142</v>
      </c>
      <c r="AB2180" s="99" t="s">
        <v>207</v>
      </c>
      <c r="AC2180" s="99" t="s">
        <v>142</v>
      </c>
      <c r="AD2180" s="9" t="s">
        <v>207</v>
      </c>
      <c r="AE2180" s="99" t="s">
        <v>142</v>
      </c>
      <c r="AF2180" s="9" t="s">
        <v>315</v>
      </c>
      <c r="AG2180" s="14" t="s">
        <v>142</v>
      </c>
      <c r="AH2180" s="14" t="s">
        <v>207</v>
      </c>
      <c r="AI2180" s="14" t="s">
        <v>142</v>
      </c>
      <c r="AJ2180" s="14" t="s">
        <v>207</v>
      </c>
      <c r="AK2180" s="99" t="s">
        <v>142</v>
      </c>
      <c r="AL2180" s="14" t="s">
        <v>207</v>
      </c>
      <c r="AM2180" s="99" t="s">
        <v>142</v>
      </c>
      <c r="AN2180" s="14" t="s">
        <v>207</v>
      </c>
      <c r="AO2180" s="99" t="s">
        <v>142</v>
      </c>
      <c r="AP2180" s="14" t="s">
        <v>207</v>
      </c>
      <c r="AQ2180" s="99" t="s">
        <v>142</v>
      </c>
      <c r="AR2180" s="14" t="s">
        <v>207</v>
      </c>
      <c r="AS2180" s="12" t="s">
        <v>142</v>
      </c>
      <c r="AT2180" s="12" t="s">
        <v>200</v>
      </c>
      <c r="AU2180" s="9" t="s">
        <v>319</v>
      </c>
      <c r="AV2180" s="9" t="s">
        <v>320</v>
      </c>
      <c r="AW2180" s="821" t="s">
        <v>5621</v>
      </c>
      <c r="AX2180" s="9">
        <v>9010600000</v>
      </c>
      <c r="AY2180" s="99">
        <v>419</v>
      </c>
      <c r="AZ2180" s="12" t="s">
        <v>207</v>
      </c>
      <c r="BA2180" s="99">
        <v>30</v>
      </c>
      <c r="BB2180" s="12" t="s">
        <v>207</v>
      </c>
      <c r="BC2180" s="99">
        <v>33</v>
      </c>
      <c r="BD2180" s="12" t="s">
        <v>207</v>
      </c>
      <c r="BE2180" s="99">
        <v>63</v>
      </c>
      <c r="BF2180" s="12" t="s">
        <v>321</v>
      </c>
      <c r="BG2180" s="654">
        <v>62.393999999999998</v>
      </c>
      <c r="BH2180" s="12" t="s">
        <v>321</v>
      </c>
      <c r="BI2180" s="99">
        <v>19</v>
      </c>
      <c r="BJ2180" s="12" t="e">
        <v>#N/A</v>
      </c>
      <c r="BK2180" s="754">
        <v>0</v>
      </c>
      <c r="BL2180" s="12" t="s">
        <v>321</v>
      </c>
      <c r="BM2180" s="754">
        <v>0.52500000000000002</v>
      </c>
      <c r="BN2180" s="12" t="s">
        <v>321</v>
      </c>
      <c r="BO2180" s="754">
        <v>1.82</v>
      </c>
      <c r="BP2180" s="12" t="s">
        <v>321</v>
      </c>
      <c r="BQ2180" s="754">
        <v>0.02</v>
      </c>
      <c r="BR2180" s="12" t="s">
        <v>321</v>
      </c>
      <c r="BS2180" s="654">
        <v>41.029000000000003</v>
      </c>
      <c r="BT2180" s="12" t="s">
        <v>321</v>
      </c>
      <c r="BU2180" s="654">
        <v>43.393999999999998</v>
      </c>
      <c r="BV2180" s="12" t="s">
        <v>321</v>
      </c>
      <c r="BW2180" s="9">
        <v>0.42</v>
      </c>
      <c r="BX2180" s="9" t="s">
        <v>322</v>
      </c>
      <c r="BY2180" s="755">
        <v>165</v>
      </c>
      <c r="BZ2180" s="9" t="s">
        <v>315</v>
      </c>
      <c r="CA2180" s="755">
        <v>11.8</v>
      </c>
      <c r="CB2180" s="9" t="s">
        <v>315</v>
      </c>
      <c r="CC2180" s="755">
        <v>13</v>
      </c>
      <c r="CD2180" s="9" t="s">
        <v>315</v>
      </c>
      <c r="CE2180" s="755">
        <v>138</v>
      </c>
      <c r="CF2180" s="9" t="s">
        <v>323</v>
      </c>
      <c r="CG2180" s="755">
        <v>41.9</v>
      </c>
      <c r="CH2180" s="9" t="s">
        <v>323</v>
      </c>
    </row>
    <row r="2181" spans="1:86" x14ac:dyDescent="0.25">
      <c r="A2181" s="444">
        <v>10800201</v>
      </c>
      <c r="C2181" s="772">
        <v>490</v>
      </c>
      <c r="D2181" s="807">
        <v>0.05</v>
      </c>
      <c r="E2181" s="772">
        <f t="shared" si="93"/>
        <v>515</v>
      </c>
      <c r="F2181" s="778">
        <v>1.1000000000000001</v>
      </c>
      <c r="G2181" s="774">
        <f t="shared" si="92"/>
        <v>567</v>
      </c>
      <c r="H2181" s="776"/>
      <c r="I2181" s="758"/>
      <c r="J2181" s="776"/>
      <c r="K2181" s="786"/>
      <c r="L2181" s="9" t="s">
        <v>308</v>
      </c>
      <c r="M2181" s="9" t="s">
        <v>5074</v>
      </c>
      <c r="N2181" s="9" t="s">
        <v>142</v>
      </c>
      <c r="O2181" s="9" t="s">
        <v>310</v>
      </c>
      <c r="P2181" s="9" t="s">
        <v>311</v>
      </c>
      <c r="Q2181" s="9" t="s">
        <v>4894</v>
      </c>
      <c r="R2181" s="9" t="s">
        <v>4897</v>
      </c>
      <c r="S2181" s="12" t="s">
        <v>142</v>
      </c>
      <c r="T2181" s="12" t="s">
        <v>142</v>
      </c>
      <c r="U2181" s="99" t="s">
        <v>142</v>
      </c>
      <c r="V2181" s="99" t="s">
        <v>207</v>
      </c>
      <c r="W2181" s="99" t="s">
        <v>142</v>
      </c>
      <c r="X2181" s="99" t="s">
        <v>207</v>
      </c>
      <c r="Y2181" s="99" t="s">
        <v>142</v>
      </c>
      <c r="Z2181" s="99" t="s">
        <v>207</v>
      </c>
      <c r="AA2181" s="99" t="s">
        <v>142</v>
      </c>
      <c r="AB2181" s="99" t="s">
        <v>207</v>
      </c>
      <c r="AC2181" s="99" t="s">
        <v>142</v>
      </c>
      <c r="AD2181" s="9" t="s">
        <v>207</v>
      </c>
      <c r="AE2181" s="99" t="s">
        <v>142</v>
      </c>
      <c r="AF2181" s="9" t="s">
        <v>315</v>
      </c>
      <c r="AG2181" s="14" t="s">
        <v>142</v>
      </c>
      <c r="AH2181" s="14" t="s">
        <v>207</v>
      </c>
      <c r="AI2181" s="14" t="s">
        <v>142</v>
      </c>
      <c r="AJ2181" s="14" t="s">
        <v>207</v>
      </c>
      <c r="AK2181" s="99" t="s">
        <v>142</v>
      </c>
      <c r="AL2181" s="14" t="s">
        <v>207</v>
      </c>
      <c r="AM2181" s="99" t="s">
        <v>142</v>
      </c>
      <c r="AN2181" s="14" t="s">
        <v>207</v>
      </c>
      <c r="AO2181" s="99" t="s">
        <v>142</v>
      </c>
      <c r="AP2181" s="14" t="s">
        <v>207</v>
      </c>
      <c r="AQ2181" s="99" t="s">
        <v>142</v>
      </c>
      <c r="AR2181" s="14" t="s">
        <v>207</v>
      </c>
      <c r="AS2181" s="12" t="s">
        <v>142</v>
      </c>
      <c r="AT2181" s="12" t="s">
        <v>200</v>
      </c>
      <c r="AU2181" s="9" t="s">
        <v>319</v>
      </c>
      <c r="AV2181" s="9" t="s">
        <v>320</v>
      </c>
      <c r="AW2181" s="821" t="s">
        <v>5622</v>
      </c>
      <c r="AX2181" s="9">
        <v>9010600000</v>
      </c>
      <c r="AY2181" s="99">
        <v>434</v>
      </c>
      <c r="AZ2181" s="12" t="s">
        <v>207</v>
      </c>
      <c r="BA2181" s="99">
        <v>30</v>
      </c>
      <c r="BB2181" s="12" t="s">
        <v>207</v>
      </c>
      <c r="BC2181" s="99">
        <v>33</v>
      </c>
      <c r="BD2181" s="12" t="s">
        <v>207</v>
      </c>
      <c r="BE2181" s="99">
        <v>65</v>
      </c>
      <c r="BF2181" s="12" t="s">
        <v>321</v>
      </c>
      <c r="BG2181" s="654">
        <v>64.488</v>
      </c>
      <c r="BH2181" s="12" t="s">
        <v>321</v>
      </c>
      <c r="BI2181" s="99">
        <v>20</v>
      </c>
      <c r="BJ2181" s="12" t="e">
        <v>#N/A</v>
      </c>
      <c r="BK2181" s="754">
        <v>0</v>
      </c>
      <c r="BL2181" s="12" t="s">
        <v>321</v>
      </c>
      <c r="BM2181" s="754">
        <v>0.53700000000000003</v>
      </c>
      <c r="BN2181" s="12" t="s">
        <v>321</v>
      </c>
      <c r="BO2181" s="754">
        <v>1.82</v>
      </c>
      <c r="BP2181" s="12" t="s">
        <v>321</v>
      </c>
      <c r="BQ2181" s="754">
        <v>0.02</v>
      </c>
      <c r="BR2181" s="12" t="s">
        <v>321</v>
      </c>
      <c r="BS2181" s="654">
        <v>42.110999999999997</v>
      </c>
      <c r="BT2181" s="12" t="s">
        <v>321</v>
      </c>
      <c r="BU2181" s="654">
        <v>44.488</v>
      </c>
      <c r="BV2181" s="12" t="s">
        <v>321</v>
      </c>
      <c r="BW2181" s="9">
        <v>0.44</v>
      </c>
      <c r="BX2181" s="9" t="s">
        <v>322</v>
      </c>
      <c r="BY2181" s="755">
        <v>170.9</v>
      </c>
      <c r="BZ2181" s="9" t="s">
        <v>315</v>
      </c>
      <c r="CA2181" s="755">
        <v>11.8</v>
      </c>
      <c r="CB2181" s="9" t="s">
        <v>315</v>
      </c>
      <c r="CC2181" s="755">
        <v>13</v>
      </c>
      <c r="CD2181" s="9" t="s">
        <v>315</v>
      </c>
      <c r="CE2181" s="755">
        <v>142</v>
      </c>
      <c r="CF2181" s="9" t="s">
        <v>323</v>
      </c>
      <c r="CG2181" s="755">
        <v>44.1</v>
      </c>
      <c r="CH2181" s="9" t="s">
        <v>323</v>
      </c>
    </row>
    <row r="2182" spans="1:86" x14ac:dyDescent="0.25">
      <c r="A2182" s="444">
        <v>10800202</v>
      </c>
      <c r="C2182" s="772">
        <v>490</v>
      </c>
      <c r="D2182" s="807">
        <v>0.05</v>
      </c>
      <c r="E2182" s="772">
        <f t="shared" si="93"/>
        <v>515</v>
      </c>
      <c r="F2182" s="778">
        <v>1.1000000000000001</v>
      </c>
      <c r="G2182" s="774">
        <f t="shared" si="92"/>
        <v>567</v>
      </c>
      <c r="H2182" s="776"/>
      <c r="I2182" s="758"/>
      <c r="J2182" s="776"/>
      <c r="K2182" s="786"/>
      <c r="L2182" s="9" t="s">
        <v>308</v>
      </c>
      <c r="M2182" s="9" t="s">
        <v>5075</v>
      </c>
      <c r="N2182" s="9" t="s">
        <v>142</v>
      </c>
      <c r="O2182" s="9" t="s">
        <v>310</v>
      </c>
      <c r="P2182" s="9" t="s">
        <v>311</v>
      </c>
      <c r="Q2182" s="9" t="s">
        <v>4894</v>
      </c>
      <c r="R2182" s="9" t="s">
        <v>4897</v>
      </c>
      <c r="S2182" s="12" t="s">
        <v>142</v>
      </c>
      <c r="T2182" s="12" t="s">
        <v>142</v>
      </c>
      <c r="U2182" s="99" t="s">
        <v>142</v>
      </c>
      <c r="V2182" s="99" t="s">
        <v>207</v>
      </c>
      <c r="W2182" s="99" t="s">
        <v>142</v>
      </c>
      <c r="X2182" s="99" t="s">
        <v>207</v>
      </c>
      <c r="Y2182" s="99" t="s">
        <v>142</v>
      </c>
      <c r="Z2182" s="99" t="s">
        <v>207</v>
      </c>
      <c r="AA2182" s="99" t="s">
        <v>142</v>
      </c>
      <c r="AB2182" s="99" t="s">
        <v>207</v>
      </c>
      <c r="AC2182" s="99" t="s">
        <v>142</v>
      </c>
      <c r="AD2182" s="9" t="s">
        <v>207</v>
      </c>
      <c r="AE2182" s="99" t="s">
        <v>142</v>
      </c>
      <c r="AF2182" s="9" t="s">
        <v>315</v>
      </c>
      <c r="AG2182" s="14" t="s">
        <v>142</v>
      </c>
      <c r="AH2182" s="14" t="s">
        <v>207</v>
      </c>
      <c r="AI2182" s="14" t="s">
        <v>142</v>
      </c>
      <c r="AJ2182" s="14" t="s">
        <v>207</v>
      </c>
      <c r="AK2182" s="99" t="s">
        <v>142</v>
      </c>
      <c r="AL2182" s="14" t="s">
        <v>207</v>
      </c>
      <c r="AM2182" s="99" t="s">
        <v>142</v>
      </c>
      <c r="AN2182" s="14" t="s">
        <v>207</v>
      </c>
      <c r="AO2182" s="99" t="s">
        <v>142</v>
      </c>
      <c r="AP2182" s="14" t="s">
        <v>207</v>
      </c>
      <c r="AQ2182" s="99" t="s">
        <v>142</v>
      </c>
      <c r="AR2182" s="14" t="s">
        <v>207</v>
      </c>
      <c r="AS2182" s="12" t="s">
        <v>142</v>
      </c>
      <c r="AT2182" s="12" t="s">
        <v>200</v>
      </c>
      <c r="AU2182" s="9" t="s">
        <v>319</v>
      </c>
      <c r="AV2182" s="9" t="s">
        <v>320</v>
      </c>
      <c r="AW2182" s="821" t="s">
        <v>5623</v>
      </c>
      <c r="AX2182" s="9">
        <v>9010600000</v>
      </c>
      <c r="AY2182" s="99">
        <v>452</v>
      </c>
      <c r="AZ2182" s="12" t="s">
        <v>207</v>
      </c>
      <c r="BA2182" s="99">
        <v>30</v>
      </c>
      <c r="BB2182" s="12" t="s">
        <v>207</v>
      </c>
      <c r="BC2182" s="99">
        <v>33</v>
      </c>
      <c r="BD2182" s="12" t="s">
        <v>207</v>
      </c>
      <c r="BE2182" s="99">
        <v>66</v>
      </c>
      <c r="BF2182" s="12" t="s">
        <v>321</v>
      </c>
      <c r="BG2182" s="654">
        <v>65.945999999999998</v>
      </c>
      <c r="BH2182" s="12" t="s">
        <v>321</v>
      </c>
      <c r="BI2182" s="99">
        <v>20</v>
      </c>
      <c r="BJ2182" s="12" t="e">
        <v>#N/A</v>
      </c>
      <c r="BK2182" s="754">
        <v>0</v>
      </c>
      <c r="BL2182" s="12" t="s">
        <v>321</v>
      </c>
      <c r="BM2182" s="754">
        <v>0.55300000000000005</v>
      </c>
      <c r="BN2182" s="12" t="s">
        <v>321</v>
      </c>
      <c r="BO2182" s="754">
        <v>1.82</v>
      </c>
      <c r="BP2182" s="12" t="s">
        <v>321</v>
      </c>
      <c r="BQ2182" s="754">
        <v>0.02</v>
      </c>
      <c r="BR2182" s="12" t="s">
        <v>321</v>
      </c>
      <c r="BS2182" s="654">
        <v>43.552999999999997</v>
      </c>
      <c r="BT2182" s="12" t="s">
        <v>321</v>
      </c>
      <c r="BU2182" s="654">
        <v>45.945999999999998</v>
      </c>
      <c r="BV2182" s="12" t="s">
        <v>321</v>
      </c>
      <c r="BW2182" s="9">
        <v>0.46</v>
      </c>
      <c r="BX2182" s="9" t="s">
        <v>322</v>
      </c>
      <c r="BY2182" s="755">
        <v>178</v>
      </c>
      <c r="BZ2182" s="9" t="s">
        <v>315</v>
      </c>
      <c r="CA2182" s="755">
        <v>11.8</v>
      </c>
      <c r="CB2182" s="9" t="s">
        <v>315</v>
      </c>
      <c r="CC2182" s="755">
        <v>13</v>
      </c>
      <c r="CD2182" s="9" t="s">
        <v>315</v>
      </c>
      <c r="CE2182" s="755">
        <v>145</v>
      </c>
      <c r="CF2182" s="9" t="s">
        <v>323</v>
      </c>
      <c r="CG2182" s="755">
        <v>44.1</v>
      </c>
      <c r="CH2182" s="9" t="s">
        <v>323</v>
      </c>
    </row>
    <row r="2183" spans="1:86" x14ac:dyDescent="0.25">
      <c r="A2183" s="444">
        <v>10800203</v>
      </c>
      <c r="C2183" s="772">
        <v>490</v>
      </c>
      <c r="D2183" s="807">
        <v>0.05</v>
      </c>
      <c r="E2183" s="772">
        <f t="shared" si="93"/>
        <v>515</v>
      </c>
      <c r="F2183" s="778">
        <v>1.1000000000000001</v>
      </c>
      <c r="G2183" s="774">
        <f t="shared" si="92"/>
        <v>567</v>
      </c>
      <c r="H2183" s="776"/>
      <c r="I2183" s="758"/>
      <c r="J2183" s="776"/>
      <c r="K2183" s="786"/>
      <c r="L2183" s="9" t="s">
        <v>308</v>
      </c>
      <c r="M2183" s="9" t="s">
        <v>5076</v>
      </c>
      <c r="N2183" s="9" t="s">
        <v>142</v>
      </c>
      <c r="O2183" s="9" t="s">
        <v>310</v>
      </c>
      <c r="P2183" s="9" t="s">
        <v>311</v>
      </c>
      <c r="Q2183" s="9" t="s">
        <v>4894</v>
      </c>
      <c r="R2183" s="9" t="s">
        <v>4897</v>
      </c>
      <c r="S2183" s="12" t="s">
        <v>142</v>
      </c>
      <c r="T2183" s="12" t="s">
        <v>142</v>
      </c>
      <c r="U2183" s="99" t="s">
        <v>142</v>
      </c>
      <c r="V2183" s="99" t="s">
        <v>207</v>
      </c>
      <c r="W2183" s="99" t="s">
        <v>142</v>
      </c>
      <c r="X2183" s="99" t="s">
        <v>207</v>
      </c>
      <c r="Y2183" s="99" t="s">
        <v>142</v>
      </c>
      <c r="Z2183" s="99" t="s">
        <v>207</v>
      </c>
      <c r="AA2183" s="99" t="s">
        <v>142</v>
      </c>
      <c r="AB2183" s="99" t="s">
        <v>207</v>
      </c>
      <c r="AC2183" s="99" t="s">
        <v>142</v>
      </c>
      <c r="AD2183" s="9" t="s">
        <v>207</v>
      </c>
      <c r="AE2183" s="99" t="s">
        <v>142</v>
      </c>
      <c r="AF2183" s="9" t="s">
        <v>315</v>
      </c>
      <c r="AG2183" s="14" t="s">
        <v>142</v>
      </c>
      <c r="AH2183" s="14" t="s">
        <v>207</v>
      </c>
      <c r="AI2183" s="14" t="s">
        <v>142</v>
      </c>
      <c r="AJ2183" s="14" t="s">
        <v>207</v>
      </c>
      <c r="AK2183" s="99" t="s">
        <v>142</v>
      </c>
      <c r="AL2183" s="14" t="s">
        <v>207</v>
      </c>
      <c r="AM2183" s="99" t="s">
        <v>142</v>
      </c>
      <c r="AN2183" s="14" t="s">
        <v>207</v>
      </c>
      <c r="AO2183" s="99" t="s">
        <v>142</v>
      </c>
      <c r="AP2183" s="14" t="s">
        <v>207</v>
      </c>
      <c r="AQ2183" s="99" t="s">
        <v>142</v>
      </c>
      <c r="AR2183" s="14" t="s">
        <v>207</v>
      </c>
      <c r="AS2183" s="12" t="s">
        <v>142</v>
      </c>
      <c r="AT2183" s="12" t="s">
        <v>200</v>
      </c>
      <c r="AU2183" s="9" t="s">
        <v>319</v>
      </c>
      <c r="AV2183" s="9" t="s">
        <v>320</v>
      </c>
      <c r="AW2183" s="821" t="s">
        <v>5624</v>
      </c>
      <c r="AX2183" s="9">
        <v>9010600000</v>
      </c>
      <c r="AY2183" s="99">
        <v>472</v>
      </c>
      <c r="AZ2183" s="12" t="s">
        <v>207</v>
      </c>
      <c r="BA2183" s="99">
        <v>30</v>
      </c>
      <c r="BB2183" s="12" t="s">
        <v>207</v>
      </c>
      <c r="BC2183" s="99">
        <v>33</v>
      </c>
      <c r="BD2183" s="12" t="s">
        <v>207</v>
      </c>
      <c r="BE2183" s="99">
        <v>69</v>
      </c>
      <c r="BF2183" s="12" t="s">
        <v>321</v>
      </c>
      <c r="BG2183" s="654">
        <v>68.763000000000005</v>
      </c>
      <c r="BH2183" s="12" t="s">
        <v>321</v>
      </c>
      <c r="BI2183" s="99">
        <v>21</v>
      </c>
      <c r="BJ2183" s="12" t="e">
        <v>#N/A</v>
      </c>
      <c r="BK2183" s="754">
        <v>0</v>
      </c>
      <c r="BL2183" s="12" t="s">
        <v>321</v>
      </c>
      <c r="BM2183" s="754">
        <v>0.56899999999999995</v>
      </c>
      <c r="BN2183" s="12" t="s">
        <v>321</v>
      </c>
      <c r="BO2183" s="754">
        <v>2.1800000000000002</v>
      </c>
      <c r="BP2183" s="12" t="s">
        <v>321</v>
      </c>
      <c r="BQ2183" s="754">
        <v>0.02</v>
      </c>
      <c r="BR2183" s="12" t="s">
        <v>321</v>
      </c>
      <c r="BS2183" s="654">
        <v>44.994</v>
      </c>
      <c r="BT2183" s="12" t="s">
        <v>321</v>
      </c>
      <c r="BU2183" s="654">
        <v>47.762999999999998</v>
      </c>
      <c r="BV2183" s="12" t="s">
        <v>321</v>
      </c>
      <c r="BW2183" s="9">
        <v>0.48</v>
      </c>
      <c r="BX2183" s="9" t="s">
        <v>322</v>
      </c>
      <c r="BY2183" s="755">
        <v>185.8</v>
      </c>
      <c r="BZ2183" s="9" t="s">
        <v>315</v>
      </c>
      <c r="CA2183" s="755">
        <v>11.8</v>
      </c>
      <c r="CB2183" s="9" t="s">
        <v>315</v>
      </c>
      <c r="CC2183" s="755">
        <v>13</v>
      </c>
      <c r="CD2183" s="9" t="s">
        <v>315</v>
      </c>
      <c r="CE2183" s="755">
        <v>152</v>
      </c>
      <c r="CF2183" s="9" t="s">
        <v>323</v>
      </c>
      <c r="CG2183" s="755">
        <v>46.3</v>
      </c>
      <c r="CH2183" s="9" t="s">
        <v>323</v>
      </c>
    </row>
    <row r="2184" spans="1:86" x14ac:dyDescent="0.25">
      <c r="A2184" s="444">
        <v>10800204</v>
      </c>
      <c r="C2184" s="772">
        <v>490</v>
      </c>
      <c r="D2184" s="807">
        <v>0.05</v>
      </c>
      <c r="E2184" s="772">
        <f t="shared" si="93"/>
        <v>515</v>
      </c>
      <c r="F2184" s="778">
        <v>1.1000000000000001</v>
      </c>
      <c r="G2184" s="774">
        <f t="shared" ref="G2184:G2236" si="94">ROUND(E2184*F2184,0)</f>
        <v>567</v>
      </c>
      <c r="H2184" s="776"/>
      <c r="I2184" s="758"/>
      <c r="J2184" s="776"/>
      <c r="K2184" s="786"/>
      <c r="L2184" s="9" t="s">
        <v>308</v>
      </c>
      <c r="M2184" s="9" t="s">
        <v>5077</v>
      </c>
      <c r="N2184" s="9" t="s">
        <v>142</v>
      </c>
      <c r="O2184" s="9" t="s">
        <v>310</v>
      </c>
      <c r="P2184" s="9" t="s">
        <v>311</v>
      </c>
      <c r="Q2184" s="9" t="s">
        <v>4895</v>
      </c>
      <c r="R2184" s="9" t="s">
        <v>4896</v>
      </c>
      <c r="S2184" s="12" t="s">
        <v>142</v>
      </c>
      <c r="T2184" s="12" t="s">
        <v>142</v>
      </c>
      <c r="U2184" s="99" t="s">
        <v>142</v>
      </c>
      <c r="V2184" s="99" t="s">
        <v>207</v>
      </c>
      <c r="W2184" s="99" t="s">
        <v>142</v>
      </c>
      <c r="X2184" s="99" t="s">
        <v>207</v>
      </c>
      <c r="Y2184" s="99" t="s">
        <v>142</v>
      </c>
      <c r="Z2184" s="99" t="s">
        <v>207</v>
      </c>
      <c r="AA2184" s="99" t="s">
        <v>142</v>
      </c>
      <c r="AB2184" s="99" t="s">
        <v>207</v>
      </c>
      <c r="AC2184" s="99" t="s">
        <v>142</v>
      </c>
      <c r="AD2184" s="9" t="s">
        <v>207</v>
      </c>
      <c r="AE2184" s="99" t="s">
        <v>142</v>
      </c>
      <c r="AF2184" s="9" t="s">
        <v>315</v>
      </c>
      <c r="AG2184" s="14" t="s">
        <v>142</v>
      </c>
      <c r="AH2184" s="14" t="s">
        <v>207</v>
      </c>
      <c r="AI2184" s="14" t="s">
        <v>142</v>
      </c>
      <c r="AJ2184" s="14" t="s">
        <v>207</v>
      </c>
      <c r="AK2184" s="99" t="s">
        <v>142</v>
      </c>
      <c r="AL2184" s="14" t="s">
        <v>207</v>
      </c>
      <c r="AM2184" s="99" t="s">
        <v>142</v>
      </c>
      <c r="AN2184" s="14" t="s">
        <v>207</v>
      </c>
      <c r="AO2184" s="99" t="s">
        <v>142</v>
      </c>
      <c r="AP2184" s="14" t="s">
        <v>207</v>
      </c>
      <c r="AQ2184" s="99" t="s">
        <v>142</v>
      </c>
      <c r="AR2184" s="14" t="s">
        <v>207</v>
      </c>
      <c r="AS2184" s="12" t="s">
        <v>142</v>
      </c>
      <c r="AT2184" s="12" t="s">
        <v>200</v>
      </c>
      <c r="AU2184" s="9" t="s">
        <v>376</v>
      </c>
      <c r="AV2184" s="9" t="s">
        <v>320</v>
      </c>
      <c r="AW2184" s="821" t="s">
        <v>5625</v>
      </c>
      <c r="AX2184" s="9">
        <v>9010600000</v>
      </c>
      <c r="AY2184" s="99">
        <v>251</v>
      </c>
      <c r="AZ2184" s="12" t="s">
        <v>207</v>
      </c>
      <c r="BA2184" s="99">
        <v>25</v>
      </c>
      <c r="BB2184" s="12" t="s">
        <v>207</v>
      </c>
      <c r="BC2184" s="99">
        <v>23</v>
      </c>
      <c r="BD2184" s="12" t="s">
        <v>207</v>
      </c>
      <c r="BE2184" s="99">
        <v>22</v>
      </c>
      <c r="BF2184" s="12" t="s">
        <v>321</v>
      </c>
      <c r="BG2184" s="654">
        <v>21.238</v>
      </c>
      <c r="BH2184" s="12" t="s">
        <v>321</v>
      </c>
      <c r="BI2184" s="99">
        <v>12</v>
      </c>
      <c r="BJ2184" s="12" t="s">
        <v>321</v>
      </c>
      <c r="BK2184" s="754">
        <v>0</v>
      </c>
      <c r="BL2184" s="12" t="s">
        <v>321</v>
      </c>
      <c r="BM2184" s="754">
        <v>0.3</v>
      </c>
      <c r="BN2184" s="12" t="s">
        <v>321</v>
      </c>
      <c r="BO2184" s="754">
        <v>6.24</v>
      </c>
      <c r="BP2184" s="12" t="s">
        <v>321</v>
      </c>
      <c r="BQ2184" s="754">
        <v>0</v>
      </c>
      <c r="BR2184" s="12" t="s">
        <v>321</v>
      </c>
      <c r="BS2184" s="654">
        <v>2.698</v>
      </c>
      <c r="BT2184" s="12" t="s">
        <v>321</v>
      </c>
      <c r="BU2184" s="654">
        <v>9.2379999999999995</v>
      </c>
      <c r="BV2184" s="12" t="s">
        <v>321</v>
      </c>
      <c r="BW2184" s="9">
        <v>0.15</v>
      </c>
      <c r="BX2184" s="9" t="s">
        <v>322</v>
      </c>
      <c r="BY2184" s="755">
        <v>98.8</v>
      </c>
      <c r="BZ2184" s="9" t="s">
        <v>315</v>
      </c>
      <c r="CA2184" s="755">
        <v>9.8000000000000007</v>
      </c>
      <c r="CB2184" s="9" t="s">
        <v>315</v>
      </c>
      <c r="CC2184" s="755">
        <v>9.1</v>
      </c>
      <c r="CD2184" s="9" t="s">
        <v>315</v>
      </c>
      <c r="CE2184" s="755">
        <v>47</v>
      </c>
      <c r="CF2184" s="9" t="s">
        <v>323</v>
      </c>
      <c r="CG2184" s="755">
        <v>26.5</v>
      </c>
      <c r="CH2184" s="9" t="s">
        <v>323</v>
      </c>
    </row>
    <row r="2185" spans="1:86" x14ac:dyDescent="0.25">
      <c r="A2185" s="444">
        <v>10800205</v>
      </c>
      <c r="C2185" s="772">
        <v>490</v>
      </c>
      <c r="D2185" s="807">
        <v>0.05</v>
      </c>
      <c r="E2185" s="772">
        <f t="shared" si="93"/>
        <v>515</v>
      </c>
      <c r="F2185" s="778">
        <v>1.1000000000000001</v>
      </c>
      <c r="G2185" s="774">
        <f t="shared" si="94"/>
        <v>567</v>
      </c>
      <c r="H2185" s="776"/>
      <c r="I2185" s="758"/>
      <c r="J2185" s="776"/>
      <c r="K2185" s="786"/>
      <c r="L2185" s="9" t="s">
        <v>308</v>
      </c>
      <c r="M2185" s="9" t="s">
        <v>5078</v>
      </c>
      <c r="N2185" s="9" t="s">
        <v>142</v>
      </c>
      <c r="O2185" s="9" t="s">
        <v>310</v>
      </c>
      <c r="P2185" s="9" t="s">
        <v>311</v>
      </c>
      <c r="Q2185" s="9" t="s">
        <v>4895</v>
      </c>
      <c r="R2185" s="9" t="s">
        <v>4896</v>
      </c>
      <c r="S2185" s="12" t="s">
        <v>142</v>
      </c>
      <c r="T2185" s="12" t="s">
        <v>142</v>
      </c>
      <c r="U2185" s="99" t="s">
        <v>142</v>
      </c>
      <c r="V2185" s="99" t="s">
        <v>207</v>
      </c>
      <c r="W2185" s="99" t="s">
        <v>142</v>
      </c>
      <c r="X2185" s="99" t="s">
        <v>207</v>
      </c>
      <c r="Y2185" s="99" t="s">
        <v>142</v>
      </c>
      <c r="Z2185" s="99" t="s">
        <v>207</v>
      </c>
      <c r="AA2185" s="99" t="s">
        <v>142</v>
      </c>
      <c r="AB2185" s="99" t="s">
        <v>207</v>
      </c>
      <c r="AC2185" s="99" t="s">
        <v>142</v>
      </c>
      <c r="AD2185" s="9" t="s">
        <v>207</v>
      </c>
      <c r="AE2185" s="99" t="s">
        <v>142</v>
      </c>
      <c r="AF2185" s="9" t="s">
        <v>315</v>
      </c>
      <c r="AG2185" s="14" t="s">
        <v>142</v>
      </c>
      <c r="AH2185" s="14" t="s">
        <v>207</v>
      </c>
      <c r="AI2185" s="14" t="s">
        <v>142</v>
      </c>
      <c r="AJ2185" s="14" t="s">
        <v>207</v>
      </c>
      <c r="AK2185" s="99" t="s">
        <v>142</v>
      </c>
      <c r="AL2185" s="14" t="s">
        <v>207</v>
      </c>
      <c r="AM2185" s="99" t="s">
        <v>142</v>
      </c>
      <c r="AN2185" s="14" t="s">
        <v>207</v>
      </c>
      <c r="AO2185" s="99" t="s">
        <v>142</v>
      </c>
      <c r="AP2185" s="14" t="s">
        <v>207</v>
      </c>
      <c r="AQ2185" s="99" t="s">
        <v>142</v>
      </c>
      <c r="AR2185" s="14" t="s">
        <v>207</v>
      </c>
      <c r="AS2185" s="12" t="s">
        <v>142</v>
      </c>
      <c r="AT2185" s="12" t="s">
        <v>200</v>
      </c>
      <c r="AU2185" s="9" t="s">
        <v>376</v>
      </c>
      <c r="AV2185" s="9" t="s">
        <v>320</v>
      </c>
      <c r="AW2185" s="821" t="s">
        <v>5626</v>
      </c>
      <c r="AX2185" s="9">
        <v>9010600000</v>
      </c>
      <c r="AY2185" s="99">
        <v>272</v>
      </c>
      <c r="AZ2185" s="12" t="s">
        <v>207</v>
      </c>
      <c r="BA2185" s="99">
        <v>25</v>
      </c>
      <c r="BB2185" s="12" t="s">
        <v>207</v>
      </c>
      <c r="BC2185" s="99">
        <v>23</v>
      </c>
      <c r="BD2185" s="12" t="s">
        <v>207</v>
      </c>
      <c r="BE2185" s="99">
        <v>24</v>
      </c>
      <c r="BF2185" s="12" t="s">
        <v>321</v>
      </c>
      <c r="BG2185" s="654">
        <v>23.718</v>
      </c>
      <c r="BH2185" s="12" t="s">
        <v>321</v>
      </c>
      <c r="BI2185" s="99">
        <v>13</v>
      </c>
      <c r="BJ2185" s="12" t="s">
        <v>321</v>
      </c>
      <c r="BK2185" s="754">
        <v>0</v>
      </c>
      <c r="BL2185" s="12" t="s">
        <v>321</v>
      </c>
      <c r="BM2185" s="754">
        <v>0.308</v>
      </c>
      <c r="BN2185" s="12" t="s">
        <v>321</v>
      </c>
      <c r="BO2185" s="754">
        <v>7.7119999999999997</v>
      </c>
      <c r="BP2185" s="12" t="s">
        <v>321</v>
      </c>
      <c r="BQ2185" s="754">
        <v>0</v>
      </c>
      <c r="BR2185" s="12" t="s">
        <v>321</v>
      </c>
      <c r="BS2185" s="654">
        <v>2.698</v>
      </c>
      <c r="BT2185" s="12" t="s">
        <v>321</v>
      </c>
      <c r="BU2185" s="654">
        <v>10.718</v>
      </c>
      <c r="BV2185" s="12" t="s">
        <v>321</v>
      </c>
      <c r="BW2185" s="9">
        <v>0.16</v>
      </c>
      <c r="BX2185" s="9" t="s">
        <v>322</v>
      </c>
      <c r="BY2185" s="755">
        <v>107.1</v>
      </c>
      <c r="BZ2185" s="9" t="s">
        <v>315</v>
      </c>
      <c r="CA2185" s="755">
        <v>9.8000000000000007</v>
      </c>
      <c r="CB2185" s="9" t="s">
        <v>315</v>
      </c>
      <c r="CC2185" s="755">
        <v>9.1</v>
      </c>
      <c r="CD2185" s="9" t="s">
        <v>315</v>
      </c>
      <c r="CE2185" s="755">
        <v>52</v>
      </c>
      <c r="CF2185" s="9" t="s">
        <v>323</v>
      </c>
      <c r="CG2185" s="755">
        <v>28.7</v>
      </c>
      <c r="CH2185" s="9" t="s">
        <v>323</v>
      </c>
    </row>
    <row r="2186" spans="1:86" x14ac:dyDescent="0.25">
      <c r="A2186" s="444">
        <v>10800206</v>
      </c>
      <c r="C2186" s="772">
        <v>490</v>
      </c>
      <c r="D2186" s="807">
        <v>0.05</v>
      </c>
      <c r="E2186" s="772">
        <f t="shared" si="93"/>
        <v>515</v>
      </c>
      <c r="F2186" s="778">
        <v>1.1000000000000001</v>
      </c>
      <c r="G2186" s="774">
        <f t="shared" si="94"/>
        <v>567</v>
      </c>
      <c r="H2186" s="776"/>
      <c r="I2186" s="758"/>
      <c r="J2186" s="776"/>
      <c r="K2186" s="786"/>
      <c r="L2186" s="9" t="s">
        <v>308</v>
      </c>
      <c r="M2186" s="9" t="s">
        <v>5079</v>
      </c>
      <c r="N2186" s="9" t="s">
        <v>142</v>
      </c>
      <c r="O2186" s="9" t="s">
        <v>310</v>
      </c>
      <c r="P2186" s="9" t="s">
        <v>311</v>
      </c>
      <c r="Q2186" s="9" t="s">
        <v>4895</v>
      </c>
      <c r="R2186" s="9" t="s">
        <v>4896</v>
      </c>
      <c r="S2186" s="12" t="s">
        <v>142</v>
      </c>
      <c r="T2186" s="12" t="s">
        <v>142</v>
      </c>
      <c r="U2186" s="99" t="s">
        <v>142</v>
      </c>
      <c r="V2186" s="99" t="s">
        <v>207</v>
      </c>
      <c r="W2186" s="99" t="s">
        <v>142</v>
      </c>
      <c r="X2186" s="99" t="s">
        <v>207</v>
      </c>
      <c r="Y2186" s="99" t="s">
        <v>142</v>
      </c>
      <c r="Z2186" s="99" t="s">
        <v>207</v>
      </c>
      <c r="AA2186" s="99" t="s">
        <v>142</v>
      </c>
      <c r="AB2186" s="99" t="s">
        <v>207</v>
      </c>
      <c r="AC2186" s="99" t="s">
        <v>142</v>
      </c>
      <c r="AD2186" s="9" t="s">
        <v>207</v>
      </c>
      <c r="AE2186" s="99" t="s">
        <v>142</v>
      </c>
      <c r="AF2186" s="9" t="s">
        <v>315</v>
      </c>
      <c r="AG2186" s="14" t="s">
        <v>142</v>
      </c>
      <c r="AH2186" s="14" t="s">
        <v>207</v>
      </c>
      <c r="AI2186" s="14" t="s">
        <v>142</v>
      </c>
      <c r="AJ2186" s="14" t="s">
        <v>207</v>
      </c>
      <c r="AK2186" s="99" t="s">
        <v>142</v>
      </c>
      <c r="AL2186" s="14" t="s">
        <v>207</v>
      </c>
      <c r="AM2186" s="99" t="s">
        <v>142</v>
      </c>
      <c r="AN2186" s="14" t="s">
        <v>207</v>
      </c>
      <c r="AO2186" s="99" t="s">
        <v>142</v>
      </c>
      <c r="AP2186" s="14" t="s">
        <v>207</v>
      </c>
      <c r="AQ2186" s="99" t="s">
        <v>142</v>
      </c>
      <c r="AR2186" s="14" t="s">
        <v>207</v>
      </c>
      <c r="AS2186" s="12" t="s">
        <v>142</v>
      </c>
      <c r="AT2186" s="12" t="s">
        <v>200</v>
      </c>
      <c r="AU2186" s="9" t="s">
        <v>376</v>
      </c>
      <c r="AV2186" s="9" t="s">
        <v>320</v>
      </c>
      <c r="AW2186" s="821" t="s">
        <v>5627</v>
      </c>
      <c r="AX2186" s="9">
        <v>9010600000</v>
      </c>
      <c r="AY2186" s="99">
        <v>292</v>
      </c>
      <c r="AZ2186" s="12" t="s">
        <v>207</v>
      </c>
      <c r="BA2186" s="99">
        <v>25</v>
      </c>
      <c r="BB2186" s="12" t="s">
        <v>207</v>
      </c>
      <c r="BC2186" s="99">
        <v>23</v>
      </c>
      <c r="BD2186" s="12" t="s">
        <v>207</v>
      </c>
      <c r="BE2186" s="99">
        <v>26</v>
      </c>
      <c r="BF2186" s="12" t="s">
        <v>321</v>
      </c>
      <c r="BG2186" s="654">
        <v>25.437999999999999</v>
      </c>
      <c r="BH2186" s="12" t="s">
        <v>321</v>
      </c>
      <c r="BI2186" s="99">
        <v>14</v>
      </c>
      <c r="BJ2186" s="12" t="s">
        <v>321</v>
      </c>
      <c r="BK2186" s="754">
        <v>0</v>
      </c>
      <c r="BL2186" s="12" t="s">
        <v>321</v>
      </c>
      <c r="BM2186" s="754">
        <v>0.316</v>
      </c>
      <c r="BN2186" s="12" t="s">
        <v>321</v>
      </c>
      <c r="BO2186" s="754">
        <v>8.4239999999999995</v>
      </c>
      <c r="BP2186" s="12" t="s">
        <v>321</v>
      </c>
      <c r="BQ2186" s="754">
        <v>0</v>
      </c>
      <c r="BR2186" s="12" t="s">
        <v>321</v>
      </c>
      <c r="BS2186" s="654">
        <v>2.698</v>
      </c>
      <c r="BT2186" s="12" t="s">
        <v>321</v>
      </c>
      <c r="BU2186" s="654">
        <v>11.438000000000001</v>
      </c>
      <c r="BV2186" s="12" t="s">
        <v>321</v>
      </c>
      <c r="BW2186" s="9">
        <v>0.17</v>
      </c>
      <c r="BX2186" s="9" t="s">
        <v>322</v>
      </c>
      <c r="BY2186" s="755">
        <v>115</v>
      </c>
      <c r="BZ2186" s="9" t="s">
        <v>315</v>
      </c>
      <c r="CA2186" s="755">
        <v>9.8000000000000007</v>
      </c>
      <c r="CB2186" s="9" t="s">
        <v>315</v>
      </c>
      <c r="CC2186" s="755">
        <v>9.1</v>
      </c>
      <c r="CD2186" s="9" t="s">
        <v>315</v>
      </c>
      <c r="CE2186" s="755">
        <v>56</v>
      </c>
      <c r="CF2186" s="9" t="s">
        <v>323</v>
      </c>
      <c r="CG2186" s="755">
        <v>30.9</v>
      </c>
      <c r="CH2186" s="9" t="s">
        <v>323</v>
      </c>
    </row>
    <row r="2187" spans="1:86" x14ac:dyDescent="0.25">
      <c r="A2187" s="444">
        <v>10800207</v>
      </c>
      <c r="C2187" s="772">
        <v>490</v>
      </c>
      <c r="D2187" s="807">
        <v>0.05</v>
      </c>
      <c r="E2187" s="772">
        <f t="shared" si="93"/>
        <v>515</v>
      </c>
      <c r="F2187" s="778">
        <v>1.1000000000000001</v>
      </c>
      <c r="G2187" s="774">
        <f t="shared" si="94"/>
        <v>567</v>
      </c>
      <c r="H2187" s="776"/>
      <c r="I2187" s="758"/>
      <c r="J2187" s="776"/>
      <c r="K2187" s="786"/>
      <c r="L2187" s="9" t="s">
        <v>308</v>
      </c>
      <c r="M2187" s="9" t="s">
        <v>5080</v>
      </c>
      <c r="N2187" s="9" t="s">
        <v>142</v>
      </c>
      <c r="O2187" s="9" t="s">
        <v>310</v>
      </c>
      <c r="P2187" s="9" t="s">
        <v>311</v>
      </c>
      <c r="Q2187" s="9" t="s">
        <v>4895</v>
      </c>
      <c r="R2187" s="9" t="s">
        <v>4896</v>
      </c>
      <c r="S2187" s="12" t="s">
        <v>142</v>
      </c>
      <c r="T2187" s="12" t="s">
        <v>142</v>
      </c>
      <c r="U2187" s="99" t="s">
        <v>142</v>
      </c>
      <c r="V2187" s="99" t="s">
        <v>207</v>
      </c>
      <c r="W2187" s="99" t="s">
        <v>142</v>
      </c>
      <c r="X2187" s="99" t="s">
        <v>207</v>
      </c>
      <c r="Y2187" s="99" t="s">
        <v>142</v>
      </c>
      <c r="Z2187" s="99" t="s">
        <v>207</v>
      </c>
      <c r="AA2187" s="99" t="s">
        <v>142</v>
      </c>
      <c r="AB2187" s="99" t="s">
        <v>207</v>
      </c>
      <c r="AC2187" s="99" t="s">
        <v>142</v>
      </c>
      <c r="AD2187" s="9" t="s">
        <v>207</v>
      </c>
      <c r="AE2187" s="99" t="s">
        <v>142</v>
      </c>
      <c r="AF2187" s="9" t="s">
        <v>315</v>
      </c>
      <c r="AG2187" s="14" t="s">
        <v>142</v>
      </c>
      <c r="AH2187" s="14" t="s">
        <v>207</v>
      </c>
      <c r="AI2187" s="14" t="s">
        <v>142</v>
      </c>
      <c r="AJ2187" s="14" t="s">
        <v>207</v>
      </c>
      <c r="AK2187" s="99" t="s">
        <v>142</v>
      </c>
      <c r="AL2187" s="14" t="s">
        <v>207</v>
      </c>
      <c r="AM2187" s="99" t="s">
        <v>142</v>
      </c>
      <c r="AN2187" s="14" t="s">
        <v>207</v>
      </c>
      <c r="AO2187" s="99" t="s">
        <v>142</v>
      </c>
      <c r="AP2187" s="14" t="s">
        <v>207</v>
      </c>
      <c r="AQ2187" s="99" t="s">
        <v>142</v>
      </c>
      <c r="AR2187" s="14" t="s">
        <v>207</v>
      </c>
      <c r="AS2187" s="12" t="s">
        <v>142</v>
      </c>
      <c r="AT2187" s="12" t="s">
        <v>200</v>
      </c>
      <c r="AU2187" s="9" t="s">
        <v>376</v>
      </c>
      <c r="AV2187" s="9" t="s">
        <v>320</v>
      </c>
      <c r="AW2187" s="821" t="s">
        <v>5628</v>
      </c>
      <c r="AX2187" s="9">
        <v>9010600000</v>
      </c>
      <c r="AY2187" s="99">
        <v>312</v>
      </c>
      <c r="AZ2187" s="12" t="s">
        <v>207</v>
      </c>
      <c r="BA2187" s="99">
        <v>25</v>
      </c>
      <c r="BB2187" s="12" t="s">
        <v>207</v>
      </c>
      <c r="BC2187" s="99">
        <v>23</v>
      </c>
      <c r="BD2187" s="12" t="s">
        <v>207</v>
      </c>
      <c r="BE2187" s="99">
        <v>28</v>
      </c>
      <c r="BF2187" s="12" t="s">
        <v>321</v>
      </c>
      <c r="BG2187" s="654">
        <v>27.198</v>
      </c>
      <c r="BH2187" s="12" t="s">
        <v>321</v>
      </c>
      <c r="BI2187" s="99">
        <v>15</v>
      </c>
      <c r="BJ2187" s="12" t="s">
        <v>321</v>
      </c>
      <c r="BK2187" s="754">
        <v>0</v>
      </c>
      <c r="BL2187" s="12" t="s">
        <v>321</v>
      </c>
      <c r="BM2187" s="754">
        <v>0.32400000000000001</v>
      </c>
      <c r="BN2187" s="12" t="s">
        <v>321</v>
      </c>
      <c r="BO2187" s="754">
        <v>9.1760000000000002</v>
      </c>
      <c r="BP2187" s="12" t="s">
        <v>321</v>
      </c>
      <c r="BQ2187" s="754">
        <v>0</v>
      </c>
      <c r="BR2187" s="12" t="s">
        <v>321</v>
      </c>
      <c r="BS2187" s="654">
        <v>2.698</v>
      </c>
      <c r="BT2187" s="12" t="s">
        <v>321</v>
      </c>
      <c r="BU2187" s="654">
        <v>12.198</v>
      </c>
      <c r="BV2187" s="12" t="s">
        <v>321</v>
      </c>
      <c r="BW2187" s="9">
        <v>0.18</v>
      </c>
      <c r="BX2187" s="9" t="s">
        <v>322</v>
      </c>
      <c r="BY2187" s="755">
        <v>122.8</v>
      </c>
      <c r="BZ2187" s="9" t="s">
        <v>315</v>
      </c>
      <c r="CA2187" s="755">
        <v>9.8000000000000007</v>
      </c>
      <c r="CB2187" s="9" t="s">
        <v>315</v>
      </c>
      <c r="CC2187" s="755">
        <v>9.1</v>
      </c>
      <c r="CD2187" s="9" t="s">
        <v>315</v>
      </c>
      <c r="CE2187" s="755">
        <v>60</v>
      </c>
      <c r="CF2187" s="9" t="s">
        <v>323</v>
      </c>
      <c r="CG2187" s="755">
        <v>33.1</v>
      </c>
      <c r="CH2187" s="9" t="s">
        <v>323</v>
      </c>
    </row>
    <row r="2188" spans="1:86" x14ac:dyDescent="0.25">
      <c r="A2188" s="444">
        <v>10800208</v>
      </c>
      <c r="C2188" s="772">
        <v>490</v>
      </c>
      <c r="D2188" s="807">
        <v>0.05</v>
      </c>
      <c r="E2188" s="772">
        <f t="shared" si="93"/>
        <v>515</v>
      </c>
      <c r="F2188" s="778">
        <v>1.1000000000000001</v>
      </c>
      <c r="G2188" s="774">
        <f t="shared" si="94"/>
        <v>567</v>
      </c>
      <c r="H2188" s="776"/>
      <c r="I2188" s="758"/>
      <c r="J2188" s="776"/>
      <c r="K2188" s="786"/>
      <c r="L2188" s="9" t="s">
        <v>308</v>
      </c>
      <c r="M2188" s="9" t="s">
        <v>5081</v>
      </c>
      <c r="N2188" s="9" t="s">
        <v>142</v>
      </c>
      <c r="O2188" s="9" t="s">
        <v>310</v>
      </c>
      <c r="P2188" s="9" t="s">
        <v>311</v>
      </c>
      <c r="Q2188" s="9" t="s">
        <v>4895</v>
      </c>
      <c r="R2188" s="9" t="s">
        <v>4896</v>
      </c>
      <c r="S2188" s="12" t="s">
        <v>142</v>
      </c>
      <c r="T2188" s="12" t="s">
        <v>142</v>
      </c>
      <c r="U2188" s="99" t="s">
        <v>142</v>
      </c>
      <c r="V2188" s="99" t="s">
        <v>207</v>
      </c>
      <c r="W2188" s="99" t="s">
        <v>142</v>
      </c>
      <c r="X2188" s="99" t="s">
        <v>207</v>
      </c>
      <c r="Y2188" s="99" t="s">
        <v>142</v>
      </c>
      <c r="Z2188" s="99" t="s">
        <v>207</v>
      </c>
      <c r="AA2188" s="99" t="s">
        <v>142</v>
      </c>
      <c r="AB2188" s="99" t="s">
        <v>207</v>
      </c>
      <c r="AC2188" s="99" t="s">
        <v>142</v>
      </c>
      <c r="AD2188" s="9" t="s">
        <v>207</v>
      </c>
      <c r="AE2188" s="99" t="s">
        <v>142</v>
      </c>
      <c r="AF2188" s="9" t="s">
        <v>315</v>
      </c>
      <c r="AG2188" s="14" t="s">
        <v>142</v>
      </c>
      <c r="AH2188" s="14" t="s">
        <v>207</v>
      </c>
      <c r="AI2188" s="14" t="s">
        <v>142</v>
      </c>
      <c r="AJ2188" s="14" t="s">
        <v>207</v>
      </c>
      <c r="AK2188" s="99" t="s">
        <v>142</v>
      </c>
      <c r="AL2188" s="14" t="s">
        <v>207</v>
      </c>
      <c r="AM2188" s="99" t="s">
        <v>142</v>
      </c>
      <c r="AN2188" s="14" t="s">
        <v>207</v>
      </c>
      <c r="AO2188" s="99" t="s">
        <v>142</v>
      </c>
      <c r="AP2188" s="14" t="s">
        <v>207</v>
      </c>
      <c r="AQ2188" s="99" t="s">
        <v>142</v>
      </c>
      <c r="AR2188" s="14" t="s">
        <v>207</v>
      </c>
      <c r="AS2188" s="12" t="s">
        <v>142</v>
      </c>
      <c r="AT2188" s="12" t="s">
        <v>200</v>
      </c>
      <c r="AU2188" s="9" t="s">
        <v>376</v>
      </c>
      <c r="AV2188" s="9" t="s">
        <v>320</v>
      </c>
      <c r="AW2188" s="821" t="s">
        <v>5629</v>
      </c>
      <c r="AX2188" s="9">
        <v>9010600000</v>
      </c>
      <c r="AY2188" s="99">
        <v>330</v>
      </c>
      <c r="AZ2188" s="12" t="s">
        <v>207</v>
      </c>
      <c r="BA2188" s="99">
        <v>25</v>
      </c>
      <c r="BB2188" s="12" t="s">
        <v>207</v>
      </c>
      <c r="BC2188" s="99">
        <v>23</v>
      </c>
      <c r="BD2188" s="12" t="s">
        <v>207</v>
      </c>
      <c r="BE2188" s="99">
        <v>28</v>
      </c>
      <c r="BF2188" s="12" t="s">
        <v>321</v>
      </c>
      <c r="BG2188" s="654">
        <v>27.437999999999999</v>
      </c>
      <c r="BH2188" s="12" t="s">
        <v>321</v>
      </c>
      <c r="BI2188" s="99">
        <v>15</v>
      </c>
      <c r="BJ2188" s="12" t="s">
        <v>321</v>
      </c>
      <c r="BK2188" s="754">
        <v>0</v>
      </c>
      <c r="BL2188" s="12" t="s">
        <v>321</v>
      </c>
      <c r="BM2188" s="754">
        <v>0.33200000000000002</v>
      </c>
      <c r="BN2188" s="12" t="s">
        <v>321</v>
      </c>
      <c r="BO2188" s="754">
        <v>9.4079999999999995</v>
      </c>
      <c r="BP2188" s="12" t="s">
        <v>321</v>
      </c>
      <c r="BQ2188" s="754">
        <v>0</v>
      </c>
      <c r="BR2188" s="12" t="s">
        <v>321</v>
      </c>
      <c r="BS2188" s="654">
        <v>2.698</v>
      </c>
      <c r="BT2188" s="12" t="s">
        <v>321</v>
      </c>
      <c r="BU2188" s="654">
        <v>12.438000000000001</v>
      </c>
      <c r="BV2188" s="12" t="s">
        <v>321</v>
      </c>
      <c r="BW2188" s="9">
        <v>0.19</v>
      </c>
      <c r="BX2188" s="9" t="s">
        <v>322</v>
      </c>
      <c r="BY2188" s="755">
        <v>129.9</v>
      </c>
      <c r="BZ2188" s="9" t="s">
        <v>315</v>
      </c>
      <c r="CA2188" s="755">
        <v>9.8000000000000007</v>
      </c>
      <c r="CB2188" s="9" t="s">
        <v>315</v>
      </c>
      <c r="CC2188" s="755">
        <v>9.1</v>
      </c>
      <c r="CD2188" s="9" t="s">
        <v>315</v>
      </c>
      <c r="CE2188" s="755">
        <v>60</v>
      </c>
      <c r="CF2188" s="9" t="s">
        <v>323</v>
      </c>
      <c r="CG2188" s="755">
        <v>33.1</v>
      </c>
      <c r="CH2188" s="9" t="s">
        <v>323</v>
      </c>
    </row>
    <row r="2189" spans="1:86" x14ac:dyDescent="0.25">
      <c r="A2189" s="444">
        <v>10800209</v>
      </c>
      <c r="C2189" s="772">
        <v>490</v>
      </c>
      <c r="D2189" s="807">
        <v>0.05</v>
      </c>
      <c r="E2189" s="772">
        <f t="shared" si="93"/>
        <v>515</v>
      </c>
      <c r="F2189" s="778">
        <v>1.1000000000000001</v>
      </c>
      <c r="G2189" s="774">
        <f t="shared" si="94"/>
        <v>567</v>
      </c>
      <c r="H2189" s="776"/>
      <c r="I2189" s="758"/>
      <c r="J2189" s="776"/>
      <c r="K2189" s="786"/>
      <c r="L2189" s="9" t="s">
        <v>308</v>
      </c>
      <c r="M2189" s="9" t="s">
        <v>5082</v>
      </c>
      <c r="N2189" s="9" t="s">
        <v>142</v>
      </c>
      <c r="O2189" s="9" t="s">
        <v>310</v>
      </c>
      <c r="P2189" s="9" t="s">
        <v>311</v>
      </c>
      <c r="Q2189" s="9" t="s">
        <v>4895</v>
      </c>
      <c r="R2189" s="9" t="s">
        <v>4896</v>
      </c>
      <c r="S2189" s="12" t="s">
        <v>142</v>
      </c>
      <c r="T2189" s="12" t="s">
        <v>142</v>
      </c>
      <c r="U2189" s="99" t="s">
        <v>142</v>
      </c>
      <c r="V2189" s="99" t="s">
        <v>207</v>
      </c>
      <c r="W2189" s="99" t="s">
        <v>142</v>
      </c>
      <c r="X2189" s="99" t="s">
        <v>207</v>
      </c>
      <c r="Y2189" s="99" t="s">
        <v>142</v>
      </c>
      <c r="Z2189" s="99" t="s">
        <v>207</v>
      </c>
      <c r="AA2189" s="99" t="s">
        <v>142</v>
      </c>
      <c r="AB2189" s="99" t="s">
        <v>207</v>
      </c>
      <c r="AC2189" s="99" t="s">
        <v>142</v>
      </c>
      <c r="AD2189" s="9" t="s">
        <v>207</v>
      </c>
      <c r="AE2189" s="99" t="s">
        <v>142</v>
      </c>
      <c r="AF2189" s="9" t="s">
        <v>315</v>
      </c>
      <c r="AG2189" s="14" t="s">
        <v>142</v>
      </c>
      <c r="AH2189" s="14" t="s">
        <v>207</v>
      </c>
      <c r="AI2189" s="14" t="s">
        <v>142</v>
      </c>
      <c r="AJ2189" s="14" t="s">
        <v>207</v>
      </c>
      <c r="AK2189" s="99" t="s">
        <v>142</v>
      </c>
      <c r="AL2189" s="14" t="s">
        <v>207</v>
      </c>
      <c r="AM2189" s="99" t="s">
        <v>142</v>
      </c>
      <c r="AN2189" s="14" t="s">
        <v>207</v>
      </c>
      <c r="AO2189" s="99" t="s">
        <v>142</v>
      </c>
      <c r="AP2189" s="14" t="s">
        <v>207</v>
      </c>
      <c r="AQ2189" s="99" t="s">
        <v>142</v>
      </c>
      <c r="AR2189" s="14" t="s">
        <v>207</v>
      </c>
      <c r="AS2189" s="12" t="s">
        <v>142</v>
      </c>
      <c r="AT2189" s="12" t="s">
        <v>200</v>
      </c>
      <c r="AU2189" s="9" t="s">
        <v>376</v>
      </c>
      <c r="AV2189" s="9" t="s">
        <v>320</v>
      </c>
      <c r="AW2189" s="821" t="s">
        <v>5630</v>
      </c>
      <c r="AX2189" s="9">
        <v>9010600000</v>
      </c>
      <c r="AY2189" s="99">
        <v>351</v>
      </c>
      <c r="AZ2189" s="12" t="s">
        <v>207</v>
      </c>
      <c r="BA2189" s="99">
        <v>25</v>
      </c>
      <c r="BB2189" s="12" t="s">
        <v>207</v>
      </c>
      <c r="BC2189" s="99">
        <v>23</v>
      </c>
      <c r="BD2189" s="12" t="s">
        <v>207</v>
      </c>
      <c r="BE2189" s="99">
        <v>28</v>
      </c>
      <c r="BF2189" s="12" t="s">
        <v>321</v>
      </c>
      <c r="BG2189" s="654">
        <v>27.238</v>
      </c>
      <c r="BH2189" s="12" t="s">
        <v>321</v>
      </c>
      <c r="BI2189" s="99">
        <v>16</v>
      </c>
      <c r="BJ2189" s="12" t="s">
        <v>321</v>
      </c>
      <c r="BK2189" s="754">
        <v>0</v>
      </c>
      <c r="BL2189" s="12" t="s">
        <v>321</v>
      </c>
      <c r="BM2189" s="754">
        <v>0.34</v>
      </c>
      <c r="BN2189" s="12" t="s">
        <v>321</v>
      </c>
      <c r="BO2189" s="754">
        <v>8.1999999999999993</v>
      </c>
      <c r="BP2189" s="12" t="s">
        <v>321</v>
      </c>
      <c r="BQ2189" s="754">
        <v>0</v>
      </c>
      <c r="BR2189" s="12" t="s">
        <v>321</v>
      </c>
      <c r="BS2189" s="654">
        <v>2.698</v>
      </c>
      <c r="BT2189" s="12" t="s">
        <v>321</v>
      </c>
      <c r="BU2189" s="654">
        <v>11.238</v>
      </c>
      <c r="BV2189" s="12" t="s">
        <v>321</v>
      </c>
      <c r="BW2189" s="9">
        <v>0.2</v>
      </c>
      <c r="BX2189" s="9" t="s">
        <v>322</v>
      </c>
      <c r="BY2189" s="755">
        <v>138.19999999999999</v>
      </c>
      <c r="BZ2189" s="9" t="s">
        <v>315</v>
      </c>
      <c r="CA2189" s="755">
        <v>9.8000000000000007</v>
      </c>
      <c r="CB2189" s="9" t="s">
        <v>315</v>
      </c>
      <c r="CC2189" s="755">
        <v>9.1</v>
      </c>
      <c r="CD2189" s="9" t="s">
        <v>315</v>
      </c>
      <c r="CE2189" s="755">
        <v>60</v>
      </c>
      <c r="CF2189" s="9" t="s">
        <v>323</v>
      </c>
      <c r="CG2189" s="755">
        <v>35.299999999999997</v>
      </c>
      <c r="CH2189" s="9" t="s">
        <v>323</v>
      </c>
    </row>
    <row r="2190" spans="1:86" x14ac:dyDescent="0.25">
      <c r="A2190" s="444">
        <v>10800210</v>
      </c>
      <c r="C2190" s="772">
        <v>490</v>
      </c>
      <c r="D2190" s="807">
        <v>0.05</v>
      </c>
      <c r="E2190" s="772">
        <f t="shared" si="93"/>
        <v>515</v>
      </c>
      <c r="F2190" s="778">
        <v>1.1000000000000001</v>
      </c>
      <c r="G2190" s="774">
        <f t="shared" si="94"/>
        <v>567</v>
      </c>
      <c r="H2190" s="776"/>
      <c r="I2190" s="758"/>
      <c r="J2190" s="776"/>
      <c r="K2190" s="786"/>
      <c r="L2190" s="9" t="s">
        <v>308</v>
      </c>
      <c r="M2190" s="9" t="s">
        <v>5083</v>
      </c>
      <c r="N2190" s="9" t="s">
        <v>142</v>
      </c>
      <c r="O2190" s="9" t="s">
        <v>310</v>
      </c>
      <c r="P2190" s="9" t="s">
        <v>311</v>
      </c>
      <c r="Q2190" s="9" t="s">
        <v>4895</v>
      </c>
      <c r="R2190" s="9" t="s">
        <v>4896</v>
      </c>
      <c r="S2190" s="12" t="s">
        <v>142</v>
      </c>
      <c r="T2190" s="12" t="s">
        <v>142</v>
      </c>
      <c r="U2190" s="99" t="s">
        <v>142</v>
      </c>
      <c r="V2190" s="99" t="s">
        <v>207</v>
      </c>
      <c r="W2190" s="99" t="s">
        <v>142</v>
      </c>
      <c r="X2190" s="99" t="s">
        <v>207</v>
      </c>
      <c r="Y2190" s="99" t="s">
        <v>142</v>
      </c>
      <c r="Z2190" s="99" t="s">
        <v>207</v>
      </c>
      <c r="AA2190" s="99" t="s">
        <v>142</v>
      </c>
      <c r="AB2190" s="99" t="s">
        <v>207</v>
      </c>
      <c r="AC2190" s="99" t="s">
        <v>142</v>
      </c>
      <c r="AD2190" s="9" t="s">
        <v>207</v>
      </c>
      <c r="AE2190" s="99" t="s">
        <v>142</v>
      </c>
      <c r="AF2190" s="9" t="s">
        <v>315</v>
      </c>
      <c r="AG2190" s="14" t="s">
        <v>142</v>
      </c>
      <c r="AH2190" s="14" t="s">
        <v>207</v>
      </c>
      <c r="AI2190" s="14" t="s">
        <v>142</v>
      </c>
      <c r="AJ2190" s="14" t="s">
        <v>207</v>
      </c>
      <c r="AK2190" s="99" t="s">
        <v>142</v>
      </c>
      <c r="AL2190" s="14" t="s">
        <v>207</v>
      </c>
      <c r="AM2190" s="99" t="s">
        <v>142</v>
      </c>
      <c r="AN2190" s="14" t="s">
        <v>207</v>
      </c>
      <c r="AO2190" s="99" t="s">
        <v>142</v>
      </c>
      <c r="AP2190" s="14" t="s">
        <v>207</v>
      </c>
      <c r="AQ2190" s="99" t="s">
        <v>142</v>
      </c>
      <c r="AR2190" s="14" t="s">
        <v>207</v>
      </c>
      <c r="AS2190" s="12" t="s">
        <v>142</v>
      </c>
      <c r="AT2190" s="12" t="s">
        <v>200</v>
      </c>
      <c r="AU2190" s="9" t="s">
        <v>376</v>
      </c>
      <c r="AV2190" s="9" t="s">
        <v>320</v>
      </c>
      <c r="AW2190" s="821" t="s">
        <v>5631</v>
      </c>
      <c r="AX2190" s="9">
        <v>9010600000</v>
      </c>
      <c r="AY2190" s="99">
        <v>371</v>
      </c>
      <c r="AZ2190" s="12" t="s">
        <v>207</v>
      </c>
      <c r="BA2190" s="99">
        <v>25</v>
      </c>
      <c r="BB2190" s="12" t="s">
        <v>207</v>
      </c>
      <c r="BC2190" s="99">
        <v>23</v>
      </c>
      <c r="BD2190" s="12" t="s">
        <v>207</v>
      </c>
      <c r="BE2190" s="99">
        <v>29</v>
      </c>
      <c r="BF2190" s="12" t="s">
        <v>321</v>
      </c>
      <c r="BG2190" s="654">
        <v>28.597000000000001</v>
      </c>
      <c r="BH2190" s="12" t="s">
        <v>321</v>
      </c>
      <c r="BI2190" s="99">
        <v>17</v>
      </c>
      <c r="BJ2190" s="12" t="s">
        <v>321</v>
      </c>
      <c r="BK2190" s="754">
        <v>0</v>
      </c>
      <c r="BL2190" s="12" t="s">
        <v>321</v>
      </c>
      <c r="BM2190" s="754">
        <v>0.34799999999999998</v>
      </c>
      <c r="BN2190" s="12" t="s">
        <v>321</v>
      </c>
      <c r="BO2190" s="754">
        <v>8.5519999999999996</v>
      </c>
      <c r="BP2190" s="12" t="s">
        <v>321</v>
      </c>
      <c r="BQ2190" s="754">
        <v>0</v>
      </c>
      <c r="BR2190" s="12" t="s">
        <v>321</v>
      </c>
      <c r="BS2190" s="654">
        <v>2.698</v>
      </c>
      <c r="BT2190" s="12" t="s">
        <v>321</v>
      </c>
      <c r="BU2190" s="654">
        <v>11.597</v>
      </c>
      <c r="BV2190" s="12" t="s">
        <v>321</v>
      </c>
      <c r="BW2190" s="9">
        <v>0.22</v>
      </c>
      <c r="BX2190" s="9" t="s">
        <v>322</v>
      </c>
      <c r="BY2190" s="755">
        <v>146.1</v>
      </c>
      <c r="BZ2190" s="9" t="s">
        <v>315</v>
      </c>
      <c r="CA2190" s="755">
        <v>9.8000000000000007</v>
      </c>
      <c r="CB2190" s="9" t="s">
        <v>315</v>
      </c>
      <c r="CC2190" s="755">
        <v>9.1</v>
      </c>
      <c r="CD2190" s="9" t="s">
        <v>315</v>
      </c>
      <c r="CE2190" s="755">
        <v>63</v>
      </c>
      <c r="CF2190" s="9" t="s">
        <v>323</v>
      </c>
      <c r="CG2190" s="755">
        <v>37.5</v>
      </c>
      <c r="CH2190" s="9" t="s">
        <v>323</v>
      </c>
    </row>
    <row r="2191" spans="1:86" x14ac:dyDescent="0.25">
      <c r="A2191" s="444">
        <v>10800211</v>
      </c>
      <c r="C2191" s="772">
        <v>490</v>
      </c>
      <c r="D2191" s="807">
        <v>0.05</v>
      </c>
      <c r="E2191" s="772">
        <f t="shared" si="93"/>
        <v>515</v>
      </c>
      <c r="F2191" s="778">
        <v>1.1000000000000001</v>
      </c>
      <c r="G2191" s="774">
        <f t="shared" si="94"/>
        <v>567</v>
      </c>
      <c r="H2191" s="776"/>
      <c r="I2191" s="758"/>
      <c r="J2191" s="776"/>
      <c r="K2191" s="786"/>
      <c r="L2191" s="9" t="s">
        <v>308</v>
      </c>
      <c r="M2191" s="9" t="s">
        <v>5084</v>
      </c>
      <c r="N2191" s="9" t="s">
        <v>142</v>
      </c>
      <c r="O2191" s="9" t="s">
        <v>310</v>
      </c>
      <c r="P2191" s="9" t="s">
        <v>311</v>
      </c>
      <c r="Q2191" s="9" t="s">
        <v>4895</v>
      </c>
      <c r="R2191" s="9" t="s">
        <v>4896</v>
      </c>
      <c r="S2191" s="12" t="s">
        <v>142</v>
      </c>
      <c r="T2191" s="12" t="s">
        <v>142</v>
      </c>
      <c r="U2191" s="99" t="s">
        <v>142</v>
      </c>
      <c r="V2191" s="99" t="s">
        <v>207</v>
      </c>
      <c r="W2191" s="99" t="s">
        <v>142</v>
      </c>
      <c r="X2191" s="99" t="s">
        <v>207</v>
      </c>
      <c r="Y2191" s="99" t="s">
        <v>142</v>
      </c>
      <c r="Z2191" s="99" t="s">
        <v>207</v>
      </c>
      <c r="AA2191" s="99" t="s">
        <v>142</v>
      </c>
      <c r="AB2191" s="99" t="s">
        <v>207</v>
      </c>
      <c r="AC2191" s="99" t="s">
        <v>142</v>
      </c>
      <c r="AD2191" s="9" t="s">
        <v>207</v>
      </c>
      <c r="AE2191" s="99" t="s">
        <v>142</v>
      </c>
      <c r="AF2191" s="9" t="s">
        <v>315</v>
      </c>
      <c r="AG2191" s="14" t="s">
        <v>142</v>
      </c>
      <c r="AH2191" s="14" t="s">
        <v>207</v>
      </c>
      <c r="AI2191" s="14" t="s">
        <v>142</v>
      </c>
      <c r="AJ2191" s="14" t="s">
        <v>207</v>
      </c>
      <c r="AK2191" s="99" t="s">
        <v>142</v>
      </c>
      <c r="AL2191" s="14" t="s">
        <v>207</v>
      </c>
      <c r="AM2191" s="99" t="s">
        <v>142</v>
      </c>
      <c r="AN2191" s="14" t="s">
        <v>207</v>
      </c>
      <c r="AO2191" s="99" t="s">
        <v>142</v>
      </c>
      <c r="AP2191" s="14" t="s">
        <v>207</v>
      </c>
      <c r="AQ2191" s="99" t="s">
        <v>142</v>
      </c>
      <c r="AR2191" s="14" t="s">
        <v>207</v>
      </c>
      <c r="AS2191" s="12" t="s">
        <v>142</v>
      </c>
      <c r="AT2191" s="12" t="s">
        <v>200</v>
      </c>
      <c r="AU2191" s="9" t="s">
        <v>376</v>
      </c>
      <c r="AV2191" s="9" t="s">
        <v>320</v>
      </c>
      <c r="AW2191" s="821" t="s">
        <v>5632</v>
      </c>
      <c r="AX2191" s="9">
        <v>9010600000</v>
      </c>
      <c r="AY2191" s="99">
        <v>391</v>
      </c>
      <c r="AZ2191" s="12" t="s">
        <v>207</v>
      </c>
      <c r="BA2191" s="99">
        <v>25</v>
      </c>
      <c r="BB2191" s="12" t="s">
        <v>207</v>
      </c>
      <c r="BC2191" s="99">
        <v>23</v>
      </c>
      <c r="BD2191" s="12" t="s">
        <v>207</v>
      </c>
      <c r="BE2191" s="99">
        <v>30</v>
      </c>
      <c r="BF2191" s="12" t="s">
        <v>321</v>
      </c>
      <c r="BG2191" s="654">
        <v>29.837</v>
      </c>
      <c r="BH2191" s="12" t="s">
        <v>321</v>
      </c>
      <c r="BI2191" s="99">
        <v>18</v>
      </c>
      <c r="BJ2191" s="12" t="s">
        <v>321</v>
      </c>
      <c r="BK2191" s="754">
        <v>0</v>
      </c>
      <c r="BL2191" s="12" t="s">
        <v>321</v>
      </c>
      <c r="BM2191" s="754">
        <v>0.35599999999999998</v>
      </c>
      <c r="BN2191" s="12" t="s">
        <v>321</v>
      </c>
      <c r="BO2191" s="754">
        <v>8.7829999999999995</v>
      </c>
      <c r="BP2191" s="12" t="s">
        <v>321</v>
      </c>
      <c r="BQ2191" s="754">
        <v>0</v>
      </c>
      <c r="BR2191" s="12" t="s">
        <v>321</v>
      </c>
      <c r="BS2191" s="654">
        <v>2.698</v>
      </c>
      <c r="BT2191" s="12" t="s">
        <v>321</v>
      </c>
      <c r="BU2191" s="654">
        <v>11.837</v>
      </c>
      <c r="BV2191" s="12" t="s">
        <v>321</v>
      </c>
      <c r="BW2191" s="9">
        <v>0.23</v>
      </c>
      <c r="BX2191" s="9" t="s">
        <v>322</v>
      </c>
      <c r="BY2191" s="755">
        <v>153.9</v>
      </c>
      <c r="BZ2191" s="9" t="s">
        <v>315</v>
      </c>
      <c r="CA2191" s="755">
        <v>9.8000000000000007</v>
      </c>
      <c r="CB2191" s="9" t="s">
        <v>315</v>
      </c>
      <c r="CC2191" s="755">
        <v>9.1</v>
      </c>
      <c r="CD2191" s="9" t="s">
        <v>315</v>
      </c>
      <c r="CE2191" s="755">
        <v>66</v>
      </c>
      <c r="CF2191" s="9" t="s">
        <v>323</v>
      </c>
      <c r="CG2191" s="755">
        <v>39.700000000000003</v>
      </c>
      <c r="CH2191" s="9" t="s">
        <v>323</v>
      </c>
    </row>
    <row r="2192" spans="1:86" x14ac:dyDescent="0.25">
      <c r="A2192" s="444">
        <v>10800212</v>
      </c>
      <c r="C2192" s="772">
        <v>490</v>
      </c>
      <c r="D2192" s="807">
        <v>0.05</v>
      </c>
      <c r="E2192" s="772">
        <f t="shared" si="93"/>
        <v>515</v>
      </c>
      <c r="F2192" s="778">
        <v>1.1000000000000001</v>
      </c>
      <c r="G2192" s="774">
        <f t="shared" si="94"/>
        <v>567</v>
      </c>
      <c r="H2192" s="776"/>
      <c r="I2192" s="758"/>
      <c r="J2192" s="776"/>
      <c r="K2192" s="786"/>
      <c r="L2192" s="9" t="s">
        <v>308</v>
      </c>
      <c r="M2192" s="9" t="s">
        <v>5085</v>
      </c>
      <c r="N2192" s="9" t="s">
        <v>142</v>
      </c>
      <c r="O2192" s="9" t="s">
        <v>310</v>
      </c>
      <c r="P2192" s="9" t="s">
        <v>311</v>
      </c>
      <c r="Q2192" s="9" t="s">
        <v>4895</v>
      </c>
      <c r="R2192" s="9" t="s">
        <v>4896</v>
      </c>
      <c r="S2192" s="12" t="s">
        <v>142</v>
      </c>
      <c r="T2192" s="12" t="s">
        <v>142</v>
      </c>
      <c r="U2192" s="99" t="s">
        <v>142</v>
      </c>
      <c r="V2192" s="99" t="s">
        <v>207</v>
      </c>
      <c r="W2192" s="99" t="s">
        <v>142</v>
      </c>
      <c r="X2192" s="99" t="s">
        <v>207</v>
      </c>
      <c r="Y2192" s="99" t="s">
        <v>142</v>
      </c>
      <c r="Z2192" s="99" t="s">
        <v>207</v>
      </c>
      <c r="AA2192" s="99" t="s">
        <v>142</v>
      </c>
      <c r="AB2192" s="99" t="s">
        <v>207</v>
      </c>
      <c r="AC2192" s="99" t="s">
        <v>142</v>
      </c>
      <c r="AD2192" s="9" t="s">
        <v>207</v>
      </c>
      <c r="AE2192" s="99" t="s">
        <v>142</v>
      </c>
      <c r="AF2192" s="9" t="s">
        <v>315</v>
      </c>
      <c r="AG2192" s="14" t="s">
        <v>142</v>
      </c>
      <c r="AH2192" s="14" t="s">
        <v>207</v>
      </c>
      <c r="AI2192" s="14" t="s">
        <v>142</v>
      </c>
      <c r="AJ2192" s="14" t="s">
        <v>207</v>
      </c>
      <c r="AK2192" s="99" t="s">
        <v>142</v>
      </c>
      <c r="AL2192" s="14" t="s">
        <v>207</v>
      </c>
      <c r="AM2192" s="99" t="s">
        <v>142</v>
      </c>
      <c r="AN2192" s="14" t="s">
        <v>207</v>
      </c>
      <c r="AO2192" s="99" t="s">
        <v>142</v>
      </c>
      <c r="AP2192" s="14" t="s">
        <v>207</v>
      </c>
      <c r="AQ2192" s="99" t="s">
        <v>142</v>
      </c>
      <c r="AR2192" s="14" t="s">
        <v>207</v>
      </c>
      <c r="AS2192" s="12" t="s">
        <v>142</v>
      </c>
      <c r="AT2192" s="12" t="s">
        <v>200</v>
      </c>
      <c r="AU2192" s="9" t="s">
        <v>376</v>
      </c>
      <c r="AV2192" s="9" t="s">
        <v>320</v>
      </c>
      <c r="AW2192" s="821" t="s">
        <v>5633</v>
      </c>
      <c r="AX2192" s="9">
        <v>9010600000</v>
      </c>
      <c r="AY2192" s="99">
        <v>419</v>
      </c>
      <c r="AZ2192" s="12" t="s">
        <v>207</v>
      </c>
      <c r="BA2192" s="99">
        <v>30</v>
      </c>
      <c r="BB2192" s="12" t="s">
        <v>207</v>
      </c>
      <c r="BC2192" s="99">
        <v>33</v>
      </c>
      <c r="BD2192" s="12" t="s">
        <v>207</v>
      </c>
      <c r="BE2192" s="99">
        <v>63</v>
      </c>
      <c r="BF2192" s="12" t="s">
        <v>321</v>
      </c>
      <c r="BG2192" s="654">
        <v>62.395000000000003</v>
      </c>
      <c r="BH2192" s="12" t="s">
        <v>321</v>
      </c>
      <c r="BI2192" s="99">
        <v>19</v>
      </c>
      <c r="BJ2192" s="12" t="s">
        <v>321</v>
      </c>
      <c r="BK2192" s="754">
        <v>0</v>
      </c>
      <c r="BL2192" s="12" t="s">
        <v>321</v>
      </c>
      <c r="BM2192" s="754">
        <v>0.52600000000000002</v>
      </c>
      <c r="BN2192" s="12" t="s">
        <v>321</v>
      </c>
      <c r="BO2192" s="754">
        <v>1.82</v>
      </c>
      <c r="BP2192" s="12" t="s">
        <v>321</v>
      </c>
      <c r="BQ2192" s="754">
        <v>0.02</v>
      </c>
      <c r="BR2192" s="12" t="s">
        <v>321</v>
      </c>
      <c r="BS2192" s="654">
        <v>41.029000000000003</v>
      </c>
      <c r="BT2192" s="12" t="s">
        <v>321</v>
      </c>
      <c r="BU2192" s="654">
        <v>43.395000000000003</v>
      </c>
      <c r="BV2192" s="12" t="s">
        <v>321</v>
      </c>
      <c r="BW2192" s="9">
        <v>0.42</v>
      </c>
      <c r="BX2192" s="9" t="s">
        <v>322</v>
      </c>
      <c r="BY2192" s="755">
        <v>165</v>
      </c>
      <c r="BZ2192" s="9" t="s">
        <v>315</v>
      </c>
      <c r="CA2192" s="755">
        <v>11.8</v>
      </c>
      <c r="CB2192" s="9" t="s">
        <v>315</v>
      </c>
      <c r="CC2192" s="755">
        <v>13</v>
      </c>
      <c r="CD2192" s="9" t="s">
        <v>315</v>
      </c>
      <c r="CE2192" s="755">
        <v>138</v>
      </c>
      <c r="CF2192" s="9" t="s">
        <v>323</v>
      </c>
      <c r="CG2192" s="755">
        <v>41.9</v>
      </c>
      <c r="CH2192" s="9" t="s">
        <v>323</v>
      </c>
    </row>
    <row r="2193" spans="1:86" x14ac:dyDescent="0.25">
      <c r="A2193" s="444">
        <v>10800213</v>
      </c>
      <c r="C2193" s="772">
        <v>490</v>
      </c>
      <c r="D2193" s="807">
        <v>0.05</v>
      </c>
      <c r="E2193" s="772">
        <f t="shared" si="93"/>
        <v>515</v>
      </c>
      <c r="F2193" s="778">
        <v>1.1000000000000001</v>
      </c>
      <c r="G2193" s="774">
        <f t="shared" si="94"/>
        <v>567</v>
      </c>
      <c r="H2193" s="776"/>
      <c r="I2193" s="758"/>
      <c r="J2193" s="776"/>
      <c r="K2193" s="786"/>
      <c r="L2193" s="9" t="s">
        <v>308</v>
      </c>
      <c r="M2193" s="9" t="s">
        <v>5086</v>
      </c>
      <c r="N2193" s="9" t="s">
        <v>142</v>
      </c>
      <c r="O2193" s="9" t="s">
        <v>310</v>
      </c>
      <c r="P2193" s="9" t="s">
        <v>311</v>
      </c>
      <c r="Q2193" s="9" t="s">
        <v>4895</v>
      </c>
      <c r="R2193" s="9" t="s">
        <v>4896</v>
      </c>
      <c r="S2193" s="12" t="s">
        <v>142</v>
      </c>
      <c r="T2193" s="12" t="s">
        <v>142</v>
      </c>
      <c r="U2193" s="99" t="s">
        <v>142</v>
      </c>
      <c r="V2193" s="99" t="s">
        <v>207</v>
      </c>
      <c r="W2193" s="99" t="s">
        <v>142</v>
      </c>
      <c r="X2193" s="99" t="s">
        <v>207</v>
      </c>
      <c r="Y2193" s="99" t="s">
        <v>142</v>
      </c>
      <c r="Z2193" s="99" t="s">
        <v>207</v>
      </c>
      <c r="AA2193" s="99" t="s">
        <v>142</v>
      </c>
      <c r="AB2193" s="99" t="s">
        <v>207</v>
      </c>
      <c r="AC2193" s="99" t="s">
        <v>142</v>
      </c>
      <c r="AD2193" s="9" t="s">
        <v>207</v>
      </c>
      <c r="AE2193" s="99" t="s">
        <v>142</v>
      </c>
      <c r="AF2193" s="9" t="s">
        <v>315</v>
      </c>
      <c r="AG2193" s="14" t="s">
        <v>142</v>
      </c>
      <c r="AH2193" s="14" t="s">
        <v>207</v>
      </c>
      <c r="AI2193" s="14" t="s">
        <v>142</v>
      </c>
      <c r="AJ2193" s="14" t="s">
        <v>207</v>
      </c>
      <c r="AK2193" s="99" t="s">
        <v>142</v>
      </c>
      <c r="AL2193" s="14" t="s">
        <v>207</v>
      </c>
      <c r="AM2193" s="99" t="s">
        <v>142</v>
      </c>
      <c r="AN2193" s="14" t="s">
        <v>207</v>
      </c>
      <c r="AO2193" s="99" t="s">
        <v>142</v>
      </c>
      <c r="AP2193" s="14" t="s">
        <v>207</v>
      </c>
      <c r="AQ2193" s="99" t="s">
        <v>142</v>
      </c>
      <c r="AR2193" s="14" t="s">
        <v>207</v>
      </c>
      <c r="AS2193" s="12" t="s">
        <v>142</v>
      </c>
      <c r="AT2193" s="12" t="s">
        <v>200</v>
      </c>
      <c r="AU2193" s="9" t="s">
        <v>376</v>
      </c>
      <c r="AV2193" s="9" t="s">
        <v>320</v>
      </c>
      <c r="AW2193" s="821" t="s">
        <v>5634</v>
      </c>
      <c r="AX2193" s="9">
        <v>9010600000</v>
      </c>
      <c r="AY2193" s="99">
        <v>434</v>
      </c>
      <c r="AZ2193" s="12" t="s">
        <v>207</v>
      </c>
      <c r="BA2193" s="99">
        <v>30</v>
      </c>
      <c r="BB2193" s="12" t="s">
        <v>207</v>
      </c>
      <c r="BC2193" s="99">
        <v>33</v>
      </c>
      <c r="BD2193" s="12" t="s">
        <v>207</v>
      </c>
      <c r="BE2193" s="99">
        <v>65</v>
      </c>
      <c r="BF2193" s="12" t="s">
        <v>321</v>
      </c>
      <c r="BG2193" s="654">
        <v>64.488</v>
      </c>
      <c r="BH2193" s="12" t="s">
        <v>321</v>
      </c>
      <c r="BI2193" s="99">
        <v>20</v>
      </c>
      <c r="BJ2193" s="12" t="s">
        <v>321</v>
      </c>
      <c r="BK2193" s="754">
        <v>0</v>
      </c>
      <c r="BL2193" s="12" t="s">
        <v>321</v>
      </c>
      <c r="BM2193" s="754">
        <v>0.53700000000000003</v>
      </c>
      <c r="BN2193" s="12" t="s">
        <v>321</v>
      </c>
      <c r="BO2193" s="754">
        <v>1.82</v>
      </c>
      <c r="BP2193" s="12" t="s">
        <v>321</v>
      </c>
      <c r="BQ2193" s="754">
        <v>0.02</v>
      </c>
      <c r="BR2193" s="12" t="s">
        <v>321</v>
      </c>
      <c r="BS2193" s="654">
        <v>42.110999999999997</v>
      </c>
      <c r="BT2193" s="12" t="s">
        <v>321</v>
      </c>
      <c r="BU2193" s="654">
        <v>44.488</v>
      </c>
      <c r="BV2193" s="12" t="s">
        <v>321</v>
      </c>
      <c r="BW2193" s="9">
        <v>0.44</v>
      </c>
      <c r="BX2193" s="9" t="s">
        <v>322</v>
      </c>
      <c r="BY2193" s="755">
        <v>170.9</v>
      </c>
      <c r="BZ2193" s="9" t="s">
        <v>315</v>
      </c>
      <c r="CA2193" s="755">
        <v>11.8</v>
      </c>
      <c r="CB2193" s="9" t="s">
        <v>315</v>
      </c>
      <c r="CC2193" s="755">
        <v>13</v>
      </c>
      <c r="CD2193" s="9" t="s">
        <v>315</v>
      </c>
      <c r="CE2193" s="755">
        <v>142</v>
      </c>
      <c r="CF2193" s="9" t="s">
        <v>323</v>
      </c>
      <c r="CG2193" s="755">
        <v>44.1</v>
      </c>
      <c r="CH2193" s="9" t="s">
        <v>323</v>
      </c>
    </row>
    <row r="2194" spans="1:86" x14ac:dyDescent="0.25">
      <c r="A2194" s="444">
        <v>10800214</v>
      </c>
      <c r="C2194" s="772">
        <v>490</v>
      </c>
      <c r="D2194" s="807">
        <v>0.05</v>
      </c>
      <c r="E2194" s="772">
        <f t="shared" si="93"/>
        <v>515</v>
      </c>
      <c r="F2194" s="778">
        <v>1.1000000000000001</v>
      </c>
      <c r="G2194" s="774">
        <f t="shared" si="94"/>
        <v>567</v>
      </c>
      <c r="H2194" s="776"/>
      <c r="I2194" s="758"/>
      <c r="J2194" s="776"/>
      <c r="K2194" s="786"/>
      <c r="L2194" s="9" t="s">
        <v>308</v>
      </c>
      <c r="M2194" s="9" t="s">
        <v>5087</v>
      </c>
      <c r="N2194" s="9" t="s">
        <v>142</v>
      </c>
      <c r="O2194" s="9" t="s">
        <v>310</v>
      </c>
      <c r="P2194" s="9" t="s">
        <v>311</v>
      </c>
      <c r="Q2194" s="9" t="s">
        <v>4895</v>
      </c>
      <c r="R2194" s="9" t="s">
        <v>4896</v>
      </c>
      <c r="S2194" s="12" t="s">
        <v>142</v>
      </c>
      <c r="T2194" s="12" t="s">
        <v>142</v>
      </c>
      <c r="U2194" s="99" t="s">
        <v>142</v>
      </c>
      <c r="V2194" s="99" t="s">
        <v>207</v>
      </c>
      <c r="W2194" s="99" t="s">
        <v>142</v>
      </c>
      <c r="X2194" s="99" t="s">
        <v>207</v>
      </c>
      <c r="Y2194" s="99" t="s">
        <v>142</v>
      </c>
      <c r="Z2194" s="99" t="s">
        <v>207</v>
      </c>
      <c r="AA2194" s="99" t="s">
        <v>142</v>
      </c>
      <c r="AB2194" s="99" t="s">
        <v>207</v>
      </c>
      <c r="AC2194" s="99" t="s">
        <v>142</v>
      </c>
      <c r="AD2194" s="9" t="s">
        <v>207</v>
      </c>
      <c r="AE2194" s="99" t="s">
        <v>142</v>
      </c>
      <c r="AF2194" s="9" t="s">
        <v>315</v>
      </c>
      <c r="AG2194" s="14" t="s">
        <v>142</v>
      </c>
      <c r="AH2194" s="14" t="s">
        <v>207</v>
      </c>
      <c r="AI2194" s="14" t="s">
        <v>142</v>
      </c>
      <c r="AJ2194" s="14" t="s">
        <v>207</v>
      </c>
      <c r="AK2194" s="99" t="s">
        <v>142</v>
      </c>
      <c r="AL2194" s="14" t="s">
        <v>207</v>
      </c>
      <c r="AM2194" s="99" t="s">
        <v>142</v>
      </c>
      <c r="AN2194" s="14" t="s">
        <v>207</v>
      </c>
      <c r="AO2194" s="99" t="s">
        <v>142</v>
      </c>
      <c r="AP2194" s="14" t="s">
        <v>207</v>
      </c>
      <c r="AQ2194" s="99" t="s">
        <v>142</v>
      </c>
      <c r="AR2194" s="14" t="s">
        <v>207</v>
      </c>
      <c r="AS2194" s="12" t="s">
        <v>142</v>
      </c>
      <c r="AT2194" s="12" t="s">
        <v>200</v>
      </c>
      <c r="AU2194" s="9" t="s">
        <v>376</v>
      </c>
      <c r="AV2194" s="9" t="s">
        <v>320</v>
      </c>
      <c r="AW2194" s="821" t="s">
        <v>5635</v>
      </c>
      <c r="AX2194" s="9">
        <v>9010600000</v>
      </c>
      <c r="AY2194" s="99">
        <v>452</v>
      </c>
      <c r="AZ2194" s="12" t="s">
        <v>207</v>
      </c>
      <c r="BA2194" s="99">
        <v>30</v>
      </c>
      <c r="BB2194" s="12" t="s">
        <v>207</v>
      </c>
      <c r="BC2194" s="99">
        <v>33</v>
      </c>
      <c r="BD2194" s="12" t="s">
        <v>207</v>
      </c>
      <c r="BE2194" s="99">
        <v>66</v>
      </c>
      <c r="BF2194" s="12" t="s">
        <v>321</v>
      </c>
      <c r="BG2194" s="654">
        <v>65.945999999999998</v>
      </c>
      <c r="BH2194" s="12" t="s">
        <v>321</v>
      </c>
      <c r="BI2194" s="99">
        <v>20</v>
      </c>
      <c r="BJ2194" s="12" t="s">
        <v>321</v>
      </c>
      <c r="BK2194" s="754">
        <v>0</v>
      </c>
      <c r="BL2194" s="12" t="s">
        <v>321</v>
      </c>
      <c r="BM2194" s="754">
        <v>0.55300000000000005</v>
      </c>
      <c r="BN2194" s="12" t="s">
        <v>321</v>
      </c>
      <c r="BO2194" s="754">
        <v>1.82</v>
      </c>
      <c r="BP2194" s="12" t="s">
        <v>321</v>
      </c>
      <c r="BQ2194" s="754">
        <v>0.02</v>
      </c>
      <c r="BR2194" s="12" t="s">
        <v>321</v>
      </c>
      <c r="BS2194" s="654">
        <v>43.552999999999997</v>
      </c>
      <c r="BT2194" s="12" t="s">
        <v>321</v>
      </c>
      <c r="BU2194" s="654">
        <v>45.945999999999998</v>
      </c>
      <c r="BV2194" s="12" t="s">
        <v>321</v>
      </c>
      <c r="BW2194" s="9">
        <v>0.46</v>
      </c>
      <c r="BX2194" s="9" t="s">
        <v>322</v>
      </c>
      <c r="BY2194" s="755">
        <v>178</v>
      </c>
      <c r="BZ2194" s="9" t="s">
        <v>315</v>
      </c>
      <c r="CA2194" s="755">
        <v>11.8</v>
      </c>
      <c r="CB2194" s="9" t="s">
        <v>315</v>
      </c>
      <c r="CC2194" s="755">
        <v>13</v>
      </c>
      <c r="CD2194" s="9" t="s">
        <v>315</v>
      </c>
      <c r="CE2194" s="755">
        <v>145</v>
      </c>
      <c r="CF2194" s="9" t="s">
        <v>323</v>
      </c>
      <c r="CG2194" s="755">
        <v>44.1</v>
      </c>
      <c r="CH2194" s="9" t="s">
        <v>323</v>
      </c>
    </row>
    <row r="2195" spans="1:86" x14ac:dyDescent="0.25">
      <c r="A2195" s="444">
        <v>10105681</v>
      </c>
      <c r="C2195" s="772">
        <v>2839</v>
      </c>
      <c r="D2195" s="807">
        <v>0.05</v>
      </c>
      <c r="E2195" s="772">
        <f t="shared" si="93"/>
        <v>2981</v>
      </c>
      <c r="F2195" s="778">
        <v>1.1000000000000001</v>
      </c>
      <c r="G2195" s="774">
        <f t="shared" si="94"/>
        <v>3279</v>
      </c>
      <c r="H2195" s="776"/>
      <c r="I2195" s="758"/>
      <c r="J2195" s="776"/>
      <c r="K2195" s="786"/>
      <c r="L2195" s="9" t="s">
        <v>308</v>
      </c>
      <c r="M2195" s="9" t="s">
        <v>5095</v>
      </c>
      <c r="N2195" s="9" t="s">
        <v>397</v>
      </c>
      <c r="O2195" s="9" t="s">
        <v>310</v>
      </c>
      <c r="P2195" s="9" t="s">
        <v>311</v>
      </c>
      <c r="Q2195" s="9" t="s">
        <v>4894</v>
      </c>
      <c r="R2195" s="9" t="s">
        <v>4897</v>
      </c>
      <c r="S2195" s="9" t="s">
        <v>348</v>
      </c>
      <c r="T2195" s="98" t="s">
        <v>204</v>
      </c>
      <c r="U2195" s="99">
        <v>119</v>
      </c>
      <c r="V2195" s="99" t="s">
        <v>207</v>
      </c>
      <c r="W2195" s="99">
        <v>190</v>
      </c>
      <c r="X2195" s="99" t="s">
        <v>207</v>
      </c>
      <c r="Y2195" s="99">
        <v>129</v>
      </c>
      <c r="Z2195" s="99" t="s">
        <v>207</v>
      </c>
      <c r="AA2195" s="9">
        <v>200</v>
      </c>
      <c r="AB2195" s="99" t="s">
        <v>207</v>
      </c>
      <c r="AC2195" s="9">
        <v>224</v>
      </c>
      <c r="AD2195" s="9" t="s">
        <v>207</v>
      </c>
      <c r="AE2195" s="9">
        <v>88</v>
      </c>
      <c r="AF2195" s="9" t="s">
        <v>315</v>
      </c>
      <c r="AG2195" s="14" t="s">
        <v>349</v>
      </c>
      <c r="AH2195" s="14" t="s">
        <v>207</v>
      </c>
      <c r="AI2195" s="14" t="s">
        <v>350</v>
      </c>
      <c r="AJ2195" s="14" t="s">
        <v>207</v>
      </c>
      <c r="AK2195" s="9">
        <v>5</v>
      </c>
      <c r="AL2195" s="14" t="s">
        <v>207</v>
      </c>
      <c r="AM2195" s="9">
        <v>5</v>
      </c>
      <c r="AN2195" s="14" t="s">
        <v>207</v>
      </c>
      <c r="AO2195" s="9">
        <v>5</v>
      </c>
      <c r="AP2195" s="14" t="s">
        <v>207</v>
      </c>
      <c r="AQ2195" s="9">
        <v>5</v>
      </c>
      <c r="AR2195" s="14" t="s">
        <v>207</v>
      </c>
      <c r="AS2195" s="9" t="s">
        <v>41</v>
      </c>
      <c r="AT2195" s="9" t="s">
        <v>344</v>
      </c>
      <c r="AU2195" s="9" t="s">
        <v>319</v>
      </c>
      <c r="AV2195" s="9" t="s">
        <v>320</v>
      </c>
      <c r="AW2195" s="821" t="s">
        <v>5636</v>
      </c>
      <c r="AX2195" s="9">
        <v>9010600000</v>
      </c>
      <c r="AY2195" s="99">
        <v>251</v>
      </c>
      <c r="AZ2195" s="12" t="s">
        <v>207</v>
      </c>
      <c r="BA2195" s="99">
        <v>25</v>
      </c>
      <c r="BB2195" s="12" t="s">
        <v>207</v>
      </c>
      <c r="BC2195" s="99">
        <v>23</v>
      </c>
      <c r="BD2195" s="12" t="s">
        <v>207</v>
      </c>
      <c r="BE2195" s="99">
        <v>28</v>
      </c>
      <c r="BF2195" s="12" t="s">
        <v>321</v>
      </c>
      <c r="BG2195" s="654">
        <v>27.24</v>
      </c>
      <c r="BH2195" s="12" t="s">
        <v>321</v>
      </c>
      <c r="BI2195" s="99">
        <v>19</v>
      </c>
      <c r="BJ2195" s="12" t="s">
        <v>321</v>
      </c>
      <c r="BK2195" s="754">
        <v>0</v>
      </c>
      <c r="BL2195" s="12" t="s">
        <v>321</v>
      </c>
      <c r="BM2195" s="754">
        <v>5.0999999999999997E-2</v>
      </c>
      <c r="BN2195" s="12" t="s">
        <v>321</v>
      </c>
      <c r="BO2195" s="754">
        <v>8.1890000000000001</v>
      </c>
      <c r="BP2195" s="12" t="s">
        <v>321</v>
      </c>
      <c r="BQ2195" s="754">
        <v>0</v>
      </c>
      <c r="BR2195" s="12" t="s">
        <v>321</v>
      </c>
      <c r="BS2195" s="654">
        <v>0</v>
      </c>
      <c r="BT2195" s="12" t="s">
        <v>321</v>
      </c>
      <c r="BU2195" s="654">
        <v>8.24</v>
      </c>
      <c r="BV2195" s="12" t="s">
        <v>321</v>
      </c>
      <c r="BW2195" s="9">
        <v>0.15</v>
      </c>
      <c r="BX2195" s="9" t="s">
        <v>322</v>
      </c>
      <c r="BY2195" s="755">
        <v>98.8</v>
      </c>
      <c r="BZ2195" s="9" t="s">
        <v>315</v>
      </c>
      <c r="CA2195" s="755">
        <v>9.8000000000000007</v>
      </c>
      <c r="CB2195" s="9" t="s">
        <v>315</v>
      </c>
      <c r="CC2195" s="755">
        <v>9.1</v>
      </c>
      <c r="CD2195" s="9" t="s">
        <v>315</v>
      </c>
      <c r="CE2195" s="755">
        <v>60</v>
      </c>
      <c r="CF2195" s="9" t="s">
        <v>323</v>
      </c>
      <c r="CG2195" s="755">
        <v>41.9</v>
      </c>
      <c r="CH2195" s="9" t="s">
        <v>323</v>
      </c>
    </row>
    <row r="2196" spans="1:86" x14ac:dyDescent="0.25">
      <c r="A2196" s="444">
        <v>10105682</v>
      </c>
      <c r="C2196" s="772">
        <v>3065</v>
      </c>
      <c r="D2196" s="807">
        <v>0.05</v>
      </c>
      <c r="E2196" s="772">
        <f t="shared" si="93"/>
        <v>3218</v>
      </c>
      <c r="F2196" s="778">
        <v>1.1000000000000001</v>
      </c>
      <c r="G2196" s="774">
        <f t="shared" si="94"/>
        <v>3540</v>
      </c>
      <c r="H2196" s="776"/>
      <c r="I2196" s="758"/>
      <c r="J2196" s="776"/>
      <c r="K2196" s="786"/>
      <c r="L2196" s="9" t="s">
        <v>308</v>
      </c>
      <c r="M2196" s="9" t="s">
        <v>5096</v>
      </c>
      <c r="N2196" s="9" t="s">
        <v>397</v>
      </c>
      <c r="O2196" s="9" t="s">
        <v>310</v>
      </c>
      <c r="P2196" s="9" t="s">
        <v>311</v>
      </c>
      <c r="Q2196" s="9" t="s">
        <v>4894</v>
      </c>
      <c r="R2196" s="9" t="s">
        <v>4897</v>
      </c>
      <c r="S2196" s="9" t="s">
        <v>348</v>
      </c>
      <c r="T2196" s="98" t="s">
        <v>204</v>
      </c>
      <c r="U2196" s="99">
        <v>131</v>
      </c>
      <c r="V2196" s="99" t="s">
        <v>207</v>
      </c>
      <c r="W2196" s="99">
        <v>210</v>
      </c>
      <c r="X2196" s="99" t="s">
        <v>207</v>
      </c>
      <c r="Y2196" s="99">
        <v>141</v>
      </c>
      <c r="Z2196" s="99" t="s">
        <v>207</v>
      </c>
      <c r="AA2196" s="9">
        <v>220</v>
      </c>
      <c r="AB2196" s="99" t="s">
        <v>207</v>
      </c>
      <c r="AC2196" s="9">
        <v>248</v>
      </c>
      <c r="AD2196" s="9" t="s">
        <v>207</v>
      </c>
      <c r="AE2196" s="9">
        <v>98</v>
      </c>
      <c r="AF2196" s="9" t="s">
        <v>315</v>
      </c>
      <c r="AG2196" s="14" t="s">
        <v>351</v>
      </c>
      <c r="AH2196" s="14" t="s">
        <v>207</v>
      </c>
      <c r="AI2196" s="14" t="s">
        <v>352</v>
      </c>
      <c r="AJ2196" s="14" t="s">
        <v>207</v>
      </c>
      <c r="AK2196" s="9">
        <v>5</v>
      </c>
      <c r="AL2196" s="14" t="s">
        <v>207</v>
      </c>
      <c r="AM2196" s="9">
        <v>5</v>
      </c>
      <c r="AN2196" s="14" t="s">
        <v>207</v>
      </c>
      <c r="AO2196" s="9">
        <v>5</v>
      </c>
      <c r="AP2196" s="14" t="s">
        <v>207</v>
      </c>
      <c r="AQ2196" s="9">
        <v>5</v>
      </c>
      <c r="AR2196" s="14" t="s">
        <v>207</v>
      </c>
      <c r="AS2196" s="9" t="s">
        <v>41</v>
      </c>
      <c r="AT2196" s="9" t="s">
        <v>344</v>
      </c>
      <c r="AU2196" s="9" t="s">
        <v>319</v>
      </c>
      <c r="AV2196" s="9" t="s">
        <v>320</v>
      </c>
      <c r="AW2196" s="821" t="s">
        <v>5637</v>
      </c>
      <c r="AX2196" s="9">
        <v>9010600000</v>
      </c>
      <c r="AY2196" s="99">
        <v>272</v>
      </c>
      <c r="AZ2196" s="12" t="s">
        <v>207</v>
      </c>
      <c r="BA2196" s="99">
        <v>25</v>
      </c>
      <c r="BB2196" s="12" t="s">
        <v>207</v>
      </c>
      <c r="BC2196" s="99">
        <v>23</v>
      </c>
      <c r="BD2196" s="12" t="s">
        <v>207</v>
      </c>
      <c r="BE2196" s="99">
        <v>30</v>
      </c>
      <c r="BF2196" s="12" t="s">
        <v>321</v>
      </c>
      <c r="BG2196" s="654">
        <v>29.712</v>
      </c>
      <c r="BH2196" s="12" t="s">
        <v>321</v>
      </c>
      <c r="BI2196" s="99">
        <v>20</v>
      </c>
      <c r="BJ2196" s="12" t="s">
        <v>321</v>
      </c>
      <c r="BK2196" s="754">
        <v>0</v>
      </c>
      <c r="BL2196" s="12" t="s">
        <v>321</v>
      </c>
      <c r="BM2196" s="754">
        <v>5.0999999999999997E-2</v>
      </c>
      <c r="BN2196" s="12" t="s">
        <v>321</v>
      </c>
      <c r="BO2196" s="754">
        <v>9.6609999999999996</v>
      </c>
      <c r="BP2196" s="12" t="s">
        <v>321</v>
      </c>
      <c r="BQ2196" s="754">
        <v>0</v>
      </c>
      <c r="BR2196" s="12" t="s">
        <v>321</v>
      </c>
      <c r="BS2196" s="654">
        <v>0</v>
      </c>
      <c r="BT2196" s="12" t="s">
        <v>321</v>
      </c>
      <c r="BU2196" s="654">
        <v>9.7119999999999997</v>
      </c>
      <c r="BV2196" s="12" t="s">
        <v>321</v>
      </c>
      <c r="BW2196" s="9">
        <v>0.16</v>
      </c>
      <c r="BX2196" s="9" t="s">
        <v>322</v>
      </c>
      <c r="BY2196" s="755">
        <v>107.1</v>
      </c>
      <c r="BZ2196" s="9" t="s">
        <v>315</v>
      </c>
      <c r="CA2196" s="755">
        <v>9.8000000000000007</v>
      </c>
      <c r="CB2196" s="9" t="s">
        <v>315</v>
      </c>
      <c r="CC2196" s="755">
        <v>9.1</v>
      </c>
      <c r="CD2196" s="9" t="s">
        <v>315</v>
      </c>
      <c r="CE2196" s="755">
        <v>66</v>
      </c>
      <c r="CF2196" s="9" t="s">
        <v>323</v>
      </c>
      <c r="CG2196" s="755">
        <v>44.1</v>
      </c>
      <c r="CH2196" s="9" t="s">
        <v>323</v>
      </c>
    </row>
    <row r="2197" spans="1:86" x14ac:dyDescent="0.25">
      <c r="A2197" s="444">
        <v>10105683</v>
      </c>
      <c r="C2197" s="772">
        <v>3306</v>
      </c>
      <c r="D2197" s="807">
        <v>0.05</v>
      </c>
      <c r="E2197" s="772">
        <f t="shared" si="93"/>
        <v>3471</v>
      </c>
      <c r="F2197" s="778">
        <v>1.1000000000000001</v>
      </c>
      <c r="G2197" s="774">
        <f t="shared" si="94"/>
        <v>3818</v>
      </c>
      <c r="H2197" s="776"/>
      <c r="I2197" s="758"/>
      <c r="J2197" s="776"/>
      <c r="K2197" s="786"/>
      <c r="L2197" s="9" t="s">
        <v>308</v>
      </c>
      <c r="M2197" s="9" t="s">
        <v>5097</v>
      </c>
      <c r="N2197" s="9" t="s">
        <v>397</v>
      </c>
      <c r="O2197" s="9" t="s">
        <v>310</v>
      </c>
      <c r="P2197" s="9" t="s">
        <v>311</v>
      </c>
      <c r="Q2197" s="9" t="s">
        <v>4894</v>
      </c>
      <c r="R2197" s="9" t="s">
        <v>4897</v>
      </c>
      <c r="S2197" s="9" t="s">
        <v>348</v>
      </c>
      <c r="T2197" s="98" t="s">
        <v>204</v>
      </c>
      <c r="U2197" s="99">
        <v>144</v>
      </c>
      <c r="V2197" s="99" t="s">
        <v>207</v>
      </c>
      <c r="W2197" s="99">
        <v>230</v>
      </c>
      <c r="X2197" s="99" t="s">
        <v>207</v>
      </c>
      <c r="Y2197" s="99">
        <v>154</v>
      </c>
      <c r="Z2197" s="99" t="s">
        <v>207</v>
      </c>
      <c r="AA2197" s="9">
        <v>240</v>
      </c>
      <c r="AB2197" s="99" t="s">
        <v>207</v>
      </c>
      <c r="AC2197" s="9">
        <v>271</v>
      </c>
      <c r="AD2197" s="9" t="s">
        <v>207</v>
      </c>
      <c r="AE2197" s="9">
        <v>107</v>
      </c>
      <c r="AF2197" s="9" t="s">
        <v>315</v>
      </c>
      <c r="AG2197" s="14" t="s">
        <v>353</v>
      </c>
      <c r="AH2197" s="14" t="s">
        <v>207</v>
      </c>
      <c r="AI2197" s="14" t="s">
        <v>354</v>
      </c>
      <c r="AJ2197" s="14" t="s">
        <v>207</v>
      </c>
      <c r="AK2197" s="9">
        <v>5</v>
      </c>
      <c r="AL2197" s="14" t="s">
        <v>207</v>
      </c>
      <c r="AM2197" s="9">
        <v>5</v>
      </c>
      <c r="AN2197" s="14" t="s">
        <v>207</v>
      </c>
      <c r="AO2197" s="9">
        <v>5</v>
      </c>
      <c r="AP2197" s="14" t="s">
        <v>207</v>
      </c>
      <c r="AQ2197" s="9">
        <v>5</v>
      </c>
      <c r="AR2197" s="14" t="s">
        <v>207</v>
      </c>
      <c r="AS2197" s="9" t="s">
        <v>41</v>
      </c>
      <c r="AT2197" s="9" t="s">
        <v>344</v>
      </c>
      <c r="AU2197" s="9" t="s">
        <v>319</v>
      </c>
      <c r="AV2197" s="9" t="s">
        <v>320</v>
      </c>
      <c r="AW2197" s="821" t="s">
        <v>5638</v>
      </c>
      <c r="AX2197" s="9">
        <v>9010600000</v>
      </c>
      <c r="AY2197" s="99">
        <v>292</v>
      </c>
      <c r="AZ2197" s="12" t="s">
        <v>207</v>
      </c>
      <c r="BA2197" s="99">
        <v>25</v>
      </c>
      <c r="BB2197" s="12" t="s">
        <v>207</v>
      </c>
      <c r="BC2197" s="99">
        <v>23</v>
      </c>
      <c r="BD2197" s="12" t="s">
        <v>207</v>
      </c>
      <c r="BE2197" s="99">
        <v>34</v>
      </c>
      <c r="BF2197" s="12" t="s">
        <v>321</v>
      </c>
      <c r="BG2197" s="654">
        <v>33.064</v>
      </c>
      <c r="BH2197" s="12" t="s">
        <v>321</v>
      </c>
      <c r="BI2197" s="99">
        <v>22</v>
      </c>
      <c r="BJ2197" s="12" t="s">
        <v>321</v>
      </c>
      <c r="BK2197" s="754">
        <v>0</v>
      </c>
      <c r="BL2197" s="12" t="s">
        <v>321</v>
      </c>
      <c r="BM2197" s="754">
        <v>5.0999999999999997E-2</v>
      </c>
      <c r="BN2197" s="12" t="s">
        <v>321</v>
      </c>
      <c r="BO2197" s="754">
        <v>11.012</v>
      </c>
      <c r="BP2197" s="12" t="s">
        <v>321</v>
      </c>
      <c r="BQ2197" s="754">
        <v>0</v>
      </c>
      <c r="BR2197" s="12" t="s">
        <v>321</v>
      </c>
      <c r="BS2197" s="654">
        <v>0</v>
      </c>
      <c r="BT2197" s="12" t="s">
        <v>321</v>
      </c>
      <c r="BU2197" s="654">
        <v>11.064</v>
      </c>
      <c r="BV2197" s="12" t="s">
        <v>321</v>
      </c>
      <c r="BW2197" s="9">
        <v>0.17</v>
      </c>
      <c r="BX2197" s="9" t="s">
        <v>322</v>
      </c>
      <c r="BY2197" s="755">
        <v>115</v>
      </c>
      <c r="BZ2197" s="9" t="s">
        <v>315</v>
      </c>
      <c r="CA2197" s="755">
        <v>9.8000000000000007</v>
      </c>
      <c r="CB2197" s="9" t="s">
        <v>315</v>
      </c>
      <c r="CC2197" s="755">
        <v>9.1</v>
      </c>
      <c r="CD2197" s="9" t="s">
        <v>315</v>
      </c>
      <c r="CE2197" s="755">
        <v>73</v>
      </c>
      <c r="CF2197" s="9" t="s">
        <v>323</v>
      </c>
      <c r="CG2197" s="755">
        <v>48.5</v>
      </c>
      <c r="CH2197" s="9" t="s">
        <v>323</v>
      </c>
    </row>
    <row r="2198" spans="1:86" x14ac:dyDescent="0.25">
      <c r="A2198" s="444">
        <v>10105684</v>
      </c>
      <c r="C2198" s="772">
        <v>3561</v>
      </c>
      <c r="D2198" s="807">
        <v>0.05</v>
      </c>
      <c r="E2198" s="772">
        <f t="shared" si="93"/>
        <v>3739</v>
      </c>
      <c r="F2198" s="778">
        <v>1.1000000000000001</v>
      </c>
      <c r="G2198" s="774">
        <f t="shared" si="94"/>
        <v>4113</v>
      </c>
      <c r="H2198" s="776"/>
      <c r="I2198" s="758"/>
      <c r="J2198" s="776"/>
      <c r="K2198" s="786"/>
      <c r="L2198" s="9" t="s">
        <v>308</v>
      </c>
      <c r="M2198" s="9" t="s">
        <v>5098</v>
      </c>
      <c r="N2198" s="9" t="s">
        <v>397</v>
      </c>
      <c r="O2198" s="9" t="s">
        <v>310</v>
      </c>
      <c r="P2198" s="9" t="s">
        <v>311</v>
      </c>
      <c r="Q2198" s="9" t="s">
        <v>4894</v>
      </c>
      <c r="R2198" s="9" t="s">
        <v>4897</v>
      </c>
      <c r="S2198" s="9" t="s">
        <v>348</v>
      </c>
      <c r="T2198" s="98" t="s">
        <v>204</v>
      </c>
      <c r="U2198" s="99">
        <v>156</v>
      </c>
      <c r="V2198" s="99" t="s">
        <v>207</v>
      </c>
      <c r="W2198" s="99">
        <v>250</v>
      </c>
      <c r="X2198" s="99" t="s">
        <v>207</v>
      </c>
      <c r="Y2198" s="99">
        <v>166</v>
      </c>
      <c r="Z2198" s="99" t="s">
        <v>207</v>
      </c>
      <c r="AA2198" s="9">
        <v>260</v>
      </c>
      <c r="AB2198" s="99" t="s">
        <v>207</v>
      </c>
      <c r="AC2198" s="9">
        <v>295</v>
      </c>
      <c r="AD2198" s="9" t="s">
        <v>207</v>
      </c>
      <c r="AE2198" s="9">
        <v>117</v>
      </c>
      <c r="AF2198" s="9" t="s">
        <v>315</v>
      </c>
      <c r="AG2198" s="14" t="s">
        <v>355</v>
      </c>
      <c r="AH2198" s="14" t="s">
        <v>207</v>
      </c>
      <c r="AI2198" s="14" t="s">
        <v>356</v>
      </c>
      <c r="AJ2198" s="14" t="s">
        <v>207</v>
      </c>
      <c r="AK2198" s="9">
        <v>5</v>
      </c>
      <c r="AL2198" s="14" t="s">
        <v>207</v>
      </c>
      <c r="AM2198" s="9">
        <v>5</v>
      </c>
      <c r="AN2198" s="14" t="s">
        <v>207</v>
      </c>
      <c r="AO2198" s="9">
        <v>5</v>
      </c>
      <c r="AP2198" s="14" t="s">
        <v>207</v>
      </c>
      <c r="AQ2198" s="9">
        <v>5</v>
      </c>
      <c r="AR2198" s="14" t="s">
        <v>207</v>
      </c>
      <c r="AS2198" s="9" t="s">
        <v>41</v>
      </c>
      <c r="AT2198" s="9" t="s">
        <v>344</v>
      </c>
      <c r="AU2198" s="9" t="s">
        <v>319</v>
      </c>
      <c r="AV2198" s="9" t="s">
        <v>320</v>
      </c>
      <c r="AW2198" s="821" t="s">
        <v>5639</v>
      </c>
      <c r="AX2198" s="9">
        <v>9010600000</v>
      </c>
      <c r="AY2198" s="99">
        <v>312</v>
      </c>
      <c r="AZ2198" s="12" t="s">
        <v>207</v>
      </c>
      <c r="BA2198" s="99">
        <v>25</v>
      </c>
      <c r="BB2198" s="12" t="s">
        <v>207</v>
      </c>
      <c r="BC2198" s="99">
        <v>23</v>
      </c>
      <c r="BD2198" s="12" t="s">
        <v>207</v>
      </c>
      <c r="BE2198" s="99">
        <v>35</v>
      </c>
      <c r="BF2198" s="12" t="s">
        <v>321</v>
      </c>
      <c r="BG2198" s="654">
        <v>34.816000000000003</v>
      </c>
      <c r="BH2198" s="12" t="s">
        <v>321</v>
      </c>
      <c r="BI2198" s="99">
        <v>23</v>
      </c>
      <c r="BJ2198" s="12" t="s">
        <v>321</v>
      </c>
      <c r="BK2198" s="754">
        <v>0</v>
      </c>
      <c r="BL2198" s="12" t="s">
        <v>321</v>
      </c>
      <c r="BM2198" s="754">
        <v>5.0999999999999997E-2</v>
      </c>
      <c r="BN2198" s="12" t="s">
        <v>321</v>
      </c>
      <c r="BO2198" s="754">
        <v>11.763999999999999</v>
      </c>
      <c r="BP2198" s="12" t="s">
        <v>321</v>
      </c>
      <c r="BQ2198" s="754">
        <v>0</v>
      </c>
      <c r="BR2198" s="12" t="s">
        <v>321</v>
      </c>
      <c r="BS2198" s="654">
        <v>0</v>
      </c>
      <c r="BT2198" s="12" t="s">
        <v>321</v>
      </c>
      <c r="BU2198" s="654">
        <v>11.816000000000001</v>
      </c>
      <c r="BV2198" s="12" t="s">
        <v>321</v>
      </c>
      <c r="BW2198" s="9">
        <v>0.18</v>
      </c>
      <c r="BX2198" s="9" t="s">
        <v>322</v>
      </c>
      <c r="BY2198" s="755">
        <v>122.8</v>
      </c>
      <c r="BZ2198" s="9" t="s">
        <v>315</v>
      </c>
      <c r="CA2198" s="755">
        <v>9.8000000000000007</v>
      </c>
      <c r="CB2198" s="9" t="s">
        <v>315</v>
      </c>
      <c r="CC2198" s="755">
        <v>9.1</v>
      </c>
      <c r="CD2198" s="9" t="s">
        <v>315</v>
      </c>
      <c r="CE2198" s="755">
        <v>77</v>
      </c>
      <c r="CF2198" s="9" t="s">
        <v>323</v>
      </c>
      <c r="CG2198" s="755">
        <v>50.7</v>
      </c>
      <c r="CH2198" s="9" t="s">
        <v>323</v>
      </c>
    </row>
    <row r="2199" spans="1:86" x14ac:dyDescent="0.25">
      <c r="A2199" s="444">
        <v>10105685</v>
      </c>
      <c r="C2199" s="772">
        <v>3830</v>
      </c>
      <c r="D2199" s="807">
        <v>0.05</v>
      </c>
      <c r="E2199" s="772">
        <f t="shared" si="93"/>
        <v>4022</v>
      </c>
      <c r="F2199" s="778">
        <v>1.1000000000000001</v>
      </c>
      <c r="G2199" s="774">
        <f t="shared" si="94"/>
        <v>4424</v>
      </c>
      <c r="H2199" s="776"/>
      <c r="I2199" s="758"/>
      <c r="J2199" s="776"/>
      <c r="K2199" s="786"/>
      <c r="L2199" s="9" t="s">
        <v>308</v>
      </c>
      <c r="M2199" s="9" t="s">
        <v>5099</v>
      </c>
      <c r="N2199" s="9" t="s">
        <v>397</v>
      </c>
      <c r="O2199" s="9" t="s">
        <v>310</v>
      </c>
      <c r="P2199" s="9" t="s">
        <v>311</v>
      </c>
      <c r="Q2199" s="9" t="s">
        <v>4894</v>
      </c>
      <c r="R2199" s="9" t="s">
        <v>4897</v>
      </c>
      <c r="S2199" s="9" t="s">
        <v>348</v>
      </c>
      <c r="T2199" s="98" t="s">
        <v>204</v>
      </c>
      <c r="U2199" s="99">
        <v>169</v>
      </c>
      <c r="V2199" s="99" t="s">
        <v>207</v>
      </c>
      <c r="W2199" s="99">
        <v>270</v>
      </c>
      <c r="X2199" s="99" t="s">
        <v>207</v>
      </c>
      <c r="Y2199" s="99">
        <v>179</v>
      </c>
      <c r="Z2199" s="99" t="s">
        <v>207</v>
      </c>
      <c r="AA2199" s="9">
        <v>280</v>
      </c>
      <c r="AB2199" s="99" t="s">
        <v>207</v>
      </c>
      <c r="AC2199" s="9">
        <v>319</v>
      </c>
      <c r="AD2199" s="9" t="s">
        <v>207</v>
      </c>
      <c r="AE2199" s="9">
        <v>126</v>
      </c>
      <c r="AF2199" s="9" t="s">
        <v>315</v>
      </c>
      <c r="AG2199" s="14" t="s">
        <v>357</v>
      </c>
      <c r="AH2199" s="14" t="s">
        <v>207</v>
      </c>
      <c r="AI2199" s="14" t="s">
        <v>358</v>
      </c>
      <c r="AJ2199" s="14" t="s">
        <v>207</v>
      </c>
      <c r="AK2199" s="9">
        <v>5</v>
      </c>
      <c r="AL2199" s="14" t="s">
        <v>207</v>
      </c>
      <c r="AM2199" s="9">
        <v>5</v>
      </c>
      <c r="AN2199" s="14" t="s">
        <v>207</v>
      </c>
      <c r="AO2199" s="9">
        <v>5</v>
      </c>
      <c r="AP2199" s="14" t="s">
        <v>207</v>
      </c>
      <c r="AQ2199" s="9">
        <v>5</v>
      </c>
      <c r="AR2199" s="14" t="s">
        <v>207</v>
      </c>
      <c r="AS2199" s="9" t="s">
        <v>41</v>
      </c>
      <c r="AT2199" s="9" t="s">
        <v>344</v>
      </c>
      <c r="AU2199" s="9" t="s">
        <v>319</v>
      </c>
      <c r="AV2199" s="9" t="s">
        <v>320</v>
      </c>
      <c r="AW2199" s="821" t="s">
        <v>5640</v>
      </c>
      <c r="AX2199" s="9">
        <v>9010600000</v>
      </c>
      <c r="AY2199" s="99">
        <v>330</v>
      </c>
      <c r="AZ2199" s="12" t="s">
        <v>207</v>
      </c>
      <c r="BA2199" s="99">
        <v>25</v>
      </c>
      <c r="BB2199" s="12" t="s">
        <v>207</v>
      </c>
      <c r="BC2199" s="99">
        <v>23</v>
      </c>
      <c r="BD2199" s="12" t="s">
        <v>207</v>
      </c>
      <c r="BE2199" s="99">
        <v>38</v>
      </c>
      <c r="BF2199" s="12" t="s">
        <v>321</v>
      </c>
      <c r="BG2199" s="654">
        <v>37.048000000000002</v>
      </c>
      <c r="BH2199" s="12" t="s">
        <v>321</v>
      </c>
      <c r="BI2199" s="99">
        <v>25</v>
      </c>
      <c r="BJ2199" s="12" t="s">
        <v>321</v>
      </c>
      <c r="BK2199" s="754">
        <v>0</v>
      </c>
      <c r="BL2199" s="12" t="s">
        <v>321</v>
      </c>
      <c r="BM2199" s="754">
        <v>5.0999999999999997E-2</v>
      </c>
      <c r="BN2199" s="12" t="s">
        <v>321</v>
      </c>
      <c r="BO2199" s="754">
        <v>11.996</v>
      </c>
      <c r="BP2199" s="12" t="s">
        <v>321</v>
      </c>
      <c r="BQ2199" s="754">
        <v>0</v>
      </c>
      <c r="BR2199" s="12" t="s">
        <v>321</v>
      </c>
      <c r="BS2199" s="654">
        <v>0</v>
      </c>
      <c r="BT2199" s="12" t="s">
        <v>321</v>
      </c>
      <c r="BU2199" s="654">
        <v>12.048</v>
      </c>
      <c r="BV2199" s="12" t="s">
        <v>321</v>
      </c>
      <c r="BW2199" s="9">
        <v>0.19</v>
      </c>
      <c r="BX2199" s="9" t="s">
        <v>322</v>
      </c>
      <c r="BY2199" s="755">
        <v>129.9</v>
      </c>
      <c r="BZ2199" s="9" t="s">
        <v>315</v>
      </c>
      <c r="CA2199" s="755">
        <v>9.8000000000000007</v>
      </c>
      <c r="CB2199" s="9" t="s">
        <v>315</v>
      </c>
      <c r="CC2199" s="755">
        <v>9.1</v>
      </c>
      <c r="CD2199" s="9" t="s">
        <v>315</v>
      </c>
      <c r="CE2199" s="755">
        <v>82</v>
      </c>
      <c r="CF2199" s="9" t="s">
        <v>323</v>
      </c>
      <c r="CG2199" s="755">
        <v>55.1</v>
      </c>
      <c r="CH2199" s="9" t="s">
        <v>323</v>
      </c>
    </row>
    <row r="2200" spans="1:86" x14ac:dyDescent="0.25">
      <c r="A2200" s="444">
        <v>10105686</v>
      </c>
      <c r="C2200" s="772">
        <v>4114</v>
      </c>
      <c r="D2200" s="807">
        <v>0.05</v>
      </c>
      <c r="E2200" s="772">
        <f t="shared" si="93"/>
        <v>4320</v>
      </c>
      <c r="F2200" s="778">
        <v>1.1000000000000001</v>
      </c>
      <c r="G2200" s="774">
        <f t="shared" si="94"/>
        <v>4752</v>
      </c>
      <c r="H2200" s="776"/>
      <c r="I2200" s="758"/>
      <c r="J2200" s="776"/>
      <c r="K2200" s="786"/>
      <c r="L2200" s="9" t="s">
        <v>308</v>
      </c>
      <c r="M2200" s="9" t="s">
        <v>5100</v>
      </c>
      <c r="N2200" s="9" t="s">
        <v>397</v>
      </c>
      <c r="O2200" s="9" t="s">
        <v>310</v>
      </c>
      <c r="P2200" s="9" t="s">
        <v>311</v>
      </c>
      <c r="Q2200" s="9" t="s">
        <v>4894</v>
      </c>
      <c r="R2200" s="9" t="s">
        <v>4897</v>
      </c>
      <c r="S2200" s="9" t="s">
        <v>348</v>
      </c>
      <c r="T2200" s="98" t="s">
        <v>204</v>
      </c>
      <c r="U2200" s="99">
        <v>181</v>
      </c>
      <c r="V2200" s="99" t="s">
        <v>207</v>
      </c>
      <c r="W2200" s="99">
        <v>290</v>
      </c>
      <c r="X2200" s="99" t="s">
        <v>207</v>
      </c>
      <c r="Y2200" s="99">
        <v>191</v>
      </c>
      <c r="Z2200" s="99" t="s">
        <v>207</v>
      </c>
      <c r="AA2200" s="9">
        <v>300</v>
      </c>
      <c r="AB2200" s="99" t="s">
        <v>207</v>
      </c>
      <c r="AC2200" s="9">
        <v>342</v>
      </c>
      <c r="AD2200" s="9" t="s">
        <v>207</v>
      </c>
      <c r="AE2200" s="9">
        <v>135</v>
      </c>
      <c r="AF2200" s="9" t="s">
        <v>315</v>
      </c>
      <c r="AG2200" s="14" t="s">
        <v>359</v>
      </c>
      <c r="AH2200" s="14" t="s">
        <v>207</v>
      </c>
      <c r="AI2200" s="14" t="s">
        <v>360</v>
      </c>
      <c r="AJ2200" s="14" t="s">
        <v>207</v>
      </c>
      <c r="AK2200" s="9">
        <v>5</v>
      </c>
      <c r="AL2200" s="14" t="s">
        <v>207</v>
      </c>
      <c r="AM2200" s="9">
        <v>5</v>
      </c>
      <c r="AN2200" s="14" t="s">
        <v>207</v>
      </c>
      <c r="AO2200" s="9">
        <v>5</v>
      </c>
      <c r="AP2200" s="14" t="s">
        <v>207</v>
      </c>
      <c r="AQ2200" s="9">
        <v>5</v>
      </c>
      <c r="AR2200" s="14" t="s">
        <v>207</v>
      </c>
      <c r="AS2200" s="9" t="s">
        <v>41</v>
      </c>
      <c r="AT2200" s="9" t="s">
        <v>344</v>
      </c>
      <c r="AU2200" s="9" t="s">
        <v>319</v>
      </c>
      <c r="AV2200" s="9" t="s">
        <v>320</v>
      </c>
      <c r="AW2200" s="821" t="s">
        <v>5641</v>
      </c>
      <c r="AX2200" s="9">
        <v>9010600000</v>
      </c>
      <c r="AY2200" s="99">
        <v>351</v>
      </c>
      <c r="AZ2200" s="12" t="s">
        <v>207</v>
      </c>
      <c r="BA2200" s="99">
        <v>25</v>
      </c>
      <c r="BB2200" s="12" t="s">
        <v>207</v>
      </c>
      <c r="BC2200" s="99">
        <v>23</v>
      </c>
      <c r="BD2200" s="12" t="s">
        <v>207</v>
      </c>
      <c r="BE2200" s="99">
        <v>39</v>
      </c>
      <c r="BF2200" s="12" t="s">
        <v>321</v>
      </c>
      <c r="BG2200" s="654">
        <v>38.558999999999997</v>
      </c>
      <c r="BH2200" s="12" t="s">
        <v>321</v>
      </c>
      <c r="BI2200" s="99">
        <v>27</v>
      </c>
      <c r="BJ2200" s="12" t="s">
        <v>321</v>
      </c>
      <c r="BK2200" s="754">
        <v>0</v>
      </c>
      <c r="BL2200" s="12" t="s">
        <v>321</v>
      </c>
      <c r="BM2200" s="754">
        <v>5.0999999999999997E-2</v>
      </c>
      <c r="BN2200" s="12" t="s">
        <v>321</v>
      </c>
      <c r="BO2200" s="754">
        <v>11.507999999999999</v>
      </c>
      <c r="BP2200" s="12" t="s">
        <v>321</v>
      </c>
      <c r="BQ2200" s="754">
        <v>0</v>
      </c>
      <c r="BR2200" s="12" t="s">
        <v>321</v>
      </c>
      <c r="BS2200" s="654">
        <v>0</v>
      </c>
      <c r="BT2200" s="12" t="s">
        <v>321</v>
      </c>
      <c r="BU2200" s="654">
        <v>11.558999999999999</v>
      </c>
      <c r="BV2200" s="12" t="s">
        <v>321</v>
      </c>
      <c r="BW2200" s="9">
        <v>0.2</v>
      </c>
      <c r="BX2200" s="9" t="s">
        <v>322</v>
      </c>
      <c r="BY2200" s="755">
        <v>138.19999999999999</v>
      </c>
      <c r="BZ2200" s="9" t="s">
        <v>315</v>
      </c>
      <c r="CA2200" s="755">
        <v>9.8000000000000007</v>
      </c>
      <c r="CB2200" s="9" t="s">
        <v>315</v>
      </c>
      <c r="CC2200" s="755">
        <v>9.1</v>
      </c>
      <c r="CD2200" s="9" t="s">
        <v>315</v>
      </c>
      <c r="CE2200" s="755">
        <v>85</v>
      </c>
      <c r="CF2200" s="9" t="s">
        <v>323</v>
      </c>
      <c r="CG2200" s="755">
        <v>59.5</v>
      </c>
      <c r="CH2200" s="9" t="s">
        <v>323</v>
      </c>
    </row>
    <row r="2201" spans="1:86" x14ac:dyDescent="0.25">
      <c r="A2201" s="444">
        <v>10105687</v>
      </c>
      <c r="C2201" s="772">
        <v>4411</v>
      </c>
      <c r="D2201" s="807">
        <v>0.05</v>
      </c>
      <c r="E2201" s="772">
        <f t="shared" si="93"/>
        <v>4632</v>
      </c>
      <c r="F2201" s="778">
        <v>1.1000000000000001</v>
      </c>
      <c r="G2201" s="774">
        <f t="shared" si="94"/>
        <v>5095</v>
      </c>
      <c r="H2201" s="776"/>
      <c r="I2201" s="758"/>
      <c r="J2201" s="776"/>
      <c r="K2201" s="786"/>
      <c r="L2201" s="9" t="s">
        <v>308</v>
      </c>
      <c r="M2201" s="9" t="s">
        <v>5101</v>
      </c>
      <c r="N2201" s="9" t="s">
        <v>397</v>
      </c>
      <c r="O2201" s="9" t="s">
        <v>310</v>
      </c>
      <c r="P2201" s="9" t="s">
        <v>311</v>
      </c>
      <c r="Q2201" s="9" t="s">
        <v>4894</v>
      </c>
      <c r="R2201" s="9" t="s">
        <v>4897</v>
      </c>
      <c r="S2201" s="9" t="s">
        <v>348</v>
      </c>
      <c r="T2201" s="98" t="s">
        <v>204</v>
      </c>
      <c r="U2201" s="99">
        <v>194</v>
      </c>
      <c r="V2201" s="99" t="s">
        <v>207</v>
      </c>
      <c r="W2201" s="99">
        <v>310</v>
      </c>
      <c r="X2201" s="99" t="s">
        <v>207</v>
      </c>
      <c r="Y2201" s="99">
        <v>204</v>
      </c>
      <c r="Z2201" s="99" t="s">
        <v>207</v>
      </c>
      <c r="AA2201" s="9">
        <v>320</v>
      </c>
      <c r="AB2201" s="99" t="s">
        <v>207</v>
      </c>
      <c r="AC2201" s="9">
        <v>366</v>
      </c>
      <c r="AD2201" s="9" t="s">
        <v>207</v>
      </c>
      <c r="AE2201" s="9">
        <v>144</v>
      </c>
      <c r="AF2201" s="9" t="s">
        <v>315</v>
      </c>
      <c r="AG2201" s="14" t="s">
        <v>361</v>
      </c>
      <c r="AH2201" s="14" t="s">
        <v>207</v>
      </c>
      <c r="AI2201" s="14" t="s">
        <v>362</v>
      </c>
      <c r="AJ2201" s="14" t="s">
        <v>207</v>
      </c>
      <c r="AK2201" s="9">
        <v>5</v>
      </c>
      <c r="AL2201" s="14" t="s">
        <v>207</v>
      </c>
      <c r="AM2201" s="9">
        <v>5</v>
      </c>
      <c r="AN2201" s="14" t="s">
        <v>207</v>
      </c>
      <c r="AO2201" s="9">
        <v>5</v>
      </c>
      <c r="AP2201" s="14" t="s">
        <v>207</v>
      </c>
      <c r="AQ2201" s="9">
        <v>5</v>
      </c>
      <c r="AR2201" s="14" t="s">
        <v>207</v>
      </c>
      <c r="AS2201" s="9" t="s">
        <v>41</v>
      </c>
      <c r="AT2201" s="9" t="s">
        <v>344</v>
      </c>
      <c r="AU2201" s="9" t="s">
        <v>319</v>
      </c>
      <c r="AV2201" s="9" t="s">
        <v>320</v>
      </c>
      <c r="AW2201" s="821" t="s">
        <v>5642</v>
      </c>
      <c r="AX2201" s="9">
        <v>9010600000</v>
      </c>
      <c r="AY2201" s="99">
        <v>373</v>
      </c>
      <c r="AZ2201" s="12" t="s">
        <v>207</v>
      </c>
      <c r="BA2201" s="99">
        <v>25</v>
      </c>
      <c r="BB2201" s="12" t="s">
        <v>207</v>
      </c>
      <c r="BC2201" s="99">
        <v>23</v>
      </c>
      <c r="BD2201" s="12" t="s">
        <v>207</v>
      </c>
      <c r="BE2201" s="99">
        <v>41</v>
      </c>
      <c r="BF2201" s="12" t="s">
        <v>321</v>
      </c>
      <c r="BG2201" s="654">
        <v>40.933999999999997</v>
      </c>
      <c r="BH2201" s="12" t="s">
        <v>321</v>
      </c>
      <c r="BI2201" s="99">
        <v>29</v>
      </c>
      <c r="BJ2201" s="12" t="s">
        <v>321</v>
      </c>
      <c r="BK2201" s="754">
        <v>0</v>
      </c>
      <c r="BL2201" s="12" t="s">
        <v>321</v>
      </c>
      <c r="BM2201" s="754">
        <v>5.0999999999999997E-2</v>
      </c>
      <c r="BN2201" s="12" t="s">
        <v>321</v>
      </c>
      <c r="BO2201" s="754">
        <v>11.882999999999999</v>
      </c>
      <c r="BP2201" s="12" t="s">
        <v>321</v>
      </c>
      <c r="BQ2201" s="754">
        <v>0</v>
      </c>
      <c r="BR2201" s="12" t="s">
        <v>321</v>
      </c>
      <c r="BS2201" s="654">
        <v>0</v>
      </c>
      <c r="BT2201" s="12" t="s">
        <v>321</v>
      </c>
      <c r="BU2201" s="654">
        <v>11.933999999999999</v>
      </c>
      <c r="BV2201" s="12" t="s">
        <v>321</v>
      </c>
      <c r="BW2201" s="9">
        <v>0.22</v>
      </c>
      <c r="BX2201" s="9" t="s">
        <v>322</v>
      </c>
      <c r="BY2201" s="755">
        <v>146.9</v>
      </c>
      <c r="BZ2201" s="9" t="s">
        <v>315</v>
      </c>
      <c r="CA2201" s="755">
        <v>9.8000000000000007</v>
      </c>
      <c r="CB2201" s="9" t="s">
        <v>315</v>
      </c>
      <c r="CC2201" s="755">
        <v>9.1</v>
      </c>
      <c r="CD2201" s="9" t="s">
        <v>315</v>
      </c>
      <c r="CE2201" s="755">
        <v>90</v>
      </c>
      <c r="CF2201" s="9" t="s">
        <v>323</v>
      </c>
      <c r="CG2201" s="755">
        <v>63.9</v>
      </c>
      <c r="CH2201" s="9" t="s">
        <v>323</v>
      </c>
    </row>
    <row r="2202" spans="1:86" x14ac:dyDescent="0.25">
      <c r="A2202" s="444">
        <v>10105688</v>
      </c>
      <c r="C2202" s="772">
        <v>4723</v>
      </c>
      <c r="D2202" s="807">
        <v>0.05</v>
      </c>
      <c r="E2202" s="772">
        <f t="shared" si="93"/>
        <v>4959</v>
      </c>
      <c r="F2202" s="778">
        <v>1.1000000000000001</v>
      </c>
      <c r="G2202" s="774">
        <f t="shared" si="94"/>
        <v>5455</v>
      </c>
      <c r="H2202" s="776"/>
      <c r="I2202" s="758"/>
      <c r="J2202" s="776"/>
      <c r="K2202" s="786"/>
      <c r="L2202" s="9" t="s">
        <v>308</v>
      </c>
      <c r="M2202" s="9" t="s">
        <v>5102</v>
      </c>
      <c r="N2202" s="9" t="s">
        <v>397</v>
      </c>
      <c r="O2202" s="9" t="s">
        <v>310</v>
      </c>
      <c r="P2202" s="9" t="s">
        <v>311</v>
      </c>
      <c r="Q2202" s="9" t="s">
        <v>4894</v>
      </c>
      <c r="R2202" s="9" t="s">
        <v>4897</v>
      </c>
      <c r="S2202" s="9" t="s">
        <v>348</v>
      </c>
      <c r="T2202" s="98" t="s">
        <v>204</v>
      </c>
      <c r="U2202" s="99">
        <v>206</v>
      </c>
      <c r="V2202" s="99" t="s">
        <v>207</v>
      </c>
      <c r="W2202" s="99">
        <v>330</v>
      </c>
      <c r="X2202" s="99" t="s">
        <v>207</v>
      </c>
      <c r="Y2202" s="99">
        <v>216</v>
      </c>
      <c r="Z2202" s="99" t="s">
        <v>207</v>
      </c>
      <c r="AA2202" s="9">
        <v>340</v>
      </c>
      <c r="AB2202" s="99" t="s">
        <v>207</v>
      </c>
      <c r="AC2202" s="9">
        <v>389</v>
      </c>
      <c r="AD2202" s="9" t="s">
        <v>207</v>
      </c>
      <c r="AE2202" s="9">
        <v>153</v>
      </c>
      <c r="AF2202" s="9" t="s">
        <v>315</v>
      </c>
      <c r="AG2202" s="14" t="s">
        <v>363</v>
      </c>
      <c r="AH2202" s="14" t="s">
        <v>207</v>
      </c>
      <c r="AI2202" s="14" t="s">
        <v>364</v>
      </c>
      <c r="AJ2202" s="14" t="s">
        <v>207</v>
      </c>
      <c r="AK2202" s="9">
        <v>5</v>
      </c>
      <c r="AL2202" s="14" t="s">
        <v>207</v>
      </c>
      <c r="AM2202" s="9">
        <v>5</v>
      </c>
      <c r="AN2202" s="14" t="s">
        <v>207</v>
      </c>
      <c r="AO2202" s="9">
        <v>5</v>
      </c>
      <c r="AP2202" s="14" t="s">
        <v>207</v>
      </c>
      <c r="AQ2202" s="9">
        <v>5</v>
      </c>
      <c r="AR2202" s="14" t="s">
        <v>207</v>
      </c>
      <c r="AS2202" s="9" t="s">
        <v>41</v>
      </c>
      <c r="AT2202" s="9" t="s">
        <v>344</v>
      </c>
      <c r="AU2202" s="9" t="s">
        <v>319</v>
      </c>
      <c r="AV2202" s="9" t="s">
        <v>320</v>
      </c>
      <c r="AW2202" s="821" t="s">
        <v>5643</v>
      </c>
      <c r="AX2202" s="9">
        <v>9010600000</v>
      </c>
      <c r="AY2202" s="99">
        <v>396</v>
      </c>
      <c r="AZ2202" s="12" t="s">
        <v>207</v>
      </c>
      <c r="BA2202" s="99">
        <v>25</v>
      </c>
      <c r="BB2202" s="12" t="s">
        <v>207</v>
      </c>
      <c r="BC2202" s="99">
        <v>23</v>
      </c>
      <c r="BD2202" s="12" t="s">
        <v>207</v>
      </c>
      <c r="BE2202" s="99">
        <v>44</v>
      </c>
      <c r="BF2202" s="12" t="s">
        <v>321</v>
      </c>
      <c r="BG2202" s="654">
        <v>43.548999999999999</v>
      </c>
      <c r="BH2202" s="12" t="s">
        <v>321</v>
      </c>
      <c r="BI2202" s="99">
        <v>31</v>
      </c>
      <c r="BJ2202" s="12" t="s">
        <v>321</v>
      </c>
      <c r="BK2202" s="754">
        <v>0</v>
      </c>
      <c r="BL2202" s="12" t="s">
        <v>321</v>
      </c>
      <c r="BM2202" s="754">
        <v>5.0999999999999997E-2</v>
      </c>
      <c r="BN2202" s="12" t="s">
        <v>321</v>
      </c>
      <c r="BO2202" s="754">
        <v>12.497999999999999</v>
      </c>
      <c r="BP2202" s="12" t="s">
        <v>321</v>
      </c>
      <c r="BQ2202" s="754">
        <v>0</v>
      </c>
      <c r="BR2202" s="12" t="s">
        <v>321</v>
      </c>
      <c r="BS2202" s="654">
        <v>0</v>
      </c>
      <c r="BT2202" s="12" t="s">
        <v>321</v>
      </c>
      <c r="BU2202" s="654">
        <v>12.548999999999999</v>
      </c>
      <c r="BV2202" s="12" t="s">
        <v>321</v>
      </c>
      <c r="BW2202" s="9">
        <v>0.23</v>
      </c>
      <c r="BX2202" s="9" t="s">
        <v>322</v>
      </c>
      <c r="BY2202" s="755">
        <v>155.9</v>
      </c>
      <c r="BZ2202" s="9" t="s">
        <v>315</v>
      </c>
      <c r="CA2202" s="755">
        <v>9.8000000000000007</v>
      </c>
      <c r="CB2202" s="9" t="s">
        <v>315</v>
      </c>
      <c r="CC2202" s="755">
        <v>9.1</v>
      </c>
      <c r="CD2202" s="9" t="s">
        <v>315</v>
      </c>
      <c r="CE2202" s="755">
        <v>96</v>
      </c>
      <c r="CF2202" s="9" t="s">
        <v>323</v>
      </c>
      <c r="CG2202" s="755">
        <v>68.3</v>
      </c>
      <c r="CH2202" s="9" t="s">
        <v>323</v>
      </c>
    </row>
    <row r="2203" spans="1:86" x14ac:dyDescent="0.25">
      <c r="A2203" s="444">
        <v>10105689</v>
      </c>
      <c r="C2203" s="772">
        <v>5048</v>
      </c>
      <c r="D2203" s="807">
        <v>0.05</v>
      </c>
      <c r="E2203" s="772">
        <f t="shared" si="93"/>
        <v>5300</v>
      </c>
      <c r="F2203" s="778">
        <v>1.1000000000000001</v>
      </c>
      <c r="G2203" s="774">
        <f t="shared" si="94"/>
        <v>5830</v>
      </c>
      <c r="H2203" s="776"/>
      <c r="I2203" s="758"/>
      <c r="J2203" s="776"/>
      <c r="K2203" s="786"/>
      <c r="L2203" s="9" t="s">
        <v>308</v>
      </c>
      <c r="M2203" s="9" t="s">
        <v>5103</v>
      </c>
      <c r="N2203" s="9" t="s">
        <v>397</v>
      </c>
      <c r="O2203" s="9" t="s">
        <v>310</v>
      </c>
      <c r="P2203" s="9" t="s">
        <v>311</v>
      </c>
      <c r="Q2203" s="9" t="s">
        <v>4894</v>
      </c>
      <c r="R2203" s="9" t="s">
        <v>4897</v>
      </c>
      <c r="S2203" s="9" t="s">
        <v>348</v>
      </c>
      <c r="T2203" s="98" t="s">
        <v>204</v>
      </c>
      <c r="U2203" s="99">
        <v>219</v>
      </c>
      <c r="V2203" s="99" t="s">
        <v>207</v>
      </c>
      <c r="W2203" s="99">
        <v>350</v>
      </c>
      <c r="X2203" s="99" t="s">
        <v>207</v>
      </c>
      <c r="Y2203" s="99">
        <v>229</v>
      </c>
      <c r="Z2203" s="99" t="s">
        <v>207</v>
      </c>
      <c r="AA2203" s="9">
        <v>360</v>
      </c>
      <c r="AB2203" s="99" t="s">
        <v>207</v>
      </c>
      <c r="AC2203" s="9">
        <v>413</v>
      </c>
      <c r="AD2203" s="9" t="s">
        <v>207</v>
      </c>
      <c r="AE2203" s="9">
        <v>163</v>
      </c>
      <c r="AF2203" s="9" t="s">
        <v>315</v>
      </c>
      <c r="AG2203" s="14" t="s">
        <v>365</v>
      </c>
      <c r="AH2203" s="14" t="s">
        <v>207</v>
      </c>
      <c r="AI2203" s="14" t="s">
        <v>366</v>
      </c>
      <c r="AJ2203" s="14" t="s">
        <v>207</v>
      </c>
      <c r="AK2203" s="9">
        <v>5</v>
      </c>
      <c r="AL2203" s="14" t="s">
        <v>207</v>
      </c>
      <c r="AM2203" s="9">
        <v>5</v>
      </c>
      <c r="AN2203" s="14" t="s">
        <v>207</v>
      </c>
      <c r="AO2203" s="9">
        <v>5</v>
      </c>
      <c r="AP2203" s="14" t="s">
        <v>207</v>
      </c>
      <c r="AQ2203" s="9">
        <v>5</v>
      </c>
      <c r="AR2203" s="14" t="s">
        <v>207</v>
      </c>
      <c r="AS2203" s="9" t="s">
        <v>41</v>
      </c>
      <c r="AT2203" s="9" t="s">
        <v>344</v>
      </c>
      <c r="AU2203" s="9" t="s">
        <v>319</v>
      </c>
      <c r="AV2203" s="9" t="s">
        <v>320</v>
      </c>
      <c r="AW2203" s="821" t="s">
        <v>5644</v>
      </c>
      <c r="AX2203" s="9">
        <v>9010600000</v>
      </c>
      <c r="AY2203" s="99">
        <v>419</v>
      </c>
      <c r="AZ2203" s="12" t="s">
        <v>207</v>
      </c>
      <c r="BA2203" s="99">
        <v>30</v>
      </c>
      <c r="BB2203" s="12" t="s">
        <v>207</v>
      </c>
      <c r="BC2203" s="99">
        <v>33</v>
      </c>
      <c r="BD2203" s="12" t="s">
        <v>207</v>
      </c>
      <c r="BE2203" s="99">
        <v>77</v>
      </c>
      <c r="BF2203" s="12" t="s">
        <v>321</v>
      </c>
      <c r="BG2203" s="654">
        <v>76.210999999999999</v>
      </c>
      <c r="BH2203" s="12" t="s">
        <v>321</v>
      </c>
      <c r="BI2203" s="99">
        <v>33</v>
      </c>
      <c r="BJ2203" s="12" t="s">
        <v>321</v>
      </c>
      <c r="BK2203" s="754">
        <v>0</v>
      </c>
      <c r="BL2203" s="12" t="s">
        <v>321</v>
      </c>
      <c r="BM2203" s="754">
        <v>5.0999999999999997E-2</v>
      </c>
      <c r="BN2203" s="12" t="s">
        <v>321</v>
      </c>
      <c r="BO2203" s="754">
        <v>4.8079999999999998</v>
      </c>
      <c r="BP2203" s="12" t="s">
        <v>321</v>
      </c>
      <c r="BQ2203" s="754">
        <v>0.02</v>
      </c>
      <c r="BR2203" s="12" t="s">
        <v>321</v>
      </c>
      <c r="BS2203" s="654">
        <v>38.331000000000003</v>
      </c>
      <c r="BT2203" s="12" t="s">
        <v>321</v>
      </c>
      <c r="BU2203" s="654">
        <v>43.210999999999999</v>
      </c>
      <c r="BV2203" s="12" t="s">
        <v>321</v>
      </c>
      <c r="BW2203" s="9">
        <v>0.42</v>
      </c>
      <c r="BX2203" s="9" t="s">
        <v>322</v>
      </c>
      <c r="BY2203" s="755">
        <v>165</v>
      </c>
      <c r="BZ2203" s="9" t="s">
        <v>315</v>
      </c>
      <c r="CA2203" s="755">
        <v>11.8</v>
      </c>
      <c r="CB2203" s="9" t="s">
        <v>315</v>
      </c>
      <c r="CC2203" s="755">
        <v>13</v>
      </c>
      <c r="CD2203" s="9" t="s">
        <v>315</v>
      </c>
      <c r="CE2203" s="755">
        <v>168</v>
      </c>
      <c r="CF2203" s="9" t="s">
        <v>323</v>
      </c>
      <c r="CG2203" s="755">
        <v>72.8</v>
      </c>
      <c r="CH2203" s="9" t="s">
        <v>323</v>
      </c>
    </row>
    <row r="2204" spans="1:86" x14ac:dyDescent="0.25">
      <c r="A2204" s="444">
        <v>10105690</v>
      </c>
      <c r="C2204" s="772">
        <v>5388</v>
      </c>
      <c r="D2204" s="807">
        <v>0.05</v>
      </c>
      <c r="E2204" s="772">
        <f t="shared" si="93"/>
        <v>5657</v>
      </c>
      <c r="F2204" s="778">
        <v>1.1000000000000001</v>
      </c>
      <c r="G2204" s="774">
        <f t="shared" si="94"/>
        <v>6223</v>
      </c>
      <c r="H2204" s="776"/>
      <c r="I2204" s="758"/>
      <c r="J2204" s="776"/>
      <c r="K2204" s="786"/>
      <c r="L2204" s="9" t="s">
        <v>308</v>
      </c>
      <c r="M2204" s="9" t="s">
        <v>5104</v>
      </c>
      <c r="N2204" s="9" t="s">
        <v>397</v>
      </c>
      <c r="O2204" s="9" t="s">
        <v>310</v>
      </c>
      <c r="P2204" s="9" t="s">
        <v>311</v>
      </c>
      <c r="Q2204" s="9" t="s">
        <v>4894</v>
      </c>
      <c r="R2204" s="9" t="s">
        <v>4897</v>
      </c>
      <c r="S2204" s="9" t="s">
        <v>348</v>
      </c>
      <c r="T2204" s="98" t="s">
        <v>204</v>
      </c>
      <c r="U2204" s="99">
        <v>231</v>
      </c>
      <c r="V2204" s="99" t="s">
        <v>207</v>
      </c>
      <c r="W2204" s="99">
        <v>370</v>
      </c>
      <c r="X2204" s="99" t="s">
        <v>207</v>
      </c>
      <c r="Y2204" s="99">
        <v>241</v>
      </c>
      <c r="Z2204" s="99" t="s">
        <v>207</v>
      </c>
      <c r="AA2204" s="9">
        <v>380</v>
      </c>
      <c r="AB2204" s="99" t="s">
        <v>207</v>
      </c>
      <c r="AC2204" s="9">
        <v>436</v>
      </c>
      <c r="AD2204" s="9" t="s">
        <v>207</v>
      </c>
      <c r="AE2204" s="9">
        <v>172</v>
      </c>
      <c r="AF2204" s="9" t="s">
        <v>315</v>
      </c>
      <c r="AG2204" s="14" t="s">
        <v>367</v>
      </c>
      <c r="AH2204" s="14" t="s">
        <v>207</v>
      </c>
      <c r="AI2204" s="14" t="s">
        <v>368</v>
      </c>
      <c r="AJ2204" s="14" t="s">
        <v>207</v>
      </c>
      <c r="AK2204" s="9">
        <v>5</v>
      </c>
      <c r="AL2204" s="14" t="s">
        <v>207</v>
      </c>
      <c r="AM2204" s="9">
        <v>5</v>
      </c>
      <c r="AN2204" s="14" t="s">
        <v>207</v>
      </c>
      <c r="AO2204" s="9">
        <v>5</v>
      </c>
      <c r="AP2204" s="14" t="s">
        <v>207</v>
      </c>
      <c r="AQ2204" s="9">
        <v>5</v>
      </c>
      <c r="AR2204" s="14" t="s">
        <v>207</v>
      </c>
      <c r="AS2204" s="9" t="s">
        <v>41</v>
      </c>
      <c r="AT2204" s="9" t="s">
        <v>344</v>
      </c>
      <c r="AU2204" s="9" t="s">
        <v>319</v>
      </c>
      <c r="AV2204" s="9" t="s">
        <v>320</v>
      </c>
      <c r="AW2204" s="821" t="s">
        <v>5645</v>
      </c>
      <c r="AX2204" s="9">
        <v>9010600000</v>
      </c>
      <c r="AY2204" s="99">
        <v>434</v>
      </c>
      <c r="AZ2204" s="12" t="s">
        <v>207</v>
      </c>
      <c r="BA2204" s="99">
        <v>30</v>
      </c>
      <c r="BB2204" s="12" t="s">
        <v>207</v>
      </c>
      <c r="BC2204" s="99">
        <v>33</v>
      </c>
      <c r="BD2204" s="12" t="s">
        <v>207</v>
      </c>
      <c r="BE2204" s="99">
        <v>80</v>
      </c>
      <c r="BF2204" s="12" t="s">
        <v>321</v>
      </c>
      <c r="BG2204" s="654">
        <v>79.393000000000001</v>
      </c>
      <c r="BH2204" s="12" t="s">
        <v>321</v>
      </c>
      <c r="BI2204" s="99">
        <v>34</v>
      </c>
      <c r="BJ2204" s="12" t="s">
        <v>321</v>
      </c>
      <c r="BK2204" s="754">
        <v>0</v>
      </c>
      <c r="BL2204" s="12" t="s">
        <v>321</v>
      </c>
      <c r="BM2204" s="754">
        <v>5.0999999999999997E-2</v>
      </c>
      <c r="BN2204" s="12" t="s">
        <v>321</v>
      </c>
      <c r="BO2204" s="754">
        <v>5.9080000000000004</v>
      </c>
      <c r="BP2204" s="12" t="s">
        <v>321</v>
      </c>
      <c r="BQ2204" s="754">
        <v>0.02</v>
      </c>
      <c r="BR2204" s="12" t="s">
        <v>321</v>
      </c>
      <c r="BS2204" s="654">
        <v>39.412999999999997</v>
      </c>
      <c r="BT2204" s="12" t="s">
        <v>321</v>
      </c>
      <c r="BU2204" s="654">
        <v>45.393000000000001</v>
      </c>
      <c r="BV2204" s="12" t="s">
        <v>321</v>
      </c>
      <c r="BW2204" s="9">
        <v>0.44</v>
      </c>
      <c r="BX2204" s="9" t="s">
        <v>322</v>
      </c>
      <c r="BY2204" s="755">
        <v>170.9</v>
      </c>
      <c r="BZ2204" s="9" t="s">
        <v>315</v>
      </c>
      <c r="CA2204" s="755">
        <v>11.8</v>
      </c>
      <c r="CB2204" s="9" t="s">
        <v>315</v>
      </c>
      <c r="CC2204" s="755">
        <v>13</v>
      </c>
      <c r="CD2204" s="9" t="s">
        <v>315</v>
      </c>
      <c r="CE2204" s="755">
        <v>175</v>
      </c>
      <c r="CF2204" s="9" t="s">
        <v>323</v>
      </c>
      <c r="CG2204" s="755">
        <v>75</v>
      </c>
      <c r="CH2204" s="9" t="s">
        <v>323</v>
      </c>
    </row>
    <row r="2205" spans="1:86" x14ac:dyDescent="0.25">
      <c r="A2205" s="444">
        <v>10105691</v>
      </c>
      <c r="C2205" s="772">
        <v>5741</v>
      </c>
      <c r="D2205" s="807">
        <v>0.05</v>
      </c>
      <c r="E2205" s="772">
        <f t="shared" ref="E2205:E2249" si="95">ROUND(C2205*(1+D2205),0)</f>
        <v>6028</v>
      </c>
      <c r="F2205" s="778">
        <v>1.1000000000000001</v>
      </c>
      <c r="G2205" s="774">
        <f t="shared" si="94"/>
        <v>6631</v>
      </c>
      <c r="H2205" s="776"/>
      <c r="I2205" s="758"/>
      <c r="J2205" s="776"/>
      <c r="K2205" s="786"/>
      <c r="L2205" s="9" t="s">
        <v>308</v>
      </c>
      <c r="M2205" s="9" t="s">
        <v>5105</v>
      </c>
      <c r="N2205" s="9" t="s">
        <v>397</v>
      </c>
      <c r="O2205" s="9" t="s">
        <v>310</v>
      </c>
      <c r="P2205" s="9" t="s">
        <v>311</v>
      </c>
      <c r="Q2205" s="9" t="s">
        <v>4894</v>
      </c>
      <c r="R2205" s="9" t="s">
        <v>4897</v>
      </c>
      <c r="S2205" s="9" t="s">
        <v>348</v>
      </c>
      <c r="T2205" s="98" t="s">
        <v>204</v>
      </c>
      <c r="U2205" s="99">
        <v>244</v>
      </c>
      <c r="V2205" s="99" t="s">
        <v>207</v>
      </c>
      <c r="W2205" s="99">
        <v>390</v>
      </c>
      <c r="X2205" s="99" t="s">
        <v>207</v>
      </c>
      <c r="Y2205" s="99">
        <v>254</v>
      </c>
      <c r="Z2205" s="99" t="s">
        <v>207</v>
      </c>
      <c r="AA2205" s="9">
        <v>400</v>
      </c>
      <c r="AB2205" s="99" t="s">
        <v>207</v>
      </c>
      <c r="AC2205" s="9">
        <v>460</v>
      </c>
      <c r="AD2205" s="9" t="s">
        <v>207</v>
      </c>
      <c r="AE2205" s="9">
        <v>181</v>
      </c>
      <c r="AF2205" s="9" t="s">
        <v>315</v>
      </c>
      <c r="AG2205" s="14" t="s">
        <v>369</v>
      </c>
      <c r="AH2205" s="14" t="s">
        <v>207</v>
      </c>
      <c r="AI2205" s="14" t="s">
        <v>370</v>
      </c>
      <c r="AJ2205" s="14" t="s">
        <v>207</v>
      </c>
      <c r="AK2205" s="9">
        <v>5</v>
      </c>
      <c r="AL2205" s="14" t="s">
        <v>207</v>
      </c>
      <c r="AM2205" s="9">
        <v>5</v>
      </c>
      <c r="AN2205" s="14" t="s">
        <v>207</v>
      </c>
      <c r="AO2205" s="9">
        <v>5</v>
      </c>
      <c r="AP2205" s="14" t="s">
        <v>207</v>
      </c>
      <c r="AQ2205" s="9">
        <v>5</v>
      </c>
      <c r="AR2205" s="14" t="s">
        <v>207</v>
      </c>
      <c r="AS2205" s="9" t="s">
        <v>41</v>
      </c>
      <c r="AT2205" s="9" t="s">
        <v>344</v>
      </c>
      <c r="AU2205" s="9" t="s">
        <v>319</v>
      </c>
      <c r="AV2205" s="9" t="s">
        <v>320</v>
      </c>
      <c r="AW2205" s="821" t="s">
        <v>5646</v>
      </c>
      <c r="AX2205" s="9">
        <v>9010600000</v>
      </c>
      <c r="AY2205" s="99">
        <v>452</v>
      </c>
      <c r="AZ2205" s="12" t="s">
        <v>207</v>
      </c>
      <c r="BA2205" s="99">
        <v>30</v>
      </c>
      <c r="BB2205" s="12" t="s">
        <v>207</v>
      </c>
      <c r="BC2205" s="99">
        <v>33</v>
      </c>
      <c r="BD2205" s="12" t="s">
        <v>207</v>
      </c>
      <c r="BE2205" s="99">
        <v>83</v>
      </c>
      <c r="BF2205" s="12" t="s">
        <v>321</v>
      </c>
      <c r="BG2205" s="654">
        <v>82.834999999999994</v>
      </c>
      <c r="BH2205" s="12" t="s">
        <v>321</v>
      </c>
      <c r="BI2205" s="99">
        <v>36</v>
      </c>
      <c r="BJ2205" s="12" t="s">
        <v>321</v>
      </c>
      <c r="BK2205" s="754">
        <v>0</v>
      </c>
      <c r="BL2205" s="12" t="s">
        <v>321</v>
      </c>
      <c r="BM2205" s="754">
        <v>5.0999999999999997E-2</v>
      </c>
      <c r="BN2205" s="12" t="s">
        <v>321</v>
      </c>
      <c r="BO2205" s="754">
        <v>5.9080000000000004</v>
      </c>
      <c r="BP2205" s="12" t="s">
        <v>321</v>
      </c>
      <c r="BQ2205" s="754">
        <v>0.02</v>
      </c>
      <c r="BR2205" s="12" t="s">
        <v>321</v>
      </c>
      <c r="BS2205" s="654">
        <v>40.854999999999997</v>
      </c>
      <c r="BT2205" s="12" t="s">
        <v>321</v>
      </c>
      <c r="BU2205" s="654">
        <v>46.835000000000001</v>
      </c>
      <c r="BV2205" s="12" t="s">
        <v>321</v>
      </c>
      <c r="BW2205" s="9">
        <v>0.46</v>
      </c>
      <c r="BX2205" s="9" t="s">
        <v>322</v>
      </c>
      <c r="BY2205" s="755">
        <v>178</v>
      </c>
      <c r="BZ2205" s="9" t="s">
        <v>315</v>
      </c>
      <c r="CA2205" s="755">
        <v>11.8</v>
      </c>
      <c r="CB2205" s="9" t="s">
        <v>315</v>
      </c>
      <c r="CC2205" s="755">
        <v>13</v>
      </c>
      <c r="CD2205" s="9" t="s">
        <v>315</v>
      </c>
      <c r="CE2205" s="755">
        <v>183</v>
      </c>
      <c r="CF2205" s="9" t="s">
        <v>323</v>
      </c>
      <c r="CG2205" s="755">
        <v>79.400000000000006</v>
      </c>
      <c r="CH2205" s="9" t="s">
        <v>323</v>
      </c>
    </row>
    <row r="2206" spans="1:86" x14ac:dyDescent="0.25">
      <c r="A2206" s="444">
        <v>10105692</v>
      </c>
      <c r="C2206" s="772">
        <v>2839</v>
      </c>
      <c r="D2206" s="807">
        <v>0.05</v>
      </c>
      <c r="E2206" s="772">
        <f t="shared" si="95"/>
        <v>2981</v>
      </c>
      <c r="F2206" s="778">
        <v>1.1000000000000001</v>
      </c>
      <c r="G2206" s="774">
        <f t="shared" si="94"/>
        <v>3279</v>
      </c>
      <c r="H2206" s="776"/>
      <c r="I2206" s="758"/>
      <c r="J2206" s="776"/>
      <c r="K2206" s="786"/>
      <c r="L2206" s="9" t="s">
        <v>308</v>
      </c>
      <c r="M2206" s="9" t="s">
        <v>5106</v>
      </c>
      <c r="N2206" s="9" t="s">
        <v>397</v>
      </c>
      <c r="O2206" s="9" t="s">
        <v>310</v>
      </c>
      <c r="P2206" s="9" t="s">
        <v>311</v>
      </c>
      <c r="Q2206" s="9" t="s">
        <v>4894</v>
      </c>
      <c r="R2206" s="9" t="s">
        <v>4897</v>
      </c>
      <c r="S2206" s="9" t="s">
        <v>348</v>
      </c>
      <c r="T2206" s="98" t="s">
        <v>204</v>
      </c>
      <c r="U2206" s="99">
        <v>119</v>
      </c>
      <c r="V2206" s="99" t="s">
        <v>207</v>
      </c>
      <c r="W2206" s="99">
        <v>190</v>
      </c>
      <c r="X2206" s="99" t="s">
        <v>207</v>
      </c>
      <c r="Y2206" s="99">
        <v>129</v>
      </c>
      <c r="Z2206" s="99" t="s">
        <v>207</v>
      </c>
      <c r="AA2206" s="9">
        <v>200</v>
      </c>
      <c r="AB2206" s="99" t="s">
        <v>207</v>
      </c>
      <c r="AC2206" s="9">
        <v>224</v>
      </c>
      <c r="AD2206" s="9" t="s">
        <v>207</v>
      </c>
      <c r="AE2206" s="9">
        <v>88</v>
      </c>
      <c r="AF2206" s="9" t="s">
        <v>315</v>
      </c>
      <c r="AG2206" s="14" t="s">
        <v>349</v>
      </c>
      <c r="AH2206" s="14" t="s">
        <v>207</v>
      </c>
      <c r="AI2206" s="14" t="s">
        <v>350</v>
      </c>
      <c r="AJ2206" s="14" t="s">
        <v>207</v>
      </c>
      <c r="AK2206" s="9">
        <v>5</v>
      </c>
      <c r="AL2206" s="14" t="s">
        <v>207</v>
      </c>
      <c r="AM2206" s="9">
        <v>5</v>
      </c>
      <c r="AN2206" s="14" t="s">
        <v>207</v>
      </c>
      <c r="AO2206" s="9">
        <v>5</v>
      </c>
      <c r="AP2206" s="14" t="s">
        <v>207</v>
      </c>
      <c r="AQ2206" s="9">
        <v>5</v>
      </c>
      <c r="AR2206" s="14" t="s">
        <v>207</v>
      </c>
      <c r="AS2206" s="9" t="s">
        <v>42</v>
      </c>
      <c r="AT2206" s="9" t="s">
        <v>345</v>
      </c>
      <c r="AU2206" s="9" t="s">
        <v>319</v>
      </c>
      <c r="AV2206" s="9" t="s">
        <v>320</v>
      </c>
      <c r="AW2206" s="821" t="s">
        <v>5647</v>
      </c>
      <c r="AX2206" s="9">
        <v>9010600000</v>
      </c>
      <c r="AY2206" s="99">
        <v>251</v>
      </c>
      <c r="AZ2206" s="12" t="s">
        <v>207</v>
      </c>
      <c r="BA2206" s="99">
        <v>25</v>
      </c>
      <c r="BB2206" s="12" t="s">
        <v>207</v>
      </c>
      <c r="BC2206" s="99">
        <v>23</v>
      </c>
      <c r="BD2206" s="12" t="s">
        <v>207</v>
      </c>
      <c r="BE2206" s="99">
        <v>28</v>
      </c>
      <c r="BF2206" s="12" t="s">
        <v>321</v>
      </c>
      <c r="BG2206" s="654">
        <v>27.24</v>
      </c>
      <c r="BH2206" s="12" t="s">
        <v>321</v>
      </c>
      <c r="BI2206" s="99">
        <v>19</v>
      </c>
      <c r="BJ2206" s="12" t="s">
        <v>321</v>
      </c>
      <c r="BK2206" s="754">
        <v>0</v>
      </c>
      <c r="BL2206" s="12" t="s">
        <v>321</v>
      </c>
      <c r="BM2206" s="754">
        <v>5.0999999999999997E-2</v>
      </c>
      <c r="BN2206" s="12" t="s">
        <v>321</v>
      </c>
      <c r="BO2206" s="754">
        <v>8.1890000000000001</v>
      </c>
      <c r="BP2206" s="12" t="s">
        <v>321</v>
      </c>
      <c r="BQ2206" s="754">
        <v>0</v>
      </c>
      <c r="BR2206" s="12" t="s">
        <v>321</v>
      </c>
      <c r="BS2206" s="654">
        <v>0</v>
      </c>
      <c r="BT2206" s="12" t="s">
        <v>321</v>
      </c>
      <c r="BU2206" s="654">
        <v>8.24</v>
      </c>
      <c r="BV2206" s="12" t="s">
        <v>321</v>
      </c>
      <c r="BW2206" s="9">
        <v>0.15</v>
      </c>
      <c r="BX2206" s="9" t="s">
        <v>322</v>
      </c>
      <c r="BY2206" s="755">
        <v>98.8</v>
      </c>
      <c r="BZ2206" s="9" t="s">
        <v>315</v>
      </c>
      <c r="CA2206" s="755">
        <v>9.8000000000000007</v>
      </c>
      <c r="CB2206" s="9" t="s">
        <v>315</v>
      </c>
      <c r="CC2206" s="755">
        <v>9.1</v>
      </c>
      <c r="CD2206" s="9" t="s">
        <v>315</v>
      </c>
      <c r="CE2206" s="755">
        <v>60</v>
      </c>
      <c r="CF2206" s="9" t="s">
        <v>323</v>
      </c>
      <c r="CG2206" s="755">
        <v>41.9</v>
      </c>
      <c r="CH2206" s="9" t="s">
        <v>323</v>
      </c>
    </row>
    <row r="2207" spans="1:86" x14ac:dyDescent="0.25">
      <c r="A2207" s="444">
        <v>10105693</v>
      </c>
      <c r="C2207" s="772">
        <v>3065</v>
      </c>
      <c r="D2207" s="807">
        <v>0.05</v>
      </c>
      <c r="E2207" s="772">
        <f t="shared" si="95"/>
        <v>3218</v>
      </c>
      <c r="F2207" s="778">
        <v>1.1000000000000001</v>
      </c>
      <c r="G2207" s="774">
        <f t="shared" si="94"/>
        <v>3540</v>
      </c>
      <c r="H2207" s="776"/>
      <c r="I2207" s="758"/>
      <c r="J2207" s="776"/>
      <c r="K2207" s="786"/>
      <c r="L2207" s="9" t="s">
        <v>308</v>
      </c>
      <c r="M2207" s="9" t="s">
        <v>5107</v>
      </c>
      <c r="N2207" s="9" t="s">
        <v>397</v>
      </c>
      <c r="O2207" s="9" t="s">
        <v>310</v>
      </c>
      <c r="P2207" s="9" t="s">
        <v>311</v>
      </c>
      <c r="Q2207" s="9" t="s">
        <v>4894</v>
      </c>
      <c r="R2207" s="9" t="s">
        <v>4897</v>
      </c>
      <c r="S2207" s="9" t="s">
        <v>348</v>
      </c>
      <c r="T2207" s="98" t="s">
        <v>204</v>
      </c>
      <c r="U2207" s="99">
        <v>131</v>
      </c>
      <c r="V2207" s="99" t="s">
        <v>207</v>
      </c>
      <c r="W2207" s="99">
        <v>210</v>
      </c>
      <c r="X2207" s="99" t="s">
        <v>207</v>
      </c>
      <c r="Y2207" s="99">
        <v>141</v>
      </c>
      <c r="Z2207" s="99" t="s">
        <v>207</v>
      </c>
      <c r="AA2207" s="9">
        <v>220</v>
      </c>
      <c r="AB2207" s="99" t="s">
        <v>207</v>
      </c>
      <c r="AC2207" s="9">
        <v>248</v>
      </c>
      <c r="AD2207" s="9" t="s">
        <v>207</v>
      </c>
      <c r="AE2207" s="9">
        <v>98</v>
      </c>
      <c r="AF2207" s="9" t="s">
        <v>315</v>
      </c>
      <c r="AG2207" s="14" t="s">
        <v>351</v>
      </c>
      <c r="AH2207" s="14" t="s">
        <v>207</v>
      </c>
      <c r="AI2207" s="14" t="s">
        <v>352</v>
      </c>
      <c r="AJ2207" s="14" t="s">
        <v>207</v>
      </c>
      <c r="AK2207" s="9">
        <v>5</v>
      </c>
      <c r="AL2207" s="14" t="s">
        <v>207</v>
      </c>
      <c r="AM2207" s="9">
        <v>5</v>
      </c>
      <c r="AN2207" s="14" t="s">
        <v>207</v>
      </c>
      <c r="AO2207" s="9">
        <v>5</v>
      </c>
      <c r="AP2207" s="14" t="s">
        <v>207</v>
      </c>
      <c r="AQ2207" s="9">
        <v>5</v>
      </c>
      <c r="AR2207" s="14" t="s">
        <v>207</v>
      </c>
      <c r="AS2207" s="9" t="s">
        <v>42</v>
      </c>
      <c r="AT2207" s="9" t="s">
        <v>345</v>
      </c>
      <c r="AU2207" s="9" t="s">
        <v>319</v>
      </c>
      <c r="AV2207" s="9" t="s">
        <v>320</v>
      </c>
      <c r="AW2207" s="821" t="s">
        <v>5648</v>
      </c>
      <c r="AX2207" s="9">
        <v>9010600000</v>
      </c>
      <c r="AY2207" s="99">
        <v>272</v>
      </c>
      <c r="AZ2207" s="12" t="s">
        <v>207</v>
      </c>
      <c r="BA2207" s="99">
        <v>25</v>
      </c>
      <c r="BB2207" s="12" t="s">
        <v>207</v>
      </c>
      <c r="BC2207" s="99">
        <v>23</v>
      </c>
      <c r="BD2207" s="12" t="s">
        <v>207</v>
      </c>
      <c r="BE2207" s="99">
        <v>30</v>
      </c>
      <c r="BF2207" s="12" t="s">
        <v>321</v>
      </c>
      <c r="BG2207" s="654">
        <v>29.712</v>
      </c>
      <c r="BH2207" s="12" t="s">
        <v>321</v>
      </c>
      <c r="BI2207" s="99">
        <v>20</v>
      </c>
      <c r="BJ2207" s="12" t="s">
        <v>321</v>
      </c>
      <c r="BK2207" s="754">
        <v>0</v>
      </c>
      <c r="BL2207" s="12" t="s">
        <v>321</v>
      </c>
      <c r="BM2207" s="754">
        <v>5.0999999999999997E-2</v>
      </c>
      <c r="BN2207" s="12" t="s">
        <v>321</v>
      </c>
      <c r="BO2207" s="754">
        <v>9.6609999999999996</v>
      </c>
      <c r="BP2207" s="12" t="s">
        <v>321</v>
      </c>
      <c r="BQ2207" s="754">
        <v>0</v>
      </c>
      <c r="BR2207" s="12" t="s">
        <v>321</v>
      </c>
      <c r="BS2207" s="654">
        <v>0</v>
      </c>
      <c r="BT2207" s="12" t="s">
        <v>321</v>
      </c>
      <c r="BU2207" s="654">
        <v>9.7119999999999997</v>
      </c>
      <c r="BV2207" s="12" t="s">
        <v>321</v>
      </c>
      <c r="BW2207" s="9">
        <v>0.16</v>
      </c>
      <c r="BX2207" s="9" t="s">
        <v>322</v>
      </c>
      <c r="BY2207" s="755">
        <v>107.1</v>
      </c>
      <c r="BZ2207" s="9" t="s">
        <v>315</v>
      </c>
      <c r="CA2207" s="755">
        <v>9.8000000000000007</v>
      </c>
      <c r="CB2207" s="9" t="s">
        <v>315</v>
      </c>
      <c r="CC2207" s="755">
        <v>9.1</v>
      </c>
      <c r="CD2207" s="9" t="s">
        <v>315</v>
      </c>
      <c r="CE2207" s="755">
        <v>66</v>
      </c>
      <c r="CF2207" s="9" t="s">
        <v>323</v>
      </c>
      <c r="CG2207" s="755">
        <v>44.1</v>
      </c>
      <c r="CH2207" s="9" t="s">
        <v>323</v>
      </c>
    </row>
    <row r="2208" spans="1:86" x14ac:dyDescent="0.25">
      <c r="A2208" s="444">
        <v>10105694</v>
      </c>
      <c r="C2208" s="772">
        <v>3306</v>
      </c>
      <c r="D2208" s="807">
        <v>0.05</v>
      </c>
      <c r="E2208" s="772">
        <f t="shared" si="95"/>
        <v>3471</v>
      </c>
      <c r="F2208" s="778">
        <v>1.1000000000000001</v>
      </c>
      <c r="G2208" s="774">
        <f t="shared" si="94"/>
        <v>3818</v>
      </c>
      <c r="H2208" s="776"/>
      <c r="I2208" s="758"/>
      <c r="J2208" s="776"/>
      <c r="K2208" s="786"/>
      <c r="L2208" s="9" t="s">
        <v>308</v>
      </c>
      <c r="M2208" s="9" t="s">
        <v>5108</v>
      </c>
      <c r="N2208" s="9" t="s">
        <v>397</v>
      </c>
      <c r="O2208" s="9" t="s">
        <v>310</v>
      </c>
      <c r="P2208" s="9" t="s">
        <v>311</v>
      </c>
      <c r="Q2208" s="9" t="s">
        <v>4894</v>
      </c>
      <c r="R2208" s="9" t="s">
        <v>4897</v>
      </c>
      <c r="S2208" s="9" t="s">
        <v>348</v>
      </c>
      <c r="T2208" s="98" t="s">
        <v>204</v>
      </c>
      <c r="U2208" s="99">
        <v>144</v>
      </c>
      <c r="V2208" s="99" t="s">
        <v>207</v>
      </c>
      <c r="W2208" s="99">
        <v>230</v>
      </c>
      <c r="X2208" s="99" t="s">
        <v>207</v>
      </c>
      <c r="Y2208" s="99">
        <v>154</v>
      </c>
      <c r="Z2208" s="99" t="s">
        <v>207</v>
      </c>
      <c r="AA2208" s="9">
        <v>240</v>
      </c>
      <c r="AB2208" s="99" t="s">
        <v>207</v>
      </c>
      <c r="AC2208" s="9">
        <v>271</v>
      </c>
      <c r="AD2208" s="9" t="s">
        <v>207</v>
      </c>
      <c r="AE2208" s="9">
        <v>107</v>
      </c>
      <c r="AF2208" s="9" t="s">
        <v>315</v>
      </c>
      <c r="AG2208" s="14" t="s">
        <v>353</v>
      </c>
      <c r="AH2208" s="14" t="s">
        <v>207</v>
      </c>
      <c r="AI2208" s="14" t="s">
        <v>354</v>
      </c>
      <c r="AJ2208" s="14" t="s">
        <v>207</v>
      </c>
      <c r="AK2208" s="9">
        <v>5</v>
      </c>
      <c r="AL2208" s="14" t="s">
        <v>207</v>
      </c>
      <c r="AM2208" s="9">
        <v>5</v>
      </c>
      <c r="AN2208" s="14" t="s">
        <v>207</v>
      </c>
      <c r="AO2208" s="9">
        <v>5</v>
      </c>
      <c r="AP2208" s="14" t="s">
        <v>207</v>
      </c>
      <c r="AQ2208" s="9">
        <v>5</v>
      </c>
      <c r="AR2208" s="14" t="s">
        <v>207</v>
      </c>
      <c r="AS2208" s="9" t="s">
        <v>42</v>
      </c>
      <c r="AT2208" s="9" t="s">
        <v>345</v>
      </c>
      <c r="AU2208" s="9" t="s">
        <v>319</v>
      </c>
      <c r="AV2208" s="9" t="s">
        <v>320</v>
      </c>
      <c r="AW2208" s="821" t="s">
        <v>5649</v>
      </c>
      <c r="AX2208" s="9">
        <v>9010600000</v>
      </c>
      <c r="AY2208" s="99">
        <v>292</v>
      </c>
      <c r="AZ2208" s="12" t="s">
        <v>207</v>
      </c>
      <c r="BA2208" s="99">
        <v>25</v>
      </c>
      <c r="BB2208" s="12" t="s">
        <v>207</v>
      </c>
      <c r="BC2208" s="99">
        <v>23</v>
      </c>
      <c r="BD2208" s="12" t="s">
        <v>207</v>
      </c>
      <c r="BE2208" s="99">
        <v>34</v>
      </c>
      <c r="BF2208" s="12" t="s">
        <v>321</v>
      </c>
      <c r="BG2208" s="654">
        <v>33.064</v>
      </c>
      <c r="BH2208" s="12" t="s">
        <v>321</v>
      </c>
      <c r="BI2208" s="99">
        <v>22</v>
      </c>
      <c r="BJ2208" s="12" t="s">
        <v>321</v>
      </c>
      <c r="BK2208" s="754">
        <v>0</v>
      </c>
      <c r="BL2208" s="12" t="s">
        <v>321</v>
      </c>
      <c r="BM2208" s="754">
        <v>5.0999999999999997E-2</v>
      </c>
      <c r="BN2208" s="12" t="s">
        <v>321</v>
      </c>
      <c r="BO2208" s="754">
        <v>11.012</v>
      </c>
      <c r="BP2208" s="12" t="s">
        <v>321</v>
      </c>
      <c r="BQ2208" s="754">
        <v>0</v>
      </c>
      <c r="BR2208" s="12" t="s">
        <v>321</v>
      </c>
      <c r="BS2208" s="654">
        <v>0</v>
      </c>
      <c r="BT2208" s="12" t="s">
        <v>321</v>
      </c>
      <c r="BU2208" s="654">
        <v>11.064</v>
      </c>
      <c r="BV2208" s="12" t="s">
        <v>321</v>
      </c>
      <c r="BW2208" s="9">
        <v>0.17</v>
      </c>
      <c r="BX2208" s="9" t="s">
        <v>322</v>
      </c>
      <c r="BY2208" s="755">
        <v>115</v>
      </c>
      <c r="BZ2208" s="9" t="s">
        <v>315</v>
      </c>
      <c r="CA2208" s="755">
        <v>9.8000000000000007</v>
      </c>
      <c r="CB2208" s="9" t="s">
        <v>315</v>
      </c>
      <c r="CC2208" s="755">
        <v>9.1</v>
      </c>
      <c r="CD2208" s="9" t="s">
        <v>315</v>
      </c>
      <c r="CE2208" s="755">
        <v>73</v>
      </c>
      <c r="CF2208" s="9" t="s">
        <v>323</v>
      </c>
      <c r="CG2208" s="755">
        <v>48.5</v>
      </c>
      <c r="CH2208" s="9" t="s">
        <v>323</v>
      </c>
    </row>
    <row r="2209" spans="1:86" x14ac:dyDescent="0.25">
      <c r="A2209" s="444">
        <v>10105695</v>
      </c>
      <c r="C2209" s="772">
        <v>3561</v>
      </c>
      <c r="D2209" s="807">
        <v>0.05</v>
      </c>
      <c r="E2209" s="772">
        <f t="shared" si="95"/>
        <v>3739</v>
      </c>
      <c r="F2209" s="778">
        <v>1.1000000000000001</v>
      </c>
      <c r="G2209" s="774">
        <f t="shared" si="94"/>
        <v>4113</v>
      </c>
      <c r="H2209" s="776"/>
      <c r="I2209" s="758"/>
      <c r="J2209" s="776"/>
      <c r="K2209" s="786"/>
      <c r="L2209" s="9" t="s">
        <v>308</v>
      </c>
      <c r="M2209" s="9" t="s">
        <v>5109</v>
      </c>
      <c r="N2209" s="9" t="s">
        <v>397</v>
      </c>
      <c r="O2209" s="9" t="s">
        <v>310</v>
      </c>
      <c r="P2209" s="9" t="s">
        <v>311</v>
      </c>
      <c r="Q2209" s="9" t="s">
        <v>4894</v>
      </c>
      <c r="R2209" s="9" t="s">
        <v>4897</v>
      </c>
      <c r="S2209" s="9" t="s">
        <v>348</v>
      </c>
      <c r="T2209" s="98" t="s">
        <v>204</v>
      </c>
      <c r="U2209" s="99">
        <v>156</v>
      </c>
      <c r="V2209" s="99" t="s">
        <v>207</v>
      </c>
      <c r="W2209" s="99">
        <v>250</v>
      </c>
      <c r="X2209" s="99" t="s">
        <v>207</v>
      </c>
      <c r="Y2209" s="99">
        <v>166</v>
      </c>
      <c r="Z2209" s="99" t="s">
        <v>207</v>
      </c>
      <c r="AA2209" s="9">
        <v>260</v>
      </c>
      <c r="AB2209" s="99" t="s">
        <v>207</v>
      </c>
      <c r="AC2209" s="9">
        <v>295</v>
      </c>
      <c r="AD2209" s="9" t="s">
        <v>207</v>
      </c>
      <c r="AE2209" s="9">
        <v>117</v>
      </c>
      <c r="AF2209" s="9" t="s">
        <v>315</v>
      </c>
      <c r="AG2209" s="14" t="s">
        <v>355</v>
      </c>
      <c r="AH2209" s="14" t="s">
        <v>207</v>
      </c>
      <c r="AI2209" s="14" t="s">
        <v>356</v>
      </c>
      <c r="AJ2209" s="14" t="s">
        <v>207</v>
      </c>
      <c r="AK2209" s="9">
        <v>5</v>
      </c>
      <c r="AL2209" s="14" t="s">
        <v>207</v>
      </c>
      <c r="AM2209" s="9">
        <v>5</v>
      </c>
      <c r="AN2209" s="14" t="s">
        <v>207</v>
      </c>
      <c r="AO2209" s="9">
        <v>5</v>
      </c>
      <c r="AP2209" s="14" t="s">
        <v>207</v>
      </c>
      <c r="AQ2209" s="9">
        <v>5</v>
      </c>
      <c r="AR2209" s="14" t="s">
        <v>207</v>
      </c>
      <c r="AS2209" s="9" t="s">
        <v>42</v>
      </c>
      <c r="AT2209" s="9" t="s">
        <v>345</v>
      </c>
      <c r="AU2209" s="9" t="s">
        <v>319</v>
      </c>
      <c r="AV2209" s="9" t="s">
        <v>320</v>
      </c>
      <c r="AW2209" s="821" t="s">
        <v>5650</v>
      </c>
      <c r="AX2209" s="9">
        <v>9010600000</v>
      </c>
      <c r="AY2209" s="99">
        <v>312</v>
      </c>
      <c r="AZ2209" s="12" t="s">
        <v>207</v>
      </c>
      <c r="BA2209" s="99">
        <v>25</v>
      </c>
      <c r="BB2209" s="12" t="s">
        <v>207</v>
      </c>
      <c r="BC2209" s="99">
        <v>23</v>
      </c>
      <c r="BD2209" s="12" t="s">
        <v>207</v>
      </c>
      <c r="BE2209" s="99">
        <v>35</v>
      </c>
      <c r="BF2209" s="12" t="s">
        <v>321</v>
      </c>
      <c r="BG2209" s="654">
        <v>34.816000000000003</v>
      </c>
      <c r="BH2209" s="12" t="s">
        <v>321</v>
      </c>
      <c r="BI2209" s="99">
        <v>23</v>
      </c>
      <c r="BJ2209" s="12" t="s">
        <v>321</v>
      </c>
      <c r="BK2209" s="754">
        <v>0</v>
      </c>
      <c r="BL2209" s="12" t="s">
        <v>321</v>
      </c>
      <c r="BM2209" s="754">
        <v>5.0999999999999997E-2</v>
      </c>
      <c r="BN2209" s="12" t="s">
        <v>321</v>
      </c>
      <c r="BO2209" s="754">
        <v>11.763999999999999</v>
      </c>
      <c r="BP2209" s="12" t="s">
        <v>321</v>
      </c>
      <c r="BQ2209" s="754">
        <v>0</v>
      </c>
      <c r="BR2209" s="12" t="s">
        <v>321</v>
      </c>
      <c r="BS2209" s="654">
        <v>0</v>
      </c>
      <c r="BT2209" s="12" t="s">
        <v>321</v>
      </c>
      <c r="BU2209" s="654">
        <v>11.816000000000001</v>
      </c>
      <c r="BV2209" s="12" t="s">
        <v>321</v>
      </c>
      <c r="BW2209" s="9">
        <v>0.18</v>
      </c>
      <c r="BX2209" s="9" t="s">
        <v>322</v>
      </c>
      <c r="BY2209" s="755">
        <v>122.8</v>
      </c>
      <c r="BZ2209" s="9" t="s">
        <v>315</v>
      </c>
      <c r="CA2209" s="755">
        <v>9.8000000000000007</v>
      </c>
      <c r="CB2209" s="9" t="s">
        <v>315</v>
      </c>
      <c r="CC2209" s="755">
        <v>9.1</v>
      </c>
      <c r="CD2209" s="9" t="s">
        <v>315</v>
      </c>
      <c r="CE2209" s="755">
        <v>77</v>
      </c>
      <c r="CF2209" s="9" t="s">
        <v>323</v>
      </c>
      <c r="CG2209" s="755">
        <v>50.7</v>
      </c>
      <c r="CH2209" s="9" t="s">
        <v>323</v>
      </c>
    </row>
    <row r="2210" spans="1:86" x14ac:dyDescent="0.25">
      <c r="A2210" s="444">
        <v>10105696</v>
      </c>
      <c r="C2210" s="772">
        <v>3830</v>
      </c>
      <c r="D2210" s="807">
        <v>0.05</v>
      </c>
      <c r="E2210" s="772">
        <f t="shared" si="95"/>
        <v>4022</v>
      </c>
      <c r="F2210" s="778">
        <v>1.1000000000000001</v>
      </c>
      <c r="G2210" s="774">
        <f t="shared" si="94"/>
        <v>4424</v>
      </c>
      <c r="H2210" s="776"/>
      <c r="I2210" s="758"/>
      <c r="J2210" s="776"/>
      <c r="K2210" s="786"/>
      <c r="L2210" s="9" t="s">
        <v>308</v>
      </c>
      <c r="M2210" s="9" t="s">
        <v>5110</v>
      </c>
      <c r="N2210" s="9" t="s">
        <v>397</v>
      </c>
      <c r="O2210" s="9" t="s">
        <v>310</v>
      </c>
      <c r="P2210" s="9" t="s">
        <v>311</v>
      </c>
      <c r="Q2210" s="9" t="s">
        <v>4894</v>
      </c>
      <c r="R2210" s="9" t="s">
        <v>4897</v>
      </c>
      <c r="S2210" s="9" t="s">
        <v>348</v>
      </c>
      <c r="T2210" s="98" t="s">
        <v>204</v>
      </c>
      <c r="U2210" s="99">
        <v>169</v>
      </c>
      <c r="V2210" s="99" t="s">
        <v>207</v>
      </c>
      <c r="W2210" s="99">
        <v>270</v>
      </c>
      <c r="X2210" s="99" t="s">
        <v>207</v>
      </c>
      <c r="Y2210" s="99">
        <v>179</v>
      </c>
      <c r="Z2210" s="99" t="s">
        <v>207</v>
      </c>
      <c r="AA2210" s="9">
        <v>280</v>
      </c>
      <c r="AB2210" s="99" t="s">
        <v>207</v>
      </c>
      <c r="AC2210" s="9">
        <v>319</v>
      </c>
      <c r="AD2210" s="9" t="s">
        <v>207</v>
      </c>
      <c r="AE2210" s="9">
        <v>126</v>
      </c>
      <c r="AF2210" s="9" t="s">
        <v>315</v>
      </c>
      <c r="AG2210" s="14" t="s">
        <v>357</v>
      </c>
      <c r="AH2210" s="14" t="s">
        <v>207</v>
      </c>
      <c r="AI2210" s="14" t="s">
        <v>358</v>
      </c>
      <c r="AJ2210" s="14" t="s">
        <v>207</v>
      </c>
      <c r="AK2210" s="9">
        <v>5</v>
      </c>
      <c r="AL2210" s="14" t="s">
        <v>207</v>
      </c>
      <c r="AM2210" s="9">
        <v>5</v>
      </c>
      <c r="AN2210" s="14" t="s">
        <v>207</v>
      </c>
      <c r="AO2210" s="9">
        <v>5</v>
      </c>
      <c r="AP2210" s="14" t="s">
        <v>207</v>
      </c>
      <c r="AQ2210" s="9">
        <v>5</v>
      </c>
      <c r="AR2210" s="14" t="s">
        <v>207</v>
      </c>
      <c r="AS2210" s="9" t="s">
        <v>42</v>
      </c>
      <c r="AT2210" s="9" t="s">
        <v>345</v>
      </c>
      <c r="AU2210" s="9" t="s">
        <v>319</v>
      </c>
      <c r="AV2210" s="9" t="s">
        <v>320</v>
      </c>
      <c r="AW2210" s="821" t="s">
        <v>5651</v>
      </c>
      <c r="AX2210" s="9">
        <v>9010600000</v>
      </c>
      <c r="AY2210" s="99">
        <v>330</v>
      </c>
      <c r="AZ2210" s="12" t="s">
        <v>207</v>
      </c>
      <c r="BA2210" s="99">
        <v>25</v>
      </c>
      <c r="BB2210" s="12" t="s">
        <v>207</v>
      </c>
      <c r="BC2210" s="99">
        <v>23</v>
      </c>
      <c r="BD2210" s="12" t="s">
        <v>207</v>
      </c>
      <c r="BE2210" s="99">
        <v>38</v>
      </c>
      <c r="BF2210" s="12" t="s">
        <v>321</v>
      </c>
      <c r="BG2210" s="654">
        <v>37.048000000000002</v>
      </c>
      <c r="BH2210" s="12" t="s">
        <v>321</v>
      </c>
      <c r="BI2210" s="99">
        <v>25</v>
      </c>
      <c r="BJ2210" s="12" t="s">
        <v>321</v>
      </c>
      <c r="BK2210" s="754">
        <v>0</v>
      </c>
      <c r="BL2210" s="12" t="s">
        <v>321</v>
      </c>
      <c r="BM2210" s="754">
        <v>5.0999999999999997E-2</v>
      </c>
      <c r="BN2210" s="12" t="s">
        <v>321</v>
      </c>
      <c r="BO2210" s="754">
        <v>11.996</v>
      </c>
      <c r="BP2210" s="12" t="s">
        <v>321</v>
      </c>
      <c r="BQ2210" s="754">
        <v>0</v>
      </c>
      <c r="BR2210" s="12" t="s">
        <v>321</v>
      </c>
      <c r="BS2210" s="654">
        <v>0</v>
      </c>
      <c r="BT2210" s="12" t="s">
        <v>321</v>
      </c>
      <c r="BU2210" s="654">
        <v>12.048</v>
      </c>
      <c r="BV2210" s="12" t="s">
        <v>321</v>
      </c>
      <c r="BW2210" s="9">
        <v>0.19</v>
      </c>
      <c r="BX2210" s="9" t="s">
        <v>322</v>
      </c>
      <c r="BY2210" s="755">
        <v>129.9</v>
      </c>
      <c r="BZ2210" s="9" t="s">
        <v>315</v>
      </c>
      <c r="CA2210" s="755">
        <v>9.8000000000000007</v>
      </c>
      <c r="CB2210" s="9" t="s">
        <v>315</v>
      </c>
      <c r="CC2210" s="755">
        <v>9.1</v>
      </c>
      <c r="CD2210" s="9" t="s">
        <v>315</v>
      </c>
      <c r="CE2210" s="755">
        <v>82</v>
      </c>
      <c r="CF2210" s="9" t="s">
        <v>323</v>
      </c>
      <c r="CG2210" s="755">
        <v>55.1</v>
      </c>
      <c r="CH2210" s="9" t="s">
        <v>323</v>
      </c>
    </row>
    <row r="2211" spans="1:86" x14ac:dyDescent="0.25">
      <c r="A2211" s="444">
        <v>10105697</v>
      </c>
      <c r="C2211" s="772">
        <v>4114</v>
      </c>
      <c r="D2211" s="807">
        <v>0.05</v>
      </c>
      <c r="E2211" s="772">
        <f t="shared" si="95"/>
        <v>4320</v>
      </c>
      <c r="F2211" s="778">
        <v>1.1000000000000001</v>
      </c>
      <c r="G2211" s="774">
        <f t="shared" si="94"/>
        <v>4752</v>
      </c>
      <c r="H2211" s="776"/>
      <c r="I2211" s="758"/>
      <c r="J2211" s="776"/>
      <c r="K2211" s="786"/>
      <c r="L2211" s="9" t="s">
        <v>308</v>
      </c>
      <c r="M2211" s="9" t="s">
        <v>5111</v>
      </c>
      <c r="N2211" s="9" t="s">
        <v>397</v>
      </c>
      <c r="O2211" s="9" t="s">
        <v>310</v>
      </c>
      <c r="P2211" s="9" t="s">
        <v>311</v>
      </c>
      <c r="Q2211" s="9" t="s">
        <v>4894</v>
      </c>
      <c r="R2211" s="9" t="s">
        <v>4897</v>
      </c>
      <c r="S2211" s="9" t="s">
        <v>348</v>
      </c>
      <c r="T2211" s="98" t="s">
        <v>204</v>
      </c>
      <c r="U2211" s="99">
        <v>181</v>
      </c>
      <c r="V2211" s="99" t="s">
        <v>207</v>
      </c>
      <c r="W2211" s="99">
        <v>290</v>
      </c>
      <c r="X2211" s="99" t="s">
        <v>207</v>
      </c>
      <c r="Y2211" s="99">
        <v>191</v>
      </c>
      <c r="Z2211" s="99" t="s">
        <v>207</v>
      </c>
      <c r="AA2211" s="9">
        <v>300</v>
      </c>
      <c r="AB2211" s="99" t="s">
        <v>207</v>
      </c>
      <c r="AC2211" s="9">
        <v>342</v>
      </c>
      <c r="AD2211" s="9" t="s">
        <v>207</v>
      </c>
      <c r="AE2211" s="9">
        <v>135</v>
      </c>
      <c r="AF2211" s="9" t="s">
        <v>315</v>
      </c>
      <c r="AG2211" s="14" t="s">
        <v>359</v>
      </c>
      <c r="AH2211" s="14" t="s">
        <v>207</v>
      </c>
      <c r="AI2211" s="14" t="s">
        <v>360</v>
      </c>
      <c r="AJ2211" s="14" t="s">
        <v>207</v>
      </c>
      <c r="AK2211" s="9">
        <v>5</v>
      </c>
      <c r="AL2211" s="14" t="s">
        <v>207</v>
      </c>
      <c r="AM2211" s="9">
        <v>5</v>
      </c>
      <c r="AN2211" s="14" t="s">
        <v>207</v>
      </c>
      <c r="AO2211" s="9">
        <v>5</v>
      </c>
      <c r="AP2211" s="14" t="s">
        <v>207</v>
      </c>
      <c r="AQ2211" s="9">
        <v>5</v>
      </c>
      <c r="AR2211" s="14" t="s">
        <v>207</v>
      </c>
      <c r="AS2211" s="9" t="s">
        <v>42</v>
      </c>
      <c r="AT2211" s="9" t="s">
        <v>345</v>
      </c>
      <c r="AU2211" s="9" t="s">
        <v>319</v>
      </c>
      <c r="AV2211" s="9" t="s">
        <v>320</v>
      </c>
      <c r="AW2211" s="821" t="s">
        <v>5652</v>
      </c>
      <c r="AX2211" s="9">
        <v>9010600000</v>
      </c>
      <c r="AY2211" s="99">
        <v>351</v>
      </c>
      <c r="AZ2211" s="12" t="s">
        <v>207</v>
      </c>
      <c r="BA2211" s="99">
        <v>25</v>
      </c>
      <c r="BB2211" s="12" t="s">
        <v>207</v>
      </c>
      <c r="BC2211" s="99">
        <v>23</v>
      </c>
      <c r="BD2211" s="12" t="s">
        <v>207</v>
      </c>
      <c r="BE2211" s="99">
        <v>39</v>
      </c>
      <c r="BF2211" s="12" t="s">
        <v>321</v>
      </c>
      <c r="BG2211" s="654">
        <v>38.558999999999997</v>
      </c>
      <c r="BH2211" s="12" t="s">
        <v>321</v>
      </c>
      <c r="BI2211" s="99">
        <v>27</v>
      </c>
      <c r="BJ2211" s="12" t="s">
        <v>321</v>
      </c>
      <c r="BK2211" s="754">
        <v>0</v>
      </c>
      <c r="BL2211" s="12" t="s">
        <v>321</v>
      </c>
      <c r="BM2211" s="754">
        <v>5.0999999999999997E-2</v>
      </c>
      <c r="BN2211" s="12" t="s">
        <v>321</v>
      </c>
      <c r="BO2211" s="754">
        <v>11.507999999999999</v>
      </c>
      <c r="BP2211" s="12" t="s">
        <v>321</v>
      </c>
      <c r="BQ2211" s="754">
        <v>0</v>
      </c>
      <c r="BR2211" s="12" t="s">
        <v>321</v>
      </c>
      <c r="BS2211" s="654">
        <v>0</v>
      </c>
      <c r="BT2211" s="12" t="s">
        <v>321</v>
      </c>
      <c r="BU2211" s="654">
        <v>11.558999999999999</v>
      </c>
      <c r="BV2211" s="12" t="s">
        <v>321</v>
      </c>
      <c r="BW2211" s="9">
        <v>0.2</v>
      </c>
      <c r="BX2211" s="9" t="s">
        <v>322</v>
      </c>
      <c r="BY2211" s="755">
        <v>138.19999999999999</v>
      </c>
      <c r="BZ2211" s="9" t="s">
        <v>315</v>
      </c>
      <c r="CA2211" s="755">
        <v>9.8000000000000007</v>
      </c>
      <c r="CB2211" s="9" t="s">
        <v>315</v>
      </c>
      <c r="CC2211" s="755">
        <v>9.1</v>
      </c>
      <c r="CD2211" s="9" t="s">
        <v>315</v>
      </c>
      <c r="CE2211" s="755">
        <v>85</v>
      </c>
      <c r="CF2211" s="9" t="s">
        <v>323</v>
      </c>
      <c r="CG2211" s="755">
        <v>59.5</v>
      </c>
      <c r="CH2211" s="9" t="s">
        <v>323</v>
      </c>
    </row>
    <row r="2212" spans="1:86" x14ac:dyDescent="0.25">
      <c r="A2212" s="444">
        <v>10105698</v>
      </c>
      <c r="C2212" s="772">
        <v>4411</v>
      </c>
      <c r="D2212" s="807">
        <v>0.05</v>
      </c>
      <c r="E2212" s="772">
        <f t="shared" si="95"/>
        <v>4632</v>
      </c>
      <c r="F2212" s="778">
        <v>1.1000000000000001</v>
      </c>
      <c r="G2212" s="774">
        <f t="shared" si="94"/>
        <v>5095</v>
      </c>
      <c r="H2212" s="776"/>
      <c r="I2212" s="758"/>
      <c r="J2212" s="776"/>
      <c r="K2212" s="786"/>
      <c r="L2212" s="9" t="s">
        <v>308</v>
      </c>
      <c r="M2212" s="9" t="s">
        <v>5112</v>
      </c>
      <c r="N2212" s="9" t="s">
        <v>397</v>
      </c>
      <c r="O2212" s="9" t="s">
        <v>310</v>
      </c>
      <c r="P2212" s="9" t="s">
        <v>311</v>
      </c>
      <c r="Q2212" s="9" t="s">
        <v>4894</v>
      </c>
      <c r="R2212" s="9" t="s">
        <v>4897</v>
      </c>
      <c r="S2212" s="9" t="s">
        <v>348</v>
      </c>
      <c r="T2212" s="98" t="s">
        <v>204</v>
      </c>
      <c r="U2212" s="99">
        <v>194</v>
      </c>
      <c r="V2212" s="99" t="s">
        <v>207</v>
      </c>
      <c r="W2212" s="99">
        <v>310</v>
      </c>
      <c r="X2212" s="99" t="s">
        <v>207</v>
      </c>
      <c r="Y2212" s="99">
        <v>204</v>
      </c>
      <c r="Z2212" s="99" t="s">
        <v>207</v>
      </c>
      <c r="AA2212" s="9">
        <v>320</v>
      </c>
      <c r="AB2212" s="99" t="s">
        <v>207</v>
      </c>
      <c r="AC2212" s="9">
        <v>366</v>
      </c>
      <c r="AD2212" s="9" t="s">
        <v>207</v>
      </c>
      <c r="AE2212" s="9">
        <v>144</v>
      </c>
      <c r="AF2212" s="9" t="s">
        <v>315</v>
      </c>
      <c r="AG2212" s="14" t="s">
        <v>361</v>
      </c>
      <c r="AH2212" s="14" t="s">
        <v>207</v>
      </c>
      <c r="AI2212" s="14" t="s">
        <v>362</v>
      </c>
      <c r="AJ2212" s="14" t="s">
        <v>207</v>
      </c>
      <c r="AK2212" s="9">
        <v>5</v>
      </c>
      <c r="AL2212" s="14" t="s">
        <v>207</v>
      </c>
      <c r="AM2212" s="9">
        <v>5</v>
      </c>
      <c r="AN2212" s="14" t="s">
        <v>207</v>
      </c>
      <c r="AO2212" s="9">
        <v>5</v>
      </c>
      <c r="AP2212" s="14" t="s">
        <v>207</v>
      </c>
      <c r="AQ2212" s="9">
        <v>5</v>
      </c>
      <c r="AR2212" s="14" t="s">
        <v>207</v>
      </c>
      <c r="AS2212" s="9" t="s">
        <v>42</v>
      </c>
      <c r="AT2212" s="9" t="s">
        <v>345</v>
      </c>
      <c r="AU2212" s="9" t="s">
        <v>319</v>
      </c>
      <c r="AV2212" s="9" t="s">
        <v>320</v>
      </c>
      <c r="AW2212" s="821" t="s">
        <v>5653</v>
      </c>
      <c r="AX2212" s="9">
        <v>9010600000</v>
      </c>
      <c r="AY2212" s="99">
        <v>373</v>
      </c>
      <c r="AZ2212" s="12" t="s">
        <v>207</v>
      </c>
      <c r="BA2212" s="99">
        <v>25</v>
      </c>
      <c r="BB2212" s="12" t="s">
        <v>207</v>
      </c>
      <c r="BC2212" s="99">
        <v>23</v>
      </c>
      <c r="BD2212" s="12" t="s">
        <v>207</v>
      </c>
      <c r="BE2212" s="99">
        <v>41</v>
      </c>
      <c r="BF2212" s="12" t="s">
        <v>321</v>
      </c>
      <c r="BG2212" s="654">
        <v>40.933999999999997</v>
      </c>
      <c r="BH2212" s="12" t="s">
        <v>321</v>
      </c>
      <c r="BI2212" s="99">
        <v>29</v>
      </c>
      <c r="BJ2212" s="12" t="s">
        <v>321</v>
      </c>
      <c r="BK2212" s="754">
        <v>0</v>
      </c>
      <c r="BL2212" s="12" t="s">
        <v>321</v>
      </c>
      <c r="BM2212" s="754">
        <v>5.0999999999999997E-2</v>
      </c>
      <c r="BN2212" s="12" t="s">
        <v>321</v>
      </c>
      <c r="BO2212" s="754">
        <v>11.882999999999999</v>
      </c>
      <c r="BP2212" s="12" t="s">
        <v>321</v>
      </c>
      <c r="BQ2212" s="754">
        <v>0</v>
      </c>
      <c r="BR2212" s="12" t="s">
        <v>321</v>
      </c>
      <c r="BS2212" s="654">
        <v>0</v>
      </c>
      <c r="BT2212" s="12" t="s">
        <v>321</v>
      </c>
      <c r="BU2212" s="654">
        <v>11.933999999999999</v>
      </c>
      <c r="BV2212" s="12" t="s">
        <v>321</v>
      </c>
      <c r="BW2212" s="9">
        <v>0.22</v>
      </c>
      <c r="BX2212" s="9" t="s">
        <v>322</v>
      </c>
      <c r="BY2212" s="755">
        <v>146.9</v>
      </c>
      <c r="BZ2212" s="9" t="s">
        <v>315</v>
      </c>
      <c r="CA2212" s="755">
        <v>9.8000000000000007</v>
      </c>
      <c r="CB2212" s="9" t="s">
        <v>315</v>
      </c>
      <c r="CC2212" s="755">
        <v>9.1</v>
      </c>
      <c r="CD2212" s="9" t="s">
        <v>315</v>
      </c>
      <c r="CE2212" s="755">
        <v>90</v>
      </c>
      <c r="CF2212" s="9" t="s">
        <v>323</v>
      </c>
      <c r="CG2212" s="755">
        <v>63.9</v>
      </c>
      <c r="CH2212" s="9" t="s">
        <v>323</v>
      </c>
    </row>
    <row r="2213" spans="1:86" x14ac:dyDescent="0.25">
      <c r="A2213" s="444">
        <v>10105699</v>
      </c>
      <c r="C2213" s="772">
        <v>4723</v>
      </c>
      <c r="D2213" s="807">
        <v>0.05</v>
      </c>
      <c r="E2213" s="772">
        <f t="shared" si="95"/>
        <v>4959</v>
      </c>
      <c r="F2213" s="778">
        <v>1.1000000000000001</v>
      </c>
      <c r="G2213" s="774">
        <f t="shared" si="94"/>
        <v>5455</v>
      </c>
      <c r="H2213" s="776"/>
      <c r="I2213" s="758"/>
      <c r="J2213" s="776"/>
      <c r="K2213" s="786"/>
      <c r="L2213" s="9" t="s">
        <v>308</v>
      </c>
      <c r="M2213" s="9" t="s">
        <v>5113</v>
      </c>
      <c r="N2213" s="9" t="s">
        <v>397</v>
      </c>
      <c r="O2213" s="9" t="s">
        <v>310</v>
      </c>
      <c r="P2213" s="9" t="s">
        <v>311</v>
      </c>
      <c r="Q2213" s="9" t="s">
        <v>4894</v>
      </c>
      <c r="R2213" s="9" t="s">
        <v>4897</v>
      </c>
      <c r="S2213" s="9" t="s">
        <v>348</v>
      </c>
      <c r="T2213" s="98" t="s">
        <v>204</v>
      </c>
      <c r="U2213" s="99">
        <v>206</v>
      </c>
      <c r="V2213" s="99" t="s">
        <v>207</v>
      </c>
      <c r="W2213" s="99">
        <v>330</v>
      </c>
      <c r="X2213" s="99" t="s">
        <v>207</v>
      </c>
      <c r="Y2213" s="99">
        <v>216</v>
      </c>
      <c r="Z2213" s="99" t="s">
        <v>207</v>
      </c>
      <c r="AA2213" s="9">
        <v>340</v>
      </c>
      <c r="AB2213" s="99" t="s">
        <v>207</v>
      </c>
      <c r="AC2213" s="9">
        <v>389</v>
      </c>
      <c r="AD2213" s="9" t="s">
        <v>207</v>
      </c>
      <c r="AE2213" s="9">
        <v>153</v>
      </c>
      <c r="AF2213" s="9" t="s">
        <v>315</v>
      </c>
      <c r="AG2213" s="14" t="s">
        <v>363</v>
      </c>
      <c r="AH2213" s="14" t="s">
        <v>207</v>
      </c>
      <c r="AI2213" s="14" t="s">
        <v>364</v>
      </c>
      <c r="AJ2213" s="14" t="s">
        <v>207</v>
      </c>
      <c r="AK2213" s="9">
        <v>5</v>
      </c>
      <c r="AL2213" s="14" t="s">
        <v>207</v>
      </c>
      <c r="AM2213" s="9">
        <v>5</v>
      </c>
      <c r="AN2213" s="14" t="s">
        <v>207</v>
      </c>
      <c r="AO2213" s="9">
        <v>5</v>
      </c>
      <c r="AP2213" s="14" t="s">
        <v>207</v>
      </c>
      <c r="AQ2213" s="9">
        <v>5</v>
      </c>
      <c r="AR2213" s="14" t="s">
        <v>207</v>
      </c>
      <c r="AS2213" s="9" t="s">
        <v>42</v>
      </c>
      <c r="AT2213" s="9" t="s">
        <v>345</v>
      </c>
      <c r="AU2213" s="9" t="s">
        <v>319</v>
      </c>
      <c r="AV2213" s="9" t="s">
        <v>320</v>
      </c>
      <c r="AW2213" s="821" t="s">
        <v>5654</v>
      </c>
      <c r="AX2213" s="9">
        <v>9010600000</v>
      </c>
      <c r="AY2213" s="99">
        <v>396</v>
      </c>
      <c r="AZ2213" s="12" t="s">
        <v>207</v>
      </c>
      <c r="BA2213" s="99">
        <v>25</v>
      </c>
      <c r="BB2213" s="12" t="s">
        <v>207</v>
      </c>
      <c r="BC2213" s="99">
        <v>23</v>
      </c>
      <c r="BD2213" s="12" t="s">
        <v>207</v>
      </c>
      <c r="BE2213" s="99">
        <v>44</v>
      </c>
      <c r="BF2213" s="12" t="s">
        <v>321</v>
      </c>
      <c r="BG2213" s="654">
        <v>43.548999999999999</v>
      </c>
      <c r="BH2213" s="12" t="s">
        <v>321</v>
      </c>
      <c r="BI2213" s="99">
        <v>31</v>
      </c>
      <c r="BJ2213" s="12" t="s">
        <v>321</v>
      </c>
      <c r="BK2213" s="754">
        <v>0</v>
      </c>
      <c r="BL2213" s="12" t="s">
        <v>321</v>
      </c>
      <c r="BM2213" s="754">
        <v>5.0999999999999997E-2</v>
      </c>
      <c r="BN2213" s="12" t="s">
        <v>321</v>
      </c>
      <c r="BO2213" s="754">
        <v>12.497999999999999</v>
      </c>
      <c r="BP2213" s="12" t="s">
        <v>321</v>
      </c>
      <c r="BQ2213" s="754">
        <v>0</v>
      </c>
      <c r="BR2213" s="12" t="s">
        <v>321</v>
      </c>
      <c r="BS2213" s="654">
        <v>0</v>
      </c>
      <c r="BT2213" s="12" t="s">
        <v>321</v>
      </c>
      <c r="BU2213" s="654">
        <v>12.548999999999999</v>
      </c>
      <c r="BV2213" s="12" t="s">
        <v>321</v>
      </c>
      <c r="BW2213" s="9">
        <v>0.23</v>
      </c>
      <c r="BX2213" s="9" t="s">
        <v>322</v>
      </c>
      <c r="BY2213" s="755">
        <v>155.9</v>
      </c>
      <c r="BZ2213" s="9" t="s">
        <v>315</v>
      </c>
      <c r="CA2213" s="755">
        <v>9.8000000000000007</v>
      </c>
      <c r="CB2213" s="9" t="s">
        <v>315</v>
      </c>
      <c r="CC2213" s="755">
        <v>9.1</v>
      </c>
      <c r="CD2213" s="9" t="s">
        <v>315</v>
      </c>
      <c r="CE2213" s="755">
        <v>96</v>
      </c>
      <c r="CF2213" s="9" t="s">
        <v>323</v>
      </c>
      <c r="CG2213" s="755">
        <v>68.3</v>
      </c>
      <c r="CH2213" s="9" t="s">
        <v>323</v>
      </c>
    </row>
    <row r="2214" spans="1:86" x14ac:dyDescent="0.25">
      <c r="A2214" s="444">
        <v>10105700</v>
      </c>
      <c r="C2214" s="772">
        <v>5048</v>
      </c>
      <c r="D2214" s="807">
        <v>0.05</v>
      </c>
      <c r="E2214" s="772">
        <f t="shared" si="95"/>
        <v>5300</v>
      </c>
      <c r="F2214" s="778">
        <v>1.1000000000000001</v>
      </c>
      <c r="G2214" s="774">
        <f t="shared" si="94"/>
        <v>5830</v>
      </c>
      <c r="H2214" s="776"/>
      <c r="I2214" s="758"/>
      <c r="J2214" s="776"/>
      <c r="K2214" s="786"/>
      <c r="L2214" s="9" t="s">
        <v>308</v>
      </c>
      <c r="M2214" s="9" t="s">
        <v>5114</v>
      </c>
      <c r="N2214" s="9" t="s">
        <v>397</v>
      </c>
      <c r="O2214" s="9" t="s">
        <v>310</v>
      </c>
      <c r="P2214" s="9" t="s">
        <v>311</v>
      </c>
      <c r="Q2214" s="9" t="s">
        <v>4894</v>
      </c>
      <c r="R2214" s="9" t="s">
        <v>4897</v>
      </c>
      <c r="S2214" s="9" t="s">
        <v>348</v>
      </c>
      <c r="T2214" s="98" t="s">
        <v>204</v>
      </c>
      <c r="U2214" s="99">
        <v>219</v>
      </c>
      <c r="V2214" s="99" t="s">
        <v>207</v>
      </c>
      <c r="W2214" s="99">
        <v>350</v>
      </c>
      <c r="X2214" s="99" t="s">
        <v>207</v>
      </c>
      <c r="Y2214" s="99">
        <v>229</v>
      </c>
      <c r="Z2214" s="99" t="s">
        <v>207</v>
      </c>
      <c r="AA2214" s="9">
        <v>360</v>
      </c>
      <c r="AB2214" s="99" t="s">
        <v>207</v>
      </c>
      <c r="AC2214" s="9">
        <v>413</v>
      </c>
      <c r="AD2214" s="9" t="s">
        <v>207</v>
      </c>
      <c r="AE2214" s="9">
        <v>163</v>
      </c>
      <c r="AF2214" s="9" t="s">
        <v>315</v>
      </c>
      <c r="AG2214" s="14" t="s">
        <v>365</v>
      </c>
      <c r="AH2214" s="14" t="s">
        <v>207</v>
      </c>
      <c r="AI2214" s="14" t="s">
        <v>366</v>
      </c>
      <c r="AJ2214" s="14" t="s">
        <v>207</v>
      </c>
      <c r="AK2214" s="9">
        <v>5</v>
      </c>
      <c r="AL2214" s="14" t="s">
        <v>207</v>
      </c>
      <c r="AM2214" s="9">
        <v>5</v>
      </c>
      <c r="AN2214" s="14" t="s">
        <v>207</v>
      </c>
      <c r="AO2214" s="9">
        <v>5</v>
      </c>
      <c r="AP2214" s="14" t="s">
        <v>207</v>
      </c>
      <c r="AQ2214" s="9">
        <v>5</v>
      </c>
      <c r="AR2214" s="14" t="s">
        <v>207</v>
      </c>
      <c r="AS2214" s="9" t="s">
        <v>42</v>
      </c>
      <c r="AT2214" s="9" t="s">
        <v>345</v>
      </c>
      <c r="AU2214" s="9" t="s">
        <v>319</v>
      </c>
      <c r="AV2214" s="9" t="s">
        <v>320</v>
      </c>
      <c r="AW2214" s="821" t="s">
        <v>5655</v>
      </c>
      <c r="AX2214" s="9">
        <v>9010600000</v>
      </c>
      <c r="AY2214" s="99">
        <v>419</v>
      </c>
      <c r="AZ2214" s="12" t="s">
        <v>207</v>
      </c>
      <c r="BA2214" s="99">
        <v>30</v>
      </c>
      <c r="BB2214" s="12" t="s">
        <v>207</v>
      </c>
      <c r="BC2214" s="99">
        <v>33</v>
      </c>
      <c r="BD2214" s="12" t="s">
        <v>207</v>
      </c>
      <c r="BE2214" s="99">
        <v>77</v>
      </c>
      <c r="BF2214" s="12" t="s">
        <v>321</v>
      </c>
      <c r="BG2214" s="654">
        <v>76.210999999999999</v>
      </c>
      <c r="BH2214" s="12" t="s">
        <v>321</v>
      </c>
      <c r="BI2214" s="99">
        <v>33</v>
      </c>
      <c r="BJ2214" s="12" t="s">
        <v>321</v>
      </c>
      <c r="BK2214" s="754">
        <v>0</v>
      </c>
      <c r="BL2214" s="12" t="s">
        <v>321</v>
      </c>
      <c r="BM2214" s="754">
        <v>5.0999999999999997E-2</v>
      </c>
      <c r="BN2214" s="12" t="s">
        <v>321</v>
      </c>
      <c r="BO2214" s="754">
        <v>4.8079999999999998</v>
      </c>
      <c r="BP2214" s="12" t="s">
        <v>321</v>
      </c>
      <c r="BQ2214" s="754">
        <v>0.02</v>
      </c>
      <c r="BR2214" s="12" t="s">
        <v>321</v>
      </c>
      <c r="BS2214" s="654">
        <v>38.331000000000003</v>
      </c>
      <c r="BT2214" s="12" t="s">
        <v>321</v>
      </c>
      <c r="BU2214" s="654">
        <v>43.210999999999999</v>
      </c>
      <c r="BV2214" s="12" t="s">
        <v>321</v>
      </c>
      <c r="BW2214" s="9">
        <v>0.42</v>
      </c>
      <c r="BX2214" s="9" t="s">
        <v>322</v>
      </c>
      <c r="BY2214" s="755">
        <v>165</v>
      </c>
      <c r="BZ2214" s="9" t="s">
        <v>315</v>
      </c>
      <c r="CA2214" s="755">
        <v>11.8</v>
      </c>
      <c r="CB2214" s="9" t="s">
        <v>315</v>
      </c>
      <c r="CC2214" s="755">
        <v>13</v>
      </c>
      <c r="CD2214" s="9" t="s">
        <v>315</v>
      </c>
      <c r="CE2214" s="755">
        <v>168</v>
      </c>
      <c r="CF2214" s="9" t="s">
        <v>323</v>
      </c>
      <c r="CG2214" s="755">
        <v>72.8</v>
      </c>
      <c r="CH2214" s="9" t="s">
        <v>323</v>
      </c>
    </row>
    <row r="2215" spans="1:86" x14ac:dyDescent="0.25">
      <c r="A2215" s="444">
        <v>10105701</v>
      </c>
      <c r="C2215" s="772">
        <v>5388</v>
      </c>
      <c r="D2215" s="807">
        <v>0.05</v>
      </c>
      <c r="E2215" s="772">
        <f t="shared" si="95"/>
        <v>5657</v>
      </c>
      <c r="F2215" s="778">
        <v>1.1000000000000001</v>
      </c>
      <c r="G2215" s="774">
        <f t="shared" si="94"/>
        <v>6223</v>
      </c>
      <c r="H2215" s="776"/>
      <c r="I2215" s="758"/>
      <c r="J2215" s="776"/>
      <c r="K2215" s="786"/>
      <c r="L2215" s="9" t="s">
        <v>308</v>
      </c>
      <c r="M2215" s="9" t="s">
        <v>5115</v>
      </c>
      <c r="N2215" s="9" t="s">
        <v>397</v>
      </c>
      <c r="O2215" s="9" t="s">
        <v>310</v>
      </c>
      <c r="P2215" s="9" t="s">
        <v>311</v>
      </c>
      <c r="Q2215" s="9" t="s">
        <v>4894</v>
      </c>
      <c r="R2215" s="9" t="s">
        <v>4897</v>
      </c>
      <c r="S2215" s="9" t="s">
        <v>348</v>
      </c>
      <c r="T2215" s="98" t="s">
        <v>204</v>
      </c>
      <c r="U2215" s="99">
        <v>231</v>
      </c>
      <c r="V2215" s="99" t="s">
        <v>207</v>
      </c>
      <c r="W2215" s="99">
        <v>370</v>
      </c>
      <c r="X2215" s="99" t="s">
        <v>207</v>
      </c>
      <c r="Y2215" s="99">
        <v>241</v>
      </c>
      <c r="Z2215" s="99" t="s">
        <v>207</v>
      </c>
      <c r="AA2215" s="9">
        <v>380</v>
      </c>
      <c r="AB2215" s="99" t="s">
        <v>207</v>
      </c>
      <c r="AC2215" s="9">
        <v>436</v>
      </c>
      <c r="AD2215" s="9" t="s">
        <v>207</v>
      </c>
      <c r="AE2215" s="9">
        <v>172</v>
      </c>
      <c r="AF2215" s="9" t="s">
        <v>315</v>
      </c>
      <c r="AG2215" s="14" t="s">
        <v>367</v>
      </c>
      <c r="AH2215" s="14" t="s">
        <v>207</v>
      </c>
      <c r="AI2215" s="14" t="s">
        <v>368</v>
      </c>
      <c r="AJ2215" s="14" t="s">
        <v>207</v>
      </c>
      <c r="AK2215" s="9">
        <v>5</v>
      </c>
      <c r="AL2215" s="14" t="s">
        <v>207</v>
      </c>
      <c r="AM2215" s="9">
        <v>5</v>
      </c>
      <c r="AN2215" s="14" t="s">
        <v>207</v>
      </c>
      <c r="AO2215" s="9">
        <v>5</v>
      </c>
      <c r="AP2215" s="14" t="s">
        <v>207</v>
      </c>
      <c r="AQ2215" s="9">
        <v>5</v>
      </c>
      <c r="AR2215" s="14" t="s">
        <v>207</v>
      </c>
      <c r="AS2215" s="9" t="s">
        <v>42</v>
      </c>
      <c r="AT2215" s="9" t="s">
        <v>345</v>
      </c>
      <c r="AU2215" s="9" t="s">
        <v>319</v>
      </c>
      <c r="AV2215" s="9" t="s">
        <v>320</v>
      </c>
      <c r="AW2215" s="821" t="s">
        <v>5656</v>
      </c>
      <c r="AX2215" s="9">
        <v>9010600000</v>
      </c>
      <c r="AY2215" s="99">
        <v>434</v>
      </c>
      <c r="AZ2215" s="12" t="s">
        <v>207</v>
      </c>
      <c r="BA2215" s="99">
        <v>30</v>
      </c>
      <c r="BB2215" s="12" t="s">
        <v>207</v>
      </c>
      <c r="BC2215" s="99">
        <v>33</v>
      </c>
      <c r="BD2215" s="12" t="s">
        <v>207</v>
      </c>
      <c r="BE2215" s="99">
        <v>80</v>
      </c>
      <c r="BF2215" s="12" t="s">
        <v>321</v>
      </c>
      <c r="BG2215" s="654">
        <v>79.393000000000001</v>
      </c>
      <c r="BH2215" s="12" t="s">
        <v>321</v>
      </c>
      <c r="BI2215" s="99">
        <v>34</v>
      </c>
      <c r="BJ2215" s="12" t="s">
        <v>321</v>
      </c>
      <c r="BK2215" s="754">
        <v>0</v>
      </c>
      <c r="BL2215" s="12" t="s">
        <v>321</v>
      </c>
      <c r="BM2215" s="754">
        <v>5.0999999999999997E-2</v>
      </c>
      <c r="BN2215" s="12" t="s">
        <v>321</v>
      </c>
      <c r="BO2215" s="754">
        <v>5.9080000000000004</v>
      </c>
      <c r="BP2215" s="12" t="s">
        <v>321</v>
      </c>
      <c r="BQ2215" s="754">
        <v>0.02</v>
      </c>
      <c r="BR2215" s="12" t="s">
        <v>321</v>
      </c>
      <c r="BS2215" s="654">
        <v>39.412999999999997</v>
      </c>
      <c r="BT2215" s="12" t="s">
        <v>321</v>
      </c>
      <c r="BU2215" s="654">
        <v>45.393000000000001</v>
      </c>
      <c r="BV2215" s="12" t="s">
        <v>321</v>
      </c>
      <c r="BW2215" s="9">
        <v>0.44</v>
      </c>
      <c r="BX2215" s="9" t="s">
        <v>322</v>
      </c>
      <c r="BY2215" s="755">
        <v>170.9</v>
      </c>
      <c r="BZ2215" s="9" t="s">
        <v>315</v>
      </c>
      <c r="CA2215" s="755">
        <v>11.8</v>
      </c>
      <c r="CB2215" s="9" t="s">
        <v>315</v>
      </c>
      <c r="CC2215" s="755">
        <v>13</v>
      </c>
      <c r="CD2215" s="9" t="s">
        <v>315</v>
      </c>
      <c r="CE2215" s="755">
        <v>175</v>
      </c>
      <c r="CF2215" s="9" t="s">
        <v>323</v>
      </c>
      <c r="CG2215" s="755">
        <v>75</v>
      </c>
      <c r="CH2215" s="9" t="s">
        <v>323</v>
      </c>
    </row>
    <row r="2216" spans="1:86" x14ac:dyDescent="0.25">
      <c r="A2216" s="444">
        <v>10105702</v>
      </c>
      <c r="C2216" s="772">
        <v>5741</v>
      </c>
      <c r="D2216" s="807">
        <v>0.05</v>
      </c>
      <c r="E2216" s="772">
        <f t="shared" si="95"/>
        <v>6028</v>
      </c>
      <c r="F2216" s="778">
        <v>1.1000000000000001</v>
      </c>
      <c r="G2216" s="774">
        <f t="shared" si="94"/>
        <v>6631</v>
      </c>
      <c r="H2216" s="776"/>
      <c r="I2216" s="758"/>
      <c r="J2216" s="776"/>
      <c r="K2216" s="786"/>
      <c r="L2216" s="9" t="s">
        <v>308</v>
      </c>
      <c r="M2216" s="9" t="s">
        <v>5116</v>
      </c>
      <c r="N2216" s="9" t="s">
        <v>397</v>
      </c>
      <c r="O2216" s="9" t="s">
        <v>310</v>
      </c>
      <c r="P2216" s="9" t="s">
        <v>311</v>
      </c>
      <c r="Q2216" s="9" t="s">
        <v>4894</v>
      </c>
      <c r="R2216" s="9" t="s">
        <v>4897</v>
      </c>
      <c r="S2216" s="9" t="s">
        <v>348</v>
      </c>
      <c r="T2216" s="98" t="s">
        <v>204</v>
      </c>
      <c r="U2216" s="99">
        <v>244</v>
      </c>
      <c r="V2216" s="99" t="s">
        <v>207</v>
      </c>
      <c r="W2216" s="99">
        <v>390</v>
      </c>
      <c r="X2216" s="99" t="s">
        <v>207</v>
      </c>
      <c r="Y2216" s="99">
        <v>254</v>
      </c>
      <c r="Z2216" s="99" t="s">
        <v>207</v>
      </c>
      <c r="AA2216" s="9">
        <v>400</v>
      </c>
      <c r="AB2216" s="99" t="s">
        <v>207</v>
      </c>
      <c r="AC2216" s="9">
        <v>460</v>
      </c>
      <c r="AD2216" s="9" t="s">
        <v>207</v>
      </c>
      <c r="AE2216" s="9">
        <v>181</v>
      </c>
      <c r="AF2216" s="9" t="s">
        <v>315</v>
      </c>
      <c r="AG2216" s="14" t="s">
        <v>369</v>
      </c>
      <c r="AH2216" s="14" t="s">
        <v>207</v>
      </c>
      <c r="AI2216" s="14" t="s">
        <v>370</v>
      </c>
      <c r="AJ2216" s="14" t="s">
        <v>207</v>
      </c>
      <c r="AK2216" s="9">
        <v>5</v>
      </c>
      <c r="AL2216" s="14" t="s">
        <v>207</v>
      </c>
      <c r="AM2216" s="9">
        <v>5</v>
      </c>
      <c r="AN2216" s="14" t="s">
        <v>207</v>
      </c>
      <c r="AO2216" s="9">
        <v>5</v>
      </c>
      <c r="AP2216" s="14" t="s">
        <v>207</v>
      </c>
      <c r="AQ2216" s="9">
        <v>5</v>
      </c>
      <c r="AR2216" s="14" t="s">
        <v>207</v>
      </c>
      <c r="AS2216" s="9" t="s">
        <v>42</v>
      </c>
      <c r="AT2216" s="9" t="s">
        <v>345</v>
      </c>
      <c r="AU2216" s="9" t="s">
        <v>319</v>
      </c>
      <c r="AV2216" s="9" t="s">
        <v>320</v>
      </c>
      <c r="AW2216" s="821" t="s">
        <v>5657</v>
      </c>
      <c r="AX2216" s="9">
        <v>9010600000</v>
      </c>
      <c r="AY2216" s="99">
        <v>452</v>
      </c>
      <c r="AZ2216" s="12" t="s">
        <v>207</v>
      </c>
      <c r="BA2216" s="99">
        <v>30</v>
      </c>
      <c r="BB2216" s="12" t="s">
        <v>207</v>
      </c>
      <c r="BC2216" s="99">
        <v>33</v>
      </c>
      <c r="BD2216" s="12" t="s">
        <v>207</v>
      </c>
      <c r="BE2216" s="99">
        <v>83</v>
      </c>
      <c r="BF2216" s="12" t="s">
        <v>321</v>
      </c>
      <c r="BG2216" s="654">
        <v>82.834999999999994</v>
      </c>
      <c r="BH2216" s="12" t="s">
        <v>321</v>
      </c>
      <c r="BI2216" s="99">
        <v>36</v>
      </c>
      <c r="BJ2216" s="12" t="s">
        <v>321</v>
      </c>
      <c r="BK2216" s="754">
        <v>0</v>
      </c>
      <c r="BL2216" s="12" t="s">
        <v>321</v>
      </c>
      <c r="BM2216" s="754">
        <v>5.0999999999999997E-2</v>
      </c>
      <c r="BN2216" s="12" t="s">
        <v>321</v>
      </c>
      <c r="BO2216" s="754">
        <v>5.9080000000000004</v>
      </c>
      <c r="BP2216" s="12" t="s">
        <v>321</v>
      </c>
      <c r="BQ2216" s="754">
        <v>0.02</v>
      </c>
      <c r="BR2216" s="12" t="s">
        <v>321</v>
      </c>
      <c r="BS2216" s="654">
        <v>40.854999999999997</v>
      </c>
      <c r="BT2216" s="12" t="s">
        <v>321</v>
      </c>
      <c r="BU2216" s="654">
        <v>46.835000000000001</v>
      </c>
      <c r="BV2216" s="12" t="s">
        <v>321</v>
      </c>
      <c r="BW2216" s="9">
        <v>0.46</v>
      </c>
      <c r="BX2216" s="9" t="s">
        <v>322</v>
      </c>
      <c r="BY2216" s="755">
        <v>178</v>
      </c>
      <c r="BZ2216" s="9" t="s">
        <v>315</v>
      </c>
      <c r="CA2216" s="755">
        <v>11.8</v>
      </c>
      <c r="CB2216" s="9" t="s">
        <v>315</v>
      </c>
      <c r="CC2216" s="755">
        <v>13</v>
      </c>
      <c r="CD2216" s="9" t="s">
        <v>315</v>
      </c>
      <c r="CE2216" s="755">
        <v>183</v>
      </c>
      <c r="CF2216" s="9" t="s">
        <v>323</v>
      </c>
      <c r="CG2216" s="755">
        <v>79.400000000000006</v>
      </c>
      <c r="CH2216" s="9" t="s">
        <v>323</v>
      </c>
    </row>
    <row r="2217" spans="1:86" x14ac:dyDescent="0.25">
      <c r="A2217" s="444">
        <v>10105714</v>
      </c>
      <c r="C2217" s="772">
        <v>2839</v>
      </c>
      <c r="D2217" s="807">
        <v>0.05</v>
      </c>
      <c r="E2217" s="772">
        <f t="shared" si="95"/>
        <v>2981</v>
      </c>
      <c r="F2217" s="778">
        <v>1.1000000000000001</v>
      </c>
      <c r="G2217" s="774">
        <f t="shared" si="94"/>
        <v>3279</v>
      </c>
      <c r="H2217" s="776"/>
      <c r="I2217" s="758"/>
      <c r="J2217" s="776"/>
      <c r="K2217" s="786"/>
      <c r="L2217" s="9" t="s">
        <v>308</v>
      </c>
      <c r="M2217" s="9" t="s">
        <v>5117</v>
      </c>
      <c r="N2217" s="9" t="s">
        <v>397</v>
      </c>
      <c r="O2217" s="9" t="s">
        <v>310</v>
      </c>
      <c r="P2217" s="9" t="s">
        <v>311</v>
      </c>
      <c r="Q2217" s="9" t="s">
        <v>4894</v>
      </c>
      <c r="R2217" s="9" t="s">
        <v>4897</v>
      </c>
      <c r="S2217" s="9" t="s">
        <v>348</v>
      </c>
      <c r="T2217" s="98" t="s">
        <v>204</v>
      </c>
      <c r="U2217" s="99">
        <v>119</v>
      </c>
      <c r="V2217" s="99" t="s">
        <v>207</v>
      </c>
      <c r="W2217" s="99">
        <v>190</v>
      </c>
      <c r="X2217" s="99" t="s">
        <v>207</v>
      </c>
      <c r="Y2217" s="99">
        <v>129</v>
      </c>
      <c r="Z2217" s="99" t="s">
        <v>207</v>
      </c>
      <c r="AA2217" s="9">
        <v>200</v>
      </c>
      <c r="AB2217" s="99" t="s">
        <v>207</v>
      </c>
      <c r="AC2217" s="9">
        <v>224</v>
      </c>
      <c r="AD2217" s="9" t="s">
        <v>207</v>
      </c>
      <c r="AE2217" s="9">
        <v>88</v>
      </c>
      <c r="AF2217" s="9" t="s">
        <v>315</v>
      </c>
      <c r="AG2217" s="14" t="s">
        <v>349</v>
      </c>
      <c r="AH2217" s="14" t="s">
        <v>207</v>
      </c>
      <c r="AI2217" s="14" t="s">
        <v>350</v>
      </c>
      <c r="AJ2217" s="14" t="s">
        <v>207</v>
      </c>
      <c r="AK2217" s="9">
        <v>5</v>
      </c>
      <c r="AL2217" s="14" t="s">
        <v>207</v>
      </c>
      <c r="AM2217" s="9">
        <v>5</v>
      </c>
      <c r="AN2217" s="14" t="s">
        <v>207</v>
      </c>
      <c r="AO2217" s="9">
        <v>5</v>
      </c>
      <c r="AP2217" s="14" t="s">
        <v>207</v>
      </c>
      <c r="AQ2217" s="9">
        <v>5</v>
      </c>
      <c r="AR2217" s="14" t="s">
        <v>207</v>
      </c>
      <c r="AS2217" s="9" t="s">
        <v>184</v>
      </c>
      <c r="AT2217" s="9" t="s">
        <v>347</v>
      </c>
      <c r="AU2217" s="9" t="s">
        <v>319</v>
      </c>
      <c r="AV2217" s="9" t="s">
        <v>320</v>
      </c>
      <c r="AW2217" s="821" t="s">
        <v>5658</v>
      </c>
      <c r="AX2217" s="9">
        <v>9010600000</v>
      </c>
      <c r="AY2217" s="99">
        <v>251</v>
      </c>
      <c r="AZ2217" s="12" t="s">
        <v>207</v>
      </c>
      <c r="BA2217" s="99">
        <v>25</v>
      </c>
      <c r="BB2217" s="12" t="s">
        <v>207</v>
      </c>
      <c r="BC2217" s="99">
        <v>23</v>
      </c>
      <c r="BD2217" s="12" t="s">
        <v>207</v>
      </c>
      <c r="BE2217" s="99">
        <v>28</v>
      </c>
      <c r="BF2217" s="12" t="s">
        <v>321</v>
      </c>
      <c r="BG2217" s="654">
        <v>27.24</v>
      </c>
      <c r="BH2217" s="12" t="s">
        <v>321</v>
      </c>
      <c r="BI2217" s="99">
        <v>19</v>
      </c>
      <c r="BJ2217" s="12" t="s">
        <v>321</v>
      </c>
      <c r="BK2217" s="754">
        <v>0</v>
      </c>
      <c r="BL2217" s="12" t="s">
        <v>321</v>
      </c>
      <c r="BM2217" s="754">
        <v>5.0999999999999997E-2</v>
      </c>
      <c r="BN2217" s="12" t="s">
        <v>321</v>
      </c>
      <c r="BO2217" s="754">
        <v>8.1890000000000001</v>
      </c>
      <c r="BP2217" s="12" t="s">
        <v>321</v>
      </c>
      <c r="BQ2217" s="754">
        <v>0</v>
      </c>
      <c r="BR2217" s="12" t="s">
        <v>321</v>
      </c>
      <c r="BS2217" s="654">
        <v>0</v>
      </c>
      <c r="BT2217" s="12" t="s">
        <v>321</v>
      </c>
      <c r="BU2217" s="654">
        <v>8.24</v>
      </c>
      <c r="BV2217" s="12" t="s">
        <v>321</v>
      </c>
      <c r="BW2217" s="9">
        <v>0.15</v>
      </c>
      <c r="BX2217" s="9" t="s">
        <v>322</v>
      </c>
      <c r="BY2217" s="755">
        <v>98.8</v>
      </c>
      <c r="BZ2217" s="9" t="s">
        <v>315</v>
      </c>
      <c r="CA2217" s="755">
        <v>9.8000000000000007</v>
      </c>
      <c r="CB2217" s="9" t="s">
        <v>315</v>
      </c>
      <c r="CC2217" s="755">
        <v>9.1</v>
      </c>
      <c r="CD2217" s="9" t="s">
        <v>315</v>
      </c>
      <c r="CE2217" s="755">
        <v>60</v>
      </c>
      <c r="CF2217" s="9" t="s">
        <v>323</v>
      </c>
      <c r="CG2217" s="755">
        <v>41.9</v>
      </c>
      <c r="CH2217" s="9" t="s">
        <v>323</v>
      </c>
    </row>
    <row r="2218" spans="1:86" x14ac:dyDescent="0.25">
      <c r="A2218" s="444">
        <v>10105715</v>
      </c>
      <c r="C2218" s="772">
        <v>3065</v>
      </c>
      <c r="D2218" s="807">
        <v>0.05</v>
      </c>
      <c r="E2218" s="772">
        <f t="shared" si="95"/>
        <v>3218</v>
      </c>
      <c r="F2218" s="778">
        <v>1.1000000000000001</v>
      </c>
      <c r="G2218" s="774">
        <f t="shared" si="94"/>
        <v>3540</v>
      </c>
      <c r="H2218" s="776"/>
      <c r="I2218" s="758"/>
      <c r="J2218" s="776"/>
      <c r="K2218" s="786"/>
      <c r="L2218" s="9" t="s">
        <v>308</v>
      </c>
      <c r="M2218" s="9" t="s">
        <v>5118</v>
      </c>
      <c r="N2218" s="9" t="s">
        <v>397</v>
      </c>
      <c r="O2218" s="9" t="s">
        <v>310</v>
      </c>
      <c r="P2218" s="9" t="s">
        <v>311</v>
      </c>
      <c r="Q2218" s="9" t="s">
        <v>4894</v>
      </c>
      <c r="R2218" s="9" t="s">
        <v>4897</v>
      </c>
      <c r="S2218" s="9" t="s">
        <v>348</v>
      </c>
      <c r="T2218" s="98" t="s">
        <v>204</v>
      </c>
      <c r="U2218" s="99">
        <v>131</v>
      </c>
      <c r="V2218" s="99" t="s">
        <v>207</v>
      </c>
      <c r="W2218" s="99">
        <v>210</v>
      </c>
      <c r="X2218" s="99" t="s">
        <v>207</v>
      </c>
      <c r="Y2218" s="99">
        <v>141</v>
      </c>
      <c r="Z2218" s="99" t="s">
        <v>207</v>
      </c>
      <c r="AA2218" s="9">
        <v>220</v>
      </c>
      <c r="AB2218" s="99" t="s">
        <v>207</v>
      </c>
      <c r="AC2218" s="9">
        <v>248</v>
      </c>
      <c r="AD2218" s="9" t="s">
        <v>207</v>
      </c>
      <c r="AE2218" s="9">
        <v>98</v>
      </c>
      <c r="AF2218" s="9" t="s">
        <v>315</v>
      </c>
      <c r="AG2218" s="14" t="s">
        <v>351</v>
      </c>
      <c r="AH2218" s="14" t="s">
        <v>207</v>
      </c>
      <c r="AI2218" s="14" t="s">
        <v>352</v>
      </c>
      <c r="AJ2218" s="14" t="s">
        <v>207</v>
      </c>
      <c r="AK2218" s="9">
        <v>5</v>
      </c>
      <c r="AL2218" s="14" t="s">
        <v>207</v>
      </c>
      <c r="AM2218" s="9">
        <v>5</v>
      </c>
      <c r="AN2218" s="14" t="s">
        <v>207</v>
      </c>
      <c r="AO2218" s="9">
        <v>5</v>
      </c>
      <c r="AP2218" s="14" t="s">
        <v>207</v>
      </c>
      <c r="AQ2218" s="9">
        <v>5</v>
      </c>
      <c r="AR2218" s="14" t="s">
        <v>207</v>
      </c>
      <c r="AS2218" s="9" t="s">
        <v>184</v>
      </c>
      <c r="AT2218" s="9" t="s">
        <v>347</v>
      </c>
      <c r="AU2218" s="9" t="s">
        <v>319</v>
      </c>
      <c r="AV2218" s="9" t="s">
        <v>320</v>
      </c>
      <c r="AW2218" s="821" t="s">
        <v>5659</v>
      </c>
      <c r="AX2218" s="9">
        <v>9010600000</v>
      </c>
      <c r="AY2218" s="99">
        <v>272</v>
      </c>
      <c r="AZ2218" s="12" t="s">
        <v>207</v>
      </c>
      <c r="BA2218" s="99">
        <v>25</v>
      </c>
      <c r="BB2218" s="12" t="s">
        <v>207</v>
      </c>
      <c r="BC2218" s="99">
        <v>23</v>
      </c>
      <c r="BD2218" s="12" t="s">
        <v>207</v>
      </c>
      <c r="BE2218" s="99">
        <v>30</v>
      </c>
      <c r="BF2218" s="12" t="s">
        <v>321</v>
      </c>
      <c r="BG2218" s="654">
        <v>29.712</v>
      </c>
      <c r="BH2218" s="12" t="s">
        <v>321</v>
      </c>
      <c r="BI2218" s="99">
        <v>20</v>
      </c>
      <c r="BJ2218" s="12" t="s">
        <v>321</v>
      </c>
      <c r="BK2218" s="754">
        <v>0</v>
      </c>
      <c r="BL2218" s="12" t="s">
        <v>321</v>
      </c>
      <c r="BM2218" s="754">
        <v>5.0999999999999997E-2</v>
      </c>
      <c r="BN2218" s="12" t="s">
        <v>321</v>
      </c>
      <c r="BO2218" s="754">
        <v>9.6609999999999996</v>
      </c>
      <c r="BP2218" s="12" t="s">
        <v>321</v>
      </c>
      <c r="BQ2218" s="754">
        <v>0</v>
      </c>
      <c r="BR2218" s="12" t="s">
        <v>321</v>
      </c>
      <c r="BS2218" s="654">
        <v>0</v>
      </c>
      <c r="BT2218" s="12" t="s">
        <v>321</v>
      </c>
      <c r="BU2218" s="654">
        <v>9.7119999999999997</v>
      </c>
      <c r="BV2218" s="12" t="s">
        <v>321</v>
      </c>
      <c r="BW2218" s="9">
        <v>0.16</v>
      </c>
      <c r="BX2218" s="9" t="s">
        <v>322</v>
      </c>
      <c r="BY2218" s="755">
        <v>107.1</v>
      </c>
      <c r="BZ2218" s="9" t="s">
        <v>315</v>
      </c>
      <c r="CA2218" s="755">
        <v>9.8000000000000007</v>
      </c>
      <c r="CB2218" s="9" t="s">
        <v>315</v>
      </c>
      <c r="CC2218" s="755">
        <v>9.1</v>
      </c>
      <c r="CD2218" s="9" t="s">
        <v>315</v>
      </c>
      <c r="CE2218" s="755">
        <v>66</v>
      </c>
      <c r="CF2218" s="9" t="s">
        <v>323</v>
      </c>
      <c r="CG2218" s="755">
        <v>44.1</v>
      </c>
      <c r="CH2218" s="9" t="s">
        <v>323</v>
      </c>
    </row>
    <row r="2219" spans="1:86" x14ac:dyDescent="0.25">
      <c r="A2219" s="444">
        <v>10105716</v>
      </c>
      <c r="C2219" s="772">
        <v>3306</v>
      </c>
      <c r="D2219" s="807">
        <v>0.05</v>
      </c>
      <c r="E2219" s="772">
        <f t="shared" si="95"/>
        <v>3471</v>
      </c>
      <c r="F2219" s="778">
        <v>1.1000000000000001</v>
      </c>
      <c r="G2219" s="774">
        <f t="shared" si="94"/>
        <v>3818</v>
      </c>
      <c r="H2219" s="776"/>
      <c r="I2219" s="758"/>
      <c r="J2219" s="776"/>
      <c r="K2219" s="786"/>
      <c r="L2219" s="9" t="s">
        <v>308</v>
      </c>
      <c r="M2219" s="9" t="s">
        <v>5119</v>
      </c>
      <c r="N2219" s="9" t="s">
        <v>397</v>
      </c>
      <c r="O2219" s="9" t="s">
        <v>310</v>
      </c>
      <c r="P2219" s="9" t="s">
        <v>311</v>
      </c>
      <c r="Q2219" s="9" t="s">
        <v>4894</v>
      </c>
      <c r="R2219" s="9" t="s">
        <v>4897</v>
      </c>
      <c r="S2219" s="9" t="s">
        <v>348</v>
      </c>
      <c r="T2219" s="98" t="s">
        <v>204</v>
      </c>
      <c r="U2219" s="99">
        <v>144</v>
      </c>
      <c r="V2219" s="99" t="s">
        <v>207</v>
      </c>
      <c r="W2219" s="99">
        <v>230</v>
      </c>
      <c r="X2219" s="99" t="s">
        <v>207</v>
      </c>
      <c r="Y2219" s="99">
        <v>154</v>
      </c>
      <c r="Z2219" s="99" t="s">
        <v>207</v>
      </c>
      <c r="AA2219" s="9">
        <v>240</v>
      </c>
      <c r="AB2219" s="99" t="s">
        <v>207</v>
      </c>
      <c r="AC2219" s="9">
        <v>271</v>
      </c>
      <c r="AD2219" s="9" t="s">
        <v>207</v>
      </c>
      <c r="AE2219" s="9">
        <v>107</v>
      </c>
      <c r="AF2219" s="9" t="s">
        <v>315</v>
      </c>
      <c r="AG2219" s="14" t="s">
        <v>353</v>
      </c>
      <c r="AH2219" s="14" t="s">
        <v>207</v>
      </c>
      <c r="AI2219" s="14" t="s">
        <v>354</v>
      </c>
      <c r="AJ2219" s="14" t="s">
        <v>207</v>
      </c>
      <c r="AK2219" s="9">
        <v>5</v>
      </c>
      <c r="AL2219" s="14" t="s">
        <v>207</v>
      </c>
      <c r="AM2219" s="9">
        <v>5</v>
      </c>
      <c r="AN2219" s="14" t="s">
        <v>207</v>
      </c>
      <c r="AO2219" s="9">
        <v>5</v>
      </c>
      <c r="AP2219" s="14" t="s">
        <v>207</v>
      </c>
      <c r="AQ2219" s="9">
        <v>5</v>
      </c>
      <c r="AR2219" s="14" t="s">
        <v>207</v>
      </c>
      <c r="AS2219" s="9" t="s">
        <v>184</v>
      </c>
      <c r="AT2219" s="9" t="s">
        <v>347</v>
      </c>
      <c r="AU2219" s="9" t="s">
        <v>319</v>
      </c>
      <c r="AV2219" s="9" t="s">
        <v>320</v>
      </c>
      <c r="AW2219" s="821" t="s">
        <v>5660</v>
      </c>
      <c r="AX2219" s="9">
        <v>9010600000</v>
      </c>
      <c r="AY2219" s="99">
        <v>292</v>
      </c>
      <c r="AZ2219" s="12" t="s">
        <v>207</v>
      </c>
      <c r="BA2219" s="99">
        <v>25</v>
      </c>
      <c r="BB2219" s="12" t="s">
        <v>207</v>
      </c>
      <c r="BC2219" s="99">
        <v>23</v>
      </c>
      <c r="BD2219" s="12" t="s">
        <v>207</v>
      </c>
      <c r="BE2219" s="99">
        <v>34</v>
      </c>
      <c r="BF2219" s="12" t="s">
        <v>321</v>
      </c>
      <c r="BG2219" s="654">
        <v>33.064</v>
      </c>
      <c r="BH2219" s="12" t="s">
        <v>321</v>
      </c>
      <c r="BI2219" s="99">
        <v>22</v>
      </c>
      <c r="BJ2219" s="12" t="s">
        <v>321</v>
      </c>
      <c r="BK2219" s="754">
        <v>0</v>
      </c>
      <c r="BL2219" s="12" t="s">
        <v>321</v>
      </c>
      <c r="BM2219" s="754">
        <v>5.0999999999999997E-2</v>
      </c>
      <c r="BN2219" s="12" t="s">
        <v>321</v>
      </c>
      <c r="BO2219" s="754">
        <v>11.012</v>
      </c>
      <c r="BP2219" s="12" t="s">
        <v>321</v>
      </c>
      <c r="BQ2219" s="754">
        <v>0</v>
      </c>
      <c r="BR2219" s="12" t="s">
        <v>321</v>
      </c>
      <c r="BS2219" s="654">
        <v>0</v>
      </c>
      <c r="BT2219" s="12" t="s">
        <v>321</v>
      </c>
      <c r="BU2219" s="654">
        <v>11.064</v>
      </c>
      <c r="BV2219" s="12" t="s">
        <v>321</v>
      </c>
      <c r="BW2219" s="9">
        <v>0.17</v>
      </c>
      <c r="BX2219" s="9" t="s">
        <v>322</v>
      </c>
      <c r="BY2219" s="755">
        <v>115</v>
      </c>
      <c r="BZ2219" s="9" t="s">
        <v>315</v>
      </c>
      <c r="CA2219" s="755">
        <v>9.8000000000000007</v>
      </c>
      <c r="CB2219" s="9" t="s">
        <v>315</v>
      </c>
      <c r="CC2219" s="755">
        <v>9.1</v>
      </c>
      <c r="CD2219" s="9" t="s">
        <v>315</v>
      </c>
      <c r="CE2219" s="755">
        <v>73</v>
      </c>
      <c r="CF2219" s="9" t="s">
        <v>323</v>
      </c>
      <c r="CG2219" s="755">
        <v>48.5</v>
      </c>
      <c r="CH2219" s="9" t="s">
        <v>323</v>
      </c>
    </row>
    <row r="2220" spans="1:86" x14ac:dyDescent="0.25">
      <c r="A2220" s="444">
        <v>10105717</v>
      </c>
      <c r="C2220" s="772">
        <v>3561</v>
      </c>
      <c r="D2220" s="807">
        <v>0.05</v>
      </c>
      <c r="E2220" s="772">
        <f t="shared" si="95"/>
        <v>3739</v>
      </c>
      <c r="F2220" s="778">
        <v>1.1000000000000001</v>
      </c>
      <c r="G2220" s="774">
        <f t="shared" si="94"/>
        <v>4113</v>
      </c>
      <c r="H2220" s="776"/>
      <c r="I2220" s="758"/>
      <c r="J2220" s="776"/>
      <c r="K2220" s="786"/>
      <c r="L2220" s="9" t="s">
        <v>308</v>
      </c>
      <c r="M2220" s="9" t="s">
        <v>5120</v>
      </c>
      <c r="N2220" s="9" t="s">
        <v>397</v>
      </c>
      <c r="O2220" s="9" t="s">
        <v>310</v>
      </c>
      <c r="P2220" s="9" t="s">
        <v>311</v>
      </c>
      <c r="Q2220" s="9" t="s">
        <v>4894</v>
      </c>
      <c r="R2220" s="9" t="s">
        <v>4897</v>
      </c>
      <c r="S2220" s="9" t="s">
        <v>348</v>
      </c>
      <c r="T2220" s="98" t="s">
        <v>204</v>
      </c>
      <c r="U2220" s="99">
        <v>156</v>
      </c>
      <c r="V2220" s="99" t="s">
        <v>207</v>
      </c>
      <c r="W2220" s="99">
        <v>250</v>
      </c>
      <c r="X2220" s="99" t="s">
        <v>207</v>
      </c>
      <c r="Y2220" s="99">
        <v>166</v>
      </c>
      <c r="Z2220" s="99" t="s">
        <v>207</v>
      </c>
      <c r="AA2220" s="9">
        <v>260</v>
      </c>
      <c r="AB2220" s="99" t="s">
        <v>207</v>
      </c>
      <c r="AC2220" s="9">
        <v>295</v>
      </c>
      <c r="AD2220" s="9" t="s">
        <v>207</v>
      </c>
      <c r="AE2220" s="9">
        <v>117</v>
      </c>
      <c r="AF2220" s="9" t="s">
        <v>315</v>
      </c>
      <c r="AG2220" s="14" t="s">
        <v>355</v>
      </c>
      <c r="AH2220" s="14" t="s">
        <v>207</v>
      </c>
      <c r="AI2220" s="14" t="s">
        <v>356</v>
      </c>
      <c r="AJ2220" s="14" t="s">
        <v>207</v>
      </c>
      <c r="AK2220" s="9">
        <v>5</v>
      </c>
      <c r="AL2220" s="14" t="s">
        <v>207</v>
      </c>
      <c r="AM2220" s="9">
        <v>5</v>
      </c>
      <c r="AN2220" s="14" t="s">
        <v>207</v>
      </c>
      <c r="AO2220" s="9">
        <v>5</v>
      </c>
      <c r="AP2220" s="14" t="s">
        <v>207</v>
      </c>
      <c r="AQ2220" s="9">
        <v>5</v>
      </c>
      <c r="AR2220" s="14" t="s">
        <v>207</v>
      </c>
      <c r="AS2220" s="9" t="s">
        <v>184</v>
      </c>
      <c r="AT2220" s="9" t="s">
        <v>347</v>
      </c>
      <c r="AU2220" s="9" t="s">
        <v>319</v>
      </c>
      <c r="AV2220" s="9" t="s">
        <v>320</v>
      </c>
      <c r="AW2220" s="821" t="s">
        <v>5661</v>
      </c>
      <c r="AX2220" s="9">
        <v>9010600000</v>
      </c>
      <c r="AY2220" s="99">
        <v>312</v>
      </c>
      <c r="AZ2220" s="12" t="s">
        <v>207</v>
      </c>
      <c r="BA2220" s="99">
        <v>25</v>
      </c>
      <c r="BB2220" s="12" t="s">
        <v>207</v>
      </c>
      <c r="BC2220" s="99">
        <v>23</v>
      </c>
      <c r="BD2220" s="12" t="s">
        <v>207</v>
      </c>
      <c r="BE2220" s="99">
        <v>35</v>
      </c>
      <c r="BF2220" s="12" t="s">
        <v>321</v>
      </c>
      <c r="BG2220" s="654">
        <v>34.816000000000003</v>
      </c>
      <c r="BH2220" s="12" t="s">
        <v>321</v>
      </c>
      <c r="BI2220" s="99">
        <v>23</v>
      </c>
      <c r="BJ2220" s="12" t="s">
        <v>321</v>
      </c>
      <c r="BK2220" s="754">
        <v>0</v>
      </c>
      <c r="BL2220" s="12" t="s">
        <v>321</v>
      </c>
      <c r="BM2220" s="754">
        <v>5.0999999999999997E-2</v>
      </c>
      <c r="BN2220" s="12" t="s">
        <v>321</v>
      </c>
      <c r="BO2220" s="754">
        <v>11.763999999999999</v>
      </c>
      <c r="BP2220" s="12" t="s">
        <v>321</v>
      </c>
      <c r="BQ2220" s="754">
        <v>0</v>
      </c>
      <c r="BR2220" s="12" t="s">
        <v>321</v>
      </c>
      <c r="BS2220" s="654">
        <v>0</v>
      </c>
      <c r="BT2220" s="12" t="s">
        <v>321</v>
      </c>
      <c r="BU2220" s="654">
        <v>11.816000000000001</v>
      </c>
      <c r="BV2220" s="12" t="s">
        <v>321</v>
      </c>
      <c r="BW2220" s="9">
        <v>0.18</v>
      </c>
      <c r="BX2220" s="9" t="s">
        <v>322</v>
      </c>
      <c r="BY2220" s="755">
        <v>122.8</v>
      </c>
      <c r="BZ2220" s="9" t="s">
        <v>315</v>
      </c>
      <c r="CA2220" s="755">
        <v>9.8000000000000007</v>
      </c>
      <c r="CB2220" s="9" t="s">
        <v>315</v>
      </c>
      <c r="CC2220" s="755">
        <v>9.1</v>
      </c>
      <c r="CD2220" s="9" t="s">
        <v>315</v>
      </c>
      <c r="CE2220" s="755">
        <v>77</v>
      </c>
      <c r="CF2220" s="9" t="s">
        <v>323</v>
      </c>
      <c r="CG2220" s="755">
        <v>50.7</v>
      </c>
      <c r="CH2220" s="9" t="s">
        <v>323</v>
      </c>
    </row>
    <row r="2221" spans="1:86" x14ac:dyDescent="0.25">
      <c r="A2221" s="444">
        <v>10105718</v>
      </c>
      <c r="C2221" s="772">
        <v>3830</v>
      </c>
      <c r="D2221" s="807">
        <v>0.05</v>
      </c>
      <c r="E2221" s="772">
        <f t="shared" si="95"/>
        <v>4022</v>
      </c>
      <c r="F2221" s="778">
        <v>1.1000000000000001</v>
      </c>
      <c r="G2221" s="774">
        <f t="shared" si="94"/>
        <v>4424</v>
      </c>
      <c r="H2221" s="776"/>
      <c r="I2221" s="758"/>
      <c r="J2221" s="776"/>
      <c r="K2221" s="786"/>
      <c r="L2221" s="9" t="s">
        <v>308</v>
      </c>
      <c r="M2221" s="9" t="s">
        <v>5121</v>
      </c>
      <c r="N2221" s="9" t="s">
        <v>397</v>
      </c>
      <c r="O2221" s="9" t="s">
        <v>310</v>
      </c>
      <c r="P2221" s="9" t="s">
        <v>311</v>
      </c>
      <c r="Q2221" s="9" t="s">
        <v>4894</v>
      </c>
      <c r="R2221" s="9" t="s">
        <v>4897</v>
      </c>
      <c r="S2221" s="9" t="s">
        <v>348</v>
      </c>
      <c r="T2221" s="98" t="s">
        <v>204</v>
      </c>
      <c r="U2221" s="99">
        <v>169</v>
      </c>
      <c r="V2221" s="99" t="s">
        <v>207</v>
      </c>
      <c r="W2221" s="99">
        <v>270</v>
      </c>
      <c r="X2221" s="99" t="s">
        <v>207</v>
      </c>
      <c r="Y2221" s="99">
        <v>179</v>
      </c>
      <c r="Z2221" s="99" t="s">
        <v>207</v>
      </c>
      <c r="AA2221" s="9">
        <v>280</v>
      </c>
      <c r="AB2221" s="99" t="s">
        <v>207</v>
      </c>
      <c r="AC2221" s="9">
        <v>319</v>
      </c>
      <c r="AD2221" s="9" t="s">
        <v>207</v>
      </c>
      <c r="AE2221" s="9">
        <v>126</v>
      </c>
      <c r="AF2221" s="9" t="s">
        <v>315</v>
      </c>
      <c r="AG2221" s="14" t="s">
        <v>357</v>
      </c>
      <c r="AH2221" s="14" t="s">
        <v>207</v>
      </c>
      <c r="AI2221" s="14" t="s">
        <v>358</v>
      </c>
      <c r="AJ2221" s="14" t="s">
        <v>207</v>
      </c>
      <c r="AK2221" s="9">
        <v>5</v>
      </c>
      <c r="AL2221" s="14" t="s">
        <v>207</v>
      </c>
      <c r="AM2221" s="9">
        <v>5</v>
      </c>
      <c r="AN2221" s="14" t="s">
        <v>207</v>
      </c>
      <c r="AO2221" s="9">
        <v>5</v>
      </c>
      <c r="AP2221" s="14" t="s">
        <v>207</v>
      </c>
      <c r="AQ2221" s="9">
        <v>5</v>
      </c>
      <c r="AR2221" s="14" t="s">
        <v>207</v>
      </c>
      <c r="AS2221" s="9" t="s">
        <v>184</v>
      </c>
      <c r="AT2221" s="9" t="s">
        <v>347</v>
      </c>
      <c r="AU2221" s="9" t="s">
        <v>319</v>
      </c>
      <c r="AV2221" s="9" t="s">
        <v>320</v>
      </c>
      <c r="AW2221" s="821" t="s">
        <v>5662</v>
      </c>
      <c r="AX2221" s="9">
        <v>9010600000</v>
      </c>
      <c r="AY2221" s="99">
        <v>330</v>
      </c>
      <c r="AZ2221" s="12" t="s">
        <v>207</v>
      </c>
      <c r="BA2221" s="99">
        <v>25</v>
      </c>
      <c r="BB2221" s="12" t="s">
        <v>207</v>
      </c>
      <c r="BC2221" s="99">
        <v>23</v>
      </c>
      <c r="BD2221" s="12" t="s">
        <v>207</v>
      </c>
      <c r="BE2221" s="99">
        <v>38</v>
      </c>
      <c r="BF2221" s="12" t="s">
        <v>321</v>
      </c>
      <c r="BG2221" s="654">
        <v>37.048000000000002</v>
      </c>
      <c r="BH2221" s="12" t="s">
        <v>321</v>
      </c>
      <c r="BI2221" s="99">
        <v>25</v>
      </c>
      <c r="BJ2221" s="12" t="s">
        <v>321</v>
      </c>
      <c r="BK2221" s="754">
        <v>0</v>
      </c>
      <c r="BL2221" s="12" t="s">
        <v>321</v>
      </c>
      <c r="BM2221" s="754">
        <v>5.0999999999999997E-2</v>
      </c>
      <c r="BN2221" s="12" t="s">
        <v>321</v>
      </c>
      <c r="BO2221" s="754">
        <v>11.996</v>
      </c>
      <c r="BP2221" s="12" t="s">
        <v>321</v>
      </c>
      <c r="BQ2221" s="754">
        <v>0</v>
      </c>
      <c r="BR2221" s="12" t="s">
        <v>321</v>
      </c>
      <c r="BS2221" s="654">
        <v>0</v>
      </c>
      <c r="BT2221" s="12" t="s">
        <v>321</v>
      </c>
      <c r="BU2221" s="654">
        <v>12.048</v>
      </c>
      <c r="BV2221" s="12" t="s">
        <v>321</v>
      </c>
      <c r="BW2221" s="9">
        <v>0.19</v>
      </c>
      <c r="BX2221" s="9" t="s">
        <v>322</v>
      </c>
      <c r="BY2221" s="755">
        <v>129.9</v>
      </c>
      <c r="BZ2221" s="9" t="s">
        <v>315</v>
      </c>
      <c r="CA2221" s="755">
        <v>9.8000000000000007</v>
      </c>
      <c r="CB2221" s="9" t="s">
        <v>315</v>
      </c>
      <c r="CC2221" s="755">
        <v>9.1</v>
      </c>
      <c r="CD2221" s="9" t="s">
        <v>315</v>
      </c>
      <c r="CE2221" s="755">
        <v>82</v>
      </c>
      <c r="CF2221" s="9" t="s">
        <v>323</v>
      </c>
      <c r="CG2221" s="755">
        <v>55.1</v>
      </c>
      <c r="CH2221" s="9" t="s">
        <v>323</v>
      </c>
    </row>
    <row r="2222" spans="1:86" x14ac:dyDescent="0.25">
      <c r="A2222" s="444">
        <v>10105719</v>
      </c>
      <c r="C2222" s="772">
        <v>4114</v>
      </c>
      <c r="D2222" s="807">
        <v>0.05</v>
      </c>
      <c r="E2222" s="772">
        <f t="shared" si="95"/>
        <v>4320</v>
      </c>
      <c r="F2222" s="778">
        <v>1.1000000000000001</v>
      </c>
      <c r="G2222" s="774">
        <f t="shared" si="94"/>
        <v>4752</v>
      </c>
      <c r="H2222" s="776"/>
      <c r="I2222" s="758"/>
      <c r="J2222" s="776"/>
      <c r="K2222" s="786"/>
      <c r="L2222" s="9" t="s">
        <v>308</v>
      </c>
      <c r="M2222" s="9" t="s">
        <v>5122</v>
      </c>
      <c r="N2222" s="9" t="s">
        <v>397</v>
      </c>
      <c r="O2222" s="9" t="s">
        <v>310</v>
      </c>
      <c r="P2222" s="9" t="s">
        <v>311</v>
      </c>
      <c r="Q2222" s="9" t="s">
        <v>4894</v>
      </c>
      <c r="R2222" s="9" t="s">
        <v>4897</v>
      </c>
      <c r="S2222" s="9" t="s">
        <v>348</v>
      </c>
      <c r="T2222" s="98" t="s">
        <v>204</v>
      </c>
      <c r="U2222" s="99">
        <v>181</v>
      </c>
      <c r="V2222" s="99" t="s">
        <v>207</v>
      </c>
      <c r="W2222" s="99">
        <v>290</v>
      </c>
      <c r="X2222" s="99" t="s">
        <v>207</v>
      </c>
      <c r="Y2222" s="99">
        <v>191</v>
      </c>
      <c r="Z2222" s="99" t="s">
        <v>207</v>
      </c>
      <c r="AA2222" s="9">
        <v>300</v>
      </c>
      <c r="AB2222" s="99" t="s">
        <v>207</v>
      </c>
      <c r="AC2222" s="9">
        <v>342</v>
      </c>
      <c r="AD2222" s="9" t="s">
        <v>207</v>
      </c>
      <c r="AE2222" s="9">
        <v>135</v>
      </c>
      <c r="AF2222" s="9" t="s">
        <v>315</v>
      </c>
      <c r="AG2222" s="14" t="s">
        <v>359</v>
      </c>
      <c r="AH2222" s="14" t="s">
        <v>207</v>
      </c>
      <c r="AI2222" s="14" t="s">
        <v>360</v>
      </c>
      <c r="AJ2222" s="14" t="s">
        <v>207</v>
      </c>
      <c r="AK2222" s="9">
        <v>5</v>
      </c>
      <c r="AL2222" s="14" t="s">
        <v>207</v>
      </c>
      <c r="AM2222" s="9">
        <v>5</v>
      </c>
      <c r="AN2222" s="14" t="s">
        <v>207</v>
      </c>
      <c r="AO2222" s="9">
        <v>5</v>
      </c>
      <c r="AP2222" s="14" t="s">
        <v>207</v>
      </c>
      <c r="AQ2222" s="9">
        <v>5</v>
      </c>
      <c r="AR2222" s="14" t="s">
        <v>207</v>
      </c>
      <c r="AS2222" s="9" t="s">
        <v>184</v>
      </c>
      <c r="AT2222" s="9" t="s">
        <v>347</v>
      </c>
      <c r="AU2222" s="9" t="s">
        <v>319</v>
      </c>
      <c r="AV2222" s="9" t="s">
        <v>320</v>
      </c>
      <c r="AW2222" s="821" t="s">
        <v>5663</v>
      </c>
      <c r="AX2222" s="9">
        <v>9010600000</v>
      </c>
      <c r="AY2222" s="99">
        <v>351</v>
      </c>
      <c r="AZ2222" s="12" t="s">
        <v>207</v>
      </c>
      <c r="BA2222" s="99">
        <v>25</v>
      </c>
      <c r="BB2222" s="12" t="s">
        <v>207</v>
      </c>
      <c r="BC2222" s="99">
        <v>23</v>
      </c>
      <c r="BD2222" s="12" t="s">
        <v>207</v>
      </c>
      <c r="BE2222" s="99">
        <v>39</v>
      </c>
      <c r="BF2222" s="12" t="s">
        <v>321</v>
      </c>
      <c r="BG2222" s="654">
        <v>38.558999999999997</v>
      </c>
      <c r="BH2222" s="12" t="s">
        <v>321</v>
      </c>
      <c r="BI2222" s="99">
        <v>27</v>
      </c>
      <c r="BJ2222" s="12" t="s">
        <v>321</v>
      </c>
      <c r="BK2222" s="754">
        <v>0</v>
      </c>
      <c r="BL2222" s="12" t="s">
        <v>321</v>
      </c>
      <c r="BM2222" s="754">
        <v>5.0999999999999997E-2</v>
      </c>
      <c r="BN2222" s="12" t="s">
        <v>321</v>
      </c>
      <c r="BO2222" s="754">
        <v>11.507999999999999</v>
      </c>
      <c r="BP2222" s="12" t="s">
        <v>321</v>
      </c>
      <c r="BQ2222" s="754">
        <v>0</v>
      </c>
      <c r="BR2222" s="12" t="s">
        <v>321</v>
      </c>
      <c r="BS2222" s="654">
        <v>0</v>
      </c>
      <c r="BT2222" s="12" t="s">
        <v>321</v>
      </c>
      <c r="BU2222" s="654">
        <v>11.558999999999999</v>
      </c>
      <c r="BV2222" s="12" t="s">
        <v>321</v>
      </c>
      <c r="BW2222" s="9">
        <v>0.2</v>
      </c>
      <c r="BX2222" s="9" t="s">
        <v>322</v>
      </c>
      <c r="BY2222" s="755">
        <v>138.19999999999999</v>
      </c>
      <c r="BZ2222" s="9" t="s">
        <v>315</v>
      </c>
      <c r="CA2222" s="755">
        <v>9.8000000000000007</v>
      </c>
      <c r="CB2222" s="9" t="s">
        <v>315</v>
      </c>
      <c r="CC2222" s="755">
        <v>9.1</v>
      </c>
      <c r="CD2222" s="9" t="s">
        <v>315</v>
      </c>
      <c r="CE2222" s="755">
        <v>85</v>
      </c>
      <c r="CF2222" s="9" t="s">
        <v>323</v>
      </c>
      <c r="CG2222" s="755">
        <v>59.5</v>
      </c>
      <c r="CH2222" s="9" t="s">
        <v>323</v>
      </c>
    </row>
    <row r="2223" spans="1:86" x14ac:dyDescent="0.25">
      <c r="A2223" s="444">
        <v>10105720</v>
      </c>
      <c r="C2223" s="772">
        <v>4411</v>
      </c>
      <c r="D2223" s="807">
        <v>0.05</v>
      </c>
      <c r="E2223" s="772">
        <f t="shared" si="95"/>
        <v>4632</v>
      </c>
      <c r="F2223" s="778">
        <v>1.1000000000000001</v>
      </c>
      <c r="G2223" s="774">
        <f t="shared" si="94"/>
        <v>5095</v>
      </c>
      <c r="H2223" s="776"/>
      <c r="I2223" s="758"/>
      <c r="J2223" s="776"/>
      <c r="K2223" s="786"/>
      <c r="L2223" s="9" t="s">
        <v>308</v>
      </c>
      <c r="M2223" s="9" t="s">
        <v>5123</v>
      </c>
      <c r="N2223" s="9" t="s">
        <v>397</v>
      </c>
      <c r="O2223" s="9" t="s">
        <v>310</v>
      </c>
      <c r="P2223" s="9" t="s">
        <v>311</v>
      </c>
      <c r="Q2223" s="9" t="s">
        <v>4894</v>
      </c>
      <c r="R2223" s="9" t="s">
        <v>4897</v>
      </c>
      <c r="S2223" s="9" t="s">
        <v>348</v>
      </c>
      <c r="T2223" s="98" t="s">
        <v>204</v>
      </c>
      <c r="U2223" s="99">
        <v>194</v>
      </c>
      <c r="V2223" s="99" t="s">
        <v>207</v>
      </c>
      <c r="W2223" s="99">
        <v>310</v>
      </c>
      <c r="X2223" s="99" t="s">
        <v>207</v>
      </c>
      <c r="Y2223" s="99">
        <v>204</v>
      </c>
      <c r="Z2223" s="99" t="s">
        <v>207</v>
      </c>
      <c r="AA2223" s="9">
        <v>320</v>
      </c>
      <c r="AB2223" s="99" t="s">
        <v>207</v>
      </c>
      <c r="AC2223" s="9">
        <v>366</v>
      </c>
      <c r="AD2223" s="9" t="s">
        <v>207</v>
      </c>
      <c r="AE2223" s="9">
        <v>144</v>
      </c>
      <c r="AF2223" s="9" t="s">
        <v>315</v>
      </c>
      <c r="AG2223" s="14" t="s">
        <v>361</v>
      </c>
      <c r="AH2223" s="14" t="s">
        <v>207</v>
      </c>
      <c r="AI2223" s="14" t="s">
        <v>362</v>
      </c>
      <c r="AJ2223" s="14" t="s">
        <v>207</v>
      </c>
      <c r="AK2223" s="9">
        <v>5</v>
      </c>
      <c r="AL2223" s="14" t="s">
        <v>207</v>
      </c>
      <c r="AM2223" s="9">
        <v>5</v>
      </c>
      <c r="AN2223" s="14" t="s">
        <v>207</v>
      </c>
      <c r="AO2223" s="9">
        <v>5</v>
      </c>
      <c r="AP2223" s="14" t="s">
        <v>207</v>
      </c>
      <c r="AQ2223" s="9">
        <v>5</v>
      </c>
      <c r="AR2223" s="14" t="s">
        <v>207</v>
      </c>
      <c r="AS2223" s="9" t="s">
        <v>184</v>
      </c>
      <c r="AT2223" s="9" t="s">
        <v>347</v>
      </c>
      <c r="AU2223" s="9" t="s">
        <v>319</v>
      </c>
      <c r="AV2223" s="9" t="s">
        <v>320</v>
      </c>
      <c r="AW2223" s="821" t="s">
        <v>5664</v>
      </c>
      <c r="AX2223" s="9">
        <v>9010600000</v>
      </c>
      <c r="AY2223" s="99">
        <v>373</v>
      </c>
      <c r="AZ2223" s="12" t="s">
        <v>207</v>
      </c>
      <c r="BA2223" s="99">
        <v>25</v>
      </c>
      <c r="BB2223" s="12" t="s">
        <v>207</v>
      </c>
      <c r="BC2223" s="99">
        <v>23</v>
      </c>
      <c r="BD2223" s="12" t="s">
        <v>207</v>
      </c>
      <c r="BE2223" s="99">
        <v>41</v>
      </c>
      <c r="BF2223" s="12" t="s">
        <v>321</v>
      </c>
      <c r="BG2223" s="654">
        <v>40.933999999999997</v>
      </c>
      <c r="BH2223" s="12" t="s">
        <v>321</v>
      </c>
      <c r="BI2223" s="99">
        <v>29</v>
      </c>
      <c r="BJ2223" s="12" t="s">
        <v>321</v>
      </c>
      <c r="BK2223" s="754">
        <v>0</v>
      </c>
      <c r="BL2223" s="12" t="s">
        <v>321</v>
      </c>
      <c r="BM2223" s="754">
        <v>5.0999999999999997E-2</v>
      </c>
      <c r="BN2223" s="12" t="s">
        <v>321</v>
      </c>
      <c r="BO2223" s="754">
        <v>11.882999999999999</v>
      </c>
      <c r="BP2223" s="12" t="s">
        <v>321</v>
      </c>
      <c r="BQ2223" s="754">
        <v>0</v>
      </c>
      <c r="BR2223" s="12" t="s">
        <v>321</v>
      </c>
      <c r="BS2223" s="654">
        <v>0</v>
      </c>
      <c r="BT2223" s="12" t="s">
        <v>321</v>
      </c>
      <c r="BU2223" s="654">
        <v>11.933999999999999</v>
      </c>
      <c r="BV2223" s="12" t="s">
        <v>321</v>
      </c>
      <c r="BW2223" s="9">
        <v>0.22</v>
      </c>
      <c r="BX2223" s="9" t="s">
        <v>322</v>
      </c>
      <c r="BY2223" s="755">
        <v>146.9</v>
      </c>
      <c r="BZ2223" s="9" t="s">
        <v>315</v>
      </c>
      <c r="CA2223" s="755">
        <v>9.8000000000000007</v>
      </c>
      <c r="CB2223" s="9" t="s">
        <v>315</v>
      </c>
      <c r="CC2223" s="755">
        <v>9.1</v>
      </c>
      <c r="CD2223" s="9" t="s">
        <v>315</v>
      </c>
      <c r="CE2223" s="755">
        <v>90</v>
      </c>
      <c r="CF2223" s="9" t="s">
        <v>323</v>
      </c>
      <c r="CG2223" s="755">
        <v>63.9</v>
      </c>
      <c r="CH2223" s="9" t="s">
        <v>323</v>
      </c>
    </row>
    <row r="2224" spans="1:86" x14ac:dyDescent="0.25">
      <c r="A2224" s="444">
        <v>10105721</v>
      </c>
      <c r="C2224" s="772">
        <v>4723</v>
      </c>
      <c r="D2224" s="807">
        <v>0.05</v>
      </c>
      <c r="E2224" s="772">
        <f t="shared" si="95"/>
        <v>4959</v>
      </c>
      <c r="F2224" s="778">
        <v>1.1000000000000001</v>
      </c>
      <c r="G2224" s="774">
        <f t="shared" si="94"/>
        <v>5455</v>
      </c>
      <c r="H2224" s="776"/>
      <c r="I2224" s="758"/>
      <c r="J2224" s="776"/>
      <c r="K2224" s="786"/>
      <c r="L2224" s="9" t="s">
        <v>308</v>
      </c>
      <c r="M2224" s="9" t="s">
        <v>5124</v>
      </c>
      <c r="N2224" s="9" t="s">
        <v>397</v>
      </c>
      <c r="O2224" s="9" t="s">
        <v>310</v>
      </c>
      <c r="P2224" s="9" t="s">
        <v>311</v>
      </c>
      <c r="Q2224" s="9" t="s">
        <v>4894</v>
      </c>
      <c r="R2224" s="9" t="s">
        <v>4897</v>
      </c>
      <c r="S2224" s="9" t="s">
        <v>348</v>
      </c>
      <c r="T2224" s="98" t="s">
        <v>204</v>
      </c>
      <c r="U2224" s="99">
        <v>206</v>
      </c>
      <c r="V2224" s="99" t="s">
        <v>207</v>
      </c>
      <c r="W2224" s="99">
        <v>330</v>
      </c>
      <c r="X2224" s="99" t="s">
        <v>207</v>
      </c>
      <c r="Y2224" s="99">
        <v>216</v>
      </c>
      <c r="Z2224" s="99" t="s">
        <v>207</v>
      </c>
      <c r="AA2224" s="9">
        <v>340</v>
      </c>
      <c r="AB2224" s="99" t="s">
        <v>207</v>
      </c>
      <c r="AC2224" s="9">
        <v>389</v>
      </c>
      <c r="AD2224" s="9" t="s">
        <v>207</v>
      </c>
      <c r="AE2224" s="9">
        <v>153</v>
      </c>
      <c r="AF2224" s="9" t="s">
        <v>315</v>
      </c>
      <c r="AG2224" s="14" t="s">
        <v>363</v>
      </c>
      <c r="AH2224" s="14" t="s">
        <v>207</v>
      </c>
      <c r="AI2224" s="14" t="s">
        <v>364</v>
      </c>
      <c r="AJ2224" s="14" t="s">
        <v>207</v>
      </c>
      <c r="AK2224" s="9">
        <v>5</v>
      </c>
      <c r="AL2224" s="14" t="s">
        <v>207</v>
      </c>
      <c r="AM2224" s="9">
        <v>5</v>
      </c>
      <c r="AN2224" s="14" t="s">
        <v>207</v>
      </c>
      <c r="AO2224" s="9">
        <v>5</v>
      </c>
      <c r="AP2224" s="14" t="s">
        <v>207</v>
      </c>
      <c r="AQ2224" s="9">
        <v>5</v>
      </c>
      <c r="AR2224" s="14" t="s">
        <v>207</v>
      </c>
      <c r="AS2224" s="9" t="s">
        <v>184</v>
      </c>
      <c r="AT2224" s="9" t="s">
        <v>347</v>
      </c>
      <c r="AU2224" s="9" t="s">
        <v>319</v>
      </c>
      <c r="AV2224" s="9" t="s">
        <v>320</v>
      </c>
      <c r="AW2224" s="821" t="s">
        <v>5665</v>
      </c>
      <c r="AX2224" s="9">
        <v>9010600000</v>
      </c>
      <c r="AY2224" s="99">
        <v>396</v>
      </c>
      <c r="AZ2224" s="12" t="s">
        <v>207</v>
      </c>
      <c r="BA2224" s="99">
        <v>25</v>
      </c>
      <c r="BB2224" s="12" t="s">
        <v>207</v>
      </c>
      <c r="BC2224" s="99">
        <v>23</v>
      </c>
      <c r="BD2224" s="12" t="s">
        <v>207</v>
      </c>
      <c r="BE2224" s="99">
        <v>44</v>
      </c>
      <c r="BF2224" s="12" t="s">
        <v>321</v>
      </c>
      <c r="BG2224" s="654">
        <v>43.548999999999999</v>
      </c>
      <c r="BH2224" s="12" t="s">
        <v>321</v>
      </c>
      <c r="BI2224" s="99">
        <v>31</v>
      </c>
      <c r="BJ2224" s="12" t="s">
        <v>321</v>
      </c>
      <c r="BK2224" s="754">
        <v>0</v>
      </c>
      <c r="BL2224" s="12" t="s">
        <v>321</v>
      </c>
      <c r="BM2224" s="754">
        <v>5.0999999999999997E-2</v>
      </c>
      <c r="BN2224" s="12" t="s">
        <v>321</v>
      </c>
      <c r="BO2224" s="754">
        <v>12.497999999999999</v>
      </c>
      <c r="BP2224" s="12" t="s">
        <v>321</v>
      </c>
      <c r="BQ2224" s="754">
        <v>0</v>
      </c>
      <c r="BR2224" s="12" t="s">
        <v>321</v>
      </c>
      <c r="BS2224" s="654">
        <v>0</v>
      </c>
      <c r="BT2224" s="12" t="s">
        <v>321</v>
      </c>
      <c r="BU2224" s="654">
        <v>12.548999999999999</v>
      </c>
      <c r="BV2224" s="12" t="s">
        <v>321</v>
      </c>
      <c r="BW2224" s="9">
        <v>0.23</v>
      </c>
      <c r="BX2224" s="9" t="s">
        <v>322</v>
      </c>
      <c r="BY2224" s="755">
        <v>155.9</v>
      </c>
      <c r="BZ2224" s="9" t="s">
        <v>315</v>
      </c>
      <c r="CA2224" s="755">
        <v>9.8000000000000007</v>
      </c>
      <c r="CB2224" s="9" t="s">
        <v>315</v>
      </c>
      <c r="CC2224" s="755">
        <v>9.1</v>
      </c>
      <c r="CD2224" s="9" t="s">
        <v>315</v>
      </c>
      <c r="CE2224" s="755">
        <v>96</v>
      </c>
      <c r="CF2224" s="9" t="s">
        <v>323</v>
      </c>
      <c r="CG2224" s="755">
        <v>68.3</v>
      </c>
      <c r="CH2224" s="9" t="s">
        <v>323</v>
      </c>
    </row>
    <row r="2225" spans="1:86" x14ac:dyDescent="0.25">
      <c r="A2225" s="444">
        <v>10105722</v>
      </c>
      <c r="C2225" s="772">
        <v>5048</v>
      </c>
      <c r="D2225" s="807">
        <v>0.05</v>
      </c>
      <c r="E2225" s="772">
        <f t="shared" si="95"/>
        <v>5300</v>
      </c>
      <c r="F2225" s="778">
        <v>1.1000000000000001</v>
      </c>
      <c r="G2225" s="774">
        <f t="shared" si="94"/>
        <v>5830</v>
      </c>
      <c r="H2225" s="776"/>
      <c r="I2225" s="758"/>
      <c r="J2225" s="776"/>
      <c r="K2225" s="786"/>
      <c r="L2225" s="9" t="s">
        <v>308</v>
      </c>
      <c r="M2225" s="9" t="s">
        <v>5125</v>
      </c>
      <c r="N2225" s="9" t="s">
        <v>397</v>
      </c>
      <c r="O2225" s="9" t="s">
        <v>310</v>
      </c>
      <c r="P2225" s="9" t="s">
        <v>311</v>
      </c>
      <c r="Q2225" s="9" t="s">
        <v>4894</v>
      </c>
      <c r="R2225" s="9" t="s">
        <v>4897</v>
      </c>
      <c r="S2225" s="9" t="s">
        <v>348</v>
      </c>
      <c r="T2225" s="98" t="s">
        <v>204</v>
      </c>
      <c r="U2225" s="99">
        <v>219</v>
      </c>
      <c r="V2225" s="99" t="s">
        <v>207</v>
      </c>
      <c r="W2225" s="99">
        <v>350</v>
      </c>
      <c r="X2225" s="99" t="s">
        <v>207</v>
      </c>
      <c r="Y2225" s="99">
        <v>229</v>
      </c>
      <c r="Z2225" s="99" t="s">
        <v>207</v>
      </c>
      <c r="AA2225" s="9">
        <v>360</v>
      </c>
      <c r="AB2225" s="99" t="s">
        <v>207</v>
      </c>
      <c r="AC2225" s="9">
        <v>413</v>
      </c>
      <c r="AD2225" s="9" t="s">
        <v>207</v>
      </c>
      <c r="AE2225" s="9">
        <v>163</v>
      </c>
      <c r="AF2225" s="9" t="s">
        <v>315</v>
      </c>
      <c r="AG2225" s="14" t="s">
        <v>365</v>
      </c>
      <c r="AH2225" s="14" t="s">
        <v>207</v>
      </c>
      <c r="AI2225" s="14" t="s">
        <v>366</v>
      </c>
      <c r="AJ2225" s="14" t="s">
        <v>207</v>
      </c>
      <c r="AK2225" s="9">
        <v>5</v>
      </c>
      <c r="AL2225" s="14" t="s">
        <v>207</v>
      </c>
      <c r="AM2225" s="9">
        <v>5</v>
      </c>
      <c r="AN2225" s="14" t="s">
        <v>207</v>
      </c>
      <c r="AO2225" s="9">
        <v>5</v>
      </c>
      <c r="AP2225" s="14" t="s">
        <v>207</v>
      </c>
      <c r="AQ2225" s="9">
        <v>5</v>
      </c>
      <c r="AR2225" s="14" t="s">
        <v>207</v>
      </c>
      <c r="AS2225" s="9" t="s">
        <v>184</v>
      </c>
      <c r="AT2225" s="9" t="s">
        <v>347</v>
      </c>
      <c r="AU2225" s="9" t="s">
        <v>319</v>
      </c>
      <c r="AV2225" s="9" t="s">
        <v>320</v>
      </c>
      <c r="AW2225" s="821" t="s">
        <v>5666</v>
      </c>
      <c r="AX2225" s="9">
        <v>9010600000</v>
      </c>
      <c r="AY2225" s="99">
        <v>419</v>
      </c>
      <c r="AZ2225" s="12" t="s">
        <v>207</v>
      </c>
      <c r="BA2225" s="99">
        <v>30</v>
      </c>
      <c r="BB2225" s="12" t="s">
        <v>207</v>
      </c>
      <c r="BC2225" s="99">
        <v>33</v>
      </c>
      <c r="BD2225" s="12" t="s">
        <v>207</v>
      </c>
      <c r="BE2225" s="99">
        <v>77</v>
      </c>
      <c r="BF2225" s="12" t="s">
        <v>321</v>
      </c>
      <c r="BG2225" s="654">
        <v>76.210999999999999</v>
      </c>
      <c r="BH2225" s="12" t="s">
        <v>321</v>
      </c>
      <c r="BI2225" s="99">
        <v>33</v>
      </c>
      <c r="BJ2225" s="12" t="s">
        <v>321</v>
      </c>
      <c r="BK2225" s="754">
        <v>0</v>
      </c>
      <c r="BL2225" s="12" t="s">
        <v>321</v>
      </c>
      <c r="BM2225" s="754">
        <v>5.0999999999999997E-2</v>
      </c>
      <c r="BN2225" s="12" t="s">
        <v>321</v>
      </c>
      <c r="BO2225" s="754">
        <v>4.8079999999999998</v>
      </c>
      <c r="BP2225" s="12" t="s">
        <v>321</v>
      </c>
      <c r="BQ2225" s="754">
        <v>0.02</v>
      </c>
      <c r="BR2225" s="12" t="s">
        <v>321</v>
      </c>
      <c r="BS2225" s="654">
        <v>38.331000000000003</v>
      </c>
      <c r="BT2225" s="12" t="s">
        <v>321</v>
      </c>
      <c r="BU2225" s="654">
        <v>43.210999999999999</v>
      </c>
      <c r="BV2225" s="12" t="s">
        <v>321</v>
      </c>
      <c r="BW2225" s="9">
        <v>0.42</v>
      </c>
      <c r="BX2225" s="9" t="s">
        <v>322</v>
      </c>
      <c r="BY2225" s="755">
        <v>165</v>
      </c>
      <c r="BZ2225" s="9" t="s">
        <v>315</v>
      </c>
      <c r="CA2225" s="755">
        <v>11.8</v>
      </c>
      <c r="CB2225" s="9" t="s">
        <v>315</v>
      </c>
      <c r="CC2225" s="755">
        <v>13</v>
      </c>
      <c r="CD2225" s="9" t="s">
        <v>315</v>
      </c>
      <c r="CE2225" s="755">
        <v>168</v>
      </c>
      <c r="CF2225" s="9" t="s">
        <v>323</v>
      </c>
      <c r="CG2225" s="755">
        <v>72.8</v>
      </c>
      <c r="CH2225" s="9" t="s">
        <v>323</v>
      </c>
    </row>
    <row r="2226" spans="1:86" x14ac:dyDescent="0.25">
      <c r="A2226" s="444">
        <v>10105723</v>
      </c>
      <c r="C2226" s="772">
        <v>5388</v>
      </c>
      <c r="D2226" s="807">
        <v>0.05</v>
      </c>
      <c r="E2226" s="772">
        <f t="shared" si="95"/>
        <v>5657</v>
      </c>
      <c r="F2226" s="778">
        <v>1.1000000000000001</v>
      </c>
      <c r="G2226" s="774">
        <f t="shared" si="94"/>
        <v>6223</v>
      </c>
      <c r="H2226" s="776"/>
      <c r="I2226" s="758"/>
      <c r="J2226" s="776"/>
      <c r="K2226" s="786"/>
      <c r="L2226" s="9" t="s">
        <v>308</v>
      </c>
      <c r="M2226" s="9" t="s">
        <v>5126</v>
      </c>
      <c r="N2226" s="9" t="s">
        <v>397</v>
      </c>
      <c r="O2226" s="9" t="s">
        <v>310</v>
      </c>
      <c r="P2226" s="9" t="s">
        <v>311</v>
      </c>
      <c r="Q2226" s="9" t="s">
        <v>4894</v>
      </c>
      <c r="R2226" s="9" t="s">
        <v>4897</v>
      </c>
      <c r="S2226" s="9" t="s">
        <v>348</v>
      </c>
      <c r="T2226" s="98" t="s">
        <v>204</v>
      </c>
      <c r="U2226" s="99">
        <v>231</v>
      </c>
      <c r="V2226" s="99" t="s">
        <v>207</v>
      </c>
      <c r="W2226" s="99">
        <v>370</v>
      </c>
      <c r="X2226" s="99" t="s">
        <v>207</v>
      </c>
      <c r="Y2226" s="99">
        <v>241</v>
      </c>
      <c r="Z2226" s="99" t="s">
        <v>207</v>
      </c>
      <c r="AA2226" s="9">
        <v>380</v>
      </c>
      <c r="AB2226" s="99" t="s">
        <v>207</v>
      </c>
      <c r="AC2226" s="9">
        <v>436</v>
      </c>
      <c r="AD2226" s="9" t="s">
        <v>207</v>
      </c>
      <c r="AE2226" s="9">
        <v>172</v>
      </c>
      <c r="AF2226" s="9" t="s">
        <v>315</v>
      </c>
      <c r="AG2226" s="14" t="s">
        <v>367</v>
      </c>
      <c r="AH2226" s="14" t="s">
        <v>207</v>
      </c>
      <c r="AI2226" s="14" t="s">
        <v>368</v>
      </c>
      <c r="AJ2226" s="14" t="s">
        <v>207</v>
      </c>
      <c r="AK2226" s="9">
        <v>5</v>
      </c>
      <c r="AL2226" s="14" t="s">
        <v>207</v>
      </c>
      <c r="AM2226" s="9">
        <v>5</v>
      </c>
      <c r="AN2226" s="14" t="s">
        <v>207</v>
      </c>
      <c r="AO2226" s="9">
        <v>5</v>
      </c>
      <c r="AP2226" s="14" t="s">
        <v>207</v>
      </c>
      <c r="AQ2226" s="9">
        <v>5</v>
      </c>
      <c r="AR2226" s="14" t="s">
        <v>207</v>
      </c>
      <c r="AS2226" s="9" t="s">
        <v>184</v>
      </c>
      <c r="AT2226" s="9" t="s">
        <v>347</v>
      </c>
      <c r="AU2226" s="9" t="s">
        <v>319</v>
      </c>
      <c r="AV2226" s="9" t="s">
        <v>320</v>
      </c>
      <c r="AW2226" s="821" t="s">
        <v>5667</v>
      </c>
      <c r="AX2226" s="9">
        <v>9010600000</v>
      </c>
      <c r="AY2226" s="99">
        <v>434</v>
      </c>
      <c r="AZ2226" s="12" t="s">
        <v>207</v>
      </c>
      <c r="BA2226" s="99">
        <v>30</v>
      </c>
      <c r="BB2226" s="12" t="s">
        <v>207</v>
      </c>
      <c r="BC2226" s="99">
        <v>33</v>
      </c>
      <c r="BD2226" s="12" t="s">
        <v>207</v>
      </c>
      <c r="BE2226" s="99">
        <v>80</v>
      </c>
      <c r="BF2226" s="12" t="s">
        <v>321</v>
      </c>
      <c r="BG2226" s="654">
        <v>79.393000000000001</v>
      </c>
      <c r="BH2226" s="12" t="s">
        <v>321</v>
      </c>
      <c r="BI2226" s="99">
        <v>34</v>
      </c>
      <c r="BJ2226" s="12" t="s">
        <v>321</v>
      </c>
      <c r="BK2226" s="754">
        <v>0</v>
      </c>
      <c r="BL2226" s="12" t="s">
        <v>321</v>
      </c>
      <c r="BM2226" s="754">
        <v>5.0999999999999997E-2</v>
      </c>
      <c r="BN2226" s="12" t="s">
        <v>321</v>
      </c>
      <c r="BO2226" s="754">
        <v>5.9080000000000004</v>
      </c>
      <c r="BP2226" s="12" t="s">
        <v>321</v>
      </c>
      <c r="BQ2226" s="754">
        <v>0.02</v>
      </c>
      <c r="BR2226" s="12" t="s">
        <v>321</v>
      </c>
      <c r="BS2226" s="654">
        <v>39.412999999999997</v>
      </c>
      <c r="BT2226" s="12" t="s">
        <v>321</v>
      </c>
      <c r="BU2226" s="654">
        <v>45.393000000000001</v>
      </c>
      <c r="BV2226" s="12" t="s">
        <v>321</v>
      </c>
      <c r="BW2226" s="9">
        <v>0.44</v>
      </c>
      <c r="BX2226" s="9" t="s">
        <v>322</v>
      </c>
      <c r="BY2226" s="755">
        <v>170.9</v>
      </c>
      <c r="BZ2226" s="9" t="s">
        <v>315</v>
      </c>
      <c r="CA2226" s="755">
        <v>11.8</v>
      </c>
      <c r="CB2226" s="9" t="s">
        <v>315</v>
      </c>
      <c r="CC2226" s="755">
        <v>13</v>
      </c>
      <c r="CD2226" s="9" t="s">
        <v>315</v>
      </c>
      <c r="CE2226" s="755">
        <v>175</v>
      </c>
      <c r="CF2226" s="9" t="s">
        <v>323</v>
      </c>
      <c r="CG2226" s="755">
        <v>75</v>
      </c>
      <c r="CH2226" s="9" t="s">
        <v>323</v>
      </c>
    </row>
    <row r="2227" spans="1:86" x14ac:dyDescent="0.25">
      <c r="A2227" s="444">
        <v>10105724</v>
      </c>
      <c r="C2227" s="772">
        <v>5741</v>
      </c>
      <c r="D2227" s="807">
        <v>0.05</v>
      </c>
      <c r="E2227" s="772">
        <f t="shared" si="95"/>
        <v>6028</v>
      </c>
      <c r="F2227" s="778">
        <v>1.1000000000000001</v>
      </c>
      <c r="G2227" s="774">
        <f t="shared" si="94"/>
        <v>6631</v>
      </c>
      <c r="H2227" s="776"/>
      <c r="I2227" s="758"/>
      <c r="J2227" s="776"/>
      <c r="K2227" s="786"/>
      <c r="L2227" s="9" t="s">
        <v>308</v>
      </c>
      <c r="M2227" s="9" t="s">
        <v>5127</v>
      </c>
      <c r="N2227" s="9" t="s">
        <v>397</v>
      </c>
      <c r="O2227" s="9" t="s">
        <v>310</v>
      </c>
      <c r="P2227" s="9" t="s">
        <v>311</v>
      </c>
      <c r="Q2227" s="9" t="s">
        <v>4894</v>
      </c>
      <c r="R2227" s="9" t="s">
        <v>4897</v>
      </c>
      <c r="S2227" s="9" t="s">
        <v>348</v>
      </c>
      <c r="T2227" s="98" t="s">
        <v>204</v>
      </c>
      <c r="U2227" s="99">
        <v>244</v>
      </c>
      <c r="V2227" s="99" t="s">
        <v>207</v>
      </c>
      <c r="W2227" s="99">
        <v>390</v>
      </c>
      <c r="X2227" s="99" t="s">
        <v>207</v>
      </c>
      <c r="Y2227" s="99">
        <v>254</v>
      </c>
      <c r="Z2227" s="99" t="s">
        <v>207</v>
      </c>
      <c r="AA2227" s="9">
        <v>400</v>
      </c>
      <c r="AB2227" s="99" t="s">
        <v>207</v>
      </c>
      <c r="AC2227" s="9">
        <v>460</v>
      </c>
      <c r="AD2227" s="9" t="s">
        <v>207</v>
      </c>
      <c r="AE2227" s="9">
        <v>181</v>
      </c>
      <c r="AF2227" s="9" t="s">
        <v>315</v>
      </c>
      <c r="AG2227" s="14" t="s">
        <v>369</v>
      </c>
      <c r="AH2227" s="14" t="s">
        <v>207</v>
      </c>
      <c r="AI2227" s="14" t="s">
        <v>370</v>
      </c>
      <c r="AJ2227" s="14" t="s">
        <v>207</v>
      </c>
      <c r="AK2227" s="9">
        <v>5</v>
      </c>
      <c r="AL2227" s="14" t="s">
        <v>207</v>
      </c>
      <c r="AM2227" s="9">
        <v>5</v>
      </c>
      <c r="AN2227" s="14" t="s">
        <v>207</v>
      </c>
      <c r="AO2227" s="9">
        <v>5</v>
      </c>
      <c r="AP2227" s="14" t="s">
        <v>207</v>
      </c>
      <c r="AQ2227" s="9">
        <v>5</v>
      </c>
      <c r="AR2227" s="14" t="s">
        <v>207</v>
      </c>
      <c r="AS2227" s="9" t="s">
        <v>184</v>
      </c>
      <c r="AT2227" s="9" t="s">
        <v>347</v>
      </c>
      <c r="AU2227" s="9" t="s">
        <v>319</v>
      </c>
      <c r="AV2227" s="9" t="s">
        <v>320</v>
      </c>
      <c r="AW2227" s="821" t="s">
        <v>5668</v>
      </c>
      <c r="AX2227" s="9">
        <v>9010600000</v>
      </c>
      <c r="AY2227" s="99">
        <v>452</v>
      </c>
      <c r="AZ2227" s="12" t="s">
        <v>207</v>
      </c>
      <c r="BA2227" s="99">
        <v>30</v>
      </c>
      <c r="BB2227" s="12" t="s">
        <v>207</v>
      </c>
      <c r="BC2227" s="99">
        <v>33</v>
      </c>
      <c r="BD2227" s="12" t="s">
        <v>207</v>
      </c>
      <c r="BE2227" s="99">
        <v>83</v>
      </c>
      <c r="BF2227" s="12" t="s">
        <v>321</v>
      </c>
      <c r="BG2227" s="654">
        <v>82.834999999999994</v>
      </c>
      <c r="BH2227" s="12" t="s">
        <v>321</v>
      </c>
      <c r="BI2227" s="99">
        <v>36</v>
      </c>
      <c r="BJ2227" s="12" t="s">
        <v>321</v>
      </c>
      <c r="BK2227" s="754">
        <v>0</v>
      </c>
      <c r="BL2227" s="12" t="s">
        <v>321</v>
      </c>
      <c r="BM2227" s="754">
        <v>5.0999999999999997E-2</v>
      </c>
      <c r="BN2227" s="12" t="s">
        <v>321</v>
      </c>
      <c r="BO2227" s="754">
        <v>5.9080000000000004</v>
      </c>
      <c r="BP2227" s="12" t="s">
        <v>321</v>
      </c>
      <c r="BQ2227" s="754">
        <v>0.02</v>
      </c>
      <c r="BR2227" s="12" t="s">
        <v>321</v>
      </c>
      <c r="BS2227" s="654">
        <v>40.854999999999997</v>
      </c>
      <c r="BT2227" s="12" t="s">
        <v>321</v>
      </c>
      <c r="BU2227" s="654">
        <v>46.835000000000001</v>
      </c>
      <c r="BV2227" s="12" t="s">
        <v>321</v>
      </c>
      <c r="BW2227" s="9">
        <v>0.46</v>
      </c>
      <c r="BX2227" s="9" t="s">
        <v>322</v>
      </c>
      <c r="BY2227" s="755">
        <v>178</v>
      </c>
      <c r="BZ2227" s="9" t="s">
        <v>315</v>
      </c>
      <c r="CA2227" s="755">
        <v>11.8</v>
      </c>
      <c r="CB2227" s="9" t="s">
        <v>315</v>
      </c>
      <c r="CC2227" s="755">
        <v>13</v>
      </c>
      <c r="CD2227" s="9" t="s">
        <v>315</v>
      </c>
      <c r="CE2227" s="755">
        <v>183</v>
      </c>
      <c r="CF2227" s="9" t="s">
        <v>323</v>
      </c>
      <c r="CG2227" s="755">
        <v>79.400000000000006</v>
      </c>
      <c r="CH2227" s="9" t="s">
        <v>323</v>
      </c>
    </row>
    <row r="2228" spans="1:86" x14ac:dyDescent="0.25">
      <c r="A2228" s="444">
        <v>10105703</v>
      </c>
      <c r="C2228" s="772">
        <v>2839</v>
      </c>
      <c r="D2228" s="807">
        <v>0.05</v>
      </c>
      <c r="E2228" s="772">
        <f t="shared" si="95"/>
        <v>2981</v>
      </c>
      <c r="F2228" s="778">
        <v>1.1000000000000001</v>
      </c>
      <c r="G2228" s="774">
        <f t="shared" si="94"/>
        <v>3279</v>
      </c>
      <c r="H2228" s="776"/>
      <c r="I2228" s="758"/>
      <c r="J2228" s="776"/>
      <c r="K2228" s="786"/>
      <c r="L2228" s="9" t="s">
        <v>308</v>
      </c>
      <c r="M2228" s="9" t="s">
        <v>5128</v>
      </c>
      <c r="N2228" s="9" t="s">
        <v>397</v>
      </c>
      <c r="O2228" s="9" t="s">
        <v>310</v>
      </c>
      <c r="P2228" s="9" t="s">
        <v>311</v>
      </c>
      <c r="Q2228" s="9" t="s">
        <v>4894</v>
      </c>
      <c r="R2228" s="9" t="s">
        <v>4897</v>
      </c>
      <c r="S2228" s="9" t="s">
        <v>348</v>
      </c>
      <c r="T2228" s="98" t="s">
        <v>204</v>
      </c>
      <c r="U2228" s="99">
        <v>119</v>
      </c>
      <c r="V2228" s="99" t="s">
        <v>207</v>
      </c>
      <c r="W2228" s="99">
        <v>190</v>
      </c>
      <c r="X2228" s="99" t="s">
        <v>207</v>
      </c>
      <c r="Y2228" s="99">
        <v>129</v>
      </c>
      <c r="Z2228" s="99" t="s">
        <v>207</v>
      </c>
      <c r="AA2228" s="9">
        <v>200</v>
      </c>
      <c r="AB2228" s="99" t="s">
        <v>207</v>
      </c>
      <c r="AC2228" s="9">
        <v>224</v>
      </c>
      <c r="AD2228" s="9" t="s">
        <v>207</v>
      </c>
      <c r="AE2228" s="9">
        <v>88</v>
      </c>
      <c r="AF2228" s="9" t="s">
        <v>315</v>
      </c>
      <c r="AG2228" s="14" t="s">
        <v>349</v>
      </c>
      <c r="AH2228" s="14" t="s">
        <v>207</v>
      </c>
      <c r="AI2228" s="14" t="s">
        <v>350</v>
      </c>
      <c r="AJ2228" s="14" t="s">
        <v>207</v>
      </c>
      <c r="AK2228" s="9">
        <v>5</v>
      </c>
      <c r="AL2228" s="14" t="s">
        <v>207</v>
      </c>
      <c r="AM2228" s="9">
        <v>5</v>
      </c>
      <c r="AN2228" s="14" t="s">
        <v>207</v>
      </c>
      <c r="AO2228" s="9">
        <v>5</v>
      </c>
      <c r="AP2228" s="14" t="s">
        <v>207</v>
      </c>
      <c r="AQ2228" s="9">
        <v>5</v>
      </c>
      <c r="AR2228" s="14" t="s">
        <v>207</v>
      </c>
      <c r="AS2228" s="9" t="s">
        <v>43</v>
      </c>
      <c r="AT2228" s="9" t="s">
        <v>346</v>
      </c>
      <c r="AU2228" s="9" t="s">
        <v>319</v>
      </c>
      <c r="AV2228" s="9" t="s">
        <v>320</v>
      </c>
      <c r="AW2228" s="821" t="s">
        <v>5669</v>
      </c>
      <c r="AX2228" s="9">
        <v>9010600000</v>
      </c>
      <c r="AY2228" s="99">
        <v>251</v>
      </c>
      <c r="AZ2228" s="12" t="s">
        <v>207</v>
      </c>
      <c r="BA2228" s="99">
        <v>25</v>
      </c>
      <c r="BB2228" s="12" t="s">
        <v>207</v>
      </c>
      <c r="BC2228" s="99">
        <v>23</v>
      </c>
      <c r="BD2228" s="12" t="s">
        <v>207</v>
      </c>
      <c r="BE2228" s="99">
        <v>28</v>
      </c>
      <c r="BF2228" s="12" t="s">
        <v>321</v>
      </c>
      <c r="BG2228" s="654">
        <v>27.24</v>
      </c>
      <c r="BH2228" s="12" t="s">
        <v>321</v>
      </c>
      <c r="BI2228" s="99">
        <v>19</v>
      </c>
      <c r="BJ2228" s="12" t="s">
        <v>321</v>
      </c>
      <c r="BK2228" s="754">
        <v>0</v>
      </c>
      <c r="BL2228" s="12" t="s">
        <v>321</v>
      </c>
      <c r="BM2228" s="754">
        <v>5.0999999999999997E-2</v>
      </c>
      <c r="BN2228" s="12" t="s">
        <v>321</v>
      </c>
      <c r="BO2228" s="754">
        <v>8.1890000000000001</v>
      </c>
      <c r="BP2228" s="12" t="s">
        <v>321</v>
      </c>
      <c r="BQ2228" s="754">
        <v>0</v>
      </c>
      <c r="BR2228" s="12" t="s">
        <v>321</v>
      </c>
      <c r="BS2228" s="654">
        <v>0</v>
      </c>
      <c r="BT2228" s="12" t="s">
        <v>321</v>
      </c>
      <c r="BU2228" s="654">
        <v>8.24</v>
      </c>
      <c r="BV2228" s="12" t="s">
        <v>321</v>
      </c>
      <c r="BW2228" s="9">
        <v>0.15</v>
      </c>
      <c r="BX2228" s="9" t="s">
        <v>322</v>
      </c>
      <c r="BY2228" s="755">
        <v>98.8</v>
      </c>
      <c r="BZ2228" s="9" t="s">
        <v>315</v>
      </c>
      <c r="CA2228" s="755">
        <v>9.8000000000000007</v>
      </c>
      <c r="CB2228" s="9" t="s">
        <v>315</v>
      </c>
      <c r="CC2228" s="755">
        <v>9.1</v>
      </c>
      <c r="CD2228" s="9" t="s">
        <v>315</v>
      </c>
      <c r="CE2228" s="755">
        <v>60</v>
      </c>
      <c r="CF2228" s="9" t="s">
        <v>323</v>
      </c>
      <c r="CG2228" s="755">
        <v>41.9</v>
      </c>
      <c r="CH2228" s="9" t="s">
        <v>323</v>
      </c>
    </row>
    <row r="2229" spans="1:86" x14ac:dyDescent="0.25">
      <c r="A2229" s="444">
        <v>10105704</v>
      </c>
      <c r="C2229" s="772">
        <v>3065</v>
      </c>
      <c r="D2229" s="807">
        <v>0.05</v>
      </c>
      <c r="E2229" s="772">
        <f t="shared" si="95"/>
        <v>3218</v>
      </c>
      <c r="F2229" s="778">
        <v>1.1000000000000001</v>
      </c>
      <c r="G2229" s="774">
        <f t="shared" si="94"/>
        <v>3540</v>
      </c>
      <c r="H2229" s="776"/>
      <c r="I2229" s="758"/>
      <c r="J2229" s="776"/>
      <c r="K2229" s="786"/>
      <c r="L2229" s="9" t="s">
        <v>308</v>
      </c>
      <c r="M2229" s="9" t="s">
        <v>5129</v>
      </c>
      <c r="N2229" s="9" t="s">
        <v>397</v>
      </c>
      <c r="O2229" s="9" t="s">
        <v>310</v>
      </c>
      <c r="P2229" s="9" t="s">
        <v>311</v>
      </c>
      <c r="Q2229" s="9" t="s">
        <v>4894</v>
      </c>
      <c r="R2229" s="9" t="s">
        <v>4897</v>
      </c>
      <c r="S2229" s="9" t="s">
        <v>348</v>
      </c>
      <c r="T2229" s="98" t="s">
        <v>204</v>
      </c>
      <c r="U2229" s="99">
        <v>131</v>
      </c>
      <c r="V2229" s="99" t="s">
        <v>207</v>
      </c>
      <c r="W2229" s="99">
        <v>210</v>
      </c>
      <c r="X2229" s="99" t="s">
        <v>207</v>
      </c>
      <c r="Y2229" s="99">
        <v>141</v>
      </c>
      <c r="Z2229" s="99" t="s">
        <v>207</v>
      </c>
      <c r="AA2229" s="9">
        <v>220</v>
      </c>
      <c r="AB2229" s="99" t="s">
        <v>207</v>
      </c>
      <c r="AC2229" s="9">
        <v>248</v>
      </c>
      <c r="AD2229" s="9" t="s">
        <v>207</v>
      </c>
      <c r="AE2229" s="9">
        <v>98</v>
      </c>
      <c r="AF2229" s="9" t="s">
        <v>315</v>
      </c>
      <c r="AG2229" s="14" t="s">
        <v>351</v>
      </c>
      <c r="AH2229" s="14" t="s">
        <v>207</v>
      </c>
      <c r="AI2229" s="14" t="s">
        <v>352</v>
      </c>
      <c r="AJ2229" s="14" t="s">
        <v>207</v>
      </c>
      <c r="AK2229" s="9">
        <v>5</v>
      </c>
      <c r="AL2229" s="14" t="s">
        <v>207</v>
      </c>
      <c r="AM2229" s="9">
        <v>5</v>
      </c>
      <c r="AN2229" s="14" t="s">
        <v>207</v>
      </c>
      <c r="AO2229" s="9">
        <v>5</v>
      </c>
      <c r="AP2229" s="14" t="s">
        <v>207</v>
      </c>
      <c r="AQ2229" s="9">
        <v>5</v>
      </c>
      <c r="AR2229" s="14" t="s">
        <v>207</v>
      </c>
      <c r="AS2229" s="9" t="s">
        <v>43</v>
      </c>
      <c r="AT2229" s="9" t="s">
        <v>346</v>
      </c>
      <c r="AU2229" s="9" t="s">
        <v>319</v>
      </c>
      <c r="AV2229" s="9" t="s">
        <v>320</v>
      </c>
      <c r="AW2229" s="821" t="s">
        <v>5670</v>
      </c>
      <c r="AX2229" s="9">
        <v>9010600000</v>
      </c>
      <c r="AY2229" s="99">
        <v>272</v>
      </c>
      <c r="AZ2229" s="12" t="s">
        <v>207</v>
      </c>
      <c r="BA2229" s="99">
        <v>25</v>
      </c>
      <c r="BB2229" s="12" t="s">
        <v>207</v>
      </c>
      <c r="BC2229" s="99">
        <v>23</v>
      </c>
      <c r="BD2229" s="12" t="s">
        <v>207</v>
      </c>
      <c r="BE2229" s="99">
        <v>30</v>
      </c>
      <c r="BF2229" s="12" t="s">
        <v>321</v>
      </c>
      <c r="BG2229" s="654">
        <v>29.712</v>
      </c>
      <c r="BH2229" s="12" t="s">
        <v>321</v>
      </c>
      <c r="BI2229" s="99">
        <v>20</v>
      </c>
      <c r="BJ2229" s="12" t="s">
        <v>321</v>
      </c>
      <c r="BK2229" s="754">
        <v>0</v>
      </c>
      <c r="BL2229" s="12" t="s">
        <v>321</v>
      </c>
      <c r="BM2229" s="754">
        <v>5.0999999999999997E-2</v>
      </c>
      <c r="BN2229" s="12" t="s">
        <v>321</v>
      </c>
      <c r="BO2229" s="754">
        <v>9.6609999999999996</v>
      </c>
      <c r="BP2229" s="12" t="s">
        <v>321</v>
      </c>
      <c r="BQ2229" s="754">
        <v>0</v>
      </c>
      <c r="BR2229" s="12" t="s">
        <v>321</v>
      </c>
      <c r="BS2229" s="654">
        <v>0</v>
      </c>
      <c r="BT2229" s="12" t="s">
        <v>321</v>
      </c>
      <c r="BU2229" s="654">
        <v>9.7119999999999997</v>
      </c>
      <c r="BV2229" s="12" t="s">
        <v>321</v>
      </c>
      <c r="BW2229" s="9">
        <v>0.16</v>
      </c>
      <c r="BX2229" s="9" t="s">
        <v>322</v>
      </c>
      <c r="BY2229" s="755">
        <v>107.1</v>
      </c>
      <c r="BZ2229" s="9" t="s">
        <v>315</v>
      </c>
      <c r="CA2229" s="755">
        <v>9.8000000000000007</v>
      </c>
      <c r="CB2229" s="9" t="s">
        <v>315</v>
      </c>
      <c r="CC2229" s="755">
        <v>9.1</v>
      </c>
      <c r="CD2229" s="9" t="s">
        <v>315</v>
      </c>
      <c r="CE2229" s="755">
        <v>66</v>
      </c>
      <c r="CF2229" s="9" t="s">
        <v>323</v>
      </c>
      <c r="CG2229" s="755">
        <v>44.1</v>
      </c>
      <c r="CH2229" s="9" t="s">
        <v>323</v>
      </c>
    </row>
    <row r="2230" spans="1:86" x14ac:dyDescent="0.25">
      <c r="A2230" s="444">
        <v>10105705</v>
      </c>
      <c r="C2230" s="772">
        <v>3306</v>
      </c>
      <c r="D2230" s="807">
        <v>0.05</v>
      </c>
      <c r="E2230" s="772">
        <f t="shared" si="95"/>
        <v>3471</v>
      </c>
      <c r="F2230" s="778">
        <v>1.1000000000000001</v>
      </c>
      <c r="G2230" s="774">
        <f t="shared" si="94"/>
        <v>3818</v>
      </c>
      <c r="H2230" s="776"/>
      <c r="I2230" s="758"/>
      <c r="J2230" s="776"/>
      <c r="K2230" s="786"/>
      <c r="L2230" s="9" t="s">
        <v>308</v>
      </c>
      <c r="M2230" s="9" t="s">
        <v>5130</v>
      </c>
      <c r="N2230" s="9" t="s">
        <v>397</v>
      </c>
      <c r="O2230" s="9" t="s">
        <v>310</v>
      </c>
      <c r="P2230" s="9" t="s">
        <v>311</v>
      </c>
      <c r="Q2230" s="9" t="s">
        <v>4894</v>
      </c>
      <c r="R2230" s="9" t="s">
        <v>4897</v>
      </c>
      <c r="S2230" s="9" t="s">
        <v>348</v>
      </c>
      <c r="T2230" s="98" t="s">
        <v>204</v>
      </c>
      <c r="U2230" s="99">
        <v>144</v>
      </c>
      <c r="V2230" s="99" t="s">
        <v>207</v>
      </c>
      <c r="W2230" s="99">
        <v>230</v>
      </c>
      <c r="X2230" s="99" t="s">
        <v>207</v>
      </c>
      <c r="Y2230" s="99">
        <v>154</v>
      </c>
      <c r="Z2230" s="99" t="s">
        <v>207</v>
      </c>
      <c r="AA2230" s="9">
        <v>240</v>
      </c>
      <c r="AB2230" s="99" t="s">
        <v>207</v>
      </c>
      <c r="AC2230" s="9">
        <v>271</v>
      </c>
      <c r="AD2230" s="9" t="s">
        <v>207</v>
      </c>
      <c r="AE2230" s="9">
        <v>107</v>
      </c>
      <c r="AF2230" s="9" t="s">
        <v>315</v>
      </c>
      <c r="AG2230" s="14" t="s">
        <v>353</v>
      </c>
      <c r="AH2230" s="14" t="s">
        <v>207</v>
      </c>
      <c r="AI2230" s="14" t="s">
        <v>354</v>
      </c>
      <c r="AJ2230" s="14" t="s">
        <v>207</v>
      </c>
      <c r="AK2230" s="9">
        <v>5</v>
      </c>
      <c r="AL2230" s="14" t="s">
        <v>207</v>
      </c>
      <c r="AM2230" s="9">
        <v>5</v>
      </c>
      <c r="AN2230" s="14" t="s">
        <v>207</v>
      </c>
      <c r="AO2230" s="9">
        <v>5</v>
      </c>
      <c r="AP2230" s="14" t="s">
        <v>207</v>
      </c>
      <c r="AQ2230" s="9">
        <v>5</v>
      </c>
      <c r="AR2230" s="14" t="s">
        <v>207</v>
      </c>
      <c r="AS2230" s="9" t="s">
        <v>43</v>
      </c>
      <c r="AT2230" s="9" t="s">
        <v>346</v>
      </c>
      <c r="AU2230" s="9" t="s">
        <v>319</v>
      </c>
      <c r="AV2230" s="9" t="s">
        <v>320</v>
      </c>
      <c r="AW2230" s="821" t="s">
        <v>5671</v>
      </c>
      <c r="AX2230" s="9">
        <v>9010600000</v>
      </c>
      <c r="AY2230" s="99">
        <v>292</v>
      </c>
      <c r="AZ2230" s="12" t="s">
        <v>207</v>
      </c>
      <c r="BA2230" s="99">
        <v>25</v>
      </c>
      <c r="BB2230" s="12" t="s">
        <v>207</v>
      </c>
      <c r="BC2230" s="99">
        <v>23</v>
      </c>
      <c r="BD2230" s="12" t="s">
        <v>207</v>
      </c>
      <c r="BE2230" s="99">
        <v>34</v>
      </c>
      <c r="BF2230" s="12" t="s">
        <v>321</v>
      </c>
      <c r="BG2230" s="654">
        <v>33.064</v>
      </c>
      <c r="BH2230" s="12" t="s">
        <v>321</v>
      </c>
      <c r="BI2230" s="99">
        <v>22</v>
      </c>
      <c r="BJ2230" s="12" t="s">
        <v>321</v>
      </c>
      <c r="BK2230" s="754">
        <v>0</v>
      </c>
      <c r="BL2230" s="12" t="s">
        <v>321</v>
      </c>
      <c r="BM2230" s="754">
        <v>5.0999999999999997E-2</v>
      </c>
      <c r="BN2230" s="12" t="s">
        <v>321</v>
      </c>
      <c r="BO2230" s="754">
        <v>11.012</v>
      </c>
      <c r="BP2230" s="12" t="s">
        <v>321</v>
      </c>
      <c r="BQ2230" s="754">
        <v>0</v>
      </c>
      <c r="BR2230" s="12" t="s">
        <v>321</v>
      </c>
      <c r="BS2230" s="654">
        <v>0</v>
      </c>
      <c r="BT2230" s="12" t="s">
        <v>321</v>
      </c>
      <c r="BU2230" s="654">
        <v>11.064</v>
      </c>
      <c r="BV2230" s="12" t="s">
        <v>321</v>
      </c>
      <c r="BW2230" s="9">
        <v>0.17</v>
      </c>
      <c r="BX2230" s="9" t="s">
        <v>322</v>
      </c>
      <c r="BY2230" s="755">
        <v>115</v>
      </c>
      <c r="BZ2230" s="9" t="s">
        <v>315</v>
      </c>
      <c r="CA2230" s="755">
        <v>9.8000000000000007</v>
      </c>
      <c r="CB2230" s="9" t="s">
        <v>315</v>
      </c>
      <c r="CC2230" s="755">
        <v>9.1</v>
      </c>
      <c r="CD2230" s="9" t="s">
        <v>315</v>
      </c>
      <c r="CE2230" s="755">
        <v>73</v>
      </c>
      <c r="CF2230" s="9" t="s">
        <v>323</v>
      </c>
      <c r="CG2230" s="755">
        <v>48.5</v>
      </c>
      <c r="CH2230" s="9" t="s">
        <v>323</v>
      </c>
    </row>
    <row r="2231" spans="1:86" x14ac:dyDescent="0.25">
      <c r="A2231" s="444">
        <v>10105706</v>
      </c>
      <c r="C2231" s="772">
        <v>3561</v>
      </c>
      <c r="D2231" s="807">
        <v>0.05</v>
      </c>
      <c r="E2231" s="772">
        <f t="shared" si="95"/>
        <v>3739</v>
      </c>
      <c r="F2231" s="778">
        <v>1.1000000000000001</v>
      </c>
      <c r="G2231" s="774">
        <f t="shared" si="94"/>
        <v>4113</v>
      </c>
      <c r="H2231" s="776"/>
      <c r="I2231" s="758"/>
      <c r="J2231" s="776"/>
      <c r="K2231" s="786"/>
      <c r="L2231" s="9" t="s">
        <v>308</v>
      </c>
      <c r="M2231" s="9" t="s">
        <v>5131</v>
      </c>
      <c r="N2231" s="9" t="s">
        <v>397</v>
      </c>
      <c r="O2231" s="9" t="s">
        <v>310</v>
      </c>
      <c r="P2231" s="9" t="s">
        <v>311</v>
      </c>
      <c r="Q2231" s="9" t="s">
        <v>4894</v>
      </c>
      <c r="R2231" s="9" t="s">
        <v>4897</v>
      </c>
      <c r="S2231" s="9" t="s">
        <v>348</v>
      </c>
      <c r="T2231" s="98" t="s">
        <v>204</v>
      </c>
      <c r="U2231" s="99">
        <v>156</v>
      </c>
      <c r="V2231" s="99" t="s">
        <v>207</v>
      </c>
      <c r="W2231" s="99">
        <v>250</v>
      </c>
      <c r="X2231" s="99" t="s">
        <v>207</v>
      </c>
      <c r="Y2231" s="99">
        <v>166</v>
      </c>
      <c r="Z2231" s="99" t="s">
        <v>207</v>
      </c>
      <c r="AA2231" s="9">
        <v>260</v>
      </c>
      <c r="AB2231" s="99" t="s">
        <v>207</v>
      </c>
      <c r="AC2231" s="9">
        <v>295</v>
      </c>
      <c r="AD2231" s="9" t="s">
        <v>207</v>
      </c>
      <c r="AE2231" s="9">
        <v>117</v>
      </c>
      <c r="AF2231" s="9" t="s">
        <v>315</v>
      </c>
      <c r="AG2231" s="14" t="s">
        <v>355</v>
      </c>
      <c r="AH2231" s="14" t="s">
        <v>207</v>
      </c>
      <c r="AI2231" s="14" t="s">
        <v>356</v>
      </c>
      <c r="AJ2231" s="14" t="s">
        <v>207</v>
      </c>
      <c r="AK2231" s="9">
        <v>5</v>
      </c>
      <c r="AL2231" s="14" t="s">
        <v>207</v>
      </c>
      <c r="AM2231" s="9">
        <v>5</v>
      </c>
      <c r="AN2231" s="14" t="s">
        <v>207</v>
      </c>
      <c r="AO2231" s="9">
        <v>5</v>
      </c>
      <c r="AP2231" s="14" t="s">
        <v>207</v>
      </c>
      <c r="AQ2231" s="9">
        <v>5</v>
      </c>
      <c r="AR2231" s="14" t="s">
        <v>207</v>
      </c>
      <c r="AS2231" s="9" t="s">
        <v>43</v>
      </c>
      <c r="AT2231" s="9" t="s">
        <v>346</v>
      </c>
      <c r="AU2231" s="9" t="s">
        <v>319</v>
      </c>
      <c r="AV2231" s="9" t="s">
        <v>320</v>
      </c>
      <c r="AW2231" s="821" t="s">
        <v>5672</v>
      </c>
      <c r="AX2231" s="9">
        <v>9010600000</v>
      </c>
      <c r="AY2231" s="99">
        <v>312</v>
      </c>
      <c r="AZ2231" s="12" t="s">
        <v>207</v>
      </c>
      <c r="BA2231" s="99">
        <v>25</v>
      </c>
      <c r="BB2231" s="12" t="s">
        <v>207</v>
      </c>
      <c r="BC2231" s="99">
        <v>23</v>
      </c>
      <c r="BD2231" s="12" t="s">
        <v>207</v>
      </c>
      <c r="BE2231" s="99">
        <v>35</v>
      </c>
      <c r="BF2231" s="12" t="s">
        <v>321</v>
      </c>
      <c r="BG2231" s="654">
        <v>34.816000000000003</v>
      </c>
      <c r="BH2231" s="12" t="s">
        <v>321</v>
      </c>
      <c r="BI2231" s="99">
        <v>23</v>
      </c>
      <c r="BJ2231" s="12" t="s">
        <v>321</v>
      </c>
      <c r="BK2231" s="754">
        <v>0</v>
      </c>
      <c r="BL2231" s="12" t="s">
        <v>321</v>
      </c>
      <c r="BM2231" s="754">
        <v>5.0999999999999997E-2</v>
      </c>
      <c r="BN2231" s="12" t="s">
        <v>321</v>
      </c>
      <c r="BO2231" s="754">
        <v>11.763999999999999</v>
      </c>
      <c r="BP2231" s="12" t="s">
        <v>321</v>
      </c>
      <c r="BQ2231" s="754">
        <v>0</v>
      </c>
      <c r="BR2231" s="12" t="s">
        <v>321</v>
      </c>
      <c r="BS2231" s="654">
        <v>0</v>
      </c>
      <c r="BT2231" s="12" t="s">
        <v>321</v>
      </c>
      <c r="BU2231" s="654">
        <v>11.816000000000001</v>
      </c>
      <c r="BV2231" s="12" t="s">
        <v>321</v>
      </c>
      <c r="BW2231" s="9">
        <v>0.18</v>
      </c>
      <c r="BX2231" s="9" t="s">
        <v>322</v>
      </c>
      <c r="BY2231" s="755">
        <v>122.8</v>
      </c>
      <c r="BZ2231" s="9" t="s">
        <v>315</v>
      </c>
      <c r="CA2231" s="755">
        <v>9.8000000000000007</v>
      </c>
      <c r="CB2231" s="9" t="s">
        <v>315</v>
      </c>
      <c r="CC2231" s="755">
        <v>9.1</v>
      </c>
      <c r="CD2231" s="9" t="s">
        <v>315</v>
      </c>
      <c r="CE2231" s="755">
        <v>77</v>
      </c>
      <c r="CF2231" s="9" t="s">
        <v>323</v>
      </c>
      <c r="CG2231" s="755">
        <v>50.7</v>
      </c>
      <c r="CH2231" s="9" t="s">
        <v>323</v>
      </c>
    </row>
    <row r="2232" spans="1:86" x14ac:dyDescent="0.25">
      <c r="A2232" s="444">
        <v>10105707</v>
      </c>
      <c r="C2232" s="772">
        <v>3830</v>
      </c>
      <c r="D2232" s="807">
        <v>0.05</v>
      </c>
      <c r="E2232" s="772">
        <f t="shared" si="95"/>
        <v>4022</v>
      </c>
      <c r="F2232" s="778">
        <v>1.1000000000000001</v>
      </c>
      <c r="G2232" s="774">
        <f t="shared" si="94"/>
        <v>4424</v>
      </c>
      <c r="H2232" s="776"/>
      <c r="I2232" s="758"/>
      <c r="J2232" s="776"/>
      <c r="K2232" s="786"/>
      <c r="L2232" s="9" t="s">
        <v>308</v>
      </c>
      <c r="M2232" s="9" t="s">
        <v>5132</v>
      </c>
      <c r="N2232" s="9" t="s">
        <v>397</v>
      </c>
      <c r="O2232" s="9" t="s">
        <v>310</v>
      </c>
      <c r="P2232" s="9" t="s">
        <v>311</v>
      </c>
      <c r="Q2232" s="9" t="s">
        <v>4894</v>
      </c>
      <c r="R2232" s="9" t="s">
        <v>4897</v>
      </c>
      <c r="S2232" s="9" t="s">
        <v>348</v>
      </c>
      <c r="T2232" s="98" t="s">
        <v>204</v>
      </c>
      <c r="U2232" s="99">
        <v>169</v>
      </c>
      <c r="V2232" s="99" t="s">
        <v>207</v>
      </c>
      <c r="W2232" s="99">
        <v>270</v>
      </c>
      <c r="X2232" s="99" t="s">
        <v>207</v>
      </c>
      <c r="Y2232" s="99">
        <v>179</v>
      </c>
      <c r="Z2232" s="99" t="s">
        <v>207</v>
      </c>
      <c r="AA2232" s="9">
        <v>280</v>
      </c>
      <c r="AB2232" s="99" t="s">
        <v>207</v>
      </c>
      <c r="AC2232" s="9">
        <v>319</v>
      </c>
      <c r="AD2232" s="9" t="s">
        <v>207</v>
      </c>
      <c r="AE2232" s="9">
        <v>126</v>
      </c>
      <c r="AF2232" s="9" t="s">
        <v>315</v>
      </c>
      <c r="AG2232" s="14" t="s">
        <v>357</v>
      </c>
      <c r="AH2232" s="14" t="s">
        <v>207</v>
      </c>
      <c r="AI2232" s="14" t="s">
        <v>358</v>
      </c>
      <c r="AJ2232" s="14" t="s">
        <v>207</v>
      </c>
      <c r="AK2232" s="9">
        <v>5</v>
      </c>
      <c r="AL2232" s="14" t="s">
        <v>207</v>
      </c>
      <c r="AM2232" s="9">
        <v>5</v>
      </c>
      <c r="AN2232" s="14" t="s">
        <v>207</v>
      </c>
      <c r="AO2232" s="9">
        <v>5</v>
      </c>
      <c r="AP2232" s="14" t="s">
        <v>207</v>
      </c>
      <c r="AQ2232" s="9">
        <v>5</v>
      </c>
      <c r="AR2232" s="14" t="s">
        <v>207</v>
      </c>
      <c r="AS2232" s="9" t="s">
        <v>43</v>
      </c>
      <c r="AT2232" s="9" t="s">
        <v>346</v>
      </c>
      <c r="AU2232" s="9" t="s">
        <v>319</v>
      </c>
      <c r="AV2232" s="9" t="s">
        <v>320</v>
      </c>
      <c r="AW2232" s="821" t="s">
        <v>5673</v>
      </c>
      <c r="AX2232" s="9">
        <v>9010600000</v>
      </c>
      <c r="AY2232" s="99">
        <v>330</v>
      </c>
      <c r="AZ2232" s="12" t="s">
        <v>207</v>
      </c>
      <c r="BA2232" s="99">
        <v>25</v>
      </c>
      <c r="BB2232" s="12" t="s">
        <v>207</v>
      </c>
      <c r="BC2232" s="99">
        <v>23</v>
      </c>
      <c r="BD2232" s="12" t="s">
        <v>207</v>
      </c>
      <c r="BE2232" s="99">
        <v>38</v>
      </c>
      <c r="BF2232" s="12" t="s">
        <v>321</v>
      </c>
      <c r="BG2232" s="654">
        <v>37.048000000000002</v>
      </c>
      <c r="BH2232" s="12" t="s">
        <v>321</v>
      </c>
      <c r="BI2232" s="99">
        <v>25</v>
      </c>
      <c r="BJ2232" s="12" t="s">
        <v>321</v>
      </c>
      <c r="BK2232" s="754">
        <v>0</v>
      </c>
      <c r="BL2232" s="12" t="s">
        <v>321</v>
      </c>
      <c r="BM2232" s="754">
        <v>5.0999999999999997E-2</v>
      </c>
      <c r="BN2232" s="12" t="s">
        <v>321</v>
      </c>
      <c r="BO2232" s="754">
        <v>11.996</v>
      </c>
      <c r="BP2232" s="12" t="s">
        <v>321</v>
      </c>
      <c r="BQ2232" s="754">
        <v>0</v>
      </c>
      <c r="BR2232" s="12" t="s">
        <v>321</v>
      </c>
      <c r="BS2232" s="654">
        <v>0</v>
      </c>
      <c r="BT2232" s="12" t="s">
        <v>321</v>
      </c>
      <c r="BU2232" s="654">
        <v>12.048</v>
      </c>
      <c r="BV2232" s="12" t="s">
        <v>321</v>
      </c>
      <c r="BW2232" s="9">
        <v>0.19</v>
      </c>
      <c r="BX2232" s="9" t="s">
        <v>322</v>
      </c>
      <c r="BY2232" s="755">
        <v>129.9</v>
      </c>
      <c r="BZ2232" s="9" t="s">
        <v>315</v>
      </c>
      <c r="CA2232" s="755">
        <v>9.8000000000000007</v>
      </c>
      <c r="CB2232" s="9" t="s">
        <v>315</v>
      </c>
      <c r="CC2232" s="755">
        <v>9.1</v>
      </c>
      <c r="CD2232" s="9" t="s">
        <v>315</v>
      </c>
      <c r="CE2232" s="755">
        <v>82</v>
      </c>
      <c r="CF2232" s="9" t="s">
        <v>323</v>
      </c>
      <c r="CG2232" s="755">
        <v>55.1</v>
      </c>
      <c r="CH2232" s="9" t="s">
        <v>323</v>
      </c>
    </row>
    <row r="2233" spans="1:86" x14ac:dyDescent="0.25">
      <c r="A2233" s="444">
        <v>10105708</v>
      </c>
      <c r="C2233" s="772">
        <v>4114</v>
      </c>
      <c r="D2233" s="807">
        <v>0.05</v>
      </c>
      <c r="E2233" s="772">
        <f t="shared" si="95"/>
        <v>4320</v>
      </c>
      <c r="F2233" s="778">
        <v>1.1000000000000001</v>
      </c>
      <c r="G2233" s="774">
        <f t="shared" si="94"/>
        <v>4752</v>
      </c>
      <c r="H2233" s="776"/>
      <c r="I2233" s="758"/>
      <c r="J2233" s="776"/>
      <c r="K2233" s="786"/>
      <c r="L2233" s="9" t="s">
        <v>308</v>
      </c>
      <c r="M2233" s="9" t="s">
        <v>5133</v>
      </c>
      <c r="N2233" s="9" t="s">
        <v>397</v>
      </c>
      <c r="O2233" s="9" t="s">
        <v>310</v>
      </c>
      <c r="P2233" s="9" t="s">
        <v>311</v>
      </c>
      <c r="Q2233" s="9" t="s">
        <v>4894</v>
      </c>
      <c r="R2233" s="9" t="s">
        <v>4897</v>
      </c>
      <c r="S2233" s="9" t="s">
        <v>348</v>
      </c>
      <c r="T2233" s="98" t="s">
        <v>204</v>
      </c>
      <c r="U2233" s="99">
        <v>181</v>
      </c>
      <c r="V2233" s="99" t="s">
        <v>207</v>
      </c>
      <c r="W2233" s="99">
        <v>290</v>
      </c>
      <c r="X2233" s="99" t="s">
        <v>207</v>
      </c>
      <c r="Y2233" s="99">
        <v>191</v>
      </c>
      <c r="Z2233" s="99" t="s">
        <v>207</v>
      </c>
      <c r="AA2233" s="9">
        <v>300</v>
      </c>
      <c r="AB2233" s="99" t="s">
        <v>207</v>
      </c>
      <c r="AC2233" s="9">
        <v>342</v>
      </c>
      <c r="AD2233" s="9" t="s">
        <v>207</v>
      </c>
      <c r="AE2233" s="9">
        <v>135</v>
      </c>
      <c r="AF2233" s="9" t="s">
        <v>315</v>
      </c>
      <c r="AG2233" s="14" t="s">
        <v>359</v>
      </c>
      <c r="AH2233" s="14" t="s">
        <v>207</v>
      </c>
      <c r="AI2233" s="14" t="s">
        <v>360</v>
      </c>
      <c r="AJ2233" s="14" t="s">
        <v>207</v>
      </c>
      <c r="AK2233" s="9">
        <v>5</v>
      </c>
      <c r="AL2233" s="14" t="s">
        <v>207</v>
      </c>
      <c r="AM2233" s="9">
        <v>5</v>
      </c>
      <c r="AN2233" s="14" t="s">
        <v>207</v>
      </c>
      <c r="AO2233" s="9">
        <v>5</v>
      </c>
      <c r="AP2233" s="14" t="s">
        <v>207</v>
      </c>
      <c r="AQ2233" s="9">
        <v>5</v>
      </c>
      <c r="AR2233" s="14" t="s">
        <v>207</v>
      </c>
      <c r="AS2233" s="9" t="s">
        <v>43</v>
      </c>
      <c r="AT2233" s="9" t="s">
        <v>346</v>
      </c>
      <c r="AU2233" s="9" t="s">
        <v>319</v>
      </c>
      <c r="AV2233" s="9" t="s">
        <v>320</v>
      </c>
      <c r="AW2233" s="821" t="s">
        <v>5674</v>
      </c>
      <c r="AX2233" s="9">
        <v>9010600000</v>
      </c>
      <c r="AY2233" s="99">
        <v>351</v>
      </c>
      <c r="AZ2233" s="12" t="s">
        <v>207</v>
      </c>
      <c r="BA2233" s="99">
        <v>25</v>
      </c>
      <c r="BB2233" s="12" t="s">
        <v>207</v>
      </c>
      <c r="BC2233" s="99">
        <v>23</v>
      </c>
      <c r="BD2233" s="12" t="s">
        <v>207</v>
      </c>
      <c r="BE2233" s="99">
        <v>39</v>
      </c>
      <c r="BF2233" s="12" t="s">
        <v>321</v>
      </c>
      <c r="BG2233" s="654">
        <v>38.558999999999997</v>
      </c>
      <c r="BH2233" s="12" t="s">
        <v>321</v>
      </c>
      <c r="BI2233" s="99">
        <v>27</v>
      </c>
      <c r="BJ2233" s="12" t="s">
        <v>321</v>
      </c>
      <c r="BK2233" s="754">
        <v>0</v>
      </c>
      <c r="BL2233" s="12" t="s">
        <v>321</v>
      </c>
      <c r="BM2233" s="754">
        <v>5.0999999999999997E-2</v>
      </c>
      <c r="BN2233" s="12" t="s">
        <v>321</v>
      </c>
      <c r="BO2233" s="754">
        <v>11.507999999999999</v>
      </c>
      <c r="BP2233" s="12" t="s">
        <v>321</v>
      </c>
      <c r="BQ2233" s="754">
        <v>0</v>
      </c>
      <c r="BR2233" s="12" t="s">
        <v>321</v>
      </c>
      <c r="BS2233" s="654">
        <v>0</v>
      </c>
      <c r="BT2233" s="12" t="s">
        <v>321</v>
      </c>
      <c r="BU2233" s="654">
        <v>11.558999999999999</v>
      </c>
      <c r="BV2233" s="12" t="s">
        <v>321</v>
      </c>
      <c r="BW2233" s="9">
        <v>0.2</v>
      </c>
      <c r="BX2233" s="9" t="s">
        <v>322</v>
      </c>
      <c r="BY2233" s="755">
        <v>138.19999999999999</v>
      </c>
      <c r="BZ2233" s="9" t="s">
        <v>315</v>
      </c>
      <c r="CA2233" s="755">
        <v>9.8000000000000007</v>
      </c>
      <c r="CB2233" s="9" t="s">
        <v>315</v>
      </c>
      <c r="CC2233" s="755">
        <v>9.1</v>
      </c>
      <c r="CD2233" s="9" t="s">
        <v>315</v>
      </c>
      <c r="CE2233" s="755">
        <v>85</v>
      </c>
      <c r="CF2233" s="9" t="s">
        <v>323</v>
      </c>
      <c r="CG2233" s="755">
        <v>59.5</v>
      </c>
      <c r="CH2233" s="9" t="s">
        <v>323</v>
      </c>
    </row>
    <row r="2234" spans="1:86" x14ac:dyDescent="0.25">
      <c r="A2234" s="444">
        <v>10105709</v>
      </c>
      <c r="C2234" s="772">
        <v>4411</v>
      </c>
      <c r="D2234" s="807">
        <v>0.05</v>
      </c>
      <c r="E2234" s="772">
        <f t="shared" si="95"/>
        <v>4632</v>
      </c>
      <c r="F2234" s="778">
        <v>1.1000000000000001</v>
      </c>
      <c r="G2234" s="774">
        <f t="shared" si="94"/>
        <v>5095</v>
      </c>
      <c r="H2234" s="776"/>
      <c r="I2234" s="758"/>
      <c r="J2234" s="776"/>
      <c r="K2234" s="786"/>
      <c r="L2234" s="9" t="s">
        <v>308</v>
      </c>
      <c r="M2234" s="9" t="s">
        <v>5134</v>
      </c>
      <c r="N2234" s="9" t="s">
        <v>397</v>
      </c>
      <c r="O2234" s="9" t="s">
        <v>310</v>
      </c>
      <c r="P2234" s="9" t="s">
        <v>311</v>
      </c>
      <c r="Q2234" s="9" t="s">
        <v>4894</v>
      </c>
      <c r="R2234" s="9" t="s">
        <v>4897</v>
      </c>
      <c r="S2234" s="9" t="s">
        <v>348</v>
      </c>
      <c r="T2234" s="98" t="s">
        <v>204</v>
      </c>
      <c r="U2234" s="99">
        <v>194</v>
      </c>
      <c r="V2234" s="99" t="s">
        <v>207</v>
      </c>
      <c r="W2234" s="99">
        <v>310</v>
      </c>
      <c r="X2234" s="99" t="s">
        <v>207</v>
      </c>
      <c r="Y2234" s="99">
        <v>204</v>
      </c>
      <c r="Z2234" s="99" t="s">
        <v>207</v>
      </c>
      <c r="AA2234" s="9">
        <v>320</v>
      </c>
      <c r="AB2234" s="99" t="s">
        <v>207</v>
      </c>
      <c r="AC2234" s="9">
        <v>366</v>
      </c>
      <c r="AD2234" s="9" t="s">
        <v>207</v>
      </c>
      <c r="AE2234" s="9">
        <v>144</v>
      </c>
      <c r="AF2234" s="9" t="s">
        <v>315</v>
      </c>
      <c r="AG2234" s="14" t="s">
        <v>361</v>
      </c>
      <c r="AH2234" s="14" t="s">
        <v>207</v>
      </c>
      <c r="AI2234" s="14" t="s">
        <v>362</v>
      </c>
      <c r="AJ2234" s="14" t="s">
        <v>207</v>
      </c>
      <c r="AK2234" s="9">
        <v>5</v>
      </c>
      <c r="AL2234" s="14" t="s">
        <v>207</v>
      </c>
      <c r="AM2234" s="9">
        <v>5</v>
      </c>
      <c r="AN2234" s="14" t="s">
        <v>207</v>
      </c>
      <c r="AO2234" s="9">
        <v>5</v>
      </c>
      <c r="AP2234" s="14" t="s">
        <v>207</v>
      </c>
      <c r="AQ2234" s="9">
        <v>5</v>
      </c>
      <c r="AR2234" s="14" t="s">
        <v>207</v>
      </c>
      <c r="AS2234" s="9" t="s">
        <v>43</v>
      </c>
      <c r="AT2234" s="9" t="s">
        <v>346</v>
      </c>
      <c r="AU2234" s="9" t="s">
        <v>319</v>
      </c>
      <c r="AV2234" s="9" t="s">
        <v>320</v>
      </c>
      <c r="AW2234" s="821" t="s">
        <v>5675</v>
      </c>
      <c r="AX2234" s="9">
        <v>9010600000</v>
      </c>
      <c r="AY2234" s="99">
        <v>373</v>
      </c>
      <c r="AZ2234" s="12" t="s">
        <v>207</v>
      </c>
      <c r="BA2234" s="99">
        <v>25</v>
      </c>
      <c r="BB2234" s="12" t="s">
        <v>207</v>
      </c>
      <c r="BC2234" s="99">
        <v>23</v>
      </c>
      <c r="BD2234" s="12" t="s">
        <v>207</v>
      </c>
      <c r="BE2234" s="99">
        <v>41</v>
      </c>
      <c r="BF2234" s="12" t="s">
        <v>321</v>
      </c>
      <c r="BG2234" s="654">
        <v>40.933999999999997</v>
      </c>
      <c r="BH2234" s="12" t="s">
        <v>321</v>
      </c>
      <c r="BI2234" s="99">
        <v>29</v>
      </c>
      <c r="BJ2234" s="12" t="s">
        <v>321</v>
      </c>
      <c r="BK2234" s="754">
        <v>0</v>
      </c>
      <c r="BL2234" s="12" t="s">
        <v>321</v>
      </c>
      <c r="BM2234" s="754">
        <v>5.0999999999999997E-2</v>
      </c>
      <c r="BN2234" s="12" t="s">
        <v>321</v>
      </c>
      <c r="BO2234" s="754">
        <v>11.882999999999999</v>
      </c>
      <c r="BP2234" s="12" t="s">
        <v>321</v>
      </c>
      <c r="BQ2234" s="754">
        <v>0</v>
      </c>
      <c r="BR2234" s="12" t="s">
        <v>321</v>
      </c>
      <c r="BS2234" s="654">
        <v>0</v>
      </c>
      <c r="BT2234" s="12" t="s">
        <v>321</v>
      </c>
      <c r="BU2234" s="654">
        <v>11.933999999999999</v>
      </c>
      <c r="BV2234" s="12" t="s">
        <v>321</v>
      </c>
      <c r="BW2234" s="9">
        <v>0.22</v>
      </c>
      <c r="BX2234" s="9" t="s">
        <v>322</v>
      </c>
      <c r="BY2234" s="755">
        <v>146.9</v>
      </c>
      <c r="BZ2234" s="9" t="s">
        <v>315</v>
      </c>
      <c r="CA2234" s="755">
        <v>9.8000000000000007</v>
      </c>
      <c r="CB2234" s="9" t="s">
        <v>315</v>
      </c>
      <c r="CC2234" s="755">
        <v>9.1</v>
      </c>
      <c r="CD2234" s="9" t="s">
        <v>315</v>
      </c>
      <c r="CE2234" s="755">
        <v>90</v>
      </c>
      <c r="CF2234" s="9" t="s">
        <v>323</v>
      </c>
      <c r="CG2234" s="755">
        <v>63.9</v>
      </c>
      <c r="CH2234" s="9" t="s">
        <v>323</v>
      </c>
    </row>
    <row r="2235" spans="1:86" x14ac:dyDescent="0.25">
      <c r="A2235" s="444">
        <v>10105710</v>
      </c>
      <c r="C2235" s="772">
        <v>4723</v>
      </c>
      <c r="D2235" s="807">
        <v>0.05</v>
      </c>
      <c r="E2235" s="772">
        <f t="shared" si="95"/>
        <v>4959</v>
      </c>
      <c r="F2235" s="778">
        <v>1.1000000000000001</v>
      </c>
      <c r="G2235" s="774">
        <f t="shared" si="94"/>
        <v>5455</v>
      </c>
      <c r="H2235" s="776"/>
      <c r="I2235" s="758"/>
      <c r="J2235" s="776"/>
      <c r="K2235" s="786"/>
      <c r="L2235" s="9" t="s">
        <v>308</v>
      </c>
      <c r="M2235" s="9" t="s">
        <v>5135</v>
      </c>
      <c r="N2235" s="9" t="s">
        <v>397</v>
      </c>
      <c r="O2235" s="9" t="s">
        <v>310</v>
      </c>
      <c r="P2235" s="9" t="s">
        <v>311</v>
      </c>
      <c r="Q2235" s="9" t="s">
        <v>4894</v>
      </c>
      <c r="R2235" s="9" t="s">
        <v>4897</v>
      </c>
      <c r="S2235" s="9" t="s">
        <v>348</v>
      </c>
      <c r="T2235" s="98" t="s">
        <v>204</v>
      </c>
      <c r="U2235" s="99">
        <v>206</v>
      </c>
      <c r="V2235" s="99" t="s">
        <v>207</v>
      </c>
      <c r="W2235" s="99">
        <v>330</v>
      </c>
      <c r="X2235" s="99" t="s">
        <v>207</v>
      </c>
      <c r="Y2235" s="99">
        <v>216</v>
      </c>
      <c r="Z2235" s="99" t="s">
        <v>207</v>
      </c>
      <c r="AA2235" s="9">
        <v>340</v>
      </c>
      <c r="AB2235" s="99" t="s">
        <v>207</v>
      </c>
      <c r="AC2235" s="9">
        <v>389</v>
      </c>
      <c r="AD2235" s="9" t="s">
        <v>207</v>
      </c>
      <c r="AE2235" s="9">
        <v>153</v>
      </c>
      <c r="AF2235" s="9" t="s">
        <v>315</v>
      </c>
      <c r="AG2235" s="14" t="s">
        <v>363</v>
      </c>
      <c r="AH2235" s="14" t="s">
        <v>207</v>
      </c>
      <c r="AI2235" s="14" t="s">
        <v>364</v>
      </c>
      <c r="AJ2235" s="14" t="s">
        <v>207</v>
      </c>
      <c r="AK2235" s="9">
        <v>5</v>
      </c>
      <c r="AL2235" s="14" t="s">
        <v>207</v>
      </c>
      <c r="AM2235" s="9">
        <v>5</v>
      </c>
      <c r="AN2235" s="14" t="s">
        <v>207</v>
      </c>
      <c r="AO2235" s="9">
        <v>5</v>
      </c>
      <c r="AP2235" s="14" t="s">
        <v>207</v>
      </c>
      <c r="AQ2235" s="9">
        <v>5</v>
      </c>
      <c r="AR2235" s="14" t="s">
        <v>207</v>
      </c>
      <c r="AS2235" s="9" t="s">
        <v>43</v>
      </c>
      <c r="AT2235" s="9" t="s">
        <v>346</v>
      </c>
      <c r="AU2235" s="9" t="s">
        <v>319</v>
      </c>
      <c r="AV2235" s="9" t="s">
        <v>320</v>
      </c>
      <c r="AW2235" s="821" t="s">
        <v>5676</v>
      </c>
      <c r="AX2235" s="9">
        <v>9010600000</v>
      </c>
      <c r="AY2235" s="99">
        <v>396</v>
      </c>
      <c r="AZ2235" s="12" t="s">
        <v>207</v>
      </c>
      <c r="BA2235" s="99">
        <v>25</v>
      </c>
      <c r="BB2235" s="12" t="s">
        <v>207</v>
      </c>
      <c r="BC2235" s="99">
        <v>23</v>
      </c>
      <c r="BD2235" s="12" t="s">
        <v>207</v>
      </c>
      <c r="BE2235" s="99">
        <v>44</v>
      </c>
      <c r="BF2235" s="12" t="s">
        <v>321</v>
      </c>
      <c r="BG2235" s="654">
        <v>43.548999999999999</v>
      </c>
      <c r="BH2235" s="12" t="s">
        <v>321</v>
      </c>
      <c r="BI2235" s="99">
        <v>31</v>
      </c>
      <c r="BJ2235" s="12" t="s">
        <v>321</v>
      </c>
      <c r="BK2235" s="754">
        <v>0</v>
      </c>
      <c r="BL2235" s="12" t="s">
        <v>321</v>
      </c>
      <c r="BM2235" s="754">
        <v>5.0999999999999997E-2</v>
      </c>
      <c r="BN2235" s="12" t="s">
        <v>321</v>
      </c>
      <c r="BO2235" s="754">
        <v>12.497999999999999</v>
      </c>
      <c r="BP2235" s="12" t="s">
        <v>321</v>
      </c>
      <c r="BQ2235" s="754">
        <v>0</v>
      </c>
      <c r="BR2235" s="12" t="s">
        <v>321</v>
      </c>
      <c r="BS2235" s="654">
        <v>0</v>
      </c>
      <c r="BT2235" s="12" t="s">
        <v>321</v>
      </c>
      <c r="BU2235" s="654">
        <v>12.548999999999999</v>
      </c>
      <c r="BV2235" s="12" t="s">
        <v>321</v>
      </c>
      <c r="BW2235" s="9">
        <v>0.23</v>
      </c>
      <c r="BX2235" s="9" t="s">
        <v>322</v>
      </c>
      <c r="BY2235" s="755">
        <v>155.9</v>
      </c>
      <c r="BZ2235" s="9" t="s">
        <v>315</v>
      </c>
      <c r="CA2235" s="755">
        <v>9.8000000000000007</v>
      </c>
      <c r="CB2235" s="9" t="s">
        <v>315</v>
      </c>
      <c r="CC2235" s="755">
        <v>9.1</v>
      </c>
      <c r="CD2235" s="9" t="s">
        <v>315</v>
      </c>
      <c r="CE2235" s="755">
        <v>96</v>
      </c>
      <c r="CF2235" s="9" t="s">
        <v>323</v>
      </c>
      <c r="CG2235" s="755">
        <v>68.3</v>
      </c>
      <c r="CH2235" s="9" t="s">
        <v>323</v>
      </c>
    </row>
    <row r="2236" spans="1:86" x14ac:dyDescent="0.25">
      <c r="A2236" s="444">
        <v>10105711</v>
      </c>
      <c r="C2236" s="772">
        <v>5048</v>
      </c>
      <c r="D2236" s="807">
        <v>0.05</v>
      </c>
      <c r="E2236" s="772">
        <f t="shared" si="95"/>
        <v>5300</v>
      </c>
      <c r="F2236" s="778">
        <v>1.1000000000000001</v>
      </c>
      <c r="G2236" s="774">
        <f t="shared" si="94"/>
        <v>5830</v>
      </c>
      <c r="H2236" s="776"/>
      <c r="I2236" s="758"/>
      <c r="J2236" s="776"/>
      <c r="K2236" s="786"/>
      <c r="L2236" s="9" t="s">
        <v>308</v>
      </c>
      <c r="M2236" s="9" t="s">
        <v>5136</v>
      </c>
      <c r="N2236" s="9" t="s">
        <v>397</v>
      </c>
      <c r="O2236" s="9" t="s">
        <v>310</v>
      </c>
      <c r="P2236" s="9" t="s">
        <v>311</v>
      </c>
      <c r="Q2236" s="9" t="s">
        <v>4894</v>
      </c>
      <c r="R2236" s="9" t="s">
        <v>4897</v>
      </c>
      <c r="S2236" s="9" t="s">
        <v>348</v>
      </c>
      <c r="T2236" s="98" t="s">
        <v>204</v>
      </c>
      <c r="U2236" s="99">
        <v>219</v>
      </c>
      <c r="V2236" s="99" t="s">
        <v>207</v>
      </c>
      <c r="W2236" s="99">
        <v>350</v>
      </c>
      <c r="X2236" s="99" t="s">
        <v>207</v>
      </c>
      <c r="Y2236" s="99">
        <v>229</v>
      </c>
      <c r="Z2236" s="99" t="s">
        <v>207</v>
      </c>
      <c r="AA2236" s="9">
        <v>360</v>
      </c>
      <c r="AB2236" s="99" t="s">
        <v>207</v>
      </c>
      <c r="AC2236" s="9">
        <v>413</v>
      </c>
      <c r="AD2236" s="9" t="s">
        <v>207</v>
      </c>
      <c r="AE2236" s="9">
        <v>163</v>
      </c>
      <c r="AF2236" s="9" t="s">
        <v>315</v>
      </c>
      <c r="AG2236" s="14" t="s">
        <v>365</v>
      </c>
      <c r="AH2236" s="14" t="s">
        <v>207</v>
      </c>
      <c r="AI2236" s="14" t="s">
        <v>366</v>
      </c>
      <c r="AJ2236" s="14" t="s">
        <v>207</v>
      </c>
      <c r="AK2236" s="9">
        <v>5</v>
      </c>
      <c r="AL2236" s="14" t="s">
        <v>207</v>
      </c>
      <c r="AM2236" s="9">
        <v>5</v>
      </c>
      <c r="AN2236" s="14" t="s">
        <v>207</v>
      </c>
      <c r="AO2236" s="9">
        <v>5</v>
      </c>
      <c r="AP2236" s="14" t="s">
        <v>207</v>
      </c>
      <c r="AQ2236" s="9">
        <v>5</v>
      </c>
      <c r="AR2236" s="14" t="s">
        <v>207</v>
      </c>
      <c r="AS2236" s="9" t="s">
        <v>43</v>
      </c>
      <c r="AT2236" s="9" t="s">
        <v>346</v>
      </c>
      <c r="AU2236" s="9" t="s">
        <v>319</v>
      </c>
      <c r="AV2236" s="9" t="s">
        <v>320</v>
      </c>
      <c r="AW2236" s="821" t="s">
        <v>5677</v>
      </c>
      <c r="AX2236" s="9">
        <v>9010600000</v>
      </c>
      <c r="AY2236" s="99">
        <v>419</v>
      </c>
      <c r="AZ2236" s="12" t="s">
        <v>207</v>
      </c>
      <c r="BA2236" s="99">
        <v>30</v>
      </c>
      <c r="BB2236" s="12" t="s">
        <v>207</v>
      </c>
      <c r="BC2236" s="99">
        <v>33</v>
      </c>
      <c r="BD2236" s="12" t="s">
        <v>207</v>
      </c>
      <c r="BE2236" s="99">
        <v>77</v>
      </c>
      <c r="BF2236" s="12" t="s">
        <v>321</v>
      </c>
      <c r="BG2236" s="654">
        <v>76.210999999999999</v>
      </c>
      <c r="BH2236" s="12" t="s">
        <v>321</v>
      </c>
      <c r="BI2236" s="99">
        <v>33</v>
      </c>
      <c r="BJ2236" s="12" t="s">
        <v>321</v>
      </c>
      <c r="BK2236" s="754">
        <v>0</v>
      </c>
      <c r="BL2236" s="12" t="s">
        <v>321</v>
      </c>
      <c r="BM2236" s="754">
        <v>5.0999999999999997E-2</v>
      </c>
      <c r="BN2236" s="12" t="s">
        <v>321</v>
      </c>
      <c r="BO2236" s="754">
        <v>4.8079999999999998</v>
      </c>
      <c r="BP2236" s="12" t="s">
        <v>321</v>
      </c>
      <c r="BQ2236" s="754">
        <v>0.02</v>
      </c>
      <c r="BR2236" s="12" t="s">
        <v>321</v>
      </c>
      <c r="BS2236" s="654">
        <v>38.331000000000003</v>
      </c>
      <c r="BT2236" s="12" t="s">
        <v>321</v>
      </c>
      <c r="BU2236" s="654">
        <v>43.210999999999999</v>
      </c>
      <c r="BV2236" s="12" t="s">
        <v>321</v>
      </c>
      <c r="BW2236" s="9">
        <v>0.42</v>
      </c>
      <c r="BX2236" s="9" t="s">
        <v>322</v>
      </c>
      <c r="BY2236" s="755">
        <v>165</v>
      </c>
      <c r="BZ2236" s="9" t="s">
        <v>315</v>
      </c>
      <c r="CA2236" s="755">
        <v>11.8</v>
      </c>
      <c r="CB2236" s="9" t="s">
        <v>315</v>
      </c>
      <c r="CC2236" s="755">
        <v>13</v>
      </c>
      <c r="CD2236" s="9" t="s">
        <v>315</v>
      </c>
      <c r="CE2236" s="755">
        <v>168</v>
      </c>
      <c r="CF2236" s="9" t="s">
        <v>323</v>
      </c>
      <c r="CG2236" s="755">
        <v>72.8</v>
      </c>
      <c r="CH2236" s="9" t="s">
        <v>323</v>
      </c>
    </row>
    <row r="2237" spans="1:86" x14ac:dyDescent="0.25">
      <c r="A2237" s="444">
        <v>10105712</v>
      </c>
      <c r="C2237" s="772">
        <v>5388</v>
      </c>
      <c r="D2237" s="807">
        <v>0.05</v>
      </c>
      <c r="E2237" s="772">
        <f t="shared" si="95"/>
        <v>5657</v>
      </c>
      <c r="F2237" s="778">
        <v>1.1000000000000001</v>
      </c>
      <c r="G2237" s="774">
        <f t="shared" ref="G2237:G2278" si="96">ROUND(E2237*F2237,0)</f>
        <v>6223</v>
      </c>
      <c r="H2237" s="776"/>
      <c r="I2237" s="758"/>
      <c r="J2237" s="776"/>
      <c r="K2237" s="786"/>
      <c r="L2237" s="9" t="s">
        <v>308</v>
      </c>
      <c r="M2237" s="9" t="s">
        <v>5137</v>
      </c>
      <c r="N2237" s="9" t="s">
        <v>397</v>
      </c>
      <c r="O2237" s="9" t="s">
        <v>310</v>
      </c>
      <c r="P2237" s="9" t="s">
        <v>311</v>
      </c>
      <c r="Q2237" s="9" t="s">
        <v>4894</v>
      </c>
      <c r="R2237" s="9" t="s">
        <v>4897</v>
      </c>
      <c r="S2237" s="9" t="s">
        <v>348</v>
      </c>
      <c r="T2237" s="98" t="s">
        <v>204</v>
      </c>
      <c r="U2237" s="99">
        <v>231</v>
      </c>
      <c r="V2237" s="99" t="s">
        <v>207</v>
      </c>
      <c r="W2237" s="99">
        <v>370</v>
      </c>
      <c r="X2237" s="99" t="s">
        <v>207</v>
      </c>
      <c r="Y2237" s="99">
        <v>241</v>
      </c>
      <c r="Z2237" s="99" t="s">
        <v>207</v>
      </c>
      <c r="AA2237" s="9">
        <v>380</v>
      </c>
      <c r="AB2237" s="99" t="s">
        <v>207</v>
      </c>
      <c r="AC2237" s="9">
        <v>436</v>
      </c>
      <c r="AD2237" s="9" t="s">
        <v>207</v>
      </c>
      <c r="AE2237" s="9">
        <v>172</v>
      </c>
      <c r="AF2237" s="9" t="s">
        <v>315</v>
      </c>
      <c r="AG2237" s="14" t="s">
        <v>367</v>
      </c>
      <c r="AH2237" s="14" t="s">
        <v>207</v>
      </c>
      <c r="AI2237" s="14" t="s">
        <v>368</v>
      </c>
      <c r="AJ2237" s="14" t="s">
        <v>207</v>
      </c>
      <c r="AK2237" s="9">
        <v>5</v>
      </c>
      <c r="AL2237" s="14" t="s">
        <v>207</v>
      </c>
      <c r="AM2237" s="9">
        <v>5</v>
      </c>
      <c r="AN2237" s="14" t="s">
        <v>207</v>
      </c>
      <c r="AO2237" s="9">
        <v>5</v>
      </c>
      <c r="AP2237" s="14" t="s">
        <v>207</v>
      </c>
      <c r="AQ2237" s="9">
        <v>5</v>
      </c>
      <c r="AR2237" s="14" t="s">
        <v>207</v>
      </c>
      <c r="AS2237" s="9" t="s">
        <v>43</v>
      </c>
      <c r="AT2237" s="9" t="s">
        <v>346</v>
      </c>
      <c r="AU2237" s="9" t="s">
        <v>319</v>
      </c>
      <c r="AV2237" s="9" t="s">
        <v>320</v>
      </c>
      <c r="AW2237" s="821" t="s">
        <v>5678</v>
      </c>
      <c r="AX2237" s="9">
        <v>9010600000</v>
      </c>
      <c r="AY2237" s="99">
        <v>434</v>
      </c>
      <c r="AZ2237" s="12" t="s">
        <v>207</v>
      </c>
      <c r="BA2237" s="99">
        <v>30</v>
      </c>
      <c r="BB2237" s="12" t="s">
        <v>207</v>
      </c>
      <c r="BC2237" s="99">
        <v>33</v>
      </c>
      <c r="BD2237" s="12" t="s">
        <v>207</v>
      </c>
      <c r="BE2237" s="99">
        <v>80</v>
      </c>
      <c r="BF2237" s="12" t="s">
        <v>321</v>
      </c>
      <c r="BG2237" s="654">
        <v>79.393000000000001</v>
      </c>
      <c r="BH2237" s="12" t="s">
        <v>321</v>
      </c>
      <c r="BI2237" s="99">
        <v>34</v>
      </c>
      <c r="BJ2237" s="12" t="s">
        <v>321</v>
      </c>
      <c r="BK2237" s="754">
        <v>0</v>
      </c>
      <c r="BL2237" s="12" t="s">
        <v>321</v>
      </c>
      <c r="BM2237" s="754">
        <v>5.0999999999999997E-2</v>
      </c>
      <c r="BN2237" s="12" t="s">
        <v>321</v>
      </c>
      <c r="BO2237" s="754">
        <v>5.9080000000000004</v>
      </c>
      <c r="BP2237" s="12" t="s">
        <v>321</v>
      </c>
      <c r="BQ2237" s="754">
        <v>0.02</v>
      </c>
      <c r="BR2237" s="12" t="s">
        <v>321</v>
      </c>
      <c r="BS2237" s="654">
        <v>39.412999999999997</v>
      </c>
      <c r="BT2237" s="12" t="s">
        <v>321</v>
      </c>
      <c r="BU2237" s="654">
        <v>45.393000000000001</v>
      </c>
      <c r="BV2237" s="12" t="s">
        <v>321</v>
      </c>
      <c r="BW2237" s="9">
        <v>0.44</v>
      </c>
      <c r="BX2237" s="9" t="s">
        <v>322</v>
      </c>
      <c r="BY2237" s="755">
        <v>170.9</v>
      </c>
      <c r="BZ2237" s="9" t="s">
        <v>315</v>
      </c>
      <c r="CA2237" s="755">
        <v>11.8</v>
      </c>
      <c r="CB2237" s="9" t="s">
        <v>315</v>
      </c>
      <c r="CC2237" s="755">
        <v>13</v>
      </c>
      <c r="CD2237" s="9" t="s">
        <v>315</v>
      </c>
      <c r="CE2237" s="755">
        <v>175</v>
      </c>
      <c r="CF2237" s="9" t="s">
        <v>323</v>
      </c>
      <c r="CG2237" s="755">
        <v>75</v>
      </c>
      <c r="CH2237" s="9" t="s">
        <v>323</v>
      </c>
    </row>
    <row r="2238" spans="1:86" x14ac:dyDescent="0.25">
      <c r="A2238" s="444">
        <v>10105713</v>
      </c>
      <c r="C2238" s="772">
        <v>5741</v>
      </c>
      <c r="D2238" s="807">
        <v>0.05</v>
      </c>
      <c r="E2238" s="772">
        <f t="shared" si="95"/>
        <v>6028</v>
      </c>
      <c r="F2238" s="778">
        <v>1.1000000000000001</v>
      </c>
      <c r="G2238" s="774">
        <f t="shared" si="96"/>
        <v>6631</v>
      </c>
      <c r="H2238" s="776"/>
      <c r="I2238" s="758"/>
      <c r="J2238" s="776"/>
      <c r="K2238" s="786"/>
      <c r="L2238" s="9" t="s">
        <v>308</v>
      </c>
      <c r="M2238" s="9" t="s">
        <v>5138</v>
      </c>
      <c r="N2238" s="9" t="s">
        <v>397</v>
      </c>
      <c r="O2238" s="9" t="s">
        <v>310</v>
      </c>
      <c r="P2238" s="9" t="s">
        <v>311</v>
      </c>
      <c r="Q2238" s="9" t="s">
        <v>4894</v>
      </c>
      <c r="R2238" s="9" t="s">
        <v>4897</v>
      </c>
      <c r="S2238" s="9" t="s">
        <v>348</v>
      </c>
      <c r="T2238" s="98" t="s">
        <v>204</v>
      </c>
      <c r="U2238" s="99">
        <v>244</v>
      </c>
      <c r="V2238" s="99" t="s">
        <v>207</v>
      </c>
      <c r="W2238" s="99">
        <v>390</v>
      </c>
      <c r="X2238" s="99" t="s">
        <v>207</v>
      </c>
      <c r="Y2238" s="99">
        <v>254</v>
      </c>
      <c r="Z2238" s="99" t="s">
        <v>207</v>
      </c>
      <c r="AA2238" s="9">
        <v>400</v>
      </c>
      <c r="AB2238" s="99" t="s">
        <v>207</v>
      </c>
      <c r="AC2238" s="9">
        <v>460</v>
      </c>
      <c r="AD2238" s="9" t="s">
        <v>207</v>
      </c>
      <c r="AE2238" s="9">
        <v>181</v>
      </c>
      <c r="AF2238" s="9" t="s">
        <v>315</v>
      </c>
      <c r="AG2238" s="14" t="s">
        <v>369</v>
      </c>
      <c r="AH2238" s="14" t="s">
        <v>207</v>
      </c>
      <c r="AI2238" s="14" t="s">
        <v>370</v>
      </c>
      <c r="AJ2238" s="14" t="s">
        <v>207</v>
      </c>
      <c r="AK2238" s="9">
        <v>5</v>
      </c>
      <c r="AL2238" s="14" t="s">
        <v>207</v>
      </c>
      <c r="AM2238" s="9">
        <v>5</v>
      </c>
      <c r="AN2238" s="14" t="s">
        <v>207</v>
      </c>
      <c r="AO2238" s="9">
        <v>5</v>
      </c>
      <c r="AP2238" s="14" t="s">
        <v>207</v>
      </c>
      <c r="AQ2238" s="9">
        <v>5</v>
      </c>
      <c r="AR2238" s="14" t="s">
        <v>207</v>
      </c>
      <c r="AS2238" s="9" t="s">
        <v>43</v>
      </c>
      <c r="AT2238" s="9" t="s">
        <v>346</v>
      </c>
      <c r="AU2238" s="9" t="s">
        <v>319</v>
      </c>
      <c r="AV2238" s="9" t="s">
        <v>320</v>
      </c>
      <c r="AW2238" s="821" t="s">
        <v>5679</v>
      </c>
      <c r="AX2238" s="9">
        <v>9010600000</v>
      </c>
      <c r="AY2238" s="99">
        <v>452</v>
      </c>
      <c r="AZ2238" s="12" t="s">
        <v>207</v>
      </c>
      <c r="BA2238" s="99">
        <v>30</v>
      </c>
      <c r="BB2238" s="12" t="s">
        <v>207</v>
      </c>
      <c r="BC2238" s="99">
        <v>33</v>
      </c>
      <c r="BD2238" s="12" t="s">
        <v>207</v>
      </c>
      <c r="BE2238" s="99">
        <v>83</v>
      </c>
      <c r="BF2238" s="12" t="s">
        <v>321</v>
      </c>
      <c r="BG2238" s="654">
        <v>82.834999999999994</v>
      </c>
      <c r="BH2238" s="12" t="s">
        <v>321</v>
      </c>
      <c r="BI2238" s="99">
        <v>36</v>
      </c>
      <c r="BJ2238" s="12" t="s">
        <v>321</v>
      </c>
      <c r="BK2238" s="754">
        <v>0</v>
      </c>
      <c r="BL2238" s="12" t="s">
        <v>321</v>
      </c>
      <c r="BM2238" s="754">
        <v>5.0999999999999997E-2</v>
      </c>
      <c r="BN2238" s="12" t="s">
        <v>321</v>
      </c>
      <c r="BO2238" s="754">
        <v>5.9080000000000004</v>
      </c>
      <c r="BP2238" s="12" t="s">
        <v>321</v>
      </c>
      <c r="BQ2238" s="754">
        <v>0.02</v>
      </c>
      <c r="BR2238" s="12" t="s">
        <v>321</v>
      </c>
      <c r="BS2238" s="654">
        <v>40.854999999999997</v>
      </c>
      <c r="BT2238" s="12" t="s">
        <v>321</v>
      </c>
      <c r="BU2238" s="654">
        <v>46.835000000000001</v>
      </c>
      <c r="BV2238" s="12" t="s">
        <v>321</v>
      </c>
      <c r="BW2238" s="9">
        <v>0.46</v>
      </c>
      <c r="BX2238" s="9" t="s">
        <v>322</v>
      </c>
      <c r="BY2238" s="755">
        <v>178</v>
      </c>
      <c r="BZ2238" s="9" t="s">
        <v>315</v>
      </c>
      <c r="CA2238" s="755">
        <v>11.8</v>
      </c>
      <c r="CB2238" s="9" t="s">
        <v>315</v>
      </c>
      <c r="CC2238" s="755">
        <v>13</v>
      </c>
      <c r="CD2238" s="9" t="s">
        <v>315</v>
      </c>
      <c r="CE2238" s="755">
        <v>183</v>
      </c>
      <c r="CF2238" s="9" t="s">
        <v>323</v>
      </c>
      <c r="CG2238" s="755">
        <v>79.400000000000006</v>
      </c>
      <c r="CH2238" s="9" t="s">
        <v>323</v>
      </c>
    </row>
    <row r="2239" spans="1:86" x14ac:dyDescent="0.25">
      <c r="A2239" s="444">
        <v>10105659</v>
      </c>
      <c r="C2239" s="772">
        <v>2411</v>
      </c>
      <c r="D2239" s="807">
        <v>0.05</v>
      </c>
      <c r="E2239" s="772">
        <f t="shared" si="95"/>
        <v>2532</v>
      </c>
      <c r="F2239" s="778">
        <v>1.1000000000000001</v>
      </c>
      <c r="G2239" s="774">
        <f t="shared" si="96"/>
        <v>2785</v>
      </c>
      <c r="H2239" s="776"/>
      <c r="I2239" s="758"/>
      <c r="J2239" s="776"/>
      <c r="K2239" s="786"/>
      <c r="L2239" s="9" t="s">
        <v>308</v>
      </c>
      <c r="M2239" s="9" t="s">
        <v>5139</v>
      </c>
      <c r="N2239" s="9" t="s">
        <v>397</v>
      </c>
      <c r="O2239" s="9" t="s">
        <v>310</v>
      </c>
      <c r="P2239" s="9" t="s">
        <v>311</v>
      </c>
      <c r="Q2239" s="9" t="s">
        <v>4894</v>
      </c>
      <c r="R2239" s="9" t="s">
        <v>4897</v>
      </c>
      <c r="S2239" s="9" t="s">
        <v>348</v>
      </c>
      <c r="T2239" s="98" t="s">
        <v>204</v>
      </c>
      <c r="U2239" s="99">
        <v>119</v>
      </c>
      <c r="V2239" s="99" t="s">
        <v>207</v>
      </c>
      <c r="W2239" s="99">
        <v>190</v>
      </c>
      <c r="X2239" s="99" t="s">
        <v>207</v>
      </c>
      <c r="Y2239" s="99">
        <v>129</v>
      </c>
      <c r="Z2239" s="99" t="s">
        <v>207</v>
      </c>
      <c r="AA2239" s="9">
        <v>200</v>
      </c>
      <c r="AB2239" s="99" t="s">
        <v>207</v>
      </c>
      <c r="AC2239" s="9">
        <v>224</v>
      </c>
      <c r="AD2239" s="9" t="s">
        <v>207</v>
      </c>
      <c r="AE2239" s="9">
        <v>88</v>
      </c>
      <c r="AF2239" s="9" t="s">
        <v>315</v>
      </c>
      <c r="AG2239" s="14" t="s">
        <v>349</v>
      </c>
      <c r="AH2239" s="14" t="s">
        <v>207</v>
      </c>
      <c r="AI2239" s="14" t="s">
        <v>350</v>
      </c>
      <c r="AJ2239" s="14" t="s">
        <v>207</v>
      </c>
      <c r="AK2239" s="9">
        <v>5</v>
      </c>
      <c r="AL2239" s="14" t="s">
        <v>207</v>
      </c>
      <c r="AM2239" s="9">
        <v>5</v>
      </c>
      <c r="AN2239" s="14" t="s">
        <v>207</v>
      </c>
      <c r="AO2239" s="9">
        <v>5</v>
      </c>
      <c r="AP2239" s="14" t="s">
        <v>207</v>
      </c>
      <c r="AQ2239" s="9">
        <v>5</v>
      </c>
      <c r="AR2239" s="14" t="s">
        <v>207</v>
      </c>
      <c r="AS2239" s="9" t="s">
        <v>0</v>
      </c>
      <c r="AT2239" s="9" t="s">
        <v>318</v>
      </c>
      <c r="AU2239" s="9" t="s">
        <v>319</v>
      </c>
      <c r="AV2239" s="9" t="s">
        <v>320</v>
      </c>
      <c r="AW2239" s="821" t="s">
        <v>5680</v>
      </c>
      <c r="AX2239" s="9">
        <v>9010600000</v>
      </c>
      <c r="AY2239" s="99">
        <v>251</v>
      </c>
      <c r="AZ2239" s="12" t="s">
        <v>207</v>
      </c>
      <c r="BA2239" s="99">
        <v>25</v>
      </c>
      <c r="BB2239" s="12" t="s">
        <v>207</v>
      </c>
      <c r="BC2239" s="99">
        <v>23</v>
      </c>
      <c r="BD2239" s="12" t="s">
        <v>207</v>
      </c>
      <c r="BE2239" s="99">
        <v>28</v>
      </c>
      <c r="BF2239" s="12" t="s">
        <v>321</v>
      </c>
      <c r="BG2239" s="654">
        <v>27.24</v>
      </c>
      <c r="BH2239" s="12" t="s">
        <v>321</v>
      </c>
      <c r="BI2239" s="99">
        <v>19</v>
      </c>
      <c r="BJ2239" s="12" t="s">
        <v>321</v>
      </c>
      <c r="BK2239" s="754">
        <v>0</v>
      </c>
      <c r="BL2239" s="12" t="s">
        <v>321</v>
      </c>
      <c r="BM2239" s="754">
        <v>5.0999999999999997E-2</v>
      </c>
      <c r="BN2239" s="12" t="s">
        <v>321</v>
      </c>
      <c r="BO2239" s="754">
        <v>8.1890000000000001</v>
      </c>
      <c r="BP2239" s="12" t="s">
        <v>321</v>
      </c>
      <c r="BQ2239" s="754">
        <v>0</v>
      </c>
      <c r="BR2239" s="12" t="s">
        <v>321</v>
      </c>
      <c r="BS2239" s="654">
        <v>0</v>
      </c>
      <c r="BT2239" s="12" t="s">
        <v>321</v>
      </c>
      <c r="BU2239" s="654">
        <v>8.24</v>
      </c>
      <c r="BV2239" s="12" t="s">
        <v>321</v>
      </c>
      <c r="BW2239" s="9">
        <v>0.15</v>
      </c>
      <c r="BX2239" s="9" t="s">
        <v>322</v>
      </c>
      <c r="BY2239" s="755">
        <v>98.8</v>
      </c>
      <c r="BZ2239" s="9" t="s">
        <v>315</v>
      </c>
      <c r="CA2239" s="755">
        <v>9.8000000000000007</v>
      </c>
      <c r="CB2239" s="9" t="s">
        <v>315</v>
      </c>
      <c r="CC2239" s="755">
        <v>9.1</v>
      </c>
      <c r="CD2239" s="9" t="s">
        <v>315</v>
      </c>
      <c r="CE2239" s="755">
        <v>60</v>
      </c>
      <c r="CF2239" s="9" t="s">
        <v>323</v>
      </c>
      <c r="CG2239" s="755">
        <v>41.9</v>
      </c>
      <c r="CH2239" s="9" t="s">
        <v>323</v>
      </c>
    </row>
    <row r="2240" spans="1:86" x14ac:dyDescent="0.25">
      <c r="A2240" s="444">
        <v>10105660</v>
      </c>
      <c r="C2240" s="772">
        <v>2608</v>
      </c>
      <c r="D2240" s="807">
        <v>0.05</v>
      </c>
      <c r="E2240" s="772">
        <f t="shared" si="95"/>
        <v>2738</v>
      </c>
      <c r="F2240" s="778">
        <v>1.1000000000000001</v>
      </c>
      <c r="G2240" s="774">
        <f t="shared" si="96"/>
        <v>3012</v>
      </c>
      <c r="H2240" s="776"/>
      <c r="I2240" s="758"/>
      <c r="J2240" s="776"/>
      <c r="K2240" s="786"/>
      <c r="L2240" s="9" t="s">
        <v>308</v>
      </c>
      <c r="M2240" s="9" t="s">
        <v>5140</v>
      </c>
      <c r="N2240" s="9" t="s">
        <v>397</v>
      </c>
      <c r="O2240" s="9" t="s">
        <v>310</v>
      </c>
      <c r="P2240" s="9" t="s">
        <v>311</v>
      </c>
      <c r="Q2240" s="9" t="s">
        <v>4894</v>
      </c>
      <c r="R2240" s="9" t="s">
        <v>4897</v>
      </c>
      <c r="S2240" s="9" t="s">
        <v>348</v>
      </c>
      <c r="T2240" s="98" t="s">
        <v>204</v>
      </c>
      <c r="U2240" s="99">
        <v>131</v>
      </c>
      <c r="V2240" s="99" t="s">
        <v>207</v>
      </c>
      <c r="W2240" s="99">
        <v>210</v>
      </c>
      <c r="X2240" s="99" t="s">
        <v>207</v>
      </c>
      <c r="Y2240" s="99">
        <v>141</v>
      </c>
      <c r="Z2240" s="99" t="s">
        <v>207</v>
      </c>
      <c r="AA2240" s="9">
        <v>220</v>
      </c>
      <c r="AB2240" s="99" t="s">
        <v>207</v>
      </c>
      <c r="AC2240" s="9">
        <v>248</v>
      </c>
      <c r="AD2240" s="9" t="s">
        <v>207</v>
      </c>
      <c r="AE2240" s="9">
        <v>98</v>
      </c>
      <c r="AF2240" s="9" t="s">
        <v>315</v>
      </c>
      <c r="AG2240" s="14" t="s">
        <v>351</v>
      </c>
      <c r="AH2240" s="14" t="s">
        <v>207</v>
      </c>
      <c r="AI2240" s="14" t="s">
        <v>352</v>
      </c>
      <c r="AJ2240" s="14" t="s">
        <v>207</v>
      </c>
      <c r="AK2240" s="9">
        <v>5</v>
      </c>
      <c r="AL2240" s="14" t="s">
        <v>207</v>
      </c>
      <c r="AM2240" s="9">
        <v>5</v>
      </c>
      <c r="AN2240" s="14" t="s">
        <v>207</v>
      </c>
      <c r="AO2240" s="9">
        <v>5</v>
      </c>
      <c r="AP2240" s="14" t="s">
        <v>207</v>
      </c>
      <c r="AQ2240" s="9">
        <v>5</v>
      </c>
      <c r="AR2240" s="14" t="s">
        <v>207</v>
      </c>
      <c r="AS2240" s="9" t="s">
        <v>0</v>
      </c>
      <c r="AT2240" s="9" t="s">
        <v>318</v>
      </c>
      <c r="AU2240" s="9" t="s">
        <v>319</v>
      </c>
      <c r="AV2240" s="9" t="s">
        <v>320</v>
      </c>
      <c r="AW2240" s="821" t="s">
        <v>5681</v>
      </c>
      <c r="AX2240" s="9">
        <v>9010600000</v>
      </c>
      <c r="AY2240" s="99">
        <v>272</v>
      </c>
      <c r="AZ2240" s="12" t="s">
        <v>207</v>
      </c>
      <c r="BA2240" s="99">
        <v>25</v>
      </c>
      <c r="BB2240" s="12" t="s">
        <v>207</v>
      </c>
      <c r="BC2240" s="99">
        <v>23</v>
      </c>
      <c r="BD2240" s="12" t="s">
        <v>207</v>
      </c>
      <c r="BE2240" s="99">
        <v>30</v>
      </c>
      <c r="BF2240" s="12" t="s">
        <v>321</v>
      </c>
      <c r="BG2240" s="654">
        <v>29.712</v>
      </c>
      <c r="BH2240" s="12" t="s">
        <v>321</v>
      </c>
      <c r="BI2240" s="99">
        <v>20</v>
      </c>
      <c r="BJ2240" s="12" t="s">
        <v>321</v>
      </c>
      <c r="BK2240" s="754">
        <v>0</v>
      </c>
      <c r="BL2240" s="12" t="s">
        <v>321</v>
      </c>
      <c r="BM2240" s="754">
        <v>5.0999999999999997E-2</v>
      </c>
      <c r="BN2240" s="12" t="s">
        <v>321</v>
      </c>
      <c r="BO2240" s="754">
        <v>9.6609999999999996</v>
      </c>
      <c r="BP2240" s="12" t="s">
        <v>321</v>
      </c>
      <c r="BQ2240" s="754">
        <v>0</v>
      </c>
      <c r="BR2240" s="12" t="s">
        <v>321</v>
      </c>
      <c r="BS2240" s="654">
        <v>0</v>
      </c>
      <c r="BT2240" s="12" t="s">
        <v>321</v>
      </c>
      <c r="BU2240" s="654">
        <v>9.7119999999999997</v>
      </c>
      <c r="BV2240" s="12" t="s">
        <v>321</v>
      </c>
      <c r="BW2240" s="9">
        <v>0.16</v>
      </c>
      <c r="BX2240" s="9" t="s">
        <v>322</v>
      </c>
      <c r="BY2240" s="755">
        <v>107.1</v>
      </c>
      <c r="BZ2240" s="9" t="s">
        <v>315</v>
      </c>
      <c r="CA2240" s="755">
        <v>9.8000000000000007</v>
      </c>
      <c r="CB2240" s="9" t="s">
        <v>315</v>
      </c>
      <c r="CC2240" s="755">
        <v>9.1</v>
      </c>
      <c r="CD2240" s="9" t="s">
        <v>315</v>
      </c>
      <c r="CE2240" s="755">
        <v>66</v>
      </c>
      <c r="CF2240" s="9" t="s">
        <v>323</v>
      </c>
      <c r="CG2240" s="755">
        <v>44.1</v>
      </c>
      <c r="CH2240" s="9" t="s">
        <v>323</v>
      </c>
    </row>
    <row r="2241" spans="1:86" x14ac:dyDescent="0.25">
      <c r="A2241" s="444">
        <v>10105661</v>
      </c>
      <c r="C2241" s="772">
        <v>2819</v>
      </c>
      <c r="D2241" s="807">
        <v>0.05</v>
      </c>
      <c r="E2241" s="772">
        <f t="shared" si="95"/>
        <v>2960</v>
      </c>
      <c r="F2241" s="778">
        <v>1.1000000000000001</v>
      </c>
      <c r="G2241" s="774">
        <f t="shared" si="96"/>
        <v>3256</v>
      </c>
      <c r="H2241" s="776"/>
      <c r="I2241" s="758"/>
      <c r="J2241" s="776"/>
      <c r="K2241" s="786"/>
      <c r="L2241" s="9" t="s">
        <v>308</v>
      </c>
      <c r="M2241" s="9" t="s">
        <v>5141</v>
      </c>
      <c r="N2241" s="9" t="s">
        <v>397</v>
      </c>
      <c r="O2241" s="9" t="s">
        <v>310</v>
      </c>
      <c r="P2241" s="9" t="s">
        <v>311</v>
      </c>
      <c r="Q2241" s="9" t="s">
        <v>4894</v>
      </c>
      <c r="R2241" s="9" t="s">
        <v>4897</v>
      </c>
      <c r="S2241" s="9" t="s">
        <v>348</v>
      </c>
      <c r="T2241" s="98" t="s">
        <v>204</v>
      </c>
      <c r="U2241" s="99">
        <v>144</v>
      </c>
      <c r="V2241" s="99" t="s">
        <v>207</v>
      </c>
      <c r="W2241" s="99">
        <v>230</v>
      </c>
      <c r="X2241" s="99" t="s">
        <v>207</v>
      </c>
      <c r="Y2241" s="99">
        <v>154</v>
      </c>
      <c r="Z2241" s="99" t="s">
        <v>207</v>
      </c>
      <c r="AA2241" s="9">
        <v>240</v>
      </c>
      <c r="AB2241" s="99" t="s">
        <v>207</v>
      </c>
      <c r="AC2241" s="9">
        <v>271</v>
      </c>
      <c r="AD2241" s="9" t="s">
        <v>207</v>
      </c>
      <c r="AE2241" s="9">
        <v>107</v>
      </c>
      <c r="AF2241" s="9" t="s">
        <v>315</v>
      </c>
      <c r="AG2241" s="14" t="s">
        <v>353</v>
      </c>
      <c r="AH2241" s="14" t="s">
        <v>207</v>
      </c>
      <c r="AI2241" s="14" t="s">
        <v>354</v>
      </c>
      <c r="AJ2241" s="14" t="s">
        <v>207</v>
      </c>
      <c r="AK2241" s="9">
        <v>5</v>
      </c>
      <c r="AL2241" s="14" t="s">
        <v>207</v>
      </c>
      <c r="AM2241" s="9">
        <v>5</v>
      </c>
      <c r="AN2241" s="14" t="s">
        <v>207</v>
      </c>
      <c r="AO2241" s="9">
        <v>5</v>
      </c>
      <c r="AP2241" s="14" t="s">
        <v>207</v>
      </c>
      <c r="AQ2241" s="9">
        <v>5</v>
      </c>
      <c r="AR2241" s="14" t="s">
        <v>207</v>
      </c>
      <c r="AS2241" s="9" t="s">
        <v>0</v>
      </c>
      <c r="AT2241" s="9" t="s">
        <v>318</v>
      </c>
      <c r="AU2241" s="9" t="s">
        <v>319</v>
      </c>
      <c r="AV2241" s="9" t="s">
        <v>320</v>
      </c>
      <c r="AW2241" s="821" t="s">
        <v>5682</v>
      </c>
      <c r="AX2241" s="9">
        <v>9010600000</v>
      </c>
      <c r="AY2241" s="99">
        <v>292</v>
      </c>
      <c r="AZ2241" s="12" t="s">
        <v>207</v>
      </c>
      <c r="BA2241" s="99">
        <v>25</v>
      </c>
      <c r="BB2241" s="12" t="s">
        <v>207</v>
      </c>
      <c r="BC2241" s="99">
        <v>23</v>
      </c>
      <c r="BD2241" s="12" t="s">
        <v>207</v>
      </c>
      <c r="BE2241" s="99">
        <v>34</v>
      </c>
      <c r="BF2241" s="12" t="s">
        <v>321</v>
      </c>
      <c r="BG2241" s="654">
        <v>33.064</v>
      </c>
      <c r="BH2241" s="12" t="s">
        <v>321</v>
      </c>
      <c r="BI2241" s="99">
        <v>22</v>
      </c>
      <c r="BJ2241" s="12" t="s">
        <v>321</v>
      </c>
      <c r="BK2241" s="754">
        <v>0</v>
      </c>
      <c r="BL2241" s="12" t="s">
        <v>321</v>
      </c>
      <c r="BM2241" s="754">
        <v>5.0999999999999997E-2</v>
      </c>
      <c r="BN2241" s="12" t="s">
        <v>321</v>
      </c>
      <c r="BO2241" s="754">
        <v>11.012</v>
      </c>
      <c r="BP2241" s="12" t="s">
        <v>321</v>
      </c>
      <c r="BQ2241" s="754">
        <v>0</v>
      </c>
      <c r="BR2241" s="12" t="s">
        <v>321</v>
      </c>
      <c r="BS2241" s="654">
        <v>0</v>
      </c>
      <c r="BT2241" s="12" t="s">
        <v>321</v>
      </c>
      <c r="BU2241" s="654">
        <v>11.064</v>
      </c>
      <c r="BV2241" s="12" t="s">
        <v>321</v>
      </c>
      <c r="BW2241" s="9">
        <v>0.17</v>
      </c>
      <c r="BX2241" s="9" t="s">
        <v>322</v>
      </c>
      <c r="BY2241" s="755">
        <v>115</v>
      </c>
      <c r="BZ2241" s="9" t="s">
        <v>315</v>
      </c>
      <c r="CA2241" s="755">
        <v>9.8000000000000007</v>
      </c>
      <c r="CB2241" s="9" t="s">
        <v>315</v>
      </c>
      <c r="CC2241" s="755">
        <v>9.1</v>
      </c>
      <c r="CD2241" s="9" t="s">
        <v>315</v>
      </c>
      <c r="CE2241" s="755">
        <v>73</v>
      </c>
      <c r="CF2241" s="9" t="s">
        <v>323</v>
      </c>
      <c r="CG2241" s="755">
        <v>48.5</v>
      </c>
      <c r="CH2241" s="9" t="s">
        <v>323</v>
      </c>
    </row>
    <row r="2242" spans="1:86" x14ac:dyDescent="0.25">
      <c r="A2242" s="444">
        <v>10105662</v>
      </c>
      <c r="C2242" s="772">
        <v>3042</v>
      </c>
      <c r="D2242" s="807">
        <v>0.05</v>
      </c>
      <c r="E2242" s="772">
        <f t="shared" si="95"/>
        <v>3194</v>
      </c>
      <c r="F2242" s="778">
        <v>1.1000000000000001</v>
      </c>
      <c r="G2242" s="774">
        <f t="shared" si="96"/>
        <v>3513</v>
      </c>
      <c r="H2242" s="776"/>
      <c r="I2242" s="758"/>
      <c r="J2242" s="776"/>
      <c r="K2242" s="786"/>
      <c r="L2242" s="9" t="s">
        <v>308</v>
      </c>
      <c r="M2242" s="9" t="s">
        <v>5142</v>
      </c>
      <c r="N2242" s="9" t="s">
        <v>397</v>
      </c>
      <c r="O2242" s="9" t="s">
        <v>310</v>
      </c>
      <c r="P2242" s="9" t="s">
        <v>311</v>
      </c>
      <c r="Q2242" s="9" t="s">
        <v>4894</v>
      </c>
      <c r="R2242" s="9" t="s">
        <v>4897</v>
      </c>
      <c r="S2242" s="9" t="s">
        <v>348</v>
      </c>
      <c r="T2242" s="98" t="s">
        <v>204</v>
      </c>
      <c r="U2242" s="99">
        <v>156</v>
      </c>
      <c r="V2242" s="99" t="s">
        <v>207</v>
      </c>
      <c r="W2242" s="99">
        <v>250</v>
      </c>
      <c r="X2242" s="99" t="s">
        <v>207</v>
      </c>
      <c r="Y2242" s="99">
        <v>166</v>
      </c>
      <c r="Z2242" s="99" t="s">
        <v>207</v>
      </c>
      <c r="AA2242" s="9">
        <v>260</v>
      </c>
      <c r="AB2242" s="99" t="s">
        <v>207</v>
      </c>
      <c r="AC2242" s="9">
        <v>295</v>
      </c>
      <c r="AD2242" s="9" t="s">
        <v>207</v>
      </c>
      <c r="AE2242" s="9">
        <v>117</v>
      </c>
      <c r="AF2242" s="9" t="s">
        <v>315</v>
      </c>
      <c r="AG2242" s="14" t="s">
        <v>355</v>
      </c>
      <c r="AH2242" s="14" t="s">
        <v>207</v>
      </c>
      <c r="AI2242" s="14" t="s">
        <v>356</v>
      </c>
      <c r="AJ2242" s="14" t="s">
        <v>207</v>
      </c>
      <c r="AK2242" s="9">
        <v>5</v>
      </c>
      <c r="AL2242" s="14" t="s">
        <v>207</v>
      </c>
      <c r="AM2242" s="9">
        <v>5</v>
      </c>
      <c r="AN2242" s="14" t="s">
        <v>207</v>
      </c>
      <c r="AO2242" s="9">
        <v>5</v>
      </c>
      <c r="AP2242" s="14" t="s">
        <v>207</v>
      </c>
      <c r="AQ2242" s="9">
        <v>5</v>
      </c>
      <c r="AR2242" s="14" t="s">
        <v>207</v>
      </c>
      <c r="AS2242" s="9" t="s">
        <v>0</v>
      </c>
      <c r="AT2242" s="9" t="s">
        <v>318</v>
      </c>
      <c r="AU2242" s="9" t="s">
        <v>319</v>
      </c>
      <c r="AV2242" s="9" t="s">
        <v>320</v>
      </c>
      <c r="AW2242" s="821" t="s">
        <v>5683</v>
      </c>
      <c r="AX2242" s="9">
        <v>9010600000</v>
      </c>
      <c r="AY2242" s="99">
        <v>312</v>
      </c>
      <c r="AZ2242" s="12" t="s">
        <v>207</v>
      </c>
      <c r="BA2242" s="99">
        <v>25</v>
      </c>
      <c r="BB2242" s="12" t="s">
        <v>207</v>
      </c>
      <c r="BC2242" s="99">
        <v>23</v>
      </c>
      <c r="BD2242" s="12" t="s">
        <v>207</v>
      </c>
      <c r="BE2242" s="99">
        <v>35</v>
      </c>
      <c r="BF2242" s="12" t="s">
        <v>321</v>
      </c>
      <c r="BG2242" s="654">
        <v>34.816000000000003</v>
      </c>
      <c r="BH2242" s="12" t="s">
        <v>321</v>
      </c>
      <c r="BI2242" s="99">
        <v>23</v>
      </c>
      <c r="BJ2242" s="12" t="s">
        <v>321</v>
      </c>
      <c r="BK2242" s="754">
        <v>0</v>
      </c>
      <c r="BL2242" s="12" t="s">
        <v>321</v>
      </c>
      <c r="BM2242" s="754">
        <v>5.0999999999999997E-2</v>
      </c>
      <c r="BN2242" s="12" t="s">
        <v>321</v>
      </c>
      <c r="BO2242" s="754">
        <v>11.763999999999999</v>
      </c>
      <c r="BP2242" s="12" t="s">
        <v>321</v>
      </c>
      <c r="BQ2242" s="754">
        <v>0</v>
      </c>
      <c r="BR2242" s="12" t="s">
        <v>321</v>
      </c>
      <c r="BS2242" s="654">
        <v>0</v>
      </c>
      <c r="BT2242" s="12" t="s">
        <v>321</v>
      </c>
      <c r="BU2242" s="654">
        <v>11.816000000000001</v>
      </c>
      <c r="BV2242" s="12" t="s">
        <v>321</v>
      </c>
      <c r="BW2242" s="9">
        <v>0.18</v>
      </c>
      <c r="BX2242" s="9" t="s">
        <v>322</v>
      </c>
      <c r="BY2242" s="755">
        <v>122.8</v>
      </c>
      <c r="BZ2242" s="9" t="s">
        <v>315</v>
      </c>
      <c r="CA2242" s="755">
        <v>9.8000000000000007</v>
      </c>
      <c r="CB2242" s="9" t="s">
        <v>315</v>
      </c>
      <c r="CC2242" s="755">
        <v>9.1</v>
      </c>
      <c r="CD2242" s="9" t="s">
        <v>315</v>
      </c>
      <c r="CE2242" s="755">
        <v>77</v>
      </c>
      <c r="CF2242" s="9" t="s">
        <v>323</v>
      </c>
      <c r="CG2242" s="755">
        <v>50.7</v>
      </c>
      <c r="CH2242" s="9" t="s">
        <v>323</v>
      </c>
    </row>
    <row r="2243" spans="1:86" x14ac:dyDescent="0.25">
      <c r="A2243" s="444">
        <v>10105663</v>
      </c>
      <c r="C2243" s="772">
        <v>3278</v>
      </c>
      <c r="D2243" s="807">
        <v>0.05</v>
      </c>
      <c r="E2243" s="772">
        <f t="shared" si="95"/>
        <v>3442</v>
      </c>
      <c r="F2243" s="778">
        <v>1.1000000000000001</v>
      </c>
      <c r="G2243" s="774">
        <f t="shared" si="96"/>
        <v>3786</v>
      </c>
      <c r="H2243" s="776"/>
      <c r="I2243" s="758"/>
      <c r="J2243" s="776"/>
      <c r="K2243" s="786"/>
      <c r="L2243" s="9" t="s">
        <v>308</v>
      </c>
      <c r="M2243" s="9" t="s">
        <v>5143</v>
      </c>
      <c r="N2243" s="9" t="s">
        <v>397</v>
      </c>
      <c r="O2243" s="9" t="s">
        <v>310</v>
      </c>
      <c r="P2243" s="9" t="s">
        <v>311</v>
      </c>
      <c r="Q2243" s="9" t="s">
        <v>4894</v>
      </c>
      <c r="R2243" s="9" t="s">
        <v>4897</v>
      </c>
      <c r="S2243" s="9" t="s">
        <v>348</v>
      </c>
      <c r="T2243" s="98" t="s">
        <v>204</v>
      </c>
      <c r="U2243" s="99">
        <v>169</v>
      </c>
      <c r="V2243" s="99" t="s">
        <v>207</v>
      </c>
      <c r="W2243" s="99">
        <v>270</v>
      </c>
      <c r="X2243" s="99" t="s">
        <v>207</v>
      </c>
      <c r="Y2243" s="99">
        <v>179</v>
      </c>
      <c r="Z2243" s="99" t="s">
        <v>207</v>
      </c>
      <c r="AA2243" s="9">
        <v>280</v>
      </c>
      <c r="AB2243" s="99" t="s">
        <v>207</v>
      </c>
      <c r="AC2243" s="9">
        <v>319</v>
      </c>
      <c r="AD2243" s="9" t="s">
        <v>207</v>
      </c>
      <c r="AE2243" s="9">
        <v>126</v>
      </c>
      <c r="AF2243" s="9" t="s">
        <v>315</v>
      </c>
      <c r="AG2243" s="14" t="s">
        <v>357</v>
      </c>
      <c r="AH2243" s="14" t="s">
        <v>207</v>
      </c>
      <c r="AI2243" s="14" t="s">
        <v>358</v>
      </c>
      <c r="AJ2243" s="14" t="s">
        <v>207</v>
      </c>
      <c r="AK2243" s="9">
        <v>5</v>
      </c>
      <c r="AL2243" s="14" t="s">
        <v>207</v>
      </c>
      <c r="AM2243" s="9">
        <v>5</v>
      </c>
      <c r="AN2243" s="14" t="s">
        <v>207</v>
      </c>
      <c r="AO2243" s="9">
        <v>5</v>
      </c>
      <c r="AP2243" s="14" t="s">
        <v>207</v>
      </c>
      <c r="AQ2243" s="9">
        <v>5</v>
      </c>
      <c r="AR2243" s="14" t="s">
        <v>207</v>
      </c>
      <c r="AS2243" s="9" t="s">
        <v>0</v>
      </c>
      <c r="AT2243" s="9" t="s">
        <v>318</v>
      </c>
      <c r="AU2243" s="9" t="s">
        <v>319</v>
      </c>
      <c r="AV2243" s="9" t="s">
        <v>320</v>
      </c>
      <c r="AW2243" s="821" t="s">
        <v>5684</v>
      </c>
      <c r="AX2243" s="9">
        <v>9010600000</v>
      </c>
      <c r="AY2243" s="99">
        <v>330</v>
      </c>
      <c r="AZ2243" s="12" t="s">
        <v>207</v>
      </c>
      <c r="BA2243" s="99">
        <v>25</v>
      </c>
      <c r="BB2243" s="12" t="s">
        <v>207</v>
      </c>
      <c r="BC2243" s="99">
        <v>23</v>
      </c>
      <c r="BD2243" s="12" t="s">
        <v>207</v>
      </c>
      <c r="BE2243" s="99">
        <v>38</v>
      </c>
      <c r="BF2243" s="12" t="s">
        <v>321</v>
      </c>
      <c r="BG2243" s="654">
        <v>37.048000000000002</v>
      </c>
      <c r="BH2243" s="12" t="s">
        <v>321</v>
      </c>
      <c r="BI2243" s="99">
        <v>25</v>
      </c>
      <c r="BJ2243" s="12" t="s">
        <v>321</v>
      </c>
      <c r="BK2243" s="754">
        <v>0</v>
      </c>
      <c r="BL2243" s="12" t="s">
        <v>321</v>
      </c>
      <c r="BM2243" s="754">
        <v>5.0999999999999997E-2</v>
      </c>
      <c r="BN2243" s="12" t="s">
        <v>321</v>
      </c>
      <c r="BO2243" s="754">
        <v>11.996</v>
      </c>
      <c r="BP2243" s="12" t="s">
        <v>321</v>
      </c>
      <c r="BQ2243" s="754">
        <v>0</v>
      </c>
      <c r="BR2243" s="12" t="s">
        <v>321</v>
      </c>
      <c r="BS2243" s="654">
        <v>0</v>
      </c>
      <c r="BT2243" s="12" t="s">
        <v>321</v>
      </c>
      <c r="BU2243" s="654">
        <v>12.048</v>
      </c>
      <c r="BV2243" s="12" t="s">
        <v>321</v>
      </c>
      <c r="BW2243" s="9">
        <v>0.19</v>
      </c>
      <c r="BX2243" s="9" t="s">
        <v>322</v>
      </c>
      <c r="BY2243" s="755">
        <v>129.9</v>
      </c>
      <c r="BZ2243" s="9" t="s">
        <v>315</v>
      </c>
      <c r="CA2243" s="755">
        <v>9.8000000000000007</v>
      </c>
      <c r="CB2243" s="9" t="s">
        <v>315</v>
      </c>
      <c r="CC2243" s="755">
        <v>9.1</v>
      </c>
      <c r="CD2243" s="9" t="s">
        <v>315</v>
      </c>
      <c r="CE2243" s="755">
        <v>82</v>
      </c>
      <c r="CF2243" s="9" t="s">
        <v>323</v>
      </c>
      <c r="CG2243" s="755">
        <v>55.1</v>
      </c>
      <c r="CH2243" s="9" t="s">
        <v>323</v>
      </c>
    </row>
    <row r="2244" spans="1:86" x14ac:dyDescent="0.25">
      <c r="A2244" s="444">
        <v>10105664</v>
      </c>
      <c r="C2244" s="772">
        <v>3526</v>
      </c>
      <c r="D2244" s="807">
        <v>0.05</v>
      </c>
      <c r="E2244" s="772">
        <f t="shared" si="95"/>
        <v>3702</v>
      </c>
      <c r="F2244" s="778">
        <v>1.1000000000000001</v>
      </c>
      <c r="G2244" s="774">
        <f t="shared" si="96"/>
        <v>4072</v>
      </c>
      <c r="H2244" s="776"/>
      <c r="I2244" s="758"/>
      <c r="J2244" s="776"/>
      <c r="K2244" s="786"/>
      <c r="L2244" s="9" t="s">
        <v>308</v>
      </c>
      <c r="M2244" s="9" t="s">
        <v>5144</v>
      </c>
      <c r="N2244" s="9" t="s">
        <v>397</v>
      </c>
      <c r="O2244" s="9" t="s">
        <v>310</v>
      </c>
      <c r="P2244" s="9" t="s">
        <v>311</v>
      </c>
      <c r="Q2244" s="9" t="s">
        <v>4894</v>
      </c>
      <c r="R2244" s="9" t="s">
        <v>4897</v>
      </c>
      <c r="S2244" s="9" t="s">
        <v>348</v>
      </c>
      <c r="T2244" s="98" t="s">
        <v>204</v>
      </c>
      <c r="U2244" s="99">
        <v>181</v>
      </c>
      <c r="V2244" s="99" t="s">
        <v>207</v>
      </c>
      <c r="W2244" s="99">
        <v>290</v>
      </c>
      <c r="X2244" s="99" t="s">
        <v>207</v>
      </c>
      <c r="Y2244" s="99">
        <v>191</v>
      </c>
      <c r="Z2244" s="99" t="s">
        <v>207</v>
      </c>
      <c r="AA2244" s="9">
        <v>300</v>
      </c>
      <c r="AB2244" s="99" t="s">
        <v>207</v>
      </c>
      <c r="AC2244" s="9">
        <v>342</v>
      </c>
      <c r="AD2244" s="9" t="s">
        <v>207</v>
      </c>
      <c r="AE2244" s="9">
        <v>135</v>
      </c>
      <c r="AF2244" s="9" t="s">
        <v>315</v>
      </c>
      <c r="AG2244" s="14" t="s">
        <v>359</v>
      </c>
      <c r="AH2244" s="14" t="s">
        <v>207</v>
      </c>
      <c r="AI2244" s="14" t="s">
        <v>360</v>
      </c>
      <c r="AJ2244" s="14" t="s">
        <v>207</v>
      </c>
      <c r="AK2244" s="9">
        <v>5</v>
      </c>
      <c r="AL2244" s="14" t="s">
        <v>207</v>
      </c>
      <c r="AM2244" s="9">
        <v>5</v>
      </c>
      <c r="AN2244" s="14" t="s">
        <v>207</v>
      </c>
      <c r="AO2244" s="9">
        <v>5</v>
      </c>
      <c r="AP2244" s="14" t="s">
        <v>207</v>
      </c>
      <c r="AQ2244" s="9">
        <v>5</v>
      </c>
      <c r="AR2244" s="14" t="s">
        <v>207</v>
      </c>
      <c r="AS2244" s="9" t="s">
        <v>0</v>
      </c>
      <c r="AT2244" s="9" t="s">
        <v>318</v>
      </c>
      <c r="AU2244" s="9" t="s">
        <v>319</v>
      </c>
      <c r="AV2244" s="9" t="s">
        <v>320</v>
      </c>
      <c r="AW2244" s="821" t="s">
        <v>5685</v>
      </c>
      <c r="AX2244" s="9">
        <v>9010600000</v>
      </c>
      <c r="AY2244" s="99">
        <v>351</v>
      </c>
      <c r="AZ2244" s="12" t="s">
        <v>207</v>
      </c>
      <c r="BA2244" s="99">
        <v>25</v>
      </c>
      <c r="BB2244" s="12" t="s">
        <v>207</v>
      </c>
      <c r="BC2244" s="99">
        <v>23</v>
      </c>
      <c r="BD2244" s="12" t="s">
        <v>207</v>
      </c>
      <c r="BE2244" s="99">
        <v>39</v>
      </c>
      <c r="BF2244" s="12" t="s">
        <v>321</v>
      </c>
      <c r="BG2244" s="654">
        <v>38.558999999999997</v>
      </c>
      <c r="BH2244" s="12" t="s">
        <v>321</v>
      </c>
      <c r="BI2244" s="99">
        <v>27</v>
      </c>
      <c r="BJ2244" s="12" t="s">
        <v>321</v>
      </c>
      <c r="BK2244" s="754">
        <v>0</v>
      </c>
      <c r="BL2244" s="12" t="s">
        <v>321</v>
      </c>
      <c r="BM2244" s="754">
        <v>5.0999999999999997E-2</v>
      </c>
      <c r="BN2244" s="12" t="s">
        <v>321</v>
      </c>
      <c r="BO2244" s="754">
        <v>11.507999999999999</v>
      </c>
      <c r="BP2244" s="12" t="s">
        <v>321</v>
      </c>
      <c r="BQ2244" s="754">
        <v>0</v>
      </c>
      <c r="BR2244" s="12" t="s">
        <v>321</v>
      </c>
      <c r="BS2244" s="654">
        <v>0</v>
      </c>
      <c r="BT2244" s="12" t="s">
        <v>321</v>
      </c>
      <c r="BU2244" s="654">
        <v>11.558999999999999</v>
      </c>
      <c r="BV2244" s="12" t="s">
        <v>321</v>
      </c>
      <c r="BW2244" s="9">
        <v>0.2</v>
      </c>
      <c r="BX2244" s="9" t="s">
        <v>322</v>
      </c>
      <c r="BY2244" s="755">
        <v>138.19999999999999</v>
      </c>
      <c r="BZ2244" s="9" t="s">
        <v>315</v>
      </c>
      <c r="CA2244" s="755">
        <v>9.8000000000000007</v>
      </c>
      <c r="CB2244" s="9" t="s">
        <v>315</v>
      </c>
      <c r="CC2244" s="755">
        <v>9.1</v>
      </c>
      <c r="CD2244" s="9" t="s">
        <v>315</v>
      </c>
      <c r="CE2244" s="755">
        <v>85</v>
      </c>
      <c r="CF2244" s="9" t="s">
        <v>323</v>
      </c>
      <c r="CG2244" s="755">
        <v>59.5</v>
      </c>
      <c r="CH2244" s="9" t="s">
        <v>323</v>
      </c>
    </row>
    <row r="2245" spans="1:86" x14ac:dyDescent="0.25">
      <c r="A2245" s="444">
        <v>10105665</v>
      </c>
      <c r="C2245" s="772">
        <v>3786</v>
      </c>
      <c r="D2245" s="807">
        <v>0.05</v>
      </c>
      <c r="E2245" s="772">
        <f t="shared" si="95"/>
        <v>3975</v>
      </c>
      <c r="F2245" s="778">
        <v>1.1000000000000001</v>
      </c>
      <c r="G2245" s="774">
        <f t="shared" si="96"/>
        <v>4373</v>
      </c>
      <c r="H2245" s="776"/>
      <c r="I2245" s="758"/>
      <c r="J2245" s="776"/>
      <c r="K2245" s="786"/>
      <c r="L2245" s="9" t="s">
        <v>308</v>
      </c>
      <c r="M2245" s="9" t="s">
        <v>5145</v>
      </c>
      <c r="N2245" s="9" t="s">
        <v>397</v>
      </c>
      <c r="O2245" s="9" t="s">
        <v>310</v>
      </c>
      <c r="P2245" s="9" t="s">
        <v>311</v>
      </c>
      <c r="Q2245" s="9" t="s">
        <v>4894</v>
      </c>
      <c r="R2245" s="9" t="s">
        <v>4897</v>
      </c>
      <c r="S2245" s="9" t="s">
        <v>348</v>
      </c>
      <c r="T2245" s="98" t="s">
        <v>204</v>
      </c>
      <c r="U2245" s="99">
        <v>194</v>
      </c>
      <c r="V2245" s="99" t="s">
        <v>207</v>
      </c>
      <c r="W2245" s="99">
        <v>310</v>
      </c>
      <c r="X2245" s="99" t="s">
        <v>207</v>
      </c>
      <c r="Y2245" s="99">
        <v>204</v>
      </c>
      <c r="Z2245" s="99" t="s">
        <v>207</v>
      </c>
      <c r="AA2245" s="9">
        <v>320</v>
      </c>
      <c r="AB2245" s="99" t="s">
        <v>207</v>
      </c>
      <c r="AC2245" s="9">
        <v>366</v>
      </c>
      <c r="AD2245" s="9" t="s">
        <v>207</v>
      </c>
      <c r="AE2245" s="9">
        <v>144</v>
      </c>
      <c r="AF2245" s="9" t="s">
        <v>315</v>
      </c>
      <c r="AG2245" s="14" t="s">
        <v>361</v>
      </c>
      <c r="AH2245" s="14" t="s">
        <v>207</v>
      </c>
      <c r="AI2245" s="14" t="s">
        <v>362</v>
      </c>
      <c r="AJ2245" s="14" t="s">
        <v>207</v>
      </c>
      <c r="AK2245" s="9">
        <v>5</v>
      </c>
      <c r="AL2245" s="14" t="s">
        <v>207</v>
      </c>
      <c r="AM2245" s="9">
        <v>5</v>
      </c>
      <c r="AN2245" s="14" t="s">
        <v>207</v>
      </c>
      <c r="AO2245" s="9">
        <v>5</v>
      </c>
      <c r="AP2245" s="14" t="s">
        <v>207</v>
      </c>
      <c r="AQ2245" s="9">
        <v>5</v>
      </c>
      <c r="AR2245" s="14" t="s">
        <v>207</v>
      </c>
      <c r="AS2245" s="9" t="s">
        <v>0</v>
      </c>
      <c r="AT2245" s="9" t="s">
        <v>318</v>
      </c>
      <c r="AU2245" s="9" t="s">
        <v>319</v>
      </c>
      <c r="AV2245" s="9" t="s">
        <v>320</v>
      </c>
      <c r="AW2245" s="821" t="s">
        <v>5686</v>
      </c>
      <c r="AX2245" s="9">
        <v>9010600000</v>
      </c>
      <c r="AY2245" s="99">
        <v>373</v>
      </c>
      <c r="AZ2245" s="12" t="s">
        <v>207</v>
      </c>
      <c r="BA2245" s="99">
        <v>25</v>
      </c>
      <c r="BB2245" s="12" t="s">
        <v>207</v>
      </c>
      <c r="BC2245" s="99">
        <v>23</v>
      </c>
      <c r="BD2245" s="12" t="s">
        <v>207</v>
      </c>
      <c r="BE2245" s="99">
        <v>41</v>
      </c>
      <c r="BF2245" s="12" t="s">
        <v>321</v>
      </c>
      <c r="BG2245" s="654">
        <v>40.933999999999997</v>
      </c>
      <c r="BH2245" s="12" t="s">
        <v>321</v>
      </c>
      <c r="BI2245" s="99">
        <v>29</v>
      </c>
      <c r="BJ2245" s="12" t="s">
        <v>321</v>
      </c>
      <c r="BK2245" s="754">
        <v>0</v>
      </c>
      <c r="BL2245" s="12" t="s">
        <v>321</v>
      </c>
      <c r="BM2245" s="754">
        <v>5.0999999999999997E-2</v>
      </c>
      <c r="BN2245" s="12" t="s">
        <v>321</v>
      </c>
      <c r="BO2245" s="754">
        <v>11.882999999999999</v>
      </c>
      <c r="BP2245" s="12" t="s">
        <v>321</v>
      </c>
      <c r="BQ2245" s="754">
        <v>0</v>
      </c>
      <c r="BR2245" s="12" t="s">
        <v>321</v>
      </c>
      <c r="BS2245" s="654">
        <v>0</v>
      </c>
      <c r="BT2245" s="12" t="s">
        <v>321</v>
      </c>
      <c r="BU2245" s="654">
        <v>11.933999999999999</v>
      </c>
      <c r="BV2245" s="12" t="s">
        <v>321</v>
      </c>
      <c r="BW2245" s="9">
        <v>0.22</v>
      </c>
      <c r="BX2245" s="9" t="s">
        <v>322</v>
      </c>
      <c r="BY2245" s="755">
        <v>146.9</v>
      </c>
      <c r="BZ2245" s="9" t="s">
        <v>315</v>
      </c>
      <c r="CA2245" s="755">
        <v>9.8000000000000007</v>
      </c>
      <c r="CB2245" s="9" t="s">
        <v>315</v>
      </c>
      <c r="CC2245" s="755">
        <v>9.1</v>
      </c>
      <c r="CD2245" s="9" t="s">
        <v>315</v>
      </c>
      <c r="CE2245" s="755">
        <v>90</v>
      </c>
      <c r="CF2245" s="9" t="s">
        <v>323</v>
      </c>
      <c r="CG2245" s="755">
        <v>63.9</v>
      </c>
      <c r="CH2245" s="9" t="s">
        <v>323</v>
      </c>
    </row>
    <row r="2246" spans="1:86" x14ac:dyDescent="0.25">
      <c r="A2246" s="444">
        <v>10105666</v>
      </c>
      <c r="C2246" s="772">
        <v>4059</v>
      </c>
      <c r="D2246" s="807">
        <v>0.05</v>
      </c>
      <c r="E2246" s="772">
        <f t="shared" si="95"/>
        <v>4262</v>
      </c>
      <c r="F2246" s="778">
        <v>1.1000000000000001</v>
      </c>
      <c r="G2246" s="774">
        <f t="shared" si="96"/>
        <v>4688</v>
      </c>
      <c r="H2246" s="776"/>
      <c r="I2246" s="758"/>
      <c r="J2246" s="776"/>
      <c r="K2246" s="786"/>
      <c r="L2246" s="9" t="s">
        <v>308</v>
      </c>
      <c r="M2246" s="9" t="s">
        <v>5146</v>
      </c>
      <c r="N2246" s="9" t="s">
        <v>397</v>
      </c>
      <c r="O2246" s="9" t="s">
        <v>310</v>
      </c>
      <c r="P2246" s="9" t="s">
        <v>311</v>
      </c>
      <c r="Q2246" s="9" t="s">
        <v>4894</v>
      </c>
      <c r="R2246" s="9" t="s">
        <v>4897</v>
      </c>
      <c r="S2246" s="9" t="s">
        <v>348</v>
      </c>
      <c r="T2246" s="98" t="s">
        <v>204</v>
      </c>
      <c r="U2246" s="99">
        <v>206</v>
      </c>
      <c r="V2246" s="99" t="s">
        <v>207</v>
      </c>
      <c r="W2246" s="99">
        <v>330</v>
      </c>
      <c r="X2246" s="99" t="s">
        <v>207</v>
      </c>
      <c r="Y2246" s="99">
        <v>216</v>
      </c>
      <c r="Z2246" s="99" t="s">
        <v>207</v>
      </c>
      <c r="AA2246" s="9">
        <v>340</v>
      </c>
      <c r="AB2246" s="99" t="s">
        <v>207</v>
      </c>
      <c r="AC2246" s="9">
        <v>389</v>
      </c>
      <c r="AD2246" s="9" t="s">
        <v>207</v>
      </c>
      <c r="AE2246" s="9">
        <v>153</v>
      </c>
      <c r="AF2246" s="9" t="s">
        <v>315</v>
      </c>
      <c r="AG2246" s="14" t="s">
        <v>363</v>
      </c>
      <c r="AH2246" s="14" t="s">
        <v>207</v>
      </c>
      <c r="AI2246" s="14" t="s">
        <v>364</v>
      </c>
      <c r="AJ2246" s="14" t="s">
        <v>207</v>
      </c>
      <c r="AK2246" s="9">
        <v>5</v>
      </c>
      <c r="AL2246" s="14" t="s">
        <v>207</v>
      </c>
      <c r="AM2246" s="9">
        <v>5</v>
      </c>
      <c r="AN2246" s="14" t="s">
        <v>207</v>
      </c>
      <c r="AO2246" s="9">
        <v>5</v>
      </c>
      <c r="AP2246" s="14" t="s">
        <v>207</v>
      </c>
      <c r="AQ2246" s="9">
        <v>5</v>
      </c>
      <c r="AR2246" s="14" t="s">
        <v>207</v>
      </c>
      <c r="AS2246" s="9" t="s">
        <v>0</v>
      </c>
      <c r="AT2246" s="9" t="s">
        <v>318</v>
      </c>
      <c r="AU2246" s="9" t="s">
        <v>319</v>
      </c>
      <c r="AV2246" s="9" t="s">
        <v>320</v>
      </c>
      <c r="AW2246" s="821" t="s">
        <v>5687</v>
      </c>
      <c r="AX2246" s="9">
        <v>9010600000</v>
      </c>
      <c r="AY2246" s="99">
        <v>396</v>
      </c>
      <c r="AZ2246" s="12" t="s">
        <v>207</v>
      </c>
      <c r="BA2246" s="99">
        <v>25</v>
      </c>
      <c r="BB2246" s="12" t="s">
        <v>207</v>
      </c>
      <c r="BC2246" s="99">
        <v>23</v>
      </c>
      <c r="BD2246" s="12" t="s">
        <v>207</v>
      </c>
      <c r="BE2246" s="99">
        <v>44</v>
      </c>
      <c r="BF2246" s="12" t="s">
        <v>321</v>
      </c>
      <c r="BG2246" s="654">
        <v>43.548999999999999</v>
      </c>
      <c r="BH2246" s="12" t="s">
        <v>321</v>
      </c>
      <c r="BI2246" s="99">
        <v>31</v>
      </c>
      <c r="BJ2246" s="12" t="s">
        <v>321</v>
      </c>
      <c r="BK2246" s="754">
        <v>0</v>
      </c>
      <c r="BL2246" s="12" t="s">
        <v>321</v>
      </c>
      <c r="BM2246" s="754">
        <v>5.0999999999999997E-2</v>
      </c>
      <c r="BN2246" s="12" t="s">
        <v>321</v>
      </c>
      <c r="BO2246" s="754">
        <v>12.497999999999999</v>
      </c>
      <c r="BP2246" s="12" t="s">
        <v>321</v>
      </c>
      <c r="BQ2246" s="754">
        <v>0</v>
      </c>
      <c r="BR2246" s="12" t="s">
        <v>321</v>
      </c>
      <c r="BS2246" s="654">
        <v>0</v>
      </c>
      <c r="BT2246" s="12" t="s">
        <v>321</v>
      </c>
      <c r="BU2246" s="654">
        <v>12.548999999999999</v>
      </c>
      <c r="BV2246" s="12" t="s">
        <v>321</v>
      </c>
      <c r="BW2246" s="9">
        <v>0.23</v>
      </c>
      <c r="BX2246" s="9" t="s">
        <v>322</v>
      </c>
      <c r="BY2246" s="755">
        <v>155.9</v>
      </c>
      <c r="BZ2246" s="9" t="s">
        <v>315</v>
      </c>
      <c r="CA2246" s="755">
        <v>9.8000000000000007</v>
      </c>
      <c r="CB2246" s="9" t="s">
        <v>315</v>
      </c>
      <c r="CC2246" s="755">
        <v>9.1</v>
      </c>
      <c r="CD2246" s="9" t="s">
        <v>315</v>
      </c>
      <c r="CE2246" s="755">
        <v>96</v>
      </c>
      <c r="CF2246" s="9" t="s">
        <v>323</v>
      </c>
      <c r="CG2246" s="755">
        <v>68.3</v>
      </c>
      <c r="CH2246" s="9" t="s">
        <v>323</v>
      </c>
    </row>
    <row r="2247" spans="1:86" x14ac:dyDescent="0.25">
      <c r="A2247" s="444">
        <v>10105667</v>
      </c>
      <c r="C2247" s="772">
        <v>4344</v>
      </c>
      <c r="D2247" s="807">
        <v>0.05</v>
      </c>
      <c r="E2247" s="772">
        <f t="shared" si="95"/>
        <v>4561</v>
      </c>
      <c r="F2247" s="778">
        <v>1.1000000000000001</v>
      </c>
      <c r="G2247" s="774">
        <f t="shared" si="96"/>
        <v>5017</v>
      </c>
      <c r="H2247" s="776"/>
      <c r="I2247" s="758"/>
      <c r="J2247" s="776"/>
      <c r="K2247" s="786"/>
      <c r="L2247" s="9" t="s">
        <v>308</v>
      </c>
      <c r="M2247" s="9" t="s">
        <v>5147</v>
      </c>
      <c r="N2247" s="9" t="s">
        <v>397</v>
      </c>
      <c r="O2247" s="9" t="s">
        <v>310</v>
      </c>
      <c r="P2247" s="9" t="s">
        <v>311</v>
      </c>
      <c r="Q2247" s="9" t="s">
        <v>4894</v>
      </c>
      <c r="R2247" s="9" t="s">
        <v>4897</v>
      </c>
      <c r="S2247" s="9" t="s">
        <v>348</v>
      </c>
      <c r="T2247" s="98" t="s">
        <v>204</v>
      </c>
      <c r="U2247" s="99">
        <v>219</v>
      </c>
      <c r="V2247" s="99" t="s">
        <v>207</v>
      </c>
      <c r="W2247" s="99">
        <v>350</v>
      </c>
      <c r="X2247" s="99" t="s">
        <v>207</v>
      </c>
      <c r="Y2247" s="99">
        <v>229</v>
      </c>
      <c r="Z2247" s="99" t="s">
        <v>207</v>
      </c>
      <c r="AA2247" s="9">
        <v>360</v>
      </c>
      <c r="AB2247" s="99" t="s">
        <v>207</v>
      </c>
      <c r="AC2247" s="9">
        <v>413</v>
      </c>
      <c r="AD2247" s="9" t="s">
        <v>207</v>
      </c>
      <c r="AE2247" s="9">
        <v>163</v>
      </c>
      <c r="AF2247" s="9" t="s">
        <v>315</v>
      </c>
      <c r="AG2247" s="14" t="s">
        <v>365</v>
      </c>
      <c r="AH2247" s="14" t="s">
        <v>207</v>
      </c>
      <c r="AI2247" s="14" t="s">
        <v>366</v>
      </c>
      <c r="AJ2247" s="14" t="s">
        <v>207</v>
      </c>
      <c r="AK2247" s="9">
        <v>5</v>
      </c>
      <c r="AL2247" s="14" t="s">
        <v>207</v>
      </c>
      <c r="AM2247" s="9">
        <v>5</v>
      </c>
      <c r="AN2247" s="14" t="s">
        <v>207</v>
      </c>
      <c r="AO2247" s="9">
        <v>5</v>
      </c>
      <c r="AP2247" s="14" t="s">
        <v>207</v>
      </c>
      <c r="AQ2247" s="9">
        <v>5</v>
      </c>
      <c r="AR2247" s="14" t="s">
        <v>207</v>
      </c>
      <c r="AS2247" s="9" t="s">
        <v>0</v>
      </c>
      <c r="AT2247" s="9" t="s">
        <v>318</v>
      </c>
      <c r="AU2247" s="9" t="s">
        <v>319</v>
      </c>
      <c r="AV2247" s="9" t="s">
        <v>320</v>
      </c>
      <c r="AW2247" s="821" t="s">
        <v>5688</v>
      </c>
      <c r="AX2247" s="9">
        <v>9010600000</v>
      </c>
      <c r="AY2247" s="99">
        <v>419</v>
      </c>
      <c r="AZ2247" s="12" t="s">
        <v>207</v>
      </c>
      <c r="BA2247" s="99">
        <v>30</v>
      </c>
      <c r="BB2247" s="12" t="s">
        <v>207</v>
      </c>
      <c r="BC2247" s="99">
        <v>33</v>
      </c>
      <c r="BD2247" s="12" t="s">
        <v>207</v>
      </c>
      <c r="BE2247" s="99">
        <v>77</v>
      </c>
      <c r="BF2247" s="12" t="s">
        <v>321</v>
      </c>
      <c r="BG2247" s="654">
        <v>76.210999999999999</v>
      </c>
      <c r="BH2247" s="12" t="s">
        <v>321</v>
      </c>
      <c r="BI2247" s="99">
        <v>33</v>
      </c>
      <c r="BJ2247" s="12" t="s">
        <v>321</v>
      </c>
      <c r="BK2247" s="754">
        <v>0</v>
      </c>
      <c r="BL2247" s="12" t="s">
        <v>321</v>
      </c>
      <c r="BM2247" s="754">
        <v>5.0999999999999997E-2</v>
      </c>
      <c r="BN2247" s="12" t="s">
        <v>321</v>
      </c>
      <c r="BO2247" s="754">
        <v>4.8079999999999998</v>
      </c>
      <c r="BP2247" s="12" t="s">
        <v>321</v>
      </c>
      <c r="BQ2247" s="754">
        <v>0.02</v>
      </c>
      <c r="BR2247" s="12" t="s">
        <v>321</v>
      </c>
      <c r="BS2247" s="654">
        <v>38.331000000000003</v>
      </c>
      <c r="BT2247" s="12" t="s">
        <v>321</v>
      </c>
      <c r="BU2247" s="654">
        <v>43.210999999999999</v>
      </c>
      <c r="BV2247" s="12" t="s">
        <v>321</v>
      </c>
      <c r="BW2247" s="9">
        <v>0.42</v>
      </c>
      <c r="BX2247" s="9" t="s">
        <v>322</v>
      </c>
      <c r="BY2247" s="755">
        <v>165</v>
      </c>
      <c r="BZ2247" s="9" t="s">
        <v>315</v>
      </c>
      <c r="CA2247" s="755">
        <v>11.8</v>
      </c>
      <c r="CB2247" s="9" t="s">
        <v>315</v>
      </c>
      <c r="CC2247" s="755">
        <v>13</v>
      </c>
      <c r="CD2247" s="9" t="s">
        <v>315</v>
      </c>
      <c r="CE2247" s="755">
        <v>168</v>
      </c>
      <c r="CF2247" s="9" t="s">
        <v>323</v>
      </c>
      <c r="CG2247" s="755">
        <v>72.8</v>
      </c>
      <c r="CH2247" s="9" t="s">
        <v>323</v>
      </c>
    </row>
    <row r="2248" spans="1:86" x14ac:dyDescent="0.25">
      <c r="A2248" s="444">
        <v>10105668</v>
      </c>
      <c r="C2248" s="772">
        <v>4641</v>
      </c>
      <c r="D2248" s="807">
        <v>0.05</v>
      </c>
      <c r="E2248" s="772">
        <f t="shared" si="95"/>
        <v>4873</v>
      </c>
      <c r="F2248" s="778">
        <v>1.1000000000000001</v>
      </c>
      <c r="G2248" s="774">
        <f t="shared" si="96"/>
        <v>5360</v>
      </c>
      <c r="H2248" s="776"/>
      <c r="I2248" s="758"/>
      <c r="J2248" s="776"/>
      <c r="K2248" s="786"/>
      <c r="L2248" s="9" t="s">
        <v>308</v>
      </c>
      <c r="M2248" s="9" t="s">
        <v>5148</v>
      </c>
      <c r="N2248" s="9" t="s">
        <v>397</v>
      </c>
      <c r="O2248" s="9" t="s">
        <v>310</v>
      </c>
      <c r="P2248" s="9" t="s">
        <v>311</v>
      </c>
      <c r="Q2248" s="9" t="s">
        <v>4894</v>
      </c>
      <c r="R2248" s="9" t="s">
        <v>4897</v>
      </c>
      <c r="S2248" s="9" t="s">
        <v>348</v>
      </c>
      <c r="T2248" s="98" t="s">
        <v>204</v>
      </c>
      <c r="U2248" s="99">
        <v>231</v>
      </c>
      <c r="V2248" s="99" t="s">
        <v>207</v>
      </c>
      <c r="W2248" s="99">
        <v>370</v>
      </c>
      <c r="X2248" s="99" t="s">
        <v>207</v>
      </c>
      <c r="Y2248" s="99">
        <v>241</v>
      </c>
      <c r="Z2248" s="99" t="s">
        <v>207</v>
      </c>
      <c r="AA2248" s="9">
        <v>380</v>
      </c>
      <c r="AB2248" s="99" t="s">
        <v>207</v>
      </c>
      <c r="AC2248" s="9">
        <v>436</v>
      </c>
      <c r="AD2248" s="9" t="s">
        <v>207</v>
      </c>
      <c r="AE2248" s="9">
        <v>172</v>
      </c>
      <c r="AF2248" s="9" t="s">
        <v>315</v>
      </c>
      <c r="AG2248" s="14" t="s">
        <v>367</v>
      </c>
      <c r="AH2248" s="14" t="s">
        <v>207</v>
      </c>
      <c r="AI2248" s="14" t="s">
        <v>368</v>
      </c>
      <c r="AJ2248" s="14" t="s">
        <v>207</v>
      </c>
      <c r="AK2248" s="9">
        <v>5</v>
      </c>
      <c r="AL2248" s="14" t="s">
        <v>207</v>
      </c>
      <c r="AM2248" s="9">
        <v>5</v>
      </c>
      <c r="AN2248" s="14" t="s">
        <v>207</v>
      </c>
      <c r="AO2248" s="9">
        <v>5</v>
      </c>
      <c r="AP2248" s="14" t="s">
        <v>207</v>
      </c>
      <c r="AQ2248" s="9">
        <v>5</v>
      </c>
      <c r="AR2248" s="14" t="s">
        <v>207</v>
      </c>
      <c r="AS2248" s="9" t="s">
        <v>0</v>
      </c>
      <c r="AT2248" s="9" t="s">
        <v>318</v>
      </c>
      <c r="AU2248" s="9" t="s">
        <v>319</v>
      </c>
      <c r="AV2248" s="9" t="s">
        <v>320</v>
      </c>
      <c r="AW2248" s="821" t="s">
        <v>5689</v>
      </c>
      <c r="AX2248" s="9">
        <v>9010600000</v>
      </c>
      <c r="AY2248" s="99">
        <v>434</v>
      </c>
      <c r="AZ2248" s="12" t="s">
        <v>207</v>
      </c>
      <c r="BA2248" s="99">
        <v>30</v>
      </c>
      <c r="BB2248" s="12" t="s">
        <v>207</v>
      </c>
      <c r="BC2248" s="99">
        <v>33</v>
      </c>
      <c r="BD2248" s="12" t="s">
        <v>207</v>
      </c>
      <c r="BE2248" s="99">
        <v>80</v>
      </c>
      <c r="BF2248" s="12" t="s">
        <v>321</v>
      </c>
      <c r="BG2248" s="654">
        <v>79.393000000000001</v>
      </c>
      <c r="BH2248" s="12" t="s">
        <v>321</v>
      </c>
      <c r="BI2248" s="99">
        <v>34</v>
      </c>
      <c r="BJ2248" s="12" t="s">
        <v>321</v>
      </c>
      <c r="BK2248" s="754">
        <v>0</v>
      </c>
      <c r="BL2248" s="12" t="s">
        <v>321</v>
      </c>
      <c r="BM2248" s="754">
        <v>5.0999999999999997E-2</v>
      </c>
      <c r="BN2248" s="12" t="s">
        <v>321</v>
      </c>
      <c r="BO2248" s="754">
        <v>5.9080000000000004</v>
      </c>
      <c r="BP2248" s="12" t="s">
        <v>321</v>
      </c>
      <c r="BQ2248" s="754">
        <v>0.02</v>
      </c>
      <c r="BR2248" s="12" t="s">
        <v>321</v>
      </c>
      <c r="BS2248" s="654">
        <v>39.412999999999997</v>
      </c>
      <c r="BT2248" s="12" t="s">
        <v>321</v>
      </c>
      <c r="BU2248" s="654">
        <v>45.393000000000001</v>
      </c>
      <c r="BV2248" s="12" t="s">
        <v>321</v>
      </c>
      <c r="BW2248" s="9">
        <v>0.44</v>
      </c>
      <c r="BX2248" s="9" t="s">
        <v>322</v>
      </c>
      <c r="BY2248" s="755">
        <v>170.9</v>
      </c>
      <c r="BZ2248" s="9" t="s">
        <v>315</v>
      </c>
      <c r="CA2248" s="755">
        <v>11.8</v>
      </c>
      <c r="CB2248" s="9" t="s">
        <v>315</v>
      </c>
      <c r="CC2248" s="755">
        <v>13</v>
      </c>
      <c r="CD2248" s="9" t="s">
        <v>315</v>
      </c>
      <c r="CE2248" s="755">
        <v>175</v>
      </c>
      <c r="CF2248" s="9" t="s">
        <v>323</v>
      </c>
      <c r="CG2248" s="755">
        <v>75</v>
      </c>
      <c r="CH2248" s="9" t="s">
        <v>323</v>
      </c>
    </row>
    <row r="2249" spans="1:86" x14ac:dyDescent="0.25">
      <c r="A2249" s="444">
        <v>10105669</v>
      </c>
      <c r="C2249" s="772">
        <v>4951</v>
      </c>
      <c r="D2249" s="807">
        <v>0.05</v>
      </c>
      <c r="E2249" s="772">
        <f t="shared" si="95"/>
        <v>5199</v>
      </c>
      <c r="F2249" s="778">
        <v>1.1000000000000001</v>
      </c>
      <c r="G2249" s="774">
        <f t="shared" si="96"/>
        <v>5719</v>
      </c>
      <c r="H2249" s="776"/>
      <c r="I2249" s="758"/>
      <c r="J2249" s="776"/>
      <c r="K2249" s="786"/>
      <c r="L2249" s="9" t="s">
        <v>308</v>
      </c>
      <c r="M2249" s="9" t="s">
        <v>5149</v>
      </c>
      <c r="N2249" s="9" t="s">
        <v>397</v>
      </c>
      <c r="O2249" s="9" t="s">
        <v>310</v>
      </c>
      <c r="P2249" s="9" t="s">
        <v>311</v>
      </c>
      <c r="Q2249" s="9" t="s">
        <v>4894</v>
      </c>
      <c r="R2249" s="9" t="s">
        <v>4897</v>
      </c>
      <c r="S2249" s="9" t="s">
        <v>348</v>
      </c>
      <c r="T2249" s="98" t="s">
        <v>204</v>
      </c>
      <c r="U2249" s="99">
        <v>244</v>
      </c>
      <c r="V2249" s="99" t="s">
        <v>207</v>
      </c>
      <c r="W2249" s="99">
        <v>390</v>
      </c>
      <c r="X2249" s="99" t="s">
        <v>207</v>
      </c>
      <c r="Y2249" s="99">
        <v>254</v>
      </c>
      <c r="Z2249" s="99" t="s">
        <v>207</v>
      </c>
      <c r="AA2249" s="9">
        <v>400</v>
      </c>
      <c r="AB2249" s="99" t="s">
        <v>207</v>
      </c>
      <c r="AC2249" s="9">
        <v>460</v>
      </c>
      <c r="AD2249" s="9" t="s">
        <v>207</v>
      </c>
      <c r="AE2249" s="9">
        <v>181</v>
      </c>
      <c r="AF2249" s="9" t="s">
        <v>315</v>
      </c>
      <c r="AG2249" s="14" t="s">
        <v>369</v>
      </c>
      <c r="AH2249" s="14" t="s">
        <v>207</v>
      </c>
      <c r="AI2249" s="14" t="s">
        <v>370</v>
      </c>
      <c r="AJ2249" s="14" t="s">
        <v>207</v>
      </c>
      <c r="AK2249" s="9">
        <v>5</v>
      </c>
      <c r="AL2249" s="14" t="s">
        <v>207</v>
      </c>
      <c r="AM2249" s="9">
        <v>5</v>
      </c>
      <c r="AN2249" s="14" t="s">
        <v>207</v>
      </c>
      <c r="AO2249" s="9">
        <v>5</v>
      </c>
      <c r="AP2249" s="14" t="s">
        <v>207</v>
      </c>
      <c r="AQ2249" s="9">
        <v>5</v>
      </c>
      <c r="AR2249" s="14" t="s">
        <v>207</v>
      </c>
      <c r="AS2249" s="9" t="s">
        <v>0</v>
      </c>
      <c r="AT2249" s="9" t="s">
        <v>318</v>
      </c>
      <c r="AU2249" s="9" t="s">
        <v>319</v>
      </c>
      <c r="AV2249" s="9" t="s">
        <v>320</v>
      </c>
      <c r="AW2249" s="821" t="s">
        <v>5690</v>
      </c>
      <c r="AX2249" s="9">
        <v>9010600000</v>
      </c>
      <c r="AY2249" s="99">
        <v>452</v>
      </c>
      <c r="AZ2249" s="12" t="s">
        <v>207</v>
      </c>
      <c r="BA2249" s="99">
        <v>30</v>
      </c>
      <c r="BB2249" s="12" t="s">
        <v>207</v>
      </c>
      <c r="BC2249" s="99">
        <v>33</v>
      </c>
      <c r="BD2249" s="12" t="s">
        <v>207</v>
      </c>
      <c r="BE2249" s="99">
        <v>83</v>
      </c>
      <c r="BF2249" s="12" t="s">
        <v>321</v>
      </c>
      <c r="BG2249" s="654">
        <v>82.834999999999994</v>
      </c>
      <c r="BH2249" s="12" t="s">
        <v>321</v>
      </c>
      <c r="BI2249" s="99">
        <v>36</v>
      </c>
      <c r="BJ2249" s="12" t="s">
        <v>321</v>
      </c>
      <c r="BK2249" s="754">
        <v>0</v>
      </c>
      <c r="BL2249" s="12" t="s">
        <v>321</v>
      </c>
      <c r="BM2249" s="754">
        <v>5.0999999999999997E-2</v>
      </c>
      <c r="BN2249" s="12" t="s">
        <v>321</v>
      </c>
      <c r="BO2249" s="754">
        <v>5.9080000000000004</v>
      </c>
      <c r="BP2249" s="12" t="s">
        <v>321</v>
      </c>
      <c r="BQ2249" s="754">
        <v>0.02</v>
      </c>
      <c r="BR2249" s="12" t="s">
        <v>321</v>
      </c>
      <c r="BS2249" s="654">
        <v>40.854999999999997</v>
      </c>
      <c r="BT2249" s="12" t="s">
        <v>321</v>
      </c>
      <c r="BU2249" s="654">
        <v>46.835000000000001</v>
      </c>
      <c r="BV2249" s="12" t="s">
        <v>321</v>
      </c>
      <c r="BW2249" s="9">
        <v>0.46</v>
      </c>
      <c r="BX2249" s="9" t="s">
        <v>322</v>
      </c>
      <c r="BY2249" s="755">
        <v>178</v>
      </c>
      <c r="BZ2249" s="9" t="s">
        <v>315</v>
      </c>
      <c r="CA2249" s="755">
        <v>11.8</v>
      </c>
      <c r="CB2249" s="9" t="s">
        <v>315</v>
      </c>
      <c r="CC2249" s="755">
        <v>13</v>
      </c>
      <c r="CD2249" s="9" t="s">
        <v>315</v>
      </c>
      <c r="CE2249" s="755">
        <v>183</v>
      </c>
      <c r="CF2249" s="9" t="s">
        <v>323</v>
      </c>
      <c r="CG2249" s="755">
        <v>79.400000000000006</v>
      </c>
      <c r="CH2249" s="9" t="s">
        <v>323</v>
      </c>
    </row>
    <row r="2250" spans="1:86" x14ac:dyDescent="0.25">
      <c r="A2250" s="444">
        <v>10105604</v>
      </c>
      <c r="C2250" s="772">
        <v>2839</v>
      </c>
      <c r="D2250" s="807">
        <v>0.05</v>
      </c>
      <c r="E2250" s="772">
        <f t="shared" ref="E2250:E2299" si="97">ROUND(C2250*(1+D2250),0)</f>
        <v>2981</v>
      </c>
      <c r="F2250" s="778">
        <v>1.1000000000000001</v>
      </c>
      <c r="G2250" s="774">
        <f t="shared" si="96"/>
        <v>3279</v>
      </c>
      <c r="H2250" s="776"/>
      <c r="I2250" s="758"/>
      <c r="J2250" s="776"/>
      <c r="K2250" s="786"/>
      <c r="L2250" s="9" t="s">
        <v>308</v>
      </c>
      <c r="M2250" s="9" t="s">
        <v>5150</v>
      </c>
      <c r="N2250" s="9" t="s">
        <v>397</v>
      </c>
      <c r="O2250" s="9" t="s">
        <v>310</v>
      </c>
      <c r="P2250" s="9" t="s">
        <v>311</v>
      </c>
      <c r="Q2250" s="9" t="s">
        <v>4894</v>
      </c>
      <c r="R2250" s="9" t="s">
        <v>4897</v>
      </c>
      <c r="S2250" s="9" t="s">
        <v>314</v>
      </c>
      <c r="T2250" s="98" t="s">
        <v>210</v>
      </c>
      <c r="U2250" s="99">
        <v>107</v>
      </c>
      <c r="V2250" s="99" t="s">
        <v>207</v>
      </c>
      <c r="W2250" s="99">
        <v>190</v>
      </c>
      <c r="X2250" s="99" t="s">
        <v>207</v>
      </c>
      <c r="Y2250" s="99">
        <v>117</v>
      </c>
      <c r="Z2250" s="99" t="s">
        <v>207</v>
      </c>
      <c r="AA2250" s="9">
        <v>200</v>
      </c>
      <c r="AB2250" s="99" t="s">
        <v>207</v>
      </c>
      <c r="AC2250" s="9">
        <v>218</v>
      </c>
      <c r="AD2250" s="9" t="s">
        <v>207</v>
      </c>
      <c r="AE2250" s="9">
        <v>86</v>
      </c>
      <c r="AF2250" s="9" t="s">
        <v>315</v>
      </c>
      <c r="AG2250" s="14" t="s">
        <v>316</v>
      </c>
      <c r="AH2250" s="14" t="s">
        <v>207</v>
      </c>
      <c r="AI2250" s="14" t="s">
        <v>317</v>
      </c>
      <c r="AJ2250" s="14" t="s">
        <v>207</v>
      </c>
      <c r="AK2250" s="9">
        <v>5</v>
      </c>
      <c r="AL2250" s="14" t="s">
        <v>207</v>
      </c>
      <c r="AM2250" s="9">
        <v>5</v>
      </c>
      <c r="AN2250" s="14" t="s">
        <v>207</v>
      </c>
      <c r="AO2250" s="9">
        <v>5</v>
      </c>
      <c r="AP2250" s="14" t="s">
        <v>207</v>
      </c>
      <c r="AQ2250" s="9">
        <v>5</v>
      </c>
      <c r="AR2250" s="14" t="s">
        <v>207</v>
      </c>
      <c r="AS2250" s="9" t="s">
        <v>41</v>
      </c>
      <c r="AT2250" s="9" t="s">
        <v>344</v>
      </c>
      <c r="AU2250" s="9" t="s">
        <v>319</v>
      </c>
      <c r="AV2250" s="9" t="s">
        <v>320</v>
      </c>
      <c r="AW2250" s="821" t="s">
        <v>5691</v>
      </c>
      <c r="AX2250" s="9">
        <v>9010600000</v>
      </c>
      <c r="AY2250" s="99">
        <v>251</v>
      </c>
      <c r="AZ2250" s="12" t="s">
        <v>207</v>
      </c>
      <c r="BA2250" s="99">
        <v>25</v>
      </c>
      <c r="BB2250" s="12" t="s">
        <v>207</v>
      </c>
      <c r="BC2250" s="99">
        <v>23</v>
      </c>
      <c r="BD2250" s="12" t="s">
        <v>207</v>
      </c>
      <c r="BE2250" s="99">
        <v>27</v>
      </c>
      <c r="BF2250" s="12" t="s">
        <v>321</v>
      </c>
      <c r="BG2250" s="654">
        <v>26.24</v>
      </c>
      <c r="BH2250" s="12" t="s">
        <v>321</v>
      </c>
      <c r="BI2250" s="99">
        <v>18</v>
      </c>
      <c r="BJ2250" s="12" t="s">
        <v>321</v>
      </c>
      <c r="BK2250" s="754">
        <v>0</v>
      </c>
      <c r="BL2250" s="12" t="s">
        <v>321</v>
      </c>
      <c r="BM2250" s="754">
        <v>5.0999999999999997E-2</v>
      </c>
      <c r="BN2250" s="12" t="s">
        <v>321</v>
      </c>
      <c r="BO2250" s="754">
        <v>8.1890000000000001</v>
      </c>
      <c r="BP2250" s="12" t="s">
        <v>321</v>
      </c>
      <c r="BQ2250" s="754">
        <v>0</v>
      </c>
      <c r="BR2250" s="12" t="s">
        <v>321</v>
      </c>
      <c r="BS2250" s="654">
        <v>0</v>
      </c>
      <c r="BT2250" s="12" t="s">
        <v>321</v>
      </c>
      <c r="BU2250" s="654">
        <v>8.24</v>
      </c>
      <c r="BV2250" s="12" t="s">
        <v>321</v>
      </c>
      <c r="BW2250" s="9">
        <v>0.15</v>
      </c>
      <c r="BX2250" s="9" t="s">
        <v>322</v>
      </c>
      <c r="BY2250" s="755">
        <v>98.8</v>
      </c>
      <c r="BZ2250" s="9" t="s">
        <v>315</v>
      </c>
      <c r="CA2250" s="755">
        <v>9.8000000000000007</v>
      </c>
      <c r="CB2250" s="9" t="s">
        <v>315</v>
      </c>
      <c r="CC2250" s="755">
        <v>9.1</v>
      </c>
      <c r="CD2250" s="9" t="s">
        <v>315</v>
      </c>
      <c r="CE2250" s="755">
        <v>58</v>
      </c>
      <c r="CF2250" s="9" t="s">
        <v>323</v>
      </c>
      <c r="CG2250" s="755">
        <v>39.700000000000003</v>
      </c>
      <c r="CH2250" s="9" t="s">
        <v>323</v>
      </c>
    </row>
    <row r="2251" spans="1:86" x14ac:dyDescent="0.25">
      <c r="A2251" s="444">
        <v>10105605</v>
      </c>
      <c r="C2251" s="772">
        <v>3065</v>
      </c>
      <c r="D2251" s="807">
        <v>0.05</v>
      </c>
      <c r="E2251" s="772">
        <f t="shared" si="97"/>
        <v>3218</v>
      </c>
      <c r="F2251" s="778">
        <v>1.1000000000000001</v>
      </c>
      <c r="G2251" s="774">
        <f t="shared" si="96"/>
        <v>3540</v>
      </c>
      <c r="H2251" s="776"/>
      <c r="I2251" s="758"/>
      <c r="J2251" s="776"/>
      <c r="K2251" s="786"/>
      <c r="L2251" s="9" t="s">
        <v>308</v>
      </c>
      <c r="M2251" s="9" t="s">
        <v>5151</v>
      </c>
      <c r="N2251" s="9" t="s">
        <v>397</v>
      </c>
      <c r="O2251" s="9" t="s">
        <v>310</v>
      </c>
      <c r="P2251" s="9" t="s">
        <v>311</v>
      </c>
      <c r="Q2251" s="9" t="s">
        <v>4894</v>
      </c>
      <c r="R2251" s="9" t="s">
        <v>4897</v>
      </c>
      <c r="S2251" s="9" t="s">
        <v>314</v>
      </c>
      <c r="T2251" s="98" t="s">
        <v>210</v>
      </c>
      <c r="U2251" s="99">
        <v>118</v>
      </c>
      <c r="V2251" s="99" t="s">
        <v>207</v>
      </c>
      <c r="W2251" s="99">
        <v>210</v>
      </c>
      <c r="X2251" s="99" t="s">
        <v>207</v>
      </c>
      <c r="Y2251" s="99">
        <v>128</v>
      </c>
      <c r="Z2251" s="99" t="s">
        <v>207</v>
      </c>
      <c r="AA2251" s="9">
        <v>220</v>
      </c>
      <c r="AB2251" s="99" t="s">
        <v>207</v>
      </c>
      <c r="AC2251" s="9">
        <v>241</v>
      </c>
      <c r="AD2251" s="9" t="s">
        <v>207</v>
      </c>
      <c r="AE2251" s="9">
        <v>95</v>
      </c>
      <c r="AF2251" s="9" t="s">
        <v>315</v>
      </c>
      <c r="AG2251" s="14" t="s">
        <v>324</v>
      </c>
      <c r="AH2251" s="14" t="s">
        <v>207</v>
      </c>
      <c r="AI2251" s="14" t="s">
        <v>325</v>
      </c>
      <c r="AJ2251" s="14" t="s">
        <v>207</v>
      </c>
      <c r="AK2251" s="9">
        <v>5</v>
      </c>
      <c r="AL2251" s="14" t="s">
        <v>207</v>
      </c>
      <c r="AM2251" s="9">
        <v>5</v>
      </c>
      <c r="AN2251" s="14" t="s">
        <v>207</v>
      </c>
      <c r="AO2251" s="9">
        <v>5</v>
      </c>
      <c r="AP2251" s="14" t="s">
        <v>207</v>
      </c>
      <c r="AQ2251" s="9">
        <v>5</v>
      </c>
      <c r="AR2251" s="14" t="s">
        <v>207</v>
      </c>
      <c r="AS2251" s="9" t="s">
        <v>41</v>
      </c>
      <c r="AT2251" s="9" t="s">
        <v>344</v>
      </c>
      <c r="AU2251" s="9" t="s">
        <v>319</v>
      </c>
      <c r="AV2251" s="9" t="s">
        <v>320</v>
      </c>
      <c r="AW2251" s="821" t="s">
        <v>5692</v>
      </c>
      <c r="AX2251" s="9">
        <v>9010600000</v>
      </c>
      <c r="AY2251" s="99">
        <v>272</v>
      </c>
      <c r="AZ2251" s="12" t="s">
        <v>207</v>
      </c>
      <c r="BA2251" s="99">
        <v>25</v>
      </c>
      <c r="BB2251" s="12" t="s">
        <v>207</v>
      </c>
      <c r="BC2251" s="99">
        <v>23</v>
      </c>
      <c r="BD2251" s="12" t="s">
        <v>207</v>
      </c>
      <c r="BE2251" s="99">
        <v>30</v>
      </c>
      <c r="BF2251" s="12" t="s">
        <v>321</v>
      </c>
      <c r="BG2251" s="654">
        <v>29.712</v>
      </c>
      <c r="BH2251" s="12" t="s">
        <v>321</v>
      </c>
      <c r="BI2251" s="99">
        <v>20</v>
      </c>
      <c r="BJ2251" s="12" t="s">
        <v>321</v>
      </c>
      <c r="BK2251" s="754">
        <v>0</v>
      </c>
      <c r="BL2251" s="12" t="s">
        <v>321</v>
      </c>
      <c r="BM2251" s="754">
        <v>5.0999999999999997E-2</v>
      </c>
      <c r="BN2251" s="12" t="s">
        <v>321</v>
      </c>
      <c r="BO2251" s="754">
        <v>9.6609999999999996</v>
      </c>
      <c r="BP2251" s="12" t="s">
        <v>321</v>
      </c>
      <c r="BQ2251" s="754">
        <v>0</v>
      </c>
      <c r="BR2251" s="12" t="s">
        <v>321</v>
      </c>
      <c r="BS2251" s="654">
        <v>0</v>
      </c>
      <c r="BT2251" s="12" t="s">
        <v>321</v>
      </c>
      <c r="BU2251" s="654">
        <v>9.7119999999999997</v>
      </c>
      <c r="BV2251" s="12" t="s">
        <v>321</v>
      </c>
      <c r="BW2251" s="9">
        <v>0.16</v>
      </c>
      <c r="BX2251" s="9" t="s">
        <v>322</v>
      </c>
      <c r="BY2251" s="755">
        <v>107.1</v>
      </c>
      <c r="BZ2251" s="9" t="s">
        <v>315</v>
      </c>
      <c r="CA2251" s="755">
        <v>9.8000000000000007</v>
      </c>
      <c r="CB2251" s="9" t="s">
        <v>315</v>
      </c>
      <c r="CC2251" s="755">
        <v>9.1</v>
      </c>
      <c r="CD2251" s="9" t="s">
        <v>315</v>
      </c>
      <c r="CE2251" s="755">
        <v>66</v>
      </c>
      <c r="CF2251" s="9" t="s">
        <v>323</v>
      </c>
      <c r="CG2251" s="755">
        <v>44.1</v>
      </c>
      <c r="CH2251" s="9" t="s">
        <v>323</v>
      </c>
    </row>
    <row r="2252" spans="1:86" x14ac:dyDescent="0.25">
      <c r="A2252" s="444">
        <v>10105606</v>
      </c>
      <c r="C2252" s="772">
        <v>3306</v>
      </c>
      <c r="D2252" s="807">
        <v>0.05</v>
      </c>
      <c r="E2252" s="772">
        <f t="shared" si="97"/>
        <v>3471</v>
      </c>
      <c r="F2252" s="778">
        <v>1.1000000000000001</v>
      </c>
      <c r="G2252" s="774">
        <f t="shared" si="96"/>
        <v>3818</v>
      </c>
      <c r="H2252" s="776"/>
      <c r="I2252" s="758"/>
      <c r="J2252" s="776"/>
      <c r="K2252" s="786"/>
      <c r="L2252" s="9" t="s">
        <v>308</v>
      </c>
      <c r="M2252" s="9" t="s">
        <v>5152</v>
      </c>
      <c r="N2252" s="9" t="s">
        <v>397</v>
      </c>
      <c r="O2252" s="9" t="s">
        <v>310</v>
      </c>
      <c r="P2252" s="9" t="s">
        <v>311</v>
      </c>
      <c r="Q2252" s="9" t="s">
        <v>4894</v>
      </c>
      <c r="R2252" s="9" t="s">
        <v>4897</v>
      </c>
      <c r="S2252" s="9" t="s">
        <v>314</v>
      </c>
      <c r="T2252" s="98" t="s">
        <v>210</v>
      </c>
      <c r="U2252" s="99">
        <v>129</v>
      </c>
      <c r="V2252" s="99" t="s">
        <v>207</v>
      </c>
      <c r="W2252" s="99">
        <v>230</v>
      </c>
      <c r="X2252" s="99" t="s">
        <v>207</v>
      </c>
      <c r="Y2252" s="99">
        <v>139</v>
      </c>
      <c r="Z2252" s="99" t="s">
        <v>207</v>
      </c>
      <c r="AA2252" s="9">
        <v>240</v>
      </c>
      <c r="AB2252" s="99" t="s">
        <v>207</v>
      </c>
      <c r="AC2252" s="9">
        <v>264</v>
      </c>
      <c r="AD2252" s="9" t="s">
        <v>207</v>
      </c>
      <c r="AE2252" s="9">
        <v>104</v>
      </c>
      <c r="AF2252" s="9" t="s">
        <v>315</v>
      </c>
      <c r="AG2252" s="14" t="s">
        <v>326</v>
      </c>
      <c r="AH2252" s="14" t="s">
        <v>207</v>
      </c>
      <c r="AI2252" s="14" t="s">
        <v>327</v>
      </c>
      <c r="AJ2252" s="14" t="s">
        <v>207</v>
      </c>
      <c r="AK2252" s="9">
        <v>5</v>
      </c>
      <c r="AL2252" s="14" t="s">
        <v>207</v>
      </c>
      <c r="AM2252" s="9">
        <v>5</v>
      </c>
      <c r="AN2252" s="14" t="s">
        <v>207</v>
      </c>
      <c r="AO2252" s="9">
        <v>5</v>
      </c>
      <c r="AP2252" s="14" t="s">
        <v>207</v>
      </c>
      <c r="AQ2252" s="9">
        <v>5</v>
      </c>
      <c r="AR2252" s="14" t="s">
        <v>207</v>
      </c>
      <c r="AS2252" s="9" t="s">
        <v>41</v>
      </c>
      <c r="AT2252" s="9" t="s">
        <v>344</v>
      </c>
      <c r="AU2252" s="9" t="s">
        <v>319</v>
      </c>
      <c r="AV2252" s="9" t="s">
        <v>320</v>
      </c>
      <c r="AW2252" s="821" t="s">
        <v>5693</v>
      </c>
      <c r="AX2252" s="9">
        <v>9010600000</v>
      </c>
      <c r="AY2252" s="99">
        <v>292</v>
      </c>
      <c r="AZ2252" s="12" t="s">
        <v>207</v>
      </c>
      <c r="BA2252" s="99">
        <v>25</v>
      </c>
      <c r="BB2252" s="12" t="s">
        <v>207</v>
      </c>
      <c r="BC2252" s="99">
        <v>23</v>
      </c>
      <c r="BD2252" s="12" t="s">
        <v>207</v>
      </c>
      <c r="BE2252" s="99">
        <v>33</v>
      </c>
      <c r="BF2252" s="12" t="s">
        <v>321</v>
      </c>
      <c r="BG2252" s="654">
        <v>32.064</v>
      </c>
      <c r="BH2252" s="12" t="s">
        <v>321</v>
      </c>
      <c r="BI2252" s="99">
        <v>21</v>
      </c>
      <c r="BJ2252" s="12" t="s">
        <v>321</v>
      </c>
      <c r="BK2252" s="754">
        <v>0</v>
      </c>
      <c r="BL2252" s="12" t="s">
        <v>321</v>
      </c>
      <c r="BM2252" s="754">
        <v>5.0999999999999997E-2</v>
      </c>
      <c r="BN2252" s="12" t="s">
        <v>321</v>
      </c>
      <c r="BO2252" s="754">
        <v>11.012</v>
      </c>
      <c r="BP2252" s="12" t="s">
        <v>321</v>
      </c>
      <c r="BQ2252" s="754">
        <v>0</v>
      </c>
      <c r="BR2252" s="12" t="s">
        <v>321</v>
      </c>
      <c r="BS2252" s="654">
        <v>0</v>
      </c>
      <c r="BT2252" s="12" t="s">
        <v>321</v>
      </c>
      <c r="BU2252" s="654">
        <v>11.064</v>
      </c>
      <c r="BV2252" s="12" t="s">
        <v>321</v>
      </c>
      <c r="BW2252" s="9">
        <v>0.17</v>
      </c>
      <c r="BX2252" s="9" t="s">
        <v>322</v>
      </c>
      <c r="BY2252" s="755">
        <v>115</v>
      </c>
      <c r="BZ2252" s="9" t="s">
        <v>315</v>
      </c>
      <c r="CA2252" s="755">
        <v>9.8000000000000007</v>
      </c>
      <c r="CB2252" s="9" t="s">
        <v>315</v>
      </c>
      <c r="CC2252" s="755">
        <v>9.1</v>
      </c>
      <c r="CD2252" s="9" t="s">
        <v>315</v>
      </c>
      <c r="CE2252" s="755">
        <v>71</v>
      </c>
      <c r="CF2252" s="9" t="s">
        <v>323</v>
      </c>
      <c r="CG2252" s="755">
        <v>46.3</v>
      </c>
      <c r="CH2252" s="9" t="s">
        <v>323</v>
      </c>
    </row>
    <row r="2253" spans="1:86" x14ac:dyDescent="0.25">
      <c r="A2253" s="444">
        <v>10105607</v>
      </c>
      <c r="C2253" s="772">
        <v>3561</v>
      </c>
      <c r="D2253" s="807">
        <v>0.05</v>
      </c>
      <c r="E2253" s="772">
        <f t="shared" si="97"/>
        <v>3739</v>
      </c>
      <c r="F2253" s="778">
        <v>1.1000000000000001</v>
      </c>
      <c r="G2253" s="774">
        <f t="shared" si="96"/>
        <v>4113</v>
      </c>
      <c r="H2253" s="776"/>
      <c r="I2253" s="758"/>
      <c r="J2253" s="776"/>
      <c r="K2253" s="786"/>
      <c r="L2253" s="9" t="s">
        <v>308</v>
      </c>
      <c r="M2253" s="9" t="s">
        <v>5153</v>
      </c>
      <c r="N2253" s="9" t="s">
        <v>397</v>
      </c>
      <c r="O2253" s="9" t="s">
        <v>310</v>
      </c>
      <c r="P2253" s="9" t="s">
        <v>311</v>
      </c>
      <c r="Q2253" s="9" t="s">
        <v>4894</v>
      </c>
      <c r="R2253" s="9" t="s">
        <v>4897</v>
      </c>
      <c r="S2253" s="9" t="s">
        <v>314</v>
      </c>
      <c r="T2253" s="98" t="s">
        <v>210</v>
      </c>
      <c r="U2253" s="99">
        <v>141</v>
      </c>
      <c r="V2253" s="99" t="s">
        <v>207</v>
      </c>
      <c r="W2253" s="99">
        <v>250</v>
      </c>
      <c r="X2253" s="99" t="s">
        <v>207</v>
      </c>
      <c r="Y2253" s="99">
        <v>151</v>
      </c>
      <c r="Z2253" s="99" t="s">
        <v>207</v>
      </c>
      <c r="AA2253" s="9">
        <v>260</v>
      </c>
      <c r="AB2253" s="99" t="s">
        <v>207</v>
      </c>
      <c r="AC2253" s="9">
        <v>287</v>
      </c>
      <c r="AD2253" s="9" t="s">
        <v>207</v>
      </c>
      <c r="AE2253" s="9">
        <v>113</v>
      </c>
      <c r="AF2253" s="9" t="s">
        <v>315</v>
      </c>
      <c r="AG2253" s="14" t="s">
        <v>328</v>
      </c>
      <c r="AH2253" s="14" t="s">
        <v>207</v>
      </c>
      <c r="AI2253" s="14" t="s">
        <v>329</v>
      </c>
      <c r="AJ2253" s="14" t="s">
        <v>207</v>
      </c>
      <c r="AK2253" s="9">
        <v>5</v>
      </c>
      <c r="AL2253" s="14" t="s">
        <v>207</v>
      </c>
      <c r="AM2253" s="9">
        <v>5</v>
      </c>
      <c r="AN2253" s="14" t="s">
        <v>207</v>
      </c>
      <c r="AO2253" s="9">
        <v>5</v>
      </c>
      <c r="AP2253" s="14" t="s">
        <v>207</v>
      </c>
      <c r="AQ2253" s="9">
        <v>5</v>
      </c>
      <c r="AR2253" s="14" t="s">
        <v>207</v>
      </c>
      <c r="AS2253" s="9" t="s">
        <v>41</v>
      </c>
      <c r="AT2253" s="9" t="s">
        <v>344</v>
      </c>
      <c r="AU2253" s="9" t="s">
        <v>319</v>
      </c>
      <c r="AV2253" s="9" t="s">
        <v>320</v>
      </c>
      <c r="AW2253" s="821" t="s">
        <v>5694</v>
      </c>
      <c r="AX2253" s="9">
        <v>9010600000</v>
      </c>
      <c r="AY2253" s="99">
        <v>312</v>
      </c>
      <c r="AZ2253" s="12" t="s">
        <v>207</v>
      </c>
      <c r="BA2253" s="99">
        <v>25</v>
      </c>
      <c r="BB2253" s="12" t="s">
        <v>207</v>
      </c>
      <c r="BC2253" s="99">
        <v>23</v>
      </c>
      <c r="BD2253" s="12" t="s">
        <v>207</v>
      </c>
      <c r="BE2253" s="99">
        <v>35</v>
      </c>
      <c r="BF2253" s="12" t="s">
        <v>321</v>
      </c>
      <c r="BG2253" s="654">
        <v>34.816000000000003</v>
      </c>
      <c r="BH2253" s="12" t="s">
        <v>321</v>
      </c>
      <c r="BI2253" s="99">
        <v>23</v>
      </c>
      <c r="BJ2253" s="12" t="s">
        <v>321</v>
      </c>
      <c r="BK2253" s="754">
        <v>0</v>
      </c>
      <c r="BL2253" s="12" t="s">
        <v>321</v>
      </c>
      <c r="BM2253" s="754">
        <v>5.0999999999999997E-2</v>
      </c>
      <c r="BN2253" s="12" t="s">
        <v>321</v>
      </c>
      <c r="BO2253" s="754">
        <v>11.763999999999999</v>
      </c>
      <c r="BP2253" s="12" t="s">
        <v>321</v>
      </c>
      <c r="BQ2253" s="754">
        <v>0</v>
      </c>
      <c r="BR2253" s="12" t="s">
        <v>321</v>
      </c>
      <c r="BS2253" s="654">
        <v>0</v>
      </c>
      <c r="BT2253" s="12" t="s">
        <v>321</v>
      </c>
      <c r="BU2253" s="654">
        <v>11.816000000000001</v>
      </c>
      <c r="BV2253" s="12" t="s">
        <v>321</v>
      </c>
      <c r="BW2253" s="9">
        <v>0.18</v>
      </c>
      <c r="BX2253" s="9" t="s">
        <v>322</v>
      </c>
      <c r="BY2253" s="755">
        <v>122.8</v>
      </c>
      <c r="BZ2253" s="9" t="s">
        <v>315</v>
      </c>
      <c r="CA2253" s="755">
        <v>9.8000000000000007</v>
      </c>
      <c r="CB2253" s="9" t="s">
        <v>315</v>
      </c>
      <c r="CC2253" s="755">
        <v>9.1</v>
      </c>
      <c r="CD2253" s="9" t="s">
        <v>315</v>
      </c>
      <c r="CE2253" s="755">
        <v>77</v>
      </c>
      <c r="CF2253" s="9" t="s">
        <v>323</v>
      </c>
      <c r="CG2253" s="755">
        <v>50.7</v>
      </c>
      <c r="CH2253" s="9" t="s">
        <v>323</v>
      </c>
    </row>
    <row r="2254" spans="1:86" x14ac:dyDescent="0.25">
      <c r="A2254" s="444">
        <v>10105608</v>
      </c>
      <c r="C2254" s="772">
        <v>3830</v>
      </c>
      <c r="D2254" s="807">
        <v>0.05</v>
      </c>
      <c r="E2254" s="772">
        <f t="shared" si="97"/>
        <v>4022</v>
      </c>
      <c r="F2254" s="778">
        <v>1.1000000000000001</v>
      </c>
      <c r="G2254" s="774">
        <f t="shared" si="96"/>
        <v>4424</v>
      </c>
      <c r="H2254" s="776"/>
      <c r="I2254" s="758"/>
      <c r="J2254" s="776"/>
      <c r="K2254" s="786"/>
      <c r="L2254" s="9" t="s">
        <v>308</v>
      </c>
      <c r="M2254" s="9" t="s">
        <v>5154</v>
      </c>
      <c r="N2254" s="9" t="s">
        <v>397</v>
      </c>
      <c r="O2254" s="9" t="s">
        <v>310</v>
      </c>
      <c r="P2254" s="9" t="s">
        <v>311</v>
      </c>
      <c r="Q2254" s="9" t="s">
        <v>4894</v>
      </c>
      <c r="R2254" s="9" t="s">
        <v>4897</v>
      </c>
      <c r="S2254" s="9" t="s">
        <v>314</v>
      </c>
      <c r="T2254" s="98" t="s">
        <v>210</v>
      </c>
      <c r="U2254" s="99">
        <v>152</v>
      </c>
      <c r="V2254" s="99" t="s">
        <v>207</v>
      </c>
      <c r="W2254" s="99">
        <v>270</v>
      </c>
      <c r="X2254" s="99" t="s">
        <v>207</v>
      </c>
      <c r="Y2254" s="99">
        <v>162</v>
      </c>
      <c r="Z2254" s="99" t="s">
        <v>207</v>
      </c>
      <c r="AA2254" s="9">
        <v>280</v>
      </c>
      <c r="AB2254" s="99" t="s">
        <v>207</v>
      </c>
      <c r="AC2254" s="9">
        <v>310</v>
      </c>
      <c r="AD2254" s="9" t="s">
        <v>207</v>
      </c>
      <c r="AE2254" s="9">
        <v>122</v>
      </c>
      <c r="AF2254" s="9" t="s">
        <v>315</v>
      </c>
      <c r="AG2254" s="14" t="s">
        <v>330</v>
      </c>
      <c r="AH2254" s="14" t="s">
        <v>207</v>
      </c>
      <c r="AI2254" s="14" t="s">
        <v>331</v>
      </c>
      <c r="AJ2254" s="14" t="s">
        <v>207</v>
      </c>
      <c r="AK2254" s="9">
        <v>5</v>
      </c>
      <c r="AL2254" s="14" t="s">
        <v>207</v>
      </c>
      <c r="AM2254" s="9">
        <v>5</v>
      </c>
      <c r="AN2254" s="14" t="s">
        <v>207</v>
      </c>
      <c r="AO2254" s="9">
        <v>5</v>
      </c>
      <c r="AP2254" s="14" t="s">
        <v>207</v>
      </c>
      <c r="AQ2254" s="9">
        <v>5</v>
      </c>
      <c r="AR2254" s="14" t="s">
        <v>207</v>
      </c>
      <c r="AS2254" s="9" t="s">
        <v>41</v>
      </c>
      <c r="AT2254" s="9" t="s">
        <v>344</v>
      </c>
      <c r="AU2254" s="9" t="s">
        <v>319</v>
      </c>
      <c r="AV2254" s="9" t="s">
        <v>320</v>
      </c>
      <c r="AW2254" s="821" t="s">
        <v>5695</v>
      </c>
      <c r="AX2254" s="9">
        <v>9010600000</v>
      </c>
      <c r="AY2254" s="99">
        <v>330</v>
      </c>
      <c r="AZ2254" s="12" t="s">
        <v>207</v>
      </c>
      <c r="BA2254" s="99">
        <v>25</v>
      </c>
      <c r="BB2254" s="12" t="s">
        <v>207</v>
      </c>
      <c r="BC2254" s="99">
        <v>23</v>
      </c>
      <c r="BD2254" s="12" t="s">
        <v>207</v>
      </c>
      <c r="BE2254" s="99">
        <v>38</v>
      </c>
      <c r="BF2254" s="12" t="s">
        <v>321</v>
      </c>
      <c r="BG2254" s="654">
        <v>37.048000000000002</v>
      </c>
      <c r="BH2254" s="12" t="s">
        <v>321</v>
      </c>
      <c r="BI2254" s="99">
        <v>25</v>
      </c>
      <c r="BJ2254" s="12" t="s">
        <v>321</v>
      </c>
      <c r="BK2254" s="754">
        <v>0</v>
      </c>
      <c r="BL2254" s="12" t="s">
        <v>321</v>
      </c>
      <c r="BM2254" s="754">
        <v>5.0999999999999997E-2</v>
      </c>
      <c r="BN2254" s="12" t="s">
        <v>321</v>
      </c>
      <c r="BO2254" s="754">
        <v>11.996</v>
      </c>
      <c r="BP2254" s="12" t="s">
        <v>321</v>
      </c>
      <c r="BQ2254" s="754">
        <v>0</v>
      </c>
      <c r="BR2254" s="12" t="s">
        <v>321</v>
      </c>
      <c r="BS2254" s="654">
        <v>0</v>
      </c>
      <c r="BT2254" s="12" t="s">
        <v>321</v>
      </c>
      <c r="BU2254" s="654">
        <v>12.048</v>
      </c>
      <c r="BV2254" s="12" t="s">
        <v>321</v>
      </c>
      <c r="BW2254" s="9">
        <v>0.19</v>
      </c>
      <c r="BX2254" s="9" t="s">
        <v>322</v>
      </c>
      <c r="BY2254" s="755">
        <v>129.9</v>
      </c>
      <c r="BZ2254" s="9" t="s">
        <v>315</v>
      </c>
      <c r="CA2254" s="755">
        <v>9.8000000000000007</v>
      </c>
      <c r="CB2254" s="9" t="s">
        <v>315</v>
      </c>
      <c r="CC2254" s="755">
        <v>9.1</v>
      </c>
      <c r="CD2254" s="9" t="s">
        <v>315</v>
      </c>
      <c r="CE2254" s="755">
        <v>82</v>
      </c>
      <c r="CF2254" s="9" t="s">
        <v>323</v>
      </c>
      <c r="CG2254" s="755">
        <v>55.1</v>
      </c>
      <c r="CH2254" s="9" t="s">
        <v>323</v>
      </c>
    </row>
    <row r="2255" spans="1:86" x14ac:dyDescent="0.25">
      <c r="A2255" s="444">
        <v>10105609</v>
      </c>
      <c r="C2255" s="772">
        <v>4114</v>
      </c>
      <c r="D2255" s="807">
        <v>0.05</v>
      </c>
      <c r="E2255" s="772">
        <f t="shared" si="97"/>
        <v>4320</v>
      </c>
      <c r="F2255" s="778">
        <v>1.1000000000000001</v>
      </c>
      <c r="G2255" s="774">
        <f t="shared" si="96"/>
        <v>4752</v>
      </c>
      <c r="H2255" s="776"/>
      <c r="I2255" s="758"/>
      <c r="J2255" s="776"/>
      <c r="K2255" s="786"/>
      <c r="L2255" s="9" t="s">
        <v>308</v>
      </c>
      <c r="M2255" s="9" t="s">
        <v>5155</v>
      </c>
      <c r="N2255" s="9" t="s">
        <v>397</v>
      </c>
      <c r="O2255" s="9" t="s">
        <v>310</v>
      </c>
      <c r="P2255" s="9" t="s">
        <v>311</v>
      </c>
      <c r="Q2255" s="9" t="s">
        <v>4894</v>
      </c>
      <c r="R2255" s="9" t="s">
        <v>4897</v>
      </c>
      <c r="S2255" s="9" t="s">
        <v>314</v>
      </c>
      <c r="T2255" s="98" t="s">
        <v>210</v>
      </c>
      <c r="U2255" s="99">
        <v>163</v>
      </c>
      <c r="V2255" s="99" t="s">
        <v>207</v>
      </c>
      <c r="W2255" s="99">
        <v>290</v>
      </c>
      <c r="X2255" s="99" t="s">
        <v>207</v>
      </c>
      <c r="Y2255" s="99">
        <v>173</v>
      </c>
      <c r="Z2255" s="99" t="s">
        <v>207</v>
      </c>
      <c r="AA2255" s="9">
        <v>300</v>
      </c>
      <c r="AB2255" s="99" t="s">
        <v>207</v>
      </c>
      <c r="AC2255" s="9">
        <v>333</v>
      </c>
      <c r="AD2255" s="9" t="s">
        <v>207</v>
      </c>
      <c r="AE2255" s="9">
        <v>131</v>
      </c>
      <c r="AF2255" s="9" t="s">
        <v>315</v>
      </c>
      <c r="AG2255" s="14" t="s">
        <v>332</v>
      </c>
      <c r="AH2255" s="14" t="s">
        <v>207</v>
      </c>
      <c r="AI2255" s="14" t="s">
        <v>333</v>
      </c>
      <c r="AJ2255" s="14" t="s">
        <v>207</v>
      </c>
      <c r="AK2255" s="9">
        <v>5</v>
      </c>
      <c r="AL2255" s="14" t="s">
        <v>207</v>
      </c>
      <c r="AM2255" s="9">
        <v>5</v>
      </c>
      <c r="AN2255" s="14" t="s">
        <v>207</v>
      </c>
      <c r="AO2255" s="9">
        <v>5</v>
      </c>
      <c r="AP2255" s="14" t="s">
        <v>207</v>
      </c>
      <c r="AQ2255" s="9">
        <v>5</v>
      </c>
      <c r="AR2255" s="14" t="s">
        <v>207</v>
      </c>
      <c r="AS2255" s="9" t="s">
        <v>41</v>
      </c>
      <c r="AT2255" s="9" t="s">
        <v>344</v>
      </c>
      <c r="AU2255" s="9" t="s">
        <v>319</v>
      </c>
      <c r="AV2255" s="9" t="s">
        <v>320</v>
      </c>
      <c r="AW2255" s="821" t="s">
        <v>5696</v>
      </c>
      <c r="AX2255" s="9">
        <v>9010600000</v>
      </c>
      <c r="AY2255" s="99">
        <v>351</v>
      </c>
      <c r="AZ2255" s="12" t="s">
        <v>207</v>
      </c>
      <c r="BA2255" s="99">
        <v>25</v>
      </c>
      <c r="BB2255" s="12" t="s">
        <v>207</v>
      </c>
      <c r="BC2255" s="99">
        <v>23</v>
      </c>
      <c r="BD2255" s="12" t="s">
        <v>207</v>
      </c>
      <c r="BE2255" s="99">
        <v>38</v>
      </c>
      <c r="BF2255" s="12" t="s">
        <v>321</v>
      </c>
      <c r="BG2255" s="654">
        <v>37.558999999999997</v>
      </c>
      <c r="BH2255" s="12" t="s">
        <v>321</v>
      </c>
      <c r="BI2255" s="99">
        <v>26</v>
      </c>
      <c r="BJ2255" s="12" t="s">
        <v>321</v>
      </c>
      <c r="BK2255" s="754">
        <v>0</v>
      </c>
      <c r="BL2255" s="12" t="s">
        <v>321</v>
      </c>
      <c r="BM2255" s="754">
        <v>5.0999999999999997E-2</v>
      </c>
      <c r="BN2255" s="12" t="s">
        <v>321</v>
      </c>
      <c r="BO2255" s="754">
        <v>11.507999999999999</v>
      </c>
      <c r="BP2255" s="12" t="s">
        <v>321</v>
      </c>
      <c r="BQ2255" s="754">
        <v>0</v>
      </c>
      <c r="BR2255" s="12" t="s">
        <v>321</v>
      </c>
      <c r="BS2255" s="654">
        <v>0</v>
      </c>
      <c r="BT2255" s="12" t="s">
        <v>321</v>
      </c>
      <c r="BU2255" s="654">
        <v>11.558999999999999</v>
      </c>
      <c r="BV2255" s="12" t="s">
        <v>321</v>
      </c>
      <c r="BW2255" s="9">
        <v>0.2</v>
      </c>
      <c r="BX2255" s="9" t="s">
        <v>322</v>
      </c>
      <c r="BY2255" s="755">
        <v>138.19999999999999</v>
      </c>
      <c r="BZ2255" s="9" t="s">
        <v>315</v>
      </c>
      <c r="CA2255" s="755">
        <v>9.8000000000000007</v>
      </c>
      <c r="CB2255" s="9" t="s">
        <v>315</v>
      </c>
      <c r="CC2255" s="755">
        <v>9.1</v>
      </c>
      <c r="CD2255" s="9" t="s">
        <v>315</v>
      </c>
      <c r="CE2255" s="755">
        <v>83</v>
      </c>
      <c r="CF2255" s="9" t="s">
        <v>323</v>
      </c>
      <c r="CG2255" s="755">
        <v>57.3</v>
      </c>
      <c r="CH2255" s="9" t="s">
        <v>323</v>
      </c>
    </row>
    <row r="2256" spans="1:86" x14ac:dyDescent="0.25">
      <c r="A2256" s="444">
        <v>10105610</v>
      </c>
      <c r="C2256" s="772">
        <v>4411</v>
      </c>
      <c r="D2256" s="807">
        <v>0.05</v>
      </c>
      <c r="E2256" s="772">
        <f t="shared" si="97"/>
        <v>4632</v>
      </c>
      <c r="F2256" s="778">
        <v>1.1000000000000001</v>
      </c>
      <c r="G2256" s="774">
        <f t="shared" si="96"/>
        <v>5095</v>
      </c>
      <c r="H2256" s="776"/>
      <c r="I2256" s="758"/>
      <c r="J2256" s="776"/>
      <c r="K2256" s="786"/>
      <c r="L2256" s="9" t="s">
        <v>308</v>
      </c>
      <c r="M2256" s="9" t="s">
        <v>5156</v>
      </c>
      <c r="N2256" s="9" t="s">
        <v>397</v>
      </c>
      <c r="O2256" s="9" t="s">
        <v>310</v>
      </c>
      <c r="P2256" s="9" t="s">
        <v>311</v>
      </c>
      <c r="Q2256" s="9" t="s">
        <v>4894</v>
      </c>
      <c r="R2256" s="9" t="s">
        <v>4897</v>
      </c>
      <c r="S2256" s="9" t="s">
        <v>314</v>
      </c>
      <c r="T2256" s="98" t="s">
        <v>210</v>
      </c>
      <c r="U2256" s="99">
        <v>174</v>
      </c>
      <c r="V2256" s="99" t="s">
        <v>207</v>
      </c>
      <c r="W2256" s="99">
        <v>310</v>
      </c>
      <c r="X2256" s="99" t="s">
        <v>207</v>
      </c>
      <c r="Y2256" s="99">
        <v>184</v>
      </c>
      <c r="Z2256" s="99" t="s">
        <v>207</v>
      </c>
      <c r="AA2256" s="9">
        <v>320</v>
      </c>
      <c r="AB2256" s="99" t="s">
        <v>207</v>
      </c>
      <c r="AC2256" s="9">
        <v>355</v>
      </c>
      <c r="AD2256" s="9" t="s">
        <v>207</v>
      </c>
      <c r="AE2256" s="9">
        <v>140</v>
      </c>
      <c r="AF2256" s="9" t="s">
        <v>315</v>
      </c>
      <c r="AG2256" s="14" t="s">
        <v>334</v>
      </c>
      <c r="AH2256" s="14" t="s">
        <v>207</v>
      </c>
      <c r="AI2256" s="14" t="s">
        <v>335</v>
      </c>
      <c r="AJ2256" s="14" t="s">
        <v>207</v>
      </c>
      <c r="AK2256" s="9">
        <v>5</v>
      </c>
      <c r="AL2256" s="14" t="s">
        <v>207</v>
      </c>
      <c r="AM2256" s="9">
        <v>5</v>
      </c>
      <c r="AN2256" s="14" t="s">
        <v>207</v>
      </c>
      <c r="AO2256" s="9">
        <v>5</v>
      </c>
      <c r="AP2256" s="14" t="s">
        <v>207</v>
      </c>
      <c r="AQ2256" s="9">
        <v>5</v>
      </c>
      <c r="AR2256" s="14" t="s">
        <v>207</v>
      </c>
      <c r="AS2256" s="9" t="s">
        <v>41</v>
      </c>
      <c r="AT2256" s="9" t="s">
        <v>344</v>
      </c>
      <c r="AU2256" s="9" t="s">
        <v>319</v>
      </c>
      <c r="AV2256" s="9" t="s">
        <v>320</v>
      </c>
      <c r="AW2256" s="821" t="s">
        <v>5697</v>
      </c>
      <c r="AX2256" s="9">
        <v>9010600000</v>
      </c>
      <c r="AY2256" s="99">
        <v>373</v>
      </c>
      <c r="AZ2256" s="12" t="s">
        <v>207</v>
      </c>
      <c r="BA2256" s="99">
        <v>25</v>
      </c>
      <c r="BB2256" s="12" t="s">
        <v>207</v>
      </c>
      <c r="BC2256" s="99">
        <v>23</v>
      </c>
      <c r="BD2256" s="12" t="s">
        <v>207</v>
      </c>
      <c r="BE2256" s="99">
        <v>41</v>
      </c>
      <c r="BF2256" s="12" t="s">
        <v>321</v>
      </c>
      <c r="BG2256" s="654">
        <v>40.933999999999997</v>
      </c>
      <c r="BH2256" s="12" t="s">
        <v>321</v>
      </c>
      <c r="BI2256" s="99">
        <v>29</v>
      </c>
      <c r="BJ2256" s="12" t="s">
        <v>321</v>
      </c>
      <c r="BK2256" s="754">
        <v>0</v>
      </c>
      <c r="BL2256" s="12" t="s">
        <v>321</v>
      </c>
      <c r="BM2256" s="754">
        <v>5.0999999999999997E-2</v>
      </c>
      <c r="BN2256" s="12" t="s">
        <v>321</v>
      </c>
      <c r="BO2256" s="754">
        <v>11.882999999999999</v>
      </c>
      <c r="BP2256" s="12" t="s">
        <v>321</v>
      </c>
      <c r="BQ2256" s="754">
        <v>0</v>
      </c>
      <c r="BR2256" s="12" t="s">
        <v>321</v>
      </c>
      <c r="BS2256" s="654">
        <v>0</v>
      </c>
      <c r="BT2256" s="12" t="s">
        <v>321</v>
      </c>
      <c r="BU2256" s="654">
        <v>11.933999999999999</v>
      </c>
      <c r="BV2256" s="12" t="s">
        <v>321</v>
      </c>
      <c r="BW2256" s="9">
        <v>0.22</v>
      </c>
      <c r="BX2256" s="9" t="s">
        <v>322</v>
      </c>
      <c r="BY2256" s="755">
        <v>146.9</v>
      </c>
      <c r="BZ2256" s="9" t="s">
        <v>315</v>
      </c>
      <c r="CA2256" s="755">
        <v>9.8000000000000007</v>
      </c>
      <c r="CB2256" s="9" t="s">
        <v>315</v>
      </c>
      <c r="CC2256" s="755">
        <v>9.1</v>
      </c>
      <c r="CD2256" s="9" t="s">
        <v>315</v>
      </c>
      <c r="CE2256" s="755">
        <v>90</v>
      </c>
      <c r="CF2256" s="9" t="s">
        <v>323</v>
      </c>
      <c r="CG2256" s="755">
        <v>63.9</v>
      </c>
      <c r="CH2256" s="9" t="s">
        <v>323</v>
      </c>
    </row>
    <row r="2257" spans="1:86" x14ac:dyDescent="0.25">
      <c r="A2257" s="444">
        <v>10105611</v>
      </c>
      <c r="C2257" s="772">
        <v>4723</v>
      </c>
      <c r="D2257" s="807">
        <v>0.05</v>
      </c>
      <c r="E2257" s="772">
        <f t="shared" si="97"/>
        <v>4959</v>
      </c>
      <c r="F2257" s="778">
        <v>1.1000000000000001</v>
      </c>
      <c r="G2257" s="774">
        <f t="shared" si="96"/>
        <v>5455</v>
      </c>
      <c r="H2257" s="776"/>
      <c r="I2257" s="758"/>
      <c r="J2257" s="776"/>
      <c r="K2257" s="786"/>
      <c r="L2257" s="9" t="s">
        <v>308</v>
      </c>
      <c r="M2257" s="9" t="s">
        <v>5157</v>
      </c>
      <c r="N2257" s="9" t="s">
        <v>397</v>
      </c>
      <c r="O2257" s="9" t="s">
        <v>310</v>
      </c>
      <c r="P2257" s="9" t="s">
        <v>311</v>
      </c>
      <c r="Q2257" s="9" t="s">
        <v>4894</v>
      </c>
      <c r="R2257" s="9" t="s">
        <v>4897</v>
      </c>
      <c r="S2257" s="9" t="s">
        <v>314</v>
      </c>
      <c r="T2257" s="98" t="s">
        <v>210</v>
      </c>
      <c r="U2257" s="99">
        <v>186</v>
      </c>
      <c r="V2257" s="99" t="s">
        <v>207</v>
      </c>
      <c r="W2257" s="99">
        <v>330</v>
      </c>
      <c r="X2257" s="99" t="s">
        <v>207</v>
      </c>
      <c r="Y2257" s="99">
        <v>196</v>
      </c>
      <c r="Z2257" s="99" t="s">
        <v>207</v>
      </c>
      <c r="AA2257" s="9">
        <v>340</v>
      </c>
      <c r="AB2257" s="99" t="s">
        <v>207</v>
      </c>
      <c r="AC2257" s="9">
        <v>379</v>
      </c>
      <c r="AD2257" s="9" t="s">
        <v>207</v>
      </c>
      <c r="AE2257" s="9">
        <v>149</v>
      </c>
      <c r="AF2257" s="9" t="s">
        <v>315</v>
      </c>
      <c r="AG2257" s="14" t="s">
        <v>336</v>
      </c>
      <c r="AH2257" s="14" t="s">
        <v>207</v>
      </c>
      <c r="AI2257" s="14" t="s">
        <v>337</v>
      </c>
      <c r="AJ2257" s="14" t="s">
        <v>207</v>
      </c>
      <c r="AK2257" s="9">
        <v>5</v>
      </c>
      <c r="AL2257" s="14" t="s">
        <v>207</v>
      </c>
      <c r="AM2257" s="9">
        <v>5</v>
      </c>
      <c r="AN2257" s="14" t="s">
        <v>207</v>
      </c>
      <c r="AO2257" s="9">
        <v>5</v>
      </c>
      <c r="AP2257" s="14" t="s">
        <v>207</v>
      </c>
      <c r="AQ2257" s="9">
        <v>5</v>
      </c>
      <c r="AR2257" s="14" t="s">
        <v>207</v>
      </c>
      <c r="AS2257" s="9" t="s">
        <v>41</v>
      </c>
      <c r="AT2257" s="9" t="s">
        <v>344</v>
      </c>
      <c r="AU2257" s="9" t="s">
        <v>319</v>
      </c>
      <c r="AV2257" s="9" t="s">
        <v>320</v>
      </c>
      <c r="AW2257" s="821" t="s">
        <v>5698</v>
      </c>
      <c r="AX2257" s="9">
        <v>9010600000</v>
      </c>
      <c r="AY2257" s="99">
        <v>396</v>
      </c>
      <c r="AZ2257" s="12" t="s">
        <v>207</v>
      </c>
      <c r="BA2257" s="99">
        <v>25</v>
      </c>
      <c r="BB2257" s="12" t="s">
        <v>207</v>
      </c>
      <c r="BC2257" s="99">
        <v>23</v>
      </c>
      <c r="BD2257" s="12" t="s">
        <v>207</v>
      </c>
      <c r="BE2257" s="99">
        <v>43</v>
      </c>
      <c r="BF2257" s="12" t="s">
        <v>321</v>
      </c>
      <c r="BG2257" s="654">
        <v>42.548999999999999</v>
      </c>
      <c r="BH2257" s="12" t="s">
        <v>321</v>
      </c>
      <c r="BI2257" s="99">
        <v>30</v>
      </c>
      <c r="BJ2257" s="12" t="s">
        <v>321</v>
      </c>
      <c r="BK2257" s="754">
        <v>0</v>
      </c>
      <c r="BL2257" s="12" t="s">
        <v>321</v>
      </c>
      <c r="BM2257" s="754">
        <v>5.0999999999999997E-2</v>
      </c>
      <c r="BN2257" s="12" t="s">
        <v>321</v>
      </c>
      <c r="BO2257" s="754">
        <v>12.497999999999999</v>
      </c>
      <c r="BP2257" s="12" t="s">
        <v>321</v>
      </c>
      <c r="BQ2257" s="754">
        <v>0</v>
      </c>
      <c r="BR2257" s="12" t="s">
        <v>321</v>
      </c>
      <c r="BS2257" s="654">
        <v>0</v>
      </c>
      <c r="BT2257" s="12" t="s">
        <v>321</v>
      </c>
      <c r="BU2257" s="654">
        <v>12.548999999999999</v>
      </c>
      <c r="BV2257" s="12" t="s">
        <v>321</v>
      </c>
      <c r="BW2257" s="9">
        <v>0.23</v>
      </c>
      <c r="BX2257" s="9" t="s">
        <v>322</v>
      </c>
      <c r="BY2257" s="755">
        <v>155.9</v>
      </c>
      <c r="BZ2257" s="9" t="s">
        <v>315</v>
      </c>
      <c r="CA2257" s="755">
        <v>9.8000000000000007</v>
      </c>
      <c r="CB2257" s="9" t="s">
        <v>315</v>
      </c>
      <c r="CC2257" s="755">
        <v>9.1</v>
      </c>
      <c r="CD2257" s="9" t="s">
        <v>315</v>
      </c>
      <c r="CE2257" s="755">
        <v>94</v>
      </c>
      <c r="CF2257" s="9" t="s">
        <v>323</v>
      </c>
      <c r="CG2257" s="755">
        <v>66.099999999999994</v>
      </c>
      <c r="CH2257" s="9" t="s">
        <v>323</v>
      </c>
    </row>
    <row r="2258" spans="1:86" x14ac:dyDescent="0.25">
      <c r="A2258" s="444">
        <v>10105612</v>
      </c>
      <c r="C2258" s="772">
        <v>5048</v>
      </c>
      <c r="D2258" s="807">
        <v>0.05</v>
      </c>
      <c r="E2258" s="772">
        <f t="shared" si="97"/>
        <v>5300</v>
      </c>
      <c r="F2258" s="778">
        <v>1.1000000000000001</v>
      </c>
      <c r="G2258" s="774">
        <f t="shared" si="96"/>
        <v>5830</v>
      </c>
      <c r="H2258" s="776"/>
      <c r="I2258" s="758"/>
      <c r="J2258" s="776"/>
      <c r="K2258" s="786"/>
      <c r="L2258" s="9" t="s">
        <v>308</v>
      </c>
      <c r="M2258" s="9" t="s">
        <v>5158</v>
      </c>
      <c r="N2258" s="9" t="s">
        <v>397</v>
      </c>
      <c r="O2258" s="9" t="s">
        <v>310</v>
      </c>
      <c r="P2258" s="9" t="s">
        <v>311</v>
      </c>
      <c r="Q2258" s="9" t="s">
        <v>4894</v>
      </c>
      <c r="R2258" s="9" t="s">
        <v>4897</v>
      </c>
      <c r="S2258" s="9" t="s">
        <v>314</v>
      </c>
      <c r="T2258" s="98" t="s">
        <v>210</v>
      </c>
      <c r="U2258" s="99">
        <v>197</v>
      </c>
      <c r="V2258" s="99" t="s">
        <v>207</v>
      </c>
      <c r="W2258" s="99">
        <v>350</v>
      </c>
      <c r="X2258" s="99" t="s">
        <v>207</v>
      </c>
      <c r="Y2258" s="99">
        <v>207</v>
      </c>
      <c r="Z2258" s="99" t="s">
        <v>207</v>
      </c>
      <c r="AA2258" s="9">
        <v>360</v>
      </c>
      <c r="AB2258" s="99" t="s">
        <v>207</v>
      </c>
      <c r="AC2258" s="9">
        <v>402</v>
      </c>
      <c r="AD2258" s="9" t="s">
        <v>207</v>
      </c>
      <c r="AE2258" s="9">
        <v>158</v>
      </c>
      <c r="AF2258" s="9" t="s">
        <v>315</v>
      </c>
      <c r="AG2258" s="14" t="s">
        <v>338</v>
      </c>
      <c r="AH2258" s="14" t="s">
        <v>207</v>
      </c>
      <c r="AI2258" s="14" t="s">
        <v>339</v>
      </c>
      <c r="AJ2258" s="14" t="s">
        <v>207</v>
      </c>
      <c r="AK2258" s="9">
        <v>5</v>
      </c>
      <c r="AL2258" s="14" t="s">
        <v>207</v>
      </c>
      <c r="AM2258" s="9">
        <v>5</v>
      </c>
      <c r="AN2258" s="14" t="s">
        <v>207</v>
      </c>
      <c r="AO2258" s="9">
        <v>5</v>
      </c>
      <c r="AP2258" s="14" t="s">
        <v>207</v>
      </c>
      <c r="AQ2258" s="9">
        <v>5</v>
      </c>
      <c r="AR2258" s="14" t="s">
        <v>207</v>
      </c>
      <c r="AS2258" s="9" t="s">
        <v>41</v>
      </c>
      <c r="AT2258" s="9" t="s">
        <v>344</v>
      </c>
      <c r="AU2258" s="9" t="s">
        <v>319</v>
      </c>
      <c r="AV2258" s="9" t="s">
        <v>320</v>
      </c>
      <c r="AW2258" s="821" t="s">
        <v>5699</v>
      </c>
      <c r="AX2258" s="9">
        <v>9010600000</v>
      </c>
      <c r="AY2258" s="99">
        <v>419</v>
      </c>
      <c r="AZ2258" s="12" t="s">
        <v>207</v>
      </c>
      <c r="BA2258" s="99">
        <v>30</v>
      </c>
      <c r="BB2258" s="12" t="s">
        <v>207</v>
      </c>
      <c r="BC2258" s="99">
        <v>33</v>
      </c>
      <c r="BD2258" s="12" t="s">
        <v>207</v>
      </c>
      <c r="BE2258" s="99">
        <v>76</v>
      </c>
      <c r="BF2258" s="12" t="s">
        <v>321</v>
      </c>
      <c r="BG2258" s="654">
        <v>75.210999999999999</v>
      </c>
      <c r="BH2258" s="12" t="s">
        <v>321</v>
      </c>
      <c r="BI2258" s="99">
        <v>32</v>
      </c>
      <c r="BJ2258" s="12" t="s">
        <v>321</v>
      </c>
      <c r="BK2258" s="754">
        <v>0</v>
      </c>
      <c r="BL2258" s="12" t="s">
        <v>321</v>
      </c>
      <c r="BM2258" s="754">
        <v>5.0999999999999997E-2</v>
      </c>
      <c r="BN2258" s="12" t="s">
        <v>321</v>
      </c>
      <c r="BO2258" s="754">
        <v>4.8079999999999998</v>
      </c>
      <c r="BP2258" s="12" t="s">
        <v>321</v>
      </c>
      <c r="BQ2258" s="754">
        <v>0.02</v>
      </c>
      <c r="BR2258" s="12" t="s">
        <v>321</v>
      </c>
      <c r="BS2258" s="654">
        <v>38.331000000000003</v>
      </c>
      <c r="BT2258" s="12" t="s">
        <v>321</v>
      </c>
      <c r="BU2258" s="654">
        <v>43.210999999999999</v>
      </c>
      <c r="BV2258" s="12" t="s">
        <v>321</v>
      </c>
      <c r="BW2258" s="9">
        <v>0.42</v>
      </c>
      <c r="BX2258" s="9" t="s">
        <v>322</v>
      </c>
      <c r="BY2258" s="755">
        <v>165</v>
      </c>
      <c r="BZ2258" s="9" t="s">
        <v>315</v>
      </c>
      <c r="CA2258" s="755">
        <v>11.8</v>
      </c>
      <c r="CB2258" s="9" t="s">
        <v>315</v>
      </c>
      <c r="CC2258" s="755">
        <v>13</v>
      </c>
      <c r="CD2258" s="9" t="s">
        <v>315</v>
      </c>
      <c r="CE2258" s="755">
        <v>166</v>
      </c>
      <c r="CF2258" s="9" t="s">
        <v>323</v>
      </c>
      <c r="CG2258" s="755">
        <v>70.5</v>
      </c>
      <c r="CH2258" s="9" t="s">
        <v>323</v>
      </c>
    </row>
    <row r="2259" spans="1:86" x14ac:dyDescent="0.25">
      <c r="A2259" s="444">
        <v>10105613</v>
      </c>
      <c r="C2259" s="772">
        <v>5388</v>
      </c>
      <c r="D2259" s="807">
        <v>0.05</v>
      </c>
      <c r="E2259" s="772">
        <f t="shared" si="97"/>
        <v>5657</v>
      </c>
      <c r="F2259" s="778">
        <v>1.1000000000000001</v>
      </c>
      <c r="G2259" s="774">
        <f t="shared" si="96"/>
        <v>6223</v>
      </c>
      <c r="H2259" s="776"/>
      <c r="I2259" s="758"/>
      <c r="J2259" s="776"/>
      <c r="K2259" s="786"/>
      <c r="L2259" s="9" t="s">
        <v>308</v>
      </c>
      <c r="M2259" s="9" t="s">
        <v>5159</v>
      </c>
      <c r="N2259" s="9" t="s">
        <v>397</v>
      </c>
      <c r="O2259" s="9" t="s">
        <v>310</v>
      </c>
      <c r="P2259" s="9" t="s">
        <v>311</v>
      </c>
      <c r="Q2259" s="9" t="s">
        <v>4894</v>
      </c>
      <c r="R2259" s="9" t="s">
        <v>4897</v>
      </c>
      <c r="S2259" s="9" t="s">
        <v>314</v>
      </c>
      <c r="T2259" s="98" t="s">
        <v>210</v>
      </c>
      <c r="U2259" s="99">
        <v>208</v>
      </c>
      <c r="V2259" s="99" t="s">
        <v>207</v>
      </c>
      <c r="W2259" s="99">
        <v>370</v>
      </c>
      <c r="X2259" s="99" t="s">
        <v>207</v>
      </c>
      <c r="Y2259" s="99">
        <v>218</v>
      </c>
      <c r="Z2259" s="99" t="s">
        <v>207</v>
      </c>
      <c r="AA2259" s="9">
        <v>380</v>
      </c>
      <c r="AB2259" s="99" t="s">
        <v>207</v>
      </c>
      <c r="AC2259" s="9">
        <v>424</v>
      </c>
      <c r="AD2259" s="9" t="s">
        <v>207</v>
      </c>
      <c r="AE2259" s="9">
        <v>167</v>
      </c>
      <c r="AF2259" s="9" t="s">
        <v>315</v>
      </c>
      <c r="AG2259" s="14" t="s">
        <v>340</v>
      </c>
      <c r="AH2259" s="14" t="s">
        <v>207</v>
      </c>
      <c r="AI2259" s="14" t="s">
        <v>341</v>
      </c>
      <c r="AJ2259" s="14" t="s">
        <v>207</v>
      </c>
      <c r="AK2259" s="9">
        <v>5</v>
      </c>
      <c r="AL2259" s="14" t="s">
        <v>207</v>
      </c>
      <c r="AM2259" s="9">
        <v>5</v>
      </c>
      <c r="AN2259" s="14" t="s">
        <v>207</v>
      </c>
      <c r="AO2259" s="9">
        <v>5</v>
      </c>
      <c r="AP2259" s="14" t="s">
        <v>207</v>
      </c>
      <c r="AQ2259" s="9">
        <v>5</v>
      </c>
      <c r="AR2259" s="14" t="s">
        <v>207</v>
      </c>
      <c r="AS2259" s="9" t="s">
        <v>41</v>
      </c>
      <c r="AT2259" s="9" t="s">
        <v>344</v>
      </c>
      <c r="AU2259" s="9" t="s">
        <v>319</v>
      </c>
      <c r="AV2259" s="9" t="s">
        <v>320</v>
      </c>
      <c r="AW2259" s="821" t="s">
        <v>5700</v>
      </c>
      <c r="AX2259" s="9">
        <v>9010600000</v>
      </c>
      <c r="AY2259" s="99">
        <v>434</v>
      </c>
      <c r="AZ2259" s="12" t="s">
        <v>207</v>
      </c>
      <c r="BA2259" s="99">
        <v>30</v>
      </c>
      <c r="BB2259" s="12" t="s">
        <v>207</v>
      </c>
      <c r="BC2259" s="99">
        <v>33</v>
      </c>
      <c r="BD2259" s="12" t="s">
        <v>207</v>
      </c>
      <c r="BE2259" s="99">
        <v>80</v>
      </c>
      <c r="BF2259" s="12" t="s">
        <v>321</v>
      </c>
      <c r="BG2259" s="654">
        <v>79.393000000000001</v>
      </c>
      <c r="BH2259" s="12" t="s">
        <v>321</v>
      </c>
      <c r="BI2259" s="99">
        <v>34</v>
      </c>
      <c r="BJ2259" s="12" t="s">
        <v>321</v>
      </c>
      <c r="BK2259" s="754">
        <v>0</v>
      </c>
      <c r="BL2259" s="12" t="s">
        <v>321</v>
      </c>
      <c r="BM2259" s="754">
        <v>5.0999999999999997E-2</v>
      </c>
      <c r="BN2259" s="12" t="s">
        <v>321</v>
      </c>
      <c r="BO2259" s="754">
        <v>5.9080000000000004</v>
      </c>
      <c r="BP2259" s="12" t="s">
        <v>321</v>
      </c>
      <c r="BQ2259" s="754">
        <v>0.02</v>
      </c>
      <c r="BR2259" s="12" t="s">
        <v>321</v>
      </c>
      <c r="BS2259" s="654">
        <v>39.412999999999997</v>
      </c>
      <c r="BT2259" s="12" t="s">
        <v>321</v>
      </c>
      <c r="BU2259" s="654">
        <v>45.393000000000001</v>
      </c>
      <c r="BV2259" s="12" t="s">
        <v>321</v>
      </c>
      <c r="BW2259" s="9">
        <v>0.44</v>
      </c>
      <c r="BX2259" s="9" t="s">
        <v>322</v>
      </c>
      <c r="BY2259" s="755">
        <v>170.9</v>
      </c>
      <c r="BZ2259" s="9" t="s">
        <v>315</v>
      </c>
      <c r="CA2259" s="755">
        <v>11.8</v>
      </c>
      <c r="CB2259" s="9" t="s">
        <v>315</v>
      </c>
      <c r="CC2259" s="755">
        <v>13</v>
      </c>
      <c r="CD2259" s="9" t="s">
        <v>315</v>
      </c>
      <c r="CE2259" s="755">
        <v>175</v>
      </c>
      <c r="CF2259" s="9" t="s">
        <v>323</v>
      </c>
      <c r="CG2259" s="755">
        <v>75</v>
      </c>
      <c r="CH2259" s="9" t="s">
        <v>323</v>
      </c>
    </row>
    <row r="2260" spans="1:86" x14ac:dyDescent="0.25">
      <c r="A2260" s="444">
        <v>10105614</v>
      </c>
      <c r="C2260" s="772">
        <v>5741</v>
      </c>
      <c r="D2260" s="807">
        <v>0.05</v>
      </c>
      <c r="E2260" s="772">
        <f t="shared" si="97"/>
        <v>6028</v>
      </c>
      <c r="F2260" s="778">
        <v>1.1000000000000001</v>
      </c>
      <c r="G2260" s="774">
        <f t="shared" si="96"/>
        <v>6631</v>
      </c>
      <c r="H2260" s="776"/>
      <c r="I2260" s="758"/>
      <c r="J2260" s="776"/>
      <c r="K2260" s="786"/>
      <c r="L2260" s="9" t="s">
        <v>308</v>
      </c>
      <c r="M2260" s="9" t="s">
        <v>5160</v>
      </c>
      <c r="N2260" s="9" t="s">
        <v>397</v>
      </c>
      <c r="O2260" s="9" t="s">
        <v>310</v>
      </c>
      <c r="P2260" s="9" t="s">
        <v>311</v>
      </c>
      <c r="Q2260" s="9" t="s">
        <v>4894</v>
      </c>
      <c r="R2260" s="9" t="s">
        <v>4897</v>
      </c>
      <c r="S2260" s="9" t="s">
        <v>314</v>
      </c>
      <c r="T2260" s="98" t="s">
        <v>210</v>
      </c>
      <c r="U2260" s="99">
        <v>219</v>
      </c>
      <c r="V2260" s="99" t="s">
        <v>207</v>
      </c>
      <c r="W2260" s="99">
        <v>390</v>
      </c>
      <c r="X2260" s="99" t="s">
        <v>207</v>
      </c>
      <c r="Y2260" s="99">
        <v>229</v>
      </c>
      <c r="Z2260" s="99" t="s">
        <v>207</v>
      </c>
      <c r="AA2260" s="9">
        <v>400</v>
      </c>
      <c r="AB2260" s="99" t="s">
        <v>207</v>
      </c>
      <c r="AC2260" s="9">
        <v>447</v>
      </c>
      <c r="AD2260" s="9" t="s">
        <v>207</v>
      </c>
      <c r="AE2260" s="9">
        <v>176</v>
      </c>
      <c r="AF2260" s="9" t="s">
        <v>315</v>
      </c>
      <c r="AG2260" s="14" t="s">
        <v>342</v>
      </c>
      <c r="AH2260" s="14" t="s">
        <v>207</v>
      </c>
      <c r="AI2260" s="14" t="s">
        <v>343</v>
      </c>
      <c r="AJ2260" s="14" t="s">
        <v>207</v>
      </c>
      <c r="AK2260" s="9">
        <v>5</v>
      </c>
      <c r="AL2260" s="14" t="s">
        <v>207</v>
      </c>
      <c r="AM2260" s="9">
        <v>5</v>
      </c>
      <c r="AN2260" s="14" t="s">
        <v>207</v>
      </c>
      <c r="AO2260" s="9">
        <v>5</v>
      </c>
      <c r="AP2260" s="14" t="s">
        <v>207</v>
      </c>
      <c r="AQ2260" s="9">
        <v>5</v>
      </c>
      <c r="AR2260" s="14" t="s">
        <v>207</v>
      </c>
      <c r="AS2260" s="9" t="s">
        <v>41</v>
      </c>
      <c r="AT2260" s="9" t="s">
        <v>344</v>
      </c>
      <c r="AU2260" s="9" t="s">
        <v>319</v>
      </c>
      <c r="AV2260" s="9" t="s">
        <v>320</v>
      </c>
      <c r="AW2260" s="821" t="s">
        <v>5701</v>
      </c>
      <c r="AX2260" s="9">
        <v>9010600000</v>
      </c>
      <c r="AY2260" s="99">
        <v>452</v>
      </c>
      <c r="AZ2260" s="12" t="s">
        <v>207</v>
      </c>
      <c r="BA2260" s="99">
        <v>30</v>
      </c>
      <c r="BB2260" s="12" t="s">
        <v>207</v>
      </c>
      <c r="BC2260" s="99">
        <v>33</v>
      </c>
      <c r="BD2260" s="12" t="s">
        <v>207</v>
      </c>
      <c r="BE2260" s="99">
        <v>82</v>
      </c>
      <c r="BF2260" s="12" t="s">
        <v>321</v>
      </c>
      <c r="BG2260" s="654">
        <v>81.834999999999994</v>
      </c>
      <c r="BH2260" s="12" t="s">
        <v>321</v>
      </c>
      <c r="BI2260" s="99">
        <v>35</v>
      </c>
      <c r="BJ2260" s="12" t="s">
        <v>321</v>
      </c>
      <c r="BK2260" s="754">
        <v>0</v>
      </c>
      <c r="BL2260" s="12" t="s">
        <v>321</v>
      </c>
      <c r="BM2260" s="754">
        <v>5.0999999999999997E-2</v>
      </c>
      <c r="BN2260" s="12" t="s">
        <v>321</v>
      </c>
      <c r="BO2260" s="754">
        <v>5.9080000000000004</v>
      </c>
      <c r="BP2260" s="12" t="s">
        <v>321</v>
      </c>
      <c r="BQ2260" s="754">
        <v>0.02</v>
      </c>
      <c r="BR2260" s="12" t="s">
        <v>321</v>
      </c>
      <c r="BS2260" s="654">
        <v>40.854999999999997</v>
      </c>
      <c r="BT2260" s="12" t="s">
        <v>321</v>
      </c>
      <c r="BU2260" s="654">
        <v>46.835000000000001</v>
      </c>
      <c r="BV2260" s="12" t="s">
        <v>321</v>
      </c>
      <c r="BW2260" s="9">
        <v>0.46</v>
      </c>
      <c r="BX2260" s="9" t="s">
        <v>322</v>
      </c>
      <c r="BY2260" s="755">
        <v>178</v>
      </c>
      <c r="BZ2260" s="9" t="s">
        <v>315</v>
      </c>
      <c r="CA2260" s="755">
        <v>11.8</v>
      </c>
      <c r="CB2260" s="9" t="s">
        <v>315</v>
      </c>
      <c r="CC2260" s="755">
        <v>13</v>
      </c>
      <c r="CD2260" s="9" t="s">
        <v>315</v>
      </c>
      <c r="CE2260" s="755">
        <v>180</v>
      </c>
      <c r="CF2260" s="9" t="s">
        <v>323</v>
      </c>
      <c r="CG2260" s="755">
        <v>77.2</v>
      </c>
      <c r="CH2260" s="9" t="s">
        <v>323</v>
      </c>
    </row>
    <row r="2261" spans="1:86" x14ac:dyDescent="0.25">
      <c r="A2261" s="444">
        <v>10105615</v>
      </c>
      <c r="C2261" s="772">
        <v>2839</v>
      </c>
      <c r="D2261" s="807">
        <v>0.05</v>
      </c>
      <c r="E2261" s="772">
        <f t="shared" si="97"/>
        <v>2981</v>
      </c>
      <c r="F2261" s="778">
        <v>1.1000000000000001</v>
      </c>
      <c r="G2261" s="774">
        <f t="shared" si="96"/>
        <v>3279</v>
      </c>
      <c r="H2261" s="776"/>
      <c r="I2261" s="758"/>
      <c r="J2261" s="776"/>
      <c r="K2261" s="786"/>
      <c r="L2261" s="9" t="s">
        <v>308</v>
      </c>
      <c r="M2261" s="9" t="s">
        <v>5161</v>
      </c>
      <c r="N2261" s="9" t="s">
        <v>397</v>
      </c>
      <c r="O2261" s="9" t="s">
        <v>310</v>
      </c>
      <c r="P2261" s="9" t="s">
        <v>311</v>
      </c>
      <c r="Q2261" s="9" t="s">
        <v>4894</v>
      </c>
      <c r="R2261" s="9" t="s">
        <v>4897</v>
      </c>
      <c r="S2261" s="9" t="s">
        <v>314</v>
      </c>
      <c r="T2261" s="98" t="s">
        <v>210</v>
      </c>
      <c r="U2261" s="99">
        <v>107</v>
      </c>
      <c r="V2261" s="99" t="s">
        <v>207</v>
      </c>
      <c r="W2261" s="99">
        <v>190</v>
      </c>
      <c r="X2261" s="99" t="s">
        <v>207</v>
      </c>
      <c r="Y2261" s="99">
        <v>117</v>
      </c>
      <c r="Z2261" s="99" t="s">
        <v>207</v>
      </c>
      <c r="AA2261" s="9">
        <v>200</v>
      </c>
      <c r="AB2261" s="99" t="s">
        <v>207</v>
      </c>
      <c r="AC2261" s="9">
        <v>218</v>
      </c>
      <c r="AD2261" s="9" t="s">
        <v>207</v>
      </c>
      <c r="AE2261" s="9">
        <v>86</v>
      </c>
      <c r="AF2261" s="9" t="s">
        <v>315</v>
      </c>
      <c r="AG2261" s="14" t="s">
        <v>316</v>
      </c>
      <c r="AH2261" s="14" t="s">
        <v>207</v>
      </c>
      <c r="AI2261" s="14" t="s">
        <v>317</v>
      </c>
      <c r="AJ2261" s="14" t="s">
        <v>207</v>
      </c>
      <c r="AK2261" s="9">
        <v>5</v>
      </c>
      <c r="AL2261" s="14" t="s">
        <v>207</v>
      </c>
      <c r="AM2261" s="9">
        <v>5</v>
      </c>
      <c r="AN2261" s="14" t="s">
        <v>207</v>
      </c>
      <c r="AO2261" s="9">
        <v>5</v>
      </c>
      <c r="AP2261" s="14" t="s">
        <v>207</v>
      </c>
      <c r="AQ2261" s="9">
        <v>5</v>
      </c>
      <c r="AR2261" s="14" t="s">
        <v>207</v>
      </c>
      <c r="AS2261" s="9" t="s">
        <v>42</v>
      </c>
      <c r="AT2261" s="9" t="s">
        <v>345</v>
      </c>
      <c r="AU2261" s="9" t="s">
        <v>319</v>
      </c>
      <c r="AV2261" s="9" t="s">
        <v>320</v>
      </c>
      <c r="AW2261" s="821" t="s">
        <v>5702</v>
      </c>
      <c r="AX2261" s="9">
        <v>9010600000</v>
      </c>
      <c r="AY2261" s="99">
        <v>251</v>
      </c>
      <c r="AZ2261" s="12" t="s">
        <v>207</v>
      </c>
      <c r="BA2261" s="99">
        <v>25</v>
      </c>
      <c r="BB2261" s="12" t="s">
        <v>207</v>
      </c>
      <c r="BC2261" s="99">
        <v>23</v>
      </c>
      <c r="BD2261" s="12" t="s">
        <v>207</v>
      </c>
      <c r="BE2261" s="99">
        <v>27</v>
      </c>
      <c r="BF2261" s="12" t="s">
        <v>321</v>
      </c>
      <c r="BG2261" s="654">
        <v>26.24</v>
      </c>
      <c r="BH2261" s="12" t="s">
        <v>321</v>
      </c>
      <c r="BI2261" s="99">
        <v>18</v>
      </c>
      <c r="BJ2261" s="12" t="s">
        <v>321</v>
      </c>
      <c r="BK2261" s="754">
        <v>0</v>
      </c>
      <c r="BL2261" s="12" t="s">
        <v>321</v>
      </c>
      <c r="BM2261" s="754">
        <v>5.0999999999999997E-2</v>
      </c>
      <c r="BN2261" s="12" t="s">
        <v>321</v>
      </c>
      <c r="BO2261" s="754">
        <v>8.1890000000000001</v>
      </c>
      <c r="BP2261" s="12" t="s">
        <v>321</v>
      </c>
      <c r="BQ2261" s="754">
        <v>0</v>
      </c>
      <c r="BR2261" s="12" t="s">
        <v>321</v>
      </c>
      <c r="BS2261" s="654">
        <v>0</v>
      </c>
      <c r="BT2261" s="12" t="s">
        <v>321</v>
      </c>
      <c r="BU2261" s="654">
        <v>8.24</v>
      </c>
      <c r="BV2261" s="12" t="s">
        <v>321</v>
      </c>
      <c r="BW2261" s="9">
        <v>0.15</v>
      </c>
      <c r="BX2261" s="9" t="s">
        <v>322</v>
      </c>
      <c r="BY2261" s="755">
        <v>98.8</v>
      </c>
      <c r="BZ2261" s="9" t="s">
        <v>315</v>
      </c>
      <c r="CA2261" s="755">
        <v>9.8000000000000007</v>
      </c>
      <c r="CB2261" s="9" t="s">
        <v>315</v>
      </c>
      <c r="CC2261" s="755">
        <v>9.1</v>
      </c>
      <c r="CD2261" s="9" t="s">
        <v>315</v>
      </c>
      <c r="CE2261" s="755">
        <v>58</v>
      </c>
      <c r="CF2261" s="9" t="s">
        <v>323</v>
      </c>
      <c r="CG2261" s="755">
        <v>39.700000000000003</v>
      </c>
      <c r="CH2261" s="9" t="s">
        <v>323</v>
      </c>
    </row>
    <row r="2262" spans="1:86" x14ac:dyDescent="0.25">
      <c r="A2262" s="444">
        <v>10105616</v>
      </c>
      <c r="C2262" s="772">
        <v>3065</v>
      </c>
      <c r="D2262" s="807">
        <v>0.05</v>
      </c>
      <c r="E2262" s="772">
        <f t="shared" si="97"/>
        <v>3218</v>
      </c>
      <c r="F2262" s="778">
        <v>1.1000000000000001</v>
      </c>
      <c r="G2262" s="774">
        <f t="shared" si="96"/>
        <v>3540</v>
      </c>
      <c r="H2262" s="776"/>
      <c r="I2262" s="758"/>
      <c r="J2262" s="776"/>
      <c r="K2262" s="786"/>
      <c r="L2262" s="9" t="s">
        <v>308</v>
      </c>
      <c r="M2262" s="9" t="s">
        <v>5162</v>
      </c>
      <c r="N2262" s="9" t="s">
        <v>397</v>
      </c>
      <c r="O2262" s="9" t="s">
        <v>310</v>
      </c>
      <c r="P2262" s="9" t="s">
        <v>311</v>
      </c>
      <c r="Q2262" s="9" t="s">
        <v>4894</v>
      </c>
      <c r="R2262" s="9" t="s">
        <v>4897</v>
      </c>
      <c r="S2262" s="9" t="s">
        <v>314</v>
      </c>
      <c r="T2262" s="98" t="s">
        <v>210</v>
      </c>
      <c r="U2262" s="99">
        <v>118</v>
      </c>
      <c r="V2262" s="99" t="s">
        <v>207</v>
      </c>
      <c r="W2262" s="99">
        <v>210</v>
      </c>
      <c r="X2262" s="99" t="s">
        <v>207</v>
      </c>
      <c r="Y2262" s="99">
        <v>128</v>
      </c>
      <c r="Z2262" s="99" t="s">
        <v>207</v>
      </c>
      <c r="AA2262" s="9">
        <v>220</v>
      </c>
      <c r="AB2262" s="99" t="s">
        <v>207</v>
      </c>
      <c r="AC2262" s="9">
        <v>241</v>
      </c>
      <c r="AD2262" s="9" t="s">
        <v>207</v>
      </c>
      <c r="AE2262" s="9">
        <v>95</v>
      </c>
      <c r="AF2262" s="9" t="s">
        <v>315</v>
      </c>
      <c r="AG2262" s="14" t="s">
        <v>324</v>
      </c>
      <c r="AH2262" s="14" t="s">
        <v>207</v>
      </c>
      <c r="AI2262" s="14" t="s">
        <v>325</v>
      </c>
      <c r="AJ2262" s="14" t="s">
        <v>207</v>
      </c>
      <c r="AK2262" s="9">
        <v>5</v>
      </c>
      <c r="AL2262" s="14" t="s">
        <v>207</v>
      </c>
      <c r="AM2262" s="9">
        <v>5</v>
      </c>
      <c r="AN2262" s="14" t="s">
        <v>207</v>
      </c>
      <c r="AO2262" s="9">
        <v>5</v>
      </c>
      <c r="AP2262" s="14" t="s">
        <v>207</v>
      </c>
      <c r="AQ2262" s="9">
        <v>5</v>
      </c>
      <c r="AR2262" s="14" t="s">
        <v>207</v>
      </c>
      <c r="AS2262" s="9" t="s">
        <v>42</v>
      </c>
      <c r="AT2262" s="9" t="s">
        <v>345</v>
      </c>
      <c r="AU2262" s="9" t="s">
        <v>319</v>
      </c>
      <c r="AV2262" s="9" t="s">
        <v>320</v>
      </c>
      <c r="AW2262" s="821" t="s">
        <v>5703</v>
      </c>
      <c r="AX2262" s="9">
        <v>9010600000</v>
      </c>
      <c r="AY2262" s="99">
        <v>272</v>
      </c>
      <c r="AZ2262" s="12" t="s">
        <v>207</v>
      </c>
      <c r="BA2262" s="99">
        <v>25</v>
      </c>
      <c r="BB2262" s="12" t="s">
        <v>207</v>
      </c>
      <c r="BC2262" s="99">
        <v>23</v>
      </c>
      <c r="BD2262" s="12" t="s">
        <v>207</v>
      </c>
      <c r="BE2262" s="99">
        <v>30</v>
      </c>
      <c r="BF2262" s="12" t="s">
        <v>321</v>
      </c>
      <c r="BG2262" s="654">
        <v>29.712</v>
      </c>
      <c r="BH2262" s="12" t="s">
        <v>321</v>
      </c>
      <c r="BI2262" s="99">
        <v>20</v>
      </c>
      <c r="BJ2262" s="12" t="s">
        <v>321</v>
      </c>
      <c r="BK2262" s="754">
        <v>0</v>
      </c>
      <c r="BL2262" s="12" t="s">
        <v>321</v>
      </c>
      <c r="BM2262" s="754">
        <v>5.0999999999999997E-2</v>
      </c>
      <c r="BN2262" s="12" t="s">
        <v>321</v>
      </c>
      <c r="BO2262" s="754">
        <v>9.6609999999999996</v>
      </c>
      <c r="BP2262" s="12" t="s">
        <v>321</v>
      </c>
      <c r="BQ2262" s="754">
        <v>0</v>
      </c>
      <c r="BR2262" s="12" t="s">
        <v>321</v>
      </c>
      <c r="BS2262" s="654">
        <v>0</v>
      </c>
      <c r="BT2262" s="12" t="s">
        <v>321</v>
      </c>
      <c r="BU2262" s="654">
        <v>9.7119999999999997</v>
      </c>
      <c r="BV2262" s="12" t="s">
        <v>321</v>
      </c>
      <c r="BW2262" s="9">
        <v>0.16</v>
      </c>
      <c r="BX2262" s="9" t="s">
        <v>322</v>
      </c>
      <c r="BY2262" s="755">
        <v>107.1</v>
      </c>
      <c r="BZ2262" s="9" t="s">
        <v>315</v>
      </c>
      <c r="CA2262" s="755">
        <v>9.8000000000000007</v>
      </c>
      <c r="CB2262" s="9" t="s">
        <v>315</v>
      </c>
      <c r="CC2262" s="755">
        <v>9.1</v>
      </c>
      <c r="CD2262" s="9" t="s">
        <v>315</v>
      </c>
      <c r="CE2262" s="755">
        <v>66</v>
      </c>
      <c r="CF2262" s="9" t="s">
        <v>323</v>
      </c>
      <c r="CG2262" s="755">
        <v>44.1</v>
      </c>
      <c r="CH2262" s="9" t="s">
        <v>323</v>
      </c>
    </row>
    <row r="2263" spans="1:86" x14ac:dyDescent="0.25">
      <c r="A2263" s="444">
        <v>10105617</v>
      </c>
      <c r="C2263" s="772">
        <v>3306</v>
      </c>
      <c r="D2263" s="807">
        <v>0.05</v>
      </c>
      <c r="E2263" s="772">
        <f t="shared" si="97"/>
        <v>3471</v>
      </c>
      <c r="F2263" s="778">
        <v>1.1000000000000001</v>
      </c>
      <c r="G2263" s="774">
        <f t="shared" si="96"/>
        <v>3818</v>
      </c>
      <c r="H2263" s="776"/>
      <c r="I2263" s="758"/>
      <c r="J2263" s="776"/>
      <c r="K2263" s="786"/>
      <c r="L2263" s="9" t="s">
        <v>308</v>
      </c>
      <c r="M2263" s="9" t="s">
        <v>5163</v>
      </c>
      <c r="N2263" s="9" t="s">
        <v>397</v>
      </c>
      <c r="O2263" s="9" t="s">
        <v>310</v>
      </c>
      <c r="P2263" s="9" t="s">
        <v>311</v>
      </c>
      <c r="Q2263" s="9" t="s">
        <v>4894</v>
      </c>
      <c r="R2263" s="9" t="s">
        <v>4897</v>
      </c>
      <c r="S2263" s="9" t="s">
        <v>314</v>
      </c>
      <c r="T2263" s="98" t="s">
        <v>210</v>
      </c>
      <c r="U2263" s="99">
        <v>129</v>
      </c>
      <c r="V2263" s="99" t="s">
        <v>207</v>
      </c>
      <c r="W2263" s="99">
        <v>230</v>
      </c>
      <c r="X2263" s="99" t="s">
        <v>207</v>
      </c>
      <c r="Y2263" s="99">
        <v>139</v>
      </c>
      <c r="Z2263" s="99" t="s">
        <v>207</v>
      </c>
      <c r="AA2263" s="9">
        <v>240</v>
      </c>
      <c r="AB2263" s="99" t="s">
        <v>207</v>
      </c>
      <c r="AC2263" s="9">
        <v>264</v>
      </c>
      <c r="AD2263" s="9" t="s">
        <v>207</v>
      </c>
      <c r="AE2263" s="9">
        <v>104</v>
      </c>
      <c r="AF2263" s="9" t="s">
        <v>315</v>
      </c>
      <c r="AG2263" s="14" t="s">
        <v>326</v>
      </c>
      <c r="AH2263" s="14" t="s">
        <v>207</v>
      </c>
      <c r="AI2263" s="14" t="s">
        <v>327</v>
      </c>
      <c r="AJ2263" s="14" t="s">
        <v>207</v>
      </c>
      <c r="AK2263" s="9">
        <v>5</v>
      </c>
      <c r="AL2263" s="14" t="s">
        <v>207</v>
      </c>
      <c r="AM2263" s="9">
        <v>5</v>
      </c>
      <c r="AN2263" s="14" t="s">
        <v>207</v>
      </c>
      <c r="AO2263" s="9">
        <v>5</v>
      </c>
      <c r="AP2263" s="14" t="s">
        <v>207</v>
      </c>
      <c r="AQ2263" s="9">
        <v>5</v>
      </c>
      <c r="AR2263" s="14" t="s">
        <v>207</v>
      </c>
      <c r="AS2263" s="9" t="s">
        <v>42</v>
      </c>
      <c r="AT2263" s="9" t="s">
        <v>345</v>
      </c>
      <c r="AU2263" s="9" t="s">
        <v>319</v>
      </c>
      <c r="AV2263" s="9" t="s">
        <v>320</v>
      </c>
      <c r="AW2263" s="821" t="s">
        <v>5704</v>
      </c>
      <c r="AX2263" s="9">
        <v>9010600000</v>
      </c>
      <c r="AY2263" s="99">
        <v>292</v>
      </c>
      <c r="AZ2263" s="12" t="s">
        <v>207</v>
      </c>
      <c r="BA2263" s="99">
        <v>25</v>
      </c>
      <c r="BB2263" s="12" t="s">
        <v>207</v>
      </c>
      <c r="BC2263" s="99">
        <v>23</v>
      </c>
      <c r="BD2263" s="12" t="s">
        <v>207</v>
      </c>
      <c r="BE2263" s="99">
        <v>33</v>
      </c>
      <c r="BF2263" s="12" t="s">
        <v>321</v>
      </c>
      <c r="BG2263" s="654">
        <v>32.064</v>
      </c>
      <c r="BH2263" s="12" t="s">
        <v>321</v>
      </c>
      <c r="BI2263" s="99">
        <v>21</v>
      </c>
      <c r="BJ2263" s="12" t="s">
        <v>321</v>
      </c>
      <c r="BK2263" s="754">
        <v>0</v>
      </c>
      <c r="BL2263" s="12" t="s">
        <v>321</v>
      </c>
      <c r="BM2263" s="754">
        <v>5.0999999999999997E-2</v>
      </c>
      <c r="BN2263" s="12" t="s">
        <v>321</v>
      </c>
      <c r="BO2263" s="754">
        <v>11.012</v>
      </c>
      <c r="BP2263" s="12" t="s">
        <v>321</v>
      </c>
      <c r="BQ2263" s="754">
        <v>0</v>
      </c>
      <c r="BR2263" s="12" t="s">
        <v>321</v>
      </c>
      <c r="BS2263" s="654">
        <v>0</v>
      </c>
      <c r="BT2263" s="12" t="s">
        <v>321</v>
      </c>
      <c r="BU2263" s="654">
        <v>11.064</v>
      </c>
      <c r="BV2263" s="12" t="s">
        <v>321</v>
      </c>
      <c r="BW2263" s="9">
        <v>0.17</v>
      </c>
      <c r="BX2263" s="9" t="s">
        <v>322</v>
      </c>
      <c r="BY2263" s="755">
        <v>115</v>
      </c>
      <c r="BZ2263" s="9" t="s">
        <v>315</v>
      </c>
      <c r="CA2263" s="755">
        <v>9.8000000000000007</v>
      </c>
      <c r="CB2263" s="9" t="s">
        <v>315</v>
      </c>
      <c r="CC2263" s="755">
        <v>9.1</v>
      </c>
      <c r="CD2263" s="9" t="s">
        <v>315</v>
      </c>
      <c r="CE2263" s="755">
        <v>71</v>
      </c>
      <c r="CF2263" s="9" t="s">
        <v>323</v>
      </c>
      <c r="CG2263" s="755">
        <v>46.3</v>
      </c>
      <c r="CH2263" s="9" t="s">
        <v>323</v>
      </c>
    </row>
    <row r="2264" spans="1:86" x14ac:dyDescent="0.25">
      <c r="A2264" s="444">
        <v>10105618</v>
      </c>
      <c r="C2264" s="772">
        <v>3561</v>
      </c>
      <c r="D2264" s="807">
        <v>0.05</v>
      </c>
      <c r="E2264" s="772">
        <f t="shared" si="97"/>
        <v>3739</v>
      </c>
      <c r="F2264" s="778">
        <v>1.1000000000000001</v>
      </c>
      <c r="G2264" s="774">
        <f t="shared" si="96"/>
        <v>4113</v>
      </c>
      <c r="H2264" s="776"/>
      <c r="I2264" s="758"/>
      <c r="J2264" s="776"/>
      <c r="K2264" s="786"/>
      <c r="L2264" s="9" t="s">
        <v>308</v>
      </c>
      <c r="M2264" s="9" t="s">
        <v>5164</v>
      </c>
      <c r="N2264" s="9" t="s">
        <v>397</v>
      </c>
      <c r="O2264" s="9" t="s">
        <v>310</v>
      </c>
      <c r="P2264" s="9" t="s">
        <v>311</v>
      </c>
      <c r="Q2264" s="9" t="s">
        <v>4894</v>
      </c>
      <c r="R2264" s="9" t="s">
        <v>4897</v>
      </c>
      <c r="S2264" s="9" t="s">
        <v>314</v>
      </c>
      <c r="T2264" s="98" t="s">
        <v>210</v>
      </c>
      <c r="U2264" s="99">
        <v>141</v>
      </c>
      <c r="V2264" s="99" t="s">
        <v>207</v>
      </c>
      <c r="W2264" s="99">
        <v>250</v>
      </c>
      <c r="X2264" s="99" t="s">
        <v>207</v>
      </c>
      <c r="Y2264" s="99">
        <v>151</v>
      </c>
      <c r="Z2264" s="99" t="s">
        <v>207</v>
      </c>
      <c r="AA2264" s="9">
        <v>260</v>
      </c>
      <c r="AB2264" s="99" t="s">
        <v>207</v>
      </c>
      <c r="AC2264" s="9">
        <v>287</v>
      </c>
      <c r="AD2264" s="9" t="s">
        <v>207</v>
      </c>
      <c r="AE2264" s="9">
        <v>113</v>
      </c>
      <c r="AF2264" s="9" t="s">
        <v>315</v>
      </c>
      <c r="AG2264" s="14" t="s">
        <v>328</v>
      </c>
      <c r="AH2264" s="14" t="s">
        <v>207</v>
      </c>
      <c r="AI2264" s="14" t="s">
        <v>329</v>
      </c>
      <c r="AJ2264" s="14" t="s">
        <v>207</v>
      </c>
      <c r="AK2264" s="9">
        <v>5</v>
      </c>
      <c r="AL2264" s="14" t="s">
        <v>207</v>
      </c>
      <c r="AM2264" s="9">
        <v>5</v>
      </c>
      <c r="AN2264" s="14" t="s">
        <v>207</v>
      </c>
      <c r="AO2264" s="9">
        <v>5</v>
      </c>
      <c r="AP2264" s="14" t="s">
        <v>207</v>
      </c>
      <c r="AQ2264" s="9">
        <v>5</v>
      </c>
      <c r="AR2264" s="14" t="s">
        <v>207</v>
      </c>
      <c r="AS2264" s="9" t="s">
        <v>42</v>
      </c>
      <c r="AT2264" s="9" t="s">
        <v>345</v>
      </c>
      <c r="AU2264" s="9" t="s">
        <v>319</v>
      </c>
      <c r="AV2264" s="9" t="s">
        <v>320</v>
      </c>
      <c r="AW2264" s="821" t="s">
        <v>5705</v>
      </c>
      <c r="AX2264" s="9">
        <v>9010600000</v>
      </c>
      <c r="AY2264" s="99">
        <v>312</v>
      </c>
      <c r="AZ2264" s="12" t="s">
        <v>207</v>
      </c>
      <c r="BA2264" s="99">
        <v>25</v>
      </c>
      <c r="BB2264" s="12" t="s">
        <v>207</v>
      </c>
      <c r="BC2264" s="99">
        <v>23</v>
      </c>
      <c r="BD2264" s="12" t="s">
        <v>207</v>
      </c>
      <c r="BE2264" s="99">
        <v>35</v>
      </c>
      <c r="BF2264" s="12" t="s">
        <v>321</v>
      </c>
      <c r="BG2264" s="654">
        <v>34.816000000000003</v>
      </c>
      <c r="BH2264" s="12" t="s">
        <v>321</v>
      </c>
      <c r="BI2264" s="99">
        <v>23</v>
      </c>
      <c r="BJ2264" s="12" t="s">
        <v>321</v>
      </c>
      <c r="BK2264" s="754">
        <v>0</v>
      </c>
      <c r="BL2264" s="12" t="s">
        <v>321</v>
      </c>
      <c r="BM2264" s="754">
        <v>5.0999999999999997E-2</v>
      </c>
      <c r="BN2264" s="12" t="s">
        <v>321</v>
      </c>
      <c r="BO2264" s="754">
        <v>11.763999999999999</v>
      </c>
      <c r="BP2264" s="12" t="s">
        <v>321</v>
      </c>
      <c r="BQ2264" s="754">
        <v>0</v>
      </c>
      <c r="BR2264" s="12" t="s">
        <v>321</v>
      </c>
      <c r="BS2264" s="654">
        <v>0</v>
      </c>
      <c r="BT2264" s="12" t="s">
        <v>321</v>
      </c>
      <c r="BU2264" s="654">
        <v>11.816000000000001</v>
      </c>
      <c r="BV2264" s="12" t="s">
        <v>321</v>
      </c>
      <c r="BW2264" s="9">
        <v>0.18</v>
      </c>
      <c r="BX2264" s="9" t="s">
        <v>322</v>
      </c>
      <c r="BY2264" s="755">
        <v>122.8</v>
      </c>
      <c r="BZ2264" s="9" t="s">
        <v>315</v>
      </c>
      <c r="CA2264" s="755">
        <v>9.8000000000000007</v>
      </c>
      <c r="CB2264" s="9" t="s">
        <v>315</v>
      </c>
      <c r="CC2264" s="755">
        <v>9.1</v>
      </c>
      <c r="CD2264" s="9" t="s">
        <v>315</v>
      </c>
      <c r="CE2264" s="755">
        <v>77</v>
      </c>
      <c r="CF2264" s="9" t="s">
        <v>323</v>
      </c>
      <c r="CG2264" s="755">
        <v>50.7</v>
      </c>
      <c r="CH2264" s="9" t="s">
        <v>323</v>
      </c>
    </row>
    <row r="2265" spans="1:86" x14ac:dyDescent="0.25">
      <c r="A2265" s="444">
        <v>10105619</v>
      </c>
      <c r="C2265" s="772">
        <v>3830</v>
      </c>
      <c r="D2265" s="807">
        <v>0.05</v>
      </c>
      <c r="E2265" s="772">
        <f t="shared" si="97"/>
        <v>4022</v>
      </c>
      <c r="F2265" s="778">
        <v>1.1000000000000001</v>
      </c>
      <c r="G2265" s="774">
        <f t="shared" si="96"/>
        <v>4424</v>
      </c>
      <c r="H2265" s="776"/>
      <c r="I2265" s="758"/>
      <c r="J2265" s="776"/>
      <c r="K2265" s="786"/>
      <c r="L2265" s="9" t="s">
        <v>308</v>
      </c>
      <c r="M2265" s="9" t="s">
        <v>5165</v>
      </c>
      <c r="N2265" s="9" t="s">
        <v>397</v>
      </c>
      <c r="O2265" s="9" t="s">
        <v>310</v>
      </c>
      <c r="P2265" s="9" t="s">
        <v>311</v>
      </c>
      <c r="Q2265" s="9" t="s">
        <v>4894</v>
      </c>
      <c r="R2265" s="9" t="s">
        <v>4897</v>
      </c>
      <c r="S2265" s="9" t="s">
        <v>314</v>
      </c>
      <c r="T2265" s="98" t="s">
        <v>210</v>
      </c>
      <c r="U2265" s="99">
        <v>152</v>
      </c>
      <c r="V2265" s="99" t="s">
        <v>207</v>
      </c>
      <c r="W2265" s="99">
        <v>270</v>
      </c>
      <c r="X2265" s="99" t="s">
        <v>207</v>
      </c>
      <c r="Y2265" s="99">
        <v>162</v>
      </c>
      <c r="Z2265" s="99" t="s">
        <v>207</v>
      </c>
      <c r="AA2265" s="9">
        <v>280</v>
      </c>
      <c r="AB2265" s="99" t="s">
        <v>207</v>
      </c>
      <c r="AC2265" s="9">
        <v>310</v>
      </c>
      <c r="AD2265" s="9" t="s">
        <v>207</v>
      </c>
      <c r="AE2265" s="9">
        <v>122</v>
      </c>
      <c r="AF2265" s="9" t="s">
        <v>315</v>
      </c>
      <c r="AG2265" s="14" t="s">
        <v>330</v>
      </c>
      <c r="AH2265" s="14" t="s">
        <v>207</v>
      </c>
      <c r="AI2265" s="14" t="s">
        <v>331</v>
      </c>
      <c r="AJ2265" s="14" t="s">
        <v>207</v>
      </c>
      <c r="AK2265" s="9">
        <v>5</v>
      </c>
      <c r="AL2265" s="14" t="s">
        <v>207</v>
      </c>
      <c r="AM2265" s="9">
        <v>5</v>
      </c>
      <c r="AN2265" s="14" t="s">
        <v>207</v>
      </c>
      <c r="AO2265" s="9">
        <v>5</v>
      </c>
      <c r="AP2265" s="14" t="s">
        <v>207</v>
      </c>
      <c r="AQ2265" s="9">
        <v>5</v>
      </c>
      <c r="AR2265" s="14" t="s">
        <v>207</v>
      </c>
      <c r="AS2265" s="9" t="s">
        <v>42</v>
      </c>
      <c r="AT2265" s="9" t="s">
        <v>345</v>
      </c>
      <c r="AU2265" s="9" t="s">
        <v>319</v>
      </c>
      <c r="AV2265" s="9" t="s">
        <v>320</v>
      </c>
      <c r="AW2265" s="821" t="s">
        <v>5706</v>
      </c>
      <c r="AX2265" s="9">
        <v>9010600000</v>
      </c>
      <c r="AY2265" s="99">
        <v>330</v>
      </c>
      <c r="AZ2265" s="12" t="s">
        <v>207</v>
      </c>
      <c r="BA2265" s="99">
        <v>25</v>
      </c>
      <c r="BB2265" s="12" t="s">
        <v>207</v>
      </c>
      <c r="BC2265" s="99">
        <v>23</v>
      </c>
      <c r="BD2265" s="12" t="s">
        <v>207</v>
      </c>
      <c r="BE2265" s="99">
        <v>38</v>
      </c>
      <c r="BF2265" s="12" t="s">
        <v>321</v>
      </c>
      <c r="BG2265" s="654">
        <v>37.048000000000002</v>
      </c>
      <c r="BH2265" s="12" t="s">
        <v>321</v>
      </c>
      <c r="BI2265" s="99">
        <v>25</v>
      </c>
      <c r="BJ2265" s="12" t="s">
        <v>321</v>
      </c>
      <c r="BK2265" s="754">
        <v>0</v>
      </c>
      <c r="BL2265" s="12" t="s">
        <v>321</v>
      </c>
      <c r="BM2265" s="754">
        <v>5.0999999999999997E-2</v>
      </c>
      <c r="BN2265" s="12" t="s">
        <v>321</v>
      </c>
      <c r="BO2265" s="754">
        <v>11.996</v>
      </c>
      <c r="BP2265" s="12" t="s">
        <v>321</v>
      </c>
      <c r="BQ2265" s="754">
        <v>0</v>
      </c>
      <c r="BR2265" s="12" t="s">
        <v>321</v>
      </c>
      <c r="BS2265" s="654">
        <v>0</v>
      </c>
      <c r="BT2265" s="12" t="s">
        <v>321</v>
      </c>
      <c r="BU2265" s="654">
        <v>12.048</v>
      </c>
      <c r="BV2265" s="12" t="s">
        <v>321</v>
      </c>
      <c r="BW2265" s="9">
        <v>0.19</v>
      </c>
      <c r="BX2265" s="9" t="s">
        <v>322</v>
      </c>
      <c r="BY2265" s="755">
        <v>129.9</v>
      </c>
      <c r="BZ2265" s="9" t="s">
        <v>315</v>
      </c>
      <c r="CA2265" s="755">
        <v>9.8000000000000007</v>
      </c>
      <c r="CB2265" s="9" t="s">
        <v>315</v>
      </c>
      <c r="CC2265" s="755">
        <v>9.1</v>
      </c>
      <c r="CD2265" s="9" t="s">
        <v>315</v>
      </c>
      <c r="CE2265" s="755">
        <v>82</v>
      </c>
      <c r="CF2265" s="9" t="s">
        <v>323</v>
      </c>
      <c r="CG2265" s="755">
        <v>55.1</v>
      </c>
      <c r="CH2265" s="9" t="s">
        <v>323</v>
      </c>
    </row>
    <row r="2266" spans="1:86" x14ac:dyDescent="0.25">
      <c r="A2266" s="444">
        <v>10105620</v>
      </c>
      <c r="C2266" s="772">
        <v>4114</v>
      </c>
      <c r="D2266" s="807">
        <v>0.05</v>
      </c>
      <c r="E2266" s="772">
        <f t="shared" si="97"/>
        <v>4320</v>
      </c>
      <c r="F2266" s="778">
        <v>1.1000000000000001</v>
      </c>
      <c r="G2266" s="774">
        <f t="shared" si="96"/>
        <v>4752</v>
      </c>
      <c r="H2266" s="776"/>
      <c r="I2266" s="758"/>
      <c r="J2266" s="776"/>
      <c r="K2266" s="786"/>
      <c r="L2266" s="9" t="s">
        <v>308</v>
      </c>
      <c r="M2266" s="9" t="s">
        <v>5166</v>
      </c>
      <c r="N2266" s="9" t="s">
        <v>397</v>
      </c>
      <c r="O2266" s="9" t="s">
        <v>310</v>
      </c>
      <c r="P2266" s="9" t="s">
        <v>311</v>
      </c>
      <c r="Q2266" s="9" t="s">
        <v>4894</v>
      </c>
      <c r="R2266" s="9" t="s">
        <v>4897</v>
      </c>
      <c r="S2266" s="9" t="s">
        <v>314</v>
      </c>
      <c r="T2266" s="98" t="s">
        <v>210</v>
      </c>
      <c r="U2266" s="99">
        <v>163</v>
      </c>
      <c r="V2266" s="99" t="s">
        <v>207</v>
      </c>
      <c r="W2266" s="99">
        <v>290</v>
      </c>
      <c r="X2266" s="99" t="s">
        <v>207</v>
      </c>
      <c r="Y2266" s="99">
        <v>173</v>
      </c>
      <c r="Z2266" s="99" t="s">
        <v>207</v>
      </c>
      <c r="AA2266" s="9">
        <v>300</v>
      </c>
      <c r="AB2266" s="99" t="s">
        <v>207</v>
      </c>
      <c r="AC2266" s="9">
        <v>333</v>
      </c>
      <c r="AD2266" s="9" t="s">
        <v>207</v>
      </c>
      <c r="AE2266" s="9">
        <v>131</v>
      </c>
      <c r="AF2266" s="9" t="s">
        <v>315</v>
      </c>
      <c r="AG2266" s="14" t="s">
        <v>332</v>
      </c>
      <c r="AH2266" s="14" t="s">
        <v>207</v>
      </c>
      <c r="AI2266" s="14" t="s">
        <v>333</v>
      </c>
      <c r="AJ2266" s="14" t="s">
        <v>207</v>
      </c>
      <c r="AK2266" s="9">
        <v>5</v>
      </c>
      <c r="AL2266" s="14" t="s">
        <v>207</v>
      </c>
      <c r="AM2266" s="9">
        <v>5</v>
      </c>
      <c r="AN2266" s="14" t="s">
        <v>207</v>
      </c>
      <c r="AO2266" s="9">
        <v>5</v>
      </c>
      <c r="AP2266" s="14" t="s">
        <v>207</v>
      </c>
      <c r="AQ2266" s="9">
        <v>5</v>
      </c>
      <c r="AR2266" s="14" t="s">
        <v>207</v>
      </c>
      <c r="AS2266" s="9" t="s">
        <v>42</v>
      </c>
      <c r="AT2266" s="9" t="s">
        <v>345</v>
      </c>
      <c r="AU2266" s="9" t="s">
        <v>319</v>
      </c>
      <c r="AV2266" s="9" t="s">
        <v>320</v>
      </c>
      <c r="AW2266" s="821" t="s">
        <v>5707</v>
      </c>
      <c r="AX2266" s="9">
        <v>9010600000</v>
      </c>
      <c r="AY2266" s="99">
        <v>351</v>
      </c>
      <c r="AZ2266" s="12" t="s">
        <v>207</v>
      </c>
      <c r="BA2266" s="99">
        <v>25</v>
      </c>
      <c r="BB2266" s="12" t="s">
        <v>207</v>
      </c>
      <c r="BC2266" s="99">
        <v>23</v>
      </c>
      <c r="BD2266" s="12" t="s">
        <v>207</v>
      </c>
      <c r="BE2266" s="99">
        <v>38</v>
      </c>
      <c r="BF2266" s="12" t="s">
        <v>321</v>
      </c>
      <c r="BG2266" s="654">
        <v>37.558999999999997</v>
      </c>
      <c r="BH2266" s="12" t="s">
        <v>321</v>
      </c>
      <c r="BI2266" s="99">
        <v>26</v>
      </c>
      <c r="BJ2266" s="12" t="s">
        <v>321</v>
      </c>
      <c r="BK2266" s="754">
        <v>0</v>
      </c>
      <c r="BL2266" s="12" t="s">
        <v>321</v>
      </c>
      <c r="BM2266" s="754">
        <v>5.0999999999999997E-2</v>
      </c>
      <c r="BN2266" s="12" t="s">
        <v>321</v>
      </c>
      <c r="BO2266" s="754">
        <v>11.507999999999999</v>
      </c>
      <c r="BP2266" s="12" t="s">
        <v>321</v>
      </c>
      <c r="BQ2266" s="754">
        <v>0</v>
      </c>
      <c r="BR2266" s="12" t="s">
        <v>321</v>
      </c>
      <c r="BS2266" s="654">
        <v>0</v>
      </c>
      <c r="BT2266" s="12" t="s">
        <v>321</v>
      </c>
      <c r="BU2266" s="654">
        <v>11.558999999999999</v>
      </c>
      <c r="BV2266" s="12" t="s">
        <v>321</v>
      </c>
      <c r="BW2266" s="9">
        <v>0.2</v>
      </c>
      <c r="BX2266" s="9" t="s">
        <v>322</v>
      </c>
      <c r="BY2266" s="755">
        <v>138.19999999999999</v>
      </c>
      <c r="BZ2266" s="9" t="s">
        <v>315</v>
      </c>
      <c r="CA2266" s="755">
        <v>9.8000000000000007</v>
      </c>
      <c r="CB2266" s="9" t="s">
        <v>315</v>
      </c>
      <c r="CC2266" s="755">
        <v>9.1</v>
      </c>
      <c r="CD2266" s="9" t="s">
        <v>315</v>
      </c>
      <c r="CE2266" s="755">
        <v>83</v>
      </c>
      <c r="CF2266" s="9" t="s">
        <v>323</v>
      </c>
      <c r="CG2266" s="755">
        <v>57.3</v>
      </c>
      <c r="CH2266" s="9" t="s">
        <v>323</v>
      </c>
    </row>
    <row r="2267" spans="1:86" x14ac:dyDescent="0.25">
      <c r="A2267" s="444">
        <v>10105621</v>
      </c>
      <c r="C2267" s="772">
        <v>4411</v>
      </c>
      <c r="D2267" s="807">
        <v>0.05</v>
      </c>
      <c r="E2267" s="772">
        <f t="shared" si="97"/>
        <v>4632</v>
      </c>
      <c r="F2267" s="778">
        <v>1.1000000000000001</v>
      </c>
      <c r="G2267" s="774">
        <f t="shared" si="96"/>
        <v>5095</v>
      </c>
      <c r="H2267" s="776"/>
      <c r="I2267" s="758"/>
      <c r="J2267" s="776"/>
      <c r="K2267" s="786"/>
      <c r="L2267" s="9" t="s">
        <v>308</v>
      </c>
      <c r="M2267" s="9" t="s">
        <v>5167</v>
      </c>
      <c r="N2267" s="9" t="s">
        <v>397</v>
      </c>
      <c r="O2267" s="9" t="s">
        <v>310</v>
      </c>
      <c r="P2267" s="9" t="s">
        <v>311</v>
      </c>
      <c r="Q2267" s="9" t="s">
        <v>4894</v>
      </c>
      <c r="R2267" s="9" t="s">
        <v>4897</v>
      </c>
      <c r="S2267" s="9" t="s">
        <v>314</v>
      </c>
      <c r="T2267" s="98" t="s">
        <v>210</v>
      </c>
      <c r="U2267" s="99">
        <v>174</v>
      </c>
      <c r="V2267" s="99" t="s">
        <v>207</v>
      </c>
      <c r="W2267" s="99">
        <v>310</v>
      </c>
      <c r="X2267" s="99" t="s">
        <v>207</v>
      </c>
      <c r="Y2267" s="99">
        <v>184</v>
      </c>
      <c r="Z2267" s="99" t="s">
        <v>207</v>
      </c>
      <c r="AA2267" s="9">
        <v>320</v>
      </c>
      <c r="AB2267" s="99" t="s">
        <v>207</v>
      </c>
      <c r="AC2267" s="9">
        <v>355</v>
      </c>
      <c r="AD2267" s="9" t="s">
        <v>207</v>
      </c>
      <c r="AE2267" s="9">
        <v>140</v>
      </c>
      <c r="AF2267" s="9" t="s">
        <v>315</v>
      </c>
      <c r="AG2267" s="14" t="s">
        <v>334</v>
      </c>
      <c r="AH2267" s="14" t="s">
        <v>207</v>
      </c>
      <c r="AI2267" s="14" t="s">
        <v>335</v>
      </c>
      <c r="AJ2267" s="14" t="s">
        <v>207</v>
      </c>
      <c r="AK2267" s="9">
        <v>5</v>
      </c>
      <c r="AL2267" s="14" t="s">
        <v>207</v>
      </c>
      <c r="AM2267" s="9">
        <v>5</v>
      </c>
      <c r="AN2267" s="14" t="s">
        <v>207</v>
      </c>
      <c r="AO2267" s="9">
        <v>5</v>
      </c>
      <c r="AP2267" s="14" t="s">
        <v>207</v>
      </c>
      <c r="AQ2267" s="9">
        <v>5</v>
      </c>
      <c r="AR2267" s="14" t="s">
        <v>207</v>
      </c>
      <c r="AS2267" s="9" t="s">
        <v>42</v>
      </c>
      <c r="AT2267" s="9" t="s">
        <v>345</v>
      </c>
      <c r="AU2267" s="9" t="s">
        <v>319</v>
      </c>
      <c r="AV2267" s="9" t="s">
        <v>320</v>
      </c>
      <c r="AW2267" s="821" t="s">
        <v>5708</v>
      </c>
      <c r="AX2267" s="9">
        <v>9010600000</v>
      </c>
      <c r="AY2267" s="99">
        <v>373</v>
      </c>
      <c r="AZ2267" s="12" t="s">
        <v>207</v>
      </c>
      <c r="BA2267" s="99">
        <v>25</v>
      </c>
      <c r="BB2267" s="12" t="s">
        <v>207</v>
      </c>
      <c r="BC2267" s="99">
        <v>23</v>
      </c>
      <c r="BD2267" s="12" t="s">
        <v>207</v>
      </c>
      <c r="BE2267" s="99">
        <v>41</v>
      </c>
      <c r="BF2267" s="12" t="s">
        <v>321</v>
      </c>
      <c r="BG2267" s="654">
        <v>40.933999999999997</v>
      </c>
      <c r="BH2267" s="12" t="s">
        <v>321</v>
      </c>
      <c r="BI2267" s="99">
        <v>29</v>
      </c>
      <c r="BJ2267" s="12" t="s">
        <v>321</v>
      </c>
      <c r="BK2267" s="754">
        <v>0</v>
      </c>
      <c r="BL2267" s="12" t="s">
        <v>321</v>
      </c>
      <c r="BM2267" s="754">
        <v>5.0999999999999997E-2</v>
      </c>
      <c r="BN2267" s="12" t="s">
        <v>321</v>
      </c>
      <c r="BO2267" s="754">
        <v>11.882999999999999</v>
      </c>
      <c r="BP2267" s="12" t="s">
        <v>321</v>
      </c>
      <c r="BQ2267" s="754">
        <v>0</v>
      </c>
      <c r="BR2267" s="12" t="s">
        <v>321</v>
      </c>
      <c r="BS2267" s="654">
        <v>0</v>
      </c>
      <c r="BT2267" s="12" t="s">
        <v>321</v>
      </c>
      <c r="BU2267" s="654">
        <v>11.933999999999999</v>
      </c>
      <c r="BV2267" s="12" t="s">
        <v>321</v>
      </c>
      <c r="BW2267" s="9">
        <v>0.22</v>
      </c>
      <c r="BX2267" s="9" t="s">
        <v>322</v>
      </c>
      <c r="BY2267" s="755">
        <v>146.9</v>
      </c>
      <c r="BZ2267" s="9" t="s">
        <v>315</v>
      </c>
      <c r="CA2267" s="755">
        <v>9.8000000000000007</v>
      </c>
      <c r="CB2267" s="9" t="s">
        <v>315</v>
      </c>
      <c r="CC2267" s="755">
        <v>9.1</v>
      </c>
      <c r="CD2267" s="9" t="s">
        <v>315</v>
      </c>
      <c r="CE2267" s="755">
        <v>90</v>
      </c>
      <c r="CF2267" s="9" t="s">
        <v>323</v>
      </c>
      <c r="CG2267" s="755">
        <v>63.9</v>
      </c>
      <c r="CH2267" s="9" t="s">
        <v>323</v>
      </c>
    </row>
    <row r="2268" spans="1:86" x14ac:dyDescent="0.25">
      <c r="A2268" s="444">
        <v>10105622</v>
      </c>
      <c r="C2268" s="772">
        <v>4723</v>
      </c>
      <c r="D2268" s="807">
        <v>0.05</v>
      </c>
      <c r="E2268" s="772">
        <f t="shared" si="97"/>
        <v>4959</v>
      </c>
      <c r="F2268" s="778">
        <v>1.1000000000000001</v>
      </c>
      <c r="G2268" s="774">
        <f t="shared" si="96"/>
        <v>5455</v>
      </c>
      <c r="H2268" s="776"/>
      <c r="I2268" s="758"/>
      <c r="J2268" s="776"/>
      <c r="K2268" s="786"/>
      <c r="L2268" s="9" t="s">
        <v>308</v>
      </c>
      <c r="M2268" s="9" t="s">
        <v>5168</v>
      </c>
      <c r="N2268" s="9" t="s">
        <v>397</v>
      </c>
      <c r="O2268" s="9" t="s">
        <v>310</v>
      </c>
      <c r="P2268" s="9" t="s">
        <v>311</v>
      </c>
      <c r="Q2268" s="9" t="s">
        <v>4894</v>
      </c>
      <c r="R2268" s="9" t="s">
        <v>4897</v>
      </c>
      <c r="S2268" s="9" t="s">
        <v>314</v>
      </c>
      <c r="T2268" s="98" t="s">
        <v>210</v>
      </c>
      <c r="U2268" s="99">
        <v>186</v>
      </c>
      <c r="V2268" s="99" t="s">
        <v>207</v>
      </c>
      <c r="W2268" s="99">
        <v>330</v>
      </c>
      <c r="X2268" s="99" t="s">
        <v>207</v>
      </c>
      <c r="Y2268" s="99">
        <v>196</v>
      </c>
      <c r="Z2268" s="99" t="s">
        <v>207</v>
      </c>
      <c r="AA2268" s="9">
        <v>340</v>
      </c>
      <c r="AB2268" s="99" t="s">
        <v>207</v>
      </c>
      <c r="AC2268" s="9">
        <v>379</v>
      </c>
      <c r="AD2268" s="9" t="s">
        <v>207</v>
      </c>
      <c r="AE2268" s="9">
        <v>149</v>
      </c>
      <c r="AF2268" s="9" t="s">
        <v>315</v>
      </c>
      <c r="AG2268" s="14" t="s">
        <v>336</v>
      </c>
      <c r="AH2268" s="14" t="s">
        <v>207</v>
      </c>
      <c r="AI2268" s="14" t="s">
        <v>337</v>
      </c>
      <c r="AJ2268" s="14" t="s">
        <v>207</v>
      </c>
      <c r="AK2268" s="9">
        <v>5</v>
      </c>
      <c r="AL2268" s="14" t="s">
        <v>207</v>
      </c>
      <c r="AM2268" s="9">
        <v>5</v>
      </c>
      <c r="AN2268" s="14" t="s">
        <v>207</v>
      </c>
      <c r="AO2268" s="9">
        <v>5</v>
      </c>
      <c r="AP2268" s="14" t="s">
        <v>207</v>
      </c>
      <c r="AQ2268" s="9">
        <v>5</v>
      </c>
      <c r="AR2268" s="14" t="s">
        <v>207</v>
      </c>
      <c r="AS2268" s="9" t="s">
        <v>42</v>
      </c>
      <c r="AT2268" s="9" t="s">
        <v>345</v>
      </c>
      <c r="AU2268" s="9" t="s">
        <v>319</v>
      </c>
      <c r="AV2268" s="9" t="s">
        <v>320</v>
      </c>
      <c r="AW2268" s="821" t="s">
        <v>5709</v>
      </c>
      <c r="AX2268" s="9">
        <v>9010600000</v>
      </c>
      <c r="AY2268" s="99">
        <v>396</v>
      </c>
      <c r="AZ2268" s="12" t="s">
        <v>207</v>
      </c>
      <c r="BA2268" s="99">
        <v>25</v>
      </c>
      <c r="BB2268" s="12" t="s">
        <v>207</v>
      </c>
      <c r="BC2268" s="99">
        <v>23</v>
      </c>
      <c r="BD2268" s="12" t="s">
        <v>207</v>
      </c>
      <c r="BE2268" s="99">
        <v>43</v>
      </c>
      <c r="BF2268" s="12" t="s">
        <v>321</v>
      </c>
      <c r="BG2268" s="654">
        <v>42.548999999999999</v>
      </c>
      <c r="BH2268" s="12" t="s">
        <v>321</v>
      </c>
      <c r="BI2268" s="99">
        <v>30</v>
      </c>
      <c r="BJ2268" s="12" t="s">
        <v>321</v>
      </c>
      <c r="BK2268" s="754">
        <v>0</v>
      </c>
      <c r="BL2268" s="12" t="s">
        <v>321</v>
      </c>
      <c r="BM2268" s="754">
        <v>5.0999999999999997E-2</v>
      </c>
      <c r="BN2268" s="12" t="s">
        <v>321</v>
      </c>
      <c r="BO2268" s="754">
        <v>12.497999999999999</v>
      </c>
      <c r="BP2268" s="12" t="s">
        <v>321</v>
      </c>
      <c r="BQ2268" s="754">
        <v>0</v>
      </c>
      <c r="BR2268" s="12" t="s">
        <v>321</v>
      </c>
      <c r="BS2268" s="654">
        <v>0</v>
      </c>
      <c r="BT2268" s="12" t="s">
        <v>321</v>
      </c>
      <c r="BU2268" s="654">
        <v>12.548999999999999</v>
      </c>
      <c r="BV2268" s="12" t="s">
        <v>321</v>
      </c>
      <c r="BW2268" s="9">
        <v>0.23</v>
      </c>
      <c r="BX2268" s="9" t="s">
        <v>322</v>
      </c>
      <c r="BY2268" s="755">
        <v>155.9</v>
      </c>
      <c r="BZ2268" s="9" t="s">
        <v>315</v>
      </c>
      <c r="CA2268" s="755">
        <v>9.8000000000000007</v>
      </c>
      <c r="CB2268" s="9" t="s">
        <v>315</v>
      </c>
      <c r="CC2268" s="755">
        <v>9.1</v>
      </c>
      <c r="CD2268" s="9" t="s">
        <v>315</v>
      </c>
      <c r="CE2268" s="755">
        <v>94</v>
      </c>
      <c r="CF2268" s="9" t="s">
        <v>323</v>
      </c>
      <c r="CG2268" s="755">
        <v>66.099999999999994</v>
      </c>
      <c r="CH2268" s="9" t="s">
        <v>323</v>
      </c>
    </row>
    <row r="2269" spans="1:86" x14ac:dyDescent="0.25">
      <c r="A2269" s="444">
        <v>10105623</v>
      </c>
      <c r="C2269" s="772">
        <v>5048</v>
      </c>
      <c r="D2269" s="807">
        <v>0.05</v>
      </c>
      <c r="E2269" s="772">
        <f t="shared" si="97"/>
        <v>5300</v>
      </c>
      <c r="F2269" s="778">
        <v>1.1000000000000001</v>
      </c>
      <c r="G2269" s="774">
        <f t="shared" si="96"/>
        <v>5830</v>
      </c>
      <c r="H2269" s="776"/>
      <c r="I2269" s="758"/>
      <c r="J2269" s="776"/>
      <c r="K2269" s="786"/>
      <c r="L2269" s="9" t="s">
        <v>308</v>
      </c>
      <c r="M2269" s="9" t="s">
        <v>5169</v>
      </c>
      <c r="N2269" s="9" t="s">
        <v>397</v>
      </c>
      <c r="O2269" s="9" t="s">
        <v>310</v>
      </c>
      <c r="P2269" s="9" t="s">
        <v>311</v>
      </c>
      <c r="Q2269" s="9" t="s">
        <v>4894</v>
      </c>
      <c r="R2269" s="9" t="s">
        <v>4897</v>
      </c>
      <c r="S2269" s="9" t="s">
        <v>314</v>
      </c>
      <c r="T2269" s="98" t="s">
        <v>210</v>
      </c>
      <c r="U2269" s="99">
        <v>197</v>
      </c>
      <c r="V2269" s="99" t="s">
        <v>207</v>
      </c>
      <c r="W2269" s="99">
        <v>350</v>
      </c>
      <c r="X2269" s="99" t="s">
        <v>207</v>
      </c>
      <c r="Y2269" s="99">
        <v>207</v>
      </c>
      <c r="Z2269" s="99" t="s">
        <v>207</v>
      </c>
      <c r="AA2269" s="9">
        <v>360</v>
      </c>
      <c r="AB2269" s="99" t="s">
        <v>207</v>
      </c>
      <c r="AC2269" s="9">
        <v>402</v>
      </c>
      <c r="AD2269" s="9" t="s">
        <v>207</v>
      </c>
      <c r="AE2269" s="9">
        <v>158</v>
      </c>
      <c r="AF2269" s="9" t="s">
        <v>315</v>
      </c>
      <c r="AG2269" s="14" t="s">
        <v>338</v>
      </c>
      <c r="AH2269" s="14" t="s">
        <v>207</v>
      </c>
      <c r="AI2269" s="14" t="s">
        <v>339</v>
      </c>
      <c r="AJ2269" s="14" t="s">
        <v>207</v>
      </c>
      <c r="AK2269" s="9">
        <v>5</v>
      </c>
      <c r="AL2269" s="14" t="s">
        <v>207</v>
      </c>
      <c r="AM2269" s="9">
        <v>5</v>
      </c>
      <c r="AN2269" s="14" t="s">
        <v>207</v>
      </c>
      <c r="AO2269" s="9">
        <v>5</v>
      </c>
      <c r="AP2269" s="14" t="s">
        <v>207</v>
      </c>
      <c r="AQ2269" s="9">
        <v>5</v>
      </c>
      <c r="AR2269" s="14" t="s">
        <v>207</v>
      </c>
      <c r="AS2269" s="9" t="s">
        <v>42</v>
      </c>
      <c r="AT2269" s="9" t="s">
        <v>345</v>
      </c>
      <c r="AU2269" s="9" t="s">
        <v>319</v>
      </c>
      <c r="AV2269" s="9" t="s">
        <v>320</v>
      </c>
      <c r="AW2269" s="821" t="s">
        <v>5710</v>
      </c>
      <c r="AX2269" s="9">
        <v>9010600000</v>
      </c>
      <c r="AY2269" s="99">
        <v>419</v>
      </c>
      <c r="AZ2269" s="12" t="s">
        <v>207</v>
      </c>
      <c r="BA2269" s="99">
        <v>30</v>
      </c>
      <c r="BB2269" s="12" t="s">
        <v>207</v>
      </c>
      <c r="BC2269" s="99">
        <v>33</v>
      </c>
      <c r="BD2269" s="12" t="s">
        <v>207</v>
      </c>
      <c r="BE2269" s="99">
        <v>76</v>
      </c>
      <c r="BF2269" s="12" t="s">
        <v>321</v>
      </c>
      <c r="BG2269" s="654">
        <v>75.210999999999999</v>
      </c>
      <c r="BH2269" s="12" t="s">
        <v>321</v>
      </c>
      <c r="BI2269" s="99">
        <v>32</v>
      </c>
      <c r="BJ2269" s="12" t="s">
        <v>321</v>
      </c>
      <c r="BK2269" s="754">
        <v>0</v>
      </c>
      <c r="BL2269" s="12" t="s">
        <v>321</v>
      </c>
      <c r="BM2269" s="754">
        <v>5.0999999999999997E-2</v>
      </c>
      <c r="BN2269" s="12" t="s">
        <v>321</v>
      </c>
      <c r="BO2269" s="754">
        <v>4.8079999999999998</v>
      </c>
      <c r="BP2269" s="12" t="s">
        <v>321</v>
      </c>
      <c r="BQ2269" s="754">
        <v>0.02</v>
      </c>
      <c r="BR2269" s="12" t="s">
        <v>321</v>
      </c>
      <c r="BS2269" s="654">
        <v>38.331000000000003</v>
      </c>
      <c r="BT2269" s="12" t="s">
        <v>321</v>
      </c>
      <c r="BU2269" s="654">
        <v>43.210999999999999</v>
      </c>
      <c r="BV2269" s="12" t="s">
        <v>321</v>
      </c>
      <c r="BW2269" s="9">
        <v>0.42</v>
      </c>
      <c r="BX2269" s="9" t="s">
        <v>322</v>
      </c>
      <c r="BY2269" s="755">
        <v>165</v>
      </c>
      <c r="BZ2269" s="9" t="s">
        <v>315</v>
      </c>
      <c r="CA2269" s="755">
        <v>11.8</v>
      </c>
      <c r="CB2269" s="9" t="s">
        <v>315</v>
      </c>
      <c r="CC2269" s="755">
        <v>13</v>
      </c>
      <c r="CD2269" s="9" t="s">
        <v>315</v>
      </c>
      <c r="CE2269" s="755">
        <v>166</v>
      </c>
      <c r="CF2269" s="9" t="s">
        <v>323</v>
      </c>
      <c r="CG2269" s="755">
        <v>70.5</v>
      </c>
      <c r="CH2269" s="9" t="s">
        <v>323</v>
      </c>
    </row>
    <row r="2270" spans="1:86" x14ac:dyDescent="0.25">
      <c r="A2270" s="444">
        <v>10105624</v>
      </c>
      <c r="C2270" s="772">
        <v>5388</v>
      </c>
      <c r="D2270" s="807">
        <v>0.05</v>
      </c>
      <c r="E2270" s="772">
        <f t="shared" si="97"/>
        <v>5657</v>
      </c>
      <c r="F2270" s="778">
        <v>1.1000000000000001</v>
      </c>
      <c r="G2270" s="774">
        <f t="shared" si="96"/>
        <v>6223</v>
      </c>
      <c r="H2270" s="776"/>
      <c r="I2270" s="758"/>
      <c r="J2270" s="776"/>
      <c r="K2270" s="786"/>
      <c r="L2270" s="9" t="s">
        <v>308</v>
      </c>
      <c r="M2270" s="9" t="s">
        <v>5170</v>
      </c>
      <c r="N2270" s="9" t="s">
        <v>397</v>
      </c>
      <c r="O2270" s="9" t="s">
        <v>310</v>
      </c>
      <c r="P2270" s="9" t="s">
        <v>311</v>
      </c>
      <c r="Q2270" s="9" t="s">
        <v>4894</v>
      </c>
      <c r="R2270" s="9" t="s">
        <v>4897</v>
      </c>
      <c r="S2270" s="9" t="s">
        <v>314</v>
      </c>
      <c r="T2270" s="98" t="s">
        <v>210</v>
      </c>
      <c r="U2270" s="99">
        <v>208</v>
      </c>
      <c r="V2270" s="99" t="s">
        <v>207</v>
      </c>
      <c r="W2270" s="99">
        <v>370</v>
      </c>
      <c r="X2270" s="99" t="s">
        <v>207</v>
      </c>
      <c r="Y2270" s="99">
        <v>218</v>
      </c>
      <c r="Z2270" s="99" t="s">
        <v>207</v>
      </c>
      <c r="AA2270" s="9">
        <v>380</v>
      </c>
      <c r="AB2270" s="99" t="s">
        <v>207</v>
      </c>
      <c r="AC2270" s="9">
        <v>424</v>
      </c>
      <c r="AD2270" s="9" t="s">
        <v>207</v>
      </c>
      <c r="AE2270" s="9">
        <v>167</v>
      </c>
      <c r="AF2270" s="9" t="s">
        <v>315</v>
      </c>
      <c r="AG2270" s="14" t="s">
        <v>340</v>
      </c>
      <c r="AH2270" s="14" t="s">
        <v>207</v>
      </c>
      <c r="AI2270" s="14" t="s">
        <v>341</v>
      </c>
      <c r="AJ2270" s="14" t="s">
        <v>207</v>
      </c>
      <c r="AK2270" s="9">
        <v>5</v>
      </c>
      <c r="AL2270" s="14" t="s">
        <v>207</v>
      </c>
      <c r="AM2270" s="9">
        <v>5</v>
      </c>
      <c r="AN2270" s="14" t="s">
        <v>207</v>
      </c>
      <c r="AO2270" s="9">
        <v>5</v>
      </c>
      <c r="AP2270" s="14" t="s">
        <v>207</v>
      </c>
      <c r="AQ2270" s="9">
        <v>5</v>
      </c>
      <c r="AR2270" s="14" t="s">
        <v>207</v>
      </c>
      <c r="AS2270" s="9" t="s">
        <v>42</v>
      </c>
      <c r="AT2270" s="9" t="s">
        <v>345</v>
      </c>
      <c r="AU2270" s="9" t="s">
        <v>319</v>
      </c>
      <c r="AV2270" s="9" t="s">
        <v>320</v>
      </c>
      <c r="AW2270" s="821" t="s">
        <v>5711</v>
      </c>
      <c r="AX2270" s="9">
        <v>9010600000</v>
      </c>
      <c r="AY2270" s="99">
        <v>434</v>
      </c>
      <c r="AZ2270" s="12" t="s">
        <v>207</v>
      </c>
      <c r="BA2270" s="99">
        <v>30</v>
      </c>
      <c r="BB2270" s="12" t="s">
        <v>207</v>
      </c>
      <c r="BC2270" s="99">
        <v>33</v>
      </c>
      <c r="BD2270" s="12" t="s">
        <v>207</v>
      </c>
      <c r="BE2270" s="99">
        <v>80</v>
      </c>
      <c r="BF2270" s="12" t="s">
        <v>321</v>
      </c>
      <c r="BG2270" s="654">
        <v>79.393000000000001</v>
      </c>
      <c r="BH2270" s="12" t="s">
        <v>321</v>
      </c>
      <c r="BI2270" s="99">
        <v>34</v>
      </c>
      <c r="BJ2270" s="12" t="s">
        <v>321</v>
      </c>
      <c r="BK2270" s="754">
        <v>0</v>
      </c>
      <c r="BL2270" s="12" t="s">
        <v>321</v>
      </c>
      <c r="BM2270" s="754">
        <v>5.0999999999999997E-2</v>
      </c>
      <c r="BN2270" s="12" t="s">
        <v>321</v>
      </c>
      <c r="BO2270" s="754">
        <v>5.9080000000000004</v>
      </c>
      <c r="BP2270" s="12" t="s">
        <v>321</v>
      </c>
      <c r="BQ2270" s="754">
        <v>0.02</v>
      </c>
      <c r="BR2270" s="12" t="s">
        <v>321</v>
      </c>
      <c r="BS2270" s="654">
        <v>39.412999999999997</v>
      </c>
      <c r="BT2270" s="12" t="s">
        <v>321</v>
      </c>
      <c r="BU2270" s="654">
        <v>45.393000000000001</v>
      </c>
      <c r="BV2270" s="12" t="s">
        <v>321</v>
      </c>
      <c r="BW2270" s="9">
        <v>0.44</v>
      </c>
      <c r="BX2270" s="9" t="s">
        <v>322</v>
      </c>
      <c r="BY2270" s="755">
        <v>170.9</v>
      </c>
      <c r="BZ2270" s="9" t="s">
        <v>315</v>
      </c>
      <c r="CA2270" s="755">
        <v>11.8</v>
      </c>
      <c r="CB2270" s="9" t="s">
        <v>315</v>
      </c>
      <c r="CC2270" s="755">
        <v>13</v>
      </c>
      <c r="CD2270" s="9" t="s">
        <v>315</v>
      </c>
      <c r="CE2270" s="755">
        <v>175</v>
      </c>
      <c r="CF2270" s="9" t="s">
        <v>323</v>
      </c>
      <c r="CG2270" s="755">
        <v>75</v>
      </c>
      <c r="CH2270" s="9" t="s">
        <v>323</v>
      </c>
    </row>
    <row r="2271" spans="1:86" x14ac:dyDescent="0.25">
      <c r="A2271" s="444">
        <v>10105625</v>
      </c>
      <c r="C2271" s="772">
        <v>5741</v>
      </c>
      <c r="D2271" s="807">
        <v>0.05</v>
      </c>
      <c r="E2271" s="772">
        <f t="shared" si="97"/>
        <v>6028</v>
      </c>
      <c r="F2271" s="778">
        <v>1.1000000000000001</v>
      </c>
      <c r="G2271" s="774">
        <f t="shared" si="96"/>
        <v>6631</v>
      </c>
      <c r="H2271" s="776"/>
      <c r="I2271" s="758"/>
      <c r="J2271" s="776"/>
      <c r="K2271" s="786"/>
      <c r="L2271" s="9" t="s">
        <v>308</v>
      </c>
      <c r="M2271" s="9" t="s">
        <v>5171</v>
      </c>
      <c r="N2271" s="9" t="s">
        <v>397</v>
      </c>
      <c r="O2271" s="9" t="s">
        <v>310</v>
      </c>
      <c r="P2271" s="9" t="s">
        <v>311</v>
      </c>
      <c r="Q2271" s="9" t="s">
        <v>4894</v>
      </c>
      <c r="R2271" s="9" t="s">
        <v>4897</v>
      </c>
      <c r="S2271" s="9" t="s">
        <v>314</v>
      </c>
      <c r="T2271" s="98" t="s">
        <v>210</v>
      </c>
      <c r="U2271" s="99">
        <v>219</v>
      </c>
      <c r="V2271" s="99" t="s">
        <v>207</v>
      </c>
      <c r="W2271" s="99">
        <v>390</v>
      </c>
      <c r="X2271" s="99" t="s">
        <v>207</v>
      </c>
      <c r="Y2271" s="99">
        <v>229</v>
      </c>
      <c r="Z2271" s="99" t="s">
        <v>207</v>
      </c>
      <c r="AA2271" s="9">
        <v>400</v>
      </c>
      <c r="AB2271" s="99" t="s">
        <v>207</v>
      </c>
      <c r="AC2271" s="9">
        <v>447</v>
      </c>
      <c r="AD2271" s="9" t="s">
        <v>207</v>
      </c>
      <c r="AE2271" s="9">
        <v>176</v>
      </c>
      <c r="AF2271" s="9" t="s">
        <v>315</v>
      </c>
      <c r="AG2271" s="14" t="s">
        <v>342</v>
      </c>
      <c r="AH2271" s="14" t="s">
        <v>207</v>
      </c>
      <c r="AI2271" s="14" t="s">
        <v>343</v>
      </c>
      <c r="AJ2271" s="14" t="s">
        <v>207</v>
      </c>
      <c r="AK2271" s="9">
        <v>5</v>
      </c>
      <c r="AL2271" s="14" t="s">
        <v>207</v>
      </c>
      <c r="AM2271" s="9">
        <v>5</v>
      </c>
      <c r="AN2271" s="14" t="s">
        <v>207</v>
      </c>
      <c r="AO2271" s="9">
        <v>5</v>
      </c>
      <c r="AP2271" s="14" t="s">
        <v>207</v>
      </c>
      <c r="AQ2271" s="9">
        <v>5</v>
      </c>
      <c r="AR2271" s="14" t="s">
        <v>207</v>
      </c>
      <c r="AS2271" s="9" t="s">
        <v>42</v>
      </c>
      <c r="AT2271" s="9" t="s">
        <v>345</v>
      </c>
      <c r="AU2271" s="9" t="s">
        <v>319</v>
      </c>
      <c r="AV2271" s="9" t="s">
        <v>320</v>
      </c>
      <c r="AW2271" s="821" t="s">
        <v>5712</v>
      </c>
      <c r="AX2271" s="9">
        <v>9010600000</v>
      </c>
      <c r="AY2271" s="99">
        <v>452</v>
      </c>
      <c r="AZ2271" s="12" t="s">
        <v>207</v>
      </c>
      <c r="BA2271" s="99">
        <v>30</v>
      </c>
      <c r="BB2271" s="12" t="s">
        <v>207</v>
      </c>
      <c r="BC2271" s="99">
        <v>33</v>
      </c>
      <c r="BD2271" s="12" t="s">
        <v>207</v>
      </c>
      <c r="BE2271" s="99">
        <v>82</v>
      </c>
      <c r="BF2271" s="12" t="s">
        <v>321</v>
      </c>
      <c r="BG2271" s="654">
        <v>81.834999999999994</v>
      </c>
      <c r="BH2271" s="12" t="s">
        <v>321</v>
      </c>
      <c r="BI2271" s="99">
        <v>35</v>
      </c>
      <c r="BJ2271" s="12" t="s">
        <v>321</v>
      </c>
      <c r="BK2271" s="754">
        <v>0</v>
      </c>
      <c r="BL2271" s="12" t="s">
        <v>321</v>
      </c>
      <c r="BM2271" s="754">
        <v>5.0999999999999997E-2</v>
      </c>
      <c r="BN2271" s="12" t="s">
        <v>321</v>
      </c>
      <c r="BO2271" s="754">
        <v>5.9080000000000004</v>
      </c>
      <c r="BP2271" s="12" t="s">
        <v>321</v>
      </c>
      <c r="BQ2271" s="754">
        <v>0.02</v>
      </c>
      <c r="BR2271" s="12" t="s">
        <v>321</v>
      </c>
      <c r="BS2271" s="654">
        <v>40.854999999999997</v>
      </c>
      <c r="BT2271" s="12" t="s">
        <v>321</v>
      </c>
      <c r="BU2271" s="654">
        <v>46.835000000000001</v>
      </c>
      <c r="BV2271" s="12" t="s">
        <v>321</v>
      </c>
      <c r="BW2271" s="9">
        <v>0.46</v>
      </c>
      <c r="BX2271" s="9" t="s">
        <v>322</v>
      </c>
      <c r="BY2271" s="755">
        <v>178</v>
      </c>
      <c r="BZ2271" s="9" t="s">
        <v>315</v>
      </c>
      <c r="CA2271" s="755">
        <v>11.8</v>
      </c>
      <c r="CB2271" s="9" t="s">
        <v>315</v>
      </c>
      <c r="CC2271" s="755">
        <v>13</v>
      </c>
      <c r="CD2271" s="9" t="s">
        <v>315</v>
      </c>
      <c r="CE2271" s="755">
        <v>180</v>
      </c>
      <c r="CF2271" s="9" t="s">
        <v>323</v>
      </c>
      <c r="CG2271" s="755">
        <v>77.2</v>
      </c>
      <c r="CH2271" s="9" t="s">
        <v>323</v>
      </c>
    </row>
    <row r="2272" spans="1:86" x14ac:dyDescent="0.25">
      <c r="A2272" s="444">
        <v>10105637</v>
      </c>
      <c r="C2272" s="772">
        <v>2839</v>
      </c>
      <c r="D2272" s="807">
        <v>0.05</v>
      </c>
      <c r="E2272" s="772">
        <f t="shared" si="97"/>
        <v>2981</v>
      </c>
      <c r="F2272" s="778">
        <v>1.1000000000000001</v>
      </c>
      <c r="G2272" s="774">
        <f t="shared" si="96"/>
        <v>3279</v>
      </c>
      <c r="H2272" s="776"/>
      <c r="I2272" s="758"/>
      <c r="J2272" s="776"/>
      <c r="K2272" s="786"/>
      <c r="L2272" s="9" t="s">
        <v>308</v>
      </c>
      <c r="M2272" s="9" t="s">
        <v>5172</v>
      </c>
      <c r="N2272" s="9" t="s">
        <v>397</v>
      </c>
      <c r="O2272" s="9" t="s">
        <v>310</v>
      </c>
      <c r="P2272" s="9" t="s">
        <v>311</v>
      </c>
      <c r="Q2272" s="9" t="s">
        <v>4894</v>
      </c>
      <c r="R2272" s="9" t="s">
        <v>4897</v>
      </c>
      <c r="S2272" s="9" t="s">
        <v>314</v>
      </c>
      <c r="T2272" s="98" t="s">
        <v>210</v>
      </c>
      <c r="U2272" s="99">
        <v>107</v>
      </c>
      <c r="V2272" s="99" t="s">
        <v>207</v>
      </c>
      <c r="W2272" s="99">
        <v>190</v>
      </c>
      <c r="X2272" s="99" t="s">
        <v>207</v>
      </c>
      <c r="Y2272" s="99">
        <v>117</v>
      </c>
      <c r="Z2272" s="99" t="s">
        <v>207</v>
      </c>
      <c r="AA2272" s="9">
        <v>200</v>
      </c>
      <c r="AB2272" s="99" t="s">
        <v>207</v>
      </c>
      <c r="AC2272" s="9">
        <v>218</v>
      </c>
      <c r="AD2272" s="9" t="s">
        <v>207</v>
      </c>
      <c r="AE2272" s="9">
        <v>86</v>
      </c>
      <c r="AF2272" s="9" t="s">
        <v>315</v>
      </c>
      <c r="AG2272" s="14" t="s">
        <v>316</v>
      </c>
      <c r="AH2272" s="14" t="s">
        <v>207</v>
      </c>
      <c r="AI2272" s="14" t="s">
        <v>317</v>
      </c>
      <c r="AJ2272" s="14" t="s">
        <v>207</v>
      </c>
      <c r="AK2272" s="9">
        <v>5</v>
      </c>
      <c r="AL2272" s="14" t="s">
        <v>207</v>
      </c>
      <c r="AM2272" s="9">
        <v>5</v>
      </c>
      <c r="AN2272" s="14" t="s">
        <v>207</v>
      </c>
      <c r="AO2272" s="9">
        <v>5</v>
      </c>
      <c r="AP2272" s="14" t="s">
        <v>207</v>
      </c>
      <c r="AQ2272" s="9">
        <v>5</v>
      </c>
      <c r="AR2272" s="14" t="s">
        <v>207</v>
      </c>
      <c r="AS2272" s="9" t="s">
        <v>184</v>
      </c>
      <c r="AT2272" s="9" t="s">
        <v>347</v>
      </c>
      <c r="AU2272" s="9" t="s">
        <v>319</v>
      </c>
      <c r="AV2272" s="9" t="s">
        <v>320</v>
      </c>
      <c r="AW2272" s="821" t="s">
        <v>5713</v>
      </c>
      <c r="AX2272" s="9">
        <v>9010600000</v>
      </c>
      <c r="AY2272" s="99">
        <v>251</v>
      </c>
      <c r="AZ2272" s="12" t="s">
        <v>207</v>
      </c>
      <c r="BA2272" s="99">
        <v>25</v>
      </c>
      <c r="BB2272" s="12" t="s">
        <v>207</v>
      </c>
      <c r="BC2272" s="99">
        <v>23</v>
      </c>
      <c r="BD2272" s="12" t="s">
        <v>207</v>
      </c>
      <c r="BE2272" s="99">
        <v>27</v>
      </c>
      <c r="BF2272" s="12" t="s">
        <v>321</v>
      </c>
      <c r="BG2272" s="654">
        <v>26.24</v>
      </c>
      <c r="BH2272" s="12" t="s">
        <v>321</v>
      </c>
      <c r="BI2272" s="99">
        <v>18</v>
      </c>
      <c r="BJ2272" s="12" t="s">
        <v>321</v>
      </c>
      <c r="BK2272" s="754">
        <v>0</v>
      </c>
      <c r="BL2272" s="12" t="s">
        <v>321</v>
      </c>
      <c r="BM2272" s="754">
        <v>5.0999999999999997E-2</v>
      </c>
      <c r="BN2272" s="12" t="s">
        <v>321</v>
      </c>
      <c r="BO2272" s="754">
        <v>8.1890000000000001</v>
      </c>
      <c r="BP2272" s="12" t="s">
        <v>321</v>
      </c>
      <c r="BQ2272" s="754">
        <v>0</v>
      </c>
      <c r="BR2272" s="12" t="s">
        <v>321</v>
      </c>
      <c r="BS2272" s="654">
        <v>0</v>
      </c>
      <c r="BT2272" s="12" t="s">
        <v>321</v>
      </c>
      <c r="BU2272" s="654">
        <v>8.24</v>
      </c>
      <c r="BV2272" s="12" t="s">
        <v>321</v>
      </c>
      <c r="BW2272" s="9">
        <v>0.15</v>
      </c>
      <c r="BX2272" s="9" t="s">
        <v>322</v>
      </c>
      <c r="BY2272" s="755">
        <v>98.8</v>
      </c>
      <c r="BZ2272" s="9" t="s">
        <v>315</v>
      </c>
      <c r="CA2272" s="755">
        <v>9.8000000000000007</v>
      </c>
      <c r="CB2272" s="9" t="s">
        <v>315</v>
      </c>
      <c r="CC2272" s="755">
        <v>9.1</v>
      </c>
      <c r="CD2272" s="9" t="s">
        <v>315</v>
      </c>
      <c r="CE2272" s="755">
        <v>58</v>
      </c>
      <c r="CF2272" s="9" t="s">
        <v>323</v>
      </c>
      <c r="CG2272" s="755">
        <v>39.700000000000003</v>
      </c>
      <c r="CH2272" s="9" t="s">
        <v>323</v>
      </c>
    </row>
    <row r="2273" spans="1:86" x14ac:dyDescent="0.25">
      <c r="A2273" s="444">
        <v>10105638</v>
      </c>
      <c r="C2273" s="772">
        <v>3065</v>
      </c>
      <c r="D2273" s="807">
        <v>0.05</v>
      </c>
      <c r="E2273" s="772">
        <f t="shared" si="97"/>
        <v>3218</v>
      </c>
      <c r="F2273" s="778">
        <v>1.1000000000000001</v>
      </c>
      <c r="G2273" s="774">
        <f t="shared" si="96"/>
        <v>3540</v>
      </c>
      <c r="H2273" s="776"/>
      <c r="I2273" s="758"/>
      <c r="J2273" s="776"/>
      <c r="K2273" s="786"/>
      <c r="L2273" s="9" t="s">
        <v>308</v>
      </c>
      <c r="M2273" s="9" t="s">
        <v>5173</v>
      </c>
      <c r="N2273" s="9" t="s">
        <v>397</v>
      </c>
      <c r="O2273" s="9" t="s">
        <v>310</v>
      </c>
      <c r="P2273" s="9" t="s">
        <v>311</v>
      </c>
      <c r="Q2273" s="9" t="s">
        <v>4894</v>
      </c>
      <c r="R2273" s="9" t="s">
        <v>4897</v>
      </c>
      <c r="S2273" s="9" t="s">
        <v>314</v>
      </c>
      <c r="T2273" s="98" t="s">
        <v>210</v>
      </c>
      <c r="U2273" s="99">
        <v>118</v>
      </c>
      <c r="V2273" s="99" t="s">
        <v>207</v>
      </c>
      <c r="W2273" s="99">
        <v>210</v>
      </c>
      <c r="X2273" s="99" t="s">
        <v>207</v>
      </c>
      <c r="Y2273" s="99">
        <v>128</v>
      </c>
      <c r="Z2273" s="99" t="s">
        <v>207</v>
      </c>
      <c r="AA2273" s="9">
        <v>220</v>
      </c>
      <c r="AB2273" s="99" t="s">
        <v>207</v>
      </c>
      <c r="AC2273" s="9">
        <v>241</v>
      </c>
      <c r="AD2273" s="9" t="s">
        <v>207</v>
      </c>
      <c r="AE2273" s="9">
        <v>95</v>
      </c>
      <c r="AF2273" s="9" t="s">
        <v>315</v>
      </c>
      <c r="AG2273" s="14" t="s">
        <v>324</v>
      </c>
      <c r="AH2273" s="14" t="s">
        <v>207</v>
      </c>
      <c r="AI2273" s="14" t="s">
        <v>325</v>
      </c>
      <c r="AJ2273" s="14" t="s">
        <v>207</v>
      </c>
      <c r="AK2273" s="9">
        <v>5</v>
      </c>
      <c r="AL2273" s="14" t="s">
        <v>207</v>
      </c>
      <c r="AM2273" s="9">
        <v>5</v>
      </c>
      <c r="AN2273" s="14" t="s">
        <v>207</v>
      </c>
      <c r="AO2273" s="9">
        <v>5</v>
      </c>
      <c r="AP2273" s="14" t="s">
        <v>207</v>
      </c>
      <c r="AQ2273" s="9">
        <v>5</v>
      </c>
      <c r="AR2273" s="14" t="s">
        <v>207</v>
      </c>
      <c r="AS2273" s="9" t="s">
        <v>184</v>
      </c>
      <c r="AT2273" s="9" t="s">
        <v>347</v>
      </c>
      <c r="AU2273" s="9" t="s">
        <v>319</v>
      </c>
      <c r="AV2273" s="9" t="s">
        <v>320</v>
      </c>
      <c r="AW2273" s="821" t="s">
        <v>5714</v>
      </c>
      <c r="AX2273" s="9">
        <v>9010600000</v>
      </c>
      <c r="AY2273" s="99">
        <v>272</v>
      </c>
      <c r="AZ2273" s="12" t="s">
        <v>207</v>
      </c>
      <c r="BA2273" s="99">
        <v>25</v>
      </c>
      <c r="BB2273" s="12" t="s">
        <v>207</v>
      </c>
      <c r="BC2273" s="99">
        <v>23</v>
      </c>
      <c r="BD2273" s="12" t="s">
        <v>207</v>
      </c>
      <c r="BE2273" s="99">
        <v>30</v>
      </c>
      <c r="BF2273" s="12" t="s">
        <v>321</v>
      </c>
      <c r="BG2273" s="654">
        <v>29.712</v>
      </c>
      <c r="BH2273" s="12" t="s">
        <v>321</v>
      </c>
      <c r="BI2273" s="99">
        <v>20</v>
      </c>
      <c r="BJ2273" s="12" t="s">
        <v>321</v>
      </c>
      <c r="BK2273" s="754">
        <v>0</v>
      </c>
      <c r="BL2273" s="12" t="s">
        <v>321</v>
      </c>
      <c r="BM2273" s="754">
        <v>5.0999999999999997E-2</v>
      </c>
      <c r="BN2273" s="12" t="s">
        <v>321</v>
      </c>
      <c r="BO2273" s="754">
        <v>9.6609999999999996</v>
      </c>
      <c r="BP2273" s="12" t="s">
        <v>321</v>
      </c>
      <c r="BQ2273" s="754">
        <v>0</v>
      </c>
      <c r="BR2273" s="12" t="s">
        <v>321</v>
      </c>
      <c r="BS2273" s="654">
        <v>0</v>
      </c>
      <c r="BT2273" s="12" t="s">
        <v>321</v>
      </c>
      <c r="BU2273" s="654">
        <v>9.7119999999999997</v>
      </c>
      <c r="BV2273" s="12" t="s">
        <v>321</v>
      </c>
      <c r="BW2273" s="9">
        <v>0.16</v>
      </c>
      <c r="BX2273" s="9" t="s">
        <v>322</v>
      </c>
      <c r="BY2273" s="755">
        <v>107.1</v>
      </c>
      <c r="BZ2273" s="9" t="s">
        <v>315</v>
      </c>
      <c r="CA2273" s="755">
        <v>9.8000000000000007</v>
      </c>
      <c r="CB2273" s="9" t="s">
        <v>315</v>
      </c>
      <c r="CC2273" s="755">
        <v>9.1</v>
      </c>
      <c r="CD2273" s="9" t="s">
        <v>315</v>
      </c>
      <c r="CE2273" s="755">
        <v>66</v>
      </c>
      <c r="CF2273" s="9" t="s">
        <v>323</v>
      </c>
      <c r="CG2273" s="755">
        <v>44.1</v>
      </c>
      <c r="CH2273" s="9" t="s">
        <v>323</v>
      </c>
    </row>
    <row r="2274" spans="1:86" x14ac:dyDescent="0.25">
      <c r="A2274" s="444">
        <v>10105639</v>
      </c>
      <c r="C2274" s="772">
        <v>3306</v>
      </c>
      <c r="D2274" s="807">
        <v>0.05</v>
      </c>
      <c r="E2274" s="772">
        <f t="shared" si="97"/>
        <v>3471</v>
      </c>
      <c r="F2274" s="778">
        <v>1.1000000000000001</v>
      </c>
      <c r="G2274" s="774">
        <f t="shared" si="96"/>
        <v>3818</v>
      </c>
      <c r="H2274" s="776"/>
      <c r="I2274" s="758"/>
      <c r="J2274" s="776"/>
      <c r="K2274" s="786"/>
      <c r="L2274" s="9" t="s">
        <v>308</v>
      </c>
      <c r="M2274" s="9" t="s">
        <v>5174</v>
      </c>
      <c r="N2274" s="9" t="s">
        <v>397</v>
      </c>
      <c r="O2274" s="9" t="s">
        <v>310</v>
      </c>
      <c r="P2274" s="9" t="s">
        <v>311</v>
      </c>
      <c r="Q2274" s="9" t="s">
        <v>4894</v>
      </c>
      <c r="R2274" s="9" t="s">
        <v>4897</v>
      </c>
      <c r="S2274" s="9" t="s">
        <v>314</v>
      </c>
      <c r="T2274" s="98" t="s">
        <v>210</v>
      </c>
      <c r="U2274" s="99">
        <v>129</v>
      </c>
      <c r="V2274" s="99" t="s">
        <v>207</v>
      </c>
      <c r="W2274" s="99">
        <v>230</v>
      </c>
      <c r="X2274" s="99" t="s">
        <v>207</v>
      </c>
      <c r="Y2274" s="99">
        <v>139</v>
      </c>
      <c r="Z2274" s="99" t="s">
        <v>207</v>
      </c>
      <c r="AA2274" s="9">
        <v>240</v>
      </c>
      <c r="AB2274" s="99" t="s">
        <v>207</v>
      </c>
      <c r="AC2274" s="9">
        <v>264</v>
      </c>
      <c r="AD2274" s="9" t="s">
        <v>207</v>
      </c>
      <c r="AE2274" s="9">
        <v>104</v>
      </c>
      <c r="AF2274" s="9" t="s">
        <v>315</v>
      </c>
      <c r="AG2274" s="14" t="s">
        <v>326</v>
      </c>
      <c r="AH2274" s="14" t="s">
        <v>207</v>
      </c>
      <c r="AI2274" s="14" t="s">
        <v>327</v>
      </c>
      <c r="AJ2274" s="14" t="s">
        <v>207</v>
      </c>
      <c r="AK2274" s="9">
        <v>5</v>
      </c>
      <c r="AL2274" s="14" t="s">
        <v>207</v>
      </c>
      <c r="AM2274" s="9">
        <v>5</v>
      </c>
      <c r="AN2274" s="14" t="s">
        <v>207</v>
      </c>
      <c r="AO2274" s="9">
        <v>5</v>
      </c>
      <c r="AP2274" s="14" t="s">
        <v>207</v>
      </c>
      <c r="AQ2274" s="9">
        <v>5</v>
      </c>
      <c r="AR2274" s="14" t="s">
        <v>207</v>
      </c>
      <c r="AS2274" s="9" t="s">
        <v>184</v>
      </c>
      <c r="AT2274" s="9" t="s">
        <v>347</v>
      </c>
      <c r="AU2274" s="9" t="s">
        <v>319</v>
      </c>
      <c r="AV2274" s="9" t="s">
        <v>320</v>
      </c>
      <c r="AW2274" s="821" t="s">
        <v>5715</v>
      </c>
      <c r="AX2274" s="9">
        <v>9010600000</v>
      </c>
      <c r="AY2274" s="99">
        <v>292</v>
      </c>
      <c r="AZ2274" s="12" t="s">
        <v>207</v>
      </c>
      <c r="BA2274" s="99">
        <v>25</v>
      </c>
      <c r="BB2274" s="12" t="s">
        <v>207</v>
      </c>
      <c r="BC2274" s="99">
        <v>23</v>
      </c>
      <c r="BD2274" s="12" t="s">
        <v>207</v>
      </c>
      <c r="BE2274" s="99">
        <v>33</v>
      </c>
      <c r="BF2274" s="12" t="s">
        <v>321</v>
      </c>
      <c r="BG2274" s="654">
        <v>32.064</v>
      </c>
      <c r="BH2274" s="12" t="s">
        <v>321</v>
      </c>
      <c r="BI2274" s="99">
        <v>21</v>
      </c>
      <c r="BJ2274" s="12" t="s">
        <v>321</v>
      </c>
      <c r="BK2274" s="754">
        <v>0</v>
      </c>
      <c r="BL2274" s="12" t="s">
        <v>321</v>
      </c>
      <c r="BM2274" s="754">
        <v>5.0999999999999997E-2</v>
      </c>
      <c r="BN2274" s="12" t="s">
        <v>321</v>
      </c>
      <c r="BO2274" s="754">
        <v>11.012</v>
      </c>
      <c r="BP2274" s="12" t="s">
        <v>321</v>
      </c>
      <c r="BQ2274" s="754">
        <v>0</v>
      </c>
      <c r="BR2274" s="12" t="s">
        <v>321</v>
      </c>
      <c r="BS2274" s="654">
        <v>0</v>
      </c>
      <c r="BT2274" s="12" t="s">
        <v>321</v>
      </c>
      <c r="BU2274" s="654">
        <v>11.064</v>
      </c>
      <c r="BV2274" s="12" t="s">
        <v>321</v>
      </c>
      <c r="BW2274" s="9">
        <v>0.17</v>
      </c>
      <c r="BX2274" s="9" t="s">
        <v>322</v>
      </c>
      <c r="BY2274" s="755">
        <v>115</v>
      </c>
      <c r="BZ2274" s="9" t="s">
        <v>315</v>
      </c>
      <c r="CA2274" s="755">
        <v>9.8000000000000007</v>
      </c>
      <c r="CB2274" s="9" t="s">
        <v>315</v>
      </c>
      <c r="CC2274" s="755">
        <v>9.1</v>
      </c>
      <c r="CD2274" s="9" t="s">
        <v>315</v>
      </c>
      <c r="CE2274" s="755">
        <v>71</v>
      </c>
      <c r="CF2274" s="9" t="s">
        <v>323</v>
      </c>
      <c r="CG2274" s="755">
        <v>46.3</v>
      </c>
      <c r="CH2274" s="9" t="s">
        <v>323</v>
      </c>
    </row>
    <row r="2275" spans="1:86" x14ac:dyDescent="0.25">
      <c r="A2275" s="444">
        <v>10105640</v>
      </c>
      <c r="C2275" s="772">
        <v>3561</v>
      </c>
      <c r="D2275" s="807">
        <v>0.05</v>
      </c>
      <c r="E2275" s="772">
        <f t="shared" si="97"/>
        <v>3739</v>
      </c>
      <c r="F2275" s="778">
        <v>1.1000000000000001</v>
      </c>
      <c r="G2275" s="774">
        <f t="shared" si="96"/>
        <v>4113</v>
      </c>
      <c r="H2275" s="776"/>
      <c r="I2275" s="758"/>
      <c r="J2275" s="776"/>
      <c r="K2275" s="786"/>
      <c r="L2275" s="9" t="s">
        <v>308</v>
      </c>
      <c r="M2275" s="9" t="s">
        <v>5175</v>
      </c>
      <c r="N2275" s="9" t="s">
        <v>397</v>
      </c>
      <c r="O2275" s="9" t="s">
        <v>310</v>
      </c>
      <c r="P2275" s="9" t="s">
        <v>311</v>
      </c>
      <c r="Q2275" s="9" t="s">
        <v>4894</v>
      </c>
      <c r="R2275" s="9" t="s">
        <v>4897</v>
      </c>
      <c r="S2275" s="9" t="s">
        <v>314</v>
      </c>
      <c r="T2275" s="98" t="s">
        <v>210</v>
      </c>
      <c r="U2275" s="99">
        <v>141</v>
      </c>
      <c r="V2275" s="99" t="s">
        <v>207</v>
      </c>
      <c r="W2275" s="99">
        <v>250</v>
      </c>
      <c r="X2275" s="99" t="s">
        <v>207</v>
      </c>
      <c r="Y2275" s="99">
        <v>151</v>
      </c>
      <c r="Z2275" s="99" t="s">
        <v>207</v>
      </c>
      <c r="AA2275" s="9">
        <v>260</v>
      </c>
      <c r="AB2275" s="99" t="s">
        <v>207</v>
      </c>
      <c r="AC2275" s="9">
        <v>287</v>
      </c>
      <c r="AD2275" s="9" t="s">
        <v>207</v>
      </c>
      <c r="AE2275" s="9">
        <v>113</v>
      </c>
      <c r="AF2275" s="9" t="s">
        <v>315</v>
      </c>
      <c r="AG2275" s="14" t="s">
        <v>328</v>
      </c>
      <c r="AH2275" s="14" t="s">
        <v>207</v>
      </c>
      <c r="AI2275" s="14" t="s">
        <v>329</v>
      </c>
      <c r="AJ2275" s="14" t="s">
        <v>207</v>
      </c>
      <c r="AK2275" s="9">
        <v>5</v>
      </c>
      <c r="AL2275" s="14" t="s">
        <v>207</v>
      </c>
      <c r="AM2275" s="9">
        <v>5</v>
      </c>
      <c r="AN2275" s="14" t="s">
        <v>207</v>
      </c>
      <c r="AO2275" s="9">
        <v>5</v>
      </c>
      <c r="AP2275" s="14" t="s">
        <v>207</v>
      </c>
      <c r="AQ2275" s="9">
        <v>5</v>
      </c>
      <c r="AR2275" s="14" t="s">
        <v>207</v>
      </c>
      <c r="AS2275" s="9" t="s">
        <v>184</v>
      </c>
      <c r="AT2275" s="9" t="s">
        <v>347</v>
      </c>
      <c r="AU2275" s="9" t="s">
        <v>319</v>
      </c>
      <c r="AV2275" s="9" t="s">
        <v>320</v>
      </c>
      <c r="AW2275" s="821" t="s">
        <v>5716</v>
      </c>
      <c r="AX2275" s="9">
        <v>9010600000</v>
      </c>
      <c r="AY2275" s="99">
        <v>312</v>
      </c>
      <c r="AZ2275" s="12" t="s">
        <v>207</v>
      </c>
      <c r="BA2275" s="99">
        <v>25</v>
      </c>
      <c r="BB2275" s="12" t="s">
        <v>207</v>
      </c>
      <c r="BC2275" s="99">
        <v>23</v>
      </c>
      <c r="BD2275" s="12" t="s">
        <v>207</v>
      </c>
      <c r="BE2275" s="99">
        <v>35</v>
      </c>
      <c r="BF2275" s="12" t="s">
        <v>321</v>
      </c>
      <c r="BG2275" s="654">
        <v>34.816000000000003</v>
      </c>
      <c r="BH2275" s="12" t="s">
        <v>321</v>
      </c>
      <c r="BI2275" s="99">
        <v>23</v>
      </c>
      <c r="BJ2275" s="12" t="s">
        <v>321</v>
      </c>
      <c r="BK2275" s="754">
        <v>0</v>
      </c>
      <c r="BL2275" s="12" t="s">
        <v>321</v>
      </c>
      <c r="BM2275" s="754">
        <v>5.0999999999999997E-2</v>
      </c>
      <c r="BN2275" s="12" t="s">
        <v>321</v>
      </c>
      <c r="BO2275" s="754">
        <v>11.763999999999999</v>
      </c>
      <c r="BP2275" s="12" t="s">
        <v>321</v>
      </c>
      <c r="BQ2275" s="754">
        <v>0</v>
      </c>
      <c r="BR2275" s="12" t="s">
        <v>321</v>
      </c>
      <c r="BS2275" s="654">
        <v>0</v>
      </c>
      <c r="BT2275" s="12" t="s">
        <v>321</v>
      </c>
      <c r="BU2275" s="654">
        <v>11.816000000000001</v>
      </c>
      <c r="BV2275" s="12" t="s">
        <v>321</v>
      </c>
      <c r="BW2275" s="9">
        <v>0.18</v>
      </c>
      <c r="BX2275" s="9" t="s">
        <v>322</v>
      </c>
      <c r="BY2275" s="755">
        <v>122.8</v>
      </c>
      <c r="BZ2275" s="9" t="s">
        <v>315</v>
      </c>
      <c r="CA2275" s="755">
        <v>9.8000000000000007</v>
      </c>
      <c r="CB2275" s="9" t="s">
        <v>315</v>
      </c>
      <c r="CC2275" s="755">
        <v>9.1</v>
      </c>
      <c r="CD2275" s="9" t="s">
        <v>315</v>
      </c>
      <c r="CE2275" s="755">
        <v>77</v>
      </c>
      <c r="CF2275" s="9" t="s">
        <v>323</v>
      </c>
      <c r="CG2275" s="755">
        <v>50.7</v>
      </c>
      <c r="CH2275" s="9" t="s">
        <v>323</v>
      </c>
    </row>
    <row r="2276" spans="1:86" x14ac:dyDescent="0.25">
      <c r="A2276" s="444">
        <v>10105641</v>
      </c>
      <c r="C2276" s="772">
        <v>3830</v>
      </c>
      <c r="D2276" s="807">
        <v>0.05</v>
      </c>
      <c r="E2276" s="772">
        <f t="shared" si="97"/>
        <v>4022</v>
      </c>
      <c r="F2276" s="778">
        <v>1.1000000000000001</v>
      </c>
      <c r="G2276" s="774">
        <f t="shared" si="96"/>
        <v>4424</v>
      </c>
      <c r="H2276" s="776"/>
      <c r="I2276" s="758"/>
      <c r="J2276" s="776"/>
      <c r="K2276" s="786"/>
      <c r="L2276" s="9" t="s">
        <v>308</v>
      </c>
      <c r="M2276" s="9" t="s">
        <v>5176</v>
      </c>
      <c r="N2276" s="9" t="s">
        <v>397</v>
      </c>
      <c r="O2276" s="9" t="s">
        <v>310</v>
      </c>
      <c r="P2276" s="9" t="s">
        <v>311</v>
      </c>
      <c r="Q2276" s="9" t="s">
        <v>4894</v>
      </c>
      <c r="R2276" s="9" t="s">
        <v>4897</v>
      </c>
      <c r="S2276" s="9" t="s">
        <v>314</v>
      </c>
      <c r="T2276" s="98" t="s">
        <v>210</v>
      </c>
      <c r="U2276" s="99">
        <v>152</v>
      </c>
      <c r="V2276" s="99" t="s">
        <v>207</v>
      </c>
      <c r="W2276" s="99">
        <v>270</v>
      </c>
      <c r="X2276" s="99" t="s">
        <v>207</v>
      </c>
      <c r="Y2276" s="99">
        <v>162</v>
      </c>
      <c r="Z2276" s="99" t="s">
        <v>207</v>
      </c>
      <c r="AA2276" s="9">
        <v>280</v>
      </c>
      <c r="AB2276" s="99" t="s">
        <v>207</v>
      </c>
      <c r="AC2276" s="9">
        <v>310</v>
      </c>
      <c r="AD2276" s="9" t="s">
        <v>207</v>
      </c>
      <c r="AE2276" s="9">
        <v>122</v>
      </c>
      <c r="AF2276" s="9" t="s">
        <v>315</v>
      </c>
      <c r="AG2276" s="14" t="s">
        <v>330</v>
      </c>
      <c r="AH2276" s="14" t="s">
        <v>207</v>
      </c>
      <c r="AI2276" s="14" t="s">
        <v>331</v>
      </c>
      <c r="AJ2276" s="14" t="s">
        <v>207</v>
      </c>
      <c r="AK2276" s="9">
        <v>5</v>
      </c>
      <c r="AL2276" s="14" t="s">
        <v>207</v>
      </c>
      <c r="AM2276" s="9">
        <v>5</v>
      </c>
      <c r="AN2276" s="14" t="s">
        <v>207</v>
      </c>
      <c r="AO2276" s="9">
        <v>5</v>
      </c>
      <c r="AP2276" s="14" t="s">
        <v>207</v>
      </c>
      <c r="AQ2276" s="9">
        <v>5</v>
      </c>
      <c r="AR2276" s="14" t="s">
        <v>207</v>
      </c>
      <c r="AS2276" s="9" t="s">
        <v>184</v>
      </c>
      <c r="AT2276" s="9" t="s">
        <v>347</v>
      </c>
      <c r="AU2276" s="9" t="s">
        <v>319</v>
      </c>
      <c r="AV2276" s="9" t="s">
        <v>320</v>
      </c>
      <c r="AW2276" s="821" t="s">
        <v>5717</v>
      </c>
      <c r="AX2276" s="9">
        <v>9010600000</v>
      </c>
      <c r="AY2276" s="99">
        <v>330</v>
      </c>
      <c r="AZ2276" s="12" t="s">
        <v>207</v>
      </c>
      <c r="BA2276" s="99">
        <v>25</v>
      </c>
      <c r="BB2276" s="12" t="s">
        <v>207</v>
      </c>
      <c r="BC2276" s="99">
        <v>23</v>
      </c>
      <c r="BD2276" s="12" t="s">
        <v>207</v>
      </c>
      <c r="BE2276" s="99">
        <v>38</v>
      </c>
      <c r="BF2276" s="12" t="s">
        <v>321</v>
      </c>
      <c r="BG2276" s="654">
        <v>37.048000000000002</v>
      </c>
      <c r="BH2276" s="12" t="s">
        <v>321</v>
      </c>
      <c r="BI2276" s="99">
        <v>25</v>
      </c>
      <c r="BJ2276" s="12" t="s">
        <v>321</v>
      </c>
      <c r="BK2276" s="754">
        <v>0</v>
      </c>
      <c r="BL2276" s="12" t="s">
        <v>321</v>
      </c>
      <c r="BM2276" s="754">
        <v>5.0999999999999997E-2</v>
      </c>
      <c r="BN2276" s="12" t="s">
        <v>321</v>
      </c>
      <c r="BO2276" s="754">
        <v>11.996</v>
      </c>
      <c r="BP2276" s="12" t="s">
        <v>321</v>
      </c>
      <c r="BQ2276" s="754">
        <v>0</v>
      </c>
      <c r="BR2276" s="12" t="s">
        <v>321</v>
      </c>
      <c r="BS2276" s="654">
        <v>0</v>
      </c>
      <c r="BT2276" s="12" t="s">
        <v>321</v>
      </c>
      <c r="BU2276" s="654">
        <v>12.048</v>
      </c>
      <c r="BV2276" s="12" t="s">
        <v>321</v>
      </c>
      <c r="BW2276" s="9">
        <v>0.19</v>
      </c>
      <c r="BX2276" s="9" t="s">
        <v>322</v>
      </c>
      <c r="BY2276" s="755">
        <v>129.9</v>
      </c>
      <c r="BZ2276" s="9" t="s">
        <v>315</v>
      </c>
      <c r="CA2276" s="755">
        <v>9.8000000000000007</v>
      </c>
      <c r="CB2276" s="9" t="s">
        <v>315</v>
      </c>
      <c r="CC2276" s="755">
        <v>9.1</v>
      </c>
      <c r="CD2276" s="9" t="s">
        <v>315</v>
      </c>
      <c r="CE2276" s="755">
        <v>82</v>
      </c>
      <c r="CF2276" s="9" t="s">
        <v>323</v>
      </c>
      <c r="CG2276" s="755">
        <v>55.1</v>
      </c>
      <c r="CH2276" s="9" t="s">
        <v>323</v>
      </c>
    </row>
    <row r="2277" spans="1:86" x14ac:dyDescent="0.25">
      <c r="A2277" s="444">
        <v>10105642</v>
      </c>
      <c r="C2277" s="772">
        <v>4114</v>
      </c>
      <c r="D2277" s="807">
        <v>0.05</v>
      </c>
      <c r="E2277" s="772">
        <f t="shared" si="97"/>
        <v>4320</v>
      </c>
      <c r="F2277" s="778">
        <v>1.1000000000000001</v>
      </c>
      <c r="G2277" s="774">
        <f t="shared" si="96"/>
        <v>4752</v>
      </c>
      <c r="H2277" s="776"/>
      <c r="I2277" s="758"/>
      <c r="J2277" s="776"/>
      <c r="K2277" s="786"/>
      <c r="L2277" s="9" t="s">
        <v>308</v>
      </c>
      <c r="M2277" s="9" t="s">
        <v>5177</v>
      </c>
      <c r="N2277" s="9" t="s">
        <v>397</v>
      </c>
      <c r="O2277" s="9" t="s">
        <v>310</v>
      </c>
      <c r="P2277" s="9" t="s">
        <v>311</v>
      </c>
      <c r="Q2277" s="9" t="s">
        <v>4894</v>
      </c>
      <c r="R2277" s="9" t="s">
        <v>4897</v>
      </c>
      <c r="S2277" s="9" t="s">
        <v>314</v>
      </c>
      <c r="T2277" s="98" t="s">
        <v>210</v>
      </c>
      <c r="U2277" s="99">
        <v>163</v>
      </c>
      <c r="V2277" s="99" t="s">
        <v>207</v>
      </c>
      <c r="W2277" s="99">
        <v>290</v>
      </c>
      <c r="X2277" s="99" t="s">
        <v>207</v>
      </c>
      <c r="Y2277" s="99">
        <v>173</v>
      </c>
      <c r="Z2277" s="99" t="s">
        <v>207</v>
      </c>
      <c r="AA2277" s="9">
        <v>300</v>
      </c>
      <c r="AB2277" s="99" t="s">
        <v>207</v>
      </c>
      <c r="AC2277" s="9">
        <v>333</v>
      </c>
      <c r="AD2277" s="9" t="s">
        <v>207</v>
      </c>
      <c r="AE2277" s="9">
        <v>131</v>
      </c>
      <c r="AF2277" s="9" t="s">
        <v>315</v>
      </c>
      <c r="AG2277" s="14" t="s">
        <v>332</v>
      </c>
      <c r="AH2277" s="14" t="s">
        <v>207</v>
      </c>
      <c r="AI2277" s="14" t="s">
        <v>333</v>
      </c>
      <c r="AJ2277" s="14" t="s">
        <v>207</v>
      </c>
      <c r="AK2277" s="9">
        <v>5</v>
      </c>
      <c r="AL2277" s="14" t="s">
        <v>207</v>
      </c>
      <c r="AM2277" s="9">
        <v>5</v>
      </c>
      <c r="AN2277" s="14" t="s">
        <v>207</v>
      </c>
      <c r="AO2277" s="9">
        <v>5</v>
      </c>
      <c r="AP2277" s="14" t="s">
        <v>207</v>
      </c>
      <c r="AQ2277" s="9">
        <v>5</v>
      </c>
      <c r="AR2277" s="14" t="s">
        <v>207</v>
      </c>
      <c r="AS2277" s="9" t="s">
        <v>184</v>
      </c>
      <c r="AT2277" s="9" t="s">
        <v>347</v>
      </c>
      <c r="AU2277" s="9" t="s">
        <v>319</v>
      </c>
      <c r="AV2277" s="9" t="s">
        <v>320</v>
      </c>
      <c r="AW2277" s="821" t="s">
        <v>5718</v>
      </c>
      <c r="AX2277" s="9">
        <v>9010600000</v>
      </c>
      <c r="AY2277" s="99">
        <v>351</v>
      </c>
      <c r="AZ2277" s="12" t="s">
        <v>207</v>
      </c>
      <c r="BA2277" s="99">
        <v>25</v>
      </c>
      <c r="BB2277" s="12" t="s">
        <v>207</v>
      </c>
      <c r="BC2277" s="99">
        <v>23</v>
      </c>
      <c r="BD2277" s="12" t="s">
        <v>207</v>
      </c>
      <c r="BE2277" s="99">
        <v>38</v>
      </c>
      <c r="BF2277" s="12" t="s">
        <v>321</v>
      </c>
      <c r="BG2277" s="654">
        <v>37.558999999999997</v>
      </c>
      <c r="BH2277" s="12" t="s">
        <v>321</v>
      </c>
      <c r="BI2277" s="99">
        <v>26</v>
      </c>
      <c r="BJ2277" s="12" t="s">
        <v>321</v>
      </c>
      <c r="BK2277" s="754">
        <v>0</v>
      </c>
      <c r="BL2277" s="12" t="s">
        <v>321</v>
      </c>
      <c r="BM2277" s="754">
        <v>5.0999999999999997E-2</v>
      </c>
      <c r="BN2277" s="12" t="s">
        <v>321</v>
      </c>
      <c r="BO2277" s="754">
        <v>11.507999999999999</v>
      </c>
      <c r="BP2277" s="12" t="s">
        <v>321</v>
      </c>
      <c r="BQ2277" s="754">
        <v>0</v>
      </c>
      <c r="BR2277" s="12" t="s">
        <v>321</v>
      </c>
      <c r="BS2277" s="654">
        <v>0</v>
      </c>
      <c r="BT2277" s="12" t="s">
        <v>321</v>
      </c>
      <c r="BU2277" s="654">
        <v>11.558999999999999</v>
      </c>
      <c r="BV2277" s="12" t="s">
        <v>321</v>
      </c>
      <c r="BW2277" s="9">
        <v>0.2</v>
      </c>
      <c r="BX2277" s="9" t="s">
        <v>322</v>
      </c>
      <c r="BY2277" s="755">
        <v>138.19999999999999</v>
      </c>
      <c r="BZ2277" s="9" t="s">
        <v>315</v>
      </c>
      <c r="CA2277" s="755">
        <v>9.8000000000000007</v>
      </c>
      <c r="CB2277" s="9" t="s">
        <v>315</v>
      </c>
      <c r="CC2277" s="755">
        <v>9.1</v>
      </c>
      <c r="CD2277" s="9" t="s">
        <v>315</v>
      </c>
      <c r="CE2277" s="755">
        <v>83</v>
      </c>
      <c r="CF2277" s="9" t="s">
        <v>323</v>
      </c>
      <c r="CG2277" s="755">
        <v>57.3</v>
      </c>
      <c r="CH2277" s="9" t="s">
        <v>323</v>
      </c>
    </row>
    <row r="2278" spans="1:86" x14ac:dyDescent="0.25">
      <c r="A2278" s="444">
        <v>10105643</v>
      </c>
      <c r="C2278" s="772">
        <v>4411</v>
      </c>
      <c r="D2278" s="807">
        <v>0.05</v>
      </c>
      <c r="E2278" s="772">
        <f t="shared" si="97"/>
        <v>4632</v>
      </c>
      <c r="F2278" s="778">
        <v>1.1000000000000001</v>
      </c>
      <c r="G2278" s="774">
        <f t="shared" si="96"/>
        <v>5095</v>
      </c>
      <c r="H2278" s="776"/>
      <c r="I2278" s="758"/>
      <c r="J2278" s="776"/>
      <c r="K2278" s="786"/>
      <c r="L2278" s="9" t="s">
        <v>308</v>
      </c>
      <c r="M2278" s="9" t="s">
        <v>5178</v>
      </c>
      <c r="N2278" s="9" t="s">
        <v>397</v>
      </c>
      <c r="O2278" s="9" t="s">
        <v>310</v>
      </c>
      <c r="P2278" s="9" t="s">
        <v>311</v>
      </c>
      <c r="Q2278" s="9" t="s">
        <v>4894</v>
      </c>
      <c r="R2278" s="9" t="s">
        <v>4897</v>
      </c>
      <c r="S2278" s="9" t="s">
        <v>314</v>
      </c>
      <c r="T2278" s="98" t="s">
        <v>210</v>
      </c>
      <c r="U2278" s="99">
        <v>174</v>
      </c>
      <c r="V2278" s="99" t="s">
        <v>207</v>
      </c>
      <c r="W2278" s="99">
        <v>310</v>
      </c>
      <c r="X2278" s="99" t="s">
        <v>207</v>
      </c>
      <c r="Y2278" s="99">
        <v>184</v>
      </c>
      <c r="Z2278" s="99" t="s">
        <v>207</v>
      </c>
      <c r="AA2278" s="9">
        <v>320</v>
      </c>
      <c r="AB2278" s="99" t="s">
        <v>207</v>
      </c>
      <c r="AC2278" s="9">
        <v>355</v>
      </c>
      <c r="AD2278" s="9" t="s">
        <v>207</v>
      </c>
      <c r="AE2278" s="9">
        <v>140</v>
      </c>
      <c r="AF2278" s="9" t="s">
        <v>315</v>
      </c>
      <c r="AG2278" s="14" t="s">
        <v>334</v>
      </c>
      <c r="AH2278" s="14" t="s">
        <v>207</v>
      </c>
      <c r="AI2278" s="14" t="s">
        <v>335</v>
      </c>
      <c r="AJ2278" s="14" t="s">
        <v>207</v>
      </c>
      <c r="AK2278" s="9">
        <v>5</v>
      </c>
      <c r="AL2278" s="14" t="s">
        <v>207</v>
      </c>
      <c r="AM2278" s="9">
        <v>5</v>
      </c>
      <c r="AN2278" s="14" t="s">
        <v>207</v>
      </c>
      <c r="AO2278" s="9">
        <v>5</v>
      </c>
      <c r="AP2278" s="14" t="s">
        <v>207</v>
      </c>
      <c r="AQ2278" s="9">
        <v>5</v>
      </c>
      <c r="AR2278" s="14" t="s">
        <v>207</v>
      </c>
      <c r="AS2278" s="9" t="s">
        <v>184</v>
      </c>
      <c r="AT2278" s="9" t="s">
        <v>347</v>
      </c>
      <c r="AU2278" s="9" t="s">
        <v>319</v>
      </c>
      <c r="AV2278" s="9" t="s">
        <v>320</v>
      </c>
      <c r="AW2278" s="821" t="s">
        <v>5719</v>
      </c>
      <c r="AX2278" s="9">
        <v>9010600000</v>
      </c>
      <c r="AY2278" s="99">
        <v>373</v>
      </c>
      <c r="AZ2278" s="12" t="s">
        <v>207</v>
      </c>
      <c r="BA2278" s="99">
        <v>25</v>
      </c>
      <c r="BB2278" s="12" t="s">
        <v>207</v>
      </c>
      <c r="BC2278" s="99">
        <v>23</v>
      </c>
      <c r="BD2278" s="12" t="s">
        <v>207</v>
      </c>
      <c r="BE2278" s="99">
        <v>41</v>
      </c>
      <c r="BF2278" s="12" t="s">
        <v>321</v>
      </c>
      <c r="BG2278" s="654">
        <v>40.933999999999997</v>
      </c>
      <c r="BH2278" s="12" t="s">
        <v>321</v>
      </c>
      <c r="BI2278" s="99">
        <v>29</v>
      </c>
      <c r="BJ2278" s="12" t="s">
        <v>321</v>
      </c>
      <c r="BK2278" s="754">
        <v>0</v>
      </c>
      <c r="BL2278" s="12" t="s">
        <v>321</v>
      </c>
      <c r="BM2278" s="754">
        <v>5.0999999999999997E-2</v>
      </c>
      <c r="BN2278" s="12" t="s">
        <v>321</v>
      </c>
      <c r="BO2278" s="754">
        <v>11.882999999999999</v>
      </c>
      <c r="BP2278" s="12" t="s">
        <v>321</v>
      </c>
      <c r="BQ2278" s="754">
        <v>0</v>
      </c>
      <c r="BR2278" s="12" t="s">
        <v>321</v>
      </c>
      <c r="BS2278" s="654">
        <v>0</v>
      </c>
      <c r="BT2278" s="12" t="s">
        <v>321</v>
      </c>
      <c r="BU2278" s="654">
        <v>11.933999999999999</v>
      </c>
      <c r="BV2278" s="12" t="s">
        <v>321</v>
      </c>
      <c r="BW2278" s="9">
        <v>0.22</v>
      </c>
      <c r="BX2278" s="9" t="s">
        <v>322</v>
      </c>
      <c r="BY2278" s="755">
        <v>146.9</v>
      </c>
      <c r="BZ2278" s="9" t="s">
        <v>315</v>
      </c>
      <c r="CA2278" s="755">
        <v>9.8000000000000007</v>
      </c>
      <c r="CB2278" s="9" t="s">
        <v>315</v>
      </c>
      <c r="CC2278" s="755">
        <v>9.1</v>
      </c>
      <c r="CD2278" s="9" t="s">
        <v>315</v>
      </c>
      <c r="CE2278" s="755">
        <v>90</v>
      </c>
      <c r="CF2278" s="9" t="s">
        <v>323</v>
      </c>
      <c r="CG2278" s="755">
        <v>63.9</v>
      </c>
      <c r="CH2278" s="9" t="s">
        <v>323</v>
      </c>
    </row>
    <row r="2279" spans="1:86" x14ac:dyDescent="0.25">
      <c r="A2279" s="444">
        <v>10105644</v>
      </c>
      <c r="C2279" s="772">
        <v>4723</v>
      </c>
      <c r="D2279" s="807">
        <v>0.05</v>
      </c>
      <c r="E2279" s="772">
        <f t="shared" si="97"/>
        <v>4959</v>
      </c>
      <c r="F2279" s="778">
        <v>1.1000000000000001</v>
      </c>
      <c r="G2279" s="774">
        <f t="shared" ref="G2279:G2331" si="98">ROUND(E2279*F2279,0)</f>
        <v>5455</v>
      </c>
      <c r="H2279" s="776"/>
      <c r="I2279" s="758"/>
      <c r="J2279" s="776"/>
      <c r="K2279" s="786"/>
      <c r="L2279" s="9" t="s">
        <v>308</v>
      </c>
      <c r="M2279" s="9" t="s">
        <v>5179</v>
      </c>
      <c r="N2279" s="9" t="s">
        <v>397</v>
      </c>
      <c r="O2279" s="9" t="s">
        <v>310</v>
      </c>
      <c r="P2279" s="9" t="s">
        <v>311</v>
      </c>
      <c r="Q2279" s="9" t="s">
        <v>4894</v>
      </c>
      <c r="R2279" s="9" t="s">
        <v>4897</v>
      </c>
      <c r="S2279" s="9" t="s">
        <v>314</v>
      </c>
      <c r="T2279" s="98" t="s">
        <v>210</v>
      </c>
      <c r="U2279" s="99">
        <v>186</v>
      </c>
      <c r="V2279" s="99" t="s">
        <v>207</v>
      </c>
      <c r="W2279" s="99">
        <v>330</v>
      </c>
      <c r="X2279" s="99" t="s">
        <v>207</v>
      </c>
      <c r="Y2279" s="99">
        <v>196</v>
      </c>
      <c r="Z2279" s="99" t="s">
        <v>207</v>
      </c>
      <c r="AA2279" s="9">
        <v>340</v>
      </c>
      <c r="AB2279" s="99" t="s">
        <v>207</v>
      </c>
      <c r="AC2279" s="9">
        <v>379</v>
      </c>
      <c r="AD2279" s="9" t="s">
        <v>207</v>
      </c>
      <c r="AE2279" s="9">
        <v>149</v>
      </c>
      <c r="AF2279" s="9" t="s">
        <v>315</v>
      </c>
      <c r="AG2279" s="14" t="s">
        <v>336</v>
      </c>
      <c r="AH2279" s="14" t="s">
        <v>207</v>
      </c>
      <c r="AI2279" s="14" t="s">
        <v>337</v>
      </c>
      <c r="AJ2279" s="14" t="s">
        <v>207</v>
      </c>
      <c r="AK2279" s="9">
        <v>5</v>
      </c>
      <c r="AL2279" s="14" t="s">
        <v>207</v>
      </c>
      <c r="AM2279" s="9">
        <v>5</v>
      </c>
      <c r="AN2279" s="14" t="s">
        <v>207</v>
      </c>
      <c r="AO2279" s="9">
        <v>5</v>
      </c>
      <c r="AP2279" s="14" t="s">
        <v>207</v>
      </c>
      <c r="AQ2279" s="9">
        <v>5</v>
      </c>
      <c r="AR2279" s="14" t="s">
        <v>207</v>
      </c>
      <c r="AS2279" s="9" t="s">
        <v>184</v>
      </c>
      <c r="AT2279" s="9" t="s">
        <v>347</v>
      </c>
      <c r="AU2279" s="9" t="s">
        <v>319</v>
      </c>
      <c r="AV2279" s="9" t="s">
        <v>320</v>
      </c>
      <c r="AW2279" s="821" t="s">
        <v>5720</v>
      </c>
      <c r="AX2279" s="9">
        <v>9010600000</v>
      </c>
      <c r="AY2279" s="99">
        <v>396</v>
      </c>
      <c r="AZ2279" s="12" t="s">
        <v>207</v>
      </c>
      <c r="BA2279" s="99">
        <v>25</v>
      </c>
      <c r="BB2279" s="12" t="s">
        <v>207</v>
      </c>
      <c r="BC2279" s="99">
        <v>23</v>
      </c>
      <c r="BD2279" s="12" t="s">
        <v>207</v>
      </c>
      <c r="BE2279" s="99">
        <v>43</v>
      </c>
      <c r="BF2279" s="12" t="s">
        <v>321</v>
      </c>
      <c r="BG2279" s="654">
        <v>42.548999999999999</v>
      </c>
      <c r="BH2279" s="12" t="s">
        <v>321</v>
      </c>
      <c r="BI2279" s="99">
        <v>30</v>
      </c>
      <c r="BJ2279" s="12" t="s">
        <v>321</v>
      </c>
      <c r="BK2279" s="754">
        <v>0</v>
      </c>
      <c r="BL2279" s="12" t="s">
        <v>321</v>
      </c>
      <c r="BM2279" s="754">
        <v>5.0999999999999997E-2</v>
      </c>
      <c r="BN2279" s="12" t="s">
        <v>321</v>
      </c>
      <c r="BO2279" s="754">
        <v>12.497999999999999</v>
      </c>
      <c r="BP2279" s="12" t="s">
        <v>321</v>
      </c>
      <c r="BQ2279" s="754">
        <v>0</v>
      </c>
      <c r="BR2279" s="12" t="s">
        <v>321</v>
      </c>
      <c r="BS2279" s="654">
        <v>0</v>
      </c>
      <c r="BT2279" s="12" t="s">
        <v>321</v>
      </c>
      <c r="BU2279" s="654">
        <v>12.548999999999999</v>
      </c>
      <c r="BV2279" s="12" t="s">
        <v>321</v>
      </c>
      <c r="BW2279" s="9">
        <v>0.23</v>
      </c>
      <c r="BX2279" s="9" t="s">
        <v>322</v>
      </c>
      <c r="BY2279" s="755">
        <v>155.9</v>
      </c>
      <c r="BZ2279" s="9" t="s">
        <v>315</v>
      </c>
      <c r="CA2279" s="755">
        <v>9.8000000000000007</v>
      </c>
      <c r="CB2279" s="9" t="s">
        <v>315</v>
      </c>
      <c r="CC2279" s="755">
        <v>9.1</v>
      </c>
      <c r="CD2279" s="9" t="s">
        <v>315</v>
      </c>
      <c r="CE2279" s="755">
        <v>94</v>
      </c>
      <c r="CF2279" s="9" t="s">
        <v>323</v>
      </c>
      <c r="CG2279" s="755">
        <v>66.099999999999994</v>
      </c>
      <c r="CH2279" s="9" t="s">
        <v>323</v>
      </c>
    </row>
    <row r="2280" spans="1:86" x14ac:dyDescent="0.25">
      <c r="A2280" s="444">
        <v>10105645</v>
      </c>
      <c r="C2280" s="772">
        <v>5048</v>
      </c>
      <c r="D2280" s="807">
        <v>0.05</v>
      </c>
      <c r="E2280" s="772">
        <f t="shared" si="97"/>
        <v>5300</v>
      </c>
      <c r="F2280" s="778">
        <v>1.1000000000000001</v>
      </c>
      <c r="G2280" s="774">
        <f t="shared" si="98"/>
        <v>5830</v>
      </c>
      <c r="H2280" s="776"/>
      <c r="I2280" s="758"/>
      <c r="J2280" s="776"/>
      <c r="K2280" s="786"/>
      <c r="L2280" s="9" t="s">
        <v>308</v>
      </c>
      <c r="M2280" s="9" t="s">
        <v>5180</v>
      </c>
      <c r="N2280" s="9" t="s">
        <v>397</v>
      </c>
      <c r="O2280" s="9" t="s">
        <v>310</v>
      </c>
      <c r="P2280" s="9" t="s">
        <v>311</v>
      </c>
      <c r="Q2280" s="9" t="s">
        <v>4894</v>
      </c>
      <c r="R2280" s="9" t="s">
        <v>4897</v>
      </c>
      <c r="S2280" s="9" t="s">
        <v>314</v>
      </c>
      <c r="T2280" s="98" t="s">
        <v>210</v>
      </c>
      <c r="U2280" s="99">
        <v>197</v>
      </c>
      <c r="V2280" s="99" t="s">
        <v>207</v>
      </c>
      <c r="W2280" s="99">
        <v>350</v>
      </c>
      <c r="X2280" s="99" t="s">
        <v>207</v>
      </c>
      <c r="Y2280" s="99">
        <v>207</v>
      </c>
      <c r="Z2280" s="99" t="s">
        <v>207</v>
      </c>
      <c r="AA2280" s="9">
        <v>360</v>
      </c>
      <c r="AB2280" s="99" t="s">
        <v>207</v>
      </c>
      <c r="AC2280" s="9">
        <v>402</v>
      </c>
      <c r="AD2280" s="9" t="s">
        <v>207</v>
      </c>
      <c r="AE2280" s="9">
        <v>158</v>
      </c>
      <c r="AF2280" s="9" t="s">
        <v>315</v>
      </c>
      <c r="AG2280" s="14" t="s">
        <v>338</v>
      </c>
      <c r="AH2280" s="14" t="s">
        <v>207</v>
      </c>
      <c r="AI2280" s="14" t="s">
        <v>339</v>
      </c>
      <c r="AJ2280" s="14" t="s">
        <v>207</v>
      </c>
      <c r="AK2280" s="9">
        <v>5</v>
      </c>
      <c r="AL2280" s="14" t="s">
        <v>207</v>
      </c>
      <c r="AM2280" s="9">
        <v>5</v>
      </c>
      <c r="AN2280" s="14" t="s">
        <v>207</v>
      </c>
      <c r="AO2280" s="9">
        <v>5</v>
      </c>
      <c r="AP2280" s="14" t="s">
        <v>207</v>
      </c>
      <c r="AQ2280" s="9">
        <v>5</v>
      </c>
      <c r="AR2280" s="14" t="s">
        <v>207</v>
      </c>
      <c r="AS2280" s="9" t="s">
        <v>184</v>
      </c>
      <c r="AT2280" s="9" t="s">
        <v>347</v>
      </c>
      <c r="AU2280" s="9" t="s">
        <v>319</v>
      </c>
      <c r="AV2280" s="9" t="s">
        <v>320</v>
      </c>
      <c r="AW2280" s="821" t="s">
        <v>5721</v>
      </c>
      <c r="AX2280" s="9">
        <v>9010600000</v>
      </c>
      <c r="AY2280" s="99">
        <v>419</v>
      </c>
      <c r="AZ2280" s="12" t="s">
        <v>207</v>
      </c>
      <c r="BA2280" s="99">
        <v>30</v>
      </c>
      <c r="BB2280" s="12" t="s">
        <v>207</v>
      </c>
      <c r="BC2280" s="99">
        <v>33</v>
      </c>
      <c r="BD2280" s="12" t="s">
        <v>207</v>
      </c>
      <c r="BE2280" s="99">
        <v>76</v>
      </c>
      <c r="BF2280" s="12" t="s">
        <v>321</v>
      </c>
      <c r="BG2280" s="654">
        <v>75.210999999999999</v>
      </c>
      <c r="BH2280" s="12" t="s">
        <v>321</v>
      </c>
      <c r="BI2280" s="99">
        <v>32</v>
      </c>
      <c r="BJ2280" s="12" t="s">
        <v>321</v>
      </c>
      <c r="BK2280" s="754">
        <v>0</v>
      </c>
      <c r="BL2280" s="12" t="s">
        <v>321</v>
      </c>
      <c r="BM2280" s="754">
        <v>5.0999999999999997E-2</v>
      </c>
      <c r="BN2280" s="12" t="s">
        <v>321</v>
      </c>
      <c r="BO2280" s="754">
        <v>4.8079999999999998</v>
      </c>
      <c r="BP2280" s="12" t="s">
        <v>321</v>
      </c>
      <c r="BQ2280" s="754">
        <v>0.02</v>
      </c>
      <c r="BR2280" s="12" t="s">
        <v>321</v>
      </c>
      <c r="BS2280" s="654">
        <v>38.331000000000003</v>
      </c>
      <c r="BT2280" s="12" t="s">
        <v>321</v>
      </c>
      <c r="BU2280" s="654">
        <v>43.210999999999999</v>
      </c>
      <c r="BV2280" s="12" t="s">
        <v>321</v>
      </c>
      <c r="BW2280" s="9">
        <v>0.42</v>
      </c>
      <c r="BX2280" s="9" t="s">
        <v>322</v>
      </c>
      <c r="BY2280" s="755">
        <v>165</v>
      </c>
      <c r="BZ2280" s="9" t="s">
        <v>315</v>
      </c>
      <c r="CA2280" s="755">
        <v>11.8</v>
      </c>
      <c r="CB2280" s="9" t="s">
        <v>315</v>
      </c>
      <c r="CC2280" s="755">
        <v>13</v>
      </c>
      <c r="CD2280" s="9" t="s">
        <v>315</v>
      </c>
      <c r="CE2280" s="755">
        <v>166</v>
      </c>
      <c r="CF2280" s="9" t="s">
        <v>323</v>
      </c>
      <c r="CG2280" s="755">
        <v>70.5</v>
      </c>
      <c r="CH2280" s="9" t="s">
        <v>323</v>
      </c>
    </row>
    <row r="2281" spans="1:86" x14ac:dyDescent="0.25">
      <c r="A2281" s="444">
        <v>10105646</v>
      </c>
      <c r="C2281" s="772">
        <v>5388</v>
      </c>
      <c r="D2281" s="807">
        <v>0.05</v>
      </c>
      <c r="E2281" s="772">
        <f t="shared" si="97"/>
        <v>5657</v>
      </c>
      <c r="F2281" s="778">
        <v>1.1000000000000001</v>
      </c>
      <c r="G2281" s="774">
        <f t="shared" si="98"/>
        <v>6223</v>
      </c>
      <c r="H2281" s="776"/>
      <c r="I2281" s="758"/>
      <c r="J2281" s="776"/>
      <c r="K2281" s="786"/>
      <c r="L2281" s="9" t="s">
        <v>308</v>
      </c>
      <c r="M2281" s="9" t="s">
        <v>5181</v>
      </c>
      <c r="N2281" s="9" t="s">
        <v>397</v>
      </c>
      <c r="O2281" s="9" t="s">
        <v>310</v>
      </c>
      <c r="P2281" s="9" t="s">
        <v>311</v>
      </c>
      <c r="Q2281" s="9" t="s">
        <v>4894</v>
      </c>
      <c r="R2281" s="9" t="s">
        <v>4897</v>
      </c>
      <c r="S2281" s="9" t="s">
        <v>314</v>
      </c>
      <c r="T2281" s="98" t="s">
        <v>210</v>
      </c>
      <c r="U2281" s="99">
        <v>208</v>
      </c>
      <c r="V2281" s="99" t="s">
        <v>207</v>
      </c>
      <c r="W2281" s="99">
        <v>370</v>
      </c>
      <c r="X2281" s="99" t="s">
        <v>207</v>
      </c>
      <c r="Y2281" s="99">
        <v>218</v>
      </c>
      <c r="Z2281" s="99" t="s">
        <v>207</v>
      </c>
      <c r="AA2281" s="9">
        <v>380</v>
      </c>
      <c r="AB2281" s="99" t="s">
        <v>207</v>
      </c>
      <c r="AC2281" s="9">
        <v>424</v>
      </c>
      <c r="AD2281" s="9" t="s">
        <v>207</v>
      </c>
      <c r="AE2281" s="9">
        <v>167</v>
      </c>
      <c r="AF2281" s="9" t="s">
        <v>315</v>
      </c>
      <c r="AG2281" s="14" t="s">
        <v>340</v>
      </c>
      <c r="AH2281" s="14" t="s">
        <v>207</v>
      </c>
      <c r="AI2281" s="14" t="s">
        <v>341</v>
      </c>
      <c r="AJ2281" s="14" t="s">
        <v>207</v>
      </c>
      <c r="AK2281" s="9">
        <v>5</v>
      </c>
      <c r="AL2281" s="14" t="s">
        <v>207</v>
      </c>
      <c r="AM2281" s="9">
        <v>5</v>
      </c>
      <c r="AN2281" s="14" t="s">
        <v>207</v>
      </c>
      <c r="AO2281" s="9">
        <v>5</v>
      </c>
      <c r="AP2281" s="14" t="s">
        <v>207</v>
      </c>
      <c r="AQ2281" s="9">
        <v>5</v>
      </c>
      <c r="AR2281" s="14" t="s">
        <v>207</v>
      </c>
      <c r="AS2281" s="9" t="s">
        <v>184</v>
      </c>
      <c r="AT2281" s="9" t="s">
        <v>347</v>
      </c>
      <c r="AU2281" s="9" t="s">
        <v>319</v>
      </c>
      <c r="AV2281" s="9" t="s">
        <v>320</v>
      </c>
      <c r="AW2281" s="821" t="s">
        <v>5722</v>
      </c>
      <c r="AX2281" s="9">
        <v>9010600000</v>
      </c>
      <c r="AY2281" s="99">
        <v>434</v>
      </c>
      <c r="AZ2281" s="12" t="s">
        <v>207</v>
      </c>
      <c r="BA2281" s="99">
        <v>30</v>
      </c>
      <c r="BB2281" s="12" t="s">
        <v>207</v>
      </c>
      <c r="BC2281" s="99">
        <v>33</v>
      </c>
      <c r="BD2281" s="12" t="s">
        <v>207</v>
      </c>
      <c r="BE2281" s="99">
        <v>80</v>
      </c>
      <c r="BF2281" s="12" t="s">
        <v>321</v>
      </c>
      <c r="BG2281" s="654">
        <v>79.393000000000001</v>
      </c>
      <c r="BH2281" s="12" t="s">
        <v>321</v>
      </c>
      <c r="BI2281" s="99">
        <v>34</v>
      </c>
      <c r="BJ2281" s="12" t="s">
        <v>321</v>
      </c>
      <c r="BK2281" s="754">
        <v>0</v>
      </c>
      <c r="BL2281" s="12" t="s">
        <v>321</v>
      </c>
      <c r="BM2281" s="754">
        <v>5.0999999999999997E-2</v>
      </c>
      <c r="BN2281" s="12" t="s">
        <v>321</v>
      </c>
      <c r="BO2281" s="754">
        <v>5.9080000000000004</v>
      </c>
      <c r="BP2281" s="12" t="s">
        <v>321</v>
      </c>
      <c r="BQ2281" s="754">
        <v>0.02</v>
      </c>
      <c r="BR2281" s="12" t="s">
        <v>321</v>
      </c>
      <c r="BS2281" s="654">
        <v>39.412999999999997</v>
      </c>
      <c r="BT2281" s="12" t="s">
        <v>321</v>
      </c>
      <c r="BU2281" s="654">
        <v>45.393000000000001</v>
      </c>
      <c r="BV2281" s="12" t="s">
        <v>321</v>
      </c>
      <c r="BW2281" s="9">
        <v>0.44</v>
      </c>
      <c r="BX2281" s="9" t="s">
        <v>322</v>
      </c>
      <c r="BY2281" s="755">
        <v>170.9</v>
      </c>
      <c r="BZ2281" s="9" t="s">
        <v>315</v>
      </c>
      <c r="CA2281" s="755">
        <v>11.8</v>
      </c>
      <c r="CB2281" s="9" t="s">
        <v>315</v>
      </c>
      <c r="CC2281" s="755">
        <v>13</v>
      </c>
      <c r="CD2281" s="9" t="s">
        <v>315</v>
      </c>
      <c r="CE2281" s="755">
        <v>175</v>
      </c>
      <c r="CF2281" s="9" t="s">
        <v>323</v>
      </c>
      <c r="CG2281" s="755">
        <v>75</v>
      </c>
      <c r="CH2281" s="9" t="s">
        <v>323</v>
      </c>
    </row>
    <row r="2282" spans="1:86" x14ac:dyDescent="0.25">
      <c r="A2282" s="444">
        <v>10105647</v>
      </c>
      <c r="C2282" s="772">
        <v>5741</v>
      </c>
      <c r="D2282" s="807">
        <v>0.05</v>
      </c>
      <c r="E2282" s="772">
        <f t="shared" si="97"/>
        <v>6028</v>
      </c>
      <c r="F2282" s="778">
        <v>1.1000000000000001</v>
      </c>
      <c r="G2282" s="774">
        <f t="shared" si="98"/>
        <v>6631</v>
      </c>
      <c r="H2282" s="776"/>
      <c r="I2282" s="758"/>
      <c r="J2282" s="776"/>
      <c r="K2282" s="786"/>
      <c r="L2282" s="9" t="s">
        <v>308</v>
      </c>
      <c r="M2282" s="9" t="s">
        <v>5182</v>
      </c>
      <c r="N2282" s="9" t="s">
        <v>397</v>
      </c>
      <c r="O2282" s="9" t="s">
        <v>310</v>
      </c>
      <c r="P2282" s="9" t="s">
        <v>311</v>
      </c>
      <c r="Q2282" s="9" t="s">
        <v>4894</v>
      </c>
      <c r="R2282" s="9" t="s">
        <v>4897</v>
      </c>
      <c r="S2282" s="9" t="s">
        <v>314</v>
      </c>
      <c r="T2282" s="98" t="s">
        <v>210</v>
      </c>
      <c r="U2282" s="99">
        <v>219</v>
      </c>
      <c r="V2282" s="99" t="s">
        <v>207</v>
      </c>
      <c r="W2282" s="99">
        <v>390</v>
      </c>
      <c r="X2282" s="99" t="s">
        <v>207</v>
      </c>
      <c r="Y2282" s="99">
        <v>229</v>
      </c>
      <c r="Z2282" s="99" t="s">
        <v>207</v>
      </c>
      <c r="AA2282" s="9">
        <v>400</v>
      </c>
      <c r="AB2282" s="99" t="s">
        <v>207</v>
      </c>
      <c r="AC2282" s="9">
        <v>447</v>
      </c>
      <c r="AD2282" s="9" t="s">
        <v>207</v>
      </c>
      <c r="AE2282" s="9">
        <v>176</v>
      </c>
      <c r="AF2282" s="9" t="s">
        <v>315</v>
      </c>
      <c r="AG2282" s="14" t="s">
        <v>342</v>
      </c>
      <c r="AH2282" s="14" t="s">
        <v>207</v>
      </c>
      <c r="AI2282" s="14" t="s">
        <v>343</v>
      </c>
      <c r="AJ2282" s="14" t="s">
        <v>207</v>
      </c>
      <c r="AK2282" s="9">
        <v>5</v>
      </c>
      <c r="AL2282" s="14" t="s">
        <v>207</v>
      </c>
      <c r="AM2282" s="9">
        <v>5</v>
      </c>
      <c r="AN2282" s="14" t="s">
        <v>207</v>
      </c>
      <c r="AO2282" s="9">
        <v>5</v>
      </c>
      <c r="AP2282" s="14" t="s">
        <v>207</v>
      </c>
      <c r="AQ2282" s="9">
        <v>5</v>
      </c>
      <c r="AR2282" s="14" t="s">
        <v>207</v>
      </c>
      <c r="AS2282" s="9" t="s">
        <v>184</v>
      </c>
      <c r="AT2282" s="9" t="s">
        <v>347</v>
      </c>
      <c r="AU2282" s="9" t="s">
        <v>319</v>
      </c>
      <c r="AV2282" s="9" t="s">
        <v>320</v>
      </c>
      <c r="AW2282" s="821" t="s">
        <v>5723</v>
      </c>
      <c r="AX2282" s="9">
        <v>9010600000</v>
      </c>
      <c r="AY2282" s="99">
        <v>452</v>
      </c>
      <c r="AZ2282" s="12" t="s">
        <v>207</v>
      </c>
      <c r="BA2282" s="99">
        <v>30</v>
      </c>
      <c r="BB2282" s="12" t="s">
        <v>207</v>
      </c>
      <c r="BC2282" s="99">
        <v>33</v>
      </c>
      <c r="BD2282" s="12" t="s">
        <v>207</v>
      </c>
      <c r="BE2282" s="99">
        <v>82</v>
      </c>
      <c r="BF2282" s="12" t="s">
        <v>321</v>
      </c>
      <c r="BG2282" s="654">
        <v>81.834999999999994</v>
      </c>
      <c r="BH2282" s="12" t="s">
        <v>321</v>
      </c>
      <c r="BI2282" s="99">
        <v>35</v>
      </c>
      <c r="BJ2282" s="12" t="s">
        <v>321</v>
      </c>
      <c r="BK2282" s="754">
        <v>0</v>
      </c>
      <c r="BL2282" s="12" t="s">
        <v>321</v>
      </c>
      <c r="BM2282" s="754">
        <v>5.0999999999999997E-2</v>
      </c>
      <c r="BN2282" s="12" t="s">
        <v>321</v>
      </c>
      <c r="BO2282" s="754">
        <v>5.9080000000000004</v>
      </c>
      <c r="BP2282" s="12" t="s">
        <v>321</v>
      </c>
      <c r="BQ2282" s="754">
        <v>0.02</v>
      </c>
      <c r="BR2282" s="12" t="s">
        <v>321</v>
      </c>
      <c r="BS2282" s="654">
        <v>40.854999999999997</v>
      </c>
      <c r="BT2282" s="12" t="s">
        <v>321</v>
      </c>
      <c r="BU2282" s="654">
        <v>46.835000000000001</v>
      </c>
      <c r="BV2282" s="12" t="s">
        <v>321</v>
      </c>
      <c r="BW2282" s="9">
        <v>0.46</v>
      </c>
      <c r="BX2282" s="9" t="s">
        <v>322</v>
      </c>
      <c r="BY2282" s="755">
        <v>178</v>
      </c>
      <c r="BZ2282" s="9" t="s">
        <v>315</v>
      </c>
      <c r="CA2282" s="755">
        <v>11.8</v>
      </c>
      <c r="CB2282" s="9" t="s">
        <v>315</v>
      </c>
      <c r="CC2282" s="755">
        <v>13</v>
      </c>
      <c r="CD2282" s="9" t="s">
        <v>315</v>
      </c>
      <c r="CE2282" s="755">
        <v>180</v>
      </c>
      <c r="CF2282" s="9" t="s">
        <v>323</v>
      </c>
      <c r="CG2282" s="755">
        <v>77.2</v>
      </c>
      <c r="CH2282" s="9" t="s">
        <v>323</v>
      </c>
    </row>
    <row r="2283" spans="1:86" x14ac:dyDescent="0.25">
      <c r="A2283" s="444">
        <v>10105626</v>
      </c>
      <c r="C2283" s="772">
        <v>2839</v>
      </c>
      <c r="D2283" s="807">
        <v>0.05</v>
      </c>
      <c r="E2283" s="772">
        <f t="shared" si="97"/>
        <v>2981</v>
      </c>
      <c r="F2283" s="778">
        <v>1.1000000000000001</v>
      </c>
      <c r="G2283" s="774">
        <f t="shared" si="98"/>
        <v>3279</v>
      </c>
      <c r="H2283" s="776"/>
      <c r="I2283" s="758"/>
      <c r="J2283" s="776"/>
      <c r="K2283" s="786"/>
      <c r="L2283" s="9" t="s">
        <v>308</v>
      </c>
      <c r="M2283" s="9" t="s">
        <v>5183</v>
      </c>
      <c r="N2283" s="9" t="s">
        <v>397</v>
      </c>
      <c r="O2283" s="9" t="s">
        <v>310</v>
      </c>
      <c r="P2283" s="9" t="s">
        <v>311</v>
      </c>
      <c r="Q2283" s="9" t="s">
        <v>4894</v>
      </c>
      <c r="R2283" s="9" t="s">
        <v>4897</v>
      </c>
      <c r="S2283" s="9" t="s">
        <v>314</v>
      </c>
      <c r="T2283" s="98" t="s">
        <v>210</v>
      </c>
      <c r="U2283" s="99">
        <v>107</v>
      </c>
      <c r="V2283" s="99" t="s">
        <v>207</v>
      </c>
      <c r="W2283" s="99">
        <v>190</v>
      </c>
      <c r="X2283" s="99" t="s">
        <v>207</v>
      </c>
      <c r="Y2283" s="99">
        <v>117</v>
      </c>
      <c r="Z2283" s="99" t="s">
        <v>207</v>
      </c>
      <c r="AA2283" s="9">
        <v>200</v>
      </c>
      <c r="AB2283" s="99" t="s">
        <v>207</v>
      </c>
      <c r="AC2283" s="9">
        <v>218</v>
      </c>
      <c r="AD2283" s="9" t="s">
        <v>207</v>
      </c>
      <c r="AE2283" s="9">
        <v>86</v>
      </c>
      <c r="AF2283" s="9" t="s">
        <v>315</v>
      </c>
      <c r="AG2283" s="14" t="s">
        <v>316</v>
      </c>
      <c r="AH2283" s="14" t="s">
        <v>207</v>
      </c>
      <c r="AI2283" s="14" t="s">
        <v>317</v>
      </c>
      <c r="AJ2283" s="14" t="s">
        <v>207</v>
      </c>
      <c r="AK2283" s="9">
        <v>5</v>
      </c>
      <c r="AL2283" s="14" t="s">
        <v>207</v>
      </c>
      <c r="AM2283" s="9">
        <v>5</v>
      </c>
      <c r="AN2283" s="14" t="s">
        <v>207</v>
      </c>
      <c r="AO2283" s="9">
        <v>5</v>
      </c>
      <c r="AP2283" s="14" t="s">
        <v>207</v>
      </c>
      <c r="AQ2283" s="9">
        <v>5</v>
      </c>
      <c r="AR2283" s="14" t="s">
        <v>207</v>
      </c>
      <c r="AS2283" s="9" t="s">
        <v>43</v>
      </c>
      <c r="AT2283" s="9" t="s">
        <v>346</v>
      </c>
      <c r="AU2283" s="9" t="s">
        <v>319</v>
      </c>
      <c r="AV2283" s="9" t="s">
        <v>320</v>
      </c>
      <c r="AW2283" s="821" t="s">
        <v>5724</v>
      </c>
      <c r="AX2283" s="9">
        <v>9010600000</v>
      </c>
      <c r="AY2283" s="99">
        <v>251</v>
      </c>
      <c r="AZ2283" s="12" t="s">
        <v>207</v>
      </c>
      <c r="BA2283" s="99">
        <v>25</v>
      </c>
      <c r="BB2283" s="12" t="s">
        <v>207</v>
      </c>
      <c r="BC2283" s="99">
        <v>23</v>
      </c>
      <c r="BD2283" s="12" t="s">
        <v>207</v>
      </c>
      <c r="BE2283" s="99">
        <v>27</v>
      </c>
      <c r="BF2283" s="12" t="s">
        <v>321</v>
      </c>
      <c r="BG2283" s="654">
        <v>26.24</v>
      </c>
      <c r="BH2283" s="12" t="s">
        <v>321</v>
      </c>
      <c r="BI2283" s="99">
        <v>18</v>
      </c>
      <c r="BJ2283" s="12" t="s">
        <v>321</v>
      </c>
      <c r="BK2283" s="754">
        <v>0</v>
      </c>
      <c r="BL2283" s="12" t="s">
        <v>321</v>
      </c>
      <c r="BM2283" s="754">
        <v>5.0999999999999997E-2</v>
      </c>
      <c r="BN2283" s="12" t="s">
        <v>321</v>
      </c>
      <c r="BO2283" s="754">
        <v>8.1890000000000001</v>
      </c>
      <c r="BP2283" s="12" t="s">
        <v>321</v>
      </c>
      <c r="BQ2283" s="754">
        <v>0</v>
      </c>
      <c r="BR2283" s="12" t="s">
        <v>321</v>
      </c>
      <c r="BS2283" s="654">
        <v>0</v>
      </c>
      <c r="BT2283" s="12" t="s">
        <v>321</v>
      </c>
      <c r="BU2283" s="654">
        <v>8.24</v>
      </c>
      <c r="BV2283" s="12" t="s">
        <v>321</v>
      </c>
      <c r="BW2283" s="9">
        <v>0.15</v>
      </c>
      <c r="BX2283" s="9" t="s">
        <v>322</v>
      </c>
      <c r="BY2283" s="755">
        <v>98.8</v>
      </c>
      <c r="BZ2283" s="9" t="s">
        <v>315</v>
      </c>
      <c r="CA2283" s="755">
        <v>9.8000000000000007</v>
      </c>
      <c r="CB2283" s="9" t="s">
        <v>315</v>
      </c>
      <c r="CC2283" s="755">
        <v>9.1</v>
      </c>
      <c r="CD2283" s="9" t="s">
        <v>315</v>
      </c>
      <c r="CE2283" s="755">
        <v>58</v>
      </c>
      <c r="CF2283" s="9" t="s">
        <v>323</v>
      </c>
      <c r="CG2283" s="755">
        <v>39.700000000000003</v>
      </c>
      <c r="CH2283" s="9" t="s">
        <v>323</v>
      </c>
    </row>
    <row r="2284" spans="1:86" x14ac:dyDescent="0.25">
      <c r="A2284" s="444">
        <v>10105627</v>
      </c>
      <c r="C2284" s="772">
        <v>3065</v>
      </c>
      <c r="D2284" s="807">
        <v>0.05</v>
      </c>
      <c r="E2284" s="772">
        <f t="shared" si="97"/>
        <v>3218</v>
      </c>
      <c r="F2284" s="778">
        <v>1.1000000000000001</v>
      </c>
      <c r="G2284" s="774">
        <f t="shared" si="98"/>
        <v>3540</v>
      </c>
      <c r="H2284" s="776"/>
      <c r="I2284" s="758"/>
      <c r="J2284" s="776"/>
      <c r="K2284" s="786"/>
      <c r="L2284" s="9" t="s">
        <v>308</v>
      </c>
      <c r="M2284" s="9" t="s">
        <v>5184</v>
      </c>
      <c r="N2284" s="9" t="s">
        <v>397</v>
      </c>
      <c r="O2284" s="9" t="s">
        <v>310</v>
      </c>
      <c r="P2284" s="9" t="s">
        <v>311</v>
      </c>
      <c r="Q2284" s="9" t="s">
        <v>4894</v>
      </c>
      <c r="R2284" s="9" t="s">
        <v>4897</v>
      </c>
      <c r="S2284" s="9" t="s">
        <v>314</v>
      </c>
      <c r="T2284" s="98" t="s">
        <v>210</v>
      </c>
      <c r="U2284" s="99">
        <v>118</v>
      </c>
      <c r="V2284" s="99" t="s">
        <v>207</v>
      </c>
      <c r="W2284" s="99">
        <v>210</v>
      </c>
      <c r="X2284" s="99" t="s">
        <v>207</v>
      </c>
      <c r="Y2284" s="99">
        <v>128</v>
      </c>
      <c r="Z2284" s="99" t="s">
        <v>207</v>
      </c>
      <c r="AA2284" s="9">
        <v>220</v>
      </c>
      <c r="AB2284" s="99" t="s">
        <v>207</v>
      </c>
      <c r="AC2284" s="9">
        <v>241</v>
      </c>
      <c r="AD2284" s="9" t="s">
        <v>207</v>
      </c>
      <c r="AE2284" s="9">
        <v>95</v>
      </c>
      <c r="AF2284" s="9" t="s">
        <v>315</v>
      </c>
      <c r="AG2284" s="14" t="s">
        <v>324</v>
      </c>
      <c r="AH2284" s="14" t="s">
        <v>207</v>
      </c>
      <c r="AI2284" s="14" t="s">
        <v>325</v>
      </c>
      <c r="AJ2284" s="14" t="s">
        <v>207</v>
      </c>
      <c r="AK2284" s="9">
        <v>5</v>
      </c>
      <c r="AL2284" s="14" t="s">
        <v>207</v>
      </c>
      <c r="AM2284" s="9">
        <v>5</v>
      </c>
      <c r="AN2284" s="14" t="s">
        <v>207</v>
      </c>
      <c r="AO2284" s="9">
        <v>5</v>
      </c>
      <c r="AP2284" s="14" t="s">
        <v>207</v>
      </c>
      <c r="AQ2284" s="9">
        <v>5</v>
      </c>
      <c r="AR2284" s="14" t="s">
        <v>207</v>
      </c>
      <c r="AS2284" s="9" t="s">
        <v>43</v>
      </c>
      <c r="AT2284" s="9" t="s">
        <v>346</v>
      </c>
      <c r="AU2284" s="9" t="s">
        <v>319</v>
      </c>
      <c r="AV2284" s="9" t="s">
        <v>320</v>
      </c>
      <c r="AW2284" s="821" t="s">
        <v>5725</v>
      </c>
      <c r="AX2284" s="9">
        <v>9010600000</v>
      </c>
      <c r="AY2284" s="99">
        <v>272</v>
      </c>
      <c r="AZ2284" s="12" t="s">
        <v>207</v>
      </c>
      <c r="BA2284" s="99">
        <v>25</v>
      </c>
      <c r="BB2284" s="12" t="s">
        <v>207</v>
      </c>
      <c r="BC2284" s="99">
        <v>23</v>
      </c>
      <c r="BD2284" s="12" t="s">
        <v>207</v>
      </c>
      <c r="BE2284" s="99">
        <v>30</v>
      </c>
      <c r="BF2284" s="12" t="s">
        <v>321</v>
      </c>
      <c r="BG2284" s="654">
        <v>29.712</v>
      </c>
      <c r="BH2284" s="12" t="s">
        <v>321</v>
      </c>
      <c r="BI2284" s="99">
        <v>20</v>
      </c>
      <c r="BJ2284" s="12" t="s">
        <v>321</v>
      </c>
      <c r="BK2284" s="754">
        <v>0</v>
      </c>
      <c r="BL2284" s="12" t="s">
        <v>321</v>
      </c>
      <c r="BM2284" s="754">
        <v>5.0999999999999997E-2</v>
      </c>
      <c r="BN2284" s="12" t="s">
        <v>321</v>
      </c>
      <c r="BO2284" s="754">
        <v>9.6609999999999996</v>
      </c>
      <c r="BP2284" s="12" t="s">
        <v>321</v>
      </c>
      <c r="BQ2284" s="754">
        <v>0</v>
      </c>
      <c r="BR2284" s="12" t="s">
        <v>321</v>
      </c>
      <c r="BS2284" s="654">
        <v>0</v>
      </c>
      <c r="BT2284" s="12" t="s">
        <v>321</v>
      </c>
      <c r="BU2284" s="654">
        <v>9.7119999999999997</v>
      </c>
      <c r="BV2284" s="12" t="s">
        <v>321</v>
      </c>
      <c r="BW2284" s="9">
        <v>0.16</v>
      </c>
      <c r="BX2284" s="9" t="s">
        <v>322</v>
      </c>
      <c r="BY2284" s="755">
        <v>107.1</v>
      </c>
      <c r="BZ2284" s="9" t="s">
        <v>315</v>
      </c>
      <c r="CA2284" s="755">
        <v>9.8000000000000007</v>
      </c>
      <c r="CB2284" s="9" t="s">
        <v>315</v>
      </c>
      <c r="CC2284" s="755">
        <v>9.1</v>
      </c>
      <c r="CD2284" s="9" t="s">
        <v>315</v>
      </c>
      <c r="CE2284" s="755">
        <v>66</v>
      </c>
      <c r="CF2284" s="9" t="s">
        <v>323</v>
      </c>
      <c r="CG2284" s="755">
        <v>44.1</v>
      </c>
      <c r="CH2284" s="9" t="s">
        <v>323</v>
      </c>
    </row>
    <row r="2285" spans="1:86" x14ac:dyDescent="0.25">
      <c r="A2285" s="444">
        <v>10105628</v>
      </c>
      <c r="C2285" s="772">
        <v>3306</v>
      </c>
      <c r="D2285" s="807">
        <v>0.05</v>
      </c>
      <c r="E2285" s="772">
        <f t="shared" si="97"/>
        <v>3471</v>
      </c>
      <c r="F2285" s="778">
        <v>1.1000000000000001</v>
      </c>
      <c r="G2285" s="774">
        <f t="shared" si="98"/>
        <v>3818</v>
      </c>
      <c r="H2285" s="776"/>
      <c r="I2285" s="758"/>
      <c r="J2285" s="776"/>
      <c r="K2285" s="786"/>
      <c r="L2285" s="9" t="s">
        <v>308</v>
      </c>
      <c r="M2285" s="9" t="s">
        <v>5185</v>
      </c>
      <c r="N2285" s="9" t="s">
        <v>397</v>
      </c>
      <c r="O2285" s="9" t="s">
        <v>310</v>
      </c>
      <c r="P2285" s="9" t="s">
        <v>311</v>
      </c>
      <c r="Q2285" s="9" t="s">
        <v>4894</v>
      </c>
      <c r="R2285" s="9" t="s">
        <v>4897</v>
      </c>
      <c r="S2285" s="9" t="s">
        <v>314</v>
      </c>
      <c r="T2285" s="98" t="s">
        <v>210</v>
      </c>
      <c r="U2285" s="99">
        <v>129</v>
      </c>
      <c r="V2285" s="99" t="s">
        <v>207</v>
      </c>
      <c r="W2285" s="99">
        <v>230</v>
      </c>
      <c r="X2285" s="99" t="s">
        <v>207</v>
      </c>
      <c r="Y2285" s="99">
        <v>139</v>
      </c>
      <c r="Z2285" s="99" t="s">
        <v>207</v>
      </c>
      <c r="AA2285" s="9">
        <v>240</v>
      </c>
      <c r="AB2285" s="99" t="s">
        <v>207</v>
      </c>
      <c r="AC2285" s="9">
        <v>264</v>
      </c>
      <c r="AD2285" s="9" t="s">
        <v>207</v>
      </c>
      <c r="AE2285" s="9">
        <v>104</v>
      </c>
      <c r="AF2285" s="9" t="s">
        <v>315</v>
      </c>
      <c r="AG2285" s="14" t="s">
        <v>326</v>
      </c>
      <c r="AH2285" s="14" t="s">
        <v>207</v>
      </c>
      <c r="AI2285" s="14" t="s">
        <v>327</v>
      </c>
      <c r="AJ2285" s="14" t="s">
        <v>207</v>
      </c>
      <c r="AK2285" s="9">
        <v>5</v>
      </c>
      <c r="AL2285" s="14" t="s">
        <v>207</v>
      </c>
      <c r="AM2285" s="9">
        <v>5</v>
      </c>
      <c r="AN2285" s="14" t="s">
        <v>207</v>
      </c>
      <c r="AO2285" s="9">
        <v>5</v>
      </c>
      <c r="AP2285" s="14" t="s">
        <v>207</v>
      </c>
      <c r="AQ2285" s="9">
        <v>5</v>
      </c>
      <c r="AR2285" s="14" t="s">
        <v>207</v>
      </c>
      <c r="AS2285" s="9" t="s">
        <v>43</v>
      </c>
      <c r="AT2285" s="9" t="s">
        <v>346</v>
      </c>
      <c r="AU2285" s="9" t="s">
        <v>319</v>
      </c>
      <c r="AV2285" s="9" t="s">
        <v>320</v>
      </c>
      <c r="AW2285" s="821" t="s">
        <v>5726</v>
      </c>
      <c r="AX2285" s="9">
        <v>9010600000</v>
      </c>
      <c r="AY2285" s="99">
        <v>292</v>
      </c>
      <c r="AZ2285" s="12" t="s">
        <v>207</v>
      </c>
      <c r="BA2285" s="99">
        <v>25</v>
      </c>
      <c r="BB2285" s="12" t="s">
        <v>207</v>
      </c>
      <c r="BC2285" s="99">
        <v>23</v>
      </c>
      <c r="BD2285" s="12" t="s">
        <v>207</v>
      </c>
      <c r="BE2285" s="99">
        <v>33</v>
      </c>
      <c r="BF2285" s="12" t="s">
        <v>321</v>
      </c>
      <c r="BG2285" s="654">
        <v>32.064</v>
      </c>
      <c r="BH2285" s="12" t="s">
        <v>321</v>
      </c>
      <c r="BI2285" s="99">
        <v>21</v>
      </c>
      <c r="BJ2285" s="12" t="s">
        <v>321</v>
      </c>
      <c r="BK2285" s="754">
        <v>0</v>
      </c>
      <c r="BL2285" s="12" t="s">
        <v>321</v>
      </c>
      <c r="BM2285" s="754">
        <v>5.0999999999999997E-2</v>
      </c>
      <c r="BN2285" s="12" t="s">
        <v>321</v>
      </c>
      <c r="BO2285" s="754">
        <v>11.012</v>
      </c>
      <c r="BP2285" s="12" t="s">
        <v>321</v>
      </c>
      <c r="BQ2285" s="754">
        <v>0</v>
      </c>
      <c r="BR2285" s="12" t="s">
        <v>321</v>
      </c>
      <c r="BS2285" s="654">
        <v>0</v>
      </c>
      <c r="BT2285" s="12" t="s">
        <v>321</v>
      </c>
      <c r="BU2285" s="654">
        <v>11.064</v>
      </c>
      <c r="BV2285" s="12" t="s">
        <v>321</v>
      </c>
      <c r="BW2285" s="9">
        <v>0.17</v>
      </c>
      <c r="BX2285" s="9" t="s">
        <v>322</v>
      </c>
      <c r="BY2285" s="755">
        <v>115</v>
      </c>
      <c r="BZ2285" s="9" t="s">
        <v>315</v>
      </c>
      <c r="CA2285" s="755">
        <v>9.8000000000000007</v>
      </c>
      <c r="CB2285" s="9" t="s">
        <v>315</v>
      </c>
      <c r="CC2285" s="755">
        <v>9.1</v>
      </c>
      <c r="CD2285" s="9" t="s">
        <v>315</v>
      </c>
      <c r="CE2285" s="755">
        <v>71</v>
      </c>
      <c r="CF2285" s="9" t="s">
        <v>323</v>
      </c>
      <c r="CG2285" s="755">
        <v>46.3</v>
      </c>
      <c r="CH2285" s="9" t="s">
        <v>323</v>
      </c>
    </row>
    <row r="2286" spans="1:86" x14ac:dyDescent="0.25">
      <c r="A2286" s="444">
        <v>10105629</v>
      </c>
      <c r="C2286" s="772">
        <v>3561</v>
      </c>
      <c r="D2286" s="807">
        <v>0.05</v>
      </c>
      <c r="E2286" s="772">
        <f t="shared" si="97"/>
        <v>3739</v>
      </c>
      <c r="F2286" s="778">
        <v>1.1000000000000001</v>
      </c>
      <c r="G2286" s="774">
        <f t="shared" si="98"/>
        <v>4113</v>
      </c>
      <c r="H2286" s="776"/>
      <c r="I2286" s="758"/>
      <c r="J2286" s="776"/>
      <c r="K2286" s="786"/>
      <c r="L2286" s="9" t="s">
        <v>308</v>
      </c>
      <c r="M2286" s="9" t="s">
        <v>5186</v>
      </c>
      <c r="N2286" s="9" t="s">
        <v>397</v>
      </c>
      <c r="O2286" s="9" t="s">
        <v>310</v>
      </c>
      <c r="P2286" s="9" t="s">
        <v>311</v>
      </c>
      <c r="Q2286" s="9" t="s">
        <v>4894</v>
      </c>
      <c r="R2286" s="9" t="s">
        <v>4897</v>
      </c>
      <c r="S2286" s="9" t="s">
        <v>314</v>
      </c>
      <c r="T2286" s="98" t="s">
        <v>210</v>
      </c>
      <c r="U2286" s="99">
        <v>141</v>
      </c>
      <c r="V2286" s="99" t="s">
        <v>207</v>
      </c>
      <c r="W2286" s="99">
        <v>250</v>
      </c>
      <c r="X2286" s="99" t="s">
        <v>207</v>
      </c>
      <c r="Y2286" s="99">
        <v>151</v>
      </c>
      <c r="Z2286" s="99" t="s">
        <v>207</v>
      </c>
      <c r="AA2286" s="9">
        <v>260</v>
      </c>
      <c r="AB2286" s="99" t="s">
        <v>207</v>
      </c>
      <c r="AC2286" s="9">
        <v>287</v>
      </c>
      <c r="AD2286" s="9" t="s">
        <v>207</v>
      </c>
      <c r="AE2286" s="9">
        <v>113</v>
      </c>
      <c r="AF2286" s="9" t="s">
        <v>315</v>
      </c>
      <c r="AG2286" s="14" t="s">
        <v>328</v>
      </c>
      <c r="AH2286" s="14" t="s">
        <v>207</v>
      </c>
      <c r="AI2286" s="14" t="s">
        <v>329</v>
      </c>
      <c r="AJ2286" s="14" t="s">
        <v>207</v>
      </c>
      <c r="AK2286" s="9">
        <v>5</v>
      </c>
      <c r="AL2286" s="14" t="s">
        <v>207</v>
      </c>
      <c r="AM2286" s="9">
        <v>5</v>
      </c>
      <c r="AN2286" s="14" t="s">
        <v>207</v>
      </c>
      <c r="AO2286" s="9">
        <v>5</v>
      </c>
      <c r="AP2286" s="14" t="s">
        <v>207</v>
      </c>
      <c r="AQ2286" s="9">
        <v>5</v>
      </c>
      <c r="AR2286" s="14" t="s">
        <v>207</v>
      </c>
      <c r="AS2286" s="9" t="s">
        <v>43</v>
      </c>
      <c r="AT2286" s="9" t="s">
        <v>346</v>
      </c>
      <c r="AU2286" s="9" t="s">
        <v>319</v>
      </c>
      <c r="AV2286" s="9" t="s">
        <v>320</v>
      </c>
      <c r="AW2286" s="821" t="s">
        <v>5727</v>
      </c>
      <c r="AX2286" s="9">
        <v>9010600000</v>
      </c>
      <c r="AY2286" s="99">
        <v>312</v>
      </c>
      <c r="AZ2286" s="12" t="s">
        <v>207</v>
      </c>
      <c r="BA2286" s="99">
        <v>25</v>
      </c>
      <c r="BB2286" s="12" t="s">
        <v>207</v>
      </c>
      <c r="BC2286" s="99">
        <v>23</v>
      </c>
      <c r="BD2286" s="12" t="s">
        <v>207</v>
      </c>
      <c r="BE2286" s="99">
        <v>35</v>
      </c>
      <c r="BF2286" s="12" t="s">
        <v>321</v>
      </c>
      <c r="BG2286" s="654">
        <v>34.816000000000003</v>
      </c>
      <c r="BH2286" s="12" t="s">
        <v>321</v>
      </c>
      <c r="BI2286" s="99">
        <v>23</v>
      </c>
      <c r="BJ2286" s="12" t="s">
        <v>321</v>
      </c>
      <c r="BK2286" s="754">
        <v>0</v>
      </c>
      <c r="BL2286" s="12" t="s">
        <v>321</v>
      </c>
      <c r="BM2286" s="754">
        <v>5.0999999999999997E-2</v>
      </c>
      <c r="BN2286" s="12" t="s">
        <v>321</v>
      </c>
      <c r="BO2286" s="754">
        <v>11.763999999999999</v>
      </c>
      <c r="BP2286" s="12" t="s">
        <v>321</v>
      </c>
      <c r="BQ2286" s="754">
        <v>0</v>
      </c>
      <c r="BR2286" s="12" t="s">
        <v>321</v>
      </c>
      <c r="BS2286" s="654">
        <v>0</v>
      </c>
      <c r="BT2286" s="12" t="s">
        <v>321</v>
      </c>
      <c r="BU2286" s="654">
        <v>11.816000000000001</v>
      </c>
      <c r="BV2286" s="12" t="s">
        <v>321</v>
      </c>
      <c r="BW2286" s="9">
        <v>0.18</v>
      </c>
      <c r="BX2286" s="9" t="s">
        <v>322</v>
      </c>
      <c r="BY2286" s="755">
        <v>122.8</v>
      </c>
      <c r="BZ2286" s="9" t="s">
        <v>315</v>
      </c>
      <c r="CA2286" s="755">
        <v>9.8000000000000007</v>
      </c>
      <c r="CB2286" s="9" t="s">
        <v>315</v>
      </c>
      <c r="CC2286" s="755">
        <v>9.1</v>
      </c>
      <c r="CD2286" s="9" t="s">
        <v>315</v>
      </c>
      <c r="CE2286" s="755">
        <v>77</v>
      </c>
      <c r="CF2286" s="9" t="s">
        <v>323</v>
      </c>
      <c r="CG2286" s="755">
        <v>50.7</v>
      </c>
      <c r="CH2286" s="9" t="s">
        <v>323</v>
      </c>
    </row>
    <row r="2287" spans="1:86" x14ac:dyDescent="0.25">
      <c r="A2287" s="444">
        <v>10105630</v>
      </c>
      <c r="C2287" s="772">
        <v>3830</v>
      </c>
      <c r="D2287" s="807">
        <v>0.05</v>
      </c>
      <c r="E2287" s="772">
        <f t="shared" si="97"/>
        <v>4022</v>
      </c>
      <c r="F2287" s="778">
        <v>1.1000000000000001</v>
      </c>
      <c r="G2287" s="774">
        <f t="shared" si="98"/>
        <v>4424</v>
      </c>
      <c r="H2287" s="776"/>
      <c r="I2287" s="758"/>
      <c r="J2287" s="776"/>
      <c r="K2287" s="786"/>
      <c r="L2287" s="9" t="s">
        <v>308</v>
      </c>
      <c r="M2287" s="9" t="s">
        <v>5187</v>
      </c>
      <c r="N2287" s="9" t="s">
        <v>397</v>
      </c>
      <c r="O2287" s="9" t="s">
        <v>310</v>
      </c>
      <c r="P2287" s="9" t="s">
        <v>311</v>
      </c>
      <c r="Q2287" s="9" t="s">
        <v>4894</v>
      </c>
      <c r="R2287" s="9" t="s">
        <v>4897</v>
      </c>
      <c r="S2287" s="9" t="s">
        <v>314</v>
      </c>
      <c r="T2287" s="98" t="s">
        <v>210</v>
      </c>
      <c r="U2287" s="99">
        <v>152</v>
      </c>
      <c r="V2287" s="99" t="s">
        <v>207</v>
      </c>
      <c r="W2287" s="99">
        <v>270</v>
      </c>
      <c r="X2287" s="99" t="s">
        <v>207</v>
      </c>
      <c r="Y2287" s="99">
        <v>162</v>
      </c>
      <c r="Z2287" s="99" t="s">
        <v>207</v>
      </c>
      <c r="AA2287" s="9">
        <v>280</v>
      </c>
      <c r="AB2287" s="99" t="s">
        <v>207</v>
      </c>
      <c r="AC2287" s="9">
        <v>310</v>
      </c>
      <c r="AD2287" s="9" t="s">
        <v>207</v>
      </c>
      <c r="AE2287" s="9">
        <v>122</v>
      </c>
      <c r="AF2287" s="9" t="s">
        <v>315</v>
      </c>
      <c r="AG2287" s="14" t="s">
        <v>330</v>
      </c>
      <c r="AH2287" s="14" t="s">
        <v>207</v>
      </c>
      <c r="AI2287" s="14" t="s">
        <v>331</v>
      </c>
      <c r="AJ2287" s="14" t="s">
        <v>207</v>
      </c>
      <c r="AK2287" s="9">
        <v>5</v>
      </c>
      <c r="AL2287" s="14" t="s">
        <v>207</v>
      </c>
      <c r="AM2287" s="9">
        <v>5</v>
      </c>
      <c r="AN2287" s="14" t="s">
        <v>207</v>
      </c>
      <c r="AO2287" s="9">
        <v>5</v>
      </c>
      <c r="AP2287" s="14" t="s">
        <v>207</v>
      </c>
      <c r="AQ2287" s="9">
        <v>5</v>
      </c>
      <c r="AR2287" s="14" t="s">
        <v>207</v>
      </c>
      <c r="AS2287" s="9" t="s">
        <v>43</v>
      </c>
      <c r="AT2287" s="9" t="s">
        <v>346</v>
      </c>
      <c r="AU2287" s="9" t="s">
        <v>319</v>
      </c>
      <c r="AV2287" s="9" t="s">
        <v>320</v>
      </c>
      <c r="AW2287" s="821" t="s">
        <v>5728</v>
      </c>
      <c r="AX2287" s="9">
        <v>9010600000</v>
      </c>
      <c r="AY2287" s="99">
        <v>330</v>
      </c>
      <c r="AZ2287" s="12" t="s">
        <v>207</v>
      </c>
      <c r="BA2287" s="99">
        <v>25</v>
      </c>
      <c r="BB2287" s="12" t="s">
        <v>207</v>
      </c>
      <c r="BC2287" s="99">
        <v>23</v>
      </c>
      <c r="BD2287" s="12" t="s">
        <v>207</v>
      </c>
      <c r="BE2287" s="99">
        <v>38</v>
      </c>
      <c r="BF2287" s="12" t="s">
        <v>321</v>
      </c>
      <c r="BG2287" s="654">
        <v>37.048000000000002</v>
      </c>
      <c r="BH2287" s="12" t="s">
        <v>321</v>
      </c>
      <c r="BI2287" s="99">
        <v>25</v>
      </c>
      <c r="BJ2287" s="12" t="s">
        <v>321</v>
      </c>
      <c r="BK2287" s="754">
        <v>0</v>
      </c>
      <c r="BL2287" s="12" t="s">
        <v>321</v>
      </c>
      <c r="BM2287" s="754">
        <v>5.0999999999999997E-2</v>
      </c>
      <c r="BN2287" s="12" t="s">
        <v>321</v>
      </c>
      <c r="BO2287" s="754">
        <v>11.996</v>
      </c>
      <c r="BP2287" s="12" t="s">
        <v>321</v>
      </c>
      <c r="BQ2287" s="754">
        <v>0</v>
      </c>
      <c r="BR2287" s="12" t="s">
        <v>321</v>
      </c>
      <c r="BS2287" s="654">
        <v>0</v>
      </c>
      <c r="BT2287" s="12" t="s">
        <v>321</v>
      </c>
      <c r="BU2287" s="654">
        <v>12.048</v>
      </c>
      <c r="BV2287" s="12" t="s">
        <v>321</v>
      </c>
      <c r="BW2287" s="9">
        <v>0.19</v>
      </c>
      <c r="BX2287" s="9" t="s">
        <v>322</v>
      </c>
      <c r="BY2287" s="755">
        <v>129.9</v>
      </c>
      <c r="BZ2287" s="9" t="s">
        <v>315</v>
      </c>
      <c r="CA2287" s="755">
        <v>9.8000000000000007</v>
      </c>
      <c r="CB2287" s="9" t="s">
        <v>315</v>
      </c>
      <c r="CC2287" s="755">
        <v>9.1</v>
      </c>
      <c r="CD2287" s="9" t="s">
        <v>315</v>
      </c>
      <c r="CE2287" s="755">
        <v>82</v>
      </c>
      <c r="CF2287" s="9" t="s">
        <v>323</v>
      </c>
      <c r="CG2287" s="755">
        <v>55.1</v>
      </c>
      <c r="CH2287" s="9" t="s">
        <v>323</v>
      </c>
    </row>
    <row r="2288" spans="1:86" x14ac:dyDescent="0.25">
      <c r="A2288" s="444">
        <v>10105631</v>
      </c>
      <c r="C2288" s="772">
        <v>4114</v>
      </c>
      <c r="D2288" s="807">
        <v>0.05</v>
      </c>
      <c r="E2288" s="772">
        <f t="shared" si="97"/>
        <v>4320</v>
      </c>
      <c r="F2288" s="778">
        <v>1.1000000000000001</v>
      </c>
      <c r="G2288" s="774">
        <f t="shared" si="98"/>
        <v>4752</v>
      </c>
      <c r="H2288" s="776"/>
      <c r="I2288" s="758"/>
      <c r="J2288" s="776"/>
      <c r="K2288" s="786"/>
      <c r="L2288" s="9" t="s">
        <v>308</v>
      </c>
      <c r="M2288" s="9" t="s">
        <v>5188</v>
      </c>
      <c r="N2288" s="9" t="s">
        <v>397</v>
      </c>
      <c r="O2288" s="9" t="s">
        <v>310</v>
      </c>
      <c r="P2288" s="9" t="s">
        <v>311</v>
      </c>
      <c r="Q2288" s="9" t="s">
        <v>4894</v>
      </c>
      <c r="R2288" s="9" t="s">
        <v>4897</v>
      </c>
      <c r="S2288" s="9" t="s">
        <v>314</v>
      </c>
      <c r="T2288" s="98" t="s">
        <v>210</v>
      </c>
      <c r="U2288" s="99">
        <v>163</v>
      </c>
      <c r="V2288" s="99" t="s">
        <v>207</v>
      </c>
      <c r="W2288" s="99">
        <v>290</v>
      </c>
      <c r="X2288" s="99" t="s">
        <v>207</v>
      </c>
      <c r="Y2288" s="99">
        <v>173</v>
      </c>
      <c r="Z2288" s="99" t="s">
        <v>207</v>
      </c>
      <c r="AA2288" s="9">
        <v>300</v>
      </c>
      <c r="AB2288" s="99" t="s">
        <v>207</v>
      </c>
      <c r="AC2288" s="9">
        <v>333</v>
      </c>
      <c r="AD2288" s="9" t="s">
        <v>207</v>
      </c>
      <c r="AE2288" s="9">
        <v>131</v>
      </c>
      <c r="AF2288" s="9" t="s">
        <v>315</v>
      </c>
      <c r="AG2288" s="14" t="s">
        <v>332</v>
      </c>
      <c r="AH2288" s="14" t="s">
        <v>207</v>
      </c>
      <c r="AI2288" s="14" t="s">
        <v>333</v>
      </c>
      <c r="AJ2288" s="14" t="s">
        <v>207</v>
      </c>
      <c r="AK2288" s="9">
        <v>5</v>
      </c>
      <c r="AL2288" s="14" t="s">
        <v>207</v>
      </c>
      <c r="AM2288" s="9">
        <v>5</v>
      </c>
      <c r="AN2288" s="14" t="s">
        <v>207</v>
      </c>
      <c r="AO2288" s="9">
        <v>5</v>
      </c>
      <c r="AP2288" s="14" t="s">
        <v>207</v>
      </c>
      <c r="AQ2288" s="9">
        <v>5</v>
      </c>
      <c r="AR2288" s="14" t="s">
        <v>207</v>
      </c>
      <c r="AS2288" s="9" t="s">
        <v>43</v>
      </c>
      <c r="AT2288" s="9" t="s">
        <v>346</v>
      </c>
      <c r="AU2288" s="9" t="s">
        <v>319</v>
      </c>
      <c r="AV2288" s="9" t="s">
        <v>320</v>
      </c>
      <c r="AW2288" s="821" t="s">
        <v>5729</v>
      </c>
      <c r="AX2288" s="9">
        <v>9010600000</v>
      </c>
      <c r="AY2288" s="99">
        <v>351</v>
      </c>
      <c r="AZ2288" s="12" t="s">
        <v>207</v>
      </c>
      <c r="BA2288" s="99">
        <v>25</v>
      </c>
      <c r="BB2288" s="12" t="s">
        <v>207</v>
      </c>
      <c r="BC2288" s="99">
        <v>23</v>
      </c>
      <c r="BD2288" s="12" t="s">
        <v>207</v>
      </c>
      <c r="BE2288" s="99">
        <v>38</v>
      </c>
      <c r="BF2288" s="12" t="s">
        <v>321</v>
      </c>
      <c r="BG2288" s="654">
        <v>37.558999999999997</v>
      </c>
      <c r="BH2288" s="12" t="s">
        <v>321</v>
      </c>
      <c r="BI2288" s="99">
        <v>26</v>
      </c>
      <c r="BJ2288" s="12" t="s">
        <v>321</v>
      </c>
      <c r="BK2288" s="754">
        <v>0</v>
      </c>
      <c r="BL2288" s="12" t="s">
        <v>321</v>
      </c>
      <c r="BM2288" s="754">
        <v>5.0999999999999997E-2</v>
      </c>
      <c r="BN2288" s="12" t="s">
        <v>321</v>
      </c>
      <c r="BO2288" s="754">
        <v>11.507999999999999</v>
      </c>
      <c r="BP2288" s="12" t="s">
        <v>321</v>
      </c>
      <c r="BQ2288" s="754">
        <v>0</v>
      </c>
      <c r="BR2288" s="12" t="s">
        <v>321</v>
      </c>
      <c r="BS2288" s="654">
        <v>0</v>
      </c>
      <c r="BT2288" s="12" t="s">
        <v>321</v>
      </c>
      <c r="BU2288" s="654">
        <v>11.558999999999999</v>
      </c>
      <c r="BV2288" s="12" t="s">
        <v>321</v>
      </c>
      <c r="BW2288" s="9">
        <v>0.2</v>
      </c>
      <c r="BX2288" s="9" t="s">
        <v>322</v>
      </c>
      <c r="BY2288" s="755">
        <v>138.19999999999999</v>
      </c>
      <c r="BZ2288" s="9" t="s">
        <v>315</v>
      </c>
      <c r="CA2288" s="755">
        <v>9.8000000000000007</v>
      </c>
      <c r="CB2288" s="9" t="s">
        <v>315</v>
      </c>
      <c r="CC2288" s="755">
        <v>9.1</v>
      </c>
      <c r="CD2288" s="9" t="s">
        <v>315</v>
      </c>
      <c r="CE2288" s="755">
        <v>83</v>
      </c>
      <c r="CF2288" s="9" t="s">
        <v>323</v>
      </c>
      <c r="CG2288" s="755">
        <v>57.3</v>
      </c>
      <c r="CH2288" s="9" t="s">
        <v>323</v>
      </c>
    </row>
    <row r="2289" spans="1:86" x14ac:dyDescent="0.25">
      <c r="A2289" s="444">
        <v>10105632</v>
      </c>
      <c r="C2289" s="772">
        <v>4411</v>
      </c>
      <c r="D2289" s="807">
        <v>0.05</v>
      </c>
      <c r="E2289" s="772">
        <f t="shared" si="97"/>
        <v>4632</v>
      </c>
      <c r="F2289" s="778">
        <v>1.1000000000000001</v>
      </c>
      <c r="G2289" s="774">
        <f t="shared" si="98"/>
        <v>5095</v>
      </c>
      <c r="H2289" s="776"/>
      <c r="I2289" s="758"/>
      <c r="J2289" s="776"/>
      <c r="K2289" s="786"/>
      <c r="L2289" s="9" t="s">
        <v>308</v>
      </c>
      <c r="M2289" s="9" t="s">
        <v>5189</v>
      </c>
      <c r="N2289" s="9" t="s">
        <v>397</v>
      </c>
      <c r="O2289" s="9" t="s">
        <v>310</v>
      </c>
      <c r="P2289" s="9" t="s">
        <v>311</v>
      </c>
      <c r="Q2289" s="9" t="s">
        <v>4894</v>
      </c>
      <c r="R2289" s="9" t="s">
        <v>4897</v>
      </c>
      <c r="S2289" s="9" t="s">
        <v>314</v>
      </c>
      <c r="T2289" s="98" t="s">
        <v>210</v>
      </c>
      <c r="U2289" s="99">
        <v>174</v>
      </c>
      <c r="V2289" s="99" t="s">
        <v>207</v>
      </c>
      <c r="W2289" s="99">
        <v>310</v>
      </c>
      <c r="X2289" s="99" t="s">
        <v>207</v>
      </c>
      <c r="Y2289" s="99">
        <v>184</v>
      </c>
      <c r="Z2289" s="99" t="s">
        <v>207</v>
      </c>
      <c r="AA2289" s="9">
        <v>320</v>
      </c>
      <c r="AB2289" s="99" t="s">
        <v>207</v>
      </c>
      <c r="AC2289" s="9">
        <v>355</v>
      </c>
      <c r="AD2289" s="9" t="s">
        <v>207</v>
      </c>
      <c r="AE2289" s="9">
        <v>140</v>
      </c>
      <c r="AF2289" s="9" t="s">
        <v>315</v>
      </c>
      <c r="AG2289" s="14" t="s">
        <v>334</v>
      </c>
      <c r="AH2289" s="14" t="s">
        <v>207</v>
      </c>
      <c r="AI2289" s="14" t="s">
        <v>335</v>
      </c>
      <c r="AJ2289" s="14" t="s">
        <v>207</v>
      </c>
      <c r="AK2289" s="9">
        <v>5</v>
      </c>
      <c r="AL2289" s="14" t="s">
        <v>207</v>
      </c>
      <c r="AM2289" s="9">
        <v>5</v>
      </c>
      <c r="AN2289" s="14" t="s">
        <v>207</v>
      </c>
      <c r="AO2289" s="9">
        <v>5</v>
      </c>
      <c r="AP2289" s="14" t="s">
        <v>207</v>
      </c>
      <c r="AQ2289" s="9">
        <v>5</v>
      </c>
      <c r="AR2289" s="14" t="s">
        <v>207</v>
      </c>
      <c r="AS2289" s="9" t="s">
        <v>43</v>
      </c>
      <c r="AT2289" s="9" t="s">
        <v>346</v>
      </c>
      <c r="AU2289" s="9" t="s">
        <v>319</v>
      </c>
      <c r="AV2289" s="9" t="s">
        <v>320</v>
      </c>
      <c r="AW2289" s="821" t="s">
        <v>5730</v>
      </c>
      <c r="AX2289" s="9">
        <v>9010600000</v>
      </c>
      <c r="AY2289" s="99">
        <v>373</v>
      </c>
      <c r="AZ2289" s="12" t="s">
        <v>207</v>
      </c>
      <c r="BA2289" s="99">
        <v>25</v>
      </c>
      <c r="BB2289" s="12" t="s">
        <v>207</v>
      </c>
      <c r="BC2289" s="99">
        <v>23</v>
      </c>
      <c r="BD2289" s="12" t="s">
        <v>207</v>
      </c>
      <c r="BE2289" s="99">
        <v>41</v>
      </c>
      <c r="BF2289" s="12" t="s">
        <v>321</v>
      </c>
      <c r="BG2289" s="654">
        <v>40.933999999999997</v>
      </c>
      <c r="BH2289" s="12" t="s">
        <v>321</v>
      </c>
      <c r="BI2289" s="99">
        <v>29</v>
      </c>
      <c r="BJ2289" s="12" t="s">
        <v>321</v>
      </c>
      <c r="BK2289" s="754">
        <v>0</v>
      </c>
      <c r="BL2289" s="12" t="s">
        <v>321</v>
      </c>
      <c r="BM2289" s="754">
        <v>5.0999999999999997E-2</v>
      </c>
      <c r="BN2289" s="12" t="s">
        <v>321</v>
      </c>
      <c r="BO2289" s="754">
        <v>11.882999999999999</v>
      </c>
      <c r="BP2289" s="12" t="s">
        <v>321</v>
      </c>
      <c r="BQ2289" s="754">
        <v>0</v>
      </c>
      <c r="BR2289" s="12" t="s">
        <v>321</v>
      </c>
      <c r="BS2289" s="654">
        <v>0</v>
      </c>
      <c r="BT2289" s="12" t="s">
        <v>321</v>
      </c>
      <c r="BU2289" s="654">
        <v>11.933999999999999</v>
      </c>
      <c r="BV2289" s="12" t="s">
        <v>321</v>
      </c>
      <c r="BW2289" s="9">
        <v>0.22</v>
      </c>
      <c r="BX2289" s="9" t="s">
        <v>322</v>
      </c>
      <c r="BY2289" s="755">
        <v>146.9</v>
      </c>
      <c r="BZ2289" s="9" t="s">
        <v>315</v>
      </c>
      <c r="CA2289" s="755">
        <v>9.8000000000000007</v>
      </c>
      <c r="CB2289" s="9" t="s">
        <v>315</v>
      </c>
      <c r="CC2289" s="755">
        <v>9.1</v>
      </c>
      <c r="CD2289" s="9" t="s">
        <v>315</v>
      </c>
      <c r="CE2289" s="755">
        <v>90</v>
      </c>
      <c r="CF2289" s="9" t="s">
        <v>323</v>
      </c>
      <c r="CG2289" s="755">
        <v>63.9</v>
      </c>
      <c r="CH2289" s="9" t="s">
        <v>323</v>
      </c>
    </row>
    <row r="2290" spans="1:86" x14ac:dyDescent="0.25">
      <c r="A2290" s="444">
        <v>10105633</v>
      </c>
      <c r="C2290" s="772">
        <v>4723</v>
      </c>
      <c r="D2290" s="807">
        <v>0.05</v>
      </c>
      <c r="E2290" s="772">
        <f t="shared" si="97"/>
        <v>4959</v>
      </c>
      <c r="F2290" s="778">
        <v>1.1000000000000001</v>
      </c>
      <c r="G2290" s="774">
        <f t="shared" si="98"/>
        <v>5455</v>
      </c>
      <c r="H2290" s="776"/>
      <c r="I2290" s="758"/>
      <c r="J2290" s="776"/>
      <c r="K2290" s="786"/>
      <c r="L2290" s="9" t="s">
        <v>308</v>
      </c>
      <c r="M2290" s="9" t="s">
        <v>5190</v>
      </c>
      <c r="N2290" s="9" t="s">
        <v>397</v>
      </c>
      <c r="O2290" s="9" t="s">
        <v>310</v>
      </c>
      <c r="P2290" s="9" t="s">
        <v>311</v>
      </c>
      <c r="Q2290" s="9" t="s">
        <v>4894</v>
      </c>
      <c r="R2290" s="9" t="s">
        <v>4897</v>
      </c>
      <c r="S2290" s="9" t="s">
        <v>314</v>
      </c>
      <c r="T2290" s="98" t="s">
        <v>210</v>
      </c>
      <c r="U2290" s="99">
        <v>186</v>
      </c>
      <c r="V2290" s="99" t="s">
        <v>207</v>
      </c>
      <c r="W2290" s="99">
        <v>330</v>
      </c>
      <c r="X2290" s="99" t="s">
        <v>207</v>
      </c>
      <c r="Y2290" s="99">
        <v>196</v>
      </c>
      <c r="Z2290" s="99" t="s">
        <v>207</v>
      </c>
      <c r="AA2290" s="9">
        <v>340</v>
      </c>
      <c r="AB2290" s="99" t="s">
        <v>207</v>
      </c>
      <c r="AC2290" s="9">
        <v>379</v>
      </c>
      <c r="AD2290" s="9" t="s">
        <v>207</v>
      </c>
      <c r="AE2290" s="9">
        <v>149</v>
      </c>
      <c r="AF2290" s="9" t="s">
        <v>315</v>
      </c>
      <c r="AG2290" s="14" t="s">
        <v>336</v>
      </c>
      <c r="AH2290" s="14" t="s">
        <v>207</v>
      </c>
      <c r="AI2290" s="14" t="s">
        <v>337</v>
      </c>
      <c r="AJ2290" s="14" t="s">
        <v>207</v>
      </c>
      <c r="AK2290" s="9">
        <v>5</v>
      </c>
      <c r="AL2290" s="14" t="s">
        <v>207</v>
      </c>
      <c r="AM2290" s="9">
        <v>5</v>
      </c>
      <c r="AN2290" s="14" t="s">
        <v>207</v>
      </c>
      <c r="AO2290" s="9">
        <v>5</v>
      </c>
      <c r="AP2290" s="14" t="s">
        <v>207</v>
      </c>
      <c r="AQ2290" s="9">
        <v>5</v>
      </c>
      <c r="AR2290" s="14" t="s">
        <v>207</v>
      </c>
      <c r="AS2290" s="9" t="s">
        <v>43</v>
      </c>
      <c r="AT2290" s="9" t="s">
        <v>346</v>
      </c>
      <c r="AU2290" s="9" t="s">
        <v>319</v>
      </c>
      <c r="AV2290" s="9" t="s">
        <v>320</v>
      </c>
      <c r="AW2290" s="821" t="s">
        <v>5731</v>
      </c>
      <c r="AX2290" s="9">
        <v>9010600000</v>
      </c>
      <c r="AY2290" s="99">
        <v>396</v>
      </c>
      <c r="AZ2290" s="12" t="s">
        <v>207</v>
      </c>
      <c r="BA2290" s="99">
        <v>25</v>
      </c>
      <c r="BB2290" s="12" t="s">
        <v>207</v>
      </c>
      <c r="BC2290" s="99">
        <v>23</v>
      </c>
      <c r="BD2290" s="12" t="s">
        <v>207</v>
      </c>
      <c r="BE2290" s="99">
        <v>43</v>
      </c>
      <c r="BF2290" s="12" t="s">
        <v>321</v>
      </c>
      <c r="BG2290" s="654">
        <v>42.548999999999999</v>
      </c>
      <c r="BH2290" s="12" t="s">
        <v>321</v>
      </c>
      <c r="BI2290" s="99">
        <v>30</v>
      </c>
      <c r="BJ2290" s="12" t="s">
        <v>321</v>
      </c>
      <c r="BK2290" s="754">
        <v>0</v>
      </c>
      <c r="BL2290" s="12" t="s">
        <v>321</v>
      </c>
      <c r="BM2290" s="754">
        <v>5.0999999999999997E-2</v>
      </c>
      <c r="BN2290" s="12" t="s">
        <v>321</v>
      </c>
      <c r="BO2290" s="754">
        <v>12.497999999999999</v>
      </c>
      <c r="BP2290" s="12" t="s">
        <v>321</v>
      </c>
      <c r="BQ2290" s="754">
        <v>0</v>
      </c>
      <c r="BR2290" s="12" t="s">
        <v>321</v>
      </c>
      <c r="BS2290" s="654">
        <v>0</v>
      </c>
      <c r="BT2290" s="12" t="s">
        <v>321</v>
      </c>
      <c r="BU2290" s="654">
        <v>12.548999999999999</v>
      </c>
      <c r="BV2290" s="12" t="s">
        <v>321</v>
      </c>
      <c r="BW2290" s="9">
        <v>0.23</v>
      </c>
      <c r="BX2290" s="9" t="s">
        <v>322</v>
      </c>
      <c r="BY2290" s="755">
        <v>155.9</v>
      </c>
      <c r="BZ2290" s="9" t="s">
        <v>315</v>
      </c>
      <c r="CA2290" s="755">
        <v>9.8000000000000007</v>
      </c>
      <c r="CB2290" s="9" t="s">
        <v>315</v>
      </c>
      <c r="CC2290" s="755">
        <v>9.1</v>
      </c>
      <c r="CD2290" s="9" t="s">
        <v>315</v>
      </c>
      <c r="CE2290" s="755">
        <v>94</v>
      </c>
      <c r="CF2290" s="9" t="s">
        <v>323</v>
      </c>
      <c r="CG2290" s="755">
        <v>66.099999999999994</v>
      </c>
      <c r="CH2290" s="9" t="s">
        <v>323</v>
      </c>
    </row>
    <row r="2291" spans="1:86" x14ac:dyDescent="0.25">
      <c r="A2291" s="444">
        <v>10105634</v>
      </c>
      <c r="C2291" s="772">
        <v>5048</v>
      </c>
      <c r="D2291" s="807">
        <v>0.05</v>
      </c>
      <c r="E2291" s="772">
        <f t="shared" si="97"/>
        <v>5300</v>
      </c>
      <c r="F2291" s="778">
        <v>1.1000000000000001</v>
      </c>
      <c r="G2291" s="774">
        <f t="shared" si="98"/>
        <v>5830</v>
      </c>
      <c r="H2291" s="776"/>
      <c r="I2291" s="758"/>
      <c r="J2291" s="776"/>
      <c r="K2291" s="786"/>
      <c r="L2291" s="9" t="s">
        <v>308</v>
      </c>
      <c r="M2291" s="9" t="s">
        <v>5191</v>
      </c>
      <c r="N2291" s="9" t="s">
        <v>397</v>
      </c>
      <c r="O2291" s="9" t="s">
        <v>310</v>
      </c>
      <c r="P2291" s="9" t="s">
        <v>311</v>
      </c>
      <c r="Q2291" s="9" t="s">
        <v>4894</v>
      </c>
      <c r="R2291" s="9" t="s">
        <v>4897</v>
      </c>
      <c r="S2291" s="9" t="s">
        <v>314</v>
      </c>
      <c r="T2291" s="98" t="s">
        <v>210</v>
      </c>
      <c r="U2291" s="99">
        <v>197</v>
      </c>
      <c r="V2291" s="99" t="s">
        <v>207</v>
      </c>
      <c r="W2291" s="99">
        <v>350</v>
      </c>
      <c r="X2291" s="99" t="s">
        <v>207</v>
      </c>
      <c r="Y2291" s="99">
        <v>207</v>
      </c>
      <c r="Z2291" s="99" t="s">
        <v>207</v>
      </c>
      <c r="AA2291" s="9">
        <v>360</v>
      </c>
      <c r="AB2291" s="99" t="s">
        <v>207</v>
      </c>
      <c r="AC2291" s="9">
        <v>402</v>
      </c>
      <c r="AD2291" s="9" t="s">
        <v>207</v>
      </c>
      <c r="AE2291" s="9">
        <v>158</v>
      </c>
      <c r="AF2291" s="9" t="s">
        <v>315</v>
      </c>
      <c r="AG2291" s="14" t="s">
        <v>338</v>
      </c>
      <c r="AH2291" s="14" t="s">
        <v>207</v>
      </c>
      <c r="AI2291" s="14" t="s">
        <v>339</v>
      </c>
      <c r="AJ2291" s="14" t="s">
        <v>207</v>
      </c>
      <c r="AK2291" s="9">
        <v>5</v>
      </c>
      <c r="AL2291" s="14" t="s">
        <v>207</v>
      </c>
      <c r="AM2291" s="9">
        <v>5</v>
      </c>
      <c r="AN2291" s="14" t="s">
        <v>207</v>
      </c>
      <c r="AO2291" s="9">
        <v>5</v>
      </c>
      <c r="AP2291" s="14" t="s">
        <v>207</v>
      </c>
      <c r="AQ2291" s="9">
        <v>5</v>
      </c>
      <c r="AR2291" s="14" t="s">
        <v>207</v>
      </c>
      <c r="AS2291" s="9" t="s">
        <v>43</v>
      </c>
      <c r="AT2291" s="9" t="s">
        <v>346</v>
      </c>
      <c r="AU2291" s="9" t="s">
        <v>319</v>
      </c>
      <c r="AV2291" s="9" t="s">
        <v>320</v>
      </c>
      <c r="AW2291" s="821" t="s">
        <v>5732</v>
      </c>
      <c r="AX2291" s="9">
        <v>9010600000</v>
      </c>
      <c r="AY2291" s="99">
        <v>419</v>
      </c>
      <c r="AZ2291" s="12" t="s">
        <v>207</v>
      </c>
      <c r="BA2291" s="99">
        <v>30</v>
      </c>
      <c r="BB2291" s="12" t="s">
        <v>207</v>
      </c>
      <c r="BC2291" s="99">
        <v>33</v>
      </c>
      <c r="BD2291" s="12" t="s">
        <v>207</v>
      </c>
      <c r="BE2291" s="99">
        <v>76</v>
      </c>
      <c r="BF2291" s="12" t="s">
        <v>321</v>
      </c>
      <c r="BG2291" s="654">
        <v>75.210999999999999</v>
      </c>
      <c r="BH2291" s="12" t="s">
        <v>321</v>
      </c>
      <c r="BI2291" s="99">
        <v>32</v>
      </c>
      <c r="BJ2291" s="12" t="s">
        <v>321</v>
      </c>
      <c r="BK2291" s="754">
        <v>0</v>
      </c>
      <c r="BL2291" s="12" t="s">
        <v>321</v>
      </c>
      <c r="BM2291" s="754">
        <v>5.0999999999999997E-2</v>
      </c>
      <c r="BN2291" s="12" t="s">
        <v>321</v>
      </c>
      <c r="BO2291" s="754">
        <v>4.8079999999999998</v>
      </c>
      <c r="BP2291" s="12" t="s">
        <v>321</v>
      </c>
      <c r="BQ2291" s="754">
        <v>0.02</v>
      </c>
      <c r="BR2291" s="12" t="s">
        <v>321</v>
      </c>
      <c r="BS2291" s="654">
        <v>38.331000000000003</v>
      </c>
      <c r="BT2291" s="12" t="s">
        <v>321</v>
      </c>
      <c r="BU2291" s="654">
        <v>43.210999999999999</v>
      </c>
      <c r="BV2291" s="12" t="s">
        <v>321</v>
      </c>
      <c r="BW2291" s="9">
        <v>0.42</v>
      </c>
      <c r="BX2291" s="9" t="s">
        <v>322</v>
      </c>
      <c r="BY2291" s="755">
        <v>165</v>
      </c>
      <c r="BZ2291" s="9" t="s">
        <v>315</v>
      </c>
      <c r="CA2291" s="755">
        <v>11.8</v>
      </c>
      <c r="CB2291" s="9" t="s">
        <v>315</v>
      </c>
      <c r="CC2291" s="755">
        <v>13</v>
      </c>
      <c r="CD2291" s="9" t="s">
        <v>315</v>
      </c>
      <c r="CE2291" s="755">
        <v>166</v>
      </c>
      <c r="CF2291" s="9" t="s">
        <v>323</v>
      </c>
      <c r="CG2291" s="755">
        <v>70.5</v>
      </c>
      <c r="CH2291" s="9" t="s">
        <v>323</v>
      </c>
    </row>
    <row r="2292" spans="1:86" x14ac:dyDescent="0.25">
      <c r="A2292" s="444">
        <v>10105635</v>
      </c>
      <c r="C2292" s="772">
        <v>5388</v>
      </c>
      <c r="D2292" s="807">
        <v>0.05</v>
      </c>
      <c r="E2292" s="772">
        <f t="shared" si="97"/>
        <v>5657</v>
      </c>
      <c r="F2292" s="778">
        <v>1.1000000000000001</v>
      </c>
      <c r="G2292" s="774">
        <f t="shared" si="98"/>
        <v>6223</v>
      </c>
      <c r="H2292" s="776"/>
      <c r="I2292" s="758"/>
      <c r="J2292" s="776"/>
      <c r="K2292" s="786"/>
      <c r="L2292" s="9" t="s">
        <v>308</v>
      </c>
      <c r="M2292" s="9" t="s">
        <v>5192</v>
      </c>
      <c r="N2292" s="9" t="s">
        <v>397</v>
      </c>
      <c r="O2292" s="9" t="s">
        <v>310</v>
      </c>
      <c r="P2292" s="9" t="s">
        <v>311</v>
      </c>
      <c r="Q2292" s="9" t="s">
        <v>4894</v>
      </c>
      <c r="R2292" s="9" t="s">
        <v>4897</v>
      </c>
      <c r="S2292" s="9" t="s">
        <v>314</v>
      </c>
      <c r="T2292" s="98" t="s">
        <v>210</v>
      </c>
      <c r="U2292" s="99">
        <v>208</v>
      </c>
      <c r="V2292" s="99" t="s">
        <v>207</v>
      </c>
      <c r="W2292" s="99">
        <v>370</v>
      </c>
      <c r="X2292" s="99" t="s">
        <v>207</v>
      </c>
      <c r="Y2292" s="99">
        <v>218</v>
      </c>
      <c r="Z2292" s="99" t="s">
        <v>207</v>
      </c>
      <c r="AA2292" s="9">
        <v>380</v>
      </c>
      <c r="AB2292" s="99" t="s">
        <v>207</v>
      </c>
      <c r="AC2292" s="9">
        <v>424</v>
      </c>
      <c r="AD2292" s="9" t="s">
        <v>207</v>
      </c>
      <c r="AE2292" s="9">
        <v>167</v>
      </c>
      <c r="AF2292" s="9" t="s">
        <v>315</v>
      </c>
      <c r="AG2292" s="14" t="s">
        <v>340</v>
      </c>
      <c r="AH2292" s="14" t="s">
        <v>207</v>
      </c>
      <c r="AI2292" s="14" t="s">
        <v>341</v>
      </c>
      <c r="AJ2292" s="14" t="s">
        <v>207</v>
      </c>
      <c r="AK2292" s="9">
        <v>5</v>
      </c>
      <c r="AL2292" s="14" t="s">
        <v>207</v>
      </c>
      <c r="AM2292" s="9">
        <v>5</v>
      </c>
      <c r="AN2292" s="14" t="s">
        <v>207</v>
      </c>
      <c r="AO2292" s="9">
        <v>5</v>
      </c>
      <c r="AP2292" s="14" t="s">
        <v>207</v>
      </c>
      <c r="AQ2292" s="9">
        <v>5</v>
      </c>
      <c r="AR2292" s="14" t="s">
        <v>207</v>
      </c>
      <c r="AS2292" s="9" t="s">
        <v>43</v>
      </c>
      <c r="AT2292" s="9" t="s">
        <v>346</v>
      </c>
      <c r="AU2292" s="9" t="s">
        <v>319</v>
      </c>
      <c r="AV2292" s="9" t="s">
        <v>320</v>
      </c>
      <c r="AW2292" s="821" t="s">
        <v>5733</v>
      </c>
      <c r="AX2292" s="9">
        <v>9010600000</v>
      </c>
      <c r="AY2292" s="99">
        <v>434</v>
      </c>
      <c r="AZ2292" s="12" t="s">
        <v>207</v>
      </c>
      <c r="BA2292" s="99">
        <v>30</v>
      </c>
      <c r="BB2292" s="12" t="s">
        <v>207</v>
      </c>
      <c r="BC2292" s="99">
        <v>33</v>
      </c>
      <c r="BD2292" s="12" t="s">
        <v>207</v>
      </c>
      <c r="BE2292" s="99">
        <v>80</v>
      </c>
      <c r="BF2292" s="12" t="s">
        <v>321</v>
      </c>
      <c r="BG2292" s="654">
        <v>79.393000000000001</v>
      </c>
      <c r="BH2292" s="12" t="s">
        <v>321</v>
      </c>
      <c r="BI2292" s="99">
        <v>34</v>
      </c>
      <c r="BJ2292" s="12" t="s">
        <v>321</v>
      </c>
      <c r="BK2292" s="754">
        <v>0</v>
      </c>
      <c r="BL2292" s="12" t="s">
        <v>321</v>
      </c>
      <c r="BM2292" s="754">
        <v>5.0999999999999997E-2</v>
      </c>
      <c r="BN2292" s="12" t="s">
        <v>321</v>
      </c>
      <c r="BO2292" s="754">
        <v>5.9080000000000004</v>
      </c>
      <c r="BP2292" s="12" t="s">
        <v>321</v>
      </c>
      <c r="BQ2292" s="754">
        <v>0.02</v>
      </c>
      <c r="BR2292" s="12" t="s">
        <v>321</v>
      </c>
      <c r="BS2292" s="654">
        <v>39.412999999999997</v>
      </c>
      <c r="BT2292" s="12" t="s">
        <v>321</v>
      </c>
      <c r="BU2292" s="654">
        <v>45.393000000000001</v>
      </c>
      <c r="BV2292" s="12" t="s">
        <v>321</v>
      </c>
      <c r="BW2292" s="9">
        <v>0.44</v>
      </c>
      <c r="BX2292" s="9" t="s">
        <v>322</v>
      </c>
      <c r="BY2292" s="755">
        <v>170.9</v>
      </c>
      <c r="BZ2292" s="9" t="s">
        <v>315</v>
      </c>
      <c r="CA2292" s="755">
        <v>11.8</v>
      </c>
      <c r="CB2292" s="9" t="s">
        <v>315</v>
      </c>
      <c r="CC2292" s="755">
        <v>13</v>
      </c>
      <c r="CD2292" s="9" t="s">
        <v>315</v>
      </c>
      <c r="CE2292" s="755">
        <v>175</v>
      </c>
      <c r="CF2292" s="9" t="s">
        <v>323</v>
      </c>
      <c r="CG2292" s="755">
        <v>75</v>
      </c>
      <c r="CH2292" s="9" t="s">
        <v>323</v>
      </c>
    </row>
    <row r="2293" spans="1:86" x14ac:dyDescent="0.25">
      <c r="A2293" s="444">
        <v>10105636</v>
      </c>
      <c r="C2293" s="772">
        <v>5741</v>
      </c>
      <c r="D2293" s="807">
        <v>0.05</v>
      </c>
      <c r="E2293" s="772">
        <f t="shared" si="97"/>
        <v>6028</v>
      </c>
      <c r="F2293" s="778">
        <v>1.1000000000000001</v>
      </c>
      <c r="G2293" s="774">
        <f t="shared" si="98"/>
        <v>6631</v>
      </c>
      <c r="H2293" s="776"/>
      <c r="I2293" s="758"/>
      <c r="J2293" s="776"/>
      <c r="K2293" s="786"/>
      <c r="L2293" s="9" t="s">
        <v>308</v>
      </c>
      <c r="M2293" s="9" t="s">
        <v>5193</v>
      </c>
      <c r="N2293" s="9" t="s">
        <v>397</v>
      </c>
      <c r="O2293" s="9" t="s">
        <v>310</v>
      </c>
      <c r="P2293" s="9" t="s">
        <v>311</v>
      </c>
      <c r="Q2293" s="9" t="s">
        <v>4894</v>
      </c>
      <c r="R2293" s="9" t="s">
        <v>4897</v>
      </c>
      <c r="S2293" s="9" t="s">
        <v>314</v>
      </c>
      <c r="T2293" s="98" t="s">
        <v>210</v>
      </c>
      <c r="U2293" s="99">
        <v>219</v>
      </c>
      <c r="V2293" s="99" t="s">
        <v>207</v>
      </c>
      <c r="W2293" s="99">
        <v>390</v>
      </c>
      <c r="X2293" s="99" t="s">
        <v>207</v>
      </c>
      <c r="Y2293" s="99">
        <v>229</v>
      </c>
      <c r="Z2293" s="99" t="s">
        <v>207</v>
      </c>
      <c r="AA2293" s="9">
        <v>400</v>
      </c>
      <c r="AB2293" s="99" t="s">
        <v>207</v>
      </c>
      <c r="AC2293" s="9">
        <v>447</v>
      </c>
      <c r="AD2293" s="9" t="s">
        <v>207</v>
      </c>
      <c r="AE2293" s="9">
        <v>176</v>
      </c>
      <c r="AF2293" s="9" t="s">
        <v>315</v>
      </c>
      <c r="AG2293" s="14" t="s">
        <v>342</v>
      </c>
      <c r="AH2293" s="14" t="s">
        <v>207</v>
      </c>
      <c r="AI2293" s="14" t="s">
        <v>343</v>
      </c>
      <c r="AJ2293" s="14" t="s">
        <v>207</v>
      </c>
      <c r="AK2293" s="9">
        <v>5</v>
      </c>
      <c r="AL2293" s="14" t="s">
        <v>207</v>
      </c>
      <c r="AM2293" s="9">
        <v>5</v>
      </c>
      <c r="AN2293" s="14" t="s">
        <v>207</v>
      </c>
      <c r="AO2293" s="9">
        <v>5</v>
      </c>
      <c r="AP2293" s="14" t="s">
        <v>207</v>
      </c>
      <c r="AQ2293" s="9">
        <v>5</v>
      </c>
      <c r="AR2293" s="14" t="s">
        <v>207</v>
      </c>
      <c r="AS2293" s="9" t="s">
        <v>43</v>
      </c>
      <c r="AT2293" s="9" t="s">
        <v>346</v>
      </c>
      <c r="AU2293" s="9" t="s">
        <v>319</v>
      </c>
      <c r="AV2293" s="9" t="s">
        <v>320</v>
      </c>
      <c r="AW2293" s="821" t="s">
        <v>5734</v>
      </c>
      <c r="AX2293" s="9">
        <v>9010600000</v>
      </c>
      <c r="AY2293" s="99">
        <v>452</v>
      </c>
      <c r="AZ2293" s="12" t="s">
        <v>207</v>
      </c>
      <c r="BA2293" s="99">
        <v>30</v>
      </c>
      <c r="BB2293" s="12" t="s">
        <v>207</v>
      </c>
      <c r="BC2293" s="99">
        <v>33</v>
      </c>
      <c r="BD2293" s="12" t="s">
        <v>207</v>
      </c>
      <c r="BE2293" s="99">
        <v>82</v>
      </c>
      <c r="BF2293" s="12" t="s">
        <v>321</v>
      </c>
      <c r="BG2293" s="654">
        <v>81.834999999999994</v>
      </c>
      <c r="BH2293" s="12" t="s">
        <v>321</v>
      </c>
      <c r="BI2293" s="99">
        <v>35</v>
      </c>
      <c r="BJ2293" s="12" t="s">
        <v>321</v>
      </c>
      <c r="BK2293" s="754">
        <v>0</v>
      </c>
      <c r="BL2293" s="12" t="s">
        <v>321</v>
      </c>
      <c r="BM2293" s="754">
        <v>5.0999999999999997E-2</v>
      </c>
      <c r="BN2293" s="12" t="s">
        <v>321</v>
      </c>
      <c r="BO2293" s="754">
        <v>5.9080000000000004</v>
      </c>
      <c r="BP2293" s="12" t="s">
        <v>321</v>
      </c>
      <c r="BQ2293" s="754">
        <v>0.02</v>
      </c>
      <c r="BR2293" s="12" t="s">
        <v>321</v>
      </c>
      <c r="BS2293" s="654">
        <v>40.854999999999997</v>
      </c>
      <c r="BT2293" s="12" t="s">
        <v>321</v>
      </c>
      <c r="BU2293" s="654">
        <v>46.835000000000001</v>
      </c>
      <c r="BV2293" s="12" t="s">
        <v>321</v>
      </c>
      <c r="BW2293" s="9">
        <v>0.46</v>
      </c>
      <c r="BX2293" s="9" t="s">
        <v>322</v>
      </c>
      <c r="BY2293" s="755">
        <v>178</v>
      </c>
      <c r="BZ2293" s="9" t="s">
        <v>315</v>
      </c>
      <c r="CA2293" s="755">
        <v>11.8</v>
      </c>
      <c r="CB2293" s="9" t="s">
        <v>315</v>
      </c>
      <c r="CC2293" s="755">
        <v>13</v>
      </c>
      <c r="CD2293" s="9" t="s">
        <v>315</v>
      </c>
      <c r="CE2293" s="755">
        <v>180</v>
      </c>
      <c r="CF2293" s="9" t="s">
        <v>323</v>
      </c>
      <c r="CG2293" s="755">
        <v>77.2</v>
      </c>
      <c r="CH2293" s="9" t="s">
        <v>323</v>
      </c>
    </row>
    <row r="2294" spans="1:86" x14ac:dyDescent="0.25">
      <c r="A2294" s="444">
        <v>10105582</v>
      </c>
      <c r="C2294" s="772">
        <v>2411</v>
      </c>
      <c r="D2294" s="807">
        <v>0.05</v>
      </c>
      <c r="E2294" s="772">
        <f t="shared" si="97"/>
        <v>2532</v>
      </c>
      <c r="F2294" s="778">
        <v>1.1000000000000001</v>
      </c>
      <c r="G2294" s="774">
        <f t="shared" si="98"/>
        <v>2785</v>
      </c>
      <c r="H2294" s="776"/>
      <c r="I2294" s="758"/>
      <c r="J2294" s="776"/>
      <c r="K2294" s="786"/>
      <c r="L2294" s="9" t="s">
        <v>308</v>
      </c>
      <c r="M2294" s="9" t="s">
        <v>5194</v>
      </c>
      <c r="N2294" s="9" t="s">
        <v>397</v>
      </c>
      <c r="O2294" s="9" t="s">
        <v>310</v>
      </c>
      <c r="P2294" s="9" t="s">
        <v>311</v>
      </c>
      <c r="Q2294" s="9" t="s">
        <v>4894</v>
      </c>
      <c r="R2294" s="9" t="s">
        <v>4897</v>
      </c>
      <c r="S2294" s="9" t="s">
        <v>314</v>
      </c>
      <c r="T2294" s="98" t="s">
        <v>210</v>
      </c>
      <c r="U2294" s="99">
        <v>107</v>
      </c>
      <c r="V2294" s="99" t="s">
        <v>207</v>
      </c>
      <c r="W2294" s="99">
        <v>190</v>
      </c>
      <c r="X2294" s="99" t="s">
        <v>207</v>
      </c>
      <c r="Y2294" s="99">
        <v>117</v>
      </c>
      <c r="Z2294" s="99" t="s">
        <v>207</v>
      </c>
      <c r="AA2294" s="9">
        <v>200</v>
      </c>
      <c r="AB2294" s="99" t="s">
        <v>207</v>
      </c>
      <c r="AC2294" s="9">
        <v>218</v>
      </c>
      <c r="AD2294" s="9" t="s">
        <v>207</v>
      </c>
      <c r="AE2294" s="9">
        <v>86</v>
      </c>
      <c r="AF2294" s="9" t="s">
        <v>315</v>
      </c>
      <c r="AG2294" s="14" t="s">
        <v>316</v>
      </c>
      <c r="AH2294" s="14" t="s">
        <v>207</v>
      </c>
      <c r="AI2294" s="14" t="s">
        <v>317</v>
      </c>
      <c r="AJ2294" s="14" t="s">
        <v>207</v>
      </c>
      <c r="AK2294" s="9">
        <v>5</v>
      </c>
      <c r="AL2294" s="14" t="s">
        <v>207</v>
      </c>
      <c r="AM2294" s="9">
        <v>5</v>
      </c>
      <c r="AN2294" s="14" t="s">
        <v>207</v>
      </c>
      <c r="AO2294" s="9">
        <v>5</v>
      </c>
      <c r="AP2294" s="14" t="s">
        <v>207</v>
      </c>
      <c r="AQ2294" s="9">
        <v>5</v>
      </c>
      <c r="AR2294" s="14" t="s">
        <v>207</v>
      </c>
      <c r="AS2294" s="9" t="s">
        <v>0</v>
      </c>
      <c r="AT2294" s="9" t="s">
        <v>318</v>
      </c>
      <c r="AU2294" s="9" t="s">
        <v>319</v>
      </c>
      <c r="AV2294" s="9" t="s">
        <v>320</v>
      </c>
      <c r="AW2294" s="821" t="s">
        <v>5735</v>
      </c>
      <c r="AX2294" s="9">
        <v>9010600000</v>
      </c>
      <c r="AY2294" s="99">
        <v>251</v>
      </c>
      <c r="AZ2294" s="12" t="s">
        <v>207</v>
      </c>
      <c r="BA2294" s="99">
        <v>25</v>
      </c>
      <c r="BB2294" s="12" t="s">
        <v>207</v>
      </c>
      <c r="BC2294" s="99">
        <v>23</v>
      </c>
      <c r="BD2294" s="12" t="s">
        <v>207</v>
      </c>
      <c r="BE2294" s="99">
        <v>27</v>
      </c>
      <c r="BF2294" s="12" t="s">
        <v>321</v>
      </c>
      <c r="BG2294" s="654">
        <v>26.24</v>
      </c>
      <c r="BH2294" s="12" t="s">
        <v>321</v>
      </c>
      <c r="BI2294" s="99">
        <v>18</v>
      </c>
      <c r="BJ2294" s="12" t="s">
        <v>321</v>
      </c>
      <c r="BK2294" s="754">
        <v>0</v>
      </c>
      <c r="BL2294" s="12" t="s">
        <v>321</v>
      </c>
      <c r="BM2294" s="754">
        <v>5.0999999999999997E-2</v>
      </c>
      <c r="BN2294" s="12" t="s">
        <v>321</v>
      </c>
      <c r="BO2294" s="754">
        <v>8.1890000000000001</v>
      </c>
      <c r="BP2294" s="12" t="s">
        <v>321</v>
      </c>
      <c r="BQ2294" s="754">
        <v>0</v>
      </c>
      <c r="BR2294" s="12" t="s">
        <v>321</v>
      </c>
      <c r="BS2294" s="654">
        <v>0</v>
      </c>
      <c r="BT2294" s="12" t="s">
        <v>321</v>
      </c>
      <c r="BU2294" s="654">
        <v>8.24</v>
      </c>
      <c r="BV2294" s="12" t="s">
        <v>321</v>
      </c>
      <c r="BW2294" s="9">
        <v>0.15</v>
      </c>
      <c r="BX2294" s="9" t="s">
        <v>322</v>
      </c>
      <c r="BY2294" s="755">
        <v>98.8</v>
      </c>
      <c r="BZ2294" s="9" t="s">
        <v>315</v>
      </c>
      <c r="CA2294" s="755">
        <v>9.8000000000000007</v>
      </c>
      <c r="CB2294" s="9" t="s">
        <v>315</v>
      </c>
      <c r="CC2294" s="755">
        <v>9.1</v>
      </c>
      <c r="CD2294" s="9" t="s">
        <v>315</v>
      </c>
      <c r="CE2294" s="755">
        <v>58</v>
      </c>
      <c r="CF2294" s="9" t="s">
        <v>323</v>
      </c>
      <c r="CG2294" s="755">
        <v>39.700000000000003</v>
      </c>
      <c r="CH2294" s="9" t="s">
        <v>323</v>
      </c>
    </row>
    <row r="2295" spans="1:86" x14ac:dyDescent="0.25">
      <c r="A2295" s="444">
        <v>10105583</v>
      </c>
      <c r="C2295" s="772">
        <v>2608</v>
      </c>
      <c r="D2295" s="807">
        <v>0.05</v>
      </c>
      <c r="E2295" s="772">
        <f t="shared" si="97"/>
        <v>2738</v>
      </c>
      <c r="F2295" s="778">
        <v>1.1000000000000001</v>
      </c>
      <c r="G2295" s="774">
        <f t="shared" si="98"/>
        <v>3012</v>
      </c>
      <c r="H2295" s="776"/>
      <c r="I2295" s="758"/>
      <c r="J2295" s="776"/>
      <c r="K2295" s="786"/>
      <c r="L2295" s="9" t="s">
        <v>308</v>
      </c>
      <c r="M2295" s="9" t="s">
        <v>5195</v>
      </c>
      <c r="N2295" s="9" t="s">
        <v>397</v>
      </c>
      <c r="O2295" s="9" t="s">
        <v>310</v>
      </c>
      <c r="P2295" s="9" t="s">
        <v>311</v>
      </c>
      <c r="Q2295" s="9" t="s">
        <v>4894</v>
      </c>
      <c r="R2295" s="9" t="s">
        <v>4897</v>
      </c>
      <c r="S2295" s="9" t="s">
        <v>314</v>
      </c>
      <c r="T2295" s="98" t="s">
        <v>210</v>
      </c>
      <c r="U2295" s="99">
        <v>118</v>
      </c>
      <c r="V2295" s="99" t="s">
        <v>207</v>
      </c>
      <c r="W2295" s="99">
        <v>210</v>
      </c>
      <c r="X2295" s="99" t="s">
        <v>207</v>
      </c>
      <c r="Y2295" s="99">
        <v>128</v>
      </c>
      <c r="Z2295" s="99" t="s">
        <v>207</v>
      </c>
      <c r="AA2295" s="9">
        <v>220</v>
      </c>
      <c r="AB2295" s="99" t="s">
        <v>207</v>
      </c>
      <c r="AC2295" s="9">
        <v>241</v>
      </c>
      <c r="AD2295" s="9" t="s">
        <v>207</v>
      </c>
      <c r="AE2295" s="9">
        <v>95</v>
      </c>
      <c r="AF2295" s="9" t="s">
        <v>315</v>
      </c>
      <c r="AG2295" s="14" t="s">
        <v>324</v>
      </c>
      <c r="AH2295" s="14" t="s">
        <v>207</v>
      </c>
      <c r="AI2295" s="14" t="s">
        <v>325</v>
      </c>
      <c r="AJ2295" s="14" t="s">
        <v>207</v>
      </c>
      <c r="AK2295" s="9">
        <v>5</v>
      </c>
      <c r="AL2295" s="14" t="s">
        <v>207</v>
      </c>
      <c r="AM2295" s="9">
        <v>5</v>
      </c>
      <c r="AN2295" s="14" t="s">
        <v>207</v>
      </c>
      <c r="AO2295" s="9">
        <v>5</v>
      </c>
      <c r="AP2295" s="14" t="s">
        <v>207</v>
      </c>
      <c r="AQ2295" s="9">
        <v>5</v>
      </c>
      <c r="AR2295" s="14" t="s">
        <v>207</v>
      </c>
      <c r="AS2295" s="9" t="s">
        <v>0</v>
      </c>
      <c r="AT2295" s="9" t="s">
        <v>318</v>
      </c>
      <c r="AU2295" s="9" t="s">
        <v>319</v>
      </c>
      <c r="AV2295" s="9" t="s">
        <v>320</v>
      </c>
      <c r="AW2295" s="821" t="s">
        <v>5736</v>
      </c>
      <c r="AX2295" s="9">
        <v>9010600000</v>
      </c>
      <c r="AY2295" s="99">
        <v>272</v>
      </c>
      <c r="AZ2295" s="12" t="s">
        <v>207</v>
      </c>
      <c r="BA2295" s="99">
        <v>25</v>
      </c>
      <c r="BB2295" s="12" t="s">
        <v>207</v>
      </c>
      <c r="BC2295" s="99">
        <v>23</v>
      </c>
      <c r="BD2295" s="12" t="s">
        <v>207</v>
      </c>
      <c r="BE2295" s="99">
        <v>30</v>
      </c>
      <c r="BF2295" s="12" t="s">
        <v>321</v>
      </c>
      <c r="BG2295" s="654">
        <v>29.712</v>
      </c>
      <c r="BH2295" s="12" t="s">
        <v>321</v>
      </c>
      <c r="BI2295" s="99">
        <v>20</v>
      </c>
      <c r="BJ2295" s="12" t="s">
        <v>321</v>
      </c>
      <c r="BK2295" s="754">
        <v>0</v>
      </c>
      <c r="BL2295" s="12" t="s">
        <v>321</v>
      </c>
      <c r="BM2295" s="754">
        <v>5.0999999999999997E-2</v>
      </c>
      <c r="BN2295" s="12" t="s">
        <v>321</v>
      </c>
      <c r="BO2295" s="754">
        <v>9.6609999999999996</v>
      </c>
      <c r="BP2295" s="12" t="s">
        <v>321</v>
      </c>
      <c r="BQ2295" s="754">
        <v>0</v>
      </c>
      <c r="BR2295" s="12" t="s">
        <v>321</v>
      </c>
      <c r="BS2295" s="654">
        <v>0</v>
      </c>
      <c r="BT2295" s="12" t="s">
        <v>321</v>
      </c>
      <c r="BU2295" s="654">
        <v>9.7119999999999997</v>
      </c>
      <c r="BV2295" s="12" t="s">
        <v>321</v>
      </c>
      <c r="BW2295" s="9">
        <v>0.16</v>
      </c>
      <c r="BX2295" s="9" t="s">
        <v>322</v>
      </c>
      <c r="BY2295" s="755">
        <v>107.1</v>
      </c>
      <c r="BZ2295" s="9" t="s">
        <v>315</v>
      </c>
      <c r="CA2295" s="755">
        <v>9.8000000000000007</v>
      </c>
      <c r="CB2295" s="9" t="s">
        <v>315</v>
      </c>
      <c r="CC2295" s="755">
        <v>9.1</v>
      </c>
      <c r="CD2295" s="9" t="s">
        <v>315</v>
      </c>
      <c r="CE2295" s="755">
        <v>66</v>
      </c>
      <c r="CF2295" s="9" t="s">
        <v>323</v>
      </c>
      <c r="CG2295" s="755">
        <v>44.1</v>
      </c>
      <c r="CH2295" s="9" t="s">
        <v>323</v>
      </c>
    </row>
    <row r="2296" spans="1:86" x14ac:dyDescent="0.25">
      <c r="A2296" s="444">
        <v>10105584</v>
      </c>
      <c r="C2296" s="772">
        <v>2819</v>
      </c>
      <c r="D2296" s="807">
        <v>0.05</v>
      </c>
      <c r="E2296" s="772">
        <f t="shared" si="97"/>
        <v>2960</v>
      </c>
      <c r="F2296" s="778">
        <v>1.1000000000000001</v>
      </c>
      <c r="G2296" s="774">
        <f t="shared" si="98"/>
        <v>3256</v>
      </c>
      <c r="H2296" s="776"/>
      <c r="I2296" s="758"/>
      <c r="J2296" s="776"/>
      <c r="K2296" s="786"/>
      <c r="L2296" s="9" t="s">
        <v>308</v>
      </c>
      <c r="M2296" s="9" t="s">
        <v>5196</v>
      </c>
      <c r="N2296" s="9" t="s">
        <v>397</v>
      </c>
      <c r="O2296" s="9" t="s">
        <v>310</v>
      </c>
      <c r="P2296" s="9" t="s">
        <v>311</v>
      </c>
      <c r="Q2296" s="9" t="s">
        <v>4894</v>
      </c>
      <c r="R2296" s="9" t="s">
        <v>4897</v>
      </c>
      <c r="S2296" s="9" t="s">
        <v>314</v>
      </c>
      <c r="T2296" s="98" t="s">
        <v>210</v>
      </c>
      <c r="U2296" s="99">
        <v>129</v>
      </c>
      <c r="V2296" s="99" t="s">
        <v>207</v>
      </c>
      <c r="W2296" s="99">
        <v>230</v>
      </c>
      <c r="X2296" s="99" t="s">
        <v>207</v>
      </c>
      <c r="Y2296" s="99">
        <v>139</v>
      </c>
      <c r="Z2296" s="99" t="s">
        <v>207</v>
      </c>
      <c r="AA2296" s="9">
        <v>240</v>
      </c>
      <c r="AB2296" s="99" t="s">
        <v>207</v>
      </c>
      <c r="AC2296" s="9">
        <v>264</v>
      </c>
      <c r="AD2296" s="9" t="s">
        <v>207</v>
      </c>
      <c r="AE2296" s="9">
        <v>104</v>
      </c>
      <c r="AF2296" s="9" t="s">
        <v>315</v>
      </c>
      <c r="AG2296" s="14" t="s">
        <v>326</v>
      </c>
      <c r="AH2296" s="14" t="s">
        <v>207</v>
      </c>
      <c r="AI2296" s="14" t="s">
        <v>327</v>
      </c>
      <c r="AJ2296" s="14" t="s">
        <v>207</v>
      </c>
      <c r="AK2296" s="9">
        <v>5</v>
      </c>
      <c r="AL2296" s="14" t="s">
        <v>207</v>
      </c>
      <c r="AM2296" s="9">
        <v>5</v>
      </c>
      <c r="AN2296" s="14" t="s">
        <v>207</v>
      </c>
      <c r="AO2296" s="9">
        <v>5</v>
      </c>
      <c r="AP2296" s="14" t="s">
        <v>207</v>
      </c>
      <c r="AQ2296" s="9">
        <v>5</v>
      </c>
      <c r="AR2296" s="14" t="s">
        <v>207</v>
      </c>
      <c r="AS2296" s="9" t="s">
        <v>0</v>
      </c>
      <c r="AT2296" s="9" t="s">
        <v>318</v>
      </c>
      <c r="AU2296" s="9" t="s">
        <v>319</v>
      </c>
      <c r="AV2296" s="9" t="s">
        <v>320</v>
      </c>
      <c r="AW2296" s="821" t="s">
        <v>5737</v>
      </c>
      <c r="AX2296" s="9">
        <v>9010600000</v>
      </c>
      <c r="AY2296" s="99">
        <v>292</v>
      </c>
      <c r="AZ2296" s="12" t="s">
        <v>207</v>
      </c>
      <c r="BA2296" s="99">
        <v>25</v>
      </c>
      <c r="BB2296" s="12" t="s">
        <v>207</v>
      </c>
      <c r="BC2296" s="99">
        <v>23</v>
      </c>
      <c r="BD2296" s="12" t="s">
        <v>207</v>
      </c>
      <c r="BE2296" s="99">
        <v>33</v>
      </c>
      <c r="BF2296" s="12" t="s">
        <v>321</v>
      </c>
      <c r="BG2296" s="654">
        <v>32.064</v>
      </c>
      <c r="BH2296" s="12" t="s">
        <v>321</v>
      </c>
      <c r="BI2296" s="99">
        <v>21</v>
      </c>
      <c r="BJ2296" s="12" t="s">
        <v>321</v>
      </c>
      <c r="BK2296" s="754">
        <v>0</v>
      </c>
      <c r="BL2296" s="12" t="s">
        <v>321</v>
      </c>
      <c r="BM2296" s="754">
        <v>5.0999999999999997E-2</v>
      </c>
      <c r="BN2296" s="12" t="s">
        <v>321</v>
      </c>
      <c r="BO2296" s="754">
        <v>11.012</v>
      </c>
      <c r="BP2296" s="12" t="s">
        <v>321</v>
      </c>
      <c r="BQ2296" s="754">
        <v>0</v>
      </c>
      <c r="BR2296" s="12" t="s">
        <v>321</v>
      </c>
      <c r="BS2296" s="654">
        <v>0</v>
      </c>
      <c r="BT2296" s="12" t="s">
        <v>321</v>
      </c>
      <c r="BU2296" s="654">
        <v>11.064</v>
      </c>
      <c r="BV2296" s="12" t="s">
        <v>321</v>
      </c>
      <c r="BW2296" s="9">
        <v>0.17</v>
      </c>
      <c r="BX2296" s="9" t="s">
        <v>322</v>
      </c>
      <c r="BY2296" s="755">
        <v>115</v>
      </c>
      <c r="BZ2296" s="9" t="s">
        <v>315</v>
      </c>
      <c r="CA2296" s="755">
        <v>9.8000000000000007</v>
      </c>
      <c r="CB2296" s="9" t="s">
        <v>315</v>
      </c>
      <c r="CC2296" s="755">
        <v>9.1</v>
      </c>
      <c r="CD2296" s="9" t="s">
        <v>315</v>
      </c>
      <c r="CE2296" s="755">
        <v>71</v>
      </c>
      <c r="CF2296" s="9" t="s">
        <v>323</v>
      </c>
      <c r="CG2296" s="755">
        <v>46.3</v>
      </c>
      <c r="CH2296" s="9" t="s">
        <v>323</v>
      </c>
    </row>
    <row r="2297" spans="1:86" x14ac:dyDescent="0.25">
      <c r="A2297" s="444">
        <v>10105585</v>
      </c>
      <c r="C2297" s="772">
        <v>3042</v>
      </c>
      <c r="D2297" s="807">
        <v>0.05</v>
      </c>
      <c r="E2297" s="772">
        <f t="shared" si="97"/>
        <v>3194</v>
      </c>
      <c r="F2297" s="778">
        <v>1.1000000000000001</v>
      </c>
      <c r="G2297" s="774">
        <f t="shared" si="98"/>
        <v>3513</v>
      </c>
      <c r="H2297" s="776"/>
      <c r="I2297" s="758"/>
      <c r="J2297" s="776"/>
      <c r="K2297" s="786"/>
      <c r="L2297" s="9" t="s">
        <v>308</v>
      </c>
      <c r="M2297" s="9" t="s">
        <v>5197</v>
      </c>
      <c r="N2297" s="9" t="s">
        <v>397</v>
      </c>
      <c r="O2297" s="9" t="s">
        <v>310</v>
      </c>
      <c r="P2297" s="9" t="s">
        <v>311</v>
      </c>
      <c r="Q2297" s="9" t="s">
        <v>4894</v>
      </c>
      <c r="R2297" s="9" t="s">
        <v>4897</v>
      </c>
      <c r="S2297" s="9" t="s">
        <v>314</v>
      </c>
      <c r="T2297" s="98" t="s">
        <v>210</v>
      </c>
      <c r="U2297" s="99">
        <v>141</v>
      </c>
      <c r="V2297" s="99" t="s">
        <v>207</v>
      </c>
      <c r="W2297" s="99">
        <v>250</v>
      </c>
      <c r="X2297" s="99" t="s">
        <v>207</v>
      </c>
      <c r="Y2297" s="99">
        <v>151</v>
      </c>
      <c r="Z2297" s="99" t="s">
        <v>207</v>
      </c>
      <c r="AA2297" s="9">
        <v>260</v>
      </c>
      <c r="AB2297" s="99" t="s">
        <v>207</v>
      </c>
      <c r="AC2297" s="9">
        <v>287</v>
      </c>
      <c r="AD2297" s="9" t="s">
        <v>207</v>
      </c>
      <c r="AE2297" s="9">
        <v>113</v>
      </c>
      <c r="AF2297" s="9" t="s">
        <v>315</v>
      </c>
      <c r="AG2297" s="14" t="s">
        <v>328</v>
      </c>
      <c r="AH2297" s="14" t="s">
        <v>207</v>
      </c>
      <c r="AI2297" s="14" t="s">
        <v>329</v>
      </c>
      <c r="AJ2297" s="14" t="s">
        <v>207</v>
      </c>
      <c r="AK2297" s="9">
        <v>5</v>
      </c>
      <c r="AL2297" s="14" t="s">
        <v>207</v>
      </c>
      <c r="AM2297" s="9">
        <v>5</v>
      </c>
      <c r="AN2297" s="14" t="s">
        <v>207</v>
      </c>
      <c r="AO2297" s="9">
        <v>5</v>
      </c>
      <c r="AP2297" s="14" t="s">
        <v>207</v>
      </c>
      <c r="AQ2297" s="9">
        <v>5</v>
      </c>
      <c r="AR2297" s="14" t="s">
        <v>207</v>
      </c>
      <c r="AS2297" s="9" t="s">
        <v>0</v>
      </c>
      <c r="AT2297" s="9" t="s">
        <v>318</v>
      </c>
      <c r="AU2297" s="9" t="s">
        <v>319</v>
      </c>
      <c r="AV2297" s="9" t="s">
        <v>320</v>
      </c>
      <c r="AW2297" s="821" t="s">
        <v>5738</v>
      </c>
      <c r="AX2297" s="9">
        <v>9010600000</v>
      </c>
      <c r="AY2297" s="99">
        <v>312</v>
      </c>
      <c r="AZ2297" s="12" t="s">
        <v>207</v>
      </c>
      <c r="BA2297" s="99">
        <v>25</v>
      </c>
      <c r="BB2297" s="12" t="s">
        <v>207</v>
      </c>
      <c r="BC2297" s="99">
        <v>23</v>
      </c>
      <c r="BD2297" s="12" t="s">
        <v>207</v>
      </c>
      <c r="BE2297" s="99">
        <v>35</v>
      </c>
      <c r="BF2297" s="12" t="s">
        <v>321</v>
      </c>
      <c r="BG2297" s="654">
        <v>34.816000000000003</v>
      </c>
      <c r="BH2297" s="12" t="s">
        <v>321</v>
      </c>
      <c r="BI2297" s="99">
        <v>23</v>
      </c>
      <c r="BJ2297" s="12" t="s">
        <v>321</v>
      </c>
      <c r="BK2297" s="754">
        <v>0</v>
      </c>
      <c r="BL2297" s="12" t="s">
        <v>321</v>
      </c>
      <c r="BM2297" s="754">
        <v>5.0999999999999997E-2</v>
      </c>
      <c r="BN2297" s="12" t="s">
        <v>321</v>
      </c>
      <c r="BO2297" s="754">
        <v>11.763999999999999</v>
      </c>
      <c r="BP2297" s="12" t="s">
        <v>321</v>
      </c>
      <c r="BQ2297" s="754">
        <v>0</v>
      </c>
      <c r="BR2297" s="12" t="s">
        <v>321</v>
      </c>
      <c r="BS2297" s="654">
        <v>0</v>
      </c>
      <c r="BT2297" s="12" t="s">
        <v>321</v>
      </c>
      <c r="BU2297" s="654">
        <v>11.816000000000001</v>
      </c>
      <c r="BV2297" s="12" t="s">
        <v>321</v>
      </c>
      <c r="BW2297" s="9">
        <v>0.18</v>
      </c>
      <c r="BX2297" s="9" t="s">
        <v>322</v>
      </c>
      <c r="BY2297" s="755">
        <v>122.8</v>
      </c>
      <c r="BZ2297" s="9" t="s">
        <v>315</v>
      </c>
      <c r="CA2297" s="755">
        <v>9.8000000000000007</v>
      </c>
      <c r="CB2297" s="9" t="s">
        <v>315</v>
      </c>
      <c r="CC2297" s="755">
        <v>9.1</v>
      </c>
      <c r="CD2297" s="9" t="s">
        <v>315</v>
      </c>
      <c r="CE2297" s="755">
        <v>77</v>
      </c>
      <c r="CF2297" s="9" t="s">
        <v>323</v>
      </c>
      <c r="CG2297" s="755">
        <v>50.7</v>
      </c>
      <c r="CH2297" s="9" t="s">
        <v>323</v>
      </c>
    </row>
    <row r="2298" spans="1:86" x14ac:dyDescent="0.25">
      <c r="A2298" s="444">
        <v>10105586</v>
      </c>
      <c r="C2298" s="772">
        <v>3278</v>
      </c>
      <c r="D2298" s="807">
        <v>0.05</v>
      </c>
      <c r="E2298" s="772">
        <f t="shared" si="97"/>
        <v>3442</v>
      </c>
      <c r="F2298" s="778">
        <v>1.1000000000000001</v>
      </c>
      <c r="G2298" s="774">
        <f t="shared" si="98"/>
        <v>3786</v>
      </c>
      <c r="H2298" s="776"/>
      <c r="I2298" s="758"/>
      <c r="J2298" s="776"/>
      <c r="K2298" s="786"/>
      <c r="L2298" s="9" t="s">
        <v>308</v>
      </c>
      <c r="M2298" s="9" t="s">
        <v>5198</v>
      </c>
      <c r="N2298" s="9" t="s">
        <v>397</v>
      </c>
      <c r="O2298" s="9" t="s">
        <v>310</v>
      </c>
      <c r="P2298" s="9" t="s">
        <v>311</v>
      </c>
      <c r="Q2298" s="9" t="s">
        <v>4894</v>
      </c>
      <c r="R2298" s="9" t="s">
        <v>4897</v>
      </c>
      <c r="S2298" s="9" t="s">
        <v>314</v>
      </c>
      <c r="T2298" s="98" t="s">
        <v>210</v>
      </c>
      <c r="U2298" s="99">
        <v>152</v>
      </c>
      <c r="V2298" s="99" t="s">
        <v>207</v>
      </c>
      <c r="W2298" s="99">
        <v>270</v>
      </c>
      <c r="X2298" s="99" t="s">
        <v>207</v>
      </c>
      <c r="Y2298" s="99">
        <v>162</v>
      </c>
      <c r="Z2298" s="99" t="s">
        <v>207</v>
      </c>
      <c r="AA2298" s="9">
        <v>280</v>
      </c>
      <c r="AB2298" s="99" t="s">
        <v>207</v>
      </c>
      <c r="AC2298" s="9">
        <v>310</v>
      </c>
      <c r="AD2298" s="9" t="s">
        <v>207</v>
      </c>
      <c r="AE2298" s="9">
        <v>122</v>
      </c>
      <c r="AF2298" s="9" t="s">
        <v>315</v>
      </c>
      <c r="AG2298" s="14" t="s">
        <v>330</v>
      </c>
      <c r="AH2298" s="14" t="s">
        <v>207</v>
      </c>
      <c r="AI2298" s="14" t="s">
        <v>331</v>
      </c>
      <c r="AJ2298" s="14" t="s">
        <v>207</v>
      </c>
      <c r="AK2298" s="9">
        <v>5</v>
      </c>
      <c r="AL2298" s="14" t="s">
        <v>207</v>
      </c>
      <c r="AM2298" s="9">
        <v>5</v>
      </c>
      <c r="AN2298" s="14" t="s">
        <v>207</v>
      </c>
      <c r="AO2298" s="9">
        <v>5</v>
      </c>
      <c r="AP2298" s="14" t="s">
        <v>207</v>
      </c>
      <c r="AQ2298" s="9">
        <v>5</v>
      </c>
      <c r="AR2298" s="14" t="s">
        <v>207</v>
      </c>
      <c r="AS2298" s="9" t="s">
        <v>0</v>
      </c>
      <c r="AT2298" s="9" t="s">
        <v>318</v>
      </c>
      <c r="AU2298" s="9" t="s">
        <v>319</v>
      </c>
      <c r="AV2298" s="9" t="s">
        <v>320</v>
      </c>
      <c r="AW2298" s="821" t="s">
        <v>5739</v>
      </c>
      <c r="AX2298" s="9">
        <v>9010600000</v>
      </c>
      <c r="AY2298" s="99">
        <v>330</v>
      </c>
      <c r="AZ2298" s="12" t="s">
        <v>207</v>
      </c>
      <c r="BA2298" s="99">
        <v>25</v>
      </c>
      <c r="BB2298" s="12" t="s">
        <v>207</v>
      </c>
      <c r="BC2298" s="99">
        <v>23</v>
      </c>
      <c r="BD2298" s="12" t="s">
        <v>207</v>
      </c>
      <c r="BE2298" s="99">
        <v>38</v>
      </c>
      <c r="BF2298" s="12" t="s">
        <v>321</v>
      </c>
      <c r="BG2298" s="654">
        <v>37.048000000000002</v>
      </c>
      <c r="BH2298" s="12" t="s">
        <v>321</v>
      </c>
      <c r="BI2298" s="99">
        <v>25</v>
      </c>
      <c r="BJ2298" s="12" t="s">
        <v>321</v>
      </c>
      <c r="BK2298" s="754">
        <v>0</v>
      </c>
      <c r="BL2298" s="12" t="s">
        <v>321</v>
      </c>
      <c r="BM2298" s="754">
        <v>5.0999999999999997E-2</v>
      </c>
      <c r="BN2298" s="12" t="s">
        <v>321</v>
      </c>
      <c r="BO2298" s="754">
        <v>11.996</v>
      </c>
      <c r="BP2298" s="12" t="s">
        <v>321</v>
      </c>
      <c r="BQ2298" s="754">
        <v>0</v>
      </c>
      <c r="BR2298" s="12" t="s">
        <v>321</v>
      </c>
      <c r="BS2298" s="654">
        <v>0</v>
      </c>
      <c r="BT2298" s="12" t="s">
        <v>321</v>
      </c>
      <c r="BU2298" s="654">
        <v>12.048</v>
      </c>
      <c r="BV2298" s="12" t="s">
        <v>321</v>
      </c>
      <c r="BW2298" s="9">
        <v>0.19</v>
      </c>
      <c r="BX2298" s="9" t="s">
        <v>322</v>
      </c>
      <c r="BY2298" s="755">
        <v>129.9</v>
      </c>
      <c r="BZ2298" s="9" t="s">
        <v>315</v>
      </c>
      <c r="CA2298" s="755">
        <v>9.8000000000000007</v>
      </c>
      <c r="CB2298" s="9" t="s">
        <v>315</v>
      </c>
      <c r="CC2298" s="755">
        <v>9.1</v>
      </c>
      <c r="CD2298" s="9" t="s">
        <v>315</v>
      </c>
      <c r="CE2298" s="755">
        <v>82</v>
      </c>
      <c r="CF2298" s="9" t="s">
        <v>323</v>
      </c>
      <c r="CG2298" s="755">
        <v>55.1</v>
      </c>
      <c r="CH2298" s="9" t="s">
        <v>323</v>
      </c>
    </row>
    <row r="2299" spans="1:86" x14ac:dyDescent="0.25">
      <c r="A2299" s="444">
        <v>10105587</v>
      </c>
      <c r="C2299" s="772">
        <v>3526</v>
      </c>
      <c r="D2299" s="807">
        <v>0.05</v>
      </c>
      <c r="E2299" s="772">
        <f t="shared" si="97"/>
        <v>3702</v>
      </c>
      <c r="F2299" s="778">
        <v>1.1000000000000001</v>
      </c>
      <c r="G2299" s="774">
        <f t="shared" si="98"/>
        <v>4072</v>
      </c>
      <c r="H2299" s="776"/>
      <c r="I2299" s="758"/>
      <c r="J2299" s="776"/>
      <c r="K2299" s="786"/>
      <c r="L2299" s="9" t="s">
        <v>308</v>
      </c>
      <c r="M2299" s="9" t="s">
        <v>5199</v>
      </c>
      <c r="N2299" s="9" t="s">
        <v>397</v>
      </c>
      <c r="O2299" s="9" t="s">
        <v>310</v>
      </c>
      <c r="P2299" s="9" t="s">
        <v>311</v>
      </c>
      <c r="Q2299" s="9" t="s">
        <v>4894</v>
      </c>
      <c r="R2299" s="9" t="s">
        <v>4897</v>
      </c>
      <c r="S2299" s="9" t="s">
        <v>314</v>
      </c>
      <c r="T2299" s="98" t="s">
        <v>210</v>
      </c>
      <c r="U2299" s="99">
        <v>163</v>
      </c>
      <c r="V2299" s="99" t="s">
        <v>207</v>
      </c>
      <c r="W2299" s="99">
        <v>290</v>
      </c>
      <c r="X2299" s="99" t="s">
        <v>207</v>
      </c>
      <c r="Y2299" s="99">
        <v>173</v>
      </c>
      <c r="Z2299" s="99" t="s">
        <v>207</v>
      </c>
      <c r="AA2299" s="9">
        <v>300</v>
      </c>
      <c r="AB2299" s="99" t="s">
        <v>207</v>
      </c>
      <c r="AC2299" s="9">
        <v>333</v>
      </c>
      <c r="AD2299" s="9" t="s">
        <v>207</v>
      </c>
      <c r="AE2299" s="9">
        <v>131</v>
      </c>
      <c r="AF2299" s="9" t="s">
        <v>315</v>
      </c>
      <c r="AG2299" s="14" t="s">
        <v>332</v>
      </c>
      <c r="AH2299" s="14" t="s">
        <v>207</v>
      </c>
      <c r="AI2299" s="14" t="s">
        <v>333</v>
      </c>
      <c r="AJ2299" s="14" t="s">
        <v>207</v>
      </c>
      <c r="AK2299" s="9">
        <v>5</v>
      </c>
      <c r="AL2299" s="14" t="s">
        <v>207</v>
      </c>
      <c r="AM2299" s="9">
        <v>5</v>
      </c>
      <c r="AN2299" s="14" t="s">
        <v>207</v>
      </c>
      <c r="AO2299" s="9">
        <v>5</v>
      </c>
      <c r="AP2299" s="14" t="s">
        <v>207</v>
      </c>
      <c r="AQ2299" s="9">
        <v>5</v>
      </c>
      <c r="AR2299" s="14" t="s">
        <v>207</v>
      </c>
      <c r="AS2299" s="9" t="s">
        <v>0</v>
      </c>
      <c r="AT2299" s="9" t="s">
        <v>318</v>
      </c>
      <c r="AU2299" s="9" t="s">
        <v>319</v>
      </c>
      <c r="AV2299" s="9" t="s">
        <v>320</v>
      </c>
      <c r="AW2299" s="821" t="s">
        <v>5740</v>
      </c>
      <c r="AX2299" s="9">
        <v>9010600000</v>
      </c>
      <c r="AY2299" s="99">
        <v>351</v>
      </c>
      <c r="AZ2299" s="12" t="s">
        <v>207</v>
      </c>
      <c r="BA2299" s="99">
        <v>25</v>
      </c>
      <c r="BB2299" s="12" t="s">
        <v>207</v>
      </c>
      <c r="BC2299" s="99">
        <v>23</v>
      </c>
      <c r="BD2299" s="12" t="s">
        <v>207</v>
      </c>
      <c r="BE2299" s="99">
        <v>38</v>
      </c>
      <c r="BF2299" s="12" t="s">
        <v>321</v>
      </c>
      <c r="BG2299" s="654">
        <v>37.558999999999997</v>
      </c>
      <c r="BH2299" s="12" t="s">
        <v>321</v>
      </c>
      <c r="BI2299" s="99">
        <v>26</v>
      </c>
      <c r="BJ2299" s="12" t="s">
        <v>321</v>
      </c>
      <c r="BK2299" s="754">
        <v>0</v>
      </c>
      <c r="BL2299" s="12" t="s">
        <v>321</v>
      </c>
      <c r="BM2299" s="754">
        <v>5.0999999999999997E-2</v>
      </c>
      <c r="BN2299" s="12" t="s">
        <v>321</v>
      </c>
      <c r="BO2299" s="754">
        <v>11.507999999999999</v>
      </c>
      <c r="BP2299" s="12" t="s">
        <v>321</v>
      </c>
      <c r="BQ2299" s="754">
        <v>0</v>
      </c>
      <c r="BR2299" s="12" t="s">
        <v>321</v>
      </c>
      <c r="BS2299" s="654">
        <v>0</v>
      </c>
      <c r="BT2299" s="12" t="s">
        <v>321</v>
      </c>
      <c r="BU2299" s="654">
        <v>11.558999999999999</v>
      </c>
      <c r="BV2299" s="12" t="s">
        <v>321</v>
      </c>
      <c r="BW2299" s="9">
        <v>0.2</v>
      </c>
      <c r="BX2299" s="9" t="s">
        <v>322</v>
      </c>
      <c r="BY2299" s="755">
        <v>138.19999999999999</v>
      </c>
      <c r="BZ2299" s="9" t="s">
        <v>315</v>
      </c>
      <c r="CA2299" s="755">
        <v>9.8000000000000007</v>
      </c>
      <c r="CB2299" s="9" t="s">
        <v>315</v>
      </c>
      <c r="CC2299" s="755">
        <v>9.1</v>
      </c>
      <c r="CD2299" s="9" t="s">
        <v>315</v>
      </c>
      <c r="CE2299" s="755">
        <v>83</v>
      </c>
      <c r="CF2299" s="9" t="s">
        <v>323</v>
      </c>
      <c r="CG2299" s="755">
        <v>57.3</v>
      </c>
      <c r="CH2299" s="9" t="s">
        <v>323</v>
      </c>
    </row>
    <row r="2300" spans="1:86" x14ac:dyDescent="0.25">
      <c r="A2300" s="444">
        <v>10105588</v>
      </c>
      <c r="C2300" s="772">
        <v>3786</v>
      </c>
      <c r="D2300" s="807">
        <v>0.05</v>
      </c>
      <c r="E2300" s="772">
        <f t="shared" ref="E2300:E2362" si="99">ROUND(C2300*(1+D2300),0)</f>
        <v>3975</v>
      </c>
      <c r="F2300" s="778">
        <v>1.1000000000000001</v>
      </c>
      <c r="G2300" s="774">
        <f t="shared" si="98"/>
        <v>4373</v>
      </c>
      <c r="H2300" s="776"/>
      <c r="I2300" s="758"/>
      <c r="J2300" s="776"/>
      <c r="K2300" s="786"/>
      <c r="L2300" s="9" t="s">
        <v>308</v>
      </c>
      <c r="M2300" s="9" t="s">
        <v>5200</v>
      </c>
      <c r="N2300" s="9" t="s">
        <v>397</v>
      </c>
      <c r="O2300" s="9" t="s">
        <v>310</v>
      </c>
      <c r="P2300" s="9" t="s">
        <v>311</v>
      </c>
      <c r="Q2300" s="9" t="s">
        <v>4894</v>
      </c>
      <c r="R2300" s="9" t="s">
        <v>4897</v>
      </c>
      <c r="S2300" s="9" t="s">
        <v>314</v>
      </c>
      <c r="T2300" s="98" t="s">
        <v>210</v>
      </c>
      <c r="U2300" s="99">
        <v>174</v>
      </c>
      <c r="V2300" s="99" t="s">
        <v>207</v>
      </c>
      <c r="W2300" s="99">
        <v>310</v>
      </c>
      <c r="X2300" s="99" t="s">
        <v>207</v>
      </c>
      <c r="Y2300" s="99">
        <v>184</v>
      </c>
      <c r="Z2300" s="99" t="s">
        <v>207</v>
      </c>
      <c r="AA2300" s="9">
        <v>320</v>
      </c>
      <c r="AB2300" s="99" t="s">
        <v>207</v>
      </c>
      <c r="AC2300" s="9">
        <v>355</v>
      </c>
      <c r="AD2300" s="9" t="s">
        <v>207</v>
      </c>
      <c r="AE2300" s="9">
        <v>140</v>
      </c>
      <c r="AF2300" s="9" t="s">
        <v>315</v>
      </c>
      <c r="AG2300" s="14" t="s">
        <v>334</v>
      </c>
      <c r="AH2300" s="14" t="s">
        <v>207</v>
      </c>
      <c r="AI2300" s="14" t="s">
        <v>335</v>
      </c>
      <c r="AJ2300" s="14" t="s">
        <v>207</v>
      </c>
      <c r="AK2300" s="9">
        <v>5</v>
      </c>
      <c r="AL2300" s="14" t="s">
        <v>207</v>
      </c>
      <c r="AM2300" s="9">
        <v>5</v>
      </c>
      <c r="AN2300" s="14" t="s">
        <v>207</v>
      </c>
      <c r="AO2300" s="9">
        <v>5</v>
      </c>
      <c r="AP2300" s="14" t="s">
        <v>207</v>
      </c>
      <c r="AQ2300" s="9">
        <v>5</v>
      </c>
      <c r="AR2300" s="14" t="s">
        <v>207</v>
      </c>
      <c r="AS2300" s="9" t="s">
        <v>0</v>
      </c>
      <c r="AT2300" s="9" t="s">
        <v>318</v>
      </c>
      <c r="AU2300" s="9" t="s">
        <v>319</v>
      </c>
      <c r="AV2300" s="9" t="s">
        <v>320</v>
      </c>
      <c r="AW2300" s="821" t="s">
        <v>5741</v>
      </c>
      <c r="AX2300" s="9">
        <v>9010600000</v>
      </c>
      <c r="AY2300" s="99">
        <v>373</v>
      </c>
      <c r="AZ2300" s="12" t="s">
        <v>207</v>
      </c>
      <c r="BA2300" s="99">
        <v>25</v>
      </c>
      <c r="BB2300" s="12" t="s">
        <v>207</v>
      </c>
      <c r="BC2300" s="99">
        <v>23</v>
      </c>
      <c r="BD2300" s="12" t="s">
        <v>207</v>
      </c>
      <c r="BE2300" s="99">
        <v>41</v>
      </c>
      <c r="BF2300" s="12" t="s">
        <v>321</v>
      </c>
      <c r="BG2300" s="654">
        <v>40.933999999999997</v>
      </c>
      <c r="BH2300" s="12" t="s">
        <v>321</v>
      </c>
      <c r="BI2300" s="99">
        <v>29</v>
      </c>
      <c r="BJ2300" s="12" t="s">
        <v>321</v>
      </c>
      <c r="BK2300" s="754">
        <v>0</v>
      </c>
      <c r="BL2300" s="12" t="s">
        <v>321</v>
      </c>
      <c r="BM2300" s="754">
        <v>5.0999999999999997E-2</v>
      </c>
      <c r="BN2300" s="12" t="s">
        <v>321</v>
      </c>
      <c r="BO2300" s="754">
        <v>11.882999999999999</v>
      </c>
      <c r="BP2300" s="12" t="s">
        <v>321</v>
      </c>
      <c r="BQ2300" s="754">
        <v>0</v>
      </c>
      <c r="BR2300" s="12" t="s">
        <v>321</v>
      </c>
      <c r="BS2300" s="654">
        <v>0</v>
      </c>
      <c r="BT2300" s="12" t="s">
        <v>321</v>
      </c>
      <c r="BU2300" s="654">
        <v>11.933999999999999</v>
      </c>
      <c r="BV2300" s="12" t="s">
        <v>321</v>
      </c>
      <c r="BW2300" s="9">
        <v>0.22</v>
      </c>
      <c r="BX2300" s="9" t="s">
        <v>322</v>
      </c>
      <c r="BY2300" s="755">
        <v>146.9</v>
      </c>
      <c r="BZ2300" s="9" t="s">
        <v>315</v>
      </c>
      <c r="CA2300" s="755">
        <v>9.8000000000000007</v>
      </c>
      <c r="CB2300" s="9" t="s">
        <v>315</v>
      </c>
      <c r="CC2300" s="755">
        <v>9.1</v>
      </c>
      <c r="CD2300" s="9" t="s">
        <v>315</v>
      </c>
      <c r="CE2300" s="755">
        <v>90</v>
      </c>
      <c r="CF2300" s="9" t="s">
        <v>323</v>
      </c>
      <c r="CG2300" s="755">
        <v>63.9</v>
      </c>
      <c r="CH2300" s="9" t="s">
        <v>323</v>
      </c>
    </row>
    <row r="2301" spans="1:86" x14ac:dyDescent="0.25">
      <c r="A2301" s="444">
        <v>10105589</v>
      </c>
      <c r="C2301" s="772">
        <v>4059</v>
      </c>
      <c r="D2301" s="807">
        <v>0.05</v>
      </c>
      <c r="E2301" s="772">
        <f t="shared" si="99"/>
        <v>4262</v>
      </c>
      <c r="F2301" s="778">
        <v>1.1000000000000001</v>
      </c>
      <c r="G2301" s="774">
        <f t="shared" si="98"/>
        <v>4688</v>
      </c>
      <c r="H2301" s="776"/>
      <c r="I2301" s="758"/>
      <c r="J2301" s="776"/>
      <c r="K2301" s="786"/>
      <c r="L2301" s="9" t="s">
        <v>308</v>
      </c>
      <c r="M2301" s="9" t="s">
        <v>5201</v>
      </c>
      <c r="N2301" s="9" t="s">
        <v>397</v>
      </c>
      <c r="O2301" s="9" t="s">
        <v>310</v>
      </c>
      <c r="P2301" s="9" t="s">
        <v>311</v>
      </c>
      <c r="Q2301" s="9" t="s">
        <v>4894</v>
      </c>
      <c r="R2301" s="9" t="s">
        <v>4897</v>
      </c>
      <c r="S2301" s="9" t="s">
        <v>314</v>
      </c>
      <c r="T2301" s="98" t="s">
        <v>210</v>
      </c>
      <c r="U2301" s="99">
        <v>186</v>
      </c>
      <c r="V2301" s="99" t="s">
        <v>207</v>
      </c>
      <c r="W2301" s="99">
        <v>330</v>
      </c>
      <c r="X2301" s="99" t="s">
        <v>207</v>
      </c>
      <c r="Y2301" s="99">
        <v>196</v>
      </c>
      <c r="Z2301" s="99" t="s">
        <v>207</v>
      </c>
      <c r="AA2301" s="9">
        <v>340</v>
      </c>
      <c r="AB2301" s="99" t="s">
        <v>207</v>
      </c>
      <c r="AC2301" s="9">
        <v>379</v>
      </c>
      <c r="AD2301" s="9" t="s">
        <v>207</v>
      </c>
      <c r="AE2301" s="9">
        <v>149</v>
      </c>
      <c r="AF2301" s="9" t="s">
        <v>315</v>
      </c>
      <c r="AG2301" s="14" t="s">
        <v>336</v>
      </c>
      <c r="AH2301" s="14" t="s">
        <v>207</v>
      </c>
      <c r="AI2301" s="14" t="s">
        <v>337</v>
      </c>
      <c r="AJ2301" s="14" t="s">
        <v>207</v>
      </c>
      <c r="AK2301" s="9">
        <v>5</v>
      </c>
      <c r="AL2301" s="14" t="s">
        <v>207</v>
      </c>
      <c r="AM2301" s="9">
        <v>5</v>
      </c>
      <c r="AN2301" s="14" t="s">
        <v>207</v>
      </c>
      <c r="AO2301" s="9">
        <v>5</v>
      </c>
      <c r="AP2301" s="14" t="s">
        <v>207</v>
      </c>
      <c r="AQ2301" s="9">
        <v>5</v>
      </c>
      <c r="AR2301" s="14" t="s">
        <v>207</v>
      </c>
      <c r="AS2301" s="9" t="s">
        <v>0</v>
      </c>
      <c r="AT2301" s="9" t="s">
        <v>318</v>
      </c>
      <c r="AU2301" s="9" t="s">
        <v>319</v>
      </c>
      <c r="AV2301" s="9" t="s">
        <v>320</v>
      </c>
      <c r="AW2301" s="821" t="s">
        <v>5742</v>
      </c>
      <c r="AX2301" s="9">
        <v>9010600000</v>
      </c>
      <c r="AY2301" s="99">
        <v>396</v>
      </c>
      <c r="AZ2301" s="12" t="s">
        <v>207</v>
      </c>
      <c r="BA2301" s="99">
        <v>25</v>
      </c>
      <c r="BB2301" s="12" t="s">
        <v>207</v>
      </c>
      <c r="BC2301" s="99">
        <v>23</v>
      </c>
      <c r="BD2301" s="12" t="s">
        <v>207</v>
      </c>
      <c r="BE2301" s="99">
        <v>43</v>
      </c>
      <c r="BF2301" s="12" t="s">
        <v>321</v>
      </c>
      <c r="BG2301" s="654">
        <v>42.548999999999999</v>
      </c>
      <c r="BH2301" s="12" t="s">
        <v>321</v>
      </c>
      <c r="BI2301" s="99">
        <v>30</v>
      </c>
      <c r="BJ2301" s="12" t="s">
        <v>321</v>
      </c>
      <c r="BK2301" s="754">
        <v>0</v>
      </c>
      <c r="BL2301" s="12" t="s">
        <v>321</v>
      </c>
      <c r="BM2301" s="754">
        <v>5.0999999999999997E-2</v>
      </c>
      <c r="BN2301" s="12" t="s">
        <v>321</v>
      </c>
      <c r="BO2301" s="754">
        <v>12.497999999999999</v>
      </c>
      <c r="BP2301" s="12" t="s">
        <v>321</v>
      </c>
      <c r="BQ2301" s="754">
        <v>0</v>
      </c>
      <c r="BR2301" s="12" t="s">
        <v>321</v>
      </c>
      <c r="BS2301" s="654">
        <v>0</v>
      </c>
      <c r="BT2301" s="12" t="s">
        <v>321</v>
      </c>
      <c r="BU2301" s="654">
        <v>12.548999999999999</v>
      </c>
      <c r="BV2301" s="12" t="s">
        <v>321</v>
      </c>
      <c r="BW2301" s="9">
        <v>0.23</v>
      </c>
      <c r="BX2301" s="9" t="s">
        <v>322</v>
      </c>
      <c r="BY2301" s="755">
        <v>155.9</v>
      </c>
      <c r="BZ2301" s="9" t="s">
        <v>315</v>
      </c>
      <c r="CA2301" s="755">
        <v>9.8000000000000007</v>
      </c>
      <c r="CB2301" s="9" t="s">
        <v>315</v>
      </c>
      <c r="CC2301" s="755">
        <v>9.1</v>
      </c>
      <c r="CD2301" s="9" t="s">
        <v>315</v>
      </c>
      <c r="CE2301" s="755">
        <v>94</v>
      </c>
      <c r="CF2301" s="9" t="s">
        <v>323</v>
      </c>
      <c r="CG2301" s="755">
        <v>66.099999999999994</v>
      </c>
      <c r="CH2301" s="9" t="s">
        <v>323</v>
      </c>
    </row>
    <row r="2302" spans="1:86" x14ac:dyDescent="0.25">
      <c r="A2302" s="444">
        <v>10105590</v>
      </c>
      <c r="C2302" s="772">
        <v>4344</v>
      </c>
      <c r="D2302" s="807">
        <v>0.05</v>
      </c>
      <c r="E2302" s="772">
        <f t="shared" si="99"/>
        <v>4561</v>
      </c>
      <c r="F2302" s="778">
        <v>1.1000000000000001</v>
      </c>
      <c r="G2302" s="774">
        <f t="shared" si="98"/>
        <v>5017</v>
      </c>
      <c r="H2302" s="776"/>
      <c r="I2302" s="758"/>
      <c r="J2302" s="776"/>
      <c r="K2302" s="786"/>
      <c r="L2302" s="9" t="s">
        <v>308</v>
      </c>
      <c r="M2302" s="9" t="s">
        <v>5202</v>
      </c>
      <c r="N2302" s="9" t="s">
        <v>397</v>
      </c>
      <c r="O2302" s="9" t="s">
        <v>310</v>
      </c>
      <c r="P2302" s="9" t="s">
        <v>311</v>
      </c>
      <c r="Q2302" s="9" t="s">
        <v>4894</v>
      </c>
      <c r="R2302" s="9" t="s">
        <v>4897</v>
      </c>
      <c r="S2302" s="9" t="s">
        <v>314</v>
      </c>
      <c r="T2302" s="98" t="s">
        <v>210</v>
      </c>
      <c r="U2302" s="99">
        <v>197</v>
      </c>
      <c r="V2302" s="99" t="s">
        <v>207</v>
      </c>
      <c r="W2302" s="99">
        <v>350</v>
      </c>
      <c r="X2302" s="99" t="s">
        <v>207</v>
      </c>
      <c r="Y2302" s="99">
        <v>207</v>
      </c>
      <c r="Z2302" s="99" t="s">
        <v>207</v>
      </c>
      <c r="AA2302" s="9">
        <v>360</v>
      </c>
      <c r="AB2302" s="99" t="s">
        <v>207</v>
      </c>
      <c r="AC2302" s="9">
        <v>402</v>
      </c>
      <c r="AD2302" s="9" t="s">
        <v>207</v>
      </c>
      <c r="AE2302" s="9">
        <v>158</v>
      </c>
      <c r="AF2302" s="9" t="s">
        <v>315</v>
      </c>
      <c r="AG2302" s="14" t="s">
        <v>338</v>
      </c>
      <c r="AH2302" s="14" t="s">
        <v>207</v>
      </c>
      <c r="AI2302" s="14" t="s">
        <v>339</v>
      </c>
      <c r="AJ2302" s="14" t="s">
        <v>207</v>
      </c>
      <c r="AK2302" s="9">
        <v>5</v>
      </c>
      <c r="AL2302" s="14" t="s">
        <v>207</v>
      </c>
      <c r="AM2302" s="9">
        <v>5</v>
      </c>
      <c r="AN2302" s="14" t="s">
        <v>207</v>
      </c>
      <c r="AO2302" s="9">
        <v>5</v>
      </c>
      <c r="AP2302" s="14" t="s">
        <v>207</v>
      </c>
      <c r="AQ2302" s="9">
        <v>5</v>
      </c>
      <c r="AR2302" s="14" t="s">
        <v>207</v>
      </c>
      <c r="AS2302" s="9" t="s">
        <v>0</v>
      </c>
      <c r="AT2302" s="9" t="s">
        <v>318</v>
      </c>
      <c r="AU2302" s="9" t="s">
        <v>319</v>
      </c>
      <c r="AV2302" s="9" t="s">
        <v>320</v>
      </c>
      <c r="AW2302" s="821" t="s">
        <v>5743</v>
      </c>
      <c r="AX2302" s="9">
        <v>9010600000</v>
      </c>
      <c r="AY2302" s="99">
        <v>419</v>
      </c>
      <c r="AZ2302" s="12" t="s">
        <v>207</v>
      </c>
      <c r="BA2302" s="99">
        <v>30</v>
      </c>
      <c r="BB2302" s="12" t="s">
        <v>207</v>
      </c>
      <c r="BC2302" s="99">
        <v>33</v>
      </c>
      <c r="BD2302" s="12" t="s">
        <v>207</v>
      </c>
      <c r="BE2302" s="99">
        <v>76</v>
      </c>
      <c r="BF2302" s="12" t="s">
        <v>321</v>
      </c>
      <c r="BG2302" s="654">
        <v>75.210999999999999</v>
      </c>
      <c r="BH2302" s="12" t="s">
        <v>321</v>
      </c>
      <c r="BI2302" s="99">
        <v>32</v>
      </c>
      <c r="BJ2302" s="12" t="s">
        <v>321</v>
      </c>
      <c r="BK2302" s="754">
        <v>0</v>
      </c>
      <c r="BL2302" s="12" t="s">
        <v>321</v>
      </c>
      <c r="BM2302" s="754">
        <v>5.0999999999999997E-2</v>
      </c>
      <c r="BN2302" s="12" t="s">
        <v>321</v>
      </c>
      <c r="BO2302" s="754">
        <v>4.8079999999999998</v>
      </c>
      <c r="BP2302" s="12" t="s">
        <v>321</v>
      </c>
      <c r="BQ2302" s="754">
        <v>0.02</v>
      </c>
      <c r="BR2302" s="12" t="s">
        <v>321</v>
      </c>
      <c r="BS2302" s="654">
        <v>38.331000000000003</v>
      </c>
      <c r="BT2302" s="12" t="s">
        <v>321</v>
      </c>
      <c r="BU2302" s="654">
        <v>43.210999999999999</v>
      </c>
      <c r="BV2302" s="12" t="s">
        <v>321</v>
      </c>
      <c r="BW2302" s="9">
        <v>0.42</v>
      </c>
      <c r="BX2302" s="9" t="s">
        <v>322</v>
      </c>
      <c r="BY2302" s="755">
        <v>165</v>
      </c>
      <c r="BZ2302" s="9" t="s">
        <v>315</v>
      </c>
      <c r="CA2302" s="755">
        <v>11.8</v>
      </c>
      <c r="CB2302" s="9" t="s">
        <v>315</v>
      </c>
      <c r="CC2302" s="755">
        <v>13</v>
      </c>
      <c r="CD2302" s="9" t="s">
        <v>315</v>
      </c>
      <c r="CE2302" s="755">
        <v>166</v>
      </c>
      <c r="CF2302" s="9" t="s">
        <v>323</v>
      </c>
      <c r="CG2302" s="755">
        <v>70.5</v>
      </c>
      <c r="CH2302" s="9" t="s">
        <v>323</v>
      </c>
    </row>
    <row r="2303" spans="1:86" x14ac:dyDescent="0.25">
      <c r="A2303" s="444">
        <v>10105591</v>
      </c>
      <c r="C2303" s="772">
        <v>4641</v>
      </c>
      <c r="D2303" s="807">
        <v>0.05</v>
      </c>
      <c r="E2303" s="772">
        <f t="shared" si="99"/>
        <v>4873</v>
      </c>
      <c r="F2303" s="778">
        <v>1.1000000000000001</v>
      </c>
      <c r="G2303" s="774">
        <f t="shared" si="98"/>
        <v>5360</v>
      </c>
      <c r="H2303" s="776"/>
      <c r="I2303" s="758"/>
      <c r="J2303" s="776"/>
      <c r="K2303" s="786"/>
      <c r="L2303" s="9" t="s">
        <v>308</v>
      </c>
      <c r="M2303" s="9" t="s">
        <v>5203</v>
      </c>
      <c r="N2303" s="9" t="s">
        <v>397</v>
      </c>
      <c r="O2303" s="9" t="s">
        <v>310</v>
      </c>
      <c r="P2303" s="9" t="s">
        <v>311</v>
      </c>
      <c r="Q2303" s="9" t="s">
        <v>4894</v>
      </c>
      <c r="R2303" s="9" t="s">
        <v>4897</v>
      </c>
      <c r="S2303" s="9" t="s">
        <v>314</v>
      </c>
      <c r="T2303" s="98" t="s">
        <v>210</v>
      </c>
      <c r="U2303" s="99">
        <v>208</v>
      </c>
      <c r="V2303" s="99" t="s">
        <v>207</v>
      </c>
      <c r="W2303" s="99">
        <v>370</v>
      </c>
      <c r="X2303" s="99" t="s">
        <v>207</v>
      </c>
      <c r="Y2303" s="99">
        <v>218</v>
      </c>
      <c r="Z2303" s="99" t="s">
        <v>207</v>
      </c>
      <c r="AA2303" s="9">
        <v>380</v>
      </c>
      <c r="AB2303" s="99" t="s">
        <v>207</v>
      </c>
      <c r="AC2303" s="9">
        <v>424</v>
      </c>
      <c r="AD2303" s="9" t="s">
        <v>207</v>
      </c>
      <c r="AE2303" s="9">
        <v>167</v>
      </c>
      <c r="AF2303" s="9" t="s">
        <v>315</v>
      </c>
      <c r="AG2303" s="14" t="s">
        <v>340</v>
      </c>
      <c r="AH2303" s="14" t="s">
        <v>207</v>
      </c>
      <c r="AI2303" s="14" t="s">
        <v>341</v>
      </c>
      <c r="AJ2303" s="14" t="s">
        <v>207</v>
      </c>
      <c r="AK2303" s="9">
        <v>5</v>
      </c>
      <c r="AL2303" s="14" t="s">
        <v>207</v>
      </c>
      <c r="AM2303" s="9">
        <v>5</v>
      </c>
      <c r="AN2303" s="14" t="s">
        <v>207</v>
      </c>
      <c r="AO2303" s="9">
        <v>5</v>
      </c>
      <c r="AP2303" s="14" t="s">
        <v>207</v>
      </c>
      <c r="AQ2303" s="9">
        <v>5</v>
      </c>
      <c r="AR2303" s="14" t="s">
        <v>207</v>
      </c>
      <c r="AS2303" s="9" t="s">
        <v>0</v>
      </c>
      <c r="AT2303" s="9" t="s">
        <v>318</v>
      </c>
      <c r="AU2303" s="9" t="s">
        <v>319</v>
      </c>
      <c r="AV2303" s="9" t="s">
        <v>320</v>
      </c>
      <c r="AW2303" s="821" t="s">
        <v>5744</v>
      </c>
      <c r="AX2303" s="9">
        <v>9010600000</v>
      </c>
      <c r="AY2303" s="99">
        <v>434</v>
      </c>
      <c r="AZ2303" s="12" t="s">
        <v>207</v>
      </c>
      <c r="BA2303" s="99">
        <v>30</v>
      </c>
      <c r="BB2303" s="12" t="s">
        <v>207</v>
      </c>
      <c r="BC2303" s="99">
        <v>33</v>
      </c>
      <c r="BD2303" s="12" t="s">
        <v>207</v>
      </c>
      <c r="BE2303" s="99">
        <v>80</v>
      </c>
      <c r="BF2303" s="12" t="s">
        <v>321</v>
      </c>
      <c r="BG2303" s="654">
        <v>79.393000000000001</v>
      </c>
      <c r="BH2303" s="12" t="s">
        <v>321</v>
      </c>
      <c r="BI2303" s="99">
        <v>34</v>
      </c>
      <c r="BJ2303" s="12" t="s">
        <v>321</v>
      </c>
      <c r="BK2303" s="754">
        <v>0</v>
      </c>
      <c r="BL2303" s="12" t="s">
        <v>321</v>
      </c>
      <c r="BM2303" s="754">
        <v>5.0999999999999997E-2</v>
      </c>
      <c r="BN2303" s="12" t="s">
        <v>321</v>
      </c>
      <c r="BO2303" s="754">
        <v>5.9080000000000004</v>
      </c>
      <c r="BP2303" s="12" t="s">
        <v>321</v>
      </c>
      <c r="BQ2303" s="754">
        <v>0.02</v>
      </c>
      <c r="BR2303" s="12" t="s">
        <v>321</v>
      </c>
      <c r="BS2303" s="654">
        <v>39.412999999999997</v>
      </c>
      <c r="BT2303" s="12" t="s">
        <v>321</v>
      </c>
      <c r="BU2303" s="654">
        <v>45.393000000000001</v>
      </c>
      <c r="BV2303" s="12" t="s">
        <v>321</v>
      </c>
      <c r="BW2303" s="9">
        <v>0.44</v>
      </c>
      <c r="BX2303" s="9" t="s">
        <v>322</v>
      </c>
      <c r="BY2303" s="755">
        <v>170.9</v>
      </c>
      <c r="BZ2303" s="9" t="s">
        <v>315</v>
      </c>
      <c r="CA2303" s="755">
        <v>11.8</v>
      </c>
      <c r="CB2303" s="9" t="s">
        <v>315</v>
      </c>
      <c r="CC2303" s="755">
        <v>13</v>
      </c>
      <c r="CD2303" s="9" t="s">
        <v>315</v>
      </c>
      <c r="CE2303" s="755">
        <v>175</v>
      </c>
      <c r="CF2303" s="9" t="s">
        <v>323</v>
      </c>
      <c r="CG2303" s="755">
        <v>75</v>
      </c>
      <c r="CH2303" s="9" t="s">
        <v>323</v>
      </c>
    </row>
    <row r="2304" spans="1:86" x14ac:dyDescent="0.25">
      <c r="A2304" s="444">
        <v>10105592</v>
      </c>
      <c r="C2304" s="772">
        <v>4951</v>
      </c>
      <c r="D2304" s="807">
        <v>0.05</v>
      </c>
      <c r="E2304" s="772">
        <f t="shared" si="99"/>
        <v>5199</v>
      </c>
      <c r="F2304" s="778">
        <v>1.1000000000000001</v>
      </c>
      <c r="G2304" s="774">
        <f t="shared" si="98"/>
        <v>5719</v>
      </c>
      <c r="H2304" s="776"/>
      <c r="I2304" s="758"/>
      <c r="J2304" s="776"/>
      <c r="K2304" s="786"/>
      <c r="L2304" s="9" t="s">
        <v>308</v>
      </c>
      <c r="M2304" s="9" t="s">
        <v>5204</v>
      </c>
      <c r="N2304" s="9" t="s">
        <v>397</v>
      </c>
      <c r="O2304" s="9" t="s">
        <v>310</v>
      </c>
      <c r="P2304" s="9" t="s">
        <v>311</v>
      </c>
      <c r="Q2304" s="9" t="s">
        <v>4894</v>
      </c>
      <c r="R2304" s="9" t="s">
        <v>4897</v>
      </c>
      <c r="S2304" s="9" t="s">
        <v>314</v>
      </c>
      <c r="T2304" s="98" t="s">
        <v>210</v>
      </c>
      <c r="U2304" s="99">
        <v>219</v>
      </c>
      <c r="V2304" s="99" t="s">
        <v>207</v>
      </c>
      <c r="W2304" s="99">
        <v>390</v>
      </c>
      <c r="X2304" s="99" t="s">
        <v>207</v>
      </c>
      <c r="Y2304" s="99">
        <v>229</v>
      </c>
      <c r="Z2304" s="99" t="s">
        <v>207</v>
      </c>
      <c r="AA2304" s="9">
        <v>400</v>
      </c>
      <c r="AB2304" s="99" t="s">
        <v>207</v>
      </c>
      <c r="AC2304" s="9">
        <v>447</v>
      </c>
      <c r="AD2304" s="9" t="s">
        <v>207</v>
      </c>
      <c r="AE2304" s="9">
        <v>176</v>
      </c>
      <c r="AF2304" s="9" t="s">
        <v>315</v>
      </c>
      <c r="AG2304" s="14" t="s">
        <v>342</v>
      </c>
      <c r="AH2304" s="14" t="s">
        <v>207</v>
      </c>
      <c r="AI2304" s="14" t="s">
        <v>343</v>
      </c>
      <c r="AJ2304" s="14" t="s">
        <v>207</v>
      </c>
      <c r="AK2304" s="9">
        <v>5</v>
      </c>
      <c r="AL2304" s="14" t="s">
        <v>207</v>
      </c>
      <c r="AM2304" s="9">
        <v>5</v>
      </c>
      <c r="AN2304" s="14" t="s">
        <v>207</v>
      </c>
      <c r="AO2304" s="9">
        <v>5</v>
      </c>
      <c r="AP2304" s="14" t="s">
        <v>207</v>
      </c>
      <c r="AQ2304" s="9">
        <v>5</v>
      </c>
      <c r="AR2304" s="14" t="s">
        <v>207</v>
      </c>
      <c r="AS2304" s="9" t="s">
        <v>0</v>
      </c>
      <c r="AT2304" s="9" t="s">
        <v>318</v>
      </c>
      <c r="AU2304" s="9" t="s">
        <v>319</v>
      </c>
      <c r="AV2304" s="9" t="s">
        <v>320</v>
      </c>
      <c r="AW2304" s="821" t="s">
        <v>5745</v>
      </c>
      <c r="AX2304" s="9">
        <v>9010600000</v>
      </c>
      <c r="AY2304" s="99">
        <v>452</v>
      </c>
      <c r="AZ2304" s="12" t="s">
        <v>207</v>
      </c>
      <c r="BA2304" s="99">
        <v>30</v>
      </c>
      <c r="BB2304" s="12" t="s">
        <v>207</v>
      </c>
      <c r="BC2304" s="99">
        <v>33</v>
      </c>
      <c r="BD2304" s="12" t="s">
        <v>207</v>
      </c>
      <c r="BE2304" s="99">
        <v>82</v>
      </c>
      <c r="BF2304" s="12" t="s">
        <v>321</v>
      </c>
      <c r="BG2304" s="654">
        <v>81.834999999999994</v>
      </c>
      <c r="BH2304" s="12" t="s">
        <v>321</v>
      </c>
      <c r="BI2304" s="99">
        <v>35</v>
      </c>
      <c r="BJ2304" s="12" t="s">
        <v>321</v>
      </c>
      <c r="BK2304" s="754">
        <v>0</v>
      </c>
      <c r="BL2304" s="12" t="s">
        <v>321</v>
      </c>
      <c r="BM2304" s="754">
        <v>5.0999999999999997E-2</v>
      </c>
      <c r="BN2304" s="12" t="s">
        <v>321</v>
      </c>
      <c r="BO2304" s="754">
        <v>5.9080000000000004</v>
      </c>
      <c r="BP2304" s="12" t="s">
        <v>321</v>
      </c>
      <c r="BQ2304" s="754">
        <v>0.02</v>
      </c>
      <c r="BR2304" s="12" t="s">
        <v>321</v>
      </c>
      <c r="BS2304" s="654">
        <v>40.854999999999997</v>
      </c>
      <c r="BT2304" s="12" t="s">
        <v>321</v>
      </c>
      <c r="BU2304" s="654">
        <v>46.835000000000001</v>
      </c>
      <c r="BV2304" s="12" t="s">
        <v>321</v>
      </c>
      <c r="BW2304" s="9">
        <v>0.46</v>
      </c>
      <c r="BX2304" s="9" t="s">
        <v>322</v>
      </c>
      <c r="BY2304" s="755">
        <v>178</v>
      </c>
      <c r="BZ2304" s="9" t="s">
        <v>315</v>
      </c>
      <c r="CA2304" s="755">
        <v>11.8</v>
      </c>
      <c r="CB2304" s="9" t="s">
        <v>315</v>
      </c>
      <c r="CC2304" s="755">
        <v>13</v>
      </c>
      <c r="CD2304" s="9" t="s">
        <v>315</v>
      </c>
      <c r="CE2304" s="755">
        <v>180</v>
      </c>
      <c r="CF2304" s="9" t="s">
        <v>323</v>
      </c>
      <c r="CG2304" s="755">
        <v>77.2</v>
      </c>
      <c r="CH2304" s="9" t="s">
        <v>323</v>
      </c>
    </row>
    <row r="2305" spans="1:86" x14ac:dyDescent="0.25">
      <c r="A2305" s="444">
        <v>10105754</v>
      </c>
      <c r="C2305" s="772">
        <v>1535</v>
      </c>
      <c r="D2305" s="807">
        <v>0.05</v>
      </c>
      <c r="E2305" s="772">
        <f t="shared" si="99"/>
        <v>1612</v>
      </c>
      <c r="F2305" s="778">
        <v>1.1000000000000001</v>
      </c>
      <c r="G2305" s="774">
        <f t="shared" si="98"/>
        <v>1773</v>
      </c>
      <c r="H2305" s="776"/>
      <c r="I2305" s="758"/>
      <c r="J2305" s="776"/>
      <c r="K2305" s="786"/>
      <c r="L2305" s="9" t="s">
        <v>308</v>
      </c>
      <c r="M2305" s="9" t="s">
        <v>5205</v>
      </c>
      <c r="N2305" s="9" t="s">
        <v>397</v>
      </c>
      <c r="O2305" s="9" t="s">
        <v>310</v>
      </c>
      <c r="P2305" s="9" t="s">
        <v>311</v>
      </c>
      <c r="Q2305" s="9" t="s">
        <v>4895</v>
      </c>
      <c r="R2305" s="9" t="s">
        <v>4896</v>
      </c>
      <c r="S2305" s="9" t="s">
        <v>348</v>
      </c>
      <c r="T2305" s="98" t="s">
        <v>204</v>
      </c>
      <c r="U2305" s="99">
        <v>119</v>
      </c>
      <c r="V2305" s="99" t="s">
        <v>207</v>
      </c>
      <c r="W2305" s="99">
        <v>190</v>
      </c>
      <c r="X2305" s="99" t="s">
        <v>207</v>
      </c>
      <c r="Y2305" s="99">
        <v>129</v>
      </c>
      <c r="Z2305" s="99" t="s">
        <v>207</v>
      </c>
      <c r="AA2305" s="631" t="s">
        <v>202</v>
      </c>
      <c r="AB2305" s="99" t="s">
        <v>207</v>
      </c>
      <c r="AC2305" s="9">
        <v>224</v>
      </c>
      <c r="AD2305" s="9" t="s">
        <v>207</v>
      </c>
      <c r="AE2305" s="9">
        <v>88</v>
      </c>
      <c r="AF2305" s="9" t="s">
        <v>315</v>
      </c>
      <c r="AG2305" s="14" t="s">
        <v>349</v>
      </c>
      <c r="AH2305" s="14" t="s">
        <v>207</v>
      </c>
      <c r="AI2305" s="14" t="s">
        <v>350</v>
      </c>
      <c r="AJ2305" s="14" t="s">
        <v>207</v>
      </c>
      <c r="AK2305" s="9">
        <v>5</v>
      </c>
      <c r="AL2305" s="14" t="s">
        <v>207</v>
      </c>
      <c r="AM2305" s="9">
        <v>5</v>
      </c>
      <c r="AN2305" s="14" t="s">
        <v>207</v>
      </c>
      <c r="AO2305" s="9">
        <v>5</v>
      </c>
      <c r="AP2305" s="14" t="s">
        <v>207</v>
      </c>
      <c r="AQ2305" s="9">
        <v>5</v>
      </c>
      <c r="AR2305" s="14" t="s">
        <v>207</v>
      </c>
      <c r="AS2305" s="9" t="s">
        <v>0</v>
      </c>
      <c r="AT2305" s="9" t="s">
        <v>318</v>
      </c>
      <c r="AU2305" s="9" t="s">
        <v>376</v>
      </c>
      <c r="AV2305" s="9" t="s">
        <v>320</v>
      </c>
      <c r="AW2305" s="821" t="s">
        <v>5746</v>
      </c>
      <c r="AX2305" s="9">
        <v>9010600000</v>
      </c>
      <c r="AY2305" s="99">
        <v>231</v>
      </c>
      <c r="AZ2305" s="12" t="s">
        <v>207</v>
      </c>
      <c r="BA2305" s="99">
        <v>25</v>
      </c>
      <c r="BB2305" s="12" t="s">
        <v>207</v>
      </c>
      <c r="BC2305" s="99">
        <v>23</v>
      </c>
      <c r="BD2305" s="12" t="s">
        <v>207</v>
      </c>
      <c r="BE2305" s="99">
        <v>20</v>
      </c>
      <c r="BF2305" s="12" t="s">
        <v>321</v>
      </c>
      <c r="BG2305" s="654">
        <v>19.007999999999999</v>
      </c>
      <c r="BH2305" s="12" t="s">
        <v>321</v>
      </c>
      <c r="BI2305" s="99">
        <v>11</v>
      </c>
      <c r="BJ2305" s="12" t="s">
        <v>321</v>
      </c>
      <c r="BK2305" s="754">
        <v>0</v>
      </c>
      <c r="BL2305" s="12" t="s">
        <v>321</v>
      </c>
      <c r="BM2305" s="754">
        <v>5.0999999999999997E-2</v>
      </c>
      <c r="BN2305" s="12" t="s">
        <v>321</v>
      </c>
      <c r="BO2305" s="754">
        <v>7.9569999999999999</v>
      </c>
      <c r="BP2305" s="12" t="s">
        <v>321</v>
      </c>
      <c r="BQ2305" s="754">
        <v>0</v>
      </c>
      <c r="BR2305" s="12" t="s">
        <v>321</v>
      </c>
      <c r="BS2305" s="654">
        <v>0</v>
      </c>
      <c r="BT2305" s="12" t="s">
        <v>321</v>
      </c>
      <c r="BU2305" s="654">
        <v>8.0079999999999991</v>
      </c>
      <c r="BV2305" s="12" t="s">
        <v>321</v>
      </c>
      <c r="BW2305" s="9">
        <v>0.13</v>
      </c>
      <c r="BX2305" s="9" t="s">
        <v>322</v>
      </c>
      <c r="BY2305" s="755">
        <v>90.9</v>
      </c>
      <c r="BZ2305" s="9" t="s">
        <v>315</v>
      </c>
      <c r="CA2305" s="755">
        <v>9.8000000000000007</v>
      </c>
      <c r="CB2305" s="9" t="s">
        <v>315</v>
      </c>
      <c r="CC2305" s="755">
        <v>9.1</v>
      </c>
      <c r="CD2305" s="9" t="s">
        <v>315</v>
      </c>
      <c r="CE2305" s="755">
        <v>42</v>
      </c>
      <c r="CF2305" s="9" t="s">
        <v>323</v>
      </c>
      <c r="CG2305" s="755">
        <v>24.3</v>
      </c>
      <c r="CH2305" s="9" t="s">
        <v>323</v>
      </c>
    </row>
    <row r="2306" spans="1:86" x14ac:dyDescent="0.25">
      <c r="A2306" s="444">
        <v>10105755</v>
      </c>
      <c r="C2306" s="772">
        <v>1665</v>
      </c>
      <c r="D2306" s="807">
        <v>0.05</v>
      </c>
      <c r="E2306" s="772">
        <f t="shared" si="99"/>
        <v>1748</v>
      </c>
      <c r="F2306" s="778">
        <v>1.1000000000000001</v>
      </c>
      <c r="G2306" s="774">
        <f t="shared" si="98"/>
        <v>1923</v>
      </c>
      <c r="H2306" s="776"/>
      <c r="I2306" s="758"/>
      <c r="J2306" s="776"/>
      <c r="K2306" s="786"/>
      <c r="L2306" s="9" t="s">
        <v>308</v>
      </c>
      <c r="M2306" s="9" t="s">
        <v>5206</v>
      </c>
      <c r="N2306" s="9" t="s">
        <v>397</v>
      </c>
      <c r="O2306" s="9" t="s">
        <v>310</v>
      </c>
      <c r="P2306" s="9" t="s">
        <v>311</v>
      </c>
      <c r="Q2306" s="9" t="s">
        <v>4895</v>
      </c>
      <c r="R2306" s="9" t="s">
        <v>4896</v>
      </c>
      <c r="S2306" s="9" t="s">
        <v>348</v>
      </c>
      <c r="T2306" s="98" t="s">
        <v>204</v>
      </c>
      <c r="U2306" s="99">
        <v>131</v>
      </c>
      <c r="V2306" s="99" t="s">
        <v>207</v>
      </c>
      <c r="W2306" s="99">
        <v>210</v>
      </c>
      <c r="X2306" s="99" t="s">
        <v>207</v>
      </c>
      <c r="Y2306" s="99">
        <v>141</v>
      </c>
      <c r="Z2306" s="99" t="s">
        <v>207</v>
      </c>
      <c r="AA2306" s="631" t="s">
        <v>574</v>
      </c>
      <c r="AB2306" s="99" t="s">
        <v>207</v>
      </c>
      <c r="AC2306" s="9">
        <v>248</v>
      </c>
      <c r="AD2306" s="9" t="s">
        <v>207</v>
      </c>
      <c r="AE2306" s="9">
        <v>98</v>
      </c>
      <c r="AF2306" s="9" t="s">
        <v>315</v>
      </c>
      <c r="AG2306" s="14" t="s">
        <v>351</v>
      </c>
      <c r="AH2306" s="14" t="s">
        <v>207</v>
      </c>
      <c r="AI2306" s="14" t="s">
        <v>352</v>
      </c>
      <c r="AJ2306" s="14" t="s">
        <v>207</v>
      </c>
      <c r="AK2306" s="9">
        <v>5</v>
      </c>
      <c r="AL2306" s="14" t="s">
        <v>207</v>
      </c>
      <c r="AM2306" s="9">
        <v>5</v>
      </c>
      <c r="AN2306" s="14" t="s">
        <v>207</v>
      </c>
      <c r="AO2306" s="9">
        <v>5</v>
      </c>
      <c r="AP2306" s="14" t="s">
        <v>207</v>
      </c>
      <c r="AQ2306" s="9">
        <v>5</v>
      </c>
      <c r="AR2306" s="14" t="s">
        <v>207</v>
      </c>
      <c r="AS2306" s="9" t="s">
        <v>0</v>
      </c>
      <c r="AT2306" s="9" t="s">
        <v>318</v>
      </c>
      <c r="AU2306" s="9" t="s">
        <v>376</v>
      </c>
      <c r="AV2306" s="9" t="s">
        <v>320</v>
      </c>
      <c r="AW2306" s="821" t="s">
        <v>5747</v>
      </c>
      <c r="AX2306" s="9">
        <v>9010600000</v>
      </c>
      <c r="AY2306" s="99">
        <v>251</v>
      </c>
      <c r="AZ2306" s="12" t="s">
        <v>207</v>
      </c>
      <c r="BA2306" s="99">
        <v>25</v>
      </c>
      <c r="BB2306" s="12" t="s">
        <v>207</v>
      </c>
      <c r="BC2306" s="99">
        <v>23</v>
      </c>
      <c r="BD2306" s="12" t="s">
        <v>207</v>
      </c>
      <c r="BE2306" s="99">
        <v>20</v>
      </c>
      <c r="BF2306" s="12" t="s">
        <v>321</v>
      </c>
      <c r="BG2306" s="654">
        <v>19.239999999999998</v>
      </c>
      <c r="BH2306" s="12" t="s">
        <v>321</v>
      </c>
      <c r="BI2306" s="99">
        <v>11</v>
      </c>
      <c r="BJ2306" s="12" t="s">
        <v>321</v>
      </c>
      <c r="BK2306" s="754">
        <v>0</v>
      </c>
      <c r="BL2306" s="12" t="s">
        <v>321</v>
      </c>
      <c r="BM2306" s="754">
        <v>5.0999999999999997E-2</v>
      </c>
      <c r="BN2306" s="12" t="s">
        <v>321</v>
      </c>
      <c r="BO2306" s="754">
        <v>8.1890000000000001</v>
      </c>
      <c r="BP2306" s="12" t="s">
        <v>321</v>
      </c>
      <c r="BQ2306" s="754">
        <v>0</v>
      </c>
      <c r="BR2306" s="12" t="s">
        <v>321</v>
      </c>
      <c r="BS2306" s="654">
        <v>0</v>
      </c>
      <c r="BT2306" s="12" t="s">
        <v>321</v>
      </c>
      <c r="BU2306" s="654">
        <v>8.24</v>
      </c>
      <c r="BV2306" s="12" t="s">
        <v>321</v>
      </c>
      <c r="BW2306" s="9">
        <v>0.15</v>
      </c>
      <c r="BX2306" s="9" t="s">
        <v>322</v>
      </c>
      <c r="BY2306" s="755">
        <v>98.8</v>
      </c>
      <c r="BZ2306" s="9" t="s">
        <v>315</v>
      </c>
      <c r="CA2306" s="755">
        <v>9.8000000000000007</v>
      </c>
      <c r="CB2306" s="9" t="s">
        <v>315</v>
      </c>
      <c r="CC2306" s="755">
        <v>9.1</v>
      </c>
      <c r="CD2306" s="9" t="s">
        <v>315</v>
      </c>
      <c r="CE2306" s="755">
        <v>42</v>
      </c>
      <c r="CF2306" s="9" t="s">
        <v>323</v>
      </c>
      <c r="CG2306" s="755">
        <v>24.3</v>
      </c>
      <c r="CH2306" s="9" t="s">
        <v>323</v>
      </c>
    </row>
    <row r="2307" spans="1:86" x14ac:dyDescent="0.25">
      <c r="A2307" s="444">
        <v>10105756</v>
      </c>
      <c r="C2307" s="772">
        <v>1820</v>
      </c>
      <c r="D2307" s="807">
        <v>0.05</v>
      </c>
      <c r="E2307" s="772">
        <f t="shared" si="99"/>
        <v>1911</v>
      </c>
      <c r="F2307" s="778">
        <v>1.1000000000000001</v>
      </c>
      <c r="G2307" s="774">
        <f t="shared" si="98"/>
        <v>2102</v>
      </c>
      <c r="H2307" s="776"/>
      <c r="I2307" s="758"/>
      <c r="J2307" s="776"/>
      <c r="K2307" s="786"/>
      <c r="L2307" s="9" t="s">
        <v>308</v>
      </c>
      <c r="M2307" s="9" t="s">
        <v>5207</v>
      </c>
      <c r="N2307" s="9" t="s">
        <v>397</v>
      </c>
      <c r="O2307" s="9" t="s">
        <v>310</v>
      </c>
      <c r="P2307" s="9" t="s">
        <v>311</v>
      </c>
      <c r="Q2307" s="9" t="s">
        <v>4895</v>
      </c>
      <c r="R2307" s="9" t="s">
        <v>4896</v>
      </c>
      <c r="S2307" s="9" t="s">
        <v>348</v>
      </c>
      <c r="T2307" s="98" t="s">
        <v>204</v>
      </c>
      <c r="U2307" s="99">
        <v>144</v>
      </c>
      <c r="V2307" s="99" t="s">
        <v>207</v>
      </c>
      <c r="W2307" s="99">
        <v>230</v>
      </c>
      <c r="X2307" s="99" t="s">
        <v>207</v>
      </c>
      <c r="Y2307" s="99">
        <v>154</v>
      </c>
      <c r="Z2307" s="99" t="s">
        <v>207</v>
      </c>
      <c r="AA2307" s="631" t="s">
        <v>575</v>
      </c>
      <c r="AB2307" s="99" t="s">
        <v>207</v>
      </c>
      <c r="AC2307" s="9">
        <v>271</v>
      </c>
      <c r="AD2307" s="9" t="s">
        <v>207</v>
      </c>
      <c r="AE2307" s="9">
        <v>107</v>
      </c>
      <c r="AF2307" s="9" t="s">
        <v>315</v>
      </c>
      <c r="AG2307" s="14" t="s">
        <v>353</v>
      </c>
      <c r="AH2307" s="14" t="s">
        <v>207</v>
      </c>
      <c r="AI2307" s="14" t="s">
        <v>354</v>
      </c>
      <c r="AJ2307" s="14" t="s">
        <v>207</v>
      </c>
      <c r="AK2307" s="9">
        <v>5</v>
      </c>
      <c r="AL2307" s="14" t="s">
        <v>207</v>
      </c>
      <c r="AM2307" s="9">
        <v>5</v>
      </c>
      <c r="AN2307" s="14" t="s">
        <v>207</v>
      </c>
      <c r="AO2307" s="9">
        <v>5</v>
      </c>
      <c r="AP2307" s="14" t="s">
        <v>207</v>
      </c>
      <c r="AQ2307" s="9">
        <v>5</v>
      </c>
      <c r="AR2307" s="14" t="s">
        <v>207</v>
      </c>
      <c r="AS2307" s="9" t="s">
        <v>0</v>
      </c>
      <c r="AT2307" s="9" t="s">
        <v>318</v>
      </c>
      <c r="AU2307" s="9" t="s">
        <v>376</v>
      </c>
      <c r="AV2307" s="9" t="s">
        <v>320</v>
      </c>
      <c r="AW2307" s="821" t="s">
        <v>5748</v>
      </c>
      <c r="AX2307" s="9">
        <v>9010600000</v>
      </c>
      <c r="AY2307" s="99">
        <v>272</v>
      </c>
      <c r="AZ2307" s="12" t="s">
        <v>207</v>
      </c>
      <c r="BA2307" s="99">
        <v>25</v>
      </c>
      <c r="BB2307" s="12" t="s">
        <v>207</v>
      </c>
      <c r="BC2307" s="99">
        <v>23</v>
      </c>
      <c r="BD2307" s="12" t="s">
        <v>207</v>
      </c>
      <c r="BE2307" s="99">
        <v>22</v>
      </c>
      <c r="BF2307" s="12" t="s">
        <v>321</v>
      </c>
      <c r="BG2307" s="654">
        <v>21.712</v>
      </c>
      <c r="BH2307" s="12" t="s">
        <v>321</v>
      </c>
      <c r="BI2307" s="99">
        <v>12</v>
      </c>
      <c r="BJ2307" s="12" t="s">
        <v>321</v>
      </c>
      <c r="BK2307" s="754">
        <v>0</v>
      </c>
      <c r="BL2307" s="12" t="s">
        <v>321</v>
      </c>
      <c r="BM2307" s="754">
        <v>5.0999999999999997E-2</v>
      </c>
      <c r="BN2307" s="12" t="s">
        <v>321</v>
      </c>
      <c r="BO2307" s="754">
        <v>9.6609999999999996</v>
      </c>
      <c r="BP2307" s="12" t="s">
        <v>321</v>
      </c>
      <c r="BQ2307" s="754">
        <v>0</v>
      </c>
      <c r="BR2307" s="12" t="s">
        <v>321</v>
      </c>
      <c r="BS2307" s="654">
        <v>0</v>
      </c>
      <c r="BT2307" s="12" t="s">
        <v>321</v>
      </c>
      <c r="BU2307" s="654">
        <v>9.7119999999999997</v>
      </c>
      <c r="BV2307" s="12" t="s">
        <v>321</v>
      </c>
      <c r="BW2307" s="9">
        <v>0.16</v>
      </c>
      <c r="BX2307" s="9" t="s">
        <v>322</v>
      </c>
      <c r="BY2307" s="755">
        <v>107.1</v>
      </c>
      <c r="BZ2307" s="9" t="s">
        <v>315</v>
      </c>
      <c r="CA2307" s="755">
        <v>9.8000000000000007</v>
      </c>
      <c r="CB2307" s="9" t="s">
        <v>315</v>
      </c>
      <c r="CC2307" s="755">
        <v>9.1</v>
      </c>
      <c r="CD2307" s="9" t="s">
        <v>315</v>
      </c>
      <c r="CE2307" s="755">
        <v>48</v>
      </c>
      <c r="CF2307" s="9" t="s">
        <v>323</v>
      </c>
      <c r="CG2307" s="755">
        <v>26.5</v>
      </c>
      <c r="CH2307" s="9" t="s">
        <v>323</v>
      </c>
    </row>
    <row r="2308" spans="1:86" x14ac:dyDescent="0.25">
      <c r="A2308" s="444">
        <v>10105757</v>
      </c>
      <c r="C2308" s="772">
        <v>1996</v>
      </c>
      <c r="D2308" s="807">
        <v>0.05</v>
      </c>
      <c r="E2308" s="772">
        <f t="shared" si="99"/>
        <v>2096</v>
      </c>
      <c r="F2308" s="778">
        <v>1.1000000000000001</v>
      </c>
      <c r="G2308" s="774">
        <f t="shared" si="98"/>
        <v>2306</v>
      </c>
      <c r="H2308" s="776"/>
      <c r="I2308" s="758"/>
      <c r="J2308" s="776"/>
      <c r="K2308" s="786"/>
      <c r="L2308" s="9" t="s">
        <v>308</v>
      </c>
      <c r="M2308" s="9" t="s">
        <v>5208</v>
      </c>
      <c r="N2308" s="9" t="s">
        <v>397</v>
      </c>
      <c r="O2308" s="9" t="s">
        <v>310</v>
      </c>
      <c r="P2308" s="9" t="s">
        <v>311</v>
      </c>
      <c r="Q2308" s="9" t="s">
        <v>4895</v>
      </c>
      <c r="R2308" s="9" t="s">
        <v>4896</v>
      </c>
      <c r="S2308" s="9" t="s">
        <v>348</v>
      </c>
      <c r="T2308" s="98" t="s">
        <v>204</v>
      </c>
      <c r="U2308" s="99">
        <v>156</v>
      </c>
      <c r="V2308" s="99" t="s">
        <v>207</v>
      </c>
      <c r="W2308" s="99">
        <v>250</v>
      </c>
      <c r="X2308" s="99" t="s">
        <v>207</v>
      </c>
      <c r="Y2308" s="99">
        <v>166</v>
      </c>
      <c r="Z2308" s="99" t="s">
        <v>207</v>
      </c>
      <c r="AA2308" s="631" t="s">
        <v>576</v>
      </c>
      <c r="AB2308" s="99" t="s">
        <v>207</v>
      </c>
      <c r="AC2308" s="9">
        <v>295</v>
      </c>
      <c r="AD2308" s="9" t="s">
        <v>207</v>
      </c>
      <c r="AE2308" s="9">
        <v>117</v>
      </c>
      <c r="AF2308" s="9" t="s">
        <v>315</v>
      </c>
      <c r="AG2308" s="14" t="s">
        <v>355</v>
      </c>
      <c r="AH2308" s="14" t="s">
        <v>207</v>
      </c>
      <c r="AI2308" s="14" t="s">
        <v>356</v>
      </c>
      <c r="AJ2308" s="14" t="s">
        <v>207</v>
      </c>
      <c r="AK2308" s="9">
        <v>5</v>
      </c>
      <c r="AL2308" s="14" t="s">
        <v>207</v>
      </c>
      <c r="AM2308" s="9">
        <v>5</v>
      </c>
      <c r="AN2308" s="14" t="s">
        <v>207</v>
      </c>
      <c r="AO2308" s="9">
        <v>5</v>
      </c>
      <c r="AP2308" s="14" t="s">
        <v>207</v>
      </c>
      <c r="AQ2308" s="9">
        <v>5</v>
      </c>
      <c r="AR2308" s="14" t="s">
        <v>207</v>
      </c>
      <c r="AS2308" s="9" t="s">
        <v>0</v>
      </c>
      <c r="AT2308" s="9" t="s">
        <v>318</v>
      </c>
      <c r="AU2308" s="9" t="s">
        <v>376</v>
      </c>
      <c r="AV2308" s="9" t="s">
        <v>320</v>
      </c>
      <c r="AW2308" s="821" t="s">
        <v>5749</v>
      </c>
      <c r="AX2308" s="9">
        <v>9010600000</v>
      </c>
      <c r="AY2308" s="99">
        <v>292</v>
      </c>
      <c r="AZ2308" s="12" t="s">
        <v>207</v>
      </c>
      <c r="BA2308" s="99">
        <v>25</v>
      </c>
      <c r="BB2308" s="12" t="s">
        <v>207</v>
      </c>
      <c r="BC2308" s="99">
        <v>23</v>
      </c>
      <c r="BD2308" s="12" t="s">
        <v>207</v>
      </c>
      <c r="BE2308" s="99">
        <v>25</v>
      </c>
      <c r="BF2308" s="12" t="s">
        <v>321</v>
      </c>
      <c r="BG2308" s="654">
        <v>24.064</v>
      </c>
      <c r="BH2308" s="12" t="s">
        <v>321</v>
      </c>
      <c r="BI2308" s="99">
        <v>13</v>
      </c>
      <c r="BJ2308" s="12" t="s">
        <v>321</v>
      </c>
      <c r="BK2308" s="754">
        <v>0</v>
      </c>
      <c r="BL2308" s="12" t="s">
        <v>321</v>
      </c>
      <c r="BM2308" s="754">
        <v>5.0999999999999997E-2</v>
      </c>
      <c r="BN2308" s="12" t="s">
        <v>321</v>
      </c>
      <c r="BO2308" s="754">
        <v>11.012</v>
      </c>
      <c r="BP2308" s="12" t="s">
        <v>321</v>
      </c>
      <c r="BQ2308" s="754">
        <v>0</v>
      </c>
      <c r="BR2308" s="12" t="s">
        <v>321</v>
      </c>
      <c r="BS2308" s="654">
        <v>0</v>
      </c>
      <c r="BT2308" s="12" t="s">
        <v>321</v>
      </c>
      <c r="BU2308" s="654">
        <v>11.064</v>
      </c>
      <c r="BV2308" s="12" t="s">
        <v>321</v>
      </c>
      <c r="BW2308" s="9">
        <v>0.17</v>
      </c>
      <c r="BX2308" s="9" t="s">
        <v>322</v>
      </c>
      <c r="BY2308" s="755">
        <v>115</v>
      </c>
      <c r="BZ2308" s="9" t="s">
        <v>315</v>
      </c>
      <c r="CA2308" s="755">
        <v>9.8000000000000007</v>
      </c>
      <c r="CB2308" s="9" t="s">
        <v>315</v>
      </c>
      <c r="CC2308" s="755">
        <v>9.1</v>
      </c>
      <c r="CD2308" s="9" t="s">
        <v>315</v>
      </c>
      <c r="CE2308" s="755">
        <v>53</v>
      </c>
      <c r="CF2308" s="9" t="s">
        <v>323</v>
      </c>
      <c r="CG2308" s="755">
        <v>28.7</v>
      </c>
      <c r="CH2308" s="9" t="s">
        <v>323</v>
      </c>
    </row>
    <row r="2309" spans="1:86" x14ac:dyDescent="0.25">
      <c r="A2309" s="444">
        <v>10105758</v>
      </c>
      <c r="C2309" s="772">
        <v>2196</v>
      </c>
      <c r="D2309" s="807">
        <v>0.05</v>
      </c>
      <c r="E2309" s="772">
        <f t="shared" si="99"/>
        <v>2306</v>
      </c>
      <c r="F2309" s="778">
        <v>1.1000000000000001</v>
      </c>
      <c r="G2309" s="774">
        <f t="shared" si="98"/>
        <v>2537</v>
      </c>
      <c r="H2309" s="776"/>
      <c r="I2309" s="758"/>
      <c r="J2309" s="776"/>
      <c r="K2309" s="786"/>
      <c r="L2309" s="9" t="s">
        <v>308</v>
      </c>
      <c r="M2309" s="9" t="s">
        <v>5209</v>
      </c>
      <c r="N2309" s="9" t="s">
        <v>397</v>
      </c>
      <c r="O2309" s="9" t="s">
        <v>310</v>
      </c>
      <c r="P2309" s="9" t="s">
        <v>311</v>
      </c>
      <c r="Q2309" s="9" t="s">
        <v>4895</v>
      </c>
      <c r="R2309" s="9" t="s">
        <v>4896</v>
      </c>
      <c r="S2309" s="9" t="s">
        <v>348</v>
      </c>
      <c r="T2309" s="98" t="s">
        <v>204</v>
      </c>
      <c r="U2309" s="99">
        <v>169</v>
      </c>
      <c r="V2309" s="99" t="s">
        <v>207</v>
      </c>
      <c r="W2309" s="99">
        <v>270</v>
      </c>
      <c r="X2309" s="99" t="s">
        <v>207</v>
      </c>
      <c r="Y2309" s="99">
        <v>179</v>
      </c>
      <c r="Z2309" s="99" t="s">
        <v>207</v>
      </c>
      <c r="AA2309" s="631" t="s">
        <v>577</v>
      </c>
      <c r="AB2309" s="99" t="s">
        <v>207</v>
      </c>
      <c r="AC2309" s="9">
        <v>319</v>
      </c>
      <c r="AD2309" s="9" t="s">
        <v>207</v>
      </c>
      <c r="AE2309" s="9">
        <v>126</v>
      </c>
      <c r="AF2309" s="9" t="s">
        <v>315</v>
      </c>
      <c r="AG2309" s="14" t="s">
        <v>357</v>
      </c>
      <c r="AH2309" s="14" t="s">
        <v>207</v>
      </c>
      <c r="AI2309" s="14" t="s">
        <v>358</v>
      </c>
      <c r="AJ2309" s="14" t="s">
        <v>207</v>
      </c>
      <c r="AK2309" s="9">
        <v>5</v>
      </c>
      <c r="AL2309" s="14" t="s">
        <v>207</v>
      </c>
      <c r="AM2309" s="9">
        <v>5</v>
      </c>
      <c r="AN2309" s="14" t="s">
        <v>207</v>
      </c>
      <c r="AO2309" s="9">
        <v>5</v>
      </c>
      <c r="AP2309" s="14" t="s">
        <v>207</v>
      </c>
      <c r="AQ2309" s="9">
        <v>5</v>
      </c>
      <c r="AR2309" s="14" t="s">
        <v>207</v>
      </c>
      <c r="AS2309" s="9" t="s">
        <v>0</v>
      </c>
      <c r="AT2309" s="9" t="s">
        <v>318</v>
      </c>
      <c r="AU2309" s="9" t="s">
        <v>376</v>
      </c>
      <c r="AV2309" s="9" t="s">
        <v>320</v>
      </c>
      <c r="AW2309" s="821" t="s">
        <v>5750</v>
      </c>
      <c r="AX2309" s="9">
        <v>9010600000</v>
      </c>
      <c r="AY2309" s="99">
        <v>312</v>
      </c>
      <c r="AZ2309" s="12" t="s">
        <v>207</v>
      </c>
      <c r="BA2309" s="99">
        <v>25</v>
      </c>
      <c r="BB2309" s="12" t="s">
        <v>207</v>
      </c>
      <c r="BC2309" s="99">
        <v>23</v>
      </c>
      <c r="BD2309" s="12" t="s">
        <v>207</v>
      </c>
      <c r="BE2309" s="99">
        <v>26</v>
      </c>
      <c r="BF2309" s="12" t="s">
        <v>321</v>
      </c>
      <c r="BG2309" s="654">
        <v>25.815999999999999</v>
      </c>
      <c r="BH2309" s="12" t="s">
        <v>321</v>
      </c>
      <c r="BI2309" s="99">
        <v>14</v>
      </c>
      <c r="BJ2309" s="12" t="s">
        <v>321</v>
      </c>
      <c r="BK2309" s="754">
        <v>0</v>
      </c>
      <c r="BL2309" s="12" t="s">
        <v>321</v>
      </c>
      <c r="BM2309" s="754">
        <v>5.0999999999999997E-2</v>
      </c>
      <c r="BN2309" s="12" t="s">
        <v>321</v>
      </c>
      <c r="BO2309" s="754">
        <v>11.763999999999999</v>
      </c>
      <c r="BP2309" s="12" t="s">
        <v>321</v>
      </c>
      <c r="BQ2309" s="754">
        <v>0</v>
      </c>
      <c r="BR2309" s="12" t="s">
        <v>321</v>
      </c>
      <c r="BS2309" s="654">
        <v>0</v>
      </c>
      <c r="BT2309" s="12" t="s">
        <v>321</v>
      </c>
      <c r="BU2309" s="654">
        <v>11.816000000000001</v>
      </c>
      <c r="BV2309" s="12" t="s">
        <v>321</v>
      </c>
      <c r="BW2309" s="9">
        <v>0.18</v>
      </c>
      <c r="BX2309" s="9" t="s">
        <v>322</v>
      </c>
      <c r="BY2309" s="755">
        <v>122.8</v>
      </c>
      <c r="BZ2309" s="9" t="s">
        <v>315</v>
      </c>
      <c r="CA2309" s="755">
        <v>9.8000000000000007</v>
      </c>
      <c r="CB2309" s="9" t="s">
        <v>315</v>
      </c>
      <c r="CC2309" s="755">
        <v>9.1</v>
      </c>
      <c r="CD2309" s="9" t="s">
        <v>315</v>
      </c>
      <c r="CE2309" s="755">
        <v>57</v>
      </c>
      <c r="CF2309" s="9" t="s">
        <v>323</v>
      </c>
      <c r="CG2309" s="755">
        <v>30.9</v>
      </c>
      <c r="CH2309" s="9" t="s">
        <v>323</v>
      </c>
    </row>
    <row r="2310" spans="1:86" x14ac:dyDescent="0.25">
      <c r="A2310" s="444">
        <v>10105759</v>
      </c>
      <c r="C2310" s="772">
        <v>2421</v>
      </c>
      <c r="D2310" s="807">
        <v>0.05</v>
      </c>
      <c r="E2310" s="772">
        <f t="shared" si="99"/>
        <v>2542</v>
      </c>
      <c r="F2310" s="778">
        <v>1.1000000000000001</v>
      </c>
      <c r="G2310" s="774">
        <f t="shared" si="98"/>
        <v>2796</v>
      </c>
      <c r="H2310" s="776"/>
      <c r="I2310" s="758"/>
      <c r="J2310" s="776"/>
      <c r="K2310" s="786"/>
      <c r="L2310" s="9" t="s">
        <v>308</v>
      </c>
      <c r="M2310" s="9" t="s">
        <v>5210</v>
      </c>
      <c r="N2310" s="9" t="s">
        <v>397</v>
      </c>
      <c r="O2310" s="9" t="s">
        <v>310</v>
      </c>
      <c r="P2310" s="9" t="s">
        <v>311</v>
      </c>
      <c r="Q2310" s="9" t="s">
        <v>4895</v>
      </c>
      <c r="R2310" s="9" t="s">
        <v>4896</v>
      </c>
      <c r="S2310" s="9" t="s">
        <v>348</v>
      </c>
      <c r="T2310" s="98" t="s">
        <v>204</v>
      </c>
      <c r="U2310" s="99">
        <v>181</v>
      </c>
      <c r="V2310" s="99" t="s">
        <v>207</v>
      </c>
      <c r="W2310" s="99">
        <v>290</v>
      </c>
      <c r="X2310" s="99" t="s">
        <v>207</v>
      </c>
      <c r="Y2310" s="99">
        <v>191</v>
      </c>
      <c r="Z2310" s="99" t="s">
        <v>207</v>
      </c>
      <c r="AA2310" s="631" t="s">
        <v>578</v>
      </c>
      <c r="AB2310" s="99" t="s">
        <v>207</v>
      </c>
      <c r="AC2310" s="9">
        <v>342</v>
      </c>
      <c r="AD2310" s="9" t="s">
        <v>207</v>
      </c>
      <c r="AE2310" s="9">
        <v>135</v>
      </c>
      <c r="AF2310" s="9" t="s">
        <v>315</v>
      </c>
      <c r="AG2310" s="14" t="s">
        <v>359</v>
      </c>
      <c r="AH2310" s="14" t="s">
        <v>207</v>
      </c>
      <c r="AI2310" s="14" t="s">
        <v>360</v>
      </c>
      <c r="AJ2310" s="14" t="s">
        <v>207</v>
      </c>
      <c r="AK2310" s="9">
        <v>5</v>
      </c>
      <c r="AL2310" s="14" t="s">
        <v>207</v>
      </c>
      <c r="AM2310" s="9">
        <v>5</v>
      </c>
      <c r="AN2310" s="14" t="s">
        <v>207</v>
      </c>
      <c r="AO2310" s="9">
        <v>5</v>
      </c>
      <c r="AP2310" s="14" t="s">
        <v>207</v>
      </c>
      <c r="AQ2310" s="9">
        <v>5</v>
      </c>
      <c r="AR2310" s="14" t="s">
        <v>207</v>
      </c>
      <c r="AS2310" s="9" t="s">
        <v>0</v>
      </c>
      <c r="AT2310" s="9" t="s">
        <v>318</v>
      </c>
      <c r="AU2310" s="9" t="s">
        <v>376</v>
      </c>
      <c r="AV2310" s="9" t="s">
        <v>320</v>
      </c>
      <c r="AW2310" s="821" t="s">
        <v>5751</v>
      </c>
      <c r="AX2310" s="9">
        <v>9010600000</v>
      </c>
      <c r="AY2310" s="99">
        <v>330</v>
      </c>
      <c r="AZ2310" s="12" t="s">
        <v>207</v>
      </c>
      <c r="BA2310" s="99">
        <v>25</v>
      </c>
      <c r="BB2310" s="12" t="s">
        <v>207</v>
      </c>
      <c r="BC2310" s="99">
        <v>23</v>
      </c>
      <c r="BD2310" s="12" t="s">
        <v>207</v>
      </c>
      <c r="BE2310" s="99">
        <v>28</v>
      </c>
      <c r="BF2310" s="12" t="s">
        <v>321</v>
      </c>
      <c r="BG2310" s="654">
        <v>27.047999999999998</v>
      </c>
      <c r="BH2310" s="12" t="s">
        <v>321</v>
      </c>
      <c r="BI2310" s="99">
        <v>15</v>
      </c>
      <c r="BJ2310" s="12" t="s">
        <v>321</v>
      </c>
      <c r="BK2310" s="754">
        <v>0</v>
      </c>
      <c r="BL2310" s="12" t="s">
        <v>321</v>
      </c>
      <c r="BM2310" s="754">
        <v>5.0999999999999997E-2</v>
      </c>
      <c r="BN2310" s="12" t="s">
        <v>321</v>
      </c>
      <c r="BO2310" s="754">
        <v>11.996</v>
      </c>
      <c r="BP2310" s="12" t="s">
        <v>321</v>
      </c>
      <c r="BQ2310" s="754">
        <v>0</v>
      </c>
      <c r="BR2310" s="12" t="s">
        <v>321</v>
      </c>
      <c r="BS2310" s="654">
        <v>0</v>
      </c>
      <c r="BT2310" s="12" t="s">
        <v>321</v>
      </c>
      <c r="BU2310" s="654">
        <v>12.048</v>
      </c>
      <c r="BV2310" s="12" t="s">
        <v>321</v>
      </c>
      <c r="BW2310" s="9">
        <v>0.19</v>
      </c>
      <c r="BX2310" s="9" t="s">
        <v>322</v>
      </c>
      <c r="BY2310" s="755">
        <v>129.9</v>
      </c>
      <c r="BZ2310" s="9" t="s">
        <v>315</v>
      </c>
      <c r="CA2310" s="755">
        <v>9.8000000000000007</v>
      </c>
      <c r="CB2310" s="9" t="s">
        <v>315</v>
      </c>
      <c r="CC2310" s="755">
        <v>9.1</v>
      </c>
      <c r="CD2310" s="9" t="s">
        <v>315</v>
      </c>
      <c r="CE2310" s="755">
        <v>60</v>
      </c>
      <c r="CF2310" s="9" t="s">
        <v>323</v>
      </c>
      <c r="CG2310" s="755">
        <v>33.1</v>
      </c>
      <c r="CH2310" s="9" t="s">
        <v>323</v>
      </c>
    </row>
    <row r="2311" spans="1:86" x14ac:dyDescent="0.25">
      <c r="A2311" s="444">
        <v>10105760</v>
      </c>
      <c r="C2311" s="772">
        <v>2668</v>
      </c>
      <c r="D2311" s="807">
        <v>0.05</v>
      </c>
      <c r="E2311" s="772">
        <f t="shared" si="99"/>
        <v>2801</v>
      </c>
      <c r="F2311" s="778">
        <v>1.1000000000000001</v>
      </c>
      <c r="G2311" s="774">
        <f t="shared" si="98"/>
        <v>3081</v>
      </c>
      <c r="H2311" s="776"/>
      <c r="I2311" s="758"/>
      <c r="J2311" s="776"/>
      <c r="K2311" s="786"/>
      <c r="L2311" s="9" t="s">
        <v>308</v>
      </c>
      <c r="M2311" s="9" t="s">
        <v>5211</v>
      </c>
      <c r="N2311" s="9" t="s">
        <v>397</v>
      </c>
      <c r="O2311" s="9" t="s">
        <v>310</v>
      </c>
      <c r="P2311" s="9" t="s">
        <v>311</v>
      </c>
      <c r="Q2311" s="9" t="s">
        <v>4895</v>
      </c>
      <c r="R2311" s="9" t="s">
        <v>4896</v>
      </c>
      <c r="S2311" s="9" t="s">
        <v>348</v>
      </c>
      <c r="T2311" s="98" t="s">
        <v>204</v>
      </c>
      <c r="U2311" s="99">
        <v>194</v>
      </c>
      <c r="V2311" s="99" t="s">
        <v>207</v>
      </c>
      <c r="W2311" s="99">
        <v>310</v>
      </c>
      <c r="X2311" s="99" t="s">
        <v>207</v>
      </c>
      <c r="Y2311" s="99">
        <v>204</v>
      </c>
      <c r="Z2311" s="99" t="s">
        <v>207</v>
      </c>
      <c r="AA2311" s="631" t="s">
        <v>579</v>
      </c>
      <c r="AB2311" s="99" t="s">
        <v>207</v>
      </c>
      <c r="AC2311" s="9">
        <v>366</v>
      </c>
      <c r="AD2311" s="9" t="s">
        <v>207</v>
      </c>
      <c r="AE2311" s="9">
        <v>144</v>
      </c>
      <c r="AF2311" s="9" t="s">
        <v>315</v>
      </c>
      <c r="AG2311" s="14" t="s">
        <v>361</v>
      </c>
      <c r="AH2311" s="14" t="s">
        <v>207</v>
      </c>
      <c r="AI2311" s="14" t="s">
        <v>362</v>
      </c>
      <c r="AJ2311" s="14" t="s">
        <v>207</v>
      </c>
      <c r="AK2311" s="9">
        <v>5</v>
      </c>
      <c r="AL2311" s="14" t="s">
        <v>207</v>
      </c>
      <c r="AM2311" s="9">
        <v>5</v>
      </c>
      <c r="AN2311" s="14" t="s">
        <v>207</v>
      </c>
      <c r="AO2311" s="9">
        <v>5</v>
      </c>
      <c r="AP2311" s="14" t="s">
        <v>207</v>
      </c>
      <c r="AQ2311" s="9">
        <v>5</v>
      </c>
      <c r="AR2311" s="14" t="s">
        <v>207</v>
      </c>
      <c r="AS2311" s="9" t="s">
        <v>0</v>
      </c>
      <c r="AT2311" s="9" t="s">
        <v>318</v>
      </c>
      <c r="AU2311" s="9" t="s">
        <v>376</v>
      </c>
      <c r="AV2311" s="9" t="s">
        <v>320</v>
      </c>
      <c r="AW2311" s="821" t="s">
        <v>5752</v>
      </c>
      <c r="AX2311" s="9">
        <v>9010600000</v>
      </c>
      <c r="AY2311" s="99">
        <v>351</v>
      </c>
      <c r="AZ2311" s="12" t="s">
        <v>207</v>
      </c>
      <c r="BA2311" s="99">
        <v>25</v>
      </c>
      <c r="BB2311" s="12" t="s">
        <v>207</v>
      </c>
      <c r="BC2311" s="99">
        <v>23</v>
      </c>
      <c r="BD2311" s="12" t="s">
        <v>207</v>
      </c>
      <c r="BE2311" s="99">
        <v>32</v>
      </c>
      <c r="BF2311" s="12" t="s">
        <v>321</v>
      </c>
      <c r="BG2311" s="654">
        <v>31.559000000000001</v>
      </c>
      <c r="BH2311" s="12" t="s">
        <v>321</v>
      </c>
      <c r="BI2311" s="99">
        <v>20</v>
      </c>
      <c r="BJ2311" s="12" t="s">
        <v>321</v>
      </c>
      <c r="BK2311" s="754">
        <v>0</v>
      </c>
      <c r="BL2311" s="12" t="s">
        <v>321</v>
      </c>
      <c r="BM2311" s="754">
        <v>5.0999999999999997E-2</v>
      </c>
      <c r="BN2311" s="12" t="s">
        <v>321</v>
      </c>
      <c r="BO2311" s="754">
        <v>11.507999999999999</v>
      </c>
      <c r="BP2311" s="12" t="s">
        <v>321</v>
      </c>
      <c r="BQ2311" s="754">
        <v>0</v>
      </c>
      <c r="BR2311" s="12" t="s">
        <v>321</v>
      </c>
      <c r="BS2311" s="654">
        <v>0</v>
      </c>
      <c r="BT2311" s="12" t="s">
        <v>321</v>
      </c>
      <c r="BU2311" s="654">
        <v>11.558999999999999</v>
      </c>
      <c r="BV2311" s="12" t="s">
        <v>321</v>
      </c>
      <c r="BW2311" s="9">
        <v>0.2</v>
      </c>
      <c r="BX2311" s="9" t="s">
        <v>322</v>
      </c>
      <c r="BY2311" s="755">
        <v>138.19999999999999</v>
      </c>
      <c r="BZ2311" s="9" t="s">
        <v>315</v>
      </c>
      <c r="CA2311" s="755">
        <v>9.8000000000000007</v>
      </c>
      <c r="CB2311" s="9" t="s">
        <v>315</v>
      </c>
      <c r="CC2311" s="755">
        <v>9.1</v>
      </c>
      <c r="CD2311" s="9" t="s">
        <v>315</v>
      </c>
      <c r="CE2311" s="755">
        <v>70</v>
      </c>
      <c r="CF2311" s="9" t="s">
        <v>323</v>
      </c>
      <c r="CG2311" s="755">
        <v>44.1</v>
      </c>
      <c r="CH2311" s="9" t="s">
        <v>323</v>
      </c>
    </row>
    <row r="2312" spans="1:86" x14ac:dyDescent="0.25">
      <c r="A2312" s="444">
        <v>10105761</v>
      </c>
      <c r="C2312" s="772">
        <v>2966</v>
      </c>
      <c r="D2312" s="807">
        <v>0.05</v>
      </c>
      <c r="E2312" s="772">
        <f t="shared" si="99"/>
        <v>3114</v>
      </c>
      <c r="F2312" s="778">
        <v>1.1000000000000001</v>
      </c>
      <c r="G2312" s="774">
        <f t="shared" si="98"/>
        <v>3425</v>
      </c>
      <c r="H2312" s="776"/>
      <c r="I2312" s="758"/>
      <c r="J2312" s="776"/>
      <c r="K2312" s="786"/>
      <c r="L2312" s="9" t="s">
        <v>308</v>
      </c>
      <c r="M2312" s="9" t="s">
        <v>5212</v>
      </c>
      <c r="N2312" s="9" t="s">
        <v>397</v>
      </c>
      <c r="O2312" s="9" t="s">
        <v>310</v>
      </c>
      <c r="P2312" s="9" t="s">
        <v>311</v>
      </c>
      <c r="Q2312" s="9" t="s">
        <v>4895</v>
      </c>
      <c r="R2312" s="9" t="s">
        <v>4896</v>
      </c>
      <c r="S2312" s="9" t="s">
        <v>348</v>
      </c>
      <c r="T2312" s="98" t="s">
        <v>204</v>
      </c>
      <c r="U2312" s="99">
        <v>206</v>
      </c>
      <c r="V2312" s="99" t="s">
        <v>207</v>
      </c>
      <c r="W2312" s="99">
        <v>330</v>
      </c>
      <c r="X2312" s="99" t="s">
        <v>207</v>
      </c>
      <c r="Y2312" s="99">
        <v>216</v>
      </c>
      <c r="Z2312" s="99" t="s">
        <v>207</v>
      </c>
      <c r="AA2312" s="631" t="s">
        <v>580</v>
      </c>
      <c r="AB2312" s="99" t="s">
        <v>207</v>
      </c>
      <c r="AC2312" s="9">
        <v>389</v>
      </c>
      <c r="AD2312" s="9" t="s">
        <v>207</v>
      </c>
      <c r="AE2312" s="9">
        <v>153</v>
      </c>
      <c r="AF2312" s="9" t="s">
        <v>315</v>
      </c>
      <c r="AG2312" s="14" t="s">
        <v>363</v>
      </c>
      <c r="AH2312" s="14" t="s">
        <v>207</v>
      </c>
      <c r="AI2312" s="14" t="s">
        <v>364</v>
      </c>
      <c r="AJ2312" s="14" t="s">
        <v>207</v>
      </c>
      <c r="AK2312" s="9">
        <v>5</v>
      </c>
      <c r="AL2312" s="14" t="s">
        <v>207</v>
      </c>
      <c r="AM2312" s="9">
        <v>5</v>
      </c>
      <c r="AN2312" s="14" t="s">
        <v>207</v>
      </c>
      <c r="AO2312" s="9">
        <v>5</v>
      </c>
      <c r="AP2312" s="14" t="s">
        <v>207</v>
      </c>
      <c r="AQ2312" s="9">
        <v>5</v>
      </c>
      <c r="AR2312" s="14" t="s">
        <v>207</v>
      </c>
      <c r="AS2312" s="9" t="s">
        <v>0</v>
      </c>
      <c r="AT2312" s="9" t="s">
        <v>318</v>
      </c>
      <c r="AU2312" s="9" t="s">
        <v>376</v>
      </c>
      <c r="AV2312" s="9" t="s">
        <v>320</v>
      </c>
      <c r="AW2312" s="821" t="s">
        <v>5753</v>
      </c>
      <c r="AX2312" s="9">
        <v>9010600000</v>
      </c>
      <c r="AY2312" s="99">
        <v>371</v>
      </c>
      <c r="AZ2312" s="12" t="s">
        <v>207</v>
      </c>
      <c r="BA2312" s="99">
        <v>25</v>
      </c>
      <c r="BB2312" s="12" t="s">
        <v>207</v>
      </c>
      <c r="BC2312" s="99">
        <v>23</v>
      </c>
      <c r="BD2312" s="12" t="s">
        <v>207</v>
      </c>
      <c r="BE2312" s="99">
        <v>33</v>
      </c>
      <c r="BF2312" s="12" t="s">
        <v>321</v>
      </c>
      <c r="BG2312" s="654">
        <v>32.911000000000001</v>
      </c>
      <c r="BH2312" s="12" t="s">
        <v>321</v>
      </c>
      <c r="BI2312" s="99">
        <v>21</v>
      </c>
      <c r="BJ2312" s="12" t="s">
        <v>321</v>
      </c>
      <c r="BK2312" s="754">
        <v>0</v>
      </c>
      <c r="BL2312" s="12" t="s">
        <v>321</v>
      </c>
      <c r="BM2312" s="754">
        <v>5.0999999999999997E-2</v>
      </c>
      <c r="BN2312" s="12" t="s">
        <v>321</v>
      </c>
      <c r="BO2312" s="754">
        <v>11.86</v>
      </c>
      <c r="BP2312" s="12" t="s">
        <v>321</v>
      </c>
      <c r="BQ2312" s="754">
        <v>0</v>
      </c>
      <c r="BR2312" s="12" t="s">
        <v>321</v>
      </c>
      <c r="BS2312" s="654">
        <v>0</v>
      </c>
      <c r="BT2312" s="12" t="s">
        <v>321</v>
      </c>
      <c r="BU2312" s="654">
        <v>11.911</v>
      </c>
      <c r="BV2312" s="12" t="s">
        <v>321</v>
      </c>
      <c r="BW2312" s="9">
        <v>0.22</v>
      </c>
      <c r="BX2312" s="9" t="s">
        <v>322</v>
      </c>
      <c r="BY2312" s="755">
        <v>146.1</v>
      </c>
      <c r="BZ2312" s="9" t="s">
        <v>315</v>
      </c>
      <c r="CA2312" s="755">
        <v>9.8000000000000007</v>
      </c>
      <c r="CB2312" s="9" t="s">
        <v>315</v>
      </c>
      <c r="CC2312" s="755">
        <v>9.1</v>
      </c>
      <c r="CD2312" s="9" t="s">
        <v>315</v>
      </c>
      <c r="CE2312" s="755">
        <v>73</v>
      </c>
      <c r="CF2312" s="9" t="s">
        <v>323</v>
      </c>
      <c r="CG2312" s="755">
        <v>46.3</v>
      </c>
      <c r="CH2312" s="9" t="s">
        <v>323</v>
      </c>
    </row>
    <row r="2313" spans="1:86" x14ac:dyDescent="0.25">
      <c r="A2313" s="444">
        <v>10105762</v>
      </c>
      <c r="C2313" s="772">
        <v>3288</v>
      </c>
      <c r="D2313" s="807">
        <v>0.05</v>
      </c>
      <c r="E2313" s="772">
        <f t="shared" si="99"/>
        <v>3452</v>
      </c>
      <c r="F2313" s="778">
        <v>1.1000000000000001</v>
      </c>
      <c r="G2313" s="774">
        <f t="shared" si="98"/>
        <v>3797</v>
      </c>
      <c r="H2313" s="776"/>
      <c r="I2313" s="758"/>
      <c r="J2313" s="776"/>
      <c r="K2313" s="786"/>
      <c r="L2313" s="9" t="s">
        <v>308</v>
      </c>
      <c r="M2313" s="9" t="s">
        <v>5213</v>
      </c>
      <c r="N2313" s="9" t="s">
        <v>397</v>
      </c>
      <c r="O2313" s="9" t="s">
        <v>310</v>
      </c>
      <c r="P2313" s="9" t="s">
        <v>311</v>
      </c>
      <c r="Q2313" s="9" t="s">
        <v>4895</v>
      </c>
      <c r="R2313" s="9" t="s">
        <v>4896</v>
      </c>
      <c r="S2313" s="9" t="s">
        <v>348</v>
      </c>
      <c r="T2313" s="98" t="s">
        <v>204</v>
      </c>
      <c r="U2313" s="99">
        <v>219</v>
      </c>
      <c r="V2313" s="99" t="s">
        <v>207</v>
      </c>
      <c r="W2313" s="99">
        <v>350</v>
      </c>
      <c r="X2313" s="99" t="s">
        <v>207</v>
      </c>
      <c r="Y2313" s="99">
        <v>229</v>
      </c>
      <c r="Z2313" s="99" t="s">
        <v>207</v>
      </c>
      <c r="AA2313" s="631" t="s">
        <v>581</v>
      </c>
      <c r="AB2313" s="99" t="s">
        <v>207</v>
      </c>
      <c r="AC2313" s="9">
        <v>413</v>
      </c>
      <c r="AD2313" s="9" t="s">
        <v>207</v>
      </c>
      <c r="AE2313" s="9">
        <v>163</v>
      </c>
      <c r="AF2313" s="9" t="s">
        <v>315</v>
      </c>
      <c r="AG2313" s="14" t="s">
        <v>365</v>
      </c>
      <c r="AH2313" s="14" t="s">
        <v>207</v>
      </c>
      <c r="AI2313" s="14" t="s">
        <v>366</v>
      </c>
      <c r="AJ2313" s="14" t="s">
        <v>207</v>
      </c>
      <c r="AK2313" s="9">
        <v>5</v>
      </c>
      <c r="AL2313" s="14" t="s">
        <v>207</v>
      </c>
      <c r="AM2313" s="9">
        <v>5</v>
      </c>
      <c r="AN2313" s="14" t="s">
        <v>207</v>
      </c>
      <c r="AO2313" s="9">
        <v>5</v>
      </c>
      <c r="AP2313" s="14" t="s">
        <v>207</v>
      </c>
      <c r="AQ2313" s="9">
        <v>5</v>
      </c>
      <c r="AR2313" s="14" t="s">
        <v>207</v>
      </c>
      <c r="AS2313" s="9" t="s">
        <v>0</v>
      </c>
      <c r="AT2313" s="9" t="s">
        <v>318</v>
      </c>
      <c r="AU2313" s="9" t="s">
        <v>376</v>
      </c>
      <c r="AV2313" s="9" t="s">
        <v>320</v>
      </c>
      <c r="AW2313" s="821" t="s">
        <v>5754</v>
      </c>
      <c r="AX2313" s="9">
        <v>9010600000</v>
      </c>
      <c r="AY2313" s="99">
        <v>391</v>
      </c>
      <c r="AZ2313" s="12" t="s">
        <v>207</v>
      </c>
      <c r="BA2313" s="99">
        <v>25</v>
      </c>
      <c r="BB2313" s="12" t="s">
        <v>207</v>
      </c>
      <c r="BC2313" s="99">
        <v>23</v>
      </c>
      <c r="BD2313" s="12" t="s">
        <v>207</v>
      </c>
      <c r="BE2313" s="99">
        <v>41</v>
      </c>
      <c r="BF2313" s="12" t="s">
        <v>321</v>
      </c>
      <c r="BG2313" s="654">
        <v>40.143000000000001</v>
      </c>
      <c r="BH2313" s="12" t="s">
        <v>321</v>
      </c>
      <c r="BI2313" s="99">
        <v>28</v>
      </c>
      <c r="BJ2313" s="12" t="s">
        <v>321</v>
      </c>
      <c r="BK2313" s="754">
        <v>0</v>
      </c>
      <c r="BL2313" s="12" t="s">
        <v>321</v>
      </c>
      <c r="BM2313" s="754">
        <v>5.0999999999999997E-2</v>
      </c>
      <c r="BN2313" s="12" t="s">
        <v>321</v>
      </c>
      <c r="BO2313" s="754">
        <v>12.092000000000001</v>
      </c>
      <c r="BP2313" s="12" t="s">
        <v>321</v>
      </c>
      <c r="BQ2313" s="754">
        <v>0</v>
      </c>
      <c r="BR2313" s="12" t="s">
        <v>321</v>
      </c>
      <c r="BS2313" s="654">
        <v>0</v>
      </c>
      <c r="BT2313" s="12" t="s">
        <v>321</v>
      </c>
      <c r="BU2313" s="654">
        <v>12.143000000000001</v>
      </c>
      <c r="BV2313" s="12" t="s">
        <v>321</v>
      </c>
      <c r="BW2313" s="9">
        <v>0.23</v>
      </c>
      <c r="BX2313" s="9" t="s">
        <v>322</v>
      </c>
      <c r="BY2313" s="755">
        <v>153.9</v>
      </c>
      <c r="BZ2313" s="9" t="s">
        <v>315</v>
      </c>
      <c r="CA2313" s="755">
        <v>9.8000000000000007</v>
      </c>
      <c r="CB2313" s="9" t="s">
        <v>315</v>
      </c>
      <c r="CC2313" s="755">
        <v>9.1</v>
      </c>
      <c r="CD2313" s="9" t="s">
        <v>315</v>
      </c>
      <c r="CE2313" s="755">
        <v>89</v>
      </c>
      <c r="CF2313" s="9" t="s">
        <v>323</v>
      </c>
      <c r="CG2313" s="755">
        <v>61.7</v>
      </c>
      <c r="CH2313" s="9" t="s">
        <v>323</v>
      </c>
    </row>
    <row r="2314" spans="1:86" x14ac:dyDescent="0.25">
      <c r="A2314" s="444">
        <v>10105763</v>
      </c>
      <c r="C2314" s="772">
        <v>3659</v>
      </c>
      <c r="D2314" s="807">
        <v>0.05</v>
      </c>
      <c r="E2314" s="772">
        <f t="shared" si="99"/>
        <v>3842</v>
      </c>
      <c r="F2314" s="778">
        <v>1.1000000000000001</v>
      </c>
      <c r="G2314" s="774">
        <f t="shared" si="98"/>
        <v>4226</v>
      </c>
      <c r="H2314" s="776"/>
      <c r="I2314" s="758"/>
      <c r="J2314" s="776"/>
      <c r="K2314" s="786"/>
      <c r="L2314" s="9" t="s">
        <v>308</v>
      </c>
      <c r="M2314" s="9" t="s">
        <v>5214</v>
      </c>
      <c r="N2314" s="9" t="s">
        <v>397</v>
      </c>
      <c r="O2314" s="9" t="s">
        <v>310</v>
      </c>
      <c r="P2314" s="9" t="s">
        <v>311</v>
      </c>
      <c r="Q2314" s="9" t="s">
        <v>4895</v>
      </c>
      <c r="R2314" s="9" t="s">
        <v>4896</v>
      </c>
      <c r="S2314" s="9" t="s">
        <v>348</v>
      </c>
      <c r="T2314" s="98" t="s">
        <v>204</v>
      </c>
      <c r="U2314" s="99">
        <v>231</v>
      </c>
      <c r="V2314" s="99" t="s">
        <v>207</v>
      </c>
      <c r="W2314" s="99">
        <v>370</v>
      </c>
      <c r="X2314" s="99" t="s">
        <v>207</v>
      </c>
      <c r="Y2314" s="99">
        <v>241</v>
      </c>
      <c r="Z2314" s="99" t="s">
        <v>207</v>
      </c>
      <c r="AA2314" s="631" t="s">
        <v>582</v>
      </c>
      <c r="AB2314" s="99" t="s">
        <v>207</v>
      </c>
      <c r="AC2314" s="9">
        <v>436</v>
      </c>
      <c r="AD2314" s="9" t="s">
        <v>207</v>
      </c>
      <c r="AE2314" s="9">
        <v>172</v>
      </c>
      <c r="AF2314" s="9" t="s">
        <v>315</v>
      </c>
      <c r="AG2314" s="14" t="s">
        <v>367</v>
      </c>
      <c r="AH2314" s="14" t="s">
        <v>207</v>
      </c>
      <c r="AI2314" s="14" t="s">
        <v>368</v>
      </c>
      <c r="AJ2314" s="14" t="s">
        <v>207</v>
      </c>
      <c r="AK2314" s="9">
        <v>5</v>
      </c>
      <c r="AL2314" s="14" t="s">
        <v>207</v>
      </c>
      <c r="AM2314" s="9">
        <v>5</v>
      </c>
      <c r="AN2314" s="14" t="s">
        <v>207</v>
      </c>
      <c r="AO2314" s="9">
        <v>5</v>
      </c>
      <c r="AP2314" s="14" t="s">
        <v>207</v>
      </c>
      <c r="AQ2314" s="9">
        <v>5</v>
      </c>
      <c r="AR2314" s="14" t="s">
        <v>207</v>
      </c>
      <c r="AS2314" s="9" t="s">
        <v>0</v>
      </c>
      <c r="AT2314" s="9" t="s">
        <v>318</v>
      </c>
      <c r="AU2314" s="9" t="s">
        <v>376</v>
      </c>
      <c r="AV2314" s="9" t="s">
        <v>320</v>
      </c>
      <c r="AW2314" s="821" t="s">
        <v>5755</v>
      </c>
      <c r="AX2314" s="9">
        <v>9010600000</v>
      </c>
      <c r="AY2314" s="99">
        <v>419</v>
      </c>
      <c r="AZ2314" s="12" t="s">
        <v>207</v>
      </c>
      <c r="BA2314" s="99">
        <v>30</v>
      </c>
      <c r="BB2314" s="12" t="s">
        <v>207</v>
      </c>
      <c r="BC2314" s="99">
        <v>33</v>
      </c>
      <c r="BD2314" s="12" t="s">
        <v>207</v>
      </c>
      <c r="BE2314" s="99">
        <v>73</v>
      </c>
      <c r="BF2314" s="12" t="s">
        <v>321</v>
      </c>
      <c r="BG2314" s="654">
        <v>72.210999999999999</v>
      </c>
      <c r="BH2314" s="12" t="s">
        <v>321</v>
      </c>
      <c r="BI2314" s="99">
        <v>29</v>
      </c>
      <c r="BJ2314" s="12" t="s">
        <v>321</v>
      </c>
      <c r="BK2314" s="754">
        <v>0</v>
      </c>
      <c r="BL2314" s="12" t="s">
        <v>321</v>
      </c>
      <c r="BM2314" s="754">
        <v>5.0999999999999997E-2</v>
      </c>
      <c r="BN2314" s="12" t="s">
        <v>321</v>
      </c>
      <c r="BO2314" s="754">
        <v>4.8079999999999998</v>
      </c>
      <c r="BP2314" s="12" t="s">
        <v>321</v>
      </c>
      <c r="BQ2314" s="754">
        <v>0.02</v>
      </c>
      <c r="BR2314" s="12" t="s">
        <v>321</v>
      </c>
      <c r="BS2314" s="654">
        <v>38.331000000000003</v>
      </c>
      <c r="BT2314" s="12" t="s">
        <v>321</v>
      </c>
      <c r="BU2314" s="654">
        <v>43.210999999999999</v>
      </c>
      <c r="BV2314" s="12" t="s">
        <v>321</v>
      </c>
      <c r="BW2314" s="9">
        <v>0.42</v>
      </c>
      <c r="BX2314" s="9" t="s">
        <v>322</v>
      </c>
      <c r="BY2314" s="755">
        <v>165</v>
      </c>
      <c r="BZ2314" s="9" t="s">
        <v>315</v>
      </c>
      <c r="CA2314" s="755">
        <v>11.8</v>
      </c>
      <c r="CB2314" s="9" t="s">
        <v>315</v>
      </c>
      <c r="CC2314" s="755">
        <v>13</v>
      </c>
      <c r="CD2314" s="9" t="s">
        <v>315</v>
      </c>
      <c r="CE2314" s="755">
        <v>159</v>
      </c>
      <c r="CF2314" s="9" t="s">
        <v>323</v>
      </c>
      <c r="CG2314" s="755">
        <v>63.9</v>
      </c>
      <c r="CH2314" s="9" t="s">
        <v>323</v>
      </c>
    </row>
    <row r="2315" spans="1:86" x14ac:dyDescent="0.25">
      <c r="A2315" s="444">
        <v>10105764</v>
      </c>
      <c r="C2315" s="772">
        <v>4053</v>
      </c>
      <c r="D2315" s="807">
        <v>0.05</v>
      </c>
      <c r="E2315" s="772">
        <f t="shared" si="99"/>
        <v>4256</v>
      </c>
      <c r="F2315" s="778">
        <v>1.1000000000000001</v>
      </c>
      <c r="G2315" s="774">
        <f t="shared" si="98"/>
        <v>4682</v>
      </c>
      <c r="H2315" s="776"/>
      <c r="I2315" s="758"/>
      <c r="J2315" s="776"/>
      <c r="K2315" s="786"/>
      <c r="L2315" s="9" t="s">
        <v>308</v>
      </c>
      <c r="M2315" s="9" t="s">
        <v>5215</v>
      </c>
      <c r="N2315" s="9" t="s">
        <v>397</v>
      </c>
      <c r="O2315" s="9" t="s">
        <v>310</v>
      </c>
      <c r="P2315" s="9" t="s">
        <v>311</v>
      </c>
      <c r="Q2315" s="9" t="s">
        <v>4895</v>
      </c>
      <c r="R2315" s="9" t="s">
        <v>4896</v>
      </c>
      <c r="S2315" s="9" t="s">
        <v>348</v>
      </c>
      <c r="T2315" s="98" t="s">
        <v>204</v>
      </c>
      <c r="U2315" s="99">
        <v>244</v>
      </c>
      <c r="V2315" s="99" t="s">
        <v>207</v>
      </c>
      <c r="W2315" s="99">
        <v>390</v>
      </c>
      <c r="X2315" s="99" t="s">
        <v>207</v>
      </c>
      <c r="Y2315" s="99">
        <v>254</v>
      </c>
      <c r="Z2315" s="99" t="s">
        <v>207</v>
      </c>
      <c r="AA2315" s="631" t="s">
        <v>583</v>
      </c>
      <c r="AB2315" s="99" t="s">
        <v>207</v>
      </c>
      <c r="AC2315" s="9">
        <v>460</v>
      </c>
      <c r="AD2315" s="9" t="s">
        <v>207</v>
      </c>
      <c r="AE2315" s="9">
        <v>181</v>
      </c>
      <c r="AF2315" s="9" t="s">
        <v>315</v>
      </c>
      <c r="AG2315" s="14" t="s">
        <v>369</v>
      </c>
      <c r="AH2315" s="14" t="s">
        <v>207</v>
      </c>
      <c r="AI2315" s="14" t="s">
        <v>370</v>
      </c>
      <c r="AJ2315" s="14" t="s">
        <v>207</v>
      </c>
      <c r="AK2315" s="9">
        <v>5</v>
      </c>
      <c r="AL2315" s="14" t="s">
        <v>207</v>
      </c>
      <c r="AM2315" s="9">
        <v>5</v>
      </c>
      <c r="AN2315" s="14" t="s">
        <v>207</v>
      </c>
      <c r="AO2315" s="9">
        <v>5</v>
      </c>
      <c r="AP2315" s="14" t="s">
        <v>207</v>
      </c>
      <c r="AQ2315" s="9">
        <v>5</v>
      </c>
      <c r="AR2315" s="14" t="s">
        <v>207</v>
      </c>
      <c r="AS2315" s="9" t="s">
        <v>0</v>
      </c>
      <c r="AT2315" s="9" t="s">
        <v>318</v>
      </c>
      <c r="AU2315" s="9" t="s">
        <v>376</v>
      </c>
      <c r="AV2315" s="9" t="s">
        <v>320</v>
      </c>
      <c r="AW2315" s="821" t="s">
        <v>5756</v>
      </c>
      <c r="AX2315" s="9">
        <v>9010600000</v>
      </c>
      <c r="AY2315" s="99">
        <v>434</v>
      </c>
      <c r="AZ2315" s="12" t="s">
        <v>207</v>
      </c>
      <c r="BA2315" s="99">
        <v>30</v>
      </c>
      <c r="BB2315" s="12" t="s">
        <v>207</v>
      </c>
      <c r="BC2315" s="99">
        <v>33</v>
      </c>
      <c r="BD2315" s="12" t="s">
        <v>207</v>
      </c>
      <c r="BE2315" s="99">
        <v>77</v>
      </c>
      <c r="BF2315" s="12" t="s">
        <v>321</v>
      </c>
      <c r="BG2315" s="654">
        <v>76.393000000000001</v>
      </c>
      <c r="BH2315" s="12" t="s">
        <v>321</v>
      </c>
      <c r="BI2315" s="99">
        <v>31</v>
      </c>
      <c r="BJ2315" s="12" t="s">
        <v>321</v>
      </c>
      <c r="BK2315" s="754">
        <v>0</v>
      </c>
      <c r="BL2315" s="12" t="s">
        <v>321</v>
      </c>
      <c r="BM2315" s="754">
        <v>5.0999999999999997E-2</v>
      </c>
      <c r="BN2315" s="12" t="s">
        <v>321</v>
      </c>
      <c r="BO2315" s="754">
        <v>5.9080000000000004</v>
      </c>
      <c r="BP2315" s="12" t="s">
        <v>321</v>
      </c>
      <c r="BQ2315" s="754">
        <v>0.02</v>
      </c>
      <c r="BR2315" s="12" t="s">
        <v>321</v>
      </c>
      <c r="BS2315" s="654">
        <v>39.412999999999997</v>
      </c>
      <c r="BT2315" s="12" t="s">
        <v>321</v>
      </c>
      <c r="BU2315" s="654">
        <v>45.393000000000001</v>
      </c>
      <c r="BV2315" s="12" t="s">
        <v>321</v>
      </c>
      <c r="BW2315" s="9">
        <v>0.44</v>
      </c>
      <c r="BX2315" s="9" t="s">
        <v>322</v>
      </c>
      <c r="BY2315" s="755">
        <v>170.9</v>
      </c>
      <c r="BZ2315" s="9" t="s">
        <v>315</v>
      </c>
      <c r="CA2315" s="755">
        <v>11.8</v>
      </c>
      <c r="CB2315" s="9" t="s">
        <v>315</v>
      </c>
      <c r="CC2315" s="755">
        <v>13</v>
      </c>
      <c r="CD2315" s="9" t="s">
        <v>315</v>
      </c>
      <c r="CE2315" s="755">
        <v>168</v>
      </c>
      <c r="CF2315" s="9" t="s">
        <v>323</v>
      </c>
      <c r="CG2315" s="755">
        <v>68.3</v>
      </c>
      <c r="CH2315" s="9" t="s">
        <v>323</v>
      </c>
    </row>
    <row r="2316" spans="1:86" x14ac:dyDescent="0.25">
      <c r="A2316" s="444">
        <v>10145754</v>
      </c>
      <c r="C2316" s="772">
        <v>1535</v>
      </c>
      <c r="D2316" s="807">
        <v>0.05</v>
      </c>
      <c r="E2316" s="772">
        <f t="shared" si="99"/>
        <v>1612</v>
      </c>
      <c r="F2316" s="778">
        <v>1.1000000000000001</v>
      </c>
      <c r="G2316" s="774">
        <f t="shared" si="98"/>
        <v>1773</v>
      </c>
      <c r="H2316" s="776"/>
      <c r="I2316" s="758"/>
      <c r="J2316" s="776"/>
      <c r="K2316" s="786"/>
      <c r="L2316" s="9" t="s">
        <v>308</v>
      </c>
      <c r="M2316" s="9" t="s">
        <v>5217</v>
      </c>
      <c r="N2316" s="9" t="s">
        <v>397</v>
      </c>
      <c r="O2316" s="9" t="s">
        <v>310</v>
      </c>
      <c r="P2316" s="9" t="s">
        <v>311</v>
      </c>
      <c r="Q2316" s="9" t="s">
        <v>4895</v>
      </c>
      <c r="R2316" s="9" t="s">
        <v>4896</v>
      </c>
      <c r="S2316" s="9" t="s">
        <v>348</v>
      </c>
      <c r="T2316" s="98" t="s">
        <v>204</v>
      </c>
      <c r="U2316" s="99">
        <v>119</v>
      </c>
      <c r="V2316" s="99" t="s">
        <v>207</v>
      </c>
      <c r="W2316" s="99">
        <v>190</v>
      </c>
      <c r="X2316" s="99" t="s">
        <v>207</v>
      </c>
      <c r="Y2316" s="99">
        <v>129</v>
      </c>
      <c r="Z2316" s="99" t="s">
        <v>207</v>
      </c>
      <c r="AA2316" s="631" t="s">
        <v>202</v>
      </c>
      <c r="AB2316" s="99" t="s">
        <v>207</v>
      </c>
      <c r="AC2316" s="9">
        <v>224</v>
      </c>
      <c r="AD2316" s="9" t="s">
        <v>207</v>
      </c>
      <c r="AE2316" s="9">
        <v>88</v>
      </c>
      <c r="AF2316" s="9" t="s">
        <v>315</v>
      </c>
      <c r="AG2316" s="14" t="s">
        <v>349</v>
      </c>
      <c r="AH2316" s="14" t="s">
        <v>207</v>
      </c>
      <c r="AI2316" s="14" t="s">
        <v>350</v>
      </c>
      <c r="AJ2316" s="14" t="s">
        <v>207</v>
      </c>
      <c r="AK2316" s="9">
        <v>5</v>
      </c>
      <c r="AL2316" s="14" t="s">
        <v>207</v>
      </c>
      <c r="AM2316" s="9">
        <v>5</v>
      </c>
      <c r="AN2316" s="14" t="s">
        <v>207</v>
      </c>
      <c r="AO2316" s="9">
        <v>5</v>
      </c>
      <c r="AP2316" s="14" t="s">
        <v>207</v>
      </c>
      <c r="AQ2316" s="9">
        <v>5</v>
      </c>
      <c r="AR2316" s="14" t="s">
        <v>207</v>
      </c>
      <c r="AS2316" s="9" t="s">
        <v>0</v>
      </c>
      <c r="AT2316" s="9" t="s">
        <v>318</v>
      </c>
      <c r="AU2316" s="9" t="s">
        <v>376</v>
      </c>
      <c r="AV2316" s="9" t="s">
        <v>320</v>
      </c>
      <c r="AW2316" s="821" t="s">
        <v>5757</v>
      </c>
      <c r="AX2316" s="9">
        <v>9010600000</v>
      </c>
      <c r="AY2316" s="99">
        <v>231</v>
      </c>
      <c r="AZ2316" s="12" t="s">
        <v>207</v>
      </c>
      <c r="BA2316" s="99">
        <v>25</v>
      </c>
      <c r="BB2316" s="12" t="s">
        <v>207</v>
      </c>
      <c r="BC2316" s="99">
        <v>23</v>
      </c>
      <c r="BD2316" s="12" t="s">
        <v>207</v>
      </c>
      <c r="BE2316" s="99">
        <v>19</v>
      </c>
      <c r="BF2316" s="12" t="s">
        <v>321</v>
      </c>
      <c r="BG2316" s="654">
        <v>18.007999999999999</v>
      </c>
      <c r="BH2316" s="12" t="s">
        <v>321</v>
      </c>
      <c r="BI2316" s="99">
        <v>10</v>
      </c>
      <c r="BJ2316" s="12" t="s">
        <v>321</v>
      </c>
      <c r="BK2316" s="754">
        <v>0</v>
      </c>
      <c r="BL2316" s="12" t="s">
        <v>321</v>
      </c>
      <c r="BM2316" s="754">
        <v>5.0999999999999997E-2</v>
      </c>
      <c r="BN2316" s="12" t="s">
        <v>321</v>
      </c>
      <c r="BO2316" s="754">
        <v>7.9569999999999999</v>
      </c>
      <c r="BP2316" s="12" t="s">
        <v>321</v>
      </c>
      <c r="BQ2316" s="754">
        <v>0</v>
      </c>
      <c r="BR2316" s="12" t="s">
        <v>321</v>
      </c>
      <c r="BS2316" s="654">
        <v>0</v>
      </c>
      <c r="BT2316" s="12" t="s">
        <v>321</v>
      </c>
      <c r="BU2316" s="654">
        <v>8.0079999999999991</v>
      </c>
      <c r="BV2316" s="12" t="s">
        <v>321</v>
      </c>
      <c r="BW2316" s="9">
        <v>0.13</v>
      </c>
      <c r="BX2316" s="9" t="s">
        <v>322</v>
      </c>
      <c r="BY2316" s="755">
        <v>90.9</v>
      </c>
      <c r="BZ2316" s="9" t="s">
        <v>315</v>
      </c>
      <c r="CA2316" s="755">
        <v>9.8000000000000007</v>
      </c>
      <c r="CB2316" s="9" t="s">
        <v>315</v>
      </c>
      <c r="CC2316" s="755">
        <v>9.1</v>
      </c>
      <c r="CD2316" s="9" t="s">
        <v>315</v>
      </c>
      <c r="CE2316" s="755">
        <v>40</v>
      </c>
      <c r="CF2316" s="9" t="s">
        <v>323</v>
      </c>
      <c r="CG2316" s="755">
        <v>22</v>
      </c>
      <c r="CH2316" s="9" t="s">
        <v>323</v>
      </c>
    </row>
    <row r="2317" spans="1:86" x14ac:dyDescent="0.25">
      <c r="A2317" s="444">
        <v>10145755</v>
      </c>
      <c r="C2317" s="772">
        <v>1665</v>
      </c>
      <c r="D2317" s="807">
        <v>0.05</v>
      </c>
      <c r="E2317" s="772">
        <f t="shared" si="99"/>
        <v>1748</v>
      </c>
      <c r="F2317" s="778">
        <v>1.1000000000000001</v>
      </c>
      <c r="G2317" s="774">
        <f t="shared" si="98"/>
        <v>1923</v>
      </c>
      <c r="H2317" s="776"/>
      <c r="I2317" s="758"/>
      <c r="J2317" s="776"/>
      <c r="K2317" s="786"/>
      <c r="L2317" s="9" t="s">
        <v>308</v>
      </c>
      <c r="M2317" s="9" t="s">
        <v>5220</v>
      </c>
      <c r="N2317" s="9" t="s">
        <v>397</v>
      </c>
      <c r="O2317" s="9" t="s">
        <v>310</v>
      </c>
      <c r="P2317" s="9" t="s">
        <v>311</v>
      </c>
      <c r="Q2317" s="9" t="s">
        <v>4895</v>
      </c>
      <c r="R2317" s="9" t="s">
        <v>4896</v>
      </c>
      <c r="S2317" s="9" t="s">
        <v>348</v>
      </c>
      <c r="T2317" s="98" t="s">
        <v>204</v>
      </c>
      <c r="U2317" s="99">
        <v>131</v>
      </c>
      <c r="V2317" s="99" t="s">
        <v>207</v>
      </c>
      <c r="W2317" s="99">
        <v>210</v>
      </c>
      <c r="X2317" s="99" t="s">
        <v>207</v>
      </c>
      <c r="Y2317" s="99">
        <v>141</v>
      </c>
      <c r="Z2317" s="99" t="s">
        <v>207</v>
      </c>
      <c r="AA2317" s="631" t="s">
        <v>574</v>
      </c>
      <c r="AB2317" s="99" t="s">
        <v>207</v>
      </c>
      <c r="AC2317" s="9">
        <v>248</v>
      </c>
      <c r="AD2317" s="9" t="s">
        <v>207</v>
      </c>
      <c r="AE2317" s="9">
        <v>98</v>
      </c>
      <c r="AF2317" s="9" t="s">
        <v>315</v>
      </c>
      <c r="AG2317" s="14" t="s">
        <v>351</v>
      </c>
      <c r="AH2317" s="14" t="s">
        <v>207</v>
      </c>
      <c r="AI2317" s="14" t="s">
        <v>352</v>
      </c>
      <c r="AJ2317" s="14" t="s">
        <v>207</v>
      </c>
      <c r="AK2317" s="9">
        <v>5</v>
      </c>
      <c r="AL2317" s="14" t="s">
        <v>207</v>
      </c>
      <c r="AM2317" s="9">
        <v>5</v>
      </c>
      <c r="AN2317" s="14" t="s">
        <v>207</v>
      </c>
      <c r="AO2317" s="9">
        <v>5</v>
      </c>
      <c r="AP2317" s="14" t="s">
        <v>207</v>
      </c>
      <c r="AQ2317" s="9">
        <v>5</v>
      </c>
      <c r="AR2317" s="14" t="s">
        <v>207</v>
      </c>
      <c r="AS2317" s="9" t="s">
        <v>0</v>
      </c>
      <c r="AT2317" s="9" t="s">
        <v>318</v>
      </c>
      <c r="AU2317" s="9" t="s">
        <v>376</v>
      </c>
      <c r="AV2317" s="9" t="s">
        <v>320</v>
      </c>
      <c r="AW2317" s="821" t="s">
        <v>5758</v>
      </c>
      <c r="AX2317" s="9">
        <v>9010600000</v>
      </c>
      <c r="AY2317" s="99">
        <v>251</v>
      </c>
      <c r="AZ2317" s="12" t="s">
        <v>207</v>
      </c>
      <c r="BA2317" s="99">
        <v>25</v>
      </c>
      <c r="BB2317" s="12" t="s">
        <v>207</v>
      </c>
      <c r="BC2317" s="99">
        <v>23</v>
      </c>
      <c r="BD2317" s="12" t="s">
        <v>207</v>
      </c>
      <c r="BE2317" s="99">
        <v>20</v>
      </c>
      <c r="BF2317" s="12" t="s">
        <v>321</v>
      </c>
      <c r="BG2317" s="654">
        <v>19.239999999999998</v>
      </c>
      <c r="BH2317" s="12" t="s">
        <v>321</v>
      </c>
      <c r="BI2317" s="99">
        <v>11</v>
      </c>
      <c r="BJ2317" s="12" t="s">
        <v>321</v>
      </c>
      <c r="BK2317" s="754">
        <v>0</v>
      </c>
      <c r="BL2317" s="12" t="s">
        <v>321</v>
      </c>
      <c r="BM2317" s="754">
        <v>5.0999999999999997E-2</v>
      </c>
      <c r="BN2317" s="12" t="s">
        <v>321</v>
      </c>
      <c r="BO2317" s="754">
        <v>8.1890000000000001</v>
      </c>
      <c r="BP2317" s="12" t="s">
        <v>321</v>
      </c>
      <c r="BQ2317" s="754">
        <v>0</v>
      </c>
      <c r="BR2317" s="12" t="s">
        <v>321</v>
      </c>
      <c r="BS2317" s="654">
        <v>0</v>
      </c>
      <c r="BT2317" s="12" t="s">
        <v>321</v>
      </c>
      <c r="BU2317" s="654">
        <v>8.24</v>
      </c>
      <c r="BV2317" s="12" t="s">
        <v>321</v>
      </c>
      <c r="BW2317" s="9">
        <v>0.15</v>
      </c>
      <c r="BX2317" s="9" t="s">
        <v>322</v>
      </c>
      <c r="BY2317" s="755">
        <v>98.8</v>
      </c>
      <c r="BZ2317" s="9" t="s">
        <v>315</v>
      </c>
      <c r="CA2317" s="755">
        <v>9.8000000000000007</v>
      </c>
      <c r="CB2317" s="9" t="s">
        <v>315</v>
      </c>
      <c r="CC2317" s="755">
        <v>9.1</v>
      </c>
      <c r="CD2317" s="9" t="s">
        <v>315</v>
      </c>
      <c r="CE2317" s="755">
        <v>42</v>
      </c>
      <c r="CF2317" s="9" t="s">
        <v>323</v>
      </c>
      <c r="CG2317" s="755">
        <v>24.3</v>
      </c>
      <c r="CH2317" s="9" t="s">
        <v>323</v>
      </c>
    </row>
    <row r="2318" spans="1:86" x14ac:dyDescent="0.25">
      <c r="A2318" s="444">
        <v>10145756</v>
      </c>
      <c r="C2318" s="772">
        <v>1820</v>
      </c>
      <c r="D2318" s="807">
        <v>0.05</v>
      </c>
      <c r="E2318" s="772">
        <f t="shared" si="99"/>
        <v>1911</v>
      </c>
      <c r="F2318" s="778">
        <v>1.1000000000000001</v>
      </c>
      <c r="G2318" s="774">
        <f t="shared" si="98"/>
        <v>2102</v>
      </c>
      <c r="H2318" s="776"/>
      <c r="I2318" s="758"/>
      <c r="J2318" s="776"/>
      <c r="K2318" s="786"/>
      <c r="L2318" s="9" t="s">
        <v>308</v>
      </c>
      <c r="M2318" s="9" t="s">
        <v>5219</v>
      </c>
      <c r="N2318" s="9" t="s">
        <v>397</v>
      </c>
      <c r="O2318" s="9" t="s">
        <v>310</v>
      </c>
      <c r="P2318" s="9" t="s">
        <v>311</v>
      </c>
      <c r="Q2318" s="9" t="s">
        <v>4895</v>
      </c>
      <c r="R2318" s="9" t="s">
        <v>4896</v>
      </c>
      <c r="S2318" s="9" t="s">
        <v>348</v>
      </c>
      <c r="T2318" s="98" t="s">
        <v>204</v>
      </c>
      <c r="U2318" s="99">
        <v>144</v>
      </c>
      <c r="V2318" s="99" t="s">
        <v>207</v>
      </c>
      <c r="W2318" s="99">
        <v>230</v>
      </c>
      <c r="X2318" s="99" t="s">
        <v>207</v>
      </c>
      <c r="Y2318" s="99">
        <v>154</v>
      </c>
      <c r="Z2318" s="99" t="s">
        <v>207</v>
      </c>
      <c r="AA2318" s="631" t="s">
        <v>575</v>
      </c>
      <c r="AB2318" s="99" t="s">
        <v>207</v>
      </c>
      <c r="AC2318" s="9">
        <v>271</v>
      </c>
      <c r="AD2318" s="9" t="s">
        <v>207</v>
      </c>
      <c r="AE2318" s="9">
        <v>107</v>
      </c>
      <c r="AF2318" s="9" t="s">
        <v>315</v>
      </c>
      <c r="AG2318" s="14" t="s">
        <v>353</v>
      </c>
      <c r="AH2318" s="14" t="s">
        <v>207</v>
      </c>
      <c r="AI2318" s="14" t="s">
        <v>354</v>
      </c>
      <c r="AJ2318" s="14" t="s">
        <v>207</v>
      </c>
      <c r="AK2318" s="9">
        <v>5</v>
      </c>
      <c r="AL2318" s="14" t="s">
        <v>207</v>
      </c>
      <c r="AM2318" s="9">
        <v>5</v>
      </c>
      <c r="AN2318" s="14" t="s">
        <v>207</v>
      </c>
      <c r="AO2318" s="9">
        <v>5</v>
      </c>
      <c r="AP2318" s="14" t="s">
        <v>207</v>
      </c>
      <c r="AQ2318" s="9">
        <v>5</v>
      </c>
      <c r="AR2318" s="14" t="s">
        <v>207</v>
      </c>
      <c r="AS2318" s="9" t="s">
        <v>0</v>
      </c>
      <c r="AT2318" s="9" t="s">
        <v>318</v>
      </c>
      <c r="AU2318" s="9" t="s">
        <v>376</v>
      </c>
      <c r="AV2318" s="9" t="s">
        <v>320</v>
      </c>
      <c r="AW2318" s="821" t="s">
        <v>5759</v>
      </c>
      <c r="AX2318" s="9">
        <v>9010600000</v>
      </c>
      <c r="AY2318" s="99">
        <v>272</v>
      </c>
      <c r="AZ2318" s="12" t="s">
        <v>207</v>
      </c>
      <c r="BA2318" s="99">
        <v>25</v>
      </c>
      <c r="BB2318" s="12" t="s">
        <v>207</v>
      </c>
      <c r="BC2318" s="99">
        <v>23</v>
      </c>
      <c r="BD2318" s="12" t="s">
        <v>207</v>
      </c>
      <c r="BE2318" s="99">
        <v>22</v>
      </c>
      <c r="BF2318" s="12" t="s">
        <v>321</v>
      </c>
      <c r="BG2318" s="654">
        <v>21.712</v>
      </c>
      <c r="BH2318" s="12" t="s">
        <v>321</v>
      </c>
      <c r="BI2318" s="99">
        <v>12</v>
      </c>
      <c r="BJ2318" s="12" t="s">
        <v>321</v>
      </c>
      <c r="BK2318" s="754">
        <v>0</v>
      </c>
      <c r="BL2318" s="12" t="s">
        <v>321</v>
      </c>
      <c r="BM2318" s="754">
        <v>5.0999999999999997E-2</v>
      </c>
      <c r="BN2318" s="12" t="s">
        <v>321</v>
      </c>
      <c r="BO2318" s="754">
        <v>9.6609999999999996</v>
      </c>
      <c r="BP2318" s="12" t="s">
        <v>321</v>
      </c>
      <c r="BQ2318" s="754">
        <v>0</v>
      </c>
      <c r="BR2318" s="12" t="s">
        <v>321</v>
      </c>
      <c r="BS2318" s="654">
        <v>0</v>
      </c>
      <c r="BT2318" s="12" t="s">
        <v>321</v>
      </c>
      <c r="BU2318" s="654">
        <v>9.7119999999999997</v>
      </c>
      <c r="BV2318" s="12" t="s">
        <v>321</v>
      </c>
      <c r="BW2318" s="9">
        <v>0.16</v>
      </c>
      <c r="BX2318" s="9" t="s">
        <v>322</v>
      </c>
      <c r="BY2318" s="755">
        <v>107.1</v>
      </c>
      <c r="BZ2318" s="9" t="s">
        <v>315</v>
      </c>
      <c r="CA2318" s="755">
        <v>9.8000000000000007</v>
      </c>
      <c r="CB2318" s="9" t="s">
        <v>315</v>
      </c>
      <c r="CC2318" s="755">
        <v>9.1</v>
      </c>
      <c r="CD2318" s="9" t="s">
        <v>315</v>
      </c>
      <c r="CE2318" s="755">
        <v>48</v>
      </c>
      <c r="CF2318" s="9" t="s">
        <v>323</v>
      </c>
      <c r="CG2318" s="755">
        <v>26.5</v>
      </c>
      <c r="CH2318" s="9" t="s">
        <v>323</v>
      </c>
    </row>
    <row r="2319" spans="1:86" x14ac:dyDescent="0.25">
      <c r="A2319" s="444">
        <v>10145757</v>
      </c>
      <c r="C2319" s="772">
        <v>1996</v>
      </c>
      <c r="D2319" s="807">
        <v>0.05</v>
      </c>
      <c r="E2319" s="772">
        <f t="shared" si="99"/>
        <v>2096</v>
      </c>
      <c r="F2319" s="778">
        <v>1.1000000000000001</v>
      </c>
      <c r="G2319" s="774">
        <f t="shared" si="98"/>
        <v>2306</v>
      </c>
      <c r="H2319" s="776"/>
      <c r="I2319" s="758"/>
      <c r="J2319" s="776"/>
      <c r="K2319" s="786"/>
      <c r="L2319" s="9" t="s">
        <v>308</v>
      </c>
      <c r="M2319" s="9" t="s">
        <v>5218</v>
      </c>
      <c r="N2319" s="9" t="s">
        <v>397</v>
      </c>
      <c r="O2319" s="9" t="s">
        <v>310</v>
      </c>
      <c r="P2319" s="9" t="s">
        <v>311</v>
      </c>
      <c r="Q2319" s="9" t="s">
        <v>4895</v>
      </c>
      <c r="R2319" s="9" t="s">
        <v>4896</v>
      </c>
      <c r="S2319" s="9" t="s">
        <v>348</v>
      </c>
      <c r="T2319" s="98" t="s">
        <v>204</v>
      </c>
      <c r="U2319" s="99">
        <v>156</v>
      </c>
      <c r="V2319" s="99" t="s">
        <v>207</v>
      </c>
      <c r="W2319" s="99">
        <v>250</v>
      </c>
      <c r="X2319" s="99" t="s">
        <v>207</v>
      </c>
      <c r="Y2319" s="99">
        <v>166</v>
      </c>
      <c r="Z2319" s="99" t="s">
        <v>207</v>
      </c>
      <c r="AA2319" s="631" t="s">
        <v>576</v>
      </c>
      <c r="AB2319" s="99" t="s">
        <v>207</v>
      </c>
      <c r="AC2319" s="9">
        <v>295</v>
      </c>
      <c r="AD2319" s="9" t="s">
        <v>207</v>
      </c>
      <c r="AE2319" s="9">
        <v>117</v>
      </c>
      <c r="AF2319" s="9" t="s">
        <v>315</v>
      </c>
      <c r="AG2319" s="14" t="s">
        <v>355</v>
      </c>
      <c r="AH2319" s="14" t="s">
        <v>207</v>
      </c>
      <c r="AI2319" s="14" t="s">
        <v>356</v>
      </c>
      <c r="AJ2319" s="14" t="s">
        <v>207</v>
      </c>
      <c r="AK2319" s="9">
        <v>5</v>
      </c>
      <c r="AL2319" s="14" t="s">
        <v>207</v>
      </c>
      <c r="AM2319" s="9">
        <v>5</v>
      </c>
      <c r="AN2319" s="14" t="s">
        <v>207</v>
      </c>
      <c r="AO2319" s="9">
        <v>5</v>
      </c>
      <c r="AP2319" s="14" t="s">
        <v>207</v>
      </c>
      <c r="AQ2319" s="9">
        <v>5</v>
      </c>
      <c r="AR2319" s="14" t="s">
        <v>207</v>
      </c>
      <c r="AS2319" s="9" t="s">
        <v>0</v>
      </c>
      <c r="AT2319" s="9" t="s">
        <v>318</v>
      </c>
      <c r="AU2319" s="9" t="s">
        <v>376</v>
      </c>
      <c r="AV2319" s="9" t="s">
        <v>320</v>
      </c>
      <c r="AW2319" s="821" t="s">
        <v>5760</v>
      </c>
      <c r="AX2319" s="9">
        <v>9010600000</v>
      </c>
      <c r="AY2319" s="99">
        <v>292</v>
      </c>
      <c r="AZ2319" s="12" t="s">
        <v>207</v>
      </c>
      <c r="BA2319" s="99">
        <v>25</v>
      </c>
      <c r="BB2319" s="12" t="s">
        <v>207</v>
      </c>
      <c r="BC2319" s="99">
        <v>23</v>
      </c>
      <c r="BD2319" s="12" t="s">
        <v>207</v>
      </c>
      <c r="BE2319" s="99">
        <v>25</v>
      </c>
      <c r="BF2319" s="12" t="s">
        <v>321</v>
      </c>
      <c r="BG2319" s="654">
        <v>24.064</v>
      </c>
      <c r="BH2319" s="12" t="s">
        <v>321</v>
      </c>
      <c r="BI2319" s="99">
        <v>13</v>
      </c>
      <c r="BJ2319" s="12" t="s">
        <v>321</v>
      </c>
      <c r="BK2319" s="754">
        <v>0</v>
      </c>
      <c r="BL2319" s="12" t="s">
        <v>321</v>
      </c>
      <c r="BM2319" s="754">
        <v>5.0999999999999997E-2</v>
      </c>
      <c r="BN2319" s="12" t="s">
        <v>321</v>
      </c>
      <c r="BO2319" s="754">
        <v>11.012</v>
      </c>
      <c r="BP2319" s="12" t="s">
        <v>321</v>
      </c>
      <c r="BQ2319" s="754">
        <v>0</v>
      </c>
      <c r="BR2319" s="12" t="s">
        <v>321</v>
      </c>
      <c r="BS2319" s="654">
        <v>0</v>
      </c>
      <c r="BT2319" s="12" t="s">
        <v>321</v>
      </c>
      <c r="BU2319" s="654">
        <v>11.064</v>
      </c>
      <c r="BV2319" s="12" t="s">
        <v>321</v>
      </c>
      <c r="BW2319" s="9">
        <v>0.17</v>
      </c>
      <c r="BX2319" s="9" t="s">
        <v>322</v>
      </c>
      <c r="BY2319" s="755">
        <v>115</v>
      </c>
      <c r="BZ2319" s="9" t="s">
        <v>315</v>
      </c>
      <c r="CA2319" s="755">
        <v>9.8000000000000007</v>
      </c>
      <c r="CB2319" s="9" t="s">
        <v>315</v>
      </c>
      <c r="CC2319" s="755">
        <v>9.1</v>
      </c>
      <c r="CD2319" s="9" t="s">
        <v>315</v>
      </c>
      <c r="CE2319" s="755">
        <v>53</v>
      </c>
      <c r="CF2319" s="9" t="s">
        <v>323</v>
      </c>
      <c r="CG2319" s="755">
        <v>28.7</v>
      </c>
      <c r="CH2319" s="9" t="s">
        <v>323</v>
      </c>
    </row>
    <row r="2320" spans="1:86" x14ac:dyDescent="0.25">
      <c r="A2320" s="444">
        <v>10145758</v>
      </c>
      <c r="C2320" s="772">
        <v>2196</v>
      </c>
      <c r="D2320" s="807">
        <v>0.05</v>
      </c>
      <c r="E2320" s="772">
        <f t="shared" si="99"/>
        <v>2306</v>
      </c>
      <c r="F2320" s="778">
        <v>1.1000000000000001</v>
      </c>
      <c r="G2320" s="774">
        <f t="shared" si="98"/>
        <v>2537</v>
      </c>
      <c r="H2320" s="776"/>
      <c r="I2320" s="758"/>
      <c r="J2320" s="776"/>
      <c r="K2320" s="786"/>
      <c r="L2320" s="9" t="s">
        <v>308</v>
      </c>
      <c r="M2320" s="9" t="s">
        <v>5216</v>
      </c>
      <c r="N2320" s="9" t="s">
        <v>397</v>
      </c>
      <c r="O2320" s="9" t="s">
        <v>310</v>
      </c>
      <c r="P2320" s="9" t="s">
        <v>311</v>
      </c>
      <c r="Q2320" s="9" t="s">
        <v>4895</v>
      </c>
      <c r="R2320" s="9" t="s">
        <v>4896</v>
      </c>
      <c r="S2320" s="9" t="s">
        <v>348</v>
      </c>
      <c r="T2320" s="98" t="s">
        <v>204</v>
      </c>
      <c r="U2320" s="99">
        <v>169</v>
      </c>
      <c r="V2320" s="99" t="s">
        <v>207</v>
      </c>
      <c r="W2320" s="99">
        <v>270</v>
      </c>
      <c r="X2320" s="99" t="s">
        <v>207</v>
      </c>
      <c r="Y2320" s="99">
        <v>179</v>
      </c>
      <c r="Z2320" s="99" t="s">
        <v>207</v>
      </c>
      <c r="AA2320" s="631" t="s">
        <v>577</v>
      </c>
      <c r="AB2320" s="99" t="s">
        <v>207</v>
      </c>
      <c r="AC2320" s="9">
        <v>319</v>
      </c>
      <c r="AD2320" s="9" t="s">
        <v>207</v>
      </c>
      <c r="AE2320" s="9">
        <v>126</v>
      </c>
      <c r="AF2320" s="9" t="s">
        <v>315</v>
      </c>
      <c r="AG2320" s="14" t="s">
        <v>357</v>
      </c>
      <c r="AH2320" s="14" t="s">
        <v>207</v>
      </c>
      <c r="AI2320" s="14" t="s">
        <v>358</v>
      </c>
      <c r="AJ2320" s="14" t="s">
        <v>207</v>
      </c>
      <c r="AK2320" s="9">
        <v>5</v>
      </c>
      <c r="AL2320" s="14" t="s">
        <v>207</v>
      </c>
      <c r="AM2320" s="9">
        <v>5</v>
      </c>
      <c r="AN2320" s="14" t="s">
        <v>207</v>
      </c>
      <c r="AO2320" s="9">
        <v>5</v>
      </c>
      <c r="AP2320" s="14" t="s">
        <v>207</v>
      </c>
      <c r="AQ2320" s="9">
        <v>5</v>
      </c>
      <c r="AR2320" s="14" t="s">
        <v>207</v>
      </c>
      <c r="AS2320" s="9" t="s">
        <v>0</v>
      </c>
      <c r="AT2320" s="9" t="s">
        <v>318</v>
      </c>
      <c r="AU2320" s="9" t="s">
        <v>376</v>
      </c>
      <c r="AV2320" s="9" t="s">
        <v>320</v>
      </c>
      <c r="AW2320" s="821" t="s">
        <v>5761</v>
      </c>
      <c r="AX2320" s="9">
        <v>9010600000</v>
      </c>
      <c r="AY2320" s="99">
        <v>312</v>
      </c>
      <c r="AZ2320" s="12" t="s">
        <v>207</v>
      </c>
      <c r="BA2320" s="99">
        <v>25</v>
      </c>
      <c r="BB2320" s="12" t="s">
        <v>207</v>
      </c>
      <c r="BC2320" s="99">
        <v>23</v>
      </c>
      <c r="BD2320" s="12" t="s">
        <v>207</v>
      </c>
      <c r="BE2320" s="99">
        <v>26</v>
      </c>
      <c r="BF2320" s="12" t="s">
        <v>321</v>
      </c>
      <c r="BG2320" s="654">
        <v>25.815999999999999</v>
      </c>
      <c r="BH2320" s="12" t="s">
        <v>321</v>
      </c>
      <c r="BI2320" s="99">
        <v>14</v>
      </c>
      <c r="BJ2320" s="12" t="s">
        <v>321</v>
      </c>
      <c r="BK2320" s="754">
        <v>0</v>
      </c>
      <c r="BL2320" s="12" t="s">
        <v>321</v>
      </c>
      <c r="BM2320" s="754">
        <v>5.0999999999999997E-2</v>
      </c>
      <c r="BN2320" s="12" t="s">
        <v>321</v>
      </c>
      <c r="BO2320" s="754">
        <v>11.763999999999999</v>
      </c>
      <c r="BP2320" s="12" t="s">
        <v>321</v>
      </c>
      <c r="BQ2320" s="754">
        <v>0</v>
      </c>
      <c r="BR2320" s="12" t="s">
        <v>321</v>
      </c>
      <c r="BS2320" s="654">
        <v>0</v>
      </c>
      <c r="BT2320" s="12" t="s">
        <v>321</v>
      </c>
      <c r="BU2320" s="654">
        <v>11.816000000000001</v>
      </c>
      <c r="BV2320" s="12" t="s">
        <v>321</v>
      </c>
      <c r="BW2320" s="9">
        <v>0.18</v>
      </c>
      <c r="BX2320" s="9" t="s">
        <v>322</v>
      </c>
      <c r="BY2320" s="755">
        <v>122.8</v>
      </c>
      <c r="BZ2320" s="9" t="s">
        <v>315</v>
      </c>
      <c r="CA2320" s="755">
        <v>9.8000000000000007</v>
      </c>
      <c r="CB2320" s="9" t="s">
        <v>315</v>
      </c>
      <c r="CC2320" s="755">
        <v>9.1</v>
      </c>
      <c r="CD2320" s="9" t="s">
        <v>315</v>
      </c>
      <c r="CE2320" s="755">
        <v>57</v>
      </c>
      <c r="CF2320" s="9" t="s">
        <v>323</v>
      </c>
      <c r="CG2320" s="755">
        <v>30.9</v>
      </c>
      <c r="CH2320" s="9" t="s">
        <v>323</v>
      </c>
    </row>
    <row r="2321" spans="1:86" x14ac:dyDescent="0.25">
      <c r="A2321" s="444">
        <v>10145759</v>
      </c>
      <c r="C2321" s="772">
        <v>2421</v>
      </c>
      <c r="D2321" s="807">
        <v>0.05</v>
      </c>
      <c r="E2321" s="772">
        <f t="shared" si="99"/>
        <v>2542</v>
      </c>
      <c r="F2321" s="778">
        <v>1.1000000000000001</v>
      </c>
      <c r="G2321" s="774">
        <f t="shared" si="98"/>
        <v>2796</v>
      </c>
      <c r="H2321" s="776"/>
      <c r="I2321" s="758"/>
      <c r="J2321" s="776"/>
      <c r="K2321" s="786"/>
      <c r="L2321" s="9" t="s">
        <v>308</v>
      </c>
      <c r="M2321" s="9" t="s">
        <v>5221</v>
      </c>
      <c r="N2321" s="9" t="s">
        <v>397</v>
      </c>
      <c r="O2321" s="9" t="s">
        <v>310</v>
      </c>
      <c r="P2321" s="9" t="s">
        <v>311</v>
      </c>
      <c r="Q2321" s="9" t="s">
        <v>4895</v>
      </c>
      <c r="R2321" s="9" t="s">
        <v>4896</v>
      </c>
      <c r="S2321" s="9" t="s">
        <v>348</v>
      </c>
      <c r="T2321" s="98" t="s">
        <v>204</v>
      </c>
      <c r="U2321" s="99">
        <v>181</v>
      </c>
      <c r="V2321" s="99" t="s">
        <v>207</v>
      </c>
      <c r="W2321" s="99">
        <v>290</v>
      </c>
      <c r="X2321" s="99" t="s">
        <v>207</v>
      </c>
      <c r="Y2321" s="99">
        <v>191</v>
      </c>
      <c r="Z2321" s="99" t="s">
        <v>207</v>
      </c>
      <c r="AA2321" s="631" t="s">
        <v>578</v>
      </c>
      <c r="AB2321" s="99" t="s">
        <v>207</v>
      </c>
      <c r="AC2321" s="9">
        <v>342</v>
      </c>
      <c r="AD2321" s="9" t="s">
        <v>207</v>
      </c>
      <c r="AE2321" s="9">
        <v>135</v>
      </c>
      <c r="AF2321" s="9" t="s">
        <v>315</v>
      </c>
      <c r="AG2321" s="14" t="s">
        <v>359</v>
      </c>
      <c r="AH2321" s="14" t="s">
        <v>207</v>
      </c>
      <c r="AI2321" s="14" t="s">
        <v>360</v>
      </c>
      <c r="AJ2321" s="14" t="s">
        <v>207</v>
      </c>
      <c r="AK2321" s="9">
        <v>5</v>
      </c>
      <c r="AL2321" s="14" t="s">
        <v>207</v>
      </c>
      <c r="AM2321" s="9">
        <v>5</v>
      </c>
      <c r="AN2321" s="14" t="s">
        <v>207</v>
      </c>
      <c r="AO2321" s="9">
        <v>5</v>
      </c>
      <c r="AP2321" s="14" t="s">
        <v>207</v>
      </c>
      <c r="AQ2321" s="9">
        <v>5</v>
      </c>
      <c r="AR2321" s="14" t="s">
        <v>207</v>
      </c>
      <c r="AS2321" s="9" t="s">
        <v>0</v>
      </c>
      <c r="AT2321" s="9" t="s">
        <v>318</v>
      </c>
      <c r="AU2321" s="9" t="s">
        <v>376</v>
      </c>
      <c r="AV2321" s="9" t="s">
        <v>320</v>
      </c>
      <c r="AW2321" s="821" t="s">
        <v>5762</v>
      </c>
      <c r="AX2321" s="9">
        <v>9010600000</v>
      </c>
      <c r="AY2321" s="99">
        <v>330</v>
      </c>
      <c r="AZ2321" s="12" t="s">
        <v>207</v>
      </c>
      <c r="BA2321" s="99">
        <v>25</v>
      </c>
      <c r="BB2321" s="12" t="s">
        <v>207</v>
      </c>
      <c r="BC2321" s="99">
        <v>23</v>
      </c>
      <c r="BD2321" s="12" t="s">
        <v>207</v>
      </c>
      <c r="BE2321" s="99">
        <v>28</v>
      </c>
      <c r="BF2321" s="12" t="s">
        <v>321</v>
      </c>
      <c r="BG2321" s="654">
        <v>27.047999999999998</v>
      </c>
      <c r="BH2321" s="12" t="s">
        <v>321</v>
      </c>
      <c r="BI2321" s="99">
        <v>15</v>
      </c>
      <c r="BJ2321" s="12" t="s">
        <v>321</v>
      </c>
      <c r="BK2321" s="754">
        <v>0</v>
      </c>
      <c r="BL2321" s="12" t="s">
        <v>321</v>
      </c>
      <c r="BM2321" s="754">
        <v>5.0999999999999997E-2</v>
      </c>
      <c r="BN2321" s="12" t="s">
        <v>321</v>
      </c>
      <c r="BO2321" s="754">
        <v>11.996</v>
      </c>
      <c r="BP2321" s="12" t="s">
        <v>321</v>
      </c>
      <c r="BQ2321" s="754">
        <v>0</v>
      </c>
      <c r="BR2321" s="12" t="s">
        <v>321</v>
      </c>
      <c r="BS2321" s="654">
        <v>0</v>
      </c>
      <c r="BT2321" s="12" t="s">
        <v>321</v>
      </c>
      <c r="BU2321" s="654">
        <v>12.048</v>
      </c>
      <c r="BV2321" s="12" t="s">
        <v>321</v>
      </c>
      <c r="BW2321" s="9">
        <v>0.19</v>
      </c>
      <c r="BX2321" s="9" t="s">
        <v>322</v>
      </c>
      <c r="BY2321" s="755">
        <v>129.9</v>
      </c>
      <c r="BZ2321" s="9" t="s">
        <v>315</v>
      </c>
      <c r="CA2321" s="755">
        <v>9.8000000000000007</v>
      </c>
      <c r="CB2321" s="9" t="s">
        <v>315</v>
      </c>
      <c r="CC2321" s="755">
        <v>9.1</v>
      </c>
      <c r="CD2321" s="9" t="s">
        <v>315</v>
      </c>
      <c r="CE2321" s="755">
        <v>60</v>
      </c>
      <c r="CF2321" s="9" t="s">
        <v>323</v>
      </c>
      <c r="CG2321" s="755">
        <v>33.1</v>
      </c>
      <c r="CH2321" s="9" t="s">
        <v>323</v>
      </c>
    </row>
    <row r="2322" spans="1:86" x14ac:dyDescent="0.25">
      <c r="A2322" s="444">
        <v>10145760</v>
      </c>
      <c r="C2322" s="772">
        <v>2668</v>
      </c>
      <c r="D2322" s="807">
        <v>0.05</v>
      </c>
      <c r="E2322" s="772">
        <f t="shared" si="99"/>
        <v>2801</v>
      </c>
      <c r="F2322" s="778">
        <v>1.1000000000000001</v>
      </c>
      <c r="G2322" s="774">
        <f t="shared" si="98"/>
        <v>3081</v>
      </c>
      <c r="H2322" s="776"/>
      <c r="I2322" s="758"/>
      <c r="J2322" s="776"/>
      <c r="K2322" s="786"/>
      <c r="L2322" s="9" t="s">
        <v>308</v>
      </c>
      <c r="M2322" s="9" t="s">
        <v>5222</v>
      </c>
      <c r="N2322" s="9" t="s">
        <v>397</v>
      </c>
      <c r="O2322" s="9" t="s">
        <v>310</v>
      </c>
      <c r="P2322" s="9" t="s">
        <v>311</v>
      </c>
      <c r="Q2322" s="9" t="s">
        <v>4895</v>
      </c>
      <c r="R2322" s="9" t="s">
        <v>4896</v>
      </c>
      <c r="S2322" s="9" t="s">
        <v>348</v>
      </c>
      <c r="T2322" s="98" t="s">
        <v>204</v>
      </c>
      <c r="U2322" s="99">
        <v>194</v>
      </c>
      <c r="V2322" s="99" t="s">
        <v>207</v>
      </c>
      <c r="W2322" s="99">
        <v>310</v>
      </c>
      <c r="X2322" s="99" t="s">
        <v>207</v>
      </c>
      <c r="Y2322" s="99">
        <v>204</v>
      </c>
      <c r="Z2322" s="99" t="s">
        <v>207</v>
      </c>
      <c r="AA2322" s="631" t="s">
        <v>579</v>
      </c>
      <c r="AB2322" s="99" t="s">
        <v>207</v>
      </c>
      <c r="AC2322" s="9">
        <v>366</v>
      </c>
      <c r="AD2322" s="9" t="s">
        <v>207</v>
      </c>
      <c r="AE2322" s="9">
        <v>144</v>
      </c>
      <c r="AF2322" s="9" t="s">
        <v>315</v>
      </c>
      <c r="AG2322" s="14" t="s">
        <v>361</v>
      </c>
      <c r="AH2322" s="14" t="s">
        <v>207</v>
      </c>
      <c r="AI2322" s="14" t="s">
        <v>362</v>
      </c>
      <c r="AJ2322" s="14" t="s">
        <v>207</v>
      </c>
      <c r="AK2322" s="9">
        <v>5</v>
      </c>
      <c r="AL2322" s="14" t="s">
        <v>207</v>
      </c>
      <c r="AM2322" s="9">
        <v>5</v>
      </c>
      <c r="AN2322" s="14" t="s">
        <v>207</v>
      </c>
      <c r="AO2322" s="9">
        <v>5</v>
      </c>
      <c r="AP2322" s="14" t="s">
        <v>207</v>
      </c>
      <c r="AQ2322" s="9">
        <v>5</v>
      </c>
      <c r="AR2322" s="14" t="s">
        <v>207</v>
      </c>
      <c r="AS2322" s="9" t="s">
        <v>0</v>
      </c>
      <c r="AT2322" s="9" t="s">
        <v>318</v>
      </c>
      <c r="AU2322" s="9" t="s">
        <v>376</v>
      </c>
      <c r="AV2322" s="9" t="s">
        <v>320</v>
      </c>
      <c r="AW2322" s="821" t="s">
        <v>5763</v>
      </c>
      <c r="AX2322" s="9">
        <v>9010600000</v>
      </c>
      <c r="AY2322" s="99">
        <v>351</v>
      </c>
      <c r="AZ2322" s="12" t="s">
        <v>207</v>
      </c>
      <c r="BA2322" s="99">
        <v>25</v>
      </c>
      <c r="BB2322" s="12" t="s">
        <v>207</v>
      </c>
      <c r="BC2322" s="99">
        <v>23</v>
      </c>
      <c r="BD2322" s="12" t="s">
        <v>207</v>
      </c>
      <c r="BE2322" s="99">
        <v>31</v>
      </c>
      <c r="BF2322" s="12" t="s">
        <v>321</v>
      </c>
      <c r="BG2322" s="654">
        <v>30.559000000000001</v>
      </c>
      <c r="BH2322" s="12" t="s">
        <v>321</v>
      </c>
      <c r="BI2322" s="99">
        <v>19</v>
      </c>
      <c r="BJ2322" s="12" t="s">
        <v>321</v>
      </c>
      <c r="BK2322" s="754">
        <v>0</v>
      </c>
      <c r="BL2322" s="12" t="s">
        <v>321</v>
      </c>
      <c r="BM2322" s="754">
        <v>5.0999999999999997E-2</v>
      </c>
      <c r="BN2322" s="12" t="s">
        <v>321</v>
      </c>
      <c r="BO2322" s="754">
        <v>11.507999999999999</v>
      </c>
      <c r="BP2322" s="12" t="s">
        <v>321</v>
      </c>
      <c r="BQ2322" s="754">
        <v>0</v>
      </c>
      <c r="BR2322" s="12" t="s">
        <v>321</v>
      </c>
      <c r="BS2322" s="654">
        <v>0</v>
      </c>
      <c r="BT2322" s="12" t="s">
        <v>321</v>
      </c>
      <c r="BU2322" s="654">
        <v>11.558999999999999</v>
      </c>
      <c r="BV2322" s="12" t="s">
        <v>321</v>
      </c>
      <c r="BW2322" s="9">
        <v>0.2</v>
      </c>
      <c r="BX2322" s="9" t="s">
        <v>322</v>
      </c>
      <c r="BY2322" s="755">
        <v>138.19999999999999</v>
      </c>
      <c r="BZ2322" s="9" t="s">
        <v>315</v>
      </c>
      <c r="CA2322" s="755">
        <v>9.8000000000000007</v>
      </c>
      <c r="CB2322" s="9" t="s">
        <v>315</v>
      </c>
      <c r="CC2322" s="755">
        <v>9.1</v>
      </c>
      <c r="CD2322" s="9" t="s">
        <v>315</v>
      </c>
      <c r="CE2322" s="755">
        <v>67</v>
      </c>
      <c r="CF2322" s="9" t="s">
        <v>323</v>
      </c>
      <c r="CG2322" s="755">
        <v>41.9</v>
      </c>
      <c r="CH2322" s="9" t="s">
        <v>323</v>
      </c>
    </row>
    <row r="2323" spans="1:86" x14ac:dyDescent="0.25">
      <c r="A2323" s="444">
        <v>10145761</v>
      </c>
      <c r="C2323" s="772">
        <v>2966</v>
      </c>
      <c r="D2323" s="807">
        <v>0.05</v>
      </c>
      <c r="E2323" s="772">
        <f t="shared" si="99"/>
        <v>3114</v>
      </c>
      <c r="F2323" s="778">
        <v>1.1000000000000001</v>
      </c>
      <c r="G2323" s="774">
        <f t="shared" si="98"/>
        <v>3425</v>
      </c>
      <c r="H2323" s="776"/>
      <c r="I2323" s="758"/>
      <c r="J2323" s="776"/>
      <c r="K2323" s="786"/>
      <c r="L2323" s="9" t="s">
        <v>308</v>
      </c>
      <c r="M2323" s="9" t="s">
        <v>5223</v>
      </c>
      <c r="N2323" s="9" t="s">
        <v>397</v>
      </c>
      <c r="O2323" s="9" t="s">
        <v>310</v>
      </c>
      <c r="P2323" s="9" t="s">
        <v>311</v>
      </c>
      <c r="Q2323" s="9" t="s">
        <v>4895</v>
      </c>
      <c r="R2323" s="9" t="s">
        <v>4896</v>
      </c>
      <c r="S2323" s="9" t="s">
        <v>348</v>
      </c>
      <c r="T2323" s="98" t="s">
        <v>204</v>
      </c>
      <c r="U2323" s="99">
        <v>206</v>
      </c>
      <c r="V2323" s="99" t="s">
        <v>207</v>
      </c>
      <c r="W2323" s="99">
        <v>330</v>
      </c>
      <c r="X2323" s="99" t="s">
        <v>207</v>
      </c>
      <c r="Y2323" s="99">
        <v>216</v>
      </c>
      <c r="Z2323" s="99" t="s">
        <v>207</v>
      </c>
      <c r="AA2323" s="631" t="s">
        <v>580</v>
      </c>
      <c r="AB2323" s="99" t="s">
        <v>207</v>
      </c>
      <c r="AC2323" s="9">
        <v>389</v>
      </c>
      <c r="AD2323" s="9" t="s">
        <v>207</v>
      </c>
      <c r="AE2323" s="9">
        <v>153</v>
      </c>
      <c r="AF2323" s="9" t="s">
        <v>315</v>
      </c>
      <c r="AG2323" s="14" t="s">
        <v>363</v>
      </c>
      <c r="AH2323" s="14" t="s">
        <v>207</v>
      </c>
      <c r="AI2323" s="14" t="s">
        <v>364</v>
      </c>
      <c r="AJ2323" s="14" t="s">
        <v>207</v>
      </c>
      <c r="AK2323" s="9">
        <v>5</v>
      </c>
      <c r="AL2323" s="14" t="s">
        <v>207</v>
      </c>
      <c r="AM2323" s="9">
        <v>5</v>
      </c>
      <c r="AN2323" s="14" t="s">
        <v>207</v>
      </c>
      <c r="AO2323" s="9">
        <v>5</v>
      </c>
      <c r="AP2323" s="14" t="s">
        <v>207</v>
      </c>
      <c r="AQ2323" s="9">
        <v>5</v>
      </c>
      <c r="AR2323" s="14" t="s">
        <v>207</v>
      </c>
      <c r="AS2323" s="9" t="s">
        <v>0</v>
      </c>
      <c r="AT2323" s="9" t="s">
        <v>318</v>
      </c>
      <c r="AU2323" s="9" t="s">
        <v>376</v>
      </c>
      <c r="AV2323" s="9" t="s">
        <v>320</v>
      </c>
      <c r="AW2323" s="821" t="s">
        <v>5764</v>
      </c>
      <c r="AX2323" s="9">
        <v>9010600000</v>
      </c>
      <c r="AY2323" s="99">
        <v>371</v>
      </c>
      <c r="AZ2323" s="12" t="s">
        <v>207</v>
      </c>
      <c r="BA2323" s="99">
        <v>25</v>
      </c>
      <c r="BB2323" s="12" t="s">
        <v>207</v>
      </c>
      <c r="BC2323" s="99">
        <v>23</v>
      </c>
      <c r="BD2323" s="12" t="s">
        <v>207</v>
      </c>
      <c r="BE2323" s="99">
        <v>32</v>
      </c>
      <c r="BF2323" s="12" t="s">
        <v>321</v>
      </c>
      <c r="BG2323" s="654">
        <v>31.911000000000001</v>
      </c>
      <c r="BH2323" s="12" t="s">
        <v>321</v>
      </c>
      <c r="BI2323" s="99">
        <v>20</v>
      </c>
      <c r="BJ2323" s="12" t="s">
        <v>321</v>
      </c>
      <c r="BK2323" s="754">
        <v>0</v>
      </c>
      <c r="BL2323" s="12" t="s">
        <v>321</v>
      </c>
      <c r="BM2323" s="754">
        <v>5.0999999999999997E-2</v>
      </c>
      <c r="BN2323" s="12" t="s">
        <v>321</v>
      </c>
      <c r="BO2323" s="754">
        <v>11.86</v>
      </c>
      <c r="BP2323" s="12" t="s">
        <v>321</v>
      </c>
      <c r="BQ2323" s="754">
        <v>0</v>
      </c>
      <c r="BR2323" s="12" t="s">
        <v>321</v>
      </c>
      <c r="BS2323" s="654">
        <v>0</v>
      </c>
      <c r="BT2323" s="12" t="s">
        <v>321</v>
      </c>
      <c r="BU2323" s="654">
        <v>11.911</v>
      </c>
      <c r="BV2323" s="12" t="s">
        <v>321</v>
      </c>
      <c r="BW2323" s="9">
        <v>0.22</v>
      </c>
      <c r="BX2323" s="9" t="s">
        <v>322</v>
      </c>
      <c r="BY2323" s="755">
        <v>146.1</v>
      </c>
      <c r="BZ2323" s="9" t="s">
        <v>315</v>
      </c>
      <c r="CA2323" s="755">
        <v>9.8000000000000007</v>
      </c>
      <c r="CB2323" s="9" t="s">
        <v>315</v>
      </c>
      <c r="CC2323" s="755">
        <v>9.1</v>
      </c>
      <c r="CD2323" s="9" t="s">
        <v>315</v>
      </c>
      <c r="CE2323" s="755">
        <v>70</v>
      </c>
      <c r="CF2323" s="9" t="s">
        <v>323</v>
      </c>
      <c r="CG2323" s="755">
        <v>44.1</v>
      </c>
      <c r="CH2323" s="9" t="s">
        <v>323</v>
      </c>
    </row>
    <row r="2324" spans="1:86" x14ac:dyDescent="0.25">
      <c r="A2324" s="444">
        <v>10145762</v>
      </c>
      <c r="C2324" s="772">
        <v>3288</v>
      </c>
      <c r="D2324" s="807">
        <v>0.05</v>
      </c>
      <c r="E2324" s="772">
        <f t="shared" si="99"/>
        <v>3452</v>
      </c>
      <c r="F2324" s="778">
        <v>1.1000000000000001</v>
      </c>
      <c r="G2324" s="774">
        <f t="shared" si="98"/>
        <v>3797</v>
      </c>
      <c r="H2324" s="776"/>
      <c r="I2324" s="758"/>
      <c r="J2324" s="776"/>
      <c r="K2324" s="786"/>
      <c r="L2324" s="9" t="s">
        <v>308</v>
      </c>
      <c r="M2324" s="9" t="s">
        <v>5224</v>
      </c>
      <c r="N2324" s="9" t="s">
        <v>397</v>
      </c>
      <c r="O2324" s="9" t="s">
        <v>310</v>
      </c>
      <c r="P2324" s="9" t="s">
        <v>311</v>
      </c>
      <c r="Q2324" s="9" t="s">
        <v>4895</v>
      </c>
      <c r="R2324" s="9" t="s">
        <v>4896</v>
      </c>
      <c r="S2324" s="9" t="s">
        <v>348</v>
      </c>
      <c r="T2324" s="98" t="s">
        <v>204</v>
      </c>
      <c r="U2324" s="99">
        <v>219</v>
      </c>
      <c r="V2324" s="99" t="s">
        <v>207</v>
      </c>
      <c r="W2324" s="99">
        <v>350</v>
      </c>
      <c r="X2324" s="99" t="s">
        <v>207</v>
      </c>
      <c r="Y2324" s="99">
        <v>229</v>
      </c>
      <c r="Z2324" s="99" t="s">
        <v>207</v>
      </c>
      <c r="AA2324" s="631" t="s">
        <v>581</v>
      </c>
      <c r="AB2324" s="99" t="s">
        <v>207</v>
      </c>
      <c r="AC2324" s="9">
        <v>413</v>
      </c>
      <c r="AD2324" s="9" t="s">
        <v>207</v>
      </c>
      <c r="AE2324" s="9">
        <v>163</v>
      </c>
      <c r="AF2324" s="9" t="s">
        <v>315</v>
      </c>
      <c r="AG2324" s="14" t="s">
        <v>365</v>
      </c>
      <c r="AH2324" s="14" t="s">
        <v>207</v>
      </c>
      <c r="AI2324" s="14" t="s">
        <v>366</v>
      </c>
      <c r="AJ2324" s="14" t="s">
        <v>207</v>
      </c>
      <c r="AK2324" s="9">
        <v>5</v>
      </c>
      <c r="AL2324" s="14" t="s">
        <v>207</v>
      </c>
      <c r="AM2324" s="9">
        <v>5</v>
      </c>
      <c r="AN2324" s="14" t="s">
        <v>207</v>
      </c>
      <c r="AO2324" s="9">
        <v>5</v>
      </c>
      <c r="AP2324" s="14" t="s">
        <v>207</v>
      </c>
      <c r="AQ2324" s="9">
        <v>5</v>
      </c>
      <c r="AR2324" s="14" t="s">
        <v>207</v>
      </c>
      <c r="AS2324" s="9" t="s">
        <v>0</v>
      </c>
      <c r="AT2324" s="9" t="s">
        <v>318</v>
      </c>
      <c r="AU2324" s="9" t="s">
        <v>376</v>
      </c>
      <c r="AV2324" s="9" t="s">
        <v>320</v>
      </c>
      <c r="AW2324" s="821" t="s">
        <v>5765</v>
      </c>
      <c r="AX2324" s="9">
        <v>9010600000</v>
      </c>
      <c r="AY2324" s="99">
        <v>391</v>
      </c>
      <c r="AZ2324" s="12" t="s">
        <v>207</v>
      </c>
      <c r="BA2324" s="99">
        <v>25</v>
      </c>
      <c r="BB2324" s="12" t="s">
        <v>207</v>
      </c>
      <c r="BC2324" s="99">
        <v>23</v>
      </c>
      <c r="BD2324" s="12" t="s">
        <v>207</v>
      </c>
      <c r="BE2324" s="99">
        <v>40</v>
      </c>
      <c r="BF2324" s="12" t="s">
        <v>321</v>
      </c>
      <c r="BG2324" s="654">
        <v>39.143000000000001</v>
      </c>
      <c r="BH2324" s="12" t="s">
        <v>321</v>
      </c>
      <c r="BI2324" s="99">
        <v>27</v>
      </c>
      <c r="BJ2324" s="12" t="s">
        <v>321</v>
      </c>
      <c r="BK2324" s="754">
        <v>0</v>
      </c>
      <c r="BL2324" s="12" t="s">
        <v>321</v>
      </c>
      <c r="BM2324" s="754">
        <v>5.0999999999999997E-2</v>
      </c>
      <c r="BN2324" s="12" t="s">
        <v>321</v>
      </c>
      <c r="BO2324" s="754">
        <v>12.092000000000001</v>
      </c>
      <c r="BP2324" s="12" t="s">
        <v>321</v>
      </c>
      <c r="BQ2324" s="754">
        <v>0</v>
      </c>
      <c r="BR2324" s="12" t="s">
        <v>321</v>
      </c>
      <c r="BS2324" s="654">
        <v>0</v>
      </c>
      <c r="BT2324" s="12" t="s">
        <v>321</v>
      </c>
      <c r="BU2324" s="654">
        <v>12.143000000000001</v>
      </c>
      <c r="BV2324" s="12" t="s">
        <v>321</v>
      </c>
      <c r="BW2324" s="9">
        <v>0.23</v>
      </c>
      <c r="BX2324" s="9" t="s">
        <v>322</v>
      </c>
      <c r="BY2324" s="755">
        <v>153.9</v>
      </c>
      <c r="BZ2324" s="9" t="s">
        <v>315</v>
      </c>
      <c r="CA2324" s="755">
        <v>9.8000000000000007</v>
      </c>
      <c r="CB2324" s="9" t="s">
        <v>315</v>
      </c>
      <c r="CC2324" s="755">
        <v>9.1</v>
      </c>
      <c r="CD2324" s="9" t="s">
        <v>315</v>
      </c>
      <c r="CE2324" s="755">
        <v>86</v>
      </c>
      <c r="CF2324" s="9" t="s">
        <v>323</v>
      </c>
      <c r="CG2324" s="755">
        <v>59.5</v>
      </c>
      <c r="CH2324" s="9" t="s">
        <v>323</v>
      </c>
    </row>
    <row r="2325" spans="1:86" x14ac:dyDescent="0.25">
      <c r="A2325" s="444">
        <v>10145763</v>
      </c>
      <c r="C2325" s="772">
        <v>3659</v>
      </c>
      <c r="D2325" s="807">
        <v>0.05</v>
      </c>
      <c r="E2325" s="772">
        <f t="shared" si="99"/>
        <v>3842</v>
      </c>
      <c r="F2325" s="778">
        <v>1.1000000000000001</v>
      </c>
      <c r="G2325" s="774">
        <f t="shared" si="98"/>
        <v>4226</v>
      </c>
      <c r="H2325" s="776"/>
      <c r="I2325" s="758"/>
      <c r="J2325" s="776"/>
      <c r="K2325" s="786"/>
      <c r="L2325" s="9" t="s">
        <v>308</v>
      </c>
      <c r="M2325" s="9" t="s">
        <v>5225</v>
      </c>
      <c r="N2325" s="9" t="s">
        <v>397</v>
      </c>
      <c r="O2325" s="9" t="s">
        <v>310</v>
      </c>
      <c r="P2325" s="9" t="s">
        <v>311</v>
      </c>
      <c r="Q2325" s="9" t="s">
        <v>4895</v>
      </c>
      <c r="R2325" s="9" t="s">
        <v>4896</v>
      </c>
      <c r="S2325" s="9" t="s">
        <v>348</v>
      </c>
      <c r="T2325" s="98" t="s">
        <v>204</v>
      </c>
      <c r="U2325" s="99">
        <v>231</v>
      </c>
      <c r="V2325" s="99" t="s">
        <v>207</v>
      </c>
      <c r="W2325" s="99">
        <v>370</v>
      </c>
      <c r="X2325" s="99" t="s">
        <v>207</v>
      </c>
      <c r="Y2325" s="99">
        <v>241</v>
      </c>
      <c r="Z2325" s="99" t="s">
        <v>207</v>
      </c>
      <c r="AA2325" s="631" t="s">
        <v>582</v>
      </c>
      <c r="AB2325" s="99" t="s">
        <v>207</v>
      </c>
      <c r="AC2325" s="9">
        <v>436</v>
      </c>
      <c r="AD2325" s="9" t="s">
        <v>207</v>
      </c>
      <c r="AE2325" s="9">
        <v>172</v>
      </c>
      <c r="AF2325" s="9" t="s">
        <v>315</v>
      </c>
      <c r="AG2325" s="14" t="s">
        <v>367</v>
      </c>
      <c r="AH2325" s="14" t="s">
        <v>207</v>
      </c>
      <c r="AI2325" s="14" t="s">
        <v>368</v>
      </c>
      <c r="AJ2325" s="14" t="s">
        <v>207</v>
      </c>
      <c r="AK2325" s="9">
        <v>5</v>
      </c>
      <c r="AL2325" s="14" t="s">
        <v>207</v>
      </c>
      <c r="AM2325" s="9">
        <v>5</v>
      </c>
      <c r="AN2325" s="14" t="s">
        <v>207</v>
      </c>
      <c r="AO2325" s="9">
        <v>5</v>
      </c>
      <c r="AP2325" s="14" t="s">
        <v>207</v>
      </c>
      <c r="AQ2325" s="9">
        <v>5</v>
      </c>
      <c r="AR2325" s="14" t="s">
        <v>207</v>
      </c>
      <c r="AS2325" s="9" t="s">
        <v>0</v>
      </c>
      <c r="AT2325" s="9" t="s">
        <v>318</v>
      </c>
      <c r="AU2325" s="9" t="s">
        <v>376</v>
      </c>
      <c r="AV2325" s="9" t="s">
        <v>320</v>
      </c>
      <c r="AW2325" s="821" t="s">
        <v>5766</v>
      </c>
      <c r="AX2325" s="9">
        <v>9010600000</v>
      </c>
      <c r="AY2325" s="99">
        <v>419</v>
      </c>
      <c r="AZ2325" s="12" t="s">
        <v>207</v>
      </c>
      <c r="BA2325" s="99">
        <v>30</v>
      </c>
      <c r="BB2325" s="12" t="s">
        <v>207</v>
      </c>
      <c r="BC2325" s="99">
        <v>33</v>
      </c>
      <c r="BD2325" s="12" t="s">
        <v>207</v>
      </c>
      <c r="BE2325" s="99">
        <v>72</v>
      </c>
      <c r="BF2325" s="12" t="s">
        <v>321</v>
      </c>
      <c r="BG2325" s="654">
        <v>71.210999999999999</v>
      </c>
      <c r="BH2325" s="12" t="s">
        <v>321</v>
      </c>
      <c r="BI2325" s="99">
        <v>28</v>
      </c>
      <c r="BJ2325" s="12" t="s">
        <v>321</v>
      </c>
      <c r="BK2325" s="754">
        <v>0</v>
      </c>
      <c r="BL2325" s="12" t="s">
        <v>321</v>
      </c>
      <c r="BM2325" s="754">
        <v>5.0999999999999997E-2</v>
      </c>
      <c r="BN2325" s="12" t="s">
        <v>321</v>
      </c>
      <c r="BO2325" s="754">
        <v>4.8079999999999998</v>
      </c>
      <c r="BP2325" s="12" t="s">
        <v>321</v>
      </c>
      <c r="BQ2325" s="754">
        <v>0.02</v>
      </c>
      <c r="BR2325" s="12" t="s">
        <v>321</v>
      </c>
      <c r="BS2325" s="654">
        <v>38.331000000000003</v>
      </c>
      <c r="BT2325" s="12" t="s">
        <v>321</v>
      </c>
      <c r="BU2325" s="654">
        <v>43.210999999999999</v>
      </c>
      <c r="BV2325" s="12" t="s">
        <v>321</v>
      </c>
      <c r="BW2325" s="9">
        <v>0.42</v>
      </c>
      <c r="BX2325" s="9" t="s">
        <v>322</v>
      </c>
      <c r="BY2325" s="755">
        <v>165</v>
      </c>
      <c r="BZ2325" s="9" t="s">
        <v>315</v>
      </c>
      <c r="CA2325" s="755">
        <v>11.8</v>
      </c>
      <c r="CB2325" s="9" t="s">
        <v>315</v>
      </c>
      <c r="CC2325" s="755">
        <v>13</v>
      </c>
      <c r="CD2325" s="9" t="s">
        <v>315</v>
      </c>
      <c r="CE2325" s="755">
        <v>157</v>
      </c>
      <c r="CF2325" s="9" t="s">
        <v>323</v>
      </c>
      <c r="CG2325" s="755">
        <v>61.7</v>
      </c>
      <c r="CH2325" s="9" t="s">
        <v>323</v>
      </c>
    </row>
    <row r="2326" spans="1:86" x14ac:dyDescent="0.25">
      <c r="A2326" s="444">
        <v>10145764</v>
      </c>
      <c r="C2326" s="772">
        <v>4053</v>
      </c>
      <c r="D2326" s="807">
        <v>0.05</v>
      </c>
      <c r="E2326" s="772">
        <f t="shared" si="99"/>
        <v>4256</v>
      </c>
      <c r="F2326" s="778">
        <v>1.1000000000000001</v>
      </c>
      <c r="G2326" s="774">
        <f t="shared" si="98"/>
        <v>4682</v>
      </c>
      <c r="H2326" s="776"/>
      <c r="I2326" s="758"/>
      <c r="J2326" s="776"/>
      <c r="K2326" s="786"/>
      <c r="L2326" s="9" t="s">
        <v>308</v>
      </c>
      <c r="M2326" s="9" t="s">
        <v>5226</v>
      </c>
      <c r="N2326" s="9" t="s">
        <v>397</v>
      </c>
      <c r="O2326" s="9" t="s">
        <v>310</v>
      </c>
      <c r="P2326" s="9" t="s">
        <v>311</v>
      </c>
      <c r="Q2326" s="9" t="s">
        <v>4895</v>
      </c>
      <c r="R2326" s="9" t="s">
        <v>4896</v>
      </c>
      <c r="S2326" s="9" t="s">
        <v>348</v>
      </c>
      <c r="T2326" s="98" t="s">
        <v>204</v>
      </c>
      <c r="U2326" s="99">
        <v>244</v>
      </c>
      <c r="V2326" s="99" t="s">
        <v>207</v>
      </c>
      <c r="W2326" s="99">
        <v>390</v>
      </c>
      <c r="X2326" s="99" t="s">
        <v>207</v>
      </c>
      <c r="Y2326" s="99">
        <v>254</v>
      </c>
      <c r="Z2326" s="99" t="s">
        <v>207</v>
      </c>
      <c r="AA2326" s="631" t="s">
        <v>583</v>
      </c>
      <c r="AB2326" s="99" t="s">
        <v>207</v>
      </c>
      <c r="AC2326" s="9">
        <v>460</v>
      </c>
      <c r="AD2326" s="9" t="s">
        <v>207</v>
      </c>
      <c r="AE2326" s="9">
        <v>181</v>
      </c>
      <c r="AF2326" s="9" t="s">
        <v>315</v>
      </c>
      <c r="AG2326" s="14" t="s">
        <v>369</v>
      </c>
      <c r="AH2326" s="14" t="s">
        <v>207</v>
      </c>
      <c r="AI2326" s="14" t="s">
        <v>370</v>
      </c>
      <c r="AJ2326" s="14" t="s">
        <v>207</v>
      </c>
      <c r="AK2326" s="9">
        <v>5</v>
      </c>
      <c r="AL2326" s="14" t="s">
        <v>207</v>
      </c>
      <c r="AM2326" s="9">
        <v>5</v>
      </c>
      <c r="AN2326" s="14" t="s">
        <v>207</v>
      </c>
      <c r="AO2326" s="9">
        <v>5</v>
      </c>
      <c r="AP2326" s="14" t="s">
        <v>207</v>
      </c>
      <c r="AQ2326" s="9">
        <v>5</v>
      </c>
      <c r="AR2326" s="14" t="s">
        <v>207</v>
      </c>
      <c r="AS2326" s="9" t="s">
        <v>0</v>
      </c>
      <c r="AT2326" s="9" t="s">
        <v>318</v>
      </c>
      <c r="AU2326" s="9" t="s">
        <v>376</v>
      </c>
      <c r="AV2326" s="9" t="s">
        <v>320</v>
      </c>
      <c r="AW2326" s="821" t="s">
        <v>5767</v>
      </c>
      <c r="AX2326" s="9">
        <v>9010600000</v>
      </c>
      <c r="AY2326" s="99">
        <v>434</v>
      </c>
      <c r="AZ2326" s="12" t="s">
        <v>207</v>
      </c>
      <c r="BA2326" s="99">
        <v>30</v>
      </c>
      <c r="BB2326" s="12" t="s">
        <v>207</v>
      </c>
      <c r="BC2326" s="99">
        <v>33</v>
      </c>
      <c r="BD2326" s="12" t="s">
        <v>207</v>
      </c>
      <c r="BE2326" s="99">
        <v>76</v>
      </c>
      <c r="BF2326" s="12" t="s">
        <v>321</v>
      </c>
      <c r="BG2326" s="654">
        <v>75.393000000000001</v>
      </c>
      <c r="BH2326" s="12" t="s">
        <v>321</v>
      </c>
      <c r="BI2326" s="99">
        <v>30</v>
      </c>
      <c r="BJ2326" s="12" t="s">
        <v>321</v>
      </c>
      <c r="BK2326" s="754">
        <v>0</v>
      </c>
      <c r="BL2326" s="12" t="s">
        <v>321</v>
      </c>
      <c r="BM2326" s="754">
        <v>5.0999999999999997E-2</v>
      </c>
      <c r="BN2326" s="12" t="s">
        <v>321</v>
      </c>
      <c r="BO2326" s="754">
        <v>5.9080000000000004</v>
      </c>
      <c r="BP2326" s="12" t="s">
        <v>321</v>
      </c>
      <c r="BQ2326" s="754">
        <v>0.02</v>
      </c>
      <c r="BR2326" s="12" t="s">
        <v>321</v>
      </c>
      <c r="BS2326" s="654">
        <v>39.412999999999997</v>
      </c>
      <c r="BT2326" s="12" t="s">
        <v>321</v>
      </c>
      <c r="BU2326" s="654">
        <v>45.393000000000001</v>
      </c>
      <c r="BV2326" s="12" t="s">
        <v>321</v>
      </c>
      <c r="BW2326" s="9">
        <v>0.44</v>
      </c>
      <c r="BX2326" s="9" t="s">
        <v>322</v>
      </c>
      <c r="BY2326" s="755">
        <v>170.9</v>
      </c>
      <c r="BZ2326" s="9" t="s">
        <v>315</v>
      </c>
      <c r="CA2326" s="755">
        <v>11.8</v>
      </c>
      <c r="CB2326" s="9" t="s">
        <v>315</v>
      </c>
      <c r="CC2326" s="755">
        <v>13</v>
      </c>
      <c r="CD2326" s="9" t="s">
        <v>315</v>
      </c>
      <c r="CE2326" s="755">
        <v>166</v>
      </c>
      <c r="CF2326" s="9" t="s">
        <v>323</v>
      </c>
      <c r="CG2326" s="755">
        <v>66.099999999999994</v>
      </c>
      <c r="CH2326" s="9" t="s">
        <v>323</v>
      </c>
    </row>
    <row r="2327" spans="1:86" x14ac:dyDescent="0.25">
      <c r="A2327" s="444">
        <v>10105743</v>
      </c>
      <c r="C2327" s="772">
        <v>1535</v>
      </c>
      <c r="D2327" s="807">
        <v>0.05</v>
      </c>
      <c r="E2327" s="772">
        <f t="shared" si="99"/>
        <v>1612</v>
      </c>
      <c r="F2327" s="778">
        <v>1.1000000000000001</v>
      </c>
      <c r="G2327" s="774">
        <f t="shared" si="98"/>
        <v>1773</v>
      </c>
      <c r="H2327" s="776"/>
      <c r="I2327" s="758"/>
      <c r="J2327" s="776"/>
      <c r="K2327" s="786"/>
      <c r="L2327" s="9" t="s">
        <v>308</v>
      </c>
      <c r="M2327" s="9" t="s">
        <v>5227</v>
      </c>
      <c r="N2327" s="9" t="s">
        <v>397</v>
      </c>
      <c r="O2327" s="9" t="s">
        <v>310</v>
      </c>
      <c r="P2327" s="9" t="s">
        <v>311</v>
      </c>
      <c r="Q2327" s="9" t="s">
        <v>4895</v>
      </c>
      <c r="R2327" s="9" t="s">
        <v>4896</v>
      </c>
      <c r="S2327" s="9" t="s">
        <v>314</v>
      </c>
      <c r="T2327" s="98" t="s">
        <v>210</v>
      </c>
      <c r="U2327" s="99">
        <v>107</v>
      </c>
      <c r="V2327" s="99" t="s">
        <v>207</v>
      </c>
      <c r="W2327" s="99">
        <v>190</v>
      </c>
      <c r="X2327" s="99" t="s">
        <v>207</v>
      </c>
      <c r="Y2327" s="99">
        <v>117</v>
      </c>
      <c r="Z2327" s="99" t="s">
        <v>207</v>
      </c>
      <c r="AA2327" s="631" t="s">
        <v>202</v>
      </c>
      <c r="AB2327" s="99" t="s">
        <v>207</v>
      </c>
      <c r="AC2327" s="9">
        <v>218</v>
      </c>
      <c r="AD2327" s="9" t="s">
        <v>207</v>
      </c>
      <c r="AE2327" s="9">
        <v>86</v>
      </c>
      <c r="AF2327" s="9" t="s">
        <v>315</v>
      </c>
      <c r="AG2327" s="14" t="s">
        <v>316</v>
      </c>
      <c r="AH2327" s="14" t="s">
        <v>207</v>
      </c>
      <c r="AI2327" s="14" t="s">
        <v>317</v>
      </c>
      <c r="AJ2327" s="14" t="s">
        <v>207</v>
      </c>
      <c r="AK2327" s="9">
        <v>5</v>
      </c>
      <c r="AL2327" s="14" t="s">
        <v>207</v>
      </c>
      <c r="AM2327" s="9">
        <v>5</v>
      </c>
      <c r="AN2327" s="14" t="s">
        <v>207</v>
      </c>
      <c r="AO2327" s="9">
        <v>5</v>
      </c>
      <c r="AP2327" s="14" t="s">
        <v>207</v>
      </c>
      <c r="AQ2327" s="9">
        <v>5</v>
      </c>
      <c r="AR2327" s="14" t="s">
        <v>207</v>
      </c>
      <c r="AS2327" s="9" t="s">
        <v>0</v>
      </c>
      <c r="AT2327" s="9" t="s">
        <v>318</v>
      </c>
      <c r="AU2327" s="9" t="s">
        <v>376</v>
      </c>
      <c r="AV2327" s="9" t="s">
        <v>320</v>
      </c>
      <c r="AW2327" s="821" t="s">
        <v>5768</v>
      </c>
      <c r="AX2327" s="9">
        <v>9010600000</v>
      </c>
      <c r="AY2327" s="99">
        <v>231</v>
      </c>
      <c r="AZ2327" s="12" t="s">
        <v>207</v>
      </c>
      <c r="BA2327" s="99">
        <v>25</v>
      </c>
      <c r="BB2327" s="12" t="s">
        <v>207</v>
      </c>
      <c r="BC2327" s="99">
        <v>23</v>
      </c>
      <c r="BD2327" s="12" t="s">
        <v>207</v>
      </c>
      <c r="BE2327" s="99">
        <v>19</v>
      </c>
      <c r="BF2327" s="12" t="s">
        <v>321</v>
      </c>
      <c r="BG2327" s="654">
        <v>18.007999999999999</v>
      </c>
      <c r="BH2327" s="12" t="s">
        <v>321</v>
      </c>
      <c r="BI2327" s="99">
        <v>10</v>
      </c>
      <c r="BJ2327" s="12" t="s">
        <v>321</v>
      </c>
      <c r="BK2327" s="754">
        <v>0</v>
      </c>
      <c r="BL2327" s="12" t="s">
        <v>321</v>
      </c>
      <c r="BM2327" s="754">
        <v>5.0999999999999997E-2</v>
      </c>
      <c r="BN2327" s="12" t="s">
        <v>321</v>
      </c>
      <c r="BO2327" s="754">
        <v>7.9569999999999999</v>
      </c>
      <c r="BP2327" s="12" t="s">
        <v>321</v>
      </c>
      <c r="BQ2327" s="754">
        <v>0</v>
      </c>
      <c r="BR2327" s="12" t="s">
        <v>321</v>
      </c>
      <c r="BS2327" s="654">
        <v>0</v>
      </c>
      <c r="BT2327" s="12" t="s">
        <v>321</v>
      </c>
      <c r="BU2327" s="654">
        <v>8.0079999999999991</v>
      </c>
      <c r="BV2327" s="12" t="s">
        <v>321</v>
      </c>
      <c r="BW2327" s="9">
        <v>0.13</v>
      </c>
      <c r="BX2327" s="9" t="s">
        <v>322</v>
      </c>
      <c r="BY2327" s="755">
        <v>90.9</v>
      </c>
      <c r="BZ2327" s="9" t="s">
        <v>315</v>
      </c>
      <c r="CA2327" s="755">
        <v>9.8000000000000007</v>
      </c>
      <c r="CB2327" s="9" t="s">
        <v>315</v>
      </c>
      <c r="CC2327" s="755">
        <v>9.1</v>
      </c>
      <c r="CD2327" s="9" t="s">
        <v>315</v>
      </c>
      <c r="CE2327" s="755">
        <v>40</v>
      </c>
      <c r="CF2327" s="9" t="s">
        <v>323</v>
      </c>
      <c r="CG2327" s="755">
        <v>22</v>
      </c>
      <c r="CH2327" s="9" t="s">
        <v>323</v>
      </c>
    </row>
    <row r="2328" spans="1:86" x14ac:dyDescent="0.25">
      <c r="A2328" s="444">
        <v>10105744</v>
      </c>
      <c r="C2328" s="772">
        <v>1665</v>
      </c>
      <c r="D2328" s="807">
        <v>0.05</v>
      </c>
      <c r="E2328" s="772">
        <f t="shared" si="99"/>
        <v>1748</v>
      </c>
      <c r="F2328" s="778">
        <v>1.1000000000000001</v>
      </c>
      <c r="G2328" s="774">
        <f t="shared" si="98"/>
        <v>1923</v>
      </c>
      <c r="H2328" s="776"/>
      <c r="I2328" s="758"/>
      <c r="J2328" s="776"/>
      <c r="K2328" s="786"/>
      <c r="L2328" s="9" t="s">
        <v>308</v>
      </c>
      <c r="M2328" s="9" t="s">
        <v>5228</v>
      </c>
      <c r="N2328" s="9" t="s">
        <v>397</v>
      </c>
      <c r="O2328" s="9" t="s">
        <v>310</v>
      </c>
      <c r="P2328" s="9" t="s">
        <v>311</v>
      </c>
      <c r="Q2328" s="9" t="s">
        <v>4895</v>
      </c>
      <c r="R2328" s="9" t="s">
        <v>4896</v>
      </c>
      <c r="S2328" s="9" t="s">
        <v>314</v>
      </c>
      <c r="T2328" s="98" t="s">
        <v>210</v>
      </c>
      <c r="U2328" s="99">
        <v>118</v>
      </c>
      <c r="V2328" s="99" t="s">
        <v>207</v>
      </c>
      <c r="W2328" s="99">
        <v>210</v>
      </c>
      <c r="X2328" s="99" t="s">
        <v>207</v>
      </c>
      <c r="Y2328" s="99">
        <v>128</v>
      </c>
      <c r="Z2328" s="99" t="s">
        <v>207</v>
      </c>
      <c r="AA2328" s="631" t="s">
        <v>574</v>
      </c>
      <c r="AB2328" s="99" t="s">
        <v>207</v>
      </c>
      <c r="AC2328" s="9">
        <v>241</v>
      </c>
      <c r="AD2328" s="9" t="s">
        <v>207</v>
      </c>
      <c r="AE2328" s="9">
        <v>95</v>
      </c>
      <c r="AF2328" s="9" t="s">
        <v>315</v>
      </c>
      <c r="AG2328" s="14" t="s">
        <v>324</v>
      </c>
      <c r="AH2328" s="14" t="s">
        <v>207</v>
      </c>
      <c r="AI2328" s="14" t="s">
        <v>325</v>
      </c>
      <c r="AJ2328" s="14" t="s">
        <v>207</v>
      </c>
      <c r="AK2328" s="9">
        <v>5</v>
      </c>
      <c r="AL2328" s="14" t="s">
        <v>207</v>
      </c>
      <c r="AM2328" s="9">
        <v>5</v>
      </c>
      <c r="AN2328" s="14" t="s">
        <v>207</v>
      </c>
      <c r="AO2328" s="9">
        <v>5</v>
      </c>
      <c r="AP2328" s="14" t="s">
        <v>207</v>
      </c>
      <c r="AQ2328" s="9">
        <v>5</v>
      </c>
      <c r="AR2328" s="14" t="s">
        <v>207</v>
      </c>
      <c r="AS2328" s="9" t="s">
        <v>0</v>
      </c>
      <c r="AT2328" s="9" t="s">
        <v>318</v>
      </c>
      <c r="AU2328" s="9" t="s">
        <v>376</v>
      </c>
      <c r="AV2328" s="9" t="s">
        <v>320</v>
      </c>
      <c r="AW2328" s="821" t="s">
        <v>5769</v>
      </c>
      <c r="AX2328" s="9">
        <v>9010600000</v>
      </c>
      <c r="AY2328" s="99">
        <v>251</v>
      </c>
      <c r="AZ2328" s="12" t="s">
        <v>207</v>
      </c>
      <c r="BA2328" s="99">
        <v>25</v>
      </c>
      <c r="BB2328" s="12" t="s">
        <v>207</v>
      </c>
      <c r="BC2328" s="99">
        <v>23</v>
      </c>
      <c r="BD2328" s="12" t="s">
        <v>207</v>
      </c>
      <c r="BE2328" s="99">
        <v>20</v>
      </c>
      <c r="BF2328" s="12" t="s">
        <v>321</v>
      </c>
      <c r="BG2328" s="654">
        <v>19.239999999999998</v>
      </c>
      <c r="BH2328" s="12" t="s">
        <v>321</v>
      </c>
      <c r="BI2328" s="99">
        <v>11</v>
      </c>
      <c r="BJ2328" s="12" t="s">
        <v>321</v>
      </c>
      <c r="BK2328" s="754">
        <v>0</v>
      </c>
      <c r="BL2328" s="12" t="s">
        <v>321</v>
      </c>
      <c r="BM2328" s="754">
        <v>5.0999999999999997E-2</v>
      </c>
      <c r="BN2328" s="12" t="s">
        <v>321</v>
      </c>
      <c r="BO2328" s="754">
        <v>8.1890000000000001</v>
      </c>
      <c r="BP2328" s="12" t="s">
        <v>321</v>
      </c>
      <c r="BQ2328" s="754">
        <v>0</v>
      </c>
      <c r="BR2328" s="12" t="s">
        <v>321</v>
      </c>
      <c r="BS2328" s="654">
        <v>0</v>
      </c>
      <c r="BT2328" s="12" t="s">
        <v>321</v>
      </c>
      <c r="BU2328" s="654">
        <v>8.24</v>
      </c>
      <c r="BV2328" s="12" t="s">
        <v>321</v>
      </c>
      <c r="BW2328" s="9">
        <v>0.15</v>
      </c>
      <c r="BX2328" s="9" t="s">
        <v>322</v>
      </c>
      <c r="BY2328" s="755">
        <v>98.8</v>
      </c>
      <c r="BZ2328" s="9" t="s">
        <v>315</v>
      </c>
      <c r="CA2328" s="755">
        <v>9.8000000000000007</v>
      </c>
      <c r="CB2328" s="9" t="s">
        <v>315</v>
      </c>
      <c r="CC2328" s="755">
        <v>9.1</v>
      </c>
      <c r="CD2328" s="9" t="s">
        <v>315</v>
      </c>
      <c r="CE2328" s="755">
        <v>42</v>
      </c>
      <c r="CF2328" s="9" t="s">
        <v>323</v>
      </c>
      <c r="CG2328" s="755">
        <v>24.3</v>
      </c>
      <c r="CH2328" s="9" t="s">
        <v>323</v>
      </c>
    </row>
    <row r="2329" spans="1:86" x14ac:dyDescent="0.25">
      <c r="A2329" s="444">
        <v>10105745</v>
      </c>
      <c r="C2329" s="772">
        <v>1820</v>
      </c>
      <c r="D2329" s="807">
        <v>0.05</v>
      </c>
      <c r="E2329" s="772">
        <f t="shared" si="99"/>
        <v>1911</v>
      </c>
      <c r="F2329" s="778">
        <v>1.1000000000000001</v>
      </c>
      <c r="G2329" s="774">
        <f t="shared" si="98"/>
        <v>2102</v>
      </c>
      <c r="H2329" s="776"/>
      <c r="I2329" s="758"/>
      <c r="J2329" s="776"/>
      <c r="K2329" s="786"/>
      <c r="L2329" s="9" t="s">
        <v>308</v>
      </c>
      <c r="M2329" s="9" t="s">
        <v>5229</v>
      </c>
      <c r="N2329" s="9" t="s">
        <v>397</v>
      </c>
      <c r="O2329" s="9" t="s">
        <v>310</v>
      </c>
      <c r="P2329" s="9" t="s">
        <v>311</v>
      </c>
      <c r="Q2329" s="9" t="s">
        <v>4895</v>
      </c>
      <c r="R2329" s="9" t="s">
        <v>4896</v>
      </c>
      <c r="S2329" s="9" t="s">
        <v>314</v>
      </c>
      <c r="T2329" s="98" t="s">
        <v>210</v>
      </c>
      <c r="U2329" s="99">
        <v>129</v>
      </c>
      <c r="V2329" s="99" t="s">
        <v>207</v>
      </c>
      <c r="W2329" s="99">
        <v>230</v>
      </c>
      <c r="X2329" s="99" t="s">
        <v>207</v>
      </c>
      <c r="Y2329" s="99">
        <v>139</v>
      </c>
      <c r="Z2329" s="99" t="s">
        <v>207</v>
      </c>
      <c r="AA2329" s="631" t="s">
        <v>575</v>
      </c>
      <c r="AB2329" s="99" t="s">
        <v>207</v>
      </c>
      <c r="AC2329" s="9">
        <v>264</v>
      </c>
      <c r="AD2329" s="9" t="s">
        <v>207</v>
      </c>
      <c r="AE2329" s="9">
        <v>104</v>
      </c>
      <c r="AF2329" s="9" t="s">
        <v>315</v>
      </c>
      <c r="AG2329" s="14" t="s">
        <v>326</v>
      </c>
      <c r="AH2329" s="14" t="s">
        <v>207</v>
      </c>
      <c r="AI2329" s="14" t="s">
        <v>327</v>
      </c>
      <c r="AJ2329" s="14" t="s">
        <v>207</v>
      </c>
      <c r="AK2329" s="9">
        <v>5</v>
      </c>
      <c r="AL2329" s="14" t="s">
        <v>207</v>
      </c>
      <c r="AM2329" s="9">
        <v>5</v>
      </c>
      <c r="AN2329" s="14" t="s">
        <v>207</v>
      </c>
      <c r="AO2329" s="9">
        <v>5</v>
      </c>
      <c r="AP2329" s="14" t="s">
        <v>207</v>
      </c>
      <c r="AQ2329" s="9">
        <v>5</v>
      </c>
      <c r="AR2329" s="14" t="s">
        <v>207</v>
      </c>
      <c r="AS2329" s="9" t="s">
        <v>0</v>
      </c>
      <c r="AT2329" s="9" t="s">
        <v>318</v>
      </c>
      <c r="AU2329" s="9" t="s">
        <v>376</v>
      </c>
      <c r="AV2329" s="9" t="s">
        <v>320</v>
      </c>
      <c r="AW2329" s="821" t="s">
        <v>5770</v>
      </c>
      <c r="AX2329" s="9">
        <v>9010600000</v>
      </c>
      <c r="AY2329" s="99">
        <v>272</v>
      </c>
      <c r="AZ2329" s="12" t="s">
        <v>207</v>
      </c>
      <c r="BA2329" s="99">
        <v>25</v>
      </c>
      <c r="BB2329" s="12" t="s">
        <v>207</v>
      </c>
      <c r="BC2329" s="99">
        <v>23</v>
      </c>
      <c r="BD2329" s="12" t="s">
        <v>207</v>
      </c>
      <c r="BE2329" s="99">
        <v>22</v>
      </c>
      <c r="BF2329" s="12" t="s">
        <v>321</v>
      </c>
      <c r="BG2329" s="654">
        <v>21.712</v>
      </c>
      <c r="BH2329" s="12" t="s">
        <v>321</v>
      </c>
      <c r="BI2329" s="99">
        <v>12</v>
      </c>
      <c r="BJ2329" s="12" t="s">
        <v>321</v>
      </c>
      <c r="BK2329" s="754">
        <v>0</v>
      </c>
      <c r="BL2329" s="12" t="s">
        <v>321</v>
      </c>
      <c r="BM2329" s="754">
        <v>5.0999999999999997E-2</v>
      </c>
      <c r="BN2329" s="12" t="s">
        <v>321</v>
      </c>
      <c r="BO2329" s="754">
        <v>9.6609999999999996</v>
      </c>
      <c r="BP2329" s="12" t="s">
        <v>321</v>
      </c>
      <c r="BQ2329" s="754">
        <v>0</v>
      </c>
      <c r="BR2329" s="12" t="s">
        <v>321</v>
      </c>
      <c r="BS2329" s="654">
        <v>0</v>
      </c>
      <c r="BT2329" s="12" t="s">
        <v>321</v>
      </c>
      <c r="BU2329" s="654">
        <v>9.7119999999999997</v>
      </c>
      <c r="BV2329" s="12" t="s">
        <v>321</v>
      </c>
      <c r="BW2329" s="9">
        <v>0.16</v>
      </c>
      <c r="BX2329" s="9" t="s">
        <v>322</v>
      </c>
      <c r="BY2329" s="755">
        <v>107.1</v>
      </c>
      <c r="BZ2329" s="9" t="s">
        <v>315</v>
      </c>
      <c r="CA2329" s="755">
        <v>9.8000000000000007</v>
      </c>
      <c r="CB2329" s="9" t="s">
        <v>315</v>
      </c>
      <c r="CC2329" s="755">
        <v>9.1</v>
      </c>
      <c r="CD2329" s="9" t="s">
        <v>315</v>
      </c>
      <c r="CE2329" s="755">
        <v>48</v>
      </c>
      <c r="CF2329" s="9" t="s">
        <v>323</v>
      </c>
      <c r="CG2329" s="755">
        <v>26.5</v>
      </c>
      <c r="CH2329" s="9" t="s">
        <v>323</v>
      </c>
    </row>
    <row r="2330" spans="1:86" x14ac:dyDescent="0.25">
      <c r="A2330" s="444">
        <v>10105746</v>
      </c>
      <c r="C2330" s="772">
        <v>1996</v>
      </c>
      <c r="D2330" s="807">
        <v>0.05</v>
      </c>
      <c r="E2330" s="772">
        <f t="shared" si="99"/>
        <v>2096</v>
      </c>
      <c r="F2330" s="778">
        <v>1.1000000000000001</v>
      </c>
      <c r="G2330" s="774">
        <f t="shared" si="98"/>
        <v>2306</v>
      </c>
      <c r="H2330" s="776"/>
      <c r="I2330" s="758"/>
      <c r="J2330" s="776"/>
      <c r="K2330" s="786"/>
      <c r="L2330" s="9" t="s">
        <v>308</v>
      </c>
      <c r="M2330" s="9" t="s">
        <v>5230</v>
      </c>
      <c r="N2330" s="9" t="s">
        <v>397</v>
      </c>
      <c r="O2330" s="9" t="s">
        <v>310</v>
      </c>
      <c r="P2330" s="9" t="s">
        <v>311</v>
      </c>
      <c r="Q2330" s="9" t="s">
        <v>4895</v>
      </c>
      <c r="R2330" s="9" t="s">
        <v>4896</v>
      </c>
      <c r="S2330" s="9" t="s">
        <v>314</v>
      </c>
      <c r="T2330" s="98" t="s">
        <v>210</v>
      </c>
      <c r="U2330" s="99">
        <v>141</v>
      </c>
      <c r="V2330" s="99" t="s">
        <v>207</v>
      </c>
      <c r="W2330" s="99">
        <v>250</v>
      </c>
      <c r="X2330" s="99" t="s">
        <v>207</v>
      </c>
      <c r="Y2330" s="99">
        <v>151</v>
      </c>
      <c r="Z2330" s="99" t="s">
        <v>207</v>
      </c>
      <c r="AA2330" s="631" t="s">
        <v>576</v>
      </c>
      <c r="AB2330" s="99" t="s">
        <v>207</v>
      </c>
      <c r="AC2330" s="9">
        <v>287</v>
      </c>
      <c r="AD2330" s="9" t="s">
        <v>207</v>
      </c>
      <c r="AE2330" s="9">
        <v>113</v>
      </c>
      <c r="AF2330" s="9" t="s">
        <v>315</v>
      </c>
      <c r="AG2330" s="14" t="s">
        <v>328</v>
      </c>
      <c r="AH2330" s="14" t="s">
        <v>207</v>
      </c>
      <c r="AI2330" s="14" t="s">
        <v>329</v>
      </c>
      <c r="AJ2330" s="14" t="s">
        <v>207</v>
      </c>
      <c r="AK2330" s="9">
        <v>5</v>
      </c>
      <c r="AL2330" s="14" t="s">
        <v>207</v>
      </c>
      <c r="AM2330" s="9">
        <v>5</v>
      </c>
      <c r="AN2330" s="14" t="s">
        <v>207</v>
      </c>
      <c r="AO2330" s="9">
        <v>5</v>
      </c>
      <c r="AP2330" s="14" t="s">
        <v>207</v>
      </c>
      <c r="AQ2330" s="9">
        <v>5</v>
      </c>
      <c r="AR2330" s="14" t="s">
        <v>207</v>
      </c>
      <c r="AS2330" s="9" t="s">
        <v>0</v>
      </c>
      <c r="AT2330" s="9" t="s">
        <v>318</v>
      </c>
      <c r="AU2330" s="9" t="s">
        <v>376</v>
      </c>
      <c r="AV2330" s="9" t="s">
        <v>320</v>
      </c>
      <c r="AW2330" s="821" t="s">
        <v>5771</v>
      </c>
      <c r="AX2330" s="9">
        <v>9010600000</v>
      </c>
      <c r="AY2330" s="99">
        <v>292</v>
      </c>
      <c r="AZ2330" s="12" t="s">
        <v>207</v>
      </c>
      <c r="BA2330" s="99">
        <v>25</v>
      </c>
      <c r="BB2330" s="12" t="s">
        <v>207</v>
      </c>
      <c r="BC2330" s="99">
        <v>23</v>
      </c>
      <c r="BD2330" s="12" t="s">
        <v>207</v>
      </c>
      <c r="BE2330" s="99">
        <v>25</v>
      </c>
      <c r="BF2330" s="12" t="s">
        <v>321</v>
      </c>
      <c r="BG2330" s="654">
        <v>24.064</v>
      </c>
      <c r="BH2330" s="12" t="s">
        <v>321</v>
      </c>
      <c r="BI2330" s="99">
        <v>13</v>
      </c>
      <c r="BJ2330" s="12" t="s">
        <v>321</v>
      </c>
      <c r="BK2330" s="754">
        <v>0</v>
      </c>
      <c r="BL2330" s="12" t="s">
        <v>321</v>
      </c>
      <c r="BM2330" s="754">
        <v>5.0999999999999997E-2</v>
      </c>
      <c r="BN2330" s="12" t="s">
        <v>321</v>
      </c>
      <c r="BO2330" s="754">
        <v>11.012</v>
      </c>
      <c r="BP2330" s="12" t="s">
        <v>321</v>
      </c>
      <c r="BQ2330" s="754">
        <v>0</v>
      </c>
      <c r="BR2330" s="12" t="s">
        <v>321</v>
      </c>
      <c r="BS2330" s="654">
        <v>0</v>
      </c>
      <c r="BT2330" s="12" t="s">
        <v>321</v>
      </c>
      <c r="BU2330" s="654">
        <v>11.064</v>
      </c>
      <c r="BV2330" s="12" t="s">
        <v>321</v>
      </c>
      <c r="BW2330" s="9">
        <v>0.17</v>
      </c>
      <c r="BX2330" s="9" t="s">
        <v>322</v>
      </c>
      <c r="BY2330" s="755">
        <v>115</v>
      </c>
      <c r="BZ2330" s="9" t="s">
        <v>315</v>
      </c>
      <c r="CA2330" s="755">
        <v>9.8000000000000007</v>
      </c>
      <c r="CB2330" s="9" t="s">
        <v>315</v>
      </c>
      <c r="CC2330" s="755">
        <v>9.1</v>
      </c>
      <c r="CD2330" s="9" t="s">
        <v>315</v>
      </c>
      <c r="CE2330" s="755">
        <v>53</v>
      </c>
      <c r="CF2330" s="9" t="s">
        <v>323</v>
      </c>
      <c r="CG2330" s="755">
        <v>28.7</v>
      </c>
      <c r="CH2330" s="9" t="s">
        <v>323</v>
      </c>
    </row>
    <row r="2331" spans="1:86" x14ac:dyDescent="0.25">
      <c r="A2331" s="444">
        <v>10105747</v>
      </c>
      <c r="C2331" s="772">
        <v>2196</v>
      </c>
      <c r="D2331" s="807">
        <v>0.05</v>
      </c>
      <c r="E2331" s="772">
        <f t="shared" si="99"/>
        <v>2306</v>
      </c>
      <c r="F2331" s="778">
        <v>1.1000000000000001</v>
      </c>
      <c r="G2331" s="774">
        <f t="shared" si="98"/>
        <v>2537</v>
      </c>
      <c r="H2331" s="776"/>
      <c r="I2331" s="758"/>
      <c r="J2331" s="776"/>
      <c r="K2331" s="786"/>
      <c r="L2331" s="9" t="s">
        <v>308</v>
      </c>
      <c r="M2331" s="9" t="s">
        <v>5231</v>
      </c>
      <c r="N2331" s="9" t="s">
        <v>397</v>
      </c>
      <c r="O2331" s="9" t="s">
        <v>310</v>
      </c>
      <c r="P2331" s="9" t="s">
        <v>311</v>
      </c>
      <c r="Q2331" s="9" t="s">
        <v>4895</v>
      </c>
      <c r="R2331" s="9" t="s">
        <v>4896</v>
      </c>
      <c r="S2331" s="9" t="s">
        <v>314</v>
      </c>
      <c r="T2331" s="98" t="s">
        <v>210</v>
      </c>
      <c r="U2331" s="99">
        <v>152</v>
      </c>
      <c r="V2331" s="99" t="s">
        <v>207</v>
      </c>
      <c r="W2331" s="99">
        <v>270</v>
      </c>
      <c r="X2331" s="99" t="s">
        <v>207</v>
      </c>
      <c r="Y2331" s="99">
        <v>162</v>
      </c>
      <c r="Z2331" s="99" t="s">
        <v>207</v>
      </c>
      <c r="AA2331" s="631" t="s">
        <v>577</v>
      </c>
      <c r="AB2331" s="99" t="s">
        <v>207</v>
      </c>
      <c r="AC2331" s="9">
        <v>310</v>
      </c>
      <c r="AD2331" s="9" t="s">
        <v>207</v>
      </c>
      <c r="AE2331" s="9">
        <v>122</v>
      </c>
      <c r="AF2331" s="9" t="s">
        <v>315</v>
      </c>
      <c r="AG2331" s="14" t="s">
        <v>330</v>
      </c>
      <c r="AH2331" s="14" t="s">
        <v>207</v>
      </c>
      <c r="AI2331" s="14" t="s">
        <v>331</v>
      </c>
      <c r="AJ2331" s="14" t="s">
        <v>207</v>
      </c>
      <c r="AK2331" s="9">
        <v>5</v>
      </c>
      <c r="AL2331" s="14" t="s">
        <v>207</v>
      </c>
      <c r="AM2331" s="9">
        <v>5</v>
      </c>
      <c r="AN2331" s="14" t="s">
        <v>207</v>
      </c>
      <c r="AO2331" s="9">
        <v>5</v>
      </c>
      <c r="AP2331" s="14" t="s">
        <v>207</v>
      </c>
      <c r="AQ2331" s="9">
        <v>5</v>
      </c>
      <c r="AR2331" s="14" t="s">
        <v>207</v>
      </c>
      <c r="AS2331" s="9" t="s">
        <v>0</v>
      </c>
      <c r="AT2331" s="9" t="s">
        <v>318</v>
      </c>
      <c r="AU2331" s="9" t="s">
        <v>376</v>
      </c>
      <c r="AV2331" s="9" t="s">
        <v>320</v>
      </c>
      <c r="AW2331" s="821" t="s">
        <v>5772</v>
      </c>
      <c r="AX2331" s="9">
        <v>9010600000</v>
      </c>
      <c r="AY2331" s="99">
        <v>312</v>
      </c>
      <c r="AZ2331" s="12" t="s">
        <v>207</v>
      </c>
      <c r="BA2331" s="99">
        <v>25</v>
      </c>
      <c r="BB2331" s="12" t="s">
        <v>207</v>
      </c>
      <c r="BC2331" s="99">
        <v>23</v>
      </c>
      <c r="BD2331" s="12" t="s">
        <v>207</v>
      </c>
      <c r="BE2331" s="99">
        <v>26</v>
      </c>
      <c r="BF2331" s="12" t="s">
        <v>321</v>
      </c>
      <c r="BG2331" s="654">
        <v>25.815999999999999</v>
      </c>
      <c r="BH2331" s="12" t="s">
        <v>321</v>
      </c>
      <c r="BI2331" s="99">
        <v>14</v>
      </c>
      <c r="BJ2331" s="12" t="s">
        <v>321</v>
      </c>
      <c r="BK2331" s="754">
        <v>0</v>
      </c>
      <c r="BL2331" s="12" t="s">
        <v>321</v>
      </c>
      <c r="BM2331" s="754">
        <v>5.0999999999999997E-2</v>
      </c>
      <c r="BN2331" s="12" t="s">
        <v>321</v>
      </c>
      <c r="BO2331" s="754">
        <v>11.763999999999999</v>
      </c>
      <c r="BP2331" s="12" t="s">
        <v>321</v>
      </c>
      <c r="BQ2331" s="754">
        <v>0</v>
      </c>
      <c r="BR2331" s="12" t="s">
        <v>321</v>
      </c>
      <c r="BS2331" s="654">
        <v>0</v>
      </c>
      <c r="BT2331" s="12" t="s">
        <v>321</v>
      </c>
      <c r="BU2331" s="654">
        <v>11.816000000000001</v>
      </c>
      <c r="BV2331" s="12" t="s">
        <v>321</v>
      </c>
      <c r="BW2331" s="9">
        <v>0.18</v>
      </c>
      <c r="BX2331" s="9" t="s">
        <v>322</v>
      </c>
      <c r="BY2331" s="755">
        <v>122.8</v>
      </c>
      <c r="BZ2331" s="9" t="s">
        <v>315</v>
      </c>
      <c r="CA2331" s="755">
        <v>9.8000000000000007</v>
      </c>
      <c r="CB2331" s="9" t="s">
        <v>315</v>
      </c>
      <c r="CC2331" s="755">
        <v>9.1</v>
      </c>
      <c r="CD2331" s="9" t="s">
        <v>315</v>
      </c>
      <c r="CE2331" s="755">
        <v>57</v>
      </c>
      <c r="CF2331" s="9" t="s">
        <v>323</v>
      </c>
      <c r="CG2331" s="755">
        <v>30.9</v>
      </c>
      <c r="CH2331" s="9" t="s">
        <v>323</v>
      </c>
    </row>
    <row r="2332" spans="1:86" x14ac:dyDescent="0.25">
      <c r="A2332" s="444">
        <v>10105748</v>
      </c>
      <c r="C2332" s="772">
        <v>2421</v>
      </c>
      <c r="D2332" s="807">
        <v>0.05</v>
      </c>
      <c r="E2332" s="772">
        <f t="shared" si="99"/>
        <v>2542</v>
      </c>
      <c r="F2332" s="778">
        <v>1.1000000000000001</v>
      </c>
      <c r="G2332" s="774">
        <f t="shared" ref="G2332:G2362" si="100">ROUND(E2332*F2332,0)</f>
        <v>2796</v>
      </c>
      <c r="H2332" s="776"/>
      <c r="I2332" s="758"/>
      <c r="J2332" s="776"/>
      <c r="K2332" s="786"/>
      <c r="L2332" s="9" t="s">
        <v>308</v>
      </c>
      <c r="M2332" s="9" t="s">
        <v>5232</v>
      </c>
      <c r="N2332" s="9" t="s">
        <v>397</v>
      </c>
      <c r="O2332" s="9" t="s">
        <v>310</v>
      </c>
      <c r="P2332" s="9" t="s">
        <v>311</v>
      </c>
      <c r="Q2332" s="9" t="s">
        <v>4895</v>
      </c>
      <c r="R2332" s="9" t="s">
        <v>4896</v>
      </c>
      <c r="S2332" s="9" t="s">
        <v>314</v>
      </c>
      <c r="T2332" s="98" t="s">
        <v>210</v>
      </c>
      <c r="U2332" s="99">
        <v>163</v>
      </c>
      <c r="V2332" s="99" t="s">
        <v>207</v>
      </c>
      <c r="W2332" s="99">
        <v>290</v>
      </c>
      <c r="X2332" s="99" t="s">
        <v>207</v>
      </c>
      <c r="Y2332" s="99">
        <v>173</v>
      </c>
      <c r="Z2332" s="99" t="s">
        <v>207</v>
      </c>
      <c r="AA2332" s="631" t="s">
        <v>578</v>
      </c>
      <c r="AB2332" s="99" t="s">
        <v>207</v>
      </c>
      <c r="AC2332" s="9">
        <v>333</v>
      </c>
      <c r="AD2332" s="9" t="s">
        <v>207</v>
      </c>
      <c r="AE2332" s="9">
        <v>131</v>
      </c>
      <c r="AF2332" s="9" t="s">
        <v>315</v>
      </c>
      <c r="AG2332" s="14" t="s">
        <v>332</v>
      </c>
      <c r="AH2332" s="14" t="s">
        <v>207</v>
      </c>
      <c r="AI2332" s="14" t="s">
        <v>333</v>
      </c>
      <c r="AJ2332" s="14" t="s">
        <v>207</v>
      </c>
      <c r="AK2332" s="9">
        <v>5</v>
      </c>
      <c r="AL2332" s="14" t="s">
        <v>207</v>
      </c>
      <c r="AM2332" s="9">
        <v>5</v>
      </c>
      <c r="AN2332" s="14" t="s">
        <v>207</v>
      </c>
      <c r="AO2332" s="9">
        <v>5</v>
      </c>
      <c r="AP2332" s="14" t="s">
        <v>207</v>
      </c>
      <c r="AQ2332" s="9">
        <v>5</v>
      </c>
      <c r="AR2332" s="14" t="s">
        <v>207</v>
      </c>
      <c r="AS2332" s="9" t="s">
        <v>0</v>
      </c>
      <c r="AT2332" s="9" t="s">
        <v>318</v>
      </c>
      <c r="AU2332" s="9" t="s">
        <v>376</v>
      </c>
      <c r="AV2332" s="9" t="s">
        <v>320</v>
      </c>
      <c r="AW2332" s="821" t="s">
        <v>5773</v>
      </c>
      <c r="AX2332" s="9">
        <v>9010600000</v>
      </c>
      <c r="AY2332" s="99">
        <v>330</v>
      </c>
      <c r="AZ2332" s="12" t="s">
        <v>207</v>
      </c>
      <c r="BA2332" s="99">
        <v>25</v>
      </c>
      <c r="BB2332" s="12" t="s">
        <v>207</v>
      </c>
      <c r="BC2332" s="99">
        <v>23</v>
      </c>
      <c r="BD2332" s="12" t="s">
        <v>207</v>
      </c>
      <c r="BE2332" s="99">
        <v>28</v>
      </c>
      <c r="BF2332" s="12" t="s">
        <v>321</v>
      </c>
      <c r="BG2332" s="654">
        <v>27.047999999999998</v>
      </c>
      <c r="BH2332" s="12" t="s">
        <v>321</v>
      </c>
      <c r="BI2332" s="99">
        <v>15</v>
      </c>
      <c r="BJ2332" s="12" t="s">
        <v>321</v>
      </c>
      <c r="BK2332" s="754">
        <v>0</v>
      </c>
      <c r="BL2332" s="12" t="s">
        <v>321</v>
      </c>
      <c r="BM2332" s="754">
        <v>5.0999999999999997E-2</v>
      </c>
      <c r="BN2332" s="12" t="s">
        <v>321</v>
      </c>
      <c r="BO2332" s="754">
        <v>11.996</v>
      </c>
      <c r="BP2332" s="12" t="s">
        <v>321</v>
      </c>
      <c r="BQ2332" s="754">
        <v>0</v>
      </c>
      <c r="BR2332" s="12" t="s">
        <v>321</v>
      </c>
      <c r="BS2332" s="654">
        <v>0</v>
      </c>
      <c r="BT2332" s="12" t="s">
        <v>321</v>
      </c>
      <c r="BU2332" s="654">
        <v>12.048</v>
      </c>
      <c r="BV2332" s="12" t="s">
        <v>321</v>
      </c>
      <c r="BW2332" s="9">
        <v>0.19</v>
      </c>
      <c r="BX2332" s="9" t="s">
        <v>322</v>
      </c>
      <c r="BY2332" s="755">
        <v>129.9</v>
      </c>
      <c r="BZ2332" s="9" t="s">
        <v>315</v>
      </c>
      <c r="CA2332" s="755">
        <v>9.8000000000000007</v>
      </c>
      <c r="CB2332" s="9" t="s">
        <v>315</v>
      </c>
      <c r="CC2332" s="755">
        <v>9.1</v>
      </c>
      <c r="CD2332" s="9" t="s">
        <v>315</v>
      </c>
      <c r="CE2332" s="755">
        <v>60</v>
      </c>
      <c r="CF2332" s="9" t="s">
        <v>323</v>
      </c>
      <c r="CG2332" s="755">
        <v>33.1</v>
      </c>
      <c r="CH2332" s="9" t="s">
        <v>323</v>
      </c>
    </row>
    <row r="2333" spans="1:86" x14ac:dyDescent="0.25">
      <c r="A2333" s="444">
        <v>10105749</v>
      </c>
      <c r="C2333" s="772">
        <v>2668</v>
      </c>
      <c r="D2333" s="807">
        <v>0.05</v>
      </c>
      <c r="E2333" s="772">
        <f t="shared" si="99"/>
        <v>2801</v>
      </c>
      <c r="F2333" s="778">
        <v>1.1000000000000001</v>
      </c>
      <c r="G2333" s="774">
        <f t="shared" si="100"/>
        <v>3081</v>
      </c>
      <c r="H2333" s="776"/>
      <c r="I2333" s="758"/>
      <c r="J2333" s="776"/>
      <c r="K2333" s="786"/>
      <c r="L2333" s="9" t="s">
        <v>308</v>
      </c>
      <c r="M2333" s="9" t="s">
        <v>5233</v>
      </c>
      <c r="N2333" s="9" t="s">
        <v>397</v>
      </c>
      <c r="O2333" s="9" t="s">
        <v>310</v>
      </c>
      <c r="P2333" s="9" t="s">
        <v>311</v>
      </c>
      <c r="Q2333" s="9" t="s">
        <v>4895</v>
      </c>
      <c r="R2333" s="9" t="s">
        <v>4896</v>
      </c>
      <c r="S2333" s="9" t="s">
        <v>314</v>
      </c>
      <c r="T2333" s="98" t="s">
        <v>210</v>
      </c>
      <c r="U2333" s="99">
        <v>174</v>
      </c>
      <c r="V2333" s="99" t="s">
        <v>207</v>
      </c>
      <c r="W2333" s="99">
        <v>310</v>
      </c>
      <c r="X2333" s="99" t="s">
        <v>207</v>
      </c>
      <c r="Y2333" s="99">
        <v>184</v>
      </c>
      <c r="Z2333" s="99" t="s">
        <v>207</v>
      </c>
      <c r="AA2333" s="631" t="s">
        <v>579</v>
      </c>
      <c r="AB2333" s="99" t="s">
        <v>207</v>
      </c>
      <c r="AC2333" s="9">
        <v>355</v>
      </c>
      <c r="AD2333" s="9" t="s">
        <v>207</v>
      </c>
      <c r="AE2333" s="9">
        <v>140</v>
      </c>
      <c r="AF2333" s="9" t="s">
        <v>315</v>
      </c>
      <c r="AG2333" s="14" t="s">
        <v>334</v>
      </c>
      <c r="AH2333" s="14" t="s">
        <v>207</v>
      </c>
      <c r="AI2333" s="14" t="s">
        <v>335</v>
      </c>
      <c r="AJ2333" s="14" t="s">
        <v>207</v>
      </c>
      <c r="AK2333" s="9">
        <v>5</v>
      </c>
      <c r="AL2333" s="14" t="s">
        <v>207</v>
      </c>
      <c r="AM2333" s="9">
        <v>5</v>
      </c>
      <c r="AN2333" s="14" t="s">
        <v>207</v>
      </c>
      <c r="AO2333" s="9">
        <v>5</v>
      </c>
      <c r="AP2333" s="14" t="s">
        <v>207</v>
      </c>
      <c r="AQ2333" s="9">
        <v>5</v>
      </c>
      <c r="AR2333" s="14" t="s">
        <v>207</v>
      </c>
      <c r="AS2333" s="9" t="s">
        <v>0</v>
      </c>
      <c r="AT2333" s="9" t="s">
        <v>318</v>
      </c>
      <c r="AU2333" s="9" t="s">
        <v>376</v>
      </c>
      <c r="AV2333" s="9" t="s">
        <v>320</v>
      </c>
      <c r="AW2333" s="821" t="s">
        <v>5774</v>
      </c>
      <c r="AX2333" s="9">
        <v>9010600000</v>
      </c>
      <c r="AY2333" s="99">
        <v>351</v>
      </c>
      <c r="AZ2333" s="12" t="s">
        <v>207</v>
      </c>
      <c r="BA2333" s="99">
        <v>25</v>
      </c>
      <c r="BB2333" s="12" t="s">
        <v>207</v>
      </c>
      <c r="BC2333" s="99">
        <v>23</v>
      </c>
      <c r="BD2333" s="12" t="s">
        <v>207</v>
      </c>
      <c r="BE2333" s="99">
        <v>31</v>
      </c>
      <c r="BF2333" s="12" t="s">
        <v>321</v>
      </c>
      <c r="BG2333" s="654">
        <v>30.559000000000001</v>
      </c>
      <c r="BH2333" s="12" t="s">
        <v>321</v>
      </c>
      <c r="BI2333" s="99">
        <v>19</v>
      </c>
      <c r="BJ2333" s="12" t="s">
        <v>321</v>
      </c>
      <c r="BK2333" s="754">
        <v>0</v>
      </c>
      <c r="BL2333" s="12" t="s">
        <v>321</v>
      </c>
      <c r="BM2333" s="754">
        <v>5.0999999999999997E-2</v>
      </c>
      <c r="BN2333" s="12" t="s">
        <v>321</v>
      </c>
      <c r="BO2333" s="754">
        <v>11.507999999999999</v>
      </c>
      <c r="BP2333" s="12" t="s">
        <v>321</v>
      </c>
      <c r="BQ2333" s="754">
        <v>0</v>
      </c>
      <c r="BR2333" s="12" t="s">
        <v>321</v>
      </c>
      <c r="BS2333" s="654">
        <v>0</v>
      </c>
      <c r="BT2333" s="12" t="s">
        <v>321</v>
      </c>
      <c r="BU2333" s="654">
        <v>11.558999999999999</v>
      </c>
      <c r="BV2333" s="12" t="s">
        <v>321</v>
      </c>
      <c r="BW2333" s="9">
        <v>0.2</v>
      </c>
      <c r="BX2333" s="9" t="s">
        <v>322</v>
      </c>
      <c r="BY2333" s="755">
        <v>138.19999999999999</v>
      </c>
      <c r="BZ2333" s="9" t="s">
        <v>315</v>
      </c>
      <c r="CA2333" s="755">
        <v>9.8000000000000007</v>
      </c>
      <c r="CB2333" s="9" t="s">
        <v>315</v>
      </c>
      <c r="CC2333" s="755">
        <v>9.1</v>
      </c>
      <c r="CD2333" s="9" t="s">
        <v>315</v>
      </c>
      <c r="CE2333" s="755">
        <v>67</v>
      </c>
      <c r="CF2333" s="9" t="s">
        <v>323</v>
      </c>
      <c r="CG2333" s="755">
        <v>41.9</v>
      </c>
      <c r="CH2333" s="9" t="s">
        <v>323</v>
      </c>
    </row>
    <row r="2334" spans="1:86" x14ac:dyDescent="0.25">
      <c r="A2334" s="444">
        <v>10105750</v>
      </c>
      <c r="C2334" s="772">
        <v>2966</v>
      </c>
      <c r="D2334" s="807">
        <v>0.05</v>
      </c>
      <c r="E2334" s="772">
        <f t="shared" si="99"/>
        <v>3114</v>
      </c>
      <c r="F2334" s="778">
        <v>1.1000000000000001</v>
      </c>
      <c r="G2334" s="774">
        <f t="shared" si="100"/>
        <v>3425</v>
      </c>
      <c r="H2334" s="776"/>
      <c r="I2334" s="758"/>
      <c r="J2334" s="776"/>
      <c r="K2334" s="786"/>
      <c r="L2334" s="9" t="s">
        <v>308</v>
      </c>
      <c r="M2334" s="9" t="s">
        <v>5234</v>
      </c>
      <c r="N2334" s="9" t="s">
        <v>397</v>
      </c>
      <c r="O2334" s="9" t="s">
        <v>310</v>
      </c>
      <c r="P2334" s="9" t="s">
        <v>311</v>
      </c>
      <c r="Q2334" s="9" t="s">
        <v>4895</v>
      </c>
      <c r="R2334" s="9" t="s">
        <v>4896</v>
      </c>
      <c r="S2334" s="9" t="s">
        <v>314</v>
      </c>
      <c r="T2334" s="98" t="s">
        <v>210</v>
      </c>
      <c r="U2334" s="99">
        <v>186</v>
      </c>
      <c r="V2334" s="99" t="s">
        <v>207</v>
      </c>
      <c r="W2334" s="99">
        <v>330</v>
      </c>
      <c r="X2334" s="99" t="s">
        <v>207</v>
      </c>
      <c r="Y2334" s="99">
        <v>196</v>
      </c>
      <c r="Z2334" s="99" t="s">
        <v>207</v>
      </c>
      <c r="AA2334" s="631" t="s">
        <v>580</v>
      </c>
      <c r="AB2334" s="99" t="s">
        <v>207</v>
      </c>
      <c r="AC2334" s="9">
        <v>379</v>
      </c>
      <c r="AD2334" s="9" t="s">
        <v>207</v>
      </c>
      <c r="AE2334" s="9">
        <v>149</v>
      </c>
      <c r="AF2334" s="9" t="s">
        <v>315</v>
      </c>
      <c r="AG2334" s="14" t="s">
        <v>336</v>
      </c>
      <c r="AH2334" s="14" t="s">
        <v>207</v>
      </c>
      <c r="AI2334" s="14" t="s">
        <v>337</v>
      </c>
      <c r="AJ2334" s="14" t="s">
        <v>207</v>
      </c>
      <c r="AK2334" s="9">
        <v>5</v>
      </c>
      <c r="AL2334" s="14" t="s">
        <v>207</v>
      </c>
      <c r="AM2334" s="9">
        <v>5</v>
      </c>
      <c r="AN2334" s="14" t="s">
        <v>207</v>
      </c>
      <c r="AO2334" s="9">
        <v>5</v>
      </c>
      <c r="AP2334" s="14" t="s">
        <v>207</v>
      </c>
      <c r="AQ2334" s="9">
        <v>5</v>
      </c>
      <c r="AR2334" s="14" t="s">
        <v>207</v>
      </c>
      <c r="AS2334" s="9" t="s">
        <v>0</v>
      </c>
      <c r="AT2334" s="9" t="s">
        <v>318</v>
      </c>
      <c r="AU2334" s="9" t="s">
        <v>376</v>
      </c>
      <c r="AV2334" s="9" t="s">
        <v>320</v>
      </c>
      <c r="AW2334" s="821" t="s">
        <v>5775</v>
      </c>
      <c r="AX2334" s="9">
        <v>9010600000</v>
      </c>
      <c r="AY2334" s="99">
        <v>371</v>
      </c>
      <c r="AZ2334" s="12" t="s">
        <v>207</v>
      </c>
      <c r="BA2334" s="99">
        <v>25</v>
      </c>
      <c r="BB2334" s="12" t="s">
        <v>207</v>
      </c>
      <c r="BC2334" s="99">
        <v>23</v>
      </c>
      <c r="BD2334" s="12" t="s">
        <v>207</v>
      </c>
      <c r="BE2334" s="99">
        <v>32</v>
      </c>
      <c r="BF2334" s="12" t="s">
        <v>321</v>
      </c>
      <c r="BG2334" s="654">
        <v>31.911000000000001</v>
      </c>
      <c r="BH2334" s="12" t="s">
        <v>321</v>
      </c>
      <c r="BI2334" s="99">
        <v>20</v>
      </c>
      <c r="BJ2334" s="12" t="s">
        <v>321</v>
      </c>
      <c r="BK2334" s="754">
        <v>0</v>
      </c>
      <c r="BL2334" s="12" t="s">
        <v>321</v>
      </c>
      <c r="BM2334" s="754">
        <v>5.0999999999999997E-2</v>
      </c>
      <c r="BN2334" s="12" t="s">
        <v>321</v>
      </c>
      <c r="BO2334" s="754">
        <v>11.86</v>
      </c>
      <c r="BP2334" s="12" t="s">
        <v>321</v>
      </c>
      <c r="BQ2334" s="754">
        <v>0</v>
      </c>
      <c r="BR2334" s="12" t="s">
        <v>321</v>
      </c>
      <c r="BS2334" s="654">
        <v>0</v>
      </c>
      <c r="BT2334" s="12" t="s">
        <v>321</v>
      </c>
      <c r="BU2334" s="654">
        <v>11.911</v>
      </c>
      <c r="BV2334" s="12" t="s">
        <v>321</v>
      </c>
      <c r="BW2334" s="9">
        <v>0.22</v>
      </c>
      <c r="BX2334" s="9" t="s">
        <v>322</v>
      </c>
      <c r="BY2334" s="755">
        <v>146.1</v>
      </c>
      <c r="BZ2334" s="9" t="s">
        <v>315</v>
      </c>
      <c r="CA2334" s="755">
        <v>9.8000000000000007</v>
      </c>
      <c r="CB2334" s="9" t="s">
        <v>315</v>
      </c>
      <c r="CC2334" s="755">
        <v>9.1</v>
      </c>
      <c r="CD2334" s="9" t="s">
        <v>315</v>
      </c>
      <c r="CE2334" s="755">
        <v>70</v>
      </c>
      <c r="CF2334" s="9" t="s">
        <v>323</v>
      </c>
      <c r="CG2334" s="755">
        <v>44.1</v>
      </c>
      <c r="CH2334" s="9" t="s">
        <v>323</v>
      </c>
    </row>
    <row r="2335" spans="1:86" x14ac:dyDescent="0.25">
      <c r="A2335" s="444">
        <v>10105751</v>
      </c>
      <c r="C2335" s="772">
        <v>3288</v>
      </c>
      <c r="D2335" s="807">
        <v>0.05</v>
      </c>
      <c r="E2335" s="772">
        <f t="shared" si="99"/>
        <v>3452</v>
      </c>
      <c r="F2335" s="778">
        <v>1.1000000000000001</v>
      </c>
      <c r="G2335" s="774">
        <f t="shared" si="100"/>
        <v>3797</v>
      </c>
      <c r="H2335" s="776"/>
      <c r="I2335" s="758"/>
      <c r="J2335" s="776"/>
      <c r="K2335" s="786"/>
      <c r="L2335" s="9" t="s">
        <v>308</v>
      </c>
      <c r="M2335" s="9" t="s">
        <v>5235</v>
      </c>
      <c r="N2335" s="9" t="s">
        <v>397</v>
      </c>
      <c r="O2335" s="9" t="s">
        <v>310</v>
      </c>
      <c r="P2335" s="9" t="s">
        <v>311</v>
      </c>
      <c r="Q2335" s="9" t="s">
        <v>4895</v>
      </c>
      <c r="R2335" s="9" t="s">
        <v>4896</v>
      </c>
      <c r="S2335" s="9" t="s">
        <v>314</v>
      </c>
      <c r="T2335" s="98" t="s">
        <v>210</v>
      </c>
      <c r="U2335" s="99">
        <v>197</v>
      </c>
      <c r="V2335" s="99" t="s">
        <v>207</v>
      </c>
      <c r="W2335" s="99">
        <v>350</v>
      </c>
      <c r="X2335" s="99" t="s">
        <v>207</v>
      </c>
      <c r="Y2335" s="99">
        <v>207</v>
      </c>
      <c r="Z2335" s="99" t="s">
        <v>207</v>
      </c>
      <c r="AA2335" s="631" t="s">
        <v>581</v>
      </c>
      <c r="AB2335" s="99" t="s">
        <v>207</v>
      </c>
      <c r="AC2335" s="9">
        <v>402</v>
      </c>
      <c r="AD2335" s="9" t="s">
        <v>207</v>
      </c>
      <c r="AE2335" s="9">
        <v>158</v>
      </c>
      <c r="AF2335" s="9" t="s">
        <v>315</v>
      </c>
      <c r="AG2335" s="14" t="s">
        <v>338</v>
      </c>
      <c r="AH2335" s="14" t="s">
        <v>207</v>
      </c>
      <c r="AI2335" s="14" t="s">
        <v>339</v>
      </c>
      <c r="AJ2335" s="14" t="s">
        <v>207</v>
      </c>
      <c r="AK2335" s="9">
        <v>5</v>
      </c>
      <c r="AL2335" s="14" t="s">
        <v>207</v>
      </c>
      <c r="AM2335" s="9">
        <v>5</v>
      </c>
      <c r="AN2335" s="14" t="s">
        <v>207</v>
      </c>
      <c r="AO2335" s="9">
        <v>5</v>
      </c>
      <c r="AP2335" s="14" t="s">
        <v>207</v>
      </c>
      <c r="AQ2335" s="9">
        <v>5</v>
      </c>
      <c r="AR2335" s="14" t="s">
        <v>207</v>
      </c>
      <c r="AS2335" s="9" t="s">
        <v>0</v>
      </c>
      <c r="AT2335" s="9" t="s">
        <v>318</v>
      </c>
      <c r="AU2335" s="9" t="s">
        <v>376</v>
      </c>
      <c r="AV2335" s="9" t="s">
        <v>320</v>
      </c>
      <c r="AW2335" s="821" t="s">
        <v>5776</v>
      </c>
      <c r="AX2335" s="9">
        <v>9010600000</v>
      </c>
      <c r="AY2335" s="99">
        <v>391</v>
      </c>
      <c r="AZ2335" s="12" t="s">
        <v>207</v>
      </c>
      <c r="BA2335" s="99">
        <v>25</v>
      </c>
      <c r="BB2335" s="12" t="s">
        <v>207</v>
      </c>
      <c r="BC2335" s="99">
        <v>23</v>
      </c>
      <c r="BD2335" s="12" t="s">
        <v>207</v>
      </c>
      <c r="BE2335" s="99">
        <v>40</v>
      </c>
      <c r="BF2335" s="12" t="s">
        <v>321</v>
      </c>
      <c r="BG2335" s="654">
        <v>39.143000000000001</v>
      </c>
      <c r="BH2335" s="12" t="s">
        <v>321</v>
      </c>
      <c r="BI2335" s="99">
        <v>27</v>
      </c>
      <c r="BJ2335" s="12" t="s">
        <v>321</v>
      </c>
      <c r="BK2335" s="754">
        <v>0</v>
      </c>
      <c r="BL2335" s="12" t="s">
        <v>321</v>
      </c>
      <c r="BM2335" s="754">
        <v>5.0999999999999997E-2</v>
      </c>
      <c r="BN2335" s="12" t="s">
        <v>321</v>
      </c>
      <c r="BO2335" s="754">
        <v>12.092000000000001</v>
      </c>
      <c r="BP2335" s="12" t="s">
        <v>321</v>
      </c>
      <c r="BQ2335" s="754">
        <v>0</v>
      </c>
      <c r="BR2335" s="12" t="s">
        <v>321</v>
      </c>
      <c r="BS2335" s="654">
        <v>0</v>
      </c>
      <c r="BT2335" s="12" t="s">
        <v>321</v>
      </c>
      <c r="BU2335" s="654">
        <v>12.143000000000001</v>
      </c>
      <c r="BV2335" s="12" t="s">
        <v>321</v>
      </c>
      <c r="BW2335" s="9">
        <v>0.23</v>
      </c>
      <c r="BX2335" s="9" t="s">
        <v>322</v>
      </c>
      <c r="BY2335" s="755">
        <v>153.9</v>
      </c>
      <c r="BZ2335" s="9" t="s">
        <v>315</v>
      </c>
      <c r="CA2335" s="755">
        <v>9.8000000000000007</v>
      </c>
      <c r="CB2335" s="9" t="s">
        <v>315</v>
      </c>
      <c r="CC2335" s="755">
        <v>9.1</v>
      </c>
      <c r="CD2335" s="9" t="s">
        <v>315</v>
      </c>
      <c r="CE2335" s="755">
        <v>86</v>
      </c>
      <c r="CF2335" s="9" t="s">
        <v>323</v>
      </c>
      <c r="CG2335" s="755">
        <v>59.5</v>
      </c>
      <c r="CH2335" s="9" t="s">
        <v>323</v>
      </c>
    </row>
    <row r="2336" spans="1:86" x14ac:dyDescent="0.25">
      <c r="A2336" s="444">
        <v>10105752</v>
      </c>
      <c r="C2336" s="772">
        <v>3659</v>
      </c>
      <c r="D2336" s="807">
        <v>0.05</v>
      </c>
      <c r="E2336" s="772">
        <f t="shared" si="99"/>
        <v>3842</v>
      </c>
      <c r="F2336" s="778">
        <v>1.1000000000000001</v>
      </c>
      <c r="G2336" s="774">
        <f t="shared" si="100"/>
        <v>4226</v>
      </c>
      <c r="H2336" s="776"/>
      <c r="I2336" s="758"/>
      <c r="J2336" s="776"/>
      <c r="K2336" s="786"/>
      <c r="L2336" s="9" t="s">
        <v>308</v>
      </c>
      <c r="M2336" s="9" t="s">
        <v>5236</v>
      </c>
      <c r="N2336" s="9" t="s">
        <v>397</v>
      </c>
      <c r="O2336" s="9" t="s">
        <v>310</v>
      </c>
      <c r="P2336" s="9" t="s">
        <v>311</v>
      </c>
      <c r="Q2336" s="9" t="s">
        <v>4895</v>
      </c>
      <c r="R2336" s="9" t="s">
        <v>4896</v>
      </c>
      <c r="S2336" s="9" t="s">
        <v>314</v>
      </c>
      <c r="T2336" s="98" t="s">
        <v>210</v>
      </c>
      <c r="U2336" s="99">
        <v>208</v>
      </c>
      <c r="V2336" s="99" t="s">
        <v>207</v>
      </c>
      <c r="W2336" s="99">
        <v>370</v>
      </c>
      <c r="X2336" s="99" t="s">
        <v>207</v>
      </c>
      <c r="Y2336" s="99">
        <v>218</v>
      </c>
      <c r="Z2336" s="99" t="s">
        <v>207</v>
      </c>
      <c r="AA2336" s="631" t="s">
        <v>582</v>
      </c>
      <c r="AB2336" s="99" t="s">
        <v>207</v>
      </c>
      <c r="AC2336" s="9">
        <v>424</v>
      </c>
      <c r="AD2336" s="9" t="s">
        <v>207</v>
      </c>
      <c r="AE2336" s="9">
        <v>167</v>
      </c>
      <c r="AF2336" s="9" t="s">
        <v>315</v>
      </c>
      <c r="AG2336" s="14" t="s">
        <v>340</v>
      </c>
      <c r="AH2336" s="14" t="s">
        <v>207</v>
      </c>
      <c r="AI2336" s="14" t="s">
        <v>341</v>
      </c>
      <c r="AJ2336" s="14" t="s">
        <v>207</v>
      </c>
      <c r="AK2336" s="9">
        <v>5</v>
      </c>
      <c r="AL2336" s="14" t="s">
        <v>207</v>
      </c>
      <c r="AM2336" s="9">
        <v>5</v>
      </c>
      <c r="AN2336" s="14" t="s">
        <v>207</v>
      </c>
      <c r="AO2336" s="9">
        <v>5</v>
      </c>
      <c r="AP2336" s="14" t="s">
        <v>207</v>
      </c>
      <c r="AQ2336" s="9">
        <v>5</v>
      </c>
      <c r="AR2336" s="14" t="s">
        <v>207</v>
      </c>
      <c r="AS2336" s="9" t="s">
        <v>0</v>
      </c>
      <c r="AT2336" s="9" t="s">
        <v>318</v>
      </c>
      <c r="AU2336" s="9" t="s">
        <v>376</v>
      </c>
      <c r="AV2336" s="9" t="s">
        <v>320</v>
      </c>
      <c r="AW2336" s="821" t="s">
        <v>5777</v>
      </c>
      <c r="AX2336" s="9">
        <v>9010600000</v>
      </c>
      <c r="AY2336" s="99">
        <v>419</v>
      </c>
      <c r="AZ2336" s="12" t="s">
        <v>207</v>
      </c>
      <c r="BA2336" s="99">
        <v>30</v>
      </c>
      <c r="BB2336" s="12" t="s">
        <v>207</v>
      </c>
      <c r="BC2336" s="99">
        <v>33</v>
      </c>
      <c r="BD2336" s="12" t="s">
        <v>207</v>
      </c>
      <c r="BE2336" s="99">
        <v>72</v>
      </c>
      <c r="BF2336" s="12" t="s">
        <v>321</v>
      </c>
      <c r="BG2336" s="654">
        <v>71.210999999999999</v>
      </c>
      <c r="BH2336" s="12" t="s">
        <v>321</v>
      </c>
      <c r="BI2336" s="99">
        <v>28</v>
      </c>
      <c r="BJ2336" s="12" t="s">
        <v>321</v>
      </c>
      <c r="BK2336" s="754">
        <v>0</v>
      </c>
      <c r="BL2336" s="12" t="s">
        <v>321</v>
      </c>
      <c r="BM2336" s="754">
        <v>5.0999999999999997E-2</v>
      </c>
      <c r="BN2336" s="12" t="s">
        <v>321</v>
      </c>
      <c r="BO2336" s="754">
        <v>4.8079999999999998</v>
      </c>
      <c r="BP2336" s="12" t="s">
        <v>321</v>
      </c>
      <c r="BQ2336" s="754">
        <v>0.02</v>
      </c>
      <c r="BR2336" s="12" t="s">
        <v>321</v>
      </c>
      <c r="BS2336" s="654">
        <v>38.331000000000003</v>
      </c>
      <c r="BT2336" s="12" t="s">
        <v>321</v>
      </c>
      <c r="BU2336" s="654">
        <v>43.210999999999999</v>
      </c>
      <c r="BV2336" s="12" t="s">
        <v>321</v>
      </c>
      <c r="BW2336" s="9">
        <v>0.42</v>
      </c>
      <c r="BX2336" s="9" t="s">
        <v>322</v>
      </c>
      <c r="BY2336" s="755">
        <v>165</v>
      </c>
      <c r="BZ2336" s="9" t="s">
        <v>315</v>
      </c>
      <c r="CA2336" s="755">
        <v>11.8</v>
      </c>
      <c r="CB2336" s="9" t="s">
        <v>315</v>
      </c>
      <c r="CC2336" s="755">
        <v>13</v>
      </c>
      <c r="CD2336" s="9" t="s">
        <v>315</v>
      </c>
      <c r="CE2336" s="755">
        <v>157</v>
      </c>
      <c r="CF2336" s="9" t="s">
        <v>323</v>
      </c>
      <c r="CG2336" s="755">
        <v>61.7</v>
      </c>
      <c r="CH2336" s="9" t="s">
        <v>323</v>
      </c>
    </row>
    <row r="2337" spans="1:86" x14ac:dyDescent="0.25">
      <c r="A2337" s="444">
        <v>10105753</v>
      </c>
      <c r="C2337" s="772">
        <v>4053</v>
      </c>
      <c r="D2337" s="807">
        <v>0.05</v>
      </c>
      <c r="E2337" s="772">
        <f t="shared" si="99"/>
        <v>4256</v>
      </c>
      <c r="F2337" s="778">
        <v>1.1000000000000001</v>
      </c>
      <c r="G2337" s="774">
        <f t="shared" si="100"/>
        <v>4682</v>
      </c>
      <c r="H2337" s="776"/>
      <c r="I2337" s="758"/>
      <c r="J2337" s="776"/>
      <c r="K2337" s="786"/>
      <c r="L2337" s="9" t="s">
        <v>308</v>
      </c>
      <c r="M2337" s="9" t="s">
        <v>5237</v>
      </c>
      <c r="N2337" s="9" t="s">
        <v>397</v>
      </c>
      <c r="O2337" s="9" t="s">
        <v>310</v>
      </c>
      <c r="P2337" s="9" t="s">
        <v>311</v>
      </c>
      <c r="Q2337" s="9" t="s">
        <v>4895</v>
      </c>
      <c r="R2337" s="9" t="s">
        <v>4896</v>
      </c>
      <c r="S2337" s="9" t="s">
        <v>314</v>
      </c>
      <c r="T2337" s="98" t="s">
        <v>210</v>
      </c>
      <c r="U2337" s="99">
        <v>219</v>
      </c>
      <c r="V2337" s="99" t="s">
        <v>207</v>
      </c>
      <c r="W2337" s="99">
        <v>390</v>
      </c>
      <c r="X2337" s="99" t="s">
        <v>207</v>
      </c>
      <c r="Y2337" s="99">
        <v>229</v>
      </c>
      <c r="Z2337" s="99" t="s">
        <v>207</v>
      </c>
      <c r="AA2337" s="631" t="s">
        <v>583</v>
      </c>
      <c r="AB2337" s="99" t="s">
        <v>207</v>
      </c>
      <c r="AC2337" s="9">
        <v>447</v>
      </c>
      <c r="AD2337" s="9" t="s">
        <v>207</v>
      </c>
      <c r="AE2337" s="9">
        <v>176</v>
      </c>
      <c r="AF2337" s="9" t="s">
        <v>315</v>
      </c>
      <c r="AG2337" s="14" t="s">
        <v>342</v>
      </c>
      <c r="AH2337" s="14" t="s">
        <v>207</v>
      </c>
      <c r="AI2337" s="14" t="s">
        <v>343</v>
      </c>
      <c r="AJ2337" s="14" t="s">
        <v>207</v>
      </c>
      <c r="AK2337" s="9">
        <v>5</v>
      </c>
      <c r="AL2337" s="14" t="s">
        <v>207</v>
      </c>
      <c r="AM2337" s="9">
        <v>5</v>
      </c>
      <c r="AN2337" s="14" t="s">
        <v>207</v>
      </c>
      <c r="AO2337" s="9">
        <v>5</v>
      </c>
      <c r="AP2337" s="14" t="s">
        <v>207</v>
      </c>
      <c r="AQ2337" s="9">
        <v>5</v>
      </c>
      <c r="AR2337" s="14" t="s">
        <v>207</v>
      </c>
      <c r="AS2337" s="9" t="s">
        <v>0</v>
      </c>
      <c r="AT2337" s="9" t="s">
        <v>318</v>
      </c>
      <c r="AU2337" s="9" t="s">
        <v>376</v>
      </c>
      <c r="AV2337" s="9" t="s">
        <v>320</v>
      </c>
      <c r="AW2337" s="821" t="s">
        <v>5778</v>
      </c>
      <c r="AX2337" s="9">
        <v>9010600000</v>
      </c>
      <c r="AY2337" s="99">
        <v>434</v>
      </c>
      <c r="AZ2337" s="12" t="s">
        <v>207</v>
      </c>
      <c r="BA2337" s="99">
        <v>30</v>
      </c>
      <c r="BB2337" s="12" t="s">
        <v>207</v>
      </c>
      <c r="BC2337" s="99">
        <v>33</v>
      </c>
      <c r="BD2337" s="12" t="s">
        <v>207</v>
      </c>
      <c r="BE2337" s="99">
        <v>76</v>
      </c>
      <c r="BF2337" s="12" t="s">
        <v>321</v>
      </c>
      <c r="BG2337" s="654">
        <v>75.393000000000001</v>
      </c>
      <c r="BH2337" s="12" t="s">
        <v>321</v>
      </c>
      <c r="BI2337" s="99">
        <v>30</v>
      </c>
      <c r="BJ2337" s="12" t="s">
        <v>321</v>
      </c>
      <c r="BK2337" s="754">
        <v>0</v>
      </c>
      <c r="BL2337" s="12" t="s">
        <v>321</v>
      </c>
      <c r="BM2337" s="754">
        <v>5.0999999999999997E-2</v>
      </c>
      <c r="BN2337" s="12" t="s">
        <v>321</v>
      </c>
      <c r="BO2337" s="754">
        <v>5.9080000000000004</v>
      </c>
      <c r="BP2337" s="12" t="s">
        <v>321</v>
      </c>
      <c r="BQ2337" s="754">
        <v>0.02</v>
      </c>
      <c r="BR2337" s="12" t="s">
        <v>321</v>
      </c>
      <c r="BS2337" s="654">
        <v>39.412999999999997</v>
      </c>
      <c r="BT2337" s="12" t="s">
        <v>321</v>
      </c>
      <c r="BU2337" s="654">
        <v>45.393000000000001</v>
      </c>
      <c r="BV2337" s="12" t="s">
        <v>321</v>
      </c>
      <c r="BW2337" s="9">
        <v>0.44</v>
      </c>
      <c r="BX2337" s="9" t="s">
        <v>322</v>
      </c>
      <c r="BY2337" s="755">
        <v>170.9</v>
      </c>
      <c r="BZ2337" s="9" t="s">
        <v>315</v>
      </c>
      <c r="CA2337" s="755">
        <v>11.8</v>
      </c>
      <c r="CB2337" s="9" t="s">
        <v>315</v>
      </c>
      <c r="CC2337" s="755">
        <v>13</v>
      </c>
      <c r="CD2337" s="9" t="s">
        <v>315</v>
      </c>
      <c r="CE2337" s="755">
        <v>166</v>
      </c>
      <c r="CF2337" s="9" t="s">
        <v>323</v>
      </c>
      <c r="CG2337" s="755">
        <v>66.099999999999994</v>
      </c>
      <c r="CH2337" s="9" t="s">
        <v>323</v>
      </c>
    </row>
    <row r="2338" spans="1:86" x14ac:dyDescent="0.25">
      <c r="A2338" s="444">
        <v>10145743</v>
      </c>
      <c r="C2338" s="772">
        <v>1535</v>
      </c>
      <c r="D2338" s="807">
        <v>0.05</v>
      </c>
      <c r="E2338" s="772">
        <f t="shared" si="99"/>
        <v>1612</v>
      </c>
      <c r="F2338" s="778">
        <v>1.1000000000000001</v>
      </c>
      <c r="G2338" s="774">
        <f t="shared" si="100"/>
        <v>1773</v>
      </c>
      <c r="H2338" s="776"/>
      <c r="I2338" s="758"/>
      <c r="J2338" s="776"/>
      <c r="K2338" s="786"/>
      <c r="L2338" s="9" t="s">
        <v>308</v>
      </c>
      <c r="M2338" s="9" t="s">
        <v>5238</v>
      </c>
      <c r="N2338" s="9" t="s">
        <v>397</v>
      </c>
      <c r="O2338" s="9" t="s">
        <v>310</v>
      </c>
      <c r="P2338" s="9" t="s">
        <v>311</v>
      </c>
      <c r="Q2338" s="9" t="s">
        <v>4895</v>
      </c>
      <c r="R2338" s="9" t="s">
        <v>4896</v>
      </c>
      <c r="S2338" s="9" t="s">
        <v>314</v>
      </c>
      <c r="T2338" s="98" t="s">
        <v>210</v>
      </c>
      <c r="U2338" s="99">
        <v>107</v>
      </c>
      <c r="V2338" s="99" t="s">
        <v>207</v>
      </c>
      <c r="W2338" s="99">
        <v>190</v>
      </c>
      <c r="X2338" s="99" t="s">
        <v>207</v>
      </c>
      <c r="Y2338" s="99">
        <v>117</v>
      </c>
      <c r="Z2338" s="99" t="s">
        <v>207</v>
      </c>
      <c r="AA2338" s="631" t="s">
        <v>202</v>
      </c>
      <c r="AB2338" s="99" t="s">
        <v>207</v>
      </c>
      <c r="AC2338" s="9">
        <v>218</v>
      </c>
      <c r="AD2338" s="9" t="s">
        <v>207</v>
      </c>
      <c r="AE2338" s="9">
        <v>86</v>
      </c>
      <c r="AF2338" s="9" t="s">
        <v>315</v>
      </c>
      <c r="AG2338" s="14" t="s">
        <v>316</v>
      </c>
      <c r="AH2338" s="14" t="s">
        <v>207</v>
      </c>
      <c r="AI2338" s="14" t="s">
        <v>317</v>
      </c>
      <c r="AJ2338" s="14" t="s">
        <v>207</v>
      </c>
      <c r="AK2338" s="9">
        <v>5</v>
      </c>
      <c r="AL2338" s="14" t="s">
        <v>207</v>
      </c>
      <c r="AM2338" s="9">
        <v>5</v>
      </c>
      <c r="AN2338" s="14" t="s">
        <v>207</v>
      </c>
      <c r="AO2338" s="9">
        <v>5</v>
      </c>
      <c r="AP2338" s="14" t="s">
        <v>207</v>
      </c>
      <c r="AQ2338" s="9">
        <v>5</v>
      </c>
      <c r="AR2338" s="14" t="s">
        <v>207</v>
      </c>
      <c r="AS2338" s="9" t="s">
        <v>0</v>
      </c>
      <c r="AT2338" s="9" t="s">
        <v>318</v>
      </c>
      <c r="AU2338" s="9" t="s">
        <v>376</v>
      </c>
      <c r="AV2338" s="9" t="s">
        <v>320</v>
      </c>
      <c r="AW2338" s="821" t="s">
        <v>5779</v>
      </c>
      <c r="AX2338" s="9">
        <v>9010600000</v>
      </c>
      <c r="AY2338" s="99">
        <v>231</v>
      </c>
      <c r="AZ2338" s="12" t="s">
        <v>207</v>
      </c>
      <c r="BA2338" s="99">
        <v>25</v>
      </c>
      <c r="BB2338" s="12" t="s">
        <v>207</v>
      </c>
      <c r="BC2338" s="99">
        <v>23</v>
      </c>
      <c r="BD2338" s="12" t="s">
        <v>207</v>
      </c>
      <c r="BE2338" s="99">
        <v>19</v>
      </c>
      <c r="BF2338" s="12" t="s">
        <v>321</v>
      </c>
      <c r="BG2338" s="654">
        <v>18.007999999999999</v>
      </c>
      <c r="BH2338" s="12" t="s">
        <v>321</v>
      </c>
      <c r="BI2338" s="99">
        <v>10</v>
      </c>
      <c r="BJ2338" s="12" t="s">
        <v>321</v>
      </c>
      <c r="BK2338" s="754">
        <v>0</v>
      </c>
      <c r="BL2338" s="12" t="s">
        <v>321</v>
      </c>
      <c r="BM2338" s="754">
        <v>5.0999999999999997E-2</v>
      </c>
      <c r="BN2338" s="12" t="s">
        <v>321</v>
      </c>
      <c r="BO2338" s="754">
        <v>7.9569999999999999</v>
      </c>
      <c r="BP2338" s="12" t="s">
        <v>321</v>
      </c>
      <c r="BQ2338" s="754">
        <v>0</v>
      </c>
      <c r="BR2338" s="12" t="s">
        <v>321</v>
      </c>
      <c r="BS2338" s="654">
        <v>0</v>
      </c>
      <c r="BT2338" s="12" t="s">
        <v>321</v>
      </c>
      <c r="BU2338" s="654">
        <v>8.0079999999999991</v>
      </c>
      <c r="BV2338" s="12" t="s">
        <v>321</v>
      </c>
      <c r="BW2338" s="9">
        <v>0.13</v>
      </c>
      <c r="BX2338" s="9" t="s">
        <v>322</v>
      </c>
      <c r="BY2338" s="755">
        <v>90.9</v>
      </c>
      <c r="BZ2338" s="9" t="s">
        <v>315</v>
      </c>
      <c r="CA2338" s="755">
        <v>9.8000000000000007</v>
      </c>
      <c r="CB2338" s="9" t="s">
        <v>315</v>
      </c>
      <c r="CC2338" s="755">
        <v>9.1</v>
      </c>
      <c r="CD2338" s="9" t="s">
        <v>315</v>
      </c>
      <c r="CE2338" s="755">
        <v>40</v>
      </c>
      <c r="CF2338" s="9" t="s">
        <v>323</v>
      </c>
      <c r="CG2338" s="755">
        <v>22</v>
      </c>
      <c r="CH2338" s="9" t="s">
        <v>323</v>
      </c>
    </row>
    <row r="2339" spans="1:86" x14ac:dyDescent="0.25">
      <c r="A2339" s="444">
        <v>10145744</v>
      </c>
      <c r="C2339" s="772">
        <v>1665</v>
      </c>
      <c r="D2339" s="807">
        <v>0.05</v>
      </c>
      <c r="E2339" s="772">
        <f t="shared" si="99"/>
        <v>1748</v>
      </c>
      <c r="F2339" s="778">
        <v>1.1000000000000001</v>
      </c>
      <c r="G2339" s="774">
        <f t="shared" si="100"/>
        <v>1923</v>
      </c>
      <c r="H2339" s="776"/>
      <c r="I2339" s="758"/>
      <c r="J2339" s="776"/>
      <c r="K2339" s="786"/>
      <c r="L2339" s="9" t="s">
        <v>308</v>
      </c>
      <c r="M2339" s="9" t="s">
        <v>5239</v>
      </c>
      <c r="N2339" s="9" t="s">
        <v>397</v>
      </c>
      <c r="O2339" s="9" t="s">
        <v>310</v>
      </c>
      <c r="P2339" s="9" t="s">
        <v>311</v>
      </c>
      <c r="Q2339" s="9" t="s">
        <v>4895</v>
      </c>
      <c r="R2339" s="9" t="s">
        <v>4896</v>
      </c>
      <c r="S2339" s="9" t="s">
        <v>314</v>
      </c>
      <c r="T2339" s="98" t="s">
        <v>210</v>
      </c>
      <c r="U2339" s="99">
        <v>118</v>
      </c>
      <c r="V2339" s="99" t="s">
        <v>207</v>
      </c>
      <c r="W2339" s="99">
        <v>210</v>
      </c>
      <c r="X2339" s="99" t="s">
        <v>207</v>
      </c>
      <c r="Y2339" s="99">
        <v>128</v>
      </c>
      <c r="Z2339" s="99" t="s">
        <v>207</v>
      </c>
      <c r="AA2339" s="631" t="s">
        <v>574</v>
      </c>
      <c r="AB2339" s="99" t="s">
        <v>207</v>
      </c>
      <c r="AC2339" s="9">
        <v>241</v>
      </c>
      <c r="AD2339" s="9" t="s">
        <v>207</v>
      </c>
      <c r="AE2339" s="9">
        <v>95</v>
      </c>
      <c r="AF2339" s="9" t="s">
        <v>315</v>
      </c>
      <c r="AG2339" s="14" t="s">
        <v>324</v>
      </c>
      <c r="AH2339" s="14" t="s">
        <v>207</v>
      </c>
      <c r="AI2339" s="14" t="s">
        <v>325</v>
      </c>
      <c r="AJ2339" s="14" t="s">
        <v>207</v>
      </c>
      <c r="AK2339" s="9">
        <v>5</v>
      </c>
      <c r="AL2339" s="14" t="s">
        <v>207</v>
      </c>
      <c r="AM2339" s="9">
        <v>5</v>
      </c>
      <c r="AN2339" s="14" t="s">
        <v>207</v>
      </c>
      <c r="AO2339" s="9">
        <v>5</v>
      </c>
      <c r="AP2339" s="14" t="s">
        <v>207</v>
      </c>
      <c r="AQ2339" s="9">
        <v>5</v>
      </c>
      <c r="AR2339" s="14" t="s">
        <v>207</v>
      </c>
      <c r="AS2339" s="9" t="s">
        <v>0</v>
      </c>
      <c r="AT2339" s="9" t="s">
        <v>318</v>
      </c>
      <c r="AU2339" s="9" t="s">
        <v>376</v>
      </c>
      <c r="AV2339" s="9" t="s">
        <v>320</v>
      </c>
      <c r="AW2339" s="821" t="s">
        <v>5780</v>
      </c>
      <c r="AX2339" s="9">
        <v>9010600000</v>
      </c>
      <c r="AY2339" s="99">
        <v>251</v>
      </c>
      <c r="AZ2339" s="12" t="s">
        <v>207</v>
      </c>
      <c r="BA2339" s="99">
        <v>25</v>
      </c>
      <c r="BB2339" s="12" t="s">
        <v>207</v>
      </c>
      <c r="BC2339" s="99">
        <v>23</v>
      </c>
      <c r="BD2339" s="12" t="s">
        <v>207</v>
      </c>
      <c r="BE2339" s="99">
        <v>20</v>
      </c>
      <c r="BF2339" s="12" t="s">
        <v>321</v>
      </c>
      <c r="BG2339" s="654">
        <v>19.239999999999998</v>
      </c>
      <c r="BH2339" s="12" t="s">
        <v>321</v>
      </c>
      <c r="BI2339" s="99">
        <v>11</v>
      </c>
      <c r="BJ2339" s="12" t="s">
        <v>321</v>
      </c>
      <c r="BK2339" s="754">
        <v>0</v>
      </c>
      <c r="BL2339" s="12" t="s">
        <v>321</v>
      </c>
      <c r="BM2339" s="754">
        <v>5.0999999999999997E-2</v>
      </c>
      <c r="BN2339" s="12" t="s">
        <v>321</v>
      </c>
      <c r="BO2339" s="754">
        <v>8.1890000000000001</v>
      </c>
      <c r="BP2339" s="12" t="s">
        <v>321</v>
      </c>
      <c r="BQ2339" s="754">
        <v>0</v>
      </c>
      <c r="BR2339" s="12" t="s">
        <v>321</v>
      </c>
      <c r="BS2339" s="654">
        <v>0</v>
      </c>
      <c r="BT2339" s="12" t="s">
        <v>321</v>
      </c>
      <c r="BU2339" s="654">
        <v>8.24</v>
      </c>
      <c r="BV2339" s="12" t="s">
        <v>321</v>
      </c>
      <c r="BW2339" s="9">
        <v>0.15</v>
      </c>
      <c r="BX2339" s="9" t="s">
        <v>322</v>
      </c>
      <c r="BY2339" s="755">
        <v>98.8</v>
      </c>
      <c r="BZ2339" s="9" t="s">
        <v>315</v>
      </c>
      <c r="CA2339" s="755">
        <v>9.8000000000000007</v>
      </c>
      <c r="CB2339" s="9" t="s">
        <v>315</v>
      </c>
      <c r="CC2339" s="755">
        <v>9.1</v>
      </c>
      <c r="CD2339" s="9" t="s">
        <v>315</v>
      </c>
      <c r="CE2339" s="755">
        <v>42</v>
      </c>
      <c r="CF2339" s="9" t="s">
        <v>323</v>
      </c>
      <c r="CG2339" s="755">
        <v>24.3</v>
      </c>
      <c r="CH2339" s="9" t="s">
        <v>323</v>
      </c>
    </row>
    <row r="2340" spans="1:86" x14ac:dyDescent="0.25">
      <c r="A2340" s="444">
        <v>10145745</v>
      </c>
      <c r="C2340" s="772">
        <v>1820</v>
      </c>
      <c r="D2340" s="807">
        <v>0.05</v>
      </c>
      <c r="E2340" s="772">
        <f t="shared" si="99"/>
        <v>1911</v>
      </c>
      <c r="F2340" s="778">
        <v>1.1000000000000001</v>
      </c>
      <c r="G2340" s="774">
        <f t="shared" si="100"/>
        <v>2102</v>
      </c>
      <c r="H2340" s="776"/>
      <c r="I2340" s="758"/>
      <c r="J2340" s="776"/>
      <c r="K2340" s="786"/>
      <c r="L2340" s="9" t="s">
        <v>308</v>
      </c>
      <c r="M2340" s="9" t="s">
        <v>5240</v>
      </c>
      <c r="N2340" s="9" t="s">
        <v>397</v>
      </c>
      <c r="O2340" s="9" t="s">
        <v>310</v>
      </c>
      <c r="P2340" s="9" t="s">
        <v>311</v>
      </c>
      <c r="Q2340" s="9" t="s">
        <v>4895</v>
      </c>
      <c r="R2340" s="9" t="s">
        <v>4896</v>
      </c>
      <c r="S2340" s="9" t="s">
        <v>314</v>
      </c>
      <c r="T2340" s="98" t="s">
        <v>210</v>
      </c>
      <c r="U2340" s="99">
        <v>129</v>
      </c>
      <c r="V2340" s="99" t="s">
        <v>207</v>
      </c>
      <c r="W2340" s="99">
        <v>230</v>
      </c>
      <c r="X2340" s="99" t="s">
        <v>207</v>
      </c>
      <c r="Y2340" s="99">
        <v>139</v>
      </c>
      <c r="Z2340" s="99" t="s">
        <v>207</v>
      </c>
      <c r="AA2340" s="631" t="s">
        <v>575</v>
      </c>
      <c r="AB2340" s="99" t="s">
        <v>207</v>
      </c>
      <c r="AC2340" s="9">
        <v>264</v>
      </c>
      <c r="AD2340" s="9" t="s">
        <v>207</v>
      </c>
      <c r="AE2340" s="9">
        <v>104</v>
      </c>
      <c r="AF2340" s="9" t="s">
        <v>315</v>
      </c>
      <c r="AG2340" s="14" t="s">
        <v>326</v>
      </c>
      <c r="AH2340" s="14" t="s">
        <v>207</v>
      </c>
      <c r="AI2340" s="14" t="s">
        <v>327</v>
      </c>
      <c r="AJ2340" s="14" t="s">
        <v>207</v>
      </c>
      <c r="AK2340" s="9">
        <v>5</v>
      </c>
      <c r="AL2340" s="14" t="s">
        <v>207</v>
      </c>
      <c r="AM2340" s="9">
        <v>5</v>
      </c>
      <c r="AN2340" s="14" t="s">
        <v>207</v>
      </c>
      <c r="AO2340" s="9">
        <v>5</v>
      </c>
      <c r="AP2340" s="14" t="s">
        <v>207</v>
      </c>
      <c r="AQ2340" s="9">
        <v>5</v>
      </c>
      <c r="AR2340" s="14" t="s">
        <v>207</v>
      </c>
      <c r="AS2340" s="9" t="s">
        <v>0</v>
      </c>
      <c r="AT2340" s="9" t="s">
        <v>318</v>
      </c>
      <c r="AU2340" s="9" t="s">
        <v>376</v>
      </c>
      <c r="AV2340" s="9" t="s">
        <v>320</v>
      </c>
      <c r="AW2340" s="821" t="s">
        <v>5781</v>
      </c>
      <c r="AX2340" s="9">
        <v>9010600000</v>
      </c>
      <c r="AY2340" s="99">
        <v>272</v>
      </c>
      <c r="AZ2340" s="12" t="s">
        <v>207</v>
      </c>
      <c r="BA2340" s="99">
        <v>25</v>
      </c>
      <c r="BB2340" s="12" t="s">
        <v>207</v>
      </c>
      <c r="BC2340" s="99">
        <v>23</v>
      </c>
      <c r="BD2340" s="12" t="s">
        <v>207</v>
      </c>
      <c r="BE2340" s="99">
        <v>22</v>
      </c>
      <c r="BF2340" s="12" t="s">
        <v>321</v>
      </c>
      <c r="BG2340" s="654">
        <v>21.712</v>
      </c>
      <c r="BH2340" s="12" t="s">
        <v>321</v>
      </c>
      <c r="BI2340" s="99">
        <v>12</v>
      </c>
      <c r="BJ2340" s="12" t="s">
        <v>321</v>
      </c>
      <c r="BK2340" s="754">
        <v>0</v>
      </c>
      <c r="BL2340" s="12" t="s">
        <v>321</v>
      </c>
      <c r="BM2340" s="754">
        <v>5.0999999999999997E-2</v>
      </c>
      <c r="BN2340" s="12" t="s">
        <v>321</v>
      </c>
      <c r="BO2340" s="754">
        <v>9.6609999999999996</v>
      </c>
      <c r="BP2340" s="12" t="s">
        <v>321</v>
      </c>
      <c r="BQ2340" s="754">
        <v>0</v>
      </c>
      <c r="BR2340" s="12" t="s">
        <v>321</v>
      </c>
      <c r="BS2340" s="654">
        <v>0</v>
      </c>
      <c r="BT2340" s="12" t="s">
        <v>321</v>
      </c>
      <c r="BU2340" s="654">
        <v>9.7119999999999997</v>
      </c>
      <c r="BV2340" s="12" t="s">
        <v>321</v>
      </c>
      <c r="BW2340" s="9">
        <v>0.16</v>
      </c>
      <c r="BX2340" s="9" t="s">
        <v>322</v>
      </c>
      <c r="BY2340" s="755">
        <v>107.1</v>
      </c>
      <c r="BZ2340" s="9" t="s">
        <v>315</v>
      </c>
      <c r="CA2340" s="755">
        <v>9.8000000000000007</v>
      </c>
      <c r="CB2340" s="9" t="s">
        <v>315</v>
      </c>
      <c r="CC2340" s="755">
        <v>9.1</v>
      </c>
      <c r="CD2340" s="9" t="s">
        <v>315</v>
      </c>
      <c r="CE2340" s="755">
        <v>48</v>
      </c>
      <c r="CF2340" s="9" t="s">
        <v>323</v>
      </c>
      <c r="CG2340" s="755">
        <v>26.5</v>
      </c>
      <c r="CH2340" s="9" t="s">
        <v>323</v>
      </c>
    </row>
    <row r="2341" spans="1:86" x14ac:dyDescent="0.25">
      <c r="A2341" s="444">
        <v>10145746</v>
      </c>
      <c r="C2341" s="772">
        <v>1996</v>
      </c>
      <c r="D2341" s="807">
        <v>0.05</v>
      </c>
      <c r="E2341" s="772">
        <f t="shared" si="99"/>
        <v>2096</v>
      </c>
      <c r="F2341" s="778">
        <v>1.1000000000000001</v>
      </c>
      <c r="G2341" s="774">
        <f t="shared" si="100"/>
        <v>2306</v>
      </c>
      <c r="H2341" s="776"/>
      <c r="I2341" s="758"/>
      <c r="J2341" s="776"/>
      <c r="K2341" s="786"/>
      <c r="L2341" s="9" t="s">
        <v>308</v>
      </c>
      <c r="M2341" s="9" t="s">
        <v>5241</v>
      </c>
      <c r="N2341" s="9" t="s">
        <v>397</v>
      </c>
      <c r="O2341" s="9" t="s">
        <v>310</v>
      </c>
      <c r="P2341" s="9" t="s">
        <v>311</v>
      </c>
      <c r="Q2341" s="9" t="s">
        <v>4895</v>
      </c>
      <c r="R2341" s="9" t="s">
        <v>4896</v>
      </c>
      <c r="S2341" s="9" t="s">
        <v>314</v>
      </c>
      <c r="T2341" s="98" t="s">
        <v>210</v>
      </c>
      <c r="U2341" s="99">
        <v>141</v>
      </c>
      <c r="V2341" s="99" t="s">
        <v>207</v>
      </c>
      <c r="W2341" s="99">
        <v>250</v>
      </c>
      <c r="X2341" s="99" t="s">
        <v>207</v>
      </c>
      <c r="Y2341" s="99">
        <v>151</v>
      </c>
      <c r="Z2341" s="99" t="s">
        <v>207</v>
      </c>
      <c r="AA2341" s="631" t="s">
        <v>576</v>
      </c>
      <c r="AB2341" s="99" t="s">
        <v>207</v>
      </c>
      <c r="AC2341" s="9">
        <v>287</v>
      </c>
      <c r="AD2341" s="9" t="s">
        <v>207</v>
      </c>
      <c r="AE2341" s="9">
        <v>113</v>
      </c>
      <c r="AF2341" s="9" t="s">
        <v>315</v>
      </c>
      <c r="AG2341" s="14" t="s">
        <v>328</v>
      </c>
      <c r="AH2341" s="14" t="s">
        <v>207</v>
      </c>
      <c r="AI2341" s="14" t="s">
        <v>329</v>
      </c>
      <c r="AJ2341" s="14" t="s">
        <v>207</v>
      </c>
      <c r="AK2341" s="9">
        <v>5</v>
      </c>
      <c r="AL2341" s="14" t="s">
        <v>207</v>
      </c>
      <c r="AM2341" s="9">
        <v>5</v>
      </c>
      <c r="AN2341" s="14" t="s">
        <v>207</v>
      </c>
      <c r="AO2341" s="9">
        <v>5</v>
      </c>
      <c r="AP2341" s="14" t="s">
        <v>207</v>
      </c>
      <c r="AQ2341" s="9">
        <v>5</v>
      </c>
      <c r="AR2341" s="14" t="s">
        <v>207</v>
      </c>
      <c r="AS2341" s="9" t="s">
        <v>0</v>
      </c>
      <c r="AT2341" s="9" t="s">
        <v>318</v>
      </c>
      <c r="AU2341" s="9" t="s">
        <v>376</v>
      </c>
      <c r="AV2341" s="9" t="s">
        <v>320</v>
      </c>
      <c r="AW2341" s="821" t="s">
        <v>5782</v>
      </c>
      <c r="AX2341" s="9">
        <v>9010600000</v>
      </c>
      <c r="AY2341" s="99">
        <v>292</v>
      </c>
      <c r="AZ2341" s="12" t="s">
        <v>207</v>
      </c>
      <c r="BA2341" s="99">
        <v>25</v>
      </c>
      <c r="BB2341" s="12" t="s">
        <v>207</v>
      </c>
      <c r="BC2341" s="99">
        <v>23</v>
      </c>
      <c r="BD2341" s="12" t="s">
        <v>207</v>
      </c>
      <c r="BE2341" s="99">
        <v>25</v>
      </c>
      <c r="BF2341" s="12" t="s">
        <v>321</v>
      </c>
      <c r="BG2341" s="654">
        <v>24.064</v>
      </c>
      <c r="BH2341" s="12" t="s">
        <v>321</v>
      </c>
      <c r="BI2341" s="99">
        <v>13</v>
      </c>
      <c r="BJ2341" s="12" t="s">
        <v>321</v>
      </c>
      <c r="BK2341" s="754">
        <v>0</v>
      </c>
      <c r="BL2341" s="12" t="s">
        <v>321</v>
      </c>
      <c r="BM2341" s="754">
        <v>5.0999999999999997E-2</v>
      </c>
      <c r="BN2341" s="12" t="s">
        <v>321</v>
      </c>
      <c r="BO2341" s="754">
        <v>11.012</v>
      </c>
      <c r="BP2341" s="12" t="s">
        <v>321</v>
      </c>
      <c r="BQ2341" s="754">
        <v>0</v>
      </c>
      <c r="BR2341" s="12" t="s">
        <v>321</v>
      </c>
      <c r="BS2341" s="654">
        <v>0</v>
      </c>
      <c r="BT2341" s="12" t="s">
        <v>321</v>
      </c>
      <c r="BU2341" s="654">
        <v>11.064</v>
      </c>
      <c r="BV2341" s="12" t="s">
        <v>321</v>
      </c>
      <c r="BW2341" s="9">
        <v>0.17</v>
      </c>
      <c r="BX2341" s="9" t="s">
        <v>322</v>
      </c>
      <c r="BY2341" s="755">
        <v>115</v>
      </c>
      <c r="BZ2341" s="9" t="s">
        <v>315</v>
      </c>
      <c r="CA2341" s="755">
        <v>9.8000000000000007</v>
      </c>
      <c r="CB2341" s="9" t="s">
        <v>315</v>
      </c>
      <c r="CC2341" s="755">
        <v>9.1</v>
      </c>
      <c r="CD2341" s="9" t="s">
        <v>315</v>
      </c>
      <c r="CE2341" s="755">
        <v>53</v>
      </c>
      <c r="CF2341" s="9" t="s">
        <v>323</v>
      </c>
      <c r="CG2341" s="755">
        <v>28.7</v>
      </c>
      <c r="CH2341" s="9" t="s">
        <v>323</v>
      </c>
    </row>
    <row r="2342" spans="1:86" x14ac:dyDescent="0.25">
      <c r="A2342" s="444">
        <v>10145747</v>
      </c>
      <c r="C2342" s="772">
        <v>2196</v>
      </c>
      <c r="D2342" s="807">
        <v>0.05</v>
      </c>
      <c r="E2342" s="772">
        <f t="shared" si="99"/>
        <v>2306</v>
      </c>
      <c r="F2342" s="778">
        <v>1.1000000000000001</v>
      </c>
      <c r="G2342" s="774">
        <f t="shared" si="100"/>
        <v>2537</v>
      </c>
      <c r="H2342" s="776"/>
      <c r="I2342" s="758"/>
      <c r="J2342" s="776"/>
      <c r="K2342" s="786"/>
      <c r="L2342" s="9" t="s">
        <v>308</v>
      </c>
      <c r="M2342" s="9" t="s">
        <v>5242</v>
      </c>
      <c r="N2342" s="9" t="s">
        <v>397</v>
      </c>
      <c r="O2342" s="9" t="s">
        <v>310</v>
      </c>
      <c r="P2342" s="9" t="s">
        <v>311</v>
      </c>
      <c r="Q2342" s="9" t="s">
        <v>4895</v>
      </c>
      <c r="R2342" s="9" t="s">
        <v>4896</v>
      </c>
      <c r="S2342" s="9" t="s">
        <v>314</v>
      </c>
      <c r="T2342" s="98" t="s">
        <v>210</v>
      </c>
      <c r="U2342" s="99">
        <v>152</v>
      </c>
      <c r="V2342" s="99" t="s">
        <v>207</v>
      </c>
      <c r="W2342" s="99">
        <v>270</v>
      </c>
      <c r="X2342" s="99" t="s">
        <v>207</v>
      </c>
      <c r="Y2342" s="99">
        <v>162</v>
      </c>
      <c r="Z2342" s="99" t="s">
        <v>207</v>
      </c>
      <c r="AA2342" s="631" t="s">
        <v>577</v>
      </c>
      <c r="AB2342" s="99" t="s">
        <v>207</v>
      </c>
      <c r="AC2342" s="9">
        <v>310</v>
      </c>
      <c r="AD2342" s="9" t="s">
        <v>207</v>
      </c>
      <c r="AE2342" s="9">
        <v>122</v>
      </c>
      <c r="AF2342" s="9" t="s">
        <v>315</v>
      </c>
      <c r="AG2342" s="14" t="s">
        <v>330</v>
      </c>
      <c r="AH2342" s="14" t="s">
        <v>207</v>
      </c>
      <c r="AI2342" s="14" t="s">
        <v>331</v>
      </c>
      <c r="AJ2342" s="14" t="s">
        <v>207</v>
      </c>
      <c r="AK2342" s="9">
        <v>5</v>
      </c>
      <c r="AL2342" s="14" t="s">
        <v>207</v>
      </c>
      <c r="AM2342" s="9">
        <v>5</v>
      </c>
      <c r="AN2342" s="14" t="s">
        <v>207</v>
      </c>
      <c r="AO2342" s="9">
        <v>5</v>
      </c>
      <c r="AP2342" s="14" t="s">
        <v>207</v>
      </c>
      <c r="AQ2342" s="9">
        <v>5</v>
      </c>
      <c r="AR2342" s="14" t="s">
        <v>207</v>
      </c>
      <c r="AS2342" s="9" t="s">
        <v>0</v>
      </c>
      <c r="AT2342" s="9" t="s">
        <v>318</v>
      </c>
      <c r="AU2342" s="9" t="s">
        <v>376</v>
      </c>
      <c r="AV2342" s="9" t="s">
        <v>320</v>
      </c>
      <c r="AW2342" s="821" t="s">
        <v>5783</v>
      </c>
      <c r="AX2342" s="9">
        <v>9010600000</v>
      </c>
      <c r="AY2342" s="99">
        <v>312</v>
      </c>
      <c r="AZ2342" s="12" t="s">
        <v>207</v>
      </c>
      <c r="BA2342" s="99">
        <v>25</v>
      </c>
      <c r="BB2342" s="12" t="s">
        <v>207</v>
      </c>
      <c r="BC2342" s="99">
        <v>23</v>
      </c>
      <c r="BD2342" s="12" t="s">
        <v>207</v>
      </c>
      <c r="BE2342" s="99">
        <v>26</v>
      </c>
      <c r="BF2342" s="12" t="s">
        <v>321</v>
      </c>
      <c r="BG2342" s="654">
        <v>25.815999999999999</v>
      </c>
      <c r="BH2342" s="12" t="s">
        <v>321</v>
      </c>
      <c r="BI2342" s="99">
        <v>14</v>
      </c>
      <c r="BJ2342" s="12" t="s">
        <v>321</v>
      </c>
      <c r="BK2342" s="754">
        <v>0</v>
      </c>
      <c r="BL2342" s="12" t="s">
        <v>321</v>
      </c>
      <c r="BM2342" s="754">
        <v>5.0999999999999997E-2</v>
      </c>
      <c r="BN2342" s="12" t="s">
        <v>321</v>
      </c>
      <c r="BO2342" s="754">
        <v>11.763999999999999</v>
      </c>
      <c r="BP2342" s="12" t="s">
        <v>321</v>
      </c>
      <c r="BQ2342" s="754">
        <v>0</v>
      </c>
      <c r="BR2342" s="12" t="s">
        <v>321</v>
      </c>
      <c r="BS2342" s="654">
        <v>0</v>
      </c>
      <c r="BT2342" s="12" t="s">
        <v>321</v>
      </c>
      <c r="BU2342" s="654">
        <v>11.816000000000001</v>
      </c>
      <c r="BV2342" s="12" t="s">
        <v>321</v>
      </c>
      <c r="BW2342" s="9">
        <v>0.18</v>
      </c>
      <c r="BX2342" s="9" t="s">
        <v>322</v>
      </c>
      <c r="BY2342" s="755">
        <v>122.8</v>
      </c>
      <c r="BZ2342" s="9" t="s">
        <v>315</v>
      </c>
      <c r="CA2342" s="755">
        <v>9.8000000000000007</v>
      </c>
      <c r="CB2342" s="9" t="s">
        <v>315</v>
      </c>
      <c r="CC2342" s="755">
        <v>9.1</v>
      </c>
      <c r="CD2342" s="9" t="s">
        <v>315</v>
      </c>
      <c r="CE2342" s="755">
        <v>57</v>
      </c>
      <c r="CF2342" s="9" t="s">
        <v>323</v>
      </c>
      <c r="CG2342" s="755">
        <v>30.9</v>
      </c>
      <c r="CH2342" s="9" t="s">
        <v>323</v>
      </c>
    </row>
    <row r="2343" spans="1:86" x14ac:dyDescent="0.25">
      <c r="A2343" s="444">
        <v>10145748</v>
      </c>
      <c r="C2343" s="772">
        <v>2421</v>
      </c>
      <c r="D2343" s="807">
        <v>0.05</v>
      </c>
      <c r="E2343" s="772">
        <f t="shared" si="99"/>
        <v>2542</v>
      </c>
      <c r="F2343" s="778">
        <v>1.1000000000000001</v>
      </c>
      <c r="G2343" s="774">
        <f t="shared" si="100"/>
        <v>2796</v>
      </c>
      <c r="H2343" s="776"/>
      <c r="I2343" s="758"/>
      <c r="J2343" s="776"/>
      <c r="K2343" s="786"/>
      <c r="L2343" s="9" t="s">
        <v>308</v>
      </c>
      <c r="M2343" s="9" t="s">
        <v>5243</v>
      </c>
      <c r="N2343" s="9" t="s">
        <v>397</v>
      </c>
      <c r="O2343" s="9" t="s">
        <v>310</v>
      </c>
      <c r="P2343" s="9" t="s">
        <v>311</v>
      </c>
      <c r="Q2343" s="9" t="s">
        <v>4895</v>
      </c>
      <c r="R2343" s="9" t="s">
        <v>4896</v>
      </c>
      <c r="S2343" s="9" t="s">
        <v>314</v>
      </c>
      <c r="T2343" s="98" t="s">
        <v>210</v>
      </c>
      <c r="U2343" s="99">
        <v>163</v>
      </c>
      <c r="V2343" s="99" t="s">
        <v>207</v>
      </c>
      <c r="W2343" s="99">
        <v>290</v>
      </c>
      <c r="X2343" s="99" t="s">
        <v>207</v>
      </c>
      <c r="Y2343" s="99">
        <v>173</v>
      </c>
      <c r="Z2343" s="99" t="s">
        <v>207</v>
      </c>
      <c r="AA2343" s="631" t="s">
        <v>578</v>
      </c>
      <c r="AB2343" s="99" t="s">
        <v>207</v>
      </c>
      <c r="AC2343" s="9">
        <v>333</v>
      </c>
      <c r="AD2343" s="9" t="s">
        <v>207</v>
      </c>
      <c r="AE2343" s="9">
        <v>131</v>
      </c>
      <c r="AF2343" s="9" t="s">
        <v>315</v>
      </c>
      <c r="AG2343" s="14" t="s">
        <v>332</v>
      </c>
      <c r="AH2343" s="14" t="s">
        <v>207</v>
      </c>
      <c r="AI2343" s="14" t="s">
        <v>333</v>
      </c>
      <c r="AJ2343" s="14" t="s">
        <v>207</v>
      </c>
      <c r="AK2343" s="9">
        <v>5</v>
      </c>
      <c r="AL2343" s="14" t="s">
        <v>207</v>
      </c>
      <c r="AM2343" s="9">
        <v>5</v>
      </c>
      <c r="AN2343" s="14" t="s">
        <v>207</v>
      </c>
      <c r="AO2343" s="9">
        <v>5</v>
      </c>
      <c r="AP2343" s="14" t="s">
        <v>207</v>
      </c>
      <c r="AQ2343" s="9">
        <v>5</v>
      </c>
      <c r="AR2343" s="14" t="s">
        <v>207</v>
      </c>
      <c r="AS2343" s="9" t="s">
        <v>0</v>
      </c>
      <c r="AT2343" s="9" t="s">
        <v>318</v>
      </c>
      <c r="AU2343" s="9" t="s">
        <v>376</v>
      </c>
      <c r="AV2343" s="9" t="s">
        <v>320</v>
      </c>
      <c r="AW2343" s="821" t="s">
        <v>5784</v>
      </c>
      <c r="AX2343" s="9">
        <v>9010600000</v>
      </c>
      <c r="AY2343" s="99">
        <v>330</v>
      </c>
      <c r="AZ2343" s="12" t="s">
        <v>207</v>
      </c>
      <c r="BA2343" s="99">
        <v>25</v>
      </c>
      <c r="BB2343" s="12" t="s">
        <v>207</v>
      </c>
      <c r="BC2343" s="99">
        <v>23</v>
      </c>
      <c r="BD2343" s="12" t="s">
        <v>207</v>
      </c>
      <c r="BE2343" s="99">
        <v>27</v>
      </c>
      <c r="BF2343" s="12" t="s">
        <v>321</v>
      </c>
      <c r="BG2343" s="654">
        <v>26.047999999999998</v>
      </c>
      <c r="BH2343" s="12" t="s">
        <v>321</v>
      </c>
      <c r="BI2343" s="99">
        <v>14</v>
      </c>
      <c r="BJ2343" s="12" t="s">
        <v>321</v>
      </c>
      <c r="BK2343" s="754">
        <v>0</v>
      </c>
      <c r="BL2343" s="12" t="s">
        <v>321</v>
      </c>
      <c r="BM2343" s="754">
        <v>5.0999999999999997E-2</v>
      </c>
      <c r="BN2343" s="12" t="s">
        <v>321</v>
      </c>
      <c r="BO2343" s="754">
        <v>11.996</v>
      </c>
      <c r="BP2343" s="12" t="s">
        <v>321</v>
      </c>
      <c r="BQ2343" s="754">
        <v>0</v>
      </c>
      <c r="BR2343" s="12" t="s">
        <v>321</v>
      </c>
      <c r="BS2343" s="654">
        <v>0</v>
      </c>
      <c r="BT2343" s="12" t="s">
        <v>321</v>
      </c>
      <c r="BU2343" s="654">
        <v>12.048</v>
      </c>
      <c r="BV2343" s="12" t="s">
        <v>321</v>
      </c>
      <c r="BW2343" s="9">
        <v>0.19</v>
      </c>
      <c r="BX2343" s="9" t="s">
        <v>322</v>
      </c>
      <c r="BY2343" s="755">
        <v>129.9</v>
      </c>
      <c r="BZ2343" s="9" t="s">
        <v>315</v>
      </c>
      <c r="CA2343" s="755">
        <v>9.8000000000000007</v>
      </c>
      <c r="CB2343" s="9" t="s">
        <v>315</v>
      </c>
      <c r="CC2343" s="755">
        <v>9.1</v>
      </c>
      <c r="CD2343" s="9" t="s">
        <v>315</v>
      </c>
      <c r="CE2343" s="755">
        <v>57</v>
      </c>
      <c r="CF2343" s="9" t="s">
        <v>323</v>
      </c>
      <c r="CG2343" s="755">
        <v>30.9</v>
      </c>
      <c r="CH2343" s="9" t="s">
        <v>323</v>
      </c>
    </row>
    <row r="2344" spans="1:86" x14ac:dyDescent="0.25">
      <c r="A2344" s="444">
        <v>10145749</v>
      </c>
      <c r="C2344" s="772">
        <v>2668</v>
      </c>
      <c r="D2344" s="807">
        <v>0.05</v>
      </c>
      <c r="E2344" s="772">
        <f t="shared" si="99"/>
        <v>2801</v>
      </c>
      <c r="F2344" s="778">
        <v>1.1000000000000001</v>
      </c>
      <c r="G2344" s="774">
        <f t="shared" si="100"/>
        <v>3081</v>
      </c>
      <c r="H2344" s="776"/>
      <c r="I2344" s="758"/>
      <c r="J2344" s="776"/>
      <c r="K2344" s="786"/>
      <c r="L2344" s="9" t="s">
        <v>308</v>
      </c>
      <c r="M2344" s="9" t="s">
        <v>5244</v>
      </c>
      <c r="N2344" s="9" t="s">
        <v>397</v>
      </c>
      <c r="O2344" s="9" t="s">
        <v>310</v>
      </c>
      <c r="P2344" s="9" t="s">
        <v>311</v>
      </c>
      <c r="Q2344" s="9" t="s">
        <v>4895</v>
      </c>
      <c r="R2344" s="9" t="s">
        <v>4896</v>
      </c>
      <c r="S2344" s="9" t="s">
        <v>314</v>
      </c>
      <c r="T2344" s="98" t="s">
        <v>210</v>
      </c>
      <c r="U2344" s="99">
        <v>174</v>
      </c>
      <c r="V2344" s="99" t="s">
        <v>207</v>
      </c>
      <c r="W2344" s="99">
        <v>310</v>
      </c>
      <c r="X2344" s="99" t="s">
        <v>207</v>
      </c>
      <c r="Y2344" s="99">
        <v>184</v>
      </c>
      <c r="Z2344" s="99" t="s">
        <v>207</v>
      </c>
      <c r="AA2344" s="631" t="s">
        <v>579</v>
      </c>
      <c r="AB2344" s="99" t="s">
        <v>207</v>
      </c>
      <c r="AC2344" s="9">
        <v>355</v>
      </c>
      <c r="AD2344" s="9" t="s">
        <v>207</v>
      </c>
      <c r="AE2344" s="9">
        <v>140</v>
      </c>
      <c r="AF2344" s="9" t="s">
        <v>315</v>
      </c>
      <c r="AG2344" s="14" t="s">
        <v>334</v>
      </c>
      <c r="AH2344" s="14" t="s">
        <v>207</v>
      </c>
      <c r="AI2344" s="14" t="s">
        <v>335</v>
      </c>
      <c r="AJ2344" s="14" t="s">
        <v>207</v>
      </c>
      <c r="AK2344" s="9">
        <v>5</v>
      </c>
      <c r="AL2344" s="14" t="s">
        <v>207</v>
      </c>
      <c r="AM2344" s="9">
        <v>5</v>
      </c>
      <c r="AN2344" s="14" t="s">
        <v>207</v>
      </c>
      <c r="AO2344" s="9">
        <v>5</v>
      </c>
      <c r="AP2344" s="14" t="s">
        <v>207</v>
      </c>
      <c r="AQ2344" s="9">
        <v>5</v>
      </c>
      <c r="AR2344" s="14" t="s">
        <v>207</v>
      </c>
      <c r="AS2344" s="9" t="s">
        <v>0</v>
      </c>
      <c r="AT2344" s="9" t="s">
        <v>318</v>
      </c>
      <c r="AU2344" s="9" t="s">
        <v>376</v>
      </c>
      <c r="AV2344" s="9" t="s">
        <v>320</v>
      </c>
      <c r="AW2344" s="821" t="s">
        <v>5785</v>
      </c>
      <c r="AX2344" s="9">
        <v>9010600000</v>
      </c>
      <c r="AY2344" s="99">
        <v>351</v>
      </c>
      <c r="AZ2344" s="12" t="s">
        <v>207</v>
      </c>
      <c r="BA2344" s="99">
        <v>25</v>
      </c>
      <c r="BB2344" s="12" t="s">
        <v>207</v>
      </c>
      <c r="BC2344" s="99">
        <v>23</v>
      </c>
      <c r="BD2344" s="12" t="s">
        <v>207</v>
      </c>
      <c r="BE2344" s="99">
        <v>31</v>
      </c>
      <c r="BF2344" s="12" t="s">
        <v>321</v>
      </c>
      <c r="BG2344" s="654">
        <v>30.559000000000001</v>
      </c>
      <c r="BH2344" s="12" t="s">
        <v>321</v>
      </c>
      <c r="BI2344" s="99">
        <v>19</v>
      </c>
      <c r="BJ2344" s="12" t="s">
        <v>321</v>
      </c>
      <c r="BK2344" s="754">
        <v>0</v>
      </c>
      <c r="BL2344" s="12" t="s">
        <v>321</v>
      </c>
      <c r="BM2344" s="754">
        <v>5.0999999999999997E-2</v>
      </c>
      <c r="BN2344" s="12" t="s">
        <v>321</v>
      </c>
      <c r="BO2344" s="754">
        <v>11.507999999999999</v>
      </c>
      <c r="BP2344" s="12" t="s">
        <v>321</v>
      </c>
      <c r="BQ2344" s="754">
        <v>0</v>
      </c>
      <c r="BR2344" s="12" t="s">
        <v>321</v>
      </c>
      <c r="BS2344" s="654">
        <v>0</v>
      </c>
      <c r="BT2344" s="12" t="s">
        <v>321</v>
      </c>
      <c r="BU2344" s="654">
        <v>11.558999999999999</v>
      </c>
      <c r="BV2344" s="12" t="s">
        <v>321</v>
      </c>
      <c r="BW2344" s="9">
        <v>0.2</v>
      </c>
      <c r="BX2344" s="9" t="s">
        <v>322</v>
      </c>
      <c r="BY2344" s="755">
        <v>138.19999999999999</v>
      </c>
      <c r="BZ2344" s="9" t="s">
        <v>315</v>
      </c>
      <c r="CA2344" s="755">
        <v>9.8000000000000007</v>
      </c>
      <c r="CB2344" s="9" t="s">
        <v>315</v>
      </c>
      <c r="CC2344" s="755">
        <v>9.1</v>
      </c>
      <c r="CD2344" s="9" t="s">
        <v>315</v>
      </c>
      <c r="CE2344" s="755">
        <v>67</v>
      </c>
      <c r="CF2344" s="9" t="s">
        <v>323</v>
      </c>
      <c r="CG2344" s="755">
        <v>41.9</v>
      </c>
      <c r="CH2344" s="9" t="s">
        <v>323</v>
      </c>
    </row>
    <row r="2345" spans="1:86" x14ac:dyDescent="0.25">
      <c r="A2345" s="444">
        <v>10145750</v>
      </c>
      <c r="C2345" s="772">
        <v>2966</v>
      </c>
      <c r="D2345" s="807">
        <v>0.05</v>
      </c>
      <c r="E2345" s="772">
        <f t="shared" si="99"/>
        <v>3114</v>
      </c>
      <c r="F2345" s="778">
        <v>1.1000000000000001</v>
      </c>
      <c r="G2345" s="774">
        <f t="shared" si="100"/>
        <v>3425</v>
      </c>
      <c r="H2345" s="776"/>
      <c r="I2345" s="758"/>
      <c r="J2345" s="776"/>
      <c r="K2345" s="786"/>
      <c r="L2345" s="9" t="s">
        <v>308</v>
      </c>
      <c r="M2345" s="9" t="s">
        <v>5245</v>
      </c>
      <c r="N2345" s="9" t="s">
        <v>397</v>
      </c>
      <c r="O2345" s="9" t="s">
        <v>310</v>
      </c>
      <c r="P2345" s="9" t="s">
        <v>311</v>
      </c>
      <c r="Q2345" s="9" t="s">
        <v>4895</v>
      </c>
      <c r="R2345" s="9" t="s">
        <v>4896</v>
      </c>
      <c r="S2345" s="9" t="s">
        <v>314</v>
      </c>
      <c r="T2345" s="98" t="s">
        <v>210</v>
      </c>
      <c r="U2345" s="99">
        <v>186</v>
      </c>
      <c r="V2345" s="99" t="s">
        <v>207</v>
      </c>
      <c r="W2345" s="99">
        <v>330</v>
      </c>
      <c r="X2345" s="99" t="s">
        <v>207</v>
      </c>
      <c r="Y2345" s="99">
        <v>196</v>
      </c>
      <c r="Z2345" s="99" t="s">
        <v>207</v>
      </c>
      <c r="AA2345" s="631" t="s">
        <v>580</v>
      </c>
      <c r="AB2345" s="99" t="s">
        <v>207</v>
      </c>
      <c r="AC2345" s="9">
        <v>379</v>
      </c>
      <c r="AD2345" s="9" t="s">
        <v>207</v>
      </c>
      <c r="AE2345" s="9">
        <v>149</v>
      </c>
      <c r="AF2345" s="9" t="s">
        <v>315</v>
      </c>
      <c r="AG2345" s="14" t="s">
        <v>336</v>
      </c>
      <c r="AH2345" s="14" t="s">
        <v>207</v>
      </c>
      <c r="AI2345" s="14" t="s">
        <v>337</v>
      </c>
      <c r="AJ2345" s="14" t="s">
        <v>207</v>
      </c>
      <c r="AK2345" s="9">
        <v>5</v>
      </c>
      <c r="AL2345" s="14" t="s">
        <v>207</v>
      </c>
      <c r="AM2345" s="9">
        <v>5</v>
      </c>
      <c r="AN2345" s="14" t="s">
        <v>207</v>
      </c>
      <c r="AO2345" s="9">
        <v>5</v>
      </c>
      <c r="AP2345" s="14" t="s">
        <v>207</v>
      </c>
      <c r="AQ2345" s="9">
        <v>5</v>
      </c>
      <c r="AR2345" s="14" t="s">
        <v>207</v>
      </c>
      <c r="AS2345" s="9" t="s">
        <v>0</v>
      </c>
      <c r="AT2345" s="9" t="s">
        <v>318</v>
      </c>
      <c r="AU2345" s="9" t="s">
        <v>376</v>
      </c>
      <c r="AV2345" s="9" t="s">
        <v>320</v>
      </c>
      <c r="AW2345" s="821" t="s">
        <v>5786</v>
      </c>
      <c r="AX2345" s="9">
        <v>9010600000</v>
      </c>
      <c r="AY2345" s="99">
        <v>371</v>
      </c>
      <c r="AZ2345" s="12" t="s">
        <v>207</v>
      </c>
      <c r="BA2345" s="99">
        <v>25</v>
      </c>
      <c r="BB2345" s="12" t="s">
        <v>207</v>
      </c>
      <c r="BC2345" s="99">
        <v>23</v>
      </c>
      <c r="BD2345" s="12" t="s">
        <v>207</v>
      </c>
      <c r="BE2345" s="99">
        <v>32</v>
      </c>
      <c r="BF2345" s="12" t="s">
        <v>321</v>
      </c>
      <c r="BG2345" s="654">
        <v>31.911000000000001</v>
      </c>
      <c r="BH2345" s="12" t="s">
        <v>321</v>
      </c>
      <c r="BI2345" s="99">
        <v>20</v>
      </c>
      <c r="BJ2345" s="12" t="s">
        <v>321</v>
      </c>
      <c r="BK2345" s="754">
        <v>0</v>
      </c>
      <c r="BL2345" s="12" t="s">
        <v>321</v>
      </c>
      <c r="BM2345" s="754">
        <v>5.0999999999999997E-2</v>
      </c>
      <c r="BN2345" s="12" t="s">
        <v>321</v>
      </c>
      <c r="BO2345" s="754">
        <v>11.86</v>
      </c>
      <c r="BP2345" s="12" t="s">
        <v>321</v>
      </c>
      <c r="BQ2345" s="754">
        <v>0</v>
      </c>
      <c r="BR2345" s="12" t="s">
        <v>321</v>
      </c>
      <c r="BS2345" s="654">
        <v>0</v>
      </c>
      <c r="BT2345" s="12" t="s">
        <v>321</v>
      </c>
      <c r="BU2345" s="654">
        <v>11.911</v>
      </c>
      <c r="BV2345" s="12" t="s">
        <v>321</v>
      </c>
      <c r="BW2345" s="9">
        <v>0.22</v>
      </c>
      <c r="BX2345" s="9" t="s">
        <v>322</v>
      </c>
      <c r="BY2345" s="755">
        <v>146.1</v>
      </c>
      <c r="BZ2345" s="9" t="s">
        <v>315</v>
      </c>
      <c r="CA2345" s="755">
        <v>9.8000000000000007</v>
      </c>
      <c r="CB2345" s="9" t="s">
        <v>315</v>
      </c>
      <c r="CC2345" s="755">
        <v>9.1</v>
      </c>
      <c r="CD2345" s="9" t="s">
        <v>315</v>
      </c>
      <c r="CE2345" s="755">
        <v>70</v>
      </c>
      <c r="CF2345" s="9" t="s">
        <v>323</v>
      </c>
      <c r="CG2345" s="755">
        <v>44.1</v>
      </c>
      <c r="CH2345" s="9" t="s">
        <v>323</v>
      </c>
    </row>
    <row r="2346" spans="1:86" x14ac:dyDescent="0.25">
      <c r="A2346" s="444">
        <v>10145751</v>
      </c>
      <c r="C2346" s="772">
        <v>3288</v>
      </c>
      <c r="D2346" s="807">
        <v>0.05</v>
      </c>
      <c r="E2346" s="772">
        <f t="shared" si="99"/>
        <v>3452</v>
      </c>
      <c r="F2346" s="778">
        <v>1.1000000000000001</v>
      </c>
      <c r="G2346" s="774">
        <f t="shared" si="100"/>
        <v>3797</v>
      </c>
      <c r="H2346" s="776"/>
      <c r="I2346" s="758"/>
      <c r="J2346" s="776"/>
      <c r="K2346" s="786"/>
      <c r="L2346" s="9" t="s">
        <v>308</v>
      </c>
      <c r="M2346" s="9" t="s">
        <v>5246</v>
      </c>
      <c r="N2346" s="9" t="s">
        <v>397</v>
      </c>
      <c r="O2346" s="9" t="s">
        <v>310</v>
      </c>
      <c r="P2346" s="9" t="s">
        <v>311</v>
      </c>
      <c r="Q2346" s="9" t="s">
        <v>4895</v>
      </c>
      <c r="R2346" s="9" t="s">
        <v>4896</v>
      </c>
      <c r="S2346" s="9" t="s">
        <v>314</v>
      </c>
      <c r="T2346" s="98" t="s">
        <v>210</v>
      </c>
      <c r="U2346" s="99">
        <v>197</v>
      </c>
      <c r="V2346" s="99" t="s">
        <v>207</v>
      </c>
      <c r="W2346" s="99">
        <v>350</v>
      </c>
      <c r="X2346" s="99" t="s">
        <v>207</v>
      </c>
      <c r="Y2346" s="99">
        <v>207</v>
      </c>
      <c r="Z2346" s="99" t="s">
        <v>207</v>
      </c>
      <c r="AA2346" s="631" t="s">
        <v>581</v>
      </c>
      <c r="AB2346" s="99" t="s">
        <v>207</v>
      </c>
      <c r="AC2346" s="9">
        <v>402</v>
      </c>
      <c r="AD2346" s="9" t="s">
        <v>207</v>
      </c>
      <c r="AE2346" s="9">
        <v>158</v>
      </c>
      <c r="AF2346" s="9" t="s">
        <v>315</v>
      </c>
      <c r="AG2346" s="14" t="s">
        <v>338</v>
      </c>
      <c r="AH2346" s="14" t="s">
        <v>207</v>
      </c>
      <c r="AI2346" s="14" t="s">
        <v>339</v>
      </c>
      <c r="AJ2346" s="14" t="s">
        <v>207</v>
      </c>
      <c r="AK2346" s="9">
        <v>5</v>
      </c>
      <c r="AL2346" s="14" t="s">
        <v>207</v>
      </c>
      <c r="AM2346" s="9">
        <v>5</v>
      </c>
      <c r="AN2346" s="14" t="s">
        <v>207</v>
      </c>
      <c r="AO2346" s="9">
        <v>5</v>
      </c>
      <c r="AP2346" s="14" t="s">
        <v>207</v>
      </c>
      <c r="AQ2346" s="9">
        <v>5</v>
      </c>
      <c r="AR2346" s="14" t="s">
        <v>207</v>
      </c>
      <c r="AS2346" s="9" t="s">
        <v>0</v>
      </c>
      <c r="AT2346" s="9" t="s">
        <v>318</v>
      </c>
      <c r="AU2346" s="9" t="s">
        <v>376</v>
      </c>
      <c r="AV2346" s="9" t="s">
        <v>320</v>
      </c>
      <c r="AW2346" s="821" t="s">
        <v>5787</v>
      </c>
      <c r="AX2346" s="9">
        <v>9010600000</v>
      </c>
      <c r="AY2346" s="99">
        <v>391</v>
      </c>
      <c r="AZ2346" s="12" t="s">
        <v>207</v>
      </c>
      <c r="BA2346" s="99">
        <v>25</v>
      </c>
      <c r="BB2346" s="12" t="s">
        <v>207</v>
      </c>
      <c r="BC2346" s="99">
        <v>23</v>
      </c>
      <c r="BD2346" s="12" t="s">
        <v>207</v>
      </c>
      <c r="BE2346" s="99">
        <v>39</v>
      </c>
      <c r="BF2346" s="12" t="s">
        <v>321</v>
      </c>
      <c r="BG2346" s="654">
        <v>38.143000000000001</v>
      </c>
      <c r="BH2346" s="12" t="s">
        <v>321</v>
      </c>
      <c r="BI2346" s="99">
        <v>26</v>
      </c>
      <c r="BJ2346" s="12" t="s">
        <v>321</v>
      </c>
      <c r="BK2346" s="754">
        <v>0</v>
      </c>
      <c r="BL2346" s="12" t="s">
        <v>321</v>
      </c>
      <c r="BM2346" s="754">
        <v>5.0999999999999997E-2</v>
      </c>
      <c r="BN2346" s="12" t="s">
        <v>321</v>
      </c>
      <c r="BO2346" s="754">
        <v>12.092000000000001</v>
      </c>
      <c r="BP2346" s="12" t="s">
        <v>321</v>
      </c>
      <c r="BQ2346" s="754">
        <v>0</v>
      </c>
      <c r="BR2346" s="12" t="s">
        <v>321</v>
      </c>
      <c r="BS2346" s="654">
        <v>0</v>
      </c>
      <c r="BT2346" s="12" t="s">
        <v>321</v>
      </c>
      <c r="BU2346" s="654">
        <v>12.143000000000001</v>
      </c>
      <c r="BV2346" s="12" t="s">
        <v>321</v>
      </c>
      <c r="BW2346" s="9">
        <v>0.23</v>
      </c>
      <c r="BX2346" s="9" t="s">
        <v>322</v>
      </c>
      <c r="BY2346" s="755">
        <v>153.9</v>
      </c>
      <c r="BZ2346" s="9" t="s">
        <v>315</v>
      </c>
      <c r="CA2346" s="755">
        <v>9.8000000000000007</v>
      </c>
      <c r="CB2346" s="9" t="s">
        <v>315</v>
      </c>
      <c r="CC2346" s="755">
        <v>9.1</v>
      </c>
      <c r="CD2346" s="9" t="s">
        <v>315</v>
      </c>
      <c r="CE2346" s="755">
        <v>84</v>
      </c>
      <c r="CF2346" s="9" t="s">
        <v>323</v>
      </c>
      <c r="CG2346" s="755">
        <v>57.3</v>
      </c>
      <c r="CH2346" s="9" t="s">
        <v>323</v>
      </c>
    </row>
    <row r="2347" spans="1:86" x14ac:dyDescent="0.25">
      <c r="A2347" s="444">
        <v>10145752</v>
      </c>
      <c r="C2347" s="772">
        <v>3659</v>
      </c>
      <c r="D2347" s="807">
        <v>0.05</v>
      </c>
      <c r="E2347" s="772">
        <f t="shared" si="99"/>
        <v>3842</v>
      </c>
      <c r="F2347" s="778">
        <v>1.1000000000000001</v>
      </c>
      <c r="G2347" s="774">
        <f t="shared" si="100"/>
        <v>4226</v>
      </c>
      <c r="H2347" s="776"/>
      <c r="I2347" s="758"/>
      <c r="J2347" s="776"/>
      <c r="K2347" s="786"/>
      <c r="L2347" s="9" t="s">
        <v>308</v>
      </c>
      <c r="M2347" s="9" t="s">
        <v>5247</v>
      </c>
      <c r="N2347" s="9" t="s">
        <v>397</v>
      </c>
      <c r="O2347" s="9" t="s">
        <v>310</v>
      </c>
      <c r="P2347" s="9" t="s">
        <v>311</v>
      </c>
      <c r="Q2347" s="9" t="s">
        <v>4895</v>
      </c>
      <c r="R2347" s="9" t="s">
        <v>4896</v>
      </c>
      <c r="S2347" s="9" t="s">
        <v>314</v>
      </c>
      <c r="T2347" s="98" t="s">
        <v>210</v>
      </c>
      <c r="U2347" s="99">
        <v>208</v>
      </c>
      <c r="V2347" s="99" t="s">
        <v>207</v>
      </c>
      <c r="W2347" s="99">
        <v>370</v>
      </c>
      <c r="X2347" s="99" t="s">
        <v>207</v>
      </c>
      <c r="Y2347" s="99">
        <v>218</v>
      </c>
      <c r="Z2347" s="99" t="s">
        <v>207</v>
      </c>
      <c r="AA2347" s="631" t="s">
        <v>582</v>
      </c>
      <c r="AB2347" s="99" t="s">
        <v>207</v>
      </c>
      <c r="AC2347" s="9">
        <v>424</v>
      </c>
      <c r="AD2347" s="9" t="s">
        <v>207</v>
      </c>
      <c r="AE2347" s="9">
        <v>167</v>
      </c>
      <c r="AF2347" s="9" t="s">
        <v>315</v>
      </c>
      <c r="AG2347" s="14" t="s">
        <v>340</v>
      </c>
      <c r="AH2347" s="14" t="s">
        <v>207</v>
      </c>
      <c r="AI2347" s="14" t="s">
        <v>341</v>
      </c>
      <c r="AJ2347" s="14" t="s">
        <v>207</v>
      </c>
      <c r="AK2347" s="9">
        <v>5</v>
      </c>
      <c r="AL2347" s="14" t="s">
        <v>207</v>
      </c>
      <c r="AM2347" s="9">
        <v>5</v>
      </c>
      <c r="AN2347" s="14" t="s">
        <v>207</v>
      </c>
      <c r="AO2347" s="9">
        <v>5</v>
      </c>
      <c r="AP2347" s="14" t="s">
        <v>207</v>
      </c>
      <c r="AQ2347" s="9">
        <v>5</v>
      </c>
      <c r="AR2347" s="14" t="s">
        <v>207</v>
      </c>
      <c r="AS2347" s="9" t="s">
        <v>0</v>
      </c>
      <c r="AT2347" s="9" t="s">
        <v>318</v>
      </c>
      <c r="AU2347" s="9" t="s">
        <v>376</v>
      </c>
      <c r="AV2347" s="9" t="s">
        <v>320</v>
      </c>
      <c r="AW2347" s="821" t="s">
        <v>5788</v>
      </c>
      <c r="AX2347" s="9">
        <v>9010600000</v>
      </c>
      <c r="AY2347" s="99">
        <v>419</v>
      </c>
      <c r="AZ2347" s="12" t="s">
        <v>207</v>
      </c>
      <c r="BA2347" s="99">
        <v>30</v>
      </c>
      <c r="BB2347" s="12" t="s">
        <v>207</v>
      </c>
      <c r="BC2347" s="99">
        <v>33</v>
      </c>
      <c r="BD2347" s="12" t="s">
        <v>207</v>
      </c>
      <c r="BE2347" s="99">
        <v>71</v>
      </c>
      <c r="BF2347" s="12" t="s">
        <v>321</v>
      </c>
      <c r="BG2347" s="654">
        <v>70.210999999999999</v>
      </c>
      <c r="BH2347" s="12" t="s">
        <v>321</v>
      </c>
      <c r="BI2347" s="99">
        <v>27</v>
      </c>
      <c r="BJ2347" s="12" t="s">
        <v>321</v>
      </c>
      <c r="BK2347" s="754">
        <v>0</v>
      </c>
      <c r="BL2347" s="12" t="s">
        <v>321</v>
      </c>
      <c r="BM2347" s="754">
        <v>5.0999999999999997E-2</v>
      </c>
      <c r="BN2347" s="12" t="s">
        <v>321</v>
      </c>
      <c r="BO2347" s="754">
        <v>4.8079999999999998</v>
      </c>
      <c r="BP2347" s="12" t="s">
        <v>321</v>
      </c>
      <c r="BQ2347" s="754">
        <v>0.02</v>
      </c>
      <c r="BR2347" s="12" t="s">
        <v>321</v>
      </c>
      <c r="BS2347" s="654">
        <v>38.331000000000003</v>
      </c>
      <c r="BT2347" s="12" t="s">
        <v>321</v>
      </c>
      <c r="BU2347" s="654">
        <v>43.210999999999999</v>
      </c>
      <c r="BV2347" s="12" t="s">
        <v>321</v>
      </c>
      <c r="BW2347" s="9">
        <v>0.42</v>
      </c>
      <c r="BX2347" s="9" t="s">
        <v>322</v>
      </c>
      <c r="BY2347" s="755">
        <v>165</v>
      </c>
      <c r="BZ2347" s="9" t="s">
        <v>315</v>
      </c>
      <c r="CA2347" s="755">
        <v>11.8</v>
      </c>
      <c r="CB2347" s="9" t="s">
        <v>315</v>
      </c>
      <c r="CC2347" s="755">
        <v>13</v>
      </c>
      <c r="CD2347" s="9" t="s">
        <v>315</v>
      </c>
      <c r="CE2347" s="755">
        <v>155</v>
      </c>
      <c r="CF2347" s="9" t="s">
        <v>323</v>
      </c>
      <c r="CG2347" s="755">
        <v>59.5</v>
      </c>
      <c r="CH2347" s="9" t="s">
        <v>323</v>
      </c>
    </row>
    <row r="2348" spans="1:86" x14ac:dyDescent="0.25">
      <c r="A2348" s="444">
        <v>10145753</v>
      </c>
      <c r="C2348" s="772">
        <v>4053</v>
      </c>
      <c r="D2348" s="807">
        <v>0.05</v>
      </c>
      <c r="E2348" s="772">
        <f t="shared" si="99"/>
        <v>4256</v>
      </c>
      <c r="F2348" s="778">
        <v>1.1000000000000001</v>
      </c>
      <c r="G2348" s="774">
        <f t="shared" si="100"/>
        <v>4682</v>
      </c>
      <c r="H2348" s="776"/>
      <c r="I2348" s="758"/>
      <c r="J2348" s="776"/>
      <c r="K2348" s="786"/>
      <c r="L2348" s="9" t="s">
        <v>308</v>
      </c>
      <c r="M2348" s="9" t="s">
        <v>5248</v>
      </c>
      <c r="N2348" s="9" t="s">
        <v>397</v>
      </c>
      <c r="O2348" s="9" t="s">
        <v>310</v>
      </c>
      <c r="P2348" s="9" t="s">
        <v>311</v>
      </c>
      <c r="Q2348" s="9" t="s">
        <v>4895</v>
      </c>
      <c r="R2348" s="9" t="s">
        <v>4896</v>
      </c>
      <c r="S2348" s="9" t="s">
        <v>314</v>
      </c>
      <c r="T2348" s="98" t="s">
        <v>210</v>
      </c>
      <c r="U2348" s="99">
        <v>219</v>
      </c>
      <c r="V2348" s="99" t="s">
        <v>207</v>
      </c>
      <c r="W2348" s="99">
        <v>390</v>
      </c>
      <c r="X2348" s="99" t="s">
        <v>207</v>
      </c>
      <c r="Y2348" s="99">
        <v>229</v>
      </c>
      <c r="Z2348" s="99" t="s">
        <v>207</v>
      </c>
      <c r="AA2348" s="631" t="s">
        <v>583</v>
      </c>
      <c r="AB2348" s="99" t="s">
        <v>207</v>
      </c>
      <c r="AC2348" s="9">
        <v>447</v>
      </c>
      <c r="AD2348" s="9" t="s">
        <v>207</v>
      </c>
      <c r="AE2348" s="9">
        <v>176</v>
      </c>
      <c r="AF2348" s="9" t="s">
        <v>315</v>
      </c>
      <c r="AG2348" s="14" t="s">
        <v>342</v>
      </c>
      <c r="AH2348" s="14" t="s">
        <v>207</v>
      </c>
      <c r="AI2348" s="14" t="s">
        <v>343</v>
      </c>
      <c r="AJ2348" s="14" t="s">
        <v>207</v>
      </c>
      <c r="AK2348" s="9">
        <v>5</v>
      </c>
      <c r="AL2348" s="14" t="s">
        <v>207</v>
      </c>
      <c r="AM2348" s="9">
        <v>5</v>
      </c>
      <c r="AN2348" s="14" t="s">
        <v>207</v>
      </c>
      <c r="AO2348" s="9">
        <v>5</v>
      </c>
      <c r="AP2348" s="14" t="s">
        <v>207</v>
      </c>
      <c r="AQ2348" s="9">
        <v>5</v>
      </c>
      <c r="AR2348" s="14" t="s">
        <v>207</v>
      </c>
      <c r="AS2348" s="9" t="s">
        <v>0</v>
      </c>
      <c r="AT2348" s="9" t="s">
        <v>318</v>
      </c>
      <c r="AU2348" s="9" t="s">
        <v>376</v>
      </c>
      <c r="AV2348" s="9" t="s">
        <v>320</v>
      </c>
      <c r="AW2348" s="821" t="s">
        <v>5789</v>
      </c>
      <c r="AX2348" s="9">
        <v>9010600000</v>
      </c>
      <c r="AY2348" s="99">
        <v>434</v>
      </c>
      <c r="AZ2348" s="12" t="s">
        <v>207</v>
      </c>
      <c r="BA2348" s="99">
        <v>30</v>
      </c>
      <c r="BB2348" s="12" t="s">
        <v>207</v>
      </c>
      <c r="BC2348" s="99">
        <v>33</v>
      </c>
      <c r="BD2348" s="12" t="s">
        <v>207</v>
      </c>
      <c r="BE2348" s="99">
        <v>75</v>
      </c>
      <c r="BF2348" s="12" t="s">
        <v>321</v>
      </c>
      <c r="BG2348" s="654">
        <v>74.393000000000001</v>
      </c>
      <c r="BH2348" s="12" t="s">
        <v>321</v>
      </c>
      <c r="BI2348" s="99">
        <v>29</v>
      </c>
      <c r="BJ2348" s="12" t="s">
        <v>321</v>
      </c>
      <c r="BK2348" s="754">
        <v>0</v>
      </c>
      <c r="BL2348" s="12" t="s">
        <v>321</v>
      </c>
      <c r="BM2348" s="754">
        <v>5.0999999999999997E-2</v>
      </c>
      <c r="BN2348" s="12" t="s">
        <v>321</v>
      </c>
      <c r="BO2348" s="754">
        <v>5.9080000000000004</v>
      </c>
      <c r="BP2348" s="12" t="s">
        <v>321</v>
      </c>
      <c r="BQ2348" s="754">
        <v>0.02</v>
      </c>
      <c r="BR2348" s="12" t="s">
        <v>321</v>
      </c>
      <c r="BS2348" s="654">
        <v>39.412999999999997</v>
      </c>
      <c r="BT2348" s="12" t="s">
        <v>321</v>
      </c>
      <c r="BU2348" s="654">
        <v>45.393000000000001</v>
      </c>
      <c r="BV2348" s="12" t="s">
        <v>321</v>
      </c>
      <c r="BW2348" s="9">
        <v>0.44</v>
      </c>
      <c r="BX2348" s="9" t="s">
        <v>322</v>
      </c>
      <c r="BY2348" s="755">
        <v>170.9</v>
      </c>
      <c r="BZ2348" s="9" t="s">
        <v>315</v>
      </c>
      <c r="CA2348" s="755">
        <v>11.8</v>
      </c>
      <c r="CB2348" s="9" t="s">
        <v>315</v>
      </c>
      <c r="CC2348" s="755">
        <v>13</v>
      </c>
      <c r="CD2348" s="9" t="s">
        <v>315</v>
      </c>
      <c r="CE2348" s="755">
        <v>164</v>
      </c>
      <c r="CF2348" s="9" t="s">
        <v>323</v>
      </c>
      <c r="CG2348" s="755">
        <v>63.9</v>
      </c>
      <c r="CH2348" s="9" t="s">
        <v>323</v>
      </c>
    </row>
    <row r="2349" spans="1:86" x14ac:dyDescent="0.25">
      <c r="A2349" s="444">
        <v>10105736</v>
      </c>
      <c r="C2349" s="772">
        <v>1535</v>
      </c>
      <c r="D2349" s="807">
        <v>0.05</v>
      </c>
      <c r="E2349" s="772">
        <f t="shared" si="99"/>
        <v>1612</v>
      </c>
      <c r="F2349" s="778">
        <v>1.1000000000000001</v>
      </c>
      <c r="G2349" s="774">
        <f t="shared" si="100"/>
        <v>1773</v>
      </c>
      <c r="H2349" s="776"/>
      <c r="I2349" s="758"/>
      <c r="J2349" s="776"/>
      <c r="K2349" s="786"/>
      <c r="L2349" s="9" t="s">
        <v>308</v>
      </c>
      <c r="M2349" s="9" t="s">
        <v>5088</v>
      </c>
      <c r="N2349" s="9" t="s">
        <v>397</v>
      </c>
      <c r="O2349" s="9" t="s">
        <v>310</v>
      </c>
      <c r="P2349" s="9" t="s">
        <v>311</v>
      </c>
      <c r="Q2349" s="9" t="s">
        <v>4895</v>
      </c>
      <c r="R2349" s="9" t="s">
        <v>4896</v>
      </c>
      <c r="S2349" s="9" t="s">
        <v>373</v>
      </c>
      <c r="T2349" s="98" t="s">
        <v>234</v>
      </c>
      <c r="U2349" s="99">
        <v>143</v>
      </c>
      <c r="V2349" s="99" t="s">
        <v>207</v>
      </c>
      <c r="W2349" s="99">
        <v>190</v>
      </c>
      <c r="X2349" s="99" t="s">
        <v>207</v>
      </c>
      <c r="Y2349" s="99">
        <v>153</v>
      </c>
      <c r="Z2349" s="99" t="s">
        <v>207</v>
      </c>
      <c r="AA2349" s="631" t="s">
        <v>202</v>
      </c>
      <c r="AB2349" s="99" t="s">
        <v>207</v>
      </c>
      <c r="AC2349" s="9">
        <v>238</v>
      </c>
      <c r="AD2349" s="9" t="s">
        <v>207</v>
      </c>
      <c r="AE2349" s="9">
        <v>94</v>
      </c>
      <c r="AF2349" s="9" t="s">
        <v>315</v>
      </c>
      <c r="AG2349" s="14" t="s">
        <v>374</v>
      </c>
      <c r="AH2349" s="14" t="s">
        <v>207</v>
      </c>
      <c r="AI2349" s="14" t="s">
        <v>375</v>
      </c>
      <c r="AJ2349" s="14" t="s">
        <v>207</v>
      </c>
      <c r="AK2349" s="9">
        <v>5</v>
      </c>
      <c r="AL2349" s="14" t="s">
        <v>207</v>
      </c>
      <c r="AM2349" s="9">
        <v>5</v>
      </c>
      <c r="AN2349" s="14" t="s">
        <v>207</v>
      </c>
      <c r="AO2349" s="9">
        <v>5</v>
      </c>
      <c r="AP2349" s="14" t="s">
        <v>207</v>
      </c>
      <c r="AQ2349" s="9">
        <v>5</v>
      </c>
      <c r="AR2349" s="14" t="s">
        <v>207</v>
      </c>
      <c r="AS2349" s="9" t="s">
        <v>0</v>
      </c>
      <c r="AT2349" s="9" t="s">
        <v>318</v>
      </c>
      <c r="AU2349" s="9" t="s">
        <v>376</v>
      </c>
      <c r="AV2349" s="9" t="s">
        <v>320</v>
      </c>
      <c r="AW2349" s="821" t="s">
        <v>5790</v>
      </c>
      <c r="AX2349" s="9">
        <v>9010600000</v>
      </c>
      <c r="AY2349" s="99">
        <v>231</v>
      </c>
      <c r="AZ2349" s="12" t="s">
        <v>207</v>
      </c>
      <c r="BA2349" s="99">
        <v>25</v>
      </c>
      <c r="BB2349" s="12" t="s">
        <v>207</v>
      </c>
      <c r="BC2349" s="99">
        <v>23</v>
      </c>
      <c r="BD2349" s="12" t="s">
        <v>207</v>
      </c>
      <c r="BE2349" s="99">
        <v>20</v>
      </c>
      <c r="BF2349" s="12" t="s">
        <v>321</v>
      </c>
      <c r="BG2349" s="654">
        <v>19.007999999999999</v>
      </c>
      <c r="BH2349" s="12" t="s">
        <v>321</v>
      </c>
      <c r="BI2349" s="99">
        <v>11</v>
      </c>
      <c r="BJ2349" s="12" t="s">
        <v>321</v>
      </c>
      <c r="BK2349" s="754">
        <v>0</v>
      </c>
      <c r="BL2349" s="12" t="s">
        <v>321</v>
      </c>
      <c r="BM2349" s="754">
        <v>5.0999999999999997E-2</v>
      </c>
      <c r="BN2349" s="12" t="s">
        <v>321</v>
      </c>
      <c r="BO2349" s="754">
        <v>7.9569999999999999</v>
      </c>
      <c r="BP2349" s="12" t="s">
        <v>321</v>
      </c>
      <c r="BQ2349" s="754">
        <v>0</v>
      </c>
      <c r="BR2349" s="12" t="s">
        <v>321</v>
      </c>
      <c r="BS2349" s="654">
        <v>0</v>
      </c>
      <c r="BT2349" s="12" t="s">
        <v>321</v>
      </c>
      <c r="BU2349" s="654">
        <v>8.0079999999999991</v>
      </c>
      <c r="BV2349" s="12" t="s">
        <v>321</v>
      </c>
      <c r="BW2349" s="9">
        <v>0.13</v>
      </c>
      <c r="BX2349" s="9" t="s">
        <v>322</v>
      </c>
      <c r="BY2349" s="755">
        <v>90.9</v>
      </c>
      <c r="BZ2349" s="9" t="s">
        <v>315</v>
      </c>
      <c r="CA2349" s="755">
        <v>9.8000000000000007</v>
      </c>
      <c r="CB2349" s="9" t="s">
        <v>315</v>
      </c>
      <c r="CC2349" s="755">
        <v>9.1</v>
      </c>
      <c r="CD2349" s="9" t="s">
        <v>315</v>
      </c>
      <c r="CE2349" s="755">
        <v>42</v>
      </c>
      <c r="CF2349" s="9" t="s">
        <v>323</v>
      </c>
      <c r="CG2349" s="755">
        <v>24.3</v>
      </c>
      <c r="CH2349" s="9" t="s">
        <v>323</v>
      </c>
    </row>
    <row r="2350" spans="1:86" x14ac:dyDescent="0.25">
      <c r="A2350" s="444">
        <v>10105737</v>
      </c>
      <c r="C2350" s="772">
        <v>1665</v>
      </c>
      <c r="D2350" s="807">
        <v>0.05</v>
      </c>
      <c r="E2350" s="772">
        <f t="shared" si="99"/>
        <v>1748</v>
      </c>
      <c r="F2350" s="778">
        <v>1.1000000000000001</v>
      </c>
      <c r="G2350" s="774">
        <f t="shared" si="100"/>
        <v>1923</v>
      </c>
      <c r="H2350" s="776"/>
      <c r="I2350" s="758"/>
      <c r="J2350" s="776"/>
      <c r="K2350" s="786"/>
      <c r="L2350" s="9" t="s">
        <v>308</v>
      </c>
      <c r="M2350" s="9" t="s">
        <v>5089</v>
      </c>
      <c r="N2350" s="9" t="s">
        <v>397</v>
      </c>
      <c r="O2350" s="9" t="s">
        <v>310</v>
      </c>
      <c r="P2350" s="9" t="s">
        <v>311</v>
      </c>
      <c r="Q2350" s="9" t="s">
        <v>4895</v>
      </c>
      <c r="R2350" s="9" t="s">
        <v>4896</v>
      </c>
      <c r="S2350" s="9" t="s">
        <v>373</v>
      </c>
      <c r="T2350" s="98" t="s">
        <v>234</v>
      </c>
      <c r="U2350" s="99">
        <v>158</v>
      </c>
      <c r="V2350" s="99" t="s">
        <v>207</v>
      </c>
      <c r="W2350" s="99">
        <v>210</v>
      </c>
      <c r="X2350" s="99" t="s">
        <v>207</v>
      </c>
      <c r="Y2350" s="99">
        <v>168</v>
      </c>
      <c r="Z2350" s="99" t="s">
        <v>207</v>
      </c>
      <c r="AA2350" s="631" t="s">
        <v>574</v>
      </c>
      <c r="AB2350" s="99" t="s">
        <v>207</v>
      </c>
      <c r="AC2350" s="9">
        <v>263</v>
      </c>
      <c r="AD2350" s="9" t="s">
        <v>207</v>
      </c>
      <c r="AE2350" s="9">
        <v>104</v>
      </c>
      <c r="AF2350" s="9" t="s">
        <v>315</v>
      </c>
      <c r="AG2350" s="14" t="s">
        <v>377</v>
      </c>
      <c r="AH2350" s="14" t="s">
        <v>207</v>
      </c>
      <c r="AI2350" s="14" t="s">
        <v>378</v>
      </c>
      <c r="AJ2350" s="14" t="s">
        <v>207</v>
      </c>
      <c r="AK2350" s="9">
        <v>5</v>
      </c>
      <c r="AL2350" s="14" t="s">
        <v>207</v>
      </c>
      <c r="AM2350" s="9">
        <v>5</v>
      </c>
      <c r="AN2350" s="14" t="s">
        <v>207</v>
      </c>
      <c r="AO2350" s="9">
        <v>5</v>
      </c>
      <c r="AP2350" s="14" t="s">
        <v>207</v>
      </c>
      <c r="AQ2350" s="9">
        <v>5</v>
      </c>
      <c r="AR2350" s="14" t="s">
        <v>207</v>
      </c>
      <c r="AS2350" s="9" t="s">
        <v>0</v>
      </c>
      <c r="AT2350" s="9" t="s">
        <v>318</v>
      </c>
      <c r="AU2350" s="9" t="s">
        <v>376</v>
      </c>
      <c r="AV2350" s="9" t="s">
        <v>320</v>
      </c>
      <c r="AW2350" s="821" t="s">
        <v>5791</v>
      </c>
      <c r="AX2350" s="9">
        <v>9010600000</v>
      </c>
      <c r="AY2350" s="99">
        <v>251</v>
      </c>
      <c r="AZ2350" s="12" t="s">
        <v>207</v>
      </c>
      <c r="BA2350" s="99">
        <v>25</v>
      </c>
      <c r="BB2350" s="12" t="s">
        <v>207</v>
      </c>
      <c r="BC2350" s="99">
        <v>23</v>
      </c>
      <c r="BD2350" s="12" t="s">
        <v>207</v>
      </c>
      <c r="BE2350" s="99">
        <v>21</v>
      </c>
      <c r="BF2350" s="12" t="s">
        <v>321</v>
      </c>
      <c r="BG2350" s="654">
        <v>20.239999999999998</v>
      </c>
      <c r="BH2350" s="12" t="s">
        <v>321</v>
      </c>
      <c r="BI2350" s="99">
        <v>12</v>
      </c>
      <c r="BJ2350" s="12" t="s">
        <v>321</v>
      </c>
      <c r="BK2350" s="754">
        <v>0</v>
      </c>
      <c r="BL2350" s="12" t="s">
        <v>321</v>
      </c>
      <c r="BM2350" s="754">
        <v>5.0999999999999997E-2</v>
      </c>
      <c r="BN2350" s="12" t="s">
        <v>321</v>
      </c>
      <c r="BO2350" s="754">
        <v>8.1890000000000001</v>
      </c>
      <c r="BP2350" s="12" t="s">
        <v>321</v>
      </c>
      <c r="BQ2350" s="754">
        <v>0</v>
      </c>
      <c r="BR2350" s="12" t="s">
        <v>321</v>
      </c>
      <c r="BS2350" s="654">
        <v>0</v>
      </c>
      <c r="BT2350" s="12" t="s">
        <v>321</v>
      </c>
      <c r="BU2350" s="654">
        <v>8.24</v>
      </c>
      <c r="BV2350" s="12" t="s">
        <v>321</v>
      </c>
      <c r="BW2350" s="9">
        <v>0.15</v>
      </c>
      <c r="BX2350" s="9" t="s">
        <v>322</v>
      </c>
      <c r="BY2350" s="755">
        <v>98.8</v>
      </c>
      <c r="BZ2350" s="9" t="s">
        <v>315</v>
      </c>
      <c r="CA2350" s="755">
        <v>9.8000000000000007</v>
      </c>
      <c r="CB2350" s="9" t="s">
        <v>315</v>
      </c>
      <c r="CC2350" s="755">
        <v>9.1</v>
      </c>
      <c r="CD2350" s="9" t="s">
        <v>315</v>
      </c>
      <c r="CE2350" s="755">
        <v>45</v>
      </c>
      <c r="CF2350" s="9" t="s">
        <v>323</v>
      </c>
      <c r="CG2350" s="755">
        <v>26.5</v>
      </c>
      <c r="CH2350" s="9" t="s">
        <v>323</v>
      </c>
    </row>
    <row r="2351" spans="1:86" x14ac:dyDescent="0.25">
      <c r="A2351" s="444">
        <v>10105738</v>
      </c>
      <c r="C2351" s="772">
        <v>1820</v>
      </c>
      <c r="D2351" s="807">
        <v>0.05</v>
      </c>
      <c r="E2351" s="772">
        <f t="shared" si="99"/>
        <v>1911</v>
      </c>
      <c r="F2351" s="778">
        <v>1.1000000000000001</v>
      </c>
      <c r="G2351" s="774">
        <f t="shared" si="100"/>
        <v>2102</v>
      </c>
      <c r="H2351" s="776"/>
      <c r="I2351" s="758"/>
      <c r="J2351" s="776"/>
      <c r="K2351" s="786"/>
      <c r="L2351" s="9" t="s">
        <v>308</v>
      </c>
      <c r="M2351" s="9" t="s">
        <v>5090</v>
      </c>
      <c r="N2351" s="9" t="s">
        <v>397</v>
      </c>
      <c r="O2351" s="9" t="s">
        <v>310</v>
      </c>
      <c r="P2351" s="9" t="s">
        <v>311</v>
      </c>
      <c r="Q2351" s="9" t="s">
        <v>4895</v>
      </c>
      <c r="R2351" s="9" t="s">
        <v>4896</v>
      </c>
      <c r="S2351" s="9" t="s">
        <v>373</v>
      </c>
      <c r="T2351" s="98" t="s">
        <v>234</v>
      </c>
      <c r="U2351" s="99">
        <v>173</v>
      </c>
      <c r="V2351" s="99" t="s">
        <v>207</v>
      </c>
      <c r="W2351" s="99">
        <v>230</v>
      </c>
      <c r="X2351" s="99" t="s">
        <v>207</v>
      </c>
      <c r="Y2351" s="99">
        <v>183</v>
      </c>
      <c r="Z2351" s="99" t="s">
        <v>207</v>
      </c>
      <c r="AA2351" s="631" t="s">
        <v>575</v>
      </c>
      <c r="AB2351" s="99" t="s">
        <v>207</v>
      </c>
      <c r="AC2351" s="9">
        <v>288</v>
      </c>
      <c r="AD2351" s="9" t="s">
        <v>207</v>
      </c>
      <c r="AE2351" s="9">
        <v>113</v>
      </c>
      <c r="AF2351" s="9" t="s">
        <v>315</v>
      </c>
      <c r="AG2351" s="14" t="s">
        <v>379</v>
      </c>
      <c r="AH2351" s="14" t="s">
        <v>207</v>
      </c>
      <c r="AI2351" s="14" t="s">
        <v>380</v>
      </c>
      <c r="AJ2351" s="14" t="s">
        <v>207</v>
      </c>
      <c r="AK2351" s="9">
        <v>5</v>
      </c>
      <c r="AL2351" s="14" t="s">
        <v>207</v>
      </c>
      <c r="AM2351" s="9">
        <v>5</v>
      </c>
      <c r="AN2351" s="14" t="s">
        <v>207</v>
      </c>
      <c r="AO2351" s="9">
        <v>5</v>
      </c>
      <c r="AP2351" s="14" t="s">
        <v>207</v>
      </c>
      <c r="AQ2351" s="9">
        <v>5</v>
      </c>
      <c r="AR2351" s="14" t="s">
        <v>207</v>
      </c>
      <c r="AS2351" s="9" t="s">
        <v>0</v>
      </c>
      <c r="AT2351" s="9" t="s">
        <v>318</v>
      </c>
      <c r="AU2351" s="9" t="s">
        <v>376</v>
      </c>
      <c r="AV2351" s="9" t="s">
        <v>320</v>
      </c>
      <c r="AW2351" s="821" t="s">
        <v>5792</v>
      </c>
      <c r="AX2351" s="9">
        <v>9010600000</v>
      </c>
      <c r="AY2351" s="99">
        <v>272</v>
      </c>
      <c r="AZ2351" s="12" t="s">
        <v>207</v>
      </c>
      <c r="BA2351" s="99">
        <v>25</v>
      </c>
      <c r="BB2351" s="12" t="s">
        <v>207</v>
      </c>
      <c r="BC2351" s="99">
        <v>23</v>
      </c>
      <c r="BD2351" s="12" t="s">
        <v>207</v>
      </c>
      <c r="BE2351" s="99">
        <v>23</v>
      </c>
      <c r="BF2351" s="12" t="s">
        <v>321</v>
      </c>
      <c r="BG2351" s="654">
        <v>22.712</v>
      </c>
      <c r="BH2351" s="12" t="s">
        <v>321</v>
      </c>
      <c r="BI2351" s="99">
        <v>13</v>
      </c>
      <c r="BJ2351" s="12" t="s">
        <v>321</v>
      </c>
      <c r="BK2351" s="754">
        <v>0</v>
      </c>
      <c r="BL2351" s="12" t="s">
        <v>321</v>
      </c>
      <c r="BM2351" s="754">
        <v>5.0999999999999997E-2</v>
      </c>
      <c r="BN2351" s="12" t="s">
        <v>321</v>
      </c>
      <c r="BO2351" s="754">
        <v>9.6609999999999996</v>
      </c>
      <c r="BP2351" s="12" t="s">
        <v>321</v>
      </c>
      <c r="BQ2351" s="754">
        <v>0</v>
      </c>
      <c r="BR2351" s="12" t="s">
        <v>321</v>
      </c>
      <c r="BS2351" s="654">
        <v>0</v>
      </c>
      <c r="BT2351" s="12" t="s">
        <v>321</v>
      </c>
      <c r="BU2351" s="654">
        <v>9.7119999999999997</v>
      </c>
      <c r="BV2351" s="12" t="s">
        <v>321</v>
      </c>
      <c r="BW2351" s="9">
        <v>0.16</v>
      </c>
      <c r="BX2351" s="9" t="s">
        <v>322</v>
      </c>
      <c r="BY2351" s="755">
        <v>107.1</v>
      </c>
      <c r="BZ2351" s="9" t="s">
        <v>315</v>
      </c>
      <c r="CA2351" s="755">
        <v>9.8000000000000007</v>
      </c>
      <c r="CB2351" s="9" t="s">
        <v>315</v>
      </c>
      <c r="CC2351" s="755">
        <v>9.1</v>
      </c>
      <c r="CD2351" s="9" t="s">
        <v>315</v>
      </c>
      <c r="CE2351" s="755">
        <v>50</v>
      </c>
      <c r="CF2351" s="9" t="s">
        <v>323</v>
      </c>
      <c r="CG2351" s="755">
        <v>28.7</v>
      </c>
      <c r="CH2351" s="9" t="s">
        <v>323</v>
      </c>
    </row>
    <row r="2352" spans="1:86" x14ac:dyDescent="0.25">
      <c r="A2352" s="444">
        <v>10105739</v>
      </c>
      <c r="C2352" s="772">
        <v>1996</v>
      </c>
      <c r="D2352" s="807">
        <v>0.05</v>
      </c>
      <c r="E2352" s="772">
        <f t="shared" si="99"/>
        <v>2096</v>
      </c>
      <c r="F2352" s="778">
        <v>1.1000000000000001</v>
      </c>
      <c r="G2352" s="774">
        <f t="shared" si="100"/>
        <v>2306</v>
      </c>
      <c r="H2352" s="776"/>
      <c r="I2352" s="758"/>
      <c r="J2352" s="776"/>
      <c r="K2352" s="786"/>
      <c r="L2352" s="9" t="s">
        <v>308</v>
      </c>
      <c r="M2352" s="9" t="s">
        <v>5091</v>
      </c>
      <c r="N2352" s="9" t="s">
        <v>397</v>
      </c>
      <c r="O2352" s="9" t="s">
        <v>310</v>
      </c>
      <c r="P2352" s="9" t="s">
        <v>311</v>
      </c>
      <c r="Q2352" s="9" t="s">
        <v>4895</v>
      </c>
      <c r="R2352" s="9" t="s">
        <v>4896</v>
      </c>
      <c r="S2352" s="9" t="s">
        <v>373</v>
      </c>
      <c r="T2352" s="98" t="s">
        <v>234</v>
      </c>
      <c r="U2352" s="99">
        <v>188</v>
      </c>
      <c r="V2352" s="99" t="s">
        <v>207</v>
      </c>
      <c r="W2352" s="99">
        <v>250</v>
      </c>
      <c r="X2352" s="99" t="s">
        <v>207</v>
      </c>
      <c r="Y2352" s="99">
        <v>198</v>
      </c>
      <c r="Z2352" s="99" t="s">
        <v>207</v>
      </c>
      <c r="AA2352" s="631" t="s">
        <v>576</v>
      </c>
      <c r="AB2352" s="99" t="s">
        <v>207</v>
      </c>
      <c r="AC2352" s="9">
        <v>313</v>
      </c>
      <c r="AD2352" s="9" t="s">
        <v>207</v>
      </c>
      <c r="AE2352" s="9">
        <v>123</v>
      </c>
      <c r="AF2352" s="9" t="s">
        <v>315</v>
      </c>
      <c r="AG2352" s="14" t="s">
        <v>381</v>
      </c>
      <c r="AH2352" s="14" t="s">
        <v>207</v>
      </c>
      <c r="AI2352" s="14" t="s">
        <v>382</v>
      </c>
      <c r="AJ2352" s="14" t="s">
        <v>207</v>
      </c>
      <c r="AK2352" s="9">
        <v>5</v>
      </c>
      <c r="AL2352" s="14" t="s">
        <v>207</v>
      </c>
      <c r="AM2352" s="9">
        <v>5</v>
      </c>
      <c r="AN2352" s="14" t="s">
        <v>207</v>
      </c>
      <c r="AO2352" s="9">
        <v>5</v>
      </c>
      <c r="AP2352" s="14" t="s">
        <v>207</v>
      </c>
      <c r="AQ2352" s="9">
        <v>5</v>
      </c>
      <c r="AR2352" s="14" t="s">
        <v>207</v>
      </c>
      <c r="AS2352" s="9" t="s">
        <v>0</v>
      </c>
      <c r="AT2352" s="9" t="s">
        <v>318</v>
      </c>
      <c r="AU2352" s="9" t="s">
        <v>376</v>
      </c>
      <c r="AV2352" s="9" t="s">
        <v>320</v>
      </c>
      <c r="AW2352" s="821" t="s">
        <v>5793</v>
      </c>
      <c r="AX2352" s="9">
        <v>9010600000</v>
      </c>
      <c r="AY2352" s="99">
        <v>292</v>
      </c>
      <c r="AZ2352" s="12" t="s">
        <v>207</v>
      </c>
      <c r="BA2352" s="99">
        <v>25</v>
      </c>
      <c r="BB2352" s="12" t="s">
        <v>207</v>
      </c>
      <c r="BC2352" s="99">
        <v>23</v>
      </c>
      <c r="BD2352" s="12" t="s">
        <v>207</v>
      </c>
      <c r="BE2352" s="99">
        <v>26</v>
      </c>
      <c r="BF2352" s="12" t="s">
        <v>321</v>
      </c>
      <c r="BG2352" s="654">
        <v>25.064</v>
      </c>
      <c r="BH2352" s="12" t="s">
        <v>321</v>
      </c>
      <c r="BI2352" s="99">
        <v>14</v>
      </c>
      <c r="BJ2352" s="12" t="s">
        <v>321</v>
      </c>
      <c r="BK2352" s="754">
        <v>0</v>
      </c>
      <c r="BL2352" s="12" t="s">
        <v>321</v>
      </c>
      <c r="BM2352" s="754">
        <v>5.0999999999999997E-2</v>
      </c>
      <c r="BN2352" s="12" t="s">
        <v>321</v>
      </c>
      <c r="BO2352" s="754">
        <v>11.012</v>
      </c>
      <c r="BP2352" s="12" t="s">
        <v>321</v>
      </c>
      <c r="BQ2352" s="754">
        <v>0</v>
      </c>
      <c r="BR2352" s="12" t="s">
        <v>321</v>
      </c>
      <c r="BS2352" s="654">
        <v>0</v>
      </c>
      <c r="BT2352" s="12" t="s">
        <v>321</v>
      </c>
      <c r="BU2352" s="654">
        <v>11.064</v>
      </c>
      <c r="BV2352" s="12" t="s">
        <v>321</v>
      </c>
      <c r="BW2352" s="9">
        <v>0.17</v>
      </c>
      <c r="BX2352" s="9" t="s">
        <v>322</v>
      </c>
      <c r="BY2352" s="755">
        <v>115</v>
      </c>
      <c r="BZ2352" s="9" t="s">
        <v>315</v>
      </c>
      <c r="CA2352" s="755">
        <v>9.8000000000000007</v>
      </c>
      <c r="CB2352" s="9" t="s">
        <v>315</v>
      </c>
      <c r="CC2352" s="755">
        <v>9.1</v>
      </c>
      <c r="CD2352" s="9" t="s">
        <v>315</v>
      </c>
      <c r="CE2352" s="755">
        <v>55</v>
      </c>
      <c r="CF2352" s="9" t="s">
        <v>323</v>
      </c>
      <c r="CG2352" s="755">
        <v>30.9</v>
      </c>
      <c r="CH2352" s="9" t="s">
        <v>323</v>
      </c>
    </row>
    <row r="2353" spans="1:86" x14ac:dyDescent="0.25">
      <c r="A2353" s="444">
        <v>10105740</v>
      </c>
      <c r="C2353" s="772">
        <v>2196</v>
      </c>
      <c r="D2353" s="807">
        <v>0.05</v>
      </c>
      <c r="E2353" s="772">
        <f t="shared" si="99"/>
        <v>2306</v>
      </c>
      <c r="F2353" s="778">
        <v>1.1000000000000001</v>
      </c>
      <c r="G2353" s="774">
        <f t="shared" si="100"/>
        <v>2537</v>
      </c>
      <c r="H2353" s="776"/>
      <c r="I2353" s="758"/>
      <c r="J2353" s="776"/>
      <c r="K2353" s="786"/>
      <c r="L2353" s="9" t="s">
        <v>308</v>
      </c>
      <c r="M2353" s="9" t="s">
        <v>5092</v>
      </c>
      <c r="N2353" s="9" t="s">
        <v>397</v>
      </c>
      <c r="O2353" s="9" t="s">
        <v>310</v>
      </c>
      <c r="P2353" s="9" t="s">
        <v>311</v>
      </c>
      <c r="Q2353" s="9" t="s">
        <v>4895</v>
      </c>
      <c r="R2353" s="9" t="s">
        <v>4896</v>
      </c>
      <c r="S2353" s="9" t="s">
        <v>373</v>
      </c>
      <c r="T2353" s="98" t="s">
        <v>234</v>
      </c>
      <c r="U2353" s="99">
        <v>203</v>
      </c>
      <c r="V2353" s="99" t="s">
        <v>207</v>
      </c>
      <c r="W2353" s="99">
        <v>270</v>
      </c>
      <c r="X2353" s="99" t="s">
        <v>207</v>
      </c>
      <c r="Y2353" s="99">
        <v>213</v>
      </c>
      <c r="Z2353" s="99" t="s">
        <v>207</v>
      </c>
      <c r="AA2353" s="631" t="s">
        <v>577</v>
      </c>
      <c r="AB2353" s="99" t="s">
        <v>207</v>
      </c>
      <c r="AC2353" s="9">
        <v>338</v>
      </c>
      <c r="AD2353" s="9" t="s">
        <v>207</v>
      </c>
      <c r="AE2353" s="9">
        <v>133</v>
      </c>
      <c r="AF2353" s="9" t="s">
        <v>315</v>
      </c>
      <c r="AG2353" s="14" t="s">
        <v>383</v>
      </c>
      <c r="AH2353" s="14" t="s">
        <v>207</v>
      </c>
      <c r="AI2353" s="14" t="s">
        <v>384</v>
      </c>
      <c r="AJ2353" s="14" t="s">
        <v>207</v>
      </c>
      <c r="AK2353" s="9">
        <v>5</v>
      </c>
      <c r="AL2353" s="14" t="s">
        <v>207</v>
      </c>
      <c r="AM2353" s="9">
        <v>5</v>
      </c>
      <c r="AN2353" s="14" t="s">
        <v>207</v>
      </c>
      <c r="AO2353" s="9">
        <v>5</v>
      </c>
      <c r="AP2353" s="14" t="s">
        <v>207</v>
      </c>
      <c r="AQ2353" s="9">
        <v>5</v>
      </c>
      <c r="AR2353" s="14" t="s">
        <v>207</v>
      </c>
      <c r="AS2353" s="9" t="s">
        <v>0</v>
      </c>
      <c r="AT2353" s="9" t="s">
        <v>318</v>
      </c>
      <c r="AU2353" s="9" t="s">
        <v>376</v>
      </c>
      <c r="AV2353" s="9" t="s">
        <v>320</v>
      </c>
      <c r="AW2353" s="821" t="s">
        <v>5794</v>
      </c>
      <c r="AX2353" s="9">
        <v>9010600000</v>
      </c>
      <c r="AY2353" s="99">
        <v>312</v>
      </c>
      <c r="AZ2353" s="12" t="s">
        <v>207</v>
      </c>
      <c r="BA2353" s="99">
        <v>25</v>
      </c>
      <c r="BB2353" s="12" t="s">
        <v>207</v>
      </c>
      <c r="BC2353" s="99">
        <v>23</v>
      </c>
      <c r="BD2353" s="12" t="s">
        <v>207</v>
      </c>
      <c r="BE2353" s="99">
        <v>27</v>
      </c>
      <c r="BF2353" s="12" t="s">
        <v>321</v>
      </c>
      <c r="BG2353" s="654">
        <v>26.815999999999999</v>
      </c>
      <c r="BH2353" s="12" t="s">
        <v>321</v>
      </c>
      <c r="BI2353" s="99">
        <v>15</v>
      </c>
      <c r="BJ2353" s="12" t="s">
        <v>321</v>
      </c>
      <c r="BK2353" s="754">
        <v>0</v>
      </c>
      <c r="BL2353" s="12" t="s">
        <v>321</v>
      </c>
      <c r="BM2353" s="754">
        <v>5.0999999999999997E-2</v>
      </c>
      <c r="BN2353" s="12" t="s">
        <v>321</v>
      </c>
      <c r="BO2353" s="754">
        <v>11.763999999999999</v>
      </c>
      <c r="BP2353" s="12" t="s">
        <v>321</v>
      </c>
      <c r="BQ2353" s="754">
        <v>0</v>
      </c>
      <c r="BR2353" s="12" t="s">
        <v>321</v>
      </c>
      <c r="BS2353" s="654">
        <v>0</v>
      </c>
      <c r="BT2353" s="12" t="s">
        <v>321</v>
      </c>
      <c r="BU2353" s="654">
        <v>11.816000000000001</v>
      </c>
      <c r="BV2353" s="12" t="s">
        <v>321</v>
      </c>
      <c r="BW2353" s="9">
        <v>0.18</v>
      </c>
      <c r="BX2353" s="9" t="s">
        <v>322</v>
      </c>
      <c r="BY2353" s="755">
        <v>122.8</v>
      </c>
      <c r="BZ2353" s="9" t="s">
        <v>315</v>
      </c>
      <c r="CA2353" s="755">
        <v>9.8000000000000007</v>
      </c>
      <c r="CB2353" s="9" t="s">
        <v>315</v>
      </c>
      <c r="CC2353" s="755">
        <v>9.1</v>
      </c>
      <c r="CD2353" s="9" t="s">
        <v>315</v>
      </c>
      <c r="CE2353" s="755">
        <v>59</v>
      </c>
      <c r="CF2353" s="9" t="s">
        <v>323</v>
      </c>
      <c r="CG2353" s="755">
        <v>33.1</v>
      </c>
      <c r="CH2353" s="9" t="s">
        <v>323</v>
      </c>
    </row>
    <row r="2354" spans="1:86" x14ac:dyDescent="0.25">
      <c r="A2354" s="444">
        <v>10105741</v>
      </c>
      <c r="C2354" s="772">
        <v>2421</v>
      </c>
      <c r="D2354" s="807">
        <v>0.05</v>
      </c>
      <c r="E2354" s="772">
        <f t="shared" si="99"/>
        <v>2542</v>
      </c>
      <c r="F2354" s="778">
        <v>1.1000000000000001</v>
      </c>
      <c r="G2354" s="774">
        <f t="shared" si="100"/>
        <v>2796</v>
      </c>
      <c r="H2354" s="776"/>
      <c r="I2354" s="758"/>
      <c r="J2354" s="776"/>
      <c r="K2354" s="786"/>
      <c r="L2354" s="9" t="s">
        <v>308</v>
      </c>
      <c r="M2354" s="9" t="s">
        <v>5093</v>
      </c>
      <c r="N2354" s="9" t="s">
        <v>397</v>
      </c>
      <c r="O2354" s="9" t="s">
        <v>310</v>
      </c>
      <c r="P2354" s="9" t="s">
        <v>311</v>
      </c>
      <c r="Q2354" s="9" t="s">
        <v>4895</v>
      </c>
      <c r="R2354" s="9" t="s">
        <v>4896</v>
      </c>
      <c r="S2354" s="9" t="s">
        <v>373</v>
      </c>
      <c r="T2354" s="98" t="s">
        <v>234</v>
      </c>
      <c r="U2354" s="99">
        <v>218</v>
      </c>
      <c r="V2354" s="99" t="s">
        <v>207</v>
      </c>
      <c r="W2354" s="99">
        <v>290</v>
      </c>
      <c r="X2354" s="99" t="s">
        <v>207</v>
      </c>
      <c r="Y2354" s="99">
        <v>228</v>
      </c>
      <c r="Z2354" s="99" t="s">
        <v>207</v>
      </c>
      <c r="AA2354" s="631" t="s">
        <v>578</v>
      </c>
      <c r="AB2354" s="99" t="s">
        <v>207</v>
      </c>
      <c r="AC2354" s="9">
        <v>363</v>
      </c>
      <c r="AD2354" s="9" t="s">
        <v>207</v>
      </c>
      <c r="AE2354" s="9">
        <v>143</v>
      </c>
      <c r="AF2354" s="9" t="s">
        <v>315</v>
      </c>
      <c r="AG2354" s="14" t="s">
        <v>385</v>
      </c>
      <c r="AH2354" s="14" t="s">
        <v>207</v>
      </c>
      <c r="AI2354" s="14" t="s">
        <v>386</v>
      </c>
      <c r="AJ2354" s="14" t="s">
        <v>207</v>
      </c>
      <c r="AK2354" s="9">
        <v>5</v>
      </c>
      <c r="AL2354" s="14" t="s">
        <v>207</v>
      </c>
      <c r="AM2354" s="9">
        <v>5</v>
      </c>
      <c r="AN2354" s="14" t="s">
        <v>207</v>
      </c>
      <c r="AO2354" s="9">
        <v>5</v>
      </c>
      <c r="AP2354" s="14" t="s">
        <v>207</v>
      </c>
      <c r="AQ2354" s="9">
        <v>5</v>
      </c>
      <c r="AR2354" s="14" t="s">
        <v>207</v>
      </c>
      <c r="AS2354" s="9" t="s">
        <v>0</v>
      </c>
      <c r="AT2354" s="9" t="s">
        <v>318</v>
      </c>
      <c r="AU2354" s="9" t="s">
        <v>376</v>
      </c>
      <c r="AV2354" s="9" t="s">
        <v>320</v>
      </c>
      <c r="AW2354" s="821" t="s">
        <v>5795</v>
      </c>
      <c r="AX2354" s="9">
        <v>9010600000</v>
      </c>
      <c r="AY2354" s="99">
        <v>330</v>
      </c>
      <c r="AZ2354" s="12" t="s">
        <v>207</v>
      </c>
      <c r="BA2354" s="99">
        <v>25</v>
      </c>
      <c r="BB2354" s="12" t="s">
        <v>207</v>
      </c>
      <c r="BC2354" s="99">
        <v>23</v>
      </c>
      <c r="BD2354" s="12" t="s">
        <v>207</v>
      </c>
      <c r="BE2354" s="99">
        <v>33</v>
      </c>
      <c r="BF2354" s="12" t="s">
        <v>321</v>
      </c>
      <c r="BG2354" s="654">
        <v>32.048000000000002</v>
      </c>
      <c r="BH2354" s="12" t="s">
        <v>321</v>
      </c>
      <c r="BI2354" s="99">
        <v>20</v>
      </c>
      <c r="BJ2354" s="12" t="s">
        <v>321</v>
      </c>
      <c r="BK2354" s="754">
        <v>0</v>
      </c>
      <c r="BL2354" s="12" t="s">
        <v>321</v>
      </c>
      <c r="BM2354" s="754">
        <v>5.0999999999999997E-2</v>
      </c>
      <c r="BN2354" s="12" t="s">
        <v>321</v>
      </c>
      <c r="BO2354" s="754">
        <v>11.996</v>
      </c>
      <c r="BP2354" s="12" t="s">
        <v>321</v>
      </c>
      <c r="BQ2354" s="754">
        <v>0</v>
      </c>
      <c r="BR2354" s="12" t="s">
        <v>321</v>
      </c>
      <c r="BS2354" s="654">
        <v>0</v>
      </c>
      <c r="BT2354" s="12" t="s">
        <v>321</v>
      </c>
      <c r="BU2354" s="654">
        <v>12.048</v>
      </c>
      <c r="BV2354" s="12" t="s">
        <v>321</v>
      </c>
      <c r="BW2354" s="9">
        <v>0.19</v>
      </c>
      <c r="BX2354" s="9" t="s">
        <v>322</v>
      </c>
      <c r="BY2354" s="755">
        <v>129.9</v>
      </c>
      <c r="BZ2354" s="9" t="s">
        <v>315</v>
      </c>
      <c r="CA2354" s="755">
        <v>9.8000000000000007</v>
      </c>
      <c r="CB2354" s="9" t="s">
        <v>315</v>
      </c>
      <c r="CC2354" s="755">
        <v>9.1</v>
      </c>
      <c r="CD2354" s="9" t="s">
        <v>315</v>
      </c>
      <c r="CE2354" s="755">
        <v>71</v>
      </c>
      <c r="CF2354" s="9" t="s">
        <v>323</v>
      </c>
      <c r="CG2354" s="755">
        <v>44.1</v>
      </c>
      <c r="CH2354" s="9" t="s">
        <v>323</v>
      </c>
    </row>
    <row r="2355" spans="1:86" x14ac:dyDescent="0.25">
      <c r="A2355" s="444">
        <v>10105742</v>
      </c>
      <c r="C2355" s="772">
        <v>2668</v>
      </c>
      <c r="D2355" s="807">
        <v>0.05</v>
      </c>
      <c r="E2355" s="772">
        <f t="shared" si="99"/>
        <v>2801</v>
      </c>
      <c r="F2355" s="778">
        <v>1.1000000000000001</v>
      </c>
      <c r="G2355" s="774">
        <f t="shared" si="100"/>
        <v>3081</v>
      </c>
      <c r="H2355" s="776"/>
      <c r="I2355" s="758"/>
      <c r="J2355" s="776"/>
      <c r="K2355" s="786"/>
      <c r="L2355" s="9" t="s">
        <v>308</v>
      </c>
      <c r="M2355" s="9" t="s">
        <v>5094</v>
      </c>
      <c r="N2355" s="9" t="s">
        <v>397</v>
      </c>
      <c r="O2355" s="9" t="s">
        <v>310</v>
      </c>
      <c r="P2355" s="9" t="s">
        <v>311</v>
      </c>
      <c r="Q2355" s="9" t="s">
        <v>4895</v>
      </c>
      <c r="R2355" s="9" t="s">
        <v>4896</v>
      </c>
      <c r="S2355" s="9" t="s">
        <v>373</v>
      </c>
      <c r="T2355" s="98" t="s">
        <v>234</v>
      </c>
      <c r="U2355" s="99">
        <v>233</v>
      </c>
      <c r="V2355" s="99" t="s">
        <v>207</v>
      </c>
      <c r="W2355" s="99">
        <v>310</v>
      </c>
      <c r="X2355" s="99" t="s">
        <v>207</v>
      </c>
      <c r="Y2355" s="99">
        <v>243</v>
      </c>
      <c r="Z2355" s="99" t="s">
        <v>207</v>
      </c>
      <c r="AA2355" s="631" t="s">
        <v>579</v>
      </c>
      <c r="AB2355" s="99" t="s">
        <v>207</v>
      </c>
      <c r="AC2355" s="9">
        <v>388</v>
      </c>
      <c r="AD2355" s="9" t="s">
        <v>207</v>
      </c>
      <c r="AE2355" s="9">
        <v>153</v>
      </c>
      <c r="AF2355" s="9" t="s">
        <v>315</v>
      </c>
      <c r="AG2355" s="14" t="s">
        <v>387</v>
      </c>
      <c r="AH2355" s="14" t="s">
        <v>207</v>
      </c>
      <c r="AI2355" s="14" t="s">
        <v>388</v>
      </c>
      <c r="AJ2355" s="14" t="s">
        <v>207</v>
      </c>
      <c r="AK2355" s="9">
        <v>5</v>
      </c>
      <c r="AL2355" s="14" t="s">
        <v>207</v>
      </c>
      <c r="AM2355" s="9">
        <v>5</v>
      </c>
      <c r="AN2355" s="14" t="s">
        <v>207</v>
      </c>
      <c r="AO2355" s="9">
        <v>5</v>
      </c>
      <c r="AP2355" s="14" t="s">
        <v>207</v>
      </c>
      <c r="AQ2355" s="9">
        <v>5</v>
      </c>
      <c r="AR2355" s="14" t="s">
        <v>207</v>
      </c>
      <c r="AS2355" s="9" t="s">
        <v>0</v>
      </c>
      <c r="AT2355" s="9" t="s">
        <v>318</v>
      </c>
      <c r="AU2355" s="9" t="s">
        <v>376</v>
      </c>
      <c r="AV2355" s="9" t="s">
        <v>320</v>
      </c>
      <c r="AW2355" s="821" t="s">
        <v>5796</v>
      </c>
      <c r="AX2355" s="9">
        <v>9010600000</v>
      </c>
      <c r="AY2355" s="99">
        <v>351</v>
      </c>
      <c r="AZ2355" s="12" t="s">
        <v>207</v>
      </c>
      <c r="BA2355" s="99">
        <v>25</v>
      </c>
      <c r="BB2355" s="12" t="s">
        <v>207</v>
      </c>
      <c r="BC2355" s="99">
        <v>23</v>
      </c>
      <c r="BD2355" s="12" t="s">
        <v>207</v>
      </c>
      <c r="BE2355" s="99">
        <v>33</v>
      </c>
      <c r="BF2355" s="12" t="s">
        <v>321</v>
      </c>
      <c r="BG2355" s="654">
        <v>32.558999999999997</v>
      </c>
      <c r="BH2355" s="12" t="s">
        <v>321</v>
      </c>
      <c r="BI2355" s="99">
        <v>21</v>
      </c>
      <c r="BJ2355" s="12" t="s">
        <v>321</v>
      </c>
      <c r="BK2355" s="754">
        <v>0</v>
      </c>
      <c r="BL2355" s="12" t="s">
        <v>321</v>
      </c>
      <c r="BM2355" s="754">
        <v>5.0999999999999997E-2</v>
      </c>
      <c r="BN2355" s="12" t="s">
        <v>321</v>
      </c>
      <c r="BO2355" s="754">
        <v>11.507999999999999</v>
      </c>
      <c r="BP2355" s="12" t="s">
        <v>321</v>
      </c>
      <c r="BQ2355" s="754">
        <v>0</v>
      </c>
      <c r="BR2355" s="12" t="s">
        <v>321</v>
      </c>
      <c r="BS2355" s="654">
        <v>0</v>
      </c>
      <c r="BT2355" s="12" t="s">
        <v>321</v>
      </c>
      <c r="BU2355" s="654">
        <v>11.558999999999999</v>
      </c>
      <c r="BV2355" s="12" t="s">
        <v>321</v>
      </c>
      <c r="BW2355" s="9">
        <v>0.2</v>
      </c>
      <c r="BX2355" s="9" t="s">
        <v>322</v>
      </c>
      <c r="BY2355" s="755">
        <v>138.19999999999999</v>
      </c>
      <c r="BZ2355" s="9" t="s">
        <v>315</v>
      </c>
      <c r="CA2355" s="755">
        <v>9.8000000000000007</v>
      </c>
      <c r="CB2355" s="9" t="s">
        <v>315</v>
      </c>
      <c r="CC2355" s="755">
        <v>9.1</v>
      </c>
      <c r="CD2355" s="9" t="s">
        <v>315</v>
      </c>
      <c r="CE2355" s="755">
        <v>72</v>
      </c>
      <c r="CF2355" s="9" t="s">
        <v>323</v>
      </c>
      <c r="CG2355" s="755">
        <v>46.3</v>
      </c>
      <c r="CH2355" s="9" t="s">
        <v>323</v>
      </c>
    </row>
    <row r="2356" spans="1:86" x14ac:dyDescent="0.25">
      <c r="A2356" s="444">
        <v>10145736</v>
      </c>
      <c r="C2356" s="772">
        <v>1535</v>
      </c>
      <c r="D2356" s="807">
        <v>0.05</v>
      </c>
      <c r="E2356" s="772">
        <f t="shared" si="99"/>
        <v>1612</v>
      </c>
      <c r="F2356" s="778">
        <v>1.1000000000000001</v>
      </c>
      <c r="G2356" s="774">
        <f t="shared" si="100"/>
        <v>1773</v>
      </c>
      <c r="H2356" s="776"/>
      <c r="I2356" s="758"/>
      <c r="J2356" s="776"/>
      <c r="K2356" s="786"/>
      <c r="L2356" s="9" t="s">
        <v>308</v>
      </c>
      <c r="M2356" s="9" t="s">
        <v>5088</v>
      </c>
      <c r="N2356" s="9" t="s">
        <v>397</v>
      </c>
      <c r="O2356" s="9" t="s">
        <v>310</v>
      </c>
      <c r="P2356" s="9" t="s">
        <v>311</v>
      </c>
      <c r="Q2356" s="9" t="s">
        <v>4895</v>
      </c>
      <c r="R2356" s="9" t="s">
        <v>4896</v>
      </c>
      <c r="S2356" s="9" t="s">
        <v>373</v>
      </c>
      <c r="T2356" s="98" t="s">
        <v>234</v>
      </c>
      <c r="U2356" s="99">
        <v>143</v>
      </c>
      <c r="V2356" s="99" t="s">
        <v>207</v>
      </c>
      <c r="W2356" s="99">
        <v>190</v>
      </c>
      <c r="X2356" s="99" t="s">
        <v>207</v>
      </c>
      <c r="Y2356" s="99">
        <v>153</v>
      </c>
      <c r="Z2356" s="99" t="s">
        <v>207</v>
      </c>
      <c r="AA2356" s="631" t="s">
        <v>202</v>
      </c>
      <c r="AB2356" s="99" t="s">
        <v>207</v>
      </c>
      <c r="AC2356" s="9">
        <v>238</v>
      </c>
      <c r="AD2356" s="9" t="s">
        <v>207</v>
      </c>
      <c r="AE2356" s="9">
        <v>94</v>
      </c>
      <c r="AF2356" s="9" t="s">
        <v>315</v>
      </c>
      <c r="AG2356" s="14" t="s">
        <v>374</v>
      </c>
      <c r="AH2356" s="14" t="s">
        <v>207</v>
      </c>
      <c r="AI2356" s="14" t="s">
        <v>375</v>
      </c>
      <c r="AJ2356" s="14" t="s">
        <v>207</v>
      </c>
      <c r="AK2356" s="9">
        <v>5</v>
      </c>
      <c r="AL2356" s="14" t="s">
        <v>207</v>
      </c>
      <c r="AM2356" s="9">
        <v>5</v>
      </c>
      <c r="AN2356" s="14" t="s">
        <v>207</v>
      </c>
      <c r="AO2356" s="9">
        <v>5</v>
      </c>
      <c r="AP2356" s="14" t="s">
        <v>207</v>
      </c>
      <c r="AQ2356" s="9">
        <v>5</v>
      </c>
      <c r="AR2356" s="14" t="s">
        <v>207</v>
      </c>
      <c r="AS2356" s="9" t="s">
        <v>0</v>
      </c>
      <c r="AT2356" s="9" t="s">
        <v>318</v>
      </c>
      <c r="AU2356" s="9" t="s">
        <v>376</v>
      </c>
      <c r="AV2356" s="9" t="s">
        <v>320</v>
      </c>
      <c r="AW2356" s="821" t="s">
        <v>5797</v>
      </c>
      <c r="AX2356" s="9">
        <v>9010600000</v>
      </c>
      <c r="AY2356" s="99">
        <v>231</v>
      </c>
      <c r="AZ2356" s="12" t="s">
        <v>207</v>
      </c>
      <c r="BA2356" s="99">
        <v>25</v>
      </c>
      <c r="BB2356" s="12" t="s">
        <v>207</v>
      </c>
      <c r="BC2356" s="99">
        <v>23</v>
      </c>
      <c r="BD2356" s="12" t="s">
        <v>207</v>
      </c>
      <c r="BE2356" s="99">
        <v>20</v>
      </c>
      <c r="BF2356" s="12" t="s">
        <v>321</v>
      </c>
      <c r="BG2356" s="654">
        <v>19.007999999999999</v>
      </c>
      <c r="BH2356" s="12" t="s">
        <v>321</v>
      </c>
      <c r="BI2356" s="99">
        <v>11</v>
      </c>
      <c r="BJ2356" s="12" t="s">
        <v>321</v>
      </c>
      <c r="BK2356" s="754">
        <v>0</v>
      </c>
      <c r="BL2356" s="12" t="s">
        <v>321</v>
      </c>
      <c r="BM2356" s="754">
        <v>5.0999999999999997E-2</v>
      </c>
      <c r="BN2356" s="12" t="s">
        <v>321</v>
      </c>
      <c r="BO2356" s="754">
        <v>7.9569999999999999</v>
      </c>
      <c r="BP2356" s="12" t="s">
        <v>321</v>
      </c>
      <c r="BQ2356" s="754">
        <v>0</v>
      </c>
      <c r="BR2356" s="12" t="s">
        <v>321</v>
      </c>
      <c r="BS2356" s="654">
        <v>0</v>
      </c>
      <c r="BT2356" s="12" t="s">
        <v>321</v>
      </c>
      <c r="BU2356" s="654">
        <v>8.0079999999999991</v>
      </c>
      <c r="BV2356" s="12" t="s">
        <v>321</v>
      </c>
      <c r="BW2356" s="9">
        <v>0.13</v>
      </c>
      <c r="BX2356" s="9" t="s">
        <v>322</v>
      </c>
      <c r="BY2356" s="755">
        <v>90.9</v>
      </c>
      <c r="BZ2356" s="9" t="s">
        <v>315</v>
      </c>
      <c r="CA2356" s="755">
        <v>9.8000000000000007</v>
      </c>
      <c r="CB2356" s="9" t="s">
        <v>315</v>
      </c>
      <c r="CC2356" s="755">
        <v>9.1</v>
      </c>
      <c r="CD2356" s="9" t="s">
        <v>315</v>
      </c>
      <c r="CE2356" s="755">
        <v>42</v>
      </c>
      <c r="CF2356" s="9" t="s">
        <v>323</v>
      </c>
      <c r="CG2356" s="755">
        <v>24.3</v>
      </c>
      <c r="CH2356" s="9" t="s">
        <v>323</v>
      </c>
    </row>
    <row r="2357" spans="1:86" x14ac:dyDescent="0.25">
      <c r="A2357" s="444">
        <v>10145737</v>
      </c>
      <c r="C2357" s="772">
        <v>1665</v>
      </c>
      <c r="D2357" s="807">
        <v>0.05</v>
      </c>
      <c r="E2357" s="772">
        <f t="shared" si="99"/>
        <v>1748</v>
      </c>
      <c r="F2357" s="778">
        <v>1.1000000000000001</v>
      </c>
      <c r="G2357" s="774">
        <f t="shared" si="100"/>
        <v>1923</v>
      </c>
      <c r="H2357" s="776"/>
      <c r="I2357" s="758"/>
      <c r="J2357" s="776"/>
      <c r="K2357" s="786"/>
      <c r="L2357" s="9" t="s">
        <v>308</v>
      </c>
      <c r="M2357" s="9" t="s">
        <v>5089</v>
      </c>
      <c r="N2357" s="9" t="s">
        <v>397</v>
      </c>
      <c r="O2357" s="9" t="s">
        <v>310</v>
      </c>
      <c r="P2357" s="9" t="s">
        <v>311</v>
      </c>
      <c r="Q2357" s="9" t="s">
        <v>4895</v>
      </c>
      <c r="R2357" s="9" t="s">
        <v>4896</v>
      </c>
      <c r="S2357" s="9" t="s">
        <v>373</v>
      </c>
      <c r="T2357" s="98" t="s">
        <v>234</v>
      </c>
      <c r="U2357" s="99">
        <v>158</v>
      </c>
      <c r="V2357" s="99" t="s">
        <v>207</v>
      </c>
      <c r="W2357" s="99">
        <v>210</v>
      </c>
      <c r="X2357" s="99" t="s">
        <v>207</v>
      </c>
      <c r="Y2357" s="99">
        <v>168</v>
      </c>
      <c r="Z2357" s="99" t="s">
        <v>207</v>
      </c>
      <c r="AA2357" s="631" t="s">
        <v>574</v>
      </c>
      <c r="AB2357" s="99" t="s">
        <v>207</v>
      </c>
      <c r="AC2357" s="9">
        <v>263</v>
      </c>
      <c r="AD2357" s="9" t="s">
        <v>207</v>
      </c>
      <c r="AE2357" s="9">
        <v>104</v>
      </c>
      <c r="AF2357" s="9" t="s">
        <v>315</v>
      </c>
      <c r="AG2357" s="14" t="s">
        <v>377</v>
      </c>
      <c r="AH2357" s="14" t="s">
        <v>207</v>
      </c>
      <c r="AI2357" s="14" t="s">
        <v>378</v>
      </c>
      <c r="AJ2357" s="14" t="s">
        <v>207</v>
      </c>
      <c r="AK2357" s="9">
        <v>5</v>
      </c>
      <c r="AL2357" s="14" t="s">
        <v>207</v>
      </c>
      <c r="AM2357" s="9">
        <v>5</v>
      </c>
      <c r="AN2357" s="14" t="s">
        <v>207</v>
      </c>
      <c r="AO2357" s="9">
        <v>5</v>
      </c>
      <c r="AP2357" s="14" t="s">
        <v>207</v>
      </c>
      <c r="AQ2357" s="9">
        <v>5</v>
      </c>
      <c r="AR2357" s="14" t="s">
        <v>207</v>
      </c>
      <c r="AS2357" s="9" t="s">
        <v>0</v>
      </c>
      <c r="AT2357" s="9" t="s">
        <v>318</v>
      </c>
      <c r="AU2357" s="9" t="s">
        <v>376</v>
      </c>
      <c r="AV2357" s="9" t="s">
        <v>320</v>
      </c>
      <c r="AW2357" s="821" t="s">
        <v>5798</v>
      </c>
      <c r="AX2357" s="9">
        <v>9010600000</v>
      </c>
      <c r="AY2357" s="99">
        <v>251</v>
      </c>
      <c r="AZ2357" s="12" t="s">
        <v>207</v>
      </c>
      <c r="BA2357" s="99">
        <v>25</v>
      </c>
      <c r="BB2357" s="12" t="s">
        <v>207</v>
      </c>
      <c r="BC2357" s="99">
        <v>23</v>
      </c>
      <c r="BD2357" s="12" t="s">
        <v>207</v>
      </c>
      <c r="BE2357" s="99">
        <v>21</v>
      </c>
      <c r="BF2357" s="12" t="s">
        <v>321</v>
      </c>
      <c r="BG2357" s="654">
        <v>20.239999999999998</v>
      </c>
      <c r="BH2357" s="12" t="s">
        <v>321</v>
      </c>
      <c r="BI2357" s="99">
        <v>12</v>
      </c>
      <c r="BJ2357" s="12" t="s">
        <v>321</v>
      </c>
      <c r="BK2357" s="754">
        <v>0</v>
      </c>
      <c r="BL2357" s="12" t="s">
        <v>321</v>
      </c>
      <c r="BM2357" s="754">
        <v>5.0999999999999997E-2</v>
      </c>
      <c r="BN2357" s="12" t="s">
        <v>321</v>
      </c>
      <c r="BO2357" s="754">
        <v>8.1890000000000001</v>
      </c>
      <c r="BP2357" s="12" t="s">
        <v>321</v>
      </c>
      <c r="BQ2357" s="754">
        <v>0</v>
      </c>
      <c r="BR2357" s="12" t="s">
        <v>321</v>
      </c>
      <c r="BS2357" s="654">
        <v>0</v>
      </c>
      <c r="BT2357" s="12" t="s">
        <v>321</v>
      </c>
      <c r="BU2357" s="654">
        <v>8.24</v>
      </c>
      <c r="BV2357" s="12" t="s">
        <v>321</v>
      </c>
      <c r="BW2357" s="9">
        <v>0.15</v>
      </c>
      <c r="BX2357" s="9" t="s">
        <v>322</v>
      </c>
      <c r="BY2357" s="755">
        <v>98.8</v>
      </c>
      <c r="BZ2357" s="9" t="s">
        <v>315</v>
      </c>
      <c r="CA2357" s="755">
        <v>9.8000000000000007</v>
      </c>
      <c r="CB2357" s="9" t="s">
        <v>315</v>
      </c>
      <c r="CC2357" s="755">
        <v>9.1</v>
      </c>
      <c r="CD2357" s="9" t="s">
        <v>315</v>
      </c>
      <c r="CE2357" s="755">
        <v>45</v>
      </c>
      <c r="CF2357" s="9" t="s">
        <v>323</v>
      </c>
      <c r="CG2357" s="755">
        <v>26.5</v>
      </c>
      <c r="CH2357" s="9" t="s">
        <v>323</v>
      </c>
    </row>
    <row r="2358" spans="1:86" x14ac:dyDescent="0.25">
      <c r="A2358" s="444">
        <v>10145738</v>
      </c>
      <c r="C2358" s="772">
        <v>1820</v>
      </c>
      <c r="D2358" s="807">
        <v>0.05</v>
      </c>
      <c r="E2358" s="772">
        <f t="shared" si="99"/>
        <v>1911</v>
      </c>
      <c r="F2358" s="778">
        <v>1.1000000000000001</v>
      </c>
      <c r="G2358" s="774">
        <f t="shared" si="100"/>
        <v>2102</v>
      </c>
      <c r="H2358" s="776"/>
      <c r="I2358" s="758"/>
      <c r="J2358" s="776"/>
      <c r="K2358" s="786"/>
      <c r="L2358" s="9" t="s">
        <v>308</v>
      </c>
      <c r="M2358" s="9" t="s">
        <v>5090</v>
      </c>
      <c r="N2358" s="9" t="s">
        <v>397</v>
      </c>
      <c r="O2358" s="9" t="s">
        <v>310</v>
      </c>
      <c r="P2358" s="9" t="s">
        <v>311</v>
      </c>
      <c r="Q2358" s="9" t="s">
        <v>4895</v>
      </c>
      <c r="R2358" s="9" t="s">
        <v>4896</v>
      </c>
      <c r="S2358" s="9" t="s">
        <v>373</v>
      </c>
      <c r="T2358" s="98" t="s">
        <v>234</v>
      </c>
      <c r="U2358" s="99">
        <v>173</v>
      </c>
      <c r="V2358" s="99" t="s">
        <v>207</v>
      </c>
      <c r="W2358" s="99">
        <v>230</v>
      </c>
      <c r="X2358" s="99" t="s">
        <v>207</v>
      </c>
      <c r="Y2358" s="99">
        <v>183</v>
      </c>
      <c r="Z2358" s="99" t="s">
        <v>207</v>
      </c>
      <c r="AA2358" s="631" t="s">
        <v>575</v>
      </c>
      <c r="AB2358" s="99" t="s">
        <v>207</v>
      </c>
      <c r="AC2358" s="9">
        <v>288</v>
      </c>
      <c r="AD2358" s="9" t="s">
        <v>207</v>
      </c>
      <c r="AE2358" s="9">
        <v>113</v>
      </c>
      <c r="AF2358" s="9" t="s">
        <v>315</v>
      </c>
      <c r="AG2358" s="14" t="s">
        <v>379</v>
      </c>
      <c r="AH2358" s="14" t="s">
        <v>207</v>
      </c>
      <c r="AI2358" s="14" t="s">
        <v>380</v>
      </c>
      <c r="AJ2358" s="14" t="s">
        <v>207</v>
      </c>
      <c r="AK2358" s="9">
        <v>5</v>
      </c>
      <c r="AL2358" s="14" t="s">
        <v>207</v>
      </c>
      <c r="AM2358" s="9">
        <v>5</v>
      </c>
      <c r="AN2358" s="14" t="s">
        <v>207</v>
      </c>
      <c r="AO2358" s="9">
        <v>5</v>
      </c>
      <c r="AP2358" s="14" t="s">
        <v>207</v>
      </c>
      <c r="AQ2358" s="9">
        <v>5</v>
      </c>
      <c r="AR2358" s="14" t="s">
        <v>207</v>
      </c>
      <c r="AS2358" s="9" t="s">
        <v>0</v>
      </c>
      <c r="AT2358" s="9" t="s">
        <v>318</v>
      </c>
      <c r="AU2358" s="9" t="s">
        <v>376</v>
      </c>
      <c r="AV2358" s="9" t="s">
        <v>320</v>
      </c>
      <c r="AW2358" s="821" t="s">
        <v>5799</v>
      </c>
      <c r="AX2358" s="9">
        <v>9010600000</v>
      </c>
      <c r="AY2358" s="99">
        <v>272</v>
      </c>
      <c r="AZ2358" s="12" t="s">
        <v>207</v>
      </c>
      <c r="BA2358" s="99">
        <v>25</v>
      </c>
      <c r="BB2358" s="12" t="s">
        <v>207</v>
      </c>
      <c r="BC2358" s="99">
        <v>23</v>
      </c>
      <c r="BD2358" s="12" t="s">
        <v>207</v>
      </c>
      <c r="BE2358" s="99">
        <v>23</v>
      </c>
      <c r="BF2358" s="12" t="s">
        <v>321</v>
      </c>
      <c r="BG2358" s="654">
        <v>22.712</v>
      </c>
      <c r="BH2358" s="12" t="s">
        <v>321</v>
      </c>
      <c r="BI2358" s="99">
        <v>13</v>
      </c>
      <c r="BJ2358" s="12" t="s">
        <v>321</v>
      </c>
      <c r="BK2358" s="754">
        <v>0</v>
      </c>
      <c r="BL2358" s="12" t="s">
        <v>321</v>
      </c>
      <c r="BM2358" s="754">
        <v>5.0999999999999997E-2</v>
      </c>
      <c r="BN2358" s="12" t="s">
        <v>321</v>
      </c>
      <c r="BO2358" s="754">
        <v>9.6609999999999996</v>
      </c>
      <c r="BP2358" s="12" t="s">
        <v>321</v>
      </c>
      <c r="BQ2358" s="754">
        <v>0</v>
      </c>
      <c r="BR2358" s="12" t="s">
        <v>321</v>
      </c>
      <c r="BS2358" s="654">
        <v>0</v>
      </c>
      <c r="BT2358" s="12" t="s">
        <v>321</v>
      </c>
      <c r="BU2358" s="654">
        <v>9.7119999999999997</v>
      </c>
      <c r="BV2358" s="12" t="s">
        <v>321</v>
      </c>
      <c r="BW2358" s="9">
        <v>0.16</v>
      </c>
      <c r="BX2358" s="9" t="s">
        <v>322</v>
      </c>
      <c r="BY2358" s="755">
        <v>107.1</v>
      </c>
      <c r="BZ2358" s="9" t="s">
        <v>315</v>
      </c>
      <c r="CA2358" s="755">
        <v>9.8000000000000007</v>
      </c>
      <c r="CB2358" s="9" t="s">
        <v>315</v>
      </c>
      <c r="CC2358" s="755">
        <v>9.1</v>
      </c>
      <c r="CD2358" s="9" t="s">
        <v>315</v>
      </c>
      <c r="CE2358" s="755">
        <v>50</v>
      </c>
      <c r="CF2358" s="9" t="s">
        <v>323</v>
      </c>
      <c r="CG2358" s="755">
        <v>28.7</v>
      </c>
      <c r="CH2358" s="9" t="s">
        <v>323</v>
      </c>
    </row>
    <row r="2359" spans="1:86" x14ac:dyDescent="0.25">
      <c r="A2359" s="444">
        <v>10145739</v>
      </c>
      <c r="C2359" s="772">
        <v>1996</v>
      </c>
      <c r="D2359" s="807">
        <v>0.05</v>
      </c>
      <c r="E2359" s="772">
        <f t="shared" si="99"/>
        <v>2096</v>
      </c>
      <c r="F2359" s="778">
        <v>1.1000000000000001</v>
      </c>
      <c r="G2359" s="774">
        <f t="shared" si="100"/>
        <v>2306</v>
      </c>
      <c r="H2359" s="776"/>
      <c r="I2359" s="758"/>
      <c r="J2359" s="776"/>
      <c r="K2359" s="786"/>
      <c r="L2359" s="9" t="s">
        <v>308</v>
      </c>
      <c r="M2359" s="9" t="s">
        <v>5091</v>
      </c>
      <c r="N2359" s="9" t="s">
        <v>397</v>
      </c>
      <c r="O2359" s="9" t="s">
        <v>310</v>
      </c>
      <c r="P2359" s="9" t="s">
        <v>311</v>
      </c>
      <c r="Q2359" s="9" t="s">
        <v>4895</v>
      </c>
      <c r="R2359" s="9" t="s">
        <v>4896</v>
      </c>
      <c r="S2359" s="9" t="s">
        <v>373</v>
      </c>
      <c r="T2359" s="98" t="s">
        <v>234</v>
      </c>
      <c r="U2359" s="99">
        <v>188</v>
      </c>
      <c r="V2359" s="99" t="s">
        <v>207</v>
      </c>
      <c r="W2359" s="99">
        <v>250</v>
      </c>
      <c r="X2359" s="99" t="s">
        <v>207</v>
      </c>
      <c r="Y2359" s="99">
        <v>198</v>
      </c>
      <c r="Z2359" s="99" t="s">
        <v>207</v>
      </c>
      <c r="AA2359" s="631" t="s">
        <v>576</v>
      </c>
      <c r="AB2359" s="99" t="s">
        <v>207</v>
      </c>
      <c r="AC2359" s="9">
        <v>313</v>
      </c>
      <c r="AD2359" s="9" t="s">
        <v>207</v>
      </c>
      <c r="AE2359" s="9">
        <v>123</v>
      </c>
      <c r="AF2359" s="9" t="s">
        <v>315</v>
      </c>
      <c r="AG2359" s="14" t="s">
        <v>381</v>
      </c>
      <c r="AH2359" s="14" t="s">
        <v>207</v>
      </c>
      <c r="AI2359" s="14" t="s">
        <v>382</v>
      </c>
      <c r="AJ2359" s="14" t="s">
        <v>207</v>
      </c>
      <c r="AK2359" s="9">
        <v>5</v>
      </c>
      <c r="AL2359" s="14" t="s">
        <v>207</v>
      </c>
      <c r="AM2359" s="9">
        <v>5</v>
      </c>
      <c r="AN2359" s="14" t="s">
        <v>207</v>
      </c>
      <c r="AO2359" s="9">
        <v>5</v>
      </c>
      <c r="AP2359" s="14" t="s">
        <v>207</v>
      </c>
      <c r="AQ2359" s="9">
        <v>5</v>
      </c>
      <c r="AR2359" s="14" t="s">
        <v>207</v>
      </c>
      <c r="AS2359" s="9" t="s">
        <v>0</v>
      </c>
      <c r="AT2359" s="9" t="s">
        <v>318</v>
      </c>
      <c r="AU2359" s="9" t="s">
        <v>376</v>
      </c>
      <c r="AV2359" s="9" t="s">
        <v>320</v>
      </c>
      <c r="AW2359" s="821" t="s">
        <v>5800</v>
      </c>
      <c r="AX2359" s="9">
        <v>9010600000</v>
      </c>
      <c r="AY2359" s="99">
        <v>292</v>
      </c>
      <c r="AZ2359" s="12" t="s">
        <v>207</v>
      </c>
      <c r="BA2359" s="99">
        <v>25</v>
      </c>
      <c r="BB2359" s="12" t="s">
        <v>207</v>
      </c>
      <c r="BC2359" s="99">
        <v>23</v>
      </c>
      <c r="BD2359" s="12" t="s">
        <v>207</v>
      </c>
      <c r="BE2359" s="99">
        <v>26</v>
      </c>
      <c r="BF2359" s="12" t="s">
        <v>321</v>
      </c>
      <c r="BG2359" s="654">
        <v>25.064</v>
      </c>
      <c r="BH2359" s="12" t="s">
        <v>321</v>
      </c>
      <c r="BI2359" s="99">
        <v>14</v>
      </c>
      <c r="BJ2359" s="12" t="s">
        <v>321</v>
      </c>
      <c r="BK2359" s="754">
        <v>0</v>
      </c>
      <c r="BL2359" s="12" t="s">
        <v>321</v>
      </c>
      <c r="BM2359" s="754">
        <v>5.0999999999999997E-2</v>
      </c>
      <c r="BN2359" s="12" t="s">
        <v>321</v>
      </c>
      <c r="BO2359" s="754">
        <v>11.012</v>
      </c>
      <c r="BP2359" s="12" t="s">
        <v>321</v>
      </c>
      <c r="BQ2359" s="754">
        <v>0</v>
      </c>
      <c r="BR2359" s="12" t="s">
        <v>321</v>
      </c>
      <c r="BS2359" s="654">
        <v>0</v>
      </c>
      <c r="BT2359" s="12" t="s">
        <v>321</v>
      </c>
      <c r="BU2359" s="654">
        <v>11.064</v>
      </c>
      <c r="BV2359" s="12" t="s">
        <v>321</v>
      </c>
      <c r="BW2359" s="9">
        <v>0.17</v>
      </c>
      <c r="BX2359" s="9" t="s">
        <v>322</v>
      </c>
      <c r="BY2359" s="755">
        <v>115</v>
      </c>
      <c r="BZ2359" s="9" t="s">
        <v>315</v>
      </c>
      <c r="CA2359" s="755">
        <v>9.8000000000000007</v>
      </c>
      <c r="CB2359" s="9" t="s">
        <v>315</v>
      </c>
      <c r="CC2359" s="755">
        <v>9.1</v>
      </c>
      <c r="CD2359" s="9" t="s">
        <v>315</v>
      </c>
      <c r="CE2359" s="755">
        <v>55</v>
      </c>
      <c r="CF2359" s="9" t="s">
        <v>323</v>
      </c>
      <c r="CG2359" s="755">
        <v>30.9</v>
      </c>
      <c r="CH2359" s="9" t="s">
        <v>323</v>
      </c>
    </row>
    <row r="2360" spans="1:86" x14ac:dyDescent="0.25">
      <c r="A2360" s="444">
        <v>10145740</v>
      </c>
      <c r="C2360" s="772">
        <v>2196</v>
      </c>
      <c r="D2360" s="807">
        <v>0.05</v>
      </c>
      <c r="E2360" s="772">
        <f t="shared" si="99"/>
        <v>2306</v>
      </c>
      <c r="F2360" s="778">
        <v>1.1000000000000001</v>
      </c>
      <c r="G2360" s="774">
        <f t="shared" si="100"/>
        <v>2537</v>
      </c>
      <c r="H2360" s="776"/>
      <c r="I2360" s="758"/>
      <c r="J2360" s="776"/>
      <c r="K2360" s="786"/>
      <c r="L2360" s="9" t="s">
        <v>308</v>
      </c>
      <c r="M2360" s="9" t="s">
        <v>5092</v>
      </c>
      <c r="N2360" s="9" t="s">
        <v>397</v>
      </c>
      <c r="O2360" s="9" t="s">
        <v>310</v>
      </c>
      <c r="P2360" s="9" t="s">
        <v>311</v>
      </c>
      <c r="Q2360" s="9" t="s">
        <v>4895</v>
      </c>
      <c r="R2360" s="9" t="s">
        <v>4896</v>
      </c>
      <c r="S2360" s="9" t="s">
        <v>373</v>
      </c>
      <c r="T2360" s="98" t="s">
        <v>234</v>
      </c>
      <c r="U2360" s="99">
        <v>203</v>
      </c>
      <c r="V2360" s="99" t="s">
        <v>207</v>
      </c>
      <c r="W2360" s="99">
        <v>270</v>
      </c>
      <c r="X2360" s="99" t="s">
        <v>207</v>
      </c>
      <c r="Y2360" s="99">
        <v>213</v>
      </c>
      <c r="Z2360" s="99" t="s">
        <v>207</v>
      </c>
      <c r="AA2360" s="631" t="s">
        <v>577</v>
      </c>
      <c r="AB2360" s="99" t="s">
        <v>207</v>
      </c>
      <c r="AC2360" s="9">
        <v>338</v>
      </c>
      <c r="AD2360" s="9" t="s">
        <v>207</v>
      </c>
      <c r="AE2360" s="9">
        <v>133</v>
      </c>
      <c r="AF2360" s="9" t="s">
        <v>315</v>
      </c>
      <c r="AG2360" s="14" t="s">
        <v>383</v>
      </c>
      <c r="AH2360" s="14" t="s">
        <v>207</v>
      </c>
      <c r="AI2360" s="14" t="s">
        <v>384</v>
      </c>
      <c r="AJ2360" s="14" t="s">
        <v>207</v>
      </c>
      <c r="AK2360" s="9">
        <v>5</v>
      </c>
      <c r="AL2360" s="14" t="s">
        <v>207</v>
      </c>
      <c r="AM2360" s="9">
        <v>5</v>
      </c>
      <c r="AN2360" s="14" t="s">
        <v>207</v>
      </c>
      <c r="AO2360" s="9">
        <v>5</v>
      </c>
      <c r="AP2360" s="14" t="s">
        <v>207</v>
      </c>
      <c r="AQ2360" s="9">
        <v>5</v>
      </c>
      <c r="AR2360" s="14" t="s">
        <v>207</v>
      </c>
      <c r="AS2360" s="9" t="s">
        <v>0</v>
      </c>
      <c r="AT2360" s="9" t="s">
        <v>318</v>
      </c>
      <c r="AU2360" s="9" t="s">
        <v>376</v>
      </c>
      <c r="AV2360" s="9" t="s">
        <v>320</v>
      </c>
      <c r="AW2360" s="821" t="s">
        <v>5801</v>
      </c>
      <c r="AX2360" s="9">
        <v>9010600000</v>
      </c>
      <c r="AY2360" s="99">
        <v>312</v>
      </c>
      <c r="AZ2360" s="12" t="s">
        <v>207</v>
      </c>
      <c r="BA2360" s="99">
        <v>25</v>
      </c>
      <c r="BB2360" s="12" t="s">
        <v>207</v>
      </c>
      <c r="BC2360" s="99">
        <v>23</v>
      </c>
      <c r="BD2360" s="12" t="s">
        <v>207</v>
      </c>
      <c r="BE2360" s="99">
        <v>27</v>
      </c>
      <c r="BF2360" s="12" t="s">
        <v>321</v>
      </c>
      <c r="BG2360" s="654">
        <v>26.815999999999999</v>
      </c>
      <c r="BH2360" s="12" t="s">
        <v>321</v>
      </c>
      <c r="BI2360" s="99">
        <v>15</v>
      </c>
      <c r="BJ2360" s="12" t="s">
        <v>321</v>
      </c>
      <c r="BK2360" s="754">
        <v>0</v>
      </c>
      <c r="BL2360" s="12" t="s">
        <v>321</v>
      </c>
      <c r="BM2360" s="754">
        <v>5.0999999999999997E-2</v>
      </c>
      <c r="BN2360" s="12" t="s">
        <v>321</v>
      </c>
      <c r="BO2360" s="754">
        <v>11.763999999999999</v>
      </c>
      <c r="BP2360" s="12" t="s">
        <v>321</v>
      </c>
      <c r="BQ2360" s="754">
        <v>0</v>
      </c>
      <c r="BR2360" s="12" t="s">
        <v>321</v>
      </c>
      <c r="BS2360" s="654">
        <v>0</v>
      </c>
      <c r="BT2360" s="12" t="s">
        <v>321</v>
      </c>
      <c r="BU2360" s="654">
        <v>11.816000000000001</v>
      </c>
      <c r="BV2360" s="12" t="s">
        <v>321</v>
      </c>
      <c r="BW2360" s="9">
        <v>0.18</v>
      </c>
      <c r="BX2360" s="9" t="s">
        <v>322</v>
      </c>
      <c r="BY2360" s="755">
        <v>122.8</v>
      </c>
      <c r="BZ2360" s="9" t="s">
        <v>315</v>
      </c>
      <c r="CA2360" s="755">
        <v>9.8000000000000007</v>
      </c>
      <c r="CB2360" s="9" t="s">
        <v>315</v>
      </c>
      <c r="CC2360" s="755">
        <v>9.1</v>
      </c>
      <c r="CD2360" s="9" t="s">
        <v>315</v>
      </c>
      <c r="CE2360" s="755">
        <v>59</v>
      </c>
      <c r="CF2360" s="9" t="s">
        <v>323</v>
      </c>
      <c r="CG2360" s="755">
        <v>33.1</v>
      </c>
      <c r="CH2360" s="9" t="s">
        <v>323</v>
      </c>
    </row>
    <row r="2361" spans="1:86" x14ac:dyDescent="0.25">
      <c r="A2361" s="444">
        <v>10145741</v>
      </c>
      <c r="C2361" s="772">
        <v>2421</v>
      </c>
      <c r="D2361" s="807">
        <v>0.05</v>
      </c>
      <c r="E2361" s="772">
        <f t="shared" si="99"/>
        <v>2542</v>
      </c>
      <c r="F2361" s="778">
        <v>1.1000000000000001</v>
      </c>
      <c r="G2361" s="774">
        <f t="shared" si="100"/>
        <v>2796</v>
      </c>
      <c r="H2361" s="776"/>
      <c r="I2361" s="758"/>
      <c r="J2361" s="776"/>
      <c r="K2361" s="786"/>
      <c r="L2361" s="9" t="s">
        <v>308</v>
      </c>
      <c r="M2361" s="9" t="s">
        <v>5093</v>
      </c>
      <c r="N2361" s="9" t="s">
        <v>397</v>
      </c>
      <c r="O2361" s="9" t="s">
        <v>310</v>
      </c>
      <c r="P2361" s="9" t="s">
        <v>311</v>
      </c>
      <c r="Q2361" s="9" t="s">
        <v>4895</v>
      </c>
      <c r="R2361" s="9" t="s">
        <v>4896</v>
      </c>
      <c r="S2361" s="9" t="s">
        <v>373</v>
      </c>
      <c r="T2361" s="98" t="s">
        <v>234</v>
      </c>
      <c r="U2361" s="99">
        <v>218</v>
      </c>
      <c r="V2361" s="99" t="s">
        <v>207</v>
      </c>
      <c r="W2361" s="99">
        <v>290</v>
      </c>
      <c r="X2361" s="99" t="s">
        <v>207</v>
      </c>
      <c r="Y2361" s="99">
        <v>228</v>
      </c>
      <c r="Z2361" s="99" t="s">
        <v>207</v>
      </c>
      <c r="AA2361" s="631" t="s">
        <v>578</v>
      </c>
      <c r="AB2361" s="99" t="s">
        <v>207</v>
      </c>
      <c r="AC2361" s="9">
        <v>363</v>
      </c>
      <c r="AD2361" s="9" t="s">
        <v>207</v>
      </c>
      <c r="AE2361" s="9">
        <v>143</v>
      </c>
      <c r="AF2361" s="9" t="s">
        <v>315</v>
      </c>
      <c r="AG2361" s="14" t="s">
        <v>385</v>
      </c>
      <c r="AH2361" s="14" t="s">
        <v>207</v>
      </c>
      <c r="AI2361" s="14" t="s">
        <v>386</v>
      </c>
      <c r="AJ2361" s="14" t="s">
        <v>207</v>
      </c>
      <c r="AK2361" s="9">
        <v>5</v>
      </c>
      <c r="AL2361" s="14" t="s">
        <v>207</v>
      </c>
      <c r="AM2361" s="9">
        <v>5</v>
      </c>
      <c r="AN2361" s="14" t="s">
        <v>207</v>
      </c>
      <c r="AO2361" s="9">
        <v>5</v>
      </c>
      <c r="AP2361" s="14" t="s">
        <v>207</v>
      </c>
      <c r="AQ2361" s="9">
        <v>5</v>
      </c>
      <c r="AR2361" s="14" t="s">
        <v>207</v>
      </c>
      <c r="AS2361" s="9" t="s">
        <v>0</v>
      </c>
      <c r="AT2361" s="9" t="s">
        <v>318</v>
      </c>
      <c r="AU2361" s="9" t="s">
        <v>376</v>
      </c>
      <c r="AV2361" s="9" t="s">
        <v>320</v>
      </c>
      <c r="AW2361" s="821" t="s">
        <v>5802</v>
      </c>
      <c r="AX2361" s="9">
        <v>9010600000</v>
      </c>
      <c r="AY2361" s="99">
        <v>330</v>
      </c>
      <c r="AZ2361" s="12" t="s">
        <v>207</v>
      </c>
      <c r="BA2361" s="99">
        <v>25</v>
      </c>
      <c r="BB2361" s="12" t="s">
        <v>207</v>
      </c>
      <c r="BC2361" s="99">
        <v>23</v>
      </c>
      <c r="BD2361" s="12" t="s">
        <v>207</v>
      </c>
      <c r="BE2361" s="99">
        <v>33</v>
      </c>
      <c r="BF2361" s="12" t="s">
        <v>321</v>
      </c>
      <c r="BG2361" s="654">
        <v>32.048000000000002</v>
      </c>
      <c r="BH2361" s="12" t="s">
        <v>321</v>
      </c>
      <c r="BI2361" s="99">
        <v>20</v>
      </c>
      <c r="BJ2361" s="12" t="s">
        <v>321</v>
      </c>
      <c r="BK2361" s="754">
        <v>0</v>
      </c>
      <c r="BL2361" s="12" t="s">
        <v>321</v>
      </c>
      <c r="BM2361" s="754">
        <v>5.0999999999999997E-2</v>
      </c>
      <c r="BN2361" s="12" t="s">
        <v>321</v>
      </c>
      <c r="BO2361" s="754">
        <v>11.996</v>
      </c>
      <c r="BP2361" s="12" t="s">
        <v>321</v>
      </c>
      <c r="BQ2361" s="754">
        <v>0</v>
      </c>
      <c r="BR2361" s="12" t="s">
        <v>321</v>
      </c>
      <c r="BS2361" s="654">
        <v>0</v>
      </c>
      <c r="BT2361" s="12" t="s">
        <v>321</v>
      </c>
      <c r="BU2361" s="654">
        <v>12.048</v>
      </c>
      <c r="BV2361" s="12" t="s">
        <v>321</v>
      </c>
      <c r="BW2361" s="9">
        <v>0.19</v>
      </c>
      <c r="BX2361" s="9" t="s">
        <v>322</v>
      </c>
      <c r="BY2361" s="755">
        <v>129.9</v>
      </c>
      <c r="BZ2361" s="9" t="s">
        <v>315</v>
      </c>
      <c r="CA2361" s="755">
        <v>9.8000000000000007</v>
      </c>
      <c r="CB2361" s="9" t="s">
        <v>315</v>
      </c>
      <c r="CC2361" s="755">
        <v>9.1</v>
      </c>
      <c r="CD2361" s="9" t="s">
        <v>315</v>
      </c>
      <c r="CE2361" s="755">
        <v>71</v>
      </c>
      <c r="CF2361" s="9" t="s">
        <v>323</v>
      </c>
      <c r="CG2361" s="755">
        <v>44.1</v>
      </c>
      <c r="CH2361" s="9" t="s">
        <v>323</v>
      </c>
    </row>
    <row r="2362" spans="1:86" x14ac:dyDescent="0.25">
      <c r="A2362" s="444">
        <v>10145742</v>
      </c>
      <c r="C2362" s="772">
        <v>2668</v>
      </c>
      <c r="D2362" s="807">
        <v>0.05</v>
      </c>
      <c r="E2362" s="772">
        <f t="shared" si="99"/>
        <v>2801</v>
      </c>
      <c r="F2362" s="778">
        <v>1.1000000000000001</v>
      </c>
      <c r="G2362" s="774">
        <f t="shared" si="100"/>
        <v>3081</v>
      </c>
      <c r="H2362" s="776"/>
      <c r="I2362" s="758"/>
      <c r="J2362" s="776"/>
      <c r="K2362" s="786"/>
      <c r="L2362" s="9" t="s">
        <v>308</v>
      </c>
      <c r="M2362" s="9" t="s">
        <v>5094</v>
      </c>
      <c r="N2362" s="9" t="s">
        <v>397</v>
      </c>
      <c r="O2362" s="9" t="s">
        <v>310</v>
      </c>
      <c r="P2362" s="9" t="s">
        <v>311</v>
      </c>
      <c r="Q2362" s="9" t="s">
        <v>4895</v>
      </c>
      <c r="R2362" s="9" t="s">
        <v>4896</v>
      </c>
      <c r="S2362" s="9" t="s">
        <v>373</v>
      </c>
      <c r="T2362" s="98" t="s">
        <v>234</v>
      </c>
      <c r="U2362" s="99">
        <v>233</v>
      </c>
      <c r="V2362" s="99" t="s">
        <v>207</v>
      </c>
      <c r="W2362" s="99">
        <v>310</v>
      </c>
      <c r="X2362" s="99" t="s">
        <v>207</v>
      </c>
      <c r="Y2362" s="99">
        <v>243</v>
      </c>
      <c r="Z2362" s="99" t="s">
        <v>207</v>
      </c>
      <c r="AA2362" s="631" t="s">
        <v>579</v>
      </c>
      <c r="AB2362" s="99" t="s">
        <v>207</v>
      </c>
      <c r="AC2362" s="9">
        <v>388</v>
      </c>
      <c r="AD2362" s="9" t="s">
        <v>207</v>
      </c>
      <c r="AE2362" s="9">
        <v>153</v>
      </c>
      <c r="AF2362" s="9" t="s">
        <v>315</v>
      </c>
      <c r="AG2362" s="14" t="s">
        <v>387</v>
      </c>
      <c r="AH2362" s="14" t="s">
        <v>207</v>
      </c>
      <c r="AI2362" s="14" t="s">
        <v>388</v>
      </c>
      <c r="AJ2362" s="14" t="s">
        <v>207</v>
      </c>
      <c r="AK2362" s="9">
        <v>5</v>
      </c>
      <c r="AL2362" s="14" t="s">
        <v>207</v>
      </c>
      <c r="AM2362" s="9">
        <v>5</v>
      </c>
      <c r="AN2362" s="14" t="s">
        <v>207</v>
      </c>
      <c r="AO2362" s="9">
        <v>5</v>
      </c>
      <c r="AP2362" s="14" t="s">
        <v>207</v>
      </c>
      <c r="AQ2362" s="9">
        <v>5</v>
      </c>
      <c r="AR2362" s="14" t="s">
        <v>207</v>
      </c>
      <c r="AS2362" s="9" t="s">
        <v>0</v>
      </c>
      <c r="AT2362" s="9" t="s">
        <v>318</v>
      </c>
      <c r="AU2362" s="9" t="s">
        <v>376</v>
      </c>
      <c r="AV2362" s="9" t="s">
        <v>320</v>
      </c>
      <c r="AW2362" s="821" t="s">
        <v>5803</v>
      </c>
      <c r="AX2362" s="9">
        <v>9010600000</v>
      </c>
      <c r="AY2362" s="99">
        <v>351</v>
      </c>
      <c r="AZ2362" s="12" t="s">
        <v>207</v>
      </c>
      <c r="BA2362" s="99">
        <v>25</v>
      </c>
      <c r="BB2362" s="12" t="s">
        <v>207</v>
      </c>
      <c r="BC2362" s="99">
        <v>23</v>
      </c>
      <c r="BD2362" s="12" t="s">
        <v>207</v>
      </c>
      <c r="BE2362" s="99">
        <v>33</v>
      </c>
      <c r="BF2362" s="12" t="s">
        <v>321</v>
      </c>
      <c r="BG2362" s="654">
        <v>32.558999999999997</v>
      </c>
      <c r="BH2362" s="12" t="s">
        <v>321</v>
      </c>
      <c r="BI2362" s="99">
        <v>21</v>
      </c>
      <c r="BJ2362" s="12" t="s">
        <v>321</v>
      </c>
      <c r="BK2362" s="754">
        <v>0</v>
      </c>
      <c r="BL2362" s="12" t="s">
        <v>321</v>
      </c>
      <c r="BM2362" s="754">
        <v>5.0999999999999997E-2</v>
      </c>
      <c r="BN2362" s="12" t="s">
        <v>321</v>
      </c>
      <c r="BO2362" s="754">
        <v>11.507999999999999</v>
      </c>
      <c r="BP2362" s="12" t="s">
        <v>321</v>
      </c>
      <c r="BQ2362" s="754">
        <v>0</v>
      </c>
      <c r="BR2362" s="12" t="s">
        <v>321</v>
      </c>
      <c r="BS2362" s="654">
        <v>0</v>
      </c>
      <c r="BT2362" s="12" t="s">
        <v>321</v>
      </c>
      <c r="BU2362" s="654">
        <v>11.558999999999999</v>
      </c>
      <c r="BV2362" s="12" t="s">
        <v>321</v>
      </c>
      <c r="BW2362" s="9">
        <v>0.2</v>
      </c>
      <c r="BX2362" s="9" t="s">
        <v>322</v>
      </c>
      <c r="BY2362" s="755">
        <v>138.19999999999999</v>
      </c>
      <c r="BZ2362" s="9" t="s">
        <v>315</v>
      </c>
      <c r="CA2362" s="755">
        <v>9.8000000000000007</v>
      </c>
      <c r="CB2362" s="9" t="s">
        <v>315</v>
      </c>
      <c r="CC2362" s="755">
        <v>9.1</v>
      </c>
      <c r="CD2362" s="9" t="s">
        <v>315</v>
      </c>
      <c r="CE2362" s="755">
        <v>72</v>
      </c>
      <c r="CF2362" s="9" t="s">
        <v>323</v>
      </c>
      <c r="CG2362" s="755">
        <v>46.3</v>
      </c>
      <c r="CH2362" s="9" t="s">
        <v>323</v>
      </c>
    </row>
    <row r="2363" spans="1:86" x14ac:dyDescent="0.25">
      <c r="A2363" s="467" t="s">
        <v>5940</v>
      </c>
      <c r="C2363" s="597">
        <v>9176</v>
      </c>
      <c r="D2363" s="807">
        <v>0.05</v>
      </c>
      <c r="E2363" s="772">
        <f t="shared" ref="E2363:E2418" si="101">ROUND(C2363*(1+D2363),0)</f>
        <v>9635</v>
      </c>
      <c r="G2363" s="775">
        <v>11215</v>
      </c>
      <c r="M2363" s="9" t="str">
        <f t="shared" ref="M2363:M2368" si="102">"Tensioned Myriad Conceal "&amp;AG2363&amp;" "&amp; AS2363</f>
        <v>Tensioned Myriad Conceal 240x426.6 HD Pro 0.9</v>
      </c>
      <c r="N2363" s="9" t="s">
        <v>397</v>
      </c>
      <c r="O2363" s="9" t="s">
        <v>310</v>
      </c>
      <c r="P2363" s="9" t="s">
        <v>311</v>
      </c>
      <c r="Q2363" s="9" t="s">
        <v>5988</v>
      </c>
      <c r="R2363" s="9" t="s">
        <v>6002</v>
      </c>
      <c r="S2363" s="9" t="s">
        <v>314</v>
      </c>
      <c r="T2363" s="82" t="s">
        <v>210</v>
      </c>
      <c r="U2363" s="879">
        <f t="shared" ref="U2363:U2380" si="103">ROUND(W2363/16*9,1)</f>
        <v>240</v>
      </c>
      <c r="V2363" s="99" t="s">
        <v>207</v>
      </c>
      <c r="W2363" s="879">
        <v>426.6</v>
      </c>
      <c r="X2363" s="99" t="s">
        <v>207</v>
      </c>
      <c r="AC2363" s="9" t="e">
        <f>ROUND(AE2363*#REF!,0)</f>
        <v>#REF!</v>
      </c>
      <c r="AD2363" s="9" t="s">
        <v>207</v>
      </c>
      <c r="AE2363" s="9">
        <v>193</v>
      </c>
      <c r="AF2363" s="9" t="s">
        <v>315</v>
      </c>
      <c r="AG2363" s="14" t="str">
        <f t="shared" ref="AG2363:AG2405" si="104">U2363&amp;"x"&amp;W2363</f>
        <v>240x426.6</v>
      </c>
      <c r="AH2363" s="14" t="s">
        <v>207</v>
      </c>
      <c r="AI2363" s="14" t="str">
        <f t="shared" ref="AI2363:AI2405" si="105">W2363&amp;"x"&amp;U2363</f>
        <v>426.6x240</v>
      </c>
      <c r="AJ2363" s="14" t="s">
        <v>207</v>
      </c>
      <c r="AS2363" t="s">
        <v>5982</v>
      </c>
    </row>
    <row r="2364" spans="1:86" x14ac:dyDescent="0.25">
      <c r="A2364" s="467" t="s">
        <v>5941</v>
      </c>
      <c r="C2364" s="597">
        <v>9176</v>
      </c>
      <c r="D2364" s="807">
        <v>0.05</v>
      </c>
      <c r="E2364" s="772">
        <f t="shared" si="101"/>
        <v>9635</v>
      </c>
      <c r="G2364" s="775">
        <v>11215</v>
      </c>
      <c r="M2364" s="9" t="str">
        <f t="shared" si="102"/>
        <v>Tensioned Myriad Conceal 240x426.6 HD Pro 1.1</v>
      </c>
      <c r="N2364" s="9" t="s">
        <v>397</v>
      </c>
      <c r="O2364" s="9" t="s">
        <v>310</v>
      </c>
      <c r="P2364" s="9" t="s">
        <v>311</v>
      </c>
      <c r="Q2364" s="9" t="s">
        <v>5988</v>
      </c>
      <c r="R2364" s="9" t="s">
        <v>6002</v>
      </c>
      <c r="S2364" s="9" t="s">
        <v>314</v>
      </c>
      <c r="T2364" s="82" t="s">
        <v>210</v>
      </c>
      <c r="U2364" s="879">
        <f t="shared" si="103"/>
        <v>240</v>
      </c>
      <c r="V2364" s="99" t="s">
        <v>207</v>
      </c>
      <c r="W2364" s="879">
        <v>426.6</v>
      </c>
      <c r="X2364" s="99" t="s">
        <v>207</v>
      </c>
      <c r="AC2364" s="9" t="e">
        <f>ROUND(AE2364*#REF!,0)</f>
        <v>#REF!</v>
      </c>
      <c r="AD2364" s="9" t="s">
        <v>207</v>
      </c>
      <c r="AE2364" s="9">
        <v>193</v>
      </c>
      <c r="AF2364" s="9" t="s">
        <v>315</v>
      </c>
      <c r="AG2364" s="14" t="str">
        <f t="shared" si="104"/>
        <v>240x426.6</v>
      </c>
      <c r="AH2364" s="14" t="s">
        <v>207</v>
      </c>
      <c r="AI2364" s="14" t="str">
        <f t="shared" si="105"/>
        <v>426.6x240</v>
      </c>
      <c r="AJ2364" s="14" t="s">
        <v>207</v>
      </c>
      <c r="AS2364" t="s">
        <v>5983</v>
      </c>
    </row>
    <row r="2365" spans="1:86" x14ac:dyDescent="0.25">
      <c r="A2365" s="467" t="s">
        <v>5942</v>
      </c>
      <c r="C2365" s="597">
        <v>9176</v>
      </c>
      <c r="D2365" s="807">
        <v>0.05</v>
      </c>
      <c r="E2365" s="772">
        <f t="shared" si="101"/>
        <v>9635</v>
      </c>
      <c r="G2365" s="775">
        <v>11215</v>
      </c>
      <c r="M2365" s="9" t="str">
        <f t="shared" si="102"/>
        <v>Tensioned Myriad Conceal 240x426.6 HD Pro 1.1 Contrast</v>
      </c>
      <c r="N2365" s="9" t="s">
        <v>397</v>
      </c>
      <c r="O2365" s="9" t="s">
        <v>310</v>
      </c>
      <c r="P2365" s="9" t="s">
        <v>311</v>
      </c>
      <c r="Q2365" s="9" t="s">
        <v>5988</v>
      </c>
      <c r="R2365" s="9" t="s">
        <v>6002</v>
      </c>
      <c r="S2365" s="9" t="s">
        <v>314</v>
      </c>
      <c r="T2365" s="82" t="s">
        <v>210</v>
      </c>
      <c r="U2365" s="879">
        <f t="shared" si="103"/>
        <v>240</v>
      </c>
      <c r="V2365" s="99" t="s">
        <v>207</v>
      </c>
      <c r="W2365" s="879">
        <v>426.6</v>
      </c>
      <c r="X2365" s="99" t="s">
        <v>207</v>
      </c>
      <c r="AC2365" s="9" t="e">
        <f>ROUND(AE2365*#REF!,0)</f>
        <v>#REF!</v>
      </c>
      <c r="AD2365" s="9" t="s">
        <v>207</v>
      </c>
      <c r="AE2365" s="9">
        <v>193</v>
      </c>
      <c r="AF2365" s="9" t="s">
        <v>315</v>
      </c>
      <c r="AG2365" s="14" t="str">
        <f t="shared" si="104"/>
        <v>240x426.6</v>
      </c>
      <c r="AH2365" s="14" t="s">
        <v>207</v>
      </c>
      <c r="AI2365" s="14" t="str">
        <f t="shared" si="105"/>
        <v>426.6x240</v>
      </c>
      <c r="AJ2365" s="14" t="s">
        <v>207</v>
      </c>
      <c r="AS2365" t="s">
        <v>5984</v>
      </c>
    </row>
    <row r="2366" spans="1:86" x14ac:dyDescent="0.25">
      <c r="A2366" s="467" t="s">
        <v>5943</v>
      </c>
      <c r="C2366" s="597">
        <v>9176</v>
      </c>
      <c r="D2366" s="807">
        <v>0.05</v>
      </c>
      <c r="E2366" s="772">
        <f t="shared" si="101"/>
        <v>9635</v>
      </c>
      <c r="G2366" s="775">
        <v>11215</v>
      </c>
      <c r="M2366" s="9" t="str">
        <f t="shared" si="102"/>
        <v>Tensioned Myriad Conceal 240x426.6 HD Pro 1.3</v>
      </c>
      <c r="N2366" s="9" t="s">
        <v>397</v>
      </c>
      <c r="O2366" s="9" t="s">
        <v>310</v>
      </c>
      <c r="P2366" s="9" t="s">
        <v>311</v>
      </c>
      <c r="Q2366" s="9" t="s">
        <v>5988</v>
      </c>
      <c r="R2366" s="9" t="s">
        <v>6002</v>
      </c>
      <c r="S2366" s="9" t="s">
        <v>314</v>
      </c>
      <c r="T2366" s="82" t="s">
        <v>210</v>
      </c>
      <c r="U2366" s="879">
        <f t="shared" si="103"/>
        <v>240</v>
      </c>
      <c r="V2366" s="99" t="s">
        <v>207</v>
      </c>
      <c r="W2366" s="879">
        <v>426.6</v>
      </c>
      <c r="X2366" s="99" t="s">
        <v>207</v>
      </c>
      <c r="AC2366" s="9" t="e">
        <f>ROUND(AE2366*#REF!,0)</f>
        <v>#REF!</v>
      </c>
      <c r="AD2366" s="9" t="s">
        <v>207</v>
      </c>
      <c r="AE2366" s="9">
        <v>193</v>
      </c>
      <c r="AF2366" s="9" t="s">
        <v>315</v>
      </c>
      <c r="AG2366" s="14" t="str">
        <f t="shared" si="104"/>
        <v>240x426.6</v>
      </c>
      <c r="AH2366" s="14" t="s">
        <v>207</v>
      </c>
      <c r="AI2366" s="14" t="str">
        <f t="shared" si="105"/>
        <v>426.6x240</v>
      </c>
      <c r="AJ2366" s="14" t="s">
        <v>207</v>
      </c>
      <c r="AS2366" t="s">
        <v>5985</v>
      </c>
    </row>
    <row r="2367" spans="1:86" x14ac:dyDescent="0.25">
      <c r="A2367" s="467" t="s">
        <v>5944</v>
      </c>
      <c r="C2367" s="597">
        <v>9176</v>
      </c>
      <c r="D2367" s="807">
        <v>0.05</v>
      </c>
      <c r="E2367" s="772">
        <f t="shared" si="101"/>
        <v>9635</v>
      </c>
      <c r="G2367" s="775">
        <v>11215</v>
      </c>
      <c r="M2367" s="9" t="str">
        <f t="shared" si="102"/>
        <v>Tensioned Myriad Conceal 240x426.6 HD Pro ReView 0.9</v>
      </c>
      <c r="N2367" s="9" t="s">
        <v>397</v>
      </c>
      <c r="O2367" s="9" t="s">
        <v>310</v>
      </c>
      <c r="P2367" s="9" t="s">
        <v>311</v>
      </c>
      <c r="Q2367" s="9" t="s">
        <v>5988</v>
      </c>
      <c r="R2367" s="9" t="s">
        <v>6002</v>
      </c>
      <c r="S2367" s="9" t="s">
        <v>314</v>
      </c>
      <c r="T2367" s="82" t="s">
        <v>210</v>
      </c>
      <c r="U2367" s="879">
        <f t="shared" si="103"/>
        <v>240</v>
      </c>
      <c r="V2367" s="99" t="s">
        <v>207</v>
      </c>
      <c r="W2367" s="879">
        <v>426.6</v>
      </c>
      <c r="X2367" s="99" t="s">
        <v>207</v>
      </c>
      <c r="AC2367" s="9" t="e">
        <f>ROUND(AE2367*#REF!,0)</f>
        <v>#REF!</v>
      </c>
      <c r="AD2367" s="9" t="s">
        <v>207</v>
      </c>
      <c r="AE2367" s="9">
        <v>193</v>
      </c>
      <c r="AF2367" s="9" t="s">
        <v>315</v>
      </c>
      <c r="AG2367" s="14" t="str">
        <f t="shared" si="104"/>
        <v>240x426.6</v>
      </c>
      <c r="AH2367" s="14" t="s">
        <v>207</v>
      </c>
      <c r="AI2367" s="14" t="str">
        <f t="shared" si="105"/>
        <v>426.6x240</v>
      </c>
      <c r="AJ2367" s="14" t="s">
        <v>207</v>
      </c>
      <c r="AS2367" t="s">
        <v>5986</v>
      </c>
    </row>
    <row r="2368" spans="1:86" x14ac:dyDescent="0.25">
      <c r="A2368" s="467" t="s">
        <v>5945</v>
      </c>
      <c r="C2368" s="597">
        <v>7800</v>
      </c>
      <c r="D2368" s="807">
        <v>0.05</v>
      </c>
      <c r="E2368" s="772">
        <f t="shared" si="101"/>
        <v>8190</v>
      </c>
      <c r="G2368" s="775">
        <v>9533</v>
      </c>
      <c r="M2368" s="9" t="str">
        <f t="shared" si="102"/>
        <v>Tensioned Myriad Conceal 240x426.6 Da-Mat</v>
      </c>
      <c r="N2368" s="9" t="s">
        <v>397</v>
      </c>
      <c r="O2368" s="9" t="s">
        <v>310</v>
      </c>
      <c r="P2368" s="9" t="s">
        <v>311</v>
      </c>
      <c r="Q2368" s="9" t="s">
        <v>5988</v>
      </c>
      <c r="R2368" s="9" t="s">
        <v>6002</v>
      </c>
      <c r="S2368" s="9" t="s">
        <v>314</v>
      </c>
      <c r="T2368" s="82" t="s">
        <v>210</v>
      </c>
      <c r="U2368" s="879">
        <f t="shared" si="103"/>
        <v>240</v>
      </c>
      <c r="V2368" s="99" t="s">
        <v>207</v>
      </c>
      <c r="W2368" s="879">
        <v>426.6</v>
      </c>
      <c r="X2368" s="99" t="s">
        <v>207</v>
      </c>
      <c r="AC2368" s="9" t="e">
        <f>ROUND(AE2368*#REF!,0)</f>
        <v>#REF!</v>
      </c>
      <c r="AD2368" s="9" t="s">
        <v>207</v>
      </c>
      <c r="AE2368" s="9">
        <v>193</v>
      </c>
      <c r="AF2368" s="9" t="s">
        <v>315</v>
      </c>
      <c r="AG2368" s="14" t="str">
        <f t="shared" si="104"/>
        <v>240x426.6</v>
      </c>
      <c r="AH2368" s="14" t="s">
        <v>207</v>
      </c>
      <c r="AI2368" s="14" t="str">
        <f t="shared" si="105"/>
        <v>426.6x240</v>
      </c>
      <c r="AJ2368" s="14" t="s">
        <v>207</v>
      </c>
      <c r="AS2368" t="s">
        <v>5987</v>
      </c>
    </row>
    <row r="2369" spans="1:45" x14ac:dyDescent="0.25">
      <c r="A2369" s="467" t="s">
        <v>5946</v>
      </c>
      <c r="C2369" s="597">
        <v>10323</v>
      </c>
      <c r="D2369" s="807">
        <v>0.05</v>
      </c>
      <c r="E2369" s="772">
        <f t="shared" si="101"/>
        <v>10839</v>
      </c>
      <c r="G2369" s="775">
        <v>12617</v>
      </c>
      <c r="M2369" s="9" t="str">
        <f t="shared" ref="M2369:M2374" si="106">"Tensioned Myriad Conceal "&amp;AG2369&amp;" "&amp; AS2369</f>
        <v>Tensioned Myriad Conceal 251.4x447 HD Pro 0.9</v>
      </c>
      <c r="N2369" s="9" t="s">
        <v>397</v>
      </c>
      <c r="O2369" s="9" t="s">
        <v>310</v>
      </c>
      <c r="P2369" s="9" t="s">
        <v>311</v>
      </c>
      <c r="Q2369" s="9" t="s">
        <v>5988</v>
      </c>
      <c r="R2369" s="9" t="s">
        <v>6002</v>
      </c>
      <c r="S2369" s="9" t="s">
        <v>314</v>
      </c>
      <c r="T2369" s="82" t="s">
        <v>210</v>
      </c>
      <c r="U2369" s="879">
        <f t="shared" si="103"/>
        <v>251.4</v>
      </c>
      <c r="V2369" s="99" t="s">
        <v>207</v>
      </c>
      <c r="W2369" s="879">
        <v>447</v>
      </c>
      <c r="X2369" s="99" t="s">
        <v>207</v>
      </c>
      <c r="AC2369" s="9" t="e">
        <f>ROUND(AE2369*#REF!,0)</f>
        <v>#REF!</v>
      </c>
      <c r="AD2369" s="9" t="s">
        <v>207</v>
      </c>
      <c r="AE2369" s="9">
        <v>202</v>
      </c>
      <c r="AF2369" s="9" t="s">
        <v>315</v>
      </c>
      <c r="AG2369" s="14" t="str">
        <f t="shared" si="104"/>
        <v>251.4x447</v>
      </c>
      <c r="AH2369" s="14" t="s">
        <v>207</v>
      </c>
      <c r="AI2369" s="14" t="str">
        <f t="shared" si="105"/>
        <v>447x251.4</v>
      </c>
      <c r="AJ2369" s="14" t="s">
        <v>207</v>
      </c>
      <c r="AS2369" t="s">
        <v>5982</v>
      </c>
    </row>
    <row r="2370" spans="1:45" x14ac:dyDescent="0.25">
      <c r="A2370" s="467" t="s">
        <v>5947</v>
      </c>
      <c r="C2370" s="597">
        <v>10323</v>
      </c>
      <c r="D2370" s="807">
        <v>0.05</v>
      </c>
      <c r="E2370" s="772">
        <f t="shared" si="101"/>
        <v>10839</v>
      </c>
      <c r="G2370" s="775">
        <v>12617</v>
      </c>
      <c r="M2370" s="9" t="str">
        <f t="shared" si="106"/>
        <v>Tensioned Myriad Conceal 251.4x447 HD Pro 1.1</v>
      </c>
      <c r="N2370" s="9" t="s">
        <v>397</v>
      </c>
      <c r="O2370" s="9" t="s">
        <v>310</v>
      </c>
      <c r="P2370" s="9" t="s">
        <v>311</v>
      </c>
      <c r="Q2370" s="9" t="s">
        <v>5988</v>
      </c>
      <c r="R2370" s="9" t="s">
        <v>6002</v>
      </c>
      <c r="S2370" s="9" t="s">
        <v>314</v>
      </c>
      <c r="T2370" s="82" t="s">
        <v>210</v>
      </c>
      <c r="U2370" s="879">
        <f t="shared" si="103"/>
        <v>251.4</v>
      </c>
      <c r="V2370" s="99" t="s">
        <v>207</v>
      </c>
      <c r="W2370" s="879">
        <v>447</v>
      </c>
      <c r="X2370" s="99" t="s">
        <v>207</v>
      </c>
      <c r="AC2370" s="9" t="e">
        <f>ROUND(AE2370*#REF!,0)</f>
        <v>#REF!</v>
      </c>
      <c r="AD2370" s="9" t="s">
        <v>207</v>
      </c>
      <c r="AE2370" s="9">
        <v>202</v>
      </c>
      <c r="AF2370" s="9" t="s">
        <v>315</v>
      </c>
      <c r="AG2370" s="14" t="str">
        <f t="shared" si="104"/>
        <v>251.4x447</v>
      </c>
      <c r="AH2370" s="14" t="s">
        <v>207</v>
      </c>
      <c r="AI2370" s="14" t="str">
        <f t="shared" si="105"/>
        <v>447x251.4</v>
      </c>
      <c r="AJ2370" s="14" t="s">
        <v>207</v>
      </c>
      <c r="AS2370" t="s">
        <v>5983</v>
      </c>
    </row>
    <row r="2371" spans="1:45" x14ac:dyDescent="0.25">
      <c r="A2371" s="467" t="s">
        <v>5948</v>
      </c>
      <c r="C2371" s="597">
        <v>10323</v>
      </c>
      <c r="D2371" s="807">
        <v>0.05</v>
      </c>
      <c r="E2371" s="772">
        <f t="shared" si="101"/>
        <v>10839</v>
      </c>
      <c r="G2371" s="775">
        <v>12617</v>
      </c>
      <c r="M2371" s="9" t="str">
        <f t="shared" si="106"/>
        <v>Tensioned Myriad Conceal 251.4x447 HD Pro 1.1 Contrast</v>
      </c>
      <c r="N2371" s="9" t="s">
        <v>397</v>
      </c>
      <c r="O2371" s="9" t="s">
        <v>310</v>
      </c>
      <c r="P2371" s="9" t="s">
        <v>311</v>
      </c>
      <c r="Q2371" s="9" t="s">
        <v>5988</v>
      </c>
      <c r="R2371" s="9" t="s">
        <v>6002</v>
      </c>
      <c r="S2371" s="9" t="s">
        <v>314</v>
      </c>
      <c r="T2371" s="82" t="s">
        <v>210</v>
      </c>
      <c r="U2371" s="879">
        <f t="shared" si="103"/>
        <v>251.4</v>
      </c>
      <c r="V2371" s="99" t="s">
        <v>207</v>
      </c>
      <c r="W2371" s="879">
        <v>447</v>
      </c>
      <c r="X2371" s="99" t="s">
        <v>207</v>
      </c>
      <c r="AC2371" s="9" t="e">
        <f>ROUND(AE2371*#REF!,0)</f>
        <v>#REF!</v>
      </c>
      <c r="AD2371" s="9" t="s">
        <v>207</v>
      </c>
      <c r="AE2371" s="9">
        <v>202</v>
      </c>
      <c r="AF2371" s="9" t="s">
        <v>315</v>
      </c>
      <c r="AG2371" s="14" t="str">
        <f t="shared" si="104"/>
        <v>251.4x447</v>
      </c>
      <c r="AH2371" s="14" t="s">
        <v>207</v>
      </c>
      <c r="AI2371" s="14" t="str">
        <f t="shared" si="105"/>
        <v>447x251.4</v>
      </c>
      <c r="AJ2371" s="14" t="s">
        <v>207</v>
      </c>
      <c r="AS2371" t="s">
        <v>5984</v>
      </c>
    </row>
    <row r="2372" spans="1:45" x14ac:dyDescent="0.25">
      <c r="A2372" s="467" t="s">
        <v>5949</v>
      </c>
      <c r="C2372" s="597">
        <v>10323</v>
      </c>
      <c r="D2372" s="807">
        <v>0.05</v>
      </c>
      <c r="E2372" s="772">
        <f t="shared" si="101"/>
        <v>10839</v>
      </c>
      <c r="G2372" s="775">
        <v>12617</v>
      </c>
      <c r="M2372" s="9" t="str">
        <f t="shared" si="106"/>
        <v>Tensioned Myriad Conceal 251.4x447 HD Pro 1.3</v>
      </c>
      <c r="N2372" s="9" t="s">
        <v>397</v>
      </c>
      <c r="O2372" s="9" t="s">
        <v>310</v>
      </c>
      <c r="P2372" s="9" t="s">
        <v>311</v>
      </c>
      <c r="Q2372" s="9" t="s">
        <v>5988</v>
      </c>
      <c r="R2372" s="9" t="s">
        <v>6002</v>
      </c>
      <c r="S2372" s="9" t="s">
        <v>314</v>
      </c>
      <c r="T2372" s="82" t="s">
        <v>210</v>
      </c>
      <c r="U2372" s="879">
        <f t="shared" si="103"/>
        <v>251.4</v>
      </c>
      <c r="V2372" s="99" t="s">
        <v>207</v>
      </c>
      <c r="W2372" s="879">
        <v>447</v>
      </c>
      <c r="X2372" s="99" t="s">
        <v>207</v>
      </c>
      <c r="AC2372" s="9" t="e">
        <f>ROUND(AE2372*#REF!,0)</f>
        <v>#REF!</v>
      </c>
      <c r="AD2372" s="9" t="s">
        <v>207</v>
      </c>
      <c r="AE2372" s="9">
        <v>202</v>
      </c>
      <c r="AF2372" s="9" t="s">
        <v>315</v>
      </c>
      <c r="AG2372" s="14" t="str">
        <f t="shared" si="104"/>
        <v>251.4x447</v>
      </c>
      <c r="AH2372" s="14" t="s">
        <v>207</v>
      </c>
      <c r="AI2372" s="14" t="str">
        <f t="shared" si="105"/>
        <v>447x251.4</v>
      </c>
      <c r="AJ2372" s="14" t="s">
        <v>207</v>
      </c>
      <c r="AS2372" t="s">
        <v>5985</v>
      </c>
    </row>
    <row r="2373" spans="1:45" x14ac:dyDescent="0.25">
      <c r="A2373" s="467" t="s">
        <v>5950</v>
      </c>
      <c r="C2373" s="597">
        <v>10323</v>
      </c>
      <c r="D2373" s="807">
        <v>0.05</v>
      </c>
      <c r="E2373" s="772">
        <f t="shared" si="101"/>
        <v>10839</v>
      </c>
      <c r="G2373" s="775">
        <v>12617</v>
      </c>
      <c r="M2373" s="9" t="str">
        <f t="shared" si="106"/>
        <v>Tensioned Myriad Conceal 251.4x447 HD Pro ReView 0.9</v>
      </c>
      <c r="N2373" s="9" t="s">
        <v>397</v>
      </c>
      <c r="O2373" s="9" t="s">
        <v>310</v>
      </c>
      <c r="P2373" s="9" t="s">
        <v>311</v>
      </c>
      <c r="Q2373" s="9" t="s">
        <v>5988</v>
      </c>
      <c r="R2373" s="9" t="s">
        <v>6002</v>
      </c>
      <c r="S2373" s="9" t="s">
        <v>314</v>
      </c>
      <c r="T2373" s="82" t="s">
        <v>210</v>
      </c>
      <c r="U2373" s="879">
        <f t="shared" si="103"/>
        <v>251.4</v>
      </c>
      <c r="V2373" s="99" t="s">
        <v>207</v>
      </c>
      <c r="W2373" s="879">
        <v>447</v>
      </c>
      <c r="X2373" s="99" t="s">
        <v>207</v>
      </c>
      <c r="AC2373" s="9" t="e">
        <f>ROUND(AE2373*#REF!,0)</f>
        <v>#REF!</v>
      </c>
      <c r="AD2373" s="9" t="s">
        <v>207</v>
      </c>
      <c r="AE2373" s="9">
        <v>202</v>
      </c>
      <c r="AF2373" s="9" t="s">
        <v>315</v>
      </c>
      <c r="AG2373" s="14" t="str">
        <f t="shared" si="104"/>
        <v>251.4x447</v>
      </c>
      <c r="AH2373" s="14" t="s">
        <v>207</v>
      </c>
      <c r="AI2373" s="14" t="str">
        <f t="shared" si="105"/>
        <v>447x251.4</v>
      </c>
      <c r="AJ2373" s="14" t="s">
        <v>207</v>
      </c>
      <c r="AS2373" t="s">
        <v>5986</v>
      </c>
    </row>
    <row r="2374" spans="1:45" x14ac:dyDescent="0.25">
      <c r="A2374" s="467" t="s">
        <v>5951</v>
      </c>
      <c r="C2374" s="597">
        <v>8774</v>
      </c>
      <c r="D2374" s="807">
        <v>0.05</v>
      </c>
      <c r="E2374" s="772">
        <f t="shared" si="101"/>
        <v>9213</v>
      </c>
      <c r="G2374" s="775">
        <v>10724</v>
      </c>
      <c r="M2374" s="9" t="str">
        <f t="shared" si="106"/>
        <v>Tensioned Myriad Conceal 251.4x447 Da-Mat</v>
      </c>
      <c r="N2374" s="9" t="s">
        <v>397</v>
      </c>
      <c r="O2374" s="9" t="s">
        <v>310</v>
      </c>
      <c r="P2374" s="9" t="s">
        <v>311</v>
      </c>
      <c r="Q2374" s="9" t="s">
        <v>5988</v>
      </c>
      <c r="R2374" s="9" t="s">
        <v>6002</v>
      </c>
      <c r="S2374" s="9" t="s">
        <v>314</v>
      </c>
      <c r="T2374" s="82" t="s">
        <v>210</v>
      </c>
      <c r="U2374" s="879">
        <f t="shared" si="103"/>
        <v>251.4</v>
      </c>
      <c r="V2374" s="99" t="s">
        <v>207</v>
      </c>
      <c r="W2374" s="879">
        <v>447</v>
      </c>
      <c r="X2374" s="99" t="s">
        <v>207</v>
      </c>
      <c r="AC2374" s="9" t="e">
        <f>ROUND(AE2374*#REF!,0)</f>
        <v>#REF!</v>
      </c>
      <c r="AD2374" s="9" t="s">
        <v>207</v>
      </c>
      <c r="AE2374" s="9">
        <v>202</v>
      </c>
      <c r="AF2374" s="9" t="s">
        <v>315</v>
      </c>
      <c r="AG2374" s="14" t="str">
        <f t="shared" si="104"/>
        <v>251.4x447</v>
      </c>
      <c r="AH2374" s="14" t="s">
        <v>207</v>
      </c>
      <c r="AI2374" s="14" t="str">
        <f t="shared" si="105"/>
        <v>447x251.4</v>
      </c>
      <c r="AJ2374" s="14" t="s">
        <v>207</v>
      </c>
      <c r="AS2374" t="s">
        <v>5987</v>
      </c>
    </row>
    <row r="2375" spans="1:45" x14ac:dyDescent="0.25">
      <c r="A2375" s="467" t="s">
        <v>5952</v>
      </c>
      <c r="C2375" s="597">
        <v>11470</v>
      </c>
      <c r="D2375" s="807">
        <v>0.05</v>
      </c>
      <c r="E2375" s="772">
        <f t="shared" si="101"/>
        <v>12044</v>
      </c>
      <c r="G2375" s="775">
        <v>14019</v>
      </c>
      <c r="M2375" s="9" t="str">
        <f t="shared" ref="M2375:M2380" si="107">"Tensioned Myriad Conceal "&amp;AG2375&amp;" "&amp; AS2375</f>
        <v>Tensioned Myriad Conceal 274.4x487.8 HD Pro 0.9</v>
      </c>
      <c r="N2375" s="9" t="s">
        <v>397</v>
      </c>
      <c r="O2375" s="9" t="s">
        <v>310</v>
      </c>
      <c r="P2375" s="9" t="s">
        <v>311</v>
      </c>
      <c r="Q2375" s="9" t="s">
        <v>5988</v>
      </c>
      <c r="R2375" s="9" t="s">
        <v>6002</v>
      </c>
      <c r="S2375" s="9" t="s">
        <v>314</v>
      </c>
      <c r="T2375" s="82" t="s">
        <v>210</v>
      </c>
      <c r="U2375" s="879">
        <f t="shared" si="103"/>
        <v>274.39999999999998</v>
      </c>
      <c r="V2375" s="99" t="s">
        <v>207</v>
      </c>
      <c r="W2375" s="879">
        <v>487.8</v>
      </c>
      <c r="X2375" s="99" t="s">
        <v>207</v>
      </c>
      <c r="AC2375" s="9" t="e">
        <f>ROUND(AE2375*#REF!,0)</f>
        <v>#REF!</v>
      </c>
      <c r="AD2375" s="9" t="s">
        <v>207</v>
      </c>
      <c r="AE2375" s="9">
        <v>220</v>
      </c>
      <c r="AF2375" s="9" t="s">
        <v>315</v>
      </c>
      <c r="AG2375" s="14" t="str">
        <f t="shared" si="104"/>
        <v>274.4x487.8</v>
      </c>
      <c r="AH2375" s="14" t="s">
        <v>207</v>
      </c>
      <c r="AI2375" s="14" t="str">
        <f t="shared" si="105"/>
        <v>487.8x274.4</v>
      </c>
      <c r="AJ2375" s="14" t="s">
        <v>207</v>
      </c>
      <c r="AS2375" t="s">
        <v>5982</v>
      </c>
    </row>
    <row r="2376" spans="1:45" x14ac:dyDescent="0.25">
      <c r="A2376" s="467" t="s">
        <v>5953</v>
      </c>
      <c r="C2376" s="597">
        <v>11470</v>
      </c>
      <c r="D2376" s="807">
        <v>0.05</v>
      </c>
      <c r="E2376" s="772">
        <f t="shared" si="101"/>
        <v>12044</v>
      </c>
      <c r="G2376" s="775">
        <v>14019</v>
      </c>
      <c r="M2376" s="9" t="str">
        <f t="shared" si="107"/>
        <v>Tensioned Myriad Conceal 274.4x487.8 HD Pro 1.1</v>
      </c>
      <c r="N2376" s="9" t="s">
        <v>397</v>
      </c>
      <c r="O2376" s="9" t="s">
        <v>310</v>
      </c>
      <c r="P2376" s="9" t="s">
        <v>311</v>
      </c>
      <c r="Q2376" s="9" t="s">
        <v>5988</v>
      </c>
      <c r="R2376" s="9" t="s">
        <v>6002</v>
      </c>
      <c r="S2376" s="9" t="s">
        <v>314</v>
      </c>
      <c r="T2376" s="82" t="s">
        <v>210</v>
      </c>
      <c r="U2376" s="879">
        <f t="shared" si="103"/>
        <v>274.39999999999998</v>
      </c>
      <c r="V2376" s="99" t="s">
        <v>207</v>
      </c>
      <c r="W2376" s="879">
        <v>487.8</v>
      </c>
      <c r="X2376" s="99" t="s">
        <v>207</v>
      </c>
      <c r="AC2376" s="9" t="e">
        <f>ROUND(AE2376*#REF!,0)</f>
        <v>#REF!</v>
      </c>
      <c r="AD2376" s="9" t="s">
        <v>207</v>
      </c>
      <c r="AE2376" s="9">
        <v>220</v>
      </c>
      <c r="AF2376" s="9" t="s">
        <v>315</v>
      </c>
      <c r="AG2376" s="14" t="str">
        <f t="shared" si="104"/>
        <v>274.4x487.8</v>
      </c>
      <c r="AH2376" s="14" t="s">
        <v>207</v>
      </c>
      <c r="AI2376" s="14" t="str">
        <f t="shared" si="105"/>
        <v>487.8x274.4</v>
      </c>
      <c r="AJ2376" s="14" t="s">
        <v>207</v>
      </c>
      <c r="AS2376" t="s">
        <v>5983</v>
      </c>
    </row>
    <row r="2377" spans="1:45" x14ac:dyDescent="0.25">
      <c r="A2377" s="467" t="s">
        <v>5954</v>
      </c>
      <c r="C2377" s="597">
        <v>11470</v>
      </c>
      <c r="D2377" s="807">
        <v>0.05</v>
      </c>
      <c r="E2377" s="772">
        <f t="shared" si="101"/>
        <v>12044</v>
      </c>
      <c r="G2377" s="775">
        <v>14019</v>
      </c>
      <c r="M2377" s="9" t="str">
        <f t="shared" si="107"/>
        <v>Tensioned Myriad Conceal 274.4x487.8 HD Pro 1.1 Contrast</v>
      </c>
      <c r="N2377" s="9" t="s">
        <v>397</v>
      </c>
      <c r="O2377" s="9" t="s">
        <v>310</v>
      </c>
      <c r="P2377" s="9" t="s">
        <v>311</v>
      </c>
      <c r="Q2377" s="9" t="s">
        <v>5988</v>
      </c>
      <c r="R2377" s="9" t="s">
        <v>6002</v>
      </c>
      <c r="S2377" s="9" t="s">
        <v>314</v>
      </c>
      <c r="T2377" s="82" t="s">
        <v>210</v>
      </c>
      <c r="U2377" s="879">
        <f t="shared" si="103"/>
        <v>274.39999999999998</v>
      </c>
      <c r="V2377" s="99" t="s">
        <v>207</v>
      </c>
      <c r="W2377" s="879">
        <v>487.8</v>
      </c>
      <c r="X2377" s="99" t="s">
        <v>207</v>
      </c>
      <c r="AC2377" s="9" t="e">
        <f>ROUND(AE2377*#REF!,0)</f>
        <v>#REF!</v>
      </c>
      <c r="AD2377" s="9" t="s">
        <v>207</v>
      </c>
      <c r="AE2377" s="9">
        <v>220</v>
      </c>
      <c r="AF2377" s="9" t="s">
        <v>315</v>
      </c>
      <c r="AG2377" s="14" t="str">
        <f t="shared" si="104"/>
        <v>274.4x487.8</v>
      </c>
      <c r="AH2377" s="14" t="s">
        <v>207</v>
      </c>
      <c r="AI2377" s="14" t="str">
        <f t="shared" si="105"/>
        <v>487.8x274.4</v>
      </c>
      <c r="AJ2377" s="14" t="s">
        <v>207</v>
      </c>
      <c r="AS2377" t="s">
        <v>5984</v>
      </c>
    </row>
    <row r="2378" spans="1:45" x14ac:dyDescent="0.25">
      <c r="A2378" s="467" t="s">
        <v>5955</v>
      </c>
      <c r="C2378" s="597">
        <v>11470</v>
      </c>
      <c r="D2378" s="807">
        <v>0.05</v>
      </c>
      <c r="E2378" s="772">
        <f t="shared" si="101"/>
        <v>12044</v>
      </c>
      <c r="G2378" s="775">
        <v>14019</v>
      </c>
      <c r="M2378" s="9" t="str">
        <f t="shared" si="107"/>
        <v>Tensioned Myriad Conceal 274.4x487.8 HD Pro 1.3</v>
      </c>
      <c r="N2378" s="9" t="s">
        <v>397</v>
      </c>
      <c r="O2378" s="9" t="s">
        <v>310</v>
      </c>
      <c r="P2378" s="9" t="s">
        <v>311</v>
      </c>
      <c r="Q2378" s="9" t="s">
        <v>5988</v>
      </c>
      <c r="R2378" s="9" t="s">
        <v>6002</v>
      </c>
      <c r="S2378" s="9" t="s">
        <v>314</v>
      </c>
      <c r="T2378" s="82" t="s">
        <v>210</v>
      </c>
      <c r="U2378" s="879">
        <f t="shared" si="103"/>
        <v>274.39999999999998</v>
      </c>
      <c r="V2378" s="99" t="s">
        <v>207</v>
      </c>
      <c r="W2378" s="879">
        <v>487.8</v>
      </c>
      <c r="X2378" s="99" t="s">
        <v>207</v>
      </c>
      <c r="AC2378" s="9" t="e">
        <f>ROUND(AE2378*#REF!,0)</f>
        <v>#REF!</v>
      </c>
      <c r="AD2378" s="9" t="s">
        <v>207</v>
      </c>
      <c r="AE2378" s="9">
        <v>220</v>
      </c>
      <c r="AF2378" s="9" t="s">
        <v>315</v>
      </c>
      <c r="AG2378" s="14" t="str">
        <f t="shared" si="104"/>
        <v>274.4x487.8</v>
      </c>
      <c r="AH2378" s="14" t="s">
        <v>207</v>
      </c>
      <c r="AI2378" s="14" t="str">
        <f t="shared" si="105"/>
        <v>487.8x274.4</v>
      </c>
      <c r="AJ2378" s="14" t="s">
        <v>207</v>
      </c>
      <c r="AS2378" t="s">
        <v>5985</v>
      </c>
    </row>
    <row r="2379" spans="1:45" x14ac:dyDescent="0.25">
      <c r="A2379" s="467" t="s">
        <v>5956</v>
      </c>
      <c r="C2379" s="597">
        <v>11470</v>
      </c>
      <c r="D2379" s="807">
        <v>0.05</v>
      </c>
      <c r="E2379" s="772">
        <f t="shared" si="101"/>
        <v>12044</v>
      </c>
      <c r="G2379" s="775">
        <v>14019</v>
      </c>
      <c r="M2379" s="9" t="str">
        <f t="shared" si="107"/>
        <v>Tensioned Myriad Conceal 274.4x487.8 HD Pro ReView 0.9</v>
      </c>
      <c r="N2379" s="9" t="s">
        <v>397</v>
      </c>
      <c r="O2379" s="9" t="s">
        <v>310</v>
      </c>
      <c r="P2379" s="9" t="s">
        <v>311</v>
      </c>
      <c r="Q2379" s="9" t="s">
        <v>5988</v>
      </c>
      <c r="R2379" s="9" t="s">
        <v>6002</v>
      </c>
      <c r="S2379" s="9" t="s">
        <v>314</v>
      </c>
      <c r="T2379" s="82" t="s">
        <v>210</v>
      </c>
      <c r="U2379" s="879">
        <f t="shared" si="103"/>
        <v>274.39999999999998</v>
      </c>
      <c r="V2379" s="99" t="s">
        <v>207</v>
      </c>
      <c r="W2379" s="879">
        <v>487.8</v>
      </c>
      <c r="X2379" s="99" t="s">
        <v>207</v>
      </c>
      <c r="AC2379" s="9" t="e">
        <f>ROUND(AE2379*#REF!,0)</f>
        <v>#REF!</v>
      </c>
      <c r="AD2379" s="9" t="s">
        <v>207</v>
      </c>
      <c r="AE2379" s="9">
        <v>220</v>
      </c>
      <c r="AF2379" s="9" t="s">
        <v>315</v>
      </c>
      <c r="AG2379" s="14" t="str">
        <f t="shared" si="104"/>
        <v>274.4x487.8</v>
      </c>
      <c r="AH2379" s="14" t="s">
        <v>207</v>
      </c>
      <c r="AI2379" s="14" t="str">
        <f t="shared" si="105"/>
        <v>487.8x274.4</v>
      </c>
      <c r="AJ2379" s="14" t="s">
        <v>207</v>
      </c>
      <c r="AS2379" t="s">
        <v>5986</v>
      </c>
    </row>
    <row r="2380" spans="1:45" x14ac:dyDescent="0.25">
      <c r="A2380" s="467" t="s">
        <v>5957</v>
      </c>
      <c r="C2380" s="597">
        <v>9749</v>
      </c>
      <c r="D2380" s="807">
        <v>0.05</v>
      </c>
      <c r="E2380" s="772">
        <f t="shared" si="101"/>
        <v>10236</v>
      </c>
      <c r="G2380" s="775">
        <v>11916</v>
      </c>
      <c r="M2380" s="9" t="str">
        <f t="shared" si="107"/>
        <v>Tensioned Myriad Conceal 274.4x487.8 Da-Mat</v>
      </c>
      <c r="N2380" s="9" t="s">
        <v>397</v>
      </c>
      <c r="O2380" s="9" t="s">
        <v>310</v>
      </c>
      <c r="P2380" s="9" t="s">
        <v>311</v>
      </c>
      <c r="Q2380" s="9" t="s">
        <v>5988</v>
      </c>
      <c r="R2380" s="9" t="s">
        <v>6002</v>
      </c>
      <c r="S2380" s="9" t="s">
        <v>314</v>
      </c>
      <c r="T2380" s="82" t="s">
        <v>210</v>
      </c>
      <c r="U2380" s="879">
        <f t="shared" si="103"/>
        <v>274.39999999999998</v>
      </c>
      <c r="V2380" s="99" t="s">
        <v>207</v>
      </c>
      <c r="W2380" s="879">
        <v>487.8</v>
      </c>
      <c r="X2380" s="99" t="s">
        <v>207</v>
      </c>
      <c r="AC2380" s="9" t="e">
        <f>ROUND(AE2380*#REF!,0)</f>
        <v>#REF!</v>
      </c>
      <c r="AD2380" s="9" t="s">
        <v>207</v>
      </c>
      <c r="AE2380" s="9">
        <v>220</v>
      </c>
      <c r="AF2380" s="9" t="s">
        <v>315</v>
      </c>
      <c r="AG2380" s="14" t="str">
        <f t="shared" si="104"/>
        <v>274.4x487.8</v>
      </c>
      <c r="AH2380" s="14" t="s">
        <v>207</v>
      </c>
      <c r="AI2380" s="14" t="str">
        <f t="shared" si="105"/>
        <v>487.8x274.4</v>
      </c>
      <c r="AJ2380" s="14" t="s">
        <v>207</v>
      </c>
      <c r="AS2380" t="s">
        <v>5987</v>
      </c>
    </row>
    <row r="2381" spans="1:45" x14ac:dyDescent="0.25">
      <c r="A2381" s="467" t="s">
        <v>5958</v>
      </c>
      <c r="C2381" s="597">
        <v>9176</v>
      </c>
      <c r="D2381" s="807">
        <v>0.05</v>
      </c>
      <c r="E2381" s="772">
        <f t="shared" si="101"/>
        <v>9635</v>
      </c>
      <c r="G2381" s="775">
        <v>11386</v>
      </c>
      <c r="M2381" s="9" t="str">
        <f t="shared" ref="M2381:M2398" si="108">"Tensioned Myriad Conceal "&amp;AG2381&amp;" "&amp; AS2381</f>
        <v>Tensioned Myriad Conceal 266.6x426.6 HD Pro 0.9</v>
      </c>
      <c r="N2381" s="9" t="s">
        <v>397</v>
      </c>
      <c r="O2381" s="9" t="s">
        <v>310</v>
      </c>
      <c r="P2381" s="9" t="s">
        <v>311</v>
      </c>
      <c r="Q2381" s="9" t="s">
        <v>5988</v>
      </c>
      <c r="R2381" s="9" t="s">
        <v>6002</v>
      </c>
      <c r="S2381" s="9" t="s">
        <v>348</v>
      </c>
      <c r="T2381" s="82" t="s">
        <v>204</v>
      </c>
      <c r="U2381" s="879">
        <f t="shared" ref="U2381:U2398" si="109">ROUND(W2381/16*10,1)</f>
        <v>266.60000000000002</v>
      </c>
      <c r="V2381" s="99" t="s">
        <v>207</v>
      </c>
      <c r="W2381" s="879">
        <v>426.6</v>
      </c>
      <c r="X2381" s="99" t="s">
        <v>207</v>
      </c>
      <c r="AC2381" s="9" t="e">
        <f>ROUND(AE2381*#REF!,0)</f>
        <v>#REF!</v>
      </c>
      <c r="AD2381" s="9" t="s">
        <v>207</v>
      </c>
      <c r="AE2381">
        <v>198</v>
      </c>
      <c r="AF2381" s="9" t="s">
        <v>315</v>
      </c>
      <c r="AG2381" s="14" t="str">
        <f t="shared" si="104"/>
        <v>266.6x426.6</v>
      </c>
      <c r="AH2381" s="14" t="s">
        <v>207</v>
      </c>
      <c r="AI2381" s="14" t="str">
        <f t="shared" si="105"/>
        <v>426.6x266.6</v>
      </c>
      <c r="AJ2381" s="14" t="s">
        <v>207</v>
      </c>
      <c r="AS2381" t="s">
        <v>5982</v>
      </c>
    </row>
    <row r="2382" spans="1:45" x14ac:dyDescent="0.25">
      <c r="A2382" s="467" t="s">
        <v>5959</v>
      </c>
      <c r="C2382" s="597">
        <v>9176</v>
      </c>
      <c r="D2382" s="807">
        <v>0.05</v>
      </c>
      <c r="E2382" s="772">
        <f t="shared" si="101"/>
        <v>9635</v>
      </c>
      <c r="G2382" s="775">
        <v>11386</v>
      </c>
      <c r="M2382" s="9" t="str">
        <f t="shared" si="108"/>
        <v>Tensioned Myriad Conceal 266.6x426.6 HD Pro 1.1</v>
      </c>
      <c r="N2382" s="9" t="s">
        <v>397</v>
      </c>
      <c r="O2382" s="9" t="s">
        <v>310</v>
      </c>
      <c r="P2382" s="9" t="s">
        <v>311</v>
      </c>
      <c r="Q2382" s="9" t="s">
        <v>5988</v>
      </c>
      <c r="R2382" s="9" t="s">
        <v>6002</v>
      </c>
      <c r="S2382" s="9" t="s">
        <v>348</v>
      </c>
      <c r="T2382" s="82" t="s">
        <v>204</v>
      </c>
      <c r="U2382" s="879">
        <f t="shared" si="109"/>
        <v>266.60000000000002</v>
      </c>
      <c r="V2382" s="99" t="s">
        <v>207</v>
      </c>
      <c r="W2382" s="879">
        <v>426.6</v>
      </c>
      <c r="X2382" s="99" t="s">
        <v>207</v>
      </c>
      <c r="AC2382" s="9" t="e">
        <f>ROUND(AE2382*#REF!,0)</f>
        <v>#REF!</v>
      </c>
      <c r="AD2382" s="9" t="s">
        <v>207</v>
      </c>
      <c r="AE2382">
        <v>198</v>
      </c>
      <c r="AF2382" s="9" t="s">
        <v>315</v>
      </c>
      <c r="AG2382" s="14" t="str">
        <f t="shared" si="104"/>
        <v>266.6x426.6</v>
      </c>
      <c r="AH2382" s="14" t="s">
        <v>207</v>
      </c>
      <c r="AI2382" s="14" t="str">
        <f t="shared" si="105"/>
        <v>426.6x266.6</v>
      </c>
      <c r="AJ2382" s="14" t="s">
        <v>207</v>
      </c>
      <c r="AS2382" t="s">
        <v>5983</v>
      </c>
    </row>
    <row r="2383" spans="1:45" x14ac:dyDescent="0.25">
      <c r="A2383" s="467" t="s">
        <v>5960</v>
      </c>
      <c r="C2383" s="597">
        <v>9176</v>
      </c>
      <c r="D2383" s="807">
        <v>0.05</v>
      </c>
      <c r="E2383" s="772">
        <f t="shared" si="101"/>
        <v>9635</v>
      </c>
      <c r="G2383" s="775">
        <v>11386</v>
      </c>
      <c r="M2383" s="9" t="str">
        <f t="shared" si="108"/>
        <v>Tensioned Myriad Conceal 266.6x426.6 HD Pro 1.1 Contrast</v>
      </c>
      <c r="N2383" s="9" t="s">
        <v>397</v>
      </c>
      <c r="O2383" s="9" t="s">
        <v>310</v>
      </c>
      <c r="P2383" s="9" t="s">
        <v>311</v>
      </c>
      <c r="Q2383" s="9" t="s">
        <v>5988</v>
      </c>
      <c r="R2383" s="9" t="s">
        <v>6002</v>
      </c>
      <c r="S2383" s="9" t="s">
        <v>348</v>
      </c>
      <c r="T2383" s="82" t="s">
        <v>204</v>
      </c>
      <c r="U2383" s="879">
        <f t="shared" si="109"/>
        <v>266.60000000000002</v>
      </c>
      <c r="V2383" s="99" t="s">
        <v>207</v>
      </c>
      <c r="W2383" s="879">
        <v>426.6</v>
      </c>
      <c r="X2383" s="99" t="s">
        <v>207</v>
      </c>
      <c r="AC2383" s="9" t="e">
        <f>ROUND(AE2383*#REF!,0)</f>
        <v>#REF!</v>
      </c>
      <c r="AD2383" s="9" t="s">
        <v>207</v>
      </c>
      <c r="AE2383">
        <v>198</v>
      </c>
      <c r="AF2383" s="9" t="s">
        <v>315</v>
      </c>
      <c r="AG2383" s="14" t="str">
        <f t="shared" si="104"/>
        <v>266.6x426.6</v>
      </c>
      <c r="AH2383" s="14" t="s">
        <v>207</v>
      </c>
      <c r="AI2383" s="14" t="str">
        <f t="shared" si="105"/>
        <v>426.6x266.6</v>
      </c>
      <c r="AJ2383" s="14" t="s">
        <v>207</v>
      </c>
      <c r="AS2383" t="s">
        <v>5984</v>
      </c>
    </row>
    <row r="2384" spans="1:45" x14ac:dyDescent="0.25">
      <c r="A2384" s="467" t="s">
        <v>5961</v>
      </c>
      <c r="C2384" s="597">
        <v>9176</v>
      </c>
      <c r="D2384" s="807">
        <v>0.05</v>
      </c>
      <c r="E2384" s="772">
        <f t="shared" si="101"/>
        <v>9635</v>
      </c>
      <c r="G2384" s="775">
        <v>11386</v>
      </c>
      <c r="M2384" s="9" t="str">
        <f t="shared" si="108"/>
        <v>Tensioned Myriad Conceal 266.6x426.6 HD Pro 1.3</v>
      </c>
      <c r="N2384" s="9" t="s">
        <v>397</v>
      </c>
      <c r="O2384" s="9" t="s">
        <v>310</v>
      </c>
      <c r="P2384" s="9" t="s">
        <v>311</v>
      </c>
      <c r="Q2384" s="9" t="s">
        <v>5988</v>
      </c>
      <c r="R2384" s="9" t="s">
        <v>6002</v>
      </c>
      <c r="S2384" s="9" t="s">
        <v>348</v>
      </c>
      <c r="T2384" s="82" t="s">
        <v>204</v>
      </c>
      <c r="U2384" s="879">
        <f t="shared" si="109"/>
        <v>266.60000000000002</v>
      </c>
      <c r="V2384" s="99" t="s">
        <v>207</v>
      </c>
      <c r="W2384" s="879">
        <v>426.6</v>
      </c>
      <c r="X2384" s="99" t="s">
        <v>207</v>
      </c>
      <c r="AC2384" s="9" t="e">
        <f>ROUND(AE2384*#REF!,0)</f>
        <v>#REF!</v>
      </c>
      <c r="AD2384" s="9" t="s">
        <v>207</v>
      </c>
      <c r="AE2384">
        <v>198</v>
      </c>
      <c r="AF2384" s="9" t="s">
        <v>315</v>
      </c>
      <c r="AG2384" s="14" t="str">
        <f t="shared" si="104"/>
        <v>266.6x426.6</v>
      </c>
      <c r="AH2384" s="14" t="s">
        <v>207</v>
      </c>
      <c r="AI2384" s="14" t="str">
        <f t="shared" si="105"/>
        <v>426.6x266.6</v>
      </c>
      <c r="AJ2384" s="14" t="s">
        <v>207</v>
      </c>
      <c r="AS2384" t="s">
        <v>5985</v>
      </c>
    </row>
    <row r="2385" spans="1:45" x14ac:dyDescent="0.25">
      <c r="A2385" s="467" t="s">
        <v>5962</v>
      </c>
      <c r="C2385" s="597">
        <v>9176</v>
      </c>
      <c r="D2385" s="807">
        <v>0.05</v>
      </c>
      <c r="E2385" s="772">
        <f t="shared" si="101"/>
        <v>9635</v>
      </c>
      <c r="G2385" s="775">
        <v>11386</v>
      </c>
      <c r="M2385" s="9" t="str">
        <f t="shared" si="108"/>
        <v>Tensioned Myriad Conceal 266.6x426.6 HD Pro ReView 0.9</v>
      </c>
      <c r="N2385" s="9" t="s">
        <v>397</v>
      </c>
      <c r="O2385" s="9" t="s">
        <v>310</v>
      </c>
      <c r="P2385" s="9" t="s">
        <v>311</v>
      </c>
      <c r="Q2385" s="9" t="s">
        <v>5988</v>
      </c>
      <c r="R2385" s="9" t="s">
        <v>6002</v>
      </c>
      <c r="S2385" s="9" t="s">
        <v>348</v>
      </c>
      <c r="T2385" s="82" t="s">
        <v>204</v>
      </c>
      <c r="U2385" s="879">
        <f t="shared" si="109"/>
        <v>266.60000000000002</v>
      </c>
      <c r="V2385" s="99" t="s">
        <v>207</v>
      </c>
      <c r="W2385" s="879">
        <v>426.6</v>
      </c>
      <c r="X2385" s="99" t="s">
        <v>207</v>
      </c>
      <c r="AC2385" s="9" t="e">
        <f>ROUND(AE2385*#REF!,0)</f>
        <v>#REF!</v>
      </c>
      <c r="AD2385" s="9" t="s">
        <v>207</v>
      </c>
      <c r="AE2385">
        <v>198</v>
      </c>
      <c r="AF2385" s="9" t="s">
        <v>315</v>
      </c>
      <c r="AG2385" s="14" t="str">
        <f t="shared" si="104"/>
        <v>266.6x426.6</v>
      </c>
      <c r="AH2385" s="14" t="s">
        <v>207</v>
      </c>
      <c r="AI2385" s="14" t="str">
        <f t="shared" si="105"/>
        <v>426.6x266.6</v>
      </c>
      <c r="AJ2385" s="14" t="s">
        <v>207</v>
      </c>
      <c r="AS2385" t="s">
        <v>5986</v>
      </c>
    </row>
    <row r="2386" spans="1:45" x14ac:dyDescent="0.25">
      <c r="A2386" s="467" t="s">
        <v>5963</v>
      </c>
      <c r="C2386" s="597">
        <v>7800</v>
      </c>
      <c r="D2386" s="807">
        <v>0.05</v>
      </c>
      <c r="E2386" s="772">
        <f t="shared" si="101"/>
        <v>8190</v>
      </c>
      <c r="G2386" s="775">
        <v>9678</v>
      </c>
      <c r="M2386" s="9" t="str">
        <f t="shared" si="108"/>
        <v>Tensioned Myriad Conceal 266.6x426.6 Da-Mat</v>
      </c>
      <c r="N2386" s="9" t="s">
        <v>397</v>
      </c>
      <c r="O2386" s="9" t="s">
        <v>310</v>
      </c>
      <c r="P2386" s="9" t="s">
        <v>311</v>
      </c>
      <c r="Q2386" s="9" t="s">
        <v>5988</v>
      </c>
      <c r="R2386" s="9" t="s">
        <v>6002</v>
      </c>
      <c r="S2386" s="9" t="s">
        <v>348</v>
      </c>
      <c r="T2386" s="82" t="s">
        <v>204</v>
      </c>
      <c r="U2386" s="879">
        <f t="shared" si="109"/>
        <v>266.60000000000002</v>
      </c>
      <c r="V2386" s="99" t="s">
        <v>207</v>
      </c>
      <c r="W2386" s="879">
        <v>426.6</v>
      </c>
      <c r="X2386" s="99" t="s">
        <v>207</v>
      </c>
      <c r="AC2386" s="9" t="e">
        <f>ROUND(AE2386*#REF!,0)</f>
        <v>#REF!</v>
      </c>
      <c r="AD2386" s="9" t="s">
        <v>207</v>
      </c>
      <c r="AE2386">
        <v>198</v>
      </c>
      <c r="AF2386" s="9" t="s">
        <v>315</v>
      </c>
      <c r="AG2386" s="14" t="str">
        <f t="shared" si="104"/>
        <v>266.6x426.6</v>
      </c>
      <c r="AH2386" s="14" t="s">
        <v>207</v>
      </c>
      <c r="AI2386" s="14" t="str">
        <f t="shared" si="105"/>
        <v>426.6x266.6</v>
      </c>
      <c r="AJ2386" s="14" t="s">
        <v>207</v>
      </c>
      <c r="AS2386" t="s">
        <v>5987</v>
      </c>
    </row>
    <row r="2387" spans="1:45" x14ac:dyDescent="0.25">
      <c r="A2387" s="467" t="s">
        <v>5964</v>
      </c>
      <c r="C2387" s="597">
        <v>10323</v>
      </c>
      <c r="D2387" s="807">
        <v>0.05</v>
      </c>
      <c r="E2387" s="772">
        <f t="shared" si="101"/>
        <v>10839</v>
      </c>
      <c r="G2387" s="775">
        <v>12809</v>
      </c>
      <c r="M2387" s="9" t="str">
        <f t="shared" si="108"/>
        <v>Tensioned Myriad Conceal 279.4x447 HD Pro 0.9</v>
      </c>
      <c r="N2387" s="9" t="s">
        <v>397</v>
      </c>
      <c r="O2387" s="9" t="s">
        <v>310</v>
      </c>
      <c r="P2387" s="9" t="s">
        <v>311</v>
      </c>
      <c r="Q2387" s="9" t="s">
        <v>5988</v>
      </c>
      <c r="R2387" s="9" t="s">
        <v>6002</v>
      </c>
      <c r="S2387" s="9" t="s">
        <v>348</v>
      </c>
      <c r="T2387" s="82" t="s">
        <v>204</v>
      </c>
      <c r="U2387" s="879">
        <f t="shared" si="109"/>
        <v>279.39999999999998</v>
      </c>
      <c r="V2387" s="99" t="s">
        <v>207</v>
      </c>
      <c r="W2387" s="879">
        <v>447</v>
      </c>
      <c r="X2387" s="99" t="s">
        <v>207</v>
      </c>
      <c r="AC2387" s="9" t="e">
        <f>ROUND(AE2387*#REF!,0)</f>
        <v>#REF!</v>
      </c>
      <c r="AD2387" s="9" t="s">
        <v>207</v>
      </c>
      <c r="AE2387">
        <v>208</v>
      </c>
      <c r="AF2387" s="9" t="s">
        <v>315</v>
      </c>
      <c r="AG2387" s="14" t="str">
        <f t="shared" si="104"/>
        <v>279.4x447</v>
      </c>
      <c r="AH2387" s="14" t="s">
        <v>207</v>
      </c>
      <c r="AI2387" s="14" t="str">
        <f t="shared" si="105"/>
        <v>447x279.4</v>
      </c>
      <c r="AJ2387" s="14" t="s">
        <v>207</v>
      </c>
      <c r="AS2387" t="s">
        <v>5982</v>
      </c>
    </row>
    <row r="2388" spans="1:45" x14ac:dyDescent="0.25">
      <c r="A2388" s="467" t="s">
        <v>5965</v>
      </c>
      <c r="C2388" s="597">
        <v>10323</v>
      </c>
      <c r="D2388" s="807">
        <v>0.05</v>
      </c>
      <c r="E2388" s="772">
        <f t="shared" si="101"/>
        <v>10839</v>
      </c>
      <c r="G2388" s="775">
        <v>12809</v>
      </c>
      <c r="M2388" s="9" t="str">
        <f t="shared" si="108"/>
        <v>Tensioned Myriad Conceal 279.4x447 HD Pro 1.1</v>
      </c>
      <c r="N2388" s="9" t="s">
        <v>397</v>
      </c>
      <c r="O2388" s="9" t="s">
        <v>310</v>
      </c>
      <c r="P2388" s="9" t="s">
        <v>311</v>
      </c>
      <c r="Q2388" s="9" t="s">
        <v>5988</v>
      </c>
      <c r="R2388" s="9" t="s">
        <v>6002</v>
      </c>
      <c r="S2388" s="9" t="s">
        <v>348</v>
      </c>
      <c r="T2388" s="82" t="s">
        <v>204</v>
      </c>
      <c r="U2388" s="879">
        <f t="shared" si="109"/>
        <v>279.39999999999998</v>
      </c>
      <c r="V2388" s="99" t="s">
        <v>207</v>
      </c>
      <c r="W2388" s="879">
        <v>447</v>
      </c>
      <c r="X2388" s="99" t="s">
        <v>207</v>
      </c>
      <c r="AC2388" s="9" t="e">
        <f>ROUND(AE2388*#REF!,0)</f>
        <v>#REF!</v>
      </c>
      <c r="AD2388" s="9" t="s">
        <v>207</v>
      </c>
      <c r="AE2388">
        <v>208</v>
      </c>
      <c r="AF2388" s="9" t="s">
        <v>315</v>
      </c>
      <c r="AG2388" s="14" t="str">
        <f t="shared" si="104"/>
        <v>279.4x447</v>
      </c>
      <c r="AH2388" s="14" t="s">
        <v>207</v>
      </c>
      <c r="AI2388" s="14" t="str">
        <f t="shared" si="105"/>
        <v>447x279.4</v>
      </c>
      <c r="AJ2388" s="14" t="s">
        <v>207</v>
      </c>
      <c r="AS2388" t="s">
        <v>5983</v>
      </c>
    </row>
    <row r="2389" spans="1:45" x14ac:dyDescent="0.25">
      <c r="A2389" s="467" t="s">
        <v>5966</v>
      </c>
      <c r="C2389" s="597">
        <v>10323</v>
      </c>
      <c r="D2389" s="807">
        <v>0.05</v>
      </c>
      <c r="E2389" s="772">
        <f t="shared" si="101"/>
        <v>10839</v>
      </c>
      <c r="G2389" s="775">
        <v>12809</v>
      </c>
      <c r="M2389" s="9" t="str">
        <f t="shared" si="108"/>
        <v>Tensioned Myriad Conceal 279.4x447 HD Pro 1.1 Contrast</v>
      </c>
      <c r="N2389" s="9" t="s">
        <v>397</v>
      </c>
      <c r="O2389" s="9" t="s">
        <v>310</v>
      </c>
      <c r="P2389" s="9" t="s">
        <v>311</v>
      </c>
      <c r="Q2389" s="9" t="s">
        <v>5988</v>
      </c>
      <c r="R2389" s="9" t="s">
        <v>6002</v>
      </c>
      <c r="S2389" s="9" t="s">
        <v>348</v>
      </c>
      <c r="T2389" s="82" t="s">
        <v>204</v>
      </c>
      <c r="U2389" s="879">
        <f t="shared" si="109"/>
        <v>279.39999999999998</v>
      </c>
      <c r="V2389" s="99" t="s">
        <v>207</v>
      </c>
      <c r="W2389" s="879">
        <v>447</v>
      </c>
      <c r="X2389" s="99" t="s">
        <v>207</v>
      </c>
      <c r="AC2389" s="9" t="e">
        <f>ROUND(AE2389*#REF!,0)</f>
        <v>#REF!</v>
      </c>
      <c r="AD2389" s="9" t="s">
        <v>207</v>
      </c>
      <c r="AE2389">
        <v>208</v>
      </c>
      <c r="AF2389" s="9" t="s">
        <v>315</v>
      </c>
      <c r="AG2389" s="14" t="str">
        <f t="shared" si="104"/>
        <v>279.4x447</v>
      </c>
      <c r="AH2389" s="14" t="s">
        <v>207</v>
      </c>
      <c r="AI2389" s="14" t="str">
        <f t="shared" si="105"/>
        <v>447x279.4</v>
      </c>
      <c r="AJ2389" s="14" t="s">
        <v>207</v>
      </c>
      <c r="AS2389" t="s">
        <v>5984</v>
      </c>
    </row>
    <row r="2390" spans="1:45" x14ac:dyDescent="0.25">
      <c r="A2390" s="467" t="s">
        <v>5967</v>
      </c>
      <c r="C2390" s="597">
        <v>10323</v>
      </c>
      <c r="D2390" s="807">
        <v>0.05</v>
      </c>
      <c r="E2390" s="772">
        <f t="shared" si="101"/>
        <v>10839</v>
      </c>
      <c r="G2390" s="775">
        <v>12809</v>
      </c>
      <c r="M2390" s="9" t="str">
        <f t="shared" si="108"/>
        <v>Tensioned Myriad Conceal 279.4x447 HD Pro 1.3</v>
      </c>
      <c r="N2390" s="9" t="s">
        <v>397</v>
      </c>
      <c r="O2390" s="9" t="s">
        <v>310</v>
      </c>
      <c r="P2390" s="9" t="s">
        <v>311</v>
      </c>
      <c r="Q2390" s="9" t="s">
        <v>5988</v>
      </c>
      <c r="R2390" s="9" t="s">
        <v>6002</v>
      </c>
      <c r="S2390" s="9" t="s">
        <v>348</v>
      </c>
      <c r="T2390" s="82" t="s">
        <v>204</v>
      </c>
      <c r="U2390" s="879">
        <f t="shared" si="109"/>
        <v>279.39999999999998</v>
      </c>
      <c r="V2390" s="99" t="s">
        <v>207</v>
      </c>
      <c r="W2390" s="879">
        <v>447</v>
      </c>
      <c r="X2390" s="99" t="s">
        <v>207</v>
      </c>
      <c r="AC2390" s="9" t="e">
        <f>ROUND(AE2390*#REF!,0)</f>
        <v>#REF!</v>
      </c>
      <c r="AD2390" s="9" t="s">
        <v>207</v>
      </c>
      <c r="AE2390">
        <v>208</v>
      </c>
      <c r="AF2390" s="9" t="s">
        <v>315</v>
      </c>
      <c r="AG2390" s="14" t="str">
        <f t="shared" si="104"/>
        <v>279.4x447</v>
      </c>
      <c r="AH2390" s="14" t="s">
        <v>207</v>
      </c>
      <c r="AI2390" s="14" t="str">
        <f t="shared" si="105"/>
        <v>447x279.4</v>
      </c>
      <c r="AJ2390" s="14" t="s">
        <v>207</v>
      </c>
      <c r="AS2390" t="s">
        <v>5985</v>
      </c>
    </row>
    <row r="2391" spans="1:45" x14ac:dyDescent="0.25">
      <c r="A2391" s="467" t="s">
        <v>5968</v>
      </c>
      <c r="C2391" s="597">
        <v>10323</v>
      </c>
      <c r="D2391" s="807">
        <v>0.05</v>
      </c>
      <c r="E2391" s="772">
        <f t="shared" si="101"/>
        <v>10839</v>
      </c>
      <c r="G2391" s="775">
        <v>12809</v>
      </c>
      <c r="M2391" s="9" t="str">
        <f t="shared" si="108"/>
        <v>Tensioned Myriad Conceal 279.4x447 HD Pro ReView 0.9</v>
      </c>
      <c r="N2391" s="9" t="s">
        <v>397</v>
      </c>
      <c r="O2391" s="9" t="s">
        <v>310</v>
      </c>
      <c r="P2391" s="9" t="s">
        <v>311</v>
      </c>
      <c r="Q2391" s="9" t="s">
        <v>5988</v>
      </c>
      <c r="R2391" s="9" t="s">
        <v>6002</v>
      </c>
      <c r="S2391" s="9" t="s">
        <v>348</v>
      </c>
      <c r="T2391" s="82" t="s">
        <v>204</v>
      </c>
      <c r="U2391" s="879">
        <f t="shared" si="109"/>
        <v>279.39999999999998</v>
      </c>
      <c r="V2391" s="99" t="s">
        <v>207</v>
      </c>
      <c r="W2391" s="879">
        <v>447</v>
      </c>
      <c r="X2391" s="99" t="s">
        <v>207</v>
      </c>
      <c r="AC2391" s="9" t="e">
        <f>ROUND(AE2391*#REF!,0)</f>
        <v>#REF!</v>
      </c>
      <c r="AD2391" s="9" t="s">
        <v>207</v>
      </c>
      <c r="AE2391">
        <v>208</v>
      </c>
      <c r="AF2391" s="9" t="s">
        <v>315</v>
      </c>
      <c r="AG2391" s="14" t="str">
        <f t="shared" si="104"/>
        <v>279.4x447</v>
      </c>
      <c r="AH2391" s="14" t="s">
        <v>207</v>
      </c>
      <c r="AI2391" s="14" t="str">
        <f t="shared" si="105"/>
        <v>447x279.4</v>
      </c>
      <c r="AJ2391" s="14" t="s">
        <v>207</v>
      </c>
      <c r="AS2391" t="s">
        <v>5986</v>
      </c>
    </row>
    <row r="2392" spans="1:45" ht="15.75" customHeight="1" x14ac:dyDescent="0.25">
      <c r="A2392" s="467" t="s">
        <v>5969</v>
      </c>
      <c r="C2392" s="597">
        <v>8774</v>
      </c>
      <c r="D2392" s="807">
        <v>0.05</v>
      </c>
      <c r="E2392" s="772">
        <f t="shared" si="101"/>
        <v>9213</v>
      </c>
      <c r="G2392" s="775">
        <v>10888</v>
      </c>
      <c r="M2392" s="9" t="str">
        <f t="shared" si="108"/>
        <v>Tensioned Myriad Conceal 279.4x447 Da-Mat</v>
      </c>
      <c r="N2392" s="9" t="s">
        <v>397</v>
      </c>
      <c r="O2392" s="9" t="s">
        <v>310</v>
      </c>
      <c r="P2392" s="9" t="s">
        <v>311</v>
      </c>
      <c r="Q2392" s="9" t="s">
        <v>5988</v>
      </c>
      <c r="R2392" s="9" t="s">
        <v>6002</v>
      </c>
      <c r="S2392" s="9" t="s">
        <v>348</v>
      </c>
      <c r="T2392" s="82" t="s">
        <v>204</v>
      </c>
      <c r="U2392" s="879">
        <f t="shared" si="109"/>
        <v>279.39999999999998</v>
      </c>
      <c r="V2392" s="99" t="s">
        <v>207</v>
      </c>
      <c r="W2392" s="879">
        <v>447</v>
      </c>
      <c r="X2392" s="99" t="s">
        <v>207</v>
      </c>
      <c r="AC2392" s="9" t="e">
        <f>ROUND(AE2392*#REF!,0)</f>
        <v>#REF!</v>
      </c>
      <c r="AD2392" s="9" t="s">
        <v>207</v>
      </c>
      <c r="AE2392">
        <v>208</v>
      </c>
      <c r="AF2392" s="9" t="s">
        <v>315</v>
      </c>
      <c r="AG2392" s="14" t="str">
        <f t="shared" si="104"/>
        <v>279.4x447</v>
      </c>
      <c r="AH2392" s="14" t="s">
        <v>207</v>
      </c>
      <c r="AI2392" s="14" t="str">
        <f t="shared" si="105"/>
        <v>447x279.4</v>
      </c>
      <c r="AJ2392" s="14" t="s">
        <v>207</v>
      </c>
      <c r="AS2392" t="s">
        <v>5987</v>
      </c>
    </row>
    <row r="2393" spans="1:45" x14ac:dyDescent="0.25">
      <c r="A2393" s="467" t="s">
        <v>5970</v>
      </c>
      <c r="C2393" s="597">
        <v>11470</v>
      </c>
      <c r="D2393" s="807">
        <v>0.05</v>
      </c>
      <c r="E2393" s="772">
        <f t="shared" si="101"/>
        <v>12044</v>
      </c>
      <c r="G2393" s="775">
        <v>14232</v>
      </c>
      <c r="M2393" s="9" t="str">
        <f t="shared" si="108"/>
        <v>Tensioned Myriad Conceal 304.9x487.8 HD Pro 0.9</v>
      </c>
      <c r="N2393" s="9" t="s">
        <v>397</v>
      </c>
      <c r="O2393" s="9" t="s">
        <v>310</v>
      </c>
      <c r="P2393" s="9" t="s">
        <v>311</v>
      </c>
      <c r="Q2393" s="9" t="s">
        <v>5988</v>
      </c>
      <c r="R2393" s="9" t="s">
        <v>6002</v>
      </c>
      <c r="S2393" s="9" t="s">
        <v>348</v>
      </c>
      <c r="T2393" s="82" t="s">
        <v>204</v>
      </c>
      <c r="U2393" s="879">
        <f t="shared" si="109"/>
        <v>304.89999999999998</v>
      </c>
      <c r="V2393" s="99" t="s">
        <v>207</v>
      </c>
      <c r="W2393" s="879">
        <v>487.8</v>
      </c>
      <c r="X2393" s="99" t="s">
        <v>207</v>
      </c>
      <c r="AC2393" s="9" t="e">
        <f>ROUND(AE2393*#REF!,0)</f>
        <v>#REF!</v>
      </c>
      <c r="AD2393" s="9" t="s">
        <v>207</v>
      </c>
      <c r="AE2393">
        <v>226</v>
      </c>
      <c r="AF2393" s="9" t="s">
        <v>315</v>
      </c>
      <c r="AG2393" s="14" t="str">
        <f t="shared" si="104"/>
        <v>304.9x487.8</v>
      </c>
      <c r="AH2393" s="14" t="s">
        <v>207</v>
      </c>
      <c r="AI2393" s="14" t="str">
        <f t="shared" si="105"/>
        <v>487.8x304.9</v>
      </c>
      <c r="AJ2393" s="14" t="s">
        <v>207</v>
      </c>
      <c r="AS2393" t="s">
        <v>5982</v>
      </c>
    </row>
    <row r="2394" spans="1:45" x14ac:dyDescent="0.25">
      <c r="A2394" s="467" t="s">
        <v>5971</v>
      </c>
      <c r="C2394" s="597">
        <v>11470</v>
      </c>
      <c r="D2394" s="807">
        <v>0.05</v>
      </c>
      <c r="E2394" s="772">
        <f t="shared" si="101"/>
        <v>12044</v>
      </c>
      <c r="G2394" s="775">
        <v>14232</v>
      </c>
      <c r="M2394" s="9" t="str">
        <f t="shared" si="108"/>
        <v>Tensioned Myriad Conceal 304.9x487.8 HD Pro 1.1</v>
      </c>
      <c r="N2394" s="9" t="s">
        <v>397</v>
      </c>
      <c r="O2394" s="9" t="s">
        <v>310</v>
      </c>
      <c r="P2394" s="9" t="s">
        <v>311</v>
      </c>
      <c r="Q2394" s="9" t="s">
        <v>5988</v>
      </c>
      <c r="R2394" s="9" t="s">
        <v>6002</v>
      </c>
      <c r="S2394" s="9" t="s">
        <v>348</v>
      </c>
      <c r="T2394" s="82" t="s">
        <v>204</v>
      </c>
      <c r="U2394" s="879">
        <f t="shared" si="109"/>
        <v>304.89999999999998</v>
      </c>
      <c r="V2394" s="99" t="s">
        <v>207</v>
      </c>
      <c r="W2394" s="879">
        <v>487.8</v>
      </c>
      <c r="X2394" s="99" t="s">
        <v>207</v>
      </c>
      <c r="AC2394" s="9" t="e">
        <f>ROUND(AE2394*#REF!,0)</f>
        <v>#REF!</v>
      </c>
      <c r="AD2394" s="9" t="s">
        <v>207</v>
      </c>
      <c r="AE2394">
        <v>226</v>
      </c>
      <c r="AF2394" s="9" t="s">
        <v>315</v>
      </c>
      <c r="AG2394" s="14" t="str">
        <f t="shared" si="104"/>
        <v>304.9x487.8</v>
      </c>
      <c r="AH2394" s="14" t="s">
        <v>207</v>
      </c>
      <c r="AI2394" s="14" t="str">
        <f t="shared" si="105"/>
        <v>487.8x304.9</v>
      </c>
      <c r="AJ2394" s="14" t="s">
        <v>207</v>
      </c>
      <c r="AS2394" t="s">
        <v>5983</v>
      </c>
    </row>
    <row r="2395" spans="1:45" x14ac:dyDescent="0.25">
      <c r="A2395" s="467" t="s">
        <v>5972</v>
      </c>
      <c r="C2395" s="597">
        <v>11470</v>
      </c>
      <c r="D2395" s="807">
        <v>0.05</v>
      </c>
      <c r="E2395" s="772">
        <f t="shared" si="101"/>
        <v>12044</v>
      </c>
      <c r="G2395" s="775">
        <v>14232</v>
      </c>
      <c r="M2395" s="9" t="str">
        <f t="shared" si="108"/>
        <v>Tensioned Myriad Conceal 304.9x487.8 HD Pro 1.1 Contrast</v>
      </c>
      <c r="N2395" s="9" t="s">
        <v>397</v>
      </c>
      <c r="O2395" s="9" t="s">
        <v>310</v>
      </c>
      <c r="P2395" s="9" t="s">
        <v>311</v>
      </c>
      <c r="Q2395" s="9" t="s">
        <v>5988</v>
      </c>
      <c r="R2395" s="9" t="s">
        <v>6002</v>
      </c>
      <c r="S2395" s="9" t="s">
        <v>348</v>
      </c>
      <c r="T2395" s="82" t="s">
        <v>204</v>
      </c>
      <c r="U2395" s="879">
        <f t="shared" si="109"/>
        <v>304.89999999999998</v>
      </c>
      <c r="V2395" s="99" t="s">
        <v>207</v>
      </c>
      <c r="W2395" s="879">
        <v>487.8</v>
      </c>
      <c r="X2395" s="99" t="s">
        <v>207</v>
      </c>
      <c r="AC2395" s="9" t="e">
        <f>ROUND(AE2395*#REF!,0)</f>
        <v>#REF!</v>
      </c>
      <c r="AD2395" s="9" t="s">
        <v>207</v>
      </c>
      <c r="AE2395">
        <v>226</v>
      </c>
      <c r="AF2395" s="9" t="s">
        <v>315</v>
      </c>
      <c r="AG2395" s="14" t="str">
        <f t="shared" si="104"/>
        <v>304.9x487.8</v>
      </c>
      <c r="AH2395" s="14" t="s">
        <v>207</v>
      </c>
      <c r="AI2395" s="14" t="str">
        <f t="shared" si="105"/>
        <v>487.8x304.9</v>
      </c>
      <c r="AJ2395" s="14" t="s">
        <v>207</v>
      </c>
      <c r="AS2395" t="s">
        <v>5984</v>
      </c>
    </row>
    <row r="2396" spans="1:45" x14ac:dyDescent="0.25">
      <c r="A2396" s="467" t="s">
        <v>5973</v>
      </c>
      <c r="C2396" s="597">
        <v>11470</v>
      </c>
      <c r="D2396" s="807">
        <v>0.05</v>
      </c>
      <c r="E2396" s="772">
        <f t="shared" si="101"/>
        <v>12044</v>
      </c>
      <c r="G2396" s="775">
        <v>14232</v>
      </c>
      <c r="M2396" s="9" t="str">
        <f t="shared" si="108"/>
        <v>Tensioned Myriad Conceal 304.9x487.8 HD Pro 1.3</v>
      </c>
      <c r="N2396" s="9" t="s">
        <v>397</v>
      </c>
      <c r="O2396" s="9" t="s">
        <v>310</v>
      </c>
      <c r="P2396" s="9" t="s">
        <v>311</v>
      </c>
      <c r="Q2396" s="9" t="s">
        <v>5988</v>
      </c>
      <c r="R2396" s="9" t="s">
        <v>6002</v>
      </c>
      <c r="S2396" s="9" t="s">
        <v>348</v>
      </c>
      <c r="T2396" s="82" t="s">
        <v>204</v>
      </c>
      <c r="U2396" s="879">
        <f t="shared" si="109"/>
        <v>304.89999999999998</v>
      </c>
      <c r="V2396" s="99" t="s">
        <v>207</v>
      </c>
      <c r="W2396" s="879">
        <v>487.8</v>
      </c>
      <c r="X2396" s="99" t="s">
        <v>207</v>
      </c>
      <c r="AC2396" s="9" t="e">
        <f>ROUND(AE2396*#REF!,0)</f>
        <v>#REF!</v>
      </c>
      <c r="AD2396" s="9" t="s">
        <v>207</v>
      </c>
      <c r="AE2396">
        <v>226</v>
      </c>
      <c r="AF2396" s="9" t="s">
        <v>315</v>
      </c>
      <c r="AG2396" s="14" t="str">
        <f t="shared" si="104"/>
        <v>304.9x487.8</v>
      </c>
      <c r="AH2396" s="14" t="s">
        <v>207</v>
      </c>
      <c r="AI2396" s="14" t="str">
        <f t="shared" si="105"/>
        <v>487.8x304.9</v>
      </c>
      <c r="AJ2396" s="14" t="s">
        <v>207</v>
      </c>
      <c r="AS2396" t="s">
        <v>5985</v>
      </c>
    </row>
    <row r="2397" spans="1:45" x14ac:dyDescent="0.25">
      <c r="A2397" s="467" t="s">
        <v>5974</v>
      </c>
      <c r="C2397" s="597">
        <v>11470</v>
      </c>
      <c r="D2397" s="807">
        <v>0.05</v>
      </c>
      <c r="E2397" s="772">
        <f t="shared" si="101"/>
        <v>12044</v>
      </c>
      <c r="G2397" s="775">
        <v>14232</v>
      </c>
      <c r="M2397" s="9" t="str">
        <f t="shared" si="108"/>
        <v>Tensioned Myriad Conceal 304.9x487.8 HD Pro ReView 0.9</v>
      </c>
      <c r="N2397" s="9" t="s">
        <v>397</v>
      </c>
      <c r="O2397" s="9" t="s">
        <v>310</v>
      </c>
      <c r="P2397" s="9" t="s">
        <v>311</v>
      </c>
      <c r="Q2397" s="9" t="s">
        <v>5988</v>
      </c>
      <c r="R2397" s="9" t="s">
        <v>6002</v>
      </c>
      <c r="S2397" s="9" t="s">
        <v>348</v>
      </c>
      <c r="T2397" s="82" t="s">
        <v>204</v>
      </c>
      <c r="U2397" s="879">
        <f t="shared" si="109"/>
        <v>304.89999999999998</v>
      </c>
      <c r="V2397" s="99" t="s">
        <v>207</v>
      </c>
      <c r="W2397" s="879">
        <v>487.8</v>
      </c>
      <c r="X2397" s="99" t="s">
        <v>207</v>
      </c>
      <c r="AC2397" s="9" t="e">
        <f>ROUND(AE2397*#REF!,0)</f>
        <v>#REF!</v>
      </c>
      <c r="AD2397" s="9" t="s">
        <v>207</v>
      </c>
      <c r="AE2397">
        <v>226</v>
      </c>
      <c r="AF2397" s="9" t="s">
        <v>315</v>
      </c>
      <c r="AG2397" s="14" t="str">
        <f t="shared" si="104"/>
        <v>304.9x487.8</v>
      </c>
      <c r="AH2397" s="14" t="s">
        <v>207</v>
      </c>
      <c r="AI2397" s="14" t="str">
        <f t="shared" si="105"/>
        <v>487.8x304.9</v>
      </c>
      <c r="AJ2397" s="14" t="s">
        <v>207</v>
      </c>
      <c r="AS2397" t="s">
        <v>5986</v>
      </c>
    </row>
    <row r="2398" spans="1:45" x14ac:dyDescent="0.25">
      <c r="A2398" s="467" t="s">
        <v>5975</v>
      </c>
      <c r="C2398" s="597">
        <v>9749</v>
      </c>
      <c r="D2398" s="807">
        <v>0.05</v>
      </c>
      <c r="E2398" s="772">
        <f t="shared" si="101"/>
        <v>10236</v>
      </c>
      <c r="G2398" s="775">
        <v>12097</v>
      </c>
      <c r="M2398" s="9" t="str">
        <f t="shared" si="108"/>
        <v>Tensioned Myriad Conceal 304.9x487.8 Da-Mat</v>
      </c>
      <c r="N2398" s="9" t="s">
        <v>397</v>
      </c>
      <c r="O2398" s="9" t="s">
        <v>310</v>
      </c>
      <c r="P2398" s="9" t="s">
        <v>311</v>
      </c>
      <c r="Q2398" s="9" t="s">
        <v>5988</v>
      </c>
      <c r="R2398" s="9" t="s">
        <v>6002</v>
      </c>
      <c r="S2398" s="9" t="s">
        <v>348</v>
      </c>
      <c r="T2398" s="82" t="s">
        <v>204</v>
      </c>
      <c r="U2398" s="879">
        <f t="shared" si="109"/>
        <v>304.89999999999998</v>
      </c>
      <c r="V2398" s="99" t="s">
        <v>207</v>
      </c>
      <c r="W2398" s="879">
        <v>487.8</v>
      </c>
      <c r="X2398" s="99" t="s">
        <v>207</v>
      </c>
      <c r="AC2398" s="9" t="e">
        <f>ROUND(AE2398*#REF!,0)</f>
        <v>#REF!</v>
      </c>
      <c r="AD2398" s="9" t="s">
        <v>207</v>
      </c>
      <c r="AE2398">
        <v>226</v>
      </c>
      <c r="AF2398" s="9" t="s">
        <v>315</v>
      </c>
      <c r="AG2398" s="14" t="str">
        <f t="shared" si="104"/>
        <v>304.9x487.8</v>
      </c>
      <c r="AH2398" s="14" t="s">
        <v>207</v>
      </c>
      <c r="AI2398" s="14" t="str">
        <f t="shared" si="105"/>
        <v>487.8x304.9</v>
      </c>
      <c r="AJ2398" s="14" t="s">
        <v>207</v>
      </c>
      <c r="AS2398" t="s">
        <v>5987</v>
      </c>
    </row>
    <row r="2399" spans="1:45" x14ac:dyDescent="0.25">
      <c r="A2399" s="467" t="s">
        <v>5976</v>
      </c>
      <c r="C2399" s="597">
        <v>5047</v>
      </c>
      <c r="D2399" s="807">
        <v>0.05</v>
      </c>
      <c r="E2399" s="772">
        <f t="shared" si="101"/>
        <v>5299</v>
      </c>
      <c r="G2399" s="775">
        <v>6168</v>
      </c>
      <c r="M2399" s="9" t="str">
        <f t="shared" ref="M2399:M2404" si="110">"Myriad Conceal "&amp;AG2399&amp;" "&amp; AS2399</f>
        <v>Myriad Conceal 240x426.6 Matte White</v>
      </c>
      <c r="N2399" s="9" t="s">
        <v>397</v>
      </c>
      <c r="O2399" s="9" t="s">
        <v>310</v>
      </c>
      <c r="P2399" s="9" t="s">
        <v>311</v>
      </c>
      <c r="Q2399" s="9" t="s">
        <v>5988</v>
      </c>
      <c r="R2399" s="9" t="s">
        <v>6002</v>
      </c>
      <c r="S2399" s="9" t="s">
        <v>314</v>
      </c>
      <c r="T2399" s="82" t="s">
        <v>210</v>
      </c>
      <c r="U2399" s="879">
        <f t="shared" ref="U2399" si="111">ROUND(W2399/16*9,1)</f>
        <v>240</v>
      </c>
      <c r="V2399" s="99" t="s">
        <v>207</v>
      </c>
      <c r="W2399" s="879">
        <v>426.6</v>
      </c>
      <c r="X2399" s="99" t="s">
        <v>207</v>
      </c>
      <c r="AC2399" s="9" t="e">
        <f>ROUND(AE2399*#REF!,0)</f>
        <v>#REF!</v>
      </c>
      <c r="AD2399" s="9" t="s">
        <v>207</v>
      </c>
      <c r="AE2399" s="9">
        <v>193</v>
      </c>
      <c r="AF2399" s="9" t="s">
        <v>315</v>
      </c>
      <c r="AG2399" s="14" t="str">
        <f t="shared" si="104"/>
        <v>240x426.6</v>
      </c>
      <c r="AH2399" s="14" t="s">
        <v>207</v>
      </c>
      <c r="AI2399" s="14" t="str">
        <f t="shared" si="105"/>
        <v>426.6x240</v>
      </c>
      <c r="AJ2399" s="14" t="s">
        <v>207</v>
      </c>
      <c r="AS2399" t="s">
        <v>0</v>
      </c>
    </row>
    <row r="2400" spans="1:45" x14ac:dyDescent="0.25">
      <c r="A2400" s="467" t="s">
        <v>5977</v>
      </c>
      <c r="C2400" s="597">
        <v>5987</v>
      </c>
      <c r="D2400" s="807">
        <v>0.05</v>
      </c>
      <c r="E2400" s="772">
        <f t="shared" si="101"/>
        <v>6286</v>
      </c>
      <c r="G2400" s="775">
        <v>7318</v>
      </c>
      <c r="M2400" s="9" t="str">
        <f t="shared" si="110"/>
        <v>Myriad Conceal 251.4x447 Matte White</v>
      </c>
      <c r="N2400" s="9" t="s">
        <v>397</v>
      </c>
      <c r="O2400" s="9" t="s">
        <v>310</v>
      </c>
      <c r="P2400" s="9" t="s">
        <v>311</v>
      </c>
      <c r="Q2400" s="9" t="s">
        <v>5988</v>
      </c>
      <c r="R2400" s="9" t="s">
        <v>6002</v>
      </c>
      <c r="S2400" s="9" t="s">
        <v>314</v>
      </c>
      <c r="T2400" s="82" t="s">
        <v>210</v>
      </c>
      <c r="U2400" s="879">
        <f t="shared" ref="U2400" si="112">ROUND(W2400/16*9,1)</f>
        <v>251.4</v>
      </c>
      <c r="V2400" s="99" t="s">
        <v>207</v>
      </c>
      <c r="W2400" s="879">
        <v>447</v>
      </c>
      <c r="X2400" s="99" t="s">
        <v>207</v>
      </c>
      <c r="AC2400" s="9" t="e">
        <f>ROUND(AE2400*#REF!,0)</f>
        <v>#REF!</v>
      </c>
      <c r="AD2400" s="9" t="s">
        <v>207</v>
      </c>
      <c r="AE2400" s="9">
        <v>202</v>
      </c>
      <c r="AF2400" s="9" t="s">
        <v>315</v>
      </c>
      <c r="AG2400" s="14" t="str">
        <f t="shared" si="104"/>
        <v>251.4x447</v>
      </c>
      <c r="AH2400" s="14" t="s">
        <v>207</v>
      </c>
      <c r="AI2400" s="14" t="str">
        <f t="shared" si="105"/>
        <v>447x251.4</v>
      </c>
      <c r="AJ2400" s="14" t="s">
        <v>207</v>
      </c>
      <c r="AS2400" t="s">
        <v>0</v>
      </c>
    </row>
    <row r="2401" spans="1:45" x14ac:dyDescent="0.25">
      <c r="A2401" s="467" t="s">
        <v>5978</v>
      </c>
      <c r="C2401" s="597">
        <v>7455</v>
      </c>
      <c r="D2401" s="807">
        <v>0.05</v>
      </c>
      <c r="E2401" s="772">
        <f t="shared" si="101"/>
        <v>7828</v>
      </c>
      <c r="G2401" s="775">
        <v>9112</v>
      </c>
      <c r="M2401" s="9" t="str">
        <f t="shared" si="110"/>
        <v>Myriad Conceal 274.4x487.8 Matte White</v>
      </c>
      <c r="N2401" s="9" t="s">
        <v>397</v>
      </c>
      <c r="O2401" s="9" t="s">
        <v>310</v>
      </c>
      <c r="P2401" s="9" t="s">
        <v>311</v>
      </c>
      <c r="Q2401" s="9" t="s">
        <v>5988</v>
      </c>
      <c r="R2401" s="9" t="s">
        <v>6002</v>
      </c>
      <c r="S2401" s="9" t="s">
        <v>314</v>
      </c>
      <c r="T2401" s="82" t="s">
        <v>210</v>
      </c>
      <c r="U2401" s="879">
        <f t="shared" ref="U2401" si="113">ROUND(W2401/16*9,1)</f>
        <v>274.39999999999998</v>
      </c>
      <c r="V2401" s="99" t="s">
        <v>207</v>
      </c>
      <c r="W2401" s="879">
        <v>487.8</v>
      </c>
      <c r="X2401" s="99" t="s">
        <v>207</v>
      </c>
      <c r="AC2401" s="9" t="e">
        <f>ROUND(AE2401*#REF!,0)</f>
        <v>#REF!</v>
      </c>
      <c r="AD2401" s="9" t="s">
        <v>207</v>
      </c>
      <c r="AE2401" s="9">
        <v>220</v>
      </c>
      <c r="AF2401" s="9" t="s">
        <v>315</v>
      </c>
      <c r="AG2401" s="14" t="str">
        <f t="shared" si="104"/>
        <v>274.4x487.8</v>
      </c>
      <c r="AH2401" s="14" t="s">
        <v>207</v>
      </c>
      <c r="AI2401" s="14" t="str">
        <f t="shared" si="105"/>
        <v>487.8x274.4</v>
      </c>
      <c r="AJ2401" s="14" t="s">
        <v>207</v>
      </c>
      <c r="AS2401" t="s">
        <v>0</v>
      </c>
    </row>
    <row r="2402" spans="1:45" x14ac:dyDescent="0.25">
      <c r="A2402" s="467" t="s">
        <v>5979</v>
      </c>
      <c r="C2402" s="597">
        <v>5047</v>
      </c>
      <c r="D2402" s="807">
        <v>0.05</v>
      </c>
      <c r="E2402" s="772">
        <f t="shared" si="101"/>
        <v>5299</v>
      </c>
      <c r="G2402" s="775">
        <v>6262</v>
      </c>
      <c r="M2402" s="9" t="str">
        <f t="shared" si="110"/>
        <v>Myriad Conceal 266.6x426.6 Matte White</v>
      </c>
      <c r="N2402" s="9" t="s">
        <v>397</v>
      </c>
      <c r="O2402" s="9" t="s">
        <v>310</v>
      </c>
      <c r="P2402" s="9" t="s">
        <v>311</v>
      </c>
      <c r="Q2402" s="9" t="s">
        <v>5988</v>
      </c>
      <c r="R2402" s="9" t="s">
        <v>6002</v>
      </c>
      <c r="S2402" s="9" t="s">
        <v>348</v>
      </c>
      <c r="T2402" s="82" t="s">
        <v>204</v>
      </c>
      <c r="U2402" s="879">
        <f>ROUND(W2402/16*10,1)</f>
        <v>266.60000000000002</v>
      </c>
      <c r="V2402" s="99" t="s">
        <v>207</v>
      </c>
      <c r="W2402" s="879">
        <v>426.6</v>
      </c>
      <c r="X2402" s="99" t="s">
        <v>207</v>
      </c>
      <c r="AC2402" s="9" t="e">
        <f>ROUND(AE2402*#REF!,0)</f>
        <v>#REF!</v>
      </c>
      <c r="AD2402" s="9" t="s">
        <v>207</v>
      </c>
      <c r="AE2402">
        <v>198</v>
      </c>
      <c r="AF2402" s="9" t="s">
        <v>315</v>
      </c>
      <c r="AG2402" s="14" t="str">
        <f t="shared" si="104"/>
        <v>266.6x426.6</v>
      </c>
      <c r="AH2402" s="14" t="s">
        <v>207</v>
      </c>
      <c r="AI2402" s="14" t="str">
        <f t="shared" si="105"/>
        <v>426.6x266.6</v>
      </c>
      <c r="AJ2402" s="14" t="s">
        <v>207</v>
      </c>
      <c r="AS2402" t="s">
        <v>0</v>
      </c>
    </row>
    <row r="2403" spans="1:45" x14ac:dyDescent="0.25">
      <c r="A2403" s="467" t="s">
        <v>5980</v>
      </c>
      <c r="C2403" s="597">
        <v>5987</v>
      </c>
      <c r="D2403" s="807">
        <v>0.05</v>
      </c>
      <c r="E2403" s="772">
        <f t="shared" si="101"/>
        <v>6286</v>
      </c>
      <c r="G2403" s="775">
        <v>7429</v>
      </c>
      <c r="M2403" s="9" t="str">
        <f t="shared" si="110"/>
        <v>Myriad Conceal 279.4x447 Matte White</v>
      </c>
      <c r="N2403" s="9" t="s">
        <v>397</v>
      </c>
      <c r="O2403" s="9" t="s">
        <v>310</v>
      </c>
      <c r="P2403" s="9" t="s">
        <v>311</v>
      </c>
      <c r="Q2403" s="9" t="s">
        <v>5988</v>
      </c>
      <c r="R2403" s="9" t="s">
        <v>6002</v>
      </c>
      <c r="S2403" s="9" t="s">
        <v>348</v>
      </c>
      <c r="T2403" s="82" t="s">
        <v>204</v>
      </c>
      <c r="U2403" s="879">
        <f t="shared" ref="U2403:U2404" si="114">ROUND(W2403/16*10,1)</f>
        <v>279.39999999999998</v>
      </c>
      <c r="V2403" s="99" t="s">
        <v>207</v>
      </c>
      <c r="W2403" s="879">
        <v>447</v>
      </c>
      <c r="X2403" s="99" t="s">
        <v>207</v>
      </c>
      <c r="AC2403" s="9" t="e">
        <f>ROUND(AE2403*#REF!,0)</f>
        <v>#REF!</v>
      </c>
      <c r="AD2403" s="9" t="s">
        <v>207</v>
      </c>
      <c r="AE2403">
        <v>208</v>
      </c>
      <c r="AF2403" s="9" t="s">
        <v>315</v>
      </c>
      <c r="AG2403" s="14" t="str">
        <f t="shared" si="104"/>
        <v>279.4x447</v>
      </c>
      <c r="AH2403" s="14" t="s">
        <v>207</v>
      </c>
      <c r="AI2403" s="14" t="str">
        <f t="shared" si="105"/>
        <v>447x279.4</v>
      </c>
      <c r="AJ2403" s="14" t="s">
        <v>207</v>
      </c>
      <c r="AS2403" t="s">
        <v>0</v>
      </c>
    </row>
    <row r="2404" spans="1:45" x14ac:dyDescent="0.25">
      <c r="A2404" s="467" t="s">
        <v>5981</v>
      </c>
      <c r="C2404" s="597">
        <v>7455</v>
      </c>
      <c r="D2404" s="807">
        <v>0.05</v>
      </c>
      <c r="E2404" s="772">
        <f t="shared" si="101"/>
        <v>7828</v>
      </c>
      <c r="G2404" s="775">
        <v>9251</v>
      </c>
      <c r="M2404" s="9" t="str">
        <f t="shared" si="110"/>
        <v>Myriad Conceal 304.9x487.8 Matte White</v>
      </c>
      <c r="N2404" s="9" t="s">
        <v>397</v>
      </c>
      <c r="O2404" s="9" t="s">
        <v>310</v>
      </c>
      <c r="P2404" s="9" t="s">
        <v>311</v>
      </c>
      <c r="Q2404" s="9" t="s">
        <v>5988</v>
      </c>
      <c r="R2404" s="9" t="s">
        <v>6002</v>
      </c>
      <c r="S2404" s="9" t="s">
        <v>348</v>
      </c>
      <c r="T2404" s="82" t="s">
        <v>204</v>
      </c>
      <c r="U2404" s="879">
        <f t="shared" si="114"/>
        <v>304.89999999999998</v>
      </c>
      <c r="V2404" s="99" t="s">
        <v>207</v>
      </c>
      <c r="W2404" s="879">
        <v>487.8</v>
      </c>
      <c r="X2404" s="99" t="s">
        <v>207</v>
      </c>
      <c r="AC2404" s="9" t="e">
        <f>ROUND(AE2404*#REF!,0)</f>
        <v>#REF!</v>
      </c>
      <c r="AD2404" s="9" t="s">
        <v>207</v>
      </c>
      <c r="AE2404">
        <v>226</v>
      </c>
      <c r="AF2404" s="9" t="s">
        <v>315</v>
      </c>
      <c r="AG2404" s="14" t="str">
        <f t="shared" si="104"/>
        <v>304.9x487.8</v>
      </c>
      <c r="AH2404" s="14" t="s">
        <v>207</v>
      </c>
      <c r="AI2404" s="14" t="str">
        <f t="shared" si="105"/>
        <v>487.8x304.9</v>
      </c>
      <c r="AJ2404" s="14" t="s">
        <v>207</v>
      </c>
      <c r="AS2404" t="s">
        <v>0</v>
      </c>
    </row>
    <row r="2405" spans="1:45" x14ac:dyDescent="0.25">
      <c r="A2405" s="600" t="s">
        <v>5925</v>
      </c>
      <c r="C2405" s="597">
        <v>10553</v>
      </c>
      <c r="D2405" s="807">
        <v>0.05</v>
      </c>
      <c r="E2405" s="772">
        <f t="shared" si="101"/>
        <v>11081</v>
      </c>
      <c r="G2405" s="775" t="e">
        <f>VLOOKUP(A2405,#REF!,2,FALSE)</f>
        <v>#REF!</v>
      </c>
      <c r="M2405" s="9" t="str">
        <f t="shared" ref="M2405:M2410" si="115">"Tensioned Myriad Conceal SightLine "&amp;AG2405&amp;" "&amp; AS2405</f>
        <v>Tensioned Myriad Conceal SightLine 240x426.6 HD Pro 0.9</v>
      </c>
      <c r="N2405" s="9" t="s">
        <v>397</v>
      </c>
      <c r="O2405" s="9" t="s">
        <v>310</v>
      </c>
      <c r="P2405" s="9" t="s">
        <v>311</v>
      </c>
      <c r="Q2405" s="9" t="s">
        <v>6001</v>
      </c>
      <c r="R2405" s="9" t="s">
        <v>6008</v>
      </c>
      <c r="S2405" s="9" t="s">
        <v>314</v>
      </c>
      <c r="T2405" s="82" t="s">
        <v>210</v>
      </c>
      <c r="U2405" s="879">
        <f t="shared" ref="U2405:U2410" si="116">ROUND(W2405/16*9,1)</f>
        <v>240</v>
      </c>
      <c r="V2405" s="99" t="s">
        <v>207</v>
      </c>
      <c r="W2405" s="879">
        <v>426.6</v>
      </c>
      <c r="X2405" s="99" t="s">
        <v>207</v>
      </c>
      <c r="AC2405" s="9" t="e">
        <f>ROUND(AE2405*#REF!,0)</f>
        <v>#REF!</v>
      </c>
      <c r="AD2405" s="9" t="s">
        <v>207</v>
      </c>
      <c r="AE2405" s="9">
        <v>193</v>
      </c>
      <c r="AF2405" s="9" t="s">
        <v>315</v>
      </c>
      <c r="AG2405" s="14" t="str">
        <f t="shared" si="104"/>
        <v>240x426.6</v>
      </c>
      <c r="AH2405" s="14" t="s">
        <v>207</v>
      </c>
      <c r="AI2405" s="14" t="str">
        <f t="shared" si="105"/>
        <v>426.6x240</v>
      </c>
      <c r="AJ2405" s="14" t="s">
        <v>207</v>
      </c>
      <c r="AS2405" t="s">
        <v>5982</v>
      </c>
    </row>
    <row r="2406" spans="1:45" x14ac:dyDescent="0.25">
      <c r="A2406" s="600" t="s">
        <v>5928</v>
      </c>
      <c r="C2406" s="597">
        <v>10553</v>
      </c>
      <c r="D2406" s="807">
        <v>0.05</v>
      </c>
      <c r="E2406" s="772">
        <f t="shared" si="101"/>
        <v>11081</v>
      </c>
      <c r="G2406" s="775" t="e">
        <f>VLOOKUP(A2406,#REF!,2,FALSE)</f>
        <v>#REF!</v>
      </c>
      <c r="M2406" s="9" t="str">
        <f t="shared" si="115"/>
        <v>Tensioned Myriad Conceal SightLine 240x426.6 HD Pro 1.1</v>
      </c>
      <c r="N2406" s="9" t="s">
        <v>397</v>
      </c>
      <c r="O2406" s="9" t="s">
        <v>310</v>
      </c>
      <c r="P2406" s="9" t="s">
        <v>311</v>
      </c>
      <c r="Q2406" s="9" t="s">
        <v>6001</v>
      </c>
      <c r="R2406" s="9" t="s">
        <v>6008</v>
      </c>
      <c r="S2406" s="9" t="s">
        <v>314</v>
      </c>
      <c r="T2406" s="82" t="s">
        <v>210</v>
      </c>
      <c r="U2406" s="879">
        <f t="shared" si="116"/>
        <v>240</v>
      </c>
      <c r="V2406" s="99" t="s">
        <v>207</v>
      </c>
      <c r="W2406" s="879">
        <v>426.6</v>
      </c>
      <c r="X2406" s="99" t="s">
        <v>207</v>
      </c>
      <c r="AC2406" s="9" t="e">
        <f>ROUND(AE2406*#REF!,0)</f>
        <v>#REF!</v>
      </c>
      <c r="AD2406" s="9" t="s">
        <v>207</v>
      </c>
      <c r="AE2406" s="9">
        <v>193</v>
      </c>
      <c r="AF2406" s="9" t="s">
        <v>315</v>
      </c>
      <c r="AG2406" s="14" t="str">
        <f t="shared" ref="AG2406:AG2449" si="117">U2406&amp;"x"&amp;W2406</f>
        <v>240x426.6</v>
      </c>
      <c r="AH2406" s="14" t="s">
        <v>207</v>
      </c>
      <c r="AI2406" s="14" t="str">
        <f t="shared" ref="AI2406:AI2449" si="118">W2406&amp;"x"&amp;U2406</f>
        <v>426.6x240</v>
      </c>
      <c r="AJ2406" s="14" t="s">
        <v>207</v>
      </c>
      <c r="AS2406" t="s">
        <v>5983</v>
      </c>
    </row>
    <row r="2407" spans="1:45" x14ac:dyDescent="0.25">
      <c r="A2407" s="600" t="s">
        <v>5931</v>
      </c>
      <c r="C2407" s="597">
        <v>10553</v>
      </c>
      <c r="D2407" s="807">
        <v>0.05</v>
      </c>
      <c r="E2407" s="772">
        <f t="shared" si="101"/>
        <v>11081</v>
      </c>
      <c r="G2407" s="775" t="e">
        <f>VLOOKUP(A2407,#REF!,2,FALSE)</f>
        <v>#REF!</v>
      </c>
      <c r="M2407" s="9" t="str">
        <f t="shared" si="115"/>
        <v>Tensioned Myriad Conceal SightLine 240x426.6 HD Pro 1.1 Contrast</v>
      </c>
      <c r="N2407" s="9" t="s">
        <v>397</v>
      </c>
      <c r="O2407" s="9" t="s">
        <v>310</v>
      </c>
      <c r="P2407" s="9" t="s">
        <v>311</v>
      </c>
      <c r="Q2407" s="9" t="s">
        <v>6001</v>
      </c>
      <c r="R2407" s="9" t="s">
        <v>6008</v>
      </c>
      <c r="S2407" s="9" t="s">
        <v>314</v>
      </c>
      <c r="T2407" s="82" t="s">
        <v>210</v>
      </c>
      <c r="U2407" s="879">
        <f t="shared" si="116"/>
        <v>240</v>
      </c>
      <c r="V2407" s="99" t="s">
        <v>207</v>
      </c>
      <c r="W2407" s="879">
        <v>426.6</v>
      </c>
      <c r="X2407" s="99" t="s">
        <v>207</v>
      </c>
      <c r="AC2407" s="9" t="e">
        <f>ROUND(AE2407*#REF!,0)</f>
        <v>#REF!</v>
      </c>
      <c r="AD2407" s="9" t="s">
        <v>207</v>
      </c>
      <c r="AE2407" s="9">
        <v>193</v>
      </c>
      <c r="AF2407" s="9" t="s">
        <v>315</v>
      </c>
      <c r="AG2407" s="14" t="str">
        <f t="shared" si="117"/>
        <v>240x426.6</v>
      </c>
      <c r="AH2407" s="14" t="s">
        <v>207</v>
      </c>
      <c r="AI2407" s="14" t="str">
        <f t="shared" si="118"/>
        <v>426.6x240</v>
      </c>
      <c r="AJ2407" s="14" t="s">
        <v>207</v>
      </c>
      <c r="AS2407" t="s">
        <v>5984</v>
      </c>
    </row>
    <row r="2408" spans="1:45" x14ac:dyDescent="0.25">
      <c r="A2408" s="600" t="s">
        <v>5934</v>
      </c>
      <c r="C2408" s="597">
        <v>10553</v>
      </c>
      <c r="D2408" s="807">
        <v>0.05</v>
      </c>
      <c r="E2408" s="772">
        <f t="shared" si="101"/>
        <v>11081</v>
      </c>
      <c r="G2408" s="775" t="e">
        <f>VLOOKUP(A2408,#REF!,2,FALSE)</f>
        <v>#REF!</v>
      </c>
      <c r="M2408" s="9" t="str">
        <f t="shared" si="115"/>
        <v>Tensioned Myriad Conceal SightLine 240x426.6 HD Pro 1.3</v>
      </c>
      <c r="N2408" s="9" t="s">
        <v>397</v>
      </c>
      <c r="O2408" s="9" t="s">
        <v>310</v>
      </c>
      <c r="P2408" s="9" t="s">
        <v>311</v>
      </c>
      <c r="Q2408" s="9" t="s">
        <v>6001</v>
      </c>
      <c r="R2408" s="9" t="s">
        <v>6008</v>
      </c>
      <c r="S2408" s="9" t="s">
        <v>314</v>
      </c>
      <c r="T2408" s="82" t="s">
        <v>210</v>
      </c>
      <c r="U2408" s="879">
        <f t="shared" si="116"/>
        <v>240</v>
      </c>
      <c r="V2408" s="99" t="s">
        <v>207</v>
      </c>
      <c r="W2408" s="879">
        <v>426.6</v>
      </c>
      <c r="X2408" s="99" t="s">
        <v>207</v>
      </c>
      <c r="AC2408" s="9" t="e">
        <f>ROUND(AE2408*#REF!,0)</f>
        <v>#REF!</v>
      </c>
      <c r="AD2408" s="9" t="s">
        <v>207</v>
      </c>
      <c r="AE2408" s="9">
        <v>193</v>
      </c>
      <c r="AF2408" s="9" t="s">
        <v>315</v>
      </c>
      <c r="AG2408" s="14" t="str">
        <f t="shared" si="117"/>
        <v>240x426.6</v>
      </c>
      <c r="AH2408" s="14" t="s">
        <v>207</v>
      </c>
      <c r="AI2408" s="14" t="str">
        <f t="shared" si="118"/>
        <v>426.6x240</v>
      </c>
      <c r="AJ2408" s="14" t="s">
        <v>207</v>
      </c>
      <c r="AS2408" t="s">
        <v>5985</v>
      </c>
    </row>
    <row r="2409" spans="1:45" x14ac:dyDescent="0.25">
      <c r="A2409" s="600" t="s">
        <v>5989</v>
      </c>
      <c r="C2409" s="597">
        <v>10553</v>
      </c>
      <c r="D2409" s="807">
        <v>0.05</v>
      </c>
      <c r="E2409" s="772">
        <f t="shared" si="101"/>
        <v>11081</v>
      </c>
      <c r="G2409" s="775" t="e">
        <f>VLOOKUP(A2409,#REF!,2,FALSE)</f>
        <v>#REF!</v>
      </c>
      <c r="M2409" s="9" t="str">
        <f t="shared" si="115"/>
        <v>Tensioned Myriad Conceal SightLine 240x426.6 HD Pro ReView 0.9</v>
      </c>
      <c r="N2409" s="9" t="s">
        <v>397</v>
      </c>
      <c r="O2409" s="9" t="s">
        <v>310</v>
      </c>
      <c r="P2409" s="9" t="s">
        <v>311</v>
      </c>
      <c r="Q2409" s="9" t="s">
        <v>6001</v>
      </c>
      <c r="R2409" s="9" t="s">
        <v>6008</v>
      </c>
      <c r="S2409" s="9" t="s">
        <v>314</v>
      </c>
      <c r="T2409" s="82" t="s">
        <v>210</v>
      </c>
      <c r="U2409" s="879">
        <f t="shared" si="116"/>
        <v>240</v>
      </c>
      <c r="V2409" s="99" t="s">
        <v>207</v>
      </c>
      <c r="W2409" s="879">
        <v>426.6</v>
      </c>
      <c r="X2409" s="99" t="s">
        <v>207</v>
      </c>
      <c r="AC2409" s="9" t="e">
        <f>ROUND(AE2409*#REF!,0)</f>
        <v>#REF!</v>
      </c>
      <c r="AD2409" s="9" t="s">
        <v>207</v>
      </c>
      <c r="AE2409" s="9">
        <v>193</v>
      </c>
      <c r="AF2409" s="9" t="s">
        <v>315</v>
      </c>
      <c r="AG2409" s="14" t="str">
        <f t="shared" si="117"/>
        <v>240x426.6</v>
      </c>
      <c r="AH2409" s="14" t="s">
        <v>207</v>
      </c>
      <c r="AI2409" s="14" t="str">
        <f t="shared" si="118"/>
        <v>426.6x240</v>
      </c>
      <c r="AJ2409" s="14" t="s">
        <v>207</v>
      </c>
      <c r="AS2409" t="s">
        <v>5986</v>
      </c>
    </row>
    <row r="2410" spans="1:45" x14ac:dyDescent="0.25">
      <c r="A2410" s="600" t="s">
        <v>5937</v>
      </c>
      <c r="C2410" s="597">
        <v>8970</v>
      </c>
      <c r="D2410" s="807">
        <v>0.05</v>
      </c>
      <c r="E2410" s="772">
        <f t="shared" si="101"/>
        <v>9419</v>
      </c>
      <c r="G2410" s="775" t="e">
        <f>VLOOKUP(A2410,#REF!,2,FALSE)</f>
        <v>#REF!</v>
      </c>
      <c r="M2410" s="9" t="str">
        <f t="shared" si="115"/>
        <v>Tensioned Myriad Conceal SightLine 240x426.6 Da-Mat</v>
      </c>
      <c r="N2410" s="9" t="s">
        <v>397</v>
      </c>
      <c r="O2410" s="9" t="s">
        <v>310</v>
      </c>
      <c r="P2410" s="9" t="s">
        <v>311</v>
      </c>
      <c r="Q2410" s="9" t="s">
        <v>6001</v>
      </c>
      <c r="R2410" s="9" t="s">
        <v>6008</v>
      </c>
      <c r="S2410" s="9" t="s">
        <v>314</v>
      </c>
      <c r="T2410" s="82" t="s">
        <v>210</v>
      </c>
      <c r="U2410" s="879">
        <f t="shared" si="116"/>
        <v>240</v>
      </c>
      <c r="V2410" s="99" t="s">
        <v>207</v>
      </c>
      <c r="W2410" s="879">
        <v>426.6</v>
      </c>
      <c r="X2410" s="99" t="s">
        <v>207</v>
      </c>
      <c r="AC2410" s="9" t="e">
        <f>ROUND(AE2410*#REF!,0)</f>
        <v>#REF!</v>
      </c>
      <c r="AD2410" s="9" t="s">
        <v>207</v>
      </c>
      <c r="AE2410" s="9">
        <v>193</v>
      </c>
      <c r="AF2410" s="9" t="s">
        <v>315</v>
      </c>
      <c r="AG2410" s="14" t="str">
        <f t="shared" si="117"/>
        <v>240x426.6</v>
      </c>
      <c r="AH2410" s="14" t="s">
        <v>207</v>
      </c>
      <c r="AI2410" s="14" t="str">
        <f t="shared" si="118"/>
        <v>426.6x240</v>
      </c>
      <c r="AJ2410" s="14" t="s">
        <v>207</v>
      </c>
      <c r="AS2410" t="s">
        <v>5987</v>
      </c>
    </row>
    <row r="2411" spans="1:45" x14ac:dyDescent="0.25">
      <c r="A2411" s="600" t="s">
        <v>5926</v>
      </c>
      <c r="C2411" s="597">
        <v>11872</v>
      </c>
      <c r="D2411" s="807">
        <v>0.05</v>
      </c>
      <c r="E2411" s="772">
        <f t="shared" si="101"/>
        <v>12466</v>
      </c>
      <c r="G2411" s="775" t="e">
        <f>VLOOKUP(A2411,#REF!,2,FALSE)</f>
        <v>#REF!</v>
      </c>
      <c r="M2411" s="9" t="str">
        <f t="shared" ref="M2411:M2416" si="119">"Tensioned Myriad Conceal SightLine "&amp;AG2411&amp;" "&amp; AS2411</f>
        <v>Tensioned Myriad Conceal SightLine 251.4x447 HD Pro 0.9</v>
      </c>
      <c r="N2411" s="9" t="s">
        <v>397</v>
      </c>
      <c r="O2411" s="9" t="s">
        <v>310</v>
      </c>
      <c r="P2411" s="9" t="s">
        <v>311</v>
      </c>
      <c r="Q2411" s="9" t="s">
        <v>6001</v>
      </c>
      <c r="R2411" s="9" t="s">
        <v>6008</v>
      </c>
      <c r="S2411" s="9" t="s">
        <v>314</v>
      </c>
      <c r="T2411" s="82" t="s">
        <v>210</v>
      </c>
      <c r="U2411" s="879">
        <f t="shared" ref="U2411:U2416" si="120">ROUND(W2411/16*9,1)</f>
        <v>251.4</v>
      </c>
      <c r="V2411" s="99" t="s">
        <v>207</v>
      </c>
      <c r="W2411" s="879">
        <v>447</v>
      </c>
      <c r="X2411" s="99" t="s">
        <v>207</v>
      </c>
      <c r="AC2411" s="9" t="e">
        <f>ROUND(AE2411*#REF!,0)</f>
        <v>#REF!</v>
      </c>
      <c r="AD2411" s="9" t="s">
        <v>207</v>
      </c>
      <c r="AE2411" s="9">
        <v>202</v>
      </c>
      <c r="AF2411" s="9" t="s">
        <v>315</v>
      </c>
      <c r="AG2411" s="14" t="str">
        <f t="shared" si="117"/>
        <v>251.4x447</v>
      </c>
      <c r="AH2411" s="14" t="s">
        <v>207</v>
      </c>
      <c r="AI2411" s="14" t="str">
        <f t="shared" si="118"/>
        <v>447x251.4</v>
      </c>
      <c r="AJ2411" s="14" t="s">
        <v>207</v>
      </c>
      <c r="AS2411" t="s">
        <v>5982</v>
      </c>
    </row>
    <row r="2412" spans="1:45" x14ac:dyDescent="0.25">
      <c r="A2412" s="600" t="s">
        <v>5929</v>
      </c>
      <c r="C2412" s="597">
        <v>11872</v>
      </c>
      <c r="D2412" s="807">
        <v>0.05</v>
      </c>
      <c r="E2412" s="772">
        <f t="shared" si="101"/>
        <v>12466</v>
      </c>
      <c r="G2412" s="775" t="e">
        <f>VLOOKUP(A2412,#REF!,2,FALSE)</f>
        <v>#REF!</v>
      </c>
      <c r="M2412" s="9" t="str">
        <f t="shared" si="119"/>
        <v>Tensioned Myriad Conceal SightLine 251.4x447 HD Pro 1.1</v>
      </c>
      <c r="N2412" s="9" t="s">
        <v>397</v>
      </c>
      <c r="O2412" s="9" t="s">
        <v>310</v>
      </c>
      <c r="P2412" s="9" t="s">
        <v>311</v>
      </c>
      <c r="Q2412" s="9" t="s">
        <v>6001</v>
      </c>
      <c r="R2412" s="9" t="s">
        <v>6008</v>
      </c>
      <c r="S2412" s="9" t="s">
        <v>314</v>
      </c>
      <c r="T2412" s="82" t="s">
        <v>210</v>
      </c>
      <c r="U2412" s="879">
        <f t="shared" si="120"/>
        <v>251.4</v>
      </c>
      <c r="V2412" s="99" t="s">
        <v>207</v>
      </c>
      <c r="W2412" s="879">
        <v>447</v>
      </c>
      <c r="X2412" s="99" t="s">
        <v>207</v>
      </c>
      <c r="AC2412" s="9" t="e">
        <f>ROUND(AE2412*#REF!,0)</f>
        <v>#REF!</v>
      </c>
      <c r="AD2412" s="9" t="s">
        <v>207</v>
      </c>
      <c r="AE2412" s="9">
        <v>202</v>
      </c>
      <c r="AF2412" s="9" t="s">
        <v>315</v>
      </c>
      <c r="AG2412" s="14" t="str">
        <f t="shared" si="117"/>
        <v>251.4x447</v>
      </c>
      <c r="AH2412" s="14" t="s">
        <v>207</v>
      </c>
      <c r="AI2412" s="14" t="str">
        <f t="shared" si="118"/>
        <v>447x251.4</v>
      </c>
      <c r="AJ2412" s="14" t="s">
        <v>207</v>
      </c>
      <c r="AS2412" t="s">
        <v>5983</v>
      </c>
    </row>
    <row r="2413" spans="1:45" x14ac:dyDescent="0.25">
      <c r="A2413" s="600" t="s">
        <v>5932</v>
      </c>
      <c r="C2413" s="597">
        <v>11872</v>
      </c>
      <c r="D2413" s="807">
        <v>0.05</v>
      </c>
      <c r="E2413" s="772">
        <f t="shared" si="101"/>
        <v>12466</v>
      </c>
      <c r="G2413" s="775" t="e">
        <f>VLOOKUP(A2413,#REF!,2,FALSE)</f>
        <v>#REF!</v>
      </c>
      <c r="M2413" s="9" t="str">
        <f t="shared" si="119"/>
        <v>Tensioned Myriad Conceal SightLine 251.4x447 HD Pro 1.1 Contrast</v>
      </c>
      <c r="N2413" s="9" t="s">
        <v>397</v>
      </c>
      <c r="O2413" s="9" t="s">
        <v>310</v>
      </c>
      <c r="P2413" s="9" t="s">
        <v>311</v>
      </c>
      <c r="Q2413" s="9" t="s">
        <v>6001</v>
      </c>
      <c r="R2413" s="9" t="s">
        <v>6008</v>
      </c>
      <c r="S2413" s="9" t="s">
        <v>314</v>
      </c>
      <c r="T2413" s="82" t="s">
        <v>210</v>
      </c>
      <c r="U2413" s="879">
        <f t="shared" si="120"/>
        <v>251.4</v>
      </c>
      <c r="V2413" s="99" t="s">
        <v>207</v>
      </c>
      <c r="W2413" s="879">
        <v>447</v>
      </c>
      <c r="X2413" s="99" t="s">
        <v>207</v>
      </c>
      <c r="AC2413" s="9" t="e">
        <f>ROUND(AE2413*#REF!,0)</f>
        <v>#REF!</v>
      </c>
      <c r="AD2413" s="9" t="s">
        <v>207</v>
      </c>
      <c r="AE2413" s="9">
        <v>202</v>
      </c>
      <c r="AF2413" s="9" t="s">
        <v>315</v>
      </c>
      <c r="AG2413" s="14" t="str">
        <f t="shared" si="117"/>
        <v>251.4x447</v>
      </c>
      <c r="AH2413" s="14" t="s">
        <v>207</v>
      </c>
      <c r="AI2413" s="14" t="str">
        <f t="shared" si="118"/>
        <v>447x251.4</v>
      </c>
      <c r="AJ2413" s="14" t="s">
        <v>207</v>
      </c>
      <c r="AS2413" t="s">
        <v>5984</v>
      </c>
    </row>
    <row r="2414" spans="1:45" x14ac:dyDescent="0.25">
      <c r="A2414" s="600" t="s">
        <v>5935</v>
      </c>
      <c r="C2414" s="597">
        <v>11872</v>
      </c>
      <c r="D2414" s="807">
        <v>0.05</v>
      </c>
      <c r="E2414" s="772">
        <f t="shared" si="101"/>
        <v>12466</v>
      </c>
      <c r="G2414" s="775" t="e">
        <f>VLOOKUP(A2414,#REF!,2,FALSE)</f>
        <v>#REF!</v>
      </c>
      <c r="M2414" s="9" t="str">
        <f t="shared" si="119"/>
        <v>Tensioned Myriad Conceal SightLine 251.4x447 HD Pro 1.3</v>
      </c>
      <c r="N2414" s="9" t="s">
        <v>397</v>
      </c>
      <c r="O2414" s="9" t="s">
        <v>310</v>
      </c>
      <c r="P2414" s="9" t="s">
        <v>311</v>
      </c>
      <c r="Q2414" s="9" t="s">
        <v>6001</v>
      </c>
      <c r="R2414" s="9" t="s">
        <v>6008</v>
      </c>
      <c r="S2414" s="9" t="s">
        <v>314</v>
      </c>
      <c r="T2414" s="82" t="s">
        <v>210</v>
      </c>
      <c r="U2414" s="879">
        <f t="shared" si="120"/>
        <v>251.4</v>
      </c>
      <c r="V2414" s="99" t="s">
        <v>207</v>
      </c>
      <c r="W2414" s="879">
        <v>447</v>
      </c>
      <c r="X2414" s="99" t="s">
        <v>207</v>
      </c>
      <c r="AC2414" s="9" t="e">
        <f>ROUND(AE2414*#REF!,0)</f>
        <v>#REF!</v>
      </c>
      <c r="AD2414" s="9" t="s">
        <v>207</v>
      </c>
      <c r="AE2414" s="9">
        <v>202</v>
      </c>
      <c r="AF2414" s="9" t="s">
        <v>315</v>
      </c>
      <c r="AG2414" s="14" t="str">
        <f t="shared" si="117"/>
        <v>251.4x447</v>
      </c>
      <c r="AH2414" s="14" t="s">
        <v>207</v>
      </c>
      <c r="AI2414" s="14" t="str">
        <f t="shared" si="118"/>
        <v>447x251.4</v>
      </c>
      <c r="AJ2414" s="14" t="s">
        <v>207</v>
      </c>
      <c r="AS2414" t="s">
        <v>5985</v>
      </c>
    </row>
    <row r="2415" spans="1:45" x14ac:dyDescent="0.25">
      <c r="A2415" s="600" t="s">
        <v>5990</v>
      </c>
      <c r="C2415" s="597">
        <v>11872</v>
      </c>
      <c r="D2415" s="807">
        <v>0.05</v>
      </c>
      <c r="E2415" s="772">
        <f t="shared" si="101"/>
        <v>12466</v>
      </c>
      <c r="G2415" s="775" t="e">
        <f>VLOOKUP(A2415,#REF!,2,FALSE)</f>
        <v>#REF!</v>
      </c>
      <c r="M2415" s="9" t="str">
        <f t="shared" si="119"/>
        <v>Tensioned Myriad Conceal SightLine 251.4x447 HD Pro ReView 0.9</v>
      </c>
      <c r="N2415" s="9" t="s">
        <v>397</v>
      </c>
      <c r="O2415" s="9" t="s">
        <v>310</v>
      </c>
      <c r="P2415" s="9" t="s">
        <v>311</v>
      </c>
      <c r="Q2415" s="9" t="s">
        <v>6001</v>
      </c>
      <c r="R2415" s="9" t="s">
        <v>6008</v>
      </c>
      <c r="S2415" s="9" t="s">
        <v>314</v>
      </c>
      <c r="T2415" s="82" t="s">
        <v>210</v>
      </c>
      <c r="U2415" s="879">
        <f t="shared" si="120"/>
        <v>251.4</v>
      </c>
      <c r="V2415" s="99" t="s">
        <v>207</v>
      </c>
      <c r="W2415" s="879">
        <v>447</v>
      </c>
      <c r="X2415" s="99" t="s">
        <v>207</v>
      </c>
      <c r="AC2415" s="9" t="e">
        <f>ROUND(AE2415*#REF!,0)</f>
        <v>#REF!</v>
      </c>
      <c r="AD2415" s="9" t="s">
        <v>207</v>
      </c>
      <c r="AE2415" s="9">
        <v>202</v>
      </c>
      <c r="AF2415" s="9" t="s">
        <v>315</v>
      </c>
      <c r="AG2415" s="14" t="str">
        <f t="shared" si="117"/>
        <v>251.4x447</v>
      </c>
      <c r="AH2415" s="14" t="s">
        <v>207</v>
      </c>
      <c r="AI2415" s="14" t="str">
        <f t="shared" si="118"/>
        <v>447x251.4</v>
      </c>
      <c r="AJ2415" s="14" t="s">
        <v>207</v>
      </c>
      <c r="AS2415" t="s">
        <v>5986</v>
      </c>
    </row>
    <row r="2416" spans="1:45" x14ac:dyDescent="0.25">
      <c r="A2416" s="600" t="s">
        <v>5938</v>
      </c>
      <c r="C2416" s="597">
        <v>10091</v>
      </c>
      <c r="D2416" s="807">
        <v>0.05</v>
      </c>
      <c r="E2416" s="772">
        <f t="shared" si="101"/>
        <v>10596</v>
      </c>
      <c r="G2416" s="775" t="e">
        <f>VLOOKUP(A2416,#REF!,2,FALSE)</f>
        <v>#REF!</v>
      </c>
      <c r="M2416" s="9" t="str">
        <f t="shared" si="119"/>
        <v>Tensioned Myriad Conceal SightLine 251.4x447 Da-Mat</v>
      </c>
      <c r="N2416" s="9" t="s">
        <v>397</v>
      </c>
      <c r="O2416" s="9" t="s">
        <v>310</v>
      </c>
      <c r="P2416" s="9" t="s">
        <v>311</v>
      </c>
      <c r="Q2416" s="9" t="s">
        <v>6001</v>
      </c>
      <c r="R2416" s="9" t="s">
        <v>6008</v>
      </c>
      <c r="S2416" s="9" t="s">
        <v>314</v>
      </c>
      <c r="T2416" s="82" t="s">
        <v>210</v>
      </c>
      <c r="U2416" s="879">
        <f t="shared" si="120"/>
        <v>251.4</v>
      </c>
      <c r="V2416" s="99" t="s">
        <v>207</v>
      </c>
      <c r="W2416" s="879">
        <v>447</v>
      </c>
      <c r="X2416" s="99" t="s">
        <v>207</v>
      </c>
      <c r="AC2416" s="9" t="e">
        <f>ROUND(AE2416*#REF!,0)</f>
        <v>#REF!</v>
      </c>
      <c r="AD2416" s="9" t="s">
        <v>207</v>
      </c>
      <c r="AE2416" s="9">
        <v>202</v>
      </c>
      <c r="AF2416" s="9" t="s">
        <v>315</v>
      </c>
      <c r="AG2416" s="14" t="str">
        <f t="shared" si="117"/>
        <v>251.4x447</v>
      </c>
      <c r="AH2416" s="14" t="s">
        <v>207</v>
      </c>
      <c r="AI2416" s="14" t="str">
        <f t="shared" si="118"/>
        <v>447x251.4</v>
      </c>
      <c r="AJ2416" s="14" t="s">
        <v>207</v>
      </c>
      <c r="AS2416" t="s">
        <v>5987</v>
      </c>
    </row>
    <row r="2417" spans="1:45" x14ac:dyDescent="0.25">
      <c r="A2417" s="600" t="s">
        <v>5927</v>
      </c>
      <c r="C2417" s="597">
        <v>13191</v>
      </c>
      <c r="D2417" s="807">
        <v>0.05</v>
      </c>
      <c r="E2417" s="772">
        <f t="shared" si="101"/>
        <v>13851</v>
      </c>
      <c r="G2417" s="775" t="e">
        <f>VLOOKUP(A2417,#REF!,2,FALSE)</f>
        <v>#REF!</v>
      </c>
      <c r="M2417" s="9" t="str">
        <f t="shared" ref="M2417:M2422" si="121">"Tensioned Myriad Conceal SightLine "&amp;AG2417&amp;" "&amp; AS2417</f>
        <v>Tensioned Myriad Conceal SightLine 274.4x487.8 HD Pro 0.9</v>
      </c>
      <c r="N2417" s="9" t="s">
        <v>397</v>
      </c>
      <c r="O2417" s="9" t="s">
        <v>310</v>
      </c>
      <c r="P2417" s="9" t="s">
        <v>311</v>
      </c>
      <c r="Q2417" s="9" t="s">
        <v>6001</v>
      </c>
      <c r="R2417" s="9" t="s">
        <v>6008</v>
      </c>
      <c r="S2417" s="9" t="s">
        <v>314</v>
      </c>
      <c r="T2417" s="82" t="s">
        <v>210</v>
      </c>
      <c r="U2417" s="879">
        <f t="shared" ref="U2417:U2422" si="122">ROUND(W2417/16*9,1)</f>
        <v>274.39999999999998</v>
      </c>
      <c r="V2417" s="99" t="s">
        <v>207</v>
      </c>
      <c r="W2417" s="879">
        <v>487.8</v>
      </c>
      <c r="X2417" s="99" t="s">
        <v>207</v>
      </c>
      <c r="AC2417" s="9" t="e">
        <f>ROUND(AE2417*#REF!,0)</f>
        <v>#REF!</v>
      </c>
      <c r="AD2417" s="9" t="s">
        <v>207</v>
      </c>
      <c r="AE2417" s="9">
        <v>220</v>
      </c>
      <c r="AF2417" s="9" t="s">
        <v>315</v>
      </c>
      <c r="AG2417" s="14" t="str">
        <f t="shared" si="117"/>
        <v>274.4x487.8</v>
      </c>
      <c r="AH2417" s="14" t="s">
        <v>207</v>
      </c>
      <c r="AI2417" s="14" t="str">
        <f t="shared" si="118"/>
        <v>487.8x274.4</v>
      </c>
      <c r="AJ2417" s="14" t="s">
        <v>207</v>
      </c>
      <c r="AS2417" t="s">
        <v>5982</v>
      </c>
    </row>
    <row r="2418" spans="1:45" x14ac:dyDescent="0.25">
      <c r="A2418" s="600" t="s">
        <v>5930</v>
      </c>
      <c r="C2418" s="597">
        <v>13191</v>
      </c>
      <c r="D2418" s="807">
        <v>0.05</v>
      </c>
      <c r="E2418" s="772">
        <f t="shared" si="101"/>
        <v>13851</v>
      </c>
      <c r="G2418" s="775" t="e">
        <f>VLOOKUP(A2418,#REF!,2,FALSE)</f>
        <v>#REF!</v>
      </c>
      <c r="M2418" s="9" t="str">
        <f t="shared" si="121"/>
        <v>Tensioned Myriad Conceal SightLine 274.4x487.8 HD Pro 1.1</v>
      </c>
      <c r="N2418" s="9" t="s">
        <v>397</v>
      </c>
      <c r="O2418" s="9" t="s">
        <v>310</v>
      </c>
      <c r="P2418" s="9" t="s">
        <v>311</v>
      </c>
      <c r="Q2418" s="9" t="s">
        <v>6001</v>
      </c>
      <c r="R2418" s="9" t="s">
        <v>6008</v>
      </c>
      <c r="S2418" s="9" t="s">
        <v>314</v>
      </c>
      <c r="T2418" s="82" t="s">
        <v>210</v>
      </c>
      <c r="U2418" s="879">
        <f t="shared" si="122"/>
        <v>274.39999999999998</v>
      </c>
      <c r="V2418" s="99" t="s">
        <v>207</v>
      </c>
      <c r="W2418" s="879">
        <v>487.8</v>
      </c>
      <c r="X2418" s="99" t="s">
        <v>207</v>
      </c>
      <c r="AC2418" s="9" t="e">
        <f>ROUND(AE2418*#REF!,0)</f>
        <v>#REF!</v>
      </c>
      <c r="AD2418" s="9" t="s">
        <v>207</v>
      </c>
      <c r="AE2418" s="9">
        <v>220</v>
      </c>
      <c r="AF2418" s="9" t="s">
        <v>315</v>
      </c>
      <c r="AG2418" s="14" t="str">
        <f t="shared" si="117"/>
        <v>274.4x487.8</v>
      </c>
      <c r="AH2418" s="14" t="s">
        <v>207</v>
      </c>
      <c r="AI2418" s="14" t="str">
        <f t="shared" si="118"/>
        <v>487.8x274.4</v>
      </c>
      <c r="AJ2418" s="14" t="s">
        <v>207</v>
      </c>
      <c r="AS2418" t="s">
        <v>5983</v>
      </c>
    </row>
    <row r="2419" spans="1:45" x14ac:dyDescent="0.25">
      <c r="A2419" s="600" t="s">
        <v>5933</v>
      </c>
      <c r="C2419" s="597">
        <v>13191</v>
      </c>
      <c r="D2419" s="807">
        <v>0.05</v>
      </c>
      <c r="E2419" s="772">
        <f t="shared" ref="E2419:E2474" si="123">ROUND(C2419*(1+D2419),0)</f>
        <v>13851</v>
      </c>
      <c r="G2419" s="775" t="e">
        <f>VLOOKUP(A2419,#REF!,2,FALSE)</f>
        <v>#REF!</v>
      </c>
      <c r="M2419" s="9" t="str">
        <f t="shared" si="121"/>
        <v>Tensioned Myriad Conceal SightLine 274.4x487.8 HD Pro 1.1 Contrast</v>
      </c>
      <c r="N2419" s="9" t="s">
        <v>397</v>
      </c>
      <c r="O2419" s="9" t="s">
        <v>310</v>
      </c>
      <c r="P2419" s="9" t="s">
        <v>311</v>
      </c>
      <c r="Q2419" s="9" t="s">
        <v>6001</v>
      </c>
      <c r="R2419" s="9" t="s">
        <v>6008</v>
      </c>
      <c r="S2419" s="9" t="s">
        <v>314</v>
      </c>
      <c r="T2419" s="82" t="s">
        <v>210</v>
      </c>
      <c r="U2419" s="879">
        <f t="shared" si="122"/>
        <v>274.39999999999998</v>
      </c>
      <c r="V2419" s="99" t="s">
        <v>207</v>
      </c>
      <c r="W2419" s="879">
        <v>487.8</v>
      </c>
      <c r="X2419" s="99" t="s">
        <v>207</v>
      </c>
      <c r="AC2419" s="9" t="e">
        <f>ROUND(AE2419*#REF!,0)</f>
        <v>#REF!</v>
      </c>
      <c r="AD2419" s="9" t="s">
        <v>207</v>
      </c>
      <c r="AE2419" s="9">
        <v>220</v>
      </c>
      <c r="AF2419" s="9" t="s">
        <v>315</v>
      </c>
      <c r="AG2419" s="14" t="str">
        <f t="shared" si="117"/>
        <v>274.4x487.8</v>
      </c>
      <c r="AH2419" s="14" t="s">
        <v>207</v>
      </c>
      <c r="AI2419" s="14" t="str">
        <f t="shared" si="118"/>
        <v>487.8x274.4</v>
      </c>
      <c r="AJ2419" s="14" t="s">
        <v>207</v>
      </c>
      <c r="AS2419" t="s">
        <v>5984</v>
      </c>
    </row>
    <row r="2420" spans="1:45" x14ac:dyDescent="0.25">
      <c r="A2420" s="600" t="s">
        <v>5936</v>
      </c>
      <c r="C2420" s="597">
        <v>13191</v>
      </c>
      <c r="D2420" s="807">
        <v>0.05</v>
      </c>
      <c r="E2420" s="772">
        <f t="shared" si="123"/>
        <v>13851</v>
      </c>
      <c r="G2420" s="775" t="e">
        <f>VLOOKUP(A2420,#REF!,2,FALSE)</f>
        <v>#REF!</v>
      </c>
      <c r="M2420" s="9" t="str">
        <f t="shared" si="121"/>
        <v>Tensioned Myriad Conceal SightLine 274.4x487.8 HD Pro 1.3</v>
      </c>
      <c r="N2420" s="9" t="s">
        <v>397</v>
      </c>
      <c r="O2420" s="9" t="s">
        <v>310</v>
      </c>
      <c r="P2420" s="9" t="s">
        <v>311</v>
      </c>
      <c r="Q2420" s="9" t="s">
        <v>6001</v>
      </c>
      <c r="R2420" s="9" t="s">
        <v>6008</v>
      </c>
      <c r="S2420" s="9" t="s">
        <v>314</v>
      </c>
      <c r="T2420" s="82" t="s">
        <v>210</v>
      </c>
      <c r="U2420" s="879">
        <f t="shared" si="122"/>
        <v>274.39999999999998</v>
      </c>
      <c r="V2420" s="99" t="s">
        <v>207</v>
      </c>
      <c r="W2420" s="879">
        <v>487.8</v>
      </c>
      <c r="X2420" s="99" t="s">
        <v>207</v>
      </c>
      <c r="AC2420" s="9" t="e">
        <f>ROUND(AE2420*#REF!,0)</f>
        <v>#REF!</v>
      </c>
      <c r="AD2420" s="9" t="s">
        <v>207</v>
      </c>
      <c r="AE2420" s="9">
        <v>220</v>
      </c>
      <c r="AF2420" s="9" t="s">
        <v>315</v>
      </c>
      <c r="AG2420" s="14" t="str">
        <f t="shared" si="117"/>
        <v>274.4x487.8</v>
      </c>
      <c r="AH2420" s="14" t="s">
        <v>207</v>
      </c>
      <c r="AI2420" s="14" t="str">
        <f t="shared" si="118"/>
        <v>487.8x274.4</v>
      </c>
      <c r="AJ2420" s="14" t="s">
        <v>207</v>
      </c>
      <c r="AS2420" t="s">
        <v>5985</v>
      </c>
    </row>
    <row r="2421" spans="1:45" x14ac:dyDescent="0.25">
      <c r="A2421" s="600" t="s">
        <v>5991</v>
      </c>
      <c r="C2421" s="597">
        <v>13191</v>
      </c>
      <c r="D2421" s="807">
        <v>0.05</v>
      </c>
      <c r="E2421" s="772">
        <f t="shared" si="123"/>
        <v>13851</v>
      </c>
      <c r="G2421" s="775" t="e">
        <f>VLOOKUP(A2421,#REF!,2,FALSE)</f>
        <v>#REF!</v>
      </c>
      <c r="M2421" s="9" t="str">
        <f t="shared" si="121"/>
        <v>Tensioned Myriad Conceal SightLine 274.4x487.8 HD Pro ReView 0.9</v>
      </c>
      <c r="N2421" s="9" t="s">
        <v>397</v>
      </c>
      <c r="O2421" s="9" t="s">
        <v>310</v>
      </c>
      <c r="P2421" s="9" t="s">
        <v>311</v>
      </c>
      <c r="Q2421" s="9" t="s">
        <v>6001</v>
      </c>
      <c r="R2421" s="9" t="s">
        <v>6008</v>
      </c>
      <c r="S2421" s="9" t="s">
        <v>314</v>
      </c>
      <c r="T2421" s="82" t="s">
        <v>210</v>
      </c>
      <c r="U2421" s="879">
        <f t="shared" si="122"/>
        <v>274.39999999999998</v>
      </c>
      <c r="V2421" s="99" t="s">
        <v>207</v>
      </c>
      <c r="W2421" s="879">
        <v>487.8</v>
      </c>
      <c r="X2421" s="99" t="s">
        <v>207</v>
      </c>
      <c r="AC2421" s="9" t="e">
        <f>ROUND(AE2421*#REF!,0)</f>
        <v>#REF!</v>
      </c>
      <c r="AD2421" s="9" t="s">
        <v>207</v>
      </c>
      <c r="AE2421" s="9">
        <v>220</v>
      </c>
      <c r="AF2421" s="9" t="s">
        <v>315</v>
      </c>
      <c r="AG2421" s="14" t="str">
        <f t="shared" si="117"/>
        <v>274.4x487.8</v>
      </c>
      <c r="AH2421" s="14" t="s">
        <v>207</v>
      </c>
      <c r="AI2421" s="14" t="str">
        <f t="shared" si="118"/>
        <v>487.8x274.4</v>
      </c>
      <c r="AJ2421" s="14" t="s">
        <v>207</v>
      </c>
      <c r="AS2421" t="s">
        <v>5986</v>
      </c>
    </row>
    <row r="2422" spans="1:45" x14ac:dyDescent="0.25">
      <c r="A2422" s="600" t="s">
        <v>5939</v>
      </c>
      <c r="C2422" s="597">
        <v>11212</v>
      </c>
      <c r="D2422" s="807">
        <v>0.05</v>
      </c>
      <c r="E2422" s="772">
        <f t="shared" si="123"/>
        <v>11773</v>
      </c>
      <c r="G2422" s="775" t="e">
        <f>VLOOKUP(A2422,#REF!,2,FALSE)</f>
        <v>#REF!</v>
      </c>
      <c r="M2422" s="9" t="str">
        <f t="shared" si="121"/>
        <v>Tensioned Myriad Conceal SightLine 274.4x487.8 Da-Mat</v>
      </c>
      <c r="N2422" s="9" t="s">
        <v>397</v>
      </c>
      <c r="O2422" s="9" t="s">
        <v>310</v>
      </c>
      <c r="P2422" s="9" t="s">
        <v>311</v>
      </c>
      <c r="Q2422" s="9" t="s">
        <v>6001</v>
      </c>
      <c r="R2422" s="9" t="s">
        <v>6008</v>
      </c>
      <c r="S2422" s="9" t="s">
        <v>314</v>
      </c>
      <c r="T2422" s="82" t="s">
        <v>210</v>
      </c>
      <c r="U2422" s="879">
        <f t="shared" si="122"/>
        <v>274.39999999999998</v>
      </c>
      <c r="V2422" s="99" t="s">
        <v>207</v>
      </c>
      <c r="W2422" s="879">
        <v>487.8</v>
      </c>
      <c r="X2422" s="99" t="s">
        <v>207</v>
      </c>
      <c r="AC2422" s="9" t="e">
        <f>ROUND(AE2422*#REF!,0)</f>
        <v>#REF!</v>
      </c>
      <c r="AD2422" s="9" t="s">
        <v>207</v>
      </c>
      <c r="AE2422" s="9">
        <v>220</v>
      </c>
      <c r="AF2422" s="9" t="s">
        <v>315</v>
      </c>
      <c r="AG2422" s="14" t="str">
        <f t="shared" si="117"/>
        <v>274.4x487.8</v>
      </c>
      <c r="AH2422" s="14" t="s">
        <v>207</v>
      </c>
      <c r="AI2422" s="14" t="str">
        <f t="shared" si="118"/>
        <v>487.8x274.4</v>
      </c>
      <c r="AJ2422" s="14" t="s">
        <v>207</v>
      </c>
      <c r="AS2422" t="s">
        <v>5987</v>
      </c>
    </row>
    <row r="2423" spans="1:45" x14ac:dyDescent="0.25">
      <c r="A2423" s="600" t="s">
        <v>5910</v>
      </c>
      <c r="C2423" s="597">
        <v>10553</v>
      </c>
      <c r="D2423" s="807">
        <v>0.05</v>
      </c>
      <c r="E2423" s="772">
        <f t="shared" si="123"/>
        <v>11081</v>
      </c>
      <c r="G2423" s="775" t="e">
        <f>VLOOKUP(A2423,#REF!,2,FALSE)</f>
        <v>#REF!</v>
      </c>
      <c r="M2423" s="9" t="str">
        <f t="shared" ref="M2423:M2428" si="124">"Tensioned Myriad Conceal SightLine "&amp;AG2423&amp;" "&amp; AS2423</f>
        <v>Tensioned Myriad Conceal SightLine 266.6x426.6 HD Pro 0.9</v>
      </c>
      <c r="N2423" s="9" t="s">
        <v>397</v>
      </c>
      <c r="O2423" s="9" t="s">
        <v>310</v>
      </c>
      <c r="P2423" s="9" t="s">
        <v>311</v>
      </c>
      <c r="Q2423" s="9" t="s">
        <v>6001</v>
      </c>
      <c r="R2423" s="9" t="s">
        <v>6008</v>
      </c>
      <c r="S2423" s="9" t="s">
        <v>348</v>
      </c>
      <c r="T2423" s="82" t="s">
        <v>204</v>
      </c>
      <c r="U2423" s="879">
        <f t="shared" ref="U2423:U2428" si="125">ROUND(W2423/16*10,1)</f>
        <v>266.60000000000002</v>
      </c>
      <c r="V2423" s="99" t="s">
        <v>207</v>
      </c>
      <c r="W2423" s="879">
        <v>426.6</v>
      </c>
      <c r="X2423" s="99" t="s">
        <v>207</v>
      </c>
      <c r="AC2423" s="9" t="e">
        <f>ROUND(AE2423*#REF!,0)</f>
        <v>#REF!</v>
      </c>
      <c r="AD2423" s="9" t="s">
        <v>207</v>
      </c>
      <c r="AE2423">
        <v>198</v>
      </c>
      <c r="AF2423" s="9" t="s">
        <v>315</v>
      </c>
      <c r="AG2423" s="14" t="str">
        <f t="shared" si="117"/>
        <v>266.6x426.6</v>
      </c>
      <c r="AH2423" s="14" t="s">
        <v>207</v>
      </c>
      <c r="AI2423" s="14" t="str">
        <f t="shared" si="118"/>
        <v>426.6x266.6</v>
      </c>
      <c r="AJ2423" s="14" t="s">
        <v>207</v>
      </c>
      <c r="AS2423" t="s">
        <v>5982</v>
      </c>
    </row>
    <row r="2424" spans="1:45" x14ac:dyDescent="0.25">
      <c r="A2424" s="600" t="s">
        <v>5913</v>
      </c>
      <c r="C2424" s="597">
        <v>10553</v>
      </c>
      <c r="D2424" s="807">
        <v>0.05</v>
      </c>
      <c r="E2424" s="772">
        <f t="shared" si="123"/>
        <v>11081</v>
      </c>
      <c r="G2424" s="775" t="e">
        <f>VLOOKUP(A2424,#REF!,2,FALSE)</f>
        <v>#REF!</v>
      </c>
      <c r="M2424" s="9" t="str">
        <f t="shared" si="124"/>
        <v>Tensioned Myriad Conceal SightLine 266.6x426.6 HD Pro 1.1</v>
      </c>
      <c r="N2424" s="9" t="s">
        <v>397</v>
      </c>
      <c r="O2424" s="9" t="s">
        <v>310</v>
      </c>
      <c r="P2424" s="9" t="s">
        <v>311</v>
      </c>
      <c r="Q2424" s="9" t="s">
        <v>6001</v>
      </c>
      <c r="R2424" s="9" t="s">
        <v>6008</v>
      </c>
      <c r="S2424" s="9" t="s">
        <v>348</v>
      </c>
      <c r="T2424" s="82" t="s">
        <v>204</v>
      </c>
      <c r="U2424" s="879">
        <f t="shared" si="125"/>
        <v>266.60000000000002</v>
      </c>
      <c r="V2424" s="99" t="s">
        <v>207</v>
      </c>
      <c r="W2424" s="879">
        <v>426.6</v>
      </c>
      <c r="X2424" s="99" t="s">
        <v>207</v>
      </c>
      <c r="AC2424" s="9" t="e">
        <f>ROUND(AE2424*#REF!,0)</f>
        <v>#REF!</v>
      </c>
      <c r="AD2424" s="9" t="s">
        <v>207</v>
      </c>
      <c r="AE2424">
        <v>198</v>
      </c>
      <c r="AF2424" s="9" t="s">
        <v>315</v>
      </c>
      <c r="AG2424" s="14" t="str">
        <f t="shared" si="117"/>
        <v>266.6x426.6</v>
      </c>
      <c r="AH2424" s="14" t="s">
        <v>207</v>
      </c>
      <c r="AI2424" s="14" t="str">
        <f t="shared" si="118"/>
        <v>426.6x266.6</v>
      </c>
      <c r="AJ2424" s="14" t="s">
        <v>207</v>
      </c>
      <c r="AS2424" t="s">
        <v>5983</v>
      </c>
    </row>
    <row r="2425" spans="1:45" x14ac:dyDescent="0.25">
      <c r="A2425" s="600" t="s">
        <v>5916</v>
      </c>
      <c r="C2425" s="597">
        <v>10553</v>
      </c>
      <c r="D2425" s="807">
        <v>0.05</v>
      </c>
      <c r="E2425" s="772">
        <f t="shared" si="123"/>
        <v>11081</v>
      </c>
      <c r="G2425" s="775" t="e">
        <f>VLOOKUP(A2425,#REF!,2,FALSE)</f>
        <v>#REF!</v>
      </c>
      <c r="M2425" s="9" t="str">
        <f t="shared" si="124"/>
        <v>Tensioned Myriad Conceal SightLine 266.6x426.6 HD Pro 1.1 Contrast</v>
      </c>
      <c r="N2425" s="9" t="s">
        <v>397</v>
      </c>
      <c r="O2425" s="9" t="s">
        <v>310</v>
      </c>
      <c r="P2425" s="9" t="s">
        <v>311</v>
      </c>
      <c r="Q2425" s="9" t="s">
        <v>6001</v>
      </c>
      <c r="R2425" s="9" t="s">
        <v>6008</v>
      </c>
      <c r="S2425" s="9" t="s">
        <v>348</v>
      </c>
      <c r="T2425" s="82" t="s">
        <v>204</v>
      </c>
      <c r="U2425" s="879">
        <f t="shared" si="125"/>
        <v>266.60000000000002</v>
      </c>
      <c r="V2425" s="99" t="s">
        <v>207</v>
      </c>
      <c r="W2425" s="879">
        <v>426.6</v>
      </c>
      <c r="X2425" s="99" t="s">
        <v>207</v>
      </c>
      <c r="AC2425" s="9" t="e">
        <f>ROUND(AE2425*#REF!,0)</f>
        <v>#REF!</v>
      </c>
      <c r="AD2425" s="9" t="s">
        <v>207</v>
      </c>
      <c r="AE2425">
        <v>198</v>
      </c>
      <c r="AF2425" s="9" t="s">
        <v>315</v>
      </c>
      <c r="AG2425" s="14" t="str">
        <f t="shared" si="117"/>
        <v>266.6x426.6</v>
      </c>
      <c r="AH2425" s="14" t="s">
        <v>207</v>
      </c>
      <c r="AI2425" s="14" t="str">
        <f t="shared" si="118"/>
        <v>426.6x266.6</v>
      </c>
      <c r="AJ2425" s="14" t="s">
        <v>207</v>
      </c>
      <c r="AS2425" t="s">
        <v>5984</v>
      </c>
    </row>
    <row r="2426" spans="1:45" x14ac:dyDescent="0.25">
      <c r="A2426" s="600" t="s">
        <v>5919</v>
      </c>
      <c r="C2426" s="597">
        <v>10553</v>
      </c>
      <c r="D2426" s="807">
        <v>0.05</v>
      </c>
      <c r="E2426" s="772">
        <f t="shared" si="123"/>
        <v>11081</v>
      </c>
      <c r="G2426" s="775" t="e">
        <f>VLOOKUP(A2426,#REF!,2,FALSE)</f>
        <v>#REF!</v>
      </c>
      <c r="M2426" s="9" t="str">
        <f t="shared" si="124"/>
        <v>Tensioned Myriad Conceal SightLine 266.6x426.6 HD Pro 1.3</v>
      </c>
      <c r="N2426" s="9" t="s">
        <v>397</v>
      </c>
      <c r="O2426" s="9" t="s">
        <v>310</v>
      </c>
      <c r="P2426" s="9" t="s">
        <v>311</v>
      </c>
      <c r="Q2426" s="9" t="s">
        <v>6001</v>
      </c>
      <c r="R2426" s="9" t="s">
        <v>6008</v>
      </c>
      <c r="S2426" s="9" t="s">
        <v>348</v>
      </c>
      <c r="T2426" s="82" t="s">
        <v>204</v>
      </c>
      <c r="U2426" s="879">
        <f t="shared" si="125"/>
        <v>266.60000000000002</v>
      </c>
      <c r="V2426" s="99" t="s">
        <v>207</v>
      </c>
      <c r="W2426" s="879">
        <v>426.6</v>
      </c>
      <c r="X2426" s="99" t="s">
        <v>207</v>
      </c>
      <c r="AC2426" s="9" t="e">
        <f>ROUND(AE2426*#REF!,0)</f>
        <v>#REF!</v>
      </c>
      <c r="AD2426" s="9" t="s">
        <v>207</v>
      </c>
      <c r="AE2426">
        <v>198</v>
      </c>
      <c r="AF2426" s="9" t="s">
        <v>315</v>
      </c>
      <c r="AG2426" s="14" t="str">
        <f t="shared" si="117"/>
        <v>266.6x426.6</v>
      </c>
      <c r="AH2426" s="14" t="s">
        <v>207</v>
      </c>
      <c r="AI2426" s="14" t="str">
        <f t="shared" si="118"/>
        <v>426.6x266.6</v>
      </c>
      <c r="AJ2426" s="14" t="s">
        <v>207</v>
      </c>
      <c r="AS2426" t="s">
        <v>5985</v>
      </c>
    </row>
    <row r="2427" spans="1:45" x14ac:dyDescent="0.25">
      <c r="A2427" s="600" t="s">
        <v>5992</v>
      </c>
      <c r="C2427" s="597">
        <v>10553</v>
      </c>
      <c r="D2427" s="807">
        <v>0.05</v>
      </c>
      <c r="E2427" s="772">
        <f t="shared" si="123"/>
        <v>11081</v>
      </c>
      <c r="G2427" s="775" t="e">
        <f>VLOOKUP(A2427,#REF!,2,FALSE)</f>
        <v>#REF!</v>
      </c>
      <c r="M2427" s="9" t="str">
        <f t="shared" si="124"/>
        <v>Tensioned Myriad Conceal SightLine 266.6x426.6 HD Pro ReView 0.9</v>
      </c>
      <c r="N2427" s="9" t="s">
        <v>397</v>
      </c>
      <c r="O2427" s="9" t="s">
        <v>310</v>
      </c>
      <c r="P2427" s="9" t="s">
        <v>311</v>
      </c>
      <c r="Q2427" s="9" t="s">
        <v>6001</v>
      </c>
      <c r="R2427" s="9" t="s">
        <v>6008</v>
      </c>
      <c r="S2427" s="9" t="s">
        <v>348</v>
      </c>
      <c r="T2427" s="82" t="s">
        <v>204</v>
      </c>
      <c r="U2427" s="879">
        <f t="shared" si="125"/>
        <v>266.60000000000002</v>
      </c>
      <c r="V2427" s="99" t="s">
        <v>207</v>
      </c>
      <c r="W2427" s="879">
        <v>426.6</v>
      </c>
      <c r="X2427" s="99" t="s">
        <v>207</v>
      </c>
      <c r="AC2427" s="9" t="e">
        <f>ROUND(AE2427*#REF!,0)</f>
        <v>#REF!</v>
      </c>
      <c r="AD2427" s="9" t="s">
        <v>207</v>
      </c>
      <c r="AE2427">
        <v>198</v>
      </c>
      <c r="AF2427" s="9" t="s">
        <v>315</v>
      </c>
      <c r="AG2427" s="14" t="str">
        <f t="shared" si="117"/>
        <v>266.6x426.6</v>
      </c>
      <c r="AH2427" s="14" t="s">
        <v>207</v>
      </c>
      <c r="AI2427" s="14" t="str">
        <f t="shared" si="118"/>
        <v>426.6x266.6</v>
      </c>
      <c r="AJ2427" s="14" t="s">
        <v>207</v>
      </c>
      <c r="AS2427" t="s">
        <v>5986</v>
      </c>
    </row>
    <row r="2428" spans="1:45" x14ac:dyDescent="0.25">
      <c r="A2428" s="600" t="s">
        <v>5922</v>
      </c>
      <c r="C2428" s="597">
        <v>8970</v>
      </c>
      <c r="D2428" s="807">
        <v>0.05</v>
      </c>
      <c r="E2428" s="772">
        <f t="shared" si="123"/>
        <v>9419</v>
      </c>
      <c r="G2428" s="775" t="e">
        <f>VLOOKUP(A2428,#REF!,2,FALSE)</f>
        <v>#REF!</v>
      </c>
      <c r="M2428" s="9" t="str">
        <f t="shared" si="124"/>
        <v>Tensioned Myriad Conceal SightLine 266.6x426.6 Da-Mat</v>
      </c>
      <c r="N2428" s="9" t="s">
        <v>397</v>
      </c>
      <c r="O2428" s="9" t="s">
        <v>310</v>
      </c>
      <c r="P2428" s="9" t="s">
        <v>311</v>
      </c>
      <c r="Q2428" s="9" t="s">
        <v>6001</v>
      </c>
      <c r="R2428" s="9" t="s">
        <v>6008</v>
      </c>
      <c r="S2428" s="9" t="s">
        <v>348</v>
      </c>
      <c r="T2428" s="82" t="s">
        <v>204</v>
      </c>
      <c r="U2428" s="879">
        <f t="shared" si="125"/>
        <v>266.60000000000002</v>
      </c>
      <c r="V2428" s="99" t="s">
        <v>207</v>
      </c>
      <c r="W2428" s="879">
        <v>426.6</v>
      </c>
      <c r="X2428" s="99" t="s">
        <v>207</v>
      </c>
      <c r="AC2428" s="9" t="e">
        <f>ROUND(AE2428*#REF!,0)</f>
        <v>#REF!</v>
      </c>
      <c r="AD2428" s="9" t="s">
        <v>207</v>
      </c>
      <c r="AE2428">
        <v>198</v>
      </c>
      <c r="AF2428" s="9" t="s">
        <v>315</v>
      </c>
      <c r="AG2428" s="14" t="str">
        <f t="shared" si="117"/>
        <v>266.6x426.6</v>
      </c>
      <c r="AH2428" s="14" t="s">
        <v>207</v>
      </c>
      <c r="AI2428" s="14" t="str">
        <f t="shared" si="118"/>
        <v>426.6x266.6</v>
      </c>
      <c r="AJ2428" s="14" t="s">
        <v>207</v>
      </c>
      <c r="AS2428" t="s">
        <v>5987</v>
      </c>
    </row>
    <row r="2429" spans="1:45" x14ac:dyDescent="0.25">
      <c r="A2429" s="600" t="s">
        <v>5911</v>
      </c>
      <c r="C2429" s="597">
        <v>11872</v>
      </c>
      <c r="D2429" s="807">
        <v>0.05</v>
      </c>
      <c r="E2429" s="772">
        <f t="shared" si="123"/>
        <v>12466</v>
      </c>
      <c r="G2429" s="775" t="e">
        <f>VLOOKUP(A2429,#REF!,2,FALSE)</f>
        <v>#REF!</v>
      </c>
      <c r="M2429" s="9" t="str">
        <f t="shared" ref="M2429:M2434" si="126">"Tensioned Myriad Conceal SightLine "&amp;AG2429&amp;" "&amp; AS2429</f>
        <v>Tensioned Myriad Conceal SightLine 279.4x447 HD Pro 0.9</v>
      </c>
      <c r="N2429" s="9" t="s">
        <v>397</v>
      </c>
      <c r="O2429" s="9" t="s">
        <v>310</v>
      </c>
      <c r="P2429" s="9" t="s">
        <v>311</v>
      </c>
      <c r="Q2429" s="9" t="s">
        <v>6001</v>
      </c>
      <c r="R2429" s="9" t="s">
        <v>6008</v>
      </c>
      <c r="S2429" s="9" t="s">
        <v>348</v>
      </c>
      <c r="T2429" s="82" t="s">
        <v>204</v>
      </c>
      <c r="U2429" s="879">
        <f t="shared" ref="U2429:U2434" si="127">ROUND(W2429/16*10,1)</f>
        <v>279.39999999999998</v>
      </c>
      <c r="V2429" s="99" t="s">
        <v>207</v>
      </c>
      <c r="W2429" s="879">
        <v>447</v>
      </c>
      <c r="X2429" s="99" t="s">
        <v>207</v>
      </c>
      <c r="AC2429" s="9" t="e">
        <f>ROUND(AE2429*#REF!,0)</f>
        <v>#REF!</v>
      </c>
      <c r="AD2429" s="9" t="s">
        <v>207</v>
      </c>
      <c r="AE2429">
        <v>208</v>
      </c>
      <c r="AF2429" s="9" t="s">
        <v>315</v>
      </c>
      <c r="AG2429" s="14" t="str">
        <f t="shared" si="117"/>
        <v>279.4x447</v>
      </c>
      <c r="AH2429" s="14" t="s">
        <v>207</v>
      </c>
      <c r="AI2429" s="14" t="str">
        <f t="shared" si="118"/>
        <v>447x279.4</v>
      </c>
      <c r="AJ2429" s="14" t="s">
        <v>207</v>
      </c>
      <c r="AS2429" t="s">
        <v>5982</v>
      </c>
    </row>
    <row r="2430" spans="1:45" x14ac:dyDescent="0.25">
      <c r="A2430" s="600" t="s">
        <v>5914</v>
      </c>
      <c r="C2430" s="597">
        <v>11872</v>
      </c>
      <c r="D2430" s="807">
        <v>0.05</v>
      </c>
      <c r="E2430" s="772">
        <f t="shared" si="123"/>
        <v>12466</v>
      </c>
      <c r="G2430" s="775" t="e">
        <f>VLOOKUP(A2430,#REF!,2,FALSE)</f>
        <v>#REF!</v>
      </c>
      <c r="M2430" s="9" t="str">
        <f t="shared" si="126"/>
        <v>Tensioned Myriad Conceal SightLine 279.4x447 HD Pro 1.1</v>
      </c>
      <c r="N2430" s="9" t="s">
        <v>397</v>
      </c>
      <c r="O2430" s="9" t="s">
        <v>310</v>
      </c>
      <c r="P2430" s="9" t="s">
        <v>311</v>
      </c>
      <c r="Q2430" s="9" t="s">
        <v>6001</v>
      </c>
      <c r="R2430" s="9" t="s">
        <v>6008</v>
      </c>
      <c r="S2430" s="9" t="s">
        <v>348</v>
      </c>
      <c r="T2430" s="82" t="s">
        <v>204</v>
      </c>
      <c r="U2430" s="879">
        <f t="shared" si="127"/>
        <v>279.39999999999998</v>
      </c>
      <c r="V2430" s="99" t="s">
        <v>207</v>
      </c>
      <c r="W2430" s="879">
        <v>447</v>
      </c>
      <c r="X2430" s="99" t="s">
        <v>207</v>
      </c>
      <c r="AC2430" s="9" t="e">
        <f>ROUND(AE2430*#REF!,0)</f>
        <v>#REF!</v>
      </c>
      <c r="AD2430" s="9" t="s">
        <v>207</v>
      </c>
      <c r="AE2430">
        <v>208</v>
      </c>
      <c r="AF2430" s="9" t="s">
        <v>315</v>
      </c>
      <c r="AG2430" s="14" t="str">
        <f t="shared" si="117"/>
        <v>279.4x447</v>
      </c>
      <c r="AH2430" s="14" t="s">
        <v>207</v>
      </c>
      <c r="AI2430" s="14" t="str">
        <f t="shared" si="118"/>
        <v>447x279.4</v>
      </c>
      <c r="AJ2430" s="14" t="s">
        <v>207</v>
      </c>
      <c r="AS2430" t="s">
        <v>5983</v>
      </c>
    </row>
    <row r="2431" spans="1:45" x14ac:dyDescent="0.25">
      <c r="A2431" s="600" t="s">
        <v>5917</v>
      </c>
      <c r="C2431" s="597">
        <v>11872</v>
      </c>
      <c r="D2431" s="807">
        <v>0.05</v>
      </c>
      <c r="E2431" s="772">
        <f t="shared" si="123"/>
        <v>12466</v>
      </c>
      <c r="G2431" s="775" t="e">
        <f>VLOOKUP(A2431,#REF!,2,FALSE)</f>
        <v>#REF!</v>
      </c>
      <c r="M2431" s="9" t="str">
        <f t="shared" si="126"/>
        <v>Tensioned Myriad Conceal SightLine 279.4x447 HD Pro 1.1 Contrast</v>
      </c>
      <c r="N2431" s="9" t="s">
        <v>397</v>
      </c>
      <c r="O2431" s="9" t="s">
        <v>310</v>
      </c>
      <c r="P2431" s="9" t="s">
        <v>311</v>
      </c>
      <c r="Q2431" s="9" t="s">
        <v>6001</v>
      </c>
      <c r="R2431" s="9" t="s">
        <v>6008</v>
      </c>
      <c r="S2431" s="9" t="s">
        <v>348</v>
      </c>
      <c r="T2431" s="82" t="s">
        <v>204</v>
      </c>
      <c r="U2431" s="879">
        <f t="shared" si="127"/>
        <v>279.39999999999998</v>
      </c>
      <c r="V2431" s="99" t="s">
        <v>207</v>
      </c>
      <c r="W2431" s="879">
        <v>447</v>
      </c>
      <c r="X2431" s="99" t="s">
        <v>207</v>
      </c>
      <c r="AC2431" s="9" t="e">
        <f>ROUND(AE2431*#REF!,0)</f>
        <v>#REF!</v>
      </c>
      <c r="AD2431" s="9" t="s">
        <v>207</v>
      </c>
      <c r="AE2431">
        <v>208</v>
      </c>
      <c r="AF2431" s="9" t="s">
        <v>315</v>
      </c>
      <c r="AG2431" s="14" t="str">
        <f t="shared" si="117"/>
        <v>279.4x447</v>
      </c>
      <c r="AH2431" s="14" t="s">
        <v>207</v>
      </c>
      <c r="AI2431" s="14" t="str">
        <f t="shared" si="118"/>
        <v>447x279.4</v>
      </c>
      <c r="AJ2431" s="14" t="s">
        <v>207</v>
      </c>
      <c r="AS2431" t="s">
        <v>5984</v>
      </c>
    </row>
    <row r="2432" spans="1:45" x14ac:dyDescent="0.25">
      <c r="A2432" s="600" t="s">
        <v>5920</v>
      </c>
      <c r="C2432" s="597">
        <v>11872</v>
      </c>
      <c r="D2432" s="807">
        <v>0.05</v>
      </c>
      <c r="E2432" s="772">
        <f t="shared" si="123"/>
        <v>12466</v>
      </c>
      <c r="G2432" s="775" t="e">
        <f>VLOOKUP(A2432,#REF!,2,FALSE)</f>
        <v>#REF!</v>
      </c>
      <c r="M2432" s="9" t="str">
        <f t="shared" si="126"/>
        <v>Tensioned Myriad Conceal SightLine 279.4x447 HD Pro 1.3</v>
      </c>
      <c r="N2432" s="9" t="s">
        <v>397</v>
      </c>
      <c r="O2432" s="9" t="s">
        <v>310</v>
      </c>
      <c r="P2432" s="9" t="s">
        <v>311</v>
      </c>
      <c r="Q2432" s="9" t="s">
        <v>6001</v>
      </c>
      <c r="R2432" s="9" t="s">
        <v>6008</v>
      </c>
      <c r="S2432" s="9" t="s">
        <v>348</v>
      </c>
      <c r="T2432" s="82" t="s">
        <v>204</v>
      </c>
      <c r="U2432" s="879">
        <f t="shared" si="127"/>
        <v>279.39999999999998</v>
      </c>
      <c r="V2432" s="99" t="s">
        <v>207</v>
      </c>
      <c r="W2432" s="879">
        <v>447</v>
      </c>
      <c r="X2432" s="99" t="s">
        <v>207</v>
      </c>
      <c r="AC2432" s="9" t="e">
        <f>ROUND(AE2432*#REF!,0)</f>
        <v>#REF!</v>
      </c>
      <c r="AD2432" s="9" t="s">
        <v>207</v>
      </c>
      <c r="AE2432">
        <v>208</v>
      </c>
      <c r="AF2432" s="9" t="s">
        <v>315</v>
      </c>
      <c r="AG2432" s="14" t="str">
        <f t="shared" si="117"/>
        <v>279.4x447</v>
      </c>
      <c r="AH2432" s="14" t="s">
        <v>207</v>
      </c>
      <c r="AI2432" s="14" t="str">
        <f t="shared" si="118"/>
        <v>447x279.4</v>
      </c>
      <c r="AJ2432" s="14" t="s">
        <v>207</v>
      </c>
      <c r="AS2432" t="s">
        <v>5985</v>
      </c>
    </row>
    <row r="2433" spans="1:45" x14ac:dyDescent="0.25">
      <c r="A2433" s="600" t="s">
        <v>5993</v>
      </c>
      <c r="C2433" s="597">
        <v>11872</v>
      </c>
      <c r="D2433" s="807">
        <v>0.05</v>
      </c>
      <c r="E2433" s="772">
        <f t="shared" si="123"/>
        <v>12466</v>
      </c>
      <c r="G2433" s="775" t="e">
        <f>VLOOKUP(A2433,#REF!,2,FALSE)</f>
        <v>#REF!</v>
      </c>
      <c r="M2433" s="9" t="str">
        <f t="shared" si="126"/>
        <v>Tensioned Myriad Conceal SightLine 279.4x447 HD Pro ReView 0.9</v>
      </c>
      <c r="N2433" s="9" t="s">
        <v>397</v>
      </c>
      <c r="O2433" s="9" t="s">
        <v>310</v>
      </c>
      <c r="P2433" s="9" t="s">
        <v>311</v>
      </c>
      <c r="Q2433" s="9" t="s">
        <v>6001</v>
      </c>
      <c r="R2433" s="9" t="s">
        <v>6008</v>
      </c>
      <c r="S2433" s="9" t="s">
        <v>348</v>
      </c>
      <c r="T2433" s="82" t="s">
        <v>204</v>
      </c>
      <c r="U2433" s="879">
        <f t="shared" si="127"/>
        <v>279.39999999999998</v>
      </c>
      <c r="V2433" s="99" t="s">
        <v>207</v>
      </c>
      <c r="W2433" s="879">
        <v>447</v>
      </c>
      <c r="X2433" s="99" t="s">
        <v>207</v>
      </c>
      <c r="AC2433" s="9" t="e">
        <f>ROUND(AE2433*#REF!,0)</f>
        <v>#REF!</v>
      </c>
      <c r="AD2433" s="9" t="s">
        <v>207</v>
      </c>
      <c r="AE2433">
        <v>208</v>
      </c>
      <c r="AF2433" s="9" t="s">
        <v>315</v>
      </c>
      <c r="AG2433" s="14" t="str">
        <f t="shared" si="117"/>
        <v>279.4x447</v>
      </c>
      <c r="AH2433" s="14" t="s">
        <v>207</v>
      </c>
      <c r="AI2433" s="14" t="str">
        <f t="shared" si="118"/>
        <v>447x279.4</v>
      </c>
      <c r="AJ2433" s="14" t="s">
        <v>207</v>
      </c>
      <c r="AS2433" t="s">
        <v>5986</v>
      </c>
    </row>
    <row r="2434" spans="1:45" x14ac:dyDescent="0.25">
      <c r="A2434" s="600" t="s">
        <v>5923</v>
      </c>
      <c r="C2434" s="597">
        <v>10091</v>
      </c>
      <c r="D2434" s="807">
        <v>0.05</v>
      </c>
      <c r="E2434" s="772">
        <f t="shared" si="123"/>
        <v>10596</v>
      </c>
      <c r="G2434" s="775" t="e">
        <f>VLOOKUP(A2434,#REF!,2,FALSE)</f>
        <v>#REF!</v>
      </c>
      <c r="M2434" s="9" t="str">
        <f t="shared" si="126"/>
        <v>Tensioned Myriad Conceal SightLine 279.4x447 Da-Mat</v>
      </c>
      <c r="N2434" s="9" t="s">
        <v>397</v>
      </c>
      <c r="O2434" s="9" t="s">
        <v>310</v>
      </c>
      <c r="P2434" s="9" t="s">
        <v>311</v>
      </c>
      <c r="Q2434" s="9" t="s">
        <v>6001</v>
      </c>
      <c r="R2434" s="9" t="s">
        <v>6008</v>
      </c>
      <c r="S2434" s="9" t="s">
        <v>348</v>
      </c>
      <c r="T2434" s="82" t="s">
        <v>204</v>
      </c>
      <c r="U2434" s="879">
        <f t="shared" si="127"/>
        <v>279.39999999999998</v>
      </c>
      <c r="V2434" s="99" t="s">
        <v>207</v>
      </c>
      <c r="W2434" s="879">
        <v>447</v>
      </c>
      <c r="X2434" s="99" t="s">
        <v>207</v>
      </c>
      <c r="AC2434" s="9" t="e">
        <f>ROUND(AE2434*#REF!,0)</f>
        <v>#REF!</v>
      </c>
      <c r="AD2434" s="9" t="s">
        <v>207</v>
      </c>
      <c r="AE2434">
        <v>208</v>
      </c>
      <c r="AF2434" s="9" t="s">
        <v>315</v>
      </c>
      <c r="AG2434" s="14" t="str">
        <f t="shared" si="117"/>
        <v>279.4x447</v>
      </c>
      <c r="AH2434" s="14" t="s">
        <v>207</v>
      </c>
      <c r="AI2434" s="14" t="str">
        <f t="shared" si="118"/>
        <v>447x279.4</v>
      </c>
      <c r="AJ2434" s="14" t="s">
        <v>207</v>
      </c>
      <c r="AS2434" t="s">
        <v>5987</v>
      </c>
    </row>
    <row r="2435" spans="1:45" x14ac:dyDescent="0.25">
      <c r="A2435" s="600" t="s">
        <v>5912</v>
      </c>
      <c r="C2435" s="597">
        <v>13191</v>
      </c>
      <c r="D2435" s="807">
        <v>0.05</v>
      </c>
      <c r="E2435" s="772">
        <f t="shared" si="123"/>
        <v>13851</v>
      </c>
      <c r="G2435" s="775" t="e">
        <f>VLOOKUP(A2435,#REF!,2,FALSE)</f>
        <v>#REF!</v>
      </c>
      <c r="M2435" s="9" t="str">
        <f t="shared" ref="M2435:M2440" si="128">"Tensioned Myriad Conceal SightLine "&amp;AG2435&amp;" "&amp; AS2435</f>
        <v>Tensioned Myriad Conceal SightLine 304.9x487.8 HD Pro 0.9</v>
      </c>
      <c r="N2435" s="9" t="s">
        <v>397</v>
      </c>
      <c r="O2435" s="9" t="s">
        <v>310</v>
      </c>
      <c r="P2435" s="9" t="s">
        <v>311</v>
      </c>
      <c r="Q2435" s="9" t="s">
        <v>6001</v>
      </c>
      <c r="R2435" s="9" t="s">
        <v>6008</v>
      </c>
      <c r="S2435" s="9" t="s">
        <v>348</v>
      </c>
      <c r="T2435" s="82" t="s">
        <v>204</v>
      </c>
      <c r="U2435" s="879">
        <f t="shared" ref="U2435:U2440" si="129">ROUND(W2435/16*10,1)</f>
        <v>304.89999999999998</v>
      </c>
      <c r="V2435" s="99" t="s">
        <v>207</v>
      </c>
      <c r="W2435" s="879">
        <v>487.8</v>
      </c>
      <c r="X2435" s="99" t="s">
        <v>207</v>
      </c>
      <c r="AC2435" s="9" t="e">
        <f>ROUND(AE2435*#REF!,0)</f>
        <v>#REF!</v>
      </c>
      <c r="AD2435" s="9" t="s">
        <v>207</v>
      </c>
      <c r="AE2435">
        <v>226</v>
      </c>
      <c r="AF2435" s="9" t="s">
        <v>315</v>
      </c>
      <c r="AG2435" s="14" t="str">
        <f t="shared" si="117"/>
        <v>304.9x487.8</v>
      </c>
      <c r="AH2435" s="14" t="s">
        <v>207</v>
      </c>
      <c r="AI2435" s="14" t="str">
        <f t="shared" si="118"/>
        <v>487.8x304.9</v>
      </c>
      <c r="AJ2435" s="14" t="s">
        <v>207</v>
      </c>
      <c r="AS2435" t="s">
        <v>5982</v>
      </c>
    </row>
    <row r="2436" spans="1:45" x14ac:dyDescent="0.25">
      <c r="A2436" s="600" t="s">
        <v>5915</v>
      </c>
      <c r="C2436" s="597">
        <v>13191</v>
      </c>
      <c r="D2436" s="807">
        <v>0.05</v>
      </c>
      <c r="E2436" s="772">
        <f t="shared" si="123"/>
        <v>13851</v>
      </c>
      <c r="G2436" s="775" t="e">
        <f>VLOOKUP(A2436,#REF!,2,FALSE)</f>
        <v>#REF!</v>
      </c>
      <c r="M2436" s="9" t="str">
        <f t="shared" si="128"/>
        <v>Tensioned Myriad Conceal SightLine 304.9x487.8 HD Pro 1.1</v>
      </c>
      <c r="N2436" s="9" t="s">
        <v>397</v>
      </c>
      <c r="O2436" s="9" t="s">
        <v>310</v>
      </c>
      <c r="P2436" s="9" t="s">
        <v>311</v>
      </c>
      <c r="Q2436" s="9" t="s">
        <v>6001</v>
      </c>
      <c r="R2436" s="9" t="s">
        <v>6008</v>
      </c>
      <c r="S2436" s="9" t="s">
        <v>348</v>
      </c>
      <c r="T2436" s="82" t="s">
        <v>204</v>
      </c>
      <c r="U2436" s="879">
        <f t="shared" si="129"/>
        <v>304.89999999999998</v>
      </c>
      <c r="V2436" s="99" t="s">
        <v>207</v>
      </c>
      <c r="W2436" s="879">
        <v>487.8</v>
      </c>
      <c r="X2436" s="99" t="s">
        <v>207</v>
      </c>
      <c r="AC2436" s="9" t="e">
        <f>ROUND(AE2436*#REF!,0)</f>
        <v>#REF!</v>
      </c>
      <c r="AD2436" s="9" t="s">
        <v>207</v>
      </c>
      <c r="AE2436">
        <v>226</v>
      </c>
      <c r="AF2436" s="9" t="s">
        <v>315</v>
      </c>
      <c r="AG2436" s="14" t="str">
        <f t="shared" si="117"/>
        <v>304.9x487.8</v>
      </c>
      <c r="AH2436" s="14" t="s">
        <v>207</v>
      </c>
      <c r="AI2436" s="14" t="str">
        <f t="shared" si="118"/>
        <v>487.8x304.9</v>
      </c>
      <c r="AJ2436" s="14" t="s">
        <v>207</v>
      </c>
      <c r="AS2436" t="s">
        <v>5983</v>
      </c>
    </row>
    <row r="2437" spans="1:45" x14ac:dyDescent="0.25">
      <c r="A2437" s="600" t="s">
        <v>5918</v>
      </c>
      <c r="C2437" s="597">
        <v>13191</v>
      </c>
      <c r="D2437" s="807">
        <v>0.05</v>
      </c>
      <c r="E2437" s="772">
        <f t="shared" si="123"/>
        <v>13851</v>
      </c>
      <c r="G2437" s="775" t="e">
        <f>VLOOKUP(A2437,#REF!,2,FALSE)</f>
        <v>#REF!</v>
      </c>
      <c r="M2437" s="9" t="str">
        <f t="shared" si="128"/>
        <v>Tensioned Myriad Conceal SightLine 304.9x487.8 HD Pro 1.1 Contrast</v>
      </c>
      <c r="N2437" s="9" t="s">
        <v>397</v>
      </c>
      <c r="O2437" s="9" t="s">
        <v>310</v>
      </c>
      <c r="P2437" s="9" t="s">
        <v>311</v>
      </c>
      <c r="Q2437" s="9" t="s">
        <v>6001</v>
      </c>
      <c r="R2437" s="9" t="s">
        <v>6008</v>
      </c>
      <c r="S2437" s="9" t="s">
        <v>348</v>
      </c>
      <c r="T2437" s="82" t="s">
        <v>204</v>
      </c>
      <c r="U2437" s="879">
        <f t="shared" si="129"/>
        <v>304.89999999999998</v>
      </c>
      <c r="V2437" s="99" t="s">
        <v>207</v>
      </c>
      <c r="W2437" s="879">
        <v>487.8</v>
      </c>
      <c r="X2437" s="99" t="s">
        <v>207</v>
      </c>
      <c r="AC2437" s="9" t="e">
        <f>ROUND(AE2437*#REF!,0)</f>
        <v>#REF!</v>
      </c>
      <c r="AD2437" s="9" t="s">
        <v>207</v>
      </c>
      <c r="AE2437">
        <v>226</v>
      </c>
      <c r="AF2437" s="9" t="s">
        <v>315</v>
      </c>
      <c r="AG2437" s="14" t="str">
        <f t="shared" si="117"/>
        <v>304.9x487.8</v>
      </c>
      <c r="AH2437" s="14" t="s">
        <v>207</v>
      </c>
      <c r="AI2437" s="14" t="str">
        <f t="shared" si="118"/>
        <v>487.8x304.9</v>
      </c>
      <c r="AJ2437" s="14" t="s">
        <v>207</v>
      </c>
      <c r="AS2437" t="s">
        <v>5984</v>
      </c>
    </row>
    <row r="2438" spans="1:45" x14ac:dyDescent="0.25">
      <c r="A2438" s="600" t="s">
        <v>5921</v>
      </c>
      <c r="C2438" s="597">
        <v>13191</v>
      </c>
      <c r="D2438" s="807">
        <v>0.05</v>
      </c>
      <c r="E2438" s="772">
        <f t="shared" si="123"/>
        <v>13851</v>
      </c>
      <c r="G2438" s="775" t="e">
        <f>VLOOKUP(A2438,#REF!,2,FALSE)</f>
        <v>#REF!</v>
      </c>
      <c r="M2438" s="9" t="str">
        <f t="shared" si="128"/>
        <v>Tensioned Myriad Conceal SightLine 304.9x487.8 HD Pro 1.3</v>
      </c>
      <c r="N2438" s="9" t="s">
        <v>397</v>
      </c>
      <c r="O2438" s="9" t="s">
        <v>310</v>
      </c>
      <c r="P2438" s="9" t="s">
        <v>311</v>
      </c>
      <c r="Q2438" s="9" t="s">
        <v>6001</v>
      </c>
      <c r="R2438" s="9" t="s">
        <v>6008</v>
      </c>
      <c r="S2438" s="9" t="s">
        <v>348</v>
      </c>
      <c r="T2438" s="82" t="s">
        <v>204</v>
      </c>
      <c r="U2438" s="879">
        <f t="shared" si="129"/>
        <v>304.89999999999998</v>
      </c>
      <c r="V2438" s="99" t="s">
        <v>207</v>
      </c>
      <c r="W2438" s="879">
        <v>487.8</v>
      </c>
      <c r="X2438" s="99" t="s">
        <v>207</v>
      </c>
      <c r="AC2438" s="9" t="e">
        <f>ROUND(AE2438*#REF!,0)</f>
        <v>#REF!</v>
      </c>
      <c r="AD2438" s="9" t="s">
        <v>207</v>
      </c>
      <c r="AE2438">
        <v>226</v>
      </c>
      <c r="AF2438" s="9" t="s">
        <v>315</v>
      </c>
      <c r="AG2438" s="14" t="str">
        <f t="shared" si="117"/>
        <v>304.9x487.8</v>
      </c>
      <c r="AH2438" s="14" t="s">
        <v>207</v>
      </c>
      <c r="AI2438" s="14" t="str">
        <f t="shared" si="118"/>
        <v>487.8x304.9</v>
      </c>
      <c r="AJ2438" s="14" t="s">
        <v>207</v>
      </c>
      <c r="AS2438" t="s">
        <v>5985</v>
      </c>
    </row>
    <row r="2439" spans="1:45" x14ac:dyDescent="0.25">
      <c r="A2439" s="600" t="s">
        <v>5994</v>
      </c>
      <c r="C2439" s="597">
        <v>13191</v>
      </c>
      <c r="D2439" s="807">
        <v>0.05</v>
      </c>
      <c r="E2439" s="772">
        <f t="shared" si="123"/>
        <v>13851</v>
      </c>
      <c r="G2439" s="775" t="e">
        <f>VLOOKUP(A2439,#REF!,2,FALSE)</f>
        <v>#REF!</v>
      </c>
      <c r="M2439" s="9" t="str">
        <f t="shared" si="128"/>
        <v>Tensioned Myriad Conceal SightLine 304.9x487.8 HD Pro ReView 0.9</v>
      </c>
      <c r="N2439" s="9" t="s">
        <v>397</v>
      </c>
      <c r="O2439" s="9" t="s">
        <v>310</v>
      </c>
      <c r="P2439" s="9" t="s">
        <v>311</v>
      </c>
      <c r="Q2439" s="9" t="s">
        <v>6001</v>
      </c>
      <c r="R2439" s="9" t="s">
        <v>6008</v>
      </c>
      <c r="S2439" s="9" t="s">
        <v>348</v>
      </c>
      <c r="T2439" s="82" t="s">
        <v>204</v>
      </c>
      <c r="U2439" s="879">
        <f t="shared" si="129"/>
        <v>304.89999999999998</v>
      </c>
      <c r="V2439" s="99" t="s">
        <v>207</v>
      </c>
      <c r="W2439" s="879">
        <v>487.8</v>
      </c>
      <c r="X2439" s="99" t="s">
        <v>207</v>
      </c>
      <c r="AC2439" s="9" t="e">
        <f>ROUND(AE2439*#REF!,0)</f>
        <v>#REF!</v>
      </c>
      <c r="AD2439" s="9" t="s">
        <v>207</v>
      </c>
      <c r="AE2439">
        <v>226</v>
      </c>
      <c r="AF2439" s="9" t="s">
        <v>315</v>
      </c>
      <c r="AG2439" s="14" t="str">
        <f t="shared" si="117"/>
        <v>304.9x487.8</v>
      </c>
      <c r="AH2439" s="14" t="s">
        <v>207</v>
      </c>
      <c r="AI2439" s="14" t="str">
        <f t="shared" si="118"/>
        <v>487.8x304.9</v>
      </c>
      <c r="AJ2439" s="14" t="s">
        <v>207</v>
      </c>
      <c r="AS2439" t="s">
        <v>5986</v>
      </c>
    </row>
    <row r="2440" spans="1:45" x14ac:dyDescent="0.25">
      <c r="A2440" s="600" t="s">
        <v>5924</v>
      </c>
      <c r="C2440" s="597">
        <v>11212</v>
      </c>
      <c r="D2440" s="807">
        <v>0.05</v>
      </c>
      <c r="E2440" s="772">
        <f t="shared" si="123"/>
        <v>11773</v>
      </c>
      <c r="G2440" s="775" t="e">
        <f>VLOOKUP(A2440,#REF!,2,FALSE)</f>
        <v>#REF!</v>
      </c>
      <c r="M2440" s="9" t="str">
        <f t="shared" si="128"/>
        <v>Tensioned Myriad Conceal SightLine 304.9x487.8 Da-Mat</v>
      </c>
      <c r="N2440" s="9" t="s">
        <v>397</v>
      </c>
      <c r="O2440" s="9" t="s">
        <v>310</v>
      </c>
      <c r="P2440" s="9" t="s">
        <v>311</v>
      </c>
      <c r="Q2440" s="9" t="s">
        <v>6001</v>
      </c>
      <c r="R2440" s="9" t="s">
        <v>6008</v>
      </c>
      <c r="S2440" s="9" t="s">
        <v>348</v>
      </c>
      <c r="T2440" s="82" t="s">
        <v>204</v>
      </c>
      <c r="U2440" s="879">
        <f t="shared" si="129"/>
        <v>304.89999999999998</v>
      </c>
      <c r="V2440" s="99" t="s">
        <v>207</v>
      </c>
      <c r="W2440" s="879">
        <v>487.8</v>
      </c>
      <c r="X2440" s="99" t="s">
        <v>207</v>
      </c>
      <c r="AC2440" s="9" t="e">
        <f>ROUND(AE2440*#REF!,0)</f>
        <v>#REF!</v>
      </c>
      <c r="AD2440" s="9" t="s">
        <v>207</v>
      </c>
      <c r="AE2440">
        <v>226</v>
      </c>
      <c r="AF2440" s="9" t="s">
        <v>315</v>
      </c>
      <c r="AG2440" s="14" t="str">
        <f t="shared" si="117"/>
        <v>304.9x487.8</v>
      </c>
      <c r="AH2440" s="14" t="s">
        <v>207</v>
      </c>
      <c r="AI2440" s="14" t="str">
        <f t="shared" si="118"/>
        <v>487.8x304.9</v>
      </c>
      <c r="AJ2440" s="14" t="s">
        <v>207</v>
      </c>
      <c r="AS2440" t="s">
        <v>5987</v>
      </c>
    </row>
    <row r="2441" spans="1:45" x14ac:dyDescent="0.25">
      <c r="A2441" s="600" t="s">
        <v>5995</v>
      </c>
      <c r="C2441" s="597">
        <v>5804</v>
      </c>
      <c r="D2441" s="807">
        <v>0.05</v>
      </c>
      <c r="E2441" s="772">
        <f t="shared" si="123"/>
        <v>6094</v>
      </c>
      <c r="G2441" s="775" t="e">
        <f>VLOOKUP(A2441,#REF!,2,FALSE)</f>
        <v>#REF!</v>
      </c>
      <c r="M2441" s="9" t="str">
        <f t="shared" ref="M2441:M2446" si="130">"Myriad Conceal SightLine "&amp;AG2441&amp;" "&amp; AS2441</f>
        <v>Myriad Conceal SightLine 240x426.6 Matte White</v>
      </c>
      <c r="N2441" s="9" t="s">
        <v>397</v>
      </c>
      <c r="O2441" s="9" t="s">
        <v>310</v>
      </c>
      <c r="P2441" s="9" t="s">
        <v>311</v>
      </c>
      <c r="Q2441" s="9" t="s">
        <v>5988</v>
      </c>
      <c r="R2441" s="9" t="s">
        <v>6008</v>
      </c>
      <c r="S2441" s="9" t="s">
        <v>314</v>
      </c>
      <c r="T2441" s="82" t="s">
        <v>210</v>
      </c>
      <c r="U2441" s="879">
        <f t="shared" ref="U2441" si="131">ROUND(W2441/16*9,1)</f>
        <v>240</v>
      </c>
      <c r="V2441" s="99" t="s">
        <v>207</v>
      </c>
      <c r="W2441" s="879">
        <v>426.6</v>
      </c>
      <c r="X2441" s="99" t="s">
        <v>207</v>
      </c>
      <c r="AC2441" s="9" t="e">
        <f>ROUND(AE2441*#REF!,0)</f>
        <v>#REF!</v>
      </c>
      <c r="AD2441" s="9" t="s">
        <v>207</v>
      </c>
      <c r="AE2441" s="9">
        <v>193</v>
      </c>
      <c r="AF2441" s="9" t="s">
        <v>315</v>
      </c>
      <c r="AG2441" s="14" t="str">
        <f t="shared" si="117"/>
        <v>240x426.6</v>
      </c>
      <c r="AH2441" s="14" t="s">
        <v>207</v>
      </c>
      <c r="AI2441" s="14" t="str">
        <f t="shared" si="118"/>
        <v>426.6x240</v>
      </c>
      <c r="AJ2441" s="14" t="s">
        <v>207</v>
      </c>
      <c r="AS2441" t="s">
        <v>0</v>
      </c>
    </row>
    <row r="2442" spans="1:45" x14ac:dyDescent="0.25">
      <c r="A2442" s="600" t="s">
        <v>5996</v>
      </c>
      <c r="C2442" s="597">
        <v>6886</v>
      </c>
      <c r="D2442" s="807">
        <v>0.05</v>
      </c>
      <c r="E2442" s="772">
        <f t="shared" si="123"/>
        <v>7230</v>
      </c>
      <c r="G2442" s="775" t="e">
        <f>VLOOKUP(A2442,#REF!,2,FALSE)</f>
        <v>#REF!</v>
      </c>
      <c r="M2442" s="9" t="str">
        <f t="shared" si="130"/>
        <v>Myriad Conceal SightLine 251.4x447 Matte White</v>
      </c>
      <c r="N2442" s="9" t="s">
        <v>397</v>
      </c>
      <c r="O2442" s="9" t="s">
        <v>310</v>
      </c>
      <c r="P2442" s="9" t="s">
        <v>311</v>
      </c>
      <c r="Q2442" s="9" t="s">
        <v>5988</v>
      </c>
      <c r="R2442" s="9" t="s">
        <v>6008</v>
      </c>
      <c r="S2442" s="9" t="s">
        <v>314</v>
      </c>
      <c r="T2442" s="82" t="s">
        <v>210</v>
      </c>
      <c r="U2442" s="879">
        <f t="shared" ref="U2442:U2443" si="132">ROUND(W2442/16*9,1)</f>
        <v>251.4</v>
      </c>
      <c r="V2442" s="99" t="s">
        <v>207</v>
      </c>
      <c r="W2442" s="879">
        <v>447</v>
      </c>
      <c r="X2442" s="99" t="s">
        <v>207</v>
      </c>
      <c r="AC2442" s="9" t="e">
        <f>ROUND(AE2442*#REF!,0)</f>
        <v>#REF!</v>
      </c>
      <c r="AD2442" s="9" t="s">
        <v>207</v>
      </c>
      <c r="AE2442" s="9">
        <v>202</v>
      </c>
      <c r="AF2442" s="9" t="s">
        <v>315</v>
      </c>
      <c r="AG2442" s="14" t="str">
        <f t="shared" si="117"/>
        <v>251.4x447</v>
      </c>
      <c r="AH2442" s="14" t="s">
        <v>207</v>
      </c>
      <c r="AI2442" s="14" t="str">
        <f t="shared" si="118"/>
        <v>447x251.4</v>
      </c>
      <c r="AJ2442" s="14" t="s">
        <v>207</v>
      </c>
      <c r="AS2442" t="s">
        <v>0</v>
      </c>
    </row>
    <row r="2443" spans="1:45" x14ac:dyDescent="0.25">
      <c r="A2443" s="600" t="s">
        <v>5997</v>
      </c>
      <c r="C2443" s="597">
        <v>8574</v>
      </c>
      <c r="D2443" s="807">
        <v>0.05</v>
      </c>
      <c r="E2443" s="772">
        <f t="shared" si="123"/>
        <v>9003</v>
      </c>
      <c r="G2443" s="775" t="e">
        <f>VLOOKUP(A2443,#REF!,2,FALSE)</f>
        <v>#REF!</v>
      </c>
      <c r="M2443" s="9" t="str">
        <f t="shared" si="130"/>
        <v>Myriad Conceal SightLine 274.4x487.8 Matte White</v>
      </c>
      <c r="N2443" s="9" t="s">
        <v>397</v>
      </c>
      <c r="O2443" s="9" t="s">
        <v>310</v>
      </c>
      <c r="P2443" s="9" t="s">
        <v>311</v>
      </c>
      <c r="Q2443" s="9" t="s">
        <v>5988</v>
      </c>
      <c r="R2443" s="9" t="s">
        <v>6008</v>
      </c>
      <c r="S2443" s="9" t="s">
        <v>314</v>
      </c>
      <c r="T2443" s="82" t="s">
        <v>210</v>
      </c>
      <c r="U2443" s="879">
        <f t="shared" si="132"/>
        <v>274.39999999999998</v>
      </c>
      <c r="V2443" s="99" t="s">
        <v>207</v>
      </c>
      <c r="W2443" s="879">
        <v>487.8</v>
      </c>
      <c r="X2443" s="99" t="s">
        <v>207</v>
      </c>
      <c r="AC2443" s="9" t="e">
        <f>ROUND(AE2443*#REF!,0)</f>
        <v>#REF!</v>
      </c>
      <c r="AD2443" s="9" t="s">
        <v>207</v>
      </c>
      <c r="AE2443" s="9">
        <v>220</v>
      </c>
      <c r="AF2443" s="9" t="s">
        <v>315</v>
      </c>
      <c r="AG2443" s="14" t="str">
        <f t="shared" si="117"/>
        <v>274.4x487.8</v>
      </c>
      <c r="AH2443" s="14" t="s">
        <v>207</v>
      </c>
      <c r="AI2443" s="14" t="str">
        <f t="shared" si="118"/>
        <v>487.8x274.4</v>
      </c>
      <c r="AJ2443" s="14" t="s">
        <v>207</v>
      </c>
      <c r="AS2443" t="s">
        <v>0</v>
      </c>
    </row>
    <row r="2444" spans="1:45" x14ac:dyDescent="0.25">
      <c r="A2444" s="600" t="s">
        <v>5998</v>
      </c>
      <c r="C2444" s="597">
        <v>5804</v>
      </c>
      <c r="D2444" s="807">
        <v>0.05</v>
      </c>
      <c r="E2444" s="772">
        <f t="shared" si="123"/>
        <v>6094</v>
      </c>
      <c r="G2444" s="775" t="e">
        <f>VLOOKUP(A2444,#REF!,2,FALSE)</f>
        <v>#REF!</v>
      </c>
      <c r="M2444" s="9" t="str">
        <f t="shared" si="130"/>
        <v>Myriad Conceal SightLine 266.6x426.6 Matte White</v>
      </c>
      <c r="N2444" s="9" t="s">
        <v>397</v>
      </c>
      <c r="O2444" s="9" t="s">
        <v>310</v>
      </c>
      <c r="P2444" s="9" t="s">
        <v>311</v>
      </c>
      <c r="Q2444" s="9" t="s">
        <v>5988</v>
      </c>
      <c r="R2444" s="9" t="s">
        <v>6008</v>
      </c>
      <c r="S2444" s="9" t="s">
        <v>348</v>
      </c>
      <c r="T2444" s="82" t="s">
        <v>204</v>
      </c>
      <c r="U2444" s="879">
        <f>ROUND(W2444/16*10,1)</f>
        <v>266.60000000000002</v>
      </c>
      <c r="V2444" s="99" t="s">
        <v>207</v>
      </c>
      <c r="W2444" s="879">
        <v>426.6</v>
      </c>
      <c r="X2444" s="99" t="s">
        <v>207</v>
      </c>
      <c r="AC2444" s="9" t="e">
        <f>ROUND(AE2444*#REF!,0)</f>
        <v>#REF!</v>
      </c>
      <c r="AD2444" s="9" t="s">
        <v>207</v>
      </c>
      <c r="AE2444">
        <v>198</v>
      </c>
      <c r="AF2444" s="9" t="s">
        <v>315</v>
      </c>
      <c r="AG2444" s="14" t="str">
        <f t="shared" si="117"/>
        <v>266.6x426.6</v>
      </c>
      <c r="AH2444" s="14" t="s">
        <v>207</v>
      </c>
      <c r="AI2444" s="14" t="str">
        <f t="shared" si="118"/>
        <v>426.6x266.6</v>
      </c>
      <c r="AJ2444" s="14" t="s">
        <v>207</v>
      </c>
      <c r="AS2444" t="s">
        <v>0</v>
      </c>
    </row>
    <row r="2445" spans="1:45" x14ac:dyDescent="0.25">
      <c r="A2445" s="600" t="s">
        <v>5999</v>
      </c>
      <c r="C2445" s="597">
        <v>6886</v>
      </c>
      <c r="D2445" s="807">
        <v>0.05</v>
      </c>
      <c r="E2445" s="772">
        <f t="shared" si="123"/>
        <v>7230</v>
      </c>
      <c r="G2445" s="775" t="e">
        <f>VLOOKUP(A2445,#REF!,2,FALSE)</f>
        <v>#REF!</v>
      </c>
      <c r="M2445" s="9" t="str">
        <f t="shared" si="130"/>
        <v>Myriad Conceal SightLine 279.4x447 Matte White</v>
      </c>
      <c r="N2445" s="9" t="s">
        <v>397</v>
      </c>
      <c r="O2445" s="9" t="s">
        <v>310</v>
      </c>
      <c r="P2445" s="9" t="s">
        <v>311</v>
      </c>
      <c r="Q2445" s="9" t="s">
        <v>5988</v>
      </c>
      <c r="R2445" s="9" t="s">
        <v>6008</v>
      </c>
      <c r="S2445" s="9" t="s">
        <v>348</v>
      </c>
      <c r="T2445" s="82" t="s">
        <v>204</v>
      </c>
      <c r="U2445" s="879">
        <f t="shared" ref="U2445:U2446" si="133">ROUND(W2445/16*10,1)</f>
        <v>279.39999999999998</v>
      </c>
      <c r="V2445" s="99" t="s">
        <v>207</v>
      </c>
      <c r="W2445" s="879">
        <v>447</v>
      </c>
      <c r="X2445" s="99" t="s">
        <v>207</v>
      </c>
      <c r="AC2445" s="9" t="e">
        <f>ROUND(AE2445*#REF!,0)</f>
        <v>#REF!</v>
      </c>
      <c r="AD2445" s="9" t="s">
        <v>207</v>
      </c>
      <c r="AE2445">
        <v>208</v>
      </c>
      <c r="AF2445" s="9" t="s">
        <v>315</v>
      </c>
      <c r="AG2445" s="14" t="str">
        <f t="shared" si="117"/>
        <v>279.4x447</v>
      </c>
      <c r="AH2445" s="14" t="s">
        <v>207</v>
      </c>
      <c r="AI2445" s="14" t="str">
        <f t="shared" si="118"/>
        <v>447x279.4</v>
      </c>
      <c r="AJ2445" s="14" t="s">
        <v>207</v>
      </c>
      <c r="AS2445" t="s">
        <v>0</v>
      </c>
    </row>
    <row r="2446" spans="1:45" x14ac:dyDescent="0.25">
      <c r="A2446" s="600" t="s">
        <v>6000</v>
      </c>
      <c r="C2446" s="597">
        <v>8574</v>
      </c>
      <c r="D2446" s="807">
        <v>0.05</v>
      </c>
      <c r="E2446" s="772">
        <f t="shared" si="123"/>
        <v>9003</v>
      </c>
      <c r="G2446" s="775" t="e">
        <f>VLOOKUP(A2446,#REF!,2,FALSE)</f>
        <v>#REF!</v>
      </c>
      <c r="M2446" s="9" t="str">
        <f t="shared" si="130"/>
        <v>Myriad Conceal SightLine 304.9x487.8 Matte White</v>
      </c>
      <c r="N2446" s="9" t="s">
        <v>397</v>
      </c>
      <c r="O2446" s="9" t="s">
        <v>310</v>
      </c>
      <c r="P2446" s="9" t="s">
        <v>311</v>
      </c>
      <c r="Q2446" s="9" t="s">
        <v>5988</v>
      </c>
      <c r="R2446" s="9" t="s">
        <v>6008</v>
      </c>
      <c r="S2446" s="9" t="s">
        <v>348</v>
      </c>
      <c r="T2446" s="82" t="s">
        <v>204</v>
      </c>
      <c r="U2446" s="879">
        <f t="shared" si="133"/>
        <v>304.89999999999998</v>
      </c>
      <c r="V2446" s="99" t="s">
        <v>207</v>
      </c>
      <c r="W2446" s="879">
        <v>487.8</v>
      </c>
      <c r="X2446" s="99" t="s">
        <v>207</v>
      </c>
      <c r="AC2446" s="9" t="e">
        <f>ROUND(AE2446*#REF!,0)</f>
        <v>#REF!</v>
      </c>
      <c r="AD2446" s="9" t="s">
        <v>207</v>
      </c>
      <c r="AE2446">
        <v>226</v>
      </c>
      <c r="AF2446" s="9" t="s">
        <v>315</v>
      </c>
      <c r="AG2446" s="14" t="str">
        <f t="shared" si="117"/>
        <v>304.9x487.8</v>
      </c>
      <c r="AH2446" s="14" t="s">
        <v>207</v>
      </c>
      <c r="AI2446" s="14" t="str">
        <f t="shared" si="118"/>
        <v>487.8x304.9</v>
      </c>
      <c r="AJ2446" s="14" t="s">
        <v>207</v>
      </c>
      <c r="AS2446" t="s">
        <v>0</v>
      </c>
    </row>
    <row r="2447" spans="1:45" x14ac:dyDescent="0.25">
      <c r="A2447" s="600" t="s">
        <v>5879</v>
      </c>
      <c r="C2447" s="597">
        <v>6607</v>
      </c>
      <c r="D2447" s="807">
        <v>0.05</v>
      </c>
      <c r="E2447" s="772">
        <f t="shared" si="123"/>
        <v>6937</v>
      </c>
      <c r="G2447" s="775" t="e">
        <f>VLOOKUP(A2447,#REF!,2,FALSE)</f>
        <v>#REF!</v>
      </c>
      <c r="M2447" s="9" t="str">
        <f t="shared" ref="M2447:M2452" si="134">"Tensioned Myriad Reveal SightLine "&amp;AG2447&amp;" "&amp; AS2447</f>
        <v>Tensioned Myriad Reveal SightLine 240x426.6 HD Pro 0.9</v>
      </c>
      <c r="N2447" s="9" t="s">
        <v>397</v>
      </c>
      <c r="O2447" s="9" t="s">
        <v>310</v>
      </c>
      <c r="P2447" s="9" t="s">
        <v>311</v>
      </c>
      <c r="Q2447" s="9" t="s">
        <v>6003</v>
      </c>
      <c r="R2447" s="9" t="s">
        <v>6009</v>
      </c>
      <c r="S2447" s="9" t="s">
        <v>314</v>
      </c>
      <c r="T2447" s="82" t="s">
        <v>210</v>
      </c>
      <c r="U2447" s="879">
        <f t="shared" ref="U2447:U2452" si="135">ROUND(W2447/16*9,1)</f>
        <v>240</v>
      </c>
      <c r="V2447" s="99" t="s">
        <v>207</v>
      </c>
      <c r="W2447" s="879">
        <v>426.6</v>
      </c>
      <c r="X2447" s="99" t="s">
        <v>207</v>
      </c>
      <c r="AC2447" s="9" t="e">
        <f>ROUND(AE2447*#REF!,0)</f>
        <v>#REF!</v>
      </c>
      <c r="AD2447" s="9" t="s">
        <v>207</v>
      </c>
      <c r="AE2447" s="9">
        <v>193</v>
      </c>
      <c r="AF2447" s="9" t="s">
        <v>315</v>
      </c>
      <c r="AG2447" s="14" t="str">
        <f t="shared" si="117"/>
        <v>240x426.6</v>
      </c>
      <c r="AH2447" s="14" t="s">
        <v>207</v>
      </c>
      <c r="AI2447" s="14" t="str">
        <f t="shared" si="118"/>
        <v>426.6x240</v>
      </c>
      <c r="AJ2447" s="14" t="s">
        <v>207</v>
      </c>
      <c r="AS2447" t="s">
        <v>5982</v>
      </c>
    </row>
    <row r="2448" spans="1:45" x14ac:dyDescent="0.25">
      <c r="A2448" s="600" t="s">
        <v>5882</v>
      </c>
      <c r="C2448" s="597">
        <v>6607</v>
      </c>
      <c r="D2448" s="807">
        <v>0.05</v>
      </c>
      <c r="E2448" s="772">
        <f t="shared" si="123"/>
        <v>6937</v>
      </c>
      <c r="G2448" s="775" t="e">
        <f>VLOOKUP(A2448,#REF!,2,FALSE)</f>
        <v>#REF!</v>
      </c>
      <c r="M2448" s="9" t="str">
        <f t="shared" si="134"/>
        <v>Tensioned Myriad Reveal SightLine 240x426.6 HD Pro 1.1</v>
      </c>
      <c r="N2448" s="9" t="s">
        <v>397</v>
      </c>
      <c r="O2448" s="9" t="s">
        <v>310</v>
      </c>
      <c r="P2448" s="9" t="s">
        <v>311</v>
      </c>
      <c r="Q2448" s="9" t="s">
        <v>6003</v>
      </c>
      <c r="R2448" s="9" t="s">
        <v>6009</v>
      </c>
      <c r="S2448" s="9" t="s">
        <v>314</v>
      </c>
      <c r="T2448" s="82" t="s">
        <v>210</v>
      </c>
      <c r="U2448" s="879">
        <f t="shared" si="135"/>
        <v>240</v>
      </c>
      <c r="V2448" s="99" t="s">
        <v>207</v>
      </c>
      <c r="W2448" s="879">
        <v>426.6</v>
      </c>
      <c r="X2448" s="99" t="s">
        <v>207</v>
      </c>
      <c r="AC2448" s="9" t="e">
        <f>ROUND(AE2448*#REF!,0)</f>
        <v>#REF!</v>
      </c>
      <c r="AD2448" s="9" t="s">
        <v>207</v>
      </c>
      <c r="AE2448" s="9">
        <v>193</v>
      </c>
      <c r="AF2448" s="9" t="s">
        <v>315</v>
      </c>
      <c r="AG2448" s="14" t="str">
        <f t="shared" si="117"/>
        <v>240x426.6</v>
      </c>
      <c r="AH2448" s="14" t="s">
        <v>207</v>
      </c>
      <c r="AI2448" s="14" t="str">
        <f t="shared" si="118"/>
        <v>426.6x240</v>
      </c>
      <c r="AJ2448" s="14" t="s">
        <v>207</v>
      </c>
      <c r="AS2448" t="s">
        <v>5983</v>
      </c>
    </row>
    <row r="2449" spans="1:45" x14ac:dyDescent="0.25">
      <c r="A2449" s="600" t="s">
        <v>5885</v>
      </c>
      <c r="C2449" s="597">
        <v>6607</v>
      </c>
      <c r="D2449" s="807">
        <v>0.05</v>
      </c>
      <c r="E2449" s="772">
        <f t="shared" si="123"/>
        <v>6937</v>
      </c>
      <c r="G2449" s="775" t="e">
        <f>VLOOKUP(A2449,#REF!,2,FALSE)</f>
        <v>#REF!</v>
      </c>
      <c r="M2449" s="9" t="str">
        <f t="shared" si="134"/>
        <v>Tensioned Myriad Reveal SightLine 240x426.6 HD Pro 1.1 Contrast</v>
      </c>
      <c r="N2449" s="9" t="s">
        <v>397</v>
      </c>
      <c r="O2449" s="9" t="s">
        <v>310</v>
      </c>
      <c r="P2449" s="9" t="s">
        <v>311</v>
      </c>
      <c r="Q2449" s="9" t="s">
        <v>6003</v>
      </c>
      <c r="R2449" s="9" t="s">
        <v>6009</v>
      </c>
      <c r="S2449" s="9" t="s">
        <v>314</v>
      </c>
      <c r="T2449" s="82" t="s">
        <v>210</v>
      </c>
      <c r="U2449" s="879">
        <f t="shared" si="135"/>
        <v>240</v>
      </c>
      <c r="V2449" s="99" t="s">
        <v>207</v>
      </c>
      <c r="W2449" s="879">
        <v>426.6</v>
      </c>
      <c r="X2449" s="99" t="s">
        <v>207</v>
      </c>
      <c r="AC2449" s="9" t="e">
        <f>ROUND(AE2449*#REF!,0)</f>
        <v>#REF!</v>
      </c>
      <c r="AD2449" s="9" t="s">
        <v>207</v>
      </c>
      <c r="AE2449" s="9">
        <v>193</v>
      </c>
      <c r="AF2449" s="9" t="s">
        <v>315</v>
      </c>
      <c r="AG2449" s="14" t="str">
        <f t="shared" si="117"/>
        <v>240x426.6</v>
      </c>
      <c r="AH2449" s="14" t="s">
        <v>207</v>
      </c>
      <c r="AI2449" s="14" t="str">
        <f t="shared" si="118"/>
        <v>426.6x240</v>
      </c>
      <c r="AJ2449" s="14" t="s">
        <v>207</v>
      </c>
      <c r="AS2449" t="s">
        <v>5984</v>
      </c>
    </row>
    <row r="2450" spans="1:45" x14ac:dyDescent="0.25">
      <c r="A2450" s="600" t="s">
        <v>5888</v>
      </c>
      <c r="C2450" s="597">
        <v>6607</v>
      </c>
      <c r="D2450" s="807">
        <v>0.05</v>
      </c>
      <c r="E2450" s="772">
        <f t="shared" si="123"/>
        <v>6937</v>
      </c>
      <c r="G2450" s="775" t="e">
        <f>VLOOKUP(A2450,#REF!,2,FALSE)</f>
        <v>#REF!</v>
      </c>
      <c r="M2450" s="9" t="str">
        <f t="shared" si="134"/>
        <v>Tensioned Myriad Reveal SightLine 240x426.6 HD Pro 1.3</v>
      </c>
      <c r="N2450" s="9" t="s">
        <v>397</v>
      </c>
      <c r="O2450" s="9" t="s">
        <v>310</v>
      </c>
      <c r="P2450" s="9" t="s">
        <v>311</v>
      </c>
      <c r="Q2450" s="9" t="s">
        <v>6003</v>
      </c>
      <c r="R2450" s="9" t="s">
        <v>6009</v>
      </c>
      <c r="S2450" s="9" t="s">
        <v>314</v>
      </c>
      <c r="T2450" s="82" t="s">
        <v>210</v>
      </c>
      <c r="U2450" s="879">
        <f t="shared" si="135"/>
        <v>240</v>
      </c>
      <c r="V2450" s="99" t="s">
        <v>207</v>
      </c>
      <c r="W2450" s="879">
        <v>426.6</v>
      </c>
      <c r="X2450" s="99" t="s">
        <v>207</v>
      </c>
      <c r="AC2450" s="9" t="e">
        <f>ROUND(AE2450*#REF!,0)</f>
        <v>#REF!</v>
      </c>
      <c r="AD2450" s="9" t="s">
        <v>207</v>
      </c>
      <c r="AE2450" s="9">
        <v>193</v>
      </c>
      <c r="AF2450" s="9" t="s">
        <v>315</v>
      </c>
      <c r="AG2450" s="14" t="str">
        <f t="shared" ref="AG2450:AG2492" si="136">U2450&amp;"x"&amp;W2450</f>
        <v>240x426.6</v>
      </c>
      <c r="AH2450" s="14" t="s">
        <v>207</v>
      </c>
      <c r="AI2450" s="14" t="str">
        <f t="shared" ref="AI2450:AI2492" si="137">W2450&amp;"x"&amp;U2450</f>
        <v>426.6x240</v>
      </c>
      <c r="AJ2450" s="14" t="s">
        <v>207</v>
      </c>
      <c r="AS2450" t="s">
        <v>5985</v>
      </c>
    </row>
    <row r="2451" spans="1:45" x14ac:dyDescent="0.25">
      <c r="A2451" s="600" t="s">
        <v>5891</v>
      </c>
      <c r="C2451" s="597">
        <v>6607</v>
      </c>
      <c r="D2451" s="807">
        <v>0.05</v>
      </c>
      <c r="E2451" s="772">
        <f t="shared" si="123"/>
        <v>6937</v>
      </c>
      <c r="G2451" s="775" t="e">
        <f>VLOOKUP(A2451,#REF!,2,FALSE)</f>
        <v>#REF!</v>
      </c>
      <c r="M2451" s="9" t="str">
        <f t="shared" si="134"/>
        <v>Tensioned Myriad Reveal SightLine 240x426.6 HD Pro ReView 0.9</v>
      </c>
      <c r="N2451" s="9" t="s">
        <v>397</v>
      </c>
      <c r="O2451" s="9" t="s">
        <v>310</v>
      </c>
      <c r="P2451" s="9" t="s">
        <v>311</v>
      </c>
      <c r="Q2451" s="9" t="s">
        <v>6003</v>
      </c>
      <c r="R2451" s="9" t="s">
        <v>6009</v>
      </c>
      <c r="S2451" s="9" t="s">
        <v>314</v>
      </c>
      <c r="T2451" s="82" t="s">
        <v>210</v>
      </c>
      <c r="U2451" s="879">
        <f t="shared" si="135"/>
        <v>240</v>
      </c>
      <c r="V2451" s="99" t="s">
        <v>207</v>
      </c>
      <c r="W2451" s="879">
        <v>426.6</v>
      </c>
      <c r="X2451" s="99" t="s">
        <v>207</v>
      </c>
      <c r="AC2451" s="9" t="e">
        <f>ROUND(AE2451*#REF!,0)</f>
        <v>#REF!</v>
      </c>
      <c r="AD2451" s="9" t="s">
        <v>207</v>
      </c>
      <c r="AE2451" s="9">
        <v>193</v>
      </c>
      <c r="AF2451" s="9" t="s">
        <v>315</v>
      </c>
      <c r="AG2451" s="14" t="str">
        <f t="shared" si="136"/>
        <v>240x426.6</v>
      </c>
      <c r="AH2451" s="14" t="s">
        <v>207</v>
      </c>
      <c r="AI2451" s="14" t="str">
        <f t="shared" si="137"/>
        <v>426.6x240</v>
      </c>
      <c r="AJ2451" s="14" t="s">
        <v>207</v>
      </c>
      <c r="AS2451" t="s">
        <v>5986</v>
      </c>
    </row>
    <row r="2452" spans="1:45" x14ac:dyDescent="0.25">
      <c r="A2452" s="600" t="s">
        <v>5894</v>
      </c>
      <c r="C2452" s="597">
        <v>5616</v>
      </c>
      <c r="D2452" s="807">
        <v>0.05</v>
      </c>
      <c r="E2452" s="772">
        <f t="shared" si="123"/>
        <v>5897</v>
      </c>
      <c r="G2452" s="775" t="e">
        <f>VLOOKUP(A2452,#REF!,2,FALSE)</f>
        <v>#REF!</v>
      </c>
      <c r="M2452" s="9" t="str">
        <f t="shared" si="134"/>
        <v>Tensioned Myriad Reveal SightLine 240x426.6 Da-Mat</v>
      </c>
      <c r="N2452" s="9" t="s">
        <v>397</v>
      </c>
      <c r="O2452" s="9" t="s">
        <v>310</v>
      </c>
      <c r="P2452" s="9" t="s">
        <v>311</v>
      </c>
      <c r="Q2452" s="9" t="s">
        <v>6003</v>
      </c>
      <c r="R2452" s="9" t="s">
        <v>6009</v>
      </c>
      <c r="S2452" s="9" t="s">
        <v>314</v>
      </c>
      <c r="T2452" s="82" t="s">
        <v>210</v>
      </c>
      <c r="U2452" s="879">
        <f t="shared" si="135"/>
        <v>240</v>
      </c>
      <c r="V2452" s="99" t="s">
        <v>207</v>
      </c>
      <c r="W2452" s="879">
        <v>426.6</v>
      </c>
      <c r="X2452" s="99" t="s">
        <v>207</v>
      </c>
      <c r="AC2452" s="9" t="e">
        <f>ROUND(AE2452*#REF!,0)</f>
        <v>#REF!</v>
      </c>
      <c r="AD2452" s="9" t="s">
        <v>207</v>
      </c>
      <c r="AE2452" s="9">
        <v>193</v>
      </c>
      <c r="AF2452" s="9" t="s">
        <v>315</v>
      </c>
      <c r="AG2452" s="14" t="str">
        <f t="shared" si="136"/>
        <v>240x426.6</v>
      </c>
      <c r="AH2452" s="14" t="s">
        <v>207</v>
      </c>
      <c r="AI2452" s="14" t="str">
        <f t="shared" si="137"/>
        <v>426.6x240</v>
      </c>
      <c r="AJ2452" s="14" t="s">
        <v>207</v>
      </c>
      <c r="AS2452" t="s">
        <v>5987</v>
      </c>
    </row>
    <row r="2453" spans="1:45" x14ac:dyDescent="0.25">
      <c r="A2453" s="600" t="s">
        <v>5880</v>
      </c>
      <c r="C2453" s="597">
        <v>7433</v>
      </c>
      <c r="D2453" s="807">
        <v>0.05</v>
      </c>
      <c r="E2453" s="772">
        <f t="shared" si="123"/>
        <v>7805</v>
      </c>
      <c r="G2453" s="775" t="e">
        <f>VLOOKUP(A2453,#REF!,2,FALSE)</f>
        <v>#REF!</v>
      </c>
      <c r="M2453" s="9" t="str">
        <f t="shared" ref="M2453:M2458" si="138">"Tensioned Myriad Reveal SightLine "&amp;AG2453&amp;" "&amp; AS2453</f>
        <v>Tensioned Myriad Reveal SightLine 251.4x447 HD Pro 0.9</v>
      </c>
      <c r="N2453" s="9" t="s">
        <v>397</v>
      </c>
      <c r="O2453" s="9" t="s">
        <v>310</v>
      </c>
      <c r="P2453" s="9" t="s">
        <v>311</v>
      </c>
      <c r="Q2453" s="9" t="s">
        <v>6003</v>
      </c>
      <c r="R2453" s="9" t="s">
        <v>6009</v>
      </c>
      <c r="S2453" s="9" t="s">
        <v>314</v>
      </c>
      <c r="T2453" s="82" t="s">
        <v>210</v>
      </c>
      <c r="U2453" s="879">
        <f t="shared" ref="U2453:U2458" si="139">ROUND(W2453/16*9,1)</f>
        <v>251.4</v>
      </c>
      <c r="V2453" s="99" t="s">
        <v>207</v>
      </c>
      <c r="W2453" s="879">
        <v>447</v>
      </c>
      <c r="X2453" s="99" t="s">
        <v>207</v>
      </c>
      <c r="AC2453" s="9" t="e">
        <f>ROUND(AE2453*#REF!,0)</f>
        <v>#REF!</v>
      </c>
      <c r="AD2453" s="9" t="s">
        <v>207</v>
      </c>
      <c r="AE2453" s="9">
        <v>202</v>
      </c>
      <c r="AF2453" s="9" t="s">
        <v>315</v>
      </c>
      <c r="AG2453" s="14" t="str">
        <f t="shared" si="136"/>
        <v>251.4x447</v>
      </c>
      <c r="AH2453" s="14" t="s">
        <v>207</v>
      </c>
      <c r="AI2453" s="14" t="str">
        <f t="shared" si="137"/>
        <v>447x251.4</v>
      </c>
      <c r="AJ2453" s="14" t="s">
        <v>207</v>
      </c>
      <c r="AS2453" t="s">
        <v>5982</v>
      </c>
    </row>
    <row r="2454" spans="1:45" x14ac:dyDescent="0.25">
      <c r="A2454" s="600" t="s">
        <v>5883</v>
      </c>
      <c r="C2454" s="597">
        <v>7433</v>
      </c>
      <c r="D2454" s="807">
        <v>0.05</v>
      </c>
      <c r="E2454" s="772">
        <f t="shared" si="123"/>
        <v>7805</v>
      </c>
      <c r="G2454" s="775" t="e">
        <f>VLOOKUP(A2454,#REF!,2,FALSE)</f>
        <v>#REF!</v>
      </c>
      <c r="M2454" s="9" t="str">
        <f t="shared" si="138"/>
        <v>Tensioned Myriad Reveal SightLine 251.4x447 HD Pro 1.1</v>
      </c>
      <c r="N2454" s="9" t="s">
        <v>397</v>
      </c>
      <c r="O2454" s="9" t="s">
        <v>310</v>
      </c>
      <c r="P2454" s="9" t="s">
        <v>311</v>
      </c>
      <c r="Q2454" s="9" t="s">
        <v>6003</v>
      </c>
      <c r="R2454" s="9" t="s">
        <v>6009</v>
      </c>
      <c r="S2454" s="9" t="s">
        <v>314</v>
      </c>
      <c r="T2454" s="82" t="s">
        <v>210</v>
      </c>
      <c r="U2454" s="879">
        <f t="shared" si="139"/>
        <v>251.4</v>
      </c>
      <c r="V2454" s="99" t="s">
        <v>207</v>
      </c>
      <c r="W2454" s="879">
        <v>447</v>
      </c>
      <c r="X2454" s="99" t="s">
        <v>207</v>
      </c>
      <c r="AC2454" s="9" t="e">
        <f>ROUND(AE2454*#REF!,0)</f>
        <v>#REF!</v>
      </c>
      <c r="AD2454" s="9" t="s">
        <v>207</v>
      </c>
      <c r="AE2454" s="9">
        <v>202</v>
      </c>
      <c r="AF2454" s="9" t="s">
        <v>315</v>
      </c>
      <c r="AG2454" s="14" t="str">
        <f t="shared" si="136"/>
        <v>251.4x447</v>
      </c>
      <c r="AH2454" s="14" t="s">
        <v>207</v>
      </c>
      <c r="AI2454" s="14" t="str">
        <f t="shared" si="137"/>
        <v>447x251.4</v>
      </c>
      <c r="AJ2454" s="14" t="s">
        <v>207</v>
      </c>
      <c r="AS2454" t="s">
        <v>5983</v>
      </c>
    </row>
    <row r="2455" spans="1:45" x14ac:dyDescent="0.25">
      <c r="A2455" s="600" t="s">
        <v>5886</v>
      </c>
      <c r="C2455" s="597">
        <v>7433</v>
      </c>
      <c r="D2455" s="807">
        <v>0.05</v>
      </c>
      <c r="E2455" s="772">
        <f t="shared" si="123"/>
        <v>7805</v>
      </c>
      <c r="G2455" s="775" t="e">
        <f>VLOOKUP(A2455,#REF!,2,FALSE)</f>
        <v>#REF!</v>
      </c>
      <c r="M2455" s="9" t="str">
        <f t="shared" si="138"/>
        <v>Tensioned Myriad Reveal SightLine 251.4x447 HD Pro 1.1 Contrast</v>
      </c>
      <c r="N2455" s="9" t="s">
        <v>397</v>
      </c>
      <c r="O2455" s="9" t="s">
        <v>310</v>
      </c>
      <c r="P2455" s="9" t="s">
        <v>311</v>
      </c>
      <c r="Q2455" s="9" t="s">
        <v>6003</v>
      </c>
      <c r="R2455" s="9" t="s">
        <v>6009</v>
      </c>
      <c r="S2455" s="9" t="s">
        <v>314</v>
      </c>
      <c r="T2455" s="82" t="s">
        <v>210</v>
      </c>
      <c r="U2455" s="879">
        <f t="shared" si="139"/>
        <v>251.4</v>
      </c>
      <c r="V2455" s="99" t="s">
        <v>207</v>
      </c>
      <c r="W2455" s="879">
        <v>447</v>
      </c>
      <c r="X2455" s="99" t="s">
        <v>207</v>
      </c>
      <c r="AC2455" s="9" t="e">
        <f>ROUND(AE2455*#REF!,0)</f>
        <v>#REF!</v>
      </c>
      <c r="AD2455" s="9" t="s">
        <v>207</v>
      </c>
      <c r="AE2455" s="9">
        <v>202</v>
      </c>
      <c r="AF2455" s="9" t="s">
        <v>315</v>
      </c>
      <c r="AG2455" s="14" t="str">
        <f t="shared" si="136"/>
        <v>251.4x447</v>
      </c>
      <c r="AH2455" s="14" t="s">
        <v>207</v>
      </c>
      <c r="AI2455" s="14" t="str">
        <f t="shared" si="137"/>
        <v>447x251.4</v>
      </c>
      <c r="AJ2455" s="14" t="s">
        <v>207</v>
      </c>
      <c r="AS2455" t="s">
        <v>5984</v>
      </c>
    </row>
    <row r="2456" spans="1:45" x14ac:dyDescent="0.25">
      <c r="A2456" s="600" t="s">
        <v>5889</v>
      </c>
      <c r="C2456" s="597">
        <v>7433</v>
      </c>
      <c r="D2456" s="807">
        <v>0.05</v>
      </c>
      <c r="E2456" s="772">
        <f t="shared" si="123"/>
        <v>7805</v>
      </c>
      <c r="G2456" s="775" t="e">
        <f>VLOOKUP(A2456,#REF!,2,FALSE)</f>
        <v>#REF!</v>
      </c>
      <c r="M2456" s="9" t="str">
        <f t="shared" si="138"/>
        <v>Tensioned Myriad Reveal SightLine 251.4x447 HD Pro 1.3</v>
      </c>
      <c r="N2456" s="9" t="s">
        <v>397</v>
      </c>
      <c r="O2456" s="9" t="s">
        <v>310</v>
      </c>
      <c r="P2456" s="9" t="s">
        <v>311</v>
      </c>
      <c r="Q2456" s="9" t="s">
        <v>6003</v>
      </c>
      <c r="R2456" s="9" t="s">
        <v>6009</v>
      </c>
      <c r="S2456" s="9" t="s">
        <v>314</v>
      </c>
      <c r="T2456" s="82" t="s">
        <v>210</v>
      </c>
      <c r="U2456" s="879">
        <f t="shared" si="139"/>
        <v>251.4</v>
      </c>
      <c r="V2456" s="99" t="s">
        <v>207</v>
      </c>
      <c r="W2456" s="879">
        <v>447</v>
      </c>
      <c r="X2456" s="99" t="s">
        <v>207</v>
      </c>
      <c r="AC2456" s="9" t="e">
        <f>ROUND(AE2456*#REF!,0)</f>
        <v>#REF!</v>
      </c>
      <c r="AD2456" s="9" t="s">
        <v>207</v>
      </c>
      <c r="AE2456" s="9">
        <v>202</v>
      </c>
      <c r="AF2456" s="9" t="s">
        <v>315</v>
      </c>
      <c r="AG2456" s="14" t="str">
        <f t="shared" si="136"/>
        <v>251.4x447</v>
      </c>
      <c r="AH2456" s="14" t="s">
        <v>207</v>
      </c>
      <c r="AI2456" s="14" t="str">
        <f t="shared" si="137"/>
        <v>447x251.4</v>
      </c>
      <c r="AJ2456" s="14" t="s">
        <v>207</v>
      </c>
      <c r="AS2456" t="s">
        <v>5985</v>
      </c>
    </row>
    <row r="2457" spans="1:45" x14ac:dyDescent="0.25">
      <c r="A2457" s="600" t="s">
        <v>5892</v>
      </c>
      <c r="C2457" s="597">
        <v>7433</v>
      </c>
      <c r="D2457" s="807">
        <v>0.05</v>
      </c>
      <c r="E2457" s="772">
        <f t="shared" si="123"/>
        <v>7805</v>
      </c>
      <c r="G2457" s="775" t="e">
        <f>VLOOKUP(A2457,#REF!,2,FALSE)</f>
        <v>#REF!</v>
      </c>
      <c r="M2457" s="9" t="str">
        <f t="shared" si="138"/>
        <v>Tensioned Myriad Reveal SightLine 251.4x447 HD Pro ReView 0.9</v>
      </c>
      <c r="N2457" s="9" t="s">
        <v>397</v>
      </c>
      <c r="O2457" s="9" t="s">
        <v>310</v>
      </c>
      <c r="P2457" s="9" t="s">
        <v>311</v>
      </c>
      <c r="Q2457" s="9" t="s">
        <v>6003</v>
      </c>
      <c r="R2457" s="9" t="s">
        <v>6009</v>
      </c>
      <c r="S2457" s="9" t="s">
        <v>314</v>
      </c>
      <c r="T2457" s="82" t="s">
        <v>210</v>
      </c>
      <c r="U2457" s="879">
        <f t="shared" si="139"/>
        <v>251.4</v>
      </c>
      <c r="V2457" s="99" t="s">
        <v>207</v>
      </c>
      <c r="W2457" s="879">
        <v>447</v>
      </c>
      <c r="X2457" s="99" t="s">
        <v>207</v>
      </c>
      <c r="AC2457" s="9" t="e">
        <f>ROUND(AE2457*#REF!,0)</f>
        <v>#REF!</v>
      </c>
      <c r="AD2457" s="9" t="s">
        <v>207</v>
      </c>
      <c r="AE2457" s="9">
        <v>202</v>
      </c>
      <c r="AF2457" s="9" t="s">
        <v>315</v>
      </c>
      <c r="AG2457" s="14" t="str">
        <f t="shared" si="136"/>
        <v>251.4x447</v>
      </c>
      <c r="AH2457" s="14" t="s">
        <v>207</v>
      </c>
      <c r="AI2457" s="14" t="str">
        <f t="shared" si="137"/>
        <v>447x251.4</v>
      </c>
      <c r="AJ2457" s="14" t="s">
        <v>207</v>
      </c>
      <c r="AS2457" t="s">
        <v>5986</v>
      </c>
    </row>
    <row r="2458" spans="1:45" x14ac:dyDescent="0.25">
      <c r="A2458" s="600" t="s">
        <v>5895</v>
      </c>
      <c r="C2458" s="597">
        <v>6318</v>
      </c>
      <c r="D2458" s="807">
        <v>0.05</v>
      </c>
      <c r="E2458" s="772">
        <f t="shared" si="123"/>
        <v>6634</v>
      </c>
      <c r="G2458" s="775" t="e">
        <f>VLOOKUP(A2458,#REF!,2,FALSE)</f>
        <v>#REF!</v>
      </c>
      <c r="M2458" s="9" t="str">
        <f t="shared" si="138"/>
        <v>Tensioned Myriad Reveal SightLine 251.4x447 Da-Mat</v>
      </c>
      <c r="N2458" s="9" t="s">
        <v>397</v>
      </c>
      <c r="O2458" s="9" t="s">
        <v>310</v>
      </c>
      <c r="P2458" s="9" t="s">
        <v>311</v>
      </c>
      <c r="Q2458" s="9" t="s">
        <v>6003</v>
      </c>
      <c r="R2458" s="9" t="s">
        <v>6009</v>
      </c>
      <c r="S2458" s="9" t="s">
        <v>314</v>
      </c>
      <c r="T2458" s="82" t="s">
        <v>210</v>
      </c>
      <c r="U2458" s="879">
        <f t="shared" si="139"/>
        <v>251.4</v>
      </c>
      <c r="V2458" s="99" t="s">
        <v>207</v>
      </c>
      <c r="W2458" s="879">
        <v>447</v>
      </c>
      <c r="X2458" s="99" t="s">
        <v>207</v>
      </c>
      <c r="AC2458" s="9" t="e">
        <f>ROUND(AE2458*#REF!,0)</f>
        <v>#REF!</v>
      </c>
      <c r="AD2458" s="9" t="s">
        <v>207</v>
      </c>
      <c r="AE2458" s="9">
        <v>202</v>
      </c>
      <c r="AF2458" s="9" t="s">
        <v>315</v>
      </c>
      <c r="AG2458" s="14" t="str">
        <f t="shared" si="136"/>
        <v>251.4x447</v>
      </c>
      <c r="AH2458" s="14" t="s">
        <v>207</v>
      </c>
      <c r="AI2458" s="14" t="str">
        <f t="shared" si="137"/>
        <v>447x251.4</v>
      </c>
      <c r="AJ2458" s="14" t="s">
        <v>207</v>
      </c>
      <c r="AS2458" t="s">
        <v>5987</v>
      </c>
    </row>
    <row r="2459" spans="1:45" x14ac:dyDescent="0.25">
      <c r="A2459" s="600" t="s">
        <v>5881</v>
      </c>
      <c r="C2459" s="597">
        <v>8259</v>
      </c>
      <c r="D2459" s="807">
        <v>0.05</v>
      </c>
      <c r="E2459" s="772">
        <f t="shared" si="123"/>
        <v>8672</v>
      </c>
      <c r="G2459" s="775" t="e">
        <f>VLOOKUP(A2459,#REF!,2,FALSE)</f>
        <v>#REF!</v>
      </c>
      <c r="M2459" s="9" t="str">
        <f t="shared" ref="M2459:M2464" si="140">"Tensioned Myriad Reveal SightLine "&amp;AG2459&amp;" "&amp; AS2459</f>
        <v>Tensioned Myriad Reveal SightLine 274.4x487.8 HD Pro 0.9</v>
      </c>
      <c r="N2459" s="9" t="s">
        <v>397</v>
      </c>
      <c r="O2459" s="9" t="s">
        <v>310</v>
      </c>
      <c r="P2459" s="9" t="s">
        <v>311</v>
      </c>
      <c r="Q2459" s="9" t="s">
        <v>6003</v>
      </c>
      <c r="R2459" s="9" t="s">
        <v>6009</v>
      </c>
      <c r="S2459" s="9" t="s">
        <v>314</v>
      </c>
      <c r="T2459" s="82" t="s">
        <v>210</v>
      </c>
      <c r="U2459" s="879">
        <f t="shared" ref="U2459:U2464" si="141">ROUND(W2459/16*9,1)</f>
        <v>274.39999999999998</v>
      </c>
      <c r="V2459" s="99" t="s">
        <v>207</v>
      </c>
      <c r="W2459" s="879">
        <v>487.8</v>
      </c>
      <c r="X2459" s="99" t="s">
        <v>207</v>
      </c>
      <c r="AC2459" s="9" t="e">
        <f>ROUND(AE2459*#REF!,0)</f>
        <v>#REF!</v>
      </c>
      <c r="AD2459" s="9" t="s">
        <v>207</v>
      </c>
      <c r="AE2459" s="9">
        <v>220</v>
      </c>
      <c r="AF2459" s="9" t="s">
        <v>315</v>
      </c>
      <c r="AG2459" s="14" t="str">
        <f t="shared" si="136"/>
        <v>274.4x487.8</v>
      </c>
      <c r="AH2459" s="14" t="s">
        <v>207</v>
      </c>
      <c r="AI2459" s="14" t="str">
        <f t="shared" si="137"/>
        <v>487.8x274.4</v>
      </c>
      <c r="AJ2459" s="14" t="s">
        <v>207</v>
      </c>
      <c r="AS2459" t="s">
        <v>5982</v>
      </c>
    </row>
    <row r="2460" spans="1:45" x14ac:dyDescent="0.25">
      <c r="A2460" s="600" t="s">
        <v>5884</v>
      </c>
      <c r="C2460" s="597">
        <v>8259</v>
      </c>
      <c r="D2460" s="807">
        <v>0.05</v>
      </c>
      <c r="E2460" s="772">
        <f t="shared" si="123"/>
        <v>8672</v>
      </c>
      <c r="G2460" s="775" t="e">
        <f>VLOOKUP(A2460,#REF!,2,FALSE)</f>
        <v>#REF!</v>
      </c>
      <c r="M2460" s="9" t="str">
        <f t="shared" si="140"/>
        <v>Tensioned Myriad Reveal SightLine 274.4x487.8 HD Pro 1.1</v>
      </c>
      <c r="N2460" s="9" t="s">
        <v>397</v>
      </c>
      <c r="O2460" s="9" t="s">
        <v>310</v>
      </c>
      <c r="P2460" s="9" t="s">
        <v>311</v>
      </c>
      <c r="Q2460" s="9" t="s">
        <v>6003</v>
      </c>
      <c r="R2460" s="9" t="s">
        <v>6009</v>
      </c>
      <c r="S2460" s="9" t="s">
        <v>314</v>
      </c>
      <c r="T2460" s="82" t="s">
        <v>210</v>
      </c>
      <c r="U2460" s="879">
        <f t="shared" si="141"/>
        <v>274.39999999999998</v>
      </c>
      <c r="V2460" s="99" t="s">
        <v>207</v>
      </c>
      <c r="W2460" s="879">
        <v>487.8</v>
      </c>
      <c r="X2460" s="99" t="s">
        <v>207</v>
      </c>
      <c r="AC2460" s="9" t="e">
        <f>ROUND(AE2460*#REF!,0)</f>
        <v>#REF!</v>
      </c>
      <c r="AD2460" s="9" t="s">
        <v>207</v>
      </c>
      <c r="AE2460" s="9">
        <v>220</v>
      </c>
      <c r="AF2460" s="9" t="s">
        <v>315</v>
      </c>
      <c r="AG2460" s="14" t="str">
        <f t="shared" si="136"/>
        <v>274.4x487.8</v>
      </c>
      <c r="AH2460" s="14" t="s">
        <v>207</v>
      </c>
      <c r="AI2460" s="14" t="str">
        <f t="shared" si="137"/>
        <v>487.8x274.4</v>
      </c>
      <c r="AJ2460" s="14" t="s">
        <v>207</v>
      </c>
      <c r="AS2460" t="s">
        <v>5983</v>
      </c>
    </row>
    <row r="2461" spans="1:45" x14ac:dyDescent="0.25">
      <c r="A2461" s="600" t="s">
        <v>5887</v>
      </c>
      <c r="C2461" s="597">
        <v>8259</v>
      </c>
      <c r="D2461" s="807">
        <v>0.05</v>
      </c>
      <c r="E2461" s="772">
        <f t="shared" si="123"/>
        <v>8672</v>
      </c>
      <c r="G2461" s="775" t="e">
        <f>VLOOKUP(A2461,#REF!,2,FALSE)</f>
        <v>#REF!</v>
      </c>
      <c r="M2461" s="9" t="str">
        <f t="shared" si="140"/>
        <v>Tensioned Myriad Reveal SightLine 274.4x487.8 HD Pro 1.1 Contrast</v>
      </c>
      <c r="N2461" s="9" t="s">
        <v>397</v>
      </c>
      <c r="O2461" s="9" t="s">
        <v>310</v>
      </c>
      <c r="P2461" s="9" t="s">
        <v>311</v>
      </c>
      <c r="Q2461" s="9" t="s">
        <v>6003</v>
      </c>
      <c r="R2461" s="9" t="s">
        <v>6009</v>
      </c>
      <c r="S2461" s="9" t="s">
        <v>314</v>
      </c>
      <c r="T2461" s="82" t="s">
        <v>210</v>
      </c>
      <c r="U2461" s="879">
        <f t="shared" si="141"/>
        <v>274.39999999999998</v>
      </c>
      <c r="V2461" s="99" t="s">
        <v>207</v>
      </c>
      <c r="W2461" s="879">
        <v>487.8</v>
      </c>
      <c r="X2461" s="99" t="s">
        <v>207</v>
      </c>
      <c r="AC2461" s="9" t="e">
        <f>ROUND(AE2461*#REF!,0)</f>
        <v>#REF!</v>
      </c>
      <c r="AD2461" s="9" t="s">
        <v>207</v>
      </c>
      <c r="AE2461" s="9">
        <v>220</v>
      </c>
      <c r="AF2461" s="9" t="s">
        <v>315</v>
      </c>
      <c r="AG2461" s="14" t="str">
        <f t="shared" si="136"/>
        <v>274.4x487.8</v>
      </c>
      <c r="AH2461" s="14" t="s">
        <v>207</v>
      </c>
      <c r="AI2461" s="14" t="str">
        <f t="shared" si="137"/>
        <v>487.8x274.4</v>
      </c>
      <c r="AJ2461" s="14" t="s">
        <v>207</v>
      </c>
      <c r="AS2461" t="s">
        <v>5984</v>
      </c>
    </row>
    <row r="2462" spans="1:45" x14ac:dyDescent="0.25">
      <c r="A2462" s="600" t="s">
        <v>5890</v>
      </c>
      <c r="C2462" s="597">
        <v>8259</v>
      </c>
      <c r="D2462" s="807">
        <v>0.05</v>
      </c>
      <c r="E2462" s="772">
        <f t="shared" si="123"/>
        <v>8672</v>
      </c>
      <c r="G2462" s="775" t="e">
        <f>VLOOKUP(A2462,#REF!,2,FALSE)</f>
        <v>#REF!</v>
      </c>
      <c r="M2462" s="9" t="str">
        <f t="shared" si="140"/>
        <v>Tensioned Myriad Reveal SightLine 274.4x487.8 HD Pro 1.3</v>
      </c>
      <c r="N2462" s="9" t="s">
        <v>397</v>
      </c>
      <c r="O2462" s="9" t="s">
        <v>310</v>
      </c>
      <c r="P2462" s="9" t="s">
        <v>311</v>
      </c>
      <c r="Q2462" s="9" t="s">
        <v>6003</v>
      </c>
      <c r="R2462" s="9" t="s">
        <v>6009</v>
      </c>
      <c r="S2462" s="9" t="s">
        <v>314</v>
      </c>
      <c r="T2462" s="82" t="s">
        <v>210</v>
      </c>
      <c r="U2462" s="879">
        <f t="shared" si="141"/>
        <v>274.39999999999998</v>
      </c>
      <c r="V2462" s="99" t="s">
        <v>207</v>
      </c>
      <c r="W2462" s="879">
        <v>487.8</v>
      </c>
      <c r="X2462" s="99" t="s">
        <v>207</v>
      </c>
      <c r="AC2462" s="9" t="e">
        <f>ROUND(AE2462*#REF!,0)</f>
        <v>#REF!</v>
      </c>
      <c r="AD2462" s="9" t="s">
        <v>207</v>
      </c>
      <c r="AE2462" s="9">
        <v>220</v>
      </c>
      <c r="AF2462" s="9" t="s">
        <v>315</v>
      </c>
      <c r="AG2462" s="14" t="str">
        <f t="shared" si="136"/>
        <v>274.4x487.8</v>
      </c>
      <c r="AH2462" s="14" t="s">
        <v>207</v>
      </c>
      <c r="AI2462" s="14" t="str">
        <f t="shared" si="137"/>
        <v>487.8x274.4</v>
      </c>
      <c r="AJ2462" s="14" t="s">
        <v>207</v>
      </c>
      <c r="AS2462" t="s">
        <v>5985</v>
      </c>
    </row>
    <row r="2463" spans="1:45" x14ac:dyDescent="0.25">
      <c r="A2463" s="600" t="s">
        <v>5893</v>
      </c>
      <c r="C2463" s="597">
        <v>8259</v>
      </c>
      <c r="D2463" s="807">
        <v>0.05</v>
      </c>
      <c r="E2463" s="772">
        <f t="shared" si="123"/>
        <v>8672</v>
      </c>
      <c r="G2463" s="775" t="e">
        <f>VLOOKUP(A2463,#REF!,2,FALSE)</f>
        <v>#REF!</v>
      </c>
      <c r="M2463" s="9" t="str">
        <f t="shared" si="140"/>
        <v>Tensioned Myriad Reveal SightLine 274.4x487.8 HD Pro ReView 0.9</v>
      </c>
      <c r="N2463" s="9" t="s">
        <v>397</v>
      </c>
      <c r="O2463" s="9" t="s">
        <v>310</v>
      </c>
      <c r="P2463" s="9" t="s">
        <v>311</v>
      </c>
      <c r="Q2463" s="9" t="s">
        <v>6003</v>
      </c>
      <c r="R2463" s="9" t="s">
        <v>6009</v>
      </c>
      <c r="S2463" s="9" t="s">
        <v>314</v>
      </c>
      <c r="T2463" s="82" t="s">
        <v>210</v>
      </c>
      <c r="U2463" s="879">
        <f t="shared" si="141"/>
        <v>274.39999999999998</v>
      </c>
      <c r="V2463" s="99" t="s">
        <v>207</v>
      </c>
      <c r="W2463" s="879">
        <v>487.8</v>
      </c>
      <c r="X2463" s="99" t="s">
        <v>207</v>
      </c>
      <c r="AC2463" s="9" t="e">
        <f>ROUND(AE2463*#REF!,0)</f>
        <v>#REF!</v>
      </c>
      <c r="AD2463" s="9" t="s">
        <v>207</v>
      </c>
      <c r="AE2463" s="9">
        <v>220</v>
      </c>
      <c r="AF2463" s="9" t="s">
        <v>315</v>
      </c>
      <c r="AG2463" s="14" t="str">
        <f t="shared" si="136"/>
        <v>274.4x487.8</v>
      </c>
      <c r="AH2463" s="14" t="s">
        <v>207</v>
      </c>
      <c r="AI2463" s="14" t="str">
        <f t="shared" si="137"/>
        <v>487.8x274.4</v>
      </c>
      <c r="AJ2463" s="14" t="s">
        <v>207</v>
      </c>
      <c r="AS2463" t="s">
        <v>5986</v>
      </c>
    </row>
    <row r="2464" spans="1:45" x14ac:dyDescent="0.25">
      <c r="A2464" s="600" t="s">
        <v>5896</v>
      </c>
      <c r="C2464" s="597">
        <v>7021</v>
      </c>
      <c r="D2464" s="807">
        <v>0.05</v>
      </c>
      <c r="E2464" s="772">
        <f t="shared" si="123"/>
        <v>7372</v>
      </c>
      <c r="G2464" s="775" t="e">
        <f>VLOOKUP(A2464,#REF!,2,FALSE)</f>
        <v>#REF!</v>
      </c>
      <c r="M2464" s="9" t="str">
        <f t="shared" si="140"/>
        <v>Tensioned Myriad Reveal SightLine 274.4x487.8 Da-Mat</v>
      </c>
      <c r="N2464" s="9" t="s">
        <v>397</v>
      </c>
      <c r="O2464" s="9" t="s">
        <v>310</v>
      </c>
      <c r="P2464" s="9" t="s">
        <v>311</v>
      </c>
      <c r="Q2464" s="9" t="s">
        <v>6003</v>
      </c>
      <c r="R2464" s="9" t="s">
        <v>6009</v>
      </c>
      <c r="S2464" s="9" t="s">
        <v>314</v>
      </c>
      <c r="T2464" s="82" t="s">
        <v>210</v>
      </c>
      <c r="U2464" s="879">
        <f t="shared" si="141"/>
        <v>274.39999999999998</v>
      </c>
      <c r="V2464" s="99" t="s">
        <v>207</v>
      </c>
      <c r="W2464" s="879">
        <v>487.8</v>
      </c>
      <c r="X2464" s="99" t="s">
        <v>207</v>
      </c>
      <c r="AC2464" s="9" t="e">
        <f>ROUND(AE2464*#REF!,0)</f>
        <v>#REF!</v>
      </c>
      <c r="AD2464" s="9" t="s">
        <v>207</v>
      </c>
      <c r="AE2464" s="9">
        <v>220</v>
      </c>
      <c r="AF2464" s="9" t="s">
        <v>315</v>
      </c>
      <c r="AG2464" s="14" t="str">
        <f t="shared" si="136"/>
        <v>274.4x487.8</v>
      </c>
      <c r="AH2464" s="14" t="s">
        <v>207</v>
      </c>
      <c r="AI2464" s="14" t="str">
        <f t="shared" si="137"/>
        <v>487.8x274.4</v>
      </c>
      <c r="AJ2464" s="14" t="s">
        <v>207</v>
      </c>
      <c r="AS2464" t="s">
        <v>5987</v>
      </c>
    </row>
    <row r="2465" spans="1:45" x14ac:dyDescent="0.25">
      <c r="A2465" s="600" t="s">
        <v>5823</v>
      </c>
      <c r="C2465" s="597">
        <v>6607</v>
      </c>
      <c r="D2465" s="807">
        <v>0.05</v>
      </c>
      <c r="E2465" s="772">
        <f t="shared" si="123"/>
        <v>6937</v>
      </c>
      <c r="G2465" s="775" t="e">
        <f>VLOOKUP(A2465,#REF!,2,FALSE)</f>
        <v>#REF!</v>
      </c>
      <c r="M2465" s="9" t="str">
        <f t="shared" ref="M2465:M2470" si="142">"Tensioned Myriad Reveal SightLine "&amp;AG2465&amp;" "&amp; AS2465</f>
        <v>Tensioned Myriad Reveal SightLine 266.6x426.6 HD Pro 0.9</v>
      </c>
      <c r="N2465" s="9" t="s">
        <v>397</v>
      </c>
      <c r="O2465" s="9" t="s">
        <v>310</v>
      </c>
      <c r="P2465" s="9" t="s">
        <v>311</v>
      </c>
      <c r="Q2465" s="9" t="s">
        <v>6003</v>
      </c>
      <c r="R2465" s="9" t="s">
        <v>6009</v>
      </c>
      <c r="S2465" s="9" t="s">
        <v>348</v>
      </c>
      <c r="T2465" s="82" t="s">
        <v>204</v>
      </c>
      <c r="U2465" s="879">
        <f t="shared" ref="U2465:U2470" si="143">ROUND(W2465/16*10,1)</f>
        <v>266.60000000000002</v>
      </c>
      <c r="V2465" s="99" t="s">
        <v>207</v>
      </c>
      <c r="W2465" s="879">
        <v>426.6</v>
      </c>
      <c r="X2465" s="99" t="s">
        <v>207</v>
      </c>
      <c r="AC2465" s="9" t="e">
        <f>ROUND(AE2465*#REF!,0)</f>
        <v>#REF!</v>
      </c>
      <c r="AD2465" s="9" t="s">
        <v>207</v>
      </c>
      <c r="AE2465">
        <v>198</v>
      </c>
      <c r="AF2465" s="9" t="s">
        <v>315</v>
      </c>
      <c r="AG2465" s="14" t="str">
        <f t="shared" si="136"/>
        <v>266.6x426.6</v>
      </c>
      <c r="AH2465" s="14" t="s">
        <v>207</v>
      </c>
      <c r="AI2465" s="14" t="str">
        <f t="shared" si="137"/>
        <v>426.6x266.6</v>
      </c>
      <c r="AJ2465" s="14" t="s">
        <v>207</v>
      </c>
      <c r="AS2465" t="s">
        <v>5982</v>
      </c>
    </row>
    <row r="2466" spans="1:45" x14ac:dyDescent="0.25">
      <c r="A2466" s="600" t="s">
        <v>5826</v>
      </c>
      <c r="C2466" s="597">
        <v>6607</v>
      </c>
      <c r="D2466" s="807">
        <v>0.05</v>
      </c>
      <c r="E2466" s="772">
        <f t="shared" si="123"/>
        <v>6937</v>
      </c>
      <c r="G2466" s="775" t="e">
        <f>VLOOKUP(A2466,#REF!,2,FALSE)</f>
        <v>#REF!</v>
      </c>
      <c r="M2466" s="9" t="str">
        <f t="shared" si="142"/>
        <v>Tensioned Myriad Reveal SightLine 266.6x426.6 HD Pro 1.1</v>
      </c>
      <c r="N2466" s="9" t="s">
        <v>397</v>
      </c>
      <c r="O2466" s="9" t="s">
        <v>310</v>
      </c>
      <c r="P2466" s="9" t="s">
        <v>311</v>
      </c>
      <c r="Q2466" s="9" t="s">
        <v>6003</v>
      </c>
      <c r="R2466" s="9" t="s">
        <v>6009</v>
      </c>
      <c r="S2466" s="9" t="s">
        <v>348</v>
      </c>
      <c r="T2466" s="82" t="s">
        <v>204</v>
      </c>
      <c r="U2466" s="879">
        <f t="shared" si="143"/>
        <v>266.60000000000002</v>
      </c>
      <c r="V2466" s="99" t="s">
        <v>207</v>
      </c>
      <c r="W2466" s="879">
        <v>426.6</v>
      </c>
      <c r="X2466" s="99" t="s">
        <v>207</v>
      </c>
      <c r="AC2466" s="9" t="e">
        <f>ROUND(AE2466*#REF!,0)</f>
        <v>#REF!</v>
      </c>
      <c r="AD2466" s="9" t="s">
        <v>207</v>
      </c>
      <c r="AE2466">
        <v>198</v>
      </c>
      <c r="AF2466" s="9" t="s">
        <v>315</v>
      </c>
      <c r="AG2466" s="14" t="str">
        <f t="shared" si="136"/>
        <v>266.6x426.6</v>
      </c>
      <c r="AH2466" s="14" t="s">
        <v>207</v>
      </c>
      <c r="AI2466" s="14" t="str">
        <f t="shared" si="137"/>
        <v>426.6x266.6</v>
      </c>
      <c r="AJ2466" s="14" t="s">
        <v>207</v>
      </c>
      <c r="AS2466" t="s">
        <v>5983</v>
      </c>
    </row>
    <row r="2467" spans="1:45" x14ac:dyDescent="0.25">
      <c r="A2467" s="600" t="s">
        <v>5829</v>
      </c>
      <c r="C2467" s="597">
        <v>6607</v>
      </c>
      <c r="D2467" s="807">
        <v>0.05</v>
      </c>
      <c r="E2467" s="772">
        <f t="shared" si="123"/>
        <v>6937</v>
      </c>
      <c r="G2467" s="775" t="e">
        <f>VLOOKUP(A2467,#REF!,2,FALSE)</f>
        <v>#REF!</v>
      </c>
      <c r="M2467" s="9" t="str">
        <f t="shared" si="142"/>
        <v>Tensioned Myriad Reveal SightLine 266.6x426.6 HD Pro 1.1 Contrast</v>
      </c>
      <c r="N2467" s="9" t="s">
        <v>397</v>
      </c>
      <c r="O2467" s="9" t="s">
        <v>310</v>
      </c>
      <c r="P2467" s="9" t="s">
        <v>311</v>
      </c>
      <c r="Q2467" s="9" t="s">
        <v>6003</v>
      </c>
      <c r="R2467" s="9" t="s">
        <v>6009</v>
      </c>
      <c r="S2467" s="9" t="s">
        <v>348</v>
      </c>
      <c r="T2467" s="82" t="s">
        <v>204</v>
      </c>
      <c r="U2467" s="879">
        <f t="shared" si="143"/>
        <v>266.60000000000002</v>
      </c>
      <c r="V2467" s="99" t="s">
        <v>207</v>
      </c>
      <c r="W2467" s="879">
        <v>426.6</v>
      </c>
      <c r="X2467" s="99" t="s">
        <v>207</v>
      </c>
      <c r="AC2467" s="9" t="e">
        <f>ROUND(AE2467*#REF!,0)</f>
        <v>#REF!</v>
      </c>
      <c r="AD2467" s="9" t="s">
        <v>207</v>
      </c>
      <c r="AE2467">
        <v>198</v>
      </c>
      <c r="AF2467" s="9" t="s">
        <v>315</v>
      </c>
      <c r="AG2467" s="14" t="str">
        <f t="shared" si="136"/>
        <v>266.6x426.6</v>
      </c>
      <c r="AH2467" s="14" t="s">
        <v>207</v>
      </c>
      <c r="AI2467" s="14" t="str">
        <f t="shared" si="137"/>
        <v>426.6x266.6</v>
      </c>
      <c r="AJ2467" s="14" t="s">
        <v>207</v>
      </c>
      <c r="AS2467" t="s">
        <v>5984</v>
      </c>
    </row>
    <row r="2468" spans="1:45" x14ac:dyDescent="0.25">
      <c r="A2468" s="600" t="s">
        <v>5832</v>
      </c>
      <c r="C2468" s="597">
        <v>6607</v>
      </c>
      <c r="D2468" s="807">
        <v>0.05</v>
      </c>
      <c r="E2468" s="772">
        <f t="shared" si="123"/>
        <v>6937</v>
      </c>
      <c r="G2468" s="775" t="e">
        <f>VLOOKUP(A2468,#REF!,2,FALSE)</f>
        <v>#REF!</v>
      </c>
      <c r="M2468" s="9" t="str">
        <f t="shared" si="142"/>
        <v>Tensioned Myriad Reveal SightLine 266.6x426.6 HD Pro 1.3</v>
      </c>
      <c r="N2468" s="9" t="s">
        <v>397</v>
      </c>
      <c r="O2468" s="9" t="s">
        <v>310</v>
      </c>
      <c r="P2468" s="9" t="s">
        <v>311</v>
      </c>
      <c r="Q2468" s="9" t="s">
        <v>6003</v>
      </c>
      <c r="R2468" s="9" t="s">
        <v>6009</v>
      </c>
      <c r="S2468" s="9" t="s">
        <v>348</v>
      </c>
      <c r="T2468" s="82" t="s">
        <v>204</v>
      </c>
      <c r="U2468" s="879">
        <f t="shared" si="143"/>
        <v>266.60000000000002</v>
      </c>
      <c r="V2468" s="99" t="s">
        <v>207</v>
      </c>
      <c r="W2468" s="879">
        <v>426.6</v>
      </c>
      <c r="X2468" s="99" t="s">
        <v>207</v>
      </c>
      <c r="AC2468" s="9" t="e">
        <f>ROUND(AE2468*#REF!,0)</f>
        <v>#REF!</v>
      </c>
      <c r="AD2468" s="9" t="s">
        <v>207</v>
      </c>
      <c r="AE2468">
        <v>198</v>
      </c>
      <c r="AF2468" s="9" t="s">
        <v>315</v>
      </c>
      <c r="AG2468" s="14" t="str">
        <f t="shared" si="136"/>
        <v>266.6x426.6</v>
      </c>
      <c r="AH2468" s="14" t="s">
        <v>207</v>
      </c>
      <c r="AI2468" s="14" t="str">
        <f t="shared" si="137"/>
        <v>426.6x266.6</v>
      </c>
      <c r="AJ2468" s="14" t="s">
        <v>207</v>
      </c>
      <c r="AS2468" t="s">
        <v>5985</v>
      </c>
    </row>
    <row r="2469" spans="1:45" x14ac:dyDescent="0.25">
      <c r="A2469" s="600" t="s">
        <v>5835</v>
      </c>
      <c r="C2469" s="597">
        <v>6607</v>
      </c>
      <c r="D2469" s="807">
        <v>0.05</v>
      </c>
      <c r="E2469" s="772">
        <f t="shared" si="123"/>
        <v>6937</v>
      </c>
      <c r="G2469" s="775" t="e">
        <f>VLOOKUP(A2469,#REF!,2,FALSE)</f>
        <v>#REF!</v>
      </c>
      <c r="M2469" s="9" t="str">
        <f t="shared" si="142"/>
        <v>Tensioned Myriad Reveal SightLine 266.6x426.6 HD Pro ReView 0.9</v>
      </c>
      <c r="N2469" s="9" t="s">
        <v>397</v>
      </c>
      <c r="O2469" s="9" t="s">
        <v>310</v>
      </c>
      <c r="P2469" s="9" t="s">
        <v>311</v>
      </c>
      <c r="Q2469" s="9" t="s">
        <v>6003</v>
      </c>
      <c r="R2469" s="9" t="s">
        <v>6009</v>
      </c>
      <c r="S2469" s="9" t="s">
        <v>348</v>
      </c>
      <c r="T2469" s="82" t="s">
        <v>204</v>
      </c>
      <c r="U2469" s="879">
        <f t="shared" si="143"/>
        <v>266.60000000000002</v>
      </c>
      <c r="V2469" s="99" t="s">
        <v>207</v>
      </c>
      <c r="W2469" s="879">
        <v>426.6</v>
      </c>
      <c r="X2469" s="99" t="s">
        <v>207</v>
      </c>
      <c r="AC2469" s="9" t="e">
        <f>ROUND(AE2469*#REF!,0)</f>
        <v>#REF!</v>
      </c>
      <c r="AD2469" s="9" t="s">
        <v>207</v>
      </c>
      <c r="AE2469">
        <v>198</v>
      </c>
      <c r="AF2469" s="9" t="s">
        <v>315</v>
      </c>
      <c r="AG2469" s="14" t="str">
        <f t="shared" si="136"/>
        <v>266.6x426.6</v>
      </c>
      <c r="AH2469" s="14" t="s">
        <v>207</v>
      </c>
      <c r="AI2469" s="14" t="str">
        <f t="shared" si="137"/>
        <v>426.6x266.6</v>
      </c>
      <c r="AJ2469" s="14" t="s">
        <v>207</v>
      </c>
      <c r="AS2469" t="s">
        <v>5986</v>
      </c>
    </row>
    <row r="2470" spans="1:45" x14ac:dyDescent="0.25">
      <c r="A2470" s="600" t="s">
        <v>5838</v>
      </c>
      <c r="C2470" s="597">
        <v>5616</v>
      </c>
      <c r="D2470" s="807">
        <v>0.05</v>
      </c>
      <c r="E2470" s="772">
        <f t="shared" si="123"/>
        <v>5897</v>
      </c>
      <c r="G2470" s="775" t="e">
        <f>VLOOKUP(A2470,#REF!,2,FALSE)</f>
        <v>#REF!</v>
      </c>
      <c r="M2470" s="9" t="str">
        <f t="shared" si="142"/>
        <v>Tensioned Myriad Reveal SightLine 266.6x426.6 Da-Mat</v>
      </c>
      <c r="N2470" s="9" t="s">
        <v>397</v>
      </c>
      <c r="O2470" s="9" t="s">
        <v>310</v>
      </c>
      <c r="P2470" s="9" t="s">
        <v>311</v>
      </c>
      <c r="Q2470" s="9" t="s">
        <v>6003</v>
      </c>
      <c r="R2470" s="9" t="s">
        <v>6009</v>
      </c>
      <c r="S2470" s="9" t="s">
        <v>348</v>
      </c>
      <c r="T2470" s="82" t="s">
        <v>204</v>
      </c>
      <c r="U2470" s="879">
        <f t="shared" si="143"/>
        <v>266.60000000000002</v>
      </c>
      <c r="V2470" s="99" t="s">
        <v>207</v>
      </c>
      <c r="W2470" s="879">
        <v>426.6</v>
      </c>
      <c r="X2470" s="99" t="s">
        <v>207</v>
      </c>
      <c r="AC2470" s="9" t="e">
        <f>ROUND(AE2470*#REF!,0)</f>
        <v>#REF!</v>
      </c>
      <c r="AD2470" s="9" t="s">
        <v>207</v>
      </c>
      <c r="AE2470">
        <v>198</v>
      </c>
      <c r="AF2470" s="9" t="s">
        <v>315</v>
      </c>
      <c r="AG2470" s="14" t="str">
        <f t="shared" si="136"/>
        <v>266.6x426.6</v>
      </c>
      <c r="AH2470" s="14" t="s">
        <v>207</v>
      </c>
      <c r="AI2470" s="14" t="str">
        <f t="shared" si="137"/>
        <v>426.6x266.6</v>
      </c>
      <c r="AJ2470" s="14" t="s">
        <v>207</v>
      </c>
      <c r="AS2470" t="s">
        <v>5987</v>
      </c>
    </row>
    <row r="2471" spans="1:45" x14ac:dyDescent="0.25">
      <c r="A2471" s="600" t="s">
        <v>5824</v>
      </c>
      <c r="C2471" s="597">
        <v>7433</v>
      </c>
      <c r="D2471" s="807">
        <v>0.05</v>
      </c>
      <c r="E2471" s="772">
        <f t="shared" si="123"/>
        <v>7805</v>
      </c>
      <c r="G2471" s="775" t="e">
        <f>VLOOKUP(A2471,#REF!,2,FALSE)</f>
        <v>#REF!</v>
      </c>
      <c r="M2471" s="9" t="str">
        <f t="shared" ref="M2471:M2476" si="144">"Tensioned Myriad Reveal SightLine "&amp;AG2471&amp;" "&amp; AS2471</f>
        <v>Tensioned Myriad Reveal SightLine 279.4x447 HD Pro 0.9</v>
      </c>
      <c r="N2471" s="9" t="s">
        <v>397</v>
      </c>
      <c r="O2471" s="9" t="s">
        <v>310</v>
      </c>
      <c r="P2471" s="9" t="s">
        <v>311</v>
      </c>
      <c r="Q2471" s="9" t="s">
        <v>6003</v>
      </c>
      <c r="R2471" s="9" t="s">
        <v>6009</v>
      </c>
      <c r="S2471" s="9" t="s">
        <v>348</v>
      </c>
      <c r="T2471" s="82" t="s">
        <v>204</v>
      </c>
      <c r="U2471" s="879">
        <f t="shared" ref="U2471:U2476" si="145">ROUND(W2471/16*10,1)</f>
        <v>279.39999999999998</v>
      </c>
      <c r="V2471" s="99" t="s">
        <v>207</v>
      </c>
      <c r="W2471" s="879">
        <v>447</v>
      </c>
      <c r="X2471" s="99" t="s">
        <v>207</v>
      </c>
      <c r="AC2471" s="9" t="e">
        <f>ROUND(AE2471*#REF!,0)</f>
        <v>#REF!</v>
      </c>
      <c r="AD2471" s="9" t="s">
        <v>207</v>
      </c>
      <c r="AE2471">
        <v>208</v>
      </c>
      <c r="AF2471" s="9" t="s">
        <v>315</v>
      </c>
      <c r="AG2471" s="14" t="str">
        <f t="shared" si="136"/>
        <v>279.4x447</v>
      </c>
      <c r="AH2471" s="14" t="s">
        <v>207</v>
      </c>
      <c r="AI2471" s="14" t="str">
        <f t="shared" si="137"/>
        <v>447x279.4</v>
      </c>
      <c r="AJ2471" s="14" t="s">
        <v>207</v>
      </c>
      <c r="AS2471" t="s">
        <v>5982</v>
      </c>
    </row>
    <row r="2472" spans="1:45" x14ac:dyDescent="0.25">
      <c r="A2472" s="600" t="s">
        <v>5827</v>
      </c>
      <c r="C2472" s="597">
        <v>7433</v>
      </c>
      <c r="D2472" s="807">
        <v>0.05</v>
      </c>
      <c r="E2472" s="772">
        <f t="shared" si="123"/>
        <v>7805</v>
      </c>
      <c r="G2472" s="775" t="e">
        <f>VLOOKUP(A2472,#REF!,2,FALSE)</f>
        <v>#REF!</v>
      </c>
      <c r="M2472" s="9" t="str">
        <f t="shared" si="144"/>
        <v>Tensioned Myriad Reveal SightLine 279.4x447 HD Pro 1.1</v>
      </c>
      <c r="N2472" s="9" t="s">
        <v>397</v>
      </c>
      <c r="O2472" s="9" t="s">
        <v>310</v>
      </c>
      <c r="P2472" s="9" t="s">
        <v>311</v>
      </c>
      <c r="Q2472" s="9" t="s">
        <v>6003</v>
      </c>
      <c r="R2472" s="9" t="s">
        <v>6009</v>
      </c>
      <c r="S2472" s="9" t="s">
        <v>348</v>
      </c>
      <c r="T2472" s="82" t="s">
        <v>204</v>
      </c>
      <c r="U2472" s="879">
        <f t="shared" si="145"/>
        <v>279.39999999999998</v>
      </c>
      <c r="V2472" s="99" t="s">
        <v>207</v>
      </c>
      <c r="W2472" s="879">
        <v>447</v>
      </c>
      <c r="X2472" s="99" t="s">
        <v>207</v>
      </c>
      <c r="AC2472" s="9" t="e">
        <f>ROUND(AE2472*#REF!,0)</f>
        <v>#REF!</v>
      </c>
      <c r="AD2472" s="9" t="s">
        <v>207</v>
      </c>
      <c r="AE2472">
        <v>208</v>
      </c>
      <c r="AF2472" s="9" t="s">
        <v>315</v>
      </c>
      <c r="AG2472" s="14" t="str">
        <f t="shared" si="136"/>
        <v>279.4x447</v>
      </c>
      <c r="AH2472" s="14" t="s">
        <v>207</v>
      </c>
      <c r="AI2472" s="14" t="str">
        <f t="shared" si="137"/>
        <v>447x279.4</v>
      </c>
      <c r="AJ2472" s="14" t="s">
        <v>207</v>
      </c>
      <c r="AS2472" t="s">
        <v>5983</v>
      </c>
    </row>
    <row r="2473" spans="1:45" x14ac:dyDescent="0.25">
      <c r="A2473" s="600" t="s">
        <v>5830</v>
      </c>
      <c r="C2473" s="597">
        <v>7433</v>
      </c>
      <c r="D2473" s="807">
        <v>0.05</v>
      </c>
      <c r="E2473" s="772">
        <f t="shared" si="123"/>
        <v>7805</v>
      </c>
      <c r="G2473" s="775" t="e">
        <f>VLOOKUP(A2473,#REF!,2,FALSE)</f>
        <v>#REF!</v>
      </c>
      <c r="M2473" s="9" t="str">
        <f t="shared" si="144"/>
        <v>Tensioned Myriad Reveal SightLine 279.4x447 HD Pro 1.1 Contrast</v>
      </c>
      <c r="N2473" s="9" t="s">
        <v>397</v>
      </c>
      <c r="O2473" s="9" t="s">
        <v>310</v>
      </c>
      <c r="P2473" s="9" t="s">
        <v>311</v>
      </c>
      <c r="Q2473" s="9" t="s">
        <v>6003</v>
      </c>
      <c r="R2473" s="9" t="s">
        <v>6009</v>
      </c>
      <c r="S2473" s="9" t="s">
        <v>348</v>
      </c>
      <c r="T2473" s="82" t="s">
        <v>204</v>
      </c>
      <c r="U2473" s="879">
        <f t="shared" si="145"/>
        <v>279.39999999999998</v>
      </c>
      <c r="V2473" s="99" t="s">
        <v>207</v>
      </c>
      <c r="W2473" s="879">
        <v>447</v>
      </c>
      <c r="X2473" s="99" t="s">
        <v>207</v>
      </c>
      <c r="AC2473" s="9" t="e">
        <f>ROUND(AE2473*#REF!,0)</f>
        <v>#REF!</v>
      </c>
      <c r="AD2473" s="9" t="s">
        <v>207</v>
      </c>
      <c r="AE2473">
        <v>208</v>
      </c>
      <c r="AF2473" s="9" t="s">
        <v>315</v>
      </c>
      <c r="AG2473" s="14" t="str">
        <f t="shared" si="136"/>
        <v>279.4x447</v>
      </c>
      <c r="AH2473" s="14" t="s">
        <v>207</v>
      </c>
      <c r="AI2473" s="14" t="str">
        <f t="shared" si="137"/>
        <v>447x279.4</v>
      </c>
      <c r="AJ2473" s="14" t="s">
        <v>207</v>
      </c>
      <c r="AS2473" t="s">
        <v>5984</v>
      </c>
    </row>
    <row r="2474" spans="1:45" x14ac:dyDescent="0.25">
      <c r="A2474" s="600" t="s">
        <v>5833</v>
      </c>
      <c r="C2474" s="597">
        <v>7433</v>
      </c>
      <c r="D2474" s="807">
        <v>0.05</v>
      </c>
      <c r="E2474" s="772">
        <f t="shared" si="123"/>
        <v>7805</v>
      </c>
      <c r="G2474" s="775" t="e">
        <f>VLOOKUP(A2474,#REF!,2,FALSE)</f>
        <v>#REF!</v>
      </c>
      <c r="M2474" s="9" t="str">
        <f t="shared" si="144"/>
        <v>Tensioned Myriad Reveal SightLine 279.4x447 HD Pro 1.3</v>
      </c>
      <c r="N2474" s="9" t="s">
        <v>397</v>
      </c>
      <c r="O2474" s="9" t="s">
        <v>310</v>
      </c>
      <c r="P2474" s="9" t="s">
        <v>311</v>
      </c>
      <c r="Q2474" s="9" t="s">
        <v>6003</v>
      </c>
      <c r="R2474" s="9" t="s">
        <v>6009</v>
      </c>
      <c r="S2474" s="9" t="s">
        <v>348</v>
      </c>
      <c r="T2474" s="82" t="s">
        <v>204</v>
      </c>
      <c r="U2474" s="879">
        <f t="shared" si="145"/>
        <v>279.39999999999998</v>
      </c>
      <c r="V2474" s="99" t="s">
        <v>207</v>
      </c>
      <c r="W2474" s="879">
        <v>447</v>
      </c>
      <c r="X2474" s="99" t="s">
        <v>207</v>
      </c>
      <c r="AC2474" s="9" t="e">
        <f>ROUND(AE2474*#REF!,0)</f>
        <v>#REF!</v>
      </c>
      <c r="AD2474" s="9" t="s">
        <v>207</v>
      </c>
      <c r="AE2474">
        <v>208</v>
      </c>
      <c r="AF2474" s="9" t="s">
        <v>315</v>
      </c>
      <c r="AG2474" s="14" t="str">
        <f t="shared" si="136"/>
        <v>279.4x447</v>
      </c>
      <c r="AH2474" s="14" t="s">
        <v>207</v>
      </c>
      <c r="AI2474" s="14" t="str">
        <f t="shared" si="137"/>
        <v>447x279.4</v>
      </c>
      <c r="AJ2474" s="14" t="s">
        <v>207</v>
      </c>
      <c r="AS2474" t="s">
        <v>5985</v>
      </c>
    </row>
    <row r="2475" spans="1:45" x14ac:dyDescent="0.25">
      <c r="A2475" s="600" t="s">
        <v>5836</v>
      </c>
      <c r="C2475" s="597">
        <v>7433</v>
      </c>
      <c r="D2475" s="807">
        <v>0.05</v>
      </c>
      <c r="E2475" s="772">
        <f t="shared" ref="E2475:E2531" si="146">ROUND(C2475*(1+D2475),0)</f>
        <v>7805</v>
      </c>
      <c r="G2475" s="775" t="e">
        <f>VLOOKUP(A2475,#REF!,2,FALSE)</f>
        <v>#REF!</v>
      </c>
      <c r="M2475" s="9" t="str">
        <f t="shared" si="144"/>
        <v>Tensioned Myriad Reveal SightLine 279.4x447 HD Pro ReView 0.9</v>
      </c>
      <c r="N2475" s="9" t="s">
        <v>397</v>
      </c>
      <c r="O2475" s="9" t="s">
        <v>310</v>
      </c>
      <c r="P2475" s="9" t="s">
        <v>311</v>
      </c>
      <c r="Q2475" s="9" t="s">
        <v>6003</v>
      </c>
      <c r="R2475" s="9" t="s">
        <v>6009</v>
      </c>
      <c r="S2475" s="9" t="s">
        <v>348</v>
      </c>
      <c r="T2475" s="82" t="s">
        <v>204</v>
      </c>
      <c r="U2475" s="879">
        <f t="shared" si="145"/>
        <v>279.39999999999998</v>
      </c>
      <c r="V2475" s="99" t="s">
        <v>207</v>
      </c>
      <c r="W2475" s="879">
        <v>447</v>
      </c>
      <c r="X2475" s="99" t="s">
        <v>207</v>
      </c>
      <c r="AC2475" s="9" t="e">
        <f>ROUND(AE2475*#REF!,0)</f>
        <v>#REF!</v>
      </c>
      <c r="AD2475" s="9" t="s">
        <v>207</v>
      </c>
      <c r="AE2475">
        <v>208</v>
      </c>
      <c r="AF2475" s="9" t="s">
        <v>315</v>
      </c>
      <c r="AG2475" s="14" t="str">
        <f t="shared" si="136"/>
        <v>279.4x447</v>
      </c>
      <c r="AH2475" s="14" t="s">
        <v>207</v>
      </c>
      <c r="AI2475" s="14" t="str">
        <f t="shared" si="137"/>
        <v>447x279.4</v>
      </c>
      <c r="AJ2475" s="14" t="s">
        <v>207</v>
      </c>
      <c r="AS2475" t="s">
        <v>5986</v>
      </c>
    </row>
    <row r="2476" spans="1:45" x14ac:dyDescent="0.25">
      <c r="A2476" s="600" t="s">
        <v>5839</v>
      </c>
      <c r="C2476" s="597">
        <v>6318</v>
      </c>
      <c r="D2476" s="807">
        <v>0.05</v>
      </c>
      <c r="E2476" s="772">
        <f t="shared" si="146"/>
        <v>6634</v>
      </c>
      <c r="G2476" s="775" t="e">
        <f>VLOOKUP(A2476,#REF!,2,FALSE)</f>
        <v>#REF!</v>
      </c>
      <c r="M2476" s="9" t="str">
        <f t="shared" si="144"/>
        <v>Tensioned Myriad Reveal SightLine 279.4x447 Da-Mat</v>
      </c>
      <c r="N2476" s="9" t="s">
        <v>397</v>
      </c>
      <c r="O2476" s="9" t="s">
        <v>310</v>
      </c>
      <c r="P2476" s="9" t="s">
        <v>311</v>
      </c>
      <c r="Q2476" s="9" t="s">
        <v>6003</v>
      </c>
      <c r="R2476" s="9" t="s">
        <v>6009</v>
      </c>
      <c r="S2476" s="9" t="s">
        <v>348</v>
      </c>
      <c r="T2476" s="82" t="s">
        <v>204</v>
      </c>
      <c r="U2476" s="879">
        <f t="shared" si="145"/>
        <v>279.39999999999998</v>
      </c>
      <c r="V2476" s="99" t="s">
        <v>207</v>
      </c>
      <c r="W2476" s="879">
        <v>447</v>
      </c>
      <c r="X2476" s="99" t="s">
        <v>207</v>
      </c>
      <c r="AC2476" s="9" t="e">
        <f>ROUND(AE2476*#REF!,0)</f>
        <v>#REF!</v>
      </c>
      <c r="AD2476" s="9" t="s">
        <v>207</v>
      </c>
      <c r="AE2476">
        <v>208</v>
      </c>
      <c r="AF2476" s="9" t="s">
        <v>315</v>
      </c>
      <c r="AG2476" s="14" t="str">
        <f t="shared" si="136"/>
        <v>279.4x447</v>
      </c>
      <c r="AH2476" s="14" t="s">
        <v>207</v>
      </c>
      <c r="AI2476" s="14" t="str">
        <f t="shared" si="137"/>
        <v>447x279.4</v>
      </c>
      <c r="AJ2476" s="14" t="s">
        <v>207</v>
      </c>
      <c r="AS2476" t="s">
        <v>5987</v>
      </c>
    </row>
    <row r="2477" spans="1:45" x14ac:dyDescent="0.25">
      <c r="A2477" s="600" t="s">
        <v>5825</v>
      </c>
      <c r="C2477" s="597">
        <v>8259</v>
      </c>
      <c r="D2477" s="807">
        <v>0.05</v>
      </c>
      <c r="E2477" s="772">
        <f t="shared" si="146"/>
        <v>8672</v>
      </c>
      <c r="G2477" s="775" t="e">
        <f>VLOOKUP(A2477,#REF!,2,FALSE)</f>
        <v>#REF!</v>
      </c>
      <c r="M2477" s="9" t="str">
        <f t="shared" ref="M2477:M2482" si="147">"Tensioned Myriad Reveal SightLine "&amp;AG2477&amp;" "&amp; AS2477</f>
        <v>Tensioned Myriad Reveal SightLine 304.9x487.8 HD Pro 0.9</v>
      </c>
      <c r="N2477" s="9" t="s">
        <v>397</v>
      </c>
      <c r="O2477" s="9" t="s">
        <v>310</v>
      </c>
      <c r="P2477" s="9" t="s">
        <v>311</v>
      </c>
      <c r="Q2477" s="9" t="s">
        <v>6003</v>
      </c>
      <c r="R2477" s="9" t="s">
        <v>6009</v>
      </c>
      <c r="S2477" s="9" t="s">
        <v>348</v>
      </c>
      <c r="T2477" s="82" t="s">
        <v>204</v>
      </c>
      <c r="U2477" s="879">
        <f t="shared" ref="U2477:U2482" si="148">ROUND(W2477/16*10,1)</f>
        <v>304.89999999999998</v>
      </c>
      <c r="V2477" s="99" t="s">
        <v>207</v>
      </c>
      <c r="W2477" s="879">
        <v>487.8</v>
      </c>
      <c r="X2477" s="99" t="s">
        <v>207</v>
      </c>
      <c r="AC2477" s="9" t="e">
        <f>ROUND(AE2477*#REF!,0)</f>
        <v>#REF!</v>
      </c>
      <c r="AD2477" s="9" t="s">
        <v>207</v>
      </c>
      <c r="AE2477">
        <v>226</v>
      </c>
      <c r="AF2477" s="9" t="s">
        <v>315</v>
      </c>
      <c r="AG2477" s="14" t="str">
        <f t="shared" si="136"/>
        <v>304.9x487.8</v>
      </c>
      <c r="AH2477" s="14" t="s">
        <v>207</v>
      </c>
      <c r="AI2477" s="14" t="str">
        <f t="shared" si="137"/>
        <v>487.8x304.9</v>
      </c>
      <c r="AJ2477" s="14" t="s">
        <v>207</v>
      </c>
      <c r="AS2477" t="s">
        <v>5982</v>
      </c>
    </row>
    <row r="2478" spans="1:45" x14ac:dyDescent="0.25">
      <c r="A2478" s="600" t="s">
        <v>5828</v>
      </c>
      <c r="C2478" s="597">
        <v>8259</v>
      </c>
      <c r="D2478" s="807">
        <v>0.05</v>
      </c>
      <c r="E2478" s="772">
        <f t="shared" si="146"/>
        <v>8672</v>
      </c>
      <c r="G2478" s="775" t="e">
        <f>VLOOKUP(A2478,#REF!,2,FALSE)</f>
        <v>#REF!</v>
      </c>
      <c r="M2478" s="9" t="str">
        <f t="shared" si="147"/>
        <v>Tensioned Myriad Reveal SightLine 304.9x487.8 HD Pro 1.1</v>
      </c>
      <c r="N2478" s="9" t="s">
        <v>397</v>
      </c>
      <c r="O2478" s="9" t="s">
        <v>310</v>
      </c>
      <c r="P2478" s="9" t="s">
        <v>311</v>
      </c>
      <c r="Q2478" s="9" t="s">
        <v>6003</v>
      </c>
      <c r="R2478" s="9" t="s">
        <v>6009</v>
      </c>
      <c r="S2478" s="9" t="s">
        <v>348</v>
      </c>
      <c r="T2478" s="82" t="s">
        <v>204</v>
      </c>
      <c r="U2478" s="879">
        <f t="shared" si="148"/>
        <v>304.89999999999998</v>
      </c>
      <c r="V2478" s="99" t="s">
        <v>207</v>
      </c>
      <c r="W2478" s="879">
        <v>487.8</v>
      </c>
      <c r="X2478" s="99" t="s">
        <v>207</v>
      </c>
      <c r="AC2478" s="9" t="e">
        <f>ROUND(AE2478*#REF!,0)</f>
        <v>#REF!</v>
      </c>
      <c r="AD2478" s="9" t="s">
        <v>207</v>
      </c>
      <c r="AE2478">
        <v>226</v>
      </c>
      <c r="AF2478" s="9" t="s">
        <v>315</v>
      </c>
      <c r="AG2478" s="14" t="str">
        <f t="shared" si="136"/>
        <v>304.9x487.8</v>
      </c>
      <c r="AH2478" s="14" t="s">
        <v>207</v>
      </c>
      <c r="AI2478" s="14" t="str">
        <f t="shared" si="137"/>
        <v>487.8x304.9</v>
      </c>
      <c r="AJ2478" s="14" t="s">
        <v>207</v>
      </c>
      <c r="AS2478" t="s">
        <v>5983</v>
      </c>
    </row>
    <row r="2479" spans="1:45" x14ac:dyDescent="0.25">
      <c r="A2479" s="600" t="s">
        <v>5831</v>
      </c>
      <c r="C2479" s="597">
        <v>8259</v>
      </c>
      <c r="D2479" s="807">
        <v>0.05</v>
      </c>
      <c r="E2479" s="772">
        <f t="shared" si="146"/>
        <v>8672</v>
      </c>
      <c r="G2479" s="775" t="e">
        <f>VLOOKUP(A2479,#REF!,2,FALSE)</f>
        <v>#REF!</v>
      </c>
      <c r="M2479" s="9" t="str">
        <f t="shared" si="147"/>
        <v>Tensioned Myriad Reveal SightLine 304.9x487.8 HD Pro 1.1 Contrast</v>
      </c>
      <c r="N2479" s="9" t="s">
        <v>397</v>
      </c>
      <c r="O2479" s="9" t="s">
        <v>310</v>
      </c>
      <c r="P2479" s="9" t="s">
        <v>311</v>
      </c>
      <c r="Q2479" s="9" t="s">
        <v>6003</v>
      </c>
      <c r="R2479" s="9" t="s">
        <v>6009</v>
      </c>
      <c r="S2479" s="9" t="s">
        <v>348</v>
      </c>
      <c r="T2479" s="82" t="s">
        <v>204</v>
      </c>
      <c r="U2479" s="879">
        <f t="shared" si="148"/>
        <v>304.89999999999998</v>
      </c>
      <c r="V2479" s="99" t="s">
        <v>207</v>
      </c>
      <c r="W2479" s="879">
        <v>487.8</v>
      </c>
      <c r="X2479" s="99" t="s">
        <v>207</v>
      </c>
      <c r="AC2479" s="9" t="e">
        <f>ROUND(AE2479*#REF!,0)</f>
        <v>#REF!</v>
      </c>
      <c r="AD2479" s="9" t="s">
        <v>207</v>
      </c>
      <c r="AE2479">
        <v>226</v>
      </c>
      <c r="AF2479" s="9" t="s">
        <v>315</v>
      </c>
      <c r="AG2479" s="14" t="str">
        <f t="shared" si="136"/>
        <v>304.9x487.8</v>
      </c>
      <c r="AH2479" s="14" t="s">
        <v>207</v>
      </c>
      <c r="AI2479" s="14" t="str">
        <f t="shared" si="137"/>
        <v>487.8x304.9</v>
      </c>
      <c r="AJ2479" s="14" t="s">
        <v>207</v>
      </c>
      <c r="AS2479" t="s">
        <v>5984</v>
      </c>
    </row>
    <row r="2480" spans="1:45" x14ac:dyDescent="0.25">
      <c r="A2480" s="600" t="s">
        <v>5834</v>
      </c>
      <c r="C2480" s="597">
        <v>8259</v>
      </c>
      <c r="D2480" s="807">
        <v>0.05</v>
      </c>
      <c r="E2480" s="772">
        <f t="shared" si="146"/>
        <v>8672</v>
      </c>
      <c r="G2480" s="775" t="e">
        <f>VLOOKUP(A2480,#REF!,2,FALSE)</f>
        <v>#REF!</v>
      </c>
      <c r="M2480" s="9" t="str">
        <f t="shared" si="147"/>
        <v>Tensioned Myriad Reveal SightLine 304.9x487.8 HD Pro 1.3</v>
      </c>
      <c r="N2480" s="9" t="s">
        <v>397</v>
      </c>
      <c r="O2480" s="9" t="s">
        <v>310</v>
      </c>
      <c r="P2480" s="9" t="s">
        <v>311</v>
      </c>
      <c r="Q2480" s="9" t="s">
        <v>6003</v>
      </c>
      <c r="R2480" s="9" t="s">
        <v>6009</v>
      </c>
      <c r="S2480" s="9" t="s">
        <v>348</v>
      </c>
      <c r="T2480" s="82" t="s">
        <v>204</v>
      </c>
      <c r="U2480" s="879">
        <f t="shared" si="148"/>
        <v>304.89999999999998</v>
      </c>
      <c r="V2480" s="99" t="s">
        <v>207</v>
      </c>
      <c r="W2480" s="879">
        <v>487.8</v>
      </c>
      <c r="X2480" s="99" t="s">
        <v>207</v>
      </c>
      <c r="AC2480" s="9" t="e">
        <f>ROUND(AE2480*#REF!,0)</f>
        <v>#REF!</v>
      </c>
      <c r="AD2480" s="9" t="s">
        <v>207</v>
      </c>
      <c r="AE2480">
        <v>226</v>
      </c>
      <c r="AF2480" s="9" t="s">
        <v>315</v>
      </c>
      <c r="AG2480" s="14" t="str">
        <f t="shared" si="136"/>
        <v>304.9x487.8</v>
      </c>
      <c r="AH2480" s="14" t="s">
        <v>207</v>
      </c>
      <c r="AI2480" s="14" t="str">
        <f t="shared" si="137"/>
        <v>487.8x304.9</v>
      </c>
      <c r="AJ2480" s="14" t="s">
        <v>207</v>
      </c>
      <c r="AS2480" t="s">
        <v>5985</v>
      </c>
    </row>
    <row r="2481" spans="1:45" x14ac:dyDescent="0.25">
      <c r="A2481" s="600" t="s">
        <v>5837</v>
      </c>
      <c r="C2481" s="597">
        <v>8259</v>
      </c>
      <c r="D2481" s="807">
        <v>0.05</v>
      </c>
      <c r="E2481" s="772">
        <f t="shared" si="146"/>
        <v>8672</v>
      </c>
      <c r="G2481" s="775" t="e">
        <f>VLOOKUP(A2481,#REF!,2,FALSE)</f>
        <v>#REF!</v>
      </c>
      <c r="M2481" s="9" t="str">
        <f t="shared" si="147"/>
        <v>Tensioned Myriad Reveal SightLine 304.9x487.8 HD Pro ReView 0.9</v>
      </c>
      <c r="N2481" s="9" t="s">
        <v>397</v>
      </c>
      <c r="O2481" s="9" t="s">
        <v>310</v>
      </c>
      <c r="P2481" s="9" t="s">
        <v>311</v>
      </c>
      <c r="Q2481" s="9" t="s">
        <v>6003</v>
      </c>
      <c r="R2481" s="9" t="s">
        <v>6009</v>
      </c>
      <c r="S2481" s="9" t="s">
        <v>348</v>
      </c>
      <c r="T2481" s="82" t="s">
        <v>204</v>
      </c>
      <c r="U2481" s="879">
        <f t="shared" si="148"/>
        <v>304.89999999999998</v>
      </c>
      <c r="V2481" s="99" t="s">
        <v>207</v>
      </c>
      <c r="W2481" s="879">
        <v>487.8</v>
      </c>
      <c r="X2481" s="99" t="s">
        <v>207</v>
      </c>
      <c r="AC2481" s="9" t="e">
        <f>ROUND(AE2481*#REF!,0)</f>
        <v>#REF!</v>
      </c>
      <c r="AD2481" s="9" t="s">
        <v>207</v>
      </c>
      <c r="AE2481">
        <v>226</v>
      </c>
      <c r="AF2481" s="9" t="s">
        <v>315</v>
      </c>
      <c r="AG2481" s="14" t="str">
        <f t="shared" si="136"/>
        <v>304.9x487.8</v>
      </c>
      <c r="AH2481" s="14" t="s">
        <v>207</v>
      </c>
      <c r="AI2481" s="14" t="str">
        <f t="shared" si="137"/>
        <v>487.8x304.9</v>
      </c>
      <c r="AJ2481" s="14" t="s">
        <v>207</v>
      </c>
      <c r="AS2481" t="s">
        <v>5986</v>
      </c>
    </row>
    <row r="2482" spans="1:45" x14ac:dyDescent="0.25">
      <c r="A2482" s="600" t="s">
        <v>5840</v>
      </c>
      <c r="C2482" s="597">
        <v>7021</v>
      </c>
      <c r="D2482" s="807">
        <v>0.05</v>
      </c>
      <c r="E2482" s="772">
        <f t="shared" si="146"/>
        <v>7372</v>
      </c>
      <c r="G2482" s="775" t="e">
        <f>VLOOKUP(A2482,#REF!,2,FALSE)</f>
        <v>#REF!</v>
      </c>
      <c r="M2482" s="9" t="str">
        <f t="shared" si="147"/>
        <v>Tensioned Myriad Reveal SightLine 304.9x487.8 Da-Mat</v>
      </c>
      <c r="N2482" s="9" t="s">
        <v>397</v>
      </c>
      <c r="O2482" s="9" t="s">
        <v>310</v>
      </c>
      <c r="P2482" s="9" t="s">
        <v>311</v>
      </c>
      <c r="Q2482" s="9" t="s">
        <v>6003</v>
      </c>
      <c r="R2482" s="9" t="s">
        <v>6009</v>
      </c>
      <c r="S2482" s="9" t="s">
        <v>348</v>
      </c>
      <c r="T2482" s="82" t="s">
        <v>204</v>
      </c>
      <c r="U2482" s="879">
        <f t="shared" si="148"/>
        <v>304.89999999999998</v>
      </c>
      <c r="V2482" s="99" t="s">
        <v>207</v>
      </c>
      <c r="W2482" s="879">
        <v>487.8</v>
      </c>
      <c r="X2482" s="99" t="s">
        <v>207</v>
      </c>
      <c r="AC2482" s="9" t="e">
        <f>ROUND(AE2482*#REF!,0)</f>
        <v>#REF!</v>
      </c>
      <c r="AD2482" s="9" t="s">
        <v>207</v>
      </c>
      <c r="AE2482">
        <v>226</v>
      </c>
      <c r="AF2482" s="9" t="s">
        <v>315</v>
      </c>
      <c r="AG2482" s="14" t="str">
        <f t="shared" si="136"/>
        <v>304.9x487.8</v>
      </c>
      <c r="AH2482" s="14" t="s">
        <v>207</v>
      </c>
      <c r="AI2482" s="14" t="str">
        <f t="shared" si="137"/>
        <v>487.8x304.9</v>
      </c>
      <c r="AJ2482" s="14" t="s">
        <v>207</v>
      </c>
      <c r="AS2482" t="s">
        <v>5987</v>
      </c>
    </row>
    <row r="2483" spans="1:45" x14ac:dyDescent="0.25">
      <c r="A2483" s="600" t="s">
        <v>5898</v>
      </c>
      <c r="C2483" s="597">
        <v>4295</v>
      </c>
      <c r="D2483" s="807">
        <v>0.05</v>
      </c>
      <c r="E2483" s="772">
        <f t="shared" si="146"/>
        <v>4510</v>
      </c>
      <c r="G2483" s="775" t="e">
        <f>VLOOKUP(A2483,#REF!,2,FALSE)</f>
        <v>#REF!</v>
      </c>
      <c r="M2483" s="9" t="str">
        <f>"Myriad Reveal SightLine "&amp;AG2483&amp;" "&amp; AS2483</f>
        <v>Myriad Reveal SightLine 240x426.6 Matte White</v>
      </c>
      <c r="N2483" s="9" t="s">
        <v>397</v>
      </c>
      <c r="O2483" s="9" t="s">
        <v>310</v>
      </c>
      <c r="P2483" s="9" t="s">
        <v>311</v>
      </c>
      <c r="Q2483" s="9" t="s">
        <v>6010</v>
      </c>
      <c r="R2483" s="9" t="s">
        <v>6009</v>
      </c>
      <c r="S2483" s="9" t="s">
        <v>314</v>
      </c>
      <c r="T2483" s="82" t="s">
        <v>210</v>
      </c>
      <c r="U2483" s="879">
        <f t="shared" ref="U2483" si="149">ROUND(W2483/16*9,1)</f>
        <v>240</v>
      </c>
      <c r="V2483" s="99" t="s">
        <v>207</v>
      </c>
      <c r="W2483" s="879">
        <v>426.6</v>
      </c>
      <c r="X2483" s="99" t="s">
        <v>207</v>
      </c>
      <c r="AC2483" s="9" t="e">
        <f>ROUND(AE2483*#REF!,0)</f>
        <v>#REF!</v>
      </c>
      <c r="AD2483" s="9" t="s">
        <v>207</v>
      </c>
      <c r="AE2483" s="9">
        <v>193</v>
      </c>
      <c r="AF2483" s="9" t="s">
        <v>315</v>
      </c>
      <c r="AG2483" s="14" t="str">
        <f t="shared" si="136"/>
        <v>240x426.6</v>
      </c>
      <c r="AH2483" s="14" t="s">
        <v>207</v>
      </c>
      <c r="AI2483" s="14" t="str">
        <f t="shared" si="137"/>
        <v>426.6x240</v>
      </c>
      <c r="AJ2483" s="14" t="s">
        <v>207</v>
      </c>
      <c r="AS2483" t="s">
        <v>0</v>
      </c>
    </row>
    <row r="2484" spans="1:45" x14ac:dyDescent="0.25">
      <c r="A2484" s="600" t="s">
        <v>5899</v>
      </c>
      <c r="C2484" s="597">
        <v>4832</v>
      </c>
      <c r="D2484" s="807">
        <v>0.05</v>
      </c>
      <c r="E2484" s="772">
        <f t="shared" si="146"/>
        <v>5074</v>
      </c>
      <c r="G2484" s="775" t="e">
        <f>VLOOKUP(A2484,#REF!,2,FALSE)</f>
        <v>#REF!</v>
      </c>
      <c r="M2484" s="9" t="str">
        <f>"Myriad Reveal SightLine "&amp;AG2484&amp;" "&amp; AS2484</f>
        <v>Myriad Reveal SightLine 251.4x447 Matte White</v>
      </c>
      <c r="N2484" s="9" t="s">
        <v>397</v>
      </c>
      <c r="O2484" s="9" t="s">
        <v>310</v>
      </c>
      <c r="P2484" s="9" t="s">
        <v>311</v>
      </c>
      <c r="Q2484" s="9" t="s">
        <v>6010</v>
      </c>
      <c r="R2484" s="9" t="s">
        <v>6009</v>
      </c>
      <c r="S2484" s="9" t="s">
        <v>314</v>
      </c>
      <c r="T2484" s="82" t="s">
        <v>210</v>
      </c>
      <c r="U2484" s="879">
        <f t="shared" ref="U2484:U2485" si="150">ROUND(W2484/16*9,1)</f>
        <v>251.4</v>
      </c>
      <c r="V2484" s="99" t="s">
        <v>207</v>
      </c>
      <c r="W2484" s="879">
        <v>447</v>
      </c>
      <c r="X2484" s="99" t="s">
        <v>207</v>
      </c>
      <c r="AC2484" s="9" t="e">
        <f>ROUND(AE2484*#REF!,0)</f>
        <v>#REF!</v>
      </c>
      <c r="AD2484" s="9" t="s">
        <v>207</v>
      </c>
      <c r="AE2484" s="9">
        <v>202</v>
      </c>
      <c r="AF2484" s="9" t="s">
        <v>315</v>
      </c>
      <c r="AG2484" s="14" t="str">
        <f t="shared" si="136"/>
        <v>251.4x447</v>
      </c>
      <c r="AH2484" s="14" t="s">
        <v>207</v>
      </c>
      <c r="AI2484" s="14" t="str">
        <f t="shared" si="137"/>
        <v>447x251.4</v>
      </c>
      <c r="AJ2484" s="14" t="s">
        <v>207</v>
      </c>
      <c r="AS2484" t="s">
        <v>0</v>
      </c>
    </row>
    <row r="2485" spans="1:45" x14ac:dyDescent="0.25">
      <c r="A2485" s="600" t="s">
        <v>5900</v>
      </c>
      <c r="C2485" s="597">
        <v>5368</v>
      </c>
      <c r="D2485" s="807">
        <v>0.05</v>
      </c>
      <c r="E2485" s="772">
        <f t="shared" si="146"/>
        <v>5636</v>
      </c>
      <c r="G2485" s="775" t="e">
        <f>VLOOKUP(A2485,#REF!,2,FALSE)</f>
        <v>#REF!</v>
      </c>
      <c r="M2485" s="9" t="str">
        <f>"Myriad Reveal SightLine "&amp;AG2485&amp;" "&amp; AS2485</f>
        <v>Myriad Reveal SightLine 274.4x487.8 Matte White</v>
      </c>
      <c r="N2485" s="9" t="s">
        <v>397</v>
      </c>
      <c r="O2485" s="9" t="s">
        <v>310</v>
      </c>
      <c r="P2485" s="9" t="s">
        <v>311</v>
      </c>
      <c r="Q2485" s="9" t="s">
        <v>6010</v>
      </c>
      <c r="R2485" s="9" t="s">
        <v>6009</v>
      </c>
      <c r="S2485" s="9" t="s">
        <v>314</v>
      </c>
      <c r="T2485" s="82" t="s">
        <v>210</v>
      </c>
      <c r="U2485" s="879">
        <f t="shared" si="150"/>
        <v>274.39999999999998</v>
      </c>
      <c r="V2485" s="99" t="s">
        <v>207</v>
      </c>
      <c r="W2485" s="879">
        <v>487.8</v>
      </c>
      <c r="X2485" s="99" t="s">
        <v>207</v>
      </c>
      <c r="AC2485" s="9" t="e">
        <f>ROUND(AE2485*#REF!,0)</f>
        <v>#REF!</v>
      </c>
      <c r="AD2485" s="9" t="s">
        <v>207</v>
      </c>
      <c r="AE2485" s="9">
        <v>220</v>
      </c>
      <c r="AF2485" s="9" t="s">
        <v>315</v>
      </c>
      <c r="AG2485" s="14" t="str">
        <f t="shared" si="136"/>
        <v>274.4x487.8</v>
      </c>
      <c r="AH2485" s="14" t="s">
        <v>207</v>
      </c>
      <c r="AI2485" s="14" t="str">
        <f t="shared" si="137"/>
        <v>487.8x274.4</v>
      </c>
      <c r="AJ2485" s="14" t="s">
        <v>207</v>
      </c>
      <c r="AS2485" t="s">
        <v>0</v>
      </c>
    </row>
    <row r="2486" spans="1:45" x14ac:dyDescent="0.25">
      <c r="A2486" s="600" t="s">
        <v>5901</v>
      </c>
      <c r="C2486" s="597">
        <v>4295</v>
      </c>
      <c r="D2486" s="807">
        <v>0.05</v>
      </c>
      <c r="E2486" s="772">
        <f t="shared" si="146"/>
        <v>4510</v>
      </c>
      <c r="G2486" s="775" t="e">
        <f>VLOOKUP(A2486,#REF!,2,FALSE)</f>
        <v>#REF!</v>
      </c>
      <c r="M2486" s="9" t="str">
        <f>"Myriad Reveal SightLine "&amp;AG2486&amp;" "&amp; AS2486</f>
        <v>Myriad Reveal SightLine 266.6x426.6 Matte White</v>
      </c>
      <c r="N2486" s="9" t="s">
        <v>397</v>
      </c>
      <c r="O2486" s="9" t="s">
        <v>310</v>
      </c>
      <c r="P2486" s="9" t="s">
        <v>311</v>
      </c>
      <c r="Q2486" s="9" t="s">
        <v>6010</v>
      </c>
      <c r="R2486" s="9" t="s">
        <v>6009</v>
      </c>
      <c r="S2486" s="9" t="s">
        <v>348</v>
      </c>
      <c r="T2486" s="82" t="s">
        <v>204</v>
      </c>
      <c r="U2486" s="879">
        <f>ROUND(W2486/16*10,1)</f>
        <v>266.60000000000002</v>
      </c>
      <c r="V2486" s="99" t="s">
        <v>207</v>
      </c>
      <c r="W2486" s="879">
        <v>426.6</v>
      </c>
      <c r="X2486" s="99" t="s">
        <v>207</v>
      </c>
      <c r="AC2486" s="9" t="e">
        <f>ROUND(AE2486*#REF!,0)</f>
        <v>#REF!</v>
      </c>
      <c r="AD2486" s="9" t="s">
        <v>207</v>
      </c>
      <c r="AE2486">
        <v>198</v>
      </c>
      <c r="AF2486" s="9" t="s">
        <v>315</v>
      </c>
      <c r="AG2486" s="14" t="str">
        <f t="shared" si="136"/>
        <v>266.6x426.6</v>
      </c>
      <c r="AH2486" s="14" t="s">
        <v>207</v>
      </c>
      <c r="AI2486" s="14" t="str">
        <f t="shared" si="137"/>
        <v>426.6x266.6</v>
      </c>
      <c r="AJ2486" s="14" t="s">
        <v>207</v>
      </c>
      <c r="AS2486" t="s">
        <v>0</v>
      </c>
    </row>
    <row r="2487" spans="1:45" x14ac:dyDescent="0.25">
      <c r="A2487" s="600" t="s">
        <v>5902</v>
      </c>
      <c r="C2487" s="597">
        <v>4832</v>
      </c>
      <c r="D2487" s="807">
        <v>0.05</v>
      </c>
      <c r="E2487" s="772">
        <f t="shared" si="146"/>
        <v>5074</v>
      </c>
      <c r="G2487" s="775" t="e">
        <f>VLOOKUP(A2487,#REF!,2,FALSE)</f>
        <v>#REF!</v>
      </c>
      <c r="M2487" s="9" t="str">
        <f t="shared" ref="M2487:M2488" si="151">"Myriad Reveal SightLine "&amp;AG2487&amp;" "&amp; AS2487</f>
        <v>Myriad Reveal SightLine 279.4x447 Matte White</v>
      </c>
      <c r="N2487" s="9" t="s">
        <v>397</v>
      </c>
      <c r="O2487" s="9" t="s">
        <v>310</v>
      </c>
      <c r="P2487" s="9" t="s">
        <v>311</v>
      </c>
      <c r="Q2487" s="9" t="s">
        <v>6010</v>
      </c>
      <c r="R2487" s="9" t="s">
        <v>6009</v>
      </c>
      <c r="S2487" s="9" t="s">
        <v>348</v>
      </c>
      <c r="T2487" s="82" t="s">
        <v>204</v>
      </c>
      <c r="U2487" s="879">
        <f t="shared" ref="U2487:U2488" si="152">ROUND(W2487/16*10,1)</f>
        <v>279.39999999999998</v>
      </c>
      <c r="V2487" s="99" t="s">
        <v>207</v>
      </c>
      <c r="W2487" s="879">
        <v>447</v>
      </c>
      <c r="X2487" s="99" t="s">
        <v>207</v>
      </c>
      <c r="AC2487" s="9" t="e">
        <f>ROUND(AE2487*#REF!,0)</f>
        <v>#REF!</v>
      </c>
      <c r="AD2487" s="9" t="s">
        <v>207</v>
      </c>
      <c r="AE2487">
        <v>208</v>
      </c>
      <c r="AF2487" s="9" t="s">
        <v>315</v>
      </c>
      <c r="AG2487" s="14" t="str">
        <f t="shared" si="136"/>
        <v>279.4x447</v>
      </c>
      <c r="AH2487" s="14" t="s">
        <v>207</v>
      </c>
      <c r="AI2487" s="14" t="str">
        <f t="shared" si="137"/>
        <v>447x279.4</v>
      </c>
      <c r="AJ2487" s="14" t="s">
        <v>207</v>
      </c>
      <c r="AS2487" t="s">
        <v>0</v>
      </c>
    </row>
    <row r="2488" spans="1:45" x14ac:dyDescent="0.25">
      <c r="A2488" s="600" t="s">
        <v>5903</v>
      </c>
      <c r="C2488" s="597">
        <v>5368</v>
      </c>
      <c r="D2488" s="807">
        <v>0.05</v>
      </c>
      <c r="E2488" s="772">
        <f t="shared" si="146"/>
        <v>5636</v>
      </c>
      <c r="G2488" s="775" t="e">
        <f>VLOOKUP(A2488,#REF!,2,FALSE)</f>
        <v>#REF!</v>
      </c>
      <c r="M2488" s="9" t="str">
        <f t="shared" si="151"/>
        <v>Myriad Reveal SightLine 304.9x487.8 Matte White</v>
      </c>
      <c r="N2488" s="9" t="s">
        <v>397</v>
      </c>
      <c r="O2488" s="9" t="s">
        <v>310</v>
      </c>
      <c r="P2488" s="9" t="s">
        <v>311</v>
      </c>
      <c r="Q2488" s="9" t="s">
        <v>6010</v>
      </c>
      <c r="R2488" s="9" t="s">
        <v>6009</v>
      </c>
      <c r="S2488" s="9" t="s">
        <v>348</v>
      </c>
      <c r="T2488" s="82" t="s">
        <v>204</v>
      </c>
      <c r="U2488" s="879">
        <f t="shared" si="152"/>
        <v>304.89999999999998</v>
      </c>
      <c r="V2488" s="99" t="s">
        <v>207</v>
      </c>
      <c r="W2488" s="879">
        <v>487.8</v>
      </c>
      <c r="X2488" s="99" t="s">
        <v>207</v>
      </c>
      <c r="AC2488" s="9" t="e">
        <f>ROUND(AE2488*#REF!,0)</f>
        <v>#REF!</v>
      </c>
      <c r="AD2488" s="9" t="s">
        <v>207</v>
      </c>
      <c r="AE2488">
        <v>226</v>
      </c>
      <c r="AF2488" s="9" t="s">
        <v>315</v>
      </c>
      <c r="AG2488" s="14" t="str">
        <f t="shared" si="136"/>
        <v>304.9x487.8</v>
      </c>
      <c r="AH2488" s="14" t="s">
        <v>207</v>
      </c>
      <c r="AI2488" s="14" t="str">
        <f t="shared" si="137"/>
        <v>487.8x304.9</v>
      </c>
      <c r="AJ2488" s="14" t="s">
        <v>207</v>
      </c>
      <c r="AS2488" t="s">
        <v>0</v>
      </c>
    </row>
    <row r="2489" spans="1:45" x14ac:dyDescent="0.25">
      <c r="A2489" s="600" t="s">
        <v>5861</v>
      </c>
      <c r="C2489" s="597">
        <v>7598</v>
      </c>
      <c r="D2489" s="807">
        <v>0.05</v>
      </c>
      <c r="E2489" s="772">
        <f t="shared" si="146"/>
        <v>7978</v>
      </c>
      <c r="G2489" s="775" t="e">
        <f>VLOOKUP(A2489,#REF!,2,FALSE)</f>
        <v>#REF!</v>
      </c>
      <c r="M2489" s="9" t="str">
        <f t="shared" ref="M2489:M2494" si="153">"Tensioned Myriad Reveal SightLine "&amp;AG2489&amp;" "&amp; AS2489</f>
        <v>Tensioned Myriad Reveal SightLine 240x426.6 HD Pro 0.9</v>
      </c>
      <c r="N2489" s="9" t="s">
        <v>397</v>
      </c>
      <c r="O2489" s="9" t="s">
        <v>310</v>
      </c>
      <c r="P2489" s="9" t="s">
        <v>311</v>
      </c>
      <c r="Q2489" s="9" t="s">
        <v>6003</v>
      </c>
      <c r="R2489" s="9" t="s">
        <v>6004</v>
      </c>
      <c r="S2489" s="9" t="s">
        <v>314</v>
      </c>
      <c r="T2489" s="82" t="s">
        <v>210</v>
      </c>
      <c r="U2489" s="879">
        <f t="shared" ref="U2489:U2494" si="154">ROUND(W2489/16*9,1)</f>
        <v>240</v>
      </c>
      <c r="V2489" s="99" t="s">
        <v>207</v>
      </c>
      <c r="W2489" s="879">
        <v>426.6</v>
      </c>
      <c r="X2489" s="99" t="s">
        <v>207</v>
      </c>
      <c r="AC2489" s="9" t="e">
        <f>ROUND(AE2489*#REF!,0)</f>
        <v>#REF!</v>
      </c>
      <c r="AD2489" s="9" t="s">
        <v>207</v>
      </c>
      <c r="AE2489" s="9">
        <v>193</v>
      </c>
      <c r="AF2489" s="9" t="s">
        <v>315</v>
      </c>
      <c r="AG2489" s="14" t="str">
        <f t="shared" si="136"/>
        <v>240x426.6</v>
      </c>
      <c r="AH2489" s="14" t="s">
        <v>207</v>
      </c>
      <c r="AI2489" s="14" t="str">
        <f t="shared" si="137"/>
        <v>426.6x240</v>
      </c>
      <c r="AJ2489" s="14" t="s">
        <v>207</v>
      </c>
      <c r="AS2489" t="s">
        <v>5982</v>
      </c>
    </row>
    <row r="2490" spans="1:45" x14ac:dyDescent="0.25">
      <c r="A2490" s="600" t="s">
        <v>5864</v>
      </c>
      <c r="C2490" s="597">
        <v>7598</v>
      </c>
      <c r="D2490" s="807">
        <v>0.05</v>
      </c>
      <c r="E2490" s="772">
        <f t="shared" si="146"/>
        <v>7978</v>
      </c>
      <c r="G2490" s="775" t="e">
        <f>VLOOKUP(A2490,#REF!,2,FALSE)</f>
        <v>#REF!</v>
      </c>
      <c r="M2490" s="9" t="str">
        <f t="shared" si="153"/>
        <v>Tensioned Myriad Reveal SightLine 240x426.6 HD Pro 1.1</v>
      </c>
      <c r="N2490" s="9" t="s">
        <v>397</v>
      </c>
      <c r="O2490" s="9" t="s">
        <v>310</v>
      </c>
      <c r="P2490" s="9" t="s">
        <v>311</v>
      </c>
      <c r="Q2490" s="9" t="s">
        <v>6003</v>
      </c>
      <c r="R2490" s="9" t="s">
        <v>6004</v>
      </c>
      <c r="S2490" s="9" t="s">
        <v>314</v>
      </c>
      <c r="T2490" s="82" t="s">
        <v>210</v>
      </c>
      <c r="U2490" s="879">
        <f t="shared" si="154"/>
        <v>240</v>
      </c>
      <c r="V2490" s="99" t="s">
        <v>207</v>
      </c>
      <c r="W2490" s="879">
        <v>426.6</v>
      </c>
      <c r="X2490" s="99" t="s">
        <v>207</v>
      </c>
      <c r="AC2490" s="9" t="e">
        <f>ROUND(AE2490*#REF!,0)</f>
        <v>#REF!</v>
      </c>
      <c r="AD2490" s="9" t="s">
        <v>207</v>
      </c>
      <c r="AE2490" s="9">
        <v>193</v>
      </c>
      <c r="AF2490" s="9" t="s">
        <v>315</v>
      </c>
      <c r="AG2490" s="14" t="str">
        <f t="shared" si="136"/>
        <v>240x426.6</v>
      </c>
      <c r="AH2490" s="14" t="s">
        <v>207</v>
      </c>
      <c r="AI2490" s="14" t="str">
        <f t="shared" si="137"/>
        <v>426.6x240</v>
      </c>
      <c r="AJ2490" s="14" t="s">
        <v>207</v>
      </c>
      <c r="AS2490" t="s">
        <v>5983</v>
      </c>
    </row>
    <row r="2491" spans="1:45" x14ac:dyDescent="0.25">
      <c r="A2491" s="600" t="s">
        <v>5867</v>
      </c>
      <c r="C2491" s="597">
        <v>7598</v>
      </c>
      <c r="D2491" s="807">
        <v>0.05</v>
      </c>
      <c r="E2491" s="772">
        <f t="shared" si="146"/>
        <v>7978</v>
      </c>
      <c r="G2491" s="775" t="e">
        <f>VLOOKUP(A2491,#REF!,2,FALSE)</f>
        <v>#REF!</v>
      </c>
      <c r="M2491" s="9" t="str">
        <f t="shared" si="153"/>
        <v>Tensioned Myriad Reveal SightLine 240x426.6 HD Pro 1.1 Contrast</v>
      </c>
      <c r="N2491" s="9" t="s">
        <v>397</v>
      </c>
      <c r="O2491" s="9" t="s">
        <v>310</v>
      </c>
      <c r="P2491" s="9" t="s">
        <v>311</v>
      </c>
      <c r="Q2491" s="9" t="s">
        <v>6003</v>
      </c>
      <c r="R2491" s="9" t="s">
        <v>6004</v>
      </c>
      <c r="S2491" s="9" t="s">
        <v>314</v>
      </c>
      <c r="T2491" s="82" t="s">
        <v>210</v>
      </c>
      <c r="U2491" s="879">
        <f t="shared" si="154"/>
        <v>240</v>
      </c>
      <c r="V2491" s="99" t="s">
        <v>207</v>
      </c>
      <c r="W2491" s="879">
        <v>426.6</v>
      </c>
      <c r="X2491" s="99" t="s">
        <v>207</v>
      </c>
      <c r="AC2491" s="9" t="e">
        <f>ROUND(AE2491*#REF!,0)</f>
        <v>#REF!</v>
      </c>
      <c r="AD2491" s="9" t="s">
        <v>207</v>
      </c>
      <c r="AE2491" s="9">
        <v>193</v>
      </c>
      <c r="AF2491" s="9" t="s">
        <v>315</v>
      </c>
      <c r="AG2491" s="14" t="str">
        <f t="shared" si="136"/>
        <v>240x426.6</v>
      </c>
      <c r="AH2491" s="14" t="s">
        <v>207</v>
      </c>
      <c r="AI2491" s="14" t="str">
        <f t="shared" si="137"/>
        <v>426.6x240</v>
      </c>
      <c r="AJ2491" s="14" t="s">
        <v>207</v>
      </c>
      <c r="AS2491" t="s">
        <v>5984</v>
      </c>
    </row>
    <row r="2492" spans="1:45" x14ac:dyDescent="0.25">
      <c r="A2492" s="600" t="s">
        <v>5870</v>
      </c>
      <c r="C2492" s="597">
        <v>7598</v>
      </c>
      <c r="D2492" s="807">
        <v>0.05</v>
      </c>
      <c r="E2492" s="772">
        <f t="shared" si="146"/>
        <v>7978</v>
      </c>
      <c r="G2492" s="775" t="e">
        <f>VLOOKUP(A2492,#REF!,2,FALSE)</f>
        <v>#REF!</v>
      </c>
      <c r="M2492" s="9" t="str">
        <f t="shared" si="153"/>
        <v>Tensioned Myriad Reveal SightLine 240x426.6 HD Pro 1.3</v>
      </c>
      <c r="N2492" s="9" t="s">
        <v>397</v>
      </c>
      <c r="O2492" s="9" t="s">
        <v>310</v>
      </c>
      <c r="P2492" s="9" t="s">
        <v>311</v>
      </c>
      <c r="Q2492" s="9" t="s">
        <v>6003</v>
      </c>
      <c r="R2492" s="9" t="s">
        <v>6004</v>
      </c>
      <c r="S2492" s="9" t="s">
        <v>314</v>
      </c>
      <c r="T2492" s="82" t="s">
        <v>210</v>
      </c>
      <c r="U2492" s="879">
        <f t="shared" si="154"/>
        <v>240</v>
      </c>
      <c r="V2492" s="99" t="s">
        <v>207</v>
      </c>
      <c r="W2492" s="879">
        <v>426.6</v>
      </c>
      <c r="X2492" s="99" t="s">
        <v>207</v>
      </c>
      <c r="AC2492" s="9" t="e">
        <f>ROUND(AE2492*#REF!,0)</f>
        <v>#REF!</v>
      </c>
      <c r="AD2492" s="9" t="s">
        <v>207</v>
      </c>
      <c r="AE2492" s="9">
        <v>193</v>
      </c>
      <c r="AF2492" s="9" t="s">
        <v>315</v>
      </c>
      <c r="AG2492" s="14" t="str">
        <f t="shared" si="136"/>
        <v>240x426.6</v>
      </c>
      <c r="AH2492" s="14" t="s">
        <v>207</v>
      </c>
      <c r="AI2492" s="14" t="str">
        <f t="shared" si="137"/>
        <v>426.6x240</v>
      </c>
      <c r="AJ2492" s="14" t="s">
        <v>207</v>
      </c>
      <c r="AS2492" t="s">
        <v>5985</v>
      </c>
    </row>
    <row r="2493" spans="1:45" x14ac:dyDescent="0.25">
      <c r="A2493" s="600" t="s">
        <v>5873</v>
      </c>
      <c r="C2493" s="597">
        <v>7598</v>
      </c>
      <c r="D2493" s="807">
        <v>0.05</v>
      </c>
      <c r="E2493" s="772">
        <f t="shared" si="146"/>
        <v>7978</v>
      </c>
      <c r="G2493" s="775" t="e">
        <f>VLOOKUP(A2493,#REF!,2,FALSE)</f>
        <v>#REF!</v>
      </c>
      <c r="M2493" s="9" t="str">
        <f t="shared" si="153"/>
        <v>Tensioned Myriad Reveal SightLine 240x426.6 HD Pro ReView 0.9</v>
      </c>
      <c r="N2493" s="9" t="s">
        <v>397</v>
      </c>
      <c r="O2493" s="9" t="s">
        <v>310</v>
      </c>
      <c r="P2493" s="9" t="s">
        <v>311</v>
      </c>
      <c r="Q2493" s="9" t="s">
        <v>6003</v>
      </c>
      <c r="R2493" s="9" t="s">
        <v>6004</v>
      </c>
      <c r="S2493" s="9" t="s">
        <v>314</v>
      </c>
      <c r="T2493" s="82" t="s">
        <v>210</v>
      </c>
      <c r="U2493" s="879">
        <f t="shared" si="154"/>
        <v>240</v>
      </c>
      <c r="V2493" s="99" t="s">
        <v>207</v>
      </c>
      <c r="W2493" s="879">
        <v>426.6</v>
      </c>
      <c r="X2493" s="99" t="s">
        <v>207</v>
      </c>
      <c r="AC2493" s="9" t="e">
        <f>ROUND(AE2493*#REF!,0)</f>
        <v>#REF!</v>
      </c>
      <c r="AD2493" s="9" t="s">
        <v>207</v>
      </c>
      <c r="AE2493" s="9">
        <v>193</v>
      </c>
      <c r="AF2493" s="9" t="s">
        <v>315</v>
      </c>
      <c r="AG2493" s="14" t="str">
        <f t="shared" ref="AG2493:AG2530" si="155">U2493&amp;"x"&amp;W2493</f>
        <v>240x426.6</v>
      </c>
      <c r="AH2493" s="14" t="s">
        <v>207</v>
      </c>
      <c r="AI2493" s="14" t="str">
        <f t="shared" ref="AI2493:AI2530" si="156">W2493&amp;"x"&amp;U2493</f>
        <v>426.6x240</v>
      </c>
      <c r="AJ2493" s="14" t="s">
        <v>207</v>
      </c>
      <c r="AS2493" t="s">
        <v>5986</v>
      </c>
    </row>
    <row r="2494" spans="1:45" x14ac:dyDescent="0.25">
      <c r="A2494" s="600" t="s">
        <v>5876</v>
      </c>
      <c r="C2494" s="597">
        <v>6458</v>
      </c>
      <c r="D2494" s="807">
        <v>0.05</v>
      </c>
      <c r="E2494" s="772">
        <f t="shared" si="146"/>
        <v>6781</v>
      </c>
      <c r="G2494" s="775" t="e">
        <f>VLOOKUP(A2494,#REF!,2,FALSE)</f>
        <v>#REF!</v>
      </c>
      <c r="M2494" s="9" t="str">
        <f t="shared" si="153"/>
        <v>Tensioned Myriad Reveal SightLine 240x426.6 Da-Mat</v>
      </c>
      <c r="N2494" s="9" t="s">
        <v>397</v>
      </c>
      <c r="O2494" s="9" t="s">
        <v>310</v>
      </c>
      <c r="P2494" s="9" t="s">
        <v>311</v>
      </c>
      <c r="Q2494" s="9" t="s">
        <v>6003</v>
      </c>
      <c r="R2494" s="9" t="s">
        <v>6004</v>
      </c>
      <c r="S2494" s="9" t="s">
        <v>314</v>
      </c>
      <c r="T2494" s="82" t="s">
        <v>210</v>
      </c>
      <c r="U2494" s="879">
        <f t="shared" si="154"/>
        <v>240</v>
      </c>
      <c r="V2494" s="99" t="s">
        <v>207</v>
      </c>
      <c r="W2494" s="879">
        <v>426.6</v>
      </c>
      <c r="X2494" s="99" t="s">
        <v>207</v>
      </c>
      <c r="AC2494" s="9" t="e">
        <f>ROUND(AE2494*#REF!,0)</f>
        <v>#REF!</v>
      </c>
      <c r="AD2494" s="9" t="s">
        <v>207</v>
      </c>
      <c r="AE2494" s="9">
        <v>193</v>
      </c>
      <c r="AF2494" s="9" t="s">
        <v>315</v>
      </c>
      <c r="AG2494" s="14" t="str">
        <f t="shared" si="155"/>
        <v>240x426.6</v>
      </c>
      <c r="AH2494" s="14" t="s">
        <v>207</v>
      </c>
      <c r="AI2494" s="14" t="str">
        <f t="shared" si="156"/>
        <v>426.6x240</v>
      </c>
      <c r="AJ2494" s="14" t="s">
        <v>207</v>
      </c>
      <c r="AS2494" t="s">
        <v>5987</v>
      </c>
    </row>
    <row r="2495" spans="1:45" x14ac:dyDescent="0.25">
      <c r="A2495" s="600" t="s">
        <v>5862</v>
      </c>
      <c r="C2495" s="597">
        <v>8547</v>
      </c>
      <c r="D2495" s="807">
        <v>0.05</v>
      </c>
      <c r="E2495" s="772">
        <f t="shared" si="146"/>
        <v>8974</v>
      </c>
      <c r="G2495" s="775" t="e">
        <f>VLOOKUP(A2495,#REF!,2,FALSE)</f>
        <v>#REF!</v>
      </c>
      <c r="M2495" s="9" t="str">
        <f t="shared" ref="M2495:M2500" si="157">"Tensioned Myriad Reveal SightLine "&amp;AG2495&amp;" "&amp; AS2495</f>
        <v>Tensioned Myriad Reveal SightLine 251.4x447 HD Pro 0.9</v>
      </c>
      <c r="N2495" s="9" t="s">
        <v>397</v>
      </c>
      <c r="O2495" s="9" t="s">
        <v>310</v>
      </c>
      <c r="P2495" s="9" t="s">
        <v>311</v>
      </c>
      <c r="Q2495" s="9" t="s">
        <v>6003</v>
      </c>
      <c r="R2495" s="9" t="s">
        <v>6004</v>
      </c>
      <c r="S2495" s="9" t="s">
        <v>314</v>
      </c>
      <c r="T2495" s="82" t="s">
        <v>210</v>
      </c>
      <c r="U2495" s="879">
        <f t="shared" ref="U2495:U2500" si="158">ROUND(W2495/16*9,1)</f>
        <v>251.4</v>
      </c>
      <c r="V2495" s="99" t="s">
        <v>207</v>
      </c>
      <c r="W2495" s="879">
        <v>447</v>
      </c>
      <c r="X2495" s="99" t="s">
        <v>207</v>
      </c>
      <c r="AC2495" s="9" t="e">
        <f>ROUND(AE2495*#REF!,0)</f>
        <v>#REF!</v>
      </c>
      <c r="AD2495" s="9" t="s">
        <v>207</v>
      </c>
      <c r="AE2495" s="9">
        <v>202</v>
      </c>
      <c r="AF2495" s="9" t="s">
        <v>315</v>
      </c>
      <c r="AG2495" s="14" t="str">
        <f t="shared" si="155"/>
        <v>251.4x447</v>
      </c>
      <c r="AH2495" s="14" t="s">
        <v>207</v>
      </c>
      <c r="AI2495" s="14" t="str">
        <f t="shared" si="156"/>
        <v>447x251.4</v>
      </c>
      <c r="AJ2495" s="14" t="s">
        <v>207</v>
      </c>
      <c r="AS2495" t="s">
        <v>5982</v>
      </c>
    </row>
    <row r="2496" spans="1:45" x14ac:dyDescent="0.25">
      <c r="A2496" s="600" t="s">
        <v>5865</v>
      </c>
      <c r="C2496" s="597">
        <v>8547</v>
      </c>
      <c r="D2496" s="807">
        <v>0.05</v>
      </c>
      <c r="E2496" s="772">
        <f t="shared" si="146"/>
        <v>8974</v>
      </c>
      <c r="G2496" s="775" t="e">
        <f>VLOOKUP(A2496,#REF!,2,FALSE)</f>
        <v>#REF!</v>
      </c>
      <c r="M2496" s="9" t="str">
        <f t="shared" si="157"/>
        <v>Tensioned Myriad Reveal SightLine 251.4x447 HD Pro 1.1</v>
      </c>
      <c r="N2496" s="9" t="s">
        <v>397</v>
      </c>
      <c r="O2496" s="9" t="s">
        <v>310</v>
      </c>
      <c r="P2496" s="9" t="s">
        <v>311</v>
      </c>
      <c r="Q2496" s="9" t="s">
        <v>6003</v>
      </c>
      <c r="R2496" s="9" t="s">
        <v>6004</v>
      </c>
      <c r="S2496" s="9" t="s">
        <v>314</v>
      </c>
      <c r="T2496" s="82" t="s">
        <v>210</v>
      </c>
      <c r="U2496" s="879">
        <f t="shared" si="158"/>
        <v>251.4</v>
      </c>
      <c r="V2496" s="99" t="s">
        <v>207</v>
      </c>
      <c r="W2496" s="879">
        <v>447</v>
      </c>
      <c r="X2496" s="99" t="s">
        <v>207</v>
      </c>
      <c r="AC2496" s="9" t="e">
        <f>ROUND(AE2496*#REF!,0)</f>
        <v>#REF!</v>
      </c>
      <c r="AD2496" s="9" t="s">
        <v>207</v>
      </c>
      <c r="AE2496" s="9">
        <v>202</v>
      </c>
      <c r="AF2496" s="9" t="s">
        <v>315</v>
      </c>
      <c r="AG2496" s="14" t="str">
        <f t="shared" si="155"/>
        <v>251.4x447</v>
      </c>
      <c r="AH2496" s="14" t="s">
        <v>207</v>
      </c>
      <c r="AI2496" s="14" t="str">
        <f t="shared" si="156"/>
        <v>447x251.4</v>
      </c>
      <c r="AJ2496" s="14" t="s">
        <v>207</v>
      </c>
      <c r="AS2496" t="s">
        <v>5983</v>
      </c>
    </row>
    <row r="2497" spans="1:45" x14ac:dyDescent="0.25">
      <c r="A2497" s="600" t="s">
        <v>5868</v>
      </c>
      <c r="C2497" s="597">
        <v>8547</v>
      </c>
      <c r="D2497" s="807">
        <v>0.05</v>
      </c>
      <c r="E2497" s="772">
        <f t="shared" si="146"/>
        <v>8974</v>
      </c>
      <c r="G2497" s="775" t="e">
        <f>VLOOKUP(A2497,#REF!,2,FALSE)</f>
        <v>#REF!</v>
      </c>
      <c r="M2497" s="9" t="str">
        <f t="shared" si="157"/>
        <v>Tensioned Myriad Reveal SightLine 251.4x447 HD Pro 1.1 Contrast</v>
      </c>
      <c r="N2497" s="9" t="s">
        <v>397</v>
      </c>
      <c r="O2497" s="9" t="s">
        <v>310</v>
      </c>
      <c r="P2497" s="9" t="s">
        <v>311</v>
      </c>
      <c r="Q2497" s="9" t="s">
        <v>6003</v>
      </c>
      <c r="R2497" s="9" t="s">
        <v>6004</v>
      </c>
      <c r="S2497" s="9" t="s">
        <v>314</v>
      </c>
      <c r="T2497" s="82" t="s">
        <v>210</v>
      </c>
      <c r="U2497" s="879">
        <f t="shared" si="158"/>
        <v>251.4</v>
      </c>
      <c r="V2497" s="99" t="s">
        <v>207</v>
      </c>
      <c r="W2497" s="879">
        <v>447</v>
      </c>
      <c r="X2497" s="99" t="s">
        <v>207</v>
      </c>
      <c r="AC2497" s="9" t="e">
        <f>ROUND(AE2497*#REF!,0)</f>
        <v>#REF!</v>
      </c>
      <c r="AD2497" s="9" t="s">
        <v>207</v>
      </c>
      <c r="AE2497" s="9">
        <v>202</v>
      </c>
      <c r="AF2497" s="9" t="s">
        <v>315</v>
      </c>
      <c r="AG2497" s="14" t="str">
        <f t="shared" si="155"/>
        <v>251.4x447</v>
      </c>
      <c r="AH2497" s="14" t="s">
        <v>207</v>
      </c>
      <c r="AI2497" s="14" t="str">
        <f t="shared" si="156"/>
        <v>447x251.4</v>
      </c>
      <c r="AJ2497" s="14" t="s">
        <v>207</v>
      </c>
      <c r="AS2497" t="s">
        <v>5984</v>
      </c>
    </row>
    <row r="2498" spans="1:45" x14ac:dyDescent="0.25">
      <c r="A2498" s="600" t="s">
        <v>5871</v>
      </c>
      <c r="C2498" s="597">
        <v>8547</v>
      </c>
      <c r="D2498" s="807">
        <v>0.05</v>
      </c>
      <c r="E2498" s="772">
        <f t="shared" si="146"/>
        <v>8974</v>
      </c>
      <c r="G2498" s="775" t="e">
        <f>VLOOKUP(A2498,#REF!,2,FALSE)</f>
        <v>#REF!</v>
      </c>
      <c r="M2498" s="9" t="str">
        <f t="shared" si="157"/>
        <v>Tensioned Myriad Reveal SightLine 251.4x447 HD Pro 1.3</v>
      </c>
      <c r="N2498" s="9" t="s">
        <v>397</v>
      </c>
      <c r="O2498" s="9" t="s">
        <v>310</v>
      </c>
      <c r="P2498" s="9" t="s">
        <v>311</v>
      </c>
      <c r="Q2498" s="9" t="s">
        <v>6003</v>
      </c>
      <c r="R2498" s="9" t="s">
        <v>6004</v>
      </c>
      <c r="S2498" s="9" t="s">
        <v>314</v>
      </c>
      <c r="T2498" s="82" t="s">
        <v>210</v>
      </c>
      <c r="U2498" s="879">
        <f t="shared" si="158"/>
        <v>251.4</v>
      </c>
      <c r="V2498" s="99" t="s">
        <v>207</v>
      </c>
      <c r="W2498" s="879">
        <v>447</v>
      </c>
      <c r="X2498" s="99" t="s">
        <v>207</v>
      </c>
      <c r="AC2498" s="9" t="e">
        <f>ROUND(AE2498*#REF!,0)</f>
        <v>#REF!</v>
      </c>
      <c r="AD2498" s="9" t="s">
        <v>207</v>
      </c>
      <c r="AE2498" s="9">
        <v>202</v>
      </c>
      <c r="AF2498" s="9" t="s">
        <v>315</v>
      </c>
      <c r="AG2498" s="14" t="str">
        <f t="shared" si="155"/>
        <v>251.4x447</v>
      </c>
      <c r="AH2498" s="14" t="s">
        <v>207</v>
      </c>
      <c r="AI2498" s="14" t="str">
        <f t="shared" si="156"/>
        <v>447x251.4</v>
      </c>
      <c r="AJ2498" s="14" t="s">
        <v>207</v>
      </c>
      <c r="AS2498" t="s">
        <v>5985</v>
      </c>
    </row>
    <row r="2499" spans="1:45" x14ac:dyDescent="0.25">
      <c r="A2499" s="600" t="s">
        <v>5874</v>
      </c>
      <c r="C2499" s="597">
        <v>8547</v>
      </c>
      <c r="D2499" s="807">
        <v>0.05</v>
      </c>
      <c r="E2499" s="772">
        <f t="shared" si="146"/>
        <v>8974</v>
      </c>
      <c r="G2499" s="775" t="e">
        <f>VLOOKUP(A2499,#REF!,2,FALSE)</f>
        <v>#REF!</v>
      </c>
      <c r="M2499" s="9" t="str">
        <f t="shared" si="157"/>
        <v>Tensioned Myriad Reveal SightLine 251.4x447 HD Pro ReView 0.9</v>
      </c>
      <c r="N2499" s="9" t="s">
        <v>397</v>
      </c>
      <c r="O2499" s="9" t="s">
        <v>310</v>
      </c>
      <c r="P2499" s="9" t="s">
        <v>311</v>
      </c>
      <c r="Q2499" s="9" t="s">
        <v>6003</v>
      </c>
      <c r="R2499" s="9" t="s">
        <v>6004</v>
      </c>
      <c r="S2499" s="9" t="s">
        <v>314</v>
      </c>
      <c r="T2499" s="82" t="s">
        <v>210</v>
      </c>
      <c r="U2499" s="879">
        <f t="shared" si="158"/>
        <v>251.4</v>
      </c>
      <c r="V2499" s="99" t="s">
        <v>207</v>
      </c>
      <c r="W2499" s="879">
        <v>447</v>
      </c>
      <c r="X2499" s="99" t="s">
        <v>207</v>
      </c>
      <c r="AC2499" s="9" t="e">
        <f>ROUND(AE2499*#REF!,0)</f>
        <v>#REF!</v>
      </c>
      <c r="AD2499" s="9" t="s">
        <v>207</v>
      </c>
      <c r="AE2499" s="9">
        <v>202</v>
      </c>
      <c r="AF2499" s="9" t="s">
        <v>315</v>
      </c>
      <c r="AG2499" s="14" t="str">
        <f t="shared" si="155"/>
        <v>251.4x447</v>
      </c>
      <c r="AH2499" s="14" t="s">
        <v>207</v>
      </c>
      <c r="AI2499" s="14" t="str">
        <f t="shared" si="156"/>
        <v>447x251.4</v>
      </c>
      <c r="AJ2499" s="14" t="s">
        <v>207</v>
      </c>
      <c r="AS2499" t="s">
        <v>5986</v>
      </c>
    </row>
    <row r="2500" spans="1:45" x14ac:dyDescent="0.25">
      <c r="A2500" s="600" t="s">
        <v>5877</v>
      </c>
      <c r="C2500" s="597">
        <v>7265</v>
      </c>
      <c r="D2500" s="807">
        <v>0.05</v>
      </c>
      <c r="E2500" s="772">
        <f t="shared" si="146"/>
        <v>7628</v>
      </c>
      <c r="G2500" s="775" t="e">
        <f>VLOOKUP(A2500,#REF!,2,FALSE)</f>
        <v>#REF!</v>
      </c>
      <c r="M2500" s="9" t="str">
        <f t="shared" si="157"/>
        <v>Tensioned Myriad Reveal SightLine 251.4x447 Da-Mat</v>
      </c>
      <c r="N2500" s="9" t="s">
        <v>397</v>
      </c>
      <c r="O2500" s="9" t="s">
        <v>310</v>
      </c>
      <c r="P2500" s="9" t="s">
        <v>311</v>
      </c>
      <c r="Q2500" s="9" t="s">
        <v>6003</v>
      </c>
      <c r="R2500" s="9" t="s">
        <v>6004</v>
      </c>
      <c r="S2500" s="9" t="s">
        <v>314</v>
      </c>
      <c r="T2500" s="82" t="s">
        <v>210</v>
      </c>
      <c r="U2500" s="879">
        <f t="shared" si="158"/>
        <v>251.4</v>
      </c>
      <c r="V2500" s="99" t="s">
        <v>207</v>
      </c>
      <c r="W2500" s="879">
        <v>447</v>
      </c>
      <c r="X2500" s="99" t="s">
        <v>207</v>
      </c>
      <c r="AC2500" s="9" t="e">
        <f>ROUND(AE2500*#REF!,0)</f>
        <v>#REF!</v>
      </c>
      <c r="AD2500" s="9" t="s">
        <v>207</v>
      </c>
      <c r="AE2500" s="9">
        <v>202</v>
      </c>
      <c r="AF2500" s="9" t="s">
        <v>315</v>
      </c>
      <c r="AG2500" s="14" t="str">
        <f t="shared" si="155"/>
        <v>251.4x447</v>
      </c>
      <c r="AH2500" s="14" t="s">
        <v>207</v>
      </c>
      <c r="AI2500" s="14" t="str">
        <f t="shared" si="156"/>
        <v>447x251.4</v>
      </c>
      <c r="AJ2500" s="14" t="s">
        <v>207</v>
      </c>
      <c r="AS2500" t="s">
        <v>5987</v>
      </c>
    </row>
    <row r="2501" spans="1:45" x14ac:dyDescent="0.25">
      <c r="A2501" s="600" t="s">
        <v>5863</v>
      </c>
      <c r="C2501" s="597">
        <v>9497</v>
      </c>
      <c r="D2501" s="807">
        <v>0.05</v>
      </c>
      <c r="E2501" s="772">
        <f t="shared" si="146"/>
        <v>9972</v>
      </c>
      <c r="G2501" s="775" t="e">
        <f>VLOOKUP(A2501,#REF!,2,FALSE)</f>
        <v>#REF!</v>
      </c>
      <c r="M2501" s="9" t="str">
        <f t="shared" ref="M2501:M2506" si="159">"Tensioned Myriad Reveal SightLine "&amp;AG2501&amp;" "&amp; AS2501</f>
        <v>Tensioned Myriad Reveal SightLine 274.4x487.8 HD Pro 0.9</v>
      </c>
      <c r="N2501" s="9" t="s">
        <v>397</v>
      </c>
      <c r="O2501" s="9" t="s">
        <v>310</v>
      </c>
      <c r="P2501" s="9" t="s">
        <v>311</v>
      </c>
      <c r="Q2501" s="9" t="s">
        <v>6003</v>
      </c>
      <c r="R2501" s="9" t="s">
        <v>6004</v>
      </c>
      <c r="S2501" s="9" t="s">
        <v>314</v>
      </c>
      <c r="T2501" s="82" t="s">
        <v>210</v>
      </c>
      <c r="U2501" s="879">
        <f t="shared" ref="U2501:U2506" si="160">ROUND(W2501/16*9,1)</f>
        <v>274.39999999999998</v>
      </c>
      <c r="V2501" s="99" t="s">
        <v>207</v>
      </c>
      <c r="W2501" s="879">
        <v>487.8</v>
      </c>
      <c r="X2501" s="99" t="s">
        <v>207</v>
      </c>
      <c r="AC2501" s="9" t="e">
        <f>ROUND(AE2501*#REF!,0)</f>
        <v>#REF!</v>
      </c>
      <c r="AD2501" s="9" t="s">
        <v>207</v>
      </c>
      <c r="AE2501" s="9">
        <v>220</v>
      </c>
      <c r="AF2501" s="9" t="s">
        <v>315</v>
      </c>
      <c r="AG2501" s="14" t="str">
        <f t="shared" si="155"/>
        <v>274.4x487.8</v>
      </c>
      <c r="AH2501" s="14" t="s">
        <v>207</v>
      </c>
      <c r="AI2501" s="14" t="str">
        <f t="shared" si="156"/>
        <v>487.8x274.4</v>
      </c>
      <c r="AJ2501" s="14" t="s">
        <v>207</v>
      </c>
      <c r="AS2501" t="s">
        <v>5982</v>
      </c>
    </row>
    <row r="2502" spans="1:45" x14ac:dyDescent="0.25">
      <c r="A2502" s="600" t="s">
        <v>5866</v>
      </c>
      <c r="C2502" s="597">
        <v>9497</v>
      </c>
      <c r="D2502" s="807">
        <v>0.05</v>
      </c>
      <c r="E2502" s="772">
        <f t="shared" si="146"/>
        <v>9972</v>
      </c>
      <c r="G2502" s="775" t="e">
        <f>VLOOKUP(A2502,#REF!,2,FALSE)</f>
        <v>#REF!</v>
      </c>
      <c r="M2502" s="9" t="str">
        <f t="shared" si="159"/>
        <v>Tensioned Myriad Reveal SightLine 274.4x487.8 HD Pro 1.1</v>
      </c>
      <c r="N2502" s="9" t="s">
        <v>397</v>
      </c>
      <c r="O2502" s="9" t="s">
        <v>310</v>
      </c>
      <c r="P2502" s="9" t="s">
        <v>311</v>
      </c>
      <c r="Q2502" s="9" t="s">
        <v>6003</v>
      </c>
      <c r="R2502" s="9" t="s">
        <v>6004</v>
      </c>
      <c r="S2502" s="9" t="s">
        <v>314</v>
      </c>
      <c r="T2502" s="82" t="s">
        <v>210</v>
      </c>
      <c r="U2502" s="879">
        <f t="shared" si="160"/>
        <v>274.39999999999998</v>
      </c>
      <c r="V2502" s="99" t="s">
        <v>207</v>
      </c>
      <c r="W2502" s="879">
        <v>487.8</v>
      </c>
      <c r="X2502" s="99" t="s">
        <v>207</v>
      </c>
      <c r="AC2502" s="9" t="e">
        <f>ROUND(AE2502*#REF!,0)</f>
        <v>#REF!</v>
      </c>
      <c r="AD2502" s="9" t="s">
        <v>207</v>
      </c>
      <c r="AE2502" s="9">
        <v>220</v>
      </c>
      <c r="AF2502" s="9" t="s">
        <v>315</v>
      </c>
      <c r="AG2502" s="14" t="str">
        <f t="shared" si="155"/>
        <v>274.4x487.8</v>
      </c>
      <c r="AH2502" s="14" t="s">
        <v>207</v>
      </c>
      <c r="AI2502" s="14" t="str">
        <f t="shared" si="156"/>
        <v>487.8x274.4</v>
      </c>
      <c r="AJ2502" s="14" t="s">
        <v>207</v>
      </c>
      <c r="AS2502" t="s">
        <v>5983</v>
      </c>
    </row>
    <row r="2503" spans="1:45" x14ac:dyDescent="0.25">
      <c r="A2503" s="600" t="s">
        <v>5869</v>
      </c>
      <c r="C2503" s="597">
        <v>9497</v>
      </c>
      <c r="D2503" s="807">
        <v>0.05</v>
      </c>
      <c r="E2503" s="772">
        <f t="shared" si="146"/>
        <v>9972</v>
      </c>
      <c r="G2503" s="775" t="e">
        <f>VLOOKUP(A2503,#REF!,2,FALSE)</f>
        <v>#REF!</v>
      </c>
      <c r="M2503" s="9" t="str">
        <f t="shared" si="159"/>
        <v>Tensioned Myriad Reveal SightLine 274.4x487.8 HD Pro 1.1 Contrast</v>
      </c>
      <c r="N2503" s="9" t="s">
        <v>397</v>
      </c>
      <c r="O2503" s="9" t="s">
        <v>310</v>
      </c>
      <c r="P2503" s="9" t="s">
        <v>311</v>
      </c>
      <c r="Q2503" s="9" t="s">
        <v>6003</v>
      </c>
      <c r="R2503" s="9" t="s">
        <v>6004</v>
      </c>
      <c r="S2503" s="9" t="s">
        <v>314</v>
      </c>
      <c r="T2503" s="82" t="s">
        <v>210</v>
      </c>
      <c r="U2503" s="879">
        <f t="shared" si="160"/>
        <v>274.39999999999998</v>
      </c>
      <c r="V2503" s="99" t="s">
        <v>207</v>
      </c>
      <c r="W2503" s="879">
        <v>487.8</v>
      </c>
      <c r="X2503" s="99" t="s">
        <v>207</v>
      </c>
      <c r="AC2503" s="9" t="e">
        <f>ROUND(AE2503*#REF!,0)</f>
        <v>#REF!</v>
      </c>
      <c r="AD2503" s="9" t="s">
        <v>207</v>
      </c>
      <c r="AE2503" s="9">
        <v>220</v>
      </c>
      <c r="AF2503" s="9" t="s">
        <v>315</v>
      </c>
      <c r="AG2503" s="14" t="str">
        <f t="shared" si="155"/>
        <v>274.4x487.8</v>
      </c>
      <c r="AH2503" s="14" t="s">
        <v>207</v>
      </c>
      <c r="AI2503" s="14" t="str">
        <f t="shared" si="156"/>
        <v>487.8x274.4</v>
      </c>
      <c r="AJ2503" s="14" t="s">
        <v>207</v>
      </c>
      <c r="AS2503" t="s">
        <v>5984</v>
      </c>
    </row>
    <row r="2504" spans="1:45" x14ac:dyDescent="0.25">
      <c r="A2504" s="600" t="s">
        <v>5872</v>
      </c>
      <c r="C2504" s="597">
        <v>9497</v>
      </c>
      <c r="D2504" s="807">
        <v>0.05</v>
      </c>
      <c r="E2504" s="772">
        <f t="shared" si="146"/>
        <v>9972</v>
      </c>
      <c r="G2504" s="775" t="e">
        <f>VLOOKUP(A2504,#REF!,2,FALSE)</f>
        <v>#REF!</v>
      </c>
      <c r="M2504" s="9" t="str">
        <f t="shared" si="159"/>
        <v>Tensioned Myriad Reveal SightLine 274.4x487.8 HD Pro 1.3</v>
      </c>
      <c r="N2504" s="9" t="s">
        <v>397</v>
      </c>
      <c r="O2504" s="9" t="s">
        <v>310</v>
      </c>
      <c r="P2504" s="9" t="s">
        <v>311</v>
      </c>
      <c r="Q2504" s="9" t="s">
        <v>6003</v>
      </c>
      <c r="R2504" s="9" t="s">
        <v>6004</v>
      </c>
      <c r="S2504" s="9" t="s">
        <v>314</v>
      </c>
      <c r="T2504" s="82" t="s">
        <v>210</v>
      </c>
      <c r="U2504" s="879">
        <f t="shared" si="160"/>
        <v>274.39999999999998</v>
      </c>
      <c r="V2504" s="99" t="s">
        <v>207</v>
      </c>
      <c r="W2504" s="879">
        <v>487.8</v>
      </c>
      <c r="X2504" s="99" t="s">
        <v>207</v>
      </c>
      <c r="AC2504" s="9" t="e">
        <f>ROUND(AE2504*#REF!,0)</f>
        <v>#REF!</v>
      </c>
      <c r="AD2504" s="9" t="s">
        <v>207</v>
      </c>
      <c r="AE2504" s="9">
        <v>220</v>
      </c>
      <c r="AF2504" s="9" t="s">
        <v>315</v>
      </c>
      <c r="AG2504" s="14" t="str">
        <f t="shared" si="155"/>
        <v>274.4x487.8</v>
      </c>
      <c r="AH2504" s="14" t="s">
        <v>207</v>
      </c>
      <c r="AI2504" s="14" t="str">
        <f t="shared" si="156"/>
        <v>487.8x274.4</v>
      </c>
      <c r="AJ2504" s="14" t="s">
        <v>207</v>
      </c>
      <c r="AS2504" t="s">
        <v>5985</v>
      </c>
    </row>
    <row r="2505" spans="1:45" x14ac:dyDescent="0.25">
      <c r="A2505" s="600" t="s">
        <v>5875</v>
      </c>
      <c r="C2505" s="597">
        <v>9497</v>
      </c>
      <c r="D2505" s="807">
        <v>0.05</v>
      </c>
      <c r="E2505" s="772">
        <f t="shared" si="146"/>
        <v>9972</v>
      </c>
      <c r="G2505" s="775" t="e">
        <f>VLOOKUP(A2505,#REF!,2,FALSE)</f>
        <v>#REF!</v>
      </c>
      <c r="M2505" s="9" t="str">
        <f t="shared" si="159"/>
        <v>Tensioned Myriad Reveal SightLine 274.4x487.8 HD Pro ReView 0.9</v>
      </c>
      <c r="N2505" s="9" t="s">
        <v>397</v>
      </c>
      <c r="O2505" s="9" t="s">
        <v>310</v>
      </c>
      <c r="P2505" s="9" t="s">
        <v>311</v>
      </c>
      <c r="Q2505" s="9" t="s">
        <v>6003</v>
      </c>
      <c r="R2505" s="9" t="s">
        <v>6004</v>
      </c>
      <c r="S2505" s="9" t="s">
        <v>314</v>
      </c>
      <c r="T2505" s="82" t="s">
        <v>210</v>
      </c>
      <c r="U2505" s="879">
        <f t="shared" si="160"/>
        <v>274.39999999999998</v>
      </c>
      <c r="V2505" s="99" t="s">
        <v>207</v>
      </c>
      <c r="W2505" s="879">
        <v>487.8</v>
      </c>
      <c r="X2505" s="99" t="s">
        <v>207</v>
      </c>
      <c r="AC2505" s="9" t="e">
        <f>ROUND(AE2505*#REF!,0)</f>
        <v>#REF!</v>
      </c>
      <c r="AD2505" s="9" t="s">
        <v>207</v>
      </c>
      <c r="AE2505" s="9">
        <v>220</v>
      </c>
      <c r="AF2505" s="9" t="s">
        <v>315</v>
      </c>
      <c r="AG2505" s="14" t="str">
        <f t="shared" si="155"/>
        <v>274.4x487.8</v>
      </c>
      <c r="AH2505" s="14" t="s">
        <v>207</v>
      </c>
      <c r="AI2505" s="14" t="str">
        <f t="shared" si="156"/>
        <v>487.8x274.4</v>
      </c>
      <c r="AJ2505" s="14" t="s">
        <v>207</v>
      </c>
      <c r="AS2505" t="s">
        <v>5986</v>
      </c>
    </row>
    <row r="2506" spans="1:45" x14ac:dyDescent="0.25">
      <c r="A2506" s="600" t="s">
        <v>5878</v>
      </c>
      <c r="C2506" s="597">
        <v>8072</v>
      </c>
      <c r="D2506" s="807">
        <v>0.05</v>
      </c>
      <c r="E2506" s="772">
        <f t="shared" si="146"/>
        <v>8476</v>
      </c>
      <c r="G2506" s="775" t="e">
        <f>VLOOKUP(A2506,#REF!,2,FALSE)</f>
        <v>#REF!</v>
      </c>
      <c r="M2506" s="9" t="str">
        <f t="shared" si="159"/>
        <v>Tensioned Myriad Reveal SightLine 274.4x487.8 Da-Mat</v>
      </c>
      <c r="N2506" s="9" t="s">
        <v>397</v>
      </c>
      <c r="O2506" s="9" t="s">
        <v>310</v>
      </c>
      <c r="P2506" s="9" t="s">
        <v>311</v>
      </c>
      <c r="Q2506" s="9" t="s">
        <v>6003</v>
      </c>
      <c r="R2506" s="9" t="s">
        <v>6004</v>
      </c>
      <c r="S2506" s="9" t="s">
        <v>314</v>
      </c>
      <c r="T2506" s="82" t="s">
        <v>210</v>
      </c>
      <c r="U2506" s="879">
        <f t="shared" si="160"/>
        <v>274.39999999999998</v>
      </c>
      <c r="V2506" s="99" t="s">
        <v>207</v>
      </c>
      <c r="W2506" s="879">
        <v>487.8</v>
      </c>
      <c r="X2506" s="99" t="s">
        <v>207</v>
      </c>
      <c r="AC2506" s="9" t="e">
        <f>ROUND(AE2506*#REF!,0)</f>
        <v>#REF!</v>
      </c>
      <c r="AD2506" s="9" t="s">
        <v>207</v>
      </c>
      <c r="AE2506" s="9">
        <v>220</v>
      </c>
      <c r="AF2506" s="9" t="s">
        <v>315</v>
      </c>
      <c r="AG2506" s="14" t="str">
        <f t="shared" si="155"/>
        <v>274.4x487.8</v>
      </c>
      <c r="AH2506" s="14" t="s">
        <v>207</v>
      </c>
      <c r="AI2506" s="14" t="str">
        <f t="shared" si="156"/>
        <v>487.8x274.4</v>
      </c>
      <c r="AJ2506" s="14" t="s">
        <v>207</v>
      </c>
      <c r="AS2506" t="s">
        <v>5987</v>
      </c>
    </row>
    <row r="2507" spans="1:45" x14ac:dyDescent="0.25">
      <c r="A2507" s="600" t="s">
        <v>5841</v>
      </c>
      <c r="C2507" s="597">
        <v>7598</v>
      </c>
      <c r="D2507" s="807">
        <v>0.05</v>
      </c>
      <c r="E2507" s="772">
        <f t="shared" si="146"/>
        <v>7978</v>
      </c>
      <c r="G2507" s="775" t="e">
        <f>VLOOKUP(A2507,#REF!,2,FALSE)</f>
        <v>#REF!</v>
      </c>
      <c r="M2507" s="9" t="str">
        <f t="shared" ref="M2507:M2512" si="161">"Tensioned Myriad Reveal SightLine "&amp;AG2507&amp;" "&amp; AS2507</f>
        <v>Tensioned Myriad Reveal SightLine 266.6x426.6 HD Pro 0.9</v>
      </c>
      <c r="N2507" s="9" t="s">
        <v>397</v>
      </c>
      <c r="O2507" s="9" t="s">
        <v>310</v>
      </c>
      <c r="P2507" s="9" t="s">
        <v>311</v>
      </c>
      <c r="Q2507" s="9" t="s">
        <v>6003</v>
      </c>
      <c r="R2507" s="9" t="s">
        <v>6004</v>
      </c>
      <c r="S2507" s="9" t="s">
        <v>348</v>
      </c>
      <c r="T2507" s="82" t="s">
        <v>204</v>
      </c>
      <c r="U2507" s="879">
        <f t="shared" ref="U2507:U2512" si="162">ROUND(W2507/16*10,1)</f>
        <v>266.60000000000002</v>
      </c>
      <c r="V2507" s="99" t="s">
        <v>207</v>
      </c>
      <c r="W2507" s="879">
        <v>426.6</v>
      </c>
      <c r="X2507" s="99" t="s">
        <v>207</v>
      </c>
      <c r="AC2507" s="9" t="e">
        <f>ROUND(AE2507*#REF!,0)</f>
        <v>#REF!</v>
      </c>
      <c r="AD2507" s="9" t="s">
        <v>207</v>
      </c>
      <c r="AE2507">
        <v>198</v>
      </c>
      <c r="AF2507" s="9" t="s">
        <v>315</v>
      </c>
      <c r="AG2507" s="14" t="str">
        <f t="shared" si="155"/>
        <v>266.6x426.6</v>
      </c>
      <c r="AH2507" s="14" t="s">
        <v>207</v>
      </c>
      <c r="AI2507" s="14" t="str">
        <f t="shared" si="156"/>
        <v>426.6x266.6</v>
      </c>
      <c r="AJ2507" s="14" t="s">
        <v>207</v>
      </c>
      <c r="AS2507" t="s">
        <v>5982</v>
      </c>
    </row>
    <row r="2508" spans="1:45" x14ac:dyDescent="0.25">
      <c r="A2508" s="600" t="s">
        <v>5844</v>
      </c>
      <c r="C2508" s="597">
        <v>7598</v>
      </c>
      <c r="D2508" s="807">
        <v>0.05</v>
      </c>
      <c r="E2508" s="772">
        <f t="shared" si="146"/>
        <v>7978</v>
      </c>
      <c r="G2508" s="775" t="e">
        <f>VLOOKUP(A2508,#REF!,2,FALSE)</f>
        <v>#REF!</v>
      </c>
      <c r="M2508" s="9" t="str">
        <f t="shared" si="161"/>
        <v>Tensioned Myriad Reveal SightLine 266.6x426.6 HD Pro 1.1</v>
      </c>
      <c r="N2508" s="9" t="s">
        <v>397</v>
      </c>
      <c r="O2508" s="9" t="s">
        <v>310</v>
      </c>
      <c r="P2508" s="9" t="s">
        <v>311</v>
      </c>
      <c r="Q2508" s="9" t="s">
        <v>6003</v>
      </c>
      <c r="R2508" s="9" t="s">
        <v>6004</v>
      </c>
      <c r="S2508" s="9" t="s">
        <v>348</v>
      </c>
      <c r="T2508" s="82" t="s">
        <v>204</v>
      </c>
      <c r="U2508" s="879">
        <f t="shared" si="162"/>
        <v>266.60000000000002</v>
      </c>
      <c r="V2508" s="99" t="s">
        <v>207</v>
      </c>
      <c r="W2508" s="879">
        <v>426.6</v>
      </c>
      <c r="X2508" s="99" t="s">
        <v>207</v>
      </c>
      <c r="AC2508" s="9" t="e">
        <f>ROUND(AE2508*#REF!,0)</f>
        <v>#REF!</v>
      </c>
      <c r="AD2508" s="9" t="s">
        <v>207</v>
      </c>
      <c r="AE2508">
        <v>198</v>
      </c>
      <c r="AF2508" s="9" t="s">
        <v>315</v>
      </c>
      <c r="AG2508" s="14" t="str">
        <f t="shared" si="155"/>
        <v>266.6x426.6</v>
      </c>
      <c r="AH2508" s="14" t="s">
        <v>207</v>
      </c>
      <c r="AI2508" s="14" t="str">
        <f t="shared" si="156"/>
        <v>426.6x266.6</v>
      </c>
      <c r="AJ2508" s="14" t="s">
        <v>207</v>
      </c>
      <c r="AS2508" t="s">
        <v>5983</v>
      </c>
    </row>
    <row r="2509" spans="1:45" x14ac:dyDescent="0.25">
      <c r="A2509" s="600" t="s">
        <v>5847</v>
      </c>
      <c r="C2509" s="597">
        <v>7598</v>
      </c>
      <c r="D2509" s="807">
        <v>0.05</v>
      </c>
      <c r="E2509" s="772">
        <f t="shared" si="146"/>
        <v>7978</v>
      </c>
      <c r="G2509" s="775" t="e">
        <f>VLOOKUP(A2509,#REF!,2,FALSE)</f>
        <v>#REF!</v>
      </c>
      <c r="M2509" s="9" t="str">
        <f t="shared" si="161"/>
        <v>Tensioned Myriad Reveal SightLine 266.6x426.6 HD Pro 1.1 Contrast</v>
      </c>
      <c r="N2509" s="9" t="s">
        <v>397</v>
      </c>
      <c r="O2509" s="9" t="s">
        <v>310</v>
      </c>
      <c r="P2509" s="9" t="s">
        <v>311</v>
      </c>
      <c r="Q2509" s="9" t="s">
        <v>6003</v>
      </c>
      <c r="R2509" s="9" t="s">
        <v>6004</v>
      </c>
      <c r="S2509" s="9" t="s">
        <v>348</v>
      </c>
      <c r="T2509" s="82" t="s">
        <v>204</v>
      </c>
      <c r="U2509" s="879">
        <f t="shared" si="162"/>
        <v>266.60000000000002</v>
      </c>
      <c r="V2509" s="99" t="s">
        <v>207</v>
      </c>
      <c r="W2509" s="879">
        <v>426.6</v>
      </c>
      <c r="X2509" s="99" t="s">
        <v>207</v>
      </c>
      <c r="AC2509" s="9" t="e">
        <f>ROUND(AE2509*#REF!,0)</f>
        <v>#REF!</v>
      </c>
      <c r="AD2509" s="9" t="s">
        <v>207</v>
      </c>
      <c r="AE2509">
        <v>198</v>
      </c>
      <c r="AF2509" s="9" t="s">
        <v>315</v>
      </c>
      <c r="AG2509" s="14" t="str">
        <f t="shared" si="155"/>
        <v>266.6x426.6</v>
      </c>
      <c r="AH2509" s="14" t="s">
        <v>207</v>
      </c>
      <c r="AI2509" s="14" t="str">
        <f t="shared" si="156"/>
        <v>426.6x266.6</v>
      </c>
      <c r="AJ2509" s="14" t="s">
        <v>207</v>
      </c>
      <c r="AS2509" t="s">
        <v>5984</v>
      </c>
    </row>
    <row r="2510" spans="1:45" x14ac:dyDescent="0.25">
      <c r="A2510" s="600" t="s">
        <v>5850</v>
      </c>
      <c r="C2510" s="597">
        <v>7598</v>
      </c>
      <c r="D2510" s="807">
        <v>0.05</v>
      </c>
      <c r="E2510" s="772">
        <f t="shared" si="146"/>
        <v>7978</v>
      </c>
      <c r="G2510" s="775" t="e">
        <f>VLOOKUP(A2510,#REF!,2,FALSE)</f>
        <v>#REF!</v>
      </c>
      <c r="M2510" s="9" t="str">
        <f t="shared" si="161"/>
        <v>Tensioned Myriad Reveal SightLine 266.6x426.6 HD Pro 1.3</v>
      </c>
      <c r="N2510" s="9" t="s">
        <v>397</v>
      </c>
      <c r="O2510" s="9" t="s">
        <v>310</v>
      </c>
      <c r="P2510" s="9" t="s">
        <v>311</v>
      </c>
      <c r="Q2510" s="9" t="s">
        <v>6003</v>
      </c>
      <c r="R2510" s="9" t="s">
        <v>6004</v>
      </c>
      <c r="S2510" s="9" t="s">
        <v>348</v>
      </c>
      <c r="T2510" s="82" t="s">
        <v>204</v>
      </c>
      <c r="U2510" s="879">
        <f t="shared" si="162"/>
        <v>266.60000000000002</v>
      </c>
      <c r="V2510" s="99" t="s">
        <v>207</v>
      </c>
      <c r="W2510" s="879">
        <v>426.6</v>
      </c>
      <c r="X2510" s="99" t="s">
        <v>207</v>
      </c>
      <c r="AC2510" s="9" t="e">
        <f>ROUND(AE2510*#REF!,0)</f>
        <v>#REF!</v>
      </c>
      <c r="AD2510" s="9" t="s">
        <v>207</v>
      </c>
      <c r="AE2510">
        <v>198</v>
      </c>
      <c r="AF2510" s="9" t="s">
        <v>315</v>
      </c>
      <c r="AG2510" s="14" t="str">
        <f t="shared" si="155"/>
        <v>266.6x426.6</v>
      </c>
      <c r="AH2510" s="14" t="s">
        <v>207</v>
      </c>
      <c r="AI2510" s="14" t="str">
        <f t="shared" si="156"/>
        <v>426.6x266.6</v>
      </c>
      <c r="AJ2510" s="14" t="s">
        <v>207</v>
      </c>
      <c r="AS2510" t="s">
        <v>5985</v>
      </c>
    </row>
    <row r="2511" spans="1:45" x14ac:dyDescent="0.25">
      <c r="A2511" s="600" t="s">
        <v>5853</v>
      </c>
      <c r="C2511" s="597">
        <v>7598</v>
      </c>
      <c r="D2511" s="807">
        <v>0.05</v>
      </c>
      <c r="E2511" s="772">
        <f t="shared" si="146"/>
        <v>7978</v>
      </c>
      <c r="G2511" s="775" t="e">
        <f>VLOOKUP(A2511,#REF!,2,FALSE)</f>
        <v>#REF!</v>
      </c>
      <c r="M2511" s="9" t="str">
        <f t="shared" si="161"/>
        <v>Tensioned Myriad Reveal SightLine 266.6x426.6 HD Pro ReView 0.9</v>
      </c>
      <c r="N2511" s="9" t="s">
        <v>397</v>
      </c>
      <c r="O2511" s="9" t="s">
        <v>310</v>
      </c>
      <c r="P2511" s="9" t="s">
        <v>311</v>
      </c>
      <c r="Q2511" s="9" t="s">
        <v>6003</v>
      </c>
      <c r="R2511" s="9" t="s">
        <v>6004</v>
      </c>
      <c r="S2511" s="9" t="s">
        <v>348</v>
      </c>
      <c r="T2511" s="82" t="s">
        <v>204</v>
      </c>
      <c r="U2511" s="879">
        <f t="shared" si="162"/>
        <v>266.60000000000002</v>
      </c>
      <c r="V2511" s="99" t="s">
        <v>207</v>
      </c>
      <c r="W2511" s="879">
        <v>426.6</v>
      </c>
      <c r="X2511" s="99" t="s">
        <v>207</v>
      </c>
      <c r="AC2511" s="9" t="e">
        <f>ROUND(AE2511*#REF!,0)</f>
        <v>#REF!</v>
      </c>
      <c r="AD2511" s="9" t="s">
        <v>207</v>
      </c>
      <c r="AE2511">
        <v>198</v>
      </c>
      <c r="AF2511" s="9" t="s">
        <v>315</v>
      </c>
      <c r="AG2511" s="14" t="str">
        <f t="shared" si="155"/>
        <v>266.6x426.6</v>
      </c>
      <c r="AH2511" s="14" t="s">
        <v>207</v>
      </c>
      <c r="AI2511" s="14" t="str">
        <f t="shared" si="156"/>
        <v>426.6x266.6</v>
      </c>
      <c r="AJ2511" s="14" t="s">
        <v>207</v>
      </c>
      <c r="AS2511" t="s">
        <v>5986</v>
      </c>
    </row>
    <row r="2512" spans="1:45" x14ac:dyDescent="0.25">
      <c r="A2512" s="600" t="s">
        <v>5857</v>
      </c>
      <c r="C2512" s="597">
        <v>6458</v>
      </c>
      <c r="D2512" s="807">
        <v>0.05</v>
      </c>
      <c r="E2512" s="772">
        <f t="shared" si="146"/>
        <v>6781</v>
      </c>
      <c r="G2512" s="775" t="e">
        <f>VLOOKUP(A2512,#REF!,2,FALSE)</f>
        <v>#REF!</v>
      </c>
      <c r="M2512" s="9" t="str">
        <f t="shared" si="161"/>
        <v>Tensioned Myriad Reveal SightLine 266.6x426.6 Da-Mat</v>
      </c>
      <c r="N2512" s="9" t="s">
        <v>397</v>
      </c>
      <c r="O2512" s="9" t="s">
        <v>310</v>
      </c>
      <c r="P2512" s="9" t="s">
        <v>311</v>
      </c>
      <c r="Q2512" s="9" t="s">
        <v>6003</v>
      </c>
      <c r="R2512" s="9" t="s">
        <v>6004</v>
      </c>
      <c r="S2512" s="9" t="s">
        <v>348</v>
      </c>
      <c r="T2512" s="82" t="s">
        <v>204</v>
      </c>
      <c r="U2512" s="879">
        <f t="shared" si="162"/>
        <v>266.60000000000002</v>
      </c>
      <c r="V2512" s="99" t="s">
        <v>207</v>
      </c>
      <c r="W2512" s="879">
        <v>426.6</v>
      </c>
      <c r="X2512" s="99" t="s">
        <v>207</v>
      </c>
      <c r="AC2512" s="9" t="e">
        <f>ROUND(AE2512*#REF!,0)</f>
        <v>#REF!</v>
      </c>
      <c r="AD2512" s="9" t="s">
        <v>207</v>
      </c>
      <c r="AE2512">
        <v>198</v>
      </c>
      <c r="AF2512" s="9" t="s">
        <v>315</v>
      </c>
      <c r="AG2512" s="14" t="str">
        <f t="shared" si="155"/>
        <v>266.6x426.6</v>
      </c>
      <c r="AH2512" s="14" t="s">
        <v>207</v>
      </c>
      <c r="AI2512" s="14" t="str">
        <f t="shared" si="156"/>
        <v>426.6x266.6</v>
      </c>
      <c r="AJ2512" s="14" t="s">
        <v>207</v>
      </c>
      <c r="AS2512" t="s">
        <v>5987</v>
      </c>
    </row>
    <row r="2513" spans="1:45" x14ac:dyDescent="0.25">
      <c r="A2513" s="600" t="s">
        <v>5842</v>
      </c>
      <c r="C2513" s="597">
        <v>8547</v>
      </c>
      <c r="D2513" s="807">
        <v>0.05</v>
      </c>
      <c r="E2513" s="772">
        <f t="shared" si="146"/>
        <v>8974</v>
      </c>
      <c r="G2513" s="775" t="e">
        <f>VLOOKUP(A2513,#REF!,2,FALSE)</f>
        <v>#REF!</v>
      </c>
      <c r="M2513" s="9" t="str">
        <f t="shared" ref="M2513:M2518" si="163">"Tensioned Myriad Reveal SightLine "&amp;AG2513&amp;" "&amp; AS2513</f>
        <v>Tensioned Myriad Reveal SightLine 279.4x447 HD Pro 0.9</v>
      </c>
      <c r="N2513" s="9" t="s">
        <v>397</v>
      </c>
      <c r="O2513" s="9" t="s">
        <v>310</v>
      </c>
      <c r="P2513" s="9" t="s">
        <v>311</v>
      </c>
      <c r="Q2513" s="9" t="s">
        <v>6003</v>
      </c>
      <c r="R2513" s="9" t="s">
        <v>6004</v>
      </c>
      <c r="S2513" s="9" t="s">
        <v>348</v>
      </c>
      <c r="T2513" s="82" t="s">
        <v>204</v>
      </c>
      <c r="U2513" s="879">
        <f t="shared" ref="U2513:U2518" si="164">ROUND(W2513/16*10,1)</f>
        <v>279.39999999999998</v>
      </c>
      <c r="V2513" s="99" t="s">
        <v>207</v>
      </c>
      <c r="W2513" s="879">
        <v>447</v>
      </c>
      <c r="X2513" s="99" t="s">
        <v>207</v>
      </c>
      <c r="AC2513" s="9" t="e">
        <f>ROUND(AE2513*#REF!,0)</f>
        <v>#REF!</v>
      </c>
      <c r="AD2513" s="9" t="s">
        <v>207</v>
      </c>
      <c r="AE2513">
        <v>208</v>
      </c>
      <c r="AF2513" s="9" t="s">
        <v>315</v>
      </c>
      <c r="AG2513" s="14" t="str">
        <f t="shared" si="155"/>
        <v>279.4x447</v>
      </c>
      <c r="AH2513" s="14" t="s">
        <v>207</v>
      </c>
      <c r="AI2513" s="14" t="str">
        <f t="shared" si="156"/>
        <v>447x279.4</v>
      </c>
      <c r="AJ2513" s="14" t="s">
        <v>207</v>
      </c>
      <c r="AS2513" t="s">
        <v>5982</v>
      </c>
    </row>
    <row r="2514" spans="1:45" x14ac:dyDescent="0.25">
      <c r="A2514" s="600" t="s">
        <v>5845</v>
      </c>
      <c r="C2514" s="597">
        <v>8547</v>
      </c>
      <c r="D2514" s="807">
        <v>0.05</v>
      </c>
      <c r="E2514" s="772">
        <f t="shared" si="146"/>
        <v>8974</v>
      </c>
      <c r="G2514" s="775" t="e">
        <f>VLOOKUP(A2514,#REF!,2,FALSE)</f>
        <v>#REF!</v>
      </c>
      <c r="M2514" s="9" t="str">
        <f t="shared" si="163"/>
        <v>Tensioned Myriad Reveal SightLine 279.4x447 HD Pro 1.1</v>
      </c>
      <c r="N2514" s="9" t="s">
        <v>397</v>
      </c>
      <c r="O2514" s="9" t="s">
        <v>310</v>
      </c>
      <c r="P2514" s="9" t="s">
        <v>311</v>
      </c>
      <c r="Q2514" s="9" t="s">
        <v>6003</v>
      </c>
      <c r="R2514" s="9" t="s">
        <v>6004</v>
      </c>
      <c r="S2514" s="9" t="s">
        <v>348</v>
      </c>
      <c r="T2514" s="82" t="s">
        <v>204</v>
      </c>
      <c r="U2514" s="879">
        <f t="shared" si="164"/>
        <v>279.39999999999998</v>
      </c>
      <c r="V2514" s="99" t="s">
        <v>207</v>
      </c>
      <c r="W2514" s="879">
        <v>447</v>
      </c>
      <c r="X2514" s="99" t="s">
        <v>207</v>
      </c>
      <c r="AC2514" s="9" t="e">
        <f>ROUND(AE2514*#REF!,0)</f>
        <v>#REF!</v>
      </c>
      <c r="AD2514" s="9" t="s">
        <v>207</v>
      </c>
      <c r="AE2514">
        <v>208</v>
      </c>
      <c r="AF2514" s="9" t="s">
        <v>315</v>
      </c>
      <c r="AG2514" s="14" t="str">
        <f t="shared" si="155"/>
        <v>279.4x447</v>
      </c>
      <c r="AH2514" s="14" t="s">
        <v>207</v>
      </c>
      <c r="AI2514" s="14" t="str">
        <f t="shared" si="156"/>
        <v>447x279.4</v>
      </c>
      <c r="AJ2514" s="14" t="s">
        <v>207</v>
      </c>
      <c r="AS2514" t="s">
        <v>5983</v>
      </c>
    </row>
    <row r="2515" spans="1:45" x14ac:dyDescent="0.25">
      <c r="A2515" s="600" t="s">
        <v>5848</v>
      </c>
      <c r="C2515" s="597">
        <v>8547</v>
      </c>
      <c r="D2515" s="807">
        <v>0.05</v>
      </c>
      <c r="E2515" s="772">
        <f t="shared" si="146"/>
        <v>8974</v>
      </c>
      <c r="G2515" s="775" t="e">
        <f>VLOOKUP(A2515,#REF!,2,FALSE)</f>
        <v>#REF!</v>
      </c>
      <c r="M2515" s="9" t="str">
        <f t="shared" si="163"/>
        <v>Tensioned Myriad Reveal SightLine 279.4x447 HD Pro 1.1 Contrast</v>
      </c>
      <c r="N2515" s="9" t="s">
        <v>397</v>
      </c>
      <c r="O2515" s="9" t="s">
        <v>310</v>
      </c>
      <c r="P2515" s="9" t="s">
        <v>311</v>
      </c>
      <c r="Q2515" s="9" t="s">
        <v>6003</v>
      </c>
      <c r="R2515" s="9" t="s">
        <v>6004</v>
      </c>
      <c r="S2515" s="9" t="s">
        <v>348</v>
      </c>
      <c r="T2515" s="82" t="s">
        <v>204</v>
      </c>
      <c r="U2515" s="879">
        <f t="shared" si="164"/>
        <v>279.39999999999998</v>
      </c>
      <c r="V2515" s="99" t="s">
        <v>207</v>
      </c>
      <c r="W2515" s="879">
        <v>447</v>
      </c>
      <c r="X2515" s="99" t="s">
        <v>207</v>
      </c>
      <c r="AC2515" s="9" t="e">
        <f>ROUND(AE2515*#REF!,0)</f>
        <v>#REF!</v>
      </c>
      <c r="AD2515" s="9" t="s">
        <v>207</v>
      </c>
      <c r="AE2515">
        <v>208</v>
      </c>
      <c r="AF2515" s="9" t="s">
        <v>315</v>
      </c>
      <c r="AG2515" s="14" t="str">
        <f t="shared" si="155"/>
        <v>279.4x447</v>
      </c>
      <c r="AH2515" s="14" t="s">
        <v>207</v>
      </c>
      <c r="AI2515" s="14" t="str">
        <f t="shared" si="156"/>
        <v>447x279.4</v>
      </c>
      <c r="AJ2515" s="14" t="s">
        <v>207</v>
      </c>
      <c r="AS2515" t="s">
        <v>5984</v>
      </c>
    </row>
    <row r="2516" spans="1:45" x14ac:dyDescent="0.25">
      <c r="A2516" s="600" t="s">
        <v>5851</v>
      </c>
      <c r="C2516" s="597">
        <v>8547</v>
      </c>
      <c r="D2516" s="807">
        <v>0.05</v>
      </c>
      <c r="E2516" s="772">
        <f t="shared" si="146"/>
        <v>8974</v>
      </c>
      <c r="G2516" s="775" t="e">
        <f>VLOOKUP(A2516,#REF!,2,FALSE)</f>
        <v>#REF!</v>
      </c>
      <c r="M2516" s="9" t="str">
        <f t="shared" si="163"/>
        <v>Tensioned Myriad Reveal SightLine 279.4x447 HD Pro 1.3</v>
      </c>
      <c r="N2516" s="9" t="s">
        <v>397</v>
      </c>
      <c r="O2516" s="9" t="s">
        <v>310</v>
      </c>
      <c r="P2516" s="9" t="s">
        <v>311</v>
      </c>
      <c r="Q2516" s="9" t="s">
        <v>6003</v>
      </c>
      <c r="R2516" s="9" t="s">
        <v>6004</v>
      </c>
      <c r="S2516" s="9" t="s">
        <v>348</v>
      </c>
      <c r="T2516" s="82" t="s">
        <v>204</v>
      </c>
      <c r="U2516" s="879">
        <f t="shared" si="164"/>
        <v>279.39999999999998</v>
      </c>
      <c r="V2516" s="99" t="s">
        <v>207</v>
      </c>
      <c r="W2516" s="879">
        <v>447</v>
      </c>
      <c r="X2516" s="99" t="s">
        <v>207</v>
      </c>
      <c r="AC2516" s="9" t="e">
        <f>ROUND(AE2516*#REF!,0)</f>
        <v>#REF!</v>
      </c>
      <c r="AD2516" s="9" t="s">
        <v>207</v>
      </c>
      <c r="AE2516">
        <v>208</v>
      </c>
      <c r="AF2516" s="9" t="s">
        <v>315</v>
      </c>
      <c r="AG2516" s="14" t="str">
        <f t="shared" si="155"/>
        <v>279.4x447</v>
      </c>
      <c r="AH2516" s="14" t="s">
        <v>207</v>
      </c>
      <c r="AI2516" s="14" t="str">
        <f t="shared" si="156"/>
        <v>447x279.4</v>
      </c>
      <c r="AJ2516" s="14" t="s">
        <v>207</v>
      </c>
      <c r="AS2516" t="s">
        <v>5985</v>
      </c>
    </row>
    <row r="2517" spans="1:45" x14ac:dyDescent="0.25">
      <c r="A2517" s="600" t="s">
        <v>5854</v>
      </c>
      <c r="C2517" s="597">
        <v>8547</v>
      </c>
      <c r="D2517" s="807">
        <v>0.05</v>
      </c>
      <c r="E2517" s="772">
        <f t="shared" si="146"/>
        <v>8974</v>
      </c>
      <c r="G2517" s="775" t="e">
        <f>VLOOKUP(A2517,#REF!,2,FALSE)</f>
        <v>#REF!</v>
      </c>
      <c r="M2517" s="9" t="str">
        <f t="shared" si="163"/>
        <v>Tensioned Myriad Reveal SightLine 279.4x447 HD Pro ReView 0.9</v>
      </c>
      <c r="N2517" s="9" t="s">
        <v>397</v>
      </c>
      <c r="O2517" s="9" t="s">
        <v>310</v>
      </c>
      <c r="P2517" s="9" t="s">
        <v>311</v>
      </c>
      <c r="Q2517" s="9" t="s">
        <v>6003</v>
      </c>
      <c r="R2517" s="9" t="s">
        <v>6004</v>
      </c>
      <c r="S2517" s="9" t="s">
        <v>348</v>
      </c>
      <c r="T2517" s="82" t="s">
        <v>204</v>
      </c>
      <c r="U2517" s="879">
        <f t="shared" si="164"/>
        <v>279.39999999999998</v>
      </c>
      <c r="V2517" s="99" t="s">
        <v>207</v>
      </c>
      <c r="W2517" s="879">
        <v>447</v>
      </c>
      <c r="X2517" s="99" t="s">
        <v>207</v>
      </c>
      <c r="AC2517" s="9" t="e">
        <f>ROUND(AE2517*#REF!,0)</f>
        <v>#REF!</v>
      </c>
      <c r="AD2517" s="9" t="s">
        <v>207</v>
      </c>
      <c r="AE2517">
        <v>208</v>
      </c>
      <c r="AF2517" s="9" t="s">
        <v>315</v>
      </c>
      <c r="AG2517" s="14" t="str">
        <f t="shared" si="155"/>
        <v>279.4x447</v>
      </c>
      <c r="AH2517" s="14" t="s">
        <v>207</v>
      </c>
      <c r="AI2517" s="14" t="str">
        <f t="shared" si="156"/>
        <v>447x279.4</v>
      </c>
      <c r="AJ2517" s="14" t="s">
        <v>207</v>
      </c>
      <c r="AS2517" t="s">
        <v>5986</v>
      </c>
    </row>
    <row r="2518" spans="1:45" x14ac:dyDescent="0.25">
      <c r="A2518" s="600" t="s">
        <v>5858</v>
      </c>
      <c r="C2518" s="597">
        <v>7265</v>
      </c>
      <c r="D2518" s="807">
        <v>0.05</v>
      </c>
      <c r="E2518" s="772">
        <f t="shared" si="146"/>
        <v>7628</v>
      </c>
      <c r="G2518" s="775" t="e">
        <f>VLOOKUP(A2518,#REF!,2,FALSE)</f>
        <v>#REF!</v>
      </c>
      <c r="M2518" s="9" t="str">
        <f t="shared" si="163"/>
        <v>Tensioned Myriad Reveal SightLine 279.4x447 Da-Mat</v>
      </c>
      <c r="N2518" s="9" t="s">
        <v>397</v>
      </c>
      <c r="O2518" s="9" t="s">
        <v>310</v>
      </c>
      <c r="P2518" s="9" t="s">
        <v>311</v>
      </c>
      <c r="Q2518" s="9" t="s">
        <v>6003</v>
      </c>
      <c r="R2518" s="9" t="s">
        <v>6004</v>
      </c>
      <c r="S2518" s="9" t="s">
        <v>348</v>
      </c>
      <c r="T2518" s="82" t="s">
        <v>204</v>
      </c>
      <c r="U2518" s="879">
        <f t="shared" si="164"/>
        <v>279.39999999999998</v>
      </c>
      <c r="V2518" s="99" t="s">
        <v>207</v>
      </c>
      <c r="W2518" s="879">
        <v>447</v>
      </c>
      <c r="X2518" s="99" t="s">
        <v>207</v>
      </c>
      <c r="AC2518" s="9" t="e">
        <f>ROUND(AE2518*#REF!,0)</f>
        <v>#REF!</v>
      </c>
      <c r="AD2518" s="9" t="s">
        <v>207</v>
      </c>
      <c r="AE2518">
        <v>208</v>
      </c>
      <c r="AF2518" s="9" t="s">
        <v>315</v>
      </c>
      <c r="AG2518" s="14" t="str">
        <f t="shared" si="155"/>
        <v>279.4x447</v>
      </c>
      <c r="AH2518" s="14" t="s">
        <v>207</v>
      </c>
      <c r="AI2518" s="14" t="str">
        <f t="shared" si="156"/>
        <v>447x279.4</v>
      </c>
      <c r="AJ2518" s="14" t="s">
        <v>207</v>
      </c>
      <c r="AS2518" t="s">
        <v>5987</v>
      </c>
    </row>
    <row r="2519" spans="1:45" x14ac:dyDescent="0.25">
      <c r="A2519" s="600" t="s">
        <v>5843</v>
      </c>
      <c r="C2519" s="597">
        <v>9497</v>
      </c>
      <c r="D2519" s="807">
        <v>0.05</v>
      </c>
      <c r="E2519" s="772">
        <f t="shared" si="146"/>
        <v>9972</v>
      </c>
      <c r="G2519" s="775" t="e">
        <f>VLOOKUP(A2519,#REF!,2,FALSE)</f>
        <v>#REF!</v>
      </c>
      <c r="M2519" s="9" t="str">
        <f t="shared" ref="M2519:M2524" si="165">"Tensioned Myriad Reveal SightLine "&amp;AG2519&amp;" "&amp; AS2519</f>
        <v>Tensioned Myriad Reveal SightLine 304.9x487.8 HD Pro 0.9</v>
      </c>
      <c r="N2519" s="9" t="s">
        <v>397</v>
      </c>
      <c r="O2519" s="9" t="s">
        <v>310</v>
      </c>
      <c r="P2519" s="9" t="s">
        <v>311</v>
      </c>
      <c r="Q2519" s="9" t="s">
        <v>6003</v>
      </c>
      <c r="R2519" s="9" t="s">
        <v>6004</v>
      </c>
      <c r="S2519" s="9" t="s">
        <v>348</v>
      </c>
      <c r="T2519" s="82" t="s">
        <v>204</v>
      </c>
      <c r="U2519" s="879">
        <f t="shared" ref="U2519:U2524" si="166">ROUND(W2519/16*10,1)</f>
        <v>304.89999999999998</v>
      </c>
      <c r="V2519" s="99" t="s">
        <v>207</v>
      </c>
      <c r="W2519" s="879">
        <v>487.8</v>
      </c>
      <c r="X2519" s="99" t="s">
        <v>207</v>
      </c>
      <c r="AC2519" s="9" t="e">
        <f>ROUND(AE2519*#REF!,0)</f>
        <v>#REF!</v>
      </c>
      <c r="AD2519" s="9" t="s">
        <v>207</v>
      </c>
      <c r="AE2519">
        <v>226</v>
      </c>
      <c r="AF2519" s="9" t="s">
        <v>315</v>
      </c>
      <c r="AG2519" s="14" t="str">
        <f t="shared" si="155"/>
        <v>304.9x487.8</v>
      </c>
      <c r="AH2519" s="14" t="s">
        <v>207</v>
      </c>
      <c r="AI2519" s="14" t="str">
        <f t="shared" si="156"/>
        <v>487.8x304.9</v>
      </c>
      <c r="AJ2519" s="14" t="s">
        <v>207</v>
      </c>
      <c r="AS2519" t="s">
        <v>5982</v>
      </c>
    </row>
    <row r="2520" spans="1:45" x14ac:dyDescent="0.25">
      <c r="A2520" s="600" t="s">
        <v>5846</v>
      </c>
      <c r="C2520" s="597">
        <v>9497</v>
      </c>
      <c r="D2520" s="807">
        <v>0.05</v>
      </c>
      <c r="E2520" s="772">
        <f t="shared" si="146"/>
        <v>9972</v>
      </c>
      <c r="G2520" s="775" t="e">
        <f>VLOOKUP(A2520,#REF!,2,FALSE)</f>
        <v>#REF!</v>
      </c>
      <c r="M2520" s="9" t="str">
        <f t="shared" si="165"/>
        <v>Tensioned Myriad Reveal SightLine 304.9x487.8 HD Pro 1.1</v>
      </c>
      <c r="N2520" s="9" t="s">
        <v>397</v>
      </c>
      <c r="O2520" s="9" t="s">
        <v>310</v>
      </c>
      <c r="P2520" s="9" t="s">
        <v>311</v>
      </c>
      <c r="Q2520" s="9" t="s">
        <v>6003</v>
      </c>
      <c r="R2520" s="9" t="s">
        <v>6004</v>
      </c>
      <c r="S2520" s="9" t="s">
        <v>348</v>
      </c>
      <c r="T2520" s="82" t="s">
        <v>204</v>
      </c>
      <c r="U2520" s="879">
        <f t="shared" si="166"/>
        <v>304.89999999999998</v>
      </c>
      <c r="V2520" s="99" t="s">
        <v>207</v>
      </c>
      <c r="W2520" s="879">
        <v>487.8</v>
      </c>
      <c r="X2520" s="99" t="s">
        <v>207</v>
      </c>
      <c r="AC2520" s="9" t="e">
        <f>ROUND(AE2520*#REF!,0)</f>
        <v>#REF!</v>
      </c>
      <c r="AD2520" s="9" t="s">
        <v>207</v>
      </c>
      <c r="AE2520">
        <v>226</v>
      </c>
      <c r="AF2520" s="9" t="s">
        <v>315</v>
      </c>
      <c r="AG2520" s="14" t="str">
        <f t="shared" si="155"/>
        <v>304.9x487.8</v>
      </c>
      <c r="AH2520" s="14" t="s">
        <v>207</v>
      </c>
      <c r="AI2520" s="14" t="str">
        <f t="shared" si="156"/>
        <v>487.8x304.9</v>
      </c>
      <c r="AJ2520" s="14" t="s">
        <v>207</v>
      </c>
      <c r="AS2520" t="s">
        <v>5983</v>
      </c>
    </row>
    <row r="2521" spans="1:45" x14ac:dyDescent="0.25">
      <c r="A2521" s="600" t="s">
        <v>5849</v>
      </c>
      <c r="C2521" s="597">
        <v>9497</v>
      </c>
      <c r="D2521" s="807">
        <v>0.05</v>
      </c>
      <c r="E2521" s="772">
        <f t="shared" si="146"/>
        <v>9972</v>
      </c>
      <c r="G2521" s="775" t="e">
        <f>VLOOKUP(A2521,#REF!,2,FALSE)</f>
        <v>#REF!</v>
      </c>
      <c r="M2521" s="9" t="str">
        <f t="shared" si="165"/>
        <v>Tensioned Myriad Reveal SightLine 304.9x487.8 HD Pro 1.1 Contrast</v>
      </c>
      <c r="N2521" s="9" t="s">
        <v>397</v>
      </c>
      <c r="O2521" s="9" t="s">
        <v>310</v>
      </c>
      <c r="P2521" s="9" t="s">
        <v>311</v>
      </c>
      <c r="Q2521" s="9" t="s">
        <v>6003</v>
      </c>
      <c r="R2521" s="9" t="s">
        <v>6004</v>
      </c>
      <c r="S2521" s="9" t="s">
        <v>348</v>
      </c>
      <c r="T2521" s="82" t="s">
        <v>204</v>
      </c>
      <c r="U2521" s="879">
        <f t="shared" si="166"/>
        <v>304.89999999999998</v>
      </c>
      <c r="V2521" s="99" t="s">
        <v>207</v>
      </c>
      <c r="W2521" s="879">
        <v>487.8</v>
      </c>
      <c r="X2521" s="99" t="s">
        <v>207</v>
      </c>
      <c r="AC2521" s="9" t="e">
        <f>ROUND(AE2521*#REF!,0)</f>
        <v>#REF!</v>
      </c>
      <c r="AD2521" s="9" t="s">
        <v>207</v>
      </c>
      <c r="AE2521">
        <v>226</v>
      </c>
      <c r="AF2521" s="9" t="s">
        <v>315</v>
      </c>
      <c r="AG2521" s="14" t="str">
        <f t="shared" si="155"/>
        <v>304.9x487.8</v>
      </c>
      <c r="AH2521" s="14" t="s">
        <v>207</v>
      </c>
      <c r="AI2521" s="14" t="str">
        <f t="shared" si="156"/>
        <v>487.8x304.9</v>
      </c>
      <c r="AJ2521" s="14" t="s">
        <v>207</v>
      </c>
      <c r="AS2521" t="s">
        <v>5984</v>
      </c>
    </row>
    <row r="2522" spans="1:45" x14ac:dyDescent="0.25">
      <c r="A2522" s="600" t="s">
        <v>5852</v>
      </c>
      <c r="C2522" s="597">
        <v>9497</v>
      </c>
      <c r="D2522" s="807">
        <v>0.05</v>
      </c>
      <c r="E2522" s="772">
        <f t="shared" si="146"/>
        <v>9972</v>
      </c>
      <c r="G2522" s="775" t="e">
        <f>VLOOKUP(A2522,#REF!,2,FALSE)</f>
        <v>#REF!</v>
      </c>
      <c r="M2522" s="9" t="str">
        <f t="shared" si="165"/>
        <v>Tensioned Myriad Reveal SightLine 304.9x487.8 HD Pro 1.3</v>
      </c>
      <c r="N2522" s="9" t="s">
        <v>397</v>
      </c>
      <c r="O2522" s="9" t="s">
        <v>310</v>
      </c>
      <c r="P2522" s="9" t="s">
        <v>311</v>
      </c>
      <c r="Q2522" s="9" t="s">
        <v>6003</v>
      </c>
      <c r="R2522" s="9" t="s">
        <v>6004</v>
      </c>
      <c r="S2522" s="9" t="s">
        <v>348</v>
      </c>
      <c r="T2522" s="82" t="s">
        <v>204</v>
      </c>
      <c r="U2522" s="879">
        <f t="shared" si="166"/>
        <v>304.89999999999998</v>
      </c>
      <c r="V2522" s="99" t="s">
        <v>207</v>
      </c>
      <c r="W2522" s="879">
        <v>487.8</v>
      </c>
      <c r="X2522" s="99" t="s">
        <v>207</v>
      </c>
      <c r="AC2522" s="9" t="e">
        <f>ROUND(AE2522*#REF!,0)</f>
        <v>#REF!</v>
      </c>
      <c r="AD2522" s="9" t="s">
        <v>207</v>
      </c>
      <c r="AE2522">
        <v>226</v>
      </c>
      <c r="AF2522" s="9" t="s">
        <v>315</v>
      </c>
      <c r="AG2522" s="14" t="str">
        <f t="shared" si="155"/>
        <v>304.9x487.8</v>
      </c>
      <c r="AH2522" s="14" t="s">
        <v>207</v>
      </c>
      <c r="AI2522" s="14" t="str">
        <f t="shared" si="156"/>
        <v>487.8x304.9</v>
      </c>
      <c r="AJ2522" s="14" t="s">
        <v>207</v>
      </c>
      <c r="AS2522" t="s">
        <v>5985</v>
      </c>
    </row>
    <row r="2523" spans="1:45" x14ac:dyDescent="0.25">
      <c r="A2523" s="600" t="s">
        <v>5855</v>
      </c>
      <c r="C2523" s="597">
        <v>9497</v>
      </c>
      <c r="D2523" s="807">
        <v>0.05</v>
      </c>
      <c r="E2523" s="772">
        <f t="shared" si="146"/>
        <v>9972</v>
      </c>
      <c r="G2523" s="775" t="e">
        <f>VLOOKUP(A2523,#REF!,2,FALSE)</f>
        <v>#REF!</v>
      </c>
      <c r="M2523" s="9" t="str">
        <f t="shared" si="165"/>
        <v>Tensioned Myriad Reveal SightLine 304.9x487.8 HD Pro ReView 0.9</v>
      </c>
      <c r="N2523" s="9" t="s">
        <v>397</v>
      </c>
      <c r="O2523" s="9" t="s">
        <v>310</v>
      </c>
      <c r="P2523" s="9" t="s">
        <v>311</v>
      </c>
      <c r="Q2523" s="9" t="s">
        <v>6003</v>
      </c>
      <c r="R2523" s="9" t="s">
        <v>6004</v>
      </c>
      <c r="S2523" s="9" t="s">
        <v>348</v>
      </c>
      <c r="T2523" s="82" t="s">
        <v>204</v>
      </c>
      <c r="U2523" s="879">
        <f t="shared" si="166"/>
        <v>304.89999999999998</v>
      </c>
      <c r="V2523" s="99" t="s">
        <v>207</v>
      </c>
      <c r="W2523" s="879">
        <v>487.8</v>
      </c>
      <c r="X2523" s="99" t="s">
        <v>207</v>
      </c>
      <c r="AC2523" s="9" t="e">
        <f>ROUND(AE2523*#REF!,0)</f>
        <v>#REF!</v>
      </c>
      <c r="AD2523" s="9" t="s">
        <v>207</v>
      </c>
      <c r="AE2523">
        <v>226</v>
      </c>
      <c r="AF2523" s="9" t="s">
        <v>315</v>
      </c>
      <c r="AG2523" s="14" t="str">
        <f t="shared" si="155"/>
        <v>304.9x487.8</v>
      </c>
      <c r="AH2523" s="14" t="s">
        <v>207</v>
      </c>
      <c r="AI2523" s="14" t="str">
        <f t="shared" si="156"/>
        <v>487.8x304.9</v>
      </c>
      <c r="AJ2523" s="14" t="s">
        <v>207</v>
      </c>
      <c r="AS2523" t="s">
        <v>5986</v>
      </c>
    </row>
    <row r="2524" spans="1:45" x14ac:dyDescent="0.25">
      <c r="A2524" s="600" t="s">
        <v>5859</v>
      </c>
      <c r="C2524" s="597">
        <v>8072</v>
      </c>
      <c r="D2524" s="807">
        <v>0.05</v>
      </c>
      <c r="E2524" s="772">
        <f t="shared" si="146"/>
        <v>8476</v>
      </c>
      <c r="G2524" s="775" t="e">
        <f>VLOOKUP(A2524,#REF!,2,FALSE)</f>
        <v>#REF!</v>
      </c>
      <c r="M2524" s="9" t="str">
        <f t="shared" si="165"/>
        <v>Tensioned Myriad Reveal SightLine 304.9x487.8 Da-Mat</v>
      </c>
      <c r="N2524" s="9" t="s">
        <v>397</v>
      </c>
      <c r="O2524" s="9" t="s">
        <v>310</v>
      </c>
      <c r="P2524" s="9" t="s">
        <v>311</v>
      </c>
      <c r="Q2524" s="9" t="s">
        <v>6003</v>
      </c>
      <c r="R2524" s="9" t="s">
        <v>6004</v>
      </c>
      <c r="S2524" s="9" t="s">
        <v>348</v>
      </c>
      <c r="T2524" s="82" t="s">
        <v>204</v>
      </c>
      <c r="U2524" s="879">
        <f t="shared" si="166"/>
        <v>304.89999999999998</v>
      </c>
      <c r="V2524" s="99" t="s">
        <v>207</v>
      </c>
      <c r="W2524" s="879">
        <v>487.8</v>
      </c>
      <c r="X2524" s="99" t="s">
        <v>207</v>
      </c>
      <c r="AC2524" s="9" t="e">
        <f>ROUND(AE2524*#REF!,0)</f>
        <v>#REF!</v>
      </c>
      <c r="AD2524" s="9" t="s">
        <v>207</v>
      </c>
      <c r="AE2524">
        <v>226</v>
      </c>
      <c r="AF2524" s="9" t="s">
        <v>315</v>
      </c>
      <c r="AG2524" s="14" t="str">
        <f t="shared" si="155"/>
        <v>304.9x487.8</v>
      </c>
      <c r="AH2524" s="14" t="s">
        <v>207</v>
      </c>
      <c r="AI2524" s="14" t="str">
        <f t="shared" si="156"/>
        <v>487.8x304.9</v>
      </c>
      <c r="AJ2524" s="14" t="s">
        <v>207</v>
      </c>
      <c r="AS2524" t="s">
        <v>5987</v>
      </c>
    </row>
    <row r="2525" spans="1:45" x14ac:dyDescent="0.25">
      <c r="A2525" s="600" t="s">
        <v>5907</v>
      </c>
      <c r="C2525" s="597">
        <v>4939</v>
      </c>
      <c r="D2525" s="807">
        <v>0.05</v>
      </c>
      <c r="E2525" s="772">
        <f t="shared" si="146"/>
        <v>5186</v>
      </c>
      <c r="G2525" s="775" t="e">
        <f>VLOOKUP(A2525,#REF!,2,FALSE)</f>
        <v>#REF!</v>
      </c>
      <c r="M2525" s="9" t="str">
        <f t="shared" ref="M2525:M2530" si="167">"Myriad Reveal SightLine "&amp;AG2525&amp;" "&amp; AS2525</f>
        <v>Myriad Reveal SightLine 240x426.6 Matte White</v>
      </c>
      <c r="N2525" s="9" t="s">
        <v>397</v>
      </c>
      <c r="O2525" s="9" t="s">
        <v>310</v>
      </c>
      <c r="P2525" s="9" t="s">
        <v>311</v>
      </c>
      <c r="Q2525" s="9" t="s">
        <v>6003</v>
      </c>
      <c r="R2525" s="9" t="s">
        <v>6004</v>
      </c>
      <c r="S2525" s="9" t="s">
        <v>314</v>
      </c>
      <c r="T2525" s="82" t="s">
        <v>210</v>
      </c>
      <c r="U2525" s="879">
        <f t="shared" ref="U2525" si="168">ROUND(W2525/16*9,1)</f>
        <v>240</v>
      </c>
      <c r="V2525" s="99" t="s">
        <v>207</v>
      </c>
      <c r="W2525" s="879">
        <v>426.6</v>
      </c>
      <c r="X2525" s="99" t="s">
        <v>207</v>
      </c>
      <c r="AC2525" s="9" t="e">
        <f>ROUND(AE2525*#REF!,0)</f>
        <v>#REF!</v>
      </c>
      <c r="AD2525" s="9" t="s">
        <v>207</v>
      </c>
      <c r="AE2525" s="9">
        <v>193</v>
      </c>
      <c r="AF2525" s="9" t="s">
        <v>315</v>
      </c>
      <c r="AG2525" s="14" t="str">
        <f t="shared" si="155"/>
        <v>240x426.6</v>
      </c>
      <c r="AH2525" s="14" t="s">
        <v>207</v>
      </c>
      <c r="AI2525" s="14" t="str">
        <f t="shared" si="156"/>
        <v>426.6x240</v>
      </c>
      <c r="AJ2525" s="14" t="s">
        <v>207</v>
      </c>
      <c r="AS2525" t="s">
        <v>0</v>
      </c>
    </row>
    <row r="2526" spans="1:45" x14ac:dyDescent="0.25">
      <c r="A2526" s="600" t="s">
        <v>5908</v>
      </c>
      <c r="C2526" s="597">
        <v>5556</v>
      </c>
      <c r="D2526" s="807">
        <v>0.05</v>
      </c>
      <c r="E2526" s="772">
        <f t="shared" si="146"/>
        <v>5834</v>
      </c>
      <c r="G2526" s="775" t="e">
        <f>VLOOKUP(A2526,#REF!,2,FALSE)</f>
        <v>#REF!</v>
      </c>
      <c r="M2526" s="9" t="str">
        <f t="shared" si="167"/>
        <v>Myriad Reveal SightLine 251.4x447 Matte White</v>
      </c>
      <c r="N2526" s="9" t="s">
        <v>397</v>
      </c>
      <c r="O2526" s="9" t="s">
        <v>310</v>
      </c>
      <c r="P2526" s="9" t="s">
        <v>311</v>
      </c>
      <c r="Q2526" s="9" t="s">
        <v>6003</v>
      </c>
      <c r="R2526" s="9" t="s">
        <v>6004</v>
      </c>
      <c r="S2526" s="9" t="s">
        <v>314</v>
      </c>
      <c r="T2526" s="82" t="s">
        <v>210</v>
      </c>
      <c r="U2526" s="879">
        <f t="shared" ref="U2526:U2527" si="169">ROUND(W2526/16*9,1)</f>
        <v>251.4</v>
      </c>
      <c r="V2526" s="99" t="s">
        <v>207</v>
      </c>
      <c r="W2526" s="879">
        <v>447</v>
      </c>
      <c r="X2526" s="99" t="s">
        <v>207</v>
      </c>
      <c r="AC2526" s="9" t="e">
        <f>ROUND(AE2526*#REF!,0)</f>
        <v>#REF!</v>
      </c>
      <c r="AD2526" s="9" t="s">
        <v>207</v>
      </c>
      <c r="AE2526" s="9">
        <v>202</v>
      </c>
      <c r="AF2526" s="9" t="s">
        <v>315</v>
      </c>
      <c r="AG2526" s="14" t="str">
        <f t="shared" si="155"/>
        <v>251.4x447</v>
      </c>
      <c r="AH2526" s="14" t="s">
        <v>207</v>
      </c>
      <c r="AI2526" s="14" t="str">
        <f t="shared" si="156"/>
        <v>447x251.4</v>
      </c>
      <c r="AJ2526" s="14" t="s">
        <v>207</v>
      </c>
      <c r="AS2526" t="s">
        <v>0</v>
      </c>
    </row>
    <row r="2527" spans="1:45" x14ac:dyDescent="0.25">
      <c r="A2527" s="600" t="s">
        <v>5909</v>
      </c>
      <c r="C2527" s="597">
        <v>6173</v>
      </c>
      <c r="D2527" s="807">
        <v>0.05</v>
      </c>
      <c r="E2527" s="772">
        <f t="shared" si="146"/>
        <v>6482</v>
      </c>
      <c r="G2527" s="775" t="e">
        <f>VLOOKUP(A2527,#REF!,2,FALSE)</f>
        <v>#REF!</v>
      </c>
      <c r="M2527" s="9" t="str">
        <f t="shared" si="167"/>
        <v>Myriad Reveal SightLine 274.4x487.8 Matte White</v>
      </c>
      <c r="N2527" s="9" t="s">
        <v>397</v>
      </c>
      <c r="O2527" s="9" t="s">
        <v>310</v>
      </c>
      <c r="P2527" s="9" t="s">
        <v>311</v>
      </c>
      <c r="Q2527" s="9" t="s">
        <v>6003</v>
      </c>
      <c r="R2527" s="9" t="s">
        <v>6004</v>
      </c>
      <c r="S2527" s="9" t="s">
        <v>314</v>
      </c>
      <c r="T2527" s="82" t="s">
        <v>210</v>
      </c>
      <c r="U2527" s="879">
        <f t="shared" si="169"/>
        <v>274.39999999999998</v>
      </c>
      <c r="V2527" s="99" t="s">
        <v>207</v>
      </c>
      <c r="W2527" s="879">
        <v>487.8</v>
      </c>
      <c r="X2527" s="99" t="s">
        <v>207</v>
      </c>
      <c r="AC2527" s="9" t="e">
        <f>ROUND(AE2527*#REF!,0)</f>
        <v>#REF!</v>
      </c>
      <c r="AD2527" s="9" t="s">
        <v>207</v>
      </c>
      <c r="AE2527" s="9">
        <v>220</v>
      </c>
      <c r="AF2527" s="9" t="s">
        <v>315</v>
      </c>
      <c r="AG2527" s="14" t="str">
        <f t="shared" si="155"/>
        <v>274.4x487.8</v>
      </c>
      <c r="AH2527" s="14" t="s">
        <v>207</v>
      </c>
      <c r="AI2527" s="14" t="str">
        <f t="shared" si="156"/>
        <v>487.8x274.4</v>
      </c>
      <c r="AJ2527" s="14" t="s">
        <v>207</v>
      </c>
      <c r="AS2527" t="s">
        <v>0</v>
      </c>
    </row>
    <row r="2528" spans="1:45" x14ac:dyDescent="0.25">
      <c r="A2528" s="600" t="s">
        <v>5904</v>
      </c>
      <c r="C2528" s="597">
        <v>4939</v>
      </c>
      <c r="D2528" s="807">
        <v>0.05</v>
      </c>
      <c r="E2528" s="772">
        <f t="shared" si="146"/>
        <v>5186</v>
      </c>
      <c r="G2528" s="775" t="e">
        <f>VLOOKUP(A2528,#REF!,2,FALSE)</f>
        <v>#REF!</v>
      </c>
      <c r="M2528" s="9" t="str">
        <f t="shared" si="167"/>
        <v>Myriad Reveal SightLine 266.6x426.6 Matte White</v>
      </c>
      <c r="N2528" s="9" t="s">
        <v>397</v>
      </c>
      <c r="O2528" s="9" t="s">
        <v>310</v>
      </c>
      <c r="P2528" s="9" t="s">
        <v>311</v>
      </c>
      <c r="Q2528" s="9" t="s">
        <v>6003</v>
      </c>
      <c r="R2528" s="9" t="s">
        <v>6004</v>
      </c>
      <c r="S2528" s="9" t="s">
        <v>348</v>
      </c>
      <c r="T2528" s="82" t="s">
        <v>204</v>
      </c>
      <c r="U2528" s="879">
        <f>ROUND(W2528/16*10,1)</f>
        <v>266.60000000000002</v>
      </c>
      <c r="V2528" s="99" t="s">
        <v>207</v>
      </c>
      <c r="W2528" s="879">
        <v>426.6</v>
      </c>
      <c r="X2528" s="99" t="s">
        <v>207</v>
      </c>
      <c r="AC2528" s="9" t="e">
        <f>ROUND(AE2528*#REF!,0)</f>
        <v>#REF!</v>
      </c>
      <c r="AD2528" s="9" t="s">
        <v>207</v>
      </c>
      <c r="AE2528">
        <v>198</v>
      </c>
      <c r="AF2528" s="9" t="s">
        <v>315</v>
      </c>
      <c r="AG2528" s="14" t="str">
        <f t="shared" si="155"/>
        <v>266.6x426.6</v>
      </c>
      <c r="AH2528" s="14" t="s">
        <v>207</v>
      </c>
      <c r="AI2528" s="14" t="str">
        <f t="shared" si="156"/>
        <v>426.6x266.6</v>
      </c>
      <c r="AJ2528" s="14" t="s">
        <v>207</v>
      </c>
      <c r="AS2528" t="s">
        <v>0</v>
      </c>
    </row>
    <row r="2529" spans="1:75" x14ac:dyDescent="0.25">
      <c r="A2529" s="600" t="s">
        <v>5905</v>
      </c>
      <c r="C2529" s="597">
        <v>5556</v>
      </c>
      <c r="D2529" s="807">
        <v>0.05</v>
      </c>
      <c r="E2529" s="772">
        <f t="shared" si="146"/>
        <v>5834</v>
      </c>
      <c r="G2529" s="775" t="e">
        <f>VLOOKUP(A2529,#REF!,2,FALSE)</f>
        <v>#REF!</v>
      </c>
      <c r="M2529" s="9" t="str">
        <f t="shared" si="167"/>
        <v>Myriad Reveal SightLine 279.4x447 Matte White</v>
      </c>
      <c r="N2529" s="9" t="s">
        <v>397</v>
      </c>
      <c r="O2529" s="9" t="s">
        <v>310</v>
      </c>
      <c r="P2529" s="9" t="s">
        <v>311</v>
      </c>
      <c r="Q2529" s="9" t="s">
        <v>6003</v>
      </c>
      <c r="R2529" s="9" t="s">
        <v>6004</v>
      </c>
      <c r="S2529" s="9" t="s">
        <v>348</v>
      </c>
      <c r="T2529" s="82" t="s">
        <v>204</v>
      </c>
      <c r="U2529" s="879">
        <f t="shared" ref="U2529:U2530" si="170">ROUND(W2529/16*10,1)</f>
        <v>279.39999999999998</v>
      </c>
      <c r="V2529" s="99" t="s">
        <v>207</v>
      </c>
      <c r="W2529" s="879">
        <v>447</v>
      </c>
      <c r="X2529" s="99" t="s">
        <v>207</v>
      </c>
      <c r="AC2529" s="9" t="e">
        <f>ROUND(AE2529*#REF!,0)</f>
        <v>#REF!</v>
      </c>
      <c r="AD2529" s="9" t="s">
        <v>207</v>
      </c>
      <c r="AE2529">
        <v>208</v>
      </c>
      <c r="AF2529" s="9" t="s">
        <v>315</v>
      </c>
      <c r="AG2529" s="14" t="str">
        <f t="shared" si="155"/>
        <v>279.4x447</v>
      </c>
      <c r="AH2529" s="14" t="s">
        <v>207</v>
      </c>
      <c r="AI2529" s="14" t="str">
        <f t="shared" si="156"/>
        <v>447x279.4</v>
      </c>
      <c r="AJ2529" s="14" t="s">
        <v>207</v>
      </c>
      <c r="AS2529" t="s">
        <v>0</v>
      </c>
    </row>
    <row r="2530" spans="1:75" x14ac:dyDescent="0.25">
      <c r="A2530" s="600" t="s">
        <v>5906</v>
      </c>
      <c r="C2530" s="597">
        <v>6173</v>
      </c>
      <c r="D2530" s="807">
        <v>0.05</v>
      </c>
      <c r="E2530" s="772">
        <f t="shared" si="146"/>
        <v>6482</v>
      </c>
      <c r="G2530" s="775" t="e">
        <f>VLOOKUP(A2530,#REF!,2,FALSE)</f>
        <v>#REF!</v>
      </c>
      <c r="M2530" s="9" t="str">
        <f t="shared" si="167"/>
        <v>Myriad Reveal SightLine 304.9x487.8 Matte White</v>
      </c>
      <c r="N2530" s="9" t="s">
        <v>397</v>
      </c>
      <c r="O2530" s="9" t="s">
        <v>310</v>
      </c>
      <c r="P2530" s="9" t="s">
        <v>311</v>
      </c>
      <c r="Q2530" s="9" t="s">
        <v>6003</v>
      </c>
      <c r="R2530" s="9" t="s">
        <v>6004</v>
      </c>
      <c r="S2530" s="9" t="s">
        <v>348</v>
      </c>
      <c r="T2530" s="82" t="s">
        <v>204</v>
      </c>
      <c r="U2530" s="879">
        <f t="shared" si="170"/>
        <v>304.89999999999998</v>
      </c>
      <c r="V2530" s="99" t="s">
        <v>207</v>
      </c>
      <c r="W2530" s="879">
        <v>487.8</v>
      </c>
      <c r="X2530" s="99" t="s">
        <v>207</v>
      </c>
      <c r="AC2530" s="9" t="e">
        <f>ROUND(AE2530*#REF!,0)</f>
        <v>#REF!</v>
      </c>
      <c r="AD2530" s="9" t="s">
        <v>207</v>
      </c>
      <c r="AE2530">
        <v>226</v>
      </c>
      <c r="AF2530" s="9" t="s">
        <v>315</v>
      </c>
      <c r="AG2530" s="14" t="str">
        <f t="shared" si="155"/>
        <v>304.9x487.8</v>
      </c>
      <c r="AH2530" s="14" t="s">
        <v>207</v>
      </c>
      <c r="AI2530" s="14" t="str">
        <f t="shared" si="156"/>
        <v>487.8x304.9</v>
      </c>
      <c r="AJ2530" s="14" t="s">
        <v>207</v>
      </c>
      <c r="AS2530" t="s">
        <v>0</v>
      </c>
    </row>
    <row r="2531" spans="1:75" x14ac:dyDescent="0.25">
      <c r="A2531" s="600" t="s">
        <v>6015</v>
      </c>
      <c r="C2531" s="597">
        <v>700</v>
      </c>
      <c r="D2531" s="807">
        <v>0.05</v>
      </c>
      <c r="E2531" s="772">
        <f t="shared" si="146"/>
        <v>735</v>
      </c>
      <c r="F2531" s="778">
        <v>1</v>
      </c>
      <c r="G2531" s="774">
        <v>700</v>
      </c>
      <c r="M2531" t="s">
        <v>6016</v>
      </c>
    </row>
    <row r="2532" spans="1:75" x14ac:dyDescent="0.25">
      <c r="A2532" s="600" t="s">
        <v>6018</v>
      </c>
      <c r="C2532" s="597">
        <v>1660</v>
      </c>
      <c r="D2532" s="807">
        <v>0</v>
      </c>
      <c r="E2532" s="772">
        <f t="shared" ref="E2532:E2537" si="171">ROUND(C2532*(1+D2532),0)</f>
        <v>1660</v>
      </c>
      <c r="F2532" s="778">
        <v>1.1000000000000001</v>
      </c>
      <c r="G2532" s="774">
        <f t="shared" ref="G2532:G2537" si="172">ROUND(E2532*F2532,0)</f>
        <v>1826</v>
      </c>
      <c r="M2532" s="888" t="s">
        <v>6027</v>
      </c>
    </row>
    <row r="2533" spans="1:75" x14ac:dyDescent="0.25">
      <c r="A2533" s="600" t="s">
        <v>6019</v>
      </c>
      <c r="C2533" s="597">
        <v>3075</v>
      </c>
      <c r="D2533" s="807">
        <v>0</v>
      </c>
      <c r="E2533" s="772">
        <f t="shared" si="171"/>
        <v>3075</v>
      </c>
      <c r="F2533" s="778">
        <v>1.1000000000000001</v>
      </c>
      <c r="G2533" s="774">
        <f t="shared" si="172"/>
        <v>3383</v>
      </c>
      <c r="M2533" s="888" t="s">
        <v>6028</v>
      </c>
    </row>
    <row r="2534" spans="1:75" x14ac:dyDescent="0.25">
      <c r="A2534" s="600" t="s">
        <v>6020</v>
      </c>
      <c r="C2534" s="597">
        <v>3175</v>
      </c>
      <c r="D2534" s="807">
        <v>0</v>
      </c>
      <c r="E2534" s="772">
        <f t="shared" si="171"/>
        <v>3175</v>
      </c>
      <c r="F2534" s="778">
        <v>1.1000000000000001</v>
      </c>
      <c r="G2534" s="774">
        <f t="shared" si="172"/>
        <v>3493</v>
      </c>
      <c r="M2534" s="888" t="s">
        <v>6029</v>
      </c>
    </row>
    <row r="2535" spans="1:75" x14ac:dyDescent="0.25">
      <c r="A2535" s="600" t="s">
        <v>6022</v>
      </c>
      <c r="C2535" s="597">
        <v>2775</v>
      </c>
      <c r="D2535" s="807">
        <v>0</v>
      </c>
      <c r="E2535" s="772">
        <f t="shared" si="171"/>
        <v>2775</v>
      </c>
      <c r="F2535" s="778">
        <v>1.1000000000000001</v>
      </c>
      <c r="G2535" s="774">
        <f t="shared" si="172"/>
        <v>3053</v>
      </c>
      <c r="M2535" s="888" t="s">
        <v>6030</v>
      </c>
    </row>
    <row r="2536" spans="1:75" x14ac:dyDescent="0.25">
      <c r="A2536" s="600" t="s">
        <v>6023</v>
      </c>
      <c r="C2536" s="597">
        <v>3550</v>
      </c>
      <c r="D2536" s="807">
        <v>0</v>
      </c>
      <c r="E2536" s="772">
        <f t="shared" si="171"/>
        <v>3550</v>
      </c>
      <c r="F2536" s="778">
        <v>1.1000000000000001</v>
      </c>
      <c r="G2536" s="774">
        <f t="shared" si="172"/>
        <v>3905</v>
      </c>
      <c r="M2536" s="888" t="s">
        <v>6031</v>
      </c>
    </row>
    <row r="2537" spans="1:75" x14ac:dyDescent="0.25">
      <c r="A2537" s="600" t="s">
        <v>6024</v>
      </c>
      <c r="C2537" s="597">
        <v>4150</v>
      </c>
      <c r="D2537" s="807">
        <v>0</v>
      </c>
      <c r="E2537" s="772">
        <f t="shared" si="171"/>
        <v>4150</v>
      </c>
      <c r="F2537" s="778">
        <v>1.1000000000000001</v>
      </c>
      <c r="G2537" s="774">
        <f t="shared" si="172"/>
        <v>4565</v>
      </c>
      <c r="M2537" s="888" t="s">
        <v>6032</v>
      </c>
    </row>
    <row r="2542" spans="1:75" ht="15" customHeight="1" x14ac:dyDescent="0.25">
      <c r="BJ2542" s="888"/>
      <c r="BK2542" s="888"/>
      <c r="BL2542" s="888"/>
      <c r="BM2542" s="888"/>
      <c r="BN2542" s="888"/>
      <c r="BO2542" s="888"/>
      <c r="BP2542" s="888"/>
      <c r="BQ2542" s="888"/>
      <c r="BR2542" s="888"/>
      <c r="BS2542" s="888"/>
      <c r="BT2542" s="888"/>
      <c r="BU2542" s="888"/>
      <c r="BV2542" s="888"/>
      <c r="BW2542" s="888"/>
    </row>
    <row r="2543" spans="1:75" x14ac:dyDescent="0.25">
      <c r="BJ2543" s="888"/>
      <c r="BK2543" s="888"/>
      <c r="BL2543" s="888"/>
      <c r="BM2543" s="888"/>
      <c r="BN2543" s="888"/>
      <c r="BO2543" s="888"/>
      <c r="BP2543" s="888"/>
      <c r="BQ2543" s="888"/>
      <c r="BR2543" s="888"/>
      <c r="BS2543" s="888"/>
      <c r="BT2543" s="888"/>
      <c r="BU2543" s="888"/>
      <c r="BV2543" s="888"/>
      <c r="BW2543" s="888"/>
    </row>
    <row r="2544" spans="1:75" x14ac:dyDescent="0.25">
      <c r="BJ2544" s="888"/>
      <c r="BK2544" s="888"/>
      <c r="BL2544" s="888"/>
      <c r="BM2544" s="888"/>
      <c r="BN2544" s="888"/>
      <c r="BO2544" s="888"/>
      <c r="BP2544" s="888"/>
      <c r="BQ2544" s="888"/>
      <c r="BR2544" s="888"/>
      <c r="BS2544" s="888"/>
      <c r="BT2544" s="888"/>
      <c r="BU2544" s="888"/>
      <c r="BV2544" s="888"/>
      <c r="BW2544" s="888"/>
    </row>
    <row r="2545" spans="62:75" x14ac:dyDescent="0.25">
      <c r="BJ2545" s="888"/>
      <c r="BK2545" s="888"/>
      <c r="BL2545" s="888"/>
      <c r="BM2545" s="888"/>
      <c r="BN2545" s="888"/>
      <c r="BO2545" s="888"/>
      <c r="BP2545" s="888"/>
      <c r="BQ2545" s="888"/>
      <c r="BR2545" s="888"/>
      <c r="BS2545" s="888"/>
      <c r="BT2545" s="888"/>
      <c r="BU2545" s="888"/>
      <c r="BV2545" s="888"/>
      <c r="BW2545" s="888"/>
    </row>
    <row r="2546" spans="62:75" x14ac:dyDescent="0.25">
      <c r="BJ2546" s="888"/>
      <c r="BK2546" s="888"/>
      <c r="BL2546" s="888"/>
      <c r="BM2546" s="888"/>
      <c r="BN2546" s="888"/>
      <c r="BO2546" s="888"/>
      <c r="BP2546" s="888"/>
      <c r="BQ2546" s="888"/>
      <c r="BR2546" s="888"/>
      <c r="BS2546" s="888"/>
      <c r="BT2546" s="888"/>
      <c r="BU2546" s="888"/>
      <c r="BV2546" s="888"/>
      <c r="BW2546" s="888"/>
    </row>
    <row r="2547" spans="62:75" x14ac:dyDescent="0.25">
      <c r="BJ2547" s="888"/>
      <c r="BK2547" s="888"/>
      <c r="BL2547" s="888"/>
      <c r="BM2547" s="888"/>
      <c r="BN2547" s="888"/>
      <c r="BO2547" s="888"/>
      <c r="BP2547" s="888"/>
      <c r="BQ2547" s="888"/>
      <c r="BR2547" s="888"/>
      <c r="BS2547" s="888"/>
      <c r="BT2547" s="888"/>
      <c r="BU2547" s="888"/>
      <c r="BV2547" s="888"/>
      <c r="BW2547" s="888"/>
    </row>
    <row r="2548" spans="62:75" x14ac:dyDescent="0.25">
      <c r="BJ2548" s="888"/>
      <c r="BK2548" s="888"/>
      <c r="BL2548" s="888"/>
      <c r="BM2548" s="888"/>
      <c r="BN2548" s="888"/>
      <c r="BO2548" s="888"/>
      <c r="BP2548" s="888"/>
      <c r="BQ2548" s="888"/>
      <c r="BR2548" s="888"/>
      <c r="BS2548" s="888"/>
      <c r="BT2548" s="888"/>
      <c r="BU2548" s="888"/>
      <c r="BV2548" s="888"/>
      <c r="BW2548" s="888"/>
    </row>
    <row r="2549" spans="62:75" ht="15" customHeight="1" x14ac:dyDescent="0.25">
      <c r="BJ2549" s="888"/>
      <c r="BK2549" s="888"/>
      <c r="BL2549" s="888"/>
      <c r="BM2549" s="888"/>
      <c r="BN2549" s="888"/>
      <c r="BO2549" s="888"/>
      <c r="BP2549" s="888"/>
      <c r="BQ2549" s="888"/>
      <c r="BR2549" s="888"/>
      <c r="BS2549" s="888"/>
      <c r="BT2549" s="888"/>
      <c r="BU2549" s="888"/>
      <c r="BV2549" s="888"/>
      <c r="BW2549" s="888"/>
    </row>
    <row r="2550" spans="62:75" ht="15" customHeight="1" x14ac:dyDescent="0.25">
      <c r="BJ2550" s="888"/>
      <c r="BK2550" s="888"/>
      <c r="BL2550" s="888"/>
      <c r="BM2550" s="888"/>
      <c r="BN2550" s="888"/>
      <c r="BO2550" s="888"/>
      <c r="BP2550" s="888"/>
      <c r="BQ2550" s="888"/>
      <c r="BR2550" s="888"/>
      <c r="BS2550" s="888"/>
      <c r="BT2550" s="888"/>
      <c r="BU2550" s="888"/>
      <c r="BV2550" s="888"/>
      <c r="BW2550" s="888"/>
    </row>
    <row r="2551" spans="62:75" x14ac:dyDescent="0.25">
      <c r="BJ2551" s="888"/>
      <c r="BK2551" s="888"/>
      <c r="BL2551" s="888"/>
      <c r="BM2551" s="888"/>
      <c r="BN2551" s="888"/>
      <c r="BO2551" s="888"/>
      <c r="BP2551" s="888"/>
      <c r="BQ2551" s="888"/>
      <c r="BR2551" s="888"/>
      <c r="BS2551" s="888"/>
      <c r="BT2551" s="888"/>
      <c r="BU2551" s="888"/>
      <c r="BV2551" s="888"/>
      <c r="BW2551" s="888"/>
    </row>
    <row r="2552" spans="62:75" x14ac:dyDescent="0.25">
      <c r="BJ2552" s="888"/>
      <c r="BK2552" s="888"/>
      <c r="BL2552" s="888"/>
      <c r="BM2552" s="888"/>
      <c r="BN2552" s="888"/>
      <c r="BO2552" s="888"/>
      <c r="BP2552" s="888"/>
      <c r="BQ2552" s="888"/>
      <c r="BR2552" s="888"/>
      <c r="BS2552" s="888"/>
      <c r="BT2552" s="888"/>
      <c r="BU2552" s="888"/>
      <c r="BV2552" s="888"/>
      <c r="BW2552" s="888"/>
    </row>
    <row r="2553" spans="62:75" x14ac:dyDescent="0.25">
      <c r="BJ2553" s="888"/>
      <c r="BK2553" s="888"/>
      <c r="BL2553" s="888"/>
      <c r="BM2553" s="888"/>
      <c r="BN2553" s="888"/>
      <c r="BO2553" s="888"/>
      <c r="BP2553" s="888"/>
      <c r="BQ2553" s="888"/>
      <c r="BR2553" s="888"/>
      <c r="BS2553" s="888"/>
      <c r="BT2553" s="888"/>
      <c r="BU2553" s="888"/>
      <c r="BV2553" s="888"/>
      <c r="BW2553" s="888"/>
    </row>
    <row r="2554" spans="62:75" x14ac:dyDescent="0.25">
      <c r="BJ2554" s="888"/>
      <c r="BK2554" s="888"/>
      <c r="BL2554" s="888"/>
      <c r="BM2554" s="888"/>
      <c r="BN2554" s="888"/>
      <c r="BO2554" s="888"/>
      <c r="BP2554" s="888"/>
      <c r="BQ2554" s="888"/>
      <c r="BR2554" s="888"/>
      <c r="BS2554" s="888"/>
      <c r="BT2554" s="888"/>
      <c r="BU2554" s="888"/>
      <c r="BV2554" s="888"/>
      <c r="BW2554" s="888"/>
    </row>
  </sheetData>
  <autoFilter ref="A2:CH2537" xr:uid="{43B072AC-2436-4C75-83B2-5D768EE94753}"/>
  <phoneticPr fontId="99" type="noConversion"/>
  <conditionalFormatting sqref="AW3:AW46 AW102:AW104 AW149:AW159 AW2104:AW2106 AW2151:AW2161 AW2239:AW2241 AW2294:AW2296 AW2341:AW2351">
    <cfRule type="expression" dxfId="84" priority="42170">
      <formula>AW3=#REF!</formula>
    </cfRule>
  </conditionalFormatting>
  <conditionalFormatting sqref="AW47:AW82 AW888:AW889 AW2060:AW2084 AW2250:AW2274">
    <cfRule type="expression" dxfId="83" priority="85">
      <formula>AW47=AW11</formula>
    </cfRule>
  </conditionalFormatting>
  <conditionalFormatting sqref="AW83:AW93 AW2085:AW2095 AW2275:AW2285">
    <cfRule type="expression" dxfId="82" priority="42194">
      <formula>AW83=#REF!</formula>
    </cfRule>
  </conditionalFormatting>
  <conditionalFormatting sqref="AW94:AW101 AW105:AW148 AW168:AW178 AW2052:AW2059 AW2096:AW2103 AW2107:AW2150 AW2195:AW2238 AW2242:AW2249 AW2286:AW2293 AW2297:AW2340">
    <cfRule type="expression" dxfId="81" priority="42172">
      <formula>AW94=AW47</formula>
    </cfRule>
  </conditionalFormatting>
  <conditionalFormatting sqref="AW160:AW167 AW2162:AW2194 AW2352:AW2362">
    <cfRule type="expression" dxfId="80" priority="155">
      <formula>AW160=AW102</formula>
    </cfRule>
  </conditionalFormatting>
  <conditionalFormatting sqref="AW179:AW189">
    <cfRule type="expression" dxfId="79" priority="161">
      <formula>AW179=AW136</formula>
    </cfRule>
  </conditionalFormatting>
  <conditionalFormatting sqref="AW190:AW200 AW207:AW211">
    <cfRule type="expression" dxfId="78" priority="42149">
      <formula>AW190=AW151</formula>
    </cfRule>
  </conditionalFormatting>
  <conditionalFormatting sqref="AW201:AW206">
    <cfRule type="expression" dxfId="77" priority="42189">
      <formula>AW201=#REF!</formula>
    </cfRule>
  </conditionalFormatting>
  <conditionalFormatting sqref="AW212:AW232 AW234:AW243 AW245:AW252 AW254:AW263 AW265:AW274 AW276 AW278:AW287 AW293:AW309 AW311:AW319 AW322:AW331 AW333:AW339 AW355:AW383 AW385:AW393 AW395:AW411 AW432:AW433 AW445:AW453 AW455:AW463 AW465:AW473 AW485:AW493 AW495:AW503 AW505:AW513 AW515:AW533 AW535:AW543 AW545:AW553 AW555:AW575 AW577 AW589:AW597 AW599:AW601 AW612:AW619 AW621:AW630 AW632:AW639 AW641 AW643:AW648 AW650:AW655 AW657:AW662 AW664:AW669 AW671:AW676 AW678:AW681 AW683 AW685:AW690 AW692:AW697 AW699:AW711 AW713:AW718 AW720:AW725 AW727:AW732 AW734:AW739 AW741:AW742 AW745:AW747 AW749:AW750 AW752:AW760 AW777:AW789 AW792 AW794:AW796 AW798:AW805 AW807:AW818 AW821:AW829 AW831:AW839 AW841:AW850 AW852:AW855 AW858:AW862 AW864:AW867 AW869:AW872 AW876:AW879 AW883:AW886 AW890:AW893 AW904:AW907 AW911:AW914 AW918 AW925:AW928 AW932:AW935 AW946:AW949 AW953:AW960 AW962:AW969 AW971:AW975 AW977:AW982 AW984 AW986:AW987 AW989:AW991 AW993:AW997 AW999:AW1018 AW1020:AW1074 AW1100:AW1109 AW1111:AW1120 AW1122:AW1180 AW1182:AW1240 AW1242:AW1288 AW1290:AW1336 AW1338:AW1392 AW1394:AW1406 AW1408:AW1420 AW1422:AW1434 AW1436:AW1448 AW1450:AW1456 AW1458:AW1466 AW1468:AW1474 AW1476:AW1484 AW1486:AW1492 AW1494 AW1497:AW1502 AW1504:AW1512 AW1514:AW1522 AW1524:AW1532 AW1534:AW1536 AW1538:AW1540 AW1542:AW1544 AW1546:AW1556 AW1558:AW1570 AW1572:AW1595 AW1597 AW1610:AW1665 AW1667:AW1671 AW1673:AW1685 AW1687:AW1691 AW1694 AW1696:AW1699 AW1701:AW1705 AW1707:AW1717 AW1719:AW1724 AW1726 AW1728 AW1730:AW1739 AW1741:AW1747 AW1749:AW1753 AW1755:AW1764 AW1766:AW1771 AW1773:AW1778 AW1780:AW1791 AW1863:AW1880">
    <cfRule type="expression" dxfId="76" priority="98">
      <formula>AW212=AW213</formula>
    </cfRule>
  </conditionalFormatting>
  <conditionalFormatting sqref="AW233 AW244 AW310 AW332 AW394 AW806 AW851 AW856:AW857 AW863 AW868 AW961 AW976 AW985 AW988 AW998 AW1110 AW1181 AW1241 AW1289 AW1337 AW1393 AW1421 AW1435 AW1475 AW1485 AW1493 AW1503 AW1533 AW1537 AW1541 AW1545 AW1727 AW1748 AW1772">
    <cfRule type="expression" dxfId="75" priority="42166">
      <formula>AW233=#REF!</formula>
    </cfRule>
  </conditionalFormatting>
  <conditionalFormatting sqref="AW253:AW266">
    <cfRule type="expression" dxfId="74" priority="42168">
      <formula>AW253=#REF!</formula>
    </cfRule>
  </conditionalFormatting>
  <conditionalFormatting sqref="AW275:AW277 AW908 AW950">
    <cfRule type="expression" dxfId="73" priority="42167">
      <formula>AW275=#REF!</formula>
    </cfRule>
  </conditionalFormatting>
  <conditionalFormatting sqref="AW277">
    <cfRule type="expression" dxfId="72" priority="154">
      <formula>AW277=AW1100</formula>
    </cfRule>
  </conditionalFormatting>
  <conditionalFormatting sqref="AW288">
    <cfRule type="expression" dxfId="71" priority="42137">
      <formula>AW288=AW293</formula>
    </cfRule>
  </conditionalFormatting>
  <conditionalFormatting sqref="AW289:AW292">
    <cfRule type="expression" dxfId="70" priority="42139">
      <formula>AW289=AW132</formula>
    </cfRule>
  </conditionalFormatting>
  <conditionalFormatting sqref="AW320:AW321 AW434:AW444 AW578:AW588 AW602:AW611 AW970 AW983 AW992 AW1792">
    <cfRule type="expression" dxfId="69" priority="99">
      <formula>AW320=#REF!</formula>
    </cfRule>
  </conditionalFormatting>
  <conditionalFormatting sqref="AW340:AW354">
    <cfRule type="expression" dxfId="68" priority="94">
      <formula>AW340=#REF!</formula>
    </cfRule>
  </conditionalFormatting>
  <conditionalFormatting sqref="AW384 AW1019 AW1075 AW1121 AW1706">
    <cfRule type="expression" dxfId="67" priority="164">
      <formula>AW384=#REF!</formula>
    </cfRule>
  </conditionalFormatting>
  <conditionalFormatting sqref="AW412:AW415 AW428:AW431 AW474:AW484 AW514">
    <cfRule type="expression" dxfId="66" priority="97">
      <formula>AW412=#REF!</formula>
    </cfRule>
  </conditionalFormatting>
  <conditionalFormatting sqref="AW416:AW427">
    <cfRule type="expression" dxfId="65" priority="96">
      <formula>AW416=AW417</formula>
    </cfRule>
  </conditionalFormatting>
  <conditionalFormatting sqref="AW454 AW464 AW494 AW504 AW534 AW544 AW554 AW620 AW631 AW642 AW649 AW656 AW663 AW670 AW677 AW691 AW712 AW719 AW726 AW733 AW740">
    <cfRule type="expression" dxfId="64" priority="149">
      <formula>AW454=#REF!</formula>
    </cfRule>
  </conditionalFormatting>
  <conditionalFormatting sqref="AW576 AW698">
    <cfRule type="expression" dxfId="63" priority="147">
      <formula>AW576=#REF!</formula>
    </cfRule>
  </conditionalFormatting>
  <conditionalFormatting sqref="AW598">
    <cfRule type="expression" dxfId="62" priority="107">
      <formula>AW598=#REF!</formula>
    </cfRule>
  </conditionalFormatting>
  <conditionalFormatting sqref="AW640 AW682 AW743:AW744 AW748 AW775:AW776 AW793 AW797 AW819:AW820 AW1692:AW1693 AW1718 AW1725 AW1729 AW1740 AW1754 AW1765 AW1779">
    <cfRule type="expression" dxfId="61" priority="103">
      <formula>AW640=#REF!</formula>
    </cfRule>
  </conditionalFormatting>
  <conditionalFormatting sqref="AW684">
    <cfRule type="expression" dxfId="60" priority="115">
      <formula>AW684=#REF!</formula>
    </cfRule>
  </conditionalFormatting>
  <conditionalFormatting sqref="AW751">
    <cfRule type="expression" dxfId="59" priority="116">
      <formula>AW751=#REF!</formula>
    </cfRule>
  </conditionalFormatting>
  <conditionalFormatting sqref="AW761">
    <cfRule type="expression" dxfId="58" priority="117">
      <formula>AW761=#REF!</formula>
    </cfRule>
  </conditionalFormatting>
  <conditionalFormatting sqref="AW762:AW765 AW768:AW774 AW1076:AW1098 AW1599:AW1600 AW1602:AW1603 AW1605:AW1608 AW1793:AW1841 AW1843:AW1861 AW1907:AW1915">
    <cfRule type="expression" dxfId="57" priority="316">
      <formula>AW762=AW763</formula>
    </cfRule>
  </conditionalFormatting>
  <conditionalFormatting sqref="AW766:AW767">
    <cfRule type="expression" dxfId="56" priority="42147">
      <formula>AW766=AW768</formula>
    </cfRule>
  </conditionalFormatting>
  <conditionalFormatting sqref="AW790:AW791">
    <cfRule type="expression" dxfId="55" priority="119">
      <formula>AW790=#REF!</formula>
    </cfRule>
  </conditionalFormatting>
  <conditionalFormatting sqref="AW830">
    <cfRule type="expression" dxfId="54" priority="122">
      <formula>AW830=#REF!</formula>
    </cfRule>
  </conditionalFormatting>
  <conditionalFormatting sqref="AW840">
    <cfRule type="expression" dxfId="53" priority="123">
      <formula>AW840=#REF!</formula>
    </cfRule>
  </conditionalFormatting>
  <conditionalFormatting sqref="AW873 AW880 AW887 AW915 AW919 AW922 AW929">
    <cfRule type="expression" dxfId="52" priority="102">
      <formula>AW873=AW876</formula>
    </cfRule>
  </conditionalFormatting>
  <conditionalFormatting sqref="AW874:AW875 AW881:AW882">
    <cfRule type="expression" dxfId="51" priority="87">
      <formula>AW874=AW843</formula>
    </cfRule>
  </conditionalFormatting>
  <conditionalFormatting sqref="AW894">
    <cfRule type="expression" dxfId="50" priority="159">
      <formula>AW894=AW904</formula>
    </cfRule>
  </conditionalFormatting>
  <conditionalFormatting sqref="AW895">
    <cfRule type="expression" dxfId="49" priority="89">
      <formula>AW895=AW857</formula>
    </cfRule>
  </conditionalFormatting>
  <conditionalFormatting sqref="AW896:AW900">
    <cfRule type="expression" dxfId="48" priority="42183">
      <formula>AW896=#REF!</formula>
    </cfRule>
  </conditionalFormatting>
  <conditionalFormatting sqref="AW901:AW903">
    <cfRule type="expression" dxfId="47" priority="48">
      <formula>AW901=AW864</formula>
    </cfRule>
  </conditionalFormatting>
  <conditionalFormatting sqref="AW909:AW910">
    <cfRule type="expression" dxfId="46" priority="81">
      <formula>AW909=AW863</formula>
    </cfRule>
  </conditionalFormatting>
  <conditionalFormatting sqref="AW916:AW917">
    <cfRule type="expression" dxfId="45" priority="77">
      <formula>AW916=#REF!</formula>
    </cfRule>
  </conditionalFormatting>
  <conditionalFormatting sqref="AW920:AW921">
    <cfRule type="expression" dxfId="44" priority="158">
      <formula>AW920=AW925</formula>
    </cfRule>
  </conditionalFormatting>
  <conditionalFormatting sqref="AW923:AW924">
    <cfRule type="expression" dxfId="43" priority="75">
      <formula>AW923=#REF!</formula>
    </cfRule>
  </conditionalFormatting>
  <conditionalFormatting sqref="AW930:AW931 AW937:AW938">
    <cfRule type="expression" dxfId="42" priority="73">
      <formula>AW930=AW874</formula>
    </cfRule>
  </conditionalFormatting>
  <conditionalFormatting sqref="AW936">
    <cfRule type="expression" dxfId="41" priority="160">
      <formula>AW936=AW946</formula>
    </cfRule>
  </conditionalFormatting>
  <conditionalFormatting sqref="AW939:AW945 AW2005:AW2023">
    <cfRule type="expression" dxfId="40" priority="42175">
      <formula>AW939=AW890</formula>
    </cfRule>
  </conditionalFormatting>
  <conditionalFormatting sqref="AW951:AW952">
    <cfRule type="expression" dxfId="39" priority="69">
      <formula>AW951=AW888</formula>
    </cfRule>
  </conditionalFormatting>
  <conditionalFormatting sqref="AW1099 AW1601">
    <cfRule type="expression" dxfId="38" priority="42164">
      <formula>AW1099=#REF!</formula>
    </cfRule>
  </conditionalFormatting>
  <conditionalFormatting sqref="AW1407">
    <cfRule type="expression" dxfId="37" priority="124">
      <formula>AW1407=#REF!</formula>
    </cfRule>
  </conditionalFormatting>
  <conditionalFormatting sqref="AW1449">
    <cfRule type="expression" dxfId="36" priority="127">
      <formula>AW1449=#REF!</formula>
    </cfRule>
  </conditionalFormatting>
  <conditionalFormatting sqref="AW1457">
    <cfRule type="expression" dxfId="35" priority="128">
      <formula>AW1457=#REF!</formula>
    </cfRule>
  </conditionalFormatting>
  <conditionalFormatting sqref="AW1467">
    <cfRule type="expression" dxfId="34" priority="129">
      <formula>AW1467=#REF!</formula>
    </cfRule>
  </conditionalFormatting>
  <conditionalFormatting sqref="AW1495:AW1496">
    <cfRule type="expression" dxfId="33" priority="133">
      <formula>AW1495=#REF!</formula>
    </cfRule>
  </conditionalFormatting>
  <conditionalFormatting sqref="AW1513">
    <cfRule type="expression" dxfId="32" priority="135">
      <formula>AW1513=#REF!</formula>
    </cfRule>
  </conditionalFormatting>
  <conditionalFormatting sqref="AW1523">
    <cfRule type="expression" dxfId="31" priority="136">
      <formula>AW1523=#REF!</formula>
    </cfRule>
  </conditionalFormatting>
  <conditionalFormatting sqref="AW1557">
    <cfRule type="expression" dxfId="30" priority="140">
      <formula>AW1557=#REF!</formula>
    </cfRule>
  </conditionalFormatting>
  <conditionalFormatting sqref="AW1571">
    <cfRule type="expression" dxfId="29" priority="141">
      <formula>AW1571=#REF!</formula>
    </cfRule>
  </conditionalFormatting>
  <conditionalFormatting sqref="AW1596 AW1598 AW1604">
    <cfRule type="expression" dxfId="28" priority="100">
      <formula>AW1596=#REF!</formula>
    </cfRule>
  </conditionalFormatting>
  <conditionalFormatting sqref="AW1609">
    <cfRule type="expression" dxfId="27" priority="42157">
      <formula>AW1609=#REF!</formula>
    </cfRule>
  </conditionalFormatting>
  <conditionalFormatting sqref="AW1666">
    <cfRule type="expression" dxfId="26" priority="142">
      <formula>AW1666=#REF!</formula>
    </cfRule>
  </conditionalFormatting>
  <conditionalFormatting sqref="AW1672">
    <cfRule type="expression" dxfId="25" priority="143">
      <formula>AW1672=#REF!</formula>
    </cfRule>
  </conditionalFormatting>
  <conditionalFormatting sqref="AW1686">
    <cfRule type="expression" dxfId="24" priority="144">
      <formula>AW1686=#REF!</formula>
    </cfRule>
  </conditionalFormatting>
  <conditionalFormatting sqref="AW1695">
    <cfRule type="expression" dxfId="23" priority="145">
      <formula>AW1695=#REF!</formula>
    </cfRule>
  </conditionalFormatting>
  <conditionalFormatting sqref="AW1700">
    <cfRule type="expression" dxfId="22" priority="146">
      <formula>AW1700=#REF!</formula>
    </cfRule>
  </conditionalFormatting>
  <conditionalFormatting sqref="AW1842">
    <cfRule type="expression" dxfId="21" priority="42134">
      <formula>AW1842=#REF!</formula>
    </cfRule>
  </conditionalFormatting>
  <conditionalFormatting sqref="AW1862">
    <cfRule type="expression" dxfId="20" priority="148">
      <formula>AW1862=#REF!</formula>
    </cfRule>
  </conditionalFormatting>
  <conditionalFormatting sqref="AW1916">
    <cfRule type="expression" dxfId="19" priority="42129">
      <formula>AW1916=#REF!</formula>
    </cfRule>
  </conditionalFormatting>
  <conditionalFormatting sqref="AW2024:AW2030">
    <cfRule type="expression" dxfId="18" priority="42155">
      <formula>AW2024=#REF!</formula>
    </cfRule>
  </conditionalFormatting>
  <conditionalFormatting sqref="AW2031:AW2044">
    <cfRule type="expression" dxfId="17" priority="42150">
      <formula>AW2031=AW1975</formula>
    </cfRule>
  </conditionalFormatting>
  <conditionalFormatting sqref="AW2045:AW2051">
    <cfRule type="expression" dxfId="16" priority="42152">
      <formula>AW2045=#REF!</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70EA-4140-443C-A1EB-0ADF3344F98F}">
  <sheetPr>
    <tabColor theme="8"/>
  </sheetPr>
  <dimension ref="A1:CE148"/>
  <sheetViews>
    <sheetView showGridLines="0" zoomScale="70" zoomScaleNormal="70" zoomScaleSheetLayoutView="40" zoomScalePageLayoutView="30" workbookViewId="0">
      <pane xSplit="49" topLeftCell="AX1" activePane="topRight" state="frozenSplit"/>
      <selection activeCell="Q12" sqref="Q12"/>
      <selection pane="topRight" activeCell="BL7" sqref="BL7"/>
    </sheetView>
  </sheetViews>
  <sheetFormatPr defaultRowHeight="12.75" outlineLevelRow="1" outlineLevelCol="1" x14ac:dyDescent="0.25"/>
  <cols>
    <col min="1" max="1" width="4" style="107" hidden="1" customWidth="1"/>
    <col min="2" max="2" width="15.42578125" style="107" hidden="1" customWidth="1"/>
    <col min="3" max="3" width="4.42578125" style="107" hidden="1" customWidth="1"/>
    <col min="4" max="4" width="4" style="107" customWidth="1"/>
    <col min="5" max="5" width="9.42578125" style="107" customWidth="1"/>
    <col min="6" max="6" width="4.42578125" style="107" bestFit="1" customWidth="1"/>
    <col min="7" max="7" width="3.7109375" style="107" customWidth="1"/>
    <col min="8" max="8" width="4.42578125" style="107" bestFit="1" customWidth="1"/>
    <col min="9" max="9" width="3.7109375" style="107" bestFit="1" customWidth="1"/>
    <col min="10" max="10" width="12" style="154" hidden="1" customWidth="1" outlineLevel="1"/>
    <col min="11" max="11" width="3.7109375" style="107" hidden="1" customWidth="1" outlineLevel="1"/>
    <col min="12" max="12" width="4.42578125" style="107" customWidth="1" collapsed="1"/>
    <col min="13" max="13" width="3.7109375" style="107" customWidth="1"/>
    <col min="14" max="14" width="4.42578125" style="107" customWidth="1"/>
    <col min="15" max="15" width="3.7109375" style="107" customWidth="1"/>
    <col min="16" max="16" width="2.28515625" style="107" hidden="1" customWidth="1" outlineLevel="1"/>
    <col min="17" max="17" width="4.85546875" style="107" hidden="1" customWidth="1" outlineLevel="1"/>
    <col min="18" max="18" width="3.5703125" style="107" customWidth="1" collapsed="1"/>
    <col min="19" max="19" width="3.7109375" style="107" customWidth="1"/>
    <col min="20" max="20" width="4.42578125" style="107" hidden="1" customWidth="1" outlineLevel="1"/>
    <col min="21" max="21" width="3.7109375" style="107" hidden="1" customWidth="1" outlineLevel="1"/>
    <col min="22" max="22" width="5.5703125" style="107" customWidth="1" collapsed="1"/>
    <col min="23" max="23" width="4.42578125" style="107" customWidth="1"/>
    <col min="24" max="24" width="5.5703125" style="107" customWidth="1"/>
    <col min="25" max="25" width="4.42578125" style="107" customWidth="1"/>
    <col min="26" max="26" width="1.7109375" style="107" hidden="1" customWidth="1" outlineLevel="1"/>
    <col min="27" max="27" width="8" style="107" hidden="1" customWidth="1" outlineLevel="1"/>
    <col min="28" max="28" width="2" style="107" hidden="1" customWidth="1" outlineLevel="1"/>
    <col min="29" max="29" width="6.5703125" style="107" hidden="1" customWidth="1" outlineLevel="1"/>
    <col min="30" max="30" width="2" style="107" hidden="1" customWidth="1" outlineLevel="1"/>
    <col min="31" max="31" width="11.42578125" style="107" hidden="1" customWidth="1" outlineLevel="1"/>
    <col min="32" max="32" width="2" style="107" hidden="1" customWidth="1" outlineLevel="1"/>
    <col min="33" max="33" width="6.5703125" style="107" hidden="1" customWidth="1" outlineLevel="1"/>
    <col min="34" max="34" width="2" style="107" hidden="1" customWidth="1" outlineLevel="1"/>
    <col min="35" max="35" width="6.5703125" style="107" hidden="1" customWidth="1" outlineLevel="1"/>
    <col min="36" max="36" width="2" style="107" hidden="1" customWidth="1" outlineLevel="1"/>
    <col min="37" max="37" width="2.28515625" style="107" hidden="1" customWidth="1" outlineLevel="1"/>
    <col min="38" max="38" width="2" style="107" hidden="1" customWidth="1" outlineLevel="1"/>
    <col min="39" max="39" width="5.5703125" style="107" hidden="1" customWidth="1" outlineLevel="1"/>
    <col min="40" max="40" width="2" style="107" hidden="1" customWidth="1" outlineLevel="1"/>
    <col min="41" max="41" width="5.7109375" style="107" customWidth="1" collapsed="1"/>
    <col min="42" max="42" width="2" style="107" customWidth="1"/>
    <col min="43" max="43" width="6.5703125" style="107" hidden="1" customWidth="1" outlineLevel="1"/>
    <col min="44" max="44" width="2" style="107" hidden="1" customWidth="1" outlineLevel="1"/>
    <col min="45" max="45" width="6.5703125" style="107" hidden="1" customWidth="1" outlineLevel="1"/>
    <col min="46" max="46" width="2" style="107" hidden="1" customWidth="1" outlineLevel="1"/>
    <col min="47" max="47" width="1.7109375" style="107" customWidth="1" collapsed="1"/>
    <col min="48" max="48" width="15.5703125" style="107" customWidth="1"/>
    <col min="49" max="49" width="1.5703125" style="107" customWidth="1"/>
    <col min="50" max="50" width="11" style="57" customWidth="1"/>
    <col min="51" max="51" width="7.7109375" style="107" customWidth="1"/>
    <col min="52" max="52" width="11.5703125" style="57" bestFit="1" customWidth="1"/>
    <col min="53" max="53" width="7.7109375" style="107" customWidth="1"/>
    <col min="54" max="54" width="11.5703125" style="57" customWidth="1"/>
    <col min="55" max="55" width="11.5703125" style="107" customWidth="1"/>
    <col min="56" max="56" width="11.42578125" style="57" customWidth="1"/>
    <col min="57" max="57" width="7.7109375" style="107" customWidth="1"/>
    <col min="58" max="58" width="2.7109375" style="107" customWidth="1"/>
    <col min="59" max="59" width="11.7109375" style="57" customWidth="1"/>
    <col min="60" max="60" width="10.28515625" style="107" customWidth="1"/>
    <col min="61" max="61" width="2.7109375" style="107" customWidth="1"/>
    <col min="62" max="62" width="37.7109375" style="107" customWidth="1"/>
    <col min="63" max="63" width="2.7109375" style="107" customWidth="1"/>
    <col min="64" max="64" width="44" style="107" bestFit="1" customWidth="1"/>
    <col min="65" max="65" width="11.140625" style="107" bestFit="1" customWidth="1"/>
    <col min="66" max="66" width="10.7109375" style="107" bestFit="1" customWidth="1"/>
    <col min="67" max="67" width="2.7109375" style="107" customWidth="1"/>
    <col min="68" max="68" width="17" style="107" bestFit="1" customWidth="1"/>
    <col min="69" max="69" width="2.42578125" style="107" customWidth="1"/>
    <col min="70" max="70" width="9.85546875" style="107" bestFit="1" customWidth="1"/>
    <col min="71" max="71" width="7.7109375" style="107" customWidth="1"/>
    <col min="72" max="72" width="9.85546875" style="107" bestFit="1" customWidth="1"/>
    <col min="73" max="73" width="7.7109375" style="107" customWidth="1"/>
    <col min="74" max="74" width="9.85546875" style="107" bestFit="1" customWidth="1"/>
    <col min="75" max="75" width="7.7109375" style="107" customWidth="1"/>
    <col min="76" max="76" width="9.85546875" style="107" bestFit="1" customWidth="1"/>
    <col min="77" max="77" width="7.7109375" style="107" customWidth="1"/>
    <col min="78" max="78" width="2.7109375" style="107" customWidth="1"/>
    <col min="79" max="79" width="9.85546875" style="107" bestFit="1" customWidth="1"/>
    <col min="80" max="80" width="11.85546875" style="107" customWidth="1"/>
    <col min="81" max="81" width="3.7109375" style="107" customWidth="1"/>
    <col min="82" max="83" width="9.140625" style="107" customWidth="1"/>
    <col min="84" max="16384" width="9.140625" style="107"/>
  </cols>
  <sheetData>
    <row r="1" spans="2:81" s="102" customFormat="1" ht="123.75" customHeight="1" x14ac:dyDescent="0.25">
      <c r="B1" s="692" t="s">
        <v>246</v>
      </c>
      <c r="D1" s="107"/>
      <c r="E1" s="107"/>
      <c r="J1" s="632"/>
      <c r="AV1" s="103"/>
      <c r="AW1" s="103"/>
      <c r="AX1" s="104"/>
      <c r="AY1" s="103"/>
      <c r="AZ1" s="104"/>
      <c r="BA1" s="103"/>
      <c r="BB1" s="104"/>
      <c r="BC1" s="103"/>
      <c r="BD1" s="104"/>
      <c r="BE1" s="103"/>
      <c r="BF1" s="106"/>
      <c r="BG1" s="104"/>
      <c r="BH1" s="103"/>
      <c r="BI1" s="106"/>
      <c r="BJ1" s="107"/>
      <c r="BK1" s="107"/>
      <c r="BL1" s="107"/>
      <c r="BM1" s="107"/>
      <c r="BN1" s="107"/>
      <c r="BO1" s="107"/>
    </row>
    <row r="2" spans="2:81" s="102" customFormat="1" ht="65.25" customHeight="1" x14ac:dyDescent="0.25">
      <c r="B2" s="693">
        <v>2.54</v>
      </c>
      <c r="D2" s="107"/>
      <c r="E2" s="107"/>
      <c r="F2" s="284"/>
      <c r="G2" s="285"/>
      <c r="H2" s="285"/>
      <c r="I2" s="285"/>
      <c r="J2" s="633"/>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55"/>
      <c r="AV2" s="992" t="s">
        <v>2687</v>
      </c>
      <c r="AW2" s="992"/>
      <c r="AX2" s="992"/>
      <c r="AY2" s="992"/>
      <c r="AZ2" s="992"/>
      <c r="BA2" s="992"/>
      <c r="BB2" s="992"/>
      <c r="BC2" s="992"/>
      <c r="BD2" s="992"/>
      <c r="BE2" s="992"/>
      <c r="BF2" s="992"/>
      <c r="BG2" s="992"/>
      <c r="BH2" s="993"/>
      <c r="BI2" s="107"/>
      <c r="BJ2" s="107"/>
      <c r="BK2" s="107"/>
      <c r="BL2" s="994" t="s">
        <v>2690</v>
      </c>
      <c r="BM2" s="992"/>
      <c r="BN2" s="993"/>
      <c r="BO2" s="107"/>
      <c r="BP2" s="995" t="s">
        <v>2689</v>
      </c>
      <c r="BQ2" s="995"/>
      <c r="BR2" s="995"/>
      <c r="BS2" s="995"/>
      <c r="BT2" s="995"/>
      <c r="BU2" s="995"/>
      <c r="BV2" s="995"/>
      <c r="BW2" s="995"/>
      <c r="BX2" s="995"/>
      <c r="BY2" s="995"/>
      <c r="BZ2" s="995"/>
      <c r="CA2" s="995"/>
      <c r="CB2" s="995"/>
    </row>
    <row r="3" spans="2:81" ht="12.75" customHeight="1" x14ac:dyDescent="0.25">
      <c r="F3" s="1034"/>
      <c r="G3" s="1034"/>
      <c r="H3" s="1034"/>
      <c r="I3" s="1034"/>
      <c r="J3" s="1034"/>
      <c r="K3" s="1034"/>
      <c r="L3" s="1034"/>
      <c r="M3" s="1034"/>
      <c r="N3" s="1034"/>
      <c r="AV3" s="102"/>
      <c r="AW3" s="102"/>
      <c r="AX3" s="1035"/>
      <c r="AY3" s="1036"/>
      <c r="AZ3" s="1036"/>
      <c r="BA3" s="1036"/>
      <c r="BB3" s="1036"/>
      <c r="BC3" s="1036"/>
      <c r="BD3" s="1036"/>
      <c r="BE3" s="1036"/>
      <c r="BF3" s="1036"/>
      <c r="BG3" s="1036"/>
      <c r="BH3" s="1036"/>
      <c r="BI3" s="102"/>
      <c r="BK3" s="214"/>
      <c r="BL3" s="214"/>
      <c r="BM3" s="214"/>
      <c r="BN3" s="214"/>
      <c r="BO3" s="214"/>
      <c r="BP3" s="102"/>
      <c r="BQ3" s="102"/>
      <c r="BR3" s="1035"/>
      <c r="BS3" s="1036"/>
      <c r="BT3" s="1036"/>
      <c r="BU3" s="1036"/>
      <c r="BV3" s="1036"/>
      <c r="BW3" s="1036"/>
      <c r="BX3" s="1036"/>
      <c r="BY3" s="1036"/>
      <c r="BZ3" s="1036"/>
      <c r="CA3" s="1036"/>
      <c r="CB3" s="1036"/>
    </row>
    <row r="4" spans="2:81" ht="37.5" customHeight="1" x14ac:dyDescent="0.25">
      <c r="F4" s="231"/>
      <c r="G4" s="231"/>
      <c r="H4" s="231"/>
      <c r="I4" s="231"/>
      <c r="J4" s="634"/>
      <c r="K4" s="231"/>
      <c r="L4" s="231"/>
      <c r="M4" s="231"/>
      <c r="N4" s="231"/>
      <c r="AU4" s="151"/>
      <c r="AV4" s="200" t="s">
        <v>260</v>
      </c>
      <c r="AW4" s="102"/>
      <c r="AX4" s="1029" t="s">
        <v>261</v>
      </c>
      <c r="AY4" s="1018"/>
      <c r="AZ4" s="1029" t="s">
        <v>262</v>
      </c>
      <c r="BA4" s="1018"/>
      <c r="BB4" s="1029" t="s">
        <v>268</v>
      </c>
      <c r="BC4" s="1018"/>
      <c r="BD4" s="1029" t="s">
        <v>263</v>
      </c>
      <c r="BE4" s="1018"/>
      <c r="BF4" s="102"/>
      <c r="BG4" s="1029" t="s">
        <v>2973</v>
      </c>
      <c r="BH4" s="1037"/>
      <c r="BI4" s="102"/>
      <c r="BK4" s="214"/>
      <c r="BL4" s="214"/>
      <c r="BM4" s="214"/>
      <c r="BN4" s="214"/>
      <c r="BO4" s="214"/>
      <c r="BP4" s="200" t="s">
        <v>260</v>
      </c>
      <c r="BQ4" s="102"/>
      <c r="BR4" s="1029" t="s">
        <v>261</v>
      </c>
      <c r="BS4" s="1018"/>
      <c r="BT4" s="1029" t="s">
        <v>262</v>
      </c>
      <c r="BU4" s="1018"/>
      <c r="BV4" s="1029" t="s">
        <v>268</v>
      </c>
      <c r="BW4" s="1018"/>
      <c r="BX4" s="1029" t="s">
        <v>263</v>
      </c>
      <c r="BY4" s="1018"/>
      <c r="BZ4" s="102"/>
      <c r="CA4" s="1029" t="s">
        <v>2973</v>
      </c>
      <c r="CB4" s="1037"/>
    </row>
    <row r="5" spans="2:81" ht="30" customHeight="1" x14ac:dyDescent="0.25">
      <c r="F5" s="278"/>
      <c r="G5" s="278"/>
      <c r="H5" s="278"/>
      <c r="I5" s="278"/>
      <c r="J5" s="634"/>
      <c r="K5" s="278"/>
      <c r="L5" s="278"/>
      <c r="M5" s="278"/>
      <c r="N5" s="278"/>
      <c r="AU5" s="151"/>
      <c r="AV5" s="200" t="s">
        <v>227</v>
      </c>
      <c r="AW5" s="102"/>
      <c r="AX5" s="1029" t="s">
        <v>2685</v>
      </c>
      <c r="AY5" s="1030"/>
      <c r="AZ5" s="1029" t="s">
        <v>2685</v>
      </c>
      <c r="BA5" s="1030"/>
      <c r="BB5" s="1029" t="s">
        <v>2685</v>
      </c>
      <c r="BC5" s="1030"/>
      <c r="BD5" s="1029" t="s">
        <v>2685</v>
      </c>
      <c r="BE5" s="1030"/>
      <c r="BF5" s="102"/>
      <c r="BG5" s="108"/>
      <c r="BH5" s="109"/>
      <c r="BI5" s="102"/>
      <c r="BK5" s="214"/>
      <c r="BL5" s="214"/>
      <c r="BM5" s="214"/>
      <c r="BN5" s="214"/>
      <c r="BO5" s="214"/>
      <c r="BP5" s="200" t="s">
        <v>227</v>
      </c>
      <c r="BQ5" s="102"/>
      <c r="BR5" s="1029" t="s">
        <v>2685</v>
      </c>
      <c r="BS5" s="1030"/>
      <c r="BT5" s="1029" t="s">
        <v>2685</v>
      </c>
      <c r="BU5" s="1030"/>
      <c r="BV5" s="1029" t="s">
        <v>2685</v>
      </c>
      <c r="BW5" s="1030"/>
      <c r="BX5" s="1029" t="s">
        <v>2685</v>
      </c>
      <c r="BY5" s="1030"/>
      <c r="BZ5" s="102"/>
      <c r="CA5" s="108"/>
      <c r="CB5" s="109"/>
    </row>
    <row r="6" spans="2:81" ht="30" customHeight="1" x14ac:dyDescent="0.25">
      <c r="F6" s="1034"/>
      <c r="G6" s="1034"/>
      <c r="H6" s="1034"/>
      <c r="I6" s="1034"/>
      <c r="J6" s="1034"/>
      <c r="K6" s="1034"/>
      <c r="L6" s="1034"/>
      <c r="M6" s="1034"/>
      <c r="N6" s="1034"/>
      <c r="O6" s="1034"/>
      <c r="AU6" s="151"/>
      <c r="AV6" s="200" t="s">
        <v>227</v>
      </c>
      <c r="AW6" s="102"/>
      <c r="AX6" s="1025" t="s">
        <v>2686</v>
      </c>
      <c r="AY6" s="1026"/>
      <c r="AZ6" s="1025" t="s">
        <v>2686</v>
      </c>
      <c r="BA6" s="1026"/>
      <c r="BB6" s="1025" t="s">
        <v>2686</v>
      </c>
      <c r="BC6" s="1026"/>
      <c r="BD6" s="1025" t="s">
        <v>2686</v>
      </c>
      <c r="BE6" s="1026"/>
      <c r="BF6" s="102"/>
      <c r="BG6" s="1033" t="s">
        <v>2977</v>
      </c>
      <c r="BH6" s="1018"/>
      <c r="BI6" s="102"/>
      <c r="BK6" s="214"/>
      <c r="BL6" s="214"/>
      <c r="BM6" s="214"/>
      <c r="BN6" s="214"/>
      <c r="BO6" s="214"/>
      <c r="BP6" s="200" t="s">
        <v>227</v>
      </c>
      <c r="BQ6" s="102"/>
      <c r="BR6" s="1025" t="s">
        <v>2686</v>
      </c>
      <c r="BS6" s="1026"/>
      <c r="BT6" s="1025" t="s">
        <v>2686</v>
      </c>
      <c r="BU6" s="1026"/>
      <c r="BV6" s="1025" t="s">
        <v>2686</v>
      </c>
      <c r="BW6" s="1026"/>
      <c r="BX6" s="1025" t="s">
        <v>2686</v>
      </c>
      <c r="BY6" s="1026"/>
      <c r="BZ6" s="102"/>
      <c r="CA6" s="1033" t="s">
        <v>2977</v>
      </c>
      <c r="CB6" s="1018"/>
    </row>
    <row r="7" spans="2:81" ht="30" customHeight="1" x14ac:dyDescent="0.25">
      <c r="AU7" s="151"/>
      <c r="AV7" s="200" t="s">
        <v>224</v>
      </c>
      <c r="AW7" s="102"/>
      <c r="AX7" s="1017" t="s">
        <v>2680</v>
      </c>
      <c r="AY7" s="1018"/>
      <c r="AZ7" s="1017" t="s">
        <v>2680</v>
      </c>
      <c r="BA7" s="1018"/>
      <c r="BB7" s="1017" t="s">
        <v>2681</v>
      </c>
      <c r="BC7" s="1018"/>
      <c r="BD7" s="1017" t="s">
        <v>2682</v>
      </c>
      <c r="BE7" s="1018"/>
      <c r="BF7" s="102"/>
      <c r="BG7" s="1017" t="s">
        <v>2681</v>
      </c>
      <c r="BH7" s="1018"/>
      <c r="BI7" s="102"/>
      <c r="BK7" s="214"/>
      <c r="BL7" s="214"/>
      <c r="BM7" s="214"/>
      <c r="BN7" s="214"/>
      <c r="BO7" s="214"/>
      <c r="BP7" s="200" t="s">
        <v>224</v>
      </c>
      <c r="BQ7" s="102"/>
      <c r="BR7" s="1017" t="s">
        <v>2680</v>
      </c>
      <c r="BS7" s="1018"/>
      <c r="BT7" s="1017" t="s">
        <v>2680</v>
      </c>
      <c r="BU7" s="1018"/>
      <c r="BV7" s="1017" t="s">
        <v>2681</v>
      </c>
      <c r="BW7" s="1018"/>
      <c r="BX7" s="1017" t="s">
        <v>2682</v>
      </c>
      <c r="BY7" s="1018"/>
      <c r="BZ7" s="102"/>
      <c r="CA7" s="1017" t="s">
        <v>2681</v>
      </c>
      <c r="CB7" s="1018"/>
    </row>
    <row r="8" spans="2:81" ht="30" customHeight="1" x14ac:dyDescent="0.25">
      <c r="AU8" s="151"/>
      <c r="AV8" s="200" t="s">
        <v>225</v>
      </c>
      <c r="AW8" s="102"/>
      <c r="AX8" s="1017">
        <v>0.9</v>
      </c>
      <c r="AY8" s="1018"/>
      <c r="AZ8" s="1017">
        <v>1.1000000000000001</v>
      </c>
      <c r="BA8" s="1018"/>
      <c r="BB8" s="1017">
        <v>1.1000000000000001</v>
      </c>
      <c r="BC8" s="1018"/>
      <c r="BD8" s="1017">
        <v>1.3</v>
      </c>
      <c r="BE8" s="1018"/>
      <c r="BF8" s="102"/>
      <c r="BG8" s="1027" t="s">
        <v>232</v>
      </c>
      <c r="BH8" s="1028"/>
      <c r="BI8" s="102"/>
      <c r="BK8" s="214"/>
      <c r="BL8" s="214"/>
      <c r="BM8" s="214"/>
      <c r="BN8" s="214"/>
      <c r="BO8" s="214"/>
      <c r="BP8" s="200" t="s">
        <v>225</v>
      </c>
      <c r="BQ8" s="102"/>
      <c r="BR8" s="1017">
        <v>0.9</v>
      </c>
      <c r="BS8" s="1018"/>
      <c r="BT8" s="1017">
        <v>1.1000000000000001</v>
      </c>
      <c r="BU8" s="1018"/>
      <c r="BV8" s="1017">
        <v>1.1000000000000001</v>
      </c>
      <c r="BW8" s="1018"/>
      <c r="BX8" s="1017">
        <v>1.3</v>
      </c>
      <c r="BY8" s="1018"/>
      <c r="BZ8" s="102"/>
      <c r="CA8" s="1027" t="s">
        <v>232</v>
      </c>
      <c r="CB8" s="1028"/>
    </row>
    <row r="9" spans="2:81" ht="20.100000000000001" customHeight="1" x14ac:dyDescent="0.25">
      <c r="AU9" s="151"/>
      <c r="AV9" s="200" t="s">
        <v>226</v>
      </c>
      <c r="AW9" s="102"/>
      <c r="AX9" s="1017" t="s">
        <v>222</v>
      </c>
      <c r="AY9" s="1018"/>
      <c r="AZ9" s="1017" t="s">
        <v>222</v>
      </c>
      <c r="BA9" s="1018"/>
      <c r="BB9" s="1017" t="s">
        <v>222</v>
      </c>
      <c r="BC9" s="1018"/>
      <c r="BD9" s="1017" t="s">
        <v>222</v>
      </c>
      <c r="BE9" s="1018"/>
      <c r="BF9" s="102"/>
      <c r="BG9" s="1017" t="s">
        <v>222</v>
      </c>
      <c r="BH9" s="1018"/>
      <c r="BI9" s="102"/>
      <c r="BK9" s="214"/>
      <c r="BL9" s="214"/>
      <c r="BM9" s="214"/>
      <c r="BN9" s="214"/>
      <c r="BO9" s="214"/>
      <c r="BP9" s="200" t="s">
        <v>226</v>
      </c>
      <c r="BQ9" s="102"/>
      <c r="BR9" s="1017" t="s">
        <v>222</v>
      </c>
      <c r="BS9" s="1018"/>
      <c r="BT9" s="1017" t="s">
        <v>222</v>
      </c>
      <c r="BU9" s="1018"/>
      <c r="BV9" s="1017" t="s">
        <v>222</v>
      </c>
      <c r="BW9" s="1018"/>
      <c r="BX9" s="1017" t="s">
        <v>222</v>
      </c>
      <c r="BY9" s="1018"/>
      <c r="BZ9" s="102"/>
      <c r="CA9" s="1017" t="s">
        <v>222</v>
      </c>
      <c r="CB9" s="1018"/>
    </row>
    <row r="10" spans="2:81" ht="20.100000000000001" customHeight="1" x14ac:dyDescent="0.25">
      <c r="AU10" s="151"/>
      <c r="AV10" s="200" t="s">
        <v>257</v>
      </c>
      <c r="AW10" s="102"/>
      <c r="AX10" s="986" t="s">
        <v>239</v>
      </c>
      <c r="AY10" s="987"/>
      <c r="AZ10" s="986" t="s">
        <v>239</v>
      </c>
      <c r="BA10" s="987"/>
      <c r="BB10" s="1017" t="s">
        <v>240</v>
      </c>
      <c r="BC10" s="1018"/>
      <c r="BD10" s="1017" t="s">
        <v>240</v>
      </c>
      <c r="BE10" s="1018"/>
      <c r="BF10" s="102"/>
      <c r="BG10" s="1017" t="s">
        <v>240</v>
      </c>
      <c r="BH10" s="1018"/>
      <c r="BI10" s="102"/>
      <c r="BK10" s="214"/>
      <c r="BL10" s="214"/>
      <c r="BM10" s="214"/>
      <c r="BN10" s="214"/>
      <c r="BO10" s="214"/>
      <c r="BP10" s="200" t="s">
        <v>257</v>
      </c>
      <c r="BQ10" s="102"/>
      <c r="BR10" s="986" t="s">
        <v>239</v>
      </c>
      <c r="BS10" s="987"/>
      <c r="BT10" s="986" t="s">
        <v>239</v>
      </c>
      <c r="BU10" s="987"/>
      <c r="BV10" s="1017" t="s">
        <v>240</v>
      </c>
      <c r="BW10" s="1018"/>
      <c r="BX10" s="1017" t="s">
        <v>240</v>
      </c>
      <c r="BY10" s="1018"/>
      <c r="BZ10" s="102"/>
      <c r="CA10" s="1017" t="s">
        <v>240</v>
      </c>
      <c r="CB10" s="1018"/>
    </row>
    <row r="11" spans="2:81" ht="20.100000000000001" customHeight="1" x14ac:dyDescent="0.25">
      <c r="AU11" s="151"/>
      <c r="AV11" s="200" t="s">
        <v>237</v>
      </c>
      <c r="AW11" s="102"/>
      <c r="AX11" s="986" t="s">
        <v>239</v>
      </c>
      <c r="AY11" s="987"/>
      <c r="AZ11" s="986" t="s">
        <v>239</v>
      </c>
      <c r="BA11" s="987"/>
      <c r="BB11" s="986" t="s">
        <v>239</v>
      </c>
      <c r="BC11" s="987"/>
      <c r="BD11" s="1023" t="s">
        <v>239</v>
      </c>
      <c r="BE11" s="1024"/>
      <c r="BF11" s="102"/>
      <c r="BG11" s="1017" t="s">
        <v>240</v>
      </c>
      <c r="BH11" s="1018"/>
      <c r="BI11" s="102"/>
      <c r="BK11" s="214"/>
      <c r="BL11" s="214"/>
      <c r="BM11" s="214"/>
      <c r="BN11" s="214"/>
      <c r="BO11" s="214"/>
      <c r="BP11" s="200" t="s">
        <v>237</v>
      </c>
      <c r="BQ11" s="102"/>
      <c r="BR11" s="986" t="s">
        <v>239</v>
      </c>
      <c r="BS11" s="987"/>
      <c r="BT11" s="986" t="s">
        <v>239</v>
      </c>
      <c r="BU11" s="987"/>
      <c r="BV11" s="986" t="s">
        <v>239</v>
      </c>
      <c r="BW11" s="987"/>
      <c r="BX11" s="1023" t="s">
        <v>239</v>
      </c>
      <c r="BY11" s="1024"/>
      <c r="BZ11" s="102"/>
      <c r="CA11" s="1017" t="s">
        <v>240</v>
      </c>
      <c r="CB11" s="1018"/>
    </row>
    <row r="12" spans="2:81" ht="20.100000000000001" customHeight="1" x14ac:dyDescent="0.25">
      <c r="AU12" s="151"/>
      <c r="AV12" s="200" t="s">
        <v>2780</v>
      </c>
      <c r="AW12" s="102"/>
      <c r="AX12" s="986" t="s">
        <v>239</v>
      </c>
      <c r="AY12" s="987"/>
      <c r="AZ12" s="986" t="s">
        <v>239</v>
      </c>
      <c r="BA12" s="987"/>
      <c r="BB12" s="986" t="s">
        <v>239</v>
      </c>
      <c r="BC12" s="987"/>
      <c r="BD12" s="986" t="s">
        <v>239</v>
      </c>
      <c r="BE12" s="987"/>
      <c r="BF12" s="102"/>
      <c r="BG12" s="986" t="s">
        <v>239</v>
      </c>
      <c r="BH12" s="987"/>
      <c r="BI12" s="102"/>
      <c r="BK12" s="214"/>
      <c r="BL12" s="214"/>
      <c r="BM12" s="214"/>
      <c r="BN12" s="214"/>
      <c r="BO12" s="214"/>
      <c r="BP12" s="200" t="s">
        <v>2780</v>
      </c>
      <c r="BQ12" s="102"/>
      <c r="BR12" s="986" t="s">
        <v>239</v>
      </c>
      <c r="BS12" s="987"/>
      <c r="BT12" s="986" t="s">
        <v>239</v>
      </c>
      <c r="BU12" s="987"/>
      <c r="BV12" s="986" t="s">
        <v>239</v>
      </c>
      <c r="BW12" s="987"/>
      <c r="BX12" s="986" t="s">
        <v>239</v>
      </c>
      <c r="BY12" s="987"/>
      <c r="BZ12" s="102"/>
      <c r="CA12" s="986" t="s">
        <v>239</v>
      </c>
      <c r="CB12" s="987"/>
    </row>
    <row r="13" spans="2:81" ht="19.5" customHeight="1" x14ac:dyDescent="0.25">
      <c r="AU13" s="151"/>
      <c r="AV13" s="201" t="s">
        <v>2779</v>
      </c>
      <c r="AW13" s="102"/>
      <c r="AX13" s="986" t="s">
        <v>239</v>
      </c>
      <c r="AY13" s="987"/>
      <c r="AZ13" s="986" t="s">
        <v>239</v>
      </c>
      <c r="BA13" s="987"/>
      <c r="BB13" s="986" t="s">
        <v>239</v>
      </c>
      <c r="BC13" s="987"/>
      <c r="BD13" s="986" t="s">
        <v>239</v>
      </c>
      <c r="BE13" s="987"/>
      <c r="BF13" s="102"/>
      <c r="BG13" s="986" t="s">
        <v>239</v>
      </c>
      <c r="BH13" s="987"/>
      <c r="BI13" s="102"/>
      <c r="BK13" s="214"/>
      <c r="BL13" s="214"/>
      <c r="BM13" s="214"/>
      <c r="BN13" s="214"/>
      <c r="BO13" s="214"/>
      <c r="BP13" s="201" t="s">
        <v>2779</v>
      </c>
      <c r="BQ13" s="102"/>
      <c r="BR13" s="986" t="s">
        <v>239</v>
      </c>
      <c r="BS13" s="987"/>
      <c r="BT13" s="986" t="s">
        <v>239</v>
      </c>
      <c r="BU13" s="987"/>
      <c r="BV13" s="986" t="s">
        <v>239</v>
      </c>
      <c r="BW13" s="987"/>
      <c r="BX13" s="986" t="s">
        <v>239</v>
      </c>
      <c r="BY13" s="987"/>
      <c r="BZ13" s="102"/>
      <c r="CA13" s="986" t="s">
        <v>239</v>
      </c>
      <c r="CB13" s="987"/>
    </row>
    <row r="14" spans="2:81" ht="19.5" customHeight="1" x14ac:dyDescent="0.25">
      <c r="AU14" s="151"/>
      <c r="AV14" s="201" t="s">
        <v>2781</v>
      </c>
      <c r="AW14" s="102"/>
      <c r="AX14" s="986" t="s">
        <v>239</v>
      </c>
      <c r="AY14" s="987"/>
      <c r="AZ14" s="986" t="s">
        <v>239</v>
      </c>
      <c r="BA14" s="987"/>
      <c r="BB14" s="986" t="s">
        <v>239</v>
      </c>
      <c r="BC14" s="987"/>
      <c r="BD14" s="986" t="s">
        <v>239</v>
      </c>
      <c r="BE14" s="987"/>
      <c r="BF14" s="102"/>
      <c r="BG14" s="986" t="s">
        <v>239</v>
      </c>
      <c r="BH14" s="987"/>
      <c r="BI14" s="102"/>
      <c r="BK14" s="214"/>
      <c r="BL14" s="214"/>
      <c r="BM14" s="214"/>
      <c r="BN14" s="214"/>
      <c r="BO14" s="214"/>
      <c r="BP14" s="201" t="s">
        <v>2781</v>
      </c>
      <c r="BQ14" s="102"/>
      <c r="BR14" s="986" t="s">
        <v>239</v>
      </c>
      <c r="BS14" s="987"/>
      <c r="BT14" s="986" t="s">
        <v>239</v>
      </c>
      <c r="BU14" s="987"/>
      <c r="BV14" s="986" t="s">
        <v>239</v>
      </c>
      <c r="BW14" s="987"/>
      <c r="BX14" s="986" t="s">
        <v>239</v>
      </c>
      <c r="BY14" s="987"/>
      <c r="BZ14" s="102"/>
      <c r="CA14" s="986" t="s">
        <v>239</v>
      </c>
      <c r="CB14" s="987"/>
    </row>
    <row r="15" spans="2:81" ht="20.100000000000001" customHeight="1" x14ac:dyDescent="0.25">
      <c r="AU15" s="151"/>
      <c r="AV15" s="200" t="s">
        <v>251</v>
      </c>
      <c r="AW15" s="102"/>
      <c r="AX15" s="1017" t="s">
        <v>240</v>
      </c>
      <c r="AY15" s="1018"/>
      <c r="AZ15" s="1017" t="s">
        <v>240</v>
      </c>
      <c r="BA15" s="1018"/>
      <c r="BB15" s="1022">
        <v>0.2</v>
      </c>
      <c r="BC15" s="1018"/>
      <c r="BD15" s="1017" t="s">
        <v>240</v>
      </c>
      <c r="BE15" s="1018"/>
      <c r="BF15" s="102"/>
      <c r="BG15" s="1017" t="s">
        <v>240</v>
      </c>
      <c r="BH15" s="1018"/>
      <c r="BI15" s="102"/>
      <c r="BK15" s="214"/>
      <c r="BL15" s="214"/>
      <c r="BM15" s="214"/>
      <c r="BN15" s="214"/>
      <c r="BO15" s="214"/>
      <c r="BP15" s="200" t="s">
        <v>251</v>
      </c>
      <c r="BQ15" s="102"/>
      <c r="BR15" s="1017" t="s">
        <v>240</v>
      </c>
      <c r="BS15" s="1018"/>
      <c r="BT15" s="1017" t="s">
        <v>240</v>
      </c>
      <c r="BU15" s="1018"/>
      <c r="BV15" s="1022">
        <v>0.2</v>
      </c>
      <c r="BW15" s="1018"/>
      <c r="BX15" s="1017" t="s">
        <v>240</v>
      </c>
      <c r="BY15" s="1018"/>
      <c r="BZ15" s="102"/>
      <c r="CA15" s="1017" t="s">
        <v>240</v>
      </c>
      <c r="CB15" s="1018"/>
    </row>
    <row r="16" spans="2:81" ht="12" customHeight="1" x14ac:dyDescent="0.25">
      <c r="AV16" s="102"/>
      <c r="AW16" s="102"/>
      <c r="AX16" s="102"/>
      <c r="AY16" s="102"/>
      <c r="AZ16" s="102"/>
      <c r="BA16" s="102"/>
      <c r="BB16" s="102"/>
      <c r="BC16" s="102"/>
      <c r="BD16" s="102"/>
      <c r="BE16" s="102"/>
      <c r="BF16" s="102"/>
      <c r="BG16" s="102"/>
      <c r="BH16" s="102"/>
      <c r="BI16" s="102"/>
      <c r="BK16" s="110"/>
      <c r="BL16" s="111"/>
      <c r="BM16" s="111"/>
      <c r="BN16" s="111"/>
      <c r="BO16" s="111"/>
      <c r="BR16" s="204"/>
      <c r="BS16" s="204"/>
      <c r="BT16" s="204"/>
      <c r="BU16" s="204"/>
      <c r="BV16" s="204"/>
      <c r="BW16" s="204"/>
      <c r="BX16" s="204"/>
      <c r="BY16" s="204"/>
      <c r="BZ16" s="204"/>
      <c r="CA16" s="204"/>
      <c r="CB16" s="204"/>
      <c r="CC16" s="205"/>
    </row>
    <row r="17" spans="2:81" ht="57.75" customHeight="1" x14ac:dyDescent="0.25">
      <c r="F17" s="286"/>
      <c r="G17" s="287"/>
      <c r="H17" s="287"/>
      <c r="I17" s="287"/>
      <c r="J17" s="635"/>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973" t="s">
        <v>2679</v>
      </c>
      <c r="AW17" s="973"/>
      <c r="AX17" s="973"/>
      <c r="AY17" s="973"/>
      <c r="AZ17" s="973"/>
      <c r="BA17" s="973"/>
      <c r="BB17" s="973"/>
      <c r="BC17" s="973"/>
      <c r="BD17" s="973"/>
      <c r="BE17" s="973"/>
      <c r="BF17" s="973"/>
      <c r="BG17" s="973"/>
      <c r="BH17" s="974"/>
      <c r="BI17" s="102"/>
      <c r="BK17" s="110"/>
      <c r="BL17" s="975" t="s">
        <v>2688</v>
      </c>
      <c r="BM17" s="976"/>
      <c r="BN17" s="977"/>
      <c r="BO17" s="111"/>
      <c r="BP17" s="1019" t="s">
        <v>6047</v>
      </c>
      <c r="BQ17" s="1020"/>
      <c r="BR17" s="1020"/>
      <c r="BS17" s="1020"/>
      <c r="BT17" s="1020"/>
      <c r="BU17" s="1020"/>
      <c r="BV17" s="1020"/>
      <c r="BW17" s="1020"/>
      <c r="BX17" s="1020"/>
      <c r="BY17" s="1020"/>
      <c r="BZ17" s="1020"/>
      <c r="CA17" s="1020"/>
      <c r="CB17" s="1021"/>
      <c r="CC17" s="205"/>
    </row>
    <row r="18" spans="2:81" ht="5.25" customHeight="1" x14ac:dyDescent="0.25">
      <c r="AV18" s="102"/>
      <c r="AW18" s="102"/>
      <c r="AX18" s="112"/>
      <c r="AY18" s="112"/>
      <c r="AZ18" s="112"/>
      <c r="BA18" s="112"/>
      <c r="BB18" s="112"/>
      <c r="BC18" s="112"/>
      <c r="BD18" s="112"/>
      <c r="BE18" s="112"/>
      <c r="BF18" s="102"/>
      <c r="BG18" s="114"/>
      <c r="BH18" s="114"/>
      <c r="BI18" s="114"/>
      <c r="BJ18" s="114"/>
      <c r="BK18" s="114"/>
      <c r="BL18" s="114"/>
      <c r="BM18" s="114"/>
      <c r="BN18" s="114"/>
      <c r="BO18" s="114"/>
      <c r="BR18" s="206"/>
      <c r="BS18" s="206"/>
      <c r="BT18" s="206"/>
      <c r="BU18" s="206"/>
      <c r="BV18" s="206"/>
      <c r="BW18" s="206"/>
      <c r="BX18" s="206"/>
      <c r="BY18" s="206"/>
      <c r="BZ18" s="209"/>
      <c r="CA18" s="210"/>
      <c r="CB18" s="210"/>
      <c r="CC18" s="205"/>
    </row>
    <row r="19" spans="2:81" ht="54.75" customHeight="1" x14ac:dyDescent="0.25">
      <c r="F19" s="1009"/>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c r="AS19" s="1010"/>
      <c r="AT19" s="1011"/>
      <c r="AU19" s="215"/>
      <c r="AV19" s="203"/>
      <c r="AW19" s="102"/>
      <c r="AX19" s="1005" t="s">
        <v>256</v>
      </c>
      <c r="AY19" s="1012"/>
      <c r="AZ19" s="1012"/>
      <c r="BA19" s="1012"/>
      <c r="BB19" s="1012"/>
      <c r="BC19" s="1012"/>
      <c r="BD19" s="1012"/>
      <c r="BE19" s="1008"/>
      <c r="BF19" s="102"/>
      <c r="BG19" s="1005" t="s">
        <v>231</v>
      </c>
      <c r="BH19" s="1008"/>
      <c r="BI19" s="102"/>
      <c r="BK19" s="110"/>
      <c r="BL19" s="211"/>
      <c r="BM19" s="212"/>
      <c r="BN19" s="213"/>
      <c r="BO19" s="110"/>
      <c r="BP19" s="203"/>
      <c r="BR19" s="1005" t="s">
        <v>256</v>
      </c>
      <c r="BS19" s="1006"/>
      <c r="BT19" s="1006"/>
      <c r="BU19" s="1006"/>
      <c r="BV19" s="1006"/>
      <c r="BW19" s="1006"/>
      <c r="BX19" s="1006"/>
      <c r="BY19" s="1007"/>
      <c r="BZ19" s="102"/>
      <c r="CA19" s="1005" t="s">
        <v>231</v>
      </c>
      <c r="CB19" s="1008"/>
      <c r="CC19" s="205"/>
    </row>
    <row r="20" spans="2:81" ht="28.5" customHeight="1" x14ac:dyDescent="0.25">
      <c r="F20" s="962" t="s">
        <v>2691</v>
      </c>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4"/>
      <c r="AU20" s="153"/>
      <c r="AV20" s="1014" t="s">
        <v>228</v>
      </c>
      <c r="AW20" s="102"/>
      <c r="AX20" s="948" t="s">
        <v>218</v>
      </c>
      <c r="AY20" s="956"/>
      <c r="AZ20" s="1003" t="s">
        <v>219</v>
      </c>
      <c r="BA20" s="1004"/>
      <c r="BB20" s="1003" t="s">
        <v>219</v>
      </c>
      <c r="BC20" s="1004"/>
      <c r="BD20" s="1003" t="s">
        <v>220</v>
      </c>
      <c r="BE20" s="1013"/>
      <c r="BF20" s="102"/>
      <c r="BG20" s="948" t="s">
        <v>2973</v>
      </c>
      <c r="BH20" s="949"/>
      <c r="BI20" s="102"/>
      <c r="BK20" s="110"/>
      <c r="BL20" s="957" t="s">
        <v>2691</v>
      </c>
      <c r="BM20" s="958"/>
      <c r="BN20" s="959"/>
      <c r="BO20" s="110"/>
      <c r="BP20" s="1014" t="s">
        <v>228</v>
      </c>
      <c r="BR20" s="948" t="s">
        <v>218</v>
      </c>
      <c r="BS20" s="949"/>
      <c r="BT20" s="1003" t="s">
        <v>219</v>
      </c>
      <c r="BU20" s="1004"/>
      <c r="BV20" s="1003" t="s">
        <v>219</v>
      </c>
      <c r="BW20" s="1004"/>
      <c r="BX20" s="1003" t="s">
        <v>220</v>
      </c>
      <c r="BY20" s="1013"/>
      <c r="BZ20" s="102"/>
      <c r="CA20" s="948" t="s">
        <v>2973</v>
      </c>
      <c r="CB20" s="949"/>
      <c r="CC20" s="205"/>
    </row>
    <row r="21" spans="2:81" s="116" customFormat="1" ht="26.25" x14ac:dyDescent="0.25">
      <c r="F21" s="951" t="s">
        <v>5249</v>
      </c>
      <c r="G21" s="952"/>
      <c r="H21" s="952"/>
      <c r="I21" s="952"/>
      <c r="J21" s="952"/>
      <c r="K21" s="952"/>
      <c r="L21" s="952"/>
      <c r="M21" s="952"/>
      <c r="N21" s="952"/>
      <c r="O21" s="952"/>
      <c r="P21" s="952"/>
      <c r="Q21" s="952"/>
      <c r="R21" s="952"/>
      <c r="S21" s="952"/>
      <c r="T21" s="952"/>
      <c r="U21" s="952"/>
      <c r="V21" s="952"/>
      <c r="W21" s="952"/>
      <c r="X21" s="952"/>
      <c r="Y21" s="952"/>
      <c r="Z21" s="952"/>
      <c r="AA21" s="952"/>
      <c r="AB21" s="952"/>
      <c r="AC21" s="952"/>
      <c r="AD21" s="952"/>
      <c r="AE21" s="952"/>
      <c r="AF21" s="952"/>
      <c r="AG21" s="952"/>
      <c r="AH21" s="952"/>
      <c r="AI21" s="952"/>
      <c r="AJ21" s="952"/>
      <c r="AK21" s="952"/>
      <c r="AL21" s="952"/>
      <c r="AM21" s="952"/>
      <c r="AN21" s="952"/>
      <c r="AO21" s="952"/>
      <c r="AP21" s="952"/>
      <c r="AQ21" s="952"/>
      <c r="AR21" s="952"/>
      <c r="AS21" s="952"/>
      <c r="AT21" s="953"/>
      <c r="AU21" s="153"/>
      <c r="AV21" s="1015"/>
      <c r="AW21" s="102"/>
      <c r="AX21" s="160"/>
      <c r="AY21" s="161"/>
      <c r="AZ21" s="160"/>
      <c r="BA21" s="161"/>
      <c r="BB21" s="954" t="s">
        <v>217</v>
      </c>
      <c r="BC21" s="1002"/>
      <c r="BD21" s="160"/>
      <c r="BE21" s="162"/>
      <c r="BF21" s="102"/>
      <c r="BG21" s="163"/>
      <c r="BH21" s="164"/>
      <c r="BI21" s="102"/>
      <c r="BJ21" s="107"/>
      <c r="BK21" s="110"/>
      <c r="BL21" s="968" t="s">
        <v>5249</v>
      </c>
      <c r="BM21" s="969"/>
      <c r="BN21" s="970"/>
      <c r="BO21" s="110"/>
      <c r="BP21" s="1015"/>
      <c r="BQ21" s="107"/>
      <c r="BR21" s="160"/>
      <c r="BS21" s="162"/>
      <c r="BT21" s="160"/>
      <c r="BU21" s="161"/>
      <c r="BV21" s="954" t="s">
        <v>217</v>
      </c>
      <c r="BW21" s="1002"/>
      <c r="BX21" s="160"/>
      <c r="BY21" s="162"/>
      <c r="BZ21" s="102"/>
      <c r="CA21" s="163"/>
      <c r="CB21" s="164"/>
      <c r="CC21" s="205"/>
    </row>
    <row r="22" spans="2:81" s="116" customFormat="1" ht="15" customHeight="1" x14ac:dyDescent="0.25">
      <c r="B22" s="116" t="s">
        <v>213</v>
      </c>
      <c r="F22" s="121" t="s">
        <v>206</v>
      </c>
      <c r="G22" s="122"/>
      <c r="H22" s="121" t="s">
        <v>211</v>
      </c>
      <c r="I22" s="122"/>
      <c r="J22" s="121" t="s">
        <v>216</v>
      </c>
      <c r="K22" s="122"/>
      <c r="L22" s="121" t="s">
        <v>205</v>
      </c>
      <c r="M22" s="122"/>
      <c r="N22" s="121" t="s">
        <v>214</v>
      </c>
      <c r="O22" s="122"/>
      <c r="P22" s="121" t="s">
        <v>209</v>
      </c>
      <c r="Q22" s="122"/>
      <c r="R22" s="121" t="s">
        <v>215</v>
      </c>
      <c r="S22" s="122"/>
      <c r="T22" s="121" t="s">
        <v>212</v>
      </c>
      <c r="U22" s="123"/>
      <c r="V22" s="971" t="s">
        <v>2674</v>
      </c>
      <c r="W22" s="972"/>
      <c r="X22" s="971" t="s">
        <v>2675</v>
      </c>
      <c r="Y22" s="972"/>
      <c r="Z22" s="110"/>
      <c r="AA22" s="121" t="s">
        <v>206</v>
      </c>
      <c r="AB22" s="122"/>
      <c r="AC22" s="121" t="s">
        <v>211</v>
      </c>
      <c r="AD22" s="122"/>
      <c r="AE22" s="121" t="s">
        <v>216</v>
      </c>
      <c r="AF22" s="122"/>
      <c r="AG22" s="121" t="s">
        <v>205</v>
      </c>
      <c r="AH22" s="122"/>
      <c r="AI22" s="121" t="s">
        <v>214</v>
      </c>
      <c r="AJ22" s="122"/>
      <c r="AK22" s="121" t="s">
        <v>209</v>
      </c>
      <c r="AL22" s="122"/>
      <c r="AM22" s="121" t="s">
        <v>215</v>
      </c>
      <c r="AN22" s="122"/>
      <c r="AO22" s="121" t="s">
        <v>212</v>
      </c>
      <c r="AP22" s="122"/>
      <c r="AQ22" s="971" t="s">
        <v>2674</v>
      </c>
      <c r="AR22" s="972"/>
      <c r="AS22" s="971" t="s">
        <v>2675</v>
      </c>
      <c r="AT22" s="972"/>
      <c r="AU22" s="107"/>
      <c r="AV22" s="1015"/>
      <c r="AW22" s="102"/>
      <c r="AX22" s="762" t="s">
        <v>221</v>
      </c>
      <c r="AY22" s="780" t="s">
        <v>23</v>
      </c>
      <c r="AZ22" s="762" t="s">
        <v>221</v>
      </c>
      <c r="BA22" s="780" t="s">
        <v>23</v>
      </c>
      <c r="BB22" s="762" t="s">
        <v>221</v>
      </c>
      <c r="BC22" s="780" t="s">
        <v>23</v>
      </c>
      <c r="BD22" s="762" t="s">
        <v>221</v>
      </c>
      <c r="BE22" s="780" t="s">
        <v>23</v>
      </c>
      <c r="BF22" s="102"/>
      <c r="BG22" s="762" t="s">
        <v>221</v>
      </c>
      <c r="BH22" s="780" t="s">
        <v>23</v>
      </c>
      <c r="BI22" s="117"/>
      <c r="BJ22" s="107"/>
      <c r="BK22" s="110"/>
      <c r="BL22" s="788" t="s">
        <v>1</v>
      </c>
      <c r="BM22" s="762" t="s">
        <v>221</v>
      </c>
      <c r="BN22" s="780" t="s">
        <v>23</v>
      </c>
      <c r="BO22" s="110"/>
      <c r="BP22" s="1015"/>
      <c r="BQ22" s="107"/>
      <c r="BR22" s="762" t="s">
        <v>221</v>
      </c>
      <c r="BS22" s="780" t="s">
        <v>23</v>
      </c>
      <c r="BT22" s="762" t="s">
        <v>221</v>
      </c>
      <c r="BU22" s="780" t="s">
        <v>23</v>
      </c>
      <c r="BV22" s="762" t="s">
        <v>221</v>
      </c>
      <c r="BW22" s="780" t="s">
        <v>23</v>
      </c>
      <c r="BX22" s="762" t="s">
        <v>221</v>
      </c>
      <c r="BY22" s="780" t="s">
        <v>23</v>
      </c>
      <c r="BZ22" s="102"/>
      <c r="CA22" s="762" t="s">
        <v>221</v>
      </c>
      <c r="CB22" s="780" t="s">
        <v>23</v>
      </c>
      <c r="CC22" s="205"/>
    </row>
    <row r="23" spans="2:81" s="116" customFormat="1" ht="15" customHeight="1" x14ac:dyDescent="0.25">
      <c r="F23" s="121"/>
      <c r="G23" s="110"/>
      <c r="H23" s="121"/>
      <c r="I23" s="122"/>
      <c r="J23" s="121"/>
      <c r="K23" s="110"/>
      <c r="L23" s="121"/>
      <c r="M23" s="110"/>
      <c r="N23" s="121"/>
      <c r="O23" s="122"/>
      <c r="P23" s="121"/>
      <c r="Q23" s="122"/>
      <c r="R23" s="131"/>
      <c r="S23" s="110"/>
      <c r="T23" s="121"/>
      <c r="U23" s="123"/>
      <c r="V23" s="132"/>
      <c r="W23" s="761"/>
      <c r="X23" s="132"/>
      <c r="Y23" s="761"/>
      <c r="Z23" s="110"/>
      <c r="AA23" s="121"/>
      <c r="AB23" s="122"/>
      <c r="AC23" s="121"/>
      <c r="AD23" s="122"/>
      <c r="AE23" s="131"/>
      <c r="AF23" s="122"/>
      <c r="AG23" s="121"/>
      <c r="AH23" s="122"/>
      <c r="AI23" s="131"/>
      <c r="AJ23" s="122"/>
      <c r="AK23" s="121"/>
      <c r="AL23" s="122"/>
      <c r="AM23" s="121"/>
      <c r="AN23" s="122"/>
      <c r="AO23" s="121"/>
      <c r="AP23" s="122"/>
      <c r="AQ23" s="132"/>
      <c r="AR23" s="761"/>
      <c r="AS23" s="156"/>
      <c r="AT23" s="761"/>
      <c r="AU23" s="107"/>
      <c r="AV23" s="1015"/>
      <c r="AW23" s="102"/>
      <c r="AX23" s="700"/>
      <c r="AY23" s="781" t="str">
        <f>Index!$L$4</f>
        <v>€</v>
      </c>
      <c r="AZ23" s="700"/>
      <c r="BA23" s="781" t="str">
        <f>Index!$L$4</f>
        <v>€</v>
      </c>
      <c r="BB23" s="700"/>
      <c r="BC23" s="781" t="str">
        <f>Index!$L$4</f>
        <v>€</v>
      </c>
      <c r="BD23" s="700"/>
      <c r="BE23" s="781" t="str">
        <f>Index!$L$4</f>
        <v>€</v>
      </c>
      <c r="BF23" s="102"/>
      <c r="BG23" s="700"/>
      <c r="BH23" s="781" t="str">
        <f>Index!$L$4</f>
        <v>€</v>
      </c>
      <c r="BI23" s="117"/>
      <c r="BJ23" s="107"/>
      <c r="BK23" s="110"/>
      <c r="BL23" s="701"/>
      <c r="BM23" s="700"/>
      <c r="BN23" s="781" t="str">
        <f>Index!$L$4</f>
        <v>€</v>
      </c>
      <c r="BO23" s="110"/>
      <c r="BP23" s="1015"/>
      <c r="BQ23" s="107"/>
      <c r="BR23" s="700"/>
      <c r="BS23" s="781" t="str">
        <f>Index!$L$4</f>
        <v>€</v>
      </c>
      <c r="BT23" s="700"/>
      <c r="BU23" s="781" t="str">
        <f>Index!$L$4</f>
        <v>€</v>
      </c>
      <c r="BV23" s="700"/>
      <c r="BW23" s="781" t="str">
        <f>Index!$L$4</f>
        <v>€</v>
      </c>
      <c r="BX23" s="700"/>
      <c r="BY23" s="781" t="str">
        <f>Index!$L$4</f>
        <v>€</v>
      </c>
      <c r="BZ23" s="102"/>
      <c r="CA23" s="700"/>
      <c r="CB23" s="781" t="str">
        <f>Index!$L$4</f>
        <v>€</v>
      </c>
      <c r="CC23" s="205"/>
    </row>
    <row r="24" spans="2:81" ht="15" customHeight="1" x14ac:dyDescent="0.25">
      <c r="B24" s="269" t="s">
        <v>204</v>
      </c>
      <c r="C24" s="107">
        <f>16/10</f>
        <v>1.6</v>
      </c>
      <c r="F24" s="165">
        <v>200</v>
      </c>
      <c r="G24" s="167" t="s">
        <v>207</v>
      </c>
      <c r="H24" s="165">
        <f t="shared" ref="H24:H34" si="0">ROUND(F24/$C24,0)</f>
        <v>125</v>
      </c>
      <c r="I24" s="166" t="s">
        <v>207</v>
      </c>
      <c r="J24" s="168" t="str">
        <f t="shared" ref="J24:J34" si="1">H24&amp;" x "&amp;F24</f>
        <v>125 x 200</v>
      </c>
      <c r="K24" s="167" t="s">
        <v>207</v>
      </c>
      <c r="L24" s="165">
        <f t="shared" ref="L24:L34" si="2">F24+(2*P24)</f>
        <v>210</v>
      </c>
      <c r="M24" s="167" t="s">
        <v>207</v>
      </c>
      <c r="N24" s="165">
        <f t="shared" ref="N24:N34" si="3">H24+P24+R24</f>
        <v>135</v>
      </c>
      <c r="O24" s="166" t="s">
        <v>207</v>
      </c>
      <c r="P24" s="165">
        <v>5</v>
      </c>
      <c r="Q24" s="166" t="s">
        <v>207</v>
      </c>
      <c r="R24" s="167">
        <v>5</v>
      </c>
      <c r="S24" s="167" t="s">
        <v>207</v>
      </c>
      <c r="T24" s="165">
        <f t="shared" ref="T24:T34" si="4">ROUND(SQRT((F24^2)+(H24^2)),0)</f>
        <v>236</v>
      </c>
      <c r="U24" s="166" t="s">
        <v>207</v>
      </c>
      <c r="V24" s="165">
        <f>X24+30</f>
        <v>2478</v>
      </c>
      <c r="W24" s="166" t="s">
        <v>2676</v>
      </c>
      <c r="X24" s="165">
        <f t="shared" ref="X24:X34" si="5">(F24*10)+448</f>
        <v>2448</v>
      </c>
      <c r="Y24" s="166" t="s">
        <v>2676</v>
      </c>
      <c r="Z24" s="110"/>
      <c r="AA24" s="165">
        <f t="shared" ref="AA24:AA34" si="6">ROUND(F24/$B$2,1)</f>
        <v>78.7</v>
      </c>
      <c r="AB24" s="166" t="s">
        <v>208</v>
      </c>
      <c r="AC24" s="165">
        <f t="shared" ref="AC24:AC34" si="7">ROUND(H24/$B$2,1)</f>
        <v>49.2</v>
      </c>
      <c r="AD24" s="166" t="s">
        <v>208</v>
      </c>
      <c r="AE24" s="170" t="str">
        <f>AC24&amp;" x "&amp;AA24</f>
        <v>49.2 x 78.7</v>
      </c>
      <c r="AF24" s="166" t="s">
        <v>208</v>
      </c>
      <c r="AG24" s="165">
        <f t="shared" ref="AG24:AG34" si="8">ROUND(L24/$B$2,1)</f>
        <v>82.7</v>
      </c>
      <c r="AH24" s="166" t="s">
        <v>208</v>
      </c>
      <c r="AI24" s="167">
        <f t="shared" ref="AI24:AI34" si="9">ROUND(N24/$B$2,1)</f>
        <v>53.1</v>
      </c>
      <c r="AJ24" s="166" t="s">
        <v>208</v>
      </c>
      <c r="AK24" s="165">
        <f t="shared" ref="AK24:AK34" si="10">ROUND(P24/$B$2,1)</f>
        <v>2</v>
      </c>
      <c r="AL24" s="166" t="s">
        <v>208</v>
      </c>
      <c r="AM24" s="165">
        <f t="shared" ref="AM24:AM34" si="11">ROUND(R24/$B$2,1)</f>
        <v>2</v>
      </c>
      <c r="AN24" s="166" t="s">
        <v>208</v>
      </c>
      <c r="AO24" s="165">
        <f>ROUND(SQRT((AA24^2)+(AC24^2)),0)</f>
        <v>93</v>
      </c>
      <c r="AP24" s="166" t="s">
        <v>208</v>
      </c>
      <c r="AQ24" s="165">
        <f t="shared" ref="AQ24:AQ34" si="12">ROUND((V24/10)/$B$2,1)</f>
        <v>97.6</v>
      </c>
      <c r="AR24" s="166" t="s">
        <v>208</v>
      </c>
      <c r="AS24" s="167">
        <f t="shared" ref="AS24:AS34" si="13">ROUND((X24/10)/$B$2,1)</f>
        <v>96.4</v>
      </c>
      <c r="AT24" s="166" t="s">
        <v>208</v>
      </c>
      <c r="AV24" s="1015"/>
      <c r="AW24" s="102"/>
      <c r="AX24" s="171">
        <v>10101681</v>
      </c>
      <c r="AY24" s="172">
        <f>IF(Index!$L$4="€",VLOOKUP(AX24,ERP!$A:$CL,5,0),IF(Index!$L$4="$",VLOOKUP(AX24,ERP!$A:$CL,7,0),IF(Index!$L$4="CHF",VLOOKUP(AX24,ERP!$A:$CL,9,0),IF(Index!$L$4="£",VLOOKUP(AX24,ERP!$A:$CL,11,0),""))))</f>
        <v>3420</v>
      </c>
      <c r="AZ24" s="171">
        <v>10101692</v>
      </c>
      <c r="BA24" s="172">
        <f>IF(Index!$L$4="€",VLOOKUP(AZ24,ERP!$A:$CL,5,0),IF(Index!$L$4="$",VLOOKUP(AZ24,ERP!$A:$CL,7,0),IF(Index!$L$4="CHF",VLOOKUP(AZ24,ERP!$A:$CL,9,0),IF(Index!$L$4="£",VLOOKUP(AZ24,ERP!$A:$CL,11,0),""))))</f>
        <v>3420</v>
      </c>
      <c r="BB24" s="171">
        <v>10101714</v>
      </c>
      <c r="BC24" s="172">
        <f>IF(Index!$L$4="€",VLOOKUP(BB24,ERP!$A:$CL,5,0),IF(Index!$L$4="$",VLOOKUP(BB24,ERP!$A:$CL,7,0),IF(Index!$L$4="CHF",VLOOKUP(BB24,ERP!$A:$CL,9,0),IF(Index!$L$4="£",VLOOKUP(BB24,ERP!$A:$CL,11,0),""))))</f>
        <v>3420</v>
      </c>
      <c r="BD24" s="171">
        <v>10101703</v>
      </c>
      <c r="BE24" s="172">
        <f>IF(Index!$L$4="€",VLOOKUP(BD24,ERP!$A:$CL,5,0),IF(Index!$L$4="$",VLOOKUP(BD24,ERP!$A:$CL,7,0),IF(Index!$L$4="CHF",VLOOKUP(BD24,ERP!$A:$CL,9,0),IF(Index!$L$4="£",VLOOKUP(BD24,ERP!$A:$CL,11,0),""))))</f>
        <v>3420</v>
      </c>
      <c r="BF24" s="102"/>
      <c r="BG24" s="171">
        <v>10101659</v>
      </c>
      <c r="BH24" s="172">
        <f>IF(Index!$L$4="€",VLOOKUP(BG24,ERP!$A:$CL,5,0),IF(Index!$L$4="$",VLOOKUP(BG24,ERP!$A:$CL,7,0),IF(Index!$L$4="CHF",VLOOKUP(BG24,ERP!$A:$CL,9,0),IF(Index!$L$4="£",VLOOKUP(BG24,ERP!$A:$CL,11,0),""))))</f>
        <v>2994</v>
      </c>
      <c r="BI24" s="117"/>
      <c r="BJ24" s="127"/>
      <c r="BK24" s="110"/>
      <c r="BL24" s="256" t="s">
        <v>189</v>
      </c>
      <c r="BM24" s="244">
        <v>10800193</v>
      </c>
      <c r="BN24" s="237">
        <f>IF(Index!$L$4="€",VLOOKUP(BM24,ERP!$A:$CL,5,0),IF(Index!$L$4="$",VLOOKUP(BM24,ERP!$A:$CL,7,0),IF(Index!$L$4="CHF",VLOOKUP(BM24,ERP!$A:$CL,9,0),IF(Index!$L$4="£",VLOOKUP(BM24,ERP!$A:$CL,11,0),""))))</f>
        <v>515</v>
      </c>
      <c r="BO24" s="110"/>
      <c r="BP24" s="1015"/>
      <c r="BR24" s="171">
        <v>10105681</v>
      </c>
      <c r="BS24" s="172">
        <f>IF(Index!$L$4="€",VLOOKUP(BR24,ERP!$A:$CL,5,0),IF(Index!$L$4="$",VLOOKUP(BR24,ERP!$A:$CL,7,0),IF(Index!$L$4="CHF",VLOOKUP(BR24,ERP!$A:$CL,9,0),IF(Index!$L$4="£",VLOOKUP(BR24,ERP!$A:$CL,11,0),""))))</f>
        <v>2981</v>
      </c>
      <c r="BT24" s="171">
        <v>10105692</v>
      </c>
      <c r="BU24" s="172">
        <f>IF(Index!$L$4="€",VLOOKUP(BT24,ERP!$A:$CL,5,0),IF(Index!$L$4="$",VLOOKUP(BT24,ERP!$A:$CL,7,0),IF(Index!$L$4="CHF",VLOOKUP(BT24,ERP!$A:$CL,9,0),IF(Index!$L$4="£",VLOOKUP(BT24,ERP!$A:$CL,11,0),""))))</f>
        <v>2981</v>
      </c>
      <c r="BV24" s="171">
        <v>10105714</v>
      </c>
      <c r="BW24" s="172">
        <f>IF(Index!$L$4="€",VLOOKUP(BV24,ERP!$A:$CL,5,0),IF(Index!$L$4="$",VLOOKUP(BV24,ERP!$A:$CL,7,0),IF(Index!$L$4="CHF",VLOOKUP(BV24,ERP!$A:$CL,9,0),IF(Index!$L$4="£",VLOOKUP(BV24,ERP!$A:$CL,11,0),""))))</f>
        <v>2981</v>
      </c>
      <c r="BX24" s="171">
        <v>10105703</v>
      </c>
      <c r="BY24" s="172">
        <f>IF(Index!$L$4="€",VLOOKUP(BX24,ERP!$A:$CL,5,0),IF(Index!$L$4="$",VLOOKUP(BX24,ERP!$A:$CL,7,0),IF(Index!$L$4="CHF",VLOOKUP(BX24,ERP!$A:$CL,9,0),IF(Index!$L$4="£",VLOOKUP(BX24,ERP!$A:$CL,11,0),""))))</f>
        <v>2981</v>
      </c>
      <c r="BZ24" s="102"/>
      <c r="CA24" s="171">
        <v>10105659</v>
      </c>
      <c r="CB24" s="172">
        <f>IF(Index!$L$4="€",VLOOKUP(CA24,ERP!$A:$CL,5,0),IF(Index!$L$4="$",VLOOKUP(CA24,ERP!$A:$CL,7,0),IF(Index!$L$4="CHF",VLOOKUP(CA24,ERP!$A:$CL,9,0),IF(Index!$L$4="£",VLOOKUP(CA24,ERP!$A:$CL,11,0),""))))</f>
        <v>2532</v>
      </c>
      <c r="CC24" s="205"/>
    </row>
    <row r="25" spans="2:81" ht="12.75" customHeight="1" x14ac:dyDescent="0.25">
      <c r="B25" s="269" t="s">
        <v>204</v>
      </c>
      <c r="C25" s="107">
        <f t="shared" ref="C25:C34" si="14">16/10</f>
        <v>1.6</v>
      </c>
      <c r="F25" s="130">
        <v>210</v>
      </c>
      <c r="G25" s="110" t="s">
        <v>207</v>
      </c>
      <c r="H25" s="130">
        <f t="shared" si="0"/>
        <v>131</v>
      </c>
      <c r="I25" s="122" t="s">
        <v>207</v>
      </c>
      <c r="J25" s="121" t="str">
        <f t="shared" si="1"/>
        <v>131 x 210</v>
      </c>
      <c r="K25" s="110" t="s">
        <v>207</v>
      </c>
      <c r="L25" s="130">
        <f t="shared" si="2"/>
        <v>220</v>
      </c>
      <c r="M25" s="110" t="s">
        <v>207</v>
      </c>
      <c r="N25" s="130">
        <f t="shared" si="3"/>
        <v>141</v>
      </c>
      <c r="O25" s="122" t="s">
        <v>207</v>
      </c>
      <c r="P25" s="130">
        <v>5</v>
      </c>
      <c r="Q25" s="122" t="s">
        <v>207</v>
      </c>
      <c r="R25" s="110">
        <v>5</v>
      </c>
      <c r="S25" s="110" t="s">
        <v>207</v>
      </c>
      <c r="T25" s="130">
        <f t="shared" si="4"/>
        <v>248</v>
      </c>
      <c r="U25" s="122" t="s">
        <v>207</v>
      </c>
      <c r="V25" s="130">
        <f t="shared" ref="V25:V34" si="15">X25+30</f>
        <v>2578</v>
      </c>
      <c r="W25" s="122" t="s">
        <v>2676</v>
      </c>
      <c r="X25" s="130">
        <f t="shared" si="5"/>
        <v>2548</v>
      </c>
      <c r="Y25" s="122" t="s">
        <v>2676</v>
      </c>
      <c r="Z25" s="110"/>
      <c r="AA25" s="130">
        <f t="shared" si="6"/>
        <v>82.7</v>
      </c>
      <c r="AB25" s="122" t="s">
        <v>208</v>
      </c>
      <c r="AC25" s="130">
        <f t="shared" si="7"/>
        <v>51.6</v>
      </c>
      <c r="AD25" s="122" t="s">
        <v>208</v>
      </c>
      <c r="AE25" s="131" t="str">
        <f t="shared" ref="AE25:AE34" si="16">AC25&amp;" x "&amp;AA25</f>
        <v>51.6 x 82.7</v>
      </c>
      <c r="AF25" s="122" t="s">
        <v>208</v>
      </c>
      <c r="AG25" s="130">
        <f t="shared" si="8"/>
        <v>86.6</v>
      </c>
      <c r="AH25" s="122" t="s">
        <v>208</v>
      </c>
      <c r="AI25" s="110">
        <f t="shared" si="9"/>
        <v>55.5</v>
      </c>
      <c r="AJ25" s="122" t="s">
        <v>208</v>
      </c>
      <c r="AK25" s="130">
        <f t="shared" si="10"/>
        <v>2</v>
      </c>
      <c r="AL25" s="122" t="s">
        <v>208</v>
      </c>
      <c r="AM25" s="130">
        <f t="shared" si="11"/>
        <v>2</v>
      </c>
      <c r="AN25" s="122" t="s">
        <v>208</v>
      </c>
      <c r="AO25" s="130">
        <f t="shared" ref="AO25:AO34" si="17">ROUND(SQRT((AA25^2)+(AC25^2)),0)</f>
        <v>97</v>
      </c>
      <c r="AP25" s="122" t="s">
        <v>208</v>
      </c>
      <c r="AQ25" s="130">
        <f t="shared" si="12"/>
        <v>101.5</v>
      </c>
      <c r="AR25" s="122" t="s">
        <v>208</v>
      </c>
      <c r="AS25" s="110">
        <f t="shared" si="13"/>
        <v>100.3</v>
      </c>
      <c r="AT25" s="122" t="s">
        <v>208</v>
      </c>
      <c r="AV25" s="1015"/>
      <c r="AW25" s="102"/>
      <c r="AX25" s="132">
        <v>10101682</v>
      </c>
      <c r="AY25" s="126">
        <f>IF(Index!$L$4="€",VLOOKUP(AX25,ERP!$A:$CL,5,0),IF(Index!$L$4="$",VLOOKUP(AX25,ERP!$A:$CL,7,0),IF(Index!$L$4="CHF",VLOOKUP(AX25,ERP!$A:$CL,9,0),IF(Index!$L$4="£",VLOOKUP(AX25,ERP!$A:$CL,11,0),""))))</f>
        <v>3659</v>
      </c>
      <c r="AZ25" s="132">
        <v>10101693</v>
      </c>
      <c r="BA25" s="126">
        <f>IF(Index!$L$4="€",VLOOKUP(AZ25,ERP!$A:$CL,5,0),IF(Index!$L$4="$",VLOOKUP(AZ25,ERP!$A:$CL,7,0),IF(Index!$L$4="CHF",VLOOKUP(AZ25,ERP!$A:$CL,9,0),IF(Index!$L$4="£",VLOOKUP(AZ25,ERP!$A:$CL,11,0),""))))</f>
        <v>3659</v>
      </c>
      <c r="BB25" s="132">
        <v>10101715</v>
      </c>
      <c r="BC25" s="126">
        <f>IF(Index!$L$4="€",VLOOKUP(BB25,ERP!$A:$CL,5,0),IF(Index!$L$4="$",VLOOKUP(BB25,ERP!$A:$CL,7,0),IF(Index!$L$4="CHF",VLOOKUP(BB25,ERP!$A:$CL,9,0),IF(Index!$L$4="£",VLOOKUP(BB25,ERP!$A:$CL,11,0),""))))</f>
        <v>3659</v>
      </c>
      <c r="BD25" s="132">
        <v>10101704</v>
      </c>
      <c r="BE25" s="126">
        <f>IF(Index!$L$4="€",VLOOKUP(BD25,ERP!$A:$CL,5,0),IF(Index!$L$4="$",VLOOKUP(BD25,ERP!$A:$CL,7,0),IF(Index!$L$4="CHF",VLOOKUP(BD25,ERP!$A:$CL,9,0),IF(Index!$L$4="£",VLOOKUP(BD25,ERP!$A:$CL,11,0),""))))</f>
        <v>3659</v>
      </c>
      <c r="BF25" s="102"/>
      <c r="BG25" s="132">
        <v>10101660</v>
      </c>
      <c r="BH25" s="126">
        <f>IF(Index!$L$4="€",VLOOKUP(BG25,ERP!$A:$CL,5,0),IF(Index!$L$4="$",VLOOKUP(BG25,ERP!$A:$CL,7,0),IF(Index!$L$4="CHF",VLOOKUP(BG25,ERP!$A:$CL,9,0),IF(Index!$L$4="£",VLOOKUP(BG25,ERP!$A:$CL,11,0),""))))</f>
        <v>3201</v>
      </c>
      <c r="BI25" s="117"/>
      <c r="BJ25" s="127"/>
      <c r="BK25" s="110"/>
      <c r="BL25" s="135" t="s">
        <v>190</v>
      </c>
      <c r="BM25" s="136">
        <v>10800194</v>
      </c>
      <c r="BN25" s="137">
        <f>IF(Index!$L$4="€",VLOOKUP(BM25,ERP!$A:$CL,5,0),IF(Index!$L$4="$",VLOOKUP(BM25,ERP!$A:$CL,7,0),IF(Index!$L$4="CHF",VLOOKUP(BM25,ERP!$A:$CL,9,0),IF(Index!$L$4="£",VLOOKUP(BM25,ERP!$A:$CL,11,0),""))))</f>
        <v>515</v>
      </c>
      <c r="BO25" s="110"/>
      <c r="BP25" s="1015"/>
      <c r="BR25" s="132">
        <v>10105682</v>
      </c>
      <c r="BS25" s="126">
        <f>IF(Index!$L$4="€",VLOOKUP(BR25,ERP!$A:$CL,5,0),IF(Index!$L$4="$",VLOOKUP(BR25,ERP!$A:$CL,7,0),IF(Index!$L$4="CHF",VLOOKUP(BR25,ERP!$A:$CL,9,0),IF(Index!$L$4="£",VLOOKUP(BR25,ERP!$A:$CL,11,0),""))))</f>
        <v>3218</v>
      </c>
      <c r="BT25" s="132">
        <v>10105693</v>
      </c>
      <c r="BU25" s="126">
        <f>IF(Index!$L$4="€",VLOOKUP(BT25,ERP!$A:$CL,5,0),IF(Index!$L$4="$",VLOOKUP(BT25,ERP!$A:$CL,7,0),IF(Index!$L$4="CHF",VLOOKUP(BT25,ERP!$A:$CL,9,0),IF(Index!$L$4="£",VLOOKUP(BT25,ERP!$A:$CL,11,0),""))))</f>
        <v>3218</v>
      </c>
      <c r="BV25" s="132">
        <v>10105715</v>
      </c>
      <c r="BW25" s="126">
        <f>IF(Index!$L$4="€",VLOOKUP(BV25,ERP!$A:$CL,5,0),IF(Index!$L$4="$",VLOOKUP(BV25,ERP!$A:$CL,7,0),IF(Index!$L$4="CHF",VLOOKUP(BV25,ERP!$A:$CL,9,0),IF(Index!$L$4="£",VLOOKUP(BV25,ERP!$A:$CL,11,0),""))))</f>
        <v>3218</v>
      </c>
      <c r="BX25" s="132">
        <v>10105704</v>
      </c>
      <c r="BY25" s="126">
        <f>IF(Index!$L$4="€",VLOOKUP(BX25,ERP!$A:$CL,5,0),IF(Index!$L$4="$",VLOOKUP(BX25,ERP!$A:$CL,7,0),IF(Index!$L$4="CHF",VLOOKUP(BX25,ERP!$A:$CL,9,0),IF(Index!$L$4="£",VLOOKUP(BX25,ERP!$A:$CL,11,0),""))))</f>
        <v>3218</v>
      </c>
      <c r="BZ25" s="102"/>
      <c r="CA25" s="132">
        <v>10105660</v>
      </c>
      <c r="CB25" s="126">
        <f>IF(Index!$L$4="€",VLOOKUP(CA25,ERP!$A:$CL,5,0),IF(Index!$L$4="$",VLOOKUP(CA25,ERP!$A:$CL,7,0),IF(Index!$L$4="CHF",VLOOKUP(CA25,ERP!$A:$CL,9,0),IF(Index!$L$4="£",VLOOKUP(CA25,ERP!$A:$CL,11,0),""))))</f>
        <v>2738</v>
      </c>
      <c r="CC25" s="205"/>
    </row>
    <row r="26" spans="2:81" ht="12.75" customHeight="1" x14ac:dyDescent="0.25">
      <c r="B26" s="269" t="s">
        <v>204</v>
      </c>
      <c r="C26" s="107">
        <f t="shared" si="14"/>
        <v>1.6</v>
      </c>
      <c r="F26" s="178">
        <v>230</v>
      </c>
      <c r="G26" s="169" t="s">
        <v>207</v>
      </c>
      <c r="H26" s="178">
        <f t="shared" si="0"/>
        <v>144</v>
      </c>
      <c r="I26" s="179" t="s">
        <v>207</v>
      </c>
      <c r="J26" s="180" t="str">
        <f t="shared" si="1"/>
        <v>144 x 230</v>
      </c>
      <c r="K26" s="169" t="s">
        <v>207</v>
      </c>
      <c r="L26" s="178">
        <f t="shared" si="2"/>
        <v>240</v>
      </c>
      <c r="M26" s="169" t="s">
        <v>207</v>
      </c>
      <c r="N26" s="178">
        <f t="shared" si="3"/>
        <v>154</v>
      </c>
      <c r="O26" s="179" t="s">
        <v>207</v>
      </c>
      <c r="P26" s="178">
        <v>5</v>
      </c>
      <c r="Q26" s="179" t="s">
        <v>207</v>
      </c>
      <c r="R26" s="169">
        <v>5</v>
      </c>
      <c r="S26" s="169" t="s">
        <v>207</v>
      </c>
      <c r="T26" s="178">
        <f t="shared" si="4"/>
        <v>271</v>
      </c>
      <c r="U26" s="179" t="s">
        <v>207</v>
      </c>
      <c r="V26" s="178">
        <f t="shared" si="15"/>
        <v>2778</v>
      </c>
      <c r="W26" s="179" t="s">
        <v>2676</v>
      </c>
      <c r="X26" s="178">
        <f t="shared" si="5"/>
        <v>2748</v>
      </c>
      <c r="Y26" s="179" t="s">
        <v>2676</v>
      </c>
      <c r="Z26" s="110"/>
      <c r="AA26" s="178">
        <f t="shared" si="6"/>
        <v>90.6</v>
      </c>
      <c r="AB26" s="179" t="s">
        <v>208</v>
      </c>
      <c r="AC26" s="178">
        <f t="shared" si="7"/>
        <v>56.7</v>
      </c>
      <c r="AD26" s="179" t="s">
        <v>208</v>
      </c>
      <c r="AE26" s="181" t="str">
        <f t="shared" si="16"/>
        <v>56.7 x 90.6</v>
      </c>
      <c r="AF26" s="179" t="s">
        <v>208</v>
      </c>
      <c r="AG26" s="178">
        <f t="shared" si="8"/>
        <v>94.5</v>
      </c>
      <c r="AH26" s="179" t="s">
        <v>208</v>
      </c>
      <c r="AI26" s="169">
        <f t="shared" si="9"/>
        <v>60.6</v>
      </c>
      <c r="AJ26" s="179" t="s">
        <v>208</v>
      </c>
      <c r="AK26" s="178">
        <f t="shared" si="10"/>
        <v>2</v>
      </c>
      <c r="AL26" s="179" t="s">
        <v>208</v>
      </c>
      <c r="AM26" s="178">
        <f t="shared" si="11"/>
        <v>2</v>
      </c>
      <c r="AN26" s="179" t="s">
        <v>208</v>
      </c>
      <c r="AO26" s="178">
        <f t="shared" si="17"/>
        <v>107</v>
      </c>
      <c r="AP26" s="179" t="s">
        <v>208</v>
      </c>
      <c r="AQ26" s="178">
        <f t="shared" si="12"/>
        <v>109.4</v>
      </c>
      <c r="AR26" s="179" t="s">
        <v>208</v>
      </c>
      <c r="AS26" s="169">
        <f t="shared" si="13"/>
        <v>108.2</v>
      </c>
      <c r="AT26" s="179" t="s">
        <v>208</v>
      </c>
      <c r="AV26" s="1015"/>
      <c r="AW26" s="102"/>
      <c r="AX26" s="182">
        <v>10101683</v>
      </c>
      <c r="AY26" s="173">
        <f>IF(Index!$L$4="€",VLOOKUP(AX26,ERP!$A:$CL,5,0),IF(Index!$L$4="$",VLOOKUP(AX26,ERP!$A:$CL,7,0),IF(Index!$L$4="CHF",VLOOKUP(AX26,ERP!$A:$CL,9,0),IF(Index!$L$4="£",VLOOKUP(AX26,ERP!$A:$CL,11,0),""))))</f>
        <v>3910</v>
      </c>
      <c r="AZ26" s="182">
        <v>10101694</v>
      </c>
      <c r="BA26" s="173">
        <f>IF(Index!$L$4="€",VLOOKUP(AZ26,ERP!$A:$CL,5,0),IF(Index!$L$4="$",VLOOKUP(AZ26,ERP!$A:$CL,7,0),IF(Index!$L$4="CHF",VLOOKUP(AZ26,ERP!$A:$CL,9,0),IF(Index!$L$4="£",VLOOKUP(AZ26,ERP!$A:$CL,11,0),""))))</f>
        <v>3910</v>
      </c>
      <c r="BB26" s="182">
        <v>10101716</v>
      </c>
      <c r="BC26" s="173">
        <f>IF(Index!$L$4="€",VLOOKUP(BB26,ERP!$A:$CL,5,0),IF(Index!$L$4="$",VLOOKUP(BB26,ERP!$A:$CL,7,0),IF(Index!$L$4="CHF",VLOOKUP(BB26,ERP!$A:$CL,9,0),IF(Index!$L$4="£",VLOOKUP(BB26,ERP!$A:$CL,11,0),""))))</f>
        <v>3910</v>
      </c>
      <c r="BD26" s="182">
        <v>10101705</v>
      </c>
      <c r="BE26" s="173">
        <f>IF(Index!$L$4="€",VLOOKUP(BD26,ERP!$A:$CL,5,0),IF(Index!$L$4="$",VLOOKUP(BD26,ERP!$A:$CL,7,0),IF(Index!$L$4="CHF",VLOOKUP(BD26,ERP!$A:$CL,9,0),IF(Index!$L$4="£",VLOOKUP(BD26,ERP!$A:$CL,11,0),""))))</f>
        <v>3910</v>
      </c>
      <c r="BF26" s="102"/>
      <c r="BG26" s="182">
        <v>10101661</v>
      </c>
      <c r="BH26" s="173">
        <f>IF(Index!$L$4="€",VLOOKUP(BG26,ERP!$A:$CL,5,0),IF(Index!$L$4="$",VLOOKUP(BG26,ERP!$A:$CL,7,0),IF(Index!$L$4="CHF",VLOOKUP(BG26,ERP!$A:$CL,9,0),IF(Index!$L$4="£",VLOOKUP(BG26,ERP!$A:$CL,11,0),""))))</f>
        <v>3423</v>
      </c>
      <c r="BI26" s="117"/>
      <c r="BJ26" s="127"/>
      <c r="BK26" s="110"/>
      <c r="BL26" s="257" t="s">
        <v>191</v>
      </c>
      <c r="BM26" s="248">
        <v>10800195</v>
      </c>
      <c r="BN26" s="236">
        <f>IF(Index!$L$4="€",VLOOKUP(BM26,ERP!$A:$CL,5,0),IF(Index!$L$4="$",VLOOKUP(BM26,ERP!$A:$CL,7,0),IF(Index!$L$4="CHF",VLOOKUP(BM26,ERP!$A:$CL,9,0),IF(Index!$L$4="£",VLOOKUP(BM26,ERP!$A:$CL,11,0),""))))</f>
        <v>515</v>
      </c>
      <c r="BO26" s="110"/>
      <c r="BP26" s="1015"/>
      <c r="BR26" s="182">
        <v>10105683</v>
      </c>
      <c r="BS26" s="173">
        <f>IF(Index!$L$4="€",VLOOKUP(BR26,ERP!$A:$CL,5,0),IF(Index!$L$4="$",VLOOKUP(BR26,ERP!$A:$CL,7,0),IF(Index!$L$4="CHF",VLOOKUP(BR26,ERP!$A:$CL,9,0),IF(Index!$L$4="£",VLOOKUP(BR26,ERP!$A:$CL,11,0),""))))</f>
        <v>3471</v>
      </c>
      <c r="BT26" s="182">
        <v>10105694</v>
      </c>
      <c r="BU26" s="173">
        <f>IF(Index!$L$4="€",VLOOKUP(BT26,ERP!$A:$CL,5,0),IF(Index!$L$4="$",VLOOKUP(BT26,ERP!$A:$CL,7,0),IF(Index!$L$4="CHF",VLOOKUP(BT26,ERP!$A:$CL,9,0),IF(Index!$L$4="£",VLOOKUP(BT26,ERP!$A:$CL,11,0),""))))</f>
        <v>3471</v>
      </c>
      <c r="BV26" s="182">
        <v>10105716</v>
      </c>
      <c r="BW26" s="173">
        <f>IF(Index!$L$4="€",VLOOKUP(BV26,ERP!$A:$CL,5,0),IF(Index!$L$4="$",VLOOKUP(BV26,ERP!$A:$CL,7,0),IF(Index!$L$4="CHF",VLOOKUP(BV26,ERP!$A:$CL,9,0),IF(Index!$L$4="£",VLOOKUP(BV26,ERP!$A:$CL,11,0),""))))</f>
        <v>3471</v>
      </c>
      <c r="BX26" s="182">
        <v>10105705</v>
      </c>
      <c r="BY26" s="173">
        <f>IF(Index!$L$4="€",VLOOKUP(BX26,ERP!$A:$CL,5,0),IF(Index!$L$4="$",VLOOKUP(BX26,ERP!$A:$CL,7,0),IF(Index!$L$4="CHF",VLOOKUP(BX26,ERP!$A:$CL,9,0),IF(Index!$L$4="£",VLOOKUP(BX26,ERP!$A:$CL,11,0),""))))</f>
        <v>3471</v>
      </c>
      <c r="BZ26" s="102"/>
      <c r="CA26" s="182">
        <v>10105661</v>
      </c>
      <c r="CB26" s="173">
        <f>IF(Index!$L$4="€",VLOOKUP(CA26,ERP!$A:$CL,5,0),IF(Index!$L$4="$",VLOOKUP(CA26,ERP!$A:$CL,7,0),IF(Index!$L$4="CHF",VLOOKUP(CA26,ERP!$A:$CL,9,0),IF(Index!$L$4="£",VLOOKUP(CA26,ERP!$A:$CL,11,0),""))))</f>
        <v>2960</v>
      </c>
      <c r="CC26" s="205"/>
    </row>
    <row r="27" spans="2:81" ht="12.75" customHeight="1" x14ac:dyDescent="0.25">
      <c r="B27" s="269" t="s">
        <v>204</v>
      </c>
      <c r="C27" s="107">
        <f t="shared" si="14"/>
        <v>1.6</v>
      </c>
      <c r="F27" s="130">
        <v>250</v>
      </c>
      <c r="G27" s="110" t="s">
        <v>207</v>
      </c>
      <c r="H27" s="130">
        <f t="shared" si="0"/>
        <v>156</v>
      </c>
      <c r="I27" s="122" t="s">
        <v>207</v>
      </c>
      <c r="J27" s="121" t="str">
        <f t="shared" si="1"/>
        <v>156 x 250</v>
      </c>
      <c r="K27" s="110" t="s">
        <v>207</v>
      </c>
      <c r="L27" s="130">
        <f t="shared" si="2"/>
        <v>260</v>
      </c>
      <c r="M27" s="110" t="s">
        <v>207</v>
      </c>
      <c r="N27" s="130">
        <f t="shared" si="3"/>
        <v>166</v>
      </c>
      <c r="O27" s="122" t="s">
        <v>207</v>
      </c>
      <c r="P27" s="130">
        <v>5</v>
      </c>
      <c r="Q27" s="122" t="s">
        <v>207</v>
      </c>
      <c r="R27" s="110">
        <v>5</v>
      </c>
      <c r="S27" s="110" t="s">
        <v>207</v>
      </c>
      <c r="T27" s="130">
        <f t="shared" si="4"/>
        <v>295</v>
      </c>
      <c r="U27" s="122" t="s">
        <v>207</v>
      </c>
      <c r="V27" s="130">
        <f t="shared" si="15"/>
        <v>2978</v>
      </c>
      <c r="W27" s="122" t="s">
        <v>2676</v>
      </c>
      <c r="X27" s="130">
        <f t="shared" si="5"/>
        <v>2948</v>
      </c>
      <c r="Y27" s="122" t="s">
        <v>2676</v>
      </c>
      <c r="Z27" s="110"/>
      <c r="AA27" s="130">
        <f t="shared" si="6"/>
        <v>98.4</v>
      </c>
      <c r="AB27" s="122" t="s">
        <v>208</v>
      </c>
      <c r="AC27" s="130">
        <f t="shared" si="7"/>
        <v>61.4</v>
      </c>
      <c r="AD27" s="122" t="s">
        <v>208</v>
      </c>
      <c r="AE27" s="131" t="str">
        <f t="shared" si="16"/>
        <v>61.4 x 98.4</v>
      </c>
      <c r="AF27" s="122" t="s">
        <v>208</v>
      </c>
      <c r="AG27" s="130">
        <f t="shared" si="8"/>
        <v>102.4</v>
      </c>
      <c r="AH27" s="122" t="s">
        <v>208</v>
      </c>
      <c r="AI27" s="110">
        <f t="shared" si="9"/>
        <v>65.400000000000006</v>
      </c>
      <c r="AJ27" s="122" t="s">
        <v>208</v>
      </c>
      <c r="AK27" s="130">
        <f t="shared" si="10"/>
        <v>2</v>
      </c>
      <c r="AL27" s="122" t="s">
        <v>208</v>
      </c>
      <c r="AM27" s="130">
        <f t="shared" si="11"/>
        <v>2</v>
      </c>
      <c r="AN27" s="122" t="s">
        <v>208</v>
      </c>
      <c r="AO27" s="130">
        <f t="shared" si="17"/>
        <v>116</v>
      </c>
      <c r="AP27" s="122" t="s">
        <v>208</v>
      </c>
      <c r="AQ27" s="130">
        <f t="shared" si="12"/>
        <v>117.2</v>
      </c>
      <c r="AR27" s="122" t="s">
        <v>208</v>
      </c>
      <c r="AS27" s="110">
        <f t="shared" si="13"/>
        <v>116.1</v>
      </c>
      <c r="AT27" s="122" t="s">
        <v>208</v>
      </c>
      <c r="AV27" s="1015"/>
      <c r="AW27" s="102"/>
      <c r="AX27" s="132">
        <v>10101684</v>
      </c>
      <c r="AY27" s="126">
        <f>IF(Index!$L$4="€",VLOOKUP(AX27,ERP!$A:$CL,5,0),IF(Index!$L$4="$",VLOOKUP(AX27,ERP!$A:$CL,7,0),IF(Index!$L$4="CHF",VLOOKUP(AX27,ERP!$A:$CL,9,0),IF(Index!$L$4="£",VLOOKUP(AX27,ERP!$A:$CL,11,0),""))))</f>
        <v>4179</v>
      </c>
      <c r="AZ27" s="132">
        <v>10101695</v>
      </c>
      <c r="BA27" s="126">
        <f>IF(Index!$L$4="€",VLOOKUP(AZ27,ERP!$A:$CL,5,0),IF(Index!$L$4="$",VLOOKUP(AZ27,ERP!$A:$CL,7,0),IF(Index!$L$4="CHF",VLOOKUP(AZ27,ERP!$A:$CL,9,0),IF(Index!$L$4="£",VLOOKUP(AZ27,ERP!$A:$CL,11,0),""))))</f>
        <v>4179</v>
      </c>
      <c r="BB27" s="132">
        <v>10101717</v>
      </c>
      <c r="BC27" s="126">
        <f>IF(Index!$L$4="€",VLOOKUP(BB27,ERP!$A:$CL,5,0),IF(Index!$L$4="$",VLOOKUP(BB27,ERP!$A:$CL,7,0),IF(Index!$L$4="CHF",VLOOKUP(BB27,ERP!$A:$CL,9,0),IF(Index!$L$4="£",VLOOKUP(BB27,ERP!$A:$CL,11,0),""))))</f>
        <v>4179</v>
      </c>
      <c r="BD27" s="132">
        <v>10101706</v>
      </c>
      <c r="BE27" s="126">
        <f>IF(Index!$L$4="€",VLOOKUP(BD27,ERP!$A:$CL,5,0),IF(Index!$L$4="$",VLOOKUP(BD27,ERP!$A:$CL,7,0),IF(Index!$L$4="CHF",VLOOKUP(BD27,ERP!$A:$CL,9,0),IF(Index!$L$4="£",VLOOKUP(BD27,ERP!$A:$CL,11,0),""))))</f>
        <v>4179</v>
      </c>
      <c r="BF27" s="102"/>
      <c r="BG27" s="132">
        <v>10101662</v>
      </c>
      <c r="BH27" s="126">
        <f>IF(Index!$L$4="€",VLOOKUP(BG27,ERP!$A:$CL,5,0),IF(Index!$L$4="$",VLOOKUP(BG27,ERP!$A:$CL,7,0),IF(Index!$L$4="CHF",VLOOKUP(BG27,ERP!$A:$CL,9,0),IF(Index!$L$4="£",VLOOKUP(BG27,ERP!$A:$CL,11,0),""))))</f>
        <v>3657</v>
      </c>
      <c r="BI27" s="117"/>
      <c r="BJ27" s="127"/>
      <c r="BK27" s="110"/>
      <c r="BL27" s="135" t="s">
        <v>192</v>
      </c>
      <c r="BM27" s="136">
        <v>10800196</v>
      </c>
      <c r="BN27" s="137">
        <f>IF(Index!$L$4="€",VLOOKUP(BM27,ERP!$A:$CL,5,0),IF(Index!$L$4="$",VLOOKUP(BM27,ERP!$A:$CL,7,0),IF(Index!$L$4="CHF",VLOOKUP(BM27,ERP!$A:$CL,9,0),IF(Index!$L$4="£",VLOOKUP(BM27,ERP!$A:$CL,11,0),""))))</f>
        <v>515</v>
      </c>
      <c r="BO27" s="110"/>
      <c r="BP27" s="1015"/>
      <c r="BR27" s="132">
        <v>10105684</v>
      </c>
      <c r="BS27" s="126">
        <f>IF(Index!$L$4="€",VLOOKUP(BR27,ERP!$A:$CL,5,0),IF(Index!$L$4="$",VLOOKUP(BR27,ERP!$A:$CL,7,0),IF(Index!$L$4="CHF",VLOOKUP(BR27,ERP!$A:$CL,9,0),IF(Index!$L$4="£",VLOOKUP(BR27,ERP!$A:$CL,11,0),""))))</f>
        <v>3739</v>
      </c>
      <c r="BT27" s="132">
        <v>10105695</v>
      </c>
      <c r="BU27" s="126">
        <f>IF(Index!$L$4="€",VLOOKUP(BT27,ERP!$A:$CL,5,0),IF(Index!$L$4="$",VLOOKUP(BT27,ERP!$A:$CL,7,0),IF(Index!$L$4="CHF",VLOOKUP(BT27,ERP!$A:$CL,9,0),IF(Index!$L$4="£",VLOOKUP(BT27,ERP!$A:$CL,11,0),""))))</f>
        <v>3739</v>
      </c>
      <c r="BV27" s="132">
        <v>10105717</v>
      </c>
      <c r="BW27" s="126">
        <f>IF(Index!$L$4="€",VLOOKUP(BV27,ERP!$A:$CL,5,0),IF(Index!$L$4="$",VLOOKUP(BV27,ERP!$A:$CL,7,0),IF(Index!$L$4="CHF",VLOOKUP(BV27,ERP!$A:$CL,9,0),IF(Index!$L$4="£",VLOOKUP(BV27,ERP!$A:$CL,11,0),""))))</f>
        <v>3739</v>
      </c>
      <c r="BX27" s="132">
        <v>10105706</v>
      </c>
      <c r="BY27" s="126">
        <f>IF(Index!$L$4="€",VLOOKUP(BX27,ERP!$A:$CL,5,0),IF(Index!$L$4="$",VLOOKUP(BX27,ERP!$A:$CL,7,0),IF(Index!$L$4="CHF",VLOOKUP(BX27,ERP!$A:$CL,9,0),IF(Index!$L$4="£",VLOOKUP(BX27,ERP!$A:$CL,11,0),""))))</f>
        <v>3739</v>
      </c>
      <c r="BZ27" s="102"/>
      <c r="CA27" s="132">
        <v>10105662</v>
      </c>
      <c r="CB27" s="126">
        <f>IF(Index!$L$4="€",VLOOKUP(CA27,ERP!$A:$CL,5,0),IF(Index!$L$4="$",VLOOKUP(CA27,ERP!$A:$CL,7,0),IF(Index!$L$4="CHF",VLOOKUP(CA27,ERP!$A:$CL,9,0),IF(Index!$L$4="£",VLOOKUP(CA27,ERP!$A:$CL,11,0),""))))</f>
        <v>3194</v>
      </c>
      <c r="CC27" s="205"/>
    </row>
    <row r="28" spans="2:81" ht="12.75" customHeight="1" x14ac:dyDescent="0.25">
      <c r="B28" s="269" t="s">
        <v>204</v>
      </c>
      <c r="C28" s="107">
        <f t="shared" si="14"/>
        <v>1.6</v>
      </c>
      <c r="F28" s="178">
        <v>270</v>
      </c>
      <c r="G28" s="169" t="s">
        <v>207</v>
      </c>
      <c r="H28" s="178">
        <f t="shared" si="0"/>
        <v>169</v>
      </c>
      <c r="I28" s="179" t="s">
        <v>207</v>
      </c>
      <c r="J28" s="180" t="str">
        <f t="shared" si="1"/>
        <v>169 x 270</v>
      </c>
      <c r="K28" s="169" t="s">
        <v>207</v>
      </c>
      <c r="L28" s="178">
        <f t="shared" si="2"/>
        <v>280</v>
      </c>
      <c r="M28" s="169" t="s">
        <v>207</v>
      </c>
      <c r="N28" s="178">
        <f t="shared" si="3"/>
        <v>179</v>
      </c>
      <c r="O28" s="179" t="s">
        <v>207</v>
      </c>
      <c r="P28" s="178">
        <v>5</v>
      </c>
      <c r="Q28" s="179" t="s">
        <v>207</v>
      </c>
      <c r="R28" s="169">
        <v>5</v>
      </c>
      <c r="S28" s="169" t="s">
        <v>207</v>
      </c>
      <c r="T28" s="178">
        <f t="shared" si="4"/>
        <v>319</v>
      </c>
      <c r="U28" s="179" t="s">
        <v>207</v>
      </c>
      <c r="V28" s="178">
        <f t="shared" si="15"/>
        <v>3178</v>
      </c>
      <c r="W28" s="179" t="s">
        <v>2676</v>
      </c>
      <c r="X28" s="178">
        <f t="shared" si="5"/>
        <v>3148</v>
      </c>
      <c r="Y28" s="179" t="s">
        <v>2676</v>
      </c>
      <c r="Z28" s="110"/>
      <c r="AA28" s="178">
        <f t="shared" si="6"/>
        <v>106.3</v>
      </c>
      <c r="AB28" s="179" t="s">
        <v>208</v>
      </c>
      <c r="AC28" s="178">
        <f t="shared" si="7"/>
        <v>66.5</v>
      </c>
      <c r="AD28" s="179" t="s">
        <v>208</v>
      </c>
      <c r="AE28" s="181" t="str">
        <f t="shared" si="16"/>
        <v>66.5 x 106.3</v>
      </c>
      <c r="AF28" s="179" t="s">
        <v>208</v>
      </c>
      <c r="AG28" s="178">
        <f t="shared" si="8"/>
        <v>110.2</v>
      </c>
      <c r="AH28" s="179" t="s">
        <v>208</v>
      </c>
      <c r="AI28" s="169">
        <f t="shared" si="9"/>
        <v>70.5</v>
      </c>
      <c r="AJ28" s="179" t="s">
        <v>208</v>
      </c>
      <c r="AK28" s="178">
        <f t="shared" si="10"/>
        <v>2</v>
      </c>
      <c r="AL28" s="179" t="s">
        <v>208</v>
      </c>
      <c r="AM28" s="178">
        <f t="shared" si="11"/>
        <v>2</v>
      </c>
      <c r="AN28" s="179" t="s">
        <v>208</v>
      </c>
      <c r="AO28" s="178">
        <f t="shared" si="17"/>
        <v>125</v>
      </c>
      <c r="AP28" s="179" t="s">
        <v>208</v>
      </c>
      <c r="AQ28" s="178">
        <f t="shared" si="12"/>
        <v>125.1</v>
      </c>
      <c r="AR28" s="179" t="s">
        <v>208</v>
      </c>
      <c r="AS28" s="169">
        <f t="shared" si="13"/>
        <v>123.9</v>
      </c>
      <c r="AT28" s="179" t="s">
        <v>208</v>
      </c>
      <c r="AV28" s="1015"/>
      <c r="AW28" s="102"/>
      <c r="AX28" s="182">
        <v>10101685</v>
      </c>
      <c r="AY28" s="173">
        <f>IF(Index!$L$4="€",VLOOKUP(AX28,ERP!$A:$CL,5,0),IF(Index!$L$4="$",VLOOKUP(AX28,ERP!$A:$CL,7,0),IF(Index!$L$4="CHF",VLOOKUP(AX28,ERP!$A:$CL,9,0),IF(Index!$L$4="£",VLOOKUP(AX28,ERP!$A:$CL,11,0),""))))</f>
        <v>4461</v>
      </c>
      <c r="AZ28" s="182">
        <v>10101696</v>
      </c>
      <c r="BA28" s="173">
        <f>IF(Index!$L$4="€",VLOOKUP(AZ28,ERP!$A:$CL,5,0),IF(Index!$L$4="$",VLOOKUP(AZ28,ERP!$A:$CL,7,0),IF(Index!$L$4="CHF",VLOOKUP(AZ28,ERP!$A:$CL,9,0),IF(Index!$L$4="£",VLOOKUP(AZ28,ERP!$A:$CL,11,0),""))))</f>
        <v>4461</v>
      </c>
      <c r="BB28" s="182">
        <v>10101718</v>
      </c>
      <c r="BC28" s="173">
        <f>IF(Index!$L$4="€",VLOOKUP(BB28,ERP!$A:$CL,5,0),IF(Index!$L$4="$",VLOOKUP(BB28,ERP!$A:$CL,7,0),IF(Index!$L$4="CHF",VLOOKUP(BB28,ERP!$A:$CL,9,0),IF(Index!$L$4="£",VLOOKUP(BB28,ERP!$A:$CL,11,0),""))))</f>
        <v>4461</v>
      </c>
      <c r="BD28" s="182">
        <v>10101707</v>
      </c>
      <c r="BE28" s="173">
        <f>IF(Index!$L$4="€",VLOOKUP(BD28,ERP!$A:$CL,5,0),IF(Index!$L$4="$",VLOOKUP(BD28,ERP!$A:$CL,7,0),IF(Index!$L$4="CHF",VLOOKUP(BD28,ERP!$A:$CL,9,0),IF(Index!$L$4="£",VLOOKUP(BD28,ERP!$A:$CL,11,0),""))))</f>
        <v>4461</v>
      </c>
      <c r="BF28" s="102"/>
      <c r="BG28" s="182">
        <v>10101663</v>
      </c>
      <c r="BH28" s="173">
        <f>IF(Index!$L$4="€",VLOOKUP(BG28,ERP!$A:$CL,5,0),IF(Index!$L$4="$",VLOOKUP(BG28,ERP!$A:$CL,7,0),IF(Index!$L$4="CHF",VLOOKUP(BG28,ERP!$A:$CL,9,0),IF(Index!$L$4="£",VLOOKUP(BG28,ERP!$A:$CL,11,0),""))))</f>
        <v>3904</v>
      </c>
      <c r="BI28" s="117"/>
      <c r="BJ28" s="127"/>
      <c r="BK28" s="110"/>
      <c r="BL28" s="257" t="s">
        <v>193</v>
      </c>
      <c r="BM28" s="248">
        <v>10800197</v>
      </c>
      <c r="BN28" s="236">
        <f>IF(Index!$L$4="€",VLOOKUP(BM28,ERP!$A:$CL,5,0),IF(Index!$L$4="$",VLOOKUP(BM28,ERP!$A:$CL,7,0),IF(Index!$L$4="CHF",VLOOKUP(BM28,ERP!$A:$CL,9,0),IF(Index!$L$4="£",VLOOKUP(BM28,ERP!$A:$CL,11,0),""))))</f>
        <v>515</v>
      </c>
      <c r="BO28" s="110"/>
      <c r="BP28" s="1015"/>
      <c r="BR28" s="182">
        <v>10105685</v>
      </c>
      <c r="BS28" s="173">
        <f>IF(Index!$L$4="€",VLOOKUP(BR28,ERP!$A:$CL,5,0),IF(Index!$L$4="$",VLOOKUP(BR28,ERP!$A:$CL,7,0),IF(Index!$L$4="CHF",VLOOKUP(BR28,ERP!$A:$CL,9,0),IF(Index!$L$4="£",VLOOKUP(BR28,ERP!$A:$CL,11,0),""))))</f>
        <v>4022</v>
      </c>
      <c r="BT28" s="182">
        <v>10105696</v>
      </c>
      <c r="BU28" s="173">
        <f>IF(Index!$L$4="€",VLOOKUP(BT28,ERP!$A:$CL,5,0),IF(Index!$L$4="$",VLOOKUP(BT28,ERP!$A:$CL,7,0),IF(Index!$L$4="CHF",VLOOKUP(BT28,ERP!$A:$CL,9,0),IF(Index!$L$4="£",VLOOKUP(BT28,ERP!$A:$CL,11,0),""))))</f>
        <v>4022</v>
      </c>
      <c r="BV28" s="182">
        <v>10105718</v>
      </c>
      <c r="BW28" s="173">
        <f>IF(Index!$L$4="€",VLOOKUP(BV28,ERP!$A:$CL,5,0),IF(Index!$L$4="$",VLOOKUP(BV28,ERP!$A:$CL,7,0),IF(Index!$L$4="CHF",VLOOKUP(BV28,ERP!$A:$CL,9,0),IF(Index!$L$4="£",VLOOKUP(BV28,ERP!$A:$CL,11,0),""))))</f>
        <v>4022</v>
      </c>
      <c r="BX28" s="182">
        <v>10105707</v>
      </c>
      <c r="BY28" s="173">
        <f>IF(Index!$L$4="€",VLOOKUP(BX28,ERP!$A:$CL,5,0),IF(Index!$L$4="$",VLOOKUP(BX28,ERP!$A:$CL,7,0),IF(Index!$L$4="CHF",VLOOKUP(BX28,ERP!$A:$CL,9,0),IF(Index!$L$4="£",VLOOKUP(BX28,ERP!$A:$CL,11,0),""))))</f>
        <v>4022</v>
      </c>
      <c r="BZ28" s="102"/>
      <c r="CA28" s="182">
        <v>10105663</v>
      </c>
      <c r="CB28" s="173">
        <f>IF(Index!$L$4="€",VLOOKUP(CA28,ERP!$A:$CL,5,0),IF(Index!$L$4="$",VLOOKUP(CA28,ERP!$A:$CL,7,0),IF(Index!$L$4="CHF",VLOOKUP(CA28,ERP!$A:$CL,9,0),IF(Index!$L$4="£",VLOOKUP(CA28,ERP!$A:$CL,11,0),""))))</f>
        <v>3442</v>
      </c>
      <c r="CC28" s="205"/>
    </row>
    <row r="29" spans="2:81" ht="12.75" customHeight="1" x14ac:dyDescent="0.25">
      <c r="B29" s="269" t="s">
        <v>204</v>
      </c>
      <c r="C29" s="107">
        <f t="shared" si="14"/>
        <v>1.6</v>
      </c>
      <c r="F29" s="130">
        <v>290</v>
      </c>
      <c r="G29" s="110" t="s">
        <v>207</v>
      </c>
      <c r="H29" s="130">
        <f t="shared" si="0"/>
        <v>181</v>
      </c>
      <c r="I29" s="122" t="s">
        <v>207</v>
      </c>
      <c r="J29" s="121" t="str">
        <f t="shared" si="1"/>
        <v>181 x 290</v>
      </c>
      <c r="K29" s="110" t="s">
        <v>207</v>
      </c>
      <c r="L29" s="130">
        <f t="shared" si="2"/>
        <v>300</v>
      </c>
      <c r="M29" s="110" t="s">
        <v>207</v>
      </c>
      <c r="N29" s="130">
        <f t="shared" si="3"/>
        <v>191</v>
      </c>
      <c r="O29" s="122" t="s">
        <v>207</v>
      </c>
      <c r="P29" s="130">
        <v>5</v>
      </c>
      <c r="Q29" s="122" t="s">
        <v>207</v>
      </c>
      <c r="R29" s="110">
        <v>5</v>
      </c>
      <c r="S29" s="110" t="s">
        <v>207</v>
      </c>
      <c r="T29" s="130">
        <f t="shared" si="4"/>
        <v>342</v>
      </c>
      <c r="U29" s="122" t="s">
        <v>207</v>
      </c>
      <c r="V29" s="130">
        <f t="shared" si="15"/>
        <v>3378</v>
      </c>
      <c r="W29" s="122" t="s">
        <v>2676</v>
      </c>
      <c r="X29" s="130">
        <f t="shared" si="5"/>
        <v>3348</v>
      </c>
      <c r="Y29" s="122" t="s">
        <v>2676</v>
      </c>
      <c r="Z29" s="110"/>
      <c r="AA29" s="130">
        <f t="shared" si="6"/>
        <v>114.2</v>
      </c>
      <c r="AB29" s="122" t="s">
        <v>208</v>
      </c>
      <c r="AC29" s="130">
        <f t="shared" si="7"/>
        <v>71.3</v>
      </c>
      <c r="AD29" s="122" t="s">
        <v>208</v>
      </c>
      <c r="AE29" s="131" t="str">
        <f t="shared" si="16"/>
        <v>71.3 x 114.2</v>
      </c>
      <c r="AF29" s="122" t="s">
        <v>208</v>
      </c>
      <c r="AG29" s="130">
        <f t="shared" si="8"/>
        <v>118.1</v>
      </c>
      <c r="AH29" s="122" t="s">
        <v>208</v>
      </c>
      <c r="AI29" s="110">
        <f t="shared" si="9"/>
        <v>75.2</v>
      </c>
      <c r="AJ29" s="122" t="s">
        <v>208</v>
      </c>
      <c r="AK29" s="130">
        <f t="shared" si="10"/>
        <v>2</v>
      </c>
      <c r="AL29" s="122" t="s">
        <v>208</v>
      </c>
      <c r="AM29" s="130">
        <f t="shared" si="11"/>
        <v>2</v>
      </c>
      <c r="AN29" s="122" t="s">
        <v>208</v>
      </c>
      <c r="AO29" s="130">
        <f t="shared" si="17"/>
        <v>135</v>
      </c>
      <c r="AP29" s="122" t="s">
        <v>208</v>
      </c>
      <c r="AQ29" s="130">
        <f t="shared" si="12"/>
        <v>133</v>
      </c>
      <c r="AR29" s="122" t="s">
        <v>208</v>
      </c>
      <c r="AS29" s="110">
        <f t="shared" si="13"/>
        <v>131.80000000000001</v>
      </c>
      <c r="AT29" s="122" t="s">
        <v>208</v>
      </c>
      <c r="AV29" s="1015"/>
      <c r="AW29" s="102"/>
      <c r="AX29" s="132">
        <v>10101686</v>
      </c>
      <c r="AY29" s="126">
        <f>IF(Index!$L$4="€",VLOOKUP(AX29,ERP!$A:$CL,5,0),IF(Index!$L$4="$",VLOOKUP(AX29,ERP!$A:$CL,7,0),IF(Index!$L$4="CHF",VLOOKUP(AX29,ERP!$A:$CL,9,0),IF(Index!$L$4="£",VLOOKUP(AX29,ERP!$A:$CL,11,0),""))))</f>
        <v>4760</v>
      </c>
      <c r="AZ29" s="132">
        <v>10101697</v>
      </c>
      <c r="BA29" s="126">
        <f>IF(Index!$L$4="€",VLOOKUP(AZ29,ERP!$A:$CL,5,0),IF(Index!$L$4="$",VLOOKUP(AZ29,ERP!$A:$CL,7,0),IF(Index!$L$4="CHF",VLOOKUP(AZ29,ERP!$A:$CL,9,0),IF(Index!$L$4="£",VLOOKUP(AZ29,ERP!$A:$CL,11,0),""))))</f>
        <v>4760</v>
      </c>
      <c r="BB29" s="132">
        <v>10101719</v>
      </c>
      <c r="BC29" s="126">
        <f>IF(Index!$L$4="€",VLOOKUP(BB29,ERP!$A:$CL,5,0),IF(Index!$L$4="$",VLOOKUP(BB29,ERP!$A:$CL,7,0),IF(Index!$L$4="CHF",VLOOKUP(BB29,ERP!$A:$CL,9,0),IF(Index!$L$4="£",VLOOKUP(BB29,ERP!$A:$CL,11,0),""))))</f>
        <v>4760</v>
      </c>
      <c r="BD29" s="132">
        <v>10101708</v>
      </c>
      <c r="BE29" s="126">
        <f>IF(Index!$L$4="€",VLOOKUP(BD29,ERP!$A:$CL,5,0),IF(Index!$L$4="$",VLOOKUP(BD29,ERP!$A:$CL,7,0),IF(Index!$L$4="CHF",VLOOKUP(BD29,ERP!$A:$CL,9,0),IF(Index!$L$4="£",VLOOKUP(BD29,ERP!$A:$CL,11,0),""))))</f>
        <v>4760</v>
      </c>
      <c r="BF29" s="102"/>
      <c r="BG29" s="132">
        <v>10101664</v>
      </c>
      <c r="BH29" s="126">
        <f>IF(Index!$L$4="€",VLOOKUP(BG29,ERP!$A:$CL,5,0),IF(Index!$L$4="$",VLOOKUP(BG29,ERP!$A:$CL,7,0),IF(Index!$L$4="CHF",VLOOKUP(BG29,ERP!$A:$CL,9,0),IF(Index!$L$4="£",VLOOKUP(BG29,ERP!$A:$CL,11,0),""))))</f>
        <v>4164</v>
      </c>
      <c r="BI29" s="117"/>
      <c r="BJ29" s="127"/>
      <c r="BK29" s="110"/>
      <c r="BL29" s="135" t="s">
        <v>194</v>
      </c>
      <c r="BM29" s="136">
        <v>10800198</v>
      </c>
      <c r="BN29" s="137">
        <f>IF(Index!$L$4="€",VLOOKUP(BM29,ERP!$A:$CL,5,0),IF(Index!$L$4="$",VLOOKUP(BM29,ERP!$A:$CL,7,0),IF(Index!$L$4="CHF",VLOOKUP(BM29,ERP!$A:$CL,9,0),IF(Index!$L$4="£",VLOOKUP(BM29,ERP!$A:$CL,11,0),""))))</f>
        <v>515</v>
      </c>
      <c r="BO29" s="110"/>
      <c r="BP29" s="1015"/>
      <c r="BR29" s="132">
        <v>10105686</v>
      </c>
      <c r="BS29" s="126">
        <f>IF(Index!$L$4="€",VLOOKUP(BR29,ERP!$A:$CL,5,0),IF(Index!$L$4="$",VLOOKUP(BR29,ERP!$A:$CL,7,0),IF(Index!$L$4="CHF",VLOOKUP(BR29,ERP!$A:$CL,9,0),IF(Index!$L$4="£",VLOOKUP(BR29,ERP!$A:$CL,11,0),""))))</f>
        <v>4320</v>
      </c>
      <c r="BT29" s="132">
        <v>10105697</v>
      </c>
      <c r="BU29" s="126">
        <f>IF(Index!$L$4="€",VLOOKUP(BT29,ERP!$A:$CL,5,0),IF(Index!$L$4="$",VLOOKUP(BT29,ERP!$A:$CL,7,0),IF(Index!$L$4="CHF",VLOOKUP(BT29,ERP!$A:$CL,9,0),IF(Index!$L$4="£",VLOOKUP(BT29,ERP!$A:$CL,11,0),""))))</f>
        <v>4320</v>
      </c>
      <c r="BV29" s="132">
        <v>10105719</v>
      </c>
      <c r="BW29" s="126">
        <f>IF(Index!$L$4="€",VLOOKUP(BV29,ERP!$A:$CL,5,0),IF(Index!$L$4="$",VLOOKUP(BV29,ERP!$A:$CL,7,0),IF(Index!$L$4="CHF",VLOOKUP(BV29,ERP!$A:$CL,9,0),IF(Index!$L$4="£",VLOOKUP(BV29,ERP!$A:$CL,11,0),""))))</f>
        <v>4320</v>
      </c>
      <c r="BX29" s="132">
        <v>10105708</v>
      </c>
      <c r="BY29" s="126">
        <f>IF(Index!$L$4="€",VLOOKUP(BX29,ERP!$A:$CL,5,0),IF(Index!$L$4="$",VLOOKUP(BX29,ERP!$A:$CL,7,0),IF(Index!$L$4="CHF",VLOOKUP(BX29,ERP!$A:$CL,9,0),IF(Index!$L$4="£",VLOOKUP(BX29,ERP!$A:$CL,11,0),""))))</f>
        <v>4320</v>
      </c>
      <c r="BZ29" s="102"/>
      <c r="CA29" s="132">
        <v>10105664</v>
      </c>
      <c r="CB29" s="126">
        <f>IF(Index!$L$4="€",VLOOKUP(CA29,ERP!$A:$CL,5,0),IF(Index!$L$4="$",VLOOKUP(CA29,ERP!$A:$CL,7,0),IF(Index!$L$4="CHF",VLOOKUP(CA29,ERP!$A:$CL,9,0),IF(Index!$L$4="£",VLOOKUP(CA29,ERP!$A:$CL,11,0),""))))</f>
        <v>3702</v>
      </c>
      <c r="CC29" s="205"/>
    </row>
    <row r="30" spans="2:81" ht="12.75" customHeight="1" x14ac:dyDescent="0.25">
      <c r="B30" s="269" t="s">
        <v>204</v>
      </c>
      <c r="C30" s="107">
        <f t="shared" si="14"/>
        <v>1.6</v>
      </c>
      <c r="F30" s="178">
        <v>310</v>
      </c>
      <c r="G30" s="169" t="s">
        <v>207</v>
      </c>
      <c r="H30" s="178">
        <f t="shared" si="0"/>
        <v>194</v>
      </c>
      <c r="I30" s="179" t="s">
        <v>207</v>
      </c>
      <c r="J30" s="180" t="str">
        <f t="shared" si="1"/>
        <v>194 x 310</v>
      </c>
      <c r="K30" s="169" t="s">
        <v>207</v>
      </c>
      <c r="L30" s="178">
        <f t="shared" si="2"/>
        <v>320</v>
      </c>
      <c r="M30" s="169" t="s">
        <v>207</v>
      </c>
      <c r="N30" s="178">
        <f t="shared" si="3"/>
        <v>204</v>
      </c>
      <c r="O30" s="179" t="s">
        <v>207</v>
      </c>
      <c r="P30" s="178">
        <v>5</v>
      </c>
      <c r="Q30" s="179" t="s">
        <v>207</v>
      </c>
      <c r="R30" s="169">
        <v>5</v>
      </c>
      <c r="S30" s="169" t="s">
        <v>207</v>
      </c>
      <c r="T30" s="178">
        <f t="shared" si="4"/>
        <v>366</v>
      </c>
      <c r="U30" s="179" t="s">
        <v>207</v>
      </c>
      <c r="V30" s="178">
        <f t="shared" si="15"/>
        <v>3603</v>
      </c>
      <c r="W30" s="179" t="s">
        <v>2676</v>
      </c>
      <c r="X30" s="178">
        <f>(F30*10)+448+25</f>
        <v>3573</v>
      </c>
      <c r="Y30" s="179" t="s">
        <v>2676</v>
      </c>
      <c r="Z30" s="110"/>
      <c r="AA30" s="178">
        <f t="shared" si="6"/>
        <v>122</v>
      </c>
      <c r="AB30" s="179" t="s">
        <v>208</v>
      </c>
      <c r="AC30" s="178">
        <f t="shared" si="7"/>
        <v>76.400000000000006</v>
      </c>
      <c r="AD30" s="179" t="s">
        <v>208</v>
      </c>
      <c r="AE30" s="181" t="str">
        <f t="shared" si="16"/>
        <v>76.4 x 122</v>
      </c>
      <c r="AF30" s="179" t="s">
        <v>208</v>
      </c>
      <c r="AG30" s="178">
        <f t="shared" si="8"/>
        <v>126</v>
      </c>
      <c r="AH30" s="179" t="s">
        <v>208</v>
      </c>
      <c r="AI30" s="169">
        <f t="shared" si="9"/>
        <v>80.3</v>
      </c>
      <c r="AJ30" s="179" t="s">
        <v>208</v>
      </c>
      <c r="AK30" s="178">
        <f t="shared" si="10"/>
        <v>2</v>
      </c>
      <c r="AL30" s="179" t="s">
        <v>208</v>
      </c>
      <c r="AM30" s="178">
        <f t="shared" si="11"/>
        <v>2</v>
      </c>
      <c r="AN30" s="179" t="s">
        <v>208</v>
      </c>
      <c r="AO30" s="178">
        <f t="shared" si="17"/>
        <v>144</v>
      </c>
      <c r="AP30" s="179" t="s">
        <v>208</v>
      </c>
      <c r="AQ30" s="178">
        <f t="shared" si="12"/>
        <v>141.9</v>
      </c>
      <c r="AR30" s="179" t="s">
        <v>208</v>
      </c>
      <c r="AS30" s="169">
        <f t="shared" si="13"/>
        <v>140.69999999999999</v>
      </c>
      <c r="AT30" s="179" t="s">
        <v>208</v>
      </c>
      <c r="AV30" s="1015"/>
      <c r="AW30" s="102"/>
      <c r="AX30" s="182">
        <v>10101687</v>
      </c>
      <c r="AY30" s="173">
        <f>IF(Index!$L$4="€",VLOOKUP(AX30,ERP!$A:$CL,5,0),IF(Index!$L$4="$",VLOOKUP(AX30,ERP!$A:$CL,7,0),IF(Index!$L$4="CHF",VLOOKUP(AX30,ERP!$A:$CL,9,0),IF(Index!$L$4="£",VLOOKUP(AX30,ERP!$A:$CL,11,0),""))))</f>
        <v>5072</v>
      </c>
      <c r="AZ30" s="182">
        <v>10101698</v>
      </c>
      <c r="BA30" s="173">
        <f>IF(Index!$L$4="€",VLOOKUP(AZ30,ERP!$A:$CL,5,0),IF(Index!$L$4="$",VLOOKUP(AZ30,ERP!$A:$CL,7,0),IF(Index!$L$4="CHF",VLOOKUP(AZ30,ERP!$A:$CL,9,0),IF(Index!$L$4="£",VLOOKUP(AZ30,ERP!$A:$CL,11,0),""))))</f>
        <v>5072</v>
      </c>
      <c r="BB30" s="182">
        <v>10101720</v>
      </c>
      <c r="BC30" s="173">
        <f>IF(Index!$L$4="€",VLOOKUP(BB30,ERP!$A:$CL,5,0),IF(Index!$L$4="$",VLOOKUP(BB30,ERP!$A:$CL,7,0),IF(Index!$L$4="CHF",VLOOKUP(BB30,ERP!$A:$CL,9,0),IF(Index!$L$4="£",VLOOKUP(BB30,ERP!$A:$CL,11,0),""))))</f>
        <v>5072</v>
      </c>
      <c r="BD30" s="182">
        <v>10101709</v>
      </c>
      <c r="BE30" s="173">
        <f>IF(Index!$L$4="€",VLOOKUP(BD30,ERP!$A:$CL,5,0),IF(Index!$L$4="$",VLOOKUP(BD30,ERP!$A:$CL,7,0),IF(Index!$L$4="CHF",VLOOKUP(BD30,ERP!$A:$CL,9,0),IF(Index!$L$4="£",VLOOKUP(BD30,ERP!$A:$CL,11,0),""))))</f>
        <v>5072</v>
      </c>
      <c r="BF30" s="102"/>
      <c r="BG30" s="182">
        <v>10101665</v>
      </c>
      <c r="BH30" s="173">
        <f>IF(Index!$L$4="€",VLOOKUP(BG30,ERP!$A:$CL,5,0),IF(Index!$L$4="$",VLOOKUP(BG30,ERP!$A:$CL,7,0),IF(Index!$L$4="CHF",VLOOKUP(BG30,ERP!$A:$CL,9,0),IF(Index!$L$4="£",VLOOKUP(BG30,ERP!$A:$CL,11,0),""))))</f>
        <v>4436</v>
      </c>
      <c r="BI30" s="117"/>
      <c r="BJ30" s="127"/>
      <c r="BK30" s="110"/>
      <c r="BL30" s="257" t="s">
        <v>195</v>
      </c>
      <c r="BM30" s="248">
        <v>10800199</v>
      </c>
      <c r="BN30" s="236">
        <f>IF(Index!$L$4="€",VLOOKUP(BM30,ERP!$A:$CL,5,0),IF(Index!$L$4="$",VLOOKUP(BM30,ERP!$A:$CL,7,0),IF(Index!$L$4="CHF",VLOOKUP(BM30,ERP!$A:$CL,9,0),IF(Index!$L$4="£",VLOOKUP(BM30,ERP!$A:$CL,11,0),""))))</f>
        <v>515</v>
      </c>
      <c r="BO30" s="110"/>
      <c r="BP30" s="1015"/>
      <c r="BR30" s="182">
        <v>10105687</v>
      </c>
      <c r="BS30" s="173">
        <f>IF(Index!$L$4="€",VLOOKUP(BR30,ERP!$A:$CL,5,0),IF(Index!$L$4="$",VLOOKUP(BR30,ERP!$A:$CL,7,0),IF(Index!$L$4="CHF",VLOOKUP(BR30,ERP!$A:$CL,9,0),IF(Index!$L$4="£",VLOOKUP(BR30,ERP!$A:$CL,11,0),""))))</f>
        <v>4632</v>
      </c>
      <c r="BT30" s="182">
        <v>10105698</v>
      </c>
      <c r="BU30" s="173">
        <f>IF(Index!$L$4="€",VLOOKUP(BT30,ERP!$A:$CL,5,0),IF(Index!$L$4="$",VLOOKUP(BT30,ERP!$A:$CL,7,0),IF(Index!$L$4="CHF",VLOOKUP(BT30,ERP!$A:$CL,9,0),IF(Index!$L$4="£",VLOOKUP(BT30,ERP!$A:$CL,11,0),""))))</f>
        <v>4632</v>
      </c>
      <c r="BV30" s="182">
        <v>10105720</v>
      </c>
      <c r="BW30" s="173">
        <f>IF(Index!$L$4="€",VLOOKUP(BV30,ERP!$A:$CL,5,0),IF(Index!$L$4="$",VLOOKUP(BV30,ERP!$A:$CL,7,0),IF(Index!$L$4="CHF",VLOOKUP(BV30,ERP!$A:$CL,9,0),IF(Index!$L$4="£",VLOOKUP(BV30,ERP!$A:$CL,11,0),""))))</f>
        <v>4632</v>
      </c>
      <c r="BX30" s="182">
        <v>10105709</v>
      </c>
      <c r="BY30" s="173">
        <f>IF(Index!$L$4="€",VLOOKUP(BX30,ERP!$A:$CL,5,0),IF(Index!$L$4="$",VLOOKUP(BX30,ERP!$A:$CL,7,0),IF(Index!$L$4="CHF",VLOOKUP(BX30,ERP!$A:$CL,9,0),IF(Index!$L$4="£",VLOOKUP(BX30,ERP!$A:$CL,11,0),""))))</f>
        <v>4632</v>
      </c>
      <c r="BZ30" s="102"/>
      <c r="CA30" s="182">
        <v>10105665</v>
      </c>
      <c r="CB30" s="173">
        <f>IF(Index!$L$4="€",VLOOKUP(CA30,ERP!$A:$CL,5,0),IF(Index!$L$4="$",VLOOKUP(CA30,ERP!$A:$CL,7,0),IF(Index!$L$4="CHF",VLOOKUP(CA30,ERP!$A:$CL,9,0),IF(Index!$L$4="£",VLOOKUP(CA30,ERP!$A:$CL,11,0),""))))</f>
        <v>3975</v>
      </c>
      <c r="CC30" s="205"/>
    </row>
    <row r="31" spans="2:81" ht="12.75" customHeight="1" x14ac:dyDescent="0.25">
      <c r="B31" s="269" t="s">
        <v>204</v>
      </c>
      <c r="C31" s="107">
        <f t="shared" si="14"/>
        <v>1.6</v>
      </c>
      <c r="F31" s="130">
        <v>330</v>
      </c>
      <c r="G31" s="110" t="s">
        <v>207</v>
      </c>
      <c r="H31" s="130">
        <f t="shared" si="0"/>
        <v>206</v>
      </c>
      <c r="I31" s="122" t="s">
        <v>207</v>
      </c>
      <c r="J31" s="121" t="str">
        <f t="shared" si="1"/>
        <v>206 x 330</v>
      </c>
      <c r="K31" s="110" t="s">
        <v>207</v>
      </c>
      <c r="L31" s="130">
        <f t="shared" si="2"/>
        <v>340</v>
      </c>
      <c r="M31" s="110" t="s">
        <v>207</v>
      </c>
      <c r="N31" s="130">
        <f t="shared" si="3"/>
        <v>216</v>
      </c>
      <c r="O31" s="122" t="s">
        <v>207</v>
      </c>
      <c r="P31" s="130">
        <v>5</v>
      </c>
      <c r="Q31" s="122" t="s">
        <v>207</v>
      </c>
      <c r="R31" s="110">
        <v>5</v>
      </c>
      <c r="S31" s="110" t="s">
        <v>207</v>
      </c>
      <c r="T31" s="130">
        <f t="shared" si="4"/>
        <v>389</v>
      </c>
      <c r="U31" s="122" t="s">
        <v>207</v>
      </c>
      <c r="V31" s="130">
        <f t="shared" si="15"/>
        <v>3823</v>
      </c>
      <c r="W31" s="122" t="s">
        <v>2676</v>
      </c>
      <c r="X31" s="130">
        <f>(F31*10)+448+45</f>
        <v>3793</v>
      </c>
      <c r="Y31" s="122" t="s">
        <v>2676</v>
      </c>
      <c r="Z31" s="110"/>
      <c r="AA31" s="130">
        <f t="shared" si="6"/>
        <v>129.9</v>
      </c>
      <c r="AB31" s="122" t="s">
        <v>208</v>
      </c>
      <c r="AC31" s="130">
        <f t="shared" si="7"/>
        <v>81.099999999999994</v>
      </c>
      <c r="AD31" s="122" t="s">
        <v>208</v>
      </c>
      <c r="AE31" s="131" t="str">
        <f t="shared" si="16"/>
        <v>81.1 x 129.9</v>
      </c>
      <c r="AF31" s="122" t="s">
        <v>208</v>
      </c>
      <c r="AG31" s="130">
        <f t="shared" si="8"/>
        <v>133.9</v>
      </c>
      <c r="AH31" s="122" t="s">
        <v>208</v>
      </c>
      <c r="AI31" s="110">
        <f t="shared" si="9"/>
        <v>85</v>
      </c>
      <c r="AJ31" s="122" t="s">
        <v>208</v>
      </c>
      <c r="AK31" s="130">
        <f t="shared" si="10"/>
        <v>2</v>
      </c>
      <c r="AL31" s="122" t="s">
        <v>208</v>
      </c>
      <c r="AM31" s="130">
        <f t="shared" si="11"/>
        <v>2</v>
      </c>
      <c r="AN31" s="122" t="s">
        <v>208</v>
      </c>
      <c r="AO31" s="130">
        <f t="shared" si="17"/>
        <v>153</v>
      </c>
      <c r="AP31" s="122" t="s">
        <v>208</v>
      </c>
      <c r="AQ31" s="130">
        <f t="shared" si="12"/>
        <v>150.5</v>
      </c>
      <c r="AR31" s="122" t="s">
        <v>208</v>
      </c>
      <c r="AS31" s="110">
        <f t="shared" si="13"/>
        <v>149.30000000000001</v>
      </c>
      <c r="AT31" s="122" t="s">
        <v>208</v>
      </c>
      <c r="AV31" s="1015"/>
      <c r="AW31" s="102"/>
      <c r="AX31" s="132">
        <v>10101688</v>
      </c>
      <c r="AY31" s="126">
        <f>IF(Index!$L$4="€",VLOOKUP(AX31,ERP!$A:$CL,5,0),IF(Index!$L$4="$",VLOOKUP(AX31,ERP!$A:$CL,7,0),IF(Index!$L$4="CHF",VLOOKUP(AX31,ERP!$A:$CL,9,0),IF(Index!$L$4="£",VLOOKUP(AX31,ERP!$A:$CL,11,0),""))))</f>
        <v>5399</v>
      </c>
      <c r="AZ31" s="132">
        <v>10101699</v>
      </c>
      <c r="BA31" s="126">
        <f>IF(Index!$L$4="€",VLOOKUP(AZ31,ERP!$A:$CL,5,0),IF(Index!$L$4="$",VLOOKUP(AZ31,ERP!$A:$CL,7,0),IF(Index!$L$4="CHF",VLOOKUP(AZ31,ERP!$A:$CL,9,0),IF(Index!$L$4="£",VLOOKUP(AZ31,ERP!$A:$CL,11,0),""))))</f>
        <v>5399</v>
      </c>
      <c r="BB31" s="132">
        <v>10101721</v>
      </c>
      <c r="BC31" s="126">
        <f>IF(Index!$L$4="€",VLOOKUP(BB31,ERP!$A:$CL,5,0),IF(Index!$L$4="$",VLOOKUP(BB31,ERP!$A:$CL,7,0),IF(Index!$L$4="CHF",VLOOKUP(BB31,ERP!$A:$CL,9,0),IF(Index!$L$4="£",VLOOKUP(BB31,ERP!$A:$CL,11,0),""))))</f>
        <v>5399</v>
      </c>
      <c r="BD31" s="132">
        <v>10101710</v>
      </c>
      <c r="BE31" s="126">
        <f>IF(Index!$L$4="€",VLOOKUP(BD31,ERP!$A:$CL,5,0),IF(Index!$L$4="$",VLOOKUP(BD31,ERP!$A:$CL,7,0),IF(Index!$L$4="CHF",VLOOKUP(BD31,ERP!$A:$CL,9,0),IF(Index!$L$4="£",VLOOKUP(BD31,ERP!$A:$CL,11,0),""))))</f>
        <v>5399</v>
      </c>
      <c r="BF31" s="102"/>
      <c r="BG31" s="132">
        <v>10101666</v>
      </c>
      <c r="BH31" s="126">
        <f>IF(Index!$L$4="€",VLOOKUP(BG31,ERP!$A:$CL,5,0),IF(Index!$L$4="$",VLOOKUP(BG31,ERP!$A:$CL,7,0),IF(Index!$L$4="CHF",VLOOKUP(BG31,ERP!$A:$CL,9,0),IF(Index!$L$4="£",VLOOKUP(BG31,ERP!$A:$CL,11,0),""))))</f>
        <v>4724</v>
      </c>
      <c r="BI31" s="117"/>
      <c r="BJ31" s="127"/>
      <c r="BK31" s="110"/>
      <c r="BL31" s="135" t="s">
        <v>196</v>
      </c>
      <c r="BM31" s="130">
        <v>10800200</v>
      </c>
      <c r="BN31" s="126">
        <f>IF(Index!$L$4="€",VLOOKUP(BM31,ERP!$A:$CL,5,0),IF(Index!$L$4="$",VLOOKUP(BM31,ERP!$A:$CL,7,0),IF(Index!$L$4="CHF",VLOOKUP(BM31,ERP!$A:$CL,9,0),IF(Index!$L$4="£",VLOOKUP(BM31,ERP!$A:$CL,11,0),""))))</f>
        <v>515</v>
      </c>
      <c r="BO31" s="110"/>
      <c r="BP31" s="1015"/>
      <c r="BR31" s="132">
        <v>10105688</v>
      </c>
      <c r="BS31" s="126">
        <f>IF(Index!$L$4="€",VLOOKUP(BR31,ERP!$A:$CL,5,0),IF(Index!$L$4="$",VLOOKUP(BR31,ERP!$A:$CL,7,0),IF(Index!$L$4="CHF",VLOOKUP(BR31,ERP!$A:$CL,9,0),IF(Index!$L$4="£",VLOOKUP(BR31,ERP!$A:$CL,11,0),""))))</f>
        <v>4959</v>
      </c>
      <c r="BT31" s="132">
        <v>10105699</v>
      </c>
      <c r="BU31" s="126">
        <f>IF(Index!$L$4="€",VLOOKUP(BT31,ERP!$A:$CL,5,0),IF(Index!$L$4="$",VLOOKUP(BT31,ERP!$A:$CL,7,0),IF(Index!$L$4="CHF",VLOOKUP(BT31,ERP!$A:$CL,9,0),IF(Index!$L$4="£",VLOOKUP(BT31,ERP!$A:$CL,11,0),""))))</f>
        <v>4959</v>
      </c>
      <c r="BV31" s="132">
        <v>10105721</v>
      </c>
      <c r="BW31" s="126">
        <f>IF(Index!$L$4="€",VLOOKUP(BV31,ERP!$A:$CL,5,0),IF(Index!$L$4="$",VLOOKUP(BV31,ERP!$A:$CL,7,0),IF(Index!$L$4="CHF",VLOOKUP(BV31,ERP!$A:$CL,9,0),IF(Index!$L$4="£",VLOOKUP(BV31,ERP!$A:$CL,11,0),""))))</f>
        <v>4959</v>
      </c>
      <c r="BX31" s="132">
        <v>10105710</v>
      </c>
      <c r="BY31" s="126">
        <f>IF(Index!$L$4="€",VLOOKUP(BX31,ERP!$A:$CL,5,0),IF(Index!$L$4="$",VLOOKUP(BX31,ERP!$A:$CL,7,0),IF(Index!$L$4="CHF",VLOOKUP(BX31,ERP!$A:$CL,9,0),IF(Index!$L$4="£",VLOOKUP(BX31,ERP!$A:$CL,11,0),""))))</f>
        <v>4959</v>
      </c>
      <c r="BZ31" s="102"/>
      <c r="CA31" s="132">
        <v>10105666</v>
      </c>
      <c r="CB31" s="126">
        <f>IF(Index!$L$4="€",VLOOKUP(CA31,ERP!$A:$CL,5,0),IF(Index!$L$4="$",VLOOKUP(CA31,ERP!$A:$CL,7,0),IF(Index!$L$4="CHF",VLOOKUP(CA31,ERP!$A:$CL,9,0),IF(Index!$L$4="£",VLOOKUP(CA31,ERP!$A:$CL,11,0),""))))</f>
        <v>4262</v>
      </c>
      <c r="CC31" s="205"/>
    </row>
    <row r="32" spans="2:81" ht="12.75" customHeight="1" x14ac:dyDescent="0.25">
      <c r="B32" s="269" t="s">
        <v>204</v>
      </c>
      <c r="C32" s="107">
        <f t="shared" si="14"/>
        <v>1.6</v>
      </c>
      <c r="F32" s="178">
        <v>350</v>
      </c>
      <c r="G32" s="169" t="s">
        <v>207</v>
      </c>
      <c r="H32" s="178">
        <f t="shared" si="0"/>
        <v>219</v>
      </c>
      <c r="I32" s="179" t="s">
        <v>207</v>
      </c>
      <c r="J32" s="180" t="str">
        <f t="shared" si="1"/>
        <v>219 x 350</v>
      </c>
      <c r="K32" s="169" t="s">
        <v>207</v>
      </c>
      <c r="L32" s="178">
        <f t="shared" si="2"/>
        <v>360</v>
      </c>
      <c r="M32" s="169" t="s">
        <v>207</v>
      </c>
      <c r="N32" s="178">
        <f t="shared" si="3"/>
        <v>229</v>
      </c>
      <c r="O32" s="179" t="s">
        <v>207</v>
      </c>
      <c r="P32" s="178">
        <v>5</v>
      </c>
      <c r="Q32" s="179" t="s">
        <v>207</v>
      </c>
      <c r="R32" s="169">
        <v>5</v>
      </c>
      <c r="S32" s="169" t="s">
        <v>207</v>
      </c>
      <c r="T32" s="178">
        <f t="shared" si="4"/>
        <v>413</v>
      </c>
      <c r="U32" s="179" t="s">
        <v>207</v>
      </c>
      <c r="V32" s="178">
        <f t="shared" si="15"/>
        <v>3978</v>
      </c>
      <c r="W32" s="179" t="s">
        <v>2676</v>
      </c>
      <c r="X32" s="178">
        <f t="shared" si="5"/>
        <v>3948</v>
      </c>
      <c r="Y32" s="179" t="s">
        <v>2676</v>
      </c>
      <c r="Z32" s="110"/>
      <c r="AA32" s="178">
        <f t="shared" si="6"/>
        <v>137.80000000000001</v>
      </c>
      <c r="AB32" s="179" t="s">
        <v>208</v>
      </c>
      <c r="AC32" s="178">
        <f t="shared" si="7"/>
        <v>86.2</v>
      </c>
      <c r="AD32" s="179" t="s">
        <v>208</v>
      </c>
      <c r="AE32" s="181" t="str">
        <f t="shared" si="16"/>
        <v>86.2 x 137.8</v>
      </c>
      <c r="AF32" s="179" t="s">
        <v>208</v>
      </c>
      <c r="AG32" s="178">
        <f t="shared" si="8"/>
        <v>141.69999999999999</v>
      </c>
      <c r="AH32" s="179" t="s">
        <v>208</v>
      </c>
      <c r="AI32" s="169">
        <f t="shared" si="9"/>
        <v>90.2</v>
      </c>
      <c r="AJ32" s="179" t="s">
        <v>208</v>
      </c>
      <c r="AK32" s="178">
        <f t="shared" si="10"/>
        <v>2</v>
      </c>
      <c r="AL32" s="179" t="s">
        <v>208</v>
      </c>
      <c r="AM32" s="178">
        <f t="shared" si="11"/>
        <v>2</v>
      </c>
      <c r="AN32" s="179" t="s">
        <v>208</v>
      </c>
      <c r="AO32" s="178">
        <f t="shared" si="17"/>
        <v>163</v>
      </c>
      <c r="AP32" s="179" t="s">
        <v>208</v>
      </c>
      <c r="AQ32" s="178">
        <f t="shared" si="12"/>
        <v>156.6</v>
      </c>
      <c r="AR32" s="179" t="s">
        <v>208</v>
      </c>
      <c r="AS32" s="169">
        <f t="shared" si="13"/>
        <v>155.4</v>
      </c>
      <c r="AT32" s="179" t="s">
        <v>208</v>
      </c>
      <c r="AV32" s="1015"/>
      <c r="AW32" s="102"/>
      <c r="AX32" s="182">
        <v>10101689</v>
      </c>
      <c r="AY32" s="173">
        <f>IF(Index!$L$4="€",VLOOKUP(AX32,ERP!$A:$CL,5,0),IF(Index!$L$4="$",VLOOKUP(AX32,ERP!$A:$CL,7,0),IF(Index!$L$4="CHF",VLOOKUP(AX32,ERP!$A:$CL,9,0),IF(Index!$L$4="£",VLOOKUP(AX32,ERP!$A:$CL,11,0),""))))</f>
        <v>5741</v>
      </c>
      <c r="AZ32" s="182">
        <v>10101700</v>
      </c>
      <c r="BA32" s="173">
        <f>IF(Index!$L$4="€",VLOOKUP(AZ32,ERP!$A:$CL,5,0),IF(Index!$L$4="$",VLOOKUP(AZ32,ERP!$A:$CL,7,0),IF(Index!$L$4="CHF",VLOOKUP(AZ32,ERP!$A:$CL,9,0),IF(Index!$L$4="£",VLOOKUP(AZ32,ERP!$A:$CL,11,0),""))))</f>
        <v>5741</v>
      </c>
      <c r="BB32" s="182">
        <v>10101722</v>
      </c>
      <c r="BC32" s="173">
        <f>IF(Index!$L$4="€",VLOOKUP(BB32,ERP!$A:$CL,5,0),IF(Index!$L$4="$",VLOOKUP(BB32,ERP!$A:$CL,7,0),IF(Index!$L$4="CHF",VLOOKUP(BB32,ERP!$A:$CL,9,0),IF(Index!$L$4="£",VLOOKUP(BB32,ERP!$A:$CL,11,0),""))))</f>
        <v>5741</v>
      </c>
      <c r="BD32" s="182">
        <v>10101711</v>
      </c>
      <c r="BE32" s="173">
        <f>IF(Index!$L$4="€",VLOOKUP(BD32,ERP!$A:$CL,5,0),IF(Index!$L$4="$",VLOOKUP(BD32,ERP!$A:$CL,7,0),IF(Index!$L$4="CHF",VLOOKUP(BD32,ERP!$A:$CL,9,0),IF(Index!$L$4="£",VLOOKUP(BD32,ERP!$A:$CL,11,0),""))))</f>
        <v>5741</v>
      </c>
      <c r="BF32" s="102"/>
      <c r="BG32" s="182">
        <v>10101667</v>
      </c>
      <c r="BH32" s="173">
        <f>IF(Index!$L$4="€",VLOOKUP(BG32,ERP!$A:$CL,5,0),IF(Index!$L$4="$",VLOOKUP(BG32,ERP!$A:$CL,7,0),IF(Index!$L$4="CHF",VLOOKUP(BG32,ERP!$A:$CL,9,0),IF(Index!$L$4="£",VLOOKUP(BG32,ERP!$A:$CL,11,0),""))))</f>
        <v>5023</v>
      </c>
      <c r="BI32" s="117"/>
      <c r="BJ32" s="127"/>
      <c r="BK32" s="110"/>
      <c r="BL32" s="257" t="s">
        <v>198</v>
      </c>
      <c r="BM32" s="248">
        <v>10800201</v>
      </c>
      <c r="BN32" s="236">
        <f>IF(Index!$L$4="€",VLOOKUP(BM32,ERP!$A:$CL,5,0),IF(Index!$L$4="$",VLOOKUP(BM32,ERP!$A:$CL,7,0),IF(Index!$L$4="CHF",VLOOKUP(BM32,ERP!$A:$CL,9,0),IF(Index!$L$4="£",VLOOKUP(BM32,ERP!$A:$CL,11,0),""))))</f>
        <v>515</v>
      </c>
      <c r="BO32" s="110"/>
      <c r="BP32" s="1015"/>
      <c r="BR32" s="182">
        <v>10105689</v>
      </c>
      <c r="BS32" s="173">
        <f>IF(Index!$L$4="€",VLOOKUP(BR32,ERP!$A:$CL,5,0),IF(Index!$L$4="$",VLOOKUP(BR32,ERP!$A:$CL,7,0),IF(Index!$L$4="CHF",VLOOKUP(BR32,ERP!$A:$CL,9,0),IF(Index!$L$4="£",VLOOKUP(BR32,ERP!$A:$CL,11,0),""))))</f>
        <v>5300</v>
      </c>
      <c r="BT32" s="182">
        <v>10105700</v>
      </c>
      <c r="BU32" s="173">
        <f>IF(Index!$L$4="€",VLOOKUP(BT32,ERP!$A:$CL,5,0),IF(Index!$L$4="$",VLOOKUP(BT32,ERP!$A:$CL,7,0),IF(Index!$L$4="CHF",VLOOKUP(BT32,ERP!$A:$CL,9,0),IF(Index!$L$4="£",VLOOKUP(BT32,ERP!$A:$CL,11,0),""))))</f>
        <v>5300</v>
      </c>
      <c r="BV32" s="182">
        <v>10105722</v>
      </c>
      <c r="BW32" s="173">
        <f>IF(Index!$L$4="€",VLOOKUP(BV32,ERP!$A:$CL,5,0),IF(Index!$L$4="$",VLOOKUP(BV32,ERP!$A:$CL,7,0),IF(Index!$L$4="CHF",VLOOKUP(BV32,ERP!$A:$CL,9,0),IF(Index!$L$4="£",VLOOKUP(BV32,ERP!$A:$CL,11,0),""))))</f>
        <v>5300</v>
      </c>
      <c r="BX32" s="182">
        <v>10105711</v>
      </c>
      <c r="BY32" s="173">
        <f>IF(Index!$L$4="€",VLOOKUP(BX32,ERP!$A:$CL,5,0),IF(Index!$L$4="$",VLOOKUP(BX32,ERP!$A:$CL,7,0),IF(Index!$L$4="CHF",VLOOKUP(BX32,ERP!$A:$CL,9,0),IF(Index!$L$4="£",VLOOKUP(BX32,ERP!$A:$CL,11,0),""))))</f>
        <v>5300</v>
      </c>
      <c r="BZ32" s="102"/>
      <c r="CA32" s="182">
        <v>10105667</v>
      </c>
      <c r="CB32" s="173">
        <f>IF(Index!$L$4="€",VLOOKUP(CA32,ERP!$A:$CL,5,0),IF(Index!$L$4="$",VLOOKUP(CA32,ERP!$A:$CL,7,0),IF(Index!$L$4="CHF",VLOOKUP(CA32,ERP!$A:$CL,9,0),IF(Index!$L$4="£",VLOOKUP(CA32,ERP!$A:$CL,11,0),""))))</f>
        <v>4561</v>
      </c>
      <c r="CC32" s="205"/>
    </row>
    <row r="33" spans="2:83" ht="12.75" customHeight="1" x14ac:dyDescent="0.25">
      <c r="B33" s="269" t="s">
        <v>204</v>
      </c>
      <c r="C33" s="107">
        <f t="shared" si="14"/>
        <v>1.6</v>
      </c>
      <c r="F33" s="130">
        <v>370</v>
      </c>
      <c r="G33" s="110" t="s">
        <v>207</v>
      </c>
      <c r="H33" s="130">
        <f t="shared" si="0"/>
        <v>231</v>
      </c>
      <c r="I33" s="122" t="s">
        <v>207</v>
      </c>
      <c r="J33" s="121" t="str">
        <f t="shared" si="1"/>
        <v>231 x 370</v>
      </c>
      <c r="K33" s="110" t="s">
        <v>207</v>
      </c>
      <c r="L33" s="130">
        <f t="shared" si="2"/>
        <v>380</v>
      </c>
      <c r="M33" s="110" t="s">
        <v>207</v>
      </c>
      <c r="N33" s="130">
        <f t="shared" si="3"/>
        <v>241</v>
      </c>
      <c r="O33" s="122" t="s">
        <v>207</v>
      </c>
      <c r="P33" s="130">
        <v>5</v>
      </c>
      <c r="Q33" s="122" t="s">
        <v>207</v>
      </c>
      <c r="R33" s="110">
        <v>5</v>
      </c>
      <c r="S33" s="110" t="s">
        <v>207</v>
      </c>
      <c r="T33" s="130">
        <f t="shared" si="4"/>
        <v>436</v>
      </c>
      <c r="U33" s="122" t="s">
        <v>207</v>
      </c>
      <c r="V33" s="130">
        <f t="shared" si="15"/>
        <v>4178</v>
      </c>
      <c r="W33" s="122" t="s">
        <v>2676</v>
      </c>
      <c r="X33" s="130">
        <f t="shared" si="5"/>
        <v>4148</v>
      </c>
      <c r="Y33" s="122" t="s">
        <v>2676</v>
      </c>
      <c r="Z33" s="110"/>
      <c r="AA33" s="130">
        <f t="shared" si="6"/>
        <v>145.69999999999999</v>
      </c>
      <c r="AB33" s="122" t="s">
        <v>208</v>
      </c>
      <c r="AC33" s="130">
        <f t="shared" si="7"/>
        <v>90.9</v>
      </c>
      <c r="AD33" s="122" t="s">
        <v>208</v>
      </c>
      <c r="AE33" s="131" t="str">
        <f t="shared" si="16"/>
        <v>90.9 x 145.7</v>
      </c>
      <c r="AF33" s="122" t="s">
        <v>208</v>
      </c>
      <c r="AG33" s="130">
        <f t="shared" si="8"/>
        <v>149.6</v>
      </c>
      <c r="AH33" s="122" t="s">
        <v>208</v>
      </c>
      <c r="AI33" s="110">
        <f t="shared" si="9"/>
        <v>94.9</v>
      </c>
      <c r="AJ33" s="122" t="s">
        <v>208</v>
      </c>
      <c r="AK33" s="130">
        <f t="shared" si="10"/>
        <v>2</v>
      </c>
      <c r="AL33" s="122" t="s">
        <v>208</v>
      </c>
      <c r="AM33" s="130">
        <f t="shared" si="11"/>
        <v>2</v>
      </c>
      <c r="AN33" s="122" t="s">
        <v>208</v>
      </c>
      <c r="AO33" s="130">
        <f t="shared" si="17"/>
        <v>172</v>
      </c>
      <c r="AP33" s="122" t="s">
        <v>208</v>
      </c>
      <c r="AQ33" s="130">
        <f t="shared" si="12"/>
        <v>164.5</v>
      </c>
      <c r="AR33" s="122" t="s">
        <v>208</v>
      </c>
      <c r="AS33" s="110">
        <f t="shared" si="13"/>
        <v>163.30000000000001</v>
      </c>
      <c r="AT33" s="122" t="s">
        <v>208</v>
      </c>
      <c r="AV33" s="1015"/>
      <c r="AW33" s="102"/>
      <c r="AX33" s="132">
        <v>10101690</v>
      </c>
      <c r="AY33" s="126">
        <f>IF(Index!$L$4="€",VLOOKUP(AX33,ERP!$A:$CL,5,0),IF(Index!$L$4="$",VLOOKUP(AX33,ERP!$A:$CL,7,0),IF(Index!$L$4="CHF",VLOOKUP(AX33,ERP!$A:$CL,9,0),IF(Index!$L$4="£",VLOOKUP(AX33,ERP!$A:$CL,11,0),""))))</f>
        <v>6097</v>
      </c>
      <c r="AZ33" s="132">
        <v>10101701</v>
      </c>
      <c r="BA33" s="126">
        <f>IF(Index!$L$4="€",VLOOKUP(AZ33,ERP!$A:$CL,5,0),IF(Index!$L$4="$",VLOOKUP(AZ33,ERP!$A:$CL,7,0),IF(Index!$L$4="CHF",VLOOKUP(AZ33,ERP!$A:$CL,9,0),IF(Index!$L$4="£",VLOOKUP(AZ33,ERP!$A:$CL,11,0),""))))</f>
        <v>6097</v>
      </c>
      <c r="BB33" s="132">
        <v>10101723</v>
      </c>
      <c r="BC33" s="126">
        <f>IF(Index!$L$4="€",VLOOKUP(BB33,ERP!$A:$CL,5,0),IF(Index!$L$4="$",VLOOKUP(BB33,ERP!$A:$CL,7,0),IF(Index!$L$4="CHF",VLOOKUP(BB33,ERP!$A:$CL,9,0),IF(Index!$L$4="£",VLOOKUP(BB33,ERP!$A:$CL,11,0),""))))</f>
        <v>6097</v>
      </c>
      <c r="BD33" s="132">
        <v>10101712</v>
      </c>
      <c r="BE33" s="126">
        <f>IF(Index!$L$4="€",VLOOKUP(BD33,ERP!$A:$CL,5,0),IF(Index!$L$4="$",VLOOKUP(BD33,ERP!$A:$CL,7,0),IF(Index!$L$4="CHF",VLOOKUP(BD33,ERP!$A:$CL,9,0),IF(Index!$L$4="£",VLOOKUP(BD33,ERP!$A:$CL,11,0),""))))</f>
        <v>6097</v>
      </c>
      <c r="BF33" s="102"/>
      <c r="BG33" s="132">
        <v>10101668</v>
      </c>
      <c r="BH33" s="126">
        <f>IF(Index!$L$4="€",VLOOKUP(BG33,ERP!$A:$CL,5,0),IF(Index!$L$4="$",VLOOKUP(BG33,ERP!$A:$CL,7,0),IF(Index!$L$4="CHF",VLOOKUP(BG33,ERP!$A:$CL,9,0),IF(Index!$L$4="£",VLOOKUP(BG33,ERP!$A:$CL,11,0),""))))</f>
        <v>5336</v>
      </c>
      <c r="BI33" s="117"/>
      <c r="BJ33" s="127"/>
      <c r="BK33" s="110"/>
      <c r="BL33" s="135" t="s">
        <v>197</v>
      </c>
      <c r="BM33" s="136">
        <v>10800202</v>
      </c>
      <c r="BN33" s="137">
        <f>IF(Index!$L$4="€",VLOOKUP(BM33,ERP!$A:$CL,5,0),IF(Index!$L$4="$",VLOOKUP(BM33,ERP!$A:$CL,7,0),IF(Index!$L$4="CHF",VLOOKUP(BM33,ERP!$A:$CL,9,0),IF(Index!$L$4="£",VLOOKUP(BM33,ERP!$A:$CL,11,0),""))))</f>
        <v>515</v>
      </c>
      <c r="BO33" s="110"/>
      <c r="BP33" s="1015"/>
      <c r="BR33" s="132">
        <v>10105690</v>
      </c>
      <c r="BS33" s="126">
        <f>IF(Index!$L$4="€",VLOOKUP(BR33,ERP!$A:$CL,5,0),IF(Index!$L$4="$",VLOOKUP(BR33,ERP!$A:$CL,7,0),IF(Index!$L$4="CHF",VLOOKUP(BR33,ERP!$A:$CL,9,0),IF(Index!$L$4="£",VLOOKUP(BR33,ERP!$A:$CL,11,0),""))))</f>
        <v>5657</v>
      </c>
      <c r="BT33" s="132">
        <v>10105701</v>
      </c>
      <c r="BU33" s="126">
        <f>IF(Index!$L$4="€",VLOOKUP(BT33,ERP!$A:$CL,5,0),IF(Index!$L$4="$",VLOOKUP(BT33,ERP!$A:$CL,7,0),IF(Index!$L$4="CHF",VLOOKUP(BT33,ERP!$A:$CL,9,0),IF(Index!$L$4="£",VLOOKUP(BT33,ERP!$A:$CL,11,0),""))))</f>
        <v>5657</v>
      </c>
      <c r="BV33" s="132">
        <v>10105723</v>
      </c>
      <c r="BW33" s="126">
        <f>IF(Index!$L$4="€",VLOOKUP(BV33,ERP!$A:$CL,5,0),IF(Index!$L$4="$",VLOOKUP(BV33,ERP!$A:$CL,7,0),IF(Index!$L$4="CHF",VLOOKUP(BV33,ERP!$A:$CL,9,0),IF(Index!$L$4="£",VLOOKUP(BV33,ERP!$A:$CL,11,0),""))))</f>
        <v>5657</v>
      </c>
      <c r="BX33" s="132">
        <v>10105712</v>
      </c>
      <c r="BY33" s="126">
        <f>IF(Index!$L$4="€",VLOOKUP(BX33,ERP!$A:$CL,5,0),IF(Index!$L$4="$",VLOOKUP(BX33,ERP!$A:$CL,7,0),IF(Index!$L$4="CHF",VLOOKUP(BX33,ERP!$A:$CL,9,0),IF(Index!$L$4="£",VLOOKUP(BX33,ERP!$A:$CL,11,0),""))))</f>
        <v>5657</v>
      </c>
      <c r="BZ33" s="102"/>
      <c r="CA33" s="132">
        <v>10105668</v>
      </c>
      <c r="CB33" s="126">
        <f>IF(Index!$L$4="€",VLOOKUP(CA33,ERP!$A:$CL,5,0),IF(Index!$L$4="$",VLOOKUP(CA33,ERP!$A:$CL,7,0),IF(Index!$L$4="CHF",VLOOKUP(CA33,ERP!$A:$CL,9,0),IF(Index!$L$4="£",VLOOKUP(CA33,ERP!$A:$CL,11,0),""))))</f>
        <v>4873</v>
      </c>
      <c r="CC33" s="205"/>
    </row>
    <row r="34" spans="2:83" ht="12.75" customHeight="1" x14ac:dyDescent="0.25">
      <c r="B34" s="269" t="s">
        <v>204</v>
      </c>
      <c r="C34" s="107">
        <f t="shared" si="14"/>
        <v>1.6</v>
      </c>
      <c r="F34" s="185">
        <v>390</v>
      </c>
      <c r="G34" s="187" t="s">
        <v>207</v>
      </c>
      <c r="H34" s="185">
        <f t="shared" si="0"/>
        <v>244</v>
      </c>
      <c r="I34" s="186" t="s">
        <v>207</v>
      </c>
      <c r="J34" s="188" t="str">
        <f t="shared" si="1"/>
        <v>244 x 390</v>
      </c>
      <c r="K34" s="187" t="s">
        <v>207</v>
      </c>
      <c r="L34" s="185">
        <f t="shared" si="2"/>
        <v>400</v>
      </c>
      <c r="M34" s="187" t="s">
        <v>207</v>
      </c>
      <c r="N34" s="185">
        <f t="shared" si="3"/>
        <v>254</v>
      </c>
      <c r="O34" s="186" t="s">
        <v>207</v>
      </c>
      <c r="P34" s="185">
        <v>5</v>
      </c>
      <c r="Q34" s="186" t="s">
        <v>207</v>
      </c>
      <c r="R34" s="187">
        <v>5</v>
      </c>
      <c r="S34" s="187" t="s">
        <v>207</v>
      </c>
      <c r="T34" s="185">
        <f t="shared" si="4"/>
        <v>460</v>
      </c>
      <c r="U34" s="186" t="s">
        <v>207</v>
      </c>
      <c r="V34" s="185">
        <f t="shared" si="15"/>
        <v>4378</v>
      </c>
      <c r="W34" s="186" t="s">
        <v>2676</v>
      </c>
      <c r="X34" s="185">
        <f t="shared" si="5"/>
        <v>4348</v>
      </c>
      <c r="Y34" s="186" t="s">
        <v>2676</v>
      </c>
      <c r="Z34" s="110"/>
      <c r="AA34" s="185">
        <f t="shared" si="6"/>
        <v>153.5</v>
      </c>
      <c r="AB34" s="186" t="s">
        <v>208</v>
      </c>
      <c r="AC34" s="185">
        <f t="shared" si="7"/>
        <v>96.1</v>
      </c>
      <c r="AD34" s="186" t="s">
        <v>208</v>
      </c>
      <c r="AE34" s="189" t="str">
        <f t="shared" si="16"/>
        <v>96.1 x 153.5</v>
      </c>
      <c r="AF34" s="186" t="s">
        <v>208</v>
      </c>
      <c r="AG34" s="185">
        <f t="shared" si="8"/>
        <v>157.5</v>
      </c>
      <c r="AH34" s="186" t="s">
        <v>208</v>
      </c>
      <c r="AI34" s="187">
        <f t="shared" si="9"/>
        <v>100</v>
      </c>
      <c r="AJ34" s="186" t="s">
        <v>208</v>
      </c>
      <c r="AK34" s="185">
        <f t="shared" si="10"/>
        <v>2</v>
      </c>
      <c r="AL34" s="186" t="s">
        <v>208</v>
      </c>
      <c r="AM34" s="185">
        <f t="shared" si="11"/>
        <v>2</v>
      </c>
      <c r="AN34" s="186" t="s">
        <v>208</v>
      </c>
      <c r="AO34" s="185">
        <f t="shared" si="17"/>
        <v>181</v>
      </c>
      <c r="AP34" s="186" t="s">
        <v>208</v>
      </c>
      <c r="AQ34" s="185">
        <f t="shared" si="12"/>
        <v>172.4</v>
      </c>
      <c r="AR34" s="186" t="s">
        <v>208</v>
      </c>
      <c r="AS34" s="187">
        <f t="shared" si="13"/>
        <v>171.2</v>
      </c>
      <c r="AT34" s="186" t="s">
        <v>208</v>
      </c>
      <c r="AV34" s="1015"/>
      <c r="AW34" s="102"/>
      <c r="AX34" s="190">
        <v>10101691</v>
      </c>
      <c r="AY34" s="191">
        <f>IF(Index!$L$4="€",VLOOKUP(AX34,ERP!$A:$CL,5,0),IF(Index!$L$4="$",VLOOKUP(AX34,ERP!$A:$CL,7,0),IF(Index!$L$4="CHF",VLOOKUP(AX34,ERP!$A:$CL,9,0),IF(Index!$L$4="£",VLOOKUP(AX34,ERP!$A:$CL,11,0),""))))</f>
        <v>6469</v>
      </c>
      <c r="AZ34" s="190">
        <v>10101702</v>
      </c>
      <c r="BA34" s="191">
        <f>IF(Index!$L$4="€",VLOOKUP(AZ34,ERP!$A:$CL,5,0),IF(Index!$L$4="$",VLOOKUP(AZ34,ERP!$A:$CL,7,0),IF(Index!$L$4="CHF",VLOOKUP(AZ34,ERP!$A:$CL,9,0),IF(Index!$L$4="£",VLOOKUP(AZ34,ERP!$A:$CL,11,0),""))))</f>
        <v>6469</v>
      </c>
      <c r="BB34" s="190">
        <v>10101724</v>
      </c>
      <c r="BC34" s="191">
        <f>IF(Index!$L$4="€",VLOOKUP(BB34,ERP!$A:$CL,5,0),IF(Index!$L$4="$",VLOOKUP(BB34,ERP!$A:$CL,7,0),IF(Index!$L$4="CHF",VLOOKUP(BB34,ERP!$A:$CL,9,0),IF(Index!$L$4="£",VLOOKUP(BB34,ERP!$A:$CL,11,0),""))))</f>
        <v>6469</v>
      </c>
      <c r="BD34" s="190">
        <v>10101713</v>
      </c>
      <c r="BE34" s="191">
        <f>IF(Index!$L$4="€",VLOOKUP(BD34,ERP!$A:$CL,5,0),IF(Index!$L$4="$",VLOOKUP(BD34,ERP!$A:$CL,7,0),IF(Index!$L$4="CHF",VLOOKUP(BD34,ERP!$A:$CL,9,0),IF(Index!$L$4="£",VLOOKUP(BD34,ERP!$A:$CL,11,0),""))))</f>
        <v>6469</v>
      </c>
      <c r="BF34" s="102"/>
      <c r="BG34" s="190">
        <v>10101669</v>
      </c>
      <c r="BH34" s="191">
        <f>IF(Index!$L$4="€",VLOOKUP(BG34,ERP!$A:$CL,5,0),IF(Index!$L$4="$",VLOOKUP(BG34,ERP!$A:$CL,7,0),IF(Index!$L$4="CHF",VLOOKUP(BG34,ERP!$A:$CL,9,0),IF(Index!$L$4="£",VLOOKUP(BG34,ERP!$A:$CL,11,0),""))))</f>
        <v>5662</v>
      </c>
      <c r="BI34" s="117"/>
      <c r="BJ34" s="127"/>
      <c r="BK34" s="110"/>
      <c r="BL34" s="258" t="s">
        <v>199</v>
      </c>
      <c r="BM34" s="252">
        <v>10800203</v>
      </c>
      <c r="BN34" s="240">
        <f>IF(Index!$L$4="€",VLOOKUP(BM34,ERP!$A:$CL,5,0),IF(Index!$L$4="$",VLOOKUP(BM34,ERP!$A:$CL,7,0),IF(Index!$L$4="CHF",VLOOKUP(BM34,ERP!$A:$CL,9,0),IF(Index!$L$4="£",VLOOKUP(BM34,ERP!$A:$CL,11,0),""))))</f>
        <v>515</v>
      </c>
      <c r="BO34" s="110"/>
      <c r="BP34" s="1016"/>
      <c r="BR34" s="190">
        <v>10105691</v>
      </c>
      <c r="BS34" s="191">
        <f>IF(Index!$L$4="€",VLOOKUP(BR34,ERP!$A:$CL,5,0),IF(Index!$L$4="$",VLOOKUP(BR34,ERP!$A:$CL,7,0),IF(Index!$L$4="CHF",VLOOKUP(BR34,ERP!$A:$CL,9,0),IF(Index!$L$4="£",VLOOKUP(BR34,ERP!$A:$CL,11,0),""))))</f>
        <v>6028</v>
      </c>
      <c r="BT34" s="190">
        <v>10105702</v>
      </c>
      <c r="BU34" s="191">
        <f>IF(Index!$L$4="€",VLOOKUP(BT34,ERP!$A:$CL,5,0),IF(Index!$L$4="$",VLOOKUP(BT34,ERP!$A:$CL,7,0),IF(Index!$L$4="CHF",VLOOKUP(BT34,ERP!$A:$CL,9,0),IF(Index!$L$4="£",VLOOKUP(BT34,ERP!$A:$CL,11,0),""))))</f>
        <v>6028</v>
      </c>
      <c r="BV34" s="190">
        <v>10105724</v>
      </c>
      <c r="BW34" s="191">
        <f>IF(Index!$L$4="€",VLOOKUP(BV34,ERP!$A:$CL,5,0),IF(Index!$L$4="$",VLOOKUP(BV34,ERP!$A:$CL,7,0),IF(Index!$L$4="CHF",VLOOKUP(BV34,ERP!$A:$CL,9,0),IF(Index!$L$4="£",VLOOKUP(BV34,ERP!$A:$CL,11,0),""))))</f>
        <v>6028</v>
      </c>
      <c r="BX34" s="190">
        <v>10105713</v>
      </c>
      <c r="BY34" s="191">
        <f>IF(Index!$L$4="€",VLOOKUP(BX34,ERP!$A:$CL,5,0),IF(Index!$L$4="$",VLOOKUP(BX34,ERP!$A:$CL,7,0),IF(Index!$L$4="CHF",VLOOKUP(BX34,ERP!$A:$CL,9,0),IF(Index!$L$4="£",VLOOKUP(BX34,ERP!$A:$CL,11,0),""))))</f>
        <v>6028</v>
      </c>
      <c r="BZ34" s="102"/>
      <c r="CA34" s="190">
        <v>10105669</v>
      </c>
      <c r="CB34" s="191">
        <f>IF(Index!$L$4="€",VLOOKUP(CA34,ERP!$A:$CL,5,0),IF(Index!$L$4="$",VLOOKUP(CA34,ERP!$A:$CL,7,0),IF(Index!$L$4="CHF",VLOOKUP(CA34,ERP!$A:$CL,9,0),IF(Index!$L$4="£",VLOOKUP(CA34,ERP!$A:$CL,11,0),""))))</f>
        <v>5199</v>
      </c>
      <c r="CC34" s="205"/>
    </row>
    <row r="35" spans="2:83" ht="12.75" customHeight="1" x14ac:dyDescent="0.25">
      <c r="B35" s="269"/>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015"/>
      <c r="AW35" s="127"/>
      <c r="AX35" s="893"/>
      <c r="AY35" s="893"/>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row>
    <row r="36" spans="2:83" ht="37.5" hidden="1" customHeight="1" outlineLevel="1" x14ac:dyDescent="0.25">
      <c r="E36" s="1044" t="s">
        <v>6038</v>
      </c>
      <c r="F36" s="1040" t="s">
        <v>6006</v>
      </c>
      <c r="G36" s="1041"/>
      <c r="H36" s="1041"/>
      <c r="I36" s="1041"/>
      <c r="J36" s="1041"/>
      <c r="K36" s="1041"/>
      <c r="L36" s="1041"/>
      <c r="M36" s="1041"/>
      <c r="N36" s="1041"/>
      <c r="O36" s="1041"/>
      <c r="P36" s="1041"/>
      <c r="Q36" s="1041"/>
      <c r="R36" s="1041"/>
      <c r="S36" s="1041"/>
      <c r="T36" s="1041"/>
      <c r="U36" s="1041"/>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1042"/>
      <c r="AU36" s="153"/>
      <c r="AV36" s="1015"/>
      <c r="AW36" s="102"/>
      <c r="AX36" s="1031" t="s">
        <v>218</v>
      </c>
      <c r="AY36" s="1043"/>
      <c r="AZ36" s="1031" t="s">
        <v>219</v>
      </c>
      <c r="BA36" s="1043"/>
      <c r="BB36" s="1031" t="s">
        <v>219</v>
      </c>
      <c r="BC36" s="1043"/>
      <c r="BD36" s="1031" t="s">
        <v>220</v>
      </c>
      <c r="BE36" s="1032"/>
      <c r="BF36" s="102"/>
      <c r="BG36" s="1031" t="s">
        <v>2973</v>
      </c>
      <c r="BH36" s="1032"/>
      <c r="BI36" s="102"/>
      <c r="BJ36" s="332"/>
      <c r="BK36" s="110"/>
      <c r="BL36" s="113"/>
      <c r="BM36" s="113"/>
      <c r="BN36" s="113"/>
      <c r="BO36" s="110"/>
      <c r="BP36" s="876"/>
      <c r="BQ36" s="102"/>
      <c r="BR36" s="806"/>
      <c r="BS36" s="806"/>
      <c r="BT36" s="806"/>
      <c r="BU36" s="806"/>
      <c r="BV36" s="806"/>
      <c r="BW36" s="806"/>
      <c r="BX36" s="806"/>
      <c r="BY36" s="806"/>
      <c r="BZ36" s="102"/>
      <c r="CA36" s="806"/>
      <c r="CB36" s="806"/>
      <c r="CC36" s="262"/>
      <c r="CD36" s="102"/>
      <c r="CE36" s="102"/>
    </row>
    <row r="37" spans="2:83" s="116" customFormat="1" ht="26.25" hidden="1" customHeight="1" outlineLevel="1" x14ac:dyDescent="0.25">
      <c r="E37" s="1045"/>
      <c r="F37" s="1047" t="s">
        <v>5856</v>
      </c>
      <c r="G37" s="1048"/>
      <c r="H37" s="1048"/>
      <c r="I37" s="1048"/>
      <c r="J37" s="1048"/>
      <c r="K37" s="1048"/>
      <c r="L37" s="1048"/>
      <c r="M37" s="1048"/>
      <c r="N37" s="1048"/>
      <c r="O37" s="1048"/>
      <c r="P37" s="1048"/>
      <c r="Q37" s="1048"/>
      <c r="R37" s="1048"/>
      <c r="S37" s="1048"/>
      <c r="T37" s="1048"/>
      <c r="U37" s="1048"/>
      <c r="V37" s="1048"/>
      <c r="W37" s="1048"/>
      <c r="X37" s="1048"/>
      <c r="Y37" s="1048"/>
      <c r="Z37" s="1048"/>
      <c r="AA37" s="1048"/>
      <c r="AB37" s="1048"/>
      <c r="AC37" s="1048"/>
      <c r="AD37" s="1048"/>
      <c r="AE37" s="1048"/>
      <c r="AF37" s="1048"/>
      <c r="AG37" s="1048"/>
      <c r="AH37" s="1048"/>
      <c r="AI37" s="1048"/>
      <c r="AJ37" s="1048"/>
      <c r="AK37" s="1048"/>
      <c r="AL37" s="1048"/>
      <c r="AM37" s="1048"/>
      <c r="AN37" s="1048"/>
      <c r="AO37" s="1048"/>
      <c r="AP37" s="1048"/>
      <c r="AQ37" s="1048"/>
      <c r="AR37" s="1048"/>
      <c r="AS37" s="1048"/>
      <c r="AT37" s="1049"/>
      <c r="AU37" s="875"/>
      <c r="AV37" s="1015"/>
      <c r="AW37" s="117"/>
      <c r="AX37" s="869"/>
      <c r="AY37" s="870"/>
      <c r="AZ37" s="869"/>
      <c r="BA37" s="870"/>
      <c r="BB37" s="1038" t="s">
        <v>217</v>
      </c>
      <c r="BC37" s="1039"/>
      <c r="BD37" s="869"/>
      <c r="BE37" s="871"/>
      <c r="BF37" s="102"/>
      <c r="BG37" s="872"/>
      <c r="BH37" s="873"/>
      <c r="BI37" s="102"/>
      <c r="BJ37" s="102"/>
      <c r="BK37" s="110"/>
      <c r="BL37" s="877"/>
      <c r="BM37" s="877"/>
      <c r="BN37" s="877"/>
      <c r="BO37" s="110"/>
      <c r="BP37" s="876"/>
      <c r="BQ37" s="102"/>
      <c r="BR37" s="769"/>
      <c r="BS37" s="806"/>
      <c r="BT37" s="769"/>
      <c r="BU37" s="806"/>
      <c r="BV37" s="769"/>
      <c r="BW37" s="806"/>
      <c r="BX37" s="806"/>
      <c r="BY37" s="806"/>
      <c r="BZ37" s="102"/>
      <c r="CA37" s="878"/>
      <c r="CB37" s="156"/>
      <c r="CC37" s="262"/>
      <c r="CD37" s="117"/>
      <c r="CE37" s="117"/>
    </row>
    <row r="38" spans="2:83" s="116" customFormat="1" ht="15" hidden="1" customHeight="1" outlineLevel="1" x14ac:dyDescent="0.25">
      <c r="B38" s="116" t="s">
        <v>213</v>
      </c>
      <c r="E38" s="1045"/>
      <c r="F38" s="121" t="s">
        <v>206</v>
      </c>
      <c r="G38" s="122"/>
      <c r="H38" s="121" t="s">
        <v>211</v>
      </c>
      <c r="I38" s="122"/>
      <c r="J38" s="121" t="s">
        <v>216</v>
      </c>
      <c r="K38" s="122"/>
      <c r="L38" s="121" t="s">
        <v>205</v>
      </c>
      <c r="M38" s="122"/>
      <c r="N38" s="121" t="s">
        <v>214</v>
      </c>
      <c r="O38" s="122"/>
      <c r="P38" s="121" t="s">
        <v>209</v>
      </c>
      <c r="Q38" s="122"/>
      <c r="R38" s="121" t="s">
        <v>215</v>
      </c>
      <c r="S38" s="122"/>
      <c r="T38" s="121" t="s">
        <v>212</v>
      </c>
      <c r="U38" s="123"/>
      <c r="V38" s="966"/>
      <c r="W38" s="967"/>
      <c r="X38" s="966" t="s">
        <v>2674</v>
      </c>
      <c r="Y38" s="967"/>
      <c r="Z38" s="458"/>
      <c r="AA38" s="121" t="s">
        <v>206</v>
      </c>
      <c r="AB38" s="122"/>
      <c r="AC38" s="121" t="s">
        <v>211</v>
      </c>
      <c r="AD38" s="122"/>
      <c r="AE38" s="121" t="s">
        <v>216</v>
      </c>
      <c r="AF38" s="122"/>
      <c r="AG38" s="121" t="s">
        <v>205</v>
      </c>
      <c r="AH38" s="122"/>
      <c r="AI38" s="121" t="s">
        <v>214</v>
      </c>
      <c r="AJ38" s="122"/>
      <c r="AK38" s="121" t="s">
        <v>209</v>
      </c>
      <c r="AL38" s="122"/>
      <c r="AM38" s="121" t="s">
        <v>215</v>
      </c>
      <c r="AN38" s="122"/>
      <c r="AO38" s="121" t="s">
        <v>212</v>
      </c>
      <c r="AP38" s="122"/>
      <c r="AQ38" s="971" t="s">
        <v>2674</v>
      </c>
      <c r="AR38" s="972"/>
      <c r="AS38" s="971" t="s">
        <v>2675</v>
      </c>
      <c r="AT38" s="972"/>
      <c r="AV38" s="1015"/>
      <c r="AW38" s="117"/>
      <c r="AX38" s="762" t="s">
        <v>221</v>
      </c>
      <c r="AY38" s="780" t="s">
        <v>23</v>
      </c>
      <c r="AZ38" s="762" t="s">
        <v>221</v>
      </c>
      <c r="BA38" s="780" t="s">
        <v>23</v>
      </c>
      <c r="BB38" s="762" t="s">
        <v>221</v>
      </c>
      <c r="BC38" s="780" t="s">
        <v>23</v>
      </c>
      <c r="BD38" s="762" t="s">
        <v>221</v>
      </c>
      <c r="BE38" s="780" t="s">
        <v>23</v>
      </c>
      <c r="BF38" s="102"/>
      <c r="BG38" s="762" t="s">
        <v>221</v>
      </c>
      <c r="BH38" s="780" t="s">
        <v>23</v>
      </c>
      <c r="BI38" s="117"/>
      <c r="BJ38" s="102"/>
      <c r="BK38" s="110"/>
      <c r="BL38" s="110"/>
      <c r="BM38" s="156"/>
      <c r="BN38" s="156"/>
      <c r="BO38" s="110"/>
      <c r="BP38" s="876"/>
      <c r="BQ38" s="102"/>
      <c r="BR38" s="156"/>
      <c r="BS38" s="156"/>
      <c r="BT38" s="156"/>
      <c r="BU38" s="156"/>
      <c r="BV38" s="156"/>
      <c r="BW38" s="156"/>
      <c r="BX38" s="156"/>
      <c r="BY38" s="156"/>
      <c r="BZ38" s="117"/>
      <c r="CA38" s="156"/>
      <c r="CB38" s="156"/>
      <c r="CC38" s="262"/>
      <c r="CD38" s="117"/>
      <c r="CE38" s="117"/>
    </row>
    <row r="39" spans="2:83" s="116" customFormat="1" ht="15" hidden="1" customHeight="1" outlineLevel="1" x14ac:dyDescent="0.2">
      <c r="E39" s="1045"/>
      <c r="F39" s="121"/>
      <c r="G39" s="110"/>
      <c r="H39" s="121"/>
      <c r="I39" s="122"/>
      <c r="J39" s="121"/>
      <c r="K39" s="110"/>
      <c r="L39" s="121"/>
      <c r="M39" s="110"/>
      <c r="N39" s="121"/>
      <c r="O39" s="122"/>
      <c r="P39" s="121"/>
      <c r="Q39" s="122"/>
      <c r="R39" s="131"/>
      <c r="S39" s="110"/>
      <c r="T39" s="121"/>
      <c r="U39" s="123"/>
      <c r="V39" s="700"/>
      <c r="W39" s="781"/>
      <c r="X39" s="700"/>
      <c r="Y39" s="781"/>
      <c r="Z39" s="2"/>
      <c r="AA39" s="121"/>
      <c r="AB39" s="122"/>
      <c r="AC39" s="121"/>
      <c r="AD39" s="122"/>
      <c r="AE39" s="131"/>
      <c r="AF39" s="122"/>
      <c r="AG39" s="121"/>
      <c r="AH39" s="122"/>
      <c r="AI39" s="131"/>
      <c r="AJ39" s="122"/>
      <c r="AK39" s="121"/>
      <c r="AL39" s="122"/>
      <c r="AM39" s="121"/>
      <c r="AN39" s="122"/>
      <c r="AO39" s="121"/>
      <c r="AP39" s="122"/>
      <c r="AQ39" s="132"/>
      <c r="AR39" s="761"/>
      <c r="AS39" s="156"/>
      <c r="AT39" s="761"/>
      <c r="AV39" s="1015"/>
      <c r="AW39" s="117"/>
      <c r="AX39" s="700"/>
      <c r="AY39" s="781" t="str">
        <f>Index!$L$4</f>
        <v>€</v>
      </c>
      <c r="AZ39" s="700"/>
      <c r="BA39" s="781" t="str">
        <f>Index!$L$4</f>
        <v>€</v>
      </c>
      <c r="BB39" s="700"/>
      <c r="BC39" s="781" t="str">
        <f>Index!$L$4</f>
        <v>€</v>
      </c>
      <c r="BD39" s="700"/>
      <c r="BE39" s="781" t="str">
        <f>Index!$L$4</f>
        <v>€</v>
      </c>
      <c r="BF39" s="102"/>
      <c r="BG39" s="700"/>
      <c r="BH39" s="781" t="str">
        <f>Index!$L$4</f>
        <v>€</v>
      </c>
      <c r="BI39" s="117"/>
      <c r="BJ39" s="102"/>
      <c r="BK39" s="110"/>
      <c r="BL39" s="110"/>
      <c r="BM39" s="156"/>
      <c r="BN39" s="156"/>
      <c r="BO39" s="110"/>
      <c r="BP39" s="876"/>
      <c r="BQ39" s="102"/>
      <c r="BR39" s="156"/>
      <c r="BS39" s="156"/>
      <c r="BT39" s="156"/>
      <c r="BU39" s="156"/>
      <c r="BV39" s="156"/>
      <c r="BW39" s="156"/>
      <c r="BX39" s="156"/>
      <c r="BY39" s="156"/>
      <c r="BZ39" s="117"/>
      <c r="CA39" s="156"/>
      <c r="CB39" s="156"/>
      <c r="CC39" s="262"/>
      <c r="CD39" s="117"/>
      <c r="CE39" s="117"/>
    </row>
    <row r="40" spans="2:83" ht="15" hidden="1" customHeight="1" outlineLevel="1" x14ac:dyDescent="0.2">
      <c r="B40" s="269" t="s">
        <v>204</v>
      </c>
      <c r="C40" s="107">
        <f t="shared" ref="C40:C42" si="18">16/10</f>
        <v>1.6</v>
      </c>
      <c r="E40" s="1045"/>
      <c r="F40" s="564">
        <v>426.6</v>
      </c>
      <c r="G40" s="643" t="s">
        <v>207</v>
      </c>
      <c r="H40" s="564">
        <f>ROUND(F40/$C40,0)</f>
        <v>267</v>
      </c>
      <c r="I40" s="565" t="s">
        <v>207</v>
      </c>
      <c r="J40" s="658" t="str">
        <f>H40&amp;" x "&amp;F40</f>
        <v>267 x 426.6</v>
      </c>
      <c r="K40" s="643" t="s">
        <v>207</v>
      </c>
      <c r="L40" s="564">
        <f>F40+(2*P40)</f>
        <v>436.6</v>
      </c>
      <c r="M40" s="643" t="s">
        <v>207</v>
      </c>
      <c r="N40" s="564">
        <f>H40+P40+R40</f>
        <v>277</v>
      </c>
      <c r="O40" s="565" t="s">
        <v>207</v>
      </c>
      <c r="P40" s="564">
        <v>5</v>
      </c>
      <c r="Q40" s="565" t="s">
        <v>207</v>
      </c>
      <c r="R40" s="643">
        <v>5</v>
      </c>
      <c r="S40" s="643" t="s">
        <v>207</v>
      </c>
      <c r="T40" s="311">
        <f>ROUND(SQRT((F40^2)+(H40^2)),0)</f>
        <v>503</v>
      </c>
      <c r="U40" s="312" t="s">
        <v>207</v>
      </c>
      <c r="V40" s="165"/>
      <c r="W40" s="166"/>
      <c r="X40" s="165">
        <f>(F40*10)+430</f>
        <v>4696</v>
      </c>
      <c r="Y40" s="166" t="s">
        <v>2676</v>
      </c>
      <c r="Z40" s="2"/>
      <c r="AA40" s="165">
        <f>ROUND(F40/$B$2,1)</f>
        <v>168</v>
      </c>
      <c r="AB40" s="166" t="s">
        <v>208</v>
      </c>
      <c r="AC40" s="165">
        <f>ROUND(H40/$B$2,1)</f>
        <v>105.1</v>
      </c>
      <c r="AD40" s="166" t="s">
        <v>208</v>
      </c>
      <c r="AE40" s="170" t="str">
        <f>AC40&amp;" x "&amp;AA40</f>
        <v>105.1 x 168</v>
      </c>
      <c r="AF40" s="166" t="s">
        <v>208</v>
      </c>
      <c r="AG40" s="165">
        <f>ROUND(L40/$B$2,1)</f>
        <v>171.9</v>
      </c>
      <c r="AH40" s="166" t="s">
        <v>208</v>
      </c>
      <c r="AI40" s="167">
        <f>ROUND(N40/$B$2,1)</f>
        <v>109.1</v>
      </c>
      <c r="AJ40" s="166" t="s">
        <v>208</v>
      </c>
      <c r="AK40" s="165">
        <f>ROUND(P40/$B$2,1)</f>
        <v>2</v>
      </c>
      <c r="AL40" s="166" t="s">
        <v>208</v>
      </c>
      <c r="AM40" s="165">
        <f>ROUND(R40/$B$2,1)</f>
        <v>2</v>
      </c>
      <c r="AN40" s="166" t="s">
        <v>208</v>
      </c>
      <c r="AO40" s="165">
        <f>ROUND(SQRT((AA40^2)+(AC40^2)),0)</f>
        <v>198</v>
      </c>
      <c r="AP40" s="166" t="s">
        <v>208</v>
      </c>
      <c r="AQ40" s="311"/>
      <c r="AR40" s="312"/>
      <c r="AS40" s="311"/>
      <c r="AT40" s="312"/>
      <c r="AV40" s="1015"/>
      <c r="AW40" s="102"/>
      <c r="AX40" s="171" t="s">
        <v>5910</v>
      </c>
      <c r="AY40" s="172">
        <f>IF(Index!$L$4="€",VLOOKUP(AX40,ERP!$A:$CL,5,0),IF(Index!$L$4="$",VLOOKUP(AX40,ERP!$A:$CL,7,0),IF(Index!$L$4="CHF",VLOOKUP(AX40,ERP!$A:$CL,9,0),IF(Index!$L$4="£",VLOOKUP(AX40,ERP!$A:$CL,11,0),""))))</f>
        <v>11081</v>
      </c>
      <c r="AZ40" s="171" t="s">
        <v>5913</v>
      </c>
      <c r="BA40" s="172">
        <f>IF(Index!$L$4="€",VLOOKUP(AZ40,ERP!$A:$CL,5,0),IF(Index!$L$4="$",VLOOKUP(AZ40,ERP!$A:$CL,7,0),IF(Index!$L$4="CHF",VLOOKUP(AZ40,ERP!$A:$CL,9,0),IF(Index!$L$4="£",VLOOKUP(AZ40,ERP!$A:$CL,11,0),""))))</f>
        <v>11081</v>
      </c>
      <c r="BB40" s="171" t="s">
        <v>5916</v>
      </c>
      <c r="BC40" s="172">
        <f>IF(Index!$L$4="€",VLOOKUP(BB40,ERP!$A:$CL,5,0),IF(Index!$L$4="$",VLOOKUP(BB40,ERP!$A:$CL,7,0),IF(Index!$L$4="CHF",VLOOKUP(BB40,ERP!$A:$CL,9,0),IF(Index!$L$4="£",VLOOKUP(BB40,ERP!$A:$CL,11,0),""))))</f>
        <v>11081</v>
      </c>
      <c r="BD40" s="171" t="s">
        <v>5919</v>
      </c>
      <c r="BE40" s="172">
        <f>IF(Index!$L$4="€",VLOOKUP(BD40,ERP!$A:$CL,5,0),IF(Index!$L$4="$",VLOOKUP(BD40,ERP!$A:$CL,7,0),IF(Index!$L$4="CHF",VLOOKUP(BD40,ERP!$A:$CL,9,0),IF(Index!$L$4="£",VLOOKUP(BD40,ERP!$A:$CL,11,0),""))))</f>
        <v>11081</v>
      </c>
      <c r="BF40" s="102"/>
      <c r="BG40" s="171" t="s">
        <v>5922</v>
      </c>
      <c r="BH40" s="172">
        <f>IF(Index!$L$4="€",VLOOKUP(BG40,ERP!$A:$CL,5,0),IF(Index!$L$4="$",VLOOKUP(BG40,ERP!$A:$CL,7,0),IF(Index!$L$4="CHF",VLOOKUP(BG40,ERP!$A:$CL,9,0),IF(Index!$L$4="£",VLOOKUP(BG40,ERP!$A:$CL,11,0),""))))</f>
        <v>9419</v>
      </c>
      <c r="BI40" s="102"/>
      <c r="BJ40" s="102"/>
      <c r="BK40" s="110"/>
      <c r="BL40" s="110"/>
      <c r="BM40" s="110"/>
      <c r="BN40" s="150"/>
      <c r="BO40" s="110"/>
      <c r="BP40" s="876"/>
      <c r="BQ40" s="102"/>
      <c r="BR40" s="156"/>
      <c r="BS40" s="150"/>
      <c r="BT40" s="156"/>
      <c r="BU40" s="150"/>
      <c r="BV40" s="156"/>
      <c r="BW40" s="150"/>
      <c r="BX40" s="156"/>
      <c r="BY40" s="150"/>
      <c r="BZ40" s="102"/>
      <c r="CA40" s="156"/>
      <c r="CB40" s="150"/>
      <c r="CC40" s="262"/>
      <c r="CD40" s="102"/>
      <c r="CE40" s="102"/>
    </row>
    <row r="41" spans="2:83" ht="12.75" hidden="1" customHeight="1" outlineLevel="1" x14ac:dyDescent="0.2">
      <c r="B41" s="269" t="s">
        <v>204</v>
      </c>
      <c r="C41" s="107">
        <f t="shared" si="18"/>
        <v>1.6</v>
      </c>
      <c r="E41" s="1045"/>
      <c r="F41" s="863">
        <v>447</v>
      </c>
      <c r="G41" s="358" t="s">
        <v>207</v>
      </c>
      <c r="H41" s="863">
        <f>ROUND(F41/$C41,0)</f>
        <v>279</v>
      </c>
      <c r="I41" s="864" t="s">
        <v>207</v>
      </c>
      <c r="J41" s="865" t="str">
        <f>H41&amp;" x "&amp;F41</f>
        <v>279 x 447</v>
      </c>
      <c r="K41" s="358" t="s">
        <v>207</v>
      </c>
      <c r="L41" s="863">
        <f>F41+(2*P41)</f>
        <v>457</v>
      </c>
      <c r="M41" s="358" t="s">
        <v>207</v>
      </c>
      <c r="N41" s="863">
        <f>H41+P41+R41</f>
        <v>289</v>
      </c>
      <c r="O41" s="864" t="s">
        <v>207</v>
      </c>
      <c r="P41" s="863">
        <v>5</v>
      </c>
      <c r="Q41" s="864" t="s">
        <v>207</v>
      </c>
      <c r="R41" s="358">
        <v>5</v>
      </c>
      <c r="S41" s="358" t="s">
        <v>207</v>
      </c>
      <c r="T41" s="355">
        <f>ROUND(SQRT((F41^2)+(H41^2)),0)</f>
        <v>527</v>
      </c>
      <c r="U41" s="356" t="s">
        <v>207</v>
      </c>
      <c r="V41" s="130"/>
      <c r="W41" s="122"/>
      <c r="X41" s="130">
        <f>(F41*10)+570</f>
        <v>5040</v>
      </c>
      <c r="Y41" s="122" t="s">
        <v>2676</v>
      </c>
      <c r="Z41" s="338"/>
      <c r="AA41" s="130">
        <f>ROUND(F41/$B$2,1)</f>
        <v>176</v>
      </c>
      <c r="AB41" s="122" t="s">
        <v>208</v>
      </c>
      <c r="AC41" s="130">
        <f>ROUND(H41/$B$2,1)</f>
        <v>109.8</v>
      </c>
      <c r="AD41" s="122" t="s">
        <v>208</v>
      </c>
      <c r="AE41" s="131" t="str">
        <f>AC41&amp;" x "&amp;AA41</f>
        <v>109.8 x 176</v>
      </c>
      <c r="AF41" s="122" t="s">
        <v>208</v>
      </c>
      <c r="AG41" s="130">
        <f>ROUND(L41/$B$2,1)</f>
        <v>179.9</v>
      </c>
      <c r="AH41" s="122" t="s">
        <v>208</v>
      </c>
      <c r="AI41" s="110">
        <f>ROUND(N41/$B$2,1)</f>
        <v>113.8</v>
      </c>
      <c r="AJ41" s="122" t="s">
        <v>208</v>
      </c>
      <c r="AK41" s="130">
        <f>ROUND(P41/$B$2,1)</f>
        <v>2</v>
      </c>
      <c r="AL41" s="122" t="s">
        <v>208</v>
      </c>
      <c r="AM41" s="130">
        <f>ROUND(R41/$B$2,1)</f>
        <v>2</v>
      </c>
      <c r="AN41" s="122" t="s">
        <v>208</v>
      </c>
      <c r="AO41" s="130">
        <f>ROUND(SQRT((AA41^2)+(AC41^2)),0)</f>
        <v>207</v>
      </c>
      <c r="AP41" s="122" t="s">
        <v>208</v>
      </c>
      <c r="AQ41" s="355"/>
      <c r="AR41" s="356"/>
      <c r="AS41" s="355"/>
      <c r="AT41" s="356"/>
      <c r="AV41" s="1015"/>
      <c r="AW41" s="102"/>
      <c r="AX41" s="132" t="s">
        <v>5911</v>
      </c>
      <c r="AY41" s="126">
        <f>IF(Index!$L$4="€",VLOOKUP(AX41,ERP!$A:$CL,5,0),IF(Index!$L$4="$",VLOOKUP(AX41,ERP!$A:$CL,7,0),IF(Index!$L$4="CHF",VLOOKUP(AX41,ERP!$A:$CL,9,0),IF(Index!$L$4="£",VLOOKUP(AX41,ERP!$A:$CL,11,0),""))))</f>
        <v>12466</v>
      </c>
      <c r="AZ41" s="132" t="s">
        <v>5914</v>
      </c>
      <c r="BA41" s="126">
        <f>IF(Index!$L$4="€",VLOOKUP(AZ41,ERP!$A:$CL,5,0),IF(Index!$L$4="$",VLOOKUP(AZ41,ERP!$A:$CL,7,0),IF(Index!$L$4="CHF",VLOOKUP(AZ41,ERP!$A:$CL,9,0),IF(Index!$L$4="£",VLOOKUP(AZ41,ERP!$A:$CL,11,0),""))))</f>
        <v>12466</v>
      </c>
      <c r="BB41" s="132" t="s">
        <v>5917</v>
      </c>
      <c r="BC41" s="126">
        <f>IF(Index!$L$4="€",VLOOKUP(BB41,ERP!$A:$CL,5,0),IF(Index!$L$4="$",VLOOKUP(BB41,ERP!$A:$CL,7,0),IF(Index!$L$4="CHF",VLOOKUP(BB41,ERP!$A:$CL,9,0),IF(Index!$L$4="£",VLOOKUP(BB41,ERP!$A:$CL,11,0),""))))</f>
        <v>12466</v>
      </c>
      <c r="BD41" s="132" t="s">
        <v>5920</v>
      </c>
      <c r="BE41" s="126">
        <f>IF(Index!$L$4="€",VLOOKUP(BD41,ERP!$A:$CL,5,0),IF(Index!$L$4="$",VLOOKUP(BD41,ERP!$A:$CL,7,0),IF(Index!$L$4="CHF",VLOOKUP(BD41,ERP!$A:$CL,9,0),IF(Index!$L$4="£",VLOOKUP(BD41,ERP!$A:$CL,11,0),""))))</f>
        <v>12466</v>
      </c>
      <c r="BF41" s="102"/>
      <c r="BG41" s="132" t="s">
        <v>5923</v>
      </c>
      <c r="BH41" s="126">
        <f>IF(Index!$L$4="€",VLOOKUP(BG41,ERP!$A:$CL,5,0),IF(Index!$L$4="$",VLOOKUP(BG41,ERP!$A:$CL,7,0),IF(Index!$L$4="CHF",VLOOKUP(BG41,ERP!$A:$CL,9,0),IF(Index!$L$4="£",VLOOKUP(BG41,ERP!$A:$CL,11,0),""))))</f>
        <v>10596</v>
      </c>
      <c r="BI41" s="102"/>
      <c r="BJ41" s="102"/>
      <c r="BK41" s="110"/>
      <c r="BL41" s="110"/>
      <c r="BM41" s="110"/>
      <c r="BN41" s="150"/>
      <c r="BO41" s="110"/>
      <c r="BP41" s="876"/>
      <c r="BQ41" s="102"/>
      <c r="BR41" s="156"/>
      <c r="BS41" s="150"/>
      <c r="BT41" s="156"/>
      <c r="BU41" s="150"/>
      <c r="BV41" s="156"/>
      <c r="BW41" s="150"/>
      <c r="BX41" s="156"/>
      <c r="BY41" s="150"/>
      <c r="BZ41" s="102"/>
      <c r="CA41" s="156"/>
      <c r="CB41" s="150"/>
      <c r="CC41" s="262"/>
      <c r="CD41" s="102"/>
      <c r="CE41" s="102"/>
    </row>
    <row r="42" spans="2:83" ht="12.75" hidden="1" customHeight="1" outlineLevel="1" x14ac:dyDescent="0.2">
      <c r="B42" s="269" t="s">
        <v>204</v>
      </c>
      <c r="C42" s="107">
        <f t="shared" si="18"/>
        <v>1.6</v>
      </c>
      <c r="E42" s="1046"/>
      <c r="F42" s="570">
        <v>487.8</v>
      </c>
      <c r="G42" s="656" t="s">
        <v>207</v>
      </c>
      <c r="H42" s="570">
        <f>ROUND(F42/$C42,0)</f>
        <v>305</v>
      </c>
      <c r="I42" s="571" t="s">
        <v>207</v>
      </c>
      <c r="J42" s="657" t="str">
        <f>H42&amp;" x "&amp;F42</f>
        <v>305 x 487.8</v>
      </c>
      <c r="K42" s="656" t="s">
        <v>207</v>
      </c>
      <c r="L42" s="570">
        <f>F42+(2*P42)</f>
        <v>497.8</v>
      </c>
      <c r="M42" s="656" t="s">
        <v>207</v>
      </c>
      <c r="N42" s="570">
        <f>H42+P42+R42</f>
        <v>315</v>
      </c>
      <c r="O42" s="571" t="s">
        <v>207</v>
      </c>
      <c r="P42" s="570">
        <v>5</v>
      </c>
      <c r="Q42" s="571" t="s">
        <v>207</v>
      </c>
      <c r="R42" s="656">
        <v>5</v>
      </c>
      <c r="S42" s="656" t="s">
        <v>207</v>
      </c>
      <c r="T42" s="378">
        <f>ROUND(SQRT((F42^2)+(H42^2)),0)</f>
        <v>575</v>
      </c>
      <c r="U42" s="379" t="s">
        <v>207</v>
      </c>
      <c r="V42" s="185"/>
      <c r="W42" s="186"/>
      <c r="X42" s="185">
        <f>(F42*10)+570</f>
        <v>5448</v>
      </c>
      <c r="Y42" s="186" t="s">
        <v>2676</v>
      </c>
      <c r="Z42" s="308"/>
      <c r="AA42" s="185">
        <f>ROUND(F42/$B$2,1)</f>
        <v>192</v>
      </c>
      <c r="AB42" s="186" t="s">
        <v>208</v>
      </c>
      <c r="AC42" s="185">
        <f>ROUND(H42/$B$2,1)</f>
        <v>120.1</v>
      </c>
      <c r="AD42" s="186" t="s">
        <v>208</v>
      </c>
      <c r="AE42" s="189" t="str">
        <f>AC42&amp;" x "&amp;AA42</f>
        <v>120.1 x 192</v>
      </c>
      <c r="AF42" s="186" t="s">
        <v>208</v>
      </c>
      <c r="AG42" s="185">
        <f>ROUND(L42/$B$2,1)</f>
        <v>196</v>
      </c>
      <c r="AH42" s="186" t="s">
        <v>208</v>
      </c>
      <c r="AI42" s="187">
        <f>ROUND(N42/$B$2,1)</f>
        <v>124</v>
      </c>
      <c r="AJ42" s="186" t="s">
        <v>208</v>
      </c>
      <c r="AK42" s="185">
        <f>ROUND(P42/$B$2,1)</f>
        <v>2</v>
      </c>
      <c r="AL42" s="186" t="s">
        <v>208</v>
      </c>
      <c r="AM42" s="185">
        <f>ROUND(R42/$B$2,1)</f>
        <v>2</v>
      </c>
      <c r="AN42" s="186" t="s">
        <v>208</v>
      </c>
      <c r="AO42" s="185">
        <f>ROUND(SQRT((AA42^2)+(AC42^2)),0)</f>
        <v>226</v>
      </c>
      <c r="AP42" s="186" t="s">
        <v>208</v>
      </c>
      <c r="AQ42" s="378"/>
      <c r="AR42" s="379"/>
      <c r="AS42" s="378"/>
      <c r="AT42" s="379"/>
      <c r="AV42" s="1016"/>
      <c r="AW42" s="102"/>
      <c r="AX42" s="190" t="s">
        <v>5912</v>
      </c>
      <c r="AY42" s="191">
        <f>IF(Index!$L$4="€",VLOOKUP(AX42,ERP!$A:$CL,5,0),IF(Index!$L$4="$",VLOOKUP(AX42,ERP!$A:$CL,7,0),IF(Index!$L$4="CHF",VLOOKUP(AX42,ERP!$A:$CL,9,0),IF(Index!$L$4="£",VLOOKUP(AX42,ERP!$A:$CL,11,0),""))))</f>
        <v>13851</v>
      </c>
      <c r="AZ42" s="190" t="s">
        <v>5915</v>
      </c>
      <c r="BA42" s="191">
        <f>IF(Index!$L$4="€",VLOOKUP(AZ42,ERP!$A:$CL,5,0),IF(Index!$L$4="$",VLOOKUP(AZ42,ERP!$A:$CL,7,0),IF(Index!$L$4="CHF",VLOOKUP(AZ42,ERP!$A:$CL,9,0),IF(Index!$L$4="£",VLOOKUP(AZ42,ERP!$A:$CL,11,0),""))))</f>
        <v>13851</v>
      </c>
      <c r="BB42" s="190" t="s">
        <v>5918</v>
      </c>
      <c r="BC42" s="191">
        <f>IF(Index!$L$4="€",VLOOKUP(BB42,ERP!$A:$CL,5,0),IF(Index!$L$4="$",VLOOKUP(BB42,ERP!$A:$CL,7,0),IF(Index!$L$4="CHF",VLOOKUP(BB42,ERP!$A:$CL,9,0),IF(Index!$L$4="£",VLOOKUP(BB42,ERP!$A:$CL,11,0),""))))</f>
        <v>13851</v>
      </c>
      <c r="BD42" s="190" t="s">
        <v>5921</v>
      </c>
      <c r="BE42" s="191">
        <f>IF(Index!$L$4="€",VLOOKUP(BD42,ERP!$A:$CL,5,0),IF(Index!$L$4="$",VLOOKUP(BD42,ERP!$A:$CL,7,0),IF(Index!$L$4="CHF",VLOOKUP(BD42,ERP!$A:$CL,9,0),IF(Index!$L$4="£",VLOOKUP(BD42,ERP!$A:$CL,11,0),""))))</f>
        <v>13851</v>
      </c>
      <c r="BF42" s="102"/>
      <c r="BG42" s="190" t="s">
        <v>5924</v>
      </c>
      <c r="BH42" s="191">
        <f>IF(Index!$L$4="€",VLOOKUP(BG42,ERP!$A:$CL,5,0),IF(Index!$L$4="$",VLOOKUP(BG42,ERP!$A:$CL,7,0),IF(Index!$L$4="CHF",VLOOKUP(BG42,ERP!$A:$CL,9,0),IF(Index!$L$4="£",VLOOKUP(BG42,ERP!$A:$CL,11,0),""))))</f>
        <v>11773</v>
      </c>
      <c r="BI42" s="102"/>
      <c r="BJ42" s="102"/>
      <c r="BK42" s="110"/>
      <c r="BL42" s="110"/>
      <c r="BM42" s="110"/>
      <c r="BN42" s="150"/>
      <c r="BO42" s="110"/>
      <c r="BP42" s="876"/>
      <c r="BQ42" s="102"/>
      <c r="BR42" s="156"/>
      <c r="BS42" s="150"/>
      <c r="BT42" s="156"/>
      <c r="BU42" s="150"/>
      <c r="BV42" s="156"/>
      <c r="BW42" s="150"/>
      <c r="BX42" s="156"/>
      <c r="BY42" s="150"/>
      <c r="BZ42" s="102"/>
      <c r="CA42" s="156"/>
      <c r="CB42" s="150"/>
      <c r="CC42" s="262"/>
      <c r="CD42" s="102"/>
      <c r="CE42" s="102"/>
    </row>
    <row r="43" spans="2:83" ht="29.25" customHeight="1" collapsed="1" x14ac:dyDescent="0.25">
      <c r="AV43" s="102"/>
      <c r="AW43" s="102"/>
      <c r="AX43" s="156"/>
      <c r="AY43" s="150"/>
      <c r="AZ43" s="148"/>
      <c r="BA43" s="102"/>
      <c r="BB43" s="148"/>
      <c r="BC43" s="102"/>
      <c r="BD43" s="148"/>
      <c r="BE43" s="102"/>
      <c r="BF43" s="102"/>
      <c r="BG43" s="125"/>
      <c r="BH43" s="125"/>
      <c r="BI43" s="125"/>
    </row>
    <row r="44" spans="2:83" ht="53.25" customHeight="1" x14ac:dyDescent="0.25">
      <c r="F44" s="1009"/>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c r="AS44" s="1010"/>
      <c r="AT44" s="1011"/>
      <c r="AU44" s="215"/>
      <c r="AV44" s="203"/>
      <c r="AW44" s="102"/>
      <c r="AX44" s="1005" t="s">
        <v>256</v>
      </c>
      <c r="AY44" s="1012"/>
      <c r="AZ44" s="1012"/>
      <c r="BA44" s="1012"/>
      <c r="BB44" s="1012"/>
      <c r="BC44" s="1012"/>
      <c r="BD44" s="1012"/>
      <c r="BE44" s="1008"/>
      <c r="BF44" s="102"/>
      <c r="BG44" s="1005" t="s">
        <v>231</v>
      </c>
      <c r="BH44" s="1008"/>
      <c r="BI44" s="102"/>
      <c r="BK44" s="110"/>
      <c r="BO44" s="110"/>
      <c r="BP44" s="203"/>
      <c r="BR44" s="1005" t="s">
        <v>256</v>
      </c>
      <c r="BS44" s="1006"/>
      <c r="BT44" s="1006"/>
      <c r="BU44" s="1006"/>
      <c r="BV44" s="1006"/>
      <c r="BW44" s="1006"/>
      <c r="BX44" s="1006"/>
      <c r="BY44" s="1007"/>
      <c r="BZ44" s="102"/>
      <c r="CA44" s="1005" t="s">
        <v>231</v>
      </c>
      <c r="CB44" s="1008"/>
      <c r="CC44" s="205"/>
    </row>
    <row r="45" spans="2:83" ht="37.5" customHeight="1" x14ac:dyDescent="0.25">
      <c r="F45" s="962" t="s">
        <v>2691</v>
      </c>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c r="AM45" s="963"/>
      <c r="AN45" s="963"/>
      <c r="AO45" s="963"/>
      <c r="AP45" s="963"/>
      <c r="AQ45" s="963"/>
      <c r="AR45" s="963"/>
      <c r="AS45" s="963"/>
      <c r="AT45" s="964"/>
      <c r="AU45" s="153"/>
      <c r="AV45" s="960" t="s">
        <v>229</v>
      </c>
      <c r="AW45" s="102"/>
      <c r="AX45" s="948" t="s">
        <v>218</v>
      </c>
      <c r="AY45" s="949"/>
      <c r="AZ45" s="948" t="s">
        <v>219</v>
      </c>
      <c r="BA45" s="956"/>
      <c r="BB45" s="948" t="s">
        <v>219</v>
      </c>
      <c r="BC45" s="956"/>
      <c r="BD45" s="948" t="s">
        <v>220</v>
      </c>
      <c r="BE45" s="949"/>
      <c r="BF45" s="102"/>
      <c r="BG45" s="948" t="s">
        <v>2973</v>
      </c>
      <c r="BH45" s="949"/>
      <c r="BI45" s="102"/>
      <c r="BJ45" s="395"/>
      <c r="BK45" s="110"/>
      <c r="BL45" s="957" t="s">
        <v>2691</v>
      </c>
      <c r="BM45" s="958"/>
      <c r="BN45" s="959"/>
      <c r="BO45" s="110"/>
      <c r="BP45" s="960" t="s">
        <v>229</v>
      </c>
      <c r="BR45" s="948" t="s">
        <v>218</v>
      </c>
      <c r="BS45" s="949"/>
      <c r="BT45" s="1003" t="s">
        <v>219</v>
      </c>
      <c r="BU45" s="1004"/>
      <c r="BV45" s="1003" t="s">
        <v>219</v>
      </c>
      <c r="BW45" s="1004"/>
      <c r="BX45" s="1003" t="s">
        <v>220</v>
      </c>
      <c r="BY45" s="1013"/>
      <c r="BZ45" s="102"/>
      <c r="CA45" s="948" t="s">
        <v>2973</v>
      </c>
      <c r="CB45" s="949"/>
      <c r="CC45" s="205"/>
    </row>
    <row r="46" spans="2:83" s="116" customFormat="1" ht="26.25" x14ac:dyDescent="0.25">
      <c r="F46" s="951" t="s">
        <v>5249</v>
      </c>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3"/>
      <c r="AU46" s="875"/>
      <c r="AV46" s="961"/>
      <c r="AW46" s="117"/>
      <c r="AX46" s="160"/>
      <c r="AY46" s="162"/>
      <c r="AZ46" s="160"/>
      <c r="BA46" s="161"/>
      <c r="BB46" s="954" t="s">
        <v>217</v>
      </c>
      <c r="BC46" s="1002"/>
      <c r="BD46" s="160"/>
      <c r="BE46" s="162"/>
      <c r="BF46" s="102"/>
      <c r="BG46" s="163"/>
      <c r="BH46" s="164"/>
      <c r="BI46" s="102"/>
      <c r="BJ46" s="107"/>
      <c r="BK46" s="110"/>
      <c r="BL46" s="968" t="s">
        <v>5249</v>
      </c>
      <c r="BM46" s="969"/>
      <c r="BN46" s="970"/>
      <c r="BO46" s="110"/>
      <c r="BP46" s="961"/>
      <c r="BQ46" s="107"/>
      <c r="BR46" s="160"/>
      <c r="BS46" s="162"/>
      <c r="BT46" s="160"/>
      <c r="BU46" s="161"/>
      <c r="BV46" s="954" t="s">
        <v>217</v>
      </c>
      <c r="BW46" s="1002"/>
      <c r="BX46" s="160"/>
      <c r="BY46" s="162"/>
      <c r="BZ46" s="102"/>
      <c r="CA46" s="163"/>
      <c r="CB46" s="164"/>
      <c r="CC46" s="205"/>
    </row>
    <row r="47" spans="2:83" s="116" customFormat="1" ht="15" customHeight="1" x14ac:dyDescent="0.25">
      <c r="B47" s="116" t="s">
        <v>213</v>
      </c>
      <c r="F47" s="121" t="s">
        <v>206</v>
      </c>
      <c r="G47" s="122"/>
      <c r="H47" s="121" t="s">
        <v>211</v>
      </c>
      <c r="I47" s="122"/>
      <c r="J47" s="121" t="s">
        <v>216</v>
      </c>
      <c r="K47" s="122"/>
      <c r="L47" s="121" t="s">
        <v>205</v>
      </c>
      <c r="M47" s="122"/>
      <c r="N47" s="121" t="s">
        <v>214</v>
      </c>
      <c r="O47" s="122"/>
      <c r="P47" s="121" t="s">
        <v>209</v>
      </c>
      <c r="Q47" s="122"/>
      <c r="R47" s="121" t="s">
        <v>215</v>
      </c>
      <c r="S47" s="122"/>
      <c r="T47" s="121" t="s">
        <v>212</v>
      </c>
      <c r="U47" s="123"/>
      <c r="V47" s="971" t="s">
        <v>2674</v>
      </c>
      <c r="W47" s="972"/>
      <c r="X47" s="971" t="s">
        <v>2675</v>
      </c>
      <c r="Y47" s="972"/>
      <c r="Z47" s="110"/>
      <c r="AA47" s="121" t="s">
        <v>211</v>
      </c>
      <c r="AB47" s="122"/>
      <c r="AC47" s="121" t="s">
        <v>211</v>
      </c>
      <c r="AD47" s="122"/>
      <c r="AE47" s="121" t="s">
        <v>216</v>
      </c>
      <c r="AF47" s="122"/>
      <c r="AG47" s="121" t="s">
        <v>205</v>
      </c>
      <c r="AH47" s="122"/>
      <c r="AI47" s="121" t="s">
        <v>214</v>
      </c>
      <c r="AJ47" s="122"/>
      <c r="AK47" s="121" t="s">
        <v>209</v>
      </c>
      <c r="AL47" s="122"/>
      <c r="AM47" s="121" t="s">
        <v>215</v>
      </c>
      <c r="AN47" s="122"/>
      <c r="AO47" s="121" t="s">
        <v>212</v>
      </c>
      <c r="AP47" s="122"/>
      <c r="AQ47" s="971" t="s">
        <v>2674</v>
      </c>
      <c r="AR47" s="972"/>
      <c r="AS47" s="971" t="s">
        <v>2675</v>
      </c>
      <c r="AT47" s="972"/>
      <c r="AV47" s="961"/>
      <c r="AW47" s="117"/>
      <c r="AX47" s="762" t="s">
        <v>221</v>
      </c>
      <c r="AY47" s="780" t="s">
        <v>23</v>
      </c>
      <c r="AZ47" s="762" t="s">
        <v>221</v>
      </c>
      <c r="BA47" s="780" t="s">
        <v>23</v>
      </c>
      <c r="BB47" s="762" t="s">
        <v>221</v>
      </c>
      <c r="BC47" s="780" t="s">
        <v>23</v>
      </c>
      <c r="BD47" s="762" t="s">
        <v>221</v>
      </c>
      <c r="BE47" s="780" t="s">
        <v>23</v>
      </c>
      <c r="BF47" s="102"/>
      <c r="BG47" s="762" t="s">
        <v>221</v>
      </c>
      <c r="BH47" s="780" t="s">
        <v>23</v>
      </c>
      <c r="BI47" s="117"/>
      <c r="BJ47" s="107"/>
      <c r="BK47" s="110"/>
      <c r="BL47" s="788" t="s">
        <v>1</v>
      </c>
      <c r="BM47" s="762" t="s">
        <v>221</v>
      </c>
      <c r="BN47" s="780" t="s">
        <v>23</v>
      </c>
      <c r="BO47" s="110"/>
      <c r="BP47" s="961"/>
      <c r="BQ47" s="107"/>
      <c r="BR47" s="762" t="s">
        <v>221</v>
      </c>
      <c r="BS47" s="780" t="s">
        <v>23</v>
      </c>
      <c r="BT47" s="762" t="s">
        <v>221</v>
      </c>
      <c r="BU47" s="780" t="s">
        <v>23</v>
      </c>
      <c r="BV47" s="762" t="s">
        <v>221</v>
      </c>
      <c r="BW47" s="780" t="s">
        <v>23</v>
      </c>
      <c r="BX47" s="762" t="s">
        <v>221</v>
      </c>
      <c r="BY47" s="780" t="s">
        <v>23</v>
      </c>
      <c r="BZ47" s="117"/>
      <c r="CA47" s="762" t="s">
        <v>221</v>
      </c>
      <c r="CB47" s="780" t="s">
        <v>23</v>
      </c>
      <c r="CC47" s="205"/>
    </row>
    <row r="48" spans="2:83" s="116" customFormat="1" ht="15" customHeight="1" x14ac:dyDescent="0.25">
      <c r="F48" s="121"/>
      <c r="G48" s="110"/>
      <c r="H48" s="121"/>
      <c r="I48" s="122"/>
      <c r="J48" s="121"/>
      <c r="K48" s="110"/>
      <c r="L48" s="121"/>
      <c r="M48" s="110"/>
      <c r="N48" s="121"/>
      <c r="O48" s="122"/>
      <c r="P48" s="121"/>
      <c r="Q48" s="122"/>
      <c r="R48" s="131"/>
      <c r="S48" s="110"/>
      <c r="T48" s="121"/>
      <c r="U48" s="123"/>
      <c r="V48" s="132"/>
      <c r="W48" s="761"/>
      <c r="X48" s="132"/>
      <c r="Y48" s="761"/>
      <c r="Z48" s="110"/>
      <c r="AA48" s="121"/>
      <c r="AB48" s="122"/>
      <c r="AC48" s="121"/>
      <c r="AD48" s="122"/>
      <c r="AE48" s="131"/>
      <c r="AF48" s="122"/>
      <c r="AG48" s="121"/>
      <c r="AH48" s="122"/>
      <c r="AI48" s="131"/>
      <c r="AJ48" s="122"/>
      <c r="AK48" s="121"/>
      <c r="AL48" s="122"/>
      <c r="AM48" s="121"/>
      <c r="AN48" s="122"/>
      <c r="AO48" s="121"/>
      <c r="AP48" s="122"/>
      <c r="AQ48" s="132"/>
      <c r="AR48" s="761"/>
      <c r="AS48" s="156"/>
      <c r="AT48" s="761"/>
      <c r="AV48" s="961"/>
      <c r="AW48" s="117"/>
      <c r="AX48" s="700"/>
      <c r="AY48" s="781" t="str">
        <f>Index!$L$4</f>
        <v>€</v>
      </c>
      <c r="AZ48" s="700"/>
      <c r="BA48" s="781" t="str">
        <f>Index!$L$4</f>
        <v>€</v>
      </c>
      <c r="BB48" s="700"/>
      <c r="BC48" s="781" t="str">
        <f>Index!$L$4</f>
        <v>€</v>
      </c>
      <c r="BD48" s="700"/>
      <c r="BE48" s="781" t="str">
        <f>Index!$L$4</f>
        <v>€</v>
      </c>
      <c r="BF48" s="102"/>
      <c r="BG48" s="700"/>
      <c r="BH48" s="781" t="str">
        <f>Index!$L$4</f>
        <v>€</v>
      </c>
      <c r="BI48" s="117"/>
      <c r="BJ48" s="107"/>
      <c r="BK48" s="110"/>
      <c r="BL48" s="701"/>
      <c r="BM48" s="700"/>
      <c r="BN48" s="781" t="str">
        <f>Index!$L$4</f>
        <v>€</v>
      </c>
      <c r="BO48" s="110"/>
      <c r="BP48" s="961"/>
      <c r="BQ48" s="107"/>
      <c r="BR48" s="700"/>
      <c r="BS48" s="781" t="str">
        <f>Index!$L$4</f>
        <v>€</v>
      </c>
      <c r="BT48" s="700"/>
      <c r="BU48" s="781" t="str">
        <f>Index!$L$4</f>
        <v>€</v>
      </c>
      <c r="BV48" s="700"/>
      <c r="BW48" s="781" t="str">
        <f>Index!$L$4</f>
        <v>€</v>
      </c>
      <c r="BX48" s="700"/>
      <c r="BY48" s="781" t="str">
        <f>Index!$L$4</f>
        <v>€</v>
      </c>
      <c r="BZ48" s="117"/>
      <c r="CA48" s="700"/>
      <c r="CB48" s="781" t="str">
        <f>Index!$L$4</f>
        <v>€</v>
      </c>
      <c r="CC48" s="205"/>
    </row>
    <row r="49" spans="2:83" ht="15" customHeight="1" x14ac:dyDescent="0.25">
      <c r="B49" s="269" t="s">
        <v>210</v>
      </c>
      <c r="C49" s="107">
        <f>16/9</f>
        <v>1.7777777777777777</v>
      </c>
      <c r="F49" s="165">
        <v>190</v>
      </c>
      <c r="G49" s="167" t="s">
        <v>207</v>
      </c>
      <c r="H49" s="665">
        <f t="shared" ref="H49:H59" si="19">ROUND(F49/$C49,0)</f>
        <v>107</v>
      </c>
      <c r="I49" s="166" t="s">
        <v>207</v>
      </c>
      <c r="J49" s="168" t="str">
        <f t="shared" ref="J49:J59" si="20">H49&amp;" x "&amp;F49</f>
        <v>107 x 190</v>
      </c>
      <c r="K49" s="167" t="s">
        <v>207</v>
      </c>
      <c r="L49" s="165">
        <f t="shared" ref="L49:L59" si="21">F49+(2*P49)</f>
        <v>200</v>
      </c>
      <c r="M49" s="167" t="s">
        <v>207</v>
      </c>
      <c r="N49" s="665">
        <f>H49+P49+R49</f>
        <v>117</v>
      </c>
      <c r="O49" s="166" t="s">
        <v>207</v>
      </c>
      <c r="P49" s="165">
        <v>5</v>
      </c>
      <c r="Q49" s="166" t="s">
        <v>207</v>
      </c>
      <c r="R49" s="167">
        <v>5</v>
      </c>
      <c r="S49" s="167" t="s">
        <v>207</v>
      </c>
      <c r="T49" s="196">
        <f t="shared" ref="T49:T59" si="22">ROUND(SQRT((F49^2)+(H49^2)),0)</f>
        <v>218</v>
      </c>
      <c r="U49" s="197" t="s">
        <v>207</v>
      </c>
      <c r="V49" s="165">
        <f>X49+30</f>
        <v>2378</v>
      </c>
      <c r="W49" s="166" t="s">
        <v>2676</v>
      </c>
      <c r="X49" s="165">
        <f t="shared" ref="X49:X59" si="23">(F49*10)+448</f>
        <v>2348</v>
      </c>
      <c r="Y49" s="166" t="s">
        <v>2676</v>
      </c>
      <c r="Z49" s="102"/>
      <c r="AA49" s="196">
        <f t="shared" ref="AA49:AA59" si="24">ROUND(F49/$B$2,1)</f>
        <v>74.8</v>
      </c>
      <c r="AB49" s="197" t="s">
        <v>208</v>
      </c>
      <c r="AC49" s="196">
        <f t="shared" ref="AC49:AC59" si="25">ROUND(H49/$B$2,1)</f>
        <v>42.1</v>
      </c>
      <c r="AD49" s="197" t="s">
        <v>208</v>
      </c>
      <c r="AE49" s="170" t="str">
        <f>AC49&amp;" x "&amp;AA49</f>
        <v>42.1 x 74.8</v>
      </c>
      <c r="AF49" s="197" t="s">
        <v>208</v>
      </c>
      <c r="AG49" s="196">
        <f t="shared" ref="AG49:AG59" si="26">ROUND(L49/$B$2,1)</f>
        <v>78.7</v>
      </c>
      <c r="AH49" s="197" t="s">
        <v>208</v>
      </c>
      <c r="AI49" s="216">
        <f t="shared" ref="AI49:AI59" si="27">ROUND(N49/$B$2,1)</f>
        <v>46.1</v>
      </c>
      <c r="AJ49" s="197" t="s">
        <v>208</v>
      </c>
      <c r="AK49" s="196">
        <f t="shared" ref="AK49:AK59" si="28">ROUND(P49/$B$2,1)</f>
        <v>2</v>
      </c>
      <c r="AL49" s="197" t="s">
        <v>208</v>
      </c>
      <c r="AM49" s="196">
        <f t="shared" ref="AM49:AM59" si="29">ROUND(R49/$B$2,1)</f>
        <v>2</v>
      </c>
      <c r="AN49" s="197" t="s">
        <v>208</v>
      </c>
      <c r="AO49" s="165">
        <f>ROUND(SQRT((AA49^2)+(AC49^2)),0)</f>
        <v>86</v>
      </c>
      <c r="AP49" s="166" t="s">
        <v>208</v>
      </c>
      <c r="AQ49" s="165">
        <f t="shared" ref="AQ49:AQ59" si="30">ROUND((V49/10)/$B$2,1)</f>
        <v>93.6</v>
      </c>
      <c r="AR49" s="166" t="s">
        <v>208</v>
      </c>
      <c r="AS49" s="167">
        <f t="shared" ref="AS49:AS59" si="31">ROUND((X49/10)/$B$2,1)</f>
        <v>92.4</v>
      </c>
      <c r="AT49" s="166" t="s">
        <v>208</v>
      </c>
      <c r="AV49" s="961"/>
      <c r="AW49" s="102"/>
      <c r="AX49" s="171">
        <v>10101604</v>
      </c>
      <c r="AY49" s="172">
        <f>IF(Index!$L$4="€",VLOOKUP(AX49,ERP!$A:$CL,5,0),IF(Index!$L$4="$",VLOOKUP(AX49,ERP!$A:$CL,7,0),IF(Index!$L$4="CHF",VLOOKUP(AX49,ERP!$A:$CL,9,0),IF(Index!$L$4="£",VLOOKUP(AX49,ERP!$A:$CL,11,0),""))))</f>
        <v>3420</v>
      </c>
      <c r="AZ49" s="171">
        <v>10101615</v>
      </c>
      <c r="BA49" s="172">
        <f>IF(Index!$L$4="€",VLOOKUP(AZ49,ERP!$A:$CL,5,0),IF(Index!$L$4="$",VLOOKUP(AZ49,ERP!$A:$CL,7,0),IF(Index!$L$4="CHF",VLOOKUP(AZ49,ERP!$A:$CL,9,0),IF(Index!$L$4="£",VLOOKUP(AZ49,ERP!$A:$CL,11,0),""))))</f>
        <v>3420</v>
      </c>
      <c r="BB49" s="171">
        <v>10101637</v>
      </c>
      <c r="BC49" s="172">
        <f>IF(Index!$L$4="€",VLOOKUP(BB49,ERP!$A:$CL,5,0),IF(Index!$L$4="$",VLOOKUP(BB49,ERP!$A:$CL,7,0),IF(Index!$L$4="CHF",VLOOKUP(BB49,ERP!$A:$CL,9,0),IF(Index!$L$4="£",VLOOKUP(BB49,ERP!$A:$CL,11,0),""))))</f>
        <v>3420</v>
      </c>
      <c r="BD49" s="171">
        <v>10101626</v>
      </c>
      <c r="BE49" s="172">
        <f>IF(Index!$L$4="€",VLOOKUP(BD49,ERP!$A:$CL,5,0),IF(Index!$L$4="$",VLOOKUP(BD49,ERP!$A:$CL,7,0),IF(Index!$L$4="CHF",VLOOKUP(BD49,ERP!$A:$CL,9,0),IF(Index!$L$4="£",VLOOKUP(BD49,ERP!$A:$CL,11,0),""))))</f>
        <v>3420</v>
      </c>
      <c r="BF49" s="102"/>
      <c r="BG49" s="171">
        <v>10101582</v>
      </c>
      <c r="BH49" s="172">
        <f>IF(Index!$L$4="€",VLOOKUP(BG49,ERP!$A:$CL,5,0),IF(Index!$L$4="$",VLOOKUP(BG49,ERP!$A:$CL,7,0),IF(Index!$L$4="CHF",VLOOKUP(BG49,ERP!$A:$CL,9,0),IF(Index!$L$4="£",VLOOKUP(BG49,ERP!$A:$CL,11,0),""))))</f>
        <v>2994</v>
      </c>
      <c r="BI49" s="102"/>
      <c r="BK49" s="110"/>
      <c r="BL49" s="256" t="s">
        <v>189</v>
      </c>
      <c r="BM49" s="244">
        <v>10800193</v>
      </c>
      <c r="BN49" s="237">
        <f>IF(Index!$L$4="€",VLOOKUP(BM49,ERP!$A:$CL,5,0),IF(Index!$L$4="$",VLOOKUP(BM49,ERP!$A:$CL,7,0),IF(Index!$L$4="CHF",VLOOKUP(BM49,ERP!$A:$CL,9,0),IF(Index!$L$4="£",VLOOKUP(BM49,ERP!$A:$CL,11,0),""))))</f>
        <v>515</v>
      </c>
      <c r="BO49" s="110"/>
      <c r="BP49" s="961"/>
      <c r="BR49" s="171">
        <v>10105604</v>
      </c>
      <c r="BS49" s="172">
        <f>IF(Index!$L$4="€",VLOOKUP(BR49,ERP!$A:$CL,5,0),IF(Index!$L$4="$",VLOOKUP(BR49,ERP!$A:$CL,7,0),IF(Index!$L$4="CHF",VLOOKUP(BR49,ERP!$A:$CL,9,0),IF(Index!$L$4="£",VLOOKUP(BR49,ERP!$A:$CL,11,0),""))))</f>
        <v>2981</v>
      </c>
      <c r="BT49" s="171">
        <v>10105615</v>
      </c>
      <c r="BU49" s="172">
        <f>IF(Index!$L$4="€",VLOOKUP(BT49,ERP!$A:$CL,5,0),IF(Index!$L$4="$",VLOOKUP(BT49,ERP!$A:$CL,7,0),IF(Index!$L$4="CHF",VLOOKUP(BT49,ERP!$A:$CL,9,0),IF(Index!$L$4="£",VLOOKUP(BT49,ERP!$A:$CL,11,0),""))))</f>
        <v>2981</v>
      </c>
      <c r="BV49" s="171">
        <v>10105637</v>
      </c>
      <c r="BW49" s="172">
        <f>IF(Index!$L$4="€",VLOOKUP(BV49,ERP!$A:$CL,5,0),IF(Index!$L$4="$",VLOOKUP(BV49,ERP!$A:$CL,7,0),IF(Index!$L$4="CHF",VLOOKUP(BV49,ERP!$A:$CL,9,0),IF(Index!$L$4="£",VLOOKUP(BV49,ERP!$A:$CL,11,0),""))))</f>
        <v>2981</v>
      </c>
      <c r="BX49" s="171">
        <v>10105626</v>
      </c>
      <c r="BY49" s="172">
        <f>IF(Index!$L$4="€",VLOOKUP(BX49,ERP!$A:$CL,5,0),IF(Index!$L$4="$",VLOOKUP(BX49,ERP!$A:$CL,7,0),IF(Index!$L$4="CHF",VLOOKUP(BX49,ERP!$A:$CL,9,0),IF(Index!$L$4="£",VLOOKUP(BX49,ERP!$A:$CL,11,0),""))))</f>
        <v>2981</v>
      </c>
      <c r="BZ49" s="102"/>
      <c r="CA49" s="171">
        <v>10105582</v>
      </c>
      <c r="CB49" s="172">
        <f>IF(Index!$L$4="€",VLOOKUP(CA49,ERP!$A:$CL,5,0),IF(Index!$L$4="$",VLOOKUP(CA49,ERP!$A:$CL,7,0),IF(Index!$L$4="CHF",VLOOKUP(CA49,ERP!$A:$CL,9,0),IF(Index!$L$4="£",VLOOKUP(CA49,ERP!$A:$CL,11,0),""))))</f>
        <v>2532</v>
      </c>
      <c r="CC49" s="205"/>
    </row>
    <row r="50" spans="2:83" ht="12.75" customHeight="1" x14ac:dyDescent="0.25">
      <c r="B50" s="269" t="s">
        <v>210</v>
      </c>
      <c r="C50" s="107">
        <f t="shared" ref="C50:C59" si="32">16/9</f>
        <v>1.7777777777777777</v>
      </c>
      <c r="F50" s="136">
        <v>210</v>
      </c>
      <c r="G50" s="222" t="s">
        <v>207</v>
      </c>
      <c r="H50" s="136">
        <f t="shared" si="19"/>
        <v>118</v>
      </c>
      <c r="I50" s="419" t="s">
        <v>207</v>
      </c>
      <c r="J50" s="666" t="str">
        <f t="shared" si="20"/>
        <v>118 x 210</v>
      </c>
      <c r="K50" s="222" t="s">
        <v>207</v>
      </c>
      <c r="L50" s="136">
        <f t="shared" si="21"/>
        <v>220</v>
      </c>
      <c r="M50" s="222" t="s">
        <v>207</v>
      </c>
      <c r="N50" s="136">
        <f t="shared" ref="N50:N59" si="33">H50+P50+R50</f>
        <v>128</v>
      </c>
      <c r="O50" s="419" t="s">
        <v>207</v>
      </c>
      <c r="P50" s="136">
        <v>5</v>
      </c>
      <c r="Q50" s="419" t="s">
        <v>207</v>
      </c>
      <c r="R50" s="222">
        <v>5</v>
      </c>
      <c r="S50" s="222" t="s">
        <v>207</v>
      </c>
      <c r="T50" s="153">
        <f t="shared" si="22"/>
        <v>241</v>
      </c>
      <c r="U50" s="151" t="s">
        <v>207</v>
      </c>
      <c r="V50" s="130">
        <f t="shared" ref="V50:V59" si="34">X50+30</f>
        <v>2578</v>
      </c>
      <c r="W50" s="122" t="s">
        <v>2676</v>
      </c>
      <c r="X50" s="130">
        <f t="shared" si="23"/>
        <v>2548</v>
      </c>
      <c r="Y50" s="122" t="s">
        <v>2676</v>
      </c>
      <c r="Z50" s="102"/>
      <c r="AA50" s="153">
        <f t="shared" si="24"/>
        <v>82.7</v>
      </c>
      <c r="AB50" s="151" t="s">
        <v>208</v>
      </c>
      <c r="AC50" s="153">
        <f t="shared" si="25"/>
        <v>46.5</v>
      </c>
      <c r="AD50" s="151" t="s">
        <v>208</v>
      </c>
      <c r="AE50" s="131" t="str">
        <f t="shared" ref="AE50:AE59" si="35">AC50&amp;" x "&amp;AA50</f>
        <v>46.5 x 82.7</v>
      </c>
      <c r="AF50" s="151" t="s">
        <v>208</v>
      </c>
      <c r="AG50" s="153">
        <f t="shared" si="26"/>
        <v>86.6</v>
      </c>
      <c r="AH50" s="151" t="s">
        <v>208</v>
      </c>
      <c r="AI50" s="107">
        <f t="shared" si="27"/>
        <v>50.4</v>
      </c>
      <c r="AJ50" s="151" t="s">
        <v>208</v>
      </c>
      <c r="AK50" s="153">
        <f t="shared" si="28"/>
        <v>2</v>
      </c>
      <c r="AL50" s="151" t="s">
        <v>208</v>
      </c>
      <c r="AM50" s="153">
        <f t="shared" si="29"/>
        <v>2</v>
      </c>
      <c r="AN50" s="151" t="s">
        <v>208</v>
      </c>
      <c r="AO50" s="130">
        <f t="shared" ref="AO50:AO58" si="36">ROUND(SQRT((AA50^2)+(AC50^2)),0)</f>
        <v>95</v>
      </c>
      <c r="AP50" s="122" t="s">
        <v>208</v>
      </c>
      <c r="AQ50" s="130">
        <f t="shared" si="30"/>
        <v>101.5</v>
      </c>
      <c r="AR50" s="122" t="s">
        <v>208</v>
      </c>
      <c r="AS50" s="110">
        <f t="shared" si="31"/>
        <v>100.3</v>
      </c>
      <c r="AT50" s="122" t="s">
        <v>208</v>
      </c>
      <c r="AV50" s="961"/>
      <c r="AW50" s="102"/>
      <c r="AX50" s="132">
        <v>10101605</v>
      </c>
      <c r="AY50" s="126">
        <f>IF(Index!$L$4="€",VLOOKUP(AX50,ERP!$A:$CL,5,0),IF(Index!$L$4="$",VLOOKUP(AX50,ERP!$A:$CL,7,0),IF(Index!$L$4="CHF",VLOOKUP(AX50,ERP!$A:$CL,9,0),IF(Index!$L$4="£",VLOOKUP(AX50,ERP!$A:$CL,11,0),""))))</f>
        <v>3659</v>
      </c>
      <c r="AZ50" s="132">
        <v>10101616</v>
      </c>
      <c r="BA50" s="126">
        <f>IF(Index!$L$4="€",VLOOKUP(AZ50,ERP!$A:$CL,5,0),IF(Index!$L$4="$",VLOOKUP(AZ50,ERP!$A:$CL,7,0),IF(Index!$L$4="CHF",VLOOKUP(AZ50,ERP!$A:$CL,9,0),IF(Index!$L$4="£",VLOOKUP(AZ50,ERP!$A:$CL,11,0),""))))</f>
        <v>3659</v>
      </c>
      <c r="BB50" s="132">
        <v>10101638</v>
      </c>
      <c r="BC50" s="126">
        <f>IF(Index!$L$4="€",VLOOKUP(BB50,ERP!$A:$CL,5,0),IF(Index!$L$4="$",VLOOKUP(BB50,ERP!$A:$CL,7,0),IF(Index!$L$4="CHF",VLOOKUP(BB50,ERP!$A:$CL,9,0),IF(Index!$L$4="£",VLOOKUP(BB50,ERP!$A:$CL,11,0),""))))</f>
        <v>3659</v>
      </c>
      <c r="BD50" s="132">
        <v>10101627</v>
      </c>
      <c r="BE50" s="126">
        <f>IF(Index!$L$4="€",VLOOKUP(BD50,ERP!$A:$CL,5,0),IF(Index!$L$4="$",VLOOKUP(BD50,ERP!$A:$CL,7,0),IF(Index!$L$4="CHF",VLOOKUP(BD50,ERP!$A:$CL,9,0),IF(Index!$L$4="£",VLOOKUP(BD50,ERP!$A:$CL,11,0),""))))</f>
        <v>3659</v>
      </c>
      <c r="BF50" s="102"/>
      <c r="BG50" s="132">
        <v>10101583</v>
      </c>
      <c r="BH50" s="126">
        <f>IF(Index!$L$4="€",VLOOKUP(BG50,ERP!$A:$CL,5,0),IF(Index!$L$4="$",VLOOKUP(BG50,ERP!$A:$CL,7,0),IF(Index!$L$4="CHF",VLOOKUP(BG50,ERP!$A:$CL,9,0),IF(Index!$L$4="£",VLOOKUP(BG50,ERP!$A:$CL,11,0),""))))</f>
        <v>3201</v>
      </c>
      <c r="BI50" s="102"/>
      <c r="BK50" s="110"/>
      <c r="BL50" s="135" t="s">
        <v>190</v>
      </c>
      <c r="BM50" s="136">
        <v>10800194</v>
      </c>
      <c r="BN50" s="137">
        <f>IF(Index!$L$4="€",VLOOKUP(BM50,ERP!$A:$CL,5,0),IF(Index!$L$4="$",VLOOKUP(BM50,ERP!$A:$CL,7,0),IF(Index!$L$4="CHF",VLOOKUP(BM50,ERP!$A:$CL,9,0),IF(Index!$L$4="£",VLOOKUP(BM50,ERP!$A:$CL,11,0),""))))</f>
        <v>515</v>
      </c>
      <c r="BO50" s="110"/>
      <c r="BP50" s="961"/>
      <c r="BR50" s="132">
        <v>10105605</v>
      </c>
      <c r="BS50" s="126">
        <f>IF(Index!$L$4="€",VLOOKUP(BR50,ERP!$A:$CL,5,0),IF(Index!$L$4="$",VLOOKUP(BR50,ERP!$A:$CL,7,0),IF(Index!$L$4="CHF",VLOOKUP(BR50,ERP!$A:$CL,9,0),IF(Index!$L$4="£",VLOOKUP(BR50,ERP!$A:$CL,11,0),""))))</f>
        <v>3218</v>
      </c>
      <c r="BT50" s="132">
        <v>10105616</v>
      </c>
      <c r="BU50" s="126">
        <f>IF(Index!$L$4="€",VLOOKUP(BT50,ERP!$A:$CL,5,0),IF(Index!$L$4="$",VLOOKUP(BT50,ERP!$A:$CL,7,0),IF(Index!$L$4="CHF",VLOOKUP(BT50,ERP!$A:$CL,9,0),IF(Index!$L$4="£",VLOOKUP(BT50,ERP!$A:$CL,11,0),""))))</f>
        <v>3218</v>
      </c>
      <c r="BV50" s="132">
        <v>10105638</v>
      </c>
      <c r="BW50" s="126">
        <f>IF(Index!$L$4="€",VLOOKUP(BV50,ERP!$A:$CL,5,0),IF(Index!$L$4="$",VLOOKUP(BV50,ERP!$A:$CL,7,0),IF(Index!$L$4="CHF",VLOOKUP(BV50,ERP!$A:$CL,9,0),IF(Index!$L$4="£",VLOOKUP(BV50,ERP!$A:$CL,11,0),""))))</f>
        <v>3218</v>
      </c>
      <c r="BX50" s="132">
        <v>10105627</v>
      </c>
      <c r="BY50" s="126">
        <f>IF(Index!$L$4="€",VLOOKUP(BX50,ERP!$A:$CL,5,0),IF(Index!$L$4="$",VLOOKUP(BX50,ERP!$A:$CL,7,0),IF(Index!$L$4="CHF",VLOOKUP(BX50,ERP!$A:$CL,9,0),IF(Index!$L$4="£",VLOOKUP(BX50,ERP!$A:$CL,11,0),""))))</f>
        <v>3218</v>
      </c>
      <c r="BZ50" s="102"/>
      <c r="CA50" s="132">
        <v>10105583</v>
      </c>
      <c r="CB50" s="126">
        <f>IF(Index!$L$4="€",VLOOKUP(CA50,ERP!$A:$CL,5,0),IF(Index!$L$4="$",VLOOKUP(CA50,ERP!$A:$CL,7,0),IF(Index!$L$4="CHF",VLOOKUP(CA50,ERP!$A:$CL,9,0),IF(Index!$L$4="£",VLOOKUP(CA50,ERP!$A:$CL,11,0),""))))</f>
        <v>2738</v>
      </c>
      <c r="CC50" s="205"/>
    </row>
    <row r="51" spans="2:83" ht="12.75" customHeight="1" x14ac:dyDescent="0.25">
      <c r="B51" s="269" t="s">
        <v>210</v>
      </c>
      <c r="C51" s="107">
        <f t="shared" si="32"/>
        <v>1.7777777777777777</v>
      </c>
      <c r="F51" s="178">
        <v>230</v>
      </c>
      <c r="G51" s="169" t="s">
        <v>207</v>
      </c>
      <c r="H51" s="178">
        <f t="shared" si="19"/>
        <v>129</v>
      </c>
      <c r="I51" s="179" t="s">
        <v>207</v>
      </c>
      <c r="J51" s="180" t="str">
        <f t="shared" si="20"/>
        <v>129 x 230</v>
      </c>
      <c r="K51" s="169" t="s">
        <v>207</v>
      </c>
      <c r="L51" s="178">
        <f t="shared" si="21"/>
        <v>240</v>
      </c>
      <c r="M51" s="169" t="s">
        <v>207</v>
      </c>
      <c r="N51" s="178">
        <f t="shared" si="33"/>
        <v>139</v>
      </c>
      <c r="O51" s="179" t="s">
        <v>207</v>
      </c>
      <c r="P51" s="178">
        <v>5</v>
      </c>
      <c r="Q51" s="179" t="s">
        <v>207</v>
      </c>
      <c r="R51" s="169">
        <v>5</v>
      </c>
      <c r="S51" s="169" t="s">
        <v>207</v>
      </c>
      <c r="T51" s="174">
        <f t="shared" si="22"/>
        <v>264</v>
      </c>
      <c r="U51" s="175" t="s">
        <v>207</v>
      </c>
      <c r="V51" s="178">
        <f t="shared" si="34"/>
        <v>2778</v>
      </c>
      <c r="W51" s="179" t="s">
        <v>2676</v>
      </c>
      <c r="X51" s="178">
        <f t="shared" si="23"/>
        <v>2748</v>
      </c>
      <c r="Y51" s="179" t="s">
        <v>2676</v>
      </c>
      <c r="Z51" s="102"/>
      <c r="AA51" s="174">
        <f t="shared" si="24"/>
        <v>90.6</v>
      </c>
      <c r="AB51" s="175" t="s">
        <v>208</v>
      </c>
      <c r="AC51" s="174">
        <f t="shared" si="25"/>
        <v>50.8</v>
      </c>
      <c r="AD51" s="175" t="s">
        <v>208</v>
      </c>
      <c r="AE51" s="181" t="str">
        <f t="shared" si="35"/>
        <v>50.8 x 90.6</v>
      </c>
      <c r="AF51" s="175" t="s">
        <v>208</v>
      </c>
      <c r="AG51" s="174">
        <f t="shared" si="26"/>
        <v>94.5</v>
      </c>
      <c r="AH51" s="175" t="s">
        <v>208</v>
      </c>
      <c r="AI51" s="217">
        <f t="shared" si="27"/>
        <v>54.7</v>
      </c>
      <c r="AJ51" s="175" t="s">
        <v>208</v>
      </c>
      <c r="AK51" s="174">
        <f t="shared" si="28"/>
        <v>2</v>
      </c>
      <c r="AL51" s="175" t="s">
        <v>208</v>
      </c>
      <c r="AM51" s="174">
        <f t="shared" si="29"/>
        <v>2</v>
      </c>
      <c r="AN51" s="175" t="s">
        <v>208</v>
      </c>
      <c r="AO51" s="178">
        <f t="shared" si="36"/>
        <v>104</v>
      </c>
      <c r="AP51" s="179" t="s">
        <v>208</v>
      </c>
      <c r="AQ51" s="178">
        <f t="shared" si="30"/>
        <v>109.4</v>
      </c>
      <c r="AR51" s="179" t="s">
        <v>208</v>
      </c>
      <c r="AS51" s="169">
        <f t="shared" si="31"/>
        <v>108.2</v>
      </c>
      <c r="AT51" s="179" t="s">
        <v>208</v>
      </c>
      <c r="AV51" s="961"/>
      <c r="AW51" s="102"/>
      <c r="AX51" s="182">
        <v>10101606</v>
      </c>
      <c r="AY51" s="173">
        <f>IF(Index!$L$4="€",VLOOKUP(AX51,ERP!$A:$CL,5,0),IF(Index!$L$4="$",VLOOKUP(AX51,ERP!$A:$CL,7,0),IF(Index!$L$4="CHF",VLOOKUP(AX51,ERP!$A:$CL,9,0),IF(Index!$L$4="£",VLOOKUP(AX51,ERP!$A:$CL,11,0),""))))</f>
        <v>3910</v>
      </c>
      <c r="AZ51" s="182">
        <v>10101617</v>
      </c>
      <c r="BA51" s="173">
        <f>IF(Index!$L$4="€",VLOOKUP(AZ51,ERP!$A:$CL,5,0),IF(Index!$L$4="$",VLOOKUP(AZ51,ERP!$A:$CL,7,0),IF(Index!$L$4="CHF",VLOOKUP(AZ51,ERP!$A:$CL,9,0),IF(Index!$L$4="£",VLOOKUP(AZ51,ERP!$A:$CL,11,0),""))))</f>
        <v>3910</v>
      </c>
      <c r="BB51" s="182">
        <v>10101639</v>
      </c>
      <c r="BC51" s="173">
        <f>IF(Index!$L$4="€",VLOOKUP(BB51,ERP!$A:$CL,5,0),IF(Index!$L$4="$",VLOOKUP(BB51,ERP!$A:$CL,7,0),IF(Index!$L$4="CHF",VLOOKUP(BB51,ERP!$A:$CL,9,0),IF(Index!$L$4="£",VLOOKUP(BB51,ERP!$A:$CL,11,0),""))))</f>
        <v>3910</v>
      </c>
      <c r="BD51" s="182">
        <v>10101628</v>
      </c>
      <c r="BE51" s="173">
        <f>IF(Index!$L$4="€",VLOOKUP(BD51,ERP!$A:$CL,5,0),IF(Index!$L$4="$",VLOOKUP(BD51,ERP!$A:$CL,7,0),IF(Index!$L$4="CHF",VLOOKUP(BD51,ERP!$A:$CL,9,0),IF(Index!$L$4="£",VLOOKUP(BD51,ERP!$A:$CL,11,0),""))))</f>
        <v>3910</v>
      </c>
      <c r="BF51" s="102"/>
      <c r="BG51" s="182">
        <v>10101584</v>
      </c>
      <c r="BH51" s="173">
        <f>IF(Index!$L$4="€",VLOOKUP(BG51,ERP!$A:$CL,5,0),IF(Index!$L$4="$",VLOOKUP(BG51,ERP!$A:$CL,7,0),IF(Index!$L$4="CHF",VLOOKUP(BG51,ERP!$A:$CL,9,0),IF(Index!$L$4="£",VLOOKUP(BG51,ERP!$A:$CL,11,0),""))))</f>
        <v>3423</v>
      </c>
      <c r="BI51" s="102"/>
      <c r="BK51" s="110"/>
      <c r="BL51" s="257" t="s">
        <v>191</v>
      </c>
      <c r="BM51" s="248">
        <v>10800195</v>
      </c>
      <c r="BN51" s="236">
        <f>IF(Index!$L$4="€",VLOOKUP(BM51,ERP!$A:$CL,5,0),IF(Index!$L$4="$",VLOOKUP(BM51,ERP!$A:$CL,7,0),IF(Index!$L$4="CHF",VLOOKUP(BM51,ERP!$A:$CL,9,0),IF(Index!$L$4="£",VLOOKUP(BM51,ERP!$A:$CL,11,0),""))))</f>
        <v>515</v>
      </c>
      <c r="BO51" s="110"/>
      <c r="BP51" s="961"/>
      <c r="BR51" s="182">
        <v>10105606</v>
      </c>
      <c r="BS51" s="173">
        <f>IF(Index!$L$4="€",VLOOKUP(BR51,ERP!$A:$CL,5,0),IF(Index!$L$4="$",VLOOKUP(BR51,ERP!$A:$CL,7,0),IF(Index!$L$4="CHF",VLOOKUP(BR51,ERP!$A:$CL,9,0),IF(Index!$L$4="£",VLOOKUP(BR51,ERP!$A:$CL,11,0),""))))</f>
        <v>3471</v>
      </c>
      <c r="BT51" s="182">
        <v>10105617</v>
      </c>
      <c r="BU51" s="173">
        <f>IF(Index!$L$4="€",VLOOKUP(BT51,ERP!$A:$CL,5,0),IF(Index!$L$4="$",VLOOKUP(BT51,ERP!$A:$CL,7,0),IF(Index!$L$4="CHF",VLOOKUP(BT51,ERP!$A:$CL,9,0),IF(Index!$L$4="£",VLOOKUP(BT51,ERP!$A:$CL,11,0),""))))</f>
        <v>3471</v>
      </c>
      <c r="BV51" s="182">
        <v>10105639</v>
      </c>
      <c r="BW51" s="173">
        <f>IF(Index!$L$4="€",VLOOKUP(BV51,ERP!$A:$CL,5,0),IF(Index!$L$4="$",VLOOKUP(BV51,ERP!$A:$CL,7,0),IF(Index!$L$4="CHF",VLOOKUP(BV51,ERP!$A:$CL,9,0),IF(Index!$L$4="£",VLOOKUP(BV51,ERP!$A:$CL,11,0),""))))</f>
        <v>3471</v>
      </c>
      <c r="BX51" s="182">
        <v>10105628</v>
      </c>
      <c r="BY51" s="173">
        <f>IF(Index!$L$4="€",VLOOKUP(BX51,ERP!$A:$CL,5,0),IF(Index!$L$4="$",VLOOKUP(BX51,ERP!$A:$CL,7,0),IF(Index!$L$4="CHF",VLOOKUP(BX51,ERP!$A:$CL,9,0),IF(Index!$L$4="£",VLOOKUP(BX51,ERP!$A:$CL,11,0),""))))</f>
        <v>3471</v>
      </c>
      <c r="BZ51" s="102"/>
      <c r="CA51" s="182">
        <v>10105584</v>
      </c>
      <c r="CB51" s="173">
        <f>IF(Index!$L$4="€",VLOOKUP(CA51,ERP!$A:$CL,5,0),IF(Index!$L$4="$",VLOOKUP(CA51,ERP!$A:$CL,7,0),IF(Index!$L$4="CHF",VLOOKUP(CA51,ERP!$A:$CL,9,0),IF(Index!$L$4="£",VLOOKUP(CA51,ERP!$A:$CL,11,0),""))))</f>
        <v>2960</v>
      </c>
      <c r="CC51" s="205"/>
    </row>
    <row r="52" spans="2:83" ht="12.75" customHeight="1" x14ac:dyDescent="0.25">
      <c r="B52" s="269" t="s">
        <v>210</v>
      </c>
      <c r="C52" s="107">
        <f t="shared" si="32"/>
        <v>1.7777777777777777</v>
      </c>
      <c r="F52" s="136">
        <v>250</v>
      </c>
      <c r="G52" s="222" t="s">
        <v>207</v>
      </c>
      <c r="H52" s="136">
        <f t="shared" si="19"/>
        <v>141</v>
      </c>
      <c r="I52" s="419" t="s">
        <v>207</v>
      </c>
      <c r="J52" s="666" t="str">
        <f t="shared" si="20"/>
        <v>141 x 250</v>
      </c>
      <c r="K52" s="222" t="s">
        <v>207</v>
      </c>
      <c r="L52" s="136">
        <f t="shared" si="21"/>
        <v>260</v>
      </c>
      <c r="M52" s="222" t="s">
        <v>207</v>
      </c>
      <c r="N52" s="136">
        <f t="shared" si="33"/>
        <v>151</v>
      </c>
      <c r="O52" s="419" t="s">
        <v>207</v>
      </c>
      <c r="P52" s="136">
        <v>5</v>
      </c>
      <c r="Q52" s="419" t="s">
        <v>207</v>
      </c>
      <c r="R52" s="222">
        <v>5</v>
      </c>
      <c r="S52" s="222" t="s">
        <v>207</v>
      </c>
      <c r="T52" s="153">
        <f t="shared" si="22"/>
        <v>287</v>
      </c>
      <c r="U52" s="151" t="s">
        <v>207</v>
      </c>
      <c r="V52" s="130">
        <f t="shared" si="34"/>
        <v>2978</v>
      </c>
      <c r="W52" s="122" t="s">
        <v>2676</v>
      </c>
      <c r="X52" s="130">
        <f t="shared" si="23"/>
        <v>2948</v>
      </c>
      <c r="Y52" s="122" t="s">
        <v>2676</v>
      </c>
      <c r="Z52" s="102"/>
      <c r="AA52" s="153">
        <f t="shared" si="24"/>
        <v>98.4</v>
      </c>
      <c r="AB52" s="151" t="s">
        <v>208</v>
      </c>
      <c r="AC52" s="153">
        <f t="shared" si="25"/>
        <v>55.5</v>
      </c>
      <c r="AD52" s="151" t="s">
        <v>208</v>
      </c>
      <c r="AE52" s="131" t="str">
        <f t="shared" si="35"/>
        <v>55.5 x 98.4</v>
      </c>
      <c r="AF52" s="151" t="s">
        <v>208</v>
      </c>
      <c r="AG52" s="153">
        <f t="shared" si="26"/>
        <v>102.4</v>
      </c>
      <c r="AH52" s="151" t="s">
        <v>208</v>
      </c>
      <c r="AI52" s="107">
        <f t="shared" si="27"/>
        <v>59.4</v>
      </c>
      <c r="AJ52" s="151" t="s">
        <v>208</v>
      </c>
      <c r="AK52" s="153">
        <f t="shared" si="28"/>
        <v>2</v>
      </c>
      <c r="AL52" s="151" t="s">
        <v>208</v>
      </c>
      <c r="AM52" s="153">
        <f t="shared" si="29"/>
        <v>2</v>
      </c>
      <c r="AN52" s="151" t="s">
        <v>208</v>
      </c>
      <c r="AO52" s="130">
        <f t="shared" si="36"/>
        <v>113</v>
      </c>
      <c r="AP52" s="122" t="s">
        <v>208</v>
      </c>
      <c r="AQ52" s="130">
        <f t="shared" si="30"/>
        <v>117.2</v>
      </c>
      <c r="AR52" s="122" t="s">
        <v>208</v>
      </c>
      <c r="AS52" s="110">
        <f t="shared" si="31"/>
        <v>116.1</v>
      </c>
      <c r="AT52" s="122" t="s">
        <v>208</v>
      </c>
      <c r="AV52" s="961"/>
      <c r="AW52" s="102"/>
      <c r="AX52" s="132">
        <v>10101607</v>
      </c>
      <c r="AY52" s="126">
        <f>IF(Index!$L$4="€",VLOOKUP(AX52,ERP!$A:$CL,5,0),IF(Index!$L$4="$",VLOOKUP(AX52,ERP!$A:$CL,7,0),IF(Index!$L$4="CHF",VLOOKUP(AX52,ERP!$A:$CL,9,0),IF(Index!$L$4="£",VLOOKUP(AX52,ERP!$A:$CL,11,0),""))))</f>
        <v>4179</v>
      </c>
      <c r="AZ52" s="132">
        <v>10101618</v>
      </c>
      <c r="BA52" s="126">
        <f>IF(Index!$L$4="€",VLOOKUP(AZ52,ERP!$A:$CL,5,0),IF(Index!$L$4="$",VLOOKUP(AZ52,ERP!$A:$CL,7,0),IF(Index!$L$4="CHF",VLOOKUP(AZ52,ERP!$A:$CL,9,0),IF(Index!$L$4="£",VLOOKUP(AZ52,ERP!$A:$CL,11,0),""))))</f>
        <v>4179</v>
      </c>
      <c r="BB52" s="132">
        <v>10101640</v>
      </c>
      <c r="BC52" s="126">
        <f>IF(Index!$L$4="€",VLOOKUP(BB52,ERP!$A:$CL,5,0),IF(Index!$L$4="$",VLOOKUP(BB52,ERP!$A:$CL,7,0),IF(Index!$L$4="CHF",VLOOKUP(BB52,ERP!$A:$CL,9,0),IF(Index!$L$4="£",VLOOKUP(BB52,ERP!$A:$CL,11,0),""))))</f>
        <v>4179</v>
      </c>
      <c r="BD52" s="132">
        <v>10101629</v>
      </c>
      <c r="BE52" s="126">
        <f>IF(Index!$L$4="€",VLOOKUP(BD52,ERP!$A:$CL,5,0),IF(Index!$L$4="$",VLOOKUP(BD52,ERP!$A:$CL,7,0),IF(Index!$L$4="CHF",VLOOKUP(BD52,ERP!$A:$CL,9,0),IF(Index!$L$4="£",VLOOKUP(BD52,ERP!$A:$CL,11,0),""))))</f>
        <v>4179</v>
      </c>
      <c r="BF52" s="102"/>
      <c r="BG52" s="132">
        <v>10101585</v>
      </c>
      <c r="BH52" s="126">
        <f>IF(Index!$L$4="€",VLOOKUP(BG52,ERP!$A:$CL,5,0),IF(Index!$L$4="$",VLOOKUP(BG52,ERP!$A:$CL,7,0),IF(Index!$L$4="CHF",VLOOKUP(BG52,ERP!$A:$CL,9,0),IF(Index!$L$4="£",VLOOKUP(BG52,ERP!$A:$CL,11,0),""))))</f>
        <v>3657</v>
      </c>
      <c r="BI52" s="102"/>
      <c r="BK52" s="110"/>
      <c r="BL52" s="135" t="s">
        <v>192</v>
      </c>
      <c r="BM52" s="136">
        <v>10800196</v>
      </c>
      <c r="BN52" s="137">
        <f>IF(Index!$L$4="€",VLOOKUP(BM52,ERP!$A:$CL,5,0),IF(Index!$L$4="$",VLOOKUP(BM52,ERP!$A:$CL,7,0),IF(Index!$L$4="CHF",VLOOKUP(BM52,ERP!$A:$CL,9,0),IF(Index!$L$4="£",VLOOKUP(BM52,ERP!$A:$CL,11,0),""))))</f>
        <v>515</v>
      </c>
      <c r="BO52" s="110"/>
      <c r="BP52" s="961"/>
      <c r="BR52" s="132">
        <v>10105607</v>
      </c>
      <c r="BS52" s="126">
        <f>IF(Index!$L$4="€",VLOOKUP(BR52,ERP!$A:$CL,5,0),IF(Index!$L$4="$",VLOOKUP(BR52,ERP!$A:$CL,7,0),IF(Index!$L$4="CHF",VLOOKUP(BR52,ERP!$A:$CL,9,0),IF(Index!$L$4="£",VLOOKUP(BR52,ERP!$A:$CL,11,0),""))))</f>
        <v>3739</v>
      </c>
      <c r="BT52" s="132">
        <v>10105618</v>
      </c>
      <c r="BU52" s="126">
        <f>IF(Index!$L$4="€",VLOOKUP(BT52,ERP!$A:$CL,5,0),IF(Index!$L$4="$",VLOOKUP(BT52,ERP!$A:$CL,7,0),IF(Index!$L$4="CHF",VLOOKUP(BT52,ERP!$A:$CL,9,0),IF(Index!$L$4="£",VLOOKUP(BT52,ERP!$A:$CL,11,0),""))))</f>
        <v>3739</v>
      </c>
      <c r="BV52" s="132">
        <v>10105640</v>
      </c>
      <c r="BW52" s="126">
        <f>IF(Index!$L$4="€",VLOOKUP(BV52,ERP!$A:$CL,5,0),IF(Index!$L$4="$",VLOOKUP(BV52,ERP!$A:$CL,7,0),IF(Index!$L$4="CHF",VLOOKUP(BV52,ERP!$A:$CL,9,0),IF(Index!$L$4="£",VLOOKUP(BV52,ERP!$A:$CL,11,0),""))))</f>
        <v>3739</v>
      </c>
      <c r="BX52" s="132">
        <v>10105629</v>
      </c>
      <c r="BY52" s="126">
        <f>IF(Index!$L$4="€",VLOOKUP(BX52,ERP!$A:$CL,5,0),IF(Index!$L$4="$",VLOOKUP(BX52,ERP!$A:$CL,7,0),IF(Index!$L$4="CHF",VLOOKUP(BX52,ERP!$A:$CL,9,0),IF(Index!$L$4="£",VLOOKUP(BX52,ERP!$A:$CL,11,0),""))))</f>
        <v>3739</v>
      </c>
      <c r="BZ52" s="102"/>
      <c r="CA52" s="132">
        <v>10105585</v>
      </c>
      <c r="CB52" s="126">
        <f>IF(Index!$L$4="€",VLOOKUP(CA52,ERP!$A:$CL,5,0),IF(Index!$L$4="$",VLOOKUP(CA52,ERP!$A:$CL,7,0),IF(Index!$L$4="CHF",VLOOKUP(CA52,ERP!$A:$CL,9,0),IF(Index!$L$4="£",VLOOKUP(CA52,ERP!$A:$CL,11,0),""))))</f>
        <v>3194</v>
      </c>
      <c r="CC52" s="205"/>
    </row>
    <row r="53" spans="2:83" ht="12.75" customHeight="1" x14ac:dyDescent="0.25">
      <c r="B53" s="269" t="s">
        <v>210</v>
      </c>
      <c r="C53" s="107">
        <f t="shared" si="32"/>
        <v>1.7777777777777777</v>
      </c>
      <c r="F53" s="178">
        <v>270</v>
      </c>
      <c r="G53" s="169" t="s">
        <v>207</v>
      </c>
      <c r="H53" s="178">
        <f t="shared" si="19"/>
        <v>152</v>
      </c>
      <c r="I53" s="179" t="s">
        <v>207</v>
      </c>
      <c r="J53" s="180" t="str">
        <f t="shared" si="20"/>
        <v>152 x 270</v>
      </c>
      <c r="K53" s="169" t="s">
        <v>207</v>
      </c>
      <c r="L53" s="178">
        <f t="shared" si="21"/>
        <v>280</v>
      </c>
      <c r="M53" s="169" t="s">
        <v>207</v>
      </c>
      <c r="N53" s="178">
        <f t="shared" si="33"/>
        <v>162</v>
      </c>
      <c r="O53" s="179" t="s">
        <v>207</v>
      </c>
      <c r="P53" s="178">
        <v>5</v>
      </c>
      <c r="Q53" s="179" t="s">
        <v>207</v>
      </c>
      <c r="R53" s="169">
        <v>5</v>
      </c>
      <c r="S53" s="169" t="s">
        <v>207</v>
      </c>
      <c r="T53" s="174">
        <f t="shared" si="22"/>
        <v>310</v>
      </c>
      <c r="U53" s="175" t="s">
        <v>207</v>
      </c>
      <c r="V53" s="178">
        <f t="shared" si="34"/>
        <v>3178</v>
      </c>
      <c r="W53" s="179" t="s">
        <v>2676</v>
      </c>
      <c r="X53" s="178">
        <f t="shared" si="23"/>
        <v>3148</v>
      </c>
      <c r="Y53" s="179" t="s">
        <v>2676</v>
      </c>
      <c r="Z53" s="102"/>
      <c r="AA53" s="174">
        <f t="shared" si="24"/>
        <v>106.3</v>
      </c>
      <c r="AB53" s="175" t="s">
        <v>208</v>
      </c>
      <c r="AC53" s="174">
        <f t="shared" si="25"/>
        <v>59.8</v>
      </c>
      <c r="AD53" s="175" t="s">
        <v>208</v>
      </c>
      <c r="AE53" s="181" t="str">
        <f t="shared" si="35"/>
        <v>59.8 x 106.3</v>
      </c>
      <c r="AF53" s="175" t="s">
        <v>208</v>
      </c>
      <c r="AG53" s="174">
        <f t="shared" si="26"/>
        <v>110.2</v>
      </c>
      <c r="AH53" s="175" t="s">
        <v>208</v>
      </c>
      <c r="AI53" s="217">
        <f t="shared" si="27"/>
        <v>63.8</v>
      </c>
      <c r="AJ53" s="175" t="s">
        <v>208</v>
      </c>
      <c r="AK53" s="174">
        <f t="shared" si="28"/>
        <v>2</v>
      </c>
      <c r="AL53" s="175" t="s">
        <v>208</v>
      </c>
      <c r="AM53" s="174">
        <f t="shared" si="29"/>
        <v>2</v>
      </c>
      <c r="AN53" s="175" t="s">
        <v>208</v>
      </c>
      <c r="AO53" s="178">
        <f t="shared" si="36"/>
        <v>122</v>
      </c>
      <c r="AP53" s="179" t="s">
        <v>208</v>
      </c>
      <c r="AQ53" s="178">
        <f t="shared" si="30"/>
        <v>125.1</v>
      </c>
      <c r="AR53" s="179" t="s">
        <v>208</v>
      </c>
      <c r="AS53" s="169">
        <f t="shared" si="31"/>
        <v>123.9</v>
      </c>
      <c r="AT53" s="179" t="s">
        <v>208</v>
      </c>
      <c r="AU53" s="217"/>
      <c r="AV53" s="961"/>
      <c r="AW53" s="102"/>
      <c r="AX53" s="182">
        <v>10101608</v>
      </c>
      <c r="AY53" s="173">
        <f>IF(Index!$L$4="€",VLOOKUP(AX53,ERP!$A:$CL,5,0),IF(Index!$L$4="$",VLOOKUP(AX53,ERP!$A:$CL,7,0),IF(Index!$L$4="CHF",VLOOKUP(AX53,ERP!$A:$CL,9,0),IF(Index!$L$4="£",VLOOKUP(AX53,ERP!$A:$CL,11,0),""))))</f>
        <v>4461</v>
      </c>
      <c r="AZ53" s="182">
        <v>10101619</v>
      </c>
      <c r="BA53" s="173">
        <f>IF(Index!$L$4="€",VLOOKUP(AZ53,ERP!$A:$CL,5,0),IF(Index!$L$4="$",VLOOKUP(AZ53,ERP!$A:$CL,7,0),IF(Index!$L$4="CHF",VLOOKUP(AZ53,ERP!$A:$CL,9,0),IF(Index!$L$4="£",VLOOKUP(AZ53,ERP!$A:$CL,11,0),""))))</f>
        <v>4461</v>
      </c>
      <c r="BB53" s="182">
        <v>10101641</v>
      </c>
      <c r="BC53" s="173">
        <f>IF(Index!$L$4="€",VLOOKUP(BB53,ERP!$A:$CL,5,0),IF(Index!$L$4="$",VLOOKUP(BB53,ERP!$A:$CL,7,0),IF(Index!$L$4="CHF",VLOOKUP(BB53,ERP!$A:$CL,9,0),IF(Index!$L$4="£",VLOOKUP(BB53,ERP!$A:$CL,11,0),""))))</f>
        <v>4461</v>
      </c>
      <c r="BD53" s="182">
        <v>10101630</v>
      </c>
      <c r="BE53" s="173">
        <f>IF(Index!$L$4="€",VLOOKUP(BD53,ERP!$A:$CL,5,0),IF(Index!$L$4="$",VLOOKUP(BD53,ERP!$A:$CL,7,0),IF(Index!$L$4="CHF",VLOOKUP(BD53,ERP!$A:$CL,9,0),IF(Index!$L$4="£",VLOOKUP(BD53,ERP!$A:$CL,11,0),""))))</f>
        <v>4461</v>
      </c>
      <c r="BF53" s="102"/>
      <c r="BG53" s="182">
        <v>10101586</v>
      </c>
      <c r="BH53" s="173">
        <f>IF(Index!$L$4="€",VLOOKUP(BG53,ERP!$A:$CL,5,0),IF(Index!$L$4="$",VLOOKUP(BG53,ERP!$A:$CL,7,0),IF(Index!$L$4="CHF",VLOOKUP(BG53,ERP!$A:$CL,9,0),IF(Index!$L$4="£",VLOOKUP(BG53,ERP!$A:$CL,11,0),""))))</f>
        <v>3904</v>
      </c>
      <c r="BI53" s="102"/>
      <c r="BK53" s="110"/>
      <c r="BL53" s="257" t="s">
        <v>193</v>
      </c>
      <c r="BM53" s="248">
        <v>10800197</v>
      </c>
      <c r="BN53" s="236">
        <f>IF(Index!$L$4="€",VLOOKUP(BM53,ERP!$A:$CL,5,0),IF(Index!$L$4="$",VLOOKUP(BM53,ERP!$A:$CL,7,0),IF(Index!$L$4="CHF",VLOOKUP(BM53,ERP!$A:$CL,9,0),IF(Index!$L$4="£",VLOOKUP(BM53,ERP!$A:$CL,11,0),""))))</f>
        <v>515</v>
      </c>
      <c r="BO53" s="110"/>
      <c r="BP53" s="961"/>
      <c r="BR53" s="182">
        <v>10105608</v>
      </c>
      <c r="BS53" s="173">
        <f>IF(Index!$L$4="€",VLOOKUP(BR53,ERP!$A:$CL,5,0),IF(Index!$L$4="$",VLOOKUP(BR53,ERP!$A:$CL,7,0),IF(Index!$L$4="CHF",VLOOKUP(BR53,ERP!$A:$CL,9,0),IF(Index!$L$4="£",VLOOKUP(BR53,ERP!$A:$CL,11,0),""))))</f>
        <v>4022</v>
      </c>
      <c r="BT53" s="182">
        <v>10105619</v>
      </c>
      <c r="BU53" s="173">
        <f>IF(Index!$L$4="€",VLOOKUP(BT53,ERP!$A:$CL,5,0),IF(Index!$L$4="$",VLOOKUP(BT53,ERP!$A:$CL,7,0),IF(Index!$L$4="CHF",VLOOKUP(BT53,ERP!$A:$CL,9,0),IF(Index!$L$4="£",VLOOKUP(BT53,ERP!$A:$CL,11,0),""))))</f>
        <v>4022</v>
      </c>
      <c r="BV53" s="182">
        <v>10105641</v>
      </c>
      <c r="BW53" s="173">
        <f>IF(Index!$L$4="€",VLOOKUP(BV53,ERP!$A:$CL,5,0),IF(Index!$L$4="$",VLOOKUP(BV53,ERP!$A:$CL,7,0),IF(Index!$L$4="CHF",VLOOKUP(BV53,ERP!$A:$CL,9,0),IF(Index!$L$4="£",VLOOKUP(BV53,ERP!$A:$CL,11,0),""))))</f>
        <v>4022</v>
      </c>
      <c r="BX53" s="182">
        <v>10105630</v>
      </c>
      <c r="BY53" s="173">
        <f>IF(Index!$L$4="€",VLOOKUP(BX53,ERP!$A:$CL,5,0),IF(Index!$L$4="$",VLOOKUP(BX53,ERP!$A:$CL,7,0),IF(Index!$L$4="CHF",VLOOKUP(BX53,ERP!$A:$CL,9,0),IF(Index!$L$4="£",VLOOKUP(BX53,ERP!$A:$CL,11,0),""))))</f>
        <v>4022</v>
      </c>
      <c r="BZ53" s="102"/>
      <c r="CA53" s="182">
        <v>10105586</v>
      </c>
      <c r="CB53" s="173">
        <f>IF(Index!$L$4="€",VLOOKUP(CA53,ERP!$A:$CL,5,0),IF(Index!$L$4="$",VLOOKUP(CA53,ERP!$A:$CL,7,0),IF(Index!$L$4="CHF",VLOOKUP(CA53,ERP!$A:$CL,9,0),IF(Index!$L$4="£",VLOOKUP(CA53,ERP!$A:$CL,11,0),""))))</f>
        <v>3442</v>
      </c>
      <c r="CC53" s="205"/>
    </row>
    <row r="54" spans="2:83" ht="12.75" customHeight="1" x14ac:dyDescent="0.25">
      <c r="B54" s="269" t="s">
        <v>210</v>
      </c>
      <c r="C54" s="107">
        <f t="shared" si="32"/>
        <v>1.7777777777777777</v>
      </c>
      <c r="F54" s="136">
        <v>290</v>
      </c>
      <c r="G54" s="222" t="s">
        <v>207</v>
      </c>
      <c r="H54" s="136">
        <f t="shared" si="19"/>
        <v>163</v>
      </c>
      <c r="I54" s="419" t="s">
        <v>207</v>
      </c>
      <c r="J54" s="666" t="str">
        <f t="shared" si="20"/>
        <v>163 x 290</v>
      </c>
      <c r="K54" s="222" t="s">
        <v>207</v>
      </c>
      <c r="L54" s="136">
        <f t="shared" si="21"/>
        <v>300</v>
      </c>
      <c r="M54" s="222" t="s">
        <v>207</v>
      </c>
      <c r="N54" s="136">
        <f t="shared" si="33"/>
        <v>173</v>
      </c>
      <c r="O54" s="419" t="s">
        <v>207</v>
      </c>
      <c r="P54" s="136">
        <v>5</v>
      </c>
      <c r="Q54" s="419" t="s">
        <v>207</v>
      </c>
      <c r="R54" s="222">
        <v>5</v>
      </c>
      <c r="S54" s="222" t="s">
        <v>207</v>
      </c>
      <c r="T54" s="153">
        <f t="shared" si="22"/>
        <v>333</v>
      </c>
      <c r="U54" s="151" t="s">
        <v>207</v>
      </c>
      <c r="V54" s="130">
        <f t="shared" si="34"/>
        <v>3378</v>
      </c>
      <c r="W54" s="122" t="s">
        <v>2676</v>
      </c>
      <c r="X54" s="130">
        <f t="shared" si="23"/>
        <v>3348</v>
      </c>
      <c r="Y54" s="122" t="s">
        <v>2676</v>
      </c>
      <c r="Z54" s="102"/>
      <c r="AA54" s="153">
        <f t="shared" si="24"/>
        <v>114.2</v>
      </c>
      <c r="AB54" s="151" t="s">
        <v>208</v>
      </c>
      <c r="AC54" s="153">
        <f t="shared" si="25"/>
        <v>64.2</v>
      </c>
      <c r="AD54" s="151" t="s">
        <v>208</v>
      </c>
      <c r="AE54" s="131" t="str">
        <f t="shared" si="35"/>
        <v>64.2 x 114.2</v>
      </c>
      <c r="AF54" s="151" t="s">
        <v>208</v>
      </c>
      <c r="AG54" s="153">
        <f t="shared" si="26"/>
        <v>118.1</v>
      </c>
      <c r="AH54" s="151" t="s">
        <v>208</v>
      </c>
      <c r="AI54" s="107">
        <f t="shared" si="27"/>
        <v>68.099999999999994</v>
      </c>
      <c r="AJ54" s="151" t="s">
        <v>208</v>
      </c>
      <c r="AK54" s="153">
        <f t="shared" si="28"/>
        <v>2</v>
      </c>
      <c r="AL54" s="151" t="s">
        <v>208</v>
      </c>
      <c r="AM54" s="153">
        <f t="shared" si="29"/>
        <v>2</v>
      </c>
      <c r="AN54" s="151" t="s">
        <v>208</v>
      </c>
      <c r="AO54" s="130">
        <f t="shared" si="36"/>
        <v>131</v>
      </c>
      <c r="AP54" s="122" t="s">
        <v>208</v>
      </c>
      <c r="AQ54" s="130">
        <f t="shared" si="30"/>
        <v>133</v>
      </c>
      <c r="AR54" s="122" t="s">
        <v>208</v>
      </c>
      <c r="AS54" s="110">
        <f t="shared" si="31"/>
        <v>131.80000000000001</v>
      </c>
      <c r="AT54" s="122" t="s">
        <v>208</v>
      </c>
      <c r="AV54" s="961"/>
      <c r="AW54" s="102"/>
      <c r="AX54" s="132">
        <v>10101609</v>
      </c>
      <c r="AY54" s="126">
        <f>IF(Index!$L$4="€",VLOOKUP(AX54,ERP!$A:$CL,5,0),IF(Index!$L$4="$",VLOOKUP(AX54,ERP!$A:$CL,7,0),IF(Index!$L$4="CHF",VLOOKUP(AX54,ERP!$A:$CL,9,0),IF(Index!$L$4="£",VLOOKUP(AX54,ERP!$A:$CL,11,0),""))))</f>
        <v>4760</v>
      </c>
      <c r="AZ54" s="132">
        <v>10101620</v>
      </c>
      <c r="BA54" s="126">
        <f>IF(Index!$L$4="€",VLOOKUP(AZ54,ERP!$A:$CL,5,0),IF(Index!$L$4="$",VLOOKUP(AZ54,ERP!$A:$CL,7,0),IF(Index!$L$4="CHF",VLOOKUP(AZ54,ERP!$A:$CL,9,0),IF(Index!$L$4="£",VLOOKUP(AZ54,ERP!$A:$CL,11,0),""))))</f>
        <v>4760</v>
      </c>
      <c r="BB54" s="132">
        <v>10101642</v>
      </c>
      <c r="BC54" s="126">
        <f>IF(Index!$L$4="€",VLOOKUP(BB54,ERP!$A:$CL,5,0),IF(Index!$L$4="$",VLOOKUP(BB54,ERP!$A:$CL,7,0),IF(Index!$L$4="CHF",VLOOKUP(BB54,ERP!$A:$CL,9,0),IF(Index!$L$4="£",VLOOKUP(BB54,ERP!$A:$CL,11,0),""))))</f>
        <v>4760</v>
      </c>
      <c r="BD54" s="132">
        <v>10101631</v>
      </c>
      <c r="BE54" s="126">
        <f>IF(Index!$L$4="€",VLOOKUP(BD54,ERP!$A:$CL,5,0),IF(Index!$L$4="$",VLOOKUP(BD54,ERP!$A:$CL,7,0),IF(Index!$L$4="CHF",VLOOKUP(BD54,ERP!$A:$CL,9,0),IF(Index!$L$4="£",VLOOKUP(BD54,ERP!$A:$CL,11,0),""))))</f>
        <v>4760</v>
      </c>
      <c r="BF54" s="102"/>
      <c r="BG54" s="132">
        <v>10101587</v>
      </c>
      <c r="BH54" s="126">
        <f>IF(Index!$L$4="€",VLOOKUP(BG54,ERP!$A:$CL,5,0),IF(Index!$L$4="$",VLOOKUP(BG54,ERP!$A:$CL,7,0),IF(Index!$L$4="CHF",VLOOKUP(BG54,ERP!$A:$CL,9,0),IF(Index!$L$4="£",VLOOKUP(BG54,ERP!$A:$CL,11,0),""))))</f>
        <v>4164</v>
      </c>
      <c r="BI54" s="102"/>
      <c r="BK54" s="110"/>
      <c r="BL54" s="135" t="s">
        <v>194</v>
      </c>
      <c r="BM54" s="136">
        <v>10800198</v>
      </c>
      <c r="BN54" s="137">
        <f>IF(Index!$L$4="€",VLOOKUP(BM54,ERP!$A:$CL,5,0),IF(Index!$L$4="$",VLOOKUP(BM54,ERP!$A:$CL,7,0),IF(Index!$L$4="CHF",VLOOKUP(BM54,ERP!$A:$CL,9,0),IF(Index!$L$4="£",VLOOKUP(BM54,ERP!$A:$CL,11,0),""))))</f>
        <v>515</v>
      </c>
      <c r="BO54" s="110"/>
      <c r="BP54" s="961"/>
      <c r="BR54" s="132">
        <v>10105609</v>
      </c>
      <c r="BS54" s="126">
        <f>IF(Index!$L$4="€",VLOOKUP(BR54,ERP!$A:$CL,5,0),IF(Index!$L$4="$",VLOOKUP(BR54,ERP!$A:$CL,7,0),IF(Index!$L$4="CHF",VLOOKUP(BR54,ERP!$A:$CL,9,0),IF(Index!$L$4="£",VLOOKUP(BR54,ERP!$A:$CL,11,0),""))))</f>
        <v>4320</v>
      </c>
      <c r="BT54" s="132">
        <v>10105620</v>
      </c>
      <c r="BU54" s="126">
        <f>IF(Index!$L$4="€",VLOOKUP(BT54,ERP!$A:$CL,5,0),IF(Index!$L$4="$",VLOOKUP(BT54,ERP!$A:$CL,7,0),IF(Index!$L$4="CHF",VLOOKUP(BT54,ERP!$A:$CL,9,0),IF(Index!$L$4="£",VLOOKUP(BT54,ERP!$A:$CL,11,0),""))))</f>
        <v>4320</v>
      </c>
      <c r="BV54" s="132">
        <v>10105642</v>
      </c>
      <c r="BW54" s="126">
        <f>IF(Index!$L$4="€",VLOOKUP(BV54,ERP!$A:$CL,5,0),IF(Index!$L$4="$",VLOOKUP(BV54,ERP!$A:$CL,7,0),IF(Index!$L$4="CHF",VLOOKUP(BV54,ERP!$A:$CL,9,0),IF(Index!$L$4="£",VLOOKUP(BV54,ERP!$A:$CL,11,0),""))))</f>
        <v>4320</v>
      </c>
      <c r="BX54" s="132">
        <v>10105631</v>
      </c>
      <c r="BY54" s="126">
        <f>IF(Index!$L$4="€",VLOOKUP(BX54,ERP!$A:$CL,5,0),IF(Index!$L$4="$",VLOOKUP(BX54,ERP!$A:$CL,7,0),IF(Index!$L$4="CHF",VLOOKUP(BX54,ERP!$A:$CL,9,0),IF(Index!$L$4="£",VLOOKUP(BX54,ERP!$A:$CL,11,0),""))))</f>
        <v>4320</v>
      </c>
      <c r="BZ54" s="102"/>
      <c r="CA54" s="132">
        <v>10105587</v>
      </c>
      <c r="CB54" s="126">
        <f>IF(Index!$L$4="€",VLOOKUP(CA54,ERP!$A:$CL,5,0),IF(Index!$L$4="$",VLOOKUP(CA54,ERP!$A:$CL,7,0),IF(Index!$L$4="CHF",VLOOKUP(CA54,ERP!$A:$CL,9,0),IF(Index!$L$4="£",VLOOKUP(CA54,ERP!$A:$CL,11,0),""))))</f>
        <v>3702</v>
      </c>
      <c r="CC54" s="205"/>
    </row>
    <row r="55" spans="2:83" ht="12.75" customHeight="1" x14ac:dyDescent="0.25">
      <c r="B55" s="269" t="s">
        <v>210</v>
      </c>
      <c r="C55" s="107">
        <f t="shared" si="32"/>
        <v>1.7777777777777777</v>
      </c>
      <c r="F55" s="178">
        <v>310</v>
      </c>
      <c r="G55" s="169" t="s">
        <v>207</v>
      </c>
      <c r="H55" s="178">
        <f t="shared" si="19"/>
        <v>174</v>
      </c>
      <c r="I55" s="179" t="s">
        <v>207</v>
      </c>
      <c r="J55" s="180" t="str">
        <f t="shared" si="20"/>
        <v>174 x 310</v>
      </c>
      <c r="K55" s="169" t="s">
        <v>207</v>
      </c>
      <c r="L55" s="178">
        <f t="shared" si="21"/>
        <v>320</v>
      </c>
      <c r="M55" s="169" t="s">
        <v>207</v>
      </c>
      <c r="N55" s="178">
        <f t="shared" si="33"/>
        <v>184</v>
      </c>
      <c r="O55" s="179" t="s">
        <v>207</v>
      </c>
      <c r="P55" s="178">
        <v>5</v>
      </c>
      <c r="Q55" s="179" t="s">
        <v>207</v>
      </c>
      <c r="R55" s="169">
        <v>5</v>
      </c>
      <c r="S55" s="169" t="s">
        <v>207</v>
      </c>
      <c r="T55" s="174">
        <f t="shared" si="22"/>
        <v>355</v>
      </c>
      <c r="U55" s="175" t="s">
        <v>207</v>
      </c>
      <c r="V55" s="178">
        <f t="shared" si="34"/>
        <v>3603</v>
      </c>
      <c r="W55" s="179" t="s">
        <v>2676</v>
      </c>
      <c r="X55" s="178">
        <f>(F55*10)+448+25</f>
        <v>3573</v>
      </c>
      <c r="Y55" s="179" t="s">
        <v>2676</v>
      </c>
      <c r="Z55" s="102"/>
      <c r="AA55" s="174">
        <f t="shared" si="24"/>
        <v>122</v>
      </c>
      <c r="AB55" s="175" t="s">
        <v>208</v>
      </c>
      <c r="AC55" s="174">
        <f t="shared" si="25"/>
        <v>68.5</v>
      </c>
      <c r="AD55" s="175" t="s">
        <v>208</v>
      </c>
      <c r="AE55" s="181" t="str">
        <f t="shared" si="35"/>
        <v>68.5 x 122</v>
      </c>
      <c r="AF55" s="175" t="s">
        <v>208</v>
      </c>
      <c r="AG55" s="174">
        <f t="shared" si="26"/>
        <v>126</v>
      </c>
      <c r="AH55" s="175" t="s">
        <v>208</v>
      </c>
      <c r="AI55" s="217">
        <f t="shared" si="27"/>
        <v>72.400000000000006</v>
      </c>
      <c r="AJ55" s="175" t="s">
        <v>208</v>
      </c>
      <c r="AK55" s="174">
        <f t="shared" si="28"/>
        <v>2</v>
      </c>
      <c r="AL55" s="175" t="s">
        <v>208</v>
      </c>
      <c r="AM55" s="174">
        <f t="shared" si="29"/>
        <v>2</v>
      </c>
      <c r="AN55" s="175" t="s">
        <v>208</v>
      </c>
      <c r="AO55" s="178">
        <f t="shared" si="36"/>
        <v>140</v>
      </c>
      <c r="AP55" s="179" t="s">
        <v>208</v>
      </c>
      <c r="AQ55" s="178">
        <f t="shared" si="30"/>
        <v>141.9</v>
      </c>
      <c r="AR55" s="179" t="s">
        <v>208</v>
      </c>
      <c r="AS55" s="169">
        <f t="shared" si="31"/>
        <v>140.69999999999999</v>
      </c>
      <c r="AT55" s="179" t="s">
        <v>208</v>
      </c>
      <c r="AV55" s="961"/>
      <c r="AW55" s="102"/>
      <c r="AX55" s="182">
        <v>10101610</v>
      </c>
      <c r="AY55" s="173">
        <f>IF(Index!$L$4="€",VLOOKUP(AX55,ERP!$A:$CL,5,0),IF(Index!$L$4="$",VLOOKUP(AX55,ERP!$A:$CL,7,0),IF(Index!$L$4="CHF",VLOOKUP(AX55,ERP!$A:$CL,9,0),IF(Index!$L$4="£",VLOOKUP(AX55,ERP!$A:$CL,11,0),""))))</f>
        <v>5072</v>
      </c>
      <c r="AZ55" s="182">
        <v>10101621</v>
      </c>
      <c r="BA55" s="173">
        <f>IF(Index!$L$4="€",VLOOKUP(AZ55,ERP!$A:$CL,5,0),IF(Index!$L$4="$",VLOOKUP(AZ55,ERP!$A:$CL,7,0),IF(Index!$L$4="CHF",VLOOKUP(AZ55,ERP!$A:$CL,9,0),IF(Index!$L$4="£",VLOOKUP(AZ55,ERP!$A:$CL,11,0),""))))</f>
        <v>5072</v>
      </c>
      <c r="BB55" s="182">
        <v>10101643</v>
      </c>
      <c r="BC55" s="173">
        <f>IF(Index!$L$4="€",VLOOKUP(BB55,ERP!$A:$CL,5,0),IF(Index!$L$4="$",VLOOKUP(BB55,ERP!$A:$CL,7,0),IF(Index!$L$4="CHF",VLOOKUP(BB55,ERP!$A:$CL,9,0),IF(Index!$L$4="£",VLOOKUP(BB55,ERP!$A:$CL,11,0),""))))</f>
        <v>5072</v>
      </c>
      <c r="BD55" s="182">
        <v>10101632</v>
      </c>
      <c r="BE55" s="173">
        <f>IF(Index!$L$4="€",VLOOKUP(BD55,ERP!$A:$CL,5,0),IF(Index!$L$4="$",VLOOKUP(BD55,ERP!$A:$CL,7,0),IF(Index!$L$4="CHF",VLOOKUP(BD55,ERP!$A:$CL,9,0),IF(Index!$L$4="£",VLOOKUP(BD55,ERP!$A:$CL,11,0),""))))</f>
        <v>5072</v>
      </c>
      <c r="BF55" s="102"/>
      <c r="BG55" s="182">
        <v>10101588</v>
      </c>
      <c r="BH55" s="173">
        <f>IF(Index!$L$4="€",VLOOKUP(BG55,ERP!$A:$CL,5,0),IF(Index!$L$4="$",VLOOKUP(BG55,ERP!$A:$CL,7,0),IF(Index!$L$4="CHF",VLOOKUP(BG55,ERP!$A:$CL,9,0),IF(Index!$L$4="£",VLOOKUP(BG55,ERP!$A:$CL,11,0),""))))</f>
        <v>4436</v>
      </c>
      <c r="BI55" s="102"/>
      <c r="BK55" s="110"/>
      <c r="BL55" s="257" t="s">
        <v>195</v>
      </c>
      <c r="BM55" s="248">
        <v>10800199</v>
      </c>
      <c r="BN55" s="236">
        <f>IF(Index!$L$4="€",VLOOKUP(BM55,ERP!$A:$CL,5,0),IF(Index!$L$4="$",VLOOKUP(BM55,ERP!$A:$CL,7,0),IF(Index!$L$4="CHF",VLOOKUP(BM55,ERP!$A:$CL,9,0),IF(Index!$L$4="£",VLOOKUP(BM55,ERP!$A:$CL,11,0),""))))</f>
        <v>515</v>
      </c>
      <c r="BO55" s="110"/>
      <c r="BP55" s="961"/>
      <c r="BR55" s="182">
        <v>10105610</v>
      </c>
      <c r="BS55" s="173">
        <f>IF(Index!$L$4="€",VLOOKUP(BR55,ERP!$A:$CL,5,0),IF(Index!$L$4="$",VLOOKUP(BR55,ERP!$A:$CL,7,0),IF(Index!$L$4="CHF",VLOOKUP(BR55,ERP!$A:$CL,9,0),IF(Index!$L$4="£",VLOOKUP(BR55,ERP!$A:$CL,11,0),""))))</f>
        <v>4632</v>
      </c>
      <c r="BT55" s="182">
        <v>10105621</v>
      </c>
      <c r="BU55" s="173">
        <f>IF(Index!$L$4="€",VLOOKUP(BT55,ERP!$A:$CL,5,0),IF(Index!$L$4="$",VLOOKUP(BT55,ERP!$A:$CL,7,0),IF(Index!$L$4="CHF",VLOOKUP(BT55,ERP!$A:$CL,9,0),IF(Index!$L$4="£",VLOOKUP(BT55,ERP!$A:$CL,11,0),""))))</f>
        <v>4632</v>
      </c>
      <c r="BV55" s="182">
        <v>10105643</v>
      </c>
      <c r="BW55" s="173">
        <f>IF(Index!$L$4="€",VLOOKUP(BV55,ERP!$A:$CL,5,0),IF(Index!$L$4="$",VLOOKUP(BV55,ERP!$A:$CL,7,0),IF(Index!$L$4="CHF",VLOOKUP(BV55,ERP!$A:$CL,9,0),IF(Index!$L$4="£",VLOOKUP(BV55,ERP!$A:$CL,11,0),""))))</f>
        <v>4632</v>
      </c>
      <c r="BX55" s="182">
        <v>10105632</v>
      </c>
      <c r="BY55" s="173">
        <f>IF(Index!$L$4="€",VLOOKUP(BX55,ERP!$A:$CL,5,0),IF(Index!$L$4="$",VLOOKUP(BX55,ERP!$A:$CL,7,0),IF(Index!$L$4="CHF",VLOOKUP(BX55,ERP!$A:$CL,9,0),IF(Index!$L$4="£",VLOOKUP(BX55,ERP!$A:$CL,11,0),""))))</f>
        <v>4632</v>
      </c>
      <c r="BZ55" s="102"/>
      <c r="CA55" s="182">
        <v>10105588</v>
      </c>
      <c r="CB55" s="173">
        <f>IF(Index!$L$4="€",VLOOKUP(CA55,ERP!$A:$CL,5,0),IF(Index!$L$4="$",VLOOKUP(CA55,ERP!$A:$CL,7,0),IF(Index!$L$4="CHF",VLOOKUP(CA55,ERP!$A:$CL,9,0),IF(Index!$L$4="£",VLOOKUP(CA55,ERP!$A:$CL,11,0),""))))</f>
        <v>3975</v>
      </c>
      <c r="CC55" s="205"/>
    </row>
    <row r="56" spans="2:83" ht="12.75" customHeight="1" x14ac:dyDescent="0.25">
      <c r="B56" s="269" t="s">
        <v>210</v>
      </c>
      <c r="C56" s="107">
        <f t="shared" si="32"/>
        <v>1.7777777777777777</v>
      </c>
      <c r="F56" s="136">
        <v>330</v>
      </c>
      <c r="G56" s="222" t="s">
        <v>207</v>
      </c>
      <c r="H56" s="136">
        <f t="shared" si="19"/>
        <v>186</v>
      </c>
      <c r="I56" s="419" t="s">
        <v>207</v>
      </c>
      <c r="J56" s="666" t="str">
        <f t="shared" si="20"/>
        <v>186 x 330</v>
      </c>
      <c r="K56" s="222" t="s">
        <v>207</v>
      </c>
      <c r="L56" s="136">
        <f t="shared" si="21"/>
        <v>340</v>
      </c>
      <c r="M56" s="222" t="s">
        <v>207</v>
      </c>
      <c r="N56" s="136">
        <f t="shared" si="33"/>
        <v>196</v>
      </c>
      <c r="O56" s="419" t="s">
        <v>207</v>
      </c>
      <c r="P56" s="136">
        <v>5</v>
      </c>
      <c r="Q56" s="419" t="s">
        <v>207</v>
      </c>
      <c r="R56" s="222">
        <v>5</v>
      </c>
      <c r="S56" s="222" t="s">
        <v>207</v>
      </c>
      <c r="T56" s="153">
        <f t="shared" si="22"/>
        <v>379</v>
      </c>
      <c r="U56" s="151" t="s">
        <v>207</v>
      </c>
      <c r="V56" s="130">
        <f t="shared" si="34"/>
        <v>3823</v>
      </c>
      <c r="W56" s="122" t="s">
        <v>2676</v>
      </c>
      <c r="X56" s="130">
        <f>(F56*10)+448+45</f>
        <v>3793</v>
      </c>
      <c r="Y56" s="122" t="s">
        <v>2676</v>
      </c>
      <c r="Z56" s="102"/>
      <c r="AA56" s="153">
        <f t="shared" si="24"/>
        <v>129.9</v>
      </c>
      <c r="AB56" s="151" t="s">
        <v>208</v>
      </c>
      <c r="AC56" s="153">
        <f t="shared" si="25"/>
        <v>73.2</v>
      </c>
      <c r="AD56" s="151" t="s">
        <v>208</v>
      </c>
      <c r="AE56" s="131" t="str">
        <f t="shared" si="35"/>
        <v>73.2 x 129.9</v>
      </c>
      <c r="AF56" s="151" t="s">
        <v>208</v>
      </c>
      <c r="AG56" s="153">
        <f t="shared" si="26"/>
        <v>133.9</v>
      </c>
      <c r="AH56" s="151" t="s">
        <v>208</v>
      </c>
      <c r="AI56" s="107">
        <f t="shared" si="27"/>
        <v>77.2</v>
      </c>
      <c r="AJ56" s="151" t="s">
        <v>208</v>
      </c>
      <c r="AK56" s="153">
        <f t="shared" si="28"/>
        <v>2</v>
      </c>
      <c r="AL56" s="151" t="s">
        <v>208</v>
      </c>
      <c r="AM56" s="153">
        <f t="shared" si="29"/>
        <v>2</v>
      </c>
      <c r="AN56" s="151" t="s">
        <v>208</v>
      </c>
      <c r="AO56" s="130">
        <f t="shared" si="36"/>
        <v>149</v>
      </c>
      <c r="AP56" s="122" t="s">
        <v>208</v>
      </c>
      <c r="AQ56" s="130">
        <f t="shared" si="30"/>
        <v>150.5</v>
      </c>
      <c r="AR56" s="122" t="s">
        <v>208</v>
      </c>
      <c r="AS56" s="110">
        <f t="shared" si="31"/>
        <v>149.30000000000001</v>
      </c>
      <c r="AT56" s="122" t="s">
        <v>208</v>
      </c>
      <c r="AV56" s="961"/>
      <c r="AW56" s="102"/>
      <c r="AX56" s="132">
        <v>10101611</v>
      </c>
      <c r="AY56" s="126">
        <f>IF(Index!$L$4="€",VLOOKUP(AX56,ERP!$A:$CL,5,0),IF(Index!$L$4="$",VLOOKUP(AX56,ERP!$A:$CL,7,0),IF(Index!$L$4="CHF",VLOOKUP(AX56,ERP!$A:$CL,9,0),IF(Index!$L$4="£",VLOOKUP(AX56,ERP!$A:$CL,11,0),""))))</f>
        <v>5399</v>
      </c>
      <c r="AZ56" s="132">
        <v>10101622</v>
      </c>
      <c r="BA56" s="126">
        <f>IF(Index!$L$4="€",VLOOKUP(AZ56,ERP!$A:$CL,5,0),IF(Index!$L$4="$",VLOOKUP(AZ56,ERP!$A:$CL,7,0),IF(Index!$L$4="CHF",VLOOKUP(AZ56,ERP!$A:$CL,9,0),IF(Index!$L$4="£",VLOOKUP(AZ56,ERP!$A:$CL,11,0),""))))</f>
        <v>5399</v>
      </c>
      <c r="BB56" s="132">
        <v>10101644</v>
      </c>
      <c r="BC56" s="126">
        <f>IF(Index!$L$4="€",VLOOKUP(BB56,ERP!$A:$CL,5,0),IF(Index!$L$4="$",VLOOKUP(BB56,ERP!$A:$CL,7,0),IF(Index!$L$4="CHF",VLOOKUP(BB56,ERP!$A:$CL,9,0),IF(Index!$L$4="£",VLOOKUP(BB56,ERP!$A:$CL,11,0),""))))</f>
        <v>5399</v>
      </c>
      <c r="BD56" s="132">
        <v>10101633</v>
      </c>
      <c r="BE56" s="126">
        <f>IF(Index!$L$4="€",VLOOKUP(BD56,ERP!$A:$CL,5,0),IF(Index!$L$4="$",VLOOKUP(BD56,ERP!$A:$CL,7,0),IF(Index!$L$4="CHF",VLOOKUP(BD56,ERP!$A:$CL,9,0),IF(Index!$L$4="£",VLOOKUP(BD56,ERP!$A:$CL,11,0),""))))</f>
        <v>5399</v>
      </c>
      <c r="BF56" s="102"/>
      <c r="BG56" s="132">
        <v>10101589</v>
      </c>
      <c r="BH56" s="126">
        <f>IF(Index!$L$4="€",VLOOKUP(BG56,ERP!$A:$CL,5,0),IF(Index!$L$4="$",VLOOKUP(BG56,ERP!$A:$CL,7,0),IF(Index!$L$4="CHF",VLOOKUP(BG56,ERP!$A:$CL,9,0),IF(Index!$L$4="£",VLOOKUP(BG56,ERP!$A:$CL,11,0),""))))</f>
        <v>4724</v>
      </c>
      <c r="BI56" s="102"/>
      <c r="BK56" s="110"/>
      <c r="BL56" s="135" t="s">
        <v>196</v>
      </c>
      <c r="BM56" s="136">
        <v>10800200</v>
      </c>
      <c r="BN56" s="137">
        <f>IF(Index!$L$4="€",VLOOKUP(BM56,ERP!$A:$CL,5,0),IF(Index!$L$4="$",VLOOKUP(BM56,ERP!$A:$CL,7,0),IF(Index!$L$4="CHF",VLOOKUP(BM56,ERP!$A:$CL,9,0),IF(Index!$L$4="£",VLOOKUP(BM56,ERP!$A:$CL,11,0),""))))</f>
        <v>515</v>
      </c>
      <c r="BO56" s="110"/>
      <c r="BP56" s="961"/>
      <c r="BR56" s="132">
        <v>10105611</v>
      </c>
      <c r="BS56" s="126">
        <f>IF(Index!$L$4="€",VLOOKUP(BR56,ERP!$A:$CL,5,0),IF(Index!$L$4="$",VLOOKUP(BR56,ERP!$A:$CL,7,0),IF(Index!$L$4="CHF",VLOOKUP(BR56,ERP!$A:$CL,9,0),IF(Index!$L$4="£",VLOOKUP(BR56,ERP!$A:$CL,11,0),""))))</f>
        <v>4959</v>
      </c>
      <c r="BT56" s="132">
        <v>10105622</v>
      </c>
      <c r="BU56" s="126">
        <f>IF(Index!$L$4="€",VLOOKUP(BT56,ERP!$A:$CL,5,0),IF(Index!$L$4="$",VLOOKUP(BT56,ERP!$A:$CL,7,0),IF(Index!$L$4="CHF",VLOOKUP(BT56,ERP!$A:$CL,9,0),IF(Index!$L$4="£",VLOOKUP(BT56,ERP!$A:$CL,11,0),""))))</f>
        <v>4959</v>
      </c>
      <c r="BV56" s="132">
        <v>10105644</v>
      </c>
      <c r="BW56" s="126">
        <f>IF(Index!$L$4="€",VLOOKUP(BV56,ERP!$A:$CL,5,0),IF(Index!$L$4="$",VLOOKUP(BV56,ERP!$A:$CL,7,0),IF(Index!$L$4="CHF",VLOOKUP(BV56,ERP!$A:$CL,9,0),IF(Index!$L$4="£",VLOOKUP(BV56,ERP!$A:$CL,11,0),""))))</f>
        <v>4959</v>
      </c>
      <c r="BX56" s="132">
        <v>10105633</v>
      </c>
      <c r="BY56" s="126">
        <f>IF(Index!$L$4="€",VLOOKUP(BX56,ERP!$A:$CL,5,0),IF(Index!$L$4="$",VLOOKUP(BX56,ERP!$A:$CL,7,0),IF(Index!$L$4="CHF",VLOOKUP(BX56,ERP!$A:$CL,9,0),IF(Index!$L$4="£",VLOOKUP(BX56,ERP!$A:$CL,11,0),""))))</f>
        <v>4959</v>
      </c>
      <c r="BZ56" s="102"/>
      <c r="CA56" s="132">
        <v>10105589</v>
      </c>
      <c r="CB56" s="126">
        <f>IF(Index!$L$4="€",VLOOKUP(CA56,ERP!$A:$CL,5,0),IF(Index!$L$4="$",VLOOKUP(CA56,ERP!$A:$CL,7,0),IF(Index!$L$4="CHF",VLOOKUP(CA56,ERP!$A:$CL,9,0),IF(Index!$L$4="£",VLOOKUP(CA56,ERP!$A:$CL,11,0),""))))</f>
        <v>4262</v>
      </c>
      <c r="CC56" s="205"/>
    </row>
    <row r="57" spans="2:83" ht="12.75" customHeight="1" x14ac:dyDescent="0.25">
      <c r="B57" s="269" t="s">
        <v>210</v>
      </c>
      <c r="C57" s="107">
        <f t="shared" si="32"/>
        <v>1.7777777777777777</v>
      </c>
      <c r="F57" s="178">
        <v>350</v>
      </c>
      <c r="G57" s="169" t="s">
        <v>207</v>
      </c>
      <c r="H57" s="178">
        <f t="shared" si="19"/>
        <v>197</v>
      </c>
      <c r="I57" s="179" t="s">
        <v>207</v>
      </c>
      <c r="J57" s="180" t="str">
        <f t="shared" si="20"/>
        <v>197 x 350</v>
      </c>
      <c r="K57" s="169" t="s">
        <v>207</v>
      </c>
      <c r="L57" s="178">
        <f t="shared" si="21"/>
        <v>360</v>
      </c>
      <c r="M57" s="169" t="s">
        <v>207</v>
      </c>
      <c r="N57" s="178">
        <f t="shared" si="33"/>
        <v>207</v>
      </c>
      <c r="O57" s="179" t="s">
        <v>207</v>
      </c>
      <c r="P57" s="178">
        <v>5</v>
      </c>
      <c r="Q57" s="179" t="s">
        <v>207</v>
      </c>
      <c r="R57" s="169">
        <v>5</v>
      </c>
      <c r="S57" s="169" t="s">
        <v>207</v>
      </c>
      <c r="T57" s="174">
        <f t="shared" si="22"/>
        <v>402</v>
      </c>
      <c r="U57" s="175" t="s">
        <v>207</v>
      </c>
      <c r="V57" s="178">
        <f t="shared" si="34"/>
        <v>3978</v>
      </c>
      <c r="W57" s="179" t="s">
        <v>2676</v>
      </c>
      <c r="X57" s="178">
        <f t="shared" si="23"/>
        <v>3948</v>
      </c>
      <c r="Y57" s="179" t="s">
        <v>2676</v>
      </c>
      <c r="Z57" s="102"/>
      <c r="AA57" s="174">
        <f t="shared" si="24"/>
        <v>137.80000000000001</v>
      </c>
      <c r="AB57" s="175" t="s">
        <v>208</v>
      </c>
      <c r="AC57" s="174">
        <f t="shared" si="25"/>
        <v>77.599999999999994</v>
      </c>
      <c r="AD57" s="175" t="s">
        <v>208</v>
      </c>
      <c r="AE57" s="181" t="str">
        <f t="shared" si="35"/>
        <v>77.6 x 137.8</v>
      </c>
      <c r="AF57" s="175" t="s">
        <v>208</v>
      </c>
      <c r="AG57" s="174">
        <f t="shared" si="26"/>
        <v>141.69999999999999</v>
      </c>
      <c r="AH57" s="175" t="s">
        <v>208</v>
      </c>
      <c r="AI57" s="217">
        <f t="shared" si="27"/>
        <v>81.5</v>
      </c>
      <c r="AJ57" s="175" t="s">
        <v>208</v>
      </c>
      <c r="AK57" s="174">
        <f t="shared" si="28"/>
        <v>2</v>
      </c>
      <c r="AL57" s="175" t="s">
        <v>208</v>
      </c>
      <c r="AM57" s="174">
        <f t="shared" si="29"/>
        <v>2</v>
      </c>
      <c r="AN57" s="175" t="s">
        <v>208</v>
      </c>
      <c r="AO57" s="178">
        <f t="shared" si="36"/>
        <v>158</v>
      </c>
      <c r="AP57" s="179" t="s">
        <v>208</v>
      </c>
      <c r="AQ57" s="178">
        <f t="shared" si="30"/>
        <v>156.6</v>
      </c>
      <c r="AR57" s="179" t="s">
        <v>208</v>
      </c>
      <c r="AS57" s="169">
        <f t="shared" si="31"/>
        <v>155.4</v>
      </c>
      <c r="AT57" s="179" t="s">
        <v>208</v>
      </c>
      <c r="AV57" s="961"/>
      <c r="AW57" s="102"/>
      <c r="AX57" s="182">
        <v>10101612</v>
      </c>
      <c r="AY57" s="173">
        <f>IF(Index!$L$4="€",VLOOKUP(AX57,ERP!$A:$CL,5,0),IF(Index!$L$4="$",VLOOKUP(AX57,ERP!$A:$CL,7,0),IF(Index!$L$4="CHF",VLOOKUP(AX57,ERP!$A:$CL,9,0),IF(Index!$L$4="£",VLOOKUP(AX57,ERP!$A:$CL,11,0),""))))</f>
        <v>5741</v>
      </c>
      <c r="AZ57" s="182">
        <v>10101623</v>
      </c>
      <c r="BA57" s="173">
        <f>IF(Index!$L$4="€",VLOOKUP(AZ57,ERP!$A:$CL,5,0),IF(Index!$L$4="$",VLOOKUP(AZ57,ERP!$A:$CL,7,0),IF(Index!$L$4="CHF",VLOOKUP(AZ57,ERP!$A:$CL,9,0),IF(Index!$L$4="£",VLOOKUP(AZ57,ERP!$A:$CL,11,0),""))))</f>
        <v>5741</v>
      </c>
      <c r="BB57" s="182">
        <v>10101645</v>
      </c>
      <c r="BC57" s="173">
        <f>IF(Index!$L$4="€",VLOOKUP(BB57,ERP!$A:$CL,5,0),IF(Index!$L$4="$",VLOOKUP(BB57,ERP!$A:$CL,7,0),IF(Index!$L$4="CHF",VLOOKUP(BB57,ERP!$A:$CL,9,0),IF(Index!$L$4="£",VLOOKUP(BB57,ERP!$A:$CL,11,0),""))))</f>
        <v>5741</v>
      </c>
      <c r="BD57" s="182">
        <v>10101634</v>
      </c>
      <c r="BE57" s="173">
        <f>IF(Index!$L$4="€",VLOOKUP(BD57,ERP!$A:$CL,5,0),IF(Index!$L$4="$",VLOOKUP(BD57,ERP!$A:$CL,7,0),IF(Index!$L$4="CHF",VLOOKUP(BD57,ERP!$A:$CL,9,0),IF(Index!$L$4="£",VLOOKUP(BD57,ERP!$A:$CL,11,0),""))))</f>
        <v>5741</v>
      </c>
      <c r="BF57" s="102"/>
      <c r="BG57" s="182">
        <v>10101590</v>
      </c>
      <c r="BH57" s="173">
        <f>IF(Index!$L$4="€",VLOOKUP(BG57,ERP!$A:$CL,5,0),IF(Index!$L$4="$",VLOOKUP(BG57,ERP!$A:$CL,7,0),IF(Index!$L$4="CHF",VLOOKUP(BG57,ERP!$A:$CL,9,0),IF(Index!$L$4="£",VLOOKUP(BG57,ERP!$A:$CL,11,0),""))))</f>
        <v>5023</v>
      </c>
      <c r="BI57" s="102"/>
      <c r="BK57" s="110"/>
      <c r="BL57" s="257" t="s">
        <v>198</v>
      </c>
      <c r="BM57" s="248">
        <v>10800201</v>
      </c>
      <c r="BN57" s="236">
        <f>IF(Index!$L$4="€",VLOOKUP(BM57,ERP!$A:$CL,5,0),IF(Index!$L$4="$",VLOOKUP(BM57,ERP!$A:$CL,7,0),IF(Index!$L$4="CHF",VLOOKUP(BM57,ERP!$A:$CL,9,0),IF(Index!$L$4="£",VLOOKUP(BM57,ERP!$A:$CL,11,0),""))))</f>
        <v>515</v>
      </c>
      <c r="BO57" s="110"/>
      <c r="BP57" s="961"/>
      <c r="BR57" s="182">
        <v>10105612</v>
      </c>
      <c r="BS57" s="173">
        <f>IF(Index!$L$4="€",VLOOKUP(BR57,ERP!$A:$CL,5,0),IF(Index!$L$4="$",VLOOKUP(BR57,ERP!$A:$CL,7,0),IF(Index!$L$4="CHF",VLOOKUP(BR57,ERP!$A:$CL,9,0),IF(Index!$L$4="£",VLOOKUP(BR57,ERP!$A:$CL,11,0),""))))</f>
        <v>5300</v>
      </c>
      <c r="BT57" s="182">
        <v>10105623</v>
      </c>
      <c r="BU57" s="173">
        <f>IF(Index!$L$4="€",VLOOKUP(BT57,ERP!$A:$CL,5,0),IF(Index!$L$4="$",VLOOKUP(BT57,ERP!$A:$CL,7,0),IF(Index!$L$4="CHF",VLOOKUP(BT57,ERP!$A:$CL,9,0),IF(Index!$L$4="£",VLOOKUP(BT57,ERP!$A:$CL,11,0),""))))</f>
        <v>5300</v>
      </c>
      <c r="BV57" s="182">
        <v>10105645</v>
      </c>
      <c r="BW57" s="173">
        <f>IF(Index!$L$4="€",VLOOKUP(BV57,ERP!$A:$CL,5,0),IF(Index!$L$4="$",VLOOKUP(BV57,ERP!$A:$CL,7,0),IF(Index!$L$4="CHF",VLOOKUP(BV57,ERP!$A:$CL,9,0),IF(Index!$L$4="£",VLOOKUP(BV57,ERP!$A:$CL,11,0),""))))</f>
        <v>5300</v>
      </c>
      <c r="BX57" s="182">
        <v>10105634</v>
      </c>
      <c r="BY57" s="173">
        <f>IF(Index!$L$4="€",VLOOKUP(BX57,ERP!$A:$CL,5,0),IF(Index!$L$4="$",VLOOKUP(BX57,ERP!$A:$CL,7,0),IF(Index!$L$4="CHF",VLOOKUP(BX57,ERP!$A:$CL,9,0),IF(Index!$L$4="£",VLOOKUP(BX57,ERP!$A:$CL,11,0),""))))</f>
        <v>5300</v>
      </c>
      <c r="BZ57" s="102"/>
      <c r="CA57" s="182">
        <v>10105590</v>
      </c>
      <c r="CB57" s="173">
        <f>IF(Index!$L$4="€",VLOOKUP(CA57,ERP!$A:$CL,5,0),IF(Index!$L$4="$",VLOOKUP(CA57,ERP!$A:$CL,7,0),IF(Index!$L$4="CHF",VLOOKUP(CA57,ERP!$A:$CL,9,0),IF(Index!$L$4="£",VLOOKUP(CA57,ERP!$A:$CL,11,0),""))))</f>
        <v>4561</v>
      </c>
      <c r="CC57" s="205"/>
    </row>
    <row r="58" spans="2:83" ht="12.75" customHeight="1" x14ac:dyDescent="0.25">
      <c r="B58" s="269" t="s">
        <v>210</v>
      </c>
      <c r="C58" s="107">
        <f t="shared" si="32"/>
        <v>1.7777777777777777</v>
      </c>
      <c r="F58" s="136">
        <v>370</v>
      </c>
      <c r="G58" s="222" t="s">
        <v>207</v>
      </c>
      <c r="H58" s="136">
        <f t="shared" si="19"/>
        <v>208</v>
      </c>
      <c r="I58" s="419" t="s">
        <v>207</v>
      </c>
      <c r="J58" s="666" t="str">
        <f t="shared" si="20"/>
        <v>208 x 370</v>
      </c>
      <c r="K58" s="222" t="s">
        <v>207</v>
      </c>
      <c r="L58" s="136">
        <f t="shared" si="21"/>
        <v>380</v>
      </c>
      <c r="M58" s="222" t="s">
        <v>207</v>
      </c>
      <c r="N58" s="136">
        <f t="shared" si="33"/>
        <v>218</v>
      </c>
      <c r="O58" s="419" t="s">
        <v>207</v>
      </c>
      <c r="P58" s="136">
        <v>5</v>
      </c>
      <c r="Q58" s="419" t="s">
        <v>207</v>
      </c>
      <c r="R58" s="222">
        <v>5</v>
      </c>
      <c r="S58" s="222" t="s">
        <v>207</v>
      </c>
      <c r="T58" s="153">
        <f t="shared" si="22"/>
        <v>424</v>
      </c>
      <c r="U58" s="151" t="s">
        <v>207</v>
      </c>
      <c r="V58" s="130">
        <f t="shared" si="34"/>
        <v>4178</v>
      </c>
      <c r="W58" s="122" t="s">
        <v>2676</v>
      </c>
      <c r="X58" s="130">
        <f t="shared" si="23"/>
        <v>4148</v>
      </c>
      <c r="Y58" s="122" t="s">
        <v>2676</v>
      </c>
      <c r="Z58" s="102"/>
      <c r="AA58" s="153">
        <f t="shared" si="24"/>
        <v>145.69999999999999</v>
      </c>
      <c r="AB58" s="151" t="s">
        <v>208</v>
      </c>
      <c r="AC58" s="153">
        <f t="shared" si="25"/>
        <v>81.900000000000006</v>
      </c>
      <c r="AD58" s="151" t="s">
        <v>208</v>
      </c>
      <c r="AE58" s="131" t="str">
        <f t="shared" si="35"/>
        <v>81.9 x 145.7</v>
      </c>
      <c r="AF58" s="151" t="s">
        <v>208</v>
      </c>
      <c r="AG58" s="153">
        <f t="shared" si="26"/>
        <v>149.6</v>
      </c>
      <c r="AH58" s="151" t="s">
        <v>208</v>
      </c>
      <c r="AI58" s="107">
        <f t="shared" si="27"/>
        <v>85.8</v>
      </c>
      <c r="AJ58" s="151" t="s">
        <v>208</v>
      </c>
      <c r="AK58" s="153">
        <f t="shared" si="28"/>
        <v>2</v>
      </c>
      <c r="AL58" s="151" t="s">
        <v>208</v>
      </c>
      <c r="AM58" s="153">
        <f t="shared" si="29"/>
        <v>2</v>
      </c>
      <c r="AN58" s="151" t="s">
        <v>208</v>
      </c>
      <c r="AO58" s="130">
        <f t="shared" si="36"/>
        <v>167</v>
      </c>
      <c r="AP58" s="122" t="s">
        <v>208</v>
      </c>
      <c r="AQ58" s="130">
        <f t="shared" si="30"/>
        <v>164.5</v>
      </c>
      <c r="AR58" s="122" t="s">
        <v>208</v>
      </c>
      <c r="AS58" s="110">
        <f t="shared" si="31"/>
        <v>163.30000000000001</v>
      </c>
      <c r="AT58" s="122" t="s">
        <v>208</v>
      </c>
      <c r="AV58" s="961"/>
      <c r="AW58" s="102"/>
      <c r="AX58" s="132">
        <v>10101613</v>
      </c>
      <c r="AY58" s="126">
        <f>IF(Index!$L$4="€",VLOOKUP(AX58,ERP!$A:$CL,5,0),IF(Index!$L$4="$",VLOOKUP(AX58,ERP!$A:$CL,7,0),IF(Index!$L$4="CHF",VLOOKUP(AX58,ERP!$A:$CL,9,0),IF(Index!$L$4="£",VLOOKUP(AX58,ERP!$A:$CL,11,0),""))))</f>
        <v>6097</v>
      </c>
      <c r="AZ58" s="132">
        <v>10101624</v>
      </c>
      <c r="BA58" s="126">
        <f>IF(Index!$L$4="€",VLOOKUP(AZ58,ERP!$A:$CL,5,0),IF(Index!$L$4="$",VLOOKUP(AZ58,ERP!$A:$CL,7,0),IF(Index!$L$4="CHF",VLOOKUP(AZ58,ERP!$A:$CL,9,0),IF(Index!$L$4="£",VLOOKUP(AZ58,ERP!$A:$CL,11,0),""))))</f>
        <v>6097</v>
      </c>
      <c r="BB58" s="132">
        <v>10101646</v>
      </c>
      <c r="BC58" s="126">
        <f>IF(Index!$L$4="€",VLOOKUP(BB58,ERP!$A:$CL,5,0),IF(Index!$L$4="$",VLOOKUP(BB58,ERP!$A:$CL,7,0),IF(Index!$L$4="CHF",VLOOKUP(BB58,ERP!$A:$CL,9,0),IF(Index!$L$4="£",VLOOKUP(BB58,ERP!$A:$CL,11,0),""))))</f>
        <v>6097</v>
      </c>
      <c r="BD58" s="132">
        <v>10101635</v>
      </c>
      <c r="BE58" s="126">
        <f>IF(Index!$L$4="€",VLOOKUP(BD58,ERP!$A:$CL,5,0),IF(Index!$L$4="$",VLOOKUP(BD58,ERP!$A:$CL,7,0),IF(Index!$L$4="CHF",VLOOKUP(BD58,ERP!$A:$CL,9,0),IF(Index!$L$4="£",VLOOKUP(BD58,ERP!$A:$CL,11,0),""))))</f>
        <v>6097</v>
      </c>
      <c r="BF58" s="102"/>
      <c r="BG58" s="132">
        <v>10101591</v>
      </c>
      <c r="BH58" s="126">
        <f>IF(Index!$L$4="€",VLOOKUP(BG58,ERP!$A:$CL,5,0),IF(Index!$L$4="$",VLOOKUP(BG58,ERP!$A:$CL,7,0),IF(Index!$L$4="CHF",VLOOKUP(BG58,ERP!$A:$CL,9,0),IF(Index!$L$4="£",VLOOKUP(BG58,ERP!$A:$CL,11,0),""))))</f>
        <v>5336</v>
      </c>
      <c r="BI58" s="102"/>
      <c r="BK58" s="110"/>
      <c r="BL58" s="135" t="s">
        <v>197</v>
      </c>
      <c r="BM58" s="136">
        <v>10800202</v>
      </c>
      <c r="BN58" s="137">
        <f>IF(Index!$L$4="€",VLOOKUP(BM58,ERP!$A:$CL,5,0),IF(Index!$L$4="$",VLOOKUP(BM58,ERP!$A:$CL,7,0),IF(Index!$L$4="CHF",VLOOKUP(BM58,ERP!$A:$CL,9,0),IF(Index!$L$4="£",VLOOKUP(BM58,ERP!$A:$CL,11,0),""))))</f>
        <v>515</v>
      </c>
      <c r="BO58" s="110"/>
      <c r="BP58" s="961"/>
      <c r="BR58" s="132">
        <v>10105613</v>
      </c>
      <c r="BS58" s="126">
        <f>IF(Index!$L$4="€",VLOOKUP(BR58,ERP!$A:$CL,5,0),IF(Index!$L$4="$",VLOOKUP(BR58,ERP!$A:$CL,7,0),IF(Index!$L$4="CHF",VLOOKUP(BR58,ERP!$A:$CL,9,0),IF(Index!$L$4="£",VLOOKUP(BR58,ERP!$A:$CL,11,0),""))))</f>
        <v>5657</v>
      </c>
      <c r="BT58" s="132">
        <v>10105624</v>
      </c>
      <c r="BU58" s="126">
        <f>IF(Index!$L$4="€",VLOOKUP(BT58,ERP!$A:$CL,5,0),IF(Index!$L$4="$",VLOOKUP(BT58,ERP!$A:$CL,7,0),IF(Index!$L$4="CHF",VLOOKUP(BT58,ERP!$A:$CL,9,0),IF(Index!$L$4="£",VLOOKUP(BT58,ERP!$A:$CL,11,0),""))))</f>
        <v>5657</v>
      </c>
      <c r="BV58" s="132">
        <v>10105646</v>
      </c>
      <c r="BW58" s="126">
        <f>IF(Index!$L$4="€",VLOOKUP(BV58,ERP!$A:$CL,5,0),IF(Index!$L$4="$",VLOOKUP(BV58,ERP!$A:$CL,7,0),IF(Index!$L$4="CHF",VLOOKUP(BV58,ERP!$A:$CL,9,0),IF(Index!$L$4="£",VLOOKUP(BV58,ERP!$A:$CL,11,0),""))))</f>
        <v>5657</v>
      </c>
      <c r="BX58" s="132">
        <v>10105635</v>
      </c>
      <c r="BY58" s="126">
        <f>IF(Index!$L$4="€",VLOOKUP(BX58,ERP!$A:$CL,5,0),IF(Index!$L$4="$",VLOOKUP(BX58,ERP!$A:$CL,7,0),IF(Index!$L$4="CHF",VLOOKUP(BX58,ERP!$A:$CL,9,0),IF(Index!$L$4="£",VLOOKUP(BX58,ERP!$A:$CL,11,0),""))))</f>
        <v>5657</v>
      </c>
      <c r="BZ58" s="102"/>
      <c r="CA58" s="132">
        <v>10105591</v>
      </c>
      <c r="CB58" s="126">
        <f>IF(Index!$L$4="€",VLOOKUP(CA58,ERP!$A:$CL,5,0),IF(Index!$L$4="$",VLOOKUP(CA58,ERP!$A:$CL,7,0),IF(Index!$L$4="CHF",VLOOKUP(CA58,ERP!$A:$CL,9,0),IF(Index!$L$4="£",VLOOKUP(CA58,ERP!$A:$CL,11,0),""))))</f>
        <v>4873</v>
      </c>
      <c r="CC58" s="205"/>
    </row>
    <row r="59" spans="2:83" ht="12.75" customHeight="1" x14ac:dyDescent="0.25">
      <c r="B59" s="269" t="s">
        <v>210</v>
      </c>
      <c r="C59" s="107">
        <f t="shared" si="32"/>
        <v>1.7777777777777777</v>
      </c>
      <c r="F59" s="185">
        <v>390</v>
      </c>
      <c r="G59" s="187" t="s">
        <v>207</v>
      </c>
      <c r="H59" s="185">
        <f t="shared" si="19"/>
        <v>219</v>
      </c>
      <c r="I59" s="186" t="s">
        <v>207</v>
      </c>
      <c r="J59" s="188" t="str">
        <f t="shared" si="20"/>
        <v>219 x 390</v>
      </c>
      <c r="K59" s="187" t="s">
        <v>207</v>
      </c>
      <c r="L59" s="185">
        <f t="shared" si="21"/>
        <v>400</v>
      </c>
      <c r="M59" s="187" t="s">
        <v>207</v>
      </c>
      <c r="N59" s="185">
        <f t="shared" si="33"/>
        <v>229</v>
      </c>
      <c r="O59" s="186" t="s">
        <v>207</v>
      </c>
      <c r="P59" s="185">
        <v>5</v>
      </c>
      <c r="Q59" s="186" t="s">
        <v>207</v>
      </c>
      <c r="R59" s="187">
        <v>5</v>
      </c>
      <c r="S59" s="187" t="s">
        <v>207</v>
      </c>
      <c r="T59" s="192">
        <f t="shared" si="22"/>
        <v>447</v>
      </c>
      <c r="U59" s="193" t="s">
        <v>207</v>
      </c>
      <c r="V59" s="185">
        <f t="shared" si="34"/>
        <v>4378</v>
      </c>
      <c r="W59" s="186" t="s">
        <v>2676</v>
      </c>
      <c r="X59" s="185">
        <f t="shared" si="23"/>
        <v>4348</v>
      </c>
      <c r="Y59" s="186" t="s">
        <v>2676</v>
      </c>
      <c r="Z59" s="102"/>
      <c r="AA59" s="192">
        <f t="shared" si="24"/>
        <v>153.5</v>
      </c>
      <c r="AB59" s="193" t="s">
        <v>208</v>
      </c>
      <c r="AC59" s="192">
        <f t="shared" si="25"/>
        <v>86.2</v>
      </c>
      <c r="AD59" s="193" t="s">
        <v>208</v>
      </c>
      <c r="AE59" s="189" t="str">
        <f t="shared" si="35"/>
        <v>86.2 x 153.5</v>
      </c>
      <c r="AF59" s="193" t="s">
        <v>208</v>
      </c>
      <c r="AG59" s="192">
        <f t="shared" si="26"/>
        <v>157.5</v>
      </c>
      <c r="AH59" s="193" t="s">
        <v>208</v>
      </c>
      <c r="AI59" s="219">
        <f t="shared" si="27"/>
        <v>90.2</v>
      </c>
      <c r="AJ59" s="193" t="s">
        <v>208</v>
      </c>
      <c r="AK59" s="192">
        <f t="shared" si="28"/>
        <v>2</v>
      </c>
      <c r="AL59" s="193" t="s">
        <v>208</v>
      </c>
      <c r="AM59" s="192">
        <f t="shared" si="29"/>
        <v>2</v>
      </c>
      <c r="AN59" s="193" t="s">
        <v>208</v>
      </c>
      <c r="AO59" s="185">
        <f>ROUND(SQRT((AA59^2)+(AC59^2)),0)</f>
        <v>176</v>
      </c>
      <c r="AP59" s="186" t="s">
        <v>208</v>
      </c>
      <c r="AQ59" s="185">
        <f t="shared" si="30"/>
        <v>172.4</v>
      </c>
      <c r="AR59" s="186" t="s">
        <v>208</v>
      </c>
      <c r="AS59" s="187">
        <f t="shared" si="31"/>
        <v>171.2</v>
      </c>
      <c r="AT59" s="186" t="s">
        <v>208</v>
      </c>
      <c r="AV59" s="961"/>
      <c r="AW59" s="102"/>
      <c r="AX59" s="190">
        <v>10101614</v>
      </c>
      <c r="AY59" s="191">
        <f>IF(Index!$L$4="€",VLOOKUP(AX59,ERP!$A:$CL,5,0),IF(Index!$L$4="$",VLOOKUP(AX59,ERP!$A:$CL,7,0),IF(Index!$L$4="CHF",VLOOKUP(AX59,ERP!$A:$CL,9,0),IF(Index!$L$4="£",VLOOKUP(AX59,ERP!$A:$CL,11,0),""))))</f>
        <v>6469</v>
      </c>
      <c r="AZ59" s="190">
        <v>10101625</v>
      </c>
      <c r="BA59" s="191">
        <f>IF(Index!$L$4="€",VLOOKUP(AZ59,ERP!$A:$CL,5,0),IF(Index!$L$4="$",VLOOKUP(AZ59,ERP!$A:$CL,7,0),IF(Index!$L$4="CHF",VLOOKUP(AZ59,ERP!$A:$CL,9,0),IF(Index!$L$4="£",VLOOKUP(AZ59,ERP!$A:$CL,11,0),""))))</f>
        <v>6469</v>
      </c>
      <c r="BB59" s="190">
        <v>10101647</v>
      </c>
      <c r="BC59" s="191">
        <f>IF(Index!$L$4="€",VLOOKUP(BB59,ERP!$A:$CL,5,0),IF(Index!$L$4="$",VLOOKUP(BB59,ERP!$A:$CL,7,0),IF(Index!$L$4="CHF",VLOOKUP(BB59,ERP!$A:$CL,9,0),IF(Index!$L$4="£",VLOOKUP(BB59,ERP!$A:$CL,11,0),""))))</f>
        <v>6469</v>
      </c>
      <c r="BD59" s="190">
        <v>10101636</v>
      </c>
      <c r="BE59" s="191">
        <f>IF(Index!$L$4="€",VLOOKUP(BD59,ERP!$A:$CL,5,0),IF(Index!$L$4="$",VLOOKUP(BD59,ERP!$A:$CL,7,0),IF(Index!$L$4="CHF",VLOOKUP(BD59,ERP!$A:$CL,9,0),IF(Index!$L$4="£",VLOOKUP(BD59,ERP!$A:$CL,11,0),""))))</f>
        <v>6469</v>
      </c>
      <c r="BF59" s="102"/>
      <c r="BG59" s="190">
        <v>10101592</v>
      </c>
      <c r="BH59" s="191">
        <f>IF(Index!$L$4="€",VLOOKUP(BG59,ERP!$A:$CL,5,0),IF(Index!$L$4="$",VLOOKUP(BG59,ERP!$A:$CL,7,0),IF(Index!$L$4="CHF",VLOOKUP(BG59,ERP!$A:$CL,9,0),IF(Index!$L$4="£",VLOOKUP(BG59,ERP!$A:$CL,11,0),""))))</f>
        <v>5662</v>
      </c>
      <c r="BI59" s="102"/>
      <c r="BK59" s="110"/>
      <c r="BL59" s="258" t="s">
        <v>199</v>
      </c>
      <c r="BM59" s="252">
        <v>10800203</v>
      </c>
      <c r="BN59" s="240">
        <f>IF(Index!$L$4="€",VLOOKUP(BM59,ERP!$A:$CL,5,0),IF(Index!$L$4="$",VLOOKUP(BM59,ERP!$A:$CL,7,0),IF(Index!$L$4="CHF",VLOOKUP(BM59,ERP!$A:$CL,9,0),IF(Index!$L$4="£",VLOOKUP(BM59,ERP!$A:$CL,11,0),""))))</f>
        <v>515</v>
      </c>
      <c r="BO59" s="110"/>
      <c r="BP59" s="961"/>
      <c r="BR59" s="190">
        <v>10105614</v>
      </c>
      <c r="BS59" s="191">
        <f>IF(Index!$L$4="€",VLOOKUP(BR59,ERP!$A:$CL,5,0),IF(Index!$L$4="$",VLOOKUP(BR59,ERP!$A:$CL,7,0),IF(Index!$L$4="CHF",VLOOKUP(BR59,ERP!$A:$CL,9,0),IF(Index!$L$4="£",VLOOKUP(BR59,ERP!$A:$CL,11,0),""))))</f>
        <v>6028</v>
      </c>
      <c r="BT59" s="190">
        <v>10105625</v>
      </c>
      <c r="BU59" s="191">
        <f>IF(Index!$L$4="€",VLOOKUP(BT59,ERP!$A:$CL,5,0),IF(Index!$L$4="$",VLOOKUP(BT59,ERP!$A:$CL,7,0),IF(Index!$L$4="CHF",VLOOKUP(BT59,ERP!$A:$CL,9,0),IF(Index!$L$4="£",VLOOKUP(BT59,ERP!$A:$CL,11,0),""))))</f>
        <v>6028</v>
      </c>
      <c r="BV59" s="190">
        <v>10105647</v>
      </c>
      <c r="BW59" s="191">
        <f>IF(Index!$L$4="€",VLOOKUP(BV59,ERP!$A:$CL,5,0),IF(Index!$L$4="$",VLOOKUP(BV59,ERP!$A:$CL,7,0),IF(Index!$L$4="CHF",VLOOKUP(BV59,ERP!$A:$CL,9,0),IF(Index!$L$4="£",VLOOKUP(BV59,ERP!$A:$CL,11,0),""))))</f>
        <v>6028</v>
      </c>
      <c r="BX59" s="190">
        <v>10105636</v>
      </c>
      <c r="BY59" s="191">
        <f>IF(Index!$L$4="€",VLOOKUP(BX59,ERP!$A:$CL,5,0),IF(Index!$L$4="$",VLOOKUP(BX59,ERP!$A:$CL,7,0),IF(Index!$L$4="CHF",VLOOKUP(BX59,ERP!$A:$CL,9,0),IF(Index!$L$4="£",VLOOKUP(BX59,ERP!$A:$CL,11,0),""))))</f>
        <v>6028</v>
      </c>
      <c r="BZ59" s="102"/>
      <c r="CA59" s="190">
        <v>10105592</v>
      </c>
      <c r="CB59" s="191">
        <f>IF(Index!$L$4="€",VLOOKUP(CA59,ERP!$A:$CL,5,0),IF(Index!$L$4="$",VLOOKUP(CA59,ERP!$A:$CL,7,0),IF(Index!$L$4="CHF",VLOOKUP(CA59,ERP!$A:$CL,9,0),IF(Index!$L$4="£",VLOOKUP(CA59,ERP!$A:$CL,11,0),""))))</f>
        <v>5199</v>
      </c>
      <c r="CC59" s="205"/>
    </row>
    <row r="60" spans="2:83" x14ac:dyDescent="0.25">
      <c r="F60" s="152"/>
      <c r="P60" s="152"/>
      <c r="R60" s="152"/>
      <c r="AE60" s="154"/>
      <c r="AV60" s="961"/>
      <c r="AW60" s="102"/>
      <c r="AX60" s="156"/>
      <c r="AY60" s="150"/>
      <c r="AZ60" s="156"/>
      <c r="BA60" s="150"/>
      <c r="BB60" s="156"/>
      <c r="BC60" s="150"/>
      <c r="BD60" s="156"/>
      <c r="BE60" s="150"/>
      <c r="BF60" s="102"/>
      <c r="BG60" s="156"/>
      <c r="BH60" s="157"/>
      <c r="BI60" s="102"/>
      <c r="BO60" s="110"/>
    </row>
    <row r="61" spans="2:83" ht="37.5" hidden="1" customHeight="1" outlineLevel="1" x14ac:dyDescent="0.25">
      <c r="E61" s="1044" t="s">
        <v>6038</v>
      </c>
      <c r="F61" s="1040" t="s">
        <v>6006</v>
      </c>
      <c r="G61" s="1041"/>
      <c r="H61" s="1041"/>
      <c r="I61" s="1041"/>
      <c r="J61" s="1041"/>
      <c r="K61" s="1041"/>
      <c r="L61" s="1041"/>
      <c r="M61" s="1041"/>
      <c r="N61" s="1041"/>
      <c r="O61" s="1041"/>
      <c r="P61" s="1041"/>
      <c r="Q61" s="1041"/>
      <c r="R61" s="1041"/>
      <c r="S61" s="1041"/>
      <c r="T61" s="1041"/>
      <c r="U61" s="1041"/>
      <c r="V61" s="1041"/>
      <c r="W61" s="1041"/>
      <c r="X61" s="1041"/>
      <c r="Y61" s="1041"/>
      <c r="Z61" s="1041"/>
      <c r="AA61" s="1041"/>
      <c r="AB61" s="1041"/>
      <c r="AC61" s="1041"/>
      <c r="AD61" s="1041"/>
      <c r="AE61" s="1041"/>
      <c r="AF61" s="1041"/>
      <c r="AG61" s="1041"/>
      <c r="AH61" s="1041"/>
      <c r="AI61" s="1041"/>
      <c r="AJ61" s="1041"/>
      <c r="AK61" s="1041"/>
      <c r="AL61" s="1041"/>
      <c r="AM61" s="1041"/>
      <c r="AN61" s="1041"/>
      <c r="AO61" s="1041"/>
      <c r="AP61" s="1041"/>
      <c r="AQ61" s="1041"/>
      <c r="AR61" s="1041"/>
      <c r="AS61" s="1041"/>
      <c r="AT61" s="1042"/>
      <c r="AU61" s="153"/>
      <c r="AV61" s="961"/>
      <c r="AW61" s="102"/>
      <c r="AX61" s="1031" t="s">
        <v>218</v>
      </c>
      <c r="AY61" s="1032"/>
      <c r="AZ61" s="1031" t="s">
        <v>219</v>
      </c>
      <c r="BA61" s="1043"/>
      <c r="BB61" s="1031" t="s">
        <v>219</v>
      </c>
      <c r="BC61" s="1043"/>
      <c r="BD61" s="1031" t="s">
        <v>220</v>
      </c>
      <c r="BE61" s="1032"/>
      <c r="BF61" s="102"/>
      <c r="BG61" s="1031" t="s">
        <v>2973</v>
      </c>
      <c r="BH61" s="1032"/>
      <c r="BI61" s="102"/>
      <c r="BJ61" s="332"/>
      <c r="BK61" s="110"/>
      <c r="BL61" s="113"/>
      <c r="BM61" s="113"/>
      <c r="BN61" s="113"/>
      <c r="BO61" s="110"/>
      <c r="BP61" s="876"/>
      <c r="BQ61" s="102"/>
      <c r="BR61" s="806"/>
      <c r="BS61" s="806"/>
      <c r="BT61" s="806"/>
      <c r="BU61" s="806"/>
      <c r="BV61" s="806"/>
      <c r="BW61" s="806"/>
      <c r="BX61" s="806"/>
      <c r="BY61" s="806"/>
      <c r="BZ61" s="102"/>
      <c r="CA61" s="806"/>
      <c r="CB61" s="806"/>
      <c r="CC61" s="262"/>
      <c r="CD61" s="102"/>
      <c r="CE61" s="102"/>
    </row>
    <row r="62" spans="2:83" s="116" customFormat="1" ht="26.25" hidden="1" customHeight="1" outlineLevel="1" x14ac:dyDescent="0.25">
      <c r="E62" s="1045"/>
      <c r="F62" s="1047" t="s">
        <v>5856</v>
      </c>
      <c r="G62" s="1048"/>
      <c r="H62" s="1048"/>
      <c r="I62" s="1048"/>
      <c r="J62" s="1048"/>
      <c r="K62" s="1048"/>
      <c r="L62" s="1048"/>
      <c r="M62" s="1048"/>
      <c r="N62" s="1048"/>
      <c r="O62" s="1048"/>
      <c r="P62" s="1048"/>
      <c r="Q62" s="1048"/>
      <c r="R62" s="1048"/>
      <c r="S62" s="1048"/>
      <c r="T62" s="1048"/>
      <c r="U62" s="1048"/>
      <c r="V62" s="1048"/>
      <c r="W62" s="1048"/>
      <c r="X62" s="1048"/>
      <c r="Y62" s="1048"/>
      <c r="Z62" s="1048"/>
      <c r="AA62" s="1048"/>
      <c r="AB62" s="1048"/>
      <c r="AC62" s="1048"/>
      <c r="AD62" s="1048"/>
      <c r="AE62" s="1048"/>
      <c r="AF62" s="1048"/>
      <c r="AG62" s="1048"/>
      <c r="AH62" s="1048"/>
      <c r="AI62" s="1048"/>
      <c r="AJ62" s="1048"/>
      <c r="AK62" s="1048"/>
      <c r="AL62" s="1048"/>
      <c r="AM62" s="1048"/>
      <c r="AN62" s="1048"/>
      <c r="AO62" s="1048"/>
      <c r="AP62" s="1048"/>
      <c r="AQ62" s="1048"/>
      <c r="AR62" s="1048"/>
      <c r="AS62" s="1048"/>
      <c r="AT62" s="1049"/>
      <c r="AU62" s="875"/>
      <c r="AV62" s="961"/>
      <c r="AW62" s="117"/>
      <c r="AX62" s="869"/>
      <c r="AY62" s="871"/>
      <c r="AZ62" s="869"/>
      <c r="BA62" s="870"/>
      <c r="BB62" s="1038" t="s">
        <v>217</v>
      </c>
      <c r="BC62" s="1039"/>
      <c r="BD62" s="869"/>
      <c r="BE62" s="871"/>
      <c r="BF62" s="102"/>
      <c r="BG62" s="872"/>
      <c r="BH62" s="873"/>
      <c r="BI62" s="102"/>
      <c r="BJ62" s="102"/>
      <c r="BK62" s="110"/>
      <c r="BL62" s="877"/>
      <c r="BM62" s="877"/>
      <c r="BN62" s="877"/>
      <c r="BO62" s="110"/>
      <c r="BP62" s="876"/>
      <c r="BQ62" s="102"/>
      <c r="BR62" s="769"/>
      <c r="BS62" s="806"/>
      <c r="BT62" s="769"/>
      <c r="BU62" s="806"/>
      <c r="BV62" s="769"/>
      <c r="BW62" s="806"/>
      <c r="BX62" s="806"/>
      <c r="BY62" s="806"/>
      <c r="BZ62" s="102"/>
      <c r="CA62" s="878"/>
      <c r="CB62" s="156"/>
      <c r="CC62" s="262"/>
      <c r="CD62" s="117"/>
      <c r="CE62" s="117"/>
    </row>
    <row r="63" spans="2:83" s="116" customFormat="1" ht="15" hidden="1" customHeight="1" outlineLevel="1" x14ac:dyDescent="0.25">
      <c r="B63" s="116" t="s">
        <v>213</v>
      </c>
      <c r="E63" s="1045"/>
      <c r="F63" s="121" t="s">
        <v>206</v>
      </c>
      <c r="G63" s="122"/>
      <c r="H63" s="121" t="s">
        <v>211</v>
      </c>
      <c r="I63" s="122"/>
      <c r="J63" s="121" t="s">
        <v>216</v>
      </c>
      <c r="K63" s="122"/>
      <c r="L63" s="121" t="s">
        <v>205</v>
      </c>
      <c r="M63" s="122"/>
      <c r="N63" s="121" t="s">
        <v>214</v>
      </c>
      <c r="O63" s="122"/>
      <c r="P63" s="121" t="s">
        <v>209</v>
      </c>
      <c r="Q63" s="122"/>
      <c r="R63" s="121" t="s">
        <v>215</v>
      </c>
      <c r="S63" s="122"/>
      <c r="T63" s="121" t="s">
        <v>212</v>
      </c>
      <c r="U63" s="123"/>
      <c r="V63" s="966"/>
      <c r="W63" s="967"/>
      <c r="X63" s="966" t="s">
        <v>2674</v>
      </c>
      <c r="Y63" s="967"/>
      <c r="Z63" s="458"/>
      <c r="AA63" s="121" t="s">
        <v>206</v>
      </c>
      <c r="AB63" s="122"/>
      <c r="AC63" s="121" t="s">
        <v>211</v>
      </c>
      <c r="AD63" s="122"/>
      <c r="AE63" s="121" t="s">
        <v>216</v>
      </c>
      <c r="AF63" s="122"/>
      <c r="AG63" s="121" t="s">
        <v>205</v>
      </c>
      <c r="AH63" s="122"/>
      <c r="AI63" s="121" t="s">
        <v>214</v>
      </c>
      <c r="AJ63" s="122"/>
      <c r="AK63" s="121" t="s">
        <v>209</v>
      </c>
      <c r="AL63" s="122"/>
      <c r="AM63" s="121" t="s">
        <v>215</v>
      </c>
      <c r="AN63" s="122"/>
      <c r="AO63" s="121" t="s">
        <v>212</v>
      </c>
      <c r="AP63" s="122"/>
      <c r="AQ63" s="971" t="s">
        <v>2674</v>
      </c>
      <c r="AR63" s="972"/>
      <c r="AS63" s="971" t="s">
        <v>2675</v>
      </c>
      <c r="AT63" s="972"/>
      <c r="AV63" s="961"/>
      <c r="AW63" s="117"/>
      <c r="AX63" s="762" t="s">
        <v>221</v>
      </c>
      <c r="AY63" s="780" t="s">
        <v>23</v>
      </c>
      <c r="AZ63" s="762" t="s">
        <v>221</v>
      </c>
      <c r="BA63" s="780" t="s">
        <v>23</v>
      </c>
      <c r="BB63" s="762" t="s">
        <v>221</v>
      </c>
      <c r="BC63" s="780" t="s">
        <v>23</v>
      </c>
      <c r="BD63" s="762" t="s">
        <v>221</v>
      </c>
      <c r="BE63" s="780" t="s">
        <v>23</v>
      </c>
      <c r="BF63" s="102"/>
      <c r="BG63" s="762" t="s">
        <v>221</v>
      </c>
      <c r="BH63" s="780" t="s">
        <v>23</v>
      </c>
      <c r="BI63" s="117"/>
      <c r="BJ63" s="102"/>
      <c r="BK63" s="110"/>
      <c r="BL63" s="110"/>
      <c r="BM63" s="156"/>
      <c r="BN63" s="156"/>
      <c r="BO63" s="110"/>
      <c r="BP63" s="876"/>
      <c r="BQ63" s="102"/>
      <c r="BR63" s="156"/>
      <c r="BS63" s="156"/>
      <c r="BT63" s="156"/>
      <c r="BU63" s="156"/>
      <c r="BV63" s="156"/>
      <c r="BW63" s="156"/>
      <c r="BX63" s="156"/>
      <c r="BY63" s="156"/>
      <c r="BZ63" s="117"/>
      <c r="CA63" s="156"/>
      <c r="CB63" s="156"/>
      <c r="CC63" s="262"/>
      <c r="CD63" s="117"/>
      <c r="CE63" s="117"/>
    </row>
    <row r="64" spans="2:83" s="116" customFormat="1" ht="15" hidden="1" customHeight="1" outlineLevel="1" x14ac:dyDescent="0.2">
      <c r="E64" s="1045"/>
      <c r="F64" s="121"/>
      <c r="G64" s="110"/>
      <c r="H64" s="121"/>
      <c r="I64" s="122"/>
      <c r="J64" s="121"/>
      <c r="K64" s="110"/>
      <c r="L64" s="121"/>
      <c r="M64" s="110"/>
      <c r="N64" s="121"/>
      <c r="O64" s="122"/>
      <c r="P64" s="121"/>
      <c r="Q64" s="122"/>
      <c r="R64" s="131"/>
      <c r="S64" s="110"/>
      <c r="T64" s="121"/>
      <c r="U64" s="123"/>
      <c r="V64" s="700"/>
      <c r="W64" s="781"/>
      <c r="X64" s="700"/>
      <c r="Y64" s="781"/>
      <c r="Z64" s="2"/>
      <c r="AA64" s="121"/>
      <c r="AB64" s="122"/>
      <c r="AC64" s="121"/>
      <c r="AD64" s="122"/>
      <c r="AE64" s="131"/>
      <c r="AF64" s="122"/>
      <c r="AG64" s="121"/>
      <c r="AH64" s="122"/>
      <c r="AI64" s="131"/>
      <c r="AJ64" s="122"/>
      <c r="AK64" s="121"/>
      <c r="AL64" s="122"/>
      <c r="AM64" s="121"/>
      <c r="AN64" s="122"/>
      <c r="AO64" s="121"/>
      <c r="AP64" s="122"/>
      <c r="AQ64" s="132"/>
      <c r="AR64" s="761"/>
      <c r="AS64" s="156"/>
      <c r="AT64" s="761"/>
      <c r="AV64" s="961"/>
      <c r="AW64" s="117"/>
      <c r="AX64" s="700"/>
      <c r="AY64" s="781" t="str">
        <f>Index!$L$4</f>
        <v>€</v>
      </c>
      <c r="AZ64" s="700"/>
      <c r="BA64" s="781" t="str">
        <f>Index!$L$4</f>
        <v>€</v>
      </c>
      <c r="BB64" s="700"/>
      <c r="BC64" s="781" t="str">
        <f>Index!$L$4</f>
        <v>€</v>
      </c>
      <c r="BD64" s="700"/>
      <c r="BE64" s="781" t="str">
        <f>Index!$L$4</f>
        <v>€</v>
      </c>
      <c r="BF64" s="102"/>
      <c r="BG64" s="700"/>
      <c r="BH64" s="781" t="str">
        <f>Index!$L$4</f>
        <v>€</v>
      </c>
      <c r="BI64" s="117"/>
      <c r="BJ64" s="102"/>
      <c r="BK64" s="110"/>
      <c r="BL64" s="110"/>
      <c r="BM64" s="156"/>
      <c r="BN64" s="156"/>
      <c r="BO64" s="110"/>
      <c r="BP64" s="876"/>
      <c r="BQ64" s="102"/>
      <c r="BR64" s="156"/>
      <c r="BS64" s="156"/>
      <c r="BT64" s="156"/>
      <c r="BU64" s="156"/>
      <c r="BV64" s="156"/>
      <c r="BW64" s="156"/>
      <c r="BX64" s="156"/>
      <c r="BY64" s="156"/>
      <c r="BZ64" s="117"/>
      <c r="CA64" s="156"/>
      <c r="CB64" s="156"/>
      <c r="CC64" s="262"/>
      <c r="CD64" s="117"/>
      <c r="CE64" s="117"/>
    </row>
    <row r="65" spans="2:83" ht="15" hidden="1" customHeight="1" outlineLevel="1" x14ac:dyDescent="0.2">
      <c r="B65" s="269" t="s">
        <v>210</v>
      </c>
      <c r="C65" s="107">
        <f t="shared" ref="C65:C67" si="37">16/9</f>
        <v>1.7777777777777777</v>
      </c>
      <c r="E65" s="1045"/>
      <c r="F65" s="564">
        <v>426.6</v>
      </c>
      <c r="G65" s="643" t="s">
        <v>207</v>
      </c>
      <c r="H65" s="564">
        <f>ROUND(F65/$C65,0)</f>
        <v>240</v>
      </c>
      <c r="I65" s="565" t="s">
        <v>207</v>
      </c>
      <c r="J65" s="658" t="str">
        <f>H65&amp;" x "&amp;F65</f>
        <v>240 x 426.6</v>
      </c>
      <c r="K65" s="643" t="s">
        <v>207</v>
      </c>
      <c r="L65" s="564">
        <f>F65+(2*P65)</f>
        <v>436.6</v>
      </c>
      <c r="M65" s="643" t="s">
        <v>207</v>
      </c>
      <c r="N65" s="564">
        <f>H65+P65+R65</f>
        <v>250</v>
      </c>
      <c r="O65" s="565" t="s">
        <v>207</v>
      </c>
      <c r="P65" s="564">
        <v>5</v>
      </c>
      <c r="Q65" s="565" t="s">
        <v>207</v>
      </c>
      <c r="R65" s="643">
        <v>5</v>
      </c>
      <c r="S65" s="643" t="s">
        <v>207</v>
      </c>
      <c r="T65" s="311">
        <f>ROUND(SQRT((F65^2)+(H65^2)),0)</f>
        <v>489</v>
      </c>
      <c r="U65" s="312" t="s">
        <v>207</v>
      </c>
      <c r="V65" s="165"/>
      <c r="W65" s="166"/>
      <c r="X65" s="165">
        <f>(F65*10)+430</f>
        <v>4696</v>
      </c>
      <c r="Y65" s="166" t="s">
        <v>2676</v>
      </c>
      <c r="Z65" s="2"/>
      <c r="AA65" s="165">
        <f>ROUND(F65/$B$2,1)</f>
        <v>168</v>
      </c>
      <c r="AB65" s="166" t="s">
        <v>208</v>
      </c>
      <c r="AC65" s="165">
        <f>ROUND(H65/$B$2,1)</f>
        <v>94.5</v>
      </c>
      <c r="AD65" s="166" t="s">
        <v>208</v>
      </c>
      <c r="AE65" s="170" t="str">
        <f>AC65&amp;" x "&amp;AA65</f>
        <v>94.5 x 168</v>
      </c>
      <c r="AF65" s="166" t="s">
        <v>208</v>
      </c>
      <c r="AG65" s="165">
        <f>ROUND(L65/$B$2,1)</f>
        <v>171.9</v>
      </c>
      <c r="AH65" s="166" t="s">
        <v>208</v>
      </c>
      <c r="AI65" s="167">
        <f>ROUND(N65/$B$2,1)</f>
        <v>98.4</v>
      </c>
      <c r="AJ65" s="166" t="s">
        <v>208</v>
      </c>
      <c r="AK65" s="165">
        <f>ROUND(P65/$B$2,1)</f>
        <v>2</v>
      </c>
      <c r="AL65" s="166" t="s">
        <v>208</v>
      </c>
      <c r="AM65" s="165">
        <f>ROUND(R65/$B$2,1)</f>
        <v>2</v>
      </c>
      <c r="AN65" s="166" t="s">
        <v>208</v>
      </c>
      <c r="AO65" s="165">
        <f>ROUND(SQRT((AA65^2)+(AC65^2)),0)</f>
        <v>193</v>
      </c>
      <c r="AP65" s="166" t="s">
        <v>208</v>
      </c>
      <c r="AQ65" s="311"/>
      <c r="AR65" s="312"/>
      <c r="AS65" s="311"/>
      <c r="AT65" s="312"/>
      <c r="AV65" s="961"/>
      <c r="AW65" s="102"/>
      <c r="AX65" s="171" t="s">
        <v>5925</v>
      </c>
      <c r="AY65" s="172">
        <f>IF(Index!$L$4="€",VLOOKUP(AX65,ERP!$A:$CL,5,0),IF(Index!$L$4="$",VLOOKUP(AX65,ERP!$A:$CL,7,0),IF(Index!$L$4="CHF",VLOOKUP(AX65,ERP!$A:$CL,9,0),IF(Index!$L$4="£",VLOOKUP(AX65,ERP!$A:$CL,11,0),""))))</f>
        <v>11081</v>
      </c>
      <c r="AZ65" s="171" t="s">
        <v>5928</v>
      </c>
      <c r="BA65" s="172">
        <f>IF(Index!$L$4="€",VLOOKUP(AZ65,ERP!$A:$CL,5,0),IF(Index!$L$4="$",VLOOKUP(AZ65,ERP!$A:$CL,7,0),IF(Index!$L$4="CHF",VLOOKUP(AZ65,ERP!$A:$CL,9,0),IF(Index!$L$4="£",VLOOKUP(AZ65,ERP!$A:$CL,11,0),""))))</f>
        <v>11081</v>
      </c>
      <c r="BB65" s="171" t="s">
        <v>5931</v>
      </c>
      <c r="BC65" s="172">
        <f>IF(Index!$L$4="€",VLOOKUP(BB65,ERP!$A:$CL,5,0),IF(Index!$L$4="$",VLOOKUP(BB65,ERP!$A:$CL,7,0),IF(Index!$L$4="CHF",VLOOKUP(BB65,ERP!$A:$CL,9,0),IF(Index!$L$4="£",VLOOKUP(BB65,ERP!$A:$CL,11,0),""))))</f>
        <v>11081</v>
      </c>
      <c r="BD65" s="171" t="s">
        <v>5934</v>
      </c>
      <c r="BE65" s="172">
        <f>IF(Index!$L$4="€",VLOOKUP(BD65,ERP!$A:$CL,5,0),IF(Index!$L$4="$",VLOOKUP(BD65,ERP!$A:$CL,7,0),IF(Index!$L$4="CHF",VLOOKUP(BD65,ERP!$A:$CL,9,0),IF(Index!$L$4="£",VLOOKUP(BD65,ERP!$A:$CL,11,0),""))))</f>
        <v>11081</v>
      </c>
      <c r="BF65" s="102"/>
      <c r="BG65" s="171" t="s">
        <v>5937</v>
      </c>
      <c r="BH65" s="172">
        <f>IF(Index!$L$4="€",VLOOKUP(BG65,ERP!$A:$CL,5,0),IF(Index!$L$4="$",VLOOKUP(BG65,ERP!$A:$CL,7,0),IF(Index!$L$4="CHF",VLOOKUP(BG65,ERP!$A:$CL,9,0),IF(Index!$L$4="£",VLOOKUP(BG65,ERP!$A:$CL,11,0),""))))</f>
        <v>9419</v>
      </c>
      <c r="BI65" s="102"/>
      <c r="BJ65" s="102"/>
      <c r="BK65" s="110"/>
      <c r="BL65" s="110"/>
      <c r="BM65" s="110"/>
      <c r="BN65" s="150"/>
      <c r="BO65" s="110"/>
      <c r="BP65" s="876"/>
      <c r="BQ65" s="102"/>
      <c r="BR65" s="156"/>
      <c r="BS65" s="150"/>
      <c r="BT65" s="156"/>
      <c r="BU65" s="150"/>
      <c r="BV65" s="156"/>
      <c r="BW65" s="150"/>
      <c r="BX65" s="156"/>
      <c r="BY65" s="150"/>
      <c r="BZ65" s="102"/>
      <c r="CA65" s="156"/>
      <c r="CB65" s="150"/>
      <c r="CC65" s="262"/>
      <c r="CD65" s="102"/>
      <c r="CE65" s="102"/>
    </row>
    <row r="66" spans="2:83" ht="12.75" hidden="1" customHeight="1" outlineLevel="1" x14ac:dyDescent="0.2">
      <c r="B66" s="269" t="s">
        <v>210</v>
      </c>
      <c r="C66" s="107">
        <f t="shared" si="37"/>
        <v>1.7777777777777777</v>
      </c>
      <c r="E66" s="1045"/>
      <c r="F66" s="863">
        <v>447</v>
      </c>
      <c r="G66" s="358" t="s">
        <v>207</v>
      </c>
      <c r="H66" s="863">
        <f>ROUND(F66/$C66,0)</f>
        <v>251</v>
      </c>
      <c r="I66" s="864" t="s">
        <v>207</v>
      </c>
      <c r="J66" s="865" t="str">
        <f>H66&amp;" x "&amp;F66</f>
        <v>251 x 447</v>
      </c>
      <c r="K66" s="358" t="s">
        <v>207</v>
      </c>
      <c r="L66" s="863">
        <f>F66+(2*P66)</f>
        <v>457</v>
      </c>
      <c r="M66" s="358" t="s">
        <v>207</v>
      </c>
      <c r="N66" s="863">
        <f>H66+P66+R66</f>
        <v>261</v>
      </c>
      <c r="O66" s="864" t="s">
        <v>207</v>
      </c>
      <c r="P66" s="863">
        <v>5</v>
      </c>
      <c r="Q66" s="864" t="s">
        <v>207</v>
      </c>
      <c r="R66" s="358">
        <v>5</v>
      </c>
      <c r="S66" s="358" t="s">
        <v>207</v>
      </c>
      <c r="T66" s="355">
        <f>ROUND(SQRT((F66^2)+(H66^2)),0)</f>
        <v>513</v>
      </c>
      <c r="U66" s="356" t="s">
        <v>207</v>
      </c>
      <c r="V66" s="130"/>
      <c r="W66" s="122"/>
      <c r="X66" s="130">
        <f>(F66*10)+570</f>
        <v>5040</v>
      </c>
      <c r="Y66" s="122" t="s">
        <v>2676</v>
      </c>
      <c r="Z66" s="338"/>
      <c r="AA66" s="130">
        <f>ROUND(F66/$B$2,1)</f>
        <v>176</v>
      </c>
      <c r="AB66" s="122" t="s">
        <v>208</v>
      </c>
      <c r="AC66" s="130">
        <f>ROUND(H66/$B$2,1)</f>
        <v>98.8</v>
      </c>
      <c r="AD66" s="122" t="s">
        <v>208</v>
      </c>
      <c r="AE66" s="131" t="str">
        <f>AC66&amp;" x "&amp;AA66</f>
        <v>98.8 x 176</v>
      </c>
      <c r="AF66" s="122" t="s">
        <v>208</v>
      </c>
      <c r="AG66" s="130">
        <f>ROUND(L66/$B$2,1)</f>
        <v>179.9</v>
      </c>
      <c r="AH66" s="122" t="s">
        <v>208</v>
      </c>
      <c r="AI66" s="110">
        <f>ROUND(N66/$B$2,1)</f>
        <v>102.8</v>
      </c>
      <c r="AJ66" s="122" t="s">
        <v>208</v>
      </c>
      <c r="AK66" s="130">
        <f>ROUND(P66/$B$2,1)</f>
        <v>2</v>
      </c>
      <c r="AL66" s="122" t="s">
        <v>208</v>
      </c>
      <c r="AM66" s="130">
        <f>ROUND(R66/$B$2,1)</f>
        <v>2</v>
      </c>
      <c r="AN66" s="122" t="s">
        <v>208</v>
      </c>
      <c r="AO66" s="130">
        <f>ROUND(SQRT((AA66^2)+(AC66^2)),0)</f>
        <v>202</v>
      </c>
      <c r="AP66" s="122" t="s">
        <v>208</v>
      </c>
      <c r="AQ66" s="355"/>
      <c r="AR66" s="356"/>
      <c r="AS66" s="355"/>
      <c r="AT66" s="356"/>
      <c r="AV66" s="961"/>
      <c r="AW66" s="102"/>
      <c r="AX66" s="132" t="s">
        <v>5926</v>
      </c>
      <c r="AY66" s="126">
        <f>IF(Index!$L$4="€",VLOOKUP(AX66,ERP!$A:$CL,5,0),IF(Index!$L$4="$",VLOOKUP(AX66,ERP!$A:$CL,7,0),IF(Index!$L$4="CHF",VLOOKUP(AX66,ERP!$A:$CL,9,0),IF(Index!$L$4="£",VLOOKUP(AX66,ERP!$A:$CL,11,0),""))))</f>
        <v>12466</v>
      </c>
      <c r="AZ66" s="132" t="s">
        <v>5929</v>
      </c>
      <c r="BA66" s="126">
        <f>IF(Index!$L$4="€",VLOOKUP(AZ66,ERP!$A:$CL,5,0),IF(Index!$L$4="$",VLOOKUP(AZ66,ERP!$A:$CL,7,0),IF(Index!$L$4="CHF",VLOOKUP(AZ66,ERP!$A:$CL,9,0),IF(Index!$L$4="£",VLOOKUP(AZ66,ERP!$A:$CL,11,0),""))))</f>
        <v>12466</v>
      </c>
      <c r="BB66" s="132" t="s">
        <v>5932</v>
      </c>
      <c r="BC66" s="126">
        <f>IF(Index!$L$4="€",VLOOKUP(BB66,ERP!$A:$CL,5,0),IF(Index!$L$4="$",VLOOKUP(BB66,ERP!$A:$CL,7,0),IF(Index!$L$4="CHF",VLOOKUP(BB66,ERP!$A:$CL,9,0),IF(Index!$L$4="£",VLOOKUP(BB66,ERP!$A:$CL,11,0),""))))</f>
        <v>12466</v>
      </c>
      <c r="BD66" s="132" t="s">
        <v>5935</v>
      </c>
      <c r="BE66" s="126">
        <f>IF(Index!$L$4="€",VLOOKUP(BD66,ERP!$A:$CL,5,0),IF(Index!$L$4="$",VLOOKUP(BD66,ERP!$A:$CL,7,0),IF(Index!$L$4="CHF",VLOOKUP(BD66,ERP!$A:$CL,9,0),IF(Index!$L$4="£",VLOOKUP(BD66,ERP!$A:$CL,11,0),""))))</f>
        <v>12466</v>
      </c>
      <c r="BF66" s="102"/>
      <c r="BG66" s="132" t="s">
        <v>5938</v>
      </c>
      <c r="BH66" s="126">
        <f>IF(Index!$L$4="€",VLOOKUP(BG66,ERP!$A:$CL,5,0),IF(Index!$L$4="$",VLOOKUP(BG66,ERP!$A:$CL,7,0),IF(Index!$L$4="CHF",VLOOKUP(BG66,ERP!$A:$CL,9,0),IF(Index!$L$4="£",VLOOKUP(BG66,ERP!$A:$CL,11,0),""))))</f>
        <v>10596</v>
      </c>
      <c r="BI66" s="102"/>
      <c r="BJ66" s="102"/>
      <c r="BK66" s="110"/>
      <c r="BL66" s="110"/>
      <c r="BM66" s="110"/>
      <c r="BN66" s="150"/>
      <c r="BO66" s="110"/>
      <c r="BP66" s="876"/>
      <c r="BQ66" s="102"/>
      <c r="BR66" s="156"/>
      <c r="BS66" s="150"/>
      <c r="BT66" s="156"/>
      <c r="BU66" s="150"/>
      <c r="BV66" s="156"/>
      <c r="BW66" s="150"/>
      <c r="BX66" s="156"/>
      <c r="BY66" s="150"/>
      <c r="BZ66" s="102"/>
      <c r="CA66" s="156"/>
      <c r="CB66" s="150"/>
      <c r="CC66" s="262"/>
      <c r="CD66" s="102"/>
      <c r="CE66" s="102"/>
    </row>
    <row r="67" spans="2:83" ht="12.75" hidden="1" customHeight="1" outlineLevel="1" x14ac:dyDescent="0.2">
      <c r="B67" s="269" t="s">
        <v>210</v>
      </c>
      <c r="C67" s="107">
        <f t="shared" si="37"/>
        <v>1.7777777777777777</v>
      </c>
      <c r="E67" s="1046"/>
      <c r="F67" s="570">
        <v>487.8</v>
      </c>
      <c r="G67" s="656" t="s">
        <v>207</v>
      </c>
      <c r="H67" s="570">
        <f>ROUND(F67/$C67,0)</f>
        <v>274</v>
      </c>
      <c r="I67" s="571" t="s">
        <v>207</v>
      </c>
      <c r="J67" s="657" t="str">
        <f>H67&amp;" x "&amp;F67</f>
        <v>274 x 487.8</v>
      </c>
      <c r="K67" s="656" t="s">
        <v>207</v>
      </c>
      <c r="L67" s="570">
        <f>F67+(2*P67)</f>
        <v>497.8</v>
      </c>
      <c r="M67" s="656" t="s">
        <v>207</v>
      </c>
      <c r="N67" s="570">
        <f>H67+P67+R67</f>
        <v>284</v>
      </c>
      <c r="O67" s="571" t="s">
        <v>207</v>
      </c>
      <c r="P67" s="570">
        <v>5</v>
      </c>
      <c r="Q67" s="571" t="s">
        <v>207</v>
      </c>
      <c r="R67" s="656">
        <v>5</v>
      </c>
      <c r="S67" s="656" t="s">
        <v>207</v>
      </c>
      <c r="T67" s="378">
        <f>ROUND(SQRT((F67^2)+(H67^2)),0)</f>
        <v>559</v>
      </c>
      <c r="U67" s="379" t="s">
        <v>207</v>
      </c>
      <c r="V67" s="185"/>
      <c r="W67" s="186"/>
      <c r="X67" s="185">
        <f>(F67*10)+570</f>
        <v>5448</v>
      </c>
      <c r="Y67" s="186" t="s">
        <v>2676</v>
      </c>
      <c r="Z67" s="308"/>
      <c r="AA67" s="185">
        <f>ROUND(F67/$B$2,1)</f>
        <v>192</v>
      </c>
      <c r="AB67" s="186" t="s">
        <v>208</v>
      </c>
      <c r="AC67" s="185">
        <f>ROUND(H67/$B$2,1)</f>
        <v>107.9</v>
      </c>
      <c r="AD67" s="186" t="s">
        <v>208</v>
      </c>
      <c r="AE67" s="189" t="str">
        <f>AC67&amp;" x "&amp;AA67</f>
        <v>107.9 x 192</v>
      </c>
      <c r="AF67" s="186" t="s">
        <v>208</v>
      </c>
      <c r="AG67" s="185">
        <f>ROUND(L67/$B$2,1)</f>
        <v>196</v>
      </c>
      <c r="AH67" s="186" t="s">
        <v>208</v>
      </c>
      <c r="AI67" s="187">
        <f>ROUND(N67/$B$2,1)</f>
        <v>111.8</v>
      </c>
      <c r="AJ67" s="186" t="s">
        <v>208</v>
      </c>
      <c r="AK67" s="185">
        <f>ROUND(P67/$B$2,1)</f>
        <v>2</v>
      </c>
      <c r="AL67" s="186" t="s">
        <v>208</v>
      </c>
      <c r="AM67" s="185">
        <f>ROUND(R67/$B$2,1)</f>
        <v>2</v>
      </c>
      <c r="AN67" s="186" t="s">
        <v>208</v>
      </c>
      <c r="AO67" s="185">
        <f>ROUND(SQRT((AA67^2)+(AC67^2)),0)</f>
        <v>220</v>
      </c>
      <c r="AP67" s="186" t="s">
        <v>208</v>
      </c>
      <c r="AQ67" s="378"/>
      <c r="AR67" s="379"/>
      <c r="AS67" s="378"/>
      <c r="AT67" s="379"/>
      <c r="AV67" s="965"/>
      <c r="AW67" s="102"/>
      <c r="AX67" s="190" t="s">
        <v>5927</v>
      </c>
      <c r="AY67" s="191">
        <f>IF(Index!$L$4="€",VLOOKUP(AX67,ERP!$A:$CL,5,0),IF(Index!$L$4="$",VLOOKUP(AX67,ERP!$A:$CL,7,0),IF(Index!$L$4="CHF",VLOOKUP(AX67,ERP!$A:$CL,9,0),IF(Index!$L$4="£",VLOOKUP(AX67,ERP!$A:$CL,11,0),""))))</f>
        <v>13851</v>
      </c>
      <c r="AZ67" s="190" t="s">
        <v>5930</v>
      </c>
      <c r="BA67" s="191">
        <f>IF(Index!$L$4="€",VLOOKUP(AZ67,ERP!$A:$CL,5,0),IF(Index!$L$4="$",VLOOKUP(AZ67,ERP!$A:$CL,7,0),IF(Index!$L$4="CHF",VLOOKUP(AZ67,ERP!$A:$CL,9,0),IF(Index!$L$4="£",VLOOKUP(AZ67,ERP!$A:$CL,11,0),""))))</f>
        <v>13851</v>
      </c>
      <c r="BB67" s="190" t="s">
        <v>5933</v>
      </c>
      <c r="BC67" s="191">
        <f>IF(Index!$L$4="€",VLOOKUP(BB67,ERP!$A:$CL,5,0),IF(Index!$L$4="$",VLOOKUP(BB67,ERP!$A:$CL,7,0),IF(Index!$L$4="CHF",VLOOKUP(BB67,ERP!$A:$CL,9,0),IF(Index!$L$4="£",VLOOKUP(BB67,ERP!$A:$CL,11,0),""))))</f>
        <v>13851</v>
      </c>
      <c r="BD67" s="190" t="s">
        <v>5936</v>
      </c>
      <c r="BE67" s="191">
        <f>IF(Index!$L$4="€",VLOOKUP(BD67,ERP!$A:$CL,5,0),IF(Index!$L$4="$",VLOOKUP(BD67,ERP!$A:$CL,7,0),IF(Index!$L$4="CHF",VLOOKUP(BD67,ERP!$A:$CL,9,0),IF(Index!$L$4="£",VLOOKUP(BD67,ERP!$A:$CL,11,0),""))))</f>
        <v>13851</v>
      </c>
      <c r="BF67" s="102"/>
      <c r="BG67" s="190" t="s">
        <v>5939</v>
      </c>
      <c r="BH67" s="191">
        <f>IF(Index!$L$4="€",VLOOKUP(BG67,ERP!$A:$CL,5,0),IF(Index!$L$4="$",VLOOKUP(BG67,ERP!$A:$CL,7,0),IF(Index!$L$4="CHF",VLOOKUP(BG67,ERP!$A:$CL,9,0),IF(Index!$L$4="£",VLOOKUP(BG67,ERP!$A:$CL,11,0),""))))</f>
        <v>11773</v>
      </c>
      <c r="BI67" s="102"/>
      <c r="BJ67" s="102"/>
      <c r="BK67" s="110"/>
      <c r="BL67" s="110"/>
      <c r="BM67" s="110"/>
      <c r="BN67" s="150"/>
      <c r="BO67" s="110"/>
      <c r="BP67" s="876"/>
      <c r="BQ67" s="102"/>
      <c r="BR67" s="156"/>
      <c r="BS67" s="150"/>
      <c r="BT67" s="156"/>
      <c r="BU67" s="150"/>
      <c r="BV67" s="156"/>
      <c r="BW67" s="150"/>
      <c r="BX67" s="156"/>
      <c r="BY67" s="150"/>
      <c r="BZ67" s="102"/>
      <c r="CA67" s="156"/>
      <c r="CB67" s="150"/>
      <c r="CC67" s="262"/>
      <c r="CD67" s="102"/>
      <c r="CE67" s="102"/>
    </row>
    <row r="68" spans="2:83" hidden="1" outlineLevel="1" x14ac:dyDescent="0.25">
      <c r="F68" s="152"/>
      <c r="P68" s="152"/>
      <c r="R68" s="152"/>
      <c r="AE68" s="154"/>
      <c r="AX68" s="107"/>
      <c r="AZ68" s="107"/>
      <c r="BB68" s="107"/>
      <c r="BD68" s="107"/>
      <c r="BG68" s="107"/>
      <c r="BO68" s="110"/>
    </row>
    <row r="69" spans="2:83" collapsed="1" x14ac:dyDescent="0.25">
      <c r="F69" s="152"/>
      <c r="P69" s="152"/>
      <c r="R69" s="152"/>
      <c r="AE69" s="154"/>
      <c r="AX69" s="107"/>
      <c r="AZ69" s="107"/>
      <c r="BB69" s="107"/>
      <c r="BD69" s="107"/>
      <c r="BG69" s="107"/>
      <c r="BO69" s="110"/>
    </row>
    <row r="70" spans="2:83" x14ac:dyDescent="0.25">
      <c r="F70" s="152"/>
      <c r="P70" s="152"/>
      <c r="R70" s="152"/>
      <c r="AE70" s="154"/>
      <c r="AX70" s="107"/>
      <c r="AZ70" s="107"/>
      <c r="BB70" s="107"/>
      <c r="BD70" s="107"/>
      <c r="BG70" s="107"/>
      <c r="BO70" s="110"/>
    </row>
    <row r="71" spans="2:83" ht="59.25" customHeight="1" x14ac:dyDescent="0.25">
      <c r="F71" s="254"/>
      <c r="G71" s="255"/>
      <c r="H71" s="255"/>
      <c r="I71" s="255"/>
      <c r="J71" s="636"/>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992" t="s">
        <v>2694</v>
      </c>
      <c r="AW71" s="992"/>
      <c r="AX71" s="992"/>
      <c r="AY71" s="992"/>
      <c r="AZ71" s="992"/>
      <c r="BA71" s="992"/>
      <c r="BB71" s="992"/>
      <c r="BC71" s="992"/>
      <c r="BD71" s="992"/>
      <c r="BE71" s="992"/>
      <c r="BF71" s="992"/>
      <c r="BG71" s="992"/>
      <c r="BH71" s="993"/>
      <c r="BL71" s="994" t="s">
        <v>2690</v>
      </c>
      <c r="BM71" s="992"/>
      <c r="BN71" s="993"/>
      <c r="BP71" s="995" t="s">
        <v>2689</v>
      </c>
      <c r="BQ71" s="995"/>
      <c r="BR71" s="995"/>
      <c r="BS71" s="995"/>
      <c r="BT71" s="995"/>
      <c r="BU71" s="995"/>
      <c r="BV71" s="995"/>
      <c r="BW71" s="995"/>
      <c r="BX71" s="995"/>
      <c r="BY71" s="995"/>
      <c r="BZ71" s="995"/>
      <c r="CA71" s="995"/>
      <c r="CB71" s="995"/>
    </row>
    <row r="72" spans="2:83" ht="12" customHeight="1" x14ac:dyDescent="0.25">
      <c r="F72" s="158"/>
      <c r="G72" s="158"/>
      <c r="H72" s="158"/>
      <c r="I72" s="158"/>
      <c r="J72" s="637"/>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X72" s="996" t="s">
        <v>2684</v>
      </c>
      <c r="AY72" s="996"/>
      <c r="AZ72" s="996"/>
      <c r="BA72" s="996"/>
      <c r="BB72" s="996"/>
      <c r="BC72" s="996"/>
      <c r="BD72" s="996"/>
      <c r="BE72" s="996"/>
      <c r="BF72" s="996"/>
      <c r="BG72" s="996"/>
      <c r="BH72" s="996"/>
      <c r="BL72" s="214"/>
      <c r="BM72" s="214"/>
      <c r="BN72" s="214"/>
      <c r="BO72" s="214"/>
    </row>
    <row r="73" spans="2:83" ht="30" customHeight="1" x14ac:dyDescent="0.25">
      <c r="F73" s="152"/>
      <c r="P73" s="15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283"/>
      <c r="AR73" s="283"/>
      <c r="AS73" s="283"/>
      <c r="AT73" s="283"/>
      <c r="AU73" s="151"/>
      <c r="AV73" s="200" t="s">
        <v>260</v>
      </c>
      <c r="AX73" s="997" t="s">
        <v>265</v>
      </c>
      <c r="AY73" s="980"/>
      <c r="AZ73" s="997" t="s">
        <v>266</v>
      </c>
      <c r="BA73" s="998"/>
      <c r="BB73" s="999"/>
      <c r="BC73" s="983"/>
      <c r="BD73" s="221"/>
      <c r="BE73" s="159"/>
      <c r="BG73" s="221"/>
      <c r="BH73" s="224"/>
      <c r="BL73" s="214"/>
      <c r="BM73" s="214"/>
      <c r="BN73" s="214"/>
      <c r="BO73" s="214"/>
      <c r="BP73" s="200" t="s">
        <v>260</v>
      </c>
      <c r="BR73" s="997" t="s">
        <v>265</v>
      </c>
      <c r="BS73" s="998"/>
      <c r="BT73" s="997" t="s">
        <v>266</v>
      </c>
      <c r="BU73" s="998"/>
      <c r="BV73" s="1000"/>
      <c r="BW73" s="1000"/>
    </row>
    <row r="74" spans="2:83" ht="30" customHeight="1" x14ac:dyDescent="0.25">
      <c r="F74" s="152"/>
      <c r="P74" s="15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283"/>
      <c r="AR74" s="283"/>
      <c r="AS74" s="283"/>
      <c r="AT74" s="283"/>
      <c r="AU74" s="151"/>
      <c r="AV74" s="200" t="s">
        <v>227</v>
      </c>
      <c r="AX74" s="989"/>
      <c r="AY74" s="980"/>
      <c r="AZ74" s="989"/>
      <c r="BA74" s="990"/>
      <c r="BB74" s="1001"/>
      <c r="BC74" s="983"/>
      <c r="BD74" s="221"/>
      <c r="BE74" s="159"/>
      <c r="BG74" s="221"/>
      <c r="BH74" s="224"/>
      <c r="BL74" s="214"/>
      <c r="BM74" s="214"/>
      <c r="BN74" s="214"/>
      <c r="BO74" s="214"/>
      <c r="BP74" s="200" t="s">
        <v>227</v>
      </c>
      <c r="BR74" s="989" t="s">
        <v>231</v>
      </c>
      <c r="BS74" s="990"/>
      <c r="BT74" s="989" t="s">
        <v>231</v>
      </c>
      <c r="BU74" s="990"/>
      <c r="BV74" s="991"/>
      <c r="BW74" s="991"/>
    </row>
    <row r="75" spans="2:83" ht="30" customHeight="1" x14ac:dyDescent="0.25">
      <c r="F75" s="152"/>
      <c r="P75" s="152"/>
      <c r="Q75" s="283"/>
      <c r="R75" s="283"/>
      <c r="S75" s="283"/>
      <c r="T75" s="283"/>
      <c r="U75" s="283"/>
      <c r="V75" s="283"/>
      <c r="W75" s="283"/>
      <c r="X75" s="283"/>
      <c r="Y75" s="283"/>
      <c r="Z75" s="283"/>
      <c r="AA75" s="283"/>
      <c r="AB75" s="283"/>
      <c r="AC75" s="283"/>
      <c r="AD75" s="283"/>
      <c r="AE75" s="283"/>
      <c r="AF75" s="283"/>
      <c r="AG75" s="283"/>
      <c r="AH75" s="283"/>
      <c r="AI75" s="283"/>
      <c r="AJ75" s="283"/>
      <c r="AL75" s="283"/>
      <c r="AM75" s="283"/>
      <c r="AN75" s="283"/>
      <c r="AO75" s="283"/>
      <c r="AP75" s="283"/>
      <c r="AQ75" s="283"/>
      <c r="AR75" s="283"/>
      <c r="AS75" s="283"/>
      <c r="AT75" s="283"/>
      <c r="AU75" s="151"/>
      <c r="AV75" s="200" t="s">
        <v>227</v>
      </c>
      <c r="AX75" s="989" t="s">
        <v>270</v>
      </c>
      <c r="AY75" s="980"/>
      <c r="AZ75" s="989" t="s">
        <v>270</v>
      </c>
      <c r="BA75" s="990"/>
      <c r="BB75" s="1001"/>
      <c r="BC75" s="983"/>
      <c r="BD75" s="221"/>
      <c r="BE75" s="159"/>
      <c r="BG75" s="221"/>
      <c r="BH75" s="224"/>
      <c r="BL75" s="214"/>
      <c r="BM75" s="214"/>
      <c r="BN75" s="214"/>
      <c r="BO75" s="214"/>
      <c r="BP75" s="200" t="s">
        <v>227</v>
      </c>
      <c r="BR75" s="227"/>
      <c r="BS75" s="233"/>
      <c r="BT75" s="227"/>
      <c r="BU75" s="233"/>
      <c r="BV75" s="826"/>
      <c r="BW75" s="826"/>
    </row>
    <row r="76" spans="2:83" ht="30" customHeight="1" x14ac:dyDescent="0.25">
      <c r="F76" s="152"/>
      <c r="P76" s="152"/>
      <c r="Q76" s="102"/>
      <c r="R76" s="102"/>
      <c r="S76" s="102"/>
      <c r="T76" s="102"/>
      <c r="U76" s="102"/>
      <c r="V76" s="102"/>
      <c r="W76" s="102"/>
      <c r="X76" s="102"/>
      <c r="Y76" s="102"/>
      <c r="Z76" s="102"/>
      <c r="AA76" s="102"/>
      <c r="AB76" s="102"/>
      <c r="AC76" s="102"/>
      <c r="AD76" s="102"/>
      <c r="AE76" s="102"/>
      <c r="AF76" s="102"/>
      <c r="AG76" s="102"/>
      <c r="AH76" s="102"/>
      <c r="AI76" s="102"/>
      <c r="AJ76" s="102"/>
      <c r="AK76" s="283"/>
      <c r="AL76" s="102"/>
      <c r="AM76" s="102"/>
      <c r="AN76" s="102"/>
      <c r="AO76" s="102"/>
      <c r="AP76" s="102"/>
      <c r="AQ76" s="283"/>
      <c r="AR76" s="283"/>
      <c r="AS76" s="283"/>
      <c r="AT76" s="283"/>
      <c r="AU76" s="151"/>
      <c r="AV76" s="200" t="s">
        <v>224</v>
      </c>
      <c r="AX76" s="988" t="s">
        <v>2681</v>
      </c>
      <c r="AY76" s="980"/>
      <c r="AZ76" s="988" t="s">
        <v>2681</v>
      </c>
      <c r="BA76" s="980"/>
      <c r="BB76" s="983"/>
      <c r="BC76" s="983"/>
      <c r="BD76" s="221"/>
      <c r="BE76" s="159"/>
      <c r="BG76" s="221"/>
      <c r="BH76" s="224"/>
      <c r="BL76" s="214"/>
      <c r="BM76" s="214"/>
      <c r="BN76" s="214"/>
      <c r="BO76" s="214"/>
      <c r="BP76" s="200" t="s">
        <v>224</v>
      </c>
      <c r="BR76" s="988" t="s">
        <v>2681</v>
      </c>
      <c r="BS76" s="980"/>
      <c r="BT76" s="988" t="s">
        <v>2681</v>
      </c>
      <c r="BU76" s="980"/>
      <c r="BV76" s="985"/>
      <c r="BW76" s="985"/>
    </row>
    <row r="77" spans="2:83" ht="30" customHeight="1" x14ac:dyDescent="0.25">
      <c r="F77" s="152"/>
      <c r="P77" s="15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283"/>
      <c r="AR77" s="283"/>
      <c r="AS77" s="283"/>
      <c r="AT77" s="283"/>
      <c r="AU77" s="151"/>
      <c r="AV77" s="200" t="s">
        <v>225</v>
      </c>
      <c r="AX77" s="988" t="s">
        <v>232</v>
      </c>
      <c r="AY77" s="980"/>
      <c r="AZ77" s="988" t="s">
        <v>232</v>
      </c>
      <c r="BA77" s="980"/>
      <c r="BB77" s="983"/>
      <c r="BC77" s="983"/>
      <c r="BD77" s="221"/>
      <c r="BE77" s="159"/>
      <c r="BG77" s="221"/>
      <c r="BH77" s="224"/>
      <c r="BL77" s="214"/>
      <c r="BM77" s="214"/>
      <c r="BN77" s="214"/>
      <c r="BO77" s="214"/>
      <c r="BP77" s="200" t="s">
        <v>225</v>
      </c>
      <c r="BR77" s="988" t="s">
        <v>232</v>
      </c>
      <c r="BS77" s="980"/>
      <c r="BT77" s="988" t="s">
        <v>232</v>
      </c>
      <c r="BU77" s="980"/>
      <c r="BV77" s="985"/>
      <c r="BW77" s="985"/>
    </row>
    <row r="78" spans="2:83" ht="20.100000000000001" customHeight="1" x14ac:dyDescent="0.25">
      <c r="F78" s="152"/>
      <c r="P78" s="15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283"/>
      <c r="AR78" s="283"/>
      <c r="AS78" s="283"/>
      <c r="AT78" s="283"/>
      <c r="AU78" s="151"/>
      <c r="AV78" s="200" t="s">
        <v>226</v>
      </c>
      <c r="AX78" s="988" t="s">
        <v>222</v>
      </c>
      <c r="AY78" s="980"/>
      <c r="AZ78" s="988" t="s">
        <v>222</v>
      </c>
      <c r="BA78" s="980"/>
      <c r="BB78" s="983"/>
      <c r="BC78" s="983"/>
      <c r="BD78" s="221"/>
      <c r="BE78" s="159"/>
      <c r="BG78" s="221"/>
      <c r="BH78" s="224"/>
      <c r="BL78" s="214"/>
      <c r="BM78" s="214"/>
      <c r="BN78" s="214"/>
      <c r="BO78" s="214"/>
      <c r="BP78" s="200" t="s">
        <v>226</v>
      </c>
      <c r="BR78" s="988" t="s">
        <v>222</v>
      </c>
      <c r="BS78" s="980"/>
      <c r="BT78" s="988" t="s">
        <v>222</v>
      </c>
      <c r="BU78" s="980"/>
      <c r="BV78" s="985"/>
      <c r="BW78" s="985"/>
    </row>
    <row r="79" spans="2:83" ht="20.100000000000001" customHeight="1" x14ac:dyDescent="0.25">
      <c r="F79" s="152"/>
      <c r="P79" s="15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283"/>
      <c r="AR79" s="283"/>
      <c r="AS79" s="283"/>
      <c r="AT79" s="283"/>
      <c r="AU79" s="151"/>
      <c r="AV79" s="200" t="s">
        <v>257</v>
      </c>
      <c r="AX79" s="988" t="s">
        <v>240</v>
      </c>
      <c r="AY79" s="980"/>
      <c r="AZ79" s="988" t="s">
        <v>240</v>
      </c>
      <c r="BA79" s="980"/>
      <c r="BB79" s="983"/>
      <c r="BC79" s="983"/>
      <c r="BD79" s="221"/>
      <c r="BE79" s="159"/>
      <c r="BG79" s="221"/>
      <c r="BH79" s="224"/>
      <c r="BL79" s="214"/>
      <c r="BM79" s="214"/>
      <c r="BN79" s="214"/>
      <c r="BO79" s="214"/>
      <c r="BP79" s="200" t="s">
        <v>257</v>
      </c>
      <c r="BR79" s="988" t="s">
        <v>240</v>
      </c>
      <c r="BS79" s="980"/>
      <c r="BT79" s="988" t="s">
        <v>240</v>
      </c>
      <c r="BU79" s="980"/>
      <c r="BV79" s="985"/>
      <c r="BW79" s="985"/>
    </row>
    <row r="80" spans="2:83" ht="20.100000000000001" customHeight="1" x14ac:dyDescent="0.25">
      <c r="F80" s="152"/>
      <c r="P80" s="15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283"/>
      <c r="AR80" s="283"/>
      <c r="AS80" s="283"/>
      <c r="AT80" s="283"/>
      <c r="AU80" s="151"/>
      <c r="AV80" s="200" t="s">
        <v>237</v>
      </c>
      <c r="AX80" s="988" t="s">
        <v>240</v>
      </c>
      <c r="AY80" s="980"/>
      <c r="AZ80" s="988" t="s">
        <v>240</v>
      </c>
      <c r="BA80" s="980"/>
      <c r="BB80" s="983"/>
      <c r="BC80" s="983"/>
      <c r="BD80" s="221"/>
      <c r="BE80" s="159"/>
      <c r="BG80" s="221"/>
      <c r="BH80" s="224"/>
      <c r="BL80" s="214"/>
      <c r="BM80" s="214"/>
      <c r="BN80" s="214"/>
      <c r="BO80" s="214"/>
      <c r="BP80" s="200" t="s">
        <v>237</v>
      </c>
      <c r="BR80" s="988" t="s">
        <v>240</v>
      </c>
      <c r="BS80" s="980"/>
      <c r="BT80" s="988" t="s">
        <v>240</v>
      </c>
      <c r="BU80" s="980"/>
      <c r="BV80" s="985"/>
      <c r="BW80" s="985"/>
    </row>
    <row r="81" spans="2:82" ht="20.100000000000001" customHeight="1" x14ac:dyDescent="0.25">
      <c r="F81" s="152"/>
      <c r="P81" s="15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283"/>
      <c r="AR81" s="283"/>
      <c r="AS81" s="283"/>
      <c r="AT81" s="283"/>
      <c r="AU81" s="151"/>
      <c r="AV81" s="200" t="s">
        <v>2780</v>
      </c>
      <c r="AX81" s="988" t="s">
        <v>240</v>
      </c>
      <c r="AY81" s="980"/>
      <c r="AZ81" s="988" t="s">
        <v>240</v>
      </c>
      <c r="BA81" s="980"/>
      <c r="BB81" s="983"/>
      <c r="BC81" s="983"/>
      <c r="BD81" s="221"/>
      <c r="BE81" s="159"/>
      <c r="BG81" s="221"/>
      <c r="BH81" s="224"/>
      <c r="BL81" s="214"/>
      <c r="BM81" s="214"/>
      <c r="BN81" s="214"/>
      <c r="BO81" s="214"/>
      <c r="BP81" s="200" t="s">
        <v>2780</v>
      </c>
      <c r="BR81" s="988" t="s">
        <v>240</v>
      </c>
      <c r="BS81" s="980"/>
      <c r="BT81" s="988" t="s">
        <v>240</v>
      </c>
      <c r="BU81" s="980"/>
      <c r="BV81" s="985"/>
      <c r="BW81" s="985"/>
    </row>
    <row r="82" spans="2:82" ht="20.100000000000001" customHeight="1" x14ac:dyDescent="0.25">
      <c r="F82" s="152"/>
      <c r="P82" s="152"/>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151"/>
      <c r="AV82" s="201" t="s">
        <v>2779</v>
      </c>
      <c r="AX82" s="988" t="s">
        <v>240</v>
      </c>
      <c r="AY82" s="980"/>
      <c r="AZ82" s="988" t="s">
        <v>240</v>
      </c>
      <c r="BA82" s="980"/>
      <c r="BB82" s="983"/>
      <c r="BC82" s="983"/>
      <c r="BD82" s="221"/>
      <c r="BE82" s="159"/>
      <c r="BG82" s="221"/>
      <c r="BH82" s="224"/>
      <c r="BL82" s="214"/>
      <c r="BM82" s="214"/>
      <c r="BN82" s="214"/>
      <c r="BO82" s="214"/>
      <c r="BP82" s="201" t="s">
        <v>2779</v>
      </c>
      <c r="BR82" s="988" t="s">
        <v>240</v>
      </c>
      <c r="BS82" s="980"/>
      <c r="BT82" s="988" t="s">
        <v>240</v>
      </c>
      <c r="BU82" s="980"/>
      <c r="BV82" s="985"/>
      <c r="BW82" s="985"/>
    </row>
    <row r="83" spans="2:82" ht="20.100000000000001" customHeight="1" x14ac:dyDescent="0.25">
      <c r="F83" s="152"/>
      <c r="P83" s="152"/>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151"/>
      <c r="AV83" s="201" t="s">
        <v>2781</v>
      </c>
      <c r="AX83" s="986" t="s">
        <v>239</v>
      </c>
      <c r="AY83" s="987"/>
      <c r="AZ83" s="986" t="s">
        <v>239</v>
      </c>
      <c r="BA83" s="987"/>
      <c r="BB83" s="983"/>
      <c r="BC83" s="983"/>
      <c r="BD83" s="221"/>
      <c r="BE83" s="159"/>
      <c r="BG83" s="221"/>
      <c r="BH83" s="224"/>
      <c r="BL83" s="214"/>
      <c r="BM83" s="214"/>
      <c r="BN83" s="214"/>
      <c r="BO83" s="214"/>
      <c r="BP83" s="201" t="s">
        <v>2781</v>
      </c>
      <c r="BR83" s="986" t="s">
        <v>239</v>
      </c>
      <c r="BS83" s="987"/>
      <c r="BT83" s="986" t="s">
        <v>239</v>
      </c>
      <c r="BU83" s="987"/>
      <c r="BV83" s="985"/>
      <c r="BW83" s="985"/>
    </row>
    <row r="84" spans="2:82" ht="20.100000000000001" customHeight="1" x14ac:dyDescent="0.25">
      <c r="F84" s="152"/>
      <c r="P84" s="15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283"/>
      <c r="AR84" s="283"/>
      <c r="AS84" s="283"/>
      <c r="AT84" s="283"/>
      <c r="AU84" s="151"/>
      <c r="AV84" s="200" t="s">
        <v>251</v>
      </c>
      <c r="AX84" s="979" t="s">
        <v>240</v>
      </c>
      <c r="AY84" s="980"/>
      <c r="AZ84" s="979" t="s">
        <v>240</v>
      </c>
      <c r="BA84" s="981"/>
      <c r="BB84" s="982"/>
      <c r="BC84" s="983"/>
      <c r="BD84" s="221"/>
      <c r="BE84" s="159"/>
      <c r="BG84" s="221"/>
      <c r="BH84" s="224"/>
      <c r="BL84" s="214"/>
      <c r="BM84" s="214"/>
      <c r="BN84" s="214"/>
      <c r="BO84" s="214"/>
      <c r="BP84" s="200" t="s">
        <v>251</v>
      </c>
      <c r="BR84" s="979" t="s">
        <v>240</v>
      </c>
      <c r="BS84" s="980"/>
      <c r="BT84" s="979" t="s">
        <v>240</v>
      </c>
      <c r="BU84" s="980"/>
      <c r="BV84" s="984"/>
      <c r="BW84" s="985"/>
    </row>
    <row r="85" spans="2:82" ht="9" customHeight="1" x14ac:dyDescent="0.25">
      <c r="AX85" s="107"/>
      <c r="AZ85" s="107"/>
      <c r="BB85" s="107"/>
      <c r="BL85" s="111"/>
      <c r="BM85" s="111"/>
      <c r="BN85" s="111"/>
      <c r="BO85" s="111"/>
    </row>
    <row r="86" spans="2:82" ht="48.75" customHeight="1" x14ac:dyDescent="0.25">
      <c r="F86" s="286"/>
      <c r="G86" s="287"/>
      <c r="H86" s="287"/>
      <c r="I86" s="287"/>
      <c r="J86" s="635"/>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973" t="s">
        <v>2679</v>
      </c>
      <c r="AW86" s="973"/>
      <c r="AX86" s="973"/>
      <c r="AY86" s="973"/>
      <c r="AZ86" s="973"/>
      <c r="BA86" s="973"/>
      <c r="BB86" s="973"/>
      <c r="BC86" s="973"/>
      <c r="BD86" s="973"/>
      <c r="BE86" s="973"/>
      <c r="BF86" s="973"/>
      <c r="BG86" s="973"/>
      <c r="BH86" s="974"/>
      <c r="BL86" s="975" t="s">
        <v>2688</v>
      </c>
      <c r="BM86" s="976"/>
      <c r="BN86" s="977"/>
      <c r="BO86" s="111"/>
      <c r="BP86" s="978" t="s">
        <v>2693</v>
      </c>
      <c r="BQ86" s="973"/>
      <c r="BR86" s="973"/>
      <c r="BS86" s="973"/>
      <c r="BT86" s="973"/>
      <c r="BU86" s="973"/>
      <c r="BV86" s="973"/>
      <c r="BW86" s="973"/>
      <c r="BX86" s="973"/>
      <c r="BY86" s="973"/>
      <c r="BZ86" s="973"/>
      <c r="CA86" s="973"/>
      <c r="CB86" s="974"/>
    </row>
    <row r="87" spans="2:82" ht="4.5" customHeight="1" x14ac:dyDescent="0.25">
      <c r="AV87" s="102"/>
      <c r="AW87" s="102"/>
      <c r="AX87" s="112"/>
      <c r="AY87" s="112"/>
      <c r="AZ87" s="112"/>
      <c r="BA87" s="112"/>
      <c r="BB87" s="112"/>
      <c r="BC87" s="112"/>
      <c r="BD87" s="112"/>
      <c r="BE87" s="112"/>
      <c r="BF87" s="102"/>
      <c r="BG87" s="114"/>
      <c r="BH87" s="114"/>
      <c r="BO87" s="110"/>
      <c r="BR87" s="208"/>
      <c r="BS87" s="208"/>
      <c r="BT87" s="208"/>
      <c r="BU87" s="208"/>
      <c r="BV87" s="208"/>
      <c r="BW87" s="208"/>
    </row>
    <row r="88" spans="2:82" ht="28.5" customHeight="1" x14ac:dyDescent="0.25">
      <c r="F88" s="962" t="s">
        <v>172</v>
      </c>
      <c r="G88" s="963"/>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c r="AL88" s="963"/>
      <c r="AM88" s="963"/>
      <c r="AN88" s="963"/>
      <c r="AO88" s="963"/>
      <c r="AP88" s="963"/>
      <c r="AQ88" s="963"/>
      <c r="AR88" s="963"/>
      <c r="AS88" s="963"/>
      <c r="AT88" s="964"/>
      <c r="AU88" s="153"/>
      <c r="AV88" s="960" t="s">
        <v>228</v>
      </c>
      <c r="AX88" s="948" t="s">
        <v>230</v>
      </c>
      <c r="AY88" s="956"/>
      <c r="AZ88" s="948" t="s">
        <v>230</v>
      </c>
      <c r="BA88" s="949"/>
      <c r="BB88" s="806"/>
      <c r="BC88" s="806"/>
      <c r="BE88" s="222"/>
      <c r="BK88" s="110"/>
      <c r="BL88" s="957" t="s">
        <v>2696</v>
      </c>
      <c r="BM88" s="958"/>
      <c r="BN88" s="959"/>
      <c r="BO88" s="110"/>
      <c r="BP88" s="960" t="s">
        <v>228</v>
      </c>
      <c r="BR88" s="948" t="s">
        <v>230</v>
      </c>
      <c r="BS88" s="956"/>
      <c r="BT88" s="948" t="s">
        <v>230</v>
      </c>
      <c r="BU88" s="949"/>
      <c r="BV88" s="950"/>
      <c r="BW88" s="950"/>
      <c r="BX88" s="57"/>
      <c r="BY88" s="222"/>
      <c r="CA88" s="57"/>
    </row>
    <row r="89" spans="2:82" s="116" customFormat="1" ht="26.25" x14ac:dyDescent="0.25">
      <c r="F89" s="951" t="s">
        <v>5249</v>
      </c>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3"/>
      <c r="AU89" s="875"/>
      <c r="AV89" s="961"/>
      <c r="AX89" s="954" t="s">
        <v>233</v>
      </c>
      <c r="AY89" s="955"/>
      <c r="AZ89" s="954" t="s">
        <v>2670</v>
      </c>
      <c r="BA89" s="955"/>
      <c r="BB89" s="769"/>
      <c r="BC89" s="806"/>
      <c r="BD89" s="57"/>
      <c r="BE89" s="222"/>
      <c r="BF89" s="107"/>
      <c r="BG89" s="57"/>
      <c r="BH89" s="107"/>
      <c r="BI89" s="107"/>
      <c r="BJ89" s="107"/>
      <c r="BK89" s="110"/>
      <c r="BL89" s="968" t="s">
        <v>5249</v>
      </c>
      <c r="BM89" s="969"/>
      <c r="BN89" s="970"/>
      <c r="BO89" s="110"/>
      <c r="BP89" s="961"/>
      <c r="BQ89" s="107"/>
      <c r="BR89" s="954" t="s">
        <v>233</v>
      </c>
      <c r="BS89" s="955"/>
      <c r="BT89" s="954" t="s">
        <v>2670</v>
      </c>
      <c r="BU89" s="955"/>
      <c r="BV89" s="769"/>
      <c r="BW89" s="806"/>
      <c r="BX89" s="57"/>
      <c r="BY89" s="222"/>
      <c r="BZ89" s="107"/>
      <c r="CA89" s="57"/>
      <c r="CB89" s="107"/>
      <c r="CC89" s="107"/>
    </row>
    <row r="90" spans="2:82" s="116" customFormat="1" ht="12.75" customHeight="1" x14ac:dyDescent="0.25">
      <c r="B90" s="116" t="s">
        <v>213</v>
      </c>
      <c r="F90" s="121" t="s">
        <v>206</v>
      </c>
      <c r="G90" s="122"/>
      <c r="H90" s="121" t="s">
        <v>211</v>
      </c>
      <c r="I90" s="122"/>
      <c r="J90" s="121" t="s">
        <v>216</v>
      </c>
      <c r="K90" s="122"/>
      <c r="L90" s="121" t="s">
        <v>205</v>
      </c>
      <c r="M90" s="122"/>
      <c r="N90" s="121" t="s">
        <v>214</v>
      </c>
      <c r="O90" s="122"/>
      <c r="P90" s="121" t="s">
        <v>209</v>
      </c>
      <c r="Q90" s="122"/>
      <c r="R90" s="121" t="s">
        <v>215</v>
      </c>
      <c r="S90" s="122"/>
      <c r="T90" s="121" t="s">
        <v>212</v>
      </c>
      <c r="U90" s="123"/>
      <c r="V90" s="971" t="s">
        <v>2674</v>
      </c>
      <c r="W90" s="972"/>
      <c r="X90" s="971" t="s">
        <v>2675</v>
      </c>
      <c r="Y90" s="972"/>
      <c r="Z90" s="110"/>
      <c r="AA90" s="121" t="s">
        <v>211</v>
      </c>
      <c r="AB90" s="122"/>
      <c r="AC90" s="121" t="s">
        <v>211</v>
      </c>
      <c r="AD90" s="122"/>
      <c r="AE90" s="121" t="s">
        <v>216</v>
      </c>
      <c r="AF90" s="122"/>
      <c r="AG90" s="121" t="s">
        <v>205</v>
      </c>
      <c r="AH90" s="122"/>
      <c r="AI90" s="121" t="s">
        <v>214</v>
      </c>
      <c r="AJ90" s="122"/>
      <c r="AK90" s="121" t="s">
        <v>209</v>
      </c>
      <c r="AL90" s="122"/>
      <c r="AM90" s="121" t="s">
        <v>215</v>
      </c>
      <c r="AN90" s="122"/>
      <c r="AO90" s="121" t="s">
        <v>212</v>
      </c>
      <c r="AP90" s="122"/>
      <c r="AQ90" s="971" t="s">
        <v>2674</v>
      </c>
      <c r="AR90" s="972"/>
      <c r="AS90" s="971" t="s">
        <v>2675</v>
      </c>
      <c r="AT90" s="972"/>
      <c r="AV90" s="961"/>
      <c r="AX90" s="762" t="s">
        <v>221</v>
      </c>
      <c r="AY90" s="780" t="s">
        <v>23</v>
      </c>
      <c r="AZ90" s="762" t="s">
        <v>221</v>
      </c>
      <c r="BA90" s="780" t="s">
        <v>23</v>
      </c>
      <c r="BB90" s="156"/>
      <c r="BC90" s="156"/>
      <c r="BD90" s="57"/>
      <c r="BE90" s="222"/>
      <c r="BF90" s="107"/>
      <c r="BG90" s="57"/>
      <c r="BH90" s="107"/>
      <c r="BJ90" s="107"/>
      <c r="BK90" s="110"/>
      <c r="BL90" s="788" t="s">
        <v>1</v>
      </c>
      <c r="BM90" s="762" t="s">
        <v>221</v>
      </c>
      <c r="BN90" s="780" t="s">
        <v>23</v>
      </c>
      <c r="BO90" s="110"/>
      <c r="BP90" s="961"/>
      <c r="BQ90" s="107"/>
      <c r="BR90" s="762" t="s">
        <v>221</v>
      </c>
      <c r="BS90" s="780" t="s">
        <v>23</v>
      </c>
      <c r="BT90" s="762" t="s">
        <v>221</v>
      </c>
      <c r="BU90" s="780" t="s">
        <v>23</v>
      </c>
      <c r="BV90" s="156"/>
      <c r="BW90" s="156"/>
      <c r="BX90" s="57"/>
      <c r="BY90" s="222"/>
      <c r="BZ90" s="107"/>
      <c r="CA90" s="57"/>
      <c r="CB90" s="107"/>
      <c r="CC90" s="107"/>
    </row>
    <row r="91" spans="2:82" s="116" customFormat="1" ht="12.75" customHeight="1" x14ac:dyDescent="0.25">
      <c r="F91" s="121"/>
      <c r="G91" s="122"/>
      <c r="H91" s="131"/>
      <c r="I91" s="122"/>
      <c r="J91" s="121"/>
      <c r="K91" s="122"/>
      <c r="L91" s="131"/>
      <c r="M91" s="122"/>
      <c r="N91" s="121"/>
      <c r="O91" s="122"/>
      <c r="P91" s="121"/>
      <c r="Q91" s="122"/>
      <c r="R91" s="121"/>
      <c r="S91" s="122"/>
      <c r="T91" s="121"/>
      <c r="U91" s="123"/>
      <c r="V91" s="156"/>
      <c r="W91" s="761"/>
      <c r="X91" s="132"/>
      <c r="Y91" s="761"/>
      <c r="Z91" s="110"/>
      <c r="AA91" s="121"/>
      <c r="AB91" s="122"/>
      <c r="AC91" s="121"/>
      <c r="AD91" s="122"/>
      <c r="AE91" s="131"/>
      <c r="AF91" s="122"/>
      <c r="AG91" s="121"/>
      <c r="AH91" s="122"/>
      <c r="AI91" s="131"/>
      <c r="AJ91" s="122"/>
      <c r="AK91" s="121"/>
      <c r="AL91" s="122"/>
      <c r="AM91" s="121"/>
      <c r="AN91" s="122"/>
      <c r="AO91" s="121"/>
      <c r="AP91" s="122"/>
      <c r="AQ91" s="132"/>
      <c r="AR91" s="761"/>
      <c r="AS91" s="156"/>
      <c r="AT91" s="761"/>
      <c r="AV91" s="961"/>
      <c r="AX91" s="700"/>
      <c r="AY91" s="781" t="str">
        <f>Index!$L$4</f>
        <v>€</v>
      </c>
      <c r="AZ91" s="700"/>
      <c r="BA91" s="781" t="str">
        <f>Index!$L$4</f>
        <v>€</v>
      </c>
      <c r="BB91" s="156"/>
      <c r="BC91" s="156"/>
      <c r="BD91" s="57"/>
      <c r="BE91" s="222"/>
      <c r="BF91" s="107"/>
      <c r="BG91" s="57"/>
      <c r="BH91" s="107"/>
      <c r="BJ91" s="107"/>
      <c r="BK91" s="110"/>
      <c r="BL91" s="701"/>
      <c r="BM91" s="700"/>
      <c r="BN91" s="781" t="str">
        <f>Index!$L$4</f>
        <v>€</v>
      </c>
      <c r="BO91" s="110"/>
      <c r="BP91" s="961"/>
      <c r="BQ91" s="107"/>
      <c r="BR91" s="700"/>
      <c r="BS91" s="781" t="str">
        <f>Index!$L$4</f>
        <v>€</v>
      </c>
      <c r="BT91" s="700"/>
      <c r="BU91" s="781" t="str">
        <f>Index!$L$4</f>
        <v>€</v>
      </c>
      <c r="BV91" s="156"/>
      <c r="BW91" s="156"/>
      <c r="BX91" s="57"/>
      <c r="BY91" s="222"/>
      <c r="BZ91" s="107"/>
      <c r="CA91" s="57"/>
      <c r="CB91" s="107"/>
      <c r="CC91" s="107"/>
    </row>
    <row r="92" spans="2:82" ht="15" customHeight="1" x14ac:dyDescent="0.25">
      <c r="B92" s="269" t="s">
        <v>204</v>
      </c>
      <c r="C92" s="107">
        <f>16/10</f>
        <v>1.6</v>
      </c>
      <c r="F92" s="165">
        <v>190</v>
      </c>
      <c r="G92" s="197" t="s">
        <v>207</v>
      </c>
      <c r="H92" s="170">
        <f t="shared" ref="H92:H102" si="38">ROUND(F92/$C92,0)</f>
        <v>119</v>
      </c>
      <c r="I92" s="197" t="s">
        <v>207</v>
      </c>
      <c r="J92" s="694" t="str">
        <f t="shared" ref="J92:J102" si="39">H92&amp;" x "&amp;F92</f>
        <v>119 x 190</v>
      </c>
      <c r="K92" s="197" t="s">
        <v>207</v>
      </c>
      <c r="L92" s="216">
        <f t="shared" ref="L92:L102" si="40">F92+(2*P92)</f>
        <v>200</v>
      </c>
      <c r="M92" s="197" t="s">
        <v>207</v>
      </c>
      <c r="N92" s="196">
        <f t="shared" ref="N92:N102" si="41">H92+P92+R92</f>
        <v>129</v>
      </c>
      <c r="O92" s="197" t="s">
        <v>207</v>
      </c>
      <c r="P92" s="165">
        <v>5</v>
      </c>
      <c r="Q92" s="197" t="s">
        <v>207</v>
      </c>
      <c r="R92" s="165">
        <v>5</v>
      </c>
      <c r="S92" s="166" t="s">
        <v>207</v>
      </c>
      <c r="T92" s="165">
        <f t="shared" ref="T92:T102" si="42">ROUND(SQRT((F92^2)+(H92^2)),0)</f>
        <v>224</v>
      </c>
      <c r="U92" s="166" t="s">
        <v>207</v>
      </c>
      <c r="V92" s="167">
        <f>X92+30</f>
        <v>2178</v>
      </c>
      <c r="W92" s="166" t="s">
        <v>2676</v>
      </c>
      <c r="X92" s="165">
        <f>(F92*10)+248</f>
        <v>2148</v>
      </c>
      <c r="Y92" s="166" t="s">
        <v>2676</v>
      </c>
      <c r="AA92" s="196">
        <f t="shared" ref="AA92:AA102" si="43">ROUND(F92/$B$2,1)</f>
        <v>74.8</v>
      </c>
      <c r="AB92" s="197" t="s">
        <v>208</v>
      </c>
      <c r="AC92" s="196">
        <f t="shared" ref="AC92:AC102" si="44">ROUND(H92/$B$2,1)</f>
        <v>46.9</v>
      </c>
      <c r="AD92" s="197" t="s">
        <v>208</v>
      </c>
      <c r="AE92" s="170" t="str">
        <f>AC92&amp;" x "&amp;AA92</f>
        <v>46.9 x 74.8</v>
      </c>
      <c r="AF92" s="197" t="s">
        <v>208</v>
      </c>
      <c r="AG92" s="196">
        <f t="shared" ref="AG92:AG102" si="45">ROUND(L92/$B$2,1)</f>
        <v>78.7</v>
      </c>
      <c r="AH92" s="197" t="s">
        <v>208</v>
      </c>
      <c r="AI92" s="216">
        <f t="shared" ref="AI92:AI102" si="46">ROUND(N92/$B$2,1)</f>
        <v>50.8</v>
      </c>
      <c r="AJ92" s="197" t="s">
        <v>208</v>
      </c>
      <c r="AK92" s="196">
        <f t="shared" ref="AK92:AK102" si="47">ROUND(P92/$B$2,1)</f>
        <v>2</v>
      </c>
      <c r="AL92" s="197" t="s">
        <v>208</v>
      </c>
      <c r="AM92" s="196">
        <f t="shared" ref="AM92:AM102" si="48">ROUND(R92/$B$2,1)</f>
        <v>2</v>
      </c>
      <c r="AN92" s="197" t="s">
        <v>208</v>
      </c>
      <c r="AO92" s="165">
        <f>ROUND(SQRT((AA92^2)+(AC92^2)),0)</f>
        <v>88</v>
      </c>
      <c r="AP92" s="166" t="s">
        <v>208</v>
      </c>
      <c r="AQ92" s="165">
        <f t="shared" ref="AQ92:AQ102" si="49">ROUND((V92/10)/$B$2,1)</f>
        <v>85.7</v>
      </c>
      <c r="AR92" s="166" t="s">
        <v>208</v>
      </c>
      <c r="AS92" s="167">
        <f t="shared" ref="AS92:AS102" si="50">ROUND((X92/10)/$B$2,1)</f>
        <v>84.6</v>
      </c>
      <c r="AT92" s="166" t="s">
        <v>208</v>
      </c>
      <c r="AV92" s="961"/>
      <c r="AX92" s="171">
        <v>10101754</v>
      </c>
      <c r="AY92" s="172">
        <f>IF(Index!$L$4="€",VLOOKUP(AX92,ERP!$A:$CL,5,0),IF(Index!$L$4="$",VLOOKUP(AX92,ERP!$A:$CL,7,0),IF(Index!$L$4="CHF",VLOOKUP(AX92,ERP!$A:$CL,9,0),IF(Index!$L$4="£",VLOOKUP(AX92,ERP!$A:$CL,11,0),""))))</f>
        <v>2053</v>
      </c>
      <c r="AZ92" s="171">
        <v>10141754</v>
      </c>
      <c r="BA92" s="172">
        <f>IF(Index!$L$4="€",VLOOKUP(AZ92,ERP!$A:$CL,5,0),IF(Index!$L$4="$",VLOOKUP(AZ92,ERP!$A:$CL,7,0),IF(Index!$L$4="CHF",VLOOKUP(AZ92,ERP!$A:$CL,9,0),IF(Index!$L$4="£",VLOOKUP(AZ92,ERP!$A:$CL,11,0),""))))</f>
        <v>2053</v>
      </c>
      <c r="BB92" s="156"/>
      <c r="BF92" s="128"/>
      <c r="BG92" s="222"/>
      <c r="BI92" s="116"/>
      <c r="BK92" s="110"/>
      <c r="BL92" s="256" t="s">
        <v>173</v>
      </c>
      <c r="BM92" s="244">
        <v>10800204</v>
      </c>
      <c r="BN92" s="237">
        <f>IF(Index!$L$4="€",VLOOKUP(BM92,ERP!$A:$CL,5,0),IF(Index!$L$4="$",VLOOKUP(BM92,ERP!$A:$CL,7,0),IF(Index!$L$4="CHF",VLOOKUP(BM92,ERP!$A:$CL,9,0),IF(Index!$L$4="£",VLOOKUP(BM92,ERP!$A:$CL,11,0),""))))</f>
        <v>515</v>
      </c>
      <c r="BO92" s="110"/>
      <c r="BP92" s="961"/>
      <c r="BR92" s="171">
        <v>10105754</v>
      </c>
      <c r="BS92" s="172">
        <f>IF(Index!$L$4="€",VLOOKUP(BR92,ERP!$A:$CL,5,0),IF(Index!$L$4="$",VLOOKUP(BR92,ERP!$A:$CL,7,0),IF(Index!$L$4="CHF",VLOOKUP(BR92,ERP!$A:$CL,9,0),IF(Index!$L$4="£",VLOOKUP(BR92,ERP!$A:$CL,11,0),""))))</f>
        <v>1612</v>
      </c>
      <c r="BT92" s="171">
        <v>10145754</v>
      </c>
      <c r="BU92" s="172">
        <f>IF(Index!$L$4="€",VLOOKUP(BT92,ERP!$A:$CL,5,0),IF(Index!$L$4="$",VLOOKUP(BT92,ERP!$A:$CL,7,0),IF(Index!$L$4="CHF",VLOOKUP(BT92,ERP!$A:$CL,9,0),IF(Index!$L$4="£",VLOOKUP(BT92,ERP!$A:$CL,11,0),""))))</f>
        <v>1612</v>
      </c>
      <c r="BV92" s="156"/>
      <c r="BW92" s="150"/>
      <c r="BX92" s="57"/>
      <c r="BY92" s="222"/>
      <c r="BZ92" s="128"/>
      <c r="CA92" s="222"/>
      <c r="CB92" s="222"/>
      <c r="CD92" s="57"/>
    </row>
    <row r="93" spans="2:82" ht="12.75" customHeight="1" x14ac:dyDescent="0.25">
      <c r="B93" s="269" t="s">
        <v>204</v>
      </c>
      <c r="C93" s="107">
        <f t="shared" ref="C93:C102" si="51">16/10</f>
        <v>1.6</v>
      </c>
      <c r="F93" s="136">
        <v>210</v>
      </c>
      <c r="G93" s="151" t="s">
        <v>207</v>
      </c>
      <c r="H93" s="131">
        <f t="shared" si="38"/>
        <v>131</v>
      </c>
      <c r="I93" s="151" t="s">
        <v>207</v>
      </c>
      <c r="J93" s="695" t="str">
        <f t="shared" si="39"/>
        <v>131 x 210</v>
      </c>
      <c r="K93" s="151" t="s">
        <v>207</v>
      </c>
      <c r="L93" s="107">
        <f t="shared" si="40"/>
        <v>220</v>
      </c>
      <c r="M93" s="151" t="s">
        <v>207</v>
      </c>
      <c r="N93" s="153">
        <f t="shared" si="41"/>
        <v>141</v>
      </c>
      <c r="O93" s="151" t="s">
        <v>207</v>
      </c>
      <c r="P93" s="136">
        <v>5</v>
      </c>
      <c r="Q93" s="151" t="s">
        <v>207</v>
      </c>
      <c r="R93" s="130">
        <v>5</v>
      </c>
      <c r="S93" s="122" t="s">
        <v>207</v>
      </c>
      <c r="T93" s="130">
        <f t="shared" si="42"/>
        <v>248</v>
      </c>
      <c r="U93" s="122" t="s">
        <v>207</v>
      </c>
      <c r="V93" s="110">
        <f t="shared" ref="V93:V102" si="52">X93+30</f>
        <v>2378</v>
      </c>
      <c r="W93" s="122" t="s">
        <v>2676</v>
      </c>
      <c r="X93" s="130">
        <f t="shared" ref="X93:X102" si="53">(F93*10)+248</f>
        <v>2348</v>
      </c>
      <c r="Y93" s="122" t="s">
        <v>2676</v>
      </c>
      <c r="AA93" s="153">
        <f t="shared" si="43"/>
        <v>82.7</v>
      </c>
      <c r="AB93" s="151" t="s">
        <v>208</v>
      </c>
      <c r="AC93" s="153">
        <f t="shared" si="44"/>
        <v>51.6</v>
      </c>
      <c r="AD93" s="151" t="s">
        <v>208</v>
      </c>
      <c r="AE93" s="131" t="str">
        <f t="shared" ref="AE93:AE102" si="54">AC93&amp;" x "&amp;AA93</f>
        <v>51.6 x 82.7</v>
      </c>
      <c r="AF93" s="151" t="s">
        <v>208</v>
      </c>
      <c r="AG93" s="153">
        <f t="shared" si="45"/>
        <v>86.6</v>
      </c>
      <c r="AH93" s="151" t="s">
        <v>208</v>
      </c>
      <c r="AI93" s="107">
        <f t="shared" si="46"/>
        <v>55.5</v>
      </c>
      <c r="AJ93" s="151" t="s">
        <v>208</v>
      </c>
      <c r="AK93" s="153">
        <f t="shared" si="47"/>
        <v>2</v>
      </c>
      <c r="AL93" s="151" t="s">
        <v>208</v>
      </c>
      <c r="AM93" s="153">
        <f t="shared" si="48"/>
        <v>2</v>
      </c>
      <c r="AN93" s="151" t="s">
        <v>208</v>
      </c>
      <c r="AO93" s="130">
        <f t="shared" ref="AO93:AO102" si="55">ROUND(SQRT((AA93^2)+(AC93^2)),0)</f>
        <v>97</v>
      </c>
      <c r="AP93" s="122" t="s">
        <v>208</v>
      </c>
      <c r="AQ93" s="130">
        <f t="shared" si="49"/>
        <v>93.6</v>
      </c>
      <c r="AR93" s="122" t="s">
        <v>208</v>
      </c>
      <c r="AS93" s="110">
        <f t="shared" si="50"/>
        <v>92.4</v>
      </c>
      <c r="AT93" s="122" t="s">
        <v>208</v>
      </c>
      <c r="AV93" s="961"/>
      <c r="AX93" s="138">
        <v>10101755</v>
      </c>
      <c r="AY93" s="126">
        <f>IF(Index!$L$4="€",VLOOKUP(AX93,ERP!$A:$CL,5,0),IF(Index!$L$4="$",VLOOKUP(AX93,ERP!$A:$CL,7,0),IF(Index!$L$4="CHF",VLOOKUP(AX93,ERP!$A:$CL,9,0),IF(Index!$L$4="£",VLOOKUP(AX93,ERP!$A:$CL,11,0),""))))</f>
        <v>2188</v>
      </c>
      <c r="AZ93" s="138">
        <v>10141755</v>
      </c>
      <c r="BA93" s="126">
        <f>IF(Index!$L$4="€",VLOOKUP(AZ93,ERP!$A:$CL,5,0),IF(Index!$L$4="$",VLOOKUP(AZ93,ERP!$A:$CL,7,0),IF(Index!$L$4="CHF",VLOOKUP(AZ93,ERP!$A:$CL,9,0),IF(Index!$L$4="£",VLOOKUP(AZ93,ERP!$A:$CL,11,0),""))))</f>
        <v>2188</v>
      </c>
      <c r="BB93" s="156"/>
      <c r="BF93" s="228"/>
      <c r="BG93" s="222"/>
      <c r="BI93" s="116"/>
      <c r="BK93" s="110"/>
      <c r="BL93" s="135" t="s">
        <v>174</v>
      </c>
      <c r="BM93" s="136">
        <v>10800205</v>
      </c>
      <c r="BN93" s="137">
        <f>IF(Index!$L$4="€",VLOOKUP(BM93,ERP!$A:$CL,5,0),IF(Index!$L$4="$",VLOOKUP(BM93,ERP!$A:$CL,7,0),IF(Index!$L$4="CHF",VLOOKUP(BM93,ERP!$A:$CL,9,0),IF(Index!$L$4="£",VLOOKUP(BM93,ERP!$A:$CL,11,0),""))))</f>
        <v>515</v>
      </c>
      <c r="BO93" s="110"/>
      <c r="BP93" s="961"/>
      <c r="BR93" s="138">
        <v>10105755</v>
      </c>
      <c r="BS93" s="126">
        <f>IF(Index!$L$4="€",VLOOKUP(BR93,ERP!$A:$CL,5,0),IF(Index!$L$4="$",VLOOKUP(BR93,ERP!$A:$CL,7,0),IF(Index!$L$4="CHF",VLOOKUP(BR93,ERP!$A:$CL,9,0),IF(Index!$L$4="£",VLOOKUP(BR93,ERP!$A:$CL,11,0),""))))</f>
        <v>1748</v>
      </c>
      <c r="BT93" s="138">
        <v>10145755</v>
      </c>
      <c r="BU93" s="126">
        <f>IF(Index!$L$4="€",VLOOKUP(BT93,ERP!$A:$CL,5,0),IF(Index!$L$4="$",VLOOKUP(BT93,ERP!$A:$CL,7,0),IF(Index!$L$4="CHF",VLOOKUP(BT93,ERP!$A:$CL,9,0),IF(Index!$L$4="£",VLOOKUP(BT93,ERP!$A:$CL,11,0),""))))</f>
        <v>1748</v>
      </c>
      <c r="BV93" s="156"/>
      <c r="BW93" s="150"/>
      <c r="BX93" s="57"/>
      <c r="BY93" s="222"/>
      <c r="BZ93" s="228"/>
      <c r="CA93" s="225"/>
      <c r="CB93" s="222"/>
      <c r="CD93" s="57"/>
    </row>
    <row r="94" spans="2:82" ht="12.75" customHeight="1" x14ac:dyDescent="0.25">
      <c r="B94" s="269" t="s">
        <v>204</v>
      </c>
      <c r="C94" s="107">
        <f t="shared" si="51"/>
        <v>1.6</v>
      </c>
      <c r="F94" s="178">
        <v>230</v>
      </c>
      <c r="G94" s="175" t="s">
        <v>207</v>
      </c>
      <c r="H94" s="181">
        <f t="shared" si="38"/>
        <v>144</v>
      </c>
      <c r="I94" s="175" t="s">
        <v>207</v>
      </c>
      <c r="J94" s="696" t="str">
        <f t="shared" si="39"/>
        <v>144 x 230</v>
      </c>
      <c r="K94" s="175" t="s">
        <v>207</v>
      </c>
      <c r="L94" s="217">
        <f t="shared" si="40"/>
        <v>240</v>
      </c>
      <c r="M94" s="175" t="s">
        <v>207</v>
      </c>
      <c r="N94" s="174">
        <f t="shared" si="41"/>
        <v>154</v>
      </c>
      <c r="O94" s="175" t="s">
        <v>207</v>
      </c>
      <c r="P94" s="178">
        <v>5</v>
      </c>
      <c r="Q94" s="175" t="s">
        <v>207</v>
      </c>
      <c r="R94" s="178">
        <v>5</v>
      </c>
      <c r="S94" s="179" t="s">
        <v>207</v>
      </c>
      <c r="T94" s="178">
        <f t="shared" si="42"/>
        <v>271</v>
      </c>
      <c r="U94" s="179" t="s">
        <v>207</v>
      </c>
      <c r="V94" s="169">
        <f t="shared" si="52"/>
        <v>2578</v>
      </c>
      <c r="W94" s="179" t="s">
        <v>2676</v>
      </c>
      <c r="X94" s="178">
        <f t="shared" si="53"/>
        <v>2548</v>
      </c>
      <c r="Y94" s="179" t="s">
        <v>2676</v>
      </c>
      <c r="AA94" s="174">
        <f t="shared" si="43"/>
        <v>90.6</v>
      </c>
      <c r="AB94" s="175" t="s">
        <v>208</v>
      </c>
      <c r="AC94" s="174">
        <f t="shared" si="44"/>
        <v>56.7</v>
      </c>
      <c r="AD94" s="175" t="s">
        <v>208</v>
      </c>
      <c r="AE94" s="181" t="str">
        <f t="shared" si="54"/>
        <v>56.7 x 90.6</v>
      </c>
      <c r="AF94" s="175" t="s">
        <v>208</v>
      </c>
      <c r="AG94" s="174">
        <f t="shared" si="45"/>
        <v>94.5</v>
      </c>
      <c r="AH94" s="175" t="s">
        <v>208</v>
      </c>
      <c r="AI94" s="217">
        <f t="shared" si="46"/>
        <v>60.6</v>
      </c>
      <c r="AJ94" s="175" t="s">
        <v>208</v>
      </c>
      <c r="AK94" s="174">
        <f t="shared" si="47"/>
        <v>2</v>
      </c>
      <c r="AL94" s="175" t="s">
        <v>208</v>
      </c>
      <c r="AM94" s="174">
        <f t="shared" si="48"/>
        <v>2</v>
      </c>
      <c r="AN94" s="175" t="s">
        <v>208</v>
      </c>
      <c r="AO94" s="178">
        <f t="shared" si="55"/>
        <v>107</v>
      </c>
      <c r="AP94" s="179" t="s">
        <v>208</v>
      </c>
      <c r="AQ94" s="178">
        <f t="shared" si="49"/>
        <v>101.5</v>
      </c>
      <c r="AR94" s="179" t="s">
        <v>208</v>
      </c>
      <c r="AS94" s="169">
        <f t="shared" si="50"/>
        <v>100.3</v>
      </c>
      <c r="AT94" s="179" t="s">
        <v>208</v>
      </c>
      <c r="AV94" s="961"/>
      <c r="AX94" s="182">
        <v>10101756</v>
      </c>
      <c r="AY94" s="173">
        <f>IF(Index!$L$4="€",VLOOKUP(AX94,ERP!$A:$CL,5,0),IF(Index!$L$4="$",VLOOKUP(AX94,ERP!$A:$CL,7,0),IF(Index!$L$4="CHF",VLOOKUP(AX94,ERP!$A:$CL,9,0),IF(Index!$L$4="£",VLOOKUP(AX94,ERP!$A:$CL,11,0),""))))</f>
        <v>2350</v>
      </c>
      <c r="AZ94" s="182">
        <v>10141756</v>
      </c>
      <c r="BA94" s="173">
        <f>IF(Index!$L$4="€",VLOOKUP(AZ94,ERP!$A:$CL,5,0),IF(Index!$L$4="$",VLOOKUP(AZ94,ERP!$A:$CL,7,0),IF(Index!$L$4="CHF",VLOOKUP(AZ94,ERP!$A:$CL,9,0),IF(Index!$L$4="£",VLOOKUP(AZ94,ERP!$A:$CL,11,0),""))))</f>
        <v>2350</v>
      </c>
      <c r="BB94" s="156"/>
      <c r="BF94" s="228"/>
      <c r="BG94" s="222"/>
      <c r="BI94" s="116"/>
      <c r="BK94" s="110"/>
      <c r="BL94" s="257" t="s">
        <v>175</v>
      </c>
      <c r="BM94" s="248">
        <v>10800206</v>
      </c>
      <c r="BN94" s="236">
        <f>IF(Index!$L$4="€",VLOOKUP(BM94,ERP!$A:$CL,5,0),IF(Index!$L$4="$",VLOOKUP(BM94,ERP!$A:$CL,7,0),IF(Index!$L$4="CHF",VLOOKUP(BM94,ERP!$A:$CL,9,0),IF(Index!$L$4="£",VLOOKUP(BM94,ERP!$A:$CL,11,0),""))))</f>
        <v>515</v>
      </c>
      <c r="BO94" s="110"/>
      <c r="BP94" s="961"/>
      <c r="BR94" s="182">
        <v>10105756</v>
      </c>
      <c r="BS94" s="173">
        <f>IF(Index!$L$4="€",VLOOKUP(BR94,ERP!$A:$CL,5,0),IF(Index!$L$4="$",VLOOKUP(BR94,ERP!$A:$CL,7,0),IF(Index!$L$4="CHF",VLOOKUP(BR94,ERP!$A:$CL,9,0),IF(Index!$L$4="£",VLOOKUP(BR94,ERP!$A:$CL,11,0),""))))</f>
        <v>1911</v>
      </c>
      <c r="BT94" s="182">
        <v>10145756</v>
      </c>
      <c r="BU94" s="173">
        <f>IF(Index!$L$4="€",VLOOKUP(BT94,ERP!$A:$CL,5,0),IF(Index!$L$4="$",VLOOKUP(BT94,ERP!$A:$CL,7,0),IF(Index!$L$4="CHF",VLOOKUP(BT94,ERP!$A:$CL,9,0),IF(Index!$L$4="£",VLOOKUP(BT94,ERP!$A:$CL,11,0),""))))</f>
        <v>1911</v>
      </c>
      <c r="BV94" s="156"/>
      <c r="BW94" s="150"/>
      <c r="BX94" s="57"/>
      <c r="BY94" s="222"/>
      <c r="BZ94" s="228"/>
      <c r="CA94" s="225"/>
      <c r="CB94" s="222"/>
      <c r="CD94" s="57"/>
    </row>
    <row r="95" spans="2:82" ht="12.75" customHeight="1" x14ac:dyDescent="0.25">
      <c r="B95" s="269" t="s">
        <v>204</v>
      </c>
      <c r="C95" s="107">
        <f t="shared" si="51"/>
        <v>1.6</v>
      </c>
      <c r="F95" s="136">
        <v>250</v>
      </c>
      <c r="G95" s="151" t="s">
        <v>207</v>
      </c>
      <c r="H95" s="131">
        <f t="shared" si="38"/>
        <v>156</v>
      </c>
      <c r="I95" s="151" t="s">
        <v>207</v>
      </c>
      <c r="J95" s="695" t="str">
        <f t="shared" si="39"/>
        <v>156 x 250</v>
      </c>
      <c r="K95" s="151" t="s">
        <v>207</v>
      </c>
      <c r="L95" s="107">
        <f t="shared" si="40"/>
        <v>260</v>
      </c>
      <c r="M95" s="151" t="s">
        <v>207</v>
      </c>
      <c r="N95" s="153">
        <f t="shared" si="41"/>
        <v>166</v>
      </c>
      <c r="O95" s="151" t="s">
        <v>207</v>
      </c>
      <c r="P95" s="136">
        <v>5</v>
      </c>
      <c r="Q95" s="151" t="s">
        <v>207</v>
      </c>
      <c r="R95" s="130">
        <v>5</v>
      </c>
      <c r="S95" s="122" t="s">
        <v>207</v>
      </c>
      <c r="T95" s="130">
        <f t="shared" si="42"/>
        <v>295</v>
      </c>
      <c r="U95" s="122" t="s">
        <v>207</v>
      </c>
      <c r="V95" s="110">
        <f t="shared" si="52"/>
        <v>2778</v>
      </c>
      <c r="W95" s="122" t="s">
        <v>2676</v>
      </c>
      <c r="X95" s="130">
        <f t="shared" si="53"/>
        <v>2748</v>
      </c>
      <c r="Y95" s="122" t="s">
        <v>2676</v>
      </c>
      <c r="AA95" s="153">
        <f t="shared" si="43"/>
        <v>98.4</v>
      </c>
      <c r="AB95" s="151" t="s">
        <v>208</v>
      </c>
      <c r="AC95" s="153">
        <f t="shared" si="44"/>
        <v>61.4</v>
      </c>
      <c r="AD95" s="151" t="s">
        <v>208</v>
      </c>
      <c r="AE95" s="131" t="str">
        <f t="shared" si="54"/>
        <v>61.4 x 98.4</v>
      </c>
      <c r="AF95" s="151" t="s">
        <v>208</v>
      </c>
      <c r="AG95" s="153">
        <f t="shared" si="45"/>
        <v>102.4</v>
      </c>
      <c r="AH95" s="151" t="s">
        <v>208</v>
      </c>
      <c r="AI95" s="107">
        <f t="shared" si="46"/>
        <v>65.400000000000006</v>
      </c>
      <c r="AJ95" s="151" t="s">
        <v>208</v>
      </c>
      <c r="AK95" s="153">
        <f t="shared" si="47"/>
        <v>2</v>
      </c>
      <c r="AL95" s="151" t="s">
        <v>208</v>
      </c>
      <c r="AM95" s="153">
        <f t="shared" si="48"/>
        <v>2</v>
      </c>
      <c r="AN95" s="151" t="s">
        <v>208</v>
      </c>
      <c r="AO95" s="130">
        <f t="shared" si="55"/>
        <v>116</v>
      </c>
      <c r="AP95" s="122" t="s">
        <v>208</v>
      </c>
      <c r="AQ95" s="130">
        <f t="shared" si="49"/>
        <v>109.4</v>
      </c>
      <c r="AR95" s="122" t="s">
        <v>208</v>
      </c>
      <c r="AS95" s="110">
        <f t="shared" si="50"/>
        <v>108.2</v>
      </c>
      <c r="AT95" s="122" t="s">
        <v>208</v>
      </c>
      <c r="AV95" s="961"/>
      <c r="AX95" s="138">
        <v>10101757</v>
      </c>
      <c r="AY95" s="126">
        <f>IF(Index!$L$4="€",VLOOKUP(AX95,ERP!$A:$CL,5,0),IF(Index!$L$4="$",VLOOKUP(AX95,ERP!$A:$CL,7,0),IF(Index!$L$4="CHF",VLOOKUP(AX95,ERP!$A:$CL,9,0),IF(Index!$L$4="£",VLOOKUP(AX95,ERP!$A:$CL,11,0),""))))</f>
        <v>2536</v>
      </c>
      <c r="AZ95" s="138">
        <v>10141757</v>
      </c>
      <c r="BA95" s="126">
        <f>IF(Index!$L$4="€",VLOOKUP(AZ95,ERP!$A:$CL,5,0),IF(Index!$L$4="$",VLOOKUP(AZ95,ERP!$A:$CL,7,0),IF(Index!$L$4="CHF",VLOOKUP(AZ95,ERP!$A:$CL,9,0),IF(Index!$L$4="£",VLOOKUP(AZ95,ERP!$A:$CL,11,0),""))))</f>
        <v>2536</v>
      </c>
      <c r="BB95" s="156"/>
      <c r="BF95" s="229"/>
      <c r="BG95" s="222" t="s">
        <v>2669</v>
      </c>
      <c r="BI95" s="116"/>
      <c r="BK95" s="110"/>
      <c r="BL95" s="135" t="s">
        <v>176</v>
      </c>
      <c r="BM95" s="136">
        <v>10800207</v>
      </c>
      <c r="BN95" s="137">
        <f>IF(Index!$L$4="€",VLOOKUP(BM95,ERP!$A:$CL,5,0),IF(Index!$L$4="$",VLOOKUP(BM95,ERP!$A:$CL,7,0),IF(Index!$L$4="CHF",VLOOKUP(BM95,ERP!$A:$CL,9,0),IF(Index!$L$4="£",VLOOKUP(BM95,ERP!$A:$CL,11,0),""))))</f>
        <v>515</v>
      </c>
      <c r="BO95" s="110"/>
      <c r="BP95" s="961"/>
      <c r="BR95" s="138">
        <v>10105757</v>
      </c>
      <c r="BS95" s="126">
        <f>IF(Index!$L$4="€",VLOOKUP(BR95,ERP!$A:$CL,5,0),IF(Index!$L$4="$",VLOOKUP(BR95,ERP!$A:$CL,7,0),IF(Index!$L$4="CHF",VLOOKUP(BR95,ERP!$A:$CL,9,0),IF(Index!$L$4="£",VLOOKUP(BR95,ERP!$A:$CL,11,0),""))))</f>
        <v>2096</v>
      </c>
      <c r="BT95" s="138">
        <v>10145757</v>
      </c>
      <c r="BU95" s="126">
        <f>IF(Index!$L$4="€",VLOOKUP(BT95,ERP!$A:$CL,5,0),IF(Index!$L$4="$",VLOOKUP(BT95,ERP!$A:$CL,7,0),IF(Index!$L$4="CHF",VLOOKUP(BT95,ERP!$A:$CL,9,0),IF(Index!$L$4="£",VLOOKUP(BT95,ERP!$A:$CL,11,0),""))))</f>
        <v>2096</v>
      </c>
      <c r="BV95" s="156"/>
      <c r="BW95" s="150"/>
      <c r="BX95" s="57"/>
      <c r="BY95" s="222"/>
      <c r="BZ95" s="229"/>
      <c r="CA95" s="222" t="s">
        <v>2669</v>
      </c>
      <c r="CB95" s="222"/>
      <c r="CD95" s="57"/>
    </row>
    <row r="96" spans="2:82" ht="12.75" customHeight="1" x14ac:dyDescent="0.25">
      <c r="B96" s="269" t="s">
        <v>204</v>
      </c>
      <c r="C96" s="107">
        <f t="shared" si="51"/>
        <v>1.6</v>
      </c>
      <c r="F96" s="178">
        <v>270</v>
      </c>
      <c r="G96" s="175" t="s">
        <v>207</v>
      </c>
      <c r="H96" s="181">
        <f t="shared" si="38"/>
        <v>169</v>
      </c>
      <c r="I96" s="175" t="s">
        <v>207</v>
      </c>
      <c r="J96" s="696" t="str">
        <f t="shared" si="39"/>
        <v>169 x 270</v>
      </c>
      <c r="K96" s="175" t="s">
        <v>207</v>
      </c>
      <c r="L96" s="217">
        <f t="shared" si="40"/>
        <v>280</v>
      </c>
      <c r="M96" s="175" t="s">
        <v>207</v>
      </c>
      <c r="N96" s="174">
        <f t="shared" si="41"/>
        <v>179</v>
      </c>
      <c r="O96" s="175" t="s">
        <v>207</v>
      </c>
      <c r="P96" s="178">
        <v>5</v>
      </c>
      <c r="Q96" s="175" t="s">
        <v>207</v>
      </c>
      <c r="R96" s="178">
        <v>5</v>
      </c>
      <c r="S96" s="179" t="s">
        <v>207</v>
      </c>
      <c r="T96" s="178">
        <f t="shared" si="42"/>
        <v>319</v>
      </c>
      <c r="U96" s="179" t="s">
        <v>207</v>
      </c>
      <c r="V96" s="169">
        <f t="shared" si="52"/>
        <v>2978</v>
      </c>
      <c r="W96" s="179" t="s">
        <v>2676</v>
      </c>
      <c r="X96" s="178">
        <f t="shared" si="53"/>
        <v>2948</v>
      </c>
      <c r="Y96" s="179" t="s">
        <v>2676</v>
      </c>
      <c r="AA96" s="174">
        <f t="shared" si="43"/>
        <v>106.3</v>
      </c>
      <c r="AB96" s="175" t="s">
        <v>208</v>
      </c>
      <c r="AC96" s="174">
        <f t="shared" si="44"/>
        <v>66.5</v>
      </c>
      <c r="AD96" s="175" t="s">
        <v>208</v>
      </c>
      <c r="AE96" s="181" t="str">
        <f t="shared" si="54"/>
        <v>66.5 x 106.3</v>
      </c>
      <c r="AF96" s="175" t="s">
        <v>208</v>
      </c>
      <c r="AG96" s="174">
        <f t="shared" si="45"/>
        <v>110.2</v>
      </c>
      <c r="AH96" s="175" t="s">
        <v>208</v>
      </c>
      <c r="AI96" s="217">
        <f t="shared" si="46"/>
        <v>70.5</v>
      </c>
      <c r="AJ96" s="175" t="s">
        <v>208</v>
      </c>
      <c r="AK96" s="174">
        <f t="shared" si="47"/>
        <v>2</v>
      </c>
      <c r="AL96" s="175" t="s">
        <v>208</v>
      </c>
      <c r="AM96" s="174">
        <f t="shared" si="48"/>
        <v>2</v>
      </c>
      <c r="AN96" s="175" t="s">
        <v>208</v>
      </c>
      <c r="AO96" s="178">
        <f t="shared" si="55"/>
        <v>125</v>
      </c>
      <c r="AP96" s="179" t="s">
        <v>208</v>
      </c>
      <c r="AQ96" s="178">
        <f t="shared" si="49"/>
        <v>117.2</v>
      </c>
      <c r="AR96" s="179" t="s">
        <v>208</v>
      </c>
      <c r="AS96" s="169">
        <f t="shared" si="50"/>
        <v>116.1</v>
      </c>
      <c r="AT96" s="179" t="s">
        <v>208</v>
      </c>
      <c r="AV96" s="961"/>
      <c r="AX96" s="182">
        <v>10101758</v>
      </c>
      <c r="AY96" s="173">
        <f>IF(Index!$L$4="€",VLOOKUP(AX96,ERP!$A:$CL,5,0),IF(Index!$L$4="$",VLOOKUP(AX96,ERP!$A:$CL,7,0),IF(Index!$L$4="CHF",VLOOKUP(AX96,ERP!$A:$CL,9,0),IF(Index!$L$4="£",VLOOKUP(AX96,ERP!$A:$CL,11,0),""))))</f>
        <v>2747</v>
      </c>
      <c r="AZ96" s="182">
        <v>10141758</v>
      </c>
      <c r="BA96" s="173">
        <f>IF(Index!$L$4="€",VLOOKUP(AZ96,ERP!$A:$CL,5,0),IF(Index!$L$4="$",VLOOKUP(AZ96,ERP!$A:$CL,7,0),IF(Index!$L$4="CHF",VLOOKUP(AZ96,ERP!$A:$CL,9,0),IF(Index!$L$4="£",VLOOKUP(AZ96,ERP!$A:$CL,11,0),""))))</f>
        <v>2747</v>
      </c>
      <c r="BB96" s="156"/>
      <c r="BF96" s="136"/>
      <c r="BG96" s="225" t="s">
        <v>2671</v>
      </c>
      <c r="BI96" s="116"/>
      <c r="BK96" s="110"/>
      <c r="BL96" s="257" t="s">
        <v>177</v>
      </c>
      <c r="BM96" s="248">
        <v>10800208</v>
      </c>
      <c r="BN96" s="236">
        <f>IF(Index!$L$4="€",VLOOKUP(BM96,ERP!$A:$CL,5,0),IF(Index!$L$4="$",VLOOKUP(BM96,ERP!$A:$CL,7,0),IF(Index!$L$4="CHF",VLOOKUP(BM96,ERP!$A:$CL,9,0),IF(Index!$L$4="£",VLOOKUP(BM96,ERP!$A:$CL,11,0),""))))</f>
        <v>515</v>
      </c>
      <c r="BO96" s="110"/>
      <c r="BP96" s="961"/>
      <c r="BR96" s="182">
        <v>10105758</v>
      </c>
      <c r="BS96" s="173">
        <f>IF(Index!$L$4="€",VLOOKUP(BR96,ERP!$A:$CL,5,0),IF(Index!$L$4="$",VLOOKUP(BR96,ERP!$A:$CL,7,0),IF(Index!$L$4="CHF",VLOOKUP(BR96,ERP!$A:$CL,9,0),IF(Index!$L$4="£",VLOOKUP(BR96,ERP!$A:$CL,11,0),""))))</f>
        <v>2306</v>
      </c>
      <c r="BT96" s="182">
        <v>10145758</v>
      </c>
      <c r="BU96" s="173">
        <f>IF(Index!$L$4="€",VLOOKUP(BT96,ERP!$A:$CL,5,0),IF(Index!$L$4="$",VLOOKUP(BT96,ERP!$A:$CL,7,0),IF(Index!$L$4="CHF",VLOOKUP(BT96,ERP!$A:$CL,9,0),IF(Index!$L$4="£",VLOOKUP(BT96,ERP!$A:$CL,11,0),""))))</f>
        <v>2306</v>
      </c>
      <c r="BV96" s="156"/>
      <c r="BW96" s="150"/>
      <c r="BX96" s="57"/>
      <c r="BY96" s="222"/>
      <c r="BZ96" s="136"/>
      <c r="CA96" s="225" t="s">
        <v>2671</v>
      </c>
      <c r="CB96" s="222"/>
      <c r="CD96" s="57"/>
    </row>
    <row r="97" spans="1:82" ht="12.75" customHeight="1" x14ac:dyDescent="0.25">
      <c r="B97" s="269" t="s">
        <v>204</v>
      </c>
      <c r="C97" s="107">
        <f t="shared" si="51"/>
        <v>1.6</v>
      </c>
      <c r="F97" s="136">
        <v>290</v>
      </c>
      <c r="G97" s="151" t="s">
        <v>207</v>
      </c>
      <c r="H97" s="131">
        <f t="shared" si="38"/>
        <v>181</v>
      </c>
      <c r="I97" s="151" t="s">
        <v>207</v>
      </c>
      <c r="J97" s="695" t="str">
        <f t="shared" si="39"/>
        <v>181 x 290</v>
      </c>
      <c r="K97" s="151" t="s">
        <v>207</v>
      </c>
      <c r="L97" s="107">
        <f t="shared" si="40"/>
        <v>300</v>
      </c>
      <c r="M97" s="151" t="s">
        <v>207</v>
      </c>
      <c r="N97" s="153">
        <f t="shared" si="41"/>
        <v>191</v>
      </c>
      <c r="O97" s="151" t="s">
        <v>207</v>
      </c>
      <c r="P97" s="136">
        <v>5</v>
      </c>
      <c r="Q97" s="151" t="s">
        <v>207</v>
      </c>
      <c r="R97" s="130">
        <v>5</v>
      </c>
      <c r="S97" s="122" t="s">
        <v>207</v>
      </c>
      <c r="T97" s="130">
        <f t="shared" si="42"/>
        <v>342</v>
      </c>
      <c r="U97" s="122" t="s">
        <v>207</v>
      </c>
      <c r="V97" s="110">
        <f t="shared" si="52"/>
        <v>3178</v>
      </c>
      <c r="W97" s="122" t="s">
        <v>2676</v>
      </c>
      <c r="X97" s="130">
        <f t="shared" si="53"/>
        <v>3148</v>
      </c>
      <c r="Y97" s="122" t="s">
        <v>2676</v>
      </c>
      <c r="AA97" s="153">
        <f t="shared" si="43"/>
        <v>114.2</v>
      </c>
      <c r="AB97" s="151" t="s">
        <v>208</v>
      </c>
      <c r="AC97" s="153">
        <f t="shared" si="44"/>
        <v>71.3</v>
      </c>
      <c r="AD97" s="151" t="s">
        <v>208</v>
      </c>
      <c r="AE97" s="131" t="str">
        <f t="shared" si="54"/>
        <v>71.3 x 114.2</v>
      </c>
      <c r="AF97" s="151" t="s">
        <v>208</v>
      </c>
      <c r="AG97" s="153">
        <f t="shared" si="45"/>
        <v>118.1</v>
      </c>
      <c r="AH97" s="151" t="s">
        <v>208</v>
      </c>
      <c r="AI97" s="107">
        <f t="shared" si="46"/>
        <v>75.2</v>
      </c>
      <c r="AJ97" s="151" t="s">
        <v>208</v>
      </c>
      <c r="AK97" s="153">
        <f t="shared" si="47"/>
        <v>2</v>
      </c>
      <c r="AL97" s="151" t="s">
        <v>208</v>
      </c>
      <c r="AM97" s="153">
        <f t="shared" si="48"/>
        <v>2</v>
      </c>
      <c r="AN97" s="151" t="s">
        <v>208</v>
      </c>
      <c r="AO97" s="130">
        <f t="shared" si="55"/>
        <v>135</v>
      </c>
      <c r="AP97" s="122" t="s">
        <v>208</v>
      </c>
      <c r="AQ97" s="130">
        <f t="shared" si="49"/>
        <v>125.1</v>
      </c>
      <c r="AR97" s="122" t="s">
        <v>208</v>
      </c>
      <c r="AS97" s="110">
        <f t="shared" si="50"/>
        <v>123.9</v>
      </c>
      <c r="AT97" s="122" t="s">
        <v>208</v>
      </c>
      <c r="AV97" s="961"/>
      <c r="AX97" s="138">
        <v>10101759</v>
      </c>
      <c r="AY97" s="126">
        <f>IF(Index!$L$4="€",VLOOKUP(AX97,ERP!$A:$CL,5,0),IF(Index!$L$4="$",VLOOKUP(AX97,ERP!$A:$CL,7,0),IF(Index!$L$4="CHF",VLOOKUP(AX97,ERP!$A:$CL,9,0),IF(Index!$L$4="£",VLOOKUP(AX97,ERP!$A:$CL,11,0),""))))</f>
        <v>2981</v>
      </c>
      <c r="AZ97" s="138">
        <v>10141759</v>
      </c>
      <c r="BA97" s="126">
        <f>IF(Index!$L$4="€",VLOOKUP(AZ97,ERP!$A:$CL,5,0),IF(Index!$L$4="$",VLOOKUP(AZ97,ERP!$A:$CL,7,0),IF(Index!$L$4="CHF",VLOOKUP(AZ97,ERP!$A:$CL,9,0),IF(Index!$L$4="£",VLOOKUP(AZ97,ERP!$A:$CL,11,0),""))))</f>
        <v>2981</v>
      </c>
      <c r="BB97" s="156"/>
      <c r="BF97" s="136"/>
      <c r="BG97" s="225" t="s">
        <v>2668</v>
      </c>
      <c r="BI97" s="116"/>
      <c r="BK97" s="110"/>
      <c r="BL97" s="135" t="s">
        <v>178</v>
      </c>
      <c r="BM97" s="136">
        <v>10800209</v>
      </c>
      <c r="BN97" s="137">
        <f>IF(Index!$L$4="€",VLOOKUP(BM97,ERP!$A:$CL,5,0),IF(Index!$L$4="$",VLOOKUP(BM97,ERP!$A:$CL,7,0),IF(Index!$L$4="CHF",VLOOKUP(BM97,ERP!$A:$CL,9,0),IF(Index!$L$4="£",VLOOKUP(BM97,ERP!$A:$CL,11,0),""))))</f>
        <v>515</v>
      </c>
      <c r="BO97" s="110"/>
      <c r="BP97" s="961"/>
      <c r="BR97" s="138">
        <v>10105759</v>
      </c>
      <c r="BS97" s="126">
        <f>IF(Index!$L$4="€",VLOOKUP(BR97,ERP!$A:$CL,5,0),IF(Index!$L$4="$",VLOOKUP(BR97,ERP!$A:$CL,7,0),IF(Index!$L$4="CHF",VLOOKUP(BR97,ERP!$A:$CL,9,0),IF(Index!$L$4="£",VLOOKUP(BR97,ERP!$A:$CL,11,0),""))))</f>
        <v>2542</v>
      </c>
      <c r="BT97" s="138">
        <v>10145759</v>
      </c>
      <c r="BU97" s="126">
        <f>IF(Index!$L$4="€",VLOOKUP(BT97,ERP!$A:$CL,5,0),IF(Index!$L$4="$",VLOOKUP(BT97,ERP!$A:$CL,7,0),IF(Index!$L$4="CHF",VLOOKUP(BT97,ERP!$A:$CL,9,0),IF(Index!$L$4="£",VLOOKUP(BT97,ERP!$A:$CL,11,0),""))))</f>
        <v>2542</v>
      </c>
      <c r="BV97" s="156"/>
      <c r="BW97" s="150"/>
      <c r="BX97" s="57"/>
      <c r="BY97" s="222"/>
      <c r="BZ97" s="136"/>
      <c r="CA97" s="225" t="s">
        <v>2668</v>
      </c>
      <c r="CB97" s="222"/>
      <c r="CD97" s="57"/>
    </row>
    <row r="98" spans="1:82" ht="12.75" customHeight="1" x14ac:dyDescent="0.25">
      <c r="B98" s="269" t="s">
        <v>204</v>
      </c>
      <c r="C98" s="107">
        <f t="shared" si="51"/>
        <v>1.6</v>
      </c>
      <c r="F98" s="178">
        <v>310</v>
      </c>
      <c r="G98" s="175" t="s">
        <v>207</v>
      </c>
      <c r="H98" s="181">
        <f t="shared" si="38"/>
        <v>194</v>
      </c>
      <c r="I98" s="175" t="s">
        <v>207</v>
      </c>
      <c r="J98" s="696" t="str">
        <f t="shared" si="39"/>
        <v>194 x 310</v>
      </c>
      <c r="K98" s="175" t="s">
        <v>207</v>
      </c>
      <c r="L98" s="217">
        <f t="shared" si="40"/>
        <v>320</v>
      </c>
      <c r="M98" s="175" t="s">
        <v>207</v>
      </c>
      <c r="N98" s="174">
        <f t="shared" si="41"/>
        <v>204</v>
      </c>
      <c r="O98" s="175" t="s">
        <v>207</v>
      </c>
      <c r="P98" s="178">
        <v>5</v>
      </c>
      <c r="Q98" s="175" t="s">
        <v>207</v>
      </c>
      <c r="R98" s="178">
        <v>5</v>
      </c>
      <c r="S98" s="179" t="s">
        <v>207</v>
      </c>
      <c r="T98" s="178">
        <f t="shared" si="42"/>
        <v>366</v>
      </c>
      <c r="U98" s="179" t="s">
        <v>207</v>
      </c>
      <c r="V98" s="169">
        <f t="shared" si="52"/>
        <v>3378</v>
      </c>
      <c r="W98" s="179" t="s">
        <v>2676</v>
      </c>
      <c r="X98" s="178">
        <f t="shared" si="53"/>
        <v>3348</v>
      </c>
      <c r="Y98" s="179" t="s">
        <v>2676</v>
      </c>
      <c r="AA98" s="174">
        <f t="shared" si="43"/>
        <v>122</v>
      </c>
      <c r="AB98" s="175" t="s">
        <v>208</v>
      </c>
      <c r="AC98" s="174">
        <f t="shared" si="44"/>
        <v>76.400000000000006</v>
      </c>
      <c r="AD98" s="175" t="s">
        <v>208</v>
      </c>
      <c r="AE98" s="181" t="str">
        <f t="shared" si="54"/>
        <v>76.4 x 122</v>
      </c>
      <c r="AF98" s="175" t="s">
        <v>208</v>
      </c>
      <c r="AG98" s="174">
        <f t="shared" si="45"/>
        <v>126</v>
      </c>
      <c r="AH98" s="175" t="s">
        <v>208</v>
      </c>
      <c r="AI98" s="217">
        <f t="shared" si="46"/>
        <v>80.3</v>
      </c>
      <c r="AJ98" s="175" t="s">
        <v>208</v>
      </c>
      <c r="AK98" s="174">
        <f t="shared" si="47"/>
        <v>2</v>
      </c>
      <c r="AL98" s="175" t="s">
        <v>208</v>
      </c>
      <c r="AM98" s="174">
        <f t="shared" si="48"/>
        <v>2</v>
      </c>
      <c r="AN98" s="175" t="s">
        <v>208</v>
      </c>
      <c r="AO98" s="178">
        <f t="shared" si="55"/>
        <v>144</v>
      </c>
      <c r="AP98" s="179" t="s">
        <v>208</v>
      </c>
      <c r="AQ98" s="178">
        <f t="shared" si="49"/>
        <v>133</v>
      </c>
      <c r="AR98" s="179" t="s">
        <v>208</v>
      </c>
      <c r="AS98" s="169">
        <f t="shared" si="50"/>
        <v>131.80000000000001</v>
      </c>
      <c r="AT98" s="179" t="s">
        <v>208</v>
      </c>
      <c r="AV98" s="961"/>
      <c r="AX98" s="182">
        <v>10101760</v>
      </c>
      <c r="AY98" s="173">
        <f>IF(Index!$L$4="€",VLOOKUP(AX98,ERP!$A:$CL,5,0),IF(Index!$L$4="$",VLOOKUP(AX98,ERP!$A:$CL,7,0),IF(Index!$L$4="CHF",VLOOKUP(AX98,ERP!$A:$CL,9,0),IF(Index!$L$4="£",VLOOKUP(AX98,ERP!$A:$CL,11,0),""))))</f>
        <v>3241</v>
      </c>
      <c r="AZ98" s="182">
        <v>10141760</v>
      </c>
      <c r="BA98" s="173">
        <f>IF(Index!$L$4="€",VLOOKUP(AZ98,ERP!$A:$CL,5,0),IF(Index!$L$4="$",VLOOKUP(AZ98,ERP!$A:$CL,7,0),IF(Index!$L$4="CHF",VLOOKUP(AZ98,ERP!$A:$CL,9,0),IF(Index!$L$4="£",VLOOKUP(AZ98,ERP!$A:$CL,11,0),""))))</f>
        <v>3241</v>
      </c>
      <c r="BB98" s="156"/>
      <c r="BF98" s="136"/>
      <c r="BG98" s="226" t="s">
        <v>2672</v>
      </c>
      <c r="BI98" s="116"/>
      <c r="BK98" s="110"/>
      <c r="BL98" s="257" t="s">
        <v>180</v>
      </c>
      <c r="BM98" s="248">
        <v>10800210</v>
      </c>
      <c r="BN98" s="236">
        <f>IF(Index!$L$4="€",VLOOKUP(BM98,ERP!$A:$CL,5,0),IF(Index!$L$4="$",VLOOKUP(BM98,ERP!$A:$CL,7,0),IF(Index!$L$4="CHF",VLOOKUP(BM98,ERP!$A:$CL,9,0),IF(Index!$L$4="£",VLOOKUP(BM98,ERP!$A:$CL,11,0),""))))</f>
        <v>515</v>
      </c>
      <c r="BO98" s="110"/>
      <c r="BP98" s="961"/>
      <c r="BR98" s="182">
        <v>10105760</v>
      </c>
      <c r="BS98" s="173">
        <f>IF(Index!$L$4="€",VLOOKUP(BR98,ERP!$A:$CL,5,0),IF(Index!$L$4="$",VLOOKUP(BR98,ERP!$A:$CL,7,0),IF(Index!$L$4="CHF",VLOOKUP(BR98,ERP!$A:$CL,9,0),IF(Index!$L$4="£",VLOOKUP(BR98,ERP!$A:$CL,11,0),""))))</f>
        <v>2801</v>
      </c>
      <c r="BT98" s="182">
        <v>10145760</v>
      </c>
      <c r="BU98" s="173">
        <f>IF(Index!$L$4="€",VLOOKUP(BT98,ERP!$A:$CL,5,0),IF(Index!$L$4="$",VLOOKUP(BT98,ERP!$A:$CL,7,0),IF(Index!$L$4="CHF",VLOOKUP(BT98,ERP!$A:$CL,9,0),IF(Index!$L$4="£",VLOOKUP(BT98,ERP!$A:$CL,11,0),""))))</f>
        <v>2801</v>
      </c>
      <c r="BV98" s="156"/>
      <c r="BW98" s="150"/>
      <c r="BX98" s="57"/>
      <c r="BY98" s="222"/>
      <c r="BZ98" s="136"/>
      <c r="CA98" s="226" t="s">
        <v>2672</v>
      </c>
      <c r="CB98" s="222"/>
      <c r="CD98" s="57"/>
    </row>
    <row r="99" spans="1:82" ht="12.75" customHeight="1" x14ac:dyDescent="0.25">
      <c r="B99" s="269" t="s">
        <v>204</v>
      </c>
      <c r="C99" s="107">
        <f t="shared" si="51"/>
        <v>1.6</v>
      </c>
      <c r="F99" s="136">
        <v>330</v>
      </c>
      <c r="G99" s="151" t="s">
        <v>207</v>
      </c>
      <c r="H99" s="131">
        <f t="shared" si="38"/>
        <v>206</v>
      </c>
      <c r="I99" s="151" t="s">
        <v>207</v>
      </c>
      <c r="J99" s="695" t="str">
        <f t="shared" si="39"/>
        <v>206 x 330</v>
      </c>
      <c r="K99" s="151" t="s">
        <v>207</v>
      </c>
      <c r="L99" s="107">
        <f t="shared" si="40"/>
        <v>340</v>
      </c>
      <c r="M99" s="151" t="s">
        <v>207</v>
      </c>
      <c r="N99" s="153">
        <f t="shared" si="41"/>
        <v>216</v>
      </c>
      <c r="O99" s="151" t="s">
        <v>207</v>
      </c>
      <c r="P99" s="136">
        <v>5</v>
      </c>
      <c r="Q99" s="151" t="s">
        <v>207</v>
      </c>
      <c r="R99" s="130">
        <v>5</v>
      </c>
      <c r="S99" s="122" t="s">
        <v>207</v>
      </c>
      <c r="T99" s="130">
        <f t="shared" si="42"/>
        <v>389</v>
      </c>
      <c r="U99" s="122" t="s">
        <v>207</v>
      </c>
      <c r="V99" s="110">
        <f t="shared" si="52"/>
        <v>3578</v>
      </c>
      <c r="W99" s="122" t="s">
        <v>2676</v>
      </c>
      <c r="X99" s="130">
        <f t="shared" si="53"/>
        <v>3548</v>
      </c>
      <c r="Y99" s="122" t="s">
        <v>2676</v>
      </c>
      <c r="AA99" s="153">
        <f t="shared" si="43"/>
        <v>129.9</v>
      </c>
      <c r="AB99" s="151" t="s">
        <v>208</v>
      </c>
      <c r="AC99" s="153">
        <f t="shared" si="44"/>
        <v>81.099999999999994</v>
      </c>
      <c r="AD99" s="151" t="s">
        <v>208</v>
      </c>
      <c r="AE99" s="131" t="str">
        <f t="shared" si="54"/>
        <v>81.1 x 129.9</v>
      </c>
      <c r="AF99" s="151" t="s">
        <v>208</v>
      </c>
      <c r="AG99" s="153">
        <f t="shared" si="45"/>
        <v>133.9</v>
      </c>
      <c r="AH99" s="151" t="s">
        <v>208</v>
      </c>
      <c r="AI99" s="107">
        <f t="shared" si="46"/>
        <v>85</v>
      </c>
      <c r="AJ99" s="151" t="s">
        <v>208</v>
      </c>
      <c r="AK99" s="153">
        <f t="shared" si="47"/>
        <v>2</v>
      </c>
      <c r="AL99" s="151" t="s">
        <v>208</v>
      </c>
      <c r="AM99" s="153">
        <f t="shared" si="48"/>
        <v>2</v>
      </c>
      <c r="AN99" s="151" t="s">
        <v>208</v>
      </c>
      <c r="AO99" s="130">
        <f t="shared" si="55"/>
        <v>153</v>
      </c>
      <c r="AP99" s="122" t="s">
        <v>208</v>
      </c>
      <c r="AQ99" s="130">
        <f t="shared" si="49"/>
        <v>140.9</v>
      </c>
      <c r="AR99" s="122" t="s">
        <v>208</v>
      </c>
      <c r="AS99" s="110">
        <f t="shared" si="50"/>
        <v>139.69999999999999</v>
      </c>
      <c r="AT99" s="122" t="s">
        <v>208</v>
      </c>
      <c r="AV99" s="961"/>
      <c r="AX99" s="138">
        <v>10101761</v>
      </c>
      <c r="AY99" s="126">
        <f>IF(Index!$L$4="€",VLOOKUP(AX99,ERP!$A:$CL,5,0),IF(Index!$L$4="$",VLOOKUP(AX99,ERP!$A:$CL,7,0),IF(Index!$L$4="CHF",VLOOKUP(AX99,ERP!$A:$CL,9,0),IF(Index!$L$4="£",VLOOKUP(AX99,ERP!$A:$CL,11,0),""))))</f>
        <v>3555</v>
      </c>
      <c r="AZ99" s="138">
        <v>10141761</v>
      </c>
      <c r="BA99" s="126">
        <f>IF(Index!$L$4="€",VLOOKUP(AZ99,ERP!$A:$CL,5,0),IF(Index!$L$4="$",VLOOKUP(AZ99,ERP!$A:$CL,7,0),IF(Index!$L$4="CHF",VLOOKUP(AZ99,ERP!$A:$CL,9,0),IF(Index!$L$4="£",VLOOKUP(AZ99,ERP!$A:$CL,11,0),""))))</f>
        <v>3555</v>
      </c>
      <c r="BB99" s="156"/>
      <c r="BF99" s="136"/>
      <c r="BG99" s="222"/>
      <c r="BI99" s="116"/>
      <c r="BK99" s="110"/>
      <c r="BL99" s="135" t="s">
        <v>179</v>
      </c>
      <c r="BM99" s="136">
        <v>10800211</v>
      </c>
      <c r="BN99" s="137">
        <f>IF(Index!$L$4="€",VLOOKUP(BM99,ERP!$A:$CL,5,0),IF(Index!$L$4="$",VLOOKUP(BM99,ERP!$A:$CL,7,0),IF(Index!$L$4="CHF",VLOOKUP(BM99,ERP!$A:$CL,9,0),IF(Index!$L$4="£",VLOOKUP(BM99,ERP!$A:$CL,11,0),""))))</f>
        <v>515</v>
      </c>
      <c r="BO99" s="110"/>
      <c r="BP99" s="961"/>
      <c r="BR99" s="138">
        <v>10105761</v>
      </c>
      <c r="BS99" s="126">
        <f>IF(Index!$L$4="€",VLOOKUP(BR99,ERP!$A:$CL,5,0),IF(Index!$L$4="$",VLOOKUP(BR99,ERP!$A:$CL,7,0),IF(Index!$L$4="CHF",VLOOKUP(BR99,ERP!$A:$CL,9,0),IF(Index!$L$4="£",VLOOKUP(BR99,ERP!$A:$CL,11,0),""))))</f>
        <v>3114</v>
      </c>
      <c r="BT99" s="138">
        <v>10145761</v>
      </c>
      <c r="BU99" s="126">
        <f>IF(Index!$L$4="€",VLOOKUP(BT99,ERP!$A:$CL,5,0),IF(Index!$L$4="$",VLOOKUP(BT99,ERP!$A:$CL,7,0),IF(Index!$L$4="CHF",VLOOKUP(BT99,ERP!$A:$CL,9,0),IF(Index!$L$4="£",VLOOKUP(BT99,ERP!$A:$CL,11,0),""))))</f>
        <v>3114</v>
      </c>
      <c r="BV99" s="156"/>
      <c r="BW99" s="150"/>
      <c r="BX99" s="57"/>
      <c r="BY99" s="222"/>
      <c r="BZ99" s="136"/>
      <c r="CA99" s="222"/>
      <c r="CB99" s="222"/>
      <c r="CD99" s="57"/>
    </row>
    <row r="100" spans="1:82" ht="12.75" customHeight="1" x14ac:dyDescent="0.25">
      <c r="B100" s="269" t="s">
        <v>204</v>
      </c>
      <c r="C100" s="107">
        <f t="shared" si="51"/>
        <v>1.6</v>
      </c>
      <c r="F100" s="178">
        <v>350</v>
      </c>
      <c r="G100" s="175" t="s">
        <v>207</v>
      </c>
      <c r="H100" s="181">
        <f t="shared" si="38"/>
        <v>219</v>
      </c>
      <c r="I100" s="175" t="s">
        <v>207</v>
      </c>
      <c r="J100" s="696" t="str">
        <f t="shared" si="39"/>
        <v>219 x 350</v>
      </c>
      <c r="K100" s="175" t="s">
        <v>207</v>
      </c>
      <c r="L100" s="217">
        <f t="shared" si="40"/>
        <v>360</v>
      </c>
      <c r="M100" s="175" t="s">
        <v>207</v>
      </c>
      <c r="N100" s="174">
        <f t="shared" si="41"/>
        <v>229</v>
      </c>
      <c r="O100" s="175" t="s">
        <v>207</v>
      </c>
      <c r="P100" s="178">
        <v>5</v>
      </c>
      <c r="Q100" s="175" t="s">
        <v>207</v>
      </c>
      <c r="R100" s="178">
        <v>5</v>
      </c>
      <c r="S100" s="179" t="s">
        <v>207</v>
      </c>
      <c r="T100" s="178">
        <f t="shared" si="42"/>
        <v>413</v>
      </c>
      <c r="U100" s="179" t="s">
        <v>207</v>
      </c>
      <c r="V100" s="169">
        <f t="shared" si="52"/>
        <v>3778</v>
      </c>
      <c r="W100" s="179" t="s">
        <v>2676</v>
      </c>
      <c r="X100" s="178">
        <f t="shared" si="53"/>
        <v>3748</v>
      </c>
      <c r="Y100" s="179" t="s">
        <v>2676</v>
      </c>
      <c r="AA100" s="174">
        <f t="shared" si="43"/>
        <v>137.80000000000001</v>
      </c>
      <c r="AB100" s="175" t="s">
        <v>208</v>
      </c>
      <c r="AC100" s="174">
        <f t="shared" si="44"/>
        <v>86.2</v>
      </c>
      <c r="AD100" s="175" t="s">
        <v>208</v>
      </c>
      <c r="AE100" s="181" t="str">
        <f t="shared" si="54"/>
        <v>86.2 x 137.8</v>
      </c>
      <c r="AF100" s="175" t="s">
        <v>208</v>
      </c>
      <c r="AG100" s="174">
        <f t="shared" si="45"/>
        <v>141.69999999999999</v>
      </c>
      <c r="AH100" s="175" t="s">
        <v>208</v>
      </c>
      <c r="AI100" s="217">
        <f t="shared" si="46"/>
        <v>90.2</v>
      </c>
      <c r="AJ100" s="175" t="s">
        <v>208</v>
      </c>
      <c r="AK100" s="174">
        <f t="shared" si="47"/>
        <v>2</v>
      </c>
      <c r="AL100" s="175" t="s">
        <v>208</v>
      </c>
      <c r="AM100" s="174">
        <f t="shared" si="48"/>
        <v>2</v>
      </c>
      <c r="AN100" s="175" t="s">
        <v>208</v>
      </c>
      <c r="AO100" s="178">
        <f t="shared" si="55"/>
        <v>163</v>
      </c>
      <c r="AP100" s="179" t="s">
        <v>208</v>
      </c>
      <c r="AQ100" s="178">
        <f t="shared" si="49"/>
        <v>148.69999999999999</v>
      </c>
      <c r="AR100" s="179" t="s">
        <v>208</v>
      </c>
      <c r="AS100" s="169">
        <f t="shared" si="50"/>
        <v>147.6</v>
      </c>
      <c r="AT100" s="179" t="s">
        <v>208</v>
      </c>
      <c r="AV100" s="961"/>
      <c r="AX100" s="182">
        <v>10101762</v>
      </c>
      <c r="AY100" s="173">
        <f>IF(Index!$L$4="€",VLOOKUP(AX100,ERP!$A:$CL,5,0),IF(Index!$L$4="$",VLOOKUP(AX100,ERP!$A:$CL,7,0),IF(Index!$L$4="CHF",VLOOKUP(AX100,ERP!$A:$CL,9,0),IF(Index!$L$4="£",VLOOKUP(AX100,ERP!$A:$CL,11,0),""))))</f>
        <v>3893</v>
      </c>
      <c r="AZ100" s="182">
        <v>10141762</v>
      </c>
      <c r="BA100" s="173">
        <f>IF(Index!$L$4="€",VLOOKUP(AZ100,ERP!$A:$CL,5,0),IF(Index!$L$4="$",VLOOKUP(AZ100,ERP!$A:$CL,7,0),IF(Index!$L$4="CHF",VLOOKUP(AZ100,ERP!$A:$CL,9,0),IF(Index!$L$4="£",VLOOKUP(AZ100,ERP!$A:$CL,11,0),""))))</f>
        <v>3893</v>
      </c>
      <c r="BB100" s="156"/>
      <c r="BF100" s="136"/>
      <c r="BG100" s="222" t="s">
        <v>2912</v>
      </c>
      <c r="BI100" s="116"/>
      <c r="BK100" s="110"/>
      <c r="BL100" s="257" t="s">
        <v>181</v>
      </c>
      <c r="BM100" s="248">
        <v>10800212</v>
      </c>
      <c r="BN100" s="236">
        <f>IF(Index!$L$4="€",VLOOKUP(BM100,ERP!$A:$CL,5,0),IF(Index!$L$4="$",VLOOKUP(BM100,ERP!$A:$CL,7,0),IF(Index!$L$4="CHF",VLOOKUP(BM100,ERP!$A:$CL,9,0),IF(Index!$L$4="£",VLOOKUP(BM100,ERP!$A:$CL,11,0),""))))</f>
        <v>515</v>
      </c>
      <c r="BO100" s="110"/>
      <c r="BP100" s="961"/>
      <c r="BR100" s="182">
        <v>10105762</v>
      </c>
      <c r="BS100" s="173">
        <f>IF(Index!$L$4="€",VLOOKUP(BR100,ERP!$A:$CL,5,0),IF(Index!$L$4="$",VLOOKUP(BR100,ERP!$A:$CL,7,0),IF(Index!$L$4="CHF",VLOOKUP(BR100,ERP!$A:$CL,9,0),IF(Index!$L$4="£",VLOOKUP(BR100,ERP!$A:$CL,11,0),""))))</f>
        <v>3452</v>
      </c>
      <c r="BT100" s="182">
        <v>10145762</v>
      </c>
      <c r="BU100" s="173">
        <f>IF(Index!$L$4="€",VLOOKUP(BT100,ERP!$A:$CL,5,0),IF(Index!$L$4="$",VLOOKUP(BT100,ERP!$A:$CL,7,0),IF(Index!$L$4="CHF",VLOOKUP(BT100,ERP!$A:$CL,9,0),IF(Index!$L$4="£",VLOOKUP(BT100,ERP!$A:$CL,11,0),""))))</f>
        <v>3452</v>
      </c>
      <c r="BV100" s="156"/>
      <c r="BW100" s="150"/>
      <c r="BX100" s="57"/>
      <c r="BY100" s="222"/>
      <c r="BZ100" s="136"/>
      <c r="CA100" s="222"/>
      <c r="CB100" s="222"/>
      <c r="CD100" s="57"/>
    </row>
    <row r="101" spans="1:82" ht="12.75" customHeight="1" x14ac:dyDescent="0.25">
      <c r="B101" s="269" t="s">
        <v>204</v>
      </c>
      <c r="C101" s="107">
        <f t="shared" si="51"/>
        <v>1.6</v>
      </c>
      <c r="F101" s="136">
        <v>370</v>
      </c>
      <c r="G101" s="151" t="s">
        <v>207</v>
      </c>
      <c r="H101" s="131">
        <f t="shared" si="38"/>
        <v>231</v>
      </c>
      <c r="I101" s="151" t="s">
        <v>207</v>
      </c>
      <c r="J101" s="695" t="str">
        <f t="shared" si="39"/>
        <v>231 x 370</v>
      </c>
      <c r="K101" s="151" t="s">
        <v>207</v>
      </c>
      <c r="L101" s="107">
        <f t="shared" si="40"/>
        <v>380</v>
      </c>
      <c r="M101" s="151" t="s">
        <v>207</v>
      </c>
      <c r="N101" s="153">
        <f t="shared" si="41"/>
        <v>241</v>
      </c>
      <c r="O101" s="151" t="s">
        <v>207</v>
      </c>
      <c r="P101" s="136">
        <v>5</v>
      </c>
      <c r="Q101" s="151" t="s">
        <v>207</v>
      </c>
      <c r="R101" s="130">
        <v>5</v>
      </c>
      <c r="S101" s="122" t="s">
        <v>207</v>
      </c>
      <c r="T101" s="130">
        <f t="shared" si="42"/>
        <v>436</v>
      </c>
      <c r="U101" s="122" t="s">
        <v>207</v>
      </c>
      <c r="V101" s="110">
        <f t="shared" si="52"/>
        <v>3978</v>
      </c>
      <c r="W101" s="122" t="s">
        <v>2676</v>
      </c>
      <c r="X101" s="130">
        <f t="shared" si="53"/>
        <v>3948</v>
      </c>
      <c r="Y101" s="122" t="s">
        <v>2676</v>
      </c>
      <c r="AA101" s="153">
        <f t="shared" si="43"/>
        <v>145.69999999999999</v>
      </c>
      <c r="AB101" s="151" t="s">
        <v>208</v>
      </c>
      <c r="AC101" s="153">
        <f t="shared" si="44"/>
        <v>90.9</v>
      </c>
      <c r="AD101" s="151" t="s">
        <v>208</v>
      </c>
      <c r="AE101" s="131" t="str">
        <f t="shared" si="54"/>
        <v>90.9 x 145.7</v>
      </c>
      <c r="AF101" s="151" t="s">
        <v>208</v>
      </c>
      <c r="AG101" s="153">
        <f t="shared" si="45"/>
        <v>149.6</v>
      </c>
      <c r="AH101" s="151" t="s">
        <v>208</v>
      </c>
      <c r="AI101" s="107">
        <f t="shared" si="46"/>
        <v>94.9</v>
      </c>
      <c r="AJ101" s="151" t="s">
        <v>208</v>
      </c>
      <c r="AK101" s="153">
        <f t="shared" si="47"/>
        <v>2</v>
      </c>
      <c r="AL101" s="151" t="s">
        <v>208</v>
      </c>
      <c r="AM101" s="153">
        <f t="shared" si="48"/>
        <v>2</v>
      </c>
      <c r="AN101" s="151" t="s">
        <v>208</v>
      </c>
      <c r="AO101" s="130">
        <f t="shared" si="55"/>
        <v>172</v>
      </c>
      <c r="AP101" s="122" t="s">
        <v>208</v>
      </c>
      <c r="AQ101" s="130">
        <f t="shared" si="49"/>
        <v>156.6</v>
      </c>
      <c r="AR101" s="122" t="s">
        <v>208</v>
      </c>
      <c r="AS101" s="110">
        <f t="shared" si="50"/>
        <v>155.4</v>
      </c>
      <c r="AT101" s="122" t="s">
        <v>208</v>
      </c>
      <c r="AV101" s="961"/>
      <c r="AX101" s="138">
        <v>10101763</v>
      </c>
      <c r="AY101" s="126">
        <f>IF(Index!$L$4="€",VLOOKUP(AX101,ERP!$A:$CL,5,0),IF(Index!$L$4="$",VLOOKUP(AX101,ERP!$A:$CL,7,0),IF(Index!$L$4="CHF",VLOOKUP(AX101,ERP!$A:$CL,9,0),IF(Index!$L$4="£",VLOOKUP(AX101,ERP!$A:$CL,11,0),""))))</f>
        <v>4282</v>
      </c>
      <c r="AZ101" s="138">
        <v>10141763</v>
      </c>
      <c r="BA101" s="126">
        <f>IF(Index!$L$4="€",VLOOKUP(AZ101,ERP!$A:$CL,5,0),IF(Index!$L$4="$",VLOOKUP(AZ101,ERP!$A:$CL,7,0),IF(Index!$L$4="CHF",VLOOKUP(AZ101,ERP!$A:$CL,9,0),IF(Index!$L$4="£",VLOOKUP(AZ101,ERP!$A:$CL,11,0),""))))</f>
        <v>4282</v>
      </c>
      <c r="BB101" s="156"/>
      <c r="BF101" s="136"/>
      <c r="BG101" s="222"/>
      <c r="BI101" s="116"/>
      <c r="BK101" s="110"/>
      <c r="BL101" s="135" t="s">
        <v>182</v>
      </c>
      <c r="BM101" s="136">
        <v>10800213</v>
      </c>
      <c r="BN101" s="137">
        <f>IF(Index!$L$4="€",VLOOKUP(BM101,ERP!$A:$CL,5,0),IF(Index!$L$4="$",VLOOKUP(BM101,ERP!$A:$CL,7,0),IF(Index!$L$4="CHF",VLOOKUP(BM101,ERP!$A:$CL,9,0),IF(Index!$L$4="£",VLOOKUP(BM101,ERP!$A:$CL,11,0),""))))</f>
        <v>515</v>
      </c>
      <c r="BO101" s="110"/>
      <c r="BP101" s="961"/>
      <c r="BR101" s="138">
        <v>10105763</v>
      </c>
      <c r="BS101" s="126">
        <f>IF(Index!$L$4="€",VLOOKUP(BR101,ERP!$A:$CL,5,0),IF(Index!$L$4="$",VLOOKUP(BR101,ERP!$A:$CL,7,0),IF(Index!$L$4="CHF",VLOOKUP(BR101,ERP!$A:$CL,9,0),IF(Index!$L$4="£",VLOOKUP(BR101,ERP!$A:$CL,11,0),""))))</f>
        <v>3842</v>
      </c>
      <c r="BT101" s="138">
        <v>10145763</v>
      </c>
      <c r="BU101" s="126">
        <f>IF(Index!$L$4="€",VLOOKUP(BT101,ERP!$A:$CL,5,0),IF(Index!$L$4="$",VLOOKUP(BT101,ERP!$A:$CL,7,0),IF(Index!$L$4="CHF",VLOOKUP(BT101,ERP!$A:$CL,9,0),IF(Index!$L$4="£",VLOOKUP(BT101,ERP!$A:$CL,11,0),""))))</f>
        <v>3842</v>
      </c>
      <c r="BV101" s="156"/>
      <c r="BW101" s="150"/>
      <c r="BX101" s="57"/>
      <c r="BY101" s="222"/>
      <c r="BZ101" s="136"/>
      <c r="CA101" s="222"/>
      <c r="CB101" s="222"/>
      <c r="CD101" s="57"/>
    </row>
    <row r="102" spans="1:82" ht="15.75" customHeight="1" x14ac:dyDescent="0.25">
      <c r="B102" s="269" t="s">
        <v>204</v>
      </c>
      <c r="C102" s="107">
        <f t="shared" si="51"/>
        <v>1.6</v>
      </c>
      <c r="F102" s="185">
        <v>390</v>
      </c>
      <c r="G102" s="193" t="s">
        <v>207</v>
      </c>
      <c r="H102" s="189">
        <f t="shared" si="38"/>
        <v>244</v>
      </c>
      <c r="I102" s="193" t="s">
        <v>207</v>
      </c>
      <c r="J102" s="697" t="str">
        <f t="shared" si="39"/>
        <v>244 x 390</v>
      </c>
      <c r="K102" s="193" t="s">
        <v>207</v>
      </c>
      <c r="L102" s="219">
        <f t="shared" si="40"/>
        <v>400</v>
      </c>
      <c r="M102" s="193" t="s">
        <v>207</v>
      </c>
      <c r="N102" s="192">
        <f t="shared" si="41"/>
        <v>254</v>
      </c>
      <c r="O102" s="193" t="s">
        <v>207</v>
      </c>
      <c r="P102" s="185">
        <v>5</v>
      </c>
      <c r="Q102" s="193" t="s">
        <v>207</v>
      </c>
      <c r="R102" s="185">
        <v>5</v>
      </c>
      <c r="S102" s="186" t="s">
        <v>207</v>
      </c>
      <c r="T102" s="185">
        <f t="shared" si="42"/>
        <v>460</v>
      </c>
      <c r="U102" s="186" t="s">
        <v>207</v>
      </c>
      <c r="V102" s="187">
        <f t="shared" si="52"/>
        <v>4178</v>
      </c>
      <c r="W102" s="186" t="s">
        <v>2676</v>
      </c>
      <c r="X102" s="185">
        <f t="shared" si="53"/>
        <v>4148</v>
      </c>
      <c r="Y102" s="186" t="s">
        <v>2676</v>
      </c>
      <c r="AA102" s="192">
        <f t="shared" si="43"/>
        <v>153.5</v>
      </c>
      <c r="AB102" s="193" t="s">
        <v>208</v>
      </c>
      <c r="AC102" s="192">
        <f t="shared" si="44"/>
        <v>96.1</v>
      </c>
      <c r="AD102" s="193" t="s">
        <v>208</v>
      </c>
      <c r="AE102" s="189" t="str">
        <f t="shared" si="54"/>
        <v>96.1 x 153.5</v>
      </c>
      <c r="AF102" s="193" t="s">
        <v>208</v>
      </c>
      <c r="AG102" s="192">
        <f t="shared" si="45"/>
        <v>157.5</v>
      </c>
      <c r="AH102" s="193" t="s">
        <v>208</v>
      </c>
      <c r="AI102" s="219">
        <f t="shared" si="46"/>
        <v>100</v>
      </c>
      <c r="AJ102" s="193" t="s">
        <v>208</v>
      </c>
      <c r="AK102" s="192">
        <f t="shared" si="47"/>
        <v>2</v>
      </c>
      <c r="AL102" s="193" t="s">
        <v>208</v>
      </c>
      <c r="AM102" s="192">
        <f t="shared" si="48"/>
        <v>2</v>
      </c>
      <c r="AN102" s="193" t="s">
        <v>208</v>
      </c>
      <c r="AO102" s="185">
        <f t="shared" si="55"/>
        <v>181</v>
      </c>
      <c r="AP102" s="186" t="s">
        <v>208</v>
      </c>
      <c r="AQ102" s="185">
        <f t="shared" si="49"/>
        <v>164.5</v>
      </c>
      <c r="AR102" s="186" t="s">
        <v>208</v>
      </c>
      <c r="AS102" s="187">
        <f t="shared" si="50"/>
        <v>163.30000000000001</v>
      </c>
      <c r="AT102" s="186" t="s">
        <v>208</v>
      </c>
      <c r="AV102" s="961"/>
      <c r="AX102" s="190">
        <v>10101764</v>
      </c>
      <c r="AY102" s="191">
        <f>IF(Index!$L$4="€",VLOOKUP(AX102,ERP!$A:$CL,5,0),IF(Index!$L$4="$",VLOOKUP(AX102,ERP!$A:$CL,7,0),IF(Index!$L$4="CHF",VLOOKUP(AX102,ERP!$A:$CL,9,0),IF(Index!$L$4="£",VLOOKUP(AX102,ERP!$A:$CL,11,0),""))))</f>
        <v>4697</v>
      </c>
      <c r="AZ102" s="190">
        <v>10141764</v>
      </c>
      <c r="BA102" s="191">
        <f>IF(Index!$L$4="€",VLOOKUP(AZ102,ERP!$A:$CL,5,0),IF(Index!$L$4="$",VLOOKUP(AZ102,ERP!$A:$CL,7,0),IF(Index!$L$4="CHF",VLOOKUP(AZ102,ERP!$A:$CL,9,0),IF(Index!$L$4="£",VLOOKUP(AZ102,ERP!$A:$CL,11,0),""))))</f>
        <v>4697</v>
      </c>
      <c r="BB102" s="156"/>
      <c r="BF102" s="145"/>
      <c r="BG102" s="222"/>
      <c r="BI102" s="116"/>
      <c r="BK102" s="110"/>
      <c r="BL102" s="258" t="s">
        <v>183</v>
      </c>
      <c r="BM102" s="252">
        <v>10800214</v>
      </c>
      <c r="BN102" s="240">
        <f>IF(Index!$L$4="€",VLOOKUP(BM102,ERP!$A:$CL,5,0),IF(Index!$L$4="$",VLOOKUP(BM102,ERP!$A:$CL,7,0),IF(Index!$L$4="CHF",VLOOKUP(BM102,ERP!$A:$CL,9,0),IF(Index!$L$4="£",VLOOKUP(BM102,ERP!$A:$CL,11,0),""))))</f>
        <v>515</v>
      </c>
      <c r="BO102" s="110"/>
      <c r="BP102" s="961"/>
      <c r="BR102" s="190">
        <v>10105764</v>
      </c>
      <c r="BS102" s="191">
        <f>IF(Index!$L$4="€",VLOOKUP(BR102,ERP!$A:$CL,5,0),IF(Index!$L$4="$",VLOOKUP(BR102,ERP!$A:$CL,7,0),IF(Index!$L$4="CHF",VLOOKUP(BR102,ERP!$A:$CL,9,0),IF(Index!$L$4="£",VLOOKUP(BR102,ERP!$A:$CL,11,0),""))))</f>
        <v>4256</v>
      </c>
      <c r="BT102" s="190">
        <v>10145764</v>
      </c>
      <c r="BU102" s="191">
        <f>IF(Index!$L$4="€",VLOOKUP(BT102,ERP!$A:$CL,5,0),IF(Index!$L$4="$",VLOOKUP(BT102,ERP!$A:$CL,7,0),IF(Index!$L$4="CHF",VLOOKUP(BT102,ERP!$A:$CL,9,0),IF(Index!$L$4="£",VLOOKUP(BT102,ERP!$A:$CL,11,0),""))))</f>
        <v>4256</v>
      </c>
      <c r="BV102" s="156"/>
      <c r="BW102" s="150"/>
      <c r="BX102" s="57"/>
      <c r="BY102" s="222"/>
      <c r="BZ102" s="145"/>
      <c r="CA102" s="222"/>
      <c r="CB102" s="222"/>
      <c r="CD102" s="57"/>
    </row>
    <row r="103" spans="1:82" ht="14.25" customHeight="1" x14ac:dyDescent="0.25">
      <c r="Z103" s="102"/>
      <c r="AV103" s="961"/>
      <c r="BB103" s="148"/>
      <c r="BC103" s="102"/>
      <c r="BI103" s="223"/>
      <c r="BK103" s="110"/>
      <c r="BL103" s="110"/>
      <c r="BM103" s="110"/>
      <c r="BN103" s="110"/>
      <c r="BO103" s="110"/>
      <c r="BV103" s="102"/>
      <c r="BW103" s="102"/>
      <c r="BX103" s="57"/>
      <c r="BZ103" s="222"/>
      <c r="CA103" s="222"/>
      <c r="CB103" s="222"/>
      <c r="CD103" s="57"/>
    </row>
    <row r="104" spans="1:82" ht="24" hidden="1" customHeight="1" outlineLevel="1" x14ac:dyDescent="0.25">
      <c r="E104" s="1050" t="s">
        <v>5897</v>
      </c>
      <c r="F104" s="1040" t="s">
        <v>6007</v>
      </c>
      <c r="G104" s="1041"/>
      <c r="H104" s="1041"/>
      <c r="I104" s="1041"/>
      <c r="J104" s="1041"/>
      <c r="K104" s="1041"/>
      <c r="L104" s="1041"/>
      <c r="M104" s="1041"/>
      <c r="N104" s="1041"/>
      <c r="O104" s="1041"/>
      <c r="P104" s="1041"/>
      <c r="Q104" s="1041"/>
      <c r="R104" s="1041"/>
      <c r="S104" s="1041"/>
      <c r="T104" s="1041"/>
      <c r="U104" s="1041"/>
      <c r="V104" s="1041"/>
      <c r="W104" s="1041"/>
      <c r="X104" s="1041"/>
      <c r="Y104" s="1041"/>
      <c r="Z104" s="1041"/>
      <c r="AA104" s="1041"/>
      <c r="AB104" s="1041"/>
      <c r="AC104" s="1041"/>
      <c r="AD104" s="1041"/>
      <c r="AE104" s="1041"/>
      <c r="AF104" s="1041"/>
      <c r="AG104" s="1041"/>
      <c r="AH104" s="1041"/>
      <c r="AI104" s="1041"/>
      <c r="AJ104" s="1041"/>
      <c r="AK104" s="1041"/>
      <c r="AL104" s="1041"/>
      <c r="AM104" s="1041"/>
      <c r="AN104" s="1041"/>
      <c r="AO104" s="1041"/>
      <c r="AP104" s="1041"/>
      <c r="AQ104" s="1041"/>
      <c r="AR104" s="1041"/>
      <c r="AS104" s="1041"/>
      <c r="AT104" s="1042"/>
      <c r="AV104" s="961"/>
      <c r="AX104" s="948" t="s">
        <v>230</v>
      </c>
      <c r="AY104" s="949"/>
      <c r="AZ104" s="948" t="s">
        <v>230</v>
      </c>
      <c r="BA104" s="949"/>
      <c r="BB104" s="148"/>
      <c r="BC104" s="102"/>
      <c r="BI104" s="223"/>
      <c r="BK104" s="110"/>
      <c r="BL104" s="110"/>
      <c r="BM104" s="110"/>
      <c r="BN104" s="110"/>
      <c r="BO104" s="110"/>
      <c r="BV104" s="102"/>
      <c r="BW104" s="102"/>
      <c r="BX104" s="57"/>
      <c r="BZ104" s="222"/>
      <c r="CA104" s="222"/>
      <c r="CB104" s="222"/>
      <c r="CD104" s="57"/>
    </row>
    <row r="105" spans="1:82" ht="24" hidden="1" customHeight="1" outlineLevel="1" x14ac:dyDescent="0.25">
      <c r="A105" s="116"/>
      <c r="B105" s="116"/>
      <c r="C105" s="116"/>
      <c r="D105" s="116"/>
      <c r="E105" s="1051"/>
      <c r="F105" s="1047" t="s">
        <v>5856</v>
      </c>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9"/>
      <c r="AV105" s="961"/>
      <c r="AX105" s="954" t="s">
        <v>233</v>
      </c>
      <c r="AY105" s="955"/>
      <c r="AZ105" s="954" t="s">
        <v>2670</v>
      </c>
      <c r="BA105" s="955"/>
      <c r="BB105" s="148"/>
      <c r="BC105" s="102"/>
      <c r="BI105" s="223"/>
      <c r="BK105" s="110"/>
      <c r="BL105" s="110"/>
      <c r="BM105" s="110"/>
      <c r="BN105" s="110"/>
      <c r="BO105" s="110"/>
      <c r="BV105" s="102"/>
      <c r="BW105" s="102"/>
      <c r="BX105" s="57"/>
      <c r="BZ105" s="222"/>
      <c r="CA105" s="222"/>
      <c r="CB105" s="222"/>
      <c r="CD105" s="57"/>
    </row>
    <row r="106" spans="1:82" ht="12.75" hidden="1" customHeight="1" outlineLevel="1" x14ac:dyDescent="0.25">
      <c r="A106" s="116"/>
      <c r="B106" s="116" t="s">
        <v>213</v>
      </c>
      <c r="C106" s="116"/>
      <c r="D106" s="116"/>
      <c r="E106" s="1051"/>
      <c r="F106" s="121" t="s">
        <v>206</v>
      </c>
      <c r="G106" s="122"/>
      <c r="H106" s="121" t="s">
        <v>211</v>
      </c>
      <c r="I106" s="122"/>
      <c r="J106" s="121" t="s">
        <v>216</v>
      </c>
      <c r="K106" s="122"/>
      <c r="L106" s="121" t="s">
        <v>205</v>
      </c>
      <c r="M106" s="122"/>
      <c r="N106" s="121" t="s">
        <v>214</v>
      </c>
      <c r="O106" s="122"/>
      <c r="P106" s="121" t="s">
        <v>209</v>
      </c>
      <c r="Q106" s="122"/>
      <c r="R106" s="121" t="s">
        <v>215</v>
      </c>
      <c r="S106" s="122"/>
      <c r="T106" s="121" t="s">
        <v>212</v>
      </c>
      <c r="U106" s="123"/>
      <c r="V106" s="966"/>
      <c r="W106" s="967"/>
      <c r="X106" s="966" t="s">
        <v>2674</v>
      </c>
      <c r="Y106" s="967"/>
      <c r="Z106" s="458"/>
      <c r="AA106" s="121" t="s">
        <v>206</v>
      </c>
      <c r="AB106" s="122"/>
      <c r="AC106" s="121" t="s">
        <v>211</v>
      </c>
      <c r="AD106" s="122"/>
      <c r="AE106" s="121" t="s">
        <v>216</v>
      </c>
      <c r="AF106" s="122"/>
      <c r="AG106" s="121" t="s">
        <v>205</v>
      </c>
      <c r="AH106" s="122"/>
      <c r="AI106" s="121" t="s">
        <v>214</v>
      </c>
      <c r="AJ106" s="122"/>
      <c r="AK106" s="121" t="s">
        <v>209</v>
      </c>
      <c r="AL106" s="122"/>
      <c r="AM106" s="121" t="s">
        <v>215</v>
      </c>
      <c r="AN106" s="122"/>
      <c r="AO106" s="121" t="s">
        <v>212</v>
      </c>
      <c r="AP106" s="122"/>
      <c r="AQ106" s="971" t="s">
        <v>2674</v>
      </c>
      <c r="AR106" s="972"/>
      <c r="AS106" s="971" t="s">
        <v>2675</v>
      </c>
      <c r="AT106" s="972"/>
      <c r="AV106" s="961"/>
      <c r="AX106" s="762" t="s">
        <v>221</v>
      </c>
      <c r="AY106" s="780" t="s">
        <v>23</v>
      </c>
      <c r="AZ106" s="762" t="s">
        <v>221</v>
      </c>
      <c r="BA106" s="780" t="s">
        <v>23</v>
      </c>
      <c r="BB106" s="148"/>
      <c r="BC106" s="102"/>
      <c r="BI106" s="223"/>
      <c r="BK106" s="110"/>
      <c r="BL106" s="110"/>
      <c r="BM106" s="110"/>
      <c r="BN106" s="110"/>
      <c r="BO106" s="110"/>
      <c r="BV106" s="102"/>
      <c r="BW106" s="102"/>
      <c r="BX106" s="57"/>
      <c r="BZ106" s="222"/>
      <c r="CA106" s="222"/>
      <c r="CB106" s="222"/>
      <c r="CD106" s="57"/>
    </row>
    <row r="107" spans="1:82" ht="12.75" hidden="1" customHeight="1" outlineLevel="1" x14ac:dyDescent="0.2">
      <c r="A107" s="116"/>
      <c r="B107" s="116"/>
      <c r="C107" s="116"/>
      <c r="D107" s="116"/>
      <c r="E107" s="1051"/>
      <c r="F107" s="121"/>
      <c r="G107" s="110"/>
      <c r="H107" s="121"/>
      <c r="I107" s="122"/>
      <c r="J107" s="121"/>
      <c r="K107" s="110"/>
      <c r="L107" s="121"/>
      <c r="M107" s="110"/>
      <c r="N107" s="121"/>
      <c r="O107" s="122"/>
      <c r="P107" s="121"/>
      <c r="Q107" s="122"/>
      <c r="R107" s="131"/>
      <c r="S107" s="110"/>
      <c r="T107" s="121"/>
      <c r="U107" s="123"/>
      <c r="V107" s="700"/>
      <c r="W107" s="781"/>
      <c r="X107" s="700"/>
      <c r="Y107" s="781"/>
      <c r="Z107" s="2"/>
      <c r="AA107" s="121"/>
      <c r="AB107" s="122"/>
      <c r="AC107" s="121"/>
      <c r="AD107" s="122"/>
      <c r="AE107" s="131"/>
      <c r="AF107" s="122"/>
      <c r="AG107" s="121"/>
      <c r="AH107" s="122"/>
      <c r="AI107" s="131"/>
      <c r="AJ107" s="122"/>
      <c r="AK107" s="121"/>
      <c r="AL107" s="122"/>
      <c r="AM107" s="121"/>
      <c r="AN107" s="122"/>
      <c r="AO107" s="121"/>
      <c r="AP107" s="122"/>
      <c r="AQ107" s="132"/>
      <c r="AR107" s="761"/>
      <c r="AS107" s="156"/>
      <c r="AT107" s="761"/>
      <c r="AV107" s="961"/>
      <c r="AX107" s="700"/>
      <c r="AY107" s="781" t="str">
        <f>Index!$L$4</f>
        <v>€</v>
      </c>
      <c r="AZ107" s="700"/>
      <c r="BA107" s="781" t="str">
        <f>Index!$L$4</f>
        <v>€</v>
      </c>
      <c r="BB107" s="148"/>
      <c r="BC107" s="102"/>
      <c r="BI107" s="223"/>
      <c r="BK107" s="110"/>
      <c r="BL107" s="110"/>
      <c r="BM107" s="110"/>
      <c r="BN107" s="110"/>
      <c r="BO107" s="110"/>
      <c r="BV107" s="102"/>
      <c r="BW107" s="102"/>
      <c r="BX107" s="57"/>
      <c r="BZ107" s="222"/>
      <c r="CA107" s="222"/>
      <c r="CB107" s="222"/>
      <c r="CD107" s="57"/>
    </row>
    <row r="108" spans="1:82" ht="12.75" hidden="1" customHeight="1" outlineLevel="1" x14ac:dyDescent="0.2">
      <c r="B108" s="269" t="s">
        <v>204</v>
      </c>
      <c r="C108" s="107">
        <f t="shared" ref="C108:C110" si="56">16/10</f>
        <v>1.6</v>
      </c>
      <c r="E108" s="1051"/>
      <c r="F108" s="564">
        <v>426.6</v>
      </c>
      <c r="G108" s="643" t="s">
        <v>207</v>
      </c>
      <c r="H108" s="564">
        <f>ROUND(F108/$C108,0)</f>
        <v>267</v>
      </c>
      <c r="I108" s="565" t="s">
        <v>207</v>
      </c>
      <c r="J108" s="658" t="str">
        <f>H108&amp;" x "&amp;F108</f>
        <v>267 x 426.6</v>
      </c>
      <c r="K108" s="643" t="s">
        <v>207</v>
      </c>
      <c r="L108" s="564">
        <f>F108+(2*P108)</f>
        <v>436.6</v>
      </c>
      <c r="M108" s="643" t="s">
        <v>207</v>
      </c>
      <c r="N108" s="564">
        <f>H108+P108+R108</f>
        <v>277</v>
      </c>
      <c r="O108" s="565" t="s">
        <v>207</v>
      </c>
      <c r="P108" s="564">
        <v>5</v>
      </c>
      <c r="Q108" s="565" t="s">
        <v>207</v>
      </c>
      <c r="R108" s="643">
        <v>5</v>
      </c>
      <c r="S108" s="643" t="s">
        <v>207</v>
      </c>
      <c r="T108" s="311">
        <f>ROUND(SQRT((F108^2)+(H108^2)),0)</f>
        <v>503</v>
      </c>
      <c r="U108" s="312" t="s">
        <v>207</v>
      </c>
      <c r="V108" s="165"/>
      <c r="W108" s="166"/>
      <c r="X108" s="165">
        <f>(F108*10)+430</f>
        <v>4696</v>
      </c>
      <c r="Y108" s="166" t="s">
        <v>2676</v>
      </c>
      <c r="Z108" s="2"/>
      <c r="AA108" s="165">
        <f>ROUND(F108/$B$2,1)</f>
        <v>168</v>
      </c>
      <c r="AB108" s="166" t="s">
        <v>208</v>
      </c>
      <c r="AC108" s="165">
        <f>ROUND(H108/$B$2,1)</f>
        <v>105.1</v>
      </c>
      <c r="AD108" s="166" t="s">
        <v>208</v>
      </c>
      <c r="AE108" s="170" t="str">
        <f>AC108&amp;" x "&amp;AA108</f>
        <v>105.1 x 168</v>
      </c>
      <c r="AF108" s="166" t="s">
        <v>208</v>
      </c>
      <c r="AG108" s="165">
        <f>ROUND(L108/$B$2,1)</f>
        <v>171.9</v>
      </c>
      <c r="AH108" s="166" t="s">
        <v>208</v>
      </c>
      <c r="AI108" s="167">
        <f>ROUND(N108/$B$2,1)</f>
        <v>109.1</v>
      </c>
      <c r="AJ108" s="166" t="s">
        <v>208</v>
      </c>
      <c r="AK108" s="165">
        <f>ROUND(P108/$B$2,1)</f>
        <v>2</v>
      </c>
      <c r="AL108" s="166" t="s">
        <v>208</v>
      </c>
      <c r="AM108" s="165">
        <f>ROUND(R108/$B$2,1)</f>
        <v>2</v>
      </c>
      <c r="AN108" s="166" t="s">
        <v>208</v>
      </c>
      <c r="AO108" s="165">
        <f>ROUND(SQRT((AA108^2)+(AC108^2)),0)</f>
        <v>198</v>
      </c>
      <c r="AP108" s="166" t="s">
        <v>208</v>
      </c>
      <c r="AQ108" s="311"/>
      <c r="AR108" s="312"/>
      <c r="AS108" s="311"/>
      <c r="AT108" s="312"/>
      <c r="AV108" s="961"/>
      <c r="AX108" s="171" t="s">
        <v>5998</v>
      </c>
      <c r="AY108" s="172">
        <f>IF(Index!$L$4="€",VLOOKUP(AX108,ERP!$A:$CL,5,0),IF(Index!$L$4="$",VLOOKUP(AX108,ERP!$A:$CL,7,0),IF(Index!$L$4="CHF",VLOOKUP(AX108,ERP!$A:$CL,9,0),IF(Index!$L$4="£",VLOOKUP(AX108,ERP!$A:$CL,11,0),""))))</f>
        <v>6094</v>
      </c>
      <c r="AZ108" s="171"/>
      <c r="BA108" s="172"/>
      <c r="BB108" s="148"/>
      <c r="BC108" s="102"/>
      <c r="BI108" s="223"/>
      <c r="BK108" s="110"/>
      <c r="BL108" s="110"/>
      <c r="BM108" s="110"/>
      <c r="BN108" s="110"/>
      <c r="BO108" s="110"/>
      <c r="BV108" s="102"/>
      <c r="BW108" s="102"/>
      <c r="BX108" s="57"/>
      <c r="BZ108" s="222"/>
      <c r="CA108" s="222"/>
      <c r="CB108" s="222"/>
      <c r="CD108" s="57"/>
    </row>
    <row r="109" spans="1:82" ht="12.75" hidden="1" customHeight="1" outlineLevel="1" x14ac:dyDescent="0.2">
      <c r="B109" s="269" t="s">
        <v>204</v>
      </c>
      <c r="C109" s="107">
        <f t="shared" si="56"/>
        <v>1.6</v>
      </c>
      <c r="E109" s="1051"/>
      <c r="F109" s="863">
        <v>447</v>
      </c>
      <c r="G109" s="358" t="s">
        <v>207</v>
      </c>
      <c r="H109" s="863">
        <f>ROUND(F109/$C109,0)</f>
        <v>279</v>
      </c>
      <c r="I109" s="864" t="s">
        <v>207</v>
      </c>
      <c r="J109" s="865" t="str">
        <f>H109&amp;" x "&amp;F109</f>
        <v>279 x 447</v>
      </c>
      <c r="K109" s="358" t="s">
        <v>207</v>
      </c>
      <c r="L109" s="863">
        <f>F109+(2*P109)</f>
        <v>457</v>
      </c>
      <c r="M109" s="358" t="s">
        <v>207</v>
      </c>
      <c r="N109" s="863">
        <f>H109+P109+R109</f>
        <v>289</v>
      </c>
      <c r="O109" s="864" t="s">
        <v>207</v>
      </c>
      <c r="P109" s="863">
        <v>5</v>
      </c>
      <c r="Q109" s="864" t="s">
        <v>207</v>
      </c>
      <c r="R109" s="358">
        <v>5</v>
      </c>
      <c r="S109" s="358" t="s">
        <v>207</v>
      </c>
      <c r="T109" s="355">
        <f>ROUND(SQRT((F109^2)+(H109^2)),0)</f>
        <v>527</v>
      </c>
      <c r="U109" s="356" t="s">
        <v>207</v>
      </c>
      <c r="V109" s="130"/>
      <c r="W109" s="122"/>
      <c r="X109" s="130">
        <f>(F109*10)+570</f>
        <v>5040</v>
      </c>
      <c r="Y109" s="122" t="s">
        <v>2676</v>
      </c>
      <c r="Z109" s="338"/>
      <c r="AA109" s="130">
        <f>ROUND(F109/$B$2,1)</f>
        <v>176</v>
      </c>
      <c r="AB109" s="122" t="s">
        <v>208</v>
      </c>
      <c r="AC109" s="130">
        <f>ROUND(H109/$B$2,1)</f>
        <v>109.8</v>
      </c>
      <c r="AD109" s="122" t="s">
        <v>208</v>
      </c>
      <c r="AE109" s="131" t="str">
        <f>AC109&amp;" x "&amp;AA109</f>
        <v>109.8 x 176</v>
      </c>
      <c r="AF109" s="122" t="s">
        <v>208</v>
      </c>
      <c r="AG109" s="130">
        <f>ROUND(L109/$B$2,1)</f>
        <v>179.9</v>
      </c>
      <c r="AH109" s="122" t="s">
        <v>208</v>
      </c>
      <c r="AI109" s="110">
        <f>ROUND(N109/$B$2,1)</f>
        <v>113.8</v>
      </c>
      <c r="AJ109" s="122" t="s">
        <v>208</v>
      </c>
      <c r="AK109" s="130">
        <f>ROUND(P109/$B$2,1)</f>
        <v>2</v>
      </c>
      <c r="AL109" s="122" t="s">
        <v>208</v>
      </c>
      <c r="AM109" s="130">
        <f>ROUND(R109/$B$2,1)</f>
        <v>2</v>
      </c>
      <c r="AN109" s="122" t="s">
        <v>208</v>
      </c>
      <c r="AO109" s="130">
        <f>ROUND(SQRT((AA109^2)+(AC109^2)),0)</f>
        <v>207</v>
      </c>
      <c r="AP109" s="122" t="s">
        <v>208</v>
      </c>
      <c r="AQ109" s="355"/>
      <c r="AR109" s="356"/>
      <c r="AS109" s="355"/>
      <c r="AT109" s="356"/>
      <c r="AV109" s="961"/>
      <c r="AX109" s="138" t="s">
        <v>5999</v>
      </c>
      <c r="AY109" s="126">
        <f>IF(Index!$L$4="€",VLOOKUP(AX109,ERP!$A:$CL,5,0),IF(Index!$L$4="$",VLOOKUP(AX109,ERP!$A:$CL,7,0),IF(Index!$L$4="CHF",VLOOKUP(AX109,ERP!$A:$CL,9,0),IF(Index!$L$4="£",VLOOKUP(AX109,ERP!$A:$CL,11,0),""))))</f>
        <v>7230</v>
      </c>
      <c r="AZ109" s="138"/>
      <c r="BA109" s="126"/>
      <c r="BB109" s="148"/>
      <c r="BC109" s="102"/>
      <c r="BI109" s="223"/>
      <c r="BK109" s="110"/>
      <c r="BL109" s="110"/>
      <c r="BM109" s="110"/>
      <c r="BN109" s="110"/>
      <c r="BO109" s="110"/>
      <c r="BV109" s="102"/>
      <c r="BW109" s="102"/>
      <c r="BX109" s="57"/>
      <c r="BZ109" s="222"/>
      <c r="CA109" s="222"/>
      <c r="CB109" s="222"/>
      <c r="CD109" s="57"/>
    </row>
    <row r="110" spans="1:82" ht="12.75" hidden="1" customHeight="1" outlineLevel="1" x14ac:dyDescent="0.2">
      <c r="B110" s="269" t="s">
        <v>204</v>
      </c>
      <c r="C110" s="107">
        <f t="shared" si="56"/>
        <v>1.6</v>
      </c>
      <c r="E110" s="1052"/>
      <c r="F110" s="570">
        <v>487.8</v>
      </c>
      <c r="G110" s="656" t="s">
        <v>207</v>
      </c>
      <c r="H110" s="570">
        <f>ROUND(F110/$C110,0)</f>
        <v>305</v>
      </c>
      <c r="I110" s="571" t="s">
        <v>207</v>
      </c>
      <c r="J110" s="657" t="str">
        <f>H110&amp;" x "&amp;F110</f>
        <v>305 x 487.8</v>
      </c>
      <c r="K110" s="656" t="s">
        <v>207</v>
      </c>
      <c r="L110" s="570">
        <f>F110+(2*P110)</f>
        <v>497.8</v>
      </c>
      <c r="M110" s="656" t="s">
        <v>207</v>
      </c>
      <c r="N110" s="570">
        <f>H110+P110+R110</f>
        <v>315</v>
      </c>
      <c r="O110" s="571" t="s">
        <v>207</v>
      </c>
      <c r="P110" s="570">
        <v>5</v>
      </c>
      <c r="Q110" s="571" t="s">
        <v>207</v>
      </c>
      <c r="R110" s="656">
        <v>5</v>
      </c>
      <c r="S110" s="656" t="s">
        <v>207</v>
      </c>
      <c r="T110" s="378">
        <f>ROUND(SQRT((F110^2)+(H110^2)),0)</f>
        <v>575</v>
      </c>
      <c r="U110" s="379" t="s">
        <v>207</v>
      </c>
      <c r="V110" s="185"/>
      <c r="W110" s="186"/>
      <c r="X110" s="185">
        <f>(F110*10)+570</f>
        <v>5448</v>
      </c>
      <c r="Y110" s="186" t="s">
        <v>2676</v>
      </c>
      <c r="Z110" s="308"/>
      <c r="AA110" s="185">
        <f>ROUND(F110/$B$2,1)</f>
        <v>192</v>
      </c>
      <c r="AB110" s="186" t="s">
        <v>208</v>
      </c>
      <c r="AC110" s="185">
        <f>ROUND(H110/$B$2,1)</f>
        <v>120.1</v>
      </c>
      <c r="AD110" s="186" t="s">
        <v>208</v>
      </c>
      <c r="AE110" s="189" t="str">
        <f>AC110&amp;" x "&amp;AA110</f>
        <v>120.1 x 192</v>
      </c>
      <c r="AF110" s="186" t="s">
        <v>208</v>
      </c>
      <c r="AG110" s="185">
        <f>ROUND(L110/$B$2,1)</f>
        <v>196</v>
      </c>
      <c r="AH110" s="186" t="s">
        <v>208</v>
      </c>
      <c r="AI110" s="187">
        <f>ROUND(N110/$B$2,1)</f>
        <v>124</v>
      </c>
      <c r="AJ110" s="186" t="s">
        <v>208</v>
      </c>
      <c r="AK110" s="185">
        <f>ROUND(P110/$B$2,1)</f>
        <v>2</v>
      </c>
      <c r="AL110" s="186" t="s">
        <v>208</v>
      </c>
      <c r="AM110" s="185">
        <f>ROUND(R110/$B$2,1)</f>
        <v>2</v>
      </c>
      <c r="AN110" s="186" t="s">
        <v>208</v>
      </c>
      <c r="AO110" s="185">
        <f>ROUND(SQRT((AA110^2)+(AC110^2)),0)</f>
        <v>226</v>
      </c>
      <c r="AP110" s="186" t="s">
        <v>208</v>
      </c>
      <c r="AQ110" s="378"/>
      <c r="AR110" s="379"/>
      <c r="AS110" s="378"/>
      <c r="AT110" s="379"/>
      <c r="AV110" s="965"/>
      <c r="AX110" s="190" t="s">
        <v>6000</v>
      </c>
      <c r="AY110" s="191">
        <f>IF(Index!$L$4="€",VLOOKUP(AX110,ERP!$A:$CL,5,0),IF(Index!$L$4="$",VLOOKUP(AX110,ERP!$A:$CL,7,0),IF(Index!$L$4="CHF",VLOOKUP(AX110,ERP!$A:$CL,9,0),IF(Index!$L$4="£",VLOOKUP(AX110,ERP!$A:$CL,11,0),""))))</f>
        <v>9003</v>
      </c>
      <c r="AZ110" s="190"/>
      <c r="BA110" s="191"/>
      <c r="BB110" s="148"/>
      <c r="BC110" s="102"/>
      <c r="BI110" s="223"/>
      <c r="BK110" s="110"/>
      <c r="BL110" s="110"/>
      <c r="BM110" s="110"/>
      <c r="BN110" s="110"/>
      <c r="BO110" s="110"/>
      <c r="BV110" s="102"/>
      <c r="BW110" s="102"/>
      <c r="BX110" s="57"/>
      <c r="BZ110" s="222"/>
      <c r="CA110" s="222"/>
      <c r="CB110" s="222"/>
      <c r="CD110" s="57"/>
    </row>
    <row r="111" spans="1:82" ht="24" customHeight="1" collapsed="1" x14ac:dyDescent="0.25">
      <c r="Z111" s="102"/>
      <c r="BB111" s="148"/>
      <c r="BC111" s="102"/>
      <c r="BI111" s="223"/>
      <c r="BK111" s="110"/>
      <c r="BL111" s="110"/>
      <c r="BM111" s="110"/>
      <c r="BN111" s="110"/>
      <c r="BO111" s="110"/>
      <c r="BV111" s="102"/>
      <c r="BW111" s="102"/>
      <c r="BX111" s="57"/>
      <c r="BZ111" s="222"/>
      <c r="CA111" s="222"/>
      <c r="CB111" s="222"/>
      <c r="CD111" s="57"/>
    </row>
    <row r="112" spans="1:82" ht="27.75" customHeight="1" x14ac:dyDescent="0.25">
      <c r="F112" s="962" t="s">
        <v>172</v>
      </c>
      <c r="G112" s="963"/>
      <c r="H112" s="963"/>
      <c r="I112" s="963"/>
      <c r="J112" s="963"/>
      <c r="K112" s="963"/>
      <c r="L112" s="963"/>
      <c r="M112" s="963"/>
      <c r="N112" s="963"/>
      <c r="O112" s="963"/>
      <c r="P112" s="963"/>
      <c r="Q112" s="963"/>
      <c r="R112" s="963"/>
      <c r="S112" s="963"/>
      <c r="T112" s="963"/>
      <c r="U112" s="963"/>
      <c r="V112" s="963"/>
      <c r="W112" s="963"/>
      <c r="X112" s="963"/>
      <c r="Y112" s="963"/>
      <c r="Z112" s="963"/>
      <c r="AA112" s="963"/>
      <c r="AB112" s="963"/>
      <c r="AC112" s="963"/>
      <c r="AD112" s="963"/>
      <c r="AE112" s="963"/>
      <c r="AF112" s="963"/>
      <c r="AG112" s="963"/>
      <c r="AH112" s="963"/>
      <c r="AI112" s="963"/>
      <c r="AJ112" s="963"/>
      <c r="AK112" s="963"/>
      <c r="AL112" s="963"/>
      <c r="AM112" s="963"/>
      <c r="AN112" s="963"/>
      <c r="AO112" s="963"/>
      <c r="AP112" s="963"/>
      <c r="AQ112" s="963"/>
      <c r="AR112" s="963"/>
      <c r="AS112" s="963"/>
      <c r="AT112" s="964"/>
      <c r="AU112" s="153"/>
      <c r="AV112" s="960" t="s">
        <v>229</v>
      </c>
      <c r="AX112" s="948" t="s">
        <v>230</v>
      </c>
      <c r="AY112" s="956"/>
      <c r="AZ112" s="948" t="s">
        <v>230</v>
      </c>
      <c r="BA112" s="949"/>
      <c r="BB112" s="806"/>
      <c r="BC112" s="806"/>
      <c r="BE112" s="222"/>
      <c r="BK112" s="110"/>
      <c r="BL112" s="957" t="s">
        <v>2696</v>
      </c>
      <c r="BM112" s="958"/>
      <c r="BN112" s="959"/>
      <c r="BO112" s="110"/>
      <c r="BP112" s="960" t="s">
        <v>229</v>
      </c>
      <c r="BR112" s="948" t="s">
        <v>230</v>
      </c>
      <c r="BS112" s="956"/>
      <c r="BT112" s="948" t="s">
        <v>230</v>
      </c>
      <c r="BU112" s="949"/>
      <c r="BV112" s="950"/>
      <c r="BW112" s="950"/>
      <c r="BX112" s="57"/>
      <c r="BY112" s="222"/>
      <c r="BZ112" s="222"/>
      <c r="CA112" s="222"/>
      <c r="CB112" s="222"/>
      <c r="CD112" s="57"/>
    </row>
    <row r="113" spans="2:82" s="116" customFormat="1" ht="26.25" x14ac:dyDescent="0.25">
      <c r="F113" s="951" t="s">
        <v>5249</v>
      </c>
      <c r="G113" s="952"/>
      <c r="H113" s="952"/>
      <c r="I113" s="952"/>
      <c r="J113" s="952"/>
      <c r="K113" s="952"/>
      <c r="L113" s="952"/>
      <c r="M113" s="952"/>
      <c r="N113" s="952"/>
      <c r="O113" s="952"/>
      <c r="P113" s="952"/>
      <c r="Q113" s="952"/>
      <c r="R113" s="952"/>
      <c r="S113" s="952"/>
      <c r="T113" s="952"/>
      <c r="U113" s="952"/>
      <c r="V113" s="952"/>
      <c r="W113" s="952"/>
      <c r="X113" s="952"/>
      <c r="Y113" s="952"/>
      <c r="Z113" s="952"/>
      <c r="AA113" s="952"/>
      <c r="AB113" s="952"/>
      <c r="AC113" s="952"/>
      <c r="AD113" s="952"/>
      <c r="AE113" s="952"/>
      <c r="AF113" s="952"/>
      <c r="AG113" s="952"/>
      <c r="AH113" s="952"/>
      <c r="AI113" s="952"/>
      <c r="AJ113" s="952"/>
      <c r="AK113" s="952"/>
      <c r="AL113" s="952"/>
      <c r="AM113" s="952"/>
      <c r="AN113" s="952"/>
      <c r="AO113" s="952"/>
      <c r="AP113" s="952"/>
      <c r="AQ113" s="952"/>
      <c r="AR113" s="952"/>
      <c r="AS113" s="952"/>
      <c r="AT113" s="953"/>
      <c r="AU113" s="875"/>
      <c r="AV113" s="961"/>
      <c r="AX113" s="954" t="s">
        <v>233</v>
      </c>
      <c r="AY113" s="955"/>
      <c r="AZ113" s="954" t="s">
        <v>2670</v>
      </c>
      <c r="BA113" s="955"/>
      <c r="BB113" s="769"/>
      <c r="BC113" s="806"/>
      <c r="BD113" s="57"/>
      <c r="BE113" s="222"/>
      <c r="BF113" s="107"/>
      <c r="BG113" s="57"/>
      <c r="BH113" s="107"/>
      <c r="BI113" s="107"/>
      <c r="BJ113" s="107"/>
      <c r="BK113" s="110"/>
      <c r="BL113" s="968" t="s">
        <v>5249</v>
      </c>
      <c r="BM113" s="969"/>
      <c r="BN113" s="970"/>
      <c r="BO113" s="110"/>
      <c r="BP113" s="961"/>
      <c r="BQ113" s="107"/>
      <c r="BR113" s="954" t="s">
        <v>233</v>
      </c>
      <c r="BS113" s="955"/>
      <c r="BT113" s="954" t="s">
        <v>2670</v>
      </c>
      <c r="BU113" s="955"/>
      <c r="BV113" s="769"/>
      <c r="BW113" s="806"/>
      <c r="BX113" s="57"/>
      <c r="BY113" s="222"/>
      <c r="BZ113" s="222"/>
      <c r="CA113" s="222"/>
      <c r="CB113" s="222"/>
      <c r="CC113" s="107"/>
      <c r="CD113" s="57"/>
    </row>
    <row r="114" spans="2:82" s="116" customFormat="1" ht="15.75" customHeight="1" x14ac:dyDescent="0.25">
      <c r="B114" s="116" t="s">
        <v>213</v>
      </c>
      <c r="F114" s="121" t="s">
        <v>206</v>
      </c>
      <c r="G114" s="122"/>
      <c r="H114" s="121" t="s">
        <v>211</v>
      </c>
      <c r="I114" s="122"/>
      <c r="J114" s="121" t="s">
        <v>216</v>
      </c>
      <c r="K114" s="122"/>
      <c r="L114" s="121" t="s">
        <v>205</v>
      </c>
      <c r="M114" s="122"/>
      <c r="N114" s="121" t="s">
        <v>214</v>
      </c>
      <c r="O114" s="122"/>
      <c r="P114" s="121" t="s">
        <v>209</v>
      </c>
      <c r="Q114" s="122"/>
      <c r="R114" s="121" t="s">
        <v>215</v>
      </c>
      <c r="S114" s="122"/>
      <c r="T114" s="121" t="s">
        <v>212</v>
      </c>
      <c r="U114" s="123"/>
      <c r="V114" s="971" t="s">
        <v>2674</v>
      </c>
      <c r="W114" s="972"/>
      <c r="X114" s="971" t="s">
        <v>2675</v>
      </c>
      <c r="Y114" s="972"/>
      <c r="Z114" s="110"/>
      <c r="AA114" s="121" t="s">
        <v>211</v>
      </c>
      <c r="AB114" s="122"/>
      <c r="AC114" s="121" t="s">
        <v>211</v>
      </c>
      <c r="AD114" s="122"/>
      <c r="AE114" s="121" t="s">
        <v>216</v>
      </c>
      <c r="AF114" s="122"/>
      <c r="AG114" s="121" t="s">
        <v>205</v>
      </c>
      <c r="AH114" s="122"/>
      <c r="AI114" s="121" t="s">
        <v>214</v>
      </c>
      <c r="AJ114" s="122"/>
      <c r="AK114" s="121" t="s">
        <v>209</v>
      </c>
      <c r="AL114" s="122"/>
      <c r="AM114" s="121" t="s">
        <v>215</v>
      </c>
      <c r="AN114" s="122"/>
      <c r="AO114" s="121" t="s">
        <v>212</v>
      </c>
      <c r="AP114" s="122"/>
      <c r="AQ114" s="971" t="s">
        <v>2674</v>
      </c>
      <c r="AR114" s="972"/>
      <c r="AS114" s="971" t="s">
        <v>2675</v>
      </c>
      <c r="AT114" s="972"/>
      <c r="AV114" s="961"/>
      <c r="AX114" s="762" t="s">
        <v>221</v>
      </c>
      <c r="AY114" s="780" t="s">
        <v>23</v>
      </c>
      <c r="AZ114" s="762" t="s">
        <v>221</v>
      </c>
      <c r="BA114" s="780" t="s">
        <v>23</v>
      </c>
      <c r="BB114" s="156"/>
      <c r="BC114" s="156"/>
      <c r="BD114" s="57"/>
      <c r="BE114" s="222"/>
      <c r="BF114" s="107"/>
      <c r="BG114" s="57"/>
      <c r="BH114" s="107"/>
      <c r="BJ114" s="107"/>
      <c r="BK114" s="110"/>
      <c r="BL114" s="788" t="s">
        <v>1</v>
      </c>
      <c r="BM114" s="762" t="s">
        <v>221</v>
      </c>
      <c r="BN114" s="780" t="s">
        <v>23</v>
      </c>
      <c r="BO114" s="110"/>
      <c r="BP114" s="961"/>
      <c r="BQ114" s="107"/>
      <c r="BR114" s="762" t="s">
        <v>221</v>
      </c>
      <c r="BS114" s="780" t="s">
        <v>23</v>
      </c>
      <c r="BT114" s="762" t="s">
        <v>221</v>
      </c>
      <c r="BU114" s="780" t="s">
        <v>23</v>
      </c>
      <c r="BV114" s="156"/>
      <c r="BW114" s="156"/>
      <c r="BX114" s="57"/>
      <c r="BY114" s="222"/>
      <c r="BZ114" s="222"/>
      <c r="CA114" s="222"/>
      <c r="CB114" s="222"/>
      <c r="CC114" s="107"/>
      <c r="CD114" s="57"/>
    </row>
    <row r="115" spans="2:82" s="116" customFormat="1" ht="15.75" customHeight="1" x14ac:dyDescent="0.25">
      <c r="F115" s="121"/>
      <c r="G115" s="122"/>
      <c r="H115" s="131"/>
      <c r="I115" s="122"/>
      <c r="J115" s="121"/>
      <c r="K115" s="122"/>
      <c r="L115" s="131"/>
      <c r="M115" s="122"/>
      <c r="N115" s="121"/>
      <c r="O115" s="122"/>
      <c r="P115" s="121"/>
      <c r="Q115" s="122"/>
      <c r="R115" s="121"/>
      <c r="S115" s="122"/>
      <c r="T115" s="121"/>
      <c r="U115" s="123"/>
      <c r="V115" s="156"/>
      <c r="W115" s="761"/>
      <c r="X115" s="132"/>
      <c r="Y115" s="761"/>
      <c r="Z115" s="110"/>
      <c r="AA115" s="121"/>
      <c r="AB115" s="122"/>
      <c r="AC115" s="121"/>
      <c r="AD115" s="122"/>
      <c r="AE115" s="131"/>
      <c r="AF115" s="122"/>
      <c r="AG115" s="121"/>
      <c r="AH115" s="122"/>
      <c r="AI115" s="131"/>
      <c r="AJ115" s="122"/>
      <c r="AK115" s="121"/>
      <c r="AL115" s="122"/>
      <c r="AM115" s="121"/>
      <c r="AN115" s="122"/>
      <c r="AO115" s="121"/>
      <c r="AP115" s="122"/>
      <c r="AQ115" s="132"/>
      <c r="AR115" s="761"/>
      <c r="AS115" s="156"/>
      <c r="AT115" s="761"/>
      <c r="AV115" s="961"/>
      <c r="AX115" s="700"/>
      <c r="AY115" s="781" t="str">
        <f>Index!$L$4</f>
        <v>€</v>
      </c>
      <c r="AZ115" s="700"/>
      <c r="BA115" s="781" t="str">
        <f>Index!$L$4</f>
        <v>€</v>
      </c>
      <c r="BB115" s="156"/>
      <c r="BC115" s="156"/>
      <c r="BD115" s="57"/>
      <c r="BE115" s="222"/>
      <c r="BF115" s="107"/>
      <c r="BG115" s="57"/>
      <c r="BH115" s="107"/>
      <c r="BJ115" s="107"/>
      <c r="BK115" s="110"/>
      <c r="BL115" s="701"/>
      <c r="BM115" s="700"/>
      <c r="BN115" s="781" t="str">
        <f>Index!$L$4</f>
        <v>€</v>
      </c>
      <c r="BO115" s="110"/>
      <c r="BP115" s="961"/>
      <c r="BQ115" s="107"/>
      <c r="BR115" s="700"/>
      <c r="BS115" s="781" t="str">
        <f>Index!$L$4</f>
        <v>€</v>
      </c>
      <c r="BT115" s="700"/>
      <c r="BU115" s="781" t="str">
        <f>Index!$L$4</f>
        <v>€</v>
      </c>
      <c r="BV115" s="156"/>
      <c r="BW115" s="156"/>
      <c r="BX115" s="57"/>
      <c r="BY115" s="222"/>
      <c r="BZ115" s="222"/>
      <c r="CA115" s="222"/>
      <c r="CB115" s="222"/>
      <c r="CC115" s="107"/>
      <c r="CD115" s="57"/>
    </row>
    <row r="116" spans="2:82" ht="15" customHeight="1" x14ac:dyDescent="0.25">
      <c r="B116" s="269" t="s">
        <v>210</v>
      </c>
      <c r="C116" s="702">
        <f>16/9</f>
        <v>1.7777777777777777</v>
      </c>
      <c r="F116" s="165">
        <v>190</v>
      </c>
      <c r="G116" s="197" t="s">
        <v>207</v>
      </c>
      <c r="H116" s="170">
        <f t="shared" ref="H116:H126" si="57">ROUND(F116/$C116,0)</f>
        <v>107</v>
      </c>
      <c r="I116" s="197" t="s">
        <v>207</v>
      </c>
      <c r="J116" s="694" t="str">
        <f t="shared" ref="J116:J126" si="58">H116&amp;" x "&amp;F116</f>
        <v>107 x 190</v>
      </c>
      <c r="K116" s="197" t="s">
        <v>207</v>
      </c>
      <c r="L116" s="216">
        <f t="shared" ref="L116:L126" si="59">F116+(2*P116)</f>
        <v>200</v>
      </c>
      <c r="M116" s="197" t="s">
        <v>207</v>
      </c>
      <c r="N116" s="196">
        <f t="shared" ref="N116:N126" si="60">H116+P116+R116</f>
        <v>117</v>
      </c>
      <c r="O116" s="197" t="s">
        <v>207</v>
      </c>
      <c r="P116" s="196">
        <v>5</v>
      </c>
      <c r="Q116" s="197" t="s">
        <v>207</v>
      </c>
      <c r="R116" s="165">
        <v>5</v>
      </c>
      <c r="S116" s="166" t="s">
        <v>207</v>
      </c>
      <c r="T116" s="165">
        <f t="shared" ref="T116:T126" si="61">ROUND(SQRT((F116^2)+(H116^2)),0)</f>
        <v>218</v>
      </c>
      <c r="U116" s="166" t="s">
        <v>207</v>
      </c>
      <c r="V116" s="167">
        <f>X116+30</f>
        <v>2178</v>
      </c>
      <c r="W116" s="166" t="s">
        <v>2676</v>
      </c>
      <c r="X116" s="165">
        <f>(F116*10)+248</f>
        <v>2148</v>
      </c>
      <c r="Y116" s="166" t="s">
        <v>2676</v>
      </c>
      <c r="AA116" s="196">
        <f t="shared" ref="AA116:AA126" si="62">ROUND(F116/$B$2,1)</f>
        <v>74.8</v>
      </c>
      <c r="AB116" s="197" t="s">
        <v>208</v>
      </c>
      <c r="AC116" s="196">
        <f t="shared" ref="AC116:AC126" si="63">ROUND(H116/$B$2,1)</f>
        <v>42.1</v>
      </c>
      <c r="AD116" s="197" t="s">
        <v>208</v>
      </c>
      <c r="AE116" s="170" t="str">
        <f>AC116&amp;" x "&amp;AA116</f>
        <v>42.1 x 74.8</v>
      </c>
      <c r="AF116" s="197" t="s">
        <v>208</v>
      </c>
      <c r="AG116" s="196">
        <f t="shared" ref="AG116:AG126" si="64">ROUND(L116/$B$2,1)</f>
        <v>78.7</v>
      </c>
      <c r="AH116" s="197" t="s">
        <v>208</v>
      </c>
      <c r="AI116" s="216">
        <f t="shared" ref="AI116:AI126" si="65">ROUND(N116/$B$2,1)</f>
        <v>46.1</v>
      </c>
      <c r="AJ116" s="197" t="s">
        <v>208</v>
      </c>
      <c r="AK116" s="196">
        <f t="shared" ref="AK116:AK126" si="66">ROUND(P116/$B$2,1)</f>
        <v>2</v>
      </c>
      <c r="AL116" s="197" t="s">
        <v>208</v>
      </c>
      <c r="AM116" s="196">
        <f t="shared" ref="AM116:AM126" si="67">ROUND(R116/$B$2,1)</f>
        <v>2</v>
      </c>
      <c r="AN116" s="197" t="s">
        <v>208</v>
      </c>
      <c r="AO116" s="165">
        <f>ROUND(SQRT((AA116^2)+(AC116^2)),0)</f>
        <v>86</v>
      </c>
      <c r="AP116" s="166" t="s">
        <v>208</v>
      </c>
      <c r="AQ116" s="165">
        <f t="shared" ref="AQ116:AQ126" si="68">ROUND((V116/10)/$B$2,1)</f>
        <v>85.7</v>
      </c>
      <c r="AR116" s="166" t="s">
        <v>208</v>
      </c>
      <c r="AS116" s="167">
        <f t="shared" ref="AS116:AS126" si="69">ROUND((X116/10)/$B$2,1)</f>
        <v>84.6</v>
      </c>
      <c r="AT116" s="166" t="s">
        <v>208</v>
      </c>
      <c r="AV116" s="961"/>
      <c r="AX116" s="171">
        <v>10101743</v>
      </c>
      <c r="AY116" s="172">
        <f>IF(Index!$L$4="€",VLOOKUP(AX116,ERP!$A:$CL,5,0),IF(Index!$L$4="$",VLOOKUP(AX116,ERP!$A:$CL,7,0),IF(Index!$L$4="CHF",VLOOKUP(AX116,ERP!$A:$CL,9,0),IF(Index!$L$4="£",VLOOKUP(AX116,ERP!$A:$CL,11,0),""))))</f>
        <v>2053</v>
      </c>
      <c r="AZ116" s="171">
        <v>10141743</v>
      </c>
      <c r="BA116" s="172">
        <f>IF(Index!$L$4="€",VLOOKUP(AZ116,ERP!$A:$CL,5,0),IF(Index!$L$4="$",VLOOKUP(AZ116,ERP!$A:$CL,7,0),IF(Index!$L$4="CHF",VLOOKUP(AZ116,ERP!$A:$CL,9,0),IF(Index!$L$4="£",VLOOKUP(AZ116,ERP!$A:$CL,11,0),""))))</f>
        <v>2053</v>
      </c>
      <c r="BB116" s="156"/>
      <c r="BC116" s="150"/>
      <c r="BE116" s="222"/>
      <c r="BF116" s="128"/>
      <c r="BG116" s="222"/>
      <c r="BI116" s="222"/>
      <c r="BK116" s="110"/>
      <c r="BL116" s="256" t="s">
        <v>173</v>
      </c>
      <c r="BM116" s="244">
        <v>10800204</v>
      </c>
      <c r="BN116" s="237">
        <f>IF(Index!$L$4="€",VLOOKUP(BM116,ERP!$A:$CL,5,0),IF(Index!$L$4="$",VLOOKUP(BM116,ERP!$A:$CL,7,0),IF(Index!$L$4="CHF",VLOOKUP(BM116,ERP!$A:$CL,9,0),IF(Index!$L$4="£",VLOOKUP(BM116,ERP!$A:$CL,11,0),""))))</f>
        <v>515</v>
      </c>
      <c r="BO116" s="110"/>
      <c r="BP116" s="961"/>
      <c r="BR116" s="171">
        <v>10105743</v>
      </c>
      <c r="BS116" s="172">
        <f>IF(Index!$L$4="€",VLOOKUP(BR116,ERP!$A:$CL,5,0),IF(Index!$L$4="$",VLOOKUP(BR116,ERP!$A:$CL,7,0),IF(Index!$L$4="CHF",VLOOKUP(BR116,ERP!$A:$CL,9,0),IF(Index!$L$4="£",VLOOKUP(BR116,ERP!$A:$CL,11,0),""))))</f>
        <v>1612</v>
      </c>
      <c r="BT116" s="171">
        <v>10145743</v>
      </c>
      <c r="BU116" s="172">
        <f>IF(Index!$L$4="€",VLOOKUP(BT116,ERP!$A:$CL,5,0),IF(Index!$L$4="$",VLOOKUP(BT116,ERP!$A:$CL,7,0),IF(Index!$L$4="CHF",VLOOKUP(BT116,ERP!$A:$CL,9,0),IF(Index!$L$4="£",VLOOKUP(BT116,ERP!$A:$CL,11,0),""))))</f>
        <v>1612</v>
      </c>
      <c r="BV116" s="156"/>
      <c r="BW116" s="150"/>
      <c r="BX116" s="57"/>
      <c r="BY116" s="222"/>
      <c r="BZ116" s="128"/>
      <c r="CA116" s="222"/>
      <c r="CB116" s="222"/>
      <c r="CD116" s="57"/>
    </row>
    <row r="117" spans="2:82" ht="12.75" customHeight="1" x14ac:dyDescent="0.25">
      <c r="B117" s="269" t="s">
        <v>210</v>
      </c>
      <c r="C117" s="702">
        <f t="shared" ref="C117:C126" si="70">16/9</f>
        <v>1.7777777777777777</v>
      </c>
      <c r="F117" s="136">
        <v>210</v>
      </c>
      <c r="G117" s="151" t="s">
        <v>207</v>
      </c>
      <c r="H117" s="131">
        <f t="shared" si="57"/>
        <v>118</v>
      </c>
      <c r="I117" s="151" t="s">
        <v>207</v>
      </c>
      <c r="J117" s="695" t="str">
        <f t="shared" si="58"/>
        <v>118 x 210</v>
      </c>
      <c r="K117" s="151" t="s">
        <v>207</v>
      </c>
      <c r="L117" s="107">
        <f t="shared" si="59"/>
        <v>220</v>
      </c>
      <c r="M117" s="151" t="s">
        <v>207</v>
      </c>
      <c r="N117" s="153">
        <f t="shared" si="60"/>
        <v>128</v>
      </c>
      <c r="O117" s="151" t="s">
        <v>207</v>
      </c>
      <c r="P117" s="153">
        <v>5</v>
      </c>
      <c r="Q117" s="151" t="s">
        <v>207</v>
      </c>
      <c r="R117" s="130">
        <v>5</v>
      </c>
      <c r="S117" s="122" t="s">
        <v>207</v>
      </c>
      <c r="T117" s="130">
        <f t="shared" si="61"/>
        <v>241</v>
      </c>
      <c r="U117" s="122" t="s">
        <v>207</v>
      </c>
      <c r="V117" s="110">
        <f t="shared" ref="V117:V126" si="71">X117+30</f>
        <v>2378</v>
      </c>
      <c r="W117" s="122" t="s">
        <v>2676</v>
      </c>
      <c r="X117" s="130">
        <f t="shared" ref="X117:X126" si="72">(F117*10)+248</f>
        <v>2348</v>
      </c>
      <c r="Y117" s="122" t="s">
        <v>2676</v>
      </c>
      <c r="AA117" s="153">
        <f t="shared" si="62"/>
        <v>82.7</v>
      </c>
      <c r="AB117" s="151" t="s">
        <v>208</v>
      </c>
      <c r="AC117" s="153">
        <f t="shared" si="63"/>
        <v>46.5</v>
      </c>
      <c r="AD117" s="151" t="s">
        <v>208</v>
      </c>
      <c r="AE117" s="131" t="str">
        <f t="shared" ref="AE117:AE126" si="73">AC117&amp;" x "&amp;AA117</f>
        <v>46.5 x 82.7</v>
      </c>
      <c r="AF117" s="151" t="s">
        <v>208</v>
      </c>
      <c r="AG117" s="153">
        <f t="shared" si="64"/>
        <v>86.6</v>
      </c>
      <c r="AH117" s="151" t="s">
        <v>208</v>
      </c>
      <c r="AI117" s="107">
        <f t="shared" si="65"/>
        <v>50.4</v>
      </c>
      <c r="AJ117" s="151" t="s">
        <v>208</v>
      </c>
      <c r="AK117" s="153">
        <f t="shared" si="66"/>
        <v>2</v>
      </c>
      <c r="AL117" s="151" t="s">
        <v>208</v>
      </c>
      <c r="AM117" s="153">
        <f t="shared" si="67"/>
        <v>2</v>
      </c>
      <c r="AN117" s="151" t="s">
        <v>208</v>
      </c>
      <c r="AO117" s="130">
        <f t="shared" ref="AO117:AO126" si="74">ROUND(SQRT((AA117^2)+(AC117^2)),0)</f>
        <v>95</v>
      </c>
      <c r="AP117" s="122" t="s">
        <v>208</v>
      </c>
      <c r="AQ117" s="130">
        <f t="shared" si="68"/>
        <v>93.6</v>
      </c>
      <c r="AR117" s="122" t="s">
        <v>208</v>
      </c>
      <c r="AS117" s="110">
        <f t="shared" si="69"/>
        <v>92.4</v>
      </c>
      <c r="AT117" s="122" t="s">
        <v>208</v>
      </c>
      <c r="AV117" s="961"/>
      <c r="AX117" s="138">
        <v>10101744</v>
      </c>
      <c r="AY117" s="126">
        <f>IF(Index!$L$4="€",VLOOKUP(AX117,ERP!$A:$CL,5,0),IF(Index!$L$4="$",VLOOKUP(AX117,ERP!$A:$CL,7,0),IF(Index!$L$4="CHF",VLOOKUP(AX117,ERP!$A:$CL,9,0),IF(Index!$L$4="£",VLOOKUP(AX117,ERP!$A:$CL,11,0),""))))</f>
        <v>2188</v>
      </c>
      <c r="AZ117" s="138">
        <v>10141744</v>
      </c>
      <c r="BA117" s="126">
        <f>IF(Index!$L$4="€",VLOOKUP(AZ117,ERP!$A:$CL,5,0),IF(Index!$L$4="$",VLOOKUP(AZ117,ERP!$A:$CL,7,0),IF(Index!$L$4="CHF",VLOOKUP(AZ117,ERP!$A:$CL,9,0),IF(Index!$L$4="£",VLOOKUP(AZ117,ERP!$A:$CL,11,0),""))))</f>
        <v>2188</v>
      </c>
      <c r="BB117" s="156"/>
      <c r="BC117" s="150"/>
      <c r="BE117" s="222"/>
      <c r="BF117" s="228"/>
      <c r="BG117" s="222"/>
      <c r="BI117" s="225"/>
      <c r="BK117" s="110"/>
      <c r="BL117" s="135" t="s">
        <v>174</v>
      </c>
      <c r="BM117" s="136">
        <v>10800205</v>
      </c>
      <c r="BN117" s="137">
        <f>IF(Index!$L$4="€",VLOOKUP(BM117,ERP!$A:$CL,5,0),IF(Index!$L$4="$",VLOOKUP(BM117,ERP!$A:$CL,7,0),IF(Index!$L$4="CHF",VLOOKUP(BM117,ERP!$A:$CL,9,0),IF(Index!$L$4="£",VLOOKUP(BM117,ERP!$A:$CL,11,0),""))))</f>
        <v>515</v>
      </c>
      <c r="BO117" s="110"/>
      <c r="BP117" s="961"/>
      <c r="BR117" s="138">
        <v>10105744</v>
      </c>
      <c r="BS117" s="126">
        <f>IF(Index!$L$4="€",VLOOKUP(BR117,ERP!$A:$CL,5,0),IF(Index!$L$4="$",VLOOKUP(BR117,ERP!$A:$CL,7,0),IF(Index!$L$4="CHF",VLOOKUP(BR117,ERP!$A:$CL,9,0),IF(Index!$L$4="£",VLOOKUP(BR117,ERP!$A:$CL,11,0),""))))</f>
        <v>1748</v>
      </c>
      <c r="BT117" s="138">
        <v>10145744</v>
      </c>
      <c r="BU117" s="126">
        <f>IF(Index!$L$4="€",VLOOKUP(BT117,ERP!$A:$CL,5,0),IF(Index!$L$4="$",VLOOKUP(BT117,ERP!$A:$CL,7,0),IF(Index!$L$4="CHF",VLOOKUP(BT117,ERP!$A:$CL,9,0),IF(Index!$L$4="£",VLOOKUP(BT117,ERP!$A:$CL,11,0),""))))</f>
        <v>1748</v>
      </c>
      <c r="BV117" s="156"/>
      <c r="BW117" s="150"/>
      <c r="BX117" s="57"/>
      <c r="BY117" s="222"/>
      <c r="BZ117" s="228"/>
      <c r="CA117" s="225"/>
      <c r="CB117" s="222"/>
      <c r="CD117" s="57"/>
    </row>
    <row r="118" spans="2:82" ht="12.75" customHeight="1" x14ac:dyDescent="0.25">
      <c r="B118" s="269" t="s">
        <v>210</v>
      </c>
      <c r="C118" s="702">
        <f t="shared" si="70"/>
        <v>1.7777777777777777</v>
      </c>
      <c r="F118" s="178">
        <v>230</v>
      </c>
      <c r="G118" s="175" t="s">
        <v>207</v>
      </c>
      <c r="H118" s="181">
        <f t="shared" si="57"/>
        <v>129</v>
      </c>
      <c r="I118" s="175" t="s">
        <v>207</v>
      </c>
      <c r="J118" s="696" t="str">
        <f t="shared" si="58"/>
        <v>129 x 230</v>
      </c>
      <c r="K118" s="175" t="s">
        <v>207</v>
      </c>
      <c r="L118" s="217">
        <f t="shared" si="59"/>
        <v>240</v>
      </c>
      <c r="M118" s="175" t="s">
        <v>207</v>
      </c>
      <c r="N118" s="174">
        <f t="shared" si="60"/>
        <v>139</v>
      </c>
      <c r="O118" s="175" t="s">
        <v>207</v>
      </c>
      <c r="P118" s="174">
        <v>5</v>
      </c>
      <c r="Q118" s="175" t="s">
        <v>207</v>
      </c>
      <c r="R118" s="178">
        <v>5</v>
      </c>
      <c r="S118" s="179" t="s">
        <v>207</v>
      </c>
      <c r="T118" s="178">
        <f t="shared" si="61"/>
        <v>264</v>
      </c>
      <c r="U118" s="179" t="s">
        <v>207</v>
      </c>
      <c r="V118" s="169">
        <f t="shared" si="71"/>
        <v>2578</v>
      </c>
      <c r="W118" s="179" t="s">
        <v>2676</v>
      </c>
      <c r="X118" s="178">
        <f t="shared" si="72"/>
        <v>2548</v>
      </c>
      <c r="Y118" s="179" t="s">
        <v>2676</v>
      </c>
      <c r="AA118" s="174">
        <f t="shared" si="62"/>
        <v>90.6</v>
      </c>
      <c r="AB118" s="175" t="s">
        <v>208</v>
      </c>
      <c r="AC118" s="174">
        <f t="shared" si="63"/>
        <v>50.8</v>
      </c>
      <c r="AD118" s="175" t="s">
        <v>208</v>
      </c>
      <c r="AE118" s="181" t="str">
        <f t="shared" si="73"/>
        <v>50.8 x 90.6</v>
      </c>
      <c r="AF118" s="175" t="s">
        <v>208</v>
      </c>
      <c r="AG118" s="174">
        <f t="shared" si="64"/>
        <v>94.5</v>
      </c>
      <c r="AH118" s="175" t="s">
        <v>208</v>
      </c>
      <c r="AI118" s="217">
        <f t="shared" si="65"/>
        <v>54.7</v>
      </c>
      <c r="AJ118" s="175" t="s">
        <v>208</v>
      </c>
      <c r="AK118" s="174">
        <f t="shared" si="66"/>
        <v>2</v>
      </c>
      <c r="AL118" s="175" t="s">
        <v>208</v>
      </c>
      <c r="AM118" s="174">
        <f t="shared" si="67"/>
        <v>2</v>
      </c>
      <c r="AN118" s="175" t="s">
        <v>208</v>
      </c>
      <c r="AO118" s="178">
        <f t="shared" si="74"/>
        <v>104</v>
      </c>
      <c r="AP118" s="179" t="s">
        <v>208</v>
      </c>
      <c r="AQ118" s="178">
        <f t="shared" si="68"/>
        <v>101.5</v>
      </c>
      <c r="AR118" s="179" t="s">
        <v>208</v>
      </c>
      <c r="AS118" s="169">
        <f t="shared" si="69"/>
        <v>100.3</v>
      </c>
      <c r="AT118" s="179" t="s">
        <v>208</v>
      </c>
      <c r="AV118" s="961"/>
      <c r="AX118" s="182">
        <v>10101745</v>
      </c>
      <c r="AY118" s="173">
        <f>IF(Index!$L$4="€",VLOOKUP(AX118,ERP!$A:$CL,5,0),IF(Index!$L$4="$",VLOOKUP(AX118,ERP!$A:$CL,7,0),IF(Index!$L$4="CHF",VLOOKUP(AX118,ERP!$A:$CL,9,0),IF(Index!$L$4="£",VLOOKUP(AX118,ERP!$A:$CL,11,0),""))))</f>
        <v>2350</v>
      </c>
      <c r="AZ118" s="182">
        <v>10141745</v>
      </c>
      <c r="BA118" s="173">
        <f>IF(Index!$L$4="€",VLOOKUP(AZ118,ERP!$A:$CL,5,0),IF(Index!$L$4="$",VLOOKUP(AZ118,ERP!$A:$CL,7,0),IF(Index!$L$4="CHF",VLOOKUP(AZ118,ERP!$A:$CL,9,0),IF(Index!$L$4="£",VLOOKUP(AZ118,ERP!$A:$CL,11,0),""))))</f>
        <v>2350</v>
      </c>
      <c r="BB118" s="156"/>
      <c r="BC118" s="150"/>
      <c r="BE118" s="222"/>
      <c r="BF118" s="228"/>
      <c r="BG118" s="222"/>
      <c r="BI118" s="225"/>
      <c r="BK118" s="110"/>
      <c r="BL118" s="257" t="s">
        <v>175</v>
      </c>
      <c r="BM118" s="248">
        <v>10800206</v>
      </c>
      <c r="BN118" s="236">
        <f>IF(Index!$L$4="€",VLOOKUP(BM118,ERP!$A:$CL,5,0),IF(Index!$L$4="$",VLOOKUP(BM118,ERP!$A:$CL,7,0),IF(Index!$L$4="CHF",VLOOKUP(BM118,ERP!$A:$CL,9,0),IF(Index!$L$4="£",VLOOKUP(BM118,ERP!$A:$CL,11,0),""))))</f>
        <v>515</v>
      </c>
      <c r="BO118" s="110"/>
      <c r="BP118" s="961"/>
      <c r="BR118" s="182">
        <v>10105745</v>
      </c>
      <c r="BS118" s="173">
        <f>IF(Index!$L$4="€",VLOOKUP(BR118,ERP!$A:$CL,5,0),IF(Index!$L$4="$",VLOOKUP(BR118,ERP!$A:$CL,7,0),IF(Index!$L$4="CHF",VLOOKUP(BR118,ERP!$A:$CL,9,0),IF(Index!$L$4="£",VLOOKUP(BR118,ERP!$A:$CL,11,0),""))))</f>
        <v>1911</v>
      </c>
      <c r="BT118" s="182">
        <v>10145745</v>
      </c>
      <c r="BU118" s="173">
        <f>IF(Index!$L$4="€",VLOOKUP(BT118,ERP!$A:$CL,5,0),IF(Index!$L$4="$",VLOOKUP(BT118,ERP!$A:$CL,7,0),IF(Index!$L$4="CHF",VLOOKUP(BT118,ERP!$A:$CL,9,0),IF(Index!$L$4="£",VLOOKUP(BT118,ERP!$A:$CL,11,0),""))))</f>
        <v>1911</v>
      </c>
      <c r="BV118" s="156"/>
      <c r="BW118" s="150"/>
      <c r="BX118" s="57"/>
      <c r="BY118" s="222"/>
      <c r="BZ118" s="228"/>
      <c r="CA118" s="225"/>
      <c r="CB118" s="222"/>
      <c r="CD118" s="57"/>
    </row>
    <row r="119" spans="2:82" ht="12.75" customHeight="1" x14ac:dyDescent="0.25">
      <c r="B119" s="269" t="s">
        <v>210</v>
      </c>
      <c r="C119" s="702">
        <f t="shared" si="70"/>
        <v>1.7777777777777777</v>
      </c>
      <c r="F119" s="136">
        <v>250</v>
      </c>
      <c r="G119" s="151" t="s">
        <v>207</v>
      </c>
      <c r="H119" s="131">
        <f t="shared" si="57"/>
        <v>141</v>
      </c>
      <c r="I119" s="151" t="s">
        <v>207</v>
      </c>
      <c r="J119" s="695" t="str">
        <f t="shared" si="58"/>
        <v>141 x 250</v>
      </c>
      <c r="K119" s="151" t="s">
        <v>207</v>
      </c>
      <c r="L119" s="107">
        <f t="shared" si="59"/>
        <v>260</v>
      </c>
      <c r="M119" s="151" t="s">
        <v>207</v>
      </c>
      <c r="N119" s="153">
        <f t="shared" si="60"/>
        <v>151</v>
      </c>
      <c r="O119" s="151" t="s">
        <v>207</v>
      </c>
      <c r="P119" s="153">
        <v>5</v>
      </c>
      <c r="Q119" s="151" t="s">
        <v>207</v>
      </c>
      <c r="R119" s="130">
        <v>5</v>
      </c>
      <c r="S119" s="122" t="s">
        <v>207</v>
      </c>
      <c r="T119" s="130">
        <f t="shared" si="61"/>
        <v>287</v>
      </c>
      <c r="U119" s="122" t="s">
        <v>207</v>
      </c>
      <c r="V119" s="110">
        <f t="shared" si="71"/>
        <v>2778</v>
      </c>
      <c r="W119" s="122" t="s">
        <v>2676</v>
      </c>
      <c r="X119" s="130">
        <f t="shared" si="72"/>
        <v>2748</v>
      </c>
      <c r="Y119" s="122" t="s">
        <v>2676</v>
      </c>
      <c r="AA119" s="153">
        <f t="shared" si="62"/>
        <v>98.4</v>
      </c>
      <c r="AB119" s="151" t="s">
        <v>208</v>
      </c>
      <c r="AC119" s="153">
        <f t="shared" si="63"/>
        <v>55.5</v>
      </c>
      <c r="AD119" s="151" t="s">
        <v>208</v>
      </c>
      <c r="AE119" s="131" t="str">
        <f t="shared" si="73"/>
        <v>55.5 x 98.4</v>
      </c>
      <c r="AF119" s="151" t="s">
        <v>208</v>
      </c>
      <c r="AG119" s="153">
        <f t="shared" si="64"/>
        <v>102.4</v>
      </c>
      <c r="AH119" s="151" t="s">
        <v>208</v>
      </c>
      <c r="AI119" s="107">
        <f t="shared" si="65"/>
        <v>59.4</v>
      </c>
      <c r="AJ119" s="151" t="s">
        <v>208</v>
      </c>
      <c r="AK119" s="153">
        <f t="shared" si="66"/>
        <v>2</v>
      </c>
      <c r="AL119" s="151" t="s">
        <v>208</v>
      </c>
      <c r="AM119" s="153">
        <f t="shared" si="67"/>
        <v>2</v>
      </c>
      <c r="AN119" s="151" t="s">
        <v>208</v>
      </c>
      <c r="AO119" s="130">
        <f t="shared" si="74"/>
        <v>113</v>
      </c>
      <c r="AP119" s="122" t="s">
        <v>208</v>
      </c>
      <c r="AQ119" s="130">
        <f t="shared" si="68"/>
        <v>109.4</v>
      </c>
      <c r="AR119" s="122" t="s">
        <v>208</v>
      </c>
      <c r="AS119" s="110">
        <f t="shared" si="69"/>
        <v>108.2</v>
      </c>
      <c r="AT119" s="122" t="s">
        <v>208</v>
      </c>
      <c r="AV119" s="961"/>
      <c r="AX119" s="138">
        <v>10101746</v>
      </c>
      <c r="AY119" s="126">
        <f>IF(Index!$L$4="€",VLOOKUP(AX119,ERP!$A:$CL,5,0),IF(Index!$L$4="$",VLOOKUP(AX119,ERP!$A:$CL,7,0),IF(Index!$L$4="CHF",VLOOKUP(AX119,ERP!$A:$CL,9,0),IF(Index!$L$4="£",VLOOKUP(AX119,ERP!$A:$CL,11,0),""))))</f>
        <v>2536</v>
      </c>
      <c r="AZ119" s="138">
        <v>10141746</v>
      </c>
      <c r="BA119" s="126">
        <f>IF(Index!$L$4="€",VLOOKUP(AZ119,ERP!$A:$CL,5,0),IF(Index!$L$4="$",VLOOKUP(AZ119,ERP!$A:$CL,7,0),IF(Index!$L$4="CHF",VLOOKUP(AZ119,ERP!$A:$CL,9,0),IF(Index!$L$4="£",VLOOKUP(AZ119,ERP!$A:$CL,11,0),""))))</f>
        <v>2536</v>
      </c>
      <c r="BB119" s="156"/>
      <c r="BC119" s="150"/>
      <c r="BE119" s="222"/>
      <c r="BF119" s="229"/>
      <c r="BG119" s="222" t="s">
        <v>2669</v>
      </c>
      <c r="BK119" s="110"/>
      <c r="BL119" s="135" t="s">
        <v>176</v>
      </c>
      <c r="BM119" s="136">
        <v>10800207</v>
      </c>
      <c r="BN119" s="137">
        <f>IF(Index!$L$4="€",VLOOKUP(BM119,ERP!$A:$CL,5,0),IF(Index!$L$4="$",VLOOKUP(BM119,ERP!$A:$CL,7,0),IF(Index!$L$4="CHF",VLOOKUP(BM119,ERP!$A:$CL,9,0),IF(Index!$L$4="£",VLOOKUP(BM119,ERP!$A:$CL,11,0),""))))</f>
        <v>515</v>
      </c>
      <c r="BO119" s="110"/>
      <c r="BP119" s="961"/>
      <c r="BR119" s="138">
        <v>10105746</v>
      </c>
      <c r="BS119" s="126">
        <f>IF(Index!$L$4="€",VLOOKUP(BR119,ERP!$A:$CL,5,0),IF(Index!$L$4="$",VLOOKUP(BR119,ERP!$A:$CL,7,0),IF(Index!$L$4="CHF",VLOOKUP(BR119,ERP!$A:$CL,9,0),IF(Index!$L$4="£",VLOOKUP(BR119,ERP!$A:$CL,11,0),""))))</f>
        <v>2096</v>
      </c>
      <c r="BT119" s="138">
        <v>10145746</v>
      </c>
      <c r="BU119" s="126">
        <f>IF(Index!$L$4="€",VLOOKUP(BT119,ERP!$A:$CL,5,0),IF(Index!$L$4="$",VLOOKUP(BT119,ERP!$A:$CL,7,0),IF(Index!$L$4="CHF",VLOOKUP(BT119,ERP!$A:$CL,9,0),IF(Index!$L$4="£",VLOOKUP(BT119,ERP!$A:$CL,11,0),""))))</f>
        <v>2096</v>
      </c>
      <c r="BV119" s="156"/>
      <c r="BW119" s="150"/>
      <c r="BX119" s="57"/>
      <c r="BY119" s="222"/>
      <c r="BZ119" s="229"/>
      <c r="CA119" s="222" t="s">
        <v>2669</v>
      </c>
      <c r="CB119" s="222"/>
      <c r="CD119" s="57"/>
    </row>
    <row r="120" spans="2:82" ht="12.75" customHeight="1" x14ac:dyDescent="0.25">
      <c r="B120" s="269" t="s">
        <v>210</v>
      </c>
      <c r="C120" s="702">
        <f t="shared" si="70"/>
        <v>1.7777777777777777</v>
      </c>
      <c r="F120" s="178">
        <v>270</v>
      </c>
      <c r="G120" s="175" t="s">
        <v>207</v>
      </c>
      <c r="H120" s="181">
        <f t="shared" si="57"/>
        <v>152</v>
      </c>
      <c r="I120" s="175" t="s">
        <v>207</v>
      </c>
      <c r="J120" s="696" t="str">
        <f t="shared" si="58"/>
        <v>152 x 270</v>
      </c>
      <c r="K120" s="175" t="s">
        <v>207</v>
      </c>
      <c r="L120" s="217">
        <f t="shared" si="59"/>
        <v>280</v>
      </c>
      <c r="M120" s="175" t="s">
        <v>207</v>
      </c>
      <c r="N120" s="174">
        <f t="shared" si="60"/>
        <v>162</v>
      </c>
      <c r="O120" s="175" t="s">
        <v>207</v>
      </c>
      <c r="P120" s="174">
        <v>5</v>
      </c>
      <c r="Q120" s="175" t="s">
        <v>207</v>
      </c>
      <c r="R120" s="178">
        <v>5</v>
      </c>
      <c r="S120" s="179" t="s">
        <v>207</v>
      </c>
      <c r="T120" s="178">
        <f t="shared" si="61"/>
        <v>310</v>
      </c>
      <c r="U120" s="179" t="s">
        <v>207</v>
      </c>
      <c r="V120" s="169">
        <f t="shared" si="71"/>
        <v>2978</v>
      </c>
      <c r="W120" s="179" t="s">
        <v>2676</v>
      </c>
      <c r="X120" s="178">
        <f t="shared" si="72"/>
        <v>2948</v>
      </c>
      <c r="Y120" s="179" t="s">
        <v>2676</v>
      </c>
      <c r="AA120" s="174">
        <f t="shared" si="62"/>
        <v>106.3</v>
      </c>
      <c r="AB120" s="175" t="s">
        <v>208</v>
      </c>
      <c r="AC120" s="174">
        <f t="shared" si="63"/>
        <v>59.8</v>
      </c>
      <c r="AD120" s="175" t="s">
        <v>208</v>
      </c>
      <c r="AE120" s="181" t="str">
        <f t="shared" si="73"/>
        <v>59.8 x 106.3</v>
      </c>
      <c r="AF120" s="175" t="s">
        <v>208</v>
      </c>
      <c r="AG120" s="174">
        <f t="shared" si="64"/>
        <v>110.2</v>
      </c>
      <c r="AH120" s="175" t="s">
        <v>208</v>
      </c>
      <c r="AI120" s="217">
        <f t="shared" si="65"/>
        <v>63.8</v>
      </c>
      <c r="AJ120" s="175" t="s">
        <v>208</v>
      </c>
      <c r="AK120" s="174">
        <f t="shared" si="66"/>
        <v>2</v>
      </c>
      <c r="AL120" s="175" t="s">
        <v>208</v>
      </c>
      <c r="AM120" s="174">
        <f t="shared" si="67"/>
        <v>2</v>
      </c>
      <c r="AN120" s="175" t="s">
        <v>208</v>
      </c>
      <c r="AO120" s="178">
        <f t="shared" si="74"/>
        <v>122</v>
      </c>
      <c r="AP120" s="179" t="s">
        <v>208</v>
      </c>
      <c r="AQ120" s="178">
        <f t="shared" si="68"/>
        <v>117.2</v>
      </c>
      <c r="AR120" s="179" t="s">
        <v>208</v>
      </c>
      <c r="AS120" s="169">
        <f t="shared" si="69"/>
        <v>116.1</v>
      </c>
      <c r="AT120" s="179" t="s">
        <v>208</v>
      </c>
      <c r="AV120" s="961"/>
      <c r="AX120" s="182">
        <v>10101747</v>
      </c>
      <c r="AY120" s="173">
        <f>IF(Index!$L$4="€",VLOOKUP(AX120,ERP!$A:$CL,5,0),IF(Index!$L$4="$",VLOOKUP(AX120,ERP!$A:$CL,7,0),IF(Index!$L$4="CHF",VLOOKUP(AX120,ERP!$A:$CL,9,0),IF(Index!$L$4="£",VLOOKUP(AX120,ERP!$A:$CL,11,0),""))))</f>
        <v>2747</v>
      </c>
      <c r="AZ120" s="182">
        <v>10141747</v>
      </c>
      <c r="BA120" s="173">
        <f>IF(Index!$L$4="€",VLOOKUP(AZ120,ERP!$A:$CL,5,0),IF(Index!$L$4="$",VLOOKUP(AZ120,ERP!$A:$CL,7,0),IF(Index!$L$4="CHF",VLOOKUP(AZ120,ERP!$A:$CL,9,0),IF(Index!$L$4="£",VLOOKUP(AZ120,ERP!$A:$CL,11,0),""))))</f>
        <v>2747</v>
      </c>
      <c r="BB120" s="156"/>
      <c r="BC120" s="150"/>
      <c r="BE120" s="222"/>
      <c r="BF120" s="136"/>
      <c r="BG120" s="225" t="s">
        <v>2671</v>
      </c>
      <c r="BK120" s="110"/>
      <c r="BL120" s="257" t="s">
        <v>177</v>
      </c>
      <c r="BM120" s="248">
        <v>10800208</v>
      </c>
      <c r="BN120" s="236">
        <f>IF(Index!$L$4="€",VLOOKUP(BM120,ERP!$A:$CL,5,0),IF(Index!$L$4="$",VLOOKUP(BM120,ERP!$A:$CL,7,0),IF(Index!$L$4="CHF",VLOOKUP(BM120,ERP!$A:$CL,9,0),IF(Index!$L$4="£",VLOOKUP(BM120,ERP!$A:$CL,11,0),""))))</f>
        <v>515</v>
      </c>
      <c r="BO120" s="110"/>
      <c r="BP120" s="961"/>
      <c r="BR120" s="182">
        <v>10105747</v>
      </c>
      <c r="BS120" s="173">
        <f>IF(Index!$L$4="€",VLOOKUP(BR120,ERP!$A:$CL,5,0),IF(Index!$L$4="$",VLOOKUP(BR120,ERP!$A:$CL,7,0),IF(Index!$L$4="CHF",VLOOKUP(BR120,ERP!$A:$CL,9,0),IF(Index!$L$4="£",VLOOKUP(BR120,ERP!$A:$CL,11,0),""))))</f>
        <v>2306</v>
      </c>
      <c r="BT120" s="182">
        <v>10145747</v>
      </c>
      <c r="BU120" s="173">
        <f>IF(Index!$L$4="€",VLOOKUP(BT120,ERP!$A:$CL,5,0),IF(Index!$L$4="$",VLOOKUP(BT120,ERP!$A:$CL,7,0),IF(Index!$L$4="CHF",VLOOKUP(BT120,ERP!$A:$CL,9,0),IF(Index!$L$4="£",VLOOKUP(BT120,ERP!$A:$CL,11,0),""))))</f>
        <v>2306</v>
      </c>
      <c r="BV120" s="156"/>
      <c r="BW120" s="150"/>
      <c r="BX120" s="57"/>
      <c r="BY120" s="222"/>
      <c r="BZ120" s="136"/>
      <c r="CA120" s="225" t="s">
        <v>2671</v>
      </c>
      <c r="CB120" s="222"/>
      <c r="CD120" s="57"/>
    </row>
    <row r="121" spans="2:82" ht="12.75" customHeight="1" x14ac:dyDescent="0.25">
      <c r="B121" s="269" t="s">
        <v>210</v>
      </c>
      <c r="C121" s="702">
        <f t="shared" si="70"/>
        <v>1.7777777777777777</v>
      </c>
      <c r="F121" s="136">
        <v>290</v>
      </c>
      <c r="G121" s="151" t="s">
        <v>207</v>
      </c>
      <c r="H121" s="131">
        <f t="shared" si="57"/>
        <v>163</v>
      </c>
      <c r="I121" s="151" t="s">
        <v>207</v>
      </c>
      <c r="J121" s="695" t="str">
        <f t="shared" si="58"/>
        <v>163 x 290</v>
      </c>
      <c r="K121" s="151" t="s">
        <v>207</v>
      </c>
      <c r="L121" s="107">
        <f t="shared" si="59"/>
        <v>300</v>
      </c>
      <c r="M121" s="151" t="s">
        <v>207</v>
      </c>
      <c r="N121" s="153">
        <f t="shared" si="60"/>
        <v>173</v>
      </c>
      <c r="O121" s="151" t="s">
        <v>207</v>
      </c>
      <c r="P121" s="153">
        <v>5</v>
      </c>
      <c r="Q121" s="151" t="s">
        <v>207</v>
      </c>
      <c r="R121" s="130">
        <v>5</v>
      </c>
      <c r="S121" s="122" t="s">
        <v>207</v>
      </c>
      <c r="T121" s="130">
        <f t="shared" si="61"/>
        <v>333</v>
      </c>
      <c r="U121" s="122" t="s">
        <v>207</v>
      </c>
      <c r="V121" s="110">
        <f t="shared" si="71"/>
        <v>3178</v>
      </c>
      <c r="W121" s="122" t="s">
        <v>2676</v>
      </c>
      <c r="X121" s="130">
        <f t="shared" si="72"/>
        <v>3148</v>
      </c>
      <c r="Y121" s="122" t="s">
        <v>2676</v>
      </c>
      <c r="AA121" s="153">
        <f t="shared" si="62"/>
        <v>114.2</v>
      </c>
      <c r="AB121" s="151" t="s">
        <v>208</v>
      </c>
      <c r="AC121" s="153">
        <f t="shared" si="63"/>
        <v>64.2</v>
      </c>
      <c r="AD121" s="151" t="s">
        <v>208</v>
      </c>
      <c r="AE121" s="131" t="str">
        <f t="shared" si="73"/>
        <v>64.2 x 114.2</v>
      </c>
      <c r="AF121" s="151" t="s">
        <v>208</v>
      </c>
      <c r="AG121" s="153">
        <f t="shared" si="64"/>
        <v>118.1</v>
      </c>
      <c r="AH121" s="151" t="s">
        <v>208</v>
      </c>
      <c r="AI121" s="107">
        <f t="shared" si="65"/>
        <v>68.099999999999994</v>
      </c>
      <c r="AJ121" s="151" t="s">
        <v>208</v>
      </c>
      <c r="AK121" s="153">
        <f t="shared" si="66"/>
        <v>2</v>
      </c>
      <c r="AL121" s="151" t="s">
        <v>208</v>
      </c>
      <c r="AM121" s="153">
        <f t="shared" si="67"/>
        <v>2</v>
      </c>
      <c r="AN121" s="151" t="s">
        <v>208</v>
      </c>
      <c r="AO121" s="130">
        <f t="shared" si="74"/>
        <v>131</v>
      </c>
      <c r="AP121" s="122" t="s">
        <v>208</v>
      </c>
      <c r="AQ121" s="130">
        <f t="shared" si="68"/>
        <v>125.1</v>
      </c>
      <c r="AR121" s="122" t="s">
        <v>208</v>
      </c>
      <c r="AS121" s="110">
        <f t="shared" si="69"/>
        <v>123.9</v>
      </c>
      <c r="AT121" s="122" t="s">
        <v>208</v>
      </c>
      <c r="AV121" s="961"/>
      <c r="AX121" s="138">
        <v>10101748</v>
      </c>
      <c r="AY121" s="126">
        <f>IF(Index!$L$4="€",VLOOKUP(AX121,ERP!$A:$CL,5,0),IF(Index!$L$4="$",VLOOKUP(AX121,ERP!$A:$CL,7,0),IF(Index!$L$4="CHF",VLOOKUP(AX121,ERP!$A:$CL,9,0),IF(Index!$L$4="£",VLOOKUP(AX121,ERP!$A:$CL,11,0),""))))</f>
        <v>2981</v>
      </c>
      <c r="AZ121" s="138">
        <v>10141748</v>
      </c>
      <c r="BA121" s="126">
        <f>IF(Index!$L$4="€",VLOOKUP(AZ121,ERP!$A:$CL,5,0),IF(Index!$L$4="$",VLOOKUP(AZ121,ERP!$A:$CL,7,0),IF(Index!$L$4="CHF",VLOOKUP(AZ121,ERP!$A:$CL,9,0),IF(Index!$L$4="£",VLOOKUP(AZ121,ERP!$A:$CL,11,0),""))))</f>
        <v>2981</v>
      </c>
      <c r="BB121" s="156"/>
      <c r="BC121" s="150"/>
      <c r="BE121" s="222"/>
      <c r="BF121" s="136"/>
      <c r="BG121" s="225" t="s">
        <v>2668</v>
      </c>
      <c r="BK121" s="110"/>
      <c r="BL121" s="135" t="s">
        <v>178</v>
      </c>
      <c r="BM121" s="136">
        <v>10800209</v>
      </c>
      <c r="BN121" s="137">
        <f>IF(Index!$L$4="€",VLOOKUP(BM121,ERP!$A:$CL,5,0),IF(Index!$L$4="$",VLOOKUP(BM121,ERP!$A:$CL,7,0),IF(Index!$L$4="CHF",VLOOKUP(BM121,ERP!$A:$CL,9,0),IF(Index!$L$4="£",VLOOKUP(BM121,ERP!$A:$CL,11,0),""))))</f>
        <v>515</v>
      </c>
      <c r="BO121" s="110"/>
      <c r="BP121" s="961"/>
      <c r="BR121" s="138">
        <v>10105748</v>
      </c>
      <c r="BS121" s="126">
        <f>IF(Index!$L$4="€",VLOOKUP(BR121,ERP!$A:$CL,5,0),IF(Index!$L$4="$",VLOOKUP(BR121,ERP!$A:$CL,7,0),IF(Index!$L$4="CHF",VLOOKUP(BR121,ERP!$A:$CL,9,0),IF(Index!$L$4="£",VLOOKUP(BR121,ERP!$A:$CL,11,0),""))))</f>
        <v>2542</v>
      </c>
      <c r="BT121" s="138">
        <v>10145748</v>
      </c>
      <c r="BU121" s="126">
        <f>IF(Index!$L$4="€",VLOOKUP(BT121,ERP!$A:$CL,5,0),IF(Index!$L$4="$",VLOOKUP(BT121,ERP!$A:$CL,7,0),IF(Index!$L$4="CHF",VLOOKUP(BT121,ERP!$A:$CL,9,0),IF(Index!$L$4="£",VLOOKUP(BT121,ERP!$A:$CL,11,0),""))))</f>
        <v>2542</v>
      </c>
      <c r="BV121" s="156"/>
      <c r="BW121" s="150"/>
      <c r="BX121" s="57"/>
      <c r="BY121" s="222"/>
      <c r="BZ121" s="136"/>
      <c r="CA121" s="225" t="s">
        <v>2668</v>
      </c>
      <c r="CB121" s="222"/>
      <c r="CD121" s="57"/>
    </row>
    <row r="122" spans="2:82" ht="12.75" customHeight="1" x14ac:dyDescent="0.25">
      <c r="B122" s="269" t="s">
        <v>210</v>
      </c>
      <c r="C122" s="702">
        <f t="shared" si="70"/>
        <v>1.7777777777777777</v>
      </c>
      <c r="F122" s="178">
        <v>310</v>
      </c>
      <c r="G122" s="175" t="s">
        <v>207</v>
      </c>
      <c r="H122" s="181">
        <f t="shared" si="57"/>
        <v>174</v>
      </c>
      <c r="I122" s="175" t="s">
        <v>207</v>
      </c>
      <c r="J122" s="696" t="str">
        <f t="shared" si="58"/>
        <v>174 x 310</v>
      </c>
      <c r="K122" s="175" t="s">
        <v>207</v>
      </c>
      <c r="L122" s="217">
        <f t="shared" si="59"/>
        <v>320</v>
      </c>
      <c r="M122" s="175" t="s">
        <v>207</v>
      </c>
      <c r="N122" s="174">
        <f t="shared" si="60"/>
        <v>184</v>
      </c>
      <c r="O122" s="175" t="s">
        <v>207</v>
      </c>
      <c r="P122" s="174">
        <v>5</v>
      </c>
      <c r="Q122" s="175" t="s">
        <v>207</v>
      </c>
      <c r="R122" s="178">
        <v>5</v>
      </c>
      <c r="S122" s="179" t="s">
        <v>207</v>
      </c>
      <c r="T122" s="178">
        <f t="shared" si="61"/>
        <v>355</v>
      </c>
      <c r="U122" s="179" t="s">
        <v>207</v>
      </c>
      <c r="V122" s="169">
        <f t="shared" si="71"/>
        <v>3378</v>
      </c>
      <c r="W122" s="179" t="s">
        <v>2676</v>
      </c>
      <c r="X122" s="178">
        <f t="shared" si="72"/>
        <v>3348</v>
      </c>
      <c r="Y122" s="179" t="s">
        <v>2676</v>
      </c>
      <c r="AA122" s="174">
        <f t="shared" si="62"/>
        <v>122</v>
      </c>
      <c r="AB122" s="175" t="s">
        <v>208</v>
      </c>
      <c r="AC122" s="174">
        <f t="shared" si="63"/>
        <v>68.5</v>
      </c>
      <c r="AD122" s="175" t="s">
        <v>208</v>
      </c>
      <c r="AE122" s="181" t="str">
        <f t="shared" si="73"/>
        <v>68.5 x 122</v>
      </c>
      <c r="AF122" s="175" t="s">
        <v>208</v>
      </c>
      <c r="AG122" s="174">
        <f t="shared" si="64"/>
        <v>126</v>
      </c>
      <c r="AH122" s="175" t="s">
        <v>208</v>
      </c>
      <c r="AI122" s="217">
        <f t="shared" si="65"/>
        <v>72.400000000000006</v>
      </c>
      <c r="AJ122" s="175" t="s">
        <v>208</v>
      </c>
      <c r="AK122" s="174">
        <f t="shared" si="66"/>
        <v>2</v>
      </c>
      <c r="AL122" s="175" t="s">
        <v>208</v>
      </c>
      <c r="AM122" s="174">
        <f t="shared" si="67"/>
        <v>2</v>
      </c>
      <c r="AN122" s="175" t="s">
        <v>208</v>
      </c>
      <c r="AO122" s="178">
        <f t="shared" si="74"/>
        <v>140</v>
      </c>
      <c r="AP122" s="179" t="s">
        <v>208</v>
      </c>
      <c r="AQ122" s="178">
        <f t="shared" si="68"/>
        <v>133</v>
      </c>
      <c r="AR122" s="179" t="s">
        <v>208</v>
      </c>
      <c r="AS122" s="169">
        <f t="shared" si="69"/>
        <v>131.80000000000001</v>
      </c>
      <c r="AT122" s="179" t="s">
        <v>208</v>
      </c>
      <c r="AV122" s="961"/>
      <c r="AX122" s="182">
        <v>10101749</v>
      </c>
      <c r="AY122" s="173">
        <f>IF(Index!$L$4="€",VLOOKUP(AX122,ERP!$A:$CL,5,0),IF(Index!$L$4="$",VLOOKUP(AX122,ERP!$A:$CL,7,0),IF(Index!$L$4="CHF",VLOOKUP(AX122,ERP!$A:$CL,9,0),IF(Index!$L$4="£",VLOOKUP(AX122,ERP!$A:$CL,11,0),""))))</f>
        <v>3241</v>
      </c>
      <c r="AZ122" s="182">
        <v>10141749</v>
      </c>
      <c r="BA122" s="173">
        <f>IF(Index!$L$4="€",VLOOKUP(AZ122,ERP!$A:$CL,5,0),IF(Index!$L$4="$",VLOOKUP(AZ122,ERP!$A:$CL,7,0),IF(Index!$L$4="CHF",VLOOKUP(AZ122,ERP!$A:$CL,9,0),IF(Index!$L$4="£",VLOOKUP(AZ122,ERP!$A:$CL,11,0),""))))</f>
        <v>3241</v>
      </c>
      <c r="BB122" s="156"/>
      <c r="BC122" s="150"/>
      <c r="BE122" s="222"/>
      <c r="BF122" s="136"/>
      <c r="BG122" s="226" t="s">
        <v>2672</v>
      </c>
      <c r="BK122" s="110"/>
      <c r="BL122" s="257" t="s">
        <v>180</v>
      </c>
      <c r="BM122" s="248">
        <v>10800210</v>
      </c>
      <c r="BN122" s="236">
        <f>IF(Index!$L$4="€",VLOOKUP(BM122,ERP!$A:$CL,5,0),IF(Index!$L$4="$",VLOOKUP(BM122,ERP!$A:$CL,7,0),IF(Index!$L$4="CHF",VLOOKUP(BM122,ERP!$A:$CL,9,0),IF(Index!$L$4="£",VLOOKUP(BM122,ERP!$A:$CL,11,0),""))))</f>
        <v>515</v>
      </c>
      <c r="BO122" s="110"/>
      <c r="BP122" s="961"/>
      <c r="BR122" s="182">
        <v>10105749</v>
      </c>
      <c r="BS122" s="173">
        <f>IF(Index!$L$4="€",VLOOKUP(BR122,ERP!$A:$CL,5,0),IF(Index!$L$4="$",VLOOKUP(BR122,ERP!$A:$CL,7,0),IF(Index!$L$4="CHF",VLOOKUP(BR122,ERP!$A:$CL,9,0),IF(Index!$L$4="£",VLOOKUP(BR122,ERP!$A:$CL,11,0),""))))</f>
        <v>2801</v>
      </c>
      <c r="BT122" s="182">
        <v>10145749</v>
      </c>
      <c r="BU122" s="173">
        <f>IF(Index!$L$4="€",VLOOKUP(BT122,ERP!$A:$CL,5,0),IF(Index!$L$4="$",VLOOKUP(BT122,ERP!$A:$CL,7,0),IF(Index!$L$4="CHF",VLOOKUP(BT122,ERP!$A:$CL,9,0),IF(Index!$L$4="£",VLOOKUP(BT122,ERP!$A:$CL,11,0),""))))</f>
        <v>2801</v>
      </c>
      <c r="BV122" s="156"/>
      <c r="BW122" s="150"/>
      <c r="BX122" s="57"/>
      <c r="BY122" s="222"/>
      <c r="BZ122" s="136"/>
      <c r="CA122" s="226" t="s">
        <v>2672</v>
      </c>
      <c r="CB122" s="222"/>
      <c r="CD122" s="57"/>
    </row>
    <row r="123" spans="2:82" ht="12.75" customHeight="1" x14ac:dyDescent="0.25">
      <c r="B123" s="269" t="s">
        <v>210</v>
      </c>
      <c r="C123" s="702">
        <f t="shared" si="70"/>
        <v>1.7777777777777777</v>
      </c>
      <c r="F123" s="136">
        <v>330</v>
      </c>
      <c r="G123" s="151" t="s">
        <v>207</v>
      </c>
      <c r="H123" s="131">
        <f t="shared" si="57"/>
        <v>186</v>
      </c>
      <c r="I123" s="151" t="s">
        <v>207</v>
      </c>
      <c r="J123" s="695" t="str">
        <f t="shared" si="58"/>
        <v>186 x 330</v>
      </c>
      <c r="K123" s="151" t="s">
        <v>207</v>
      </c>
      <c r="L123" s="107">
        <f t="shared" si="59"/>
        <v>340</v>
      </c>
      <c r="M123" s="151" t="s">
        <v>207</v>
      </c>
      <c r="N123" s="153">
        <f t="shared" si="60"/>
        <v>196</v>
      </c>
      <c r="O123" s="151" t="s">
        <v>207</v>
      </c>
      <c r="P123" s="153">
        <v>5</v>
      </c>
      <c r="Q123" s="151" t="s">
        <v>207</v>
      </c>
      <c r="R123" s="130">
        <v>5</v>
      </c>
      <c r="S123" s="122" t="s">
        <v>207</v>
      </c>
      <c r="T123" s="130">
        <f t="shared" si="61"/>
        <v>379</v>
      </c>
      <c r="U123" s="122" t="s">
        <v>207</v>
      </c>
      <c r="V123" s="110">
        <f t="shared" si="71"/>
        <v>3578</v>
      </c>
      <c r="W123" s="122" t="s">
        <v>2676</v>
      </c>
      <c r="X123" s="130">
        <f t="shared" si="72"/>
        <v>3548</v>
      </c>
      <c r="Y123" s="122" t="s">
        <v>2676</v>
      </c>
      <c r="AA123" s="153">
        <f t="shared" si="62"/>
        <v>129.9</v>
      </c>
      <c r="AB123" s="151" t="s">
        <v>208</v>
      </c>
      <c r="AC123" s="153">
        <f t="shared" si="63"/>
        <v>73.2</v>
      </c>
      <c r="AD123" s="151" t="s">
        <v>208</v>
      </c>
      <c r="AE123" s="131" t="str">
        <f t="shared" si="73"/>
        <v>73.2 x 129.9</v>
      </c>
      <c r="AF123" s="151" t="s">
        <v>208</v>
      </c>
      <c r="AG123" s="153">
        <f t="shared" si="64"/>
        <v>133.9</v>
      </c>
      <c r="AH123" s="151" t="s">
        <v>208</v>
      </c>
      <c r="AI123" s="107">
        <f t="shared" si="65"/>
        <v>77.2</v>
      </c>
      <c r="AJ123" s="151" t="s">
        <v>208</v>
      </c>
      <c r="AK123" s="153">
        <f t="shared" si="66"/>
        <v>2</v>
      </c>
      <c r="AL123" s="151" t="s">
        <v>208</v>
      </c>
      <c r="AM123" s="153">
        <f t="shared" si="67"/>
        <v>2</v>
      </c>
      <c r="AN123" s="151" t="s">
        <v>208</v>
      </c>
      <c r="AO123" s="130">
        <f t="shared" si="74"/>
        <v>149</v>
      </c>
      <c r="AP123" s="122" t="s">
        <v>208</v>
      </c>
      <c r="AQ123" s="130">
        <f t="shared" si="68"/>
        <v>140.9</v>
      </c>
      <c r="AR123" s="122" t="s">
        <v>208</v>
      </c>
      <c r="AS123" s="110">
        <f t="shared" si="69"/>
        <v>139.69999999999999</v>
      </c>
      <c r="AT123" s="122" t="s">
        <v>208</v>
      </c>
      <c r="AV123" s="961"/>
      <c r="AX123" s="138">
        <v>10101750</v>
      </c>
      <c r="AY123" s="126">
        <f>IF(Index!$L$4="€",VLOOKUP(AX123,ERP!$A:$CL,5,0),IF(Index!$L$4="$",VLOOKUP(AX123,ERP!$A:$CL,7,0),IF(Index!$L$4="CHF",VLOOKUP(AX123,ERP!$A:$CL,9,0),IF(Index!$L$4="£",VLOOKUP(AX123,ERP!$A:$CL,11,0),""))))</f>
        <v>3555</v>
      </c>
      <c r="AZ123" s="138">
        <v>10141750</v>
      </c>
      <c r="BA123" s="126">
        <f>IF(Index!$L$4="€",VLOOKUP(AZ123,ERP!$A:$CL,5,0),IF(Index!$L$4="$",VLOOKUP(AZ123,ERP!$A:$CL,7,0),IF(Index!$L$4="CHF",VLOOKUP(AZ123,ERP!$A:$CL,9,0),IF(Index!$L$4="£",VLOOKUP(AZ123,ERP!$A:$CL,11,0),""))))</f>
        <v>3555</v>
      </c>
      <c r="BB123" s="156"/>
      <c r="BC123" s="150"/>
      <c r="BE123" s="222"/>
      <c r="BF123" s="136"/>
      <c r="BG123" s="222"/>
      <c r="BI123" s="222"/>
      <c r="BK123" s="110"/>
      <c r="BL123" s="135" t="s">
        <v>179</v>
      </c>
      <c r="BM123" s="136">
        <v>10800211</v>
      </c>
      <c r="BN123" s="137">
        <f>IF(Index!$L$4="€",VLOOKUP(BM123,ERP!$A:$CL,5,0),IF(Index!$L$4="$",VLOOKUP(BM123,ERP!$A:$CL,7,0),IF(Index!$L$4="CHF",VLOOKUP(BM123,ERP!$A:$CL,9,0),IF(Index!$L$4="£",VLOOKUP(BM123,ERP!$A:$CL,11,0),""))))</f>
        <v>515</v>
      </c>
      <c r="BO123" s="110"/>
      <c r="BP123" s="961"/>
      <c r="BR123" s="138">
        <v>10105750</v>
      </c>
      <c r="BS123" s="126">
        <f>IF(Index!$L$4="€",VLOOKUP(BR123,ERP!$A:$CL,5,0),IF(Index!$L$4="$",VLOOKUP(BR123,ERP!$A:$CL,7,0),IF(Index!$L$4="CHF",VLOOKUP(BR123,ERP!$A:$CL,9,0),IF(Index!$L$4="£",VLOOKUP(BR123,ERP!$A:$CL,11,0),""))))</f>
        <v>3114</v>
      </c>
      <c r="BT123" s="138">
        <v>10145750</v>
      </c>
      <c r="BU123" s="126">
        <f>IF(Index!$L$4="€",VLOOKUP(BT123,ERP!$A:$CL,5,0),IF(Index!$L$4="$",VLOOKUP(BT123,ERP!$A:$CL,7,0),IF(Index!$L$4="CHF",VLOOKUP(BT123,ERP!$A:$CL,9,0),IF(Index!$L$4="£",VLOOKUP(BT123,ERP!$A:$CL,11,0),""))))</f>
        <v>3114</v>
      </c>
      <c r="BV123" s="156"/>
      <c r="BW123" s="150"/>
      <c r="BX123" s="57"/>
      <c r="BY123" s="222"/>
      <c r="BZ123" s="136"/>
      <c r="CA123" s="222"/>
      <c r="CB123" s="222"/>
      <c r="CD123" s="57"/>
    </row>
    <row r="124" spans="2:82" ht="12.75" customHeight="1" x14ac:dyDescent="0.25">
      <c r="B124" s="269" t="s">
        <v>210</v>
      </c>
      <c r="C124" s="702">
        <f t="shared" si="70"/>
        <v>1.7777777777777777</v>
      </c>
      <c r="F124" s="178">
        <v>350</v>
      </c>
      <c r="G124" s="175" t="s">
        <v>207</v>
      </c>
      <c r="H124" s="181">
        <f t="shared" si="57"/>
        <v>197</v>
      </c>
      <c r="I124" s="175" t="s">
        <v>207</v>
      </c>
      <c r="J124" s="696" t="str">
        <f t="shared" si="58"/>
        <v>197 x 350</v>
      </c>
      <c r="K124" s="175" t="s">
        <v>207</v>
      </c>
      <c r="L124" s="217">
        <f t="shared" si="59"/>
        <v>360</v>
      </c>
      <c r="M124" s="175" t="s">
        <v>207</v>
      </c>
      <c r="N124" s="174">
        <f t="shared" si="60"/>
        <v>207</v>
      </c>
      <c r="O124" s="175" t="s">
        <v>207</v>
      </c>
      <c r="P124" s="174">
        <v>5</v>
      </c>
      <c r="Q124" s="175" t="s">
        <v>207</v>
      </c>
      <c r="R124" s="178">
        <v>5</v>
      </c>
      <c r="S124" s="179" t="s">
        <v>207</v>
      </c>
      <c r="T124" s="178">
        <f t="shared" si="61"/>
        <v>402</v>
      </c>
      <c r="U124" s="179" t="s">
        <v>207</v>
      </c>
      <c r="V124" s="169">
        <f t="shared" si="71"/>
        <v>3778</v>
      </c>
      <c r="W124" s="179" t="s">
        <v>2676</v>
      </c>
      <c r="X124" s="178">
        <f t="shared" si="72"/>
        <v>3748</v>
      </c>
      <c r="Y124" s="179" t="s">
        <v>2676</v>
      </c>
      <c r="AA124" s="174">
        <f t="shared" si="62"/>
        <v>137.80000000000001</v>
      </c>
      <c r="AB124" s="175" t="s">
        <v>208</v>
      </c>
      <c r="AC124" s="174">
        <f t="shared" si="63"/>
        <v>77.599999999999994</v>
      </c>
      <c r="AD124" s="175" t="s">
        <v>208</v>
      </c>
      <c r="AE124" s="181" t="str">
        <f t="shared" si="73"/>
        <v>77.6 x 137.8</v>
      </c>
      <c r="AF124" s="175" t="s">
        <v>208</v>
      </c>
      <c r="AG124" s="174">
        <f t="shared" si="64"/>
        <v>141.69999999999999</v>
      </c>
      <c r="AH124" s="175" t="s">
        <v>208</v>
      </c>
      <c r="AI124" s="217">
        <f t="shared" si="65"/>
        <v>81.5</v>
      </c>
      <c r="AJ124" s="175" t="s">
        <v>208</v>
      </c>
      <c r="AK124" s="174">
        <f t="shared" si="66"/>
        <v>2</v>
      </c>
      <c r="AL124" s="175" t="s">
        <v>208</v>
      </c>
      <c r="AM124" s="174">
        <f t="shared" si="67"/>
        <v>2</v>
      </c>
      <c r="AN124" s="175" t="s">
        <v>208</v>
      </c>
      <c r="AO124" s="178">
        <f t="shared" si="74"/>
        <v>158</v>
      </c>
      <c r="AP124" s="179" t="s">
        <v>208</v>
      </c>
      <c r="AQ124" s="178">
        <f t="shared" si="68"/>
        <v>148.69999999999999</v>
      </c>
      <c r="AR124" s="179" t="s">
        <v>208</v>
      </c>
      <c r="AS124" s="169">
        <f t="shared" si="69"/>
        <v>147.6</v>
      </c>
      <c r="AT124" s="179" t="s">
        <v>208</v>
      </c>
      <c r="AV124" s="961"/>
      <c r="AX124" s="182">
        <v>10101751</v>
      </c>
      <c r="AY124" s="173">
        <f>IF(Index!$L$4="€",VLOOKUP(AX124,ERP!$A:$CL,5,0),IF(Index!$L$4="$",VLOOKUP(AX124,ERP!$A:$CL,7,0),IF(Index!$L$4="CHF",VLOOKUP(AX124,ERP!$A:$CL,9,0),IF(Index!$L$4="£",VLOOKUP(AX124,ERP!$A:$CL,11,0),""))))</f>
        <v>3893</v>
      </c>
      <c r="AZ124" s="182">
        <v>10141751</v>
      </c>
      <c r="BA124" s="173">
        <f>IF(Index!$L$4="€",VLOOKUP(AZ124,ERP!$A:$CL,5,0),IF(Index!$L$4="$",VLOOKUP(AZ124,ERP!$A:$CL,7,0),IF(Index!$L$4="CHF",VLOOKUP(AZ124,ERP!$A:$CL,9,0),IF(Index!$L$4="£",VLOOKUP(AZ124,ERP!$A:$CL,11,0),""))))</f>
        <v>3893</v>
      </c>
      <c r="BB124" s="156"/>
      <c r="BC124" s="150"/>
      <c r="BE124" s="222"/>
      <c r="BF124" s="136"/>
      <c r="BG124" s="222"/>
      <c r="BI124" s="222"/>
      <c r="BK124" s="110"/>
      <c r="BL124" s="257" t="s">
        <v>181</v>
      </c>
      <c r="BM124" s="248">
        <v>10800212</v>
      </c>
      <c r="BN124" s="236">
        <f>IF(Index!$L$4="€",VLOOKUP(BM124,ERP!$A:$CL,5,0),IF(Index!$L$4="$",VLOOKUP(BM124,ERP!$A:$CL,7,0),IF(Index!$L$4="CHF",VLOOKUP(BM124,ERP!$A:$CL,9,0),IF(Index!$L$4="£",VLOOKUP(BM124,ERP!$A:$CL,11,0),""))))</f>
        <v>515</v>
      </c>
      <c r="BO124" s="110"/>
      <c r="BP124" s="961"/>
      <c r="BR124" s="182">
        <v>10105751</v>
      </c>
      <c r="BS124" s="173">
        <f>IF(Index!$L$4="€",VLOOKUP(BR124,ERP!$A:$CL,5,0),IF(Index!$L$4="$",VLOOKUP(BR124,ERP!$A:$CL,7,0),IF(Index!$L$4="CHF",VLOOKUP(BR124,ERP!$A:$CL,9,0),IF(Index!$L$4="£",VLOOKUP(BR124,ERP!$A:$CL,11,0),""))))</f>
        <v>3452</v>
      </c>
      <c r="BT124" s="182">
        <v>10145751</v>
      </c>
      <c r="BU124" s="173">
        <f>IF(Index!$L$4="€",VLOOKUP(BT124,ERP!$A:$CL,5,0),IF(Index!$L$4="$",VLOOKUP(BT124,ERP!$A:$CL,7,0),IF(Index!$L$4="CHF",VLOOKUP(BT124,ERP!$A:$CL,9,0),IF(Index!$L$4="£",VLOOKUP(BT124,ERP!$A:$CL,11,0),""))))</f>
        <v>3452</v>
      </c>
      <c r="BV124" s="156"/>
      <c r="BW124" s="150"/>
      <c r="BX124" s="57"/>
      <c r="BY124" s="222"/>
      <c r="BZ124" s="136"/>
      <c r="CA124" s="222"/>
      <c r="CB124" s="222"/>
      <c r="CD124" s="57"/>
    </row>
    <row r="125" spans="2:82" ht="12.75" customHeight="1" x14ac:dyDescent="0.25">
      <c r="B125" s="269" t="s">
        <v>210</v>
      </c>
      <c r="C125" s="702">
        <f t="shared" si="70"/>
        <v>1.7777777777777777</v>
      </c>
      <c r="F125" s="136">
        <v>370</v>
      </c>
      <c r="G125" s="151" t="s">
        <v>207</v>
      </c>
      <c r="H125" s="131">
        <f t="shared" si="57"/>
        <v>208</v>
      </c>
      <c r="I125" s="151" t="s">
        <v>207</v>
      </c>
      <c r="J125" s="695" t="str">
        <f t="shared" si="58"/>
        <v>208 x 370</v>
      </c>
      <c r="K125" s="151" t="s">
        <v>207</v>
      </c>
      <c r="L125" s="107">
        <f t="shared" si="59"/>
        <v>380</v>
      </c>
      <c r="M125" s="151" t="s">
        <v>207</v>
      </c>
      <c r="N125" s="153">
        <f t="shared" si="60"/>
        <v>218</v>
      </c>
      <c r="O125" s="151" t="s">
        <v>207</v>
      </c>
      <c r="P125" s="153">
        <v>5</v>
      </c>
      <c r="Q125" s="151" t="s">
        <v>207</v>
      </c>
      <c r="R125" s="130">
        <v>5</v>
      </c>
      <c r="S125" s="122" t="s">
        <v>207</v>
      </c>
      <c r="T125" s="130">
        <f t="shared" si="61"/>
        <v>424</v>
      </c>
      <c r="U125" s="122" t="s">
        <v>207</v>
      </c>
      <c r="V125" s="110">
        <f t="shared" si="71"/>
        <v>3978</v>
      </c>
      <c r="W125" s="122" t="s">
        <v>2676</v>
      </c>
      <c r="X125" s="130">
        <f t="shared" si="72"/>
        <v>3948</v>
      </c>
      <c r="Y125" s="122" t="s">
        <v>2676</v>
      </c>
      <c r="AA125" s="153">
        <f t="shared" si="62"/>
        <v>145.69999999999999</v>
      </c>
      <c r="AB125" s="151" t="s">
        <v>208</v>
      </c>
      <c r="AC125" s="153">
        <f t="shared" si="63"/>
        <v>81.900000000000006</v>
      </c>
      <c r="AD125" s="151" t="s">
        <v>208</v>
      </c>
      <c r="AE125" s="131" t="str">
        <f t="shared" si="73"/>
        <v>81.9 x 145.7</v>
      </c>
      <c r="AF125" s="151" t="s">
        <v>208</v>
      </c>
      <c r="AG125" s="153">
        <f t="shared" si="64"/>
        <v>149.6</v>
      </c>
      <c r="AH125" s="151" t="s">
        <v>208</v>
      </c>
      <c r="AI125" s="107">
        <f t="shared" si="65"/>
        <v>85.8</v>
      </c>
      <c r="AJ125" s="151" t="s">
        <v>208</v>
      </c>
      <c r="AK125" s="153">
        <f t="shared" si="66"/>
        <v>2</v>
      </c>
      <c r="AL125" s="151" t="s">
        <v>208</v>
      </c>
      <c r="AM125" s="153">
        <f t="shared" si="67"/>
        <v>2</v>
      </c>
      <c r="AN125" s="151" t="s">
        <v>208</v>
      </c>
      <c r="AO125" s="130">
        <f t="shared" si="74"/>
        <v>167</v>
      </c>
      <c r="AP125" s="122" t="s">
        <v>208</v>
      </c>
      <c r="AQ125" s="130">
        <f t="shared" si="68"/>
        <v>156.6</v>
      </c>
      <c r="AR125" s="122" t="s">
        <v>208</v>
      </c>
      <c r="AS125" s="110">
        <f t="shared" si="69"/>
        <v>155.4</v>
      </c>
      <c r="AT125" s="122" t="s">
        <v>208</v>
      </c>
      <c r="AV125" s="961"/>
      <c r="AX125" s="138">
        <v>10101752</v>
      </c>
      <c r="AY125" s="126">
        <f>IF(Index!$L$4="€",VLOOKUP(AX125,ERP!$A:$CL,5,0),IF(Index!$L$4="$",VLOOKUP(AX125,ERP!$A:$CL,7,0),IF(Index!$L$4="CHF",VLOOKUP(AX125,ERP!$A:$CL,9,0),IF(Index!$L$4="£",VLOOKUP(AX125,ERP!$A:$CL,11,0),""))))</f>
        <v>4282</v>
      </c>
      <c r="AZ125" s="138">
        <v>10141752</v>
      </c>
      <c r="BA125" s="126">
        <f>IF(Index!$L$4="€",VLOOKUP(AZ125,ERP!$A:$CL,5,0),IF(Index!$L$4="$",VLOOKUP(AZ125,ERP!$A:$CL,7,0),IF(Index!$L$4="CHF",VLOOKUP(AZ125,ERP!$A:$CL,9,0),IF(Index!$L$4="£",VLOOKUP(AZ125,ERP!$A:$CL,11,0),""))))</f>
        <v>4282</v>
      </c>
      <c r="BB125" s="156"/>
      <c r="BC125" s="150"/>
      <c r="BE125" s="222"/>
      <c r="BF125" s="136"/>
      <c r="BG125" s="222"/>
      <c r="BI125" s="222"/>
      <c r="BK125" s="110"/>
      <c r="BL125" s="135" t="s">
        <v>182</v>
      </c>
      <c r="BM125" s="136">
        <v>10800213</v>
      </c>
      <c r="BN125" s="137">
        <f>IF(Index!$L$4="€",VLOOKUP(BM125,ERP!$A:$CL,5,0),IF(Index!$L$4="$",VLOOKUP(BM125,ERP!$A:$CL,7,0),IF(Index!$L$4="CHF",VLOOKUP(BM125,ERP!$A:$CL,9,0),IF(Index!$L$4="£",VLOOKUP(BM125,ERP!$A:$CL,11,0),""))))</f>
        <v>515</v>
      </c>
      <c r="BO125" s="110"/>
      <c r="BP125" s="961"/>
      <c r="BR125" s="138">
        <v>10105752</v>
      </c>
      <c r="BS125" s="126">
        <f>IF(Index!$L$4="€",VLOOKUP(BR125,ERP!$A:$CL,5,0),IF(Index!$L$4="$",VLOOKUP(BR125,ERP!$A:$CL,7,0),IF(Index!$L$4="CHF",VLOOKUP(BR125,ERP!$A:$CL,9,0),IF(Index!$L$4="£",VLOOKUP(BR125,ERP!$A:$CL,11,0),""))))</f>
        <v>3842</v>
      </c>
      <c r="BT125" s="138">
        <v>10145752</v>
      </c>
      <c r="BU125" s="126">
        <f>IF(Index!$L$4="€",VLOOKUP(BT125,ERP!$A:$CL,5,0),IF(Index!$L$4="$",VLOOKUP(BT125,ERP!$A:$CL,7,0),IF(Index!$L$4="CHF",VLOOKUP(BT125,ERP!$A:$CL,9,0),IF(Index!$L$4="£",VLOOKUP(BT125,ERP!$A:$CL,11,0),""))))</f>
        <v>3842</v>
      </c>
      <c r="BV125" s="156"/>
      <c r="BW125" s="150"/>
      <c r="BX125" s="57"/>
      <c r="BY125" s="222"/>
      <c r="BZ125" s="136"/>
      <c r="CA125" s="222"/>
      <c r="CB125" s="222"/>
      <c r="CD125" s="57"/>
    </row>
    <row r="126" spans="2:82" ht="15.75" customHeight="1" x14ac:dyDescent="0.25">
      <c r="B126" s="269" t="s">
        <v>210</v>
      </c>
      <c r="C126" s="702">
        <f t="shared" si="70"/>
        <v>1.7777777777777777</v>
      </c>
      <c r="F126" s="185">
        <v>390</v>
      </c>
      <c r="G126" s="193" t="s">
        <v>207</v>
      </c>
      <c r="H126" s="189">
        <f t="shared" si="57"/>
        <v>219</v>
      </c>
      <c r="I126" s="193" t="s">
        <v>207</v>
      </c>
      <c r="J126" s="697" t="str">
        <f t="shared" si="58"/>
        <v>219 x 390</v>
      </c>
      <c r="K126" s="193" t="s">
        <v>207</v>
      </c>
      <c r="L126" s="219">
        <f t="shared" si="59"/>
        <v>400</v>
      </c>
      <c r="M126" s="193" t="s">
        <v>207</v>
      </c>
      <c r="N126" s="192">
        <f t="shared" si="60"/>
        <v>229</v>
      </c>
      <c r="O126" s="193" t="s">
        <v>207</v>
      </c>
      <c r="P126" s="192">
        <v>5</v>
      </c>
      <c r="Q126" s="193" t="s">
        <v>207</v>
      </c>
      <c r="R126" s="185">
        <v>5</v>
      </c>
      <c r="S126" s="186" t="s">
        <v>207</v>
      </c>
      <c r="T126" s="185">
        <f t="shared" si="61"/>
        <v>447</v>
      </c>
      <c r="U126" s="186" t="s">
        <v>207</v>
      </c>
      <c r="V126" s="187">
        <f t="shared" si="71"/>
        <v>4178</v>
      </c>
      <c r="W126" s="186" t="s">
        <v>2676</v>
      </c>
      <c r="X126" s="185">
        <f t="shared" si="72"/>
        <v>4148</v>
      </c>
      <c r="Y126" s="186" t="s">
        <v>2676</v>
      </c>
      <c r="AA126" s="192">
        <f t="shared" si="62"/>
        <v>153.5</v>
      </c>
      <c r="AB126" s="193" t="s">
        <v>208</v>
      </c>
      <c r="AC126" s="192">
        <f t="shared" si="63"/>
        <v>86.2</v>
      </c>
      <c r="AD126" s="193" t="s">
        <v>208</v>
      </c>
      <c r="AE126" s="189" t="str">
        <f t="shared" si="73"/>
        <v>86.2 x 153.5</v>
      </c>
      <c r="AF126" s="193" t="s">
        <v>208</v>
      </c>
      <c r="AG126" s="192">
        <f t="shared" si="64"/>
        <v>157.5</v>
      </c>
      <c r="AH126" s="193" t="s">
        <v>208</v>
      </c>
      <c r="AI126" s="219">
        <f t="shared" si="65"/>
        <v>90.2</v>
      </c>
      <c r="AJ126" s="193" t="s">
        <v>208</v>
      </c>
      <c r="AK126" s="192">
        <f t="shared" si="66"/>
        <v>2</v>
      </c>
      <c r="AL126" s="193" t="s">
        <v>208</v>
      </c>
      <c r="AM126" s="192">
        <f t="shared" si="67"/>
        <v>2</v>
      </c>
      <c r="AN126" s="193" t="s">
        <v>208</v>
      </c>
      <c r="AO126" s="185">
        <f t="shared" si="74"/>
        <v>176</v>
      </c>
      <c r="AP126" s="186" t="s">
        <v>208</v>
      </c>
      <c r="AQ126" s="185">
        <f t="shared" si="68"/>
        <v>164.5</v>
      </c>
      <c r="AR126" s="186" t="s">
        <v>208</v>
      </c>
      <c r="AS126" s="187">
        <f t="shared" si="69"/>
        <v>163.30000000000001</v>
      </c>
      <c r="AT126" s="186" t="s">
        <v>208</v>
      </c>
      <c r="AV126" s="961"/>
      <c r="AX126" s="190">
        <v>10101753</v>
      </c>
      <c r="AY126" s="191">
        <f>IF(Index!$L$4="€",VLOOKUP(AX126,ERP!$A:$CL,5,0),IF(Index!$L$4="$",VLOOKUP(AX126,ERP!$A:$CL,7,0),IF(Index!$L$4="CHF",VLOOKUP(AX126,ERP!$A:$CL,9,0),IF(Index!$L$4="£",VLOOKUP(AX126,ERP!$A:$CL,11,0),""))))</f>
        <v>4697</v>
      </c>
      <c r="AZ126" s="190">
        <v>10141753</v>
      </c>
      <c r="BA126" s="191">
        <f>IF(Index!$L$4="€",VLOOKUP(AZ126,ERP!$A:$CL,5,0),IF(Index!$L$4="$",VLOOKUP(AZ126,ERP!$A:$CL,7,0),IF(Index!$L$4="CHF",VLOOKUP(AZ126,ERP!$A:$CL,9,0),IF(Index!$L$4="£",VLOOKUP(AZ126,ERP!$A:$CL,11,0),""))))</f>
        <v>4697</v>
      </c>
      <c r="BB126" s="156"/>
      <c r="BC126" s="150"/>
      <c r="BE126" s="222"/>
      <c r="BF126" s="145"/>
      <c r="BG126" s="222"/>
      <c r="BI126" s="222"/>
      <c r="BK126" s="110"/>
      <c r="BL126" s="258" t="s">
        <v>183</v>
      </c>
      <c r="BM126" s="252">
        <v>10800214</v>
      </c>
      <c r="BN126" s="240">
        <f>IF(Index!$L$4="€",VLOOKUP(BM126,ERP!$A:$CL,5,0),IF(Index!$L$4="$",VLOOKUP(BM126,ERP!$A:$CL,7,0),IF(Index!$L$4="CHF",VLOOKUP(BM126,ERP!$A:$CL,9,0),IF(Index!$L$4="£",VLOOKUP(BM126,ERP!$A:$CL,11,0),""))))</f>
        <v>515</v>
      </c>
      <c r="BO126" s="110"/>
      <c r="BP126" s="961"/>
      <c r="BR126" s="190">
        <v>10105753</v>
      </c>
      <c r="BS126" s="191">
        <f>IF(Index!$L$4="€",VLOOKUP(BR126,ERP!$A:$CL,5,0),IF(Index!$L$4="$",VLOOKUP(BR126,ERP!$A:$CL,7,0),IF(Index!$L$4="CHF",VLOOKUP(BR126,ERP!$A:$CL,9,0),IF(Index!$L$4="£",VLOOKUP(BR126,ERP!$A:$CL,11,0),""))))</f>
        <v>4256</v>
      </c>
      <c r="BT126" s="190">
        <v>10145753</v>
      </c>
      <c r="BU126" s="191">
        <f>IF(Index!$L$4="€",VLOOKUP(BT126,ERP!$A:$CL,5,0),IF(Index!$L$4="$",VLOOKUP(BT126,ERP!$A:$CL,7,0),IF(Index!$L$4="CHF",VLOOKUP(BT126,ERP!$A:$CL,9,0),IF(Index!$L$4="£",VLOOKUP(BT126,ERP!$A:$CL,11,0),""))))</f>
        <v>4256</v>
      </c>
      <c r="BV126" s="156"/>
      <c r="BW126" s="150"/>
      <c r="BX126" s="57"/>
      <c r="BY126" s="222"/>
      <c r="BZ126" s="145"/>
      <c r="CA126" s="222"/>
      <c r="CB126" s="222"/>
      <c r="CD126" s="57"/>
    </row>
    <row r="127" spans="2:82" ht="14.25" customHeight="1" x14ac:dyDescent="0.25">
      <c r="Z127" s="102"/>
      <c r="AV127" s="961"/>
      <c r="BB127" s="148"/>
      <c r="BC127" s="102"/>
      <c r="BI127" s="223"/>
      <c r="BK127" s="110"/>
      <c r="BL127" s="110"/>
      <c r="BM127" s="110"/>
      <c r="BN127" s="110"/>
      <c r="BO127" s="110"/>
      <c r="BV127" s="102"/>
      <c r="BW127" s="102"/>
      <c r="BX127" s="57"/>
      <c r="BZ127" s="222"/>
      <c r="CA127" s="222"/>
      <c r="CB127" s="222"/>
      <c r="CD127" s="57"/>
    </row>
    <row r="128" spans="2:82" ht="24" hidden="1" customHeight="1" outlineLevel="1" x14ac:dyDescent="0.25">
      <c r="E128" s="1050" t="s">
        <v>5897</v>
      </c>
      <c r="F128" s="1040" t="s">
        <v>6007</v>
      </c>
      <c r="G128" s="1041"/>
      <c r="H128" s="1041"/>
      <c r="I128" s="1041"/>
      <c r="J128" s="1041"/>
      <c r="K128" s="1041"/>
      <c r="L128" s="1041"/>
      <c r="M128" s="1041"/>
      <c r="N128" s="1041"/>
      <c r="O128" s="1041"/>
      <c r="P128" s="1041"/>
      <c r="Q128" s="1041"/>
      <c r="R128" s="1041"/>
      <c r="S128" s="1041"/>
      <c r="T128" s="1041"/>
      <c r="U128" s="1041"/>
      <c r="V128" s="1041"/>
      <c r="W128" s="1041"/>
      <c r="X128" s="1041"/>
      <c r="Y128" s="1041"/>
      <c r="Z128" s="1041"/>
      <c r="AA128" s="1041"/>
      <c r="AB128" s="1041"/>
      <c r="AC128" s="1041"/>
      <c r="AD128" s="1041"/>
      <c r="AE128" s="1041"/>
      <c r="AF128" s="1041"/>
      <c r="AG128" s="1041"/>
      <c r="AH128" s="1041"/>
      <c r="AI128" s="1041"/>
      <c r="AJ128" s="1041"/>
      <c r="AK128" s="1041"/>
      <c r="AL128" s="1041"/>
      <c r="AM128" s="1041"/>
      <c r="AN128" s="1041"/>
      <c r="AO128" s="1041"/>
      <c r="AP128" s="1041"/>
      <c r="AQ128" s="1041"/>
      <c r="AR128" s="1041"/>
      <c r="AS128" s="1041"/>
      <c r="AT128" s="1042"/>
      <c r="AV128" s="961"/>
      <c r="AX128" s="948" t="s">
        <v>230</v>
      </c>
      <c r="AY128" s="949"/>
      <c r="AZ128" s="948" t="s">
        <v>230</v>
      </c>
      <c r="BA128" s="949"/>
      <c r="BB128" s="148"/>
      <c r="BC128" s="102"/>
      <c r="BI128" s="223"/>
      <c r="BK128" s="110"/>
      <c r="BL128" s="110"/>
      <c r="BM128" s="110"/>
      <c r="BN128" s="110"/>
      <c r="BO128" s="110"/>
      <c r="BV128" s="102"/>
      <c r="BW128" s="102"/>
      <c r="BX128" s="57"/>
      <c r="BZ128" s="222"/>
      <c r="CA128" s="222"/>
      <c r="CB128" s="222"/>
      <c r="CD128" s="57"/>
    </row>
    <row r="129" spans="1:82" ht="24" hidden="1" customHeight="1" outlineLevel="1" x14ac:dyDescent="0.25">
      <c r="A129" s="116"/>
      <c r="B129" s="116"/>
      <c r="C129" s="116"/>
      <c r="D129" s="116"/>
      <c r="E129" s="1051"/>
      <c r="F129" s="1047" t="s">
        <v>5856</v>
      </c>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9"/>
      <c r="AV129" s="961"/>
      <c r="AX129" s="954" t="s">
        <v>233</v>
      </c>
      <c r="AY129" s="955"/>
      <c r="AZ129" s="954" t="s">
        <v>2670</v>
      </c>
      <c r="BA129" s="955"/>
      <c r="BB129" s="148"/>
      <c r="BC129" s="102"/>
      <c r="BI129" s="223"/>
      <c r="BK129" s="110"/>
      <c r="BL129" s="110"/>
      <c r="BM129" s="110"/>
      <c r="BN129" s="110"/>
      <c r="BO129" s="110"/>
      <c r="BV129" s="102"/>
      <c r="BW129" s="102"/>
      <c r="BX129" s="57"/>
      <c r="BZ129" s="222"/>
      <c r="CA129" s="222"/>
      <c r="CB129" s="222"/>
      <c r="CD129" s="57"/>
    </row>
    <row r="130" spans="1:82" ht="12.75" hidden="1" customHeight="1" outlineLevel="1" x14ac:dyDescent="0.25">
      <c r="A130" s="116"/>
      <c r="B130" s="116" t="s">
        <v>213</v>
      </c>
      <c r="C130" s="116"/>
      <c r="D130" s="116"/>
      <c r="E130" s="1051"/>
      <c r="F130" s="121" t="s">
        <v>206</v>
      </c>
      <c r="G130" s="122"/>
      <c r="H130" s="121" t="s">
        <v>211</v>
      </c>
      <c r="I130" s="122"/>
      <c r="J130" s="121" t="s">
        <v>216</v>
      </c>
      <c r="K130" s="122"/>
      <c r="L130" s="121" t="s">
        <v>205</v>
      </c>
      <c r="M130" s="122"/>
      <c r="N130" s="121" t="s">
        <v>214</v>
      </c>
      <c r="O130" s="122"/>
      <c r="P130" s="121" t="s">
        <v>209</v>
      </c>
      <c r="Q130" s="122"/>
      <c r="R130" s="121" t="s">
        <v>215</v>
      </c>
      <c r="S130" s="122"/>
      <c r="T130" s="121" t="s">
        <v>212</v>
      </c>
      <c r="U130" s="123"/>
      <c r="V130" s="966"/>
      <c r="W130" s="967"/>
      <c r="X130" s="966" t="s">
        <v>2674</v>
      </c>
      <c r="Y130" s="967"/>
      <c r="Z130" s="458"/>
      <c r="AA130" s="121" t="s">
        <v>206</v>
      </c>
      <c r="AB130" s="122"/>
      <c r="AC130" s="121" t="s">
        <v>211</v>
      </c>
      <c r="AD130" s="122"/>
      <c r="AE130" s="121" t="s">
        <v>216</v>
      </c>
      <c r="AF130" s="122"/>
      <c r="AG130" s="121" t="s">
        <v>205</v>
      </c>
      <c r="AH130" s="122"/>
      <c r="AI130" s="121" t="s">
        <v>214</v>
      </c>
      <c r="AJ130" s="122"/>
      <c r="AK130" s="121" t="s">
        <v>209</v>
      </c>
      <c r="AL130" s="122"/>
      <c r="AM130" s="121" t="s">
        <v>215</v>
      </c>
      <c r="AN130" s="122"/>
      <c r="AO130" s="121" t="s">
        <v>212</v>
      </c>
      <c r="AP130" s="122"/>
      <c r="AQ130" s="971" t="s">
        <v>2674</v>
      </c>
      <c r="AR130" s="972"/>
      <c r="AS130" s="971" t="s">
        <v>2675</v>
      </c>
      <c r="AT130" s="972"/>
      <c r="AV130" s="961"/>
      <c r="AX130" s="762" t="s">
        <v>221</v>
      </c>
      <c r="AY130" s="780" t="s">
        <v>23</v>
      </c>
      <c r="AZ130" s="762" t="s">
        <v>221</v>
      </c>
      <c r="BA130" s="780" t="s">
        <v>23</v>
      </c>
      <c r="BB130" s="148"/>
      <c r="BC130" s="102"/>
      <c r="BI130" s="223"/>
      <c r="BK130" s="110"/>
      <c r="BL130" s="110"/>
      <c r="BM130" s="110"/>
      <c r="BN130" s="110"/>
      <c r="BO130" s="110"/>
      <c r="BV130" s="102"/>
      <c r="BW130" s="102"/>
      <c r="BX130" s="57"/>
      <c r="BZ130" s="222"/>
      <c r="CA130" s="222"/>
      <c r="CB130" s="222"/>
      <c r="CD130" s="57"/>
    </row>
    <row r="131" spans="1:82" ht="12.75" hidden="1" customHeight="1" outlineLevel="1" x14ac:dyDescent="0.2">
      <c r="A131" s="116"/>
      <c r="B131" s="116"/>
      <c r="C131" s="116"/>
      <c r="D131" s="116"/>
      <c r="E131" s="1051"/>
      <c r="F131" s="121"/>
      <c r="G131" s="110"/>
      <c r="H131" s="121"/>
      <c r="I131" s="122"/>
      <c r="J131" s="121"/>
      <c r="K131" s="110"/>
      <c r="L131" s="121"/>
      <c r="M131" s="110"/>
      <c r="N131" s="121"/>
      <c r="O131" s="122"/>
      <c r="P131" s="121"/>
      <c r="Q131" s="122"/>
      <c r="R131" s="131"/>
      <c r="S131" s="110"/>
      <c r="T131" s="121"/>
      <c r="U131" s="123"/>
      <c r="V131" s="700"/>
      <c r="W131" s="781"/>
      <c r="X131" s="700"/>
      <c r="Y131" s="781"/>
      <c r="Z131" s="2"/>
      <c r="AA131" s="121"/>
      <c r="AB131" s="122"/>
      <c r="AC131" s="121"/>
      <c r="AD131" s="122"/>
      <c r="AE131" s="131"/>
      <c r="AF131" s="122"/>
      <c r="AG131" s="121"/>
      <c r="AH131" s="122"/>
      <c r="AI131" s="131"/>
      <c r="AJ131" s="122"/>
      <c r="AK131" s="121"/>
      <c r="AL131" s="122"/>
      <c r="AM131" s="121"/>
      <c r="AN131" s="122"/>
      <c r="AO131" s="121"/>
      <c r="AP131" s="122"/>
      <c r="AQ131" s="132"/>
      <c r="AR131" s="761"/>
      <c r="AS131" s="156"/>
      <c r="AT131" s="761"/>
      <c r="AV131" s="961"/>
      <c r="AX131" s="700"/>
      <c r="AY131" s="781" t="str">
        <f>Index!$L$4</f>
        <v>€</v>
      </c>
      <c r="AZ131" s="700"/>
      <c r="BA131" s="781" t="str">
        <f>Index!$L$4</f>
        <v>€</v>
      </c>
      <c r="BB131" s="148"/>
      <c r="BC131" s="102"/>
      <c r="BI131" s="223"/>
      <c r="BK131" s="110"/>
      <c r="BL131" s="110"/>
      <c r="BM131" s="110"/>
      <c r="BN131" s="110"/>
      <c r="BO131" s="110"/>
      <c r="BV131" s="102"/>
      <c r="BW131" s="102"/>
      <c r="BX131" s="57"/>
      <c r="BZ131" s="222"/>
      <c r="CA131" s="222"/>
      <c r="CB131" s="222"/>
      <c r="CD131" s="57"/>
    </row>
    <row r="132" spans="1:82" ht="12.75" hidden="1" customHeight="1" outlineLevel="1" x14ac:dyDescent="0.2">
      <c r="B132" s="269" t="s">
        <v>210</v>
      </c>
      <c r="C132" s="702">
        <f t="shared" ref="C132:C134" si="75">16/9</f>
        <v>1.7777777777777777</v>
      </c>
      <c r="E132" s="1051"/>
      <c r="F132" s="564">
        <v>426.6</v>
      </c>
      <c r="G132" s="643" t="s">
        <v>207</v>
      </c>
      <c r="H132" s="564">
        <f>ROUND(F132/$C132,0)</f>
        <v>240</v>
      </c>
      <c r="I132" s="565" t="s">
        <v>207</v>
      </c>
      <c r="J132" s="658" t="str">
        <f>H132&amp;" x "&amp;F132</f>
        <v>240 x 426.6</v>
      </c>
      <c r="K132" s="643" t="s">
        <v>207</v>
      </c>
      <c r="L132" s="564">
        <f>F132+(2*P132)</f>
        <v>436.6</v>
      </c>
      <c r="M132" s="643" t="s">
        <v>207</v>
      </c>
      <c r="N132" s="564">
        <f>H132+P132+R132</f>
        <v>250</v>
      </c>
      <c r="O132" s="565" t="s">
        <v>207</v>
      </c>
      <c r="P132" s="564">
        <v>5</v>
      </c>
      <c r="Q132" s="565" t="s">
        <v>207</v>
      </c>
      <c r="R132" s="643">
        <v>5</v>
      </c>
      <c r="S132" s="643" t="s">
        <v>207</v>
      </c>
      <c r="T132" s="311">
        <f>ROUND(SQRT((F132^2)+(H132^2)),0)</f>
        <v>489</v>
      </c>
      <c r="U132" s="312" t="s">
        <v>207</v>
      </c>
      <c r="V132" s="165"/>
      <c r="W132" s="166"/>
      <c r="X132" s="165">
        <f>(F132*10)+430</f>
        <v>4696</v>
      </c>
      <c r="Y132" s="166" t="s">
        <v>2676</v>
      </c>
      <c r="Z132" s="2"/>
      <c r="AA132" s="165">
        <f>ROUND(F132/$B$2,1)</f>
        <v>168</v>
      </c>
      <c r="AB132" s="166" t="s">
        <v>208</v>
      </c>
      <c r="AC132" s="165">
        <f>ROUND(H132/$B$2,1)</f>
        <v>94.5</v>
      </c>
      <c r="AD132" s="166" t="s">
        <v>208</v>
      </c>
      <c r="AE132" s="170" t="str">
        <f>AC132&amp;" x "&amp;AA132</f>
        <v>94.5 x 168</v>
      </c>
      <c r="AF132" s="166" t="s">
        <v>208</v>
      </c>
      <c r="AG132" s="165">
        <f>ROUND(L132/$B$2,1)</f>
        <v>171.9</v>
      </c>
      <c r="AH132" s="166" t="s">
        <v>208</v>
      </c>
      <c r="AI132" s="167">
        <f>ROUND(N132/$B$2,1)</f>
        <v>98.4</v>
      </c>
      <c r="AJ132" s="166" t="s">
        <v>208</v>
      </c>
      <c r="AK132" s="165">
        <f>ROUND(P132/$B$2,1)</f>
        <v>2</v>
      </c>
      <c r="AL132" s="166" t="s">
        <v>208</v>
      </c>
      <c r="AM132" s="165">
        <f>ROUND(R132/$B$2,1)</f>
        <v>2</v>
      </c>
      <c r="AN132" s="166" t="s">
        <v>208</v>
      </c>
      <c r="AO132" s="165">
        <f>ROUND(SQRT((AA132^2)+(AC132^2)),0)</f>
        <v>193</v>
      </c>
      <c r="AP132" s="166" t="s">
        <v>208</v>
      </c>
      <c r="AQ132" s="311"/>
      <c r="AR132" s="312"/>
      <c r="AS132" s="311"/>
      <c r="AT132" s="312"/>
      <c r="AV132" s="961"/>
      <c r="AX132" s="171" t="s">
        <v>5995</v>
      </c>
      <c r="AY132" s="172">
        <f>IF(Index!$L$4="€",VLOOKUP(AX132,ERP!$A:$CL,5,0),IF(Index!$L$4="$",VLOOKUP(AX132,ERP!$A:$CL,7,0),IF(Index!$L$4="CHF",VLOOKUP(AX132,ERP!$A:$CL,9,0),IF(Index!$L$4="£",VLOOKUP(AX132,ERP!$A:$CL,11,0),""))))</f>
        <v>6094</v>
      </c>
      <c r="AZ132" s="171"/>
      <c r="BA132" s="172"/>
      <c r="BB132" s="148"/>
      <c r="BC132" s="102"/>
      <c r="BI132" s="223"/>
      <c r="BK132" s="110"/>
      <c r="BL132" s="110"/>
      <c r="BM132" s="110"/>
      <c r="BN132" s="110"/>
      <c r="BO132" s="110"/>
      <c r="BV132" s="102"/>
      <c r="BW132" s="102"/>
      <c r="BX132" s="57"/>
      <c r="BZ132" s="222"/>
      <c r="CA132" s="222"/>
      <c r="CB132" s="222"/>
      <c r="CD132" s="57"/>
    </row>
    <row r="133" spans="1:82" ht="12.75" hidden="1" customHeight="1" outlineLevel="1" x14ac:dyDescent="0.2">
      <c r="B133" s="269" t="s">
        <v>210</v>
      </c>
      <c r="C133" s="702">
        <f t="shared" si="75"/>
        <v>1.7777777777777777</v>
      </c>
      <c r="E133" s="1051"/>
      <c r="F133" s="863">
        <v>447</v>
      </c>
      <c r="G133" s="358" t="s">
        <v>207</v>
      </c>
      <c r="H133" s="863">
        <f>ROUND(F133/$C133,0)</f>
        <v>251</v>
      </c>
      <c r="I133" s="864" t="s">
        <v>207</v>
      </c>
      <c r="J133" s="865" t="str">
        <f>H133&amp;" x "&amp;F133</f>
        <v>251 x 447</v>
      </c>
      <c r="K133" s="358" t="s">
        <v>207</v>
      </c>
      <c r="L133" s="863">
        <f>F133+(2*P133)</f>
        <v>457</v>
      </c>
      <c r="M133" s="358" t="s">
        <v>207</v>
      </c>
      <c r="N133" s="863">
        <f>H133+P133+R133</f>
        <v>261</v>
      </c>
      <c r="O133" s="864" t="s">
        <v>207</v>
      </c>
      <c r="P133" s="863">
        <v>5</v>
      </c>
      <c r="Q133" s="864" t="s">
        <v>207</v>
      </c>
      <c r="R133" s="358">
        <v>5</v>
      </c>
      <c r="S133" s="358" t="s">
        <v>207</v>
      </c>
      <c r="T133" s="355">
        <f>ROUND(SQRT((F133^2)+(H133^2)),0)</f>
        <v>513</v>
      </c>
      <c r="U133" s="356" t="s">
        <v>207</v>
      </c>
      <c r="V133" s="130"/>
      <c r="W133" s="122"/>
      <c r="X133" s="130">
        <f>(F133*10)+570</f>
        <v>5040</v>
      </c>
      <c r="Y133" s="122" t="s">
        <v>2676</v>
      </c>
      <c r="Z133" s="338"/>
      <c r="AA133" s="130">
        <f>ROUND(F133/$B$2,1)</f>
        <v>176</v>
      </c>
      <c r="AB133" s="122" t="s">
        <v>208</v>
      </c>
      <c r="AC133" s="130">
        <f>ROUND(H133/$B$2,1)</f>
        <v>98.8</v>
      </c>
      <c r="AD133" s="122" t="s">
        <v>208</v>
      </c>
      <c r="AE133" s="131" t="str">
        <f>AC133&amp;" x "&amp;AA133</f>
        <v>98.8 x 176</v>
      </c>
      <c r="AF133" s="122" t="s">
        <v>208</v>
      </c>
      <c r="AG133" s="130">
        <f>ROUND(L133/$B$2,1)</f>
        <v>179.9</v>
      </c>
      <c r="AH133" s="122" t="s">
        <v>208</v>
      </c>
      <c r="AI133" s="110">
        <f>ROUND(N133/$B$2,1)</f>
        <v>102.8</v>
      </c>
      <c r="AJ133" s="122" t="s">
        <v>208</v>
      </c>
      <c r="AK133" s="130">
        <f>ROUND(P133/$B$2,1)</f>
        <v>2</v>
      </c>
      <c r="AL133" s="122" t="s">
        <v>208</v>
      </c>
      <c r="AM133" s="130">
        <f>ROUND(R133/$B$2,1)</f>
        <v>2</v>
      </c>
      <c r="AN133" s="122" t="s">
        <v>208</v>
      </c>
      <c r="AO133" s="130">
        <f>ROUND(SQRT((AA133^2)+(AC133^2)),0)</f>
        <v>202</v>
      </c>
      <c r="AP133" s="122" t="s">
        <v>208</v>
      </c>
      <c r="AQ133" s="355"/>
      <c r="AR133" s="356"/>
      <c r="AS133" s="355"/>
      <c r="AT133" s="356"/>
      <c r="AV133" s="961"/>
      <c r="AX133" s="138" t="s">
        <v>5996</v>
      </c>
      <c r="AY133" s="126">
        <f>IF(Index!$L$4="€",VLOOKUP(AX133,ERP!$A:$CL,5,0),IF(Index!$L$4="$",VLOOKUP(AX133,ERP!$A:$CL,7,0),IF(Index!$L$4="CHF",VLOOKUP(AX133,ERP!$A:$CL,9,0),IF(Index!$L$4="£",VLOOKUP(AX133,ERP!$A:$CL,11,0),""))))</f>
        <v>7230</v>
      </c>
      <c r="AZ133" s="138"/>
      <c r="BA133" s="126"/>
      <c r="BB133" s="148"/>
      <c r="BC133" s="102"/>
      <c r="BI133" s="223"/>
      <c r="BK133" s="110"/>
      <c r="BL133" s="110"/>
      <c r="BM133" s="110"/>
      <c r="BN133" s="110"/>
      <c r="BO133" s="110"/>
      <c r="BV133" s="102"/>
      <c r="BW133" s="102"/>
      <c r="BX133" s="57"/>
      <c r="BZ133" s="222"/>
      <c r="CA133" s="222"/>
      <c r="CB133" s="222"/>
      <c r="CD133" s="57"/>
    </row>
    <row r="134" spans="1:82" ht="12.75" hidden="1" customHeight="1" outlineLevel="1" x14ac:dyDescent="0.2">
      <c r="B134" s="269" t="s">
        <v>210</v>
      </c>
      <c r="C134" s="702">
        <f t="shared" si="75"/>
        <v>1.7777777777777777</v>
      </c>
      <c r="E134" s="1052"/>
      <c r="F134" s="570">
        <v>487.8</v>
      </c>
      <c r="G134" s="656" t="s">
        <v>207</v>
      </c>
      <c r="H134" s="570">
        <f>ROUND(F134/$C134,0)</f>
        <v>274</v>
      </c>
      <c r="I134" s="571" t="s">
        <v>207</v>
      </c>
      <c r="J134" s="657" t="str">
        <f>H134&amp;" x "&amp;F134</f>
        <v>274 x 487.8</v>
      </c>
      <c r="K134" s="656" t="s">
        <v>207</v>
      </c>
      <c r="L134" s="570">
        <f>F134+(2*P134)</f>
        <v>497.8</v>
      </c>
      <c r="M134" s="656" t="s">
        <v>207</v>
      </c>
      <c r="N134" s="570">
        <f>H134+P134+R134</f>
        <v>284</v>
      </c>
      <c r="O134" s="571" t="s">
        <v>207</v>
      </c>
      <c r="P134" s="570">
        <v>5</v>
      </c>
      <c r="Q134" s="571" t="s">
        <v>207</v>
      </c>
      <c r="R134" s="656">
        <v>5</v>
      </c>
      <c r="S134" s="656" t="s">
        <v>207</v>
      </c>
      <c r="T134" s="378">
        <f>ROUND(SQRT((F134^2)+(H134^2)),0)</f>
        <v>559</v>
      </c>
      <c r="U134" s="379" t="s">
        <v>207</v>
      </c>
      <c r="V134" s="185"/>
      <c r="W134" s="186"/>
      <c r="X134" s="185">
        <f>(F134*10)+570</f>
        <v>5448</v>
      </c>
      <c r="Y134" s="186" t="s">
        <v>2676</v>
      </c>
      <c r="Z134" s="308"/>
      <c r="AA134" s="185">
        <f>ROUND(F134/$B$2,1)</f>
        <v>192</v>
      </c>
      <c r="AB134" s="186" t="s">
        <v>208</v>
      </c>
      <c r="AC134" s="185">
        <f>ROUND(H134/$B$2,1)</f>
        <v>107.9</v>
      </c>
      <c r="AD134" s="186" t="s">
        <v>208</v>
      </c>
      <c r="AE134" s="189" t="str">
        <f>AC134&amp;" x "&amp;AA134</f>
        <v>107.9 x 192</v>
      </c>
      <c r="AF134" s="186" t="s">
        <v>208</v>
      </c>
      <c r="AG134" s="185">
        <f>ROUND(L134/$B$2,1)</f>
        <v>196</v>
      </c>
      <c r="AH134" s="186" t="s">
        <v>208</v>
      </c>
      <c r="AI134" s="187">
        <f>ROUND(N134/$B$2,1)</f>
        <v>111.8</v>
      </c>
      <c r="AJ134" s="186" t="s">
        <v>208</v>
      </c>
      <c r="AK134" s="185">
        <f>ROUND(P134/$B$2,1)</f>
        <v>2</v>
      </c>
      <c r="AL134" s="186" t="s">
        <v>208</v>
      </c>
      <c r="AM134" s="185">
        <f>ROUND(R134/$B$2,1)</f>
        <v>2</v>
      </c>
      <c r="AN134" s="186" t="s">
        <v>208</v>
      </c>
      <c r="AO134" s="185">
        <f>ROUND(SQRT((AA134^2)+(AC134^2)),0)</f>
        <v>220</v>
      </c>
      <c r="AP134" s="186" t="s">
        <v>208</v>
      </c>
      <c r="AQ134" s="378"/>
      <c r="AR134" s="379"/>
      <c r="AS134" s="378"/>
      <c r="AT134" s="379"/>
      <c r="AV134" s="965"/>
      <c r="AX134" s="190" t="s">
        <v>5997</v>
      </c>
      <c r="AY134" s="191">
        <f>IF(Index!$L$4="€",VLOOKUP(AX134,ERP!$A:$CL,5,0),IF(Index!$L$4="$",VLOOKUP(AX134,ERP!$A:$CL,7,0),IF(Index!$L$4="CHF",VLOOKUP(AX134,ERP!$A:$CL,9,0),IF(Index!$L$4="£",VLOOKUP(AX134,ERP!$A:$CL,11,0),""))))</f>
        <v>9003</v>
      </c>
      <c r="AZ134" s="190"/>
      <c r="BA134" s="191"/>
      <c r="BB134" s="148"/>
      <c r="BC134" s="102"/>
      <c r="BI134" s="223"/>
      <c r="BK134" s="110"/>
      <c r="BL134" s="110"/>
      <c r="BM134" s="110"/>
      <c r="BN134" s="110"/>
      <c r="BO134" s="110"/>
      <c r="BV134" s="102"/>
      <c r="BW134" s="102"/>
      <c r="BX134" s="57"/>
      <c r="BZ134" s="222"/>
      <c r="CA134" s="222"/>
      <c r="CB134" s="222"/>
      <c r="CD134" s="57"/>
    </row>
    <row r="135" spans="1:82" ht="24" customHeight="1" collapsed="1" x14ac:dyDescent="0.25">
      <c r="Z135" s="102"/>
      <c r="BB135" s="148"/>
      <c r="BC135" s="102"/>
      <c r="BI135" s="223"/>
      <c r="BK135" s="110"/>
      <c r="BL135" s="110"/>
      <c r="BM135" s="110"/>
      <c r="BN135" s="110"/>
      <c r="BO135" s="110"/>
      <c r="BV135" s="102"/>
      <c r="BW135" s="102"/>
      <c r="BX135" s="57"/>
      <c r="BZ135" s="222"/>
      <c r="CA135" s="222"/>
      <c r="CB135" s="222"/>
      <c r="CD135" s="57"/>
    </row>
    <row r="136" spans="1:82" s="116" customFormat="1" ht="33" customHeight="1" x14ac:dyDescent="0.25">
      <c r="A136" s="107"/>
      <c r="B136" s="107"/>
      <c r="C136" s="107"/>
      <c r="D136" s="107"/>
      <c r="E136" s="107"/>
      <c r="F136" s="962" t="s">
        <v>172</v>
      </c>
      <c r="G136" s="963"/>
      <c r="H136" s="963"/>
      <c r="I136" s="963"/>
      <c r="J136" s="963"/>
      <c r="K136" s="963"/>
      <c r="L136" s="963"/>
      <c r="M136" s="963"/>
      <c r="N136" s="963"/>
      <c r="O136" s="963"/>
      <c r="P136" s="963"/>
      <c r="Q136" s="963"/>
      <c r="R136" s="963"/>
      <c r="S136" s="963"/>
      <c r="T136" s="963"/>
      <c r="U136" s="963"/>
      <c r="V136" s="963"/>
      <c r="W136" s="963"/>
      <c r="X136" s="963"/>
      <c r="Y136" s="963"/>
      <c r="Z136" s="963"/>
      <c r="AA136" s="963"/>
      <c r="AB136" s="963"/>
      <c r="AC136" s="963"/>
      <c r="AD136" s="963"/>
      <c r="AE136" s="963"/>
      <c r="AF136" s="963"/>
      <c r="AG136" s="963"/>
      <c r="AH136" s="963"/>
      <c r="AI136" s="963"/>
      <c r="AJ136" s="963"/>
      <c r="AK136" s="963"/>
      <c r="AL136" s="963"/>
      <c r="AM136" s="963"/>
      <c r="AN136" s="963"/>
      <c r="AO136" s="963"/>
      <c r="AP136" s="963"/>
      <c r="AQ136" s="963"/>
      <c r="AR136" s="963"/>
      <c r="AS136" s="963"/>
      <c r="AT136" s="964"/>
      <c r="AU136" s="107"/>
      <c r="AV136" s="960" t="s">
        <v>235</v>
      </c>
      <c r="AW136" s="107"/>
      <c r="AX136" s="948" t="s">
        <v>230</v>
      </c>
      <c r="AY136" s="956"/>
      <c r="AZ136" s="948" t="s">
        <v>230</v>
      </c>
      <c r="BA136" s="949"/>
      <c r="BB136" s="806"/>
      <c r="BC136" s="806"/>
      <c r="BD136" s="57"/>
      <c r="BE136" s="222"/>
      <c r="BF136" s="107"/>
      <c r="BG136" s="57"/>
      <c r="BH136" s="107"/>
      <c r="BI136" s="107"/>
      <c r="BJ136" s="107"/>
      <c r="BK136" s="110"/>
      <c r="BL136" s="957" t="s">
        <v>2696</v>
      </c>
      <c r="BM136" s="958"/>
      <c r="BN136" s="959"/>
      <c r="BO136" s="110"/>
      <c r="BP136" s="960" t="s">
        <v>235</v>
      </c>
      <c r="BQ136" s="107"/>
      <c r="BR136" s="948" t="s">
        <v>230</v>
      </c>
      <c r="BS136" s="956"/>
      <c r="BT136" s="948" t="s">
        <v>230</v>
      </c>
      <c r="BU136" s="949"/>
      <c r="BV136" s="950"/>
      <c r="BW136" s="950"/>
      <c r="BX136" s="57"/>
      <c r="BY136" s="222"/>
      <c r="BZ136" s="222"/>
      <c r="CA136" s="222"/>
      <c r="CB136" s="222"/>
      <c r="CC136" s="107"/>
      <c r="CD136" s="57"/>
    </row>
    <row r="137" spans="1:82" ht="26.25" x14ac:dyDescent="0.25">
      <c r="F137" s="951" t="s">
        <v>5249</v>
      </c>
      <c r="G137" s="952"/>
      <c r="H137" s="952"/>
      <c r="I137" s="952"/>
      <c r="J137" s="952"/>
      <c r="K137" s="952"/>
      <c r="L137" s="952"/>
      <c r="M137" s="952"/>
      <c r="N137" s="952"/>
      <c r="O137" s="952"/>
      <c r="P137" s="952"/>
      <c r="Q137" s="952"/>
      <c r="R137" s="952"/>
      <c r="S137" s="952"/>
      <c r="T137" s="952"/>
      <c r="U137" s="952"/>
      <c r="V137" s="952"/>
      <c r="W137" s="952"/>
      <c r="X137" s="952"/>
      <c r="Y137" s="952"/>
      <c r="Z137" s="952"/>
      <c r="AA137" s="952"/>
      <c r="AB137" s="952"/>
      <c r="AC137" s="952"/>
      <c r="AD137" s="952"/>
      <c r="AE137" s="952"/>
      <c r="AF137" s="952"/>
      <c r="AG137" s="952"/>
      <c r="AH137" s="952"/>
      <c r="AI137" s="952"/>
      <c r="AJ137" s="952"/>
      <c r="AK137" s="952"/>
      <c r="AL137" s="952"/>
      <c r="AM137" s="952"/>
      <c r="AN137" s="952"/>
      <c r="AO137" s="952"/>
      <c r="AP137" s="952"/>
      <c r="AQ137" s="952"/>
      <c r="AR137" s="952"/>
      <c r="AS137" s="952"/>
      <c r="AT137" s="953"/>
      <c r="AU137" s="116"/>
      <c r="AV137" s="961"/>
      <c r="AW137" s="116"/>
      <c r="AX137" s="954" t="s">
        <v>233</v>
      </c>
      <c r="AY137" s="955"/>
      <c r="AZ137" s="954" t="s">
        <v>2670</v>
      </c>
      <c r="BA137" s="955"/>
      <c r="BB137" s="769"/>
      <c r="BC137" s="806"/>
      <c r="BE137" s="222"/>
      <c r="BK137" s="110"/>
      <c r="BL137" s="968" t="s">
        <v>5249</v>
      </c>
      <c r="BM137" s="969"/>
      <c r="BN137" s="970"/>
      <c r="BO137" s="110"/>
      <c r="BP137" s="961"/>
      <c r="BR137" s="954" t="s">
        <v>233</v>
      </c>
      <c r="BS137" s="955"/>
      <c r="BT137" s="954" t="s">
        <v>2670</v>
      </c>
      <c r="BU137" s="955"/>
      <c r="BV137" s="769"/>
      <c r="BW137" s="806"/>
      <c r="BX137" s="57"/>
      <c r="BY137" s="222"/>
      <c r="BZ137" s="222"/>
      <c r="CA137" s="222"/>
      <c r="CB137" s="222"/>
      <c r="CD137" s="57"/>
    </row>
    <row r="138" spans="1:82" s="116" customFormat="1" ht="12.75" customHeight="1" x14ac:dyDescent="0.25">
      <c r="B138" s="116" t="s">
        <v>213</v>
      </c>
      <c r="F138" s="279" t="s">
        <v>206</v>
      </c>
      <c r="G138" s="280"/>
      <c r="H138" s="279" t="s">
        <v>211</v>
      </c>
      <c r="I138" s="280"/>
      <c r="J138" s="279" t="s">
        <v>216</v>
      </c>
      <c r="K138" s="280"/>
      <c r="L138" s="279" t="s">
        <v>205</v>
      </c>
      <c r="M138" s="280"/>
      <c r="N138" s="279" t="s">
        <v>214</v>
      </c>
      <c r="O138" s="280"/>
      <c r="P138" s="279" t="s">
        <v>209</v>
      </c>
      <c r="Q138" s="280"/>
      <c r="R138" s="279" t="s">
        <v>215</v>
      </c>
      <c r="S138" s="280"/>
      <c r="T138" s="279" t="s">
        <v>212</v>
      </c>
      <c r="U138" s="281"/>
      <c r="V138" s="966" t="s">
        <v>2674</v>
      </c>
      <c r="W138" s="967"/>
      <c r="X138" s="966" t="s">
        <v>2675</v>
      </c>
      <c r="Y138" s="967"/>
      <c r="Z138" s="458"/>
      <c r="AA138" s="279" t="s">
        <v>211</v>
      </c>
      <c r="AB138" s="280"/>
      <c r="AC138" s="279" t="s">
        <v>211</v>
      </c>
      <c r="AD138" s="280"/>
      <c r="AE138" s="279" t="s">
        <v>216</v>
      </c>
      <c r="AF138" s="280"/>
      <c r="AG138" s="279" t="s">
        <v>205</v>
      </c>
      <c r="AH138" s="280"/>
      <c r="AI138" s="279" t="s">
        <v>214</v>
      </c>
      <c r="AJ138" s="280"/>
      <c r="AK138" s="279" t="s">
        <v>209</v>
      </c>
      <c r="AL138" s="280"/>
      <c r="AM138" s="279" t="s">
        <v>215</v>
      </c>
      <c r="AN138" s="280"/>
      <c r="AO138" s="279" t="s">
        <v>212</v>
      </c>
      <c r="AP138" s="280"/>
      <c r="AQ138" s="966" t="s">
        <v>2674</v>
      </c>
      <c r="AR138" s="967"/>
      <c r="AS138" s="966" t="s">
        <v>2675</v>
      </c>
      <c r="AT138" s="967"/>
      <c r="AV138" s="961"/>
      <c r="AX138" s="762" t="s">
        <v>221</v>
      </c>
      <c r="AY138" s="780" t="s">
        <v>23</v>
      </c>
      <c r="AZ138" s="762" t="s">
        <v>221</v>
      </c>
      <c r="BA138" s="780" t="s">
        <v>23</v>
      </c>
      <c r="BB138" s="156"/>
      <c r="BC138" s="156"/>
      <c r="BD138" s="57"/>
      <c r="BE138" s="222"/>
      <c r="BF138" s="107"/>
      <c r="BG138" s="57"/>
      <c r="BH138" s="107"/>
      <c r="BJ138" s="107"/>
      <c r="BK138" s="110"/>
      <c r="BL138" s="788" t="s">
        <v>1</v>
      </c>
      <c r="BM138" s="762" t="s">
        <v>221</v>
      </c>
      <c r="BN138" s="780" t="s">
        <v>23</v>
      </c>
      <c r="BO138" s="110"/>
      <c r="BP138" s="961"/>
      <c r="BQ138" s="107"/>
      <c r="BR138" s="762" t="s">
        <v>221</v>
      </c>
      <c r="BS138" s="780" t="s">
        <v>23</v>
      </c>
      <c r="BT138" s="762" t="s">
        <v>221</v>
      </c>
      <c r="BU138" s="780" t="s">
        <v>23</v>
      </c>
      <c r="BV138" s="156"/>
      <c r="BW138" s="156"/>
      <c r="BX138" s="57"/>
      <c r="BY138" s="222"/>
      <c r="BZ138" s="222"/>
      <c r="CA138" s="222"/>
      <c r="CB138" s="222"/>
      <c r="CC138" s="107"/>
      <c r="CD138" s="57"/>
    </row>
    <row r="139" spans="1:82" s="116" customFormat="1" ht="12.75" customHeight="1" x14ac:dyDescent="0.25">
      <c r="F139" s="143"/>
      <c r="G139" s="141"/>
      <c r="H139" s="282"/>
      <c r="I139" s="141"/>
      <c r="J139" s="143"/>
      <c r="K139" s="141"/>
      <c r="L139" s="282"/>
      <c r="M139" s="141"/>
      <c r="N139" s="143"/>
      <c r="O139" s="141"/>
      <c r="P139" s="143"/>
      <c r="Q139" s="141"/>
      <c r="R139" s="143"/>
      <c r="S139" s="141"/>
      <c r="T139" s="143"/>
      <c r="U139" s="782"/>
      <c r="V139" s="789"/>
      <c r="W139" s="781"/>
      <c r="X139" s="700"/>
      <c r="Y139" s="781"/>
      <c r="Z139" s="110"/>
      <c r="AA139" s="143"/>
      <c r="AB139" s="141"/>
      <c r="AC139" s="143"/>
      <c r="AD139" s="141"/>
      <c r="AE139" s="282"/>
      <c r="AF139" s="141"/>
      <c r="AG139" s="143"/>
      <c r="AH139" s="141"/>
      <c r="AI139" s="282"/>
      <c r="AJ139" s="141"/>
      <c r="AK139" s="143"/>
      <c r="AL139" s="141"/>
      <c r="AM139" s="143"/>
      <c r="AN139" s="141"/>
      <c r="AO139" s="143"/>
      <c r="AP139" s="141"/>
      <c r="AQ139" s="700"/>
      <c r="AR139" s="781"/>
      <c r="AS139" s="789"/>
      <c r="AT139" s="781"/>
      <c r="AV139" s="961"/>
      <c r="AX139" s="700"/>
      <c r="AY139" s="781" t="str">
        <f>Index!$L$4</f>
        <v>€</v>
      </c>
      <c r="AZ139" s="700"/>
      <c r="BA139" s="781" t="str">
        <f>Index!$L$4</f>
        <v>€</v>
      </c>
      <c r="BB139" s="156"/>
      <c r="BC139" s="156"/>
      <c r="BD139" s="57"/>
      <c r="BE139" s="222"/>
      <c r="BF139" s="107"/>
      <c r="BG139" s="57"/>
      <c r="BH139" s="107"/>
      <c r="BJ139" s="107"/>
      <c r="BK139" s="110"/>
      <c r="BL139" s="701"/>
      <c r="BM139" s="700"/>
      <c r="BN139" s="781" t="str">
        <f>Index!$L$4</f>
        <v>€</v>
      </c>
      <c r="BO139" s="110"/>
      <c r="BP139" s="961"/>
      <c r="BQ139" s="107"/>
      <c r="BR139" s="700"/>
      <c r="BS139" s="781" t="str">
        <f>Index!$L$4</f>
        <v>€</v>
      </c>
      <c r="BT139" s="700"/>
      <c r="BU139" s="781" t="str">
        <f>Index!$L$4</f>
        <v>€</v>
      </c>
      <c r="BV139" s="156"/>
      <c r="BW139" s="156"/>
      <c r="BX139" s="57"/>
      <c r="BY139" s="222"/>
      <c r="BZ139" s="222"/>
      <c r="CA139" s="222"/>
      <c r="CB139" s="222"/>
      <c r="CC139" s="107"/>
      <c r="CD139" s="57"/>
    </row>
    <row r="140" spans="1:82" ht="12.75" customHeight="1" x14ac:dyDescent="0.25">
      <c r="B140" s="699" t="s">
        <v>234</v>
      </c>
      <c r="C140" s="222">
        <f>4/3</f>
        <v>1.3333333333333333</v>
      </c>
      <c r="D140" s="222"/>
      <c r="E140" s="222"/>
      <c r="F140" s="165">
        <v>190</v>
      </c>
      <c r="G140" s="166" t="s">
        <v>207</v>
      </c>
      <c r="H140" s="170">
        <f t="shared" ref="H140:H146" si="76">ROUND(F140/$C140,0)</f>
        <v>143</v>
      </c>
      <c r="I140" s="166" t="s">
        <v>207</v>
      </c>
      <c r="J140" s="168" t="str">
        <f t="shared" ref="J140:J146" si="77">H140&amp;" x "&amp;F140</f>
        <v>143 x 190</v>
      </c>
      <c r="K140" s="166" t="s">
        <v>207</v>
      </c>
      <c r="L140" s="167">
        <f t="shared" ref="L140:L146" si="78">F140+(2*P140)</f>
        <v>200</v>
      </c>
      <c r="M140" s="166" t="s">
        <v>207</v>
      </c>
      <c r="N140" s="165">
        <f t="shared" ref="N140:N146" si="79">H140+P140+R140</f>
        <v>153</v>
      </c>
      <c r="O140" s="166" t="s">
        <v>207</v>
      </c>
      <c r="P140" s="165">
        <v>5</v>
      </c>
      <c r="Q140" s="166" t="s">
        <v>207</v>
      </c>
      <c r="R140" s="165">
        <v>5</v>
      </c>
      <c r="S140" s="166" t="s">
        <v>207</v>
      </c>
      <c r="T140" s="165">
        <f t="shared" ref="T140:T146" si="80">ROUND(SQRT((F140^2)+(H140^2)),0)</f>
        <v>238</v>
      </c>
      <c r="U140" s="166" t="s">
        <v>207</v>
      </c>
      <c r="V140" s="167">
        <f>X140+30</f>
        <v>2378</v>
      </c>
      <c r="W140" s="166" t="s">
        <v>2676</v>
      </c>
      <c r="X140" s="165">
        <f t="shared" ref="X140:X146" si="81">(F140*10)+448</f>
        <v>2348</v>
      </c>
      <c r="Y140" s="166" t="s">
        <v>2676</v>
      </c>
      <c r="Z140" s="222"/>
      <c r="AA140" s="165">
        <f t="shared" ref="AA140:AA146" si="82">ROUND(F140/$B$2,1)</f>
        <v>74.8</v>
      </c>
      <c r="AB140" s="166" t="s">
        <v>208</v>
      </c>
      <c r="AC140" s="165">
        <f t="shared" ref="AC140:AC146" si="83">ROUND(H140/$B$2,1)</f>
        <v>56.3</v>
      </c>
      <c r="AD140" s="166" t="s">
        <v>208</v>
      </c>
      <c r="AE140" s="170" t="str">
        <f>AC140&amp;" x "&amp;AA140</f>
        <v>56.3 x 74.8</v>
      </c>
      <c r="AF140" s="166" t="s">
        <v>208</v>
      </c>
      <c r="AG140" s="165">
        <f t="shared" ref="AG140:AG146" si="84">ROUND(L140/$B$2,1)</f>
        <v>78.7</v>
      </c>
      <c r="AH140" s="166" t="s">
        <v>208</v>
      </c>
      <c r="AI140" s="167">
        <f t="shared" ref="AI140:AI146" si="85">ROUND(N140/$B$2,1)</f>
        <v>60.2</v>
      </c>
      <c r="AJ140" s="166" t="s">
        <v>208</v>
      </c>
      <c r="AK140" s="165">
        <f t="shared" ref="AK140:AK146" si="86">ROUND(P140/$B$2,1)</f>
        <v>2</v>
      </c>
      <c r="AL140" s="166" t="s">
        <v>208</v>
      </c>
      <c r="AM140" s="165">
        <f t="shared" ref="AM140:AM146" si="87">ROUND(R140/$B$2,1)</f>
        <v>2</v>
      </c>
      <c r="AN140" s="166" t="s">
        <v>208</v>
      </c>
      <c r="AO140" s="165">
        <f>ROUND(SQRT((AA140^2)+(AC140^2)),0)</f>
        <v>94</v>
      </c>
      <c r="AP140" s="166" t="s">
        <v>208</v>
      </c>
      <c r="AQ140" s="165">
        <f t="shared" ref="AQ140:AQ146" si="88">ROUND((V140/10)/$B$2,1)</f>
        <v>93.6</v>
      </c>
      <c r="AR140" s="166" t="s">
        <v>208</v>
      </c>
      <c r="AS140" s="167">
        <f t="shared" ref="AS140:AS146" si="89">ROUND((X140/10)/$B$2,1)</f>
        <v>92.4</v>
      </c>
      <c r="AT140" s="166" t="s">
        <v>208</v>
      </c>
      <c r="AV140" s="961"/>
      <c r="AX140" s="171">
        <v>10101736</v>
      </c>
      <c r="AY140" s="172">
        <f>IF(Index!$L$4="€",VLOOKUP(AX140,ERP!$A:$CL,5,0),IF(Index!$L$4="$",VLOOKUP(AX140,ERP!$A:$CL,7,0),IF(Index!$L$4="CHF",VLOOKUP(AX140,ERP!$A:$CL,9,0),IF(Index!$L$4="£",VLOOKUP(AX140,ERP!$A:$CL,11,0),""))))</f>
        <v>2053</v>
      </c>
      <c r="AZ140" s="171">
        <v>10141736</v>
      </c>
      <c r="BA140" s="172">
        <f>IF(Index!$L$4="€",VLOOKUP(AZ140,ERP!$A:$CL,5,0),IF(Index!$L$4="$",VLOOKUP(AZ140,ERP!$A:$CL,7,0),IF(Index!$L$4="CHF",VLOOKUP(AZ140,ERP!$A:$CL,9,0),IF(Index!$L$4="£",VLOOKUP(AZ140,ERP!$A:$CL,11,0),""))))</f>
        <v>2053</v>
      </c>
      <c r="BB140" s="156"/>
      <c r="BC140" s="150"/>
      <c r="BE140" s="222"/>
      <c r="BF140" s="128"/>
      <c r="BG140" s="222"/>
      <c r="BK140" s="110"/>
      <c r="BL140" s="256" t="s">
        <v>173</v>
      </c>
      <c r="BM140" s="244">
        <v>10800204</v>
      </c>
      <c r="BN140" s="237">
        <f>IF(Index!$L$4="€",VLOOKUP(BM140,ERP!$A:$CL,5,0),IF(Index!$L$4="$",VLOOKUP(BM140,ERP!$A:$CL,7,0),IF(Index!$L$4="CHF",VLOOKUP(BM140,ERP!$A:$CL,9,0),IF(Index!$L$4="£",VLOOKUP(BM140,ERP!$A:$CL,11,0),""))))</f>
        <v>515</v>
      </c>
      <c r="BO140" s="110"/>
      <c r="BP140" s="961"/>
      <c r="BR140" s="171">
        <v>10105736</v>
      </c>
      <c r="BS140" s="172">
        <f>IF(Index!$L$4="€",VLOOKUP(BR140,ERP!$A:$CL,5,0),IF(Index!$L$4="$",VLOOKUP(BR140,ERP!$A:$CL,7,0),IF(Index!$L$4="CHF",VLOOKUP(BR140,ERP!$A:$CL,9,0),IF(Index!$L$4="£",VLOOKUP(BR140,ERP!$A:$CL,11,0),""))))</f>
        <v>1612</v>
      </c>
      <c r="BT140" s="171">
        <v>10145736</v>
      </c>
      <c r="BU140" s="172">
        <f>IF(Index!$L$4="€",VLOOKUP(BT140,ERP!$A:$CL,5,0),IF(Index!$L$4="$",VLOOKUP(BT140,ERP!$A:$CL,7,0),IF(Index!$L$4="CHF",VLOOKUP(BT140,ERP!$A:$CL,9,0),IF(Index!$L$4="£",VLOOKUP(BT140,ERP!$A:$CL,11,0),""))))</f>
        <v>1612</v>
      </c>
      <c r="BV140" s="156"/>
      <c r="BW140" s="150"/>
      <c r="BX140" s="57"/>
      <c r="BY140" s="222"/>
      <c r="BZ140" s="128"/>
      <c r="CA140" s="222"/>
      <c r="CB140" s="222"/>
      <c r="CD140" s="57"/>
    </row>
    <row r="141" spans="1:82" x14ac:dyDescent="0.25">
      <c r="B141" s="699" t="s">
        <v>234</v>
      </c>
      <c r="C141" s="222">
        <f t="shared" ref="C141:C146" si="90">4/3</f>
        <v>1.3333333333333333</v>
      </c>
      <c r="D141" s="222"/>
      <c r="E141" s="222"/>
      <c r="F141" s="136">
        <v>210</v>
      </c>
      <c r="G141" s="419" t="s">
        <v>207</v>
      </c>
      <c r="H141" s="131">
        <f t="shared" si="76"/>
        <v>158</v>
      </c>
      <c r="I141" s="419" t="s">
        <v>207</v>
      </c>
      <c r="J141" s="666" t="str">
        <f t="shared" si="77"/>
        <v>158 x 210</v>
      </c>
      <c r="K141" s="419" t="s">
        <v>207</v>
      </c>
      <c r="L141" s="222">
        <f t="shared" si="78"/>
        <v>220</v>
      </c>
      <c r="M141" s="419" t="s">
        <v>207</v>
      </c>
      <c r="N141" s="136">
        <f t="shared" si="79"/>
        <v>168</v>
      </c>
      <c r="O141" s="419" t="s">
        <v>207</v>
      </c>
      <c r="P141" s="136">
        <v>5</v>
      </c>
      <c r="Q141" s="419" t="s">
        <v>207</v>
      </c>
      <c r="R141" s="130">
        <v>5</v>
      </c>
      <c r="S141" s="122" t="s">
        <v>207</v>
      </c>
      <c r="T141" s="130">
        <f t="shared" si="80"/>
        <v>263</v>
      </c>
      <c r="U141" s="122" t="s">
        <v>207</v>
      </c>
      <c r="V141" s="110">
        <f t="shared" ref="V141:V146" si="91">X141+30</f>
        <v>2578</v>
      </c>
      <c r="W141" s="122" t="s">
        <v>2676</v>
      </c>
      <c r="X141" s="130">
        <f t="shared" si="81"/>
        <v>2548</v>
      </c>
      <c r="Y141" s="122" t="s">
        <v>2676</v>
      </c>
      <c r="Z141" s="222"/>
      <c r="AA141" s="136">
        <f t="shared" si="82"/>
        <v>82.7</v>
      </c>
      <c r="AB141" s="419" t="s">
        <v>208</v>
      </c>
      <c r="AC141" s="136">
        <f t="shared" si="83"/>
        <v>62.2</v>
      </c>
      <c r="AD141" s="419" t="s">
        <v>208</v>
      </c>
      <c r="AE141" s="131" t="str">
        <f t="shared" ref="AE141:AE146" si="92">AC141&amp;" x "&amp;AA141</f>
        <v>62.2 x 82.7</v>
      </c>
      <c r="AF141" s="419" t="s">
        <v>208</v>
      </c>
      <c r="AG141" s="136">
        <f t="shared" si="84"/>
        <v>86.6</v>
      </c>
      <c r="AH141" s="419" t="s">
        <v>208</v>
      </c>
      <c r="AI141" s="222">
        <f t="shared" si="85"/>
        <v>66.099999999999994</v>
      </c>
      <c r="AJ141" s="419" t="s">
        <v>208</v>
      </c>
      <c r="AK141" s="136">
        <f t="shared" si="86"/>
        <v>2</v>
      </c>
      <c r="AL141" s="419" t="s">
        <v>208</v>
      </c>
      <c r="AM141" s="136">
        <f t="shared" si="87"/>
        <v>2</v>
      </c>
      <c r="AN141" s="419" t="s">
        <v>208</v>
      </c>
      <c r="AO141" s="130">
        <f t="shared" ref="AO141:AO146" si="93">ROUND(SQRT((AA141^2)+(AC141^2)),0)</f>
        <v>103</v>
      </c>
      <c r="AP141" s="122" t="s">
        <v>208</v>
      </c>
      <c r="AQ141" s="130">
        <f t="shared" si="88"/>
        <v>101.5</v>
      </c>
      <c r="AR141" s="122" t="s">
        <v>208</v>
      </c>
      <c r="AS141" s="110">
        <f t="shared" si="89"/>
        <v>100.3</v>
      </c>
      <c r="AT141" s="122" t="s">
        <v>208</v>
      </c>
      <c r="AV141" s="961"/>
      <c r="AX141" s="138">
        <v>10101737</v>
      </c>
      <c r="AY141" s="126">
        <f>IF(Index!$L$4="€",VLOOKUP(AX141,ERP!$A:$CL,5,0),IF(Index!$L$4="$",VLOOKUP(AX141,ERP!$A:$CL,7,0),IF(Index!$L$4="CHF",VLOOKUP(AX141,ERP!$A:$CL,9,0),IF(Index!$L$4="£",VLOOKUP(AX141,ERP!$A:$CL,11,0),""))))</f>
        <v>2188</v>
      </c>
      <c r="AZ141" s="138">
        <v>10141737</v>
      </c>
      <c r="BA141" s="126">
        <f>IF(Index!$L$4="€",VLOOKUP(AZ141,ERP!$A:$CL,5,0),IF(Index!$L$4="$",VLOOKUP(AZ141,ERP!$A:$CL,7,0),IF(Index!$L$4="CHF",VLOOKUP(AZ141,ERP!$A:$CL,9,0),IF(Index!$L$4="£",VLOOKUP(AZ141,ERP!$A:$CL,11,0),""))))</f>
        <v>2188</v>
      </c>
      <c r="BB141" s="156"/>
      <c r="BC141" s="150"/>
      <c r="BE141" s="222"/>
      <c r="BF141" s="228"/>
      <c r="BG141" s="222" t="s">
        <v>2669</v>
      </c>
      <c r="BK141" s="110"/>
      <c r="BL141" s="135" t="s">
        <v>174</v>
      </c>
      <c r="BM141" s="136">
        <v>10800205</v>
      </c>
      <c r="BN141" s="137">
        <f>IF(Index!$L$4="€",VLOOKUP(BM141,ERP!$A:$CL,5,0),IF(Index!$L$4="$",VLOOKUP(BM141,ERP!$A:$CL,7,0),IF(Index!$L$4="CHF",VLOOKUP(BM141,ERP!$A:$CL,9,0),IF(Index!$L$4="£",VLOOKUP(BM141,ERP!$A:$CL,11,0),""))))</f>
        <v>515</v>
      </c>
      <c r="BO141" s="110"/>
      <c r="BP141" s="961"/>
      <c r="BR141" s="138">
        <v>10105737</v>
      </c>
      <c r="BS141" s="126">
        <f>IF(Index!$L$4="€",VLOOKUP(BR141,ERP!$A:$CL,5,0),IF(Index!$L$4="$",VLOOKUP(BR141,ERP!$A:$CL,7,0),IF(Index!$L$4="CHF",VLOOKUP(BR141,ERP!$A:$CL,9,0),IF(Index!$L$4="£",VLOOKUP(BR141,ERP!$A:$CL,11,0),""))))</f>
        <v>1748</v>
      </c>
      <c r="BT141" s="138">
        <v>10145737</v>
      </c>
      <c r="BU141" s="126">
        <f>IF(Index!$L$4="€",VLOOKUP(BT141,ERP!$A:$CL,5,0),IF(Index!$L$4="$",VLOOKUP(BT141,ERP!$A:$CL,7,0),IF(Index!$L$4="CHF",VLOOKUP(BT141,ERP!$A:$CL,9,0),IF(Index!$L$4="£",VLOOKUP(BT141,ERP!$A:$CL,11,0),""))))</f>
        <v>1748</v>
      </c>
      <c r="BV141" s="156"/>
      <c r="BW141" s="150"/>
      <c r="BX141" s="57"/>
      <c r="BY141" s="222"/>
      <c r="BZ141" s="228"/>
      <c r="CA141" s="225"/>
      <c r="CB141" s="222"/>
      <c r="CD141" s="57"/>
    </row>
    <row r="142" spans="1:82" ht="12.75" customHeight="1" x14ac:dyDescent="0.25">
      <c r="B142" s="699" t="s">
        <v>234</v>
      </c>
      <c r="C142" s="222">
        <f t="shared" si="90"/>
        <v>1.3333333333333333</v>
      </c>
      <c r="D142" s="222"/>
      <c r="E142" s="222"/>
      <c r="F142" s="178">
        <v>230</v>
      </c>
      <c r="G142" s="179" t="s">
        <v>207</v>
      </c>
      <c r="H142" s="181">
        <f t="shared" si="76"/>
        <v>173</v>
      </c>
      <c r="I142" s="179" t="s">
        <v>207</v>
      </c>
      <c r="J142" s="180" t="str">
        <f t="shared" si="77"/>
        <v>173 x 230</v>
      </c>
      <c r="K142" s="179" t="s">
        <v>207</v>
      </c>
      <c r="L142" s="169">
        <f t="shared" si="78"/>
        <v>240</v>
      </c>
      <c r="M142" s="179" t="s">
        <v>207</v>
      </c>
      <c r="N142" s="178">
        <f t="shared" si="79"/>
        <v>183</v>
      </c>
      <c r="O142" s="179" t="s">
        <v>207</v>
      </c>
      <c r="P142" s="178">
        <v>5</v>
      </c>
      <c r="Q142" s="179" t="s">
        <v>207</v>
      </c>
      <c r="R142" s="178">
        <v>5</v>
      </c>
      <c r="S142" s="179" t="s">
        <v>207</v>
      </c>
      <c r="T142" s="178">
        <f t="shared" si="80"/>
        <v>288</v>
      </c>
      <c r="U142" s="179" t="s">
        <v>207</v>
      </c>
      <c r="V142" s="169">
        <f t="shared" si="91"/>
        <v>2778</v>
      </c>
      <c r="W142" s="179" t="s">
        <v>2676</v>
      </c>
      <c r="X142" s="178">
        <f t="shared" si="81"/>
        <v>2748</v>
      </c>
      <c r="Y142" s="179" t="s">
        <v>2676</v>
      </c>
      <c r="Z142" s="222"/>
      <c r="AA142" s="178">
        <f t="shared" si="82"/>
        <v>90.6</v>
      </c>
      <c r="AB142" s="179" t="s">
        <v>208</v>
      </c>
      <c r="AC142" s="178">
        <f t="shared" si="83"/>
        <v>68.099999999999994</v>
      </c>
      <c r="AD142" s="179" t="s">
        <v>208</v>
      </c>
      <c r="AE142" s="181" t="str">
        <f t="shared" si="92"/>
        <v>68.1 x 90.6</v>
      </c>
      <c r="AF142" s="179" t="s">
        <v>208</v>
      </c>
      <c r="AG142" s="178">
        <f t="shared" si="84"/>
        <v>94.5</v>
      </c>
      <c r="AH142" s="179" t="s">
        <v>208</v>
      </c>
      <c r="AI142" s="169">
        <f t="shared" si="85"/>
        <v>72</v>
      </c>
      <c r="AJ142" s="179" t="s">
        <v>208</v>
      </c>
      <c r="AK142" s="178">
        <f t="shared" si="86"/>
        <v>2</v>
      </c>
      <c r="AL142" s="179" t="s">
        <v>208</v>
      </c>
      <c r="AM142" s="178">
        <f t="shared" si="87"/>
        <v>2</v>
      </c>
      <c r="AN142" s="179" t="s">
        <v>208</v>
      </c>
      <c r="AO142" s="178">
        <f t="shared" si="93"/>
        <v>113</v>
      </c>
      <c r="AP142" s="179" t="s">
        <v>208</v>
      </c>
      <c r="AQ142" s="178">
        <f t="shared" si="88"/>
        <v>109.4</v>
      </c>
      <c r="AR142" s="179" t="s">
        <v>208</v>
      </c>
      <c r="AS142" s="169">
        <f t="shared" si="89"/>
        <v>108.2</v>
      </c>
      <c r="AT142" s="179" t="s">
        <v>208</v>
      </c>
      <c r="AV142" s="961"/>
      <c r="AX142" s="182">
        <v>10101738</v>
      </c>
      <c r="AY142" s="173">
        <f>IF(Index!$L$4="€",VLOOKUP(AX142,ERP!$A:$CL,5,0),IF(Index!$L$4="$",VLOOKUP(AX142,ERP!$A:$CL,7,0),IF(Index!$L$4="CHF",VLOOKUP(AX142,ERP!$A:$CL,9,0),IF(Index!$L$4="£",VLOOKUP(AX142,ERP!$A:$CL,11,0),""))))</f>
        <v>2350</v>
      </c>
      <c r="AZ142" s="182">
        <v>10141738</v>
      </c>
      <c r="BA142" s="173">
        <f>IF(Index!$L$4="€",VLOOKUP(AZ142,ERP!$A:$CL,5,0),IF(Index!$L$4="$",VLOOKUP(AZ142,ERP!$A:$CL,7,0),IF(Index!$L$4="CHF",VLOOKUP(AZ142,ERP!$A:$CL,9,0),IF(Index!$L$4="£",VLOOKUP(AZ142,ERP!$A:$CL,11,0),""))))</f>
        <v>2350</v>
      </c>
      <c r="BB142" s="156"/>
      <c r="BC142" s="150"/>
      <c r="BE142" s="222"/>
      <c r="BF142" s="228"/>
      <c r="BG142" s="225" t="s">
        <v>2671</v>
      </c>
      <c r="BK142" s="110"/>
      <c r="BL142" s="257" t="s">
        <v>175</v>
      </c>
      <c r="BM142" s="248">
        <v>10800206</v>
      </c>
      <c r="BN142" s="236">
        <f>IF(Index!$L$4="€",VLOOKUP(BM142,ERP!$A:$CL,5,0),IF(Index!$L$4="$",VLOOKUP(BM142,ERP!$A:$CL,7,0),IF(Index!$L$4="CHF",VLOOKUP(BM142,ERP!$A:$CL,9,0),IF(Index!$L$4="£",VLOOKUP(BM142,ERP!$A:$CL,11,0),""))))</f>
        <v>515</v>
      </c>
      <c r="BO142" s="110"/>
      <c r="BP142" s="961"/>
      <c r="BR142" s="182">
        <v>10105738</v>
      </c>
      <c r="BS142" s="173">
        <f>IF(Index!$L$4="€",VLOOKUP(BR142,ERP!$A:$CL,5,0),IF(Index!$L$4="$",VLOOKUP(BR142,ERP!$A:$CL,7,0),IF(Index!$L$4="CHF",VLOOKUP(BR142,ERP!$A:$CL,9,0),IF(Index!$L$4="£",VLOOKUP(BR142,ERP!$A:$CL,11,0),""))))</f>
        <v>1911</v>
      </c>
      <c r="BT142" s="182">
        <v>10145738</v>
      </c>
      <c r="BU142" s="173">
        <f>IF(Index!$L$4="€",VLOOKUP(BT142,ERP!$A:$CL,5,0),IF(Index!$L$4="$",VLOOKUP(BT142,ERP!$A:$CL,7,0),IF(Index!$L$4="CHF",VLOOKUP(BT142,ERP!$A:$CL,9,0),IF(Index!$L$4="£",VLOOKUP(BT142,ERP!$A:$CL,11,0),""))))</f>
        <v>1911</v>
      </c>
      <c r="BV142" s="156"/>
      <c r="BW142" s="150"/>
      <c r="BX142" s="57"/>
      <c r="BY142" s="222"/>
      <c r="BZ142" s="228"/>
      <c r="CA142" s="225"/>
      <c r="CB142" s="222"/>
      <c r="CD142" s="57"/>
    </row>
    <row r="143" spans="1:82" x14ac:dyDescent="0.25">
      <c r="B143" s="699" t="s">
        <v>234</v>
      </c>
      <c r="C143" s="222">
        <f t="shared" si="90"/>
        <v>1.3333333333333333</v>
      </c>
      <c r="D143" s="222"/>
      <c r="E143" s="222"/>
      <c r="F143" s="136">
        <v>250</v>
      </c>
      <c r="G143" s="419" t="s">
        <v>207</v>
      </c>
      <c r="H143" s="131">
        <f t="shared" si="76"/>
        <v>188</v>
      </c>
      <c r="I143" s="419" t="s">
        <v>207</v>
      </c>
      <c r="J143" s="666" t="str">
        <f t="shared" si="77"/>
        <v>188 x 250</v>
      </c>
      <c r="K143" s="419" t="s">
        <v>207</v>
      </c>
      <c r="L143" s="222">
        <f t="shared" si="78"/>
        <v>260</v>
      </c>
      <c r="M143" s="419" t="s">
        <v>207</v>
      </c>
      <c r="N143" s="136">
        <f t="shared" si="79"/>
        <v>198</v>
      </c>
      <c r="O143" s="419" t="s">
        <v>207</v>
      </c>
      <c r="P143" s="136">
        <v>5</v>
      </c>
      <c r="Q143" s="419" t="s">
        <v>207</v>
      </c>
      <c r="R143" s="130">
        <v>5</v>
      </c>
      <c r="S143" s="122" t="s">
        <v>207</v>
      </c>
      <c r="T143" s="130">
        <f t="shared" si="80"/>
        <v>313</v>
      </c>
      <c r="U143" s="122" t="s">
        <v>207</v>
      </c>
      <c r="V143" s="110">
        <f t="shared" si="91"/>
        <v>2978</v>
      </c>
      <c r="W143" s="122" t="s">
        <v>2676</v>
      </c>
      <c r="X143" s="130">
        <f t="shared" si="81"/>
        <v>2948</v>
      </c>
      <c r="Y143" s="122" t="s">
        <v>2676</v>
      </c>
      <c r="Z143" s="222"/>
      <c r="AA143" s="136">
        <f t="shared" si="82"/>
        <v>98.4</v>
      </c>
      <c r="AB143" s="419" t="s">
        <v>208</v>
      </c>
      <c r="AC143" s="136">
        <f t="shared" si="83"/>
        <v>74</v>
      </c>
      <c r="AD143" s="419" t="s">
        <v>208</v>
      </c>
      <c r="AE143" s="131" t="str">
        <f t="shared" si="92"/>
        <v>74 x 98.4</v>
      </c>
      <c r="AF143" s="419" t="s">
        <v>208</v>
      </c>
      <c r="AG143" s="136">
        <f t="shared" si="84"/>
        <v>102.4</v>
      </c>
      <c r="AH143" s="419" t="s">
        <v>208</v>
      </c>
      <c r="AI143" s="222">
        <f t="shared" si="85"/>
        <v>78</v>
      </c>
      <c r="AJ143" s="419" t="s">
        <v>208</v>
      </c>
      <c r="AK143" s="136">
        <f t="shared" si="86"/>
        <v>2</v>
      </c>
      <c r="AL143" s="419" t="s">
        <v>208</v>
      </c>
      <c r="AM143" s="136">
        <f t="shared" si="87"/>
        <v>2</v>
      </c>
      <c r="AN143" s="419" t="s">
        <v>208</v>
      </c>
      <c r="AO143" s="130">
        <f t="shared" si="93"/>
        <v>123</v>
      </c>
      <c r="AP143" s="122" t="s">
        <v>208</v>
      </c>
      <c r="AQ143" s="130">
        <f t="shared" si="88"/>
        <v>117.2</v>
      </c>
      <c r="AR143" s="122" t="s">
        <v>208</v>
      </c>
      <c r="AS143" s="110">
        <f t="shared" si="89"/>
        <v>116.1</v>
      </c>
      <c r="AT143" s="122" t="s">
        <v>208</v>
      </c>
      <c r="AV143" s="961"/>
      <c r="AX143" s="138">
        <v>10101739</v>
      </c>
      <c r="AY143" s="126">
        <f>IF(Index!$L$4="€",VLOOKUP(AX143,ERP!$A:$CL,5,0),IF(Index!$L$4="$",VLOOKUP(AX143,ERP!$A:$CL,7,0),IF(Index!$L$4="CHF",VLOOKUP(AX143,ERP!$A:$CL,9,0),IF(Index!$L$4="£",VLOOKUP(AX143,ERP!$A:$CL,11,0),""))))</f>
        <v>2536</v>
      </c>
      <c r="AZ143" s="138">
        <v>10141739</v>
      </c>
      <c r="BA143" s="126">
        <f>IF(Index!$L$4="€",VLOOKUP(AZ143,ERP!$A:$CL,5,0),IF(Index!$L$4="$",VLOOKUP(AZ143,ERP!$A:$CL,7,0),IF(Index!$L$4="CHF",VLOOKUP(AZ143,ERP!$A:$CL,9,0),IF(Index!$L$4="£",VLOOKUP(AZ143,ERP!$A:$CL,11,0),""))))</f>
        <v>2536</v>
      </c>
      <c r="BB143" s="156"/>
      <c r="BC143" s="150"/>
      <c r="BE143" s="222"/>
      <c r="BF143" s="229"/>
      <c r="BG143" s="225" t="s">
        <v>2668</v>
      </c>
      <c r="BK143" s="110"/>
      <c r="BL143" s="135" t="s">
        <v>176</v>
      </c>
      <c r="BM143" s="136">
        <v>10800207</v>
      </c>
      <c r="BN143" s="137">
        <f>IF(Index!$L$4="€",VLOOKUP(BM143,ERP!$A:$CL,5,0),IF(Index!$L$4="$",VLOOKUP(BM143,ERP!$A:$CL,7,0),IF(Index!$L$4="CHF",VLOOKUP(BM143,ERP!$A:$CL,9,0),IF(Index!$L$4="£",VLOOKUP(BM143,ERP!$A:$CL,11,0),""))))</f>
        <v>515</v>
      </c>
      <c r="BO143" s="110"/>
      <c r="BP143" s="961"/>
      <c r="BR143" s="138">
        <v>10105739</v>
      </c>
      <c r="BS143" s="126">
        <f>IF(Index!$L$4="€",VLOOKUP(BR143,ERP!$A:$CL,5,0),IF(Index!$L$4="$",VLOOKUP(BR143,ERP!$A:$CL,7,0),IF(Index!$L$4="CHF",VLOOKUP(BR143,ERP!$A:$CL,9,0),IF(Index!$L$4="£",VLOOKUP(BR143,ERP!$A:$CL,11,0),""))))</f>
        <v>2096</v>
      </c>
      <c r="BT143" s="138">
        <v>10145739</v>
      </c>
      <c r="BU143" s="126">
        <f>IF(Index!$L$4="€",VLOOKUP(BT143,ERP!$A:$CL,5,0),IF(Index!$L$4="$",VLOOKUP(BT143,ERP!$A:$CL,7,0),IF(Index!$L$4="CHF",VLOOKUP(BT143,ERP!$A:$CL,9,0),IF(Index!$L$4="£",VLOOKUP(BT143,ERP!$A:$CL,11,0),""))))</f>
        <v>2096</v>
      </c>
      <c r="BV143" s="156"/>
      <c r="BW143" s="150"/>
      <c r="BX143" s="57"/>
      <c r="BY143" s="222"/>
      <c r="BZ143" s="229"/>
      <c r="CA143" s="222" t="s">
        <v>2669</v>
      </c>
      <c r="CB143" s="222"/>
      <c r="CD143" s="57"/>
    </row>
    <row r="144" spans="1:82" ht="12.75" customHeight="1" x14ac:dyDescent="0.25">
      <c r="B144" s="699" t="s">
        <v>234</v>
      </c>
      <c r="C144" s="222">
        <f t="shared" si="90"/>
        <v>1.3333333333333333</v>
      </c>
      <c r="D144" s="222"/>
      <c r="E144" s="222"/>
      <c r="F144" s="178">
        <v>270</v>
      </c>
      <c r="G144" s="179" t="s">
        <v>207</v>
      </c>
      <c r="H144" s="181">
        <f t="shared" si="76"/>
        <v>203</v>
      </c>
      <c r="I144" s="179" t="s">
        <v>207</v>
      </c>
      <c r="J144" s="180" t="str">
        <f t="shared" si="77"/>
        <v>203 x 270</v>
      </c>
      <c r="K144" s="179" t="s">
        <v>207</v>
      </c>
      <c r="L144" s="169">
        <f t="shared" si="78"/>
        <v>280</v>
      </c>
      <c r="M144" s="179" t="s">
        <v>207</v>
      </c>
      <c r="N144" s="178">
        <f t="shared" si="79"/>
        <v>213</v>
      </c>
      <c r="O144" s="179" t="s">
        <v>207</v>
      </c>
      <c r="P144" s="178">
        <v>5</v>
      </c>
      <c r="Q144" s="179" t="s">
        <v>207</v>
      </c>
      <c r="R144" s="178">
        <v>5</v>
      </c>
      <c r="S144" s="179" t="s">
        <v>207</v>
      </c>
      <c r="T144" s="178">
        <f t="shared" si="80"/>
        <v>338</v>
      </c>
      <c r="U144" s="179" t="s">
        <v>207</v>
      </c>
      <c r="V144" s="169">
        <f t="shared" si="91"/>
        <v>3178</v>
      </c>
      <c r="W144" s="179" t="s">
        <v>2676</v>
      </c>
      <c r="X144" s="178">
        <f t="shared" si="81"/>
        <v>3148</v>
      </c>
      <c r="Y144" s="179" t="s">
        <v>2676</v>
      </c>
      <c r="Z144" s="222"/>
      <c r="AA144" s="178">
        <f t="shared" si="82"/>
        <v>106.3</v>
      </c>
      <c r="AB144" s="179" t="s">
        <v>208</v>
      </c>
      <c r="AC144" s="178">
        <f t="shared" si="83"/>
        <v>79.900000000000006</v>
      </c>
      <c r="AD144" s="179" t="s">
        <v>208</v>
      </c>
      <c r="AE144" s="181" t="str">
        <f t="shared" si="92"/>
        <v>79.9 x 106.3</v>
      </c>
      <c r="AF144" s="179" t="s">
        <v>208</v>
      </c>
      <c r="AG144" s="178">
        <f t="shared" si="84"/>
        <v>110.2</v>
      </c>
      <c r="AH144" s="179" t="s">
        <v>208</v>
      </c>
      <c r="AI144" s="169">
        <f t="shared" si="85"/>
        <v>83.9</v>
      </c>
      <c r="AJ144" s="179" t="s">
        <v>208</v>
      </c>
      <c r="AK144" s="178">
        <f t="shared" si="86"/>
        <v>2</v>
      </c>
      <c r="AL144" s="179" t="s">
        <v>208</v>
      </c>
      <c r="AM144" s="178">
        <f t="shared" si="87"/>
        <v>2</v>
      </c>
      <c r="AN144" s="179" t="s">
        <v>208</v>
      </c>
      <c r="AO144" s="178">
        <f t="shared" si="93"/>
        <v>133</v>
      </c>
      <c r="AP144" s="179" t="s">
        <v>208</v>
      </c>
      <c r="AQ144" s="178">
        <f t="shared" si="88"/>
        <v>125.1</v>
      </c>
      <c r="AR144" s="179" t="s">
        <v>208</v>
      </c>
      <c r="AS144" s="169">
        <f t="shared" si="89"/>
        <v>123.9</v>
      </c>
      <c r="AT144" s="179" t="s">
        <v>208</v>
      </c>
      <c r="AV144" s="961"/>
      <c r="AX144" s="182">
        <v>10101740</v>
      </c>
      <c r="AY144" s="173">
        <f>IF(Index!$L$4="€",VLOOKUP(AX144,ERP!$A:$CL,5,0),IF(Index!$L$4="$",VLOOKUP(AX144,ERP!$A:$CL,7,0),IF(Index!$L$4="CHF",VLOOKUP(AX144,ERP!$A:$CL,9,0),IF(Index!$L$4="£",VLOOKUP(AX144,ERP!$A:$CL,11,0),""))))</f>
        <v>2747</v>
      </c>
      <c r="AZ144" s="182">
        <v>10141740</v>
      </c>
      <c r="BA144" s="173">
        <f>IF(Index!$L$4="€",VLOOKUP(AZ144,ERP!$A:$CL,5,0),IF(Index!$L$4="$",VLOOKUP(AZ144,ERP!$A:$CL,7,0),IF(Index!$L$4="CHF",VLOOKUP(AZ144,ERP!$A:$CL,9,0),IF(Index!$L$4="£",VLOOKUP(AZ144,ERP!$A:$CL,11,0),""))))</f>
        <v>2747</v>
      </c>
      <c r="BB144" s="156"/>
      <c r="BC144" s="150"/>
      <c r="BE144" s="222"/>
      <c r="BF144" s="136"/>
      <c r="BG144" s="226" t="s">
        <v>2672</v>
      </c>
      <c r="BK144" s="110"/>
      <c r="BL144" s="257" t="s">
        <v>177</v>
      </c>
      <c r="BM144" s="248">
        <v>10800208</v>
      </c>
      <c r="BN144" s="236">
        <f>IF(Index!$L$4="€",VLOOKUP(BM144,ERP!$A:$CL,5,0),IF(Index!$L$4="$",VLOOKUP(BM144,ERP!$A:$CL,7,0),IF(Index!$L$4="CHF",VLOOKUP(BM144,ERP!$A:$CL,9,0),IF(Index!$L$4="£",VLOOKUP(BM144,ERP!$A:$CL,11,0),""))))</f>
        <v>515</v>
      </c>
      <c r="BO144" s="110"/>
      <c r="BP144" s="961"/>
      <c r="BR144" s="182">
        <v>10105740</v>
      </c>
      <c r="BS144" s="173">
        <f>IF(Index!$L$4="€",VLOOKUP(BR144,ERP!$A:$CL,5,0),IF(Index!$L$4="$",VLOOKUP(BR144,ERP!$A:$CL,7,0),IF(Index!$L$4="CHF",VLOOKUP(BR144,ERP!$A:$CL,9,0),IF(Index!$L$4="£",VLOOKUP(BR144,ERP!$A:$CL,11,0),""))))</f>
        <v>2306</v>
      </c>
      <c r="BT144" s="182">
        <v>10145740</v>
      </c>
      <c r="BU144" s="173">
        <f>IF(Index!$L$4="€",VLOOKUP(BT144,ERP!$A:$CL,5,0),IF(Index!$L$4="$",VLOOKUP(BT144,ERP!$A:$CL,7,0),IF(Index!$L$4="CHF",VLOOKUP(BT144,ERP!$A:$CL,9,0),IF(Index!$L$4="£",VLOOKUP(BT144,ERP!$A:$CL,11,0),""))))</f>
        <v>2306</v>
      </c>
      <c r="BV144" s="156"/>
      <c r="BW144" s="150"/>
      <c r="BX144" s="57"/>
      <c r="BY144" s="222"/>
      <c r="BZ144" s="136"/>
      <c r="CA144" s="225" t="s">
        <v>2671</v>
      </c>
      <c r="CB144" s="222"/>
      <c r="CD144" s="57"/>
    </row>
    <row r="145" spans="2:82" ht="12.75" customHeight="1" x14ac:dyDescent="0.25">
      <c r="B145" s="699" t="s">
        <v>234</v>
      </c>
      <c r="C145" s="222">
        <f t="shared" si="90"/>
        <v>1.3333333333333333</v>
      </c>
      <c r="D145" s="222"/>
      <c r="E145" s="222"/>
      <c r="F145" s="136">
        <v>290</v>
      </c>
      <c r="G145" s="419" t="s">
        <v>207</v>
      </c>
      <c r="H145" s="131">
        <f t="shared" si="76"/>
        <v>218</v>
      </c>
      <c r="I145" s="419" t="s">
        <v>207</v>
      </c>
      <c r="J145" s="666" t="str">
        <f t="shared" si="77"/>
        <v>218 x 290</v>
      </c>
      <c r="K145" s="419" t="s">
        <v>207</v>
      </c>
      <c r="L145" s="222">
        <f t="shared" si="78"/>
        <v>300</v>
      </c>
      <c r="M145" s="419" t="s">
        <v>207</v>
      </c>
      <c r="N145" s="136">
        <f t="shared" si="79"/>
        <v>228</v>
      </c>
      <c r="O145" s="419" t="s">
        <v>207</v>
      </c>
      <c r="P145" s="136">
        <v>5</v>
      </c>
      <c r="Q145" s="419" t="s">
        <v>207</v>
      </c>
      <c r="R145" s="130">
        <v>5</v>
      </c>
      <c r="S145" s="122" t="s">
        <v>207</v>
      </c>
      <c r="T145" s="130">
        <f t="shared" si="80"/>
        <v>363</v>
      </c>
      <c r="U145" s="122" t="s">
        <v>207</v>
      </c>
      <c r="V145" s="110">
        <f t="shared" si="91"/>
        <v>3378</v>
      </c>
      <c r="W145" s="122" t="s">
        <v>2676</v>
      </c>
      <c r="X145" s="130">
        <f t="shared" si="81"/>
        <v>3348</v>
      </c>
      <c r="Y145" s="122" t="s">
        <v>2676</v>
      </c>
      <c r="Z145" s="222"/>
      <c r="AA145" s="136">
        <f t="shared" si="82"/>
        <v>114.2</v>
      </c>
      <c r="AB145" s="419" t="s">
        <v>208</v>
      </c>
      <c r="AC145" s="136">
        <f t="shared" si="83"/>
        <v>85.8</v>
      </c>
      <c r="AD145" s="419" t="s">
        <v>208</v>
      </c>
      <c r="AE145" s="131" t="str">
        <f t="shared" si="92"/>
        <v>85.8 x 114.2</v>
      </c>
      <c r="AF145" s="419" t="s">
        <v>208</v>
      </c>
      <c r="AG145" s="136">
        <f t="shared" si="84"/>
        <v>118.1</v>
      </c>
      <c r="AH145" s="419" t="s">
        <v>208</v>
      </c>
      <c r="AI145" s="222">
        <f t="shared" si="85"/>
        <v>89.8</v>
      </c>
      <c r="AJ145" s="419" t="s">
        <v>208</v>
      </c>
      <c r="AK145" s="136">
        <f t="shared" si="86"/>
        <v>2</v>
      </c>
      <c r="AL145" s="419" t="s">
        <v>208</v>
      </c>
      <c r="AM145" s="136">
        <f t="shared" si="87"/>
        <v>2</v>
      </c>
      <c r="AN145" s="419" t="s">
        <v>208</v>
      </c>
      <c r="AO145" s="130">
        <f t="shared" si="93"/>
        <v>143</v>
      </c>
      <c r="AP145" s="122" t="s">
        <v>208</v>
      </c>
      <c r="AQ145" s="130">
        <f t="shared" si="88"/>
        <v>133</v>
      </c>
      <c r="AR145" s="122" t="s">
        <v>208</v>
      </c>
      <c r="AS145" s="110">
        <f t="shared" si="89"/>
        <v>131.80000000000001</v>
      </c>
      <c r="AT145" s="122" t="s">
        <v>208</v>
      </c>
      <c r="AV145" s="961"/>
      <c r="AX145" s="138">
        <v>10101741</v>
      </c>
      <c r="AY145" s="126">
        <f>IF(Index!$L$4="€",VLOOKUP(AX145,ERP!$A:$CL,5,0),IF(Index!$L$4="$",VLOOKUP(AX145,ERP!$A:$CL,7,0),IF(Index!$L$4="CHF",VLOOKUP(AX145,ERP!$A:$CL,9,0),IF(Index!$L$4="£",VLOOKUP(AX145,ERP!$A:$CL,11,0),""))))</f>
        <v>2981</v>
      </c>
      <c r="AZ145" s="138">
        <v>10141741</v>
      </c>
      <c r="BA145" s="126">
        <f>IF(Index!$L$4="€",VLOOKUP(AZ145,ERP!$A:$CL,5,0),IF(Index!$L$4="$",VLOOKUP(AZ145,ERP!$A:$CL,7,0),IF(Index!$L$4="CHF",VLOOKUP(AZ145,ERP!$A:$CL,9,0),IF(Index!$L$4="£",VLOOKUP(AZ145,ERP!$A:$CL,11,0),""))))</f>
        <v>2981</v>
      </c>
      <c r="BB145" s="156"/>
      <c r="BC145" s="150"/>
      <c r="BE145" s="222"/>
      <c r="BF145" s="136"/>
      <c r="BG145" s="107"/>
      <c r="BK145" s="110"/>
      <c r="BL145" s="135" t="s">
        <v>178</v>
      </c>
      <c r="BM145" s="136">
        <v>10800209</v>
      </c>
      <c r="BN145" s="137">
        <f>IF(Index!$L$4="€",VLOOKUP(BM145,ERP!$A:$CL,5,0),IF(Index!$L$4="$",VLOOKUP(BM145,ERP!$A:$CL,7,0),IF(Index!$L$4="CHF",VLOOKUP(BM145,ERP!$A:$CL,9,0),IF(Index!$L$4="£",VLOOKUP(BM145,ERP!$A:$CL,11,0),""))))</f>
        <v>515</v>
      </c>
      <c r="BO145" s="110"/>
      <c r="BP145" s="961"/>
      <c r="BR145" s="138">
        <v>10105741</v>
      </c>
      <c r="BS145" s="126">
        <f>IF(Index!$L$4="€",VLOOKUP(BR145,ERP!$A:$CL,5,0),IF(Index!$L$4="$",VLOOKUP(BR145,ERP!$A:$CL,7,0),IF(Index!$L$4="CHF",VLOOKUP(BR145,ERP!$A:$CL,9,0),IF(Index!$L$4="£",VLOOKUP(BR145,ERP!$A:$CL,11,0),""))))</f>
        <v>2542</v>
      </c>
      <c r="BT145" s="138">
        <v>10145741</v>
      </c>
      <c r="BU145" s="126">
        <f>IF(Index!$L$4="€",VLOOKUP(BT145,ERP!$A:$CL,5,0),IF(Index!$L$4="$",VLOOKUP(BT145,ERP!$A:$CL,7,0),IF(Index!$L$4="CHF",VLOOKUP(BT145,ERP!$A:$CL,9,0),IF(Index!$L$4="£",VLOOKUP(BT145,ERP!$A:$CL,11,0),""))))</f>
        <v>2542</v>
      </c>
      <c r="BV145" s="156"/>
      <c r="BW145" s="150"/>
      <c r="BX145" s="57"/>
      <c r="BY145" s="222"/>
      <c r="BZ145" s="136"/>
      <c r="CA145" s="225" t="s">
        <v>2668</v>
      </c>
      <c r="CB145" s="222"/>
      <c r="CD145" s="57"/>
    </row>
    <row r="146" spans="2:82" ht="12.75" customHeight="1" x14ac:dyDescent="0.25">
      <c r="B146" s="699" t="s">
        <v>234</v>
      </c>
      <c r="C146" s="222">
        <f t="shared" si="90"/>
        <v>1.3333333333333333</v>
      </c>
      <c r="D146" s="222"/>
      <c r="E146" s="222"/>
      <c r="F146" s="185">
        <v>310</v>
      </c>
      <c r="G146" s="186" t="s">
        <v>207</v>
      </c>
      <c r="H146" s="189">
        <f t="shared" si="76"/>
        <v>233</v>
      </c>
      <c r="I146" s="186" t="s">
        <v>207</v>
      </c>
      <c r="J146" s="188" t="str">
        <f t="shared" si="77"/>
        <v>233 x 310</v>
      </c>
      <c r="K146" s="186" t="s">
        <v>207</v>
      </c>
      <c r="L146" s="187">
        <f t="shared" si="78"/>
        <v>320</v>
      </c>
      <c r="M146" s="186" t="s">
        <v>207</v>
      </c>
      <c r="N146" s="185">
        <f t="shared" si="79"/>
        <v>243</v>
      </c>
      <c r="O146" s="186" t="s">
        <v>207</v>
      </c>
      <c r="P146" s="185">
        <v>5</v>
      </c>
      <c r="Q146" s="186" t="s">
        <v>207</v>
      </c>
      <c r="R146" s="185">
        <v>5</v>
      </c>
      <c r="S146" s="186" t="s">
        <v>207</v>
      </c>
      <c r="T146" s="185">
        <f t="shared" si="80"/>
        <v>388</v>
      </c>
      <c r="U146" s="186" t="s">
        <v>207</v>
      </c>
      <c r="V146" s="187">
        <f t="shared" si="91"/>
        <v>3578</v>
      </c>
      <c r="W146" s="186" t="s">
        <v>2676</v>
      </c>
      <c r="X146" s="185">
        <f t="shared" si="81"/>
        <v>3548</v>
      </c>
      <c r="Y146" s="186" t="s">
        <v>2676</v>
      </c>
      <c r="Z146" s="420"/>
      <c r="AA146" s="185">
        <f t="shared" si="82"/>
        <v>122</v>
      </c>
      <c r="AB146" s="186" t="s">
        <v>208</v>
      </c>
      <c r="AC146" s="185">
        <f t="shared" si="83"/>
        <v>91.7</v>
      </c>
      <c r="AD146" s="186" t="s">
        <v>208</v>
      </c>
      <c r="AE146" s="189" t="str">
        <f t="shared" si="92"/>
        <v>91.7 x 122</v>
      </c>
      <c r="AF146" s="186" t="s">
        <v>208</v>
      </c>
      <c r="AG146" s="185">
        <f t="shared" si="84"/>
        <v>126</v>
      </c>
      <c r="AH146" s="186" t="s">
        <v>208</v>
      </c>
      <c r="AI146" s="187">
        <f t="shared" si="85"/>
        <v>95.7</v>
      </c>
      <c r="AJ146" s="186" t="s">
        <v>208</v>
      </c>
      <c r="AK146" s="185">
        <f t="shared" si="86"/>
        <v>2</v>
      </c>
      <c r="AL146" s="186" t="s">
        <v>208</v>
      </c>
      <c r="AM146" s="185">
        <f t="shared" si="87"/>
        <v>2</v>
      </c>
      <c r="AN146" s="186" t="s">
        <v>208</v>
      </c>
      <c r="AO146" s="185">
        <f t="shared" si="93"/>
        <v>153</v>
      </c>
      <c r="AP146" s="186" t="s">
        <v>208</v>
      </c>
      <c r="AQ146" s="185">
        <f t="shared" si="88"/>
        <v>140.9</v>
      </c>
      <c r="AR146" s="186" t="s">
        <v>208</v>
      </c>
      <c r="AS146" s="187">
        <f t="shared" si="89"/>
        <v>139.69999999999999</v>
      </c>
      <c r="AT146" s="186" t="s">
        <v>208</v>
      </c>
      <c r="AV146" s="965"/>
      <c r="AX146" s="190">
        <v>10101742</v>
      </c>
      <c r="AY146" s="191">
        <f>IF(Index!$L$4="€",VLOOKUP(AX146,ERP!$A:$CL,5,0),IF(Index!$L$4="$",VLOOKUP(AX146,ERP!$A:$CL,7,0),IF(Index!$L$4="CHF",VLOOKUP(AX146,ERP!$A:$CL,9,0),IF(Index!$L$4="£",VLOOKUP(AX146,ERP!$A:$CL,11,0),""))))</f>
        <v>3241</v>
      </c>
      <c r="AZ146" s="190">
        <v>10141742</v>
      </c>
      <c r="BA146" s="191">
        <f>IF(Index!$L$4="€",VLOOKUP(AZ146,ERP!$A:$CL,5,0),IF(Index!$L$4="$",VLOOKUP(AZ146,ERP!$A:$CL,7,0),IF(Index!$L$4="CHF",VLOOKUP(AZ146,ERP!$A:$CL,9,0),IF(Index!$L$4="£",VLOOKUP(AZ146,ERP!$A:$CL,11,0),""))))</f>
        <v>3241</v>
      </c>
      <c r="BB146" s="156"/>
      <c r="BC146" s="150"/>
      <c r="BE146" s="222"/>
      <c r="BF146" s="145"/>
      <c r="BG146" s="222"/>
      <c r="BK146" s="110"/>
      <c r="BL146" s="258" t="s">
        <v>180</v>
      </c>
      <c r="BM146" s="252">
        <v>10800210</v>
      </c>
      <c r="BN146" s="240">
        <f>IF(Index!$L$4="€",VLOOKUP(BM146,ERP!$A:$CL,5,0),IF(Index!$L$4="$",VLOOKUP(BM146,ERP!$A:$CL,7,0),IF(Index!$L$4="CHF",VLOOKUP(BM146,ERP!$A:$CL,9,0),IF(Index!$L$4="£",VLOOKUP(BM146,ERP!$A:$CL,11,0),""))))</f>
        <v>515</v>
      </c>
      <c r="BO146" s="110"/>
      <c r="BP146" s="961"/>
      <c r="BR146" s="190">
        <v>10105742</v>
      </c>
      <c r="BS146" s="191">
        <f>IF(Index!$L$4="€",VLOOKUP(BR146,ERP!$A:$CL,5,0),IF(Index!$L$4="$",VLOOKUP(BR146,ERP!$A:$CL,7,0),IF(Index!$L$4="CHF",VLOOKUP(BR146,ERP!$A:$CL,9,0),IF(Index!$L$4="£",VLOOKUP(BR146,ERP!$A:$CL,11,0),""))))</f>
        <v>2801</v>
      </c>
      <c r="BT146" s="190">
        <v>10145742</v>
      </c>
      <c r="BU146" s="191">
        <f>IF(Index!$L$4="€",VLOOKUP(BT146,ERP!$A:$CL,5,0),IF(Index!$L$4="$",VLOOKUP(BT146,ERP!$A:$CL,7,0),IF(Index!$L$4="CHF",VLOOKUP(BT146,ERP!$A:$CL,9,0),IF(Index!$L$4="£",VLOOKUP(BT146,ERP!$A:$CL,11,0),""))))</f>
        <v>2801</v>
      </c>
      <c r="BV146" s="156"/>
      <c r="BW146" s="150"/>
      <c r="BX146" s="57"/>
      <c r="BY146" s="222"/>
      <c r="BZ146" s="145"/>
      <c r="CA146" s="226" t="s">
        <v>2672</v>
      </c>
      <c r="CB146" s="222"/>
      <c r="CD146" s="57"/>
    </row>
    <row r="147" spans="2:82" x14ac:dyDescent="0.25">
      <c r="F147" s="152"/>
      <c r="P147" s="152"/>
      <c r="R147" s="152"/>
      <c r="AE147" s="154"/>
      <c r="AV147" s="57"/>
      <c r="AW147" s="57"/>
      <c r="AY147" s="57"/>
      <c r="BA147" s="57"/>
      <c r="BC147" s="57"/>
      <c r="BE147" s="159"/>
      <c r="BG147" s="221"/>
      <c r="BH147" s="224"/>
      <c r="BP147" s="57"/>
      <c r="BQ147" s="57"/>
      <c r="BR147" s="57"/>
      <c r="BS147" s="57"/>
      <c r="BT147" s="57"/>
      <c r="BU147" s="57"/>
      <c r="BV147" s="57"/>
      <c r="BW147" s="57"/>
      <c r="BX147" s="57"/>
      <c r="BY147" s="159"/>
      <c r="CA147" s="221"/>
      <c r="CB147" s="224"/>
      <c r="CC147" s="223"/>
    </row>
    <row r="148" spans="2:82" x14ac:dyDescent="0.25">
      <c r="CC148" s="223"/>
    </row>
  </sheetData>
  <mergeCells count="363">
    <mergeCell ref="E104:E110"/>
    <mergeCell ref="F104:AT104"/>
    <mergeCell ref="F105:AT105"/>
    <mergeCell ref="V106:W106"/>
    <mergeCell ref="X106:Y106"/>
    <mergeCell ref="AQ106:AR106"/>
    <mergeCell ref="AS106:AT106"/>
    <mergeCell ref="AV88:AV110"/>
    <mergeCell ref="AX104:AY104"/>
    <mergeCell ref="AX105:AY105"/>
    <mergeCell ref="E128:E134"/>
    <mergeCell ref="F128:AT128"/>
    <mergeCell ref="AX128:AY128"/>
    <mergeCell ref="AZ128:BA128"/>
    <mergeCell ref="F129:AT129"/>
    <mergeCell ref="AX129:AY129"/>
    <mergeCell ref="AZ129:BA129"/>
    <mergeCell ref="V130:W130"/>
    <mergeCell ref="X130:Y130"/>
    <mergeCell ref="AQ130:AR130"/>
    <mergeCell ref="AS130:AT130"/>
    <mergeCell ref="AV112:AV134"/>
    <mergeCell ref="AZ61:BA61"/>
    <mergeCell ref="BB61:BC61"/>
    <mergeCell ref="BD61:BE61"/>
    <mergeCell ref="BG61:BH61"/>
    <mergeCell ref="F62:AT62"/>
    <mergeCell ref="BB62:BC62"/>
    <mergeCell ref="AV45:AV67"/>
    <mergeCell ref="AZ104:BA104"/>
    <mergeCell ref="AZ105:BA105"/>
    <mergeCell ref="BB46:BC46"/>
    <mergeCell ref="AX75:AY75"/>
    <mergeCell ref="AZ75:BA75"/>
    <mergeCell ref="BB75:BC75"/>
    <mergeCell ref="AX76:AY76"/>
    <mergeCell ref="AZ76:BA76"/>
    <mergeCell ref="BB76:BC76"/>
    <mergeCell ref="AX78:AY78"/>
    <mergeCell ref="AZ78:BA78"/>
    <mergeCell ref="BB78:BC78"/>
    <mergeCell ref="AX80:AY80"/>
    <mergeCell ref="AZ80:BA80"/>
    <mergeCell ref="BB80:BC80"/>
    <mergeCell ref="AX82:AY82"/>
    <mergeCell ref="AZ82:BA82"/>
    <mergeCell ref="E36:E42"/>
    <mergeCell ref="E61:E67"/>
    <mergeCell ref="F61:AT61"/>
    <mergeCell ref="V63:W63"/>
    <mergeCell ref="X63:Y63"/>
    <mergeCell ref="AQ63:AR63"/>
    <mergeCell ref="AS63:AT63"/>
    <mergeCell ref="F37:AT37"/>
    <mergeCell ref="AX61:AY61"/>
    <mergeCell ref="V47:W47"/>
    <mergeCell ref="X47:Y47"/>
    <mergeCell ref="AQ47:AR47"/>
    <mergeCell ref="AS47:AT47"/>
    <mergeCell ref="F46:AT46"/>
    <mergeCell ref="F6:O6"/>
    <mergeCell ref="BB37:BC37"/>
    <mergeCell ref="F36:AT36"/>
    <mergeCell ref="AX36:AY36"/>
    <mergeCell ref="AZ36:BA36"/>
    <mergeCell ref="BB36:BC36"/>
    <mergeCell ref="BD36:BE36"/>
    <mergeCell ref="V38:W38"/>
    <mergeCell ref="X38:Y38"/>
    <mergeCell ref="AQ38:AR38"/>
    <mergeCell ref="AS38:AT38"/>
    <mergeCell ref="AV20:AV42"/>
    <mergeCell ref="AZ8:BA8"/>
    <mergeCell ref="BB8:BC8"/>
    <mergeCell ref="BD8:BE8"/>
    <mergeCell ref="AX13:AY13"/>
    <mergeCell ref="AZ13:BA13"/>
    <mergeCell ref="BB13:BC13"/>
    <mergeCell ref="BD13:BE13"/>
    <mergeCell ref="AX12:AY12"/>
    <mergeCell ref="AZ12:BA12"/>
    <mergeCell ref="BB12:BC12"/>
    <mergeCell ref="BD12:BE12"/>
    <mergeCell ref="F21:AT21"/>
    <mergeCell ref="F3:N3"/>
    <mergeCell ref="AX3:BH3"/>
    <mergeCell ref="BR3:CB3"/>
    <mergeCell ref="BV4:BW4"/>
    <mergeCell ref="BX4:BY4"/>
    <mergeCell ref="CA4:CB4"/>
    <mergeCell ref="BG4:BH4"/>
    <mergeCell ref="BR4:BS4"/>
    <mergeCell ref="BT4:BU4"/>
    <mergeCell ref="AX4:AY4"/>
    <mergeCell ref="AZ4:BA4"/>
    <mergeCell ref="BB4:BC4"/>
    <mergeCell ref="BD4:BE4"/>
    <mergeCell ref="BR5:BS5"/>
    <mergeCell ref="BT5:BU5"/>
    <mergeCell ref="BV5:BW5"/>
    <mergeCell ref="AX5:AY5"/>
    <mergeCell ref="AZ5:BA5"/>
    <mergeCell ref="BB5:BC5"/>
    <mergeCell ref="BD5:BE5"/>
    <mergeCell ref="BG36:BH36"/>
    <mergeCell ref="AV2:BH2"/>
    <mergeCell ref="BL2:BN2"/>
    <mergeCell ref="BP2:CB2"/>
    <mergeCell ref="BX5:BY5"/>
    <mergeCell ref="BR7:BS7"/>
    <mergeCell ref="BT7:BU7"/>
    <mergeCell ref="CA6:CB6"/>
    <mergeCell ref="AX7:AY7"/>
    <mergeCell ref="AZ7:BA7"/>
    <mergeCell ref="BB7:BC7"/>
    <mergeCell ref="BD7:BE7"/>
    <mergeCell ref="BG7:BH7"/>
    <mergeCell ref="BT6:BU6"/>
    <mergeCell ref="BV6:BW6"/>
    <mergeCell ref="BX6:BY6"/>
    <mergeCell ref="BG6:BH6"/>
    <mergeCell ref="BR6:BS6"/>
    <mergeCell ref="CA7:CB7"/>
    <mergeCell ref="BV7:BW7"/>
    <mergeCell ref="BX7:BY7"/>
    <mergeCell ref="AX6:AY6"/>
    <mergeCell ref="AZ6:BA6"/>
    <mergeCell ref="BB6:BC6"/>
    <mergeCell ref="BD6:BE6"/>
    <mergeCell ref="BV9:BW9"/>
    <mergeCell ref="BG9:BH9"/>
    <mergeCell ref="BR9:BS9"/>
    <mergeCell ref="BX8:BY8"/>
    <mergeCell ref="CA8:CB8"/>
    <mergeCell ref="BV8:BW8"/>
    <mergeCell ref="CA9:CB9"/>
    <mergeCell ref="BX9:BY9"/>
    <mergeCell ref="AX9:AY9"/>
    <mergeCell ref="AZ9:BA9"/>
    <mergeCell ref="BB9:BC9"/>
    <mergeCell ref="BD9:BE9"/>
    <mergeCell ref="BG8:BH8"/>
    <mergeCell ref="BR8:BS8"/>
    <mergeCell ref="BT8:BU8"/>
    <mergeCell ref="AX8:AY8"/>
    <mergeCell ref="BT9:BU9"/>
    <mergeCell ref="AX11:AY11"/>
    <mergeCell ref="AZ11:BA11"/>
    <mergeCell ref="BB11:BC11"/>
    <mergeCell ref="BD11:BE11"/>
    <mergeCell ref="BR10:BS10"/>
    <mergeCell ref="BT10:BU10"/>
    <mergeCell ref="AX10:AY10"/>
    <mergeCell ref="AZ10:BA10"/>
    <mergeCell ref="BB10:BC10"/>
    <mergeCell ref="BD10:BE10"/>
    <mergeCell ref="BG10:BH10"/>
    <mergeCell ref="BG11:BH11"/>
    <mergeCell ref="BR11:BS11"/>
    <mergeCell ref="BT11:BU11"/>
    <mergeCell ref="CA10:CB10"/>
    <mergeCell ref="BV10:BW10"/>
    <mergeCell ref="BX10:BY10"/>
    <mergeCell ref="BX11:BY11"/>
    <mergeCell ref="CA11:CB11"/>
    <mergeCell ref="BV11:BW11"/>
    <mergeCell ref="BR13:BS13"/>
    <mergeCell ref="BT13:BU13"/>
    <mergeCell ref="CA12:CB12"/>
    <mergeCell ref="BG13:BH13"/>
    <mergeCell ref="BT12:BU12"/>
    <mergeCell ref="BV12:BW12"/>
    <mergeCell ref="BX12:BY12"/>
    <mergeCell ref="BG12:BH12"/>
    <mergeCell ref="BR12:BS12"/>
    <mergeCell ref="CA13:CB13"/>
    <mergeCell ref="BV13:BW13"/>
    <mergeCell ref="BX13:BY13"/>
    <mergeCell ref="BX14:BY14"/>
    <mergeCell ref="CA14:CB14"/>
    <mergeCell ref="AX15:AY15"/>
    <mergeCell ref="AZ15:BA15"/>
    <mergeCell ref="BB15:BC15"/>
    <mergeCell ref="BD15:BE15"/>
    <mergeCell ref="BG14:BH14"/>
    <mergeCell ref="BR14:BS14"/>
    <mergeCell ref="BT14:BU14"/>
    <mergeCell ref="BV14:BW14"/>
    <mergeCell ref="AX14:AY14"/>
    <mergeCell ref="AZ14:BA14"/>
    <mergeCell ref="BB14:BC14"/>
    <mergeCell ref="BD14:BE14"/>
    <mergeCell ref="BR19:BY19"/>
    <mergeCell ref="CA19:CB19"/>
    <mergeCell ref="F20:AT20"/>
    <mergeCell ref="AX20:AY20"/>
    <mergeCell ref="AZ20:BA20"/>
    <mergeCell ref="CA15:CB15"/>
    <mergeCell ref="AV17:BH17"/>
    <mergeCell ref="BL17:BN17"/>
    <mergeCell ref="BP17:CB17"/>
    <mergeCell ref="F19:AT19"/>
    <mergeCell ref="BG19:BH19"/>
    <mergeCell ref="BT15:BU15"/>
    <mergeCell ref="BV15:BW15"/>
    <mergeCell ref="BX15:BY15"/>
    <mergeCell ref="BG15:BH15"/>
    <mergeCell ref="BR15:BS15"/>
    <mergeCell ref="AX19:BE19"/>
    <mergeCell ref="BX20:BY20"/>
    <mergeCell ref="CA20:CB20"/>
    <mergeCell ref="BB21:BC21"/>
    <mergeCell ref="BV21:BW21"/>
    <mergeCell ref="BL20:BN20"/>
    <mergeCell ref="BP20:BP34"/>
    <mergeCell ref="BR20:BS20"/>
    <mergeCell ref="BT20:BU20"/>
    <mergeCell ref="BV20:BW20"/>
    <mergeCell ref="BB20:BC20"/>
    <mergeCell ref="BD20:BE20"/>
    <mergeCell ref="BG20:BH20"/>
    <mergeCell ref="BL21:BN21"/>
    <mergeCell ref="BR44:BY44"/>
    <mergeCell ref="CA44:CB44"/>
    <mergeCell ref="F45:AT45"/>
    <mergeCell ref="AX45:AY45"/>
    <mergeCell ref="AZ45:BA45"/>
    <mergeCell ref="F44:AT44"/>
    <mergeCell ref="BG44:BH44"/>
    <mergeCell ref="AX44:BE44"/>
    <mergeCell ref="V22:W22"/>
    <mergeCell ref="X22:Y22"/>
    <mergeCell ref="AQ22:AR22"/>
    <mergeCell ref="AS22:AT22"/>
    <mergeCell ref="BX45:BY45"/>
    <mergeCell ref="CA45:CB45"/>
    <mergeCell ref="BV46:BW46"/>
    <mergeCell ref="BL45:BN45"/>
    <mergeCell ref="BP45:BP59"/>
    <mergeCell ref="BR45:BS45"/>
    <mergeCell ref="BT45:BU45"/>
    <mergeCell ref="BV45:BW45"/>
    <mergeCell ref="BB45:BC45"/>
    <mergeCell ref="BD45:BE45"/>
    <mergeCell ref="BG45:BH45"/>
    <mergeCell ref="BL46:BN46"/>
    <mergeCell ref="BR74:BS74"/>
    <mergeCell ref="BT74:BU74"/>
    <mergeCell ref="BV74:BW74"/>
    <mergeCell ref="AV71:BH71"/>
    <mergeCell ref="BL71:BN71"/>
    <mergeCell ref="BP71:CB71"/>
    <mergeCell ref="AX72:BH72"/>
    <mergeCell ref="AX73:AY73"/>
    <mergeCell ref="AZ73:BA73"/>
    <mergeCell ref="BB73:BC73"/>
    <mergeCell ref="BR73:BS73"/>
    <mergeCell ref="BT73:BU73"/>
    <mergeCell ref="BV73:BW73"/>
    <mergeCell ref="AX74:AY74"/>
    <mergeCell ref="AZ74:BA74"/>
    <mergeCell ref="BB74:BC74"/>
    <mergeCell ref="BR78:BS78"/>
    <mergeCell ref="BT78:BU78"/>
    <mergeCell ref="BV78:BW78"/>
    <mergeCell ref="BR76:BS76"/>
    <mergeCell ref="BT76:BU76"/>
    <mergeCell ref="BV76:BW76"/>
    <mergeCell ref="AX77:AY77"/>
    <mergeCell ref="AZ77:BA77"/>
    <mergeCell ref="BB77:BC77"/>
    <mergeCell ref="BR77:BS77"/>
    <mergeCell ref="BT77:BU77"/>
    <mergeCell ref="BV77:BW77"/>
    <mergeCell ref="BR80:BS80"/>
    <mergeCell ref="BT80:BU80"/>
    <mergeCell ref="BV80:BW80"/>
    <mergeCell ref="AX79:AY79"/>
    <mergeCell ref="AZ79:BA79"/>
    <mergeCell ref="BB79:BC79"/>
    <mergeCell ref="BR79:BS79"/>
    <mergeCell ref="BT79:BU79"/>
    <mergeCell ref="BV79:BW79"/>
    <mergeCell ref="BB82:BC82"/>
    <mergeCell ref="BR82:BS82"/>
    <mergeCell ref="BT82:BU82"/>
    <mergeCell ref="BV82:BW82"/>
    <mergeCell ref="AX81:AY81"/>
    <mergeCell ref="AZ81:BA81"/>
    <mergeCell ref="BB81:BC81"/>
    <mergeCell ref="BR81:BS81"/>
    <mergeCell ref="BT81:BU81"/>
    <mergeCell ref="BV81:BW81"/>
    <mergeCell ref="AX84:AY84"/>
    <mergeCell ref="AZ84:BA84"/>
    <mergeCell ref="BB84:BC84"/>
    <mergeCell ref="BR84:BS84"/>
    <mergeCell ref="BT84:BU84"/>
    <mergeCell ref="BV84:BW84"/>
    <mergeCell ref="AX83:AY83"/>
    <mergeCell ref="AZ83:BA83"/>
    <mergeCell ref="BB83:BC83"/>
    <mergeCell ref="BR83:BS83"/>
    <mergeCell ref="BT83:BU83"/>
    <mergeCell ref="BV83:BW83"/>
    <mergeCell ref="AV86:BH86"/>
    <mergeCell ref="BL86:BN86"/>
    <mergeCell ref="BP86:CB86"/>
    <mergeCell ref="F88:AT88"/>
    <mergeCell ref="AX88:AY88"/>
    <mergeCell ref="AZ88:BA88"/>
    <mergeCell ref="BL88:BN88"/>
    <mergeCell ref="BP88:BP102"/>
    <mergeCell ref="V90:W90"/>
    <mergeCell ref="X90:Y90"/>
    <mergeCell ref="AQ90:AR90"/>
    <mergeCell ref="AS90:AT90"/>
    <mergeCell ref="BR88:BS88"/>
    <mergeCell ref="BT88:BU88"/>
    <mergeCell ref="BV88:BW88"/>
    <mergeCell ref="F89:AT89"/>
    <mergeCell ref="AX89:AY89"/>
    <mergeCell ref="AZ89:BA89"/>
    <mergeCell ref="BR89:BS89"/>
    <mergeCell ref="BT89:BU89"/>
    <mergeCell ref="BL89:BN89"/>
    <mergeCell ref="BP112:BP126"/>
    <mergeCell ref="BR112:BS112"/>
    <mergeCell ref="BT112:BU112"/>
    <mergeCell ref="BV112:BW112"/>
    <mergeCell ref="F113:AT113"/>
    <mergeCell ref="AX113:AY113"/>
    <mergeCell ref="AZ113:BA113"/>
    <mergeCell ref="BR113:BS113"/>
    <mergeCell ref="BT113:BU113"/>
    <mergeCell ref="V114:W114"/>
    <mergeCell ref="F112:AT112"/>
    <mergeCell ref="AX112:AY112"/>
    <mergeCell ref="AZ112:BA112"/>
    <mergeCell ref="BL112:BN112"/>
    <mergeCell ref="X114:Y114"/>
    <mergeCell ref="AQ114:AR114"/>
    <mergeCell ref="AS114:AT114"/>
    <mergeCell ref="BL113:BN113"/>
    <mergeCell ref="BT136:BU136"/>
    <mergeCell ref="BV136:BW136"/>
    <mergeCell ref="F137:AT137"/>
    <mergeCell ref="AX137:AY137"/>
    <mergeCell ref="AZ137:BA137"/>
    <mergeCell ref="BR137:BS137"/>
    <mergeCell ref="BT137:BU137"/>
    <mergeCell ref="AX136:AY136"/>
    <mergeCell ref="AZ136:BA136"/>
    <mergeCell ref="BL136:BN136"/>
    <mergeCell ref="BP136:BP146"/>
    <mergeCell ref="BR136:BS136"/>
    <mergeCell ref="F136:AT136"/>
    <mergeCell ref="AV136:AV146"/>
    <mergeCell ref="V138:W138"/>
    <mergeCell ref="X138:Y138"/>
    <mergeCell ref="AQ138:AR138"/>
    <mergeCell ref="AS138:AT138"/>
    <mergeCell ref="BL137:BN137"/>
  </mergeCells>
  <pageMargins left="0.7" right="0.7" top="0.75" bottom="0.75" header="0.3" footer="0.3"/>
  <pageSetup paperSize="9" scale="3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11088-A0F9-41B1-968A-D29A0D5BBBB3}">
  <sheetPr codeName="Sheet7">
    <tabColor theme="8"/>
  </sheetPr>
  <dimension ref="A1:CM196"/>
  <sheetViews>
    <sheetView showGridLines="0" zoomScale="70" zoomScaleNormal="70" zoomScaleSheetLayoutView="40" zoomScalePageLayoutView="30" workbookViewId="0">
      <pane xSplit="49" topLeftCell="AX1" activePane="topRight" state="frozenSplit"/>
      <selection activeCell="Q12" sqref="Q12"/>
      <selection pane="topRight" activeCell="D1" sqref="D1"/>
    </sheetView>
  </sheetViews>
  <sheetFormatPr defaultRowHeight="12.75" outlineLevelRow="1" outlineLevelCol="1" x14ac:dyDescent="0.25"/>
  <cols>
    <col min="1" max="1" width="4" style="107" hidden="1" customWidth="1"/>
    <col min="2" max="2" width="15.42578125" style="107" hidden="1" customWidth="1"/>
    <col min="3" max="3" width="4.42578125" style="107" hidden="1" customWidth="1"/>
    <col min="4" max="4" width="4" style="107" customWidth="1"/>
    <col min="5" max="5" width="7" style="107" customWidth="1"/>
    <col min="6" max="6" width="4.42578125" style="107" bestFit="1" customWidth="1"/>
    <col min="7" max="7" width="3.7109375" style="107" customWidth="1"/>
    <col min="8" max="8" width="4.42578125" style="107" bestFit="1" customWidth="1"/>
    <col min="9" max="9" width="3.7109375" style="107" bestFit="1" customWidth="1"/>
    <col min="10" max="10" width="12" style="154" hidden="1" customWidth="1" outlineLevel="1"/>
    <col min="11" max="11" width="3.7109375" style="107" hidden="1" customWidth="1" outlineLevel="1"/>
    <col min="12" max="12" width="4.42578125" style="107" customWidth="1" collapsed="1"/>
    <col min="13" max="13" width="3.7109375" style="107" customWidth="1"/>
    <col min="14" max="14" width="4.42578125" style="107" customWidth="1"/>
    <col min="15" max="15" width="3.7109375" style="107" customWidth="1"/>
    <col min="16" max="16" width="2.28515625" style="107" hidden="1" customWidth="1" outlineLevel="1"/>
    <col min="17" max="17" width="4.85546875" style="107" hidden="1" customWidth="1" outlineLevel="1"/>
    <col min="18" max="18" width="3.5703125" style="107" customWidth="1" collapsed="1"/>
    <col min="19" max="19" width="3.7109375" style="107" customWidth="1"/>
    <col min="20" max="20" width="4.42578125" style="107" hidden="1" customWidth="1" outlineLevel="1"/>
    <col min="21" max="21" width="3.7109375" style="107" hidden="1" customWidth="1" outlineLevel="1"/>
    <col min="22" max="22" width="5.5703125" style="107" customWidth="1" collapsed="1"/>
    <col min="23" max="23" width="4.42578125" style="107" customWidth="1"/>
    <col min="24" max="24" width="5.5703125" style="107" customWidth="1"/>
    <col min="25" max="25" width="4.42578125" style="107" customWidth="1"/>
    <col min="26" max="26" width="1.7109375" style="107" hidden="1" customWidth="1" outlineLevel="1"/>
    <col min="27" max="27" width="6.5703125" style="107" hidden="1" customWidth="1" outlineLevel="1"/>
    <col min="28" max="28" width="2" style="107" hidden="1" customWidth="1" outlineLevel="1"/>
    <col min="29" max="29" width="6.5703125" style="107" hidden="1" customWidth="1" outlineLevel="1"/>
    <col min="30" max="30" width="2" style="107" hidden="1" customWidth="1" outlineLevel="1"/>
    <col min="31" max="31" width="11.42578125" style="107" hidden="1" customWidth="1" outlineLevel="1"/>
    <col min="32" max="32" width="2" style="107" hidden="1" customWidth="1" outlineLevel="1"/>
    <col min="33" max="33" width="6.5703125" style="107" hidden="1" customWidth="1" outlineLevel="1"/>
    <col min="34" max="34" width="2" style="107" hidden="1" customWidth="1" outlineLevel="1"/>
    <col min="35" max="35" width="6.5703125" style="107" hidden="1" customWidth="1" outlineLevel="1"/>
    <col min="36" max="36" width="2" style="107" hidden="1" customWidth="1" outlineLevel="1"/>
    <col min="37" max="37" width="2.28515625" style="107" hidden="1" customWidth="1" outlineLevel="1"/>
    <col min="38" max="38" width="2" style="107" hidden="1" customWidth="1" outlineLevel="1"/>
    <col min="39" max="39" width="5.5703125" style="107" hidden="1" customWidth="1" outlineLevel="1"/>
    <col min="40" max="40" width="2" style="107" hidden="1" customWidth="1" outlineLevel="1"/>
    <col min="41" max="41" width="5.7109375" style="107" customWidth="1" collapsed="1"/>
    <col min="42" max="42" width="2" style="107" customWidth="1"/>
    <col min="43" max="43" width="6.5703125" style="107" hidden="1" customWidth="1" outlineLevel="1"/>
    <col min="44" max="44" width="2" style="107" hidden="1" customWidth="1" outlineLevel="1"/>
    <col min="45" max="45" width="6.5703125" style="107" hidden="1" customWidth="1" outlineLevel="1"/>
    <col min="46" max="46" width="2" style="107" hidden="1" customWidth="1" outlineLevel="1"/>
    <col min="47" max="47" width="1.7109375" style="107" customWidth="1" collapsed="1"/>
    <col min="48" max="48" width="15.5703125" style="107" customWidth="1"/>
    <col min="49" max="49" width="1.5703125" style="107" customWidth="1"/>
    <col min="50" max="50" width="11.28515625" style="57" customWidth="1"/>
    <col min="51" max="51" width="7.7109375" style="107" customWidth="1"/>
    <col min="52" max="52" width="11" style="57" customWidth="1"/>
    <col min="53" max="53" width="7.7109375" style="107" customWidth="1"/>
    <col min="54" max="54" width="12.140625" style="57" customWidth="1"/>
    <col min="55" max="55" width="10.7109375" style="107" customWidth="1"/>
    <col min="56" max="56" width="11" style="57" customWidth="1"/>
    <col min="57" max="57" width="7.7109375" style="107" customWidth="1"/>
    <col min="58" max="58" width="2.7109375" style="107" customWidth="1"/>
    <col min="59" max="59" width="9.28515625" style="57" hidden="1" customWidth="1" outlineLevel="1"/>
    <col min="60" max="60" width="7.7109375" style="107" hidden="1" customWidth="1" outlineLevel="1"/>
    <col min="61" max="61" width="10.7109375" style="57" customWidth="1" collapsed="1"/>
    <col min="62" max="62" width="7.7109375" style="107" customWidth="1"/>
    <col min="63" max="63" width="2.7109375" style="107" customWidth="1"/>
    <col min="64" max="64" width="10.7109375" style="57" customWidth="1"/>
    <col min="65" max="65" width="10.7109375" style="107" customWidth="1"/>
    <col min="66" max="66" width="2.7109375" style="107" customWidth="1"/>
    <col min="67" max="67" width="46.42578125" style="107" customWidth="1"/>
    <col min="68" max="68" width="2.7109375" style="107" customWidth="1"/>
    <col min="69" max="69" width="44" style="107" bestFit="1" customWidth="1"/>
    <col min="70" max="70" width="11.140625" style="107" bestFit="1" customWidth="1"/>
    <col min="71" max="71" width="10.7109375" style="107" bestFit="1" customWidth="1"/>
    <col min="72" max="72" width="2.7109375" style="107" customWidth="1"/>
    <col min="73" max="73" width="17" style="107" bestFit="1" customWidth="1"/>
    <col min="74" max="74" width="2.42578125" style="107" customWidth="1"/>
    <col min="75" max="75" width="9.85546875" style="107" customWidth="1"/>
    <col min="76" max="76" width="7.7109375" style="107" customWidth="1"/>
    <col min="77" max="77" width="9.85546875" style="107" customWidth="1"/>
    <col min="78" max="78" width="7.7109375" style="107" customWidth="1"/>
    <col min="79" max="79" width="9.85546875" style="107" customWidth="1"/>
    <col min="80" max="80" width="7.7109375" style="107" customWidth="1"/>
    <col min="81" max="81" width="9.85546875" style="107" customWidth="1"/>
    <col min="82" max="82" width="7.7109375" style="107" customWidth="1"/>
    <col min="83" max="83" width="2.7109375" style="107" customWidth="1"/>
    <col min="84" max="84" width="9.140625" style="107" customWidth="1" outlineLevel="1"/>
    <col min="85" max="85" width="7.7109375" style="107" customWidth="1" outlineLevel="1"/>
    <col min="86" max="86" width="9.140625" style="107" customWidth="1"/>
    <col min="87" max="87" width="7.7109375" style="107" customWidth="1"/>
    <col min="88" max="88" width="2.7109375" style="107" customWidth="1"/>
    <col min="89" max="89" width="9.85546875" style="107" bestFit="1" customWidth="1"/>
    <col min="90" max="90" width="13.7109375" style="107" customWidth="1"/>
    <col min="91" max="91" width="3.7109375" style="107" customWidth="1"/>
    <col min="92" max="93" width="9.140625" style="107" customWidth="1"/>
    <col min="94" max="16384" width="9.140625" style="107"/>
  </cols>
  <sheetData>
    <row r="1" spans="2:91" s="102" customFormat="1" ht="122.25" customHeight="1" x14ac:dyDescent="0.25">
      <c r="B1" s="692" t="s">
        <v>246</v>
      </c>
      <c r="D1" s="107"/>
      <c r="E1" s="107"/>
      <c r="J1" s="632"/>
      <c r="AV1" s="103"/>
      <c r="AW1" s="103"/>
      <c r="AX1" s="104"/>
      <c r="AY1" s="103"/>
      <c r="AZ1" s="104"/>
      <c r="BA1" s="103"/>
      <c r="BB1" s="104"/>
      <c r="BC1" s="103"/>
      <c r="BD1" s="104"/>
      <c r="BE1" s="103"/>
      <c r="BF1" s="103"/>
      <c r="BG1" s="104"/>
      <c r="BH1" s="103"/>
      <c r="BI1" s="104"/>
      <c r="BJ1" s="103"/>
      <c r="BK1" s="106"/>
      <c r="BL1" s="104"/>
      <c r="BM1" s="103"/>
      <c r="BN1" s="106"/>
      <c r="BO1" s="107"/>
      <c r="BP1" s="107"/>
      <c r="BQ1" s="107"/>
      <c r="BR1" s="107"/>
      <c r="BS1" s="107"/>
      <c r="BT1" s="107"/>
    </row>
    <row r="2" spans="2:91" s="102" customFormat="1" ht="65.25" customHeight="1" x14ac:dyDescent="0.25">
      <c r="B2" s="693">
        <v>2.54</v>
      </c>
      <c r="D2" s="107"/>
      <c r="E2" s="107"/>
      <c r="F2" s="284"/>
      <c r="G2" s="285"/>
      <c r="H2" s="285"/>
      <c r="I2" s="285"/>
      <c r="J2" s="633"/>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55"/>
      <c r="AV2" s="992" t="s">
        <v>2687</v>
      </c>
      <c r="AW2" s="992"/>
      <c r="AX2" s="992"/>
      <c r="AY2" s="992"/>
      <c r="AZ2" s="992"/>
      <c r="BA2" s="992"/>
      <c r="BB2" s="992"/>
      <c r="BC2" s="992"/>
      <c r="BD2" s="992"/>
      <c r="BE2" s="992"/>
      <c r="BF2" s="992"/>
      <c r="BG2" s="992"/>
      <c r="BH2" s="992"/>
      <c r="BI2" s="992"/>
      <c r="BJ2" s="992"/>
      <c r="BK2" s="992"/>
      <c r="BL2" s="992"/>
      <c r="BM2" s="993"/>
      <c r="BN2" s="107"/>
      <c r="BO2" s="107"/>
      <c r="BP2" s="107"/>
      <c r="BQ2" s="994" t="s">
        <v>2690</v>
      </c>
      <c r="BR2" s="992"/>
      <c r="BS2" s="993"/>
      <c r="BT2" s="107"/>
      <c r="BU2" s="995" t="s">
        <v>2689</v>
      </c>
      <c r="BV2" s="995"/>
      <c r="BW2" s="995"/>
      <c r="BX2" s="995"/>
      <c r="BY2" s="995"/>
      <c r="BZ2" s="995"/>
      <c r="CA2" s="995"/>
      <c r="CB2" s="995"/>
      <c r="CC2" s="995"/>
      <c r="CD2" s="995"/>
      <c r="CE2" s="995"/>
      <c r="CF2" s="995"/>
      <c r="CG2" s="995"/>
      <c r="CH2" s="995"/>
      <c r="CI2" s="995"/>
      <c r="CJ2" s="995"/>
      <c r="CK2" s="995"/>
      <c r="CL2" s="995"/>
    </row>
    <row r="3" spans="2:91" ht="12.75" customHeight="1" x14ac:dyDescent="0.25">
      <c r="F3" s="1034"/>
      <c r="G3" s="1034"/>
      <c r="H3" s="1034"/>
      <c r="I3" s="1034"/>
      <c r="J3" s="1034"/>
      <c r="K3" s="1034"/>
      <c r="L3" s="1034"/>
      <c r="M3" s="1034"/>
      <c r="N3" s="1034"/>
      <c r="AV3" s="102"/>
      <c r="AW3" s="102"/>
      <c r="AX3" s="1035"/>
      <c r="AY3" s="1036"/>
      <c r="AZ3" s="1036"/>
      <c r="BA3" s="1036"/>
      <c r="BB3" s="1036"/>
      <c r="BC3" s="1036"/>
      <c r="BD3" s="1036"/>
      <c r="BE3" s="1036"/>
      <c r="BF3" s="1036"/>
      <c r="BG3" s="1036"/>
      <c r="BH3" s="1036"/>
      <c r="BI3" s="1036"/>
      <c r="BJ3" s="1036"/>
      <c r="BK3" s="1036"/>
      <c r="BL3" s="1036"/>
      <c r="BM3" s="1036"/>
      <c r="BN3" s="102"/>
      <c r="BP3" s="214"/>
      <c r="BQ3" s="214"/>
      <c r="BR3" s="214"/>
      <c r="BS3" s="214"/>
      <c r="BT3" s="214"/>
      <c r="BU3" s="102"/>
      <c r="BV3" s="102"/>
      <c r="BW3" s="1035"/>
      <c r="BX3" s="1036"/>
      <c r="BY3" s="1036"/>
      <c r="BZ3" s="1036"/>
      <c r="CA3" s="1036"/>
      <c r="CB3" s="1036"/>
      <c r="CC3" s="1036"/>
      <c r="CD3" s="1036"/>
      <c r="CE3" s="1036"/>
      <c r="CF3" s="1036"/>
      <c r="CG3" s="1036"/>
      <c r="CH3" s="1036"/>
      <c r="CI3" s="1036"/>
      <c r="CJ3" s="1036"/>
      <c r="CK3" s="1036"/>
      <c r="CL3" s="1036"/>
    </row>
    <row r="4" spans="2:91" ht="30" customHeight="1" x14ac:dyDescent="0.25">
      <c r="F4" s="231"/>
      <c r="G4" s="231"/>
      <c r="H4" s="231"/>
      <c r="I4" s="231"/>
      <c r="J4" s="634"/>
      <c r="K4" s="231"/>
      <c r="L4" s="231"/>
      <c r="M4" s="231"/>
      <c r="N4" s="231"/>
      <c r="AU4" s="151"/>
      <c r="AV4" s="200" t="s">
        <v>260</v>
      </c>
      <c r="AW4" s="102"/>
      <c r="AX4" s="1029" t="s">
        <v>261</v>
      </c>
      <c r="AY4" s="1018"/>
      <c r="AZ4" s="1029" t="s">
        <v>262</v>
      </c>
      <c r="BA4" s="1018"/>
      <c r="BB4" s="1029" t="s">
        <v>268</v>
      </c>
      <c r="BC4" s="1018"/>
      <c r="BD4" s="1029" t="s">
        <v>263</v>
      </c>
      <c r="BE4" s="1018"/>
      <c r="BF4" s="102"/>
      <c r="BG4" s="1029" t="s">
        <v>264</v>
      </c>
      <c r="BH4" s="1018"/>
      <c r="BI4" s="1029" t="s">
        <v>2974</v>
      </c>
      <c r="BJ4" s="1018"/>
      <c r="BK4" s="102"/>
      <c r="BL4" s="1029" t="s">
        <v>2973</v>
      </c>
      <c r="BM4" s="1037"/>
      <c r="BN4" s="102"/>
      <c r="BP4" s="214"/>
      <c r="BQ4" s="214"/>
      <c r="BR4" s="214"/>
      <c r="BS4" s="214"/>
      <c r="BT4" s="214"/>
      <c r="BU4" s="200" t="s">
        <v>260</v>
      </c>
      <c r="BV4" s="102"/>
      <c r="BW4" s="1029" t="s">
        <v>261</v>
      </c>
      <c r="BX4" s="1018"/>
      <c r="BY4" s="1029" t="s">
        <v>262</v>
      </c>
      <c r="BZ4" s="1018"/>
      <c r="CA4" s="1029" t="s">
        <v>268</v>
      </c>
      <c r="CB4" s="1018"/>
      <c r="CC4" s="1029" t="s">
        <v>263</v>
      </c>
      <c r="CD4" s="1018"/>
      <c r="CE4" s="102"/>
      <c r="CF4" s="1029" t="s">
        <v>264</v>
      </c>
      <c r="CG4" s="1018"/>
      <c r="CH4" s="1029" t="s">
        <v>2974</v>
      </c>
      <c r="CI4" s="1018"/>
      <c r="CJ4" s="102"/>
      <c r="CK4" s="1029" t="s">
        <v>2973</v>
      </c>
      <c r="CL4" s="1037"/>
    </row>
    <row r="5" spans="2:91" ht="30" customHeight="1" x14ac:dyDescent="0.25">
      <c r="F5" s="278"/>
      <c r="G5" s="278"/>
      <c r="H5" s="278"/>
      <c r="I5" s="278"/>
      <c r="J5" s="634"/>
      <c r="K5" s="278"/>
      <c r="L5" s="278"/>
      <c r="M5" s="278"/>
      <c r="N5" s="278"/>
      <c r="AU5" s="151"/>
      <c r="AV5" s="200" t="s">
        <v>227</v>
      </c>
      <c r="AW5" s="102"/>
      <c r="AX5" s="1029" t="s">
        <v>2685</v>
      </c>
      <c r="AY5" s="1030"/>
      <c r="AZ5" s="1029" t="s">
        <v>2685</v>
      </c>
      <c r="BA5" s="1030"/>
      <c r="BB5" s="1029" t="s">
        <v>2685</v>
      </c>
      <c r="BC5" s="1030"/>
      <c r="BD5" s="1029" t="s">
        <v>2685</v>
      </c>
      <c r="BE5" s="1030"/>
      <c r="BF5" s="102"/>
      <c r="BG5" s="1029" t="s">
        <v>2685</v>
      </c>
      <c r="BH5" s="1030"/>
      <c r="BI5" s="1029" t="s">
        <v>2685</v>
      </c>
      <c r="BJ5" s="1030"/>
      <c r="BK5" s="102"/>
      <c r="BL5" s="108"/>
      <c r="BM5" s="109"/>
      <c r="BN5" s="102"/>
      <c r="BP5" s="214"/>
      <c r="BQ5" s="214"/>
      <c r="BR5" s="214"/>
      <c r="BS5" s="214"/>
      <c r="BT5" s="214"/>
      <c r="BU5" s="200" t="s">
        <v>227</v>
      </c>
      <c r="BV5" s="102"/>
      <c r="BW5" s="1029" t="s">
        <v>2685</v>
      </c>
      <c r="BX5" s="1030"/>
      <c r="BY5" s="1029" t="s">
        <v>2685</v>
      </c>
      <c r="BZ5" s="1030"/>
      <c r="CA5" s="1029" t="s">
        <v>2685</v>
      </c>
      <c r="CB5" s="1030"/>
      <c r="CC5" s="1029" t="s">
        <v>2685</v>
      </c>
      <c r="CD5" s="1030"/>
      <c r="CE5" s="102"/>
      <c r="CF5" s="1029" t="s">
        <v>2685</v>
      </c>
      <c r="CG5" s="1030"/>
      <c r="CH5" s="1029" t="s">
        <v>2685</v>
      </c>
      <c r="CI5" s="1030"/>
      <c r="CJ5" s="102"/>
      <c r="CK5" s="108"/>
      <c r="CL5" s="109"/>
    </row>
    <row r="6" spans="2:91" ht="30" customHeight="1" x14ac:dyDescent="0.25">
      <c r="F6" s="1034"/>
      <c r="G6" s="1034"/>
      <c r="H6" s="1034"/>
      <c r="I6" s="1034"/>
      <c r="J6" s="1034"/>
      <c r="K6" s="1034"/>
      <c r="L6" s="1034"/>
      <c r="M6" s="1034"/>
      <c r="N6" s="1034"/>
      <c r="O6" s="1034"/>
      <c r="AU6" s="151"/>
      <c r="AV6" s="200" t="s">
        <v>227</v>
      </c>
      <c r="AW6" s="102"/>
      <c r="AX6" s="1025" t="s">
        <v>2686</v>
      </c>
      <c r="AY6" s="1026"/>
      <c r="AZ6" s="1025" t="s">
        <v>2686</v>
      </c>
      <c r="BA6" s="1026"/>
      <c r="BB6" s="1025" t="s">
        <v>2686</v>
      </c>
      <c r="BC6" s="1026"/>
      <c r="BD6" s="1025" t="s">
        <v>2686</v>
      </c>
      <c r="BE6" s="1026"/>
      <c r="BF6" s="102"/>
      <c r="BG6" s="1025" t="s">
        <v>2686</v>
      </c>
      <c r="BH6" s="1026"/>
      <c r="BI6" s="1025" t="s">
        <v>2686</v>
      </c>
      <c r="BJ6" s="1026"/>
      <c r="BK6" s="102"/>
      <c r="BL6" s="1033" t="s">
        <v>2977</v>
      </c>
      <c r="BM6" s="1018"/>
      <c r="BN6" s="102"/>
      <c r="BP6" s="214"/>
      <c r="BQ6" s="214"/>
      <c r="BR6" s="214"/>
      <c r="BS6" s="214"/>
      <c r="BT6" s="214"/>
      <c r="BU6" s="200" t="s">
        <v>227</v>
      </c>
      <c r="BV6" s="102"/>
      <c r="BW6" s="1025" t="s">
        <v>2686</v>
      </c>
      <c r="BX6" s="1026"/>
      <c r="BY6" s="1025" t="s">
        <v>2686</v>
      </c>
      <c r="BZ6" s="1026"/>
      <c r="CA6" s="1025" t="s">
        <v>2686</v>
      </c>
      <c r="CB6" s="1026"/>
      <c r="CC6" s="1025" t="s">
        <v>2686</v>
      </c>
      <c r="CD6" s="1026"/>
      <c r="CE6" s="102"/>
      <c r="CF6" s="1025" t="s">
        <v>2686</v>
      </c>
      <c r="CG6" s="1026"/>
      <c r="CH6" s="1025" t="s">
        <v>2686</v>
      </c>
      <c r="CI6" s="1026"/>
      <c r="CJ6" s="102"/>
      <c r="CK6" s="1033" t="s">
        <v>2977</v>
      </c>
      <c r="CL6" s="1018"/>
    </row>
    <row r="7" spans="2:91" ht="30" customHeight="1" x14ac:dyDescent="0.25">
      <c r="AU7" s="151"/>
      <c r="AV7" s="200" t="s">
        <v>224</v>
      </c>
      <c r="AW7" s="102"/>
      <c r="AX7" s="1017" t="s">
        <v>2680</v>
      </c>
      <c r="AY7" s="1018"/>
      <c r="AZ7" s="1017" t="s">
        <v>2680</v>
      </c>
      <c r="BA7" s="1018"/>
      <c r="BB7" s="1017" t="s">
        <v>2681</v>
      </c>
      <c r="BC7" s="1018"/>
      <c r="BD7" s="1017" t="s">
        <v>2682</v>
      </c>
      <c r="BE7" s="1018"/>
      <c r="BF7" s="102"/>
      <c r="BG7" s="1017" t="s">
        <v>2681</v>
      </c>
      <c r="BH7" s="1018"/>
      <c r="BI7" s="1017" t="s">
        <v>2683</v>
      </c>
      <c r="BJ7" s="1018"/>
      <c r="BK7" s="102"/>
      <c r="BL7" s="1017" t="s">
        <v>2681</v>
      </c>
      <c r="BM7" s="1018"/>
      <c r="BN7" s="102"/>
      <c r="BP7" s="214"/>
      <c r="BQ7" s="214"/>
      <c r="BR7" s="214"/>
      <c r="BS7" s="214"/>
      <c r="BT7" s="214"/>
      <c r="BU7" s="200" t="s">
        <v>224</v>
      </c>
      <c r="BV7" s="102"/>
      <c r="BW7" s="1017" t="s">
        <v>2680</v>
      </c>
      <c r="BX7" s="1018"/>
      <c r="BY7" s="1017" t="s">
        <v>2680</v>
      </c>
      <c r="BZ7" s="1018"/>
      <c r="CA7" s="1017" t="s">
        <v>2681</v>
      </c>
      <c r="CB7" s="1018"/>
      <c r="CC7" s="1017" t="s">
        <v>2682</v>
      </c>
      <c r="CD7" s="1018"/>
      <c r="CE7" s="102"/>
      <c r="CF7" s="1017" t="s">
        <v>2681</v>
      </c>
      <c r="CG7" s="1018"/>
      <c r="CH7" s="1017" t="s">
        <v>2683</v>
      </c>
      <c r="CI7" s="1018"/>
      <c r="CJ7" s="102"/>
      <c r="CK7" s="1017" t="s">
        <v>2681</v>
      </c>
      <c r="CL7" s="1018"/>
    </row>
    <row r="8" spans="2:91" ht="30" customHeight="1" x14ac:dyDescent="0.25">
      <c r="AU8" s="151"/>
      <c r="AV8" s="200" t="s">
        <v>225</v>
      </c>
      <c r="AW8" s="102"/>
      <c r="AX8" s="1017">
        <v>0.9</v>
      </c>
      <c r="AY8" s="1018"/>
      <c r="AZ8" s="1017">
        <v>1.1000000000000001</v>
      </c>
      <c r="BA8" s="1018"/>
      <c r="BB8" s="1017">
        <v>1.1000000000000001</v>
      </c>
      <c r="BC8" s="1018"/>
      <c r="BD8" s="1017">
        <v>1.3</v>
      </c>
      <c r="BE8" s="1018"/>
      <c r="BF8" s="102"/>
      <c r="BG8" s="1017">
        <v>1.1000000000000001</v>
      </c>
      <c r="BH8" s="1018"/>
      <c r="BI8" s="1017">
        <v>0.9</v>
      </c>
      <c r="BJ8" s="1018"/>
      <c r="BK8" s="102"/>
      <c r="BL8" s="1027" t="s">
        <v>232</v>
      </c>
      <c r="BM8" s="1028"/>
      <c r="BN8" s="102"/>
      <c r="BP8" s="214"/>
      <c r="BQ8" s="214"/>
      <c r="BR8" s="214"/>
      <c r="BS8" s="214"/>
      <c r="BT8" s="214"/>
      <c r="BU8" s="200" t="s">
        <v>225</v>
      </c>
      <c r="BV8" s="102"/>
      <c r="BW8" s="1017">
        <v>0.9</v>
      </c>
      <c r="BX8" s="1018"/>
      <c r="BY8" s="1017">
        <v>1.1000000000000001</v>
      </c>
      <c r="BZ8" s="1018"/>
      <c r="CA8" s="1017">
        <v>1.1000000000000001</v>
      </c>
      <c r="CB8" s="1018"/>
      <c r="CC8" s="1017">
        <v>1.3</v>
      </c>
      <c r="CD8" s="1018"/>
      <c r="CE8" s="102"/>
      <c r="CF8" s="1017">
        <v>1.1000000000000001</v>
      </c>
      <c r="CG8" s="1018"/>
      <c r="CH8" s="1017">
        <v>0.9</v>
      </c>
      <c r="CI8" s="1018"/>
      <c r="CJ8" s="102"/>
      <c r="CK8" s="1027" t="s">
        <v>232</v>
      </c>
      <c r="CL8" s="1028"/>
    </row>
    <row r="9" spans="2:91" ht="20.100000000000001" customHeight="1" x14ac:dyDescent="0.25">
      <c r="AU9" s="151"/>
      <c r="AV9" s="200" t="s">
        <v>226</v>
      </c>
      <c r="AW9" s="102"/>
      <c r="AX9" s="1017" t="s">
        <v>222</v>
      </c>
      <c r="AY9" s="1018"/>
      <c r="AZ9" s="1017" t="s">
        <v>222</v>
      </c>
      <c r="BA9" s="1018"/>
      <c r="BB9" s="1017" t="s">
        <v>222</v>
      </c>
      <c r="BC9" s="1018"/>
      <c r="BD9" s="1017" t="s">
        <v>222</v>
      </c>
      <c r="BE9" s="1018"/>
      <c r="BF9" s="102"/>
      <c r="BG9" s="1017" t="s">
        <v>222</v>
      </c>
      <c r="BH9" s="1018"/>
      <c r="BI9" s="1017" t="s">
        <v>223</v>
      </c>
      <c r="BJ9" s="1018"/>
      <c r="BK9" s="102"/>
      <c r="BL9" s="1017" t="s">
        <v>222</v>
      </c>
      <c r="BM9" s="1018"/>
      <c r="BN9" s="102"/>
      <c r="BP9" s="214"/>
      <c r="BQ9" s="214"/>
      <c r="BR9" s="214"/>
      <c r="BS9" s="214"/>
      <c r="BT9" s="214"/>
      <c r="BU9" s="200" t="s">
        <v>226</v>
      </c>
      <c r="BV9" s="102"/>
      <c r="BW9" s="1017" t="s">
        <v>222</v>
      </c>
      <c r="BX9" s="1018"/>
      <c r="BY9" s="1017" t="s">
        <v>222</v>
      </c>
      <c r="BZ9" s="1018"/>
      <c r="CA9" s="1017" t="s">
        <v>222</v>
      </c>
      <c r="CB9" s="1018"/>
      <c r="CC9" s="1017" t="s">
        <v>222</v>
      </c>
      <c r="CD9" s="1018"/>
      <c r="CE9" s="102"/>
      <c r="CF9" s="1017" t="s">
        <v>222</v>
      </c>
      <c r="CG9" s="1018"/>
      <c r="CH9" s="1017" t="s">
        <v>223</v>
      </c>
      <c r="CI9" s="1018"/>
      <c r="CJ9" s="102"/>
      <c r="CK9" s="1017" t="s">
        <v>222</v>
      </c>
      <c r="CL9" s="1018"/>
    </row>
    <row r="10" spans="2:91" ht="20.100000000000001" customHeight="1" x14ac:dyDescent="0.25">
      <c r="AU10" s="151"/>
      <c r="AV10" s="200" t="s">
        <v>257</v>
      </c>
      <c r="AW10" s="102"/>
      <c r="AX10" s="986" t="s">
        <v>239</v>
      </c>
      <c r="AY10" s="987"/>
      <c r="AZ10" s="986" t="s">
        <v>239</v>
      </c>
      <c r="BA10" s="987"/>
      <c r="BB10" s="1017" t="s">
        <v>240</v>
      </c>
      <c r="BC10" s="1018"/>
      <c r="BD10" s="1017" t="s">
        <v>240</v>
      </c>
      <c r="BE10" s="1018"/>
      <c r="BF10" s="102"/>
      <c r="BG10" s="986" t="s">
        <v>239</v>
      </c>
      <c r="BH10" s="987"/>
      <c r="BI10" s="986" t="s">
        <v>239</v>
      </c>
      <c r="BJ10" s="987"/>
      <c r="BK10" s="102"/>
      <c r="BL10" s="1017" t="s">
        <v>240</v>
      </c>
      <c r="BM10" s="1018"/>
      <c r="BN10" s="102"/>
      <c r="BP10" s="214"/>
      <c r="BQ10" s="214"/>
      <c r="BR10" s="214"/>
      <c r="BS10" s="214"/>
      <c r="BT10" s="214"/>
      <c r="BU10" s="200" t="s">
        <v>257</v>
      </c>
      <c r="BV10" s="102"/>
      <c r="BW10" s="986" t="s">
        <v>239</v>
      </c>
      <c r="BX10" s="987"/>
      <c r="BY10" s="986" t="s">
        <v>239</v>
      </c>
      <c r="BZ10" s="987"/>
      <c r="CA10" s="1017" t="s">
        <v>240</v>
      </c>
      <c r="CB10" s="1018"/>
      <c r="CC10" s="1017" t="s">
        <v>240</v>
      </c>
      <c r="CD10" s="1018"/>
      <c r="CE10" s="102"/>
      <c r="CF10" s="986" t="s">
        <v>239</v>
      </c>
      <c r="CG10" s="987"/>
      <c r="CH10" s="986" t="s">
        <v>239</v>
      </c>
      <c r="CI10" s="987"/>
      <c r="CJ10" s="102"/>
      <c r="CK10" s="1017" t="s">
        <v>240</v>
      </c>
      <c r="CL10" s="1018"/>
    </row>
    <row r="11" spans="2:91" ht="20.100000000000001" customHeight="1" x14ac:dyDescent="0.25">
      <c r="AU11" s="151"/>
      <c r="AV11" s="200" t="s">
        <v>237</v>
      </c>
      <c r="AW11" s="102"/>
      <c r="AX11" s="986" t="s">
        <v>239</v>
      </c>
      <c r="AY11" s="987"/>
      <c r="AZ11" s="986" t="s">
        <v>239</v>
      </c>
      <c r="BA11" s="987"/>
      <c r="BB11" s="986" t="s">
        <v>239</v>
      </c>
      <c r="BC11" s="987"/>
      <c r="BD11" s="1023" t="s">
        <v>239</v>
      </c>
      <c r="BE11" s="1024"/>
      <c r="BF11" s="102"/>
      <c r="BG11" s="1017" t="s">
        <v>240</v>
      </c>
      <c r="BH11" s="1018"/>
      <c r="BI11" s="986" t="s">
        <v>239</v>
      </c>
      <c r="BJ11" s="987"/>
      <c r="BK11" s="102"/>
      <c r="BL11" s="1017" t="s">
        <v>240</v>
      </c>
      <c r="BM11" s="1018"/>
      <c r="BN11" s="102"/>
      <c r="BP11" s="214"/>
      <c r="BQ11" s="214"/>
      <c r="BR11" s="214"/>
      <c r="BS11" s="214"/>
      <c r="BT11" s="214"/>
      <c r="BU11" s="200" t="s">
        <v>237</v>
      </c>
      <c r="BV11" s="102"/>
      <c r="BW11" s="986" t="s">
        <v>239</v>
      </c>
      <c r="BX11" s="987"/>
      <c r="BY11" s="986" t="s">
        <v>239</v>
      </c>
      <c r="BZ11" s="987"/>
      <c r="CA11" s="986" t="s">
        <v>239</v>
      </c>
      <c r="CB11" s="987"/>
      <c r="CC11" s="1023" t="s">
        <v>239</v>
      </c>
      <c r="CD11" s="1024"/>
      <c r="CE11" s="102"/>
      <c r="CF11" s="1017" t="s">
        <v>240</v>
      </c>
      <c r="CG11" s="1018"/>
      <c r="CH11" s="986" t="s">
        <v>239</v>
      </c>
      <c r="CI11" s="987"/>
      <c r="CJ11" s="102"/>
      <c r="CK11" s="1017" t="s">
        <v>240</v>
      </c>
      <c r="CL11" s="1018"/>
    </row>
    <row r="12" spans="2:91" ht="20.100000000000001" customHeight="1" x14ac:dyDescent="0.25">
      <c r="AU12" s="151"/>
      <c r="AV12" s="200" t="s">
        <v>2780</v>
      </c>
      <c r="AW12" s="102"/>
      <c r="AX12" s="986" t="s">
        <v>239</v>
      </c>
      <c r="AY12" s="987"/>
      <c r="AZ12" s="986" t="s">
        <v>239</v>
      </c>
      <c r="BA12" s="987"/>
      <c r="BB12" s="986" t="s">
        <v>239</v>
      </c>
      <c r="BC12" s="987"/>
      <c r="BD12" s="986" t="s">
        <v>239</v>
      </c>
      <c r="BE12" s="987"/>
      <c r="BF12" s="102"/>
      <c r="BG12" s="986" t="s">
        <v>239</v>
      </c>
      <c r="BH12" s="987"/>
      <c r="BI12" s="986" t="s">
        <v>239</v>
      </c>
      <c r="BJ12" s="987"/>
      <c r="BK12" s="102"/>
      <c r="BL12" s="986" t="s">
        <v>239</v>
      </c>
      <c r="BM12" s="987"/>
      <c r="BN12" s="102"/>
      <c r="BP12" s="214"/>
      <c r="BQ12" s="214"/>
      <c r="BR12" s="214"/>
      <c r="BS12" s="214"/>
      <c r="BT12" s="214"/>
      <c r="BU12" s="200" t="s">
        <v>2780</v>
      </c>
      <c r="BV12" s="102"/>
      <c r="BW12" s="986" t="s">
        <v>239</v>
      </c>
      <c r="BX12" s="987"/>
      <c r="BY12" s="986" t="s">
        <v>239</v>
      </c>
      <c r="BZ12" s="987"/>
      <c r="CA12" s="986" t="s">
        <v>239</v>
      </c>
      <c r="CB12" s="987"/>
      <c r="CC12" s="986" t="s">
        <v>239</v>
      </c>
      <c r="CD12" s="987"/>
      <c r="CE12" s="102"/>
      <c r="CF12" s="986" t="s">
        <v>239</v>
      </c>
      <c r="CG12" s="987"/>
      <c r="CH12" s="986" t="s">
        <v>239</v>
      </c>
      <c r="CI12" s="987"/>
      <c r="CJ12" s="102"/>
      <c r="CK12" s="986" t="s">
        <v>239</v>
      </c>
      <c r="CL12" s="987"/>
    </row>
    <row r="13" spans="2:91" ht="20.100000000000001" customHeight="1" x14ac:dyDescent="0.25">
      <c r="AU13" s="151"/>
      <c r="AV13" s="201" t="s">
        <v>2779</v>
      </c>
      <c r="AW13" s="102"/>
      <c r="AX13" s="986" t="s">
        <v>239</v>
      </c>
      <c r="AY13" s="987"/>
      <c r="AZ13" s="986" t="s">
        <v>239</v>
      </c>
      <c r="BA13" s="987"/>
      <c r="BB13" s="986" t="s">
        <v>239</v>
      </c>
      <c r="BC13" s="987"/>
      <c r="BD13" s="986" t="s">
        <v>239</v>
      </c>
      <c r="BE13" s="987"/>
      <c r="BF13" s="102"/>
      <c r="BG13" s="986" t="s">
        <v>239</v>
      </c>
      <c r="BH13" s="987"/>
      <c r="BI13" s="986" t="s">
        <v>239</v>
      </c>
      <c r="BJ13" s="987"/>
      <c r="BK13" s="102"/>
      <c r="BL13" s="986" t="s">
        <v>239</v>
      </c>
      <c r="BM13" s="987"/>
      <c r="BN13" s="102"/>
      <c r="BP13" s="214"/>
      <c r="BQ13" s="214"/>
      <c r="BR13" s="214"/>
      <c r="BS13" s="214"/>
      <c r="BT13" s="214"/>
      <c r="BU13" s="201" t="s">
        <v>2779</v>
      </c>
      <c r="BV13" s="102"/>
      <c r="BW13" s="986" t="s">
        <v>239</v>
      </c>
      <c r="BX13" s="987"/>
      <c r="BY13" s="986" t="s">
        <v>239</v>
      </c>
      <c r="BZ13" s="987"/>
      <c r="CA13" s="986" t="s">
        <v>239</v>
      </c>
      <c r="CB13" s="987"/>
      <c r="CC13" s="986" t="s">
        <v>239</v>
      </c>
      <c r="CD13" s="987"/>
      <c r="CE13" s="102"/>
      <c r="CF13" s="986" t="s">
        <v>239</v>
      </c>
      <c r="CG13" s="987"/>
      <c r="CH13" s="986" t="s">
        <v>239</v>
      </c>
      <c r="CI13" s="987"/>
      <c r="CJ13" s="102"/>
      <c r="CK13" s="986" t="s">
        <v>239</v>
      </c>
      <c r="CL13" s="987"/>
    </row>
    <row r="14" spans="2:91" ht="19.5" customHeight="1" x14ac:dyDescent="0.25">
      <c r="AU14" s="151"/>
      <c r="AV14" s="201" t="s">
        <v>2781</v>
      </c>
      <c r="AW14" s="102"/>
      <c r="AX14" s="986" t="s">
        <v>239</v>
      </c>
      <c r="AY14" s="987"/>
      <c r="AZ14" s="986" t="s">
        <v>239</v>
      </c>
      <c r="BA14" s="987"/>
      <c r="BB14" s="986" t="s">
        <v>239</v>
      </c>
      <c r="BC14" s="987"/>
      <c r="BD14" s="986" t="s">
        <v>239</v>
      </c>
      <c r="BE14" s="987"/>
      <c r="BF14" s="102"/>
      <c r="BG14" s="986" t="s">
        <v>239</v>
      </c>
      <c r="BH14" s="987"/>
      <c r="BI14" s="986" t="s">
        <v>239</v>
      </c>
      <c r="BJ14" s="987"/>
      <c r="BK14" s="102"/>
      <c r="BL14" s="986" t="s">
        <v>239</v>
      </c>
      <c r="BM14" s="987"/>
      <c r="BN14" s="102"/>
      <c r="BP14" s="214"/>
      <c r="BQ14" s="214"/>
      <c r="BR14" s="214"/>
      <c r="BS14" s="214"/>
      <c r="BT14" s="214"/>
      <c r="BU14" s="201" t="s">
        <v>2781</v>
      </c>
      <c r="BV14" s="102"/>
      <c r="BW14" s="986" t="s">
        <v>239</v>
      </c>
      <c r="BX14" s="987"/>
      <c r="BY14" s="986" t="s">
        <v>239</v>
      </c>
      <c r="BZ14" s="987"/>
      <c r="CA14" s="986" t="s">
        <v>239</v>
      </c>
      <c r="CB14" s="987"/>
      <c r="CC14" s="986" t="s">
        <v>239</v>
      </c>
      <c r="CD14" s="987"/>
      <c r="CE14" s="102"/>
      <c r="CF14" s="986" t="s">
        <v>239</v>
      </c>
      <c r="CG14" s="987"/>
      <c r="CH14" s="986" t="s">
        <v>239</v>
      </c>
      <c r="CI14" s="987"/>
      <c r="CJ14" s="102"/>
      <c r="CK14" s="986" t="s">
        <v>239</v>
      </c>
      <c r="CL14" s="987"/>
    </row>
    <row r="15" spans="2:91" ht="20.100000000000001" customHeight="1" x14ac:dyDescent="0.25">
      <c r="AU15" s="151"/>
      <c r="AV15" s="200" t="s">
        <v>251</v>
      </c>
      <c r="AW15" s="102"/>
      <c r="AX15" s="1017" t="s">
        <v>240</v>
      </c>
      <c r="AY15" s="1018"/>
      <c r="AZ15" s="1017" t="s">
        <v>240</v>
      </c>
      <c r="BA15" s="1018"/>
      <c r="BB15" s="1022">
        <v>0.2</v>
      </c>
      <c r="BC15" s="1018"/>
      <c r="BD15" s="1017" t="s">
        <v>240</v>
      </c>
      <c r="BE15" s="1018"/>
      <c r="BF15" s="102"/>
      <c r="BG15" s="1017" t="s">
        <v>240</v>
      </c>
      <c r="BH15" s="1018"/>
      <c r="BI15" s="1017" t="s">
        <v>240</v>
      </c>
      <c r="BJ15" s="1018"/>
      <c r="BK15" s="102"/>
      <c r="BL15" s="1017" t="s">
        <v>240</v>
      </c>
      <c r="BM15" s="1018"/>
      <c r="BN15" s="102"/>
      <c r="BP15" s="214"/>
      <c r="BQ15" s="214"/>
      <c r="BR15" s="214"/>
      <c r="BS15" s="214"/>
      <c r="BT15" s="214"/>
      <c r="BU15" s="200" t="s">
        <v>251</v>
      </c>
      <c r="BV15" s="102"/>
      <c r="BW15" s="1017" t="s">
        <v>240</v>
      </c>
      <c r="BX15" s="1018"/>
      <c r="BY15" s="1017" t="s">
        <v>240</v>
      </c>
      <c r="BZ15" s="1018"/>
      <c r="CA15" s="1022">
        <v>0.2</v>
      </c>
      <c r="CB15" s="1018"/>
      <c r="CC15" s="1017" t="s">
        <v>240</v>
      </c>
      <c r="CD15" s="1018"/>
      <c r="CE15" s="102"/>
      <c r="CF15" s="1017" t="s">
        <v>240</v>
      </c>
      <c r="CG15" s="1018"/>
      <c r="CH15" s="1017" t="s">
        <v>240</v>
      </c>
      <c r="CI15" s="1018"/>
      <c r="CJ15" s="102"/>
      <c r="CK15" s="1017" t="s">
        <v>240</v>
      </c>
      <c r="CL15" s="1018"/>
    </row>
    <row r="16" spans="2:91" ht="12" customHeight="1" x14ac:dyDescent="0.25">
      <c r="AV16" s="102"/>
      <c r="AW16" s="102"/>
      <c r="AX16" s="102"/>
      <c r="AY16" s="102"/>
      <c r="AZ16" s="102"/>
      <c r="BA16" s="102"/>
      <c r="BB16" s="102"/>
      <c r="BC16" s="102"/>
      <c r="BD16" s="102"/>
      <c r="BE16" s="102"/>
      <c r="BF16" s="102"/>
      <c r="BG16" s="102"/>
      <c r="BH16" s="102"/>
      <c r="BI16" s="102"/>
      <c r="BJ16" s="102"/>
      <c r="BK16" s="102"/>
      <c r="BL16" s="102"/>
      <c r="BM16" s="102"/>
      <c r="BN16" s="102"/>
      <c r="BP16" s="110"/>
      <c r="BQ16" s="111"/>
      <c r="BR16" s="111"/>
      <c r="BS16" s="111"/>
      <c r="BT16" s="111"/>
      <c r="BW16" s="204"/>
      <c r="BX16" s="204"/>
      <c r="BY16" s="204"/>
      <c r="BZ16" s="204"/>
      <c r="CA16" s="204"/>
      <c r="CB16" s="204"/>
      <c r="CC16" s="204"/>
      <c r="CD16" s="204"/>
      <c r="CE16" s="204"/>
      <c r="CF16" s="204"/>
      <c r="CG16" s="204"/>
      <c r="CH16" s="204"/>
      <c r="CI16" s="204"/>
      <c r="CJ16" s="204"/>
      <c r="CK16" s="204"/>
      <c r="CL16" s="204"/>
      <c r="CM16" s="205"/>
    </row>
    <row r="17" spans="2:91" ht="57.75" customHeight="1" x14ac:dyDescent="0.25">
      <c r="F17" s="286"/>
      <c r="G17" s="287"/>
      <c r="H17" s="287"/>
      <c r="I17" s="287"/>
      <c r="J17" s="635"/>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973" t="s">
        <v>2679</v>
      </c>
      <c r="AW17" s="973"/>
      <c r="AX17" s="973"/>
      <c r="AY17" s="973"/>
      <c r="AZ17" s="973"/>
      <c r="BA17" s="973"/>
      <c r="BB17" s="973"/>
      <c r="BC17" s="973"/>
      <c r="BD17" s="973"/>
      <c r="BE17" s="973"/>
      <c r="BF17" s="973"/>
      <c r="BG17" s="973"/>
      <c r="BH17" s="973"/>
      <c r="BI17" s="973"/>
      <c r="BJ17" s="973"/>
      <c r="BK17" s="973"/>
      <c r="BL17" s="973"/>
      <c r="BM17" s="974"/>
      <c r="BN17" s="102"/>
      <c r="BP17" s="110"/>
      <c r="BQ17" s="975" t="s">
        <v>2688</v>
      </c>
      <c r="BR17" s="976"/>
      <c r="BS17" s="977"/>
      <c r="BT17" s="111"/>
      <c r="BU17" s="1061" t="s">
        <v>6046</v>
      </c>
      <c r="BV17" s="1062"/>
      <c r="BW17" s="1062"/>
      <c r="BX17" s="1062"/>
      <c r="BY17" s="1062"/>
      <c r="BZ17" s="1062"/>
      <c r="CA17" s="1062"/>
      <c r="CB17" s="1062"/>
      <c r="CC17" s="1062"/>
      <c r="CD17" s="1062"/>
      <c r="CE17" s="1062"/>
      <c r="CF17" s="1062"/>
      <c r="CG17" s="1062"/>
      <c r="CH17" s="1062"/>
      <c r="CI17" s="1062"/>
      <c r="CJ17" s="1062"/>
      <c r="CK17" s="1062"/>
      <c r="CL17" s="1063"/>
      <c r="CM17" s="205"/>
    </row>
    <row r="18" spans="2:91" ht="5.25" customHeight="1" x14ac:dyDescent="0.25">
      <c r="AV18" s="102"/>
      <c r="AW18" s="102"/>
      <c r="AX18" s="112"/>
      <c r="AY18" s="112"/>
      <c r="AZ18" s="112"/>
      <c r="BA18" s="112"/>
      <c r="BB18" s="112"/>
      <c r="BC18" s="112"/>
      <c r="BD18" s="112"/>
      <c r="BE18" s="112"/>
      <c r="BF18" s="113"/>
      <c r="BG18" s="113"/>
      <c r="BH18" s="113"/>
      <c r="BI18" s="113"/>
      <c r="BJ18" s="113"/>
      <c r="BK18" s="102"/>
      <c r="BL18" s="114"/>
      <c r="BM18" s="114"/>
      <c r="BN18" s="114"/>
      <c r="BO18" s="114"/>
      <c r="BP18" s="114"/>
      <c r="BQ18" s="114"/>
      <c r="BR18" s="114"/>
      <c r="BS18" s="114"/>
      <c r="BT18" s="114"/>
      <c r="BW18" s="206"/>
      <c r="BX18" s="206"/>
      <c r="BY18" s="206"/>
      <c r="BZ18" s="206"/>
      <c r="CA18" s="206"/>
      <c r="CB18" s="206"/>
      <c r="CC18" s="206"/>
      <c r="CD18" s="206"/>
      <c r="CE18" s="206"/>
      <c r="CF18" s="206"/>
      <c r="CG18" s="206"/>
      <c r="CH18" s="206"/>
      <c r="CI18" s="206"/>
      <c r="CJ18" s="209"/>
      <c r="CK18" s="210"/>
      <c r="CL18" s="210"/>
      <c r="CM18" s="205"/>
    </row>
    <row r="19" spans="2:91" ht="54.75" customHeight="1" x14ac:dyDescent="0.25">
      <c r="F19" s="1009"/>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c r="AS19" s="1010"/>
      <c r="AT19" s="1011"/>
      <c r="AU19" s="215"/>
      <c r="AV19" s="203"/>
      <c r="AW19" s="102"/>
      <c r="AX19" s="1005" t="s">
        <v>256</v>
      </c>
      <c r="AY19" s="1012"/>
      <c r="AZ19" s="1012"/>
      <c r="BA19" s="1012"/>
      <c r="BB19" s="1012"/>
      <c r="BC19" s="1012"/>
      <c r="BD19" s="1012"/>
      <c r="BE19" s="1008"/>
      <c r="BF19" s="895"/>
      <c r="BG19" s="1005" t="s">
        <v>2678</v>
      </c>
      <c r="BH19" s="1008"/>
      <c r="BI19" s="1005" t="s">
        <v>2677</v>
      </c>
      <c r="BJ19" s="1008"/>
      <c r="BK19" s="102"/>
      <c r="BL19" s="1005" t="s">
        <v>231</v>
      </c>
      <c r="BM19" s="1008"/>
      <c r="BN19" s="102"/>
      <c r="BP19" s="110"/>
      <c r="BQ19" s="211"/>
      <c r="BR19" s="212"/>
      <c r="BS19" s="213"/>
      <c r="BT19" s="110"/>
      <c r="BU19" s="203"/>
      <c r="BW19" s="1005" t="s">
        <v>256</v>
      </c>
      <c r="BX19" s="1012"/>
      <c r="BY19" s="1012"/>
      <c r="BZ19" s="1012"/>
      <c r="CA19" s="1012"/>
      <c r="CB19" s="1012"/>
      <c r="CC19" s="1012"/>
      <c r="CD19" s="1008"/>
      <c r="CE19" s="895"/>
      <c r="CF19" s="1005" t="s">
        <v>2678</v>
      </c>
      <c r="CG19" s="1008"/>
      <c r="CH19" s="1005" t="s">
        <v>2677</v>
      </c>
      <c r="CI19" s="1008"/>
      <c r="CJ19" s="102"/>
      <c r="CK19" s="1005" t="s">
        <v>231</v>
      </c>
      <c r="CL19" s="1008"/>
      <c r="CM19" s="205"/>
    </row>
    <row r="20" spans="2:91" ht="28.5" customHeight="1" x14ac:dyDescent="0.25">
      <c r="F20" s="962" t="s">
        <v>2691</v>
      </c>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4"/>
      <c r="AU20" s="215"/>
      <c r="AV20" s="1014" t="s">
        <v>228</v>
      </c>
      <c r="AW20" s="102"/>
      <c r="AX20" s="1003" t="s">
        <v>218</v>
      </c>
      <c r="AY20" s="1013"/>
      <c r="AZ20" s="1003" t="s">
        <v>219</v>
      </c>
      <c r="BA20" s="1004"/>
      <c r="BB20" s="1003" t="s">
        <v>219</v>
      </c>
      <c r="BC20" s="1004"/>
      <c r="BD20" s="1003" t="s">
        <v>220</v>
      </c>
      <c r="BE20" s="1013"/>
      <c r="BF20" s="896"/>
      <c r="BG20" s="948" t="s">
        <v>252</v>
      </c>
      <c r="BH20" s="949"/>
      <c r="BI20" s="948" t="s">
        <v>2975</v>
      </c>
      <c r="BJ20" s="949"/>
      <c r="BK20" s="102"/>
      <c r="BL20" s="948" t="s">
        <v>2973</v>
      </c>
      <c r="BM20" s="949"/>
      <c r="BN20" s="102"/>
      <c r="BP20" s="110"/>
      <c r="BQ20" s="957" t="s">
        <v>2691</v>
      </c>
      <c r="BR20" s="958"/>
      <c r="BS20" s="959"/>
      <c r="BT20" s="110"/>
      <c r="BU20" s="1014" t="s">
        <v>228</v>
      </c>
      <c r="BW20" s="948" t="s">
        <v>218</v>
      </c>
      <c r="BX20" s="949"/>
      <c r="BY20" s="1003" t="s">
        <v>219</v>
      </c>
      <c r="BZ20" s="1004"/>
      <c r="CA20" s="1003" t="s">
        <v>219</v>
      </c>
      <c r="CB20" s="1004"/>
      <c r="CC20" s="1003" t="s">
        <v>220</v>
      </c>
      <c r="CD20" s="1013"/>
      <c r="CE20" s="896"/>
      <c r="CF20" s="948" t="s">
        <v>252</v>
      </c>
      <c r="CG20" s="949"/>
      <c r="CH20" s="948" t="s">
        <v>2975</v>
      </c>
      <c r="CI20" s="949"/>
      <c r="CJ20" s="102"/>
      <c r="CK20" s="948" t="s">
        <v>2973</v>
      </c>
      <c r="CL20" s="949"/>
      <c r="CM20" s="205"/>
    </row>
    <row r="21" spans="2:91" s="116" customFormat="1" ht="23.25" customHeight="1" x14ac:dyDescent="0.25">
      <c r="F21" s="1058"/>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059"/>
      <c r="AS21" s="1059"/>
      <c r="AT21" s="1060"/>
      <c r="AU21" s="215"/>
      <c r="AV21" s="1015"/>
      <c r="AW21" s="102"/>
      <c r="AX21" s="160"/>
      <c r="AY21" s="162"/>
      <c r="AZ21" s="160"/>
      <c r="BA21" s="161"/>
      <c r="BB21" s="954" t="s">
        <v>217</v>
      </c>
      <c r="BC21" s="1002"/>
      <c r="BD21" s="160"/>
      <c r="BE21" s="162"/>
      <c r="BF21" s="896"/>
      <c r="BG21" s="1054" t="s">
        <v>236</v>
      </c>
      <c r="BH21" s="1055"/>
      <c r="BI21" s="163"/>
      <c r="BJ21" s="164"/>
      <c r="BK21" s="102"/>
      <c r="BL21" s="163"/>
      <c r="BM21" s="164"/>
      <c r="BN21" s="102"/>
      <c r="BO21" s="107"/>
      <c r="BP21" s="110"/>
      <c r="BQ21" s="118"/>
      <c r="BR21" s="119"/>
      <c r="BS21" s="120"/>
      <c r="BT21" s="110"/>
      <c r="BU21" s="1015"/>
      <c r="BV21" s="107"/>
      <c r="BW21" s="160"/>
      <c r="BX21" s="162"/>
      <c r="BY21" s="160"/>
      <c r="BZ21" s="161"/>
      <c r="CA21" s="954" t="s">
        <v>217</v>
      </c>
      <c r="CB21" s="1002"/>
      <c r="CC21" s="160"/>
      <c r="CD21" s="162"/>
      <c r="CE21" s="896"/>
      <c r="CF21" s="1054" t="s">
        <v>236</v>
      </c>
      <c r="CG21" s="1055"/>
      <c r="CH21" s="163"/>
      <c r="CI21" s="164"/>
      <c r="CJ21" s="102"/>
      <c r="CK21" s="163"/>
      <c r="CL21" s="164"/>
      <c r="CM21" s="205"/>
    </row>
    <row r="22" spans="2:91" s="116" customFormat="1" ht="15" customHeight="1" x14ac:dyDescent="0.25">
      <c r="B22" s="116" t="s">
        <v>213</v>
      </c>
      <c r="F22" s="121" t="s">
        <v>206</v>
      </c>
      <c r="G22" s="122"/>
      <c r="H22" s="121" t="s">
        <v>211</v>
      </c>
      <c r="I22" s="122"/>
      <c r="J22" s="121" t="s">
        <v>216</v>
      </c>
      <c r="K22" s="122"/>
      <c r="L22" s="121" t="s">
        <v>205</v>
      </c>
      <c r="M22" s="122"/>
      <c r="N22" s="121" t="s">
        <v>214</v>
      </c>
      <c r="O22" s="122"/>
      <c r="P22" s="121" t="s">
        <v>209</v>
      </c>
      <c r="Q22" s="122"/>
      <c r="R22" s="121" t="s">
        <v>215</v>
      </c>
      <c r="S22" s="122"/>
      <c r="T22" s="121" t="s">
        <v>212</v>
      </c>
      <c r="U22" s="123"/>
      <c r="V22" s="971" t="s">
        <v>2674</v>
      </c>
      <c r="W22" s="972"/>
      <c r="X22" s="971" t="s">
        <v>2675</v>
      </c>
      <c r="Y22" s="972"/>
      <c r="Z22" s="110"/>
      <c r="AA22" s="121" t="s">
        <v>206</v>
      </c>
      <c r="AB22" s="122"/>
      <c r="AC22" s="121" t="s">
        <v>211</v>
      </c>
      <c r="AD22" s="122"/>
      <c r="AE22" s="121" t="s">
        <v>216</v>
      </c>
      <c r="AF22" s="122"/>
      <c r="AG22" s="121" t="s">
        <v>205</v>
      </c>
      <c r="AH22" s="122"/>
      <c r="AI22" s="121" t="s">
        <v>214</v>
      </c>
      <c r="AJ22" s="122"/>
      <c r="AK22" s="121" t="s">
        <v>209</v>
      </c>
      <c r="AL22" s="122"/>
      <c r="AM22" s="121" t="s">
        <v>215</v>
      </c>
      <c r="AN22" s="122"/>
      <c r="AO22" s="121" t="s">
        <v>212</v>
      </c>
      <c r="AP22" s="122"/>
      <c r="AQ22" s="971" t="s">
        <v>2674</v>
      </c>
      <c r="AR22" s="972"/>
      <c r="AS22" s="971" t="s">
        <v>2675</v>
      </c>
      <c r="AT22" s="972"/>
      <c r="AU22" s="107"/>
      <c r="AV22" s="1015"/>
      <c r="AW22" s="102"/>
      <c r="AX22" s="762" t="s">
        <v>221</v>
      </c>
      <c r="AY22" s="780" t="s">
        <v>23</v>
      </c>
      <c r="AZ22" s="762" t="s">
        <v>221</v>
      </c>
      <c r="BA22" s="780" t="s">
        <v>23</v>
      </c>
      <c r="BB22" s="762" t="s">
        <v>221</v>
      </c>
      <c r="BC22" s="780" t="s">
        <v>23</v>
      </c>
      <c r="BD22" s="762" t="s">
        <v>221</v>
      </c>
      <c r="BE22" s="780" t="s">
        <v>23</v>
      </c>
      <c r="BF22" s="896"/>
      <c r="BG22" s="762" t="s">
        <v>221</v>
      </c>
      <c r="BH22" s="780" t="s">
        <v>23</v>
      </c>
      <c r="BI22" s="762" t="s">
        <v>221</v>
      </c>
      <c r="BJ22" s="780" t="s">
        <v>23</v>
      </c>
      <c r="BK22" s="102"/>
      <c r="BL22" s="762" t="s">
        <v>221</v>
      </c>
      <c r="BM22" s="780" t="s">
        <v>23</v>
      </c>
      <c r="BN22" s="117"/>
      <c r="BO22" s="107"/>
      <c r="BP22" s="110"/>
      <c r="BQ22" s="788" t="s">
        <v>1</v>
      </c>
      <c r="BR22" s="762" t="s">
        <v>221</v>
      </c>
      <c r="BS22" s="780" t="s">
        <v>23</v>
      </c>
      <c r="BT22" s="110"/>
      <c r="BU22" s="1015"/>
      <c r="BV22" s="107"/>
      <c r="BW22" s="762" t="s">
        <v>221</v>
      </c>
      <c r="BX22" s="780" t="s">
        <v>23</v>
      </c>
      <c r="BY22" s="762" t="s">
        <v>221</v>
      </c>
      <c r="BZ22" s="780" t="s">
        <v>23</v>
      </c>
      <c r="CA22" s="762" t="s">
        <v>221</v>
      </c>
      <c r="CB22" s="780" t="s">
        <v>23</v>
      </c>
      <c r="CC22" s="762" t="s">
        <v>221</v>
      </c>
      <c r="CD22" s="780" t="s">
        <v>23</v>
      </c>
      <c r="CE22" s="896"/>
      <c r="CF22" s="762" t="s">
        <v>221</v>
      </c>
      <c r="CG22" s="780" t="s">
        <v>23</v>
      </c>
      <c r="CH22" s="762" t="s">
        <v>221</v>
      </c>
      <c r="CI22" s="780" t="s">
        <v>23</v>
      </c>
      <c r="CJ22" s="102"/>
      <c r="CK22" s="762" t="s">
        <v>221</v>
      </c>
      <c r="CL22" s="780" t="s">
        <v>23</v>
      </c>
      <c r="CM22" s="205"/>
    </row>
    <row r="23" spans="2:91" s="116" customFormat="1" ht="15" customHeight="1" x14ac:dyDescent="0.25">
      <c r="F23" s="121"/>
      <c r="G23" s="110"/>
      <c r="H23" s="121"/>
      <c r="I23" s="122"/>
      <c r="J23" s="121"/>
      <c r="K23" s="110"/>
      <c r="L23" s="121"/>
      <c r="M23" s="110"/>
      <c r="N23" s="121"/>
      <c r="O23" s="122"/>
      <c r="P23" s="121"/>
      <c r="Q23" s="122"/>
      <c r="R23" s="131"/>
      <c r="S23" s="110"/>
      <c r="T23" s="121"/>
      <c r="U23" s="123"/>
      <c r="V23" s="132"/>
      <c r="W23" s="761"/>
      <c r="X23" s="132"/>
      <c r="Y23" s="761"/>
      <c r="Z23" s="110"/>
      <c r="AA23" s="121"/>
      <c r="AB23" s="122"/>
      <c r="AC23" s="121"/>
      <c r="AD23" s="122"/>
      <c r="AE23" s="131"/>
      <c r="AF23" s="122"/>
      <c r="AG23" s="121"/>
      <c r="AH23" s="122"/>
      <c r="AI23" s="131"/>
      <c r="AJ23" s="122"/>
      <c r="AK23" s="121"/>
      <c r="AL23" s="122"/>
      <c r="AM23" s="121"/>
      <c r="AN23" s="122"/>
      <c r="AO23" s="121"/>
      <c r="AP23" s="122"/>
      <c r="AQ23" s="132"/>
      <c r="AR23" s="761"/>
      <c r="AS23" s="156"/>
      <c r="AT23" s="761"/>
      <c r="AU23" s="107"/>
      <c r="AV23" s="1015"/>
      <c r="AW23" s="102"/>
      <c r="AX23" s="700"/>
      <c r="AY23" s="781" t="str">
        <f>Index!$L$4</f>
        <v>€</v>
      </c>
      <c r="AZ23" s="700"/>
      <c r="BA23" s="781" t="str">
        <f>Index!$L$4</f>
        <v>€</v>
      </c>
      <c r="BB23" s="700"/>
      <c r="BC23" s="781" t="str">
        <f>Index!$L$4</f>
        <v>€</v>
      </c>
      <c r="BD23" s="700"/>
      <c r="BE23" s="781" t="str">
        <f>Index!$L$4</f>
        <v>€</v>
      </c>
      <c r="BF23" s="896"/>
      <c r="BG23" s="783">
        <v>1.0900000000000001</v>
      </c>
      <c r="BH23" s="781" t="str">
        <f>Index!$L$4</f>
        <v>€</v>
      </c>
      <c r="BI23" s="783">
        <v>1.07</v>
      </c>
      <c r="BJ23" s="781" t="str">
        <f>Index!$L$4</f>
        <v>€</v>
      </c>
      <c r="BK23" s="102"/>
      <c r="BL23" s="700"/>
      <c r="BM23" s="781" t="str">
        <f>Index!$L$4</f>
        <v>€</v>
      </c>
      <c r="BN23" s="117"/>
      <c r="BO23" s="107"/>
      <c r="BP23" s="110"/>
      <c r="BQ23" s="701"/>
      <c r="BR23" s="700"/>
      <c r="BS23" s="781" t="str">
        <f>Index!$L$4</f>
        <v>€</v>
      </c>
      <c r="BT23" s="110"/>
      <c r="BU23" s="1015"/>
      <c r="BV23" s="107"/>
      <c r="BW23" s="700"/>
      <c r="BX23" s="781" t="str">
        <f>Index!$L$4</f>
        <v>€</v>
      </c>
      <c r="BY23" s="700"/>
      <c r="BZ23" s="781" t="str">
        <f>Index!$L$4</f>
        <v>€</v>
      </c>
      <c r="CA23" s="700"/>
      <c r="CB23" s="781" t="str">
        <f>Index!$L$4</f>
        <v>€</v>
      </c>
      <c r="CC23" s="700"/>
      <c r="CD23" s="781" t="str">
        <f>Index!$L$4</f>
        <v>€</v>
      </c>
      <c r="CE23" s="896"/>
      <c r="CF23" s="783">
        <v>1.0900000000000001</v>
      </c>
      <c r="CG23" s="781" t="str">
        <f>Index!$L$4</f>
        <v>€</v>
      </c>
      <c r="CH23" s="783">
        <v>1.07</v>
      </c>
      <c r="CI23" s="781" t="str">
        <f>Index!$L$4</f>
        <v>€</v>
      </c>
      <c r="CJ23" s="102"/>
      <c r="CK23" s="700"/>
      <c r="CL23" s="781" t="str">
        <f>Index!$L$4</f>
        <v>€</v>
      </c>
      <c r="CM23" s="205"/>
    </row>
    <row r="24" spans="2:91" ht="15" customHeight="1" x14ac:dyDescent="0.25">
      <c r="B24" s="269" t="s">
        <v>204</v>
      </c>
      <c r="C24" s="107">
        <f>16/10</f>
        <v>1.6</v>
      </c>
      <c r="F24" s="165">
        <v>190</v>
      </c>
      <c r="G24" s="167" t="s">
        <v>207</v>
      </c>
      <c r="H24" s="165">
        <f t="shared" ref="H24:H34" si="0">ROUND(F24/$C24,0)</f>
        <v>119</v>
      </c>
      <c r="I24" s="166" t="s">
        <v>207</v>
      </c>
      <c r="J24" s="168" t="str">
        <f t="shared" ref="J24:J34" si="1">H24&amp;" x "&amp;F24</f>
        <v>119 x 190</v>
      </c>
      <c r="K24" s="167" t="s">
        <v>207</v>
      </c>
      <c r="L24" s="165">
        <f t="shared" ref="L24:L34" si="2">F24+(2*P24)</f>
        <v>200</v>
      </c>
      <c r="M24" s="167" t="s">
        <v>207</v>
      </c>
      <c r="N24" s="165">
        <f t="shared" ref="N24:N34" si="3">H24+P24+R24</f>
        <v>154</v>
      </c>
      <c r="O24" s="166" t="s">
        <v>207</v>
      </c>
      <c r="P24" s="165">
        <v>5</v>
      </c>
      <c r="Q24" s="166" t="s">
        <v>207</v>
      </c>
      <c r="R24" s="167">
        <v>30</v>
      </c>
      <c r="S24" s="167" t="s">
        <v>207</v>
      </c>
      <c r="T24" s="165">
        <f t="shared" ref="T24:T34" si="4">ROUND(SQRT((F24^2)+(H24^2)),0)</f>
        <v>224</v>
      </c>
      <c r="U24" s="166" t="s">
        <v>207</v>
      </c>
      <c r="V24" s="165">
        <f>X24+30</f>
        <v>2378</v>
      </c>
      <c r="W24" s="166" t="s">
        <v>2676</v>
      </c>
      <c r="X24" s="165">
        <f t="shared" ref="X24:X34" si="5">(F24*10)+448</f>
        <v>2348</v>
      </c>
      <c r="Y24" s="166" t="s">
        <v>2676</v>
      </c>
      <c r="Z24" s="110"/>
      <c r="AA24" s="165">
        <f t="shared" ref="AA24:AA34" si="6">ROUND(F24/$B$2,1)</f>
        <v>74.8</v>
      </c>
      <c r="AB24" s="166" t="s">
        <v>208</v>
      </c>
      <c r="AC24" s="165">
        <f t="shared" ref="AC24:AC34" si="7">ROUND(H24/$B$2,1)</f>
        <v>46.9</v>
      </c>
      <c r="AD24" s="166" t="s">
        <v>208</v>
      </c>
      <c r="AE24" s="170" t="str">
        <f>AC24&amp;" x "&amp;AA24</f>
        <v>46.9 x 74.8</v>
      </c>
      <c r="AF24" s="166" t="s">
        <v>208</v>
      </c>
      <c r="AG24" s="165">
        <f t="shared" ref="AG24:AG34" si="8">ROUND(L24/$B$2,1)</f>
        <v>78.7</v>
      </c>
      <c r="AH24" s="166" t="s">
        <v>208</v>
      </c>
      <c r="AI24" s="167">
        <f t="shared" ref="AI24:AI34" si="9">ROUND(N24/$B$2,1)</f>
        <v>60.6</v>
      </c>
      <c r="AJ24" s="166" t="s">
        <v>208</v>
      </c>
      <c r="AK24" s="165">
        <f t="shared" ref="AK24:AK34" si="10">ROUND(P24/$B$2,1)</f>
        <v>2</v>
      </c>
      <c r="AL24" s="166" t="s">
        <v>208</v>
      </c>
      <c r="AM24" s="165">
        <f t="shared" ref="AM24:AM34" si="11">ROUND(R24/$B$2,1)</f>
        <v>11.8</v>
      </c>
      <c r="AN24" s="166" t="s">
        <v>208</v>
      </c>
      <c r="AO24" s="165">
        <f>ROUND(SQRT((AA24^2)+(AC24^2)),0)</f>
        <v>88</v>
      </c>
      <c r="AP24" s="166" t="s">
        <v>208</v>
      </c>
      <c r="AQ24" s="165">
        <f t="shared" ref="AQ24:AQ34" si="12">ROUND((V24/10)/$B$2,1)</f>
        <v>93.6</v>
      </c>
      <c r="AR24" s="166" t="s">
        <v>208</v>
      </c>
      <c r="AS24" s="167">
        <f t="shared" ref="AS24:AS34" si="13">ROUND((X24/10)/$B$2,1)</f>
        <v>92.4</v>
      </c>
      <c r="AT24" s="166" t="s">
        <v>208</v>
      </c>
      <c r="AV24" s="1015"/>
      <c r="AW24" s="102"/>
      <c r="AX24" s="171">
        <v>10104694</v>
      </c>
      <c r="AY24" s="172">
        <f>IF(Index!$L$4="€",VLOOKUP(AX24,ERP!$A:$CL,5,0),IF(Index!$L$4="$",VLOOKUP(AX24,ERP!$A:$CL,7,0),IF(Index!$L$4="CHF",VLOOKUP(AX24,ERP!$A:$CL,9,0),IF(Index!$L$4="£",VLOOKUP(AX24,ERP!$A:$CL,11,0),""))))</f>
        <v>3420</v>
      </c>
      <c r="AZ24" s="171">
        <v>10104705</v>
      </c>
      <c r="BA24" s="172">
        <f>IF(Index!$L$4="€",VLOOKUP(AZ24,ERP!$A:$CL,5,0),IF(Index!$L$4="$",VLOOKUP(AZ24,ERP!$A:$CL,7,0),IF(Index!$L$4="CHF",VLOOKUP(AZ24,ERP!$A:$CL,9,0),IF(Index!$L$4="£",VLOOKUP(AZ24,ERP!$A:$CL,11,0),""))))</f>
        <v>3420</v>
      </c>
      <c r="BB24" s="171">
        <v>10104727</v>
      </c>
      <c r="BC24" s="172">
        <f>IF(Index!$L$4="€",VLOOKUP(BB24,ERP!$A:$CL,5,0),IF(Index!$L$4="$",VLOOKUP(BB24,ERP!$A:$CL,7,0),IF(Index!$L$4="CHF",VLOOKUP(BB24,ERP!$A:$CL,9,0),IF(Index!$L$4="£",VLOOKUP(BB24,ERP!$A:$CL,11,0),""))))</f>
        <v>3420</v>
      </c>
      <c r="BD24" s="171">
        <v>10104716</v>
      </c>
      <c r="BE24" s="172">
        <f>IF(Index!$L$4="€",VLOOKUP(BD24,ERP!$A:$CL,5,0),IF(Index!$L$4="$",VLOOKUP(BD24,ERP!$A:$CL,7,0),IF(Index!$L$4="CHF",VLOOKUP(BD24,ERP!$A:$CL,9,0),IF(Index!$L$4="£",VLOOKUP(BD24,ERP!$A:$CL,11,0),""))))</f>
        <v>3420</v>
      </c>
      <c r="BF24" s="896"/>
      <c r="BG24" s="171" t="s">
        <v>125</v>
      </c>
      <c r="BH24" s="176">
        <f t="shared" ref="BH24:BH34" si="14">BC24*$BG$23</f>
        <v>3727.8</v>
      </c>
      <c r="BI24" s="171" t="s">
        <v>125</v>
      </c>
      <c r="BJ24" s="176">
        <f t="shared" ref="BJ24:BJ34" si="15">BM24*$BI$23</f>
        <v>3049.5</v>
      </c>
      <c r="BK24" s="102"/>
      <c r="BL24" s="171">
        <v>10104672</v>
      </c>
      <c r="BM24" s="172">
        <f>IF(Index!$L$4="€",VLOOKUP(BL24,ERP!$A:$CL,5,0),IF(Index!$L$4="$",VLOOKUP(BL24,ERP!$A:$CL,7,0),IF(Index!$L$4="CHF",VLOOKUP(BL24,ERP!$A:$CL,9,0),IF(Index!$L$4="£",VLOOKUP(BL24,ERP!$A:$CL,11,0),""))))</f>
        <v>2850</v>
      </c>
      <c r="BN24" s="117"/>
      <c r="BO24" s="127"/>
      <c r="BP24" s="110"/>
      <c r="BQ24" s="256" t="s">
        <v>189</v>
      </c>
      <c r="BR24" s="244">
        <v>10800171</v>
      </c>
      <c r="BS24" s="237">
        <f>IF(Index!$L$4="€",VLOOKUP(BR24,ERP!$A:$CL,5,0),IF(Index!$L$4="$",VLOOKUP(BR24,ERP!$A:$CL,7,0),IF(Index!$L$4="CHF",VLOOKUP(BR24,ERP!$A:$CL,9,0),IF(Index!$L$4="£",VLOOKUP(BR24,ERP!$A:$CL,11,0),""))))</f>
        <v>515</v>
      </c>
      <c r="BT24" s="110"/>
      <c r="BU24" s="1015"/>
      <c r="BW24" s="171">
        <v>10106694</v>
      </c>
      <c r="BX24" s="172">
        <f>IF(Index!$L$4="€",VLOOKUP(BW24,ERP!$A:$CL,5,0),IF(Index!$L$4="$",VLOOKUP(BW24,ERP!$A:$CL,7,0),IF(Index!$L$4="CHF",VLOOKUP(BW24,ERP!$A:$CL,9,0),IF(Index!$L$4="£",VLOOKUP(BW24,ERP!$A:$CL,11,0),""))))</f>
        <v>2981</v>
      </c>
      <c r="BY24" s="171">
        <v>10106705</v>
      </c>
      <c r="BZ24" s="172">
        <f>IF(Index!$L$4="€",VLOOKUP(BY24,ERP!$A:$CL,5,0),IF(Index!$L$4="$",VLOOKUP(BY24,ERP!$A:$CL,7,0),IF(Index!$L$4="CHF",VLOOKUP(BY24,ERP!$A:$CL,9,0),IF(Index!$L$4="£",VLOOKUP(BY24,ERP!$A:$CL,11,0),""))))</f>
        <v>2981</v>
      </c>
      <c r="CA24" s="171">
        <v>10106727</v>
      </c>
      <c r="CB24" s="172">
        <f>IF(Index!$L$4="€",VLOOKUP(CA24,ERP!$A:$CL,5,0),IF(Index!$L$4="$",VLOOKUP(CA24,ERP!$A:$CL,7,0),IF(Index!$L$4="CHF",VLOOKUP(CA24,ERP!$A:$CL,9,0),IF(Index!$L$4="£",VLOOKUP(CA24,ERP!$A:$CL,11,0),""))))</f>
        <v>2981</v>
      </c>
      <c r="CC24" s="171">
        <v>10106716</v>
      </c>
      <c r="CD24" s="172">
        <f>IF(Index!$L$4="€",VLOOKUP(CC24,ERP!$A:$CL,5,0),IF(Index!$L$4="$",VLOOKUP(CC24,ERP!$A:$CL,7,0),IF(Index!$L$4="CHF",VLOOKUP(CC24,ERP!$A:$CL,9,0),IF(Index!$L$4="£",VLOOKUP(CC24,ERP!$A:$CL,11,0),""))))</f>
        <v>2981</v>
      </c>
      <c r="CE24" s="896"/>
      <c r="CF24" s="171" t="s">
        <v>125</v>
      </c>
      <c r="CG24" s="176">
        <f t="shared" ref="CG24:CG34" si="16">CB24*$BG$23</f>
        <v>3249.2900000000004</v>
      </c>
      <c r="CH24" s="171" t="s">
        <v>125</v>
      </c>
      <c r="CI24" s="176">
        <f t="shared" ref="CI24:CI34" si="17">CL24*$BI$23</f>
        <v>2579.77</v>
      </c>
      <c r="CJ24" s="102"/>
      <c r="CK24" s="171">
        <v>10106672</v>
      </c>
      <c r="CL24" s="172">
        <f>IF(Index!$L$4="€",VLOOKUP(CK24,ERP!$A:$CL,5,0),IF(Index!$L$4="$",VLOOKUP(CK24,ERP!$A:$CL,7,0),IF(Index!$L$4="CHF",VLOOKUP(CK24,ERP!$A:$CL,9,0),IF(Index!$L$4="£",VLOOKUP(CK24,ERP!$A:$CL,11,0),""))))</f>
        <v>2411</v>
      </c>
      <c r="CM24" s="205"/>
    </row>
    <row r="25" spans="2:91" ht="12.75" customHeight="1" x14ac:dyDescent="0.25">
      <c r="B25" s="269" t="s">
        <v>204</v>
      </c>
      <c r="C25" s="107">
        <f t="shared" ref="C25:C34" si="18">16/10</f>
        <v>1.6</v>
      </c>
      <c r="F25" s="130">
        <v>210</v>
      </c>
      <c r="G25" s="110" t="s">
        <v>207</v>
      </c>
      <c r="H25" s="130">
        <f t="shared" si="0"/>
        <v>131</v>
      </c>
      <c r="I25" s="122" t="s">
        <v>207</v>
      </c>
      <c r="J25" s="121" t="str">
        <f t="shared" si="1"/>
        <v>131 x 210</v>
      </c>
      <c r="K25" s="110" t="s">
        <v>207</v>
      </c>
      <c r="L25" s="130">
        <f t="shared" si="2"/>
        <v>220</v>
      </c>
      <c r="M25" s="110" t="s">
        <v>207</v>
      </c>
      <c r="N25" s="130">
        <f t="shared" si="3"/>
        <v>166</v>
      </c>
      <c r="O25" s="122" t="s">
        <v>207</v>
      </c>
      <c r="P25" s="130">
        <v>5</v>
      </c>
      <c r="Q25" s="122" t="s">
        <v>207</v>
      </c>
      <c r="R25" s="110">
        <v>30</v>
      </c>
      <c r="S25" s="110" t="s">
        <v>207</v>
      </c>
      <c r="T25" s="130">
        <f t="shared" si="4"/>
        <v>248</v>
      </c>
      <c r="U25" s="122" t="s">
        <v>207</v>
      </c>
      <c r="V25" s="130">
        <f t="shared" ref="V25:V34" si="19">X25+30</f>
        <v>2578</v>
      </c>
      <c r="W25" s="122" t="s">
        <v>2676</v>
      </c>
      <c r="X25" s="130">
        <f t="shared" si="5"/>
        <v>2548</v>
      </c>
      <c r="Y25" s="122" t="s">
        <v>2676</v>
      </c>
      <c r="Z25" s="110"/>
      <c r="AA25" s="130">
        <f t="shared" si="6"/>
        <v>82.7</v>
      </c>
      <c r="AB25" s="122" t="s">
        <v>208</v>
      </c>
      <c r="AC25" s="130">
        <f t="shared" si="7"/>
        <v>51.6</v>
      </c>
      <c r="AD25" s="122" t="s">
        <v>208</v>
      </c>
      <c r="AE25" s="131" t="str">
        <f t="shared" ref="AE25:AE34" si="20">AC25&amp;" x "&amp;AA25</f>
        <v>51.6 x 82.7</v>
      </c>
      <c r="AF25" s="122" t="s">
        <v>208</v>
      </c>
      <c r="AG25" s="130">
        <f t="shared" si="8"/>
        <v>86.6</v>
      </c>
      <c r="AH25" s="122" t="s">
        <v>208</v>
      </c>
      <c r="AI25" s="110">
        <f t="shared" si="9"/>
        <v>65.400000000000006</v>
      </c>
      <c r="AJ25" s="122" t="s">
        <v>208</v>
      </c>
      <c r="AK25" s="130">
        <f t="shared" si="10"/>
        <v>2</v>
      </c>
      <c r="AL25" s="122" t="s">
        <v>208</v>
      </c>
      <c r="AM25" s="130">
        <f t="shared" si="11"/>
        <v>11.8</v>
      </c>
      <c r="AN25" s="122" t="s">
        <v>208</v>
      </c>
      <c r="AO25" s="130">
        <f t="shared" ref="AO25:AO34" si="21">ROUND(SQRT((AA25^2)+(AC25^2)),0)</f>
        <v>97</v>
      </c>
      <c r="AP25" s="122" t="s">
        <v>208</v>
      </c>
      <c r="AQ25" s="130">
        <f t="shared" si="12"/>
        <v>101.5</v>
      </c>
      <c r="AR25" s="122" t="s">
        <v>208</v>
      </c>
      <c r="AS25" s="110">
        <f t="shared" si="13"/>
        <v>100.3</v>
      </c>
      <c r="AT25" s="122" t="s">
        <v>208</v>
      </c>
      <c r="AV25" s="1015"/>
      <c r="AW25" s="102"/>
      <c r="AX25" s="132">
        <v>10104695</v>
      </c>
      <c r="AY25" s="126">
        <f>IF(Index!$L$4="€",VLOOKUP(AX25,ERP!$A:$CL,5,0),IF(Index!$L$4="$",VLOOKUP(AX25,ERP!$A:$CL,7,0),IF(Index!$L$4="CHF",VLOOKUP(AX25,ERP!$A:$CL,9,0),IF(Index!$L$4="£",VLOOKUP(AX25,ERP!$A:$CL,11,0),""))))</f>
        <v>3659</v>
      </c>
      <c r="AZ25" s="132">
        <v>10104706</v>
      </c>
      <c r="BA25" s="126">
        <f>IF(Index!$L$4="€",VLOOKUP(AZ25,ERP!$A:$CL,5,0),IF(Index!$L$4="$",VLOOKUP(AZ25,ERP!$A:$CL,7,0),IF(Index!$L$4="CHF",VLOOKUP(AZ25,ERP!$A:$CL,9,0),IF(Index!$L$4="£",VLOOKUP(AZ25,ERP!$A:$CL,11,0),""))))</f>
        <v>3659</v>
      </c>
      <c r="BB25" s="132">
        <v>10104728</v>
      </c>
      <c r="BC25" s="126">
        <f>IF(Index!$L$4="€",VLOOKUP(BB25,ERP!$A:$CL,5,0),IF(Index!$L$4="$",VLOOKUP(BB25,ERP!$A:$CL,7,0),IF(Index!$L$4="CHF",VLOOKUP(BB25,ERP!$A:$CL,9,0),IF(Index!$L$4="£",VLOOKUP(BB25,ERP!$A:$CL,11,0),""))))</f>
        <v>3659</v>
      </c>
      <c r="BD25" s="132">
        <v>10104717</v>
      </c>
      <c r="BE25" s="126">
        <f>IF(Index!$L$4="€",VLOOKUP(BD25,ERP!$A:$CL,5,0),IF(Index!$L$4="$",VLOOKUP(BD25,ERP!$A:$CL,7,0),IF(Index!$L$4="CHF",VLOOKUP(BD25,ERP!$A:$CL,9,0),IF(Index!$L$4="£",VLOOKUP(BD25,ERP!$A:$CL,11,0),""))))</f>
        <v>3659</v>
      </c>
      <c r="BF25" s="896"/>
      <c r="BG25" s="132" t="s">
        <v>125</v>
      </c>
      <c r="BH25" s="133">
        <f t="shared" si="14"/>
        <v>3988.3100000000004</v>
      </c>
      <c r="BI25" s="132" t="s">
        <v>125</v>
      </c>
      <c r="BJ25" s="133">
        <f t="shared" si="15"/>
        <v>3262.4300000000003</v>
      </c>
      <c r="BK25" s="102"/>
      <c r="BL25" s="132">
        <v>10104673</v>
      </c>
      <c r="BM25" s="126">
        <f>IF(Index!$L$4="€",VLOOKUP(BL25,ERP!$A:$CL,5,0),IF(Index!$L$4="$",VLOOKUP(BL25,ERP!$A:$CL,7,0),IF(Index!$L$4="CHF",VLOOKUP(BL25,ERP!$A:$CL,9,0),IF(Index!$L$4="£",VLOOKUP(BL25,ERP!$A:$CL,11,0),""))))</f>
        <v>3049</v>
      </c>
      <c r="BN25" s="117"/>
      <c r="BO25" s="127"/>
      <c r="BP25" s="110"/>
      <c r="BQ25" s="135" t="s">
        <v>190</v>
      </c>
      <c r="BR25" s="136">
        <v>10800172</v>
      </c>
      <c r="BS25" s="137">
        <f>IF(Index!$L$4="€",VLOOKUP(BR25,ERP!$A:$CL,5,0),IF(Index!$L$4="$",VLOOKUP(BR25,ERP!$A:$CL,7,0),IF(Index!$L$4="CHF",VLOOKUP(BR25,ERP!$A:$CL,9,0),IF(Index!$L$4="£",VLOOKUP(BR25,ERP!$A:$CL,11,0),""))))</f>
        <v>515</v>
      </c>
      <c r="BT25" s="110"/>
      <c r="BU25" s="1015"/>
      <c r="BW25" s="132">
        <v>10106695</v>
      </c>
      <c r="BX25" s="126">
        <f>IF(Index!$L$4="€",VLOOKUP(BW25,ERP!$A:$CL,5,0),IF(Index!$L$4="$",VLOOKUP(BW25,ERP!$A:$CL,7,0),IF(Index!$L$4="CHF",VLOOKUP(BW25,ERP!$A:$CL,9,0),IF(Index!$L$4="£",VLOOKUP(BW25,ERP!$A:$CL,11,0),""))))</f>
        <v>3218</v>
      </c>
      <c r="BY25" s="132">
        <v>10106706</v>
      </c>
      <c r="BZ25" s="126">
        <f>IF(Index!$L$4="€",VLOOKUP(BY25,ERP!$A:$CL,5,0),IF(Index!$L$4="$",VLOOKUP(BY25,ERP!$A:$CL,7,0),IF(Index!$L$4="CHF",VLOOKUP(BY25,ERP!$A:$CL,9,0),IF(Index!$L$4="£",VLOOKUP(BY25,ERP!$A:$CL,11,0),""))))</f>
        <v>3218</v>
      </c>
      <c r="CA25" s="132">
        <v>10106728</v>
      </c>
      <c r="CB25" s="126">
        <f>IF(Index!$L$4="€",VLOOKUP(CA25,ERP!$A:$CL,5,0),IF(Index!$L$4="$",VLOOKUP(CA25,ERP!$A:$CL,7,0),IF(Index!$L$4="CHF",VLOOKUP(CA25,ERP!$A:$CL,9,0),IF(Index!$L$4="£",VLOOKUP(CA25,ERP!$A:$CL,11,0),""))))</f>
        <v>3218</v>
      </c>
      <c r="CC25" s="132">
        <v>10106717</v>
      </c>
      <c r="CD25" s="126">
        <f>IF(Index!$L$4="€",VLOOKUP(CC25,ERP!$A:$CL,5,0),IF(Index!$L$4="$",VLOOKUP(CC25,ERP!$A:$CL,7,0),IF(Index!$L$4="CHF",VLOOKUP(CC25,ERP!$A:$CL,9,0),IF(Index!$L$4="£",VLOOKUP(CC25,ERP!$A:$CL,11,0),""))))</f>
        <v>3218</v>
      </c>
      <c r="CE25" s="896"/>
      <c r="CF25" s="132" t="s">
        <v>125</v>
      </c>
      <c r="CG25" s="133">
        <f t="shared" si="16"/>
        <v>3507.6200000000003</v>
      </c>
      <c r="CH25" s="132" t="s">
        <v>125</v>
      </c>
      <c r="CI25" s="133">
        <f t="shared" si="17"/>
        <v>2790.56</v>
      </c>
      <c r="CJ25" s="102"/>
      <c r="CK25" s="132">
        <v>10106673</v>
      </c>
      <c r="CL25" s="126">
        <f>IF(Index!$L$4="€",VLOOKUP(CK25,ERP!$A:$CL,5,0),IF(Index!$L$4="$",VLOOKUP(CK25,ERP!$A:$CL,7,0),IF(Index!$L$4="CHF",VLOOKUP(CK25,ERP!$A:$CL,9,0),IF(Index!$L$4="£",VLOOKUP(CK25,ERP!$A:$CL,11,0),""))))</f>
        <v>2608</v>
      </c>
      <c r="CM25" s="205"/>
    </row>
    <row r="26" spans="2:91" ht="12.75" customHeight="1" x14ac:dyDescent="0.25">
      <c r="B26" s="269" t="s">
        <v>204</v>
      </c>
      <c r="C26" s="107">
        <f t="shared" si="18"/>
        <v>1.6</v>
      </c>
      <c r="F26" s="178">
        <v>230</v>
      </c>
      <c r="G26" s="169" t="s">
        <v>207</v>
      </c>
      <c r="H26" s="178">
        <f t="shared" si="0"/>
        <v>144</v>
      </c>
      <c r="I26" s="179" t="s">
        <v>207</v>
      </c>
      <c r="J26" s="180" t="str">
        <f t="shared" si="1"/>
        <v>144 x 230</v>
      </c>
      <c r="K26" s="169" t="s">
        <v>207</v>
      </c>
      <c r="L26" s="178">
        <f t="shared" si="2"/>
        <v>240</v>
      </c>
      <c r="M26" s="169" t="s">
        <v>207</v>
      </c>
      <c r="N26" s="178">
        <f t="shared" si="3"/>
        <v>179</v>
      </c>
      <c r="O26" s="179" t="s">
        <v>207</v>
      </c>
      <c r="P26" s="178">
        <v>5</v>
      </c>
      <c r="Q26" s="179" t="s">
        <v>207</v>
      </c>
      <c r="R26" s="169">
        <v>30</v>
      </c>
      <c r="S26" s="169" t="s">
        <v>207</v>
      </c>
      <c r="T26" s="178">
        <f t="shared" si="4"/>
        <v>271</v>
      </c>
      <c r="U26" s="179" t="s">
        <v>207</v>
      </c>
      <c r="V26" s="178">
        <f t="shared" si="19"/>
        <v>2778</v>
      </c>
      <c r="W26" s="179" t="s">
        <v>2676</v>
      </c>
      <c r="X26" s="178">
        <f t="shared" si="5"/>
        <v>2748</v>
      </c>
      <c r="Y26" s="179" t="s">
        <v>2676</v>
      </c>
      <c r="Z26" s="110"/>
      <c r="AA26" s="178">
        <f t="shared" si="6"/>
        <v>90.6</v>
      </c>
      <c r="AB26" s="179" t="s">
        <v>208</v>
      </c>
      <c r="AC26" s="178">
        <f t="shared" si="7"/>
        <v>56.7</v>
      </c>
      <c r="AD26" s="179" t="s">
        <v>208</v>
      </c>
      <c r="AE26" s="181" t="str">
        <f t="shared" si="20"/>
        <v>56.7 x 90.6</v>
      </c>
      <c r="AF26" s="179" t="s">
        <v>208</v>
      </c>
      <c r="AG26" s="178">
        <f t="shared" si="8"/>
        <v>94.5</v>
      </c>
      <c r="AH26" s="179" t="s">
        <v>208</v>
      </c>
      <c r="AI26" s="169">
        <f t="shared" si="9"/>
        <v>70.5</v>
      </c>
      <c r="AJ26" s="179" t="s">
        <v>208</v>
      </c>
      <c r="AK26" s="178">
        <f t="shared" si="10"/>
        <v>2</v>
      </c>
      <c r="AL26" s="179" t="s">
        <v>208</v>
      </c>
      <c r="AM26" s="178">
        <f t="shared" si="11"/>
        <v>11.8</v>
      </c>
      <c r="AN26" s="179" t="s">
        <v>208</v>
      </c>
      <c r="AO26" s="178">
        <f t="shared" si="21"/>
        <v>107</v>
      </c>
      <c r="AP26" s="179" t="s">
        <v>208</v>
      </c>
      <c r="AQ26" s="178">
        <f t="shared" si="12"/>
        <v>109.4</v>
      </c>
      <c r="AR26" s="179" t="s">
        <v>208</v>
      </c>
      <c r="AS26" s="169">
        <f t="shared" si="13"/>
        <v>108.2</v>
      </c>
      <c r="AT26" s="179" t="s">
        <v>208</v>
      </c>
      <c r="AV26" s="1015"/>
      <c r="AW26" s="102"/>
      <c r="AX26" s="182">
        <v>10104696</v>
      </c>
      <c r="AY26" s="173">
        <f>IF(Index!$L$4="€",VLOOKUP(AX26,ERP!$A:$CL,5,0),IF(Index!$L$4="$",VLOOKUP(AX26,ERP!$A:$CL,7,0),IF(Index!$L$4="CHF",VLOOKUP(AX26,ERP!$A:$CL,9,0),IF(Index!$L$4="£",VLOOKUP(AX26,ERP!$A:$CL,11,0),""))))</f>
        <v>3910</v>
      </c>
      <c r="AZ26" s="182">
        <v>10104707</v>
      </c>
      <c r="BA26" s="173">
        <f>IF(Index!$L$4="€",VLOOKUP(AZ26,ERP!$A:$CL,5,0),IF(Index!$L$4="$",VLOOKUP(AZ26,ERP!$A:$CL,7,0),IF(Index!$L$4="CHF",VLOOKUP(AZ26,ERP!$A:$CL,9,0),IF(Index!$L$4="£",VLOOKUP(AZ26,ERP!$A:$CL,11,0),""))))</f>
        <v>3910</v>
      </c>
      <c r="BB26" s="182">
        <v>10104729</v>
      </c>
      <c r="BC26" s="173">
        <f>IF(Index!$L$4="€",VLOOKUP(BB26,ERP!$A:$CL,5,0),IF(Index!$L$4="$",VLOOKUP(BB26,ERP!$A:$CL,7,0),IF(Index!$L$4="CHF",VLOOKUP(BB26,ERP!$A:$CL,9,0),IF(Index!$L$4="£",VLOOKUP(BB26,ERP!$A:$CL,11,0),""))))</f>
        <v>3910</v>
      </c>
      <c r="BD26" s="182">
        <v>10104718</v>
      </c>
      <c r="BE26" s="173">
        <f>IF(Index!$L$4="€",VLOOKUP(BD26,ERP!$A:$CL,5,0),IF(Index!$L$4="$",VLOOKUP(BD26,ERP!$A:$CL,7,0),IF(Index!$L$4="CHF",VLOOKUP(BD26,ERP!$A:$CL,9,0),IF(Index!$L$4="£",VLOOKUP(BD26,ERP!$A:$CL,11,0),""))))</f>
        <v>3910</v>
      </c>
      <c r="BF26" s="896"/>
      <c r="BG26" s="182" t="s">
        <v>125</v>
      </c>
      <c r="BH26" s="183">
        <f t="shared" si="14"/>
        <v>4261.9000000000005</v>
      </c>
      <c r="BI26" s="182" t="s">
        <v>125</v>
      </c>
      <c r="BJ26" s="183">
        <f t="shared" si="15"/>
        <v>3488.2000000000003</v>
      </c>
      <c r="BK26" s="102"/>
      <c r="BL26" s="182">
        <v>10104674</v>
      </c>
      <c r="BM26" s="173">
        <f>IF(Index!$L$4="€",VLOOKUP(BL26,ERP!$A:$CL,5,0),IF(Index!$L$4="$",VLOOKUP(BL26,ERP!$A:$CL,7,0),IF(Index!$L$4="CHF",VLOOKUP(BL26,ERP!$A:$CL,9,0),IF(Index!$L$4="£",VLOOKUP(BL26,ERP!$A:$CL,11,0),""))))</f>
        <v>3260</v>
      </c>
      <c r="BN26" s="117"/>
      <c r="BO26" s="127"/>
      <c r="BP26" s="110"/>
      <c r="BQ26" s="257" t="s">
        <v>191</v>
      </c>
      <c r="BR26" s="248">
        <v>10800173</v>
      </c>
      <c r="BS26" s="236">
        <f>IF(Index!$L$4="€",VLOOKUP(BR26,ERP!$A:$CL,5,0),IF(Index!$L$4="$",VLOOKUP(BR26,ERP!$A:$CL,7,0),IF(Index!$L$4="CHF",VLOOKUP(BR26,ERP!$A:$CL,9,0),IF(Index!$L$4="£",VLOOKUP(BR26,ERP!$A:$CL,11,0),""))))</f>
        <v>515</v>
      </c>
      <c r="BT26" s="110"/>
      <c r="BU26" s="1015"/>
      <c r="BW26" s="182">
        <v>10106696</v>
      </c>
      <c r="BX26" s="173">
        <f>IF(Index!$L$4="€",VLOOKUP(BW26,ERP!$A:$CL,5,0),IF(Index!$L$4="$",VLOOKUP(BW26,ERP!$A:$CL,7,0),IF(Index!$L$4="CHF",VLOOKUP(BW26,ERP!$A:$CL,9,0),IF(Index!$L$4="£",VLOOKUP(BW26,ERP!$A:$CL,11,0),""))))</f>
        <v>3471</v>
      </c>
      <c r="BY26" s="182">
        <v>10106707</v>
      </c>
      <c r="BZ26" s="173">
        <f>IF(Index!$L$4="€",VLOOKUP(BY26,ERP!$A:$CL,5,0),IF(Index!$L$4="$",VLOOKUP(BY26,ERP!$A:$CL,7,0),IF(Index!$L$4="CHF",VLOOKUP(BY26,ERP!$A:$CL,9,0),IF(Index!$L$4="£",VLOOKUP(BY26,ERP!$A:$CL,11,0),""))))</f>
        <v>3471</v>
      </c>
      <c r="CA26" s="182">
        <v>10106729</v>
      </c>
      <c r="CB26" s="173">
        <f>IF(Index!$L$4="€",VLOOKUP(CA26,ERP!$A:$CL,5,0),IF(Index!$L$4="$",VLOOKUP(CA26,ERP!$A:$CL,7,0),IF(Index!$L$4="CHF",VLOOKUP(CA26,ERP!$A:$CL,9,0),IF(Index!$L$4="£",VLOOKUP(CA26,ERP!$A:$CL,11,0),""))))</f>
        <v>3471</v>
      </c>
      <c r="CC26" s="182">
        <v>10106718</v>
      </c>
      <c r="CD26" s="173">
        <f>IF(Index!$L$4="€",VLOOKUP(CC26,ERP!$A:$CL,5,0),IF(Index!$L$4="$",VLOOKUP(CC26,ERP!$A:$CL,7,0),IF(Index!$L$4="CHF",VLOOKUP(CC26,ERP!$A:$CL,9,0),IF(Index!$L$4="£",VLOOKUP(CC26,ERP!$A:$CL,11,0),""))))</f>
        <v>3471</v>
      </c>
      <c r="CE26" s="896"/>
      <c r="CF26" s="182" t="s">
        <v>125</v>
      </c>
      <c r="CG26" s="183">
        <f t="shared" si="16"/>
        <v>3783.3900000000003</v>
      </c>
      <c r="CH26" s="182" t="s">
        <v>125</v>
      </c>
      <c r="CI26" s="183">
        <f t="shared" si="17"/>
        <v>3016.3300000000004</v>
      </c>
      <c r="CJ26" s="102"/>
      <c r="CK26" s="182">
        <v>10106674</v>
      </c>
      <c r="CL26" s="173">
        <f>IF(Index!$L$4="€",VLOOKUP(CK26,ERP!$A:$CL,5,0),IF(Index!$L$4="$",VLOOKUP(CK26,ERP!$A:$CL,7,0),IF(Index!$L$4="CHF",VLOOKUP(CK26,ERP!$A:$CL,9,0),IF(Index!$L$4="£",VLOOKUP(CK26,ERP!$A:$CL,11,0),""))))</f>
        <v>2819</v>
      </c>
      <c r="CM26" s="205"/>
    </row>
    <row r="27" spans="2:91" ht="12.75" customHeight="1" x14ac:dyDescent="0.25">
      <c r="B27" s="269" t="s">
        <v>204</v>
      </c>
      <c r="C27" s="107">
        <f t="shared" si="18"/>
        <v>1.6</v>
      </c>
      <c r="F27" s="130">
        <v>250</v>
      </c>
      <c r="G27" s="110" t="s">
        <v>207</v>
      </c>
      <c r="H27" s="130">
        <f t="shared" si="0"/>
        <v>156</v>
      </c>
      <c r="I27" s="122" t="s">
        <v>207</v>
      </c>
      <c r="J27" s="121" t="str">
        <f t="shared" si="1"/>
        <v>156 x 250</v>
      </c>
      <c r="K27" s="110" t="s">
        <v>207</v>
      </c>
      <c r="L27" s="130">
        <f t="shared" si="2"/>
        <v>260</v>
      </c>
      <c r="M27" s="110" t="s">
        <v>207</v>
      </c>
      <c r="N27" s="130">
        <f t="shared" si="3"/>
        <v>191</v>
      </c>
      <c r="O27" s="122" t="s">
        <v>207</v>
      </c>
      <c r="P27" s="130">
        <v>5</v>
      </c>
      <c r="Q27" s="122" t="s">
        <v>207</v>
      </c>
      <c r="R27" s="110">
        <v>30</v>
      </c>
      <c r="S27" s="110" t="s">
        <v>207</v>
      </c>
      <c r="T27" s="130">
        <f t="shared" si="4"/>
        <v>295</v>
      </c>
      <c r="U27" s="122" t="s">
        <v>207</v>
      </c>
      <c r="V27" s="130">
        <f t="shared" si="19"/>
        <v>2978</v>
      </c>
      <c r="W27" s="122" t="s">
        <v>2676</v>
      </c>
      <c r="X27" s="130">
        <f t="shared" si="5"/>
        <v>2948</v>
      </c>
      <c r="Y27" s="122" t="s">
        <v>2676</v>
      </c>
      <c r="Z27" s="110"/>
      <c r="AA27" s="130">
        <f t="shared" si="6"/>
        <v>98.4</v>
      </c>
      <c r="AB27" s="122" t="s">
        <v>208</v>
      </c>
      <c r="AC27" s="130">
        <f t="shared" si="7"/>
        <v>61.4</v>
      </c>
      <c r="AD27" s="122" t="s">
        <v>208</v>
      </c>
      <c r="AE27" s="131" t="str">
        <f t="shared" si="20"/>
        <v>61.4 x 98.4</v>
      </c>
      <c r="AF27" s="122" t="s">
        <v>208</v>
      </c>
      <c r="AG27" s="130">
        <f t="shared" si="8"/>
        <v>102.4</v>
      </c>
      <c r="AH27" s="122" t="s">
        <v>208</v>
      </c>
      <c r="AI27" s="110">
        <f t="shared" si="9"/>
        <v>75.2</v>
      </c>
      <c r="AJ27" s="122" t="s">
        <v>208</v>
      </c>
      <c r="AK27" s="130">
        <f t="shared" si="10"/>
        <v>2</v>
      </c>
      <c r="AL27" s="122" t="s">
        <v>208</v>
      </c>
      <c r="AM27" s="130">
        <f t="shared" si="11"/>
        <v>11.8</v>
      </c>
      <c r="AN27" s="122" t="s">
        <v>208</v>
      </c>
      <c r="AO27" s="130">
        <f t="shared" si="21"/>
        <v>116</v>
      </c>
      <c r="AP27" s="122" t="s">
        <v>208</v>
      </c>
      <c r="AQ27" s="130">
        <f t="shared" si="12"/>
        <v>117.2</v>
      </c>
      <c r="AR27" s="122" t="s">
        <v>208</v>
      </c>
      <c r="AS27" s="110">
        <f t="shared" si="13"/>
        <v>116.1</v>
      </c>
      <c r="AT27" s="122" t="s">
        <v>208</v>
      </c>
      <c r="AV27" s="1015"/>
      <c r="AW27" s="102"/>
      <c r="AX27" s="132">
        <v>10104697</v>
      </c>
      <c r="AY27" s="126">
        <f>IF(Index!$L$4="€",VLOOKUP(AX27,ERP!$A:$CL,5,0),IF(Index!$L$4="$",VLOOKUP(AX27,ERP!$A:$CL,7,0),IF(Index!$L$4="CHF",VLOOKUP(AX27,ERP!$A:$CL,9,0),IF(Index!$L$4="£",VLOOKUP(AX27,ERP!$A:$CL,11,0),""))))</f>
        <v>4179</v>
      </c>
      <c r="AZ27" s="132">
        <v>10104708</v>
      </c>
      <c r="BA27" s="126">
        <f>IF(Index!$L$4="€",VLOOKUP(AZ27,ERP!$A:$CL,5,0),IF(Index!$L$4="$",VLOOKUP(AZ27,ERP!$A:$CL,7,0),IF(Index!$L$4="CHF",VLOOKUP(AZ27,ERP!$A:$CL,9,0),IF(Index!$L$4="£",VLOOKUP(AZ27,ERP!$A:$CL,11,0),""))))</f>
        <v>4179</v>
      </c>
      <c r="BB27" s="132">
        <v>10104730</v>
      </c>
      <c r="BC27" s="126">
        <f>IF(Index!$L$4="€",VLOOKUP(BB27,ERP!$A:$CL,5,0),IF(Index!$L$4="$",VLOOKUP(BB27,ERP!$A:$CL,7,0),IF(Index!$L$4="CHF",VLOOKUP(BB27,ERP!$A:$CL,9,0),IF(Index!$L$4="£",VLOOKUP(BB27,ERP!$A:$CL,11,0),""))))</f>
        <v>4179</v>
      </c>
      <c r="BD27" s="132">
        <v>10104719</v>
      </c>
      <c r="BE27" s="126">
        <f>IF(Index!$L$4="€",VLOOKUP(BD27,ERP!$A:$CL,5,0),IF(Index!$L$4="$",VLOOKUP(BD27,ERP!$A:$CL,7,0),IF(Index!$L$4="CHF",VLOOKUP(BD27,ERP!$A:$CL,9,0),IF(Index!$L$4="£",VLOOKUP(BD27,ERP!$A:$CL,11,0),""))))</f>
        <v>4179</v>
      </c>
      <c r="BF27" s="896"/>
      <c r="BG27" s="132" t="s">
        <v>125</v>
      </c>
      <c r="BH27" s="133">
        <f t="shared" si="14"/>
        <v>4555.1100000000006</v>
      </c>
      <c r="BI27" s="132" t="s">
        <v>125</v>
      </c>
      <c r="BJ27" s="133">
        <f t="shared" si="15"/>
        <v>3726.8100000000004</v>
      </c>
      <c r="BK27" s="102"/>
      <c r="BL27" s="132">
        <v>10104675</v>
      </c>
      <c r="BM27" s="126">
        <f>IF(Index!$L$4="€",VLOOKUP(BL27,ERP!$A:$CL,5,0),IF(Index!$L$4="$",VLOOKUP(BL27,ERP!$A:$CL,7,0),IF(Index!$L$4="CHF",VLOOKUP(BL27,ERP!$A:$CL,9,0),IF(Index!$L$4="£",VLOOKUP(BL27,ERP!$A:$CL,11,0),""))))</f>
        <v>3483</v>
      </c>
      <c r="BN27" s="117"/>
      <c r="BO27" s="127"/>
      <c r="BP27" s="110"/>
      <c r="BQ27" s="135" t="s">
        <v>192</v>
      </c>
      <c r="BR27" s="136">
        <v>10800174</v>
      </c>
      <c r="BS27" s="137">
        <f>IF(Index!$L$4="€",VLOOKUP(BR27,ERP!$A:$CL,5,0),IF(Index!$L$4="$",VLOOKUP(BR27,ERP!$A:$CL,7,0),IF(Index!$L$4="CHF",VLOOKUP(BR27,ERP!$A:$CL,9,0),IF(Index!$L$4="£",VLOOKUP(BR27,ERP!$A:$CL,11,0),""))))</f>
        <v>515</v>
      </c>
      <c r="BT27" s="110"/>
      <c r="BU27" s="1015"/>
      <c r="BW27" s="132">
        <v>10106697</v>
      </c>
      <c r="BX27" s="126">
        <f>IF(Index!$L$4="€",VLOOKUP(BW27,ERP!$A:$CL,5,0),IF(Index!$L$4="$",VLOOKUP(BW27,ERP!$A:$CL,7,0),IF(Index!$L$4="CHF",VLOOKUP(BW27,ERP!$A:$CL,9,0),IF(Index!$L$4="£",VLOOKUP(BW27,ERP!$A:$CL,11,0),""))))</f>
        <v>3739</v>
      </c>
      <c r="BY27" s="132">
        <v>10106708</v>
      </c>
      <c r="BZ27" s="126">
        <f>IF(Index!$L$4="€",VLOOKUP(BY27,ERP!$A:$CL,5,0),IF(Index!$L$4="$",VLOOKUP(BY27,ERP!$A:$CL,7,0),IF(Index!$L$4="CHF",VLOOKUP(BY27,ERP!$A:$CL,9,0),IF(Index!$L$4="£",VLOOKUP(BY27,ERP!$A:$CL,11,0),""))))</f>
        <v>3739</v>
      </c>
      <c r="CA27" s="132">
        <v>10106730</v>
      </c>
      <c r="CB27" s="126">
        <f>IF(Index!$L$4="€",VLOOKUP(CA27,ERP!$A:$CL,5,0),IF(Index!$L$4="$",VLOOKUP(CA27,ERP!$A:$CL,7,0),IF(Index!$L$4="CHF",VLOOKUP(CA27,ERP!$A:$CL,9,0),IF(Index!$L$4="£",VLOOKUP(CA27,ERP!$A:$CL,11,0),""))))</f>
        <v>3739</v>
      </c>
      <c r="CC27" s="132">
        <v>10106719</v>
      </c>
      <c r="CD27" s="126">
        <f>IF(Index!$L$4="€",VLOOKUP(CC27,ERP!$A:$CL,5,0),IF(Index!$L$4="$",VLOOKUP(CC27,ERP!$A:$CL,7,0),IF(Index!$L$4="CHF",VLOOKUP(CC27,ERP!$A:$CL,9,0),IF(Index!$L$4="£",VLOOKUP(CC27,ERP!$A:$CL,11,0),""))))</f>
        <v>3739</v>
      </c>
      <c r="CE27" s="896"/>
      <c r="CF27" s="132" t="s">
        <v>125</v>
      </c>
      <c r="CG27" s="133">
        <f t="shared" si="16"/>
        <v>4075.51</v>
      </c>
      <c r="CH27" s="132" t="s">
        <v>125</v>
      </c>
      <c r="CI27" s="133">
        <f t="shared" si="17"/>
        <v>3254.94</v>
      </c>
      <c r="CJ27" s="102"/>
      <c r="CK27" s="132">
        <v>10106675</v>
      </c>
      <c r="CL27" s="126">
        <f>IF(Index!$L$4="€",VLOOKUP(CK27,ERP!$A:$CL,5,0),IF(Index!$L$4="$",VLOOKUP(CK27,ERP!$A:$CL,7,0),IF(Index!$L$4="CHF",VLOOKUP(CK27,ERP!$A:$CL,9,0),IF(Index!$L$4="£",VLOOKUP(CK27,ERP!$A:$CL,11,0),""))))</f>
        <v>3042</v>
      </c>
      <c r="CM27" s="205"/>
    </row>
    <row r="28" spans="2:91" ht="12.75" customHeight="1" x14ac:dyDescent="0.25">
      <c r="B28" s="269" t="s">
        <v>204</v>
      </c>
      <c r="C28" s="107">
        <f t="shared" si="18"/>
        <v>1.6</v>
      </c>
      <c r="F28" s="178">
        <v>270</v>
      </c>
      <c r="G28" s="169" t="s">
        <v>207</v>
      </c>
      <c r="H28" s="178">
        <f t="shared" si="0"/>
        <v>169</v>
      </c>
      <c r="I28" s="179" t="s">
        <v>207</v>
      </c>
      <c r="J28" s="180" t="str">
        <f t="shared" si="1"/>
        <v>169 x 270</v>
      </c>
      <c r="K28" s="169" t="s">
        <v>207</v>
      </c>
      <c r="L28" s="178">
        <f t="shared" si="2"/>
        <v>280</v>
      </c>
      <c r="M28" s="169" t="s">
        <v>207</v>
      </c>
      <c r="N28" s="178">
        <f t="shared" si="3"/>
        <v>204</v>
      </c>
      <c r="O28" s="179" t="s">
        <v>207</v>
      </c>
      <c r="P28" s="178">
        <v>5</v>
      </c>
      <c r="Q28" s="179" t="s">
        <v>207</v>
      </c>
      <c r="R28" s="169">
        <v>30</v>
      </c>
      <c r="S28" s="169" t="s">
        <v>207</v>
      </c>
      <c r="T28" s="178">
        <f t="shared" si="4"/>
        <v>319</v>
      </c>
      <c r="U28" s="179" t="s">
        <v>207</v>
      </c>
      <c r="V28" s="178">
        <f t="shared" si="19"/>
        <v>3178</v>
      </c>
      <c r="W28" s="179" t="s">
        <v>2676</v>
      </c>
      <c r="X28" s="178">
        <f t="shared" si="5"/>
        <v>3148</v>
      </c>
      <c r="Y28" s="179" t="s">
        <v>2676</v>
      </c>
      <c r="Z28" s="110"/>
      <c r="AA28" s="178">
        <f t="shared" si="6"/>
        <v>106.3</v>
      </c>
      <c r="AB28" s="179" t="s">
        <v>208</v>
      </c>
      <c r="AC28" s="178">
        <f t="shared" si="7"/>
        <v>66.5</v>
      </c>
      <c r="AD28" s="179" t="s">
        <v>208</v>
      </c>
      <c r="AE28" s="181" t="str">
        <f t="shared" si="20"/>
        <v>66.5 x 106.3</v>
      </c>
      <c r="AF28" s="179" t="s">
        <v>208</v>
      </c>
      <c r="AG28" s="178">
        <f t="shared" si="8"/>
        <v>110.2</v>
      </c>
      <c r="AH28" s="179" t="s">
        <v>208</v>
      </c>
      <c r="AI28" s="169">
        <f t="shared" si="9"/>
        <v>80.3</v>
      </c>
      <c r="AJ28" s="179" t="s">
        <v>208</v>
      </c>
      <c r="AK28" s="178">
        <f t="shared" si="10"/>
        <v>2</v>
      </c>
      <c r="AL28" s="179" t="s">
        <v>208</v>
      </c>
      <c r="AM28" s="178">
        <f t="shared" si="11"/>
        <v>11.8</v>
      </c>
      <c r="AN28" s="179" t="s">
        <v>208</v>
      </c>
      <c r="AO28" s="178">
        <f t="shared" si="21"/>
        <v>125</v>
      </c>
      <c r="AP28" s="179" t="s">
        <v>208</v>
      </c>
      <c r="AQ28" s="178">
        <f t="shared" si="12"/>
        <v>125.1</v>
      </c>
      <c r="AR28" s="179" t="s">
        <v>208</v>
      </c>
      <c r="AS28" s="169">
        <f t="shared" si="13"/>
        <v>123.9</v>
      </c>
      <c r="AT28" s="179" t="s">
        <v>208</v>
      </c>
      <c r="AV28" s="1015"/>
      <c r="AW28" s="102"/>
      <c r="AX28" s="182">
        <v>10104698</v>
      </c>
      <c r="AY28" s="173">
        <f>IF(Index!$L$4="€",VLOOKUP(AX28,ERP!$A:$CL,5,0),IF(Index!$L$4="$",VLOOKUP(AX28,ERP!$A:$CL,7,0),IF(Index!$L$4="CHF",VLOOKUP(AX28,ERP!$A:$CL,9,0),IF(Index!$L$4="£",VLOOKUP(AX28,ERP!$A:$CL,11,0),""))))</f>
        <v>4461</v>
      </c>
      <c r="AZ28" s="182">
        <v>10104709</v>
      </c>
      <c r="BA28" s="173">
        <f>IF(Index!$L$4="€",VLOOKUP(AZ28,ERP!$A:$CL,5,0),IF(Index!$L$4="$",VLOOKUP(AZ28,ERP!$A:$CL,7,0),IF(Index!$L$4="CHF",VLOOKUP(AZ28,ERP!$A:$CL,9,0),IF(Index!$L$4="£",VLOOKUP(AZ28,ERP!$A:$CL,11,0),""))))</f>
        <v>4461</v>
      </c>
      <c r="BB28" s="182">
        <v>10104731</v>
      </c>
      <c r="BC28" s="173">
        <f>IF(Index!$L$4="€",VLOOKUP(BB28,ERP!$A:$CL,5,0),IF(Index!$L$4="$",VLOOKUP(BB28,ERP!$A:$CL,7,0),IF(Index!$L$4="CHF",VLOOKUP(BB28,ERP!$A:$CL,9,0),IF(Index!$L$4="£",VLOOKUP(BB28,ERP!$A:$CL,11,0),""))))</f>
        <v>4461</v>
      </c>
      <c r="BD28" s="182">
        <v>10104720</v>
      </c>
      <c r="BE28" s="173">
        <f>IF(Index!$L$4="€",VLOOKUP(BD28,ERP!$A:$CL,5,0),IF(Index!$L$4="$",VLOOKUP(BD28,ERP!$A:$CL,7,0),IF(Index!$L$4="CHF",VLOOKUP(BD28,ERP!$A:$CL,9,0),IF(Index!$L$4="£",VLOOKUP(BD28,ERP!$A:$CL,11,0),""))))</f>
        <v>4461</v>
      </c>
      <c r="BF28" s="896"/>
      <c r="BG28" s="182" t="s">
        <v>125</v>
      </c>
      <c r="BH28" s="183">
        <f t="shared" si="14"/>
        <v>4862.4900000000007</v>
      </c>
      <c r="BI28" s="182" t="s">
        <v>125</v>
      </c>
      <c r="BJ28" s="183">
        <f t="shared" si="15"/>
        <v>3978.26</v>
      </c>
      <c r="BK28" s="102"/>
      <c r="BL28" s="182">
        <v>10104676</v>
      </c>
      <c r="BM28" s="173">
        <f>IF(Index!$L$4="€",VLOOKUP(BL28,ERP!$A:$CL,5,0),IF(Index!$L$4="$",VLOOKUP(BL28,ERP!$A:$CL,7,0),IF(Index!$L$4="CHF",VLOOKUP(BL28,ERP!$A:$CL,9,0),IF(Index!$L$4="£",VLOOKUP(BL28,ERP!$A:$CL,11,0),""))))</f>
        <v>3718</v>
      </c>
      <c r="BN28" s="117"/>
      <c r="BO28" s="127"/>
      <c r="BP28" s="110"/>
      <c r="BQ28" s="257" t="s">
        <v>193</v>
      </c>
      <c r="BR28" s="248">
        <v>10800175</v>
      </c>
      <c r="BS28" s="236">
        <f>IF(Index!$L$4="€",VLOOKUP(BR28,ERP!$A:$CL,5,0),IF(Index!$L$4="$",VLOOKUP(BR28,ERP!$A:$CL,7,0),IF(Index!$L$4="CHF",VLOOKUP(BR28,ERP!$A:$CL,9,0),IF(Index!$L$4="£",VLOOKUP(BR28,ERP!$A:$CL,11,0),""))))</f>
        <v>515</v>
      </c>
      <c r="BT28" s="110"/>
      <c r="BU28" s="1015"/>
      <c r="BW28" s="182">
        <v>10106698</v>
      </c>
      <c r="BX28" s="173">
        <f>IF(Index!$L$4="€",VLOOKUP(BW28,ERP!$A:$CL,5,0),IF(Index!$L$4="$",VLOOKUP(BW28,ERP!$A:$CL,7,0),IF(Index!$L$4="CHF",VLOOKUP(BW28,ERP!$A:$CL,9,0),IF(Index!$L$4="£",VLOOKUP(BW28,ERP!$A:$CL,11,0),""))))</f>
        <v>4022</v>
      </c>
      <c r="BY28" s="182">
        <v>10106709</v>
      </c>
      <c r="BZ28" s="173">
        <f>IF(Index!$L$4="€",VLOOKUP(BY28,ERP!$A:$CL,5,0),IF(Index!$L$4="$",VLOOKUP(BY28,ERP!$A:$CL,7,0),IF(Index!$L$4="CHF",VLOOKUP(BY28,ERP!$A:$CL,9,0),IF(Index!$L$4="£",VLOOKUP(BY28,ERP!$A:$CL,11,0),""))))</f>
        <v>4022</v>
      </c>
      <c r="CA28" s="182">
        <v>10106731</v>
      </c>
      <c r="CB28" s="173">
        <f>IF(Index!$L$4="€",VLOOKUP(CA28,ERP!$A:$CL,5,0),IF(Index!$L$4="$",VLOOKUP(CA28,ERP!$A:$CL,7,0),IF(Index!$L$4="CHF",VLOOKUP(CA28,ERP!$A:$CL,9,0),IF(Index!$L$4="£",VLOOKUP(CA28,ERP!$A:$CL,11,0),""))))</f>
        <v>4022</v>
      </c>
      <c r="CC28" s="182">
        <v>10106720</v>
      </c>
      <c r="CD28" s="173">
        <f>IF(Index!$L$4="€",VLOOKUP(CC28,ERP!$A:$CL,5,0),IF(Index!$L$4="$",VLOOKUP(CC28,ERP!$A:$CL,7,0),IF(Index!$L$4="CHF",VLOOKUP(CC28,ERP!$A:$CL,9,0),IF(Index!$L$4="£",VLOOKUP(CC28,ERP!$A:$CL,11,0),""))))</f>
        <v>4022</v>
      </c>
      <c r="CE28" s="896"/>
      <c r="CF28" s="182" t="s">
        <v>125</v>
      </c>
      <c r="CG28" s="183">
        <f t="shared" si="16"/>
        <v>4383.9800000000005</v>
      </c>
      <c r="CH28" s="182" t="s">
        <v>125</v>
      </c>
      <c r="CI28" s="183">
        <f t="shared" si="17"/>
        <v>3508.53</v>
      </c>
      <c r="CJ28" s="102"/>
      <c r="CK28" s="182">
        <v>10106676</v>
      </c>
      <c r="CL28" s="173">
        <f>IF(Index!$L$4="€",VLOOKUP(CK28,ERP!$A:$CL,5,0),IF(Index!$L$4="$",VLOOKUP(CK28,ERP!$A:$CL,7,0),IF(Index!$L$4="CHF",VLOOKUP(CK28,ERP!$A:$CL,9,0),IF(Index!$L$4="£",VLOOKUP(CK28,ERP!$A:$CL,11,0),""))))</f>
        <v>3279</v>
      </c>
      <c r="CM28" s="205"/>
    </row>
    <row r="29" spans="2:91" ht="12.75" customHeight="1" x14ac:dyDescent="0.25">
      <c r="B29" s="269" t="s">
        <v>204</v>
      </c>
      <c r="C29" s="107">
        <f t="shared" si="18"/>
        <v>1.6</v>
      </c>
      <c r="F29" s="130">
        <v>290</v>
      </c>
      <c r="G29" s="110" t="s">
        <v>207</v>
      </c>
      <c r="H29" s="130">
        <f t="shared" si="0"/>
        <v>181</v>
      </c>
      <c r="I29" s="122" t="s">
        <v>207</v>
      </c>
      <c r="J29" s="121" t="str">
        <f t="shared" si="1"/>
        <v>181 x 290</v>
      </c>
      <c r="K29" s="110" t="s">
        <v>207</v>
      </c>
      <c r="L29" s="130">
        <f t="shared" si="2"/>
        <v>300</v>
      </c>
      <c r="M29" s="110" t="s">
        <v>207</v>
      </c>
      <c r="N29" s="130">
        <f t="shared" si="3"/>
        <v>216</v>
      </c>
      <c r="O29" s="122" t="s">
        <v>207</v>
      </c>
      <c r="P29" s="130">
        <v>5</v>
      </c>
      <c r="Q29" s="122" t="s">
        <v>207</v>
      </c>
      <c r="R29" s="110">
        <v>30</v>
      </c>
      <c r="S29" s="110" t="s">
        <v>207</v>
      </c>
      <c r="T29" s="130">
        <f t="shared" si="4"/>
        <v>342</v>
      </c>
      <c r="U29" s="122" t="s">
        <v>207</v>
      </c>
      <c r="V29" s="130">
        <f t="shared" si="19"/>
        <v>3378</v>
      </c>
      <c r="W29" s="122" t="s">
        <v>2676</v>
      </c>
      <c r="X29" s="130">
        <f t="shared" si="5"/>
        <v>3348</v>
      </c>
      <c r="Y29" s="122" t="s">
        <v>2676</v>
      </c>
      <c r="Z29" s="110"/>
      <c r="AA29" s="130">
        <f t="shared" si="6"/>
        <v>114.2</v>
      </c>
      <c r="AB29" s="122" t="s">
        <v>208</v>
      </c>
      <c r="AC29" s="130">
        <f t="shared" si="7"/>
        <v>71.3</v>
      </c>
      <c r="AD29" s="122" t="s">
        <v>208</v>
      </c>
      <c r="AE29" s="131" t="str">
        <f t="shared" si="20"/>
        <v>71.3 x 114.2</v>
      </c>
      <c r="AF29" s="122" t="s">
        <v>208</v>
      </c>
      <c r="AG29" s="130">
        <f t="shared" si="8"/>
        <v>118.1</v>
      </c>
      <c r="AH29" s="122" t="s">
        <v>208</v>
      </c>
      <c r="AI29" s="110">
        <f t="shared" si="9"/>
        <v>85</v>
      </c>
      <c r="AJ29" s="122" t="s">
        <v>208</v>
      </c>
      <c r="AK29" s="130">
        <f t="shared" si="10"/>
        <v>2</v>
      </c>
      <c r="AL29" s="122" t="s">
        <v>208</v>
      </c>
      <c r="AM29" s="130">
        <f t="shared" si="11"/>
        <v>11.8</v>
      </c>
      <c r="AN29" s="122" t="s">
        <v>208</v>
      </c>
      <c r="AO29" s="130">
        <f t="shared" si="21"/>
        <v>135</v>
      </c>
      <c r="AP29" s="122" t="s">
        <v>208</v>
      </c>
      <c r="AQ29" s="130">
        <f t="shared" si="12"/>
        <v>133</v>
      </c>
      <c r="AR29" s="122" t="s">
        <v>208</v>
      </c>
      <c r="AS29" s="110">
        <f t="shared" si="13"/>
        <v>131.80000000000001</v>
      </c>
      <c r="AT29" s="122" t="s">
        <v>208</v>
      </c>
      <c r="AV29" s="1015"/>
      <c r="AW29" s="102"/>
      <c r="AX29" s="132">
        <v>10104699</v>
      </c>
      <c r="AY29" s="126">
        <f>IF(Index!$L$4="€",VLOOKUP(AX29,ERP!$A:$CL,5,0),IF(Index!$L$4="$",VLOOKUP(AX29,ERP!$A:$CL,7,0),IF(Index!$L$4="CHF",VLOOKUP(AX29,ERP!$A:$CL,9,0),IF(Index!$L$4="£",VLOOKUP(AX29,ERP!$A:$CL,11,0),""))))</f>
        <v>4760</v>
      </c>
      <c r="AZ29" s="132">
        <v>10104710</v>
      </c>
      <c r="BA29" s="126">
        <f>IF(Index!$L$4="€",VLOOKUP(AZ29,ERP!$A:$CL,5,0),IF(Index!$L$4="$",VLOOKUP(AZ29,ERP!$A:$CL,7,0),IF(Index!$L$4="CHF",VLOOKUP(AZ29,ERP!$A:$CL,9,0),IF(Index!$L$4="£",VLOOKUP(AZ29,ERP!$A:$CL,11,0),""))))</f>
        <v>4760</v>
      </c>
      <c r="BB29" s="132">
        <v>10104732</v>
      </c>
      <c r="BC29" s="126">
        <f>IF(Index!$L$4="€",VLOOKUP(BB29,ERP!$A:$CL,5,0),IF(Index!$L$4="$",VLOOKUP(BB29,ERP!$A:$CL,7,0),IF(Index!$L$4="CHF",VLOOKUP(BB29,ERP!$A:$CL,9,0),IF(Index!$L$4="£",VLOOKUP(BB29,ERP!$A:$CL,11,0),""))))</f>
        <v>4760</v>
      </c>
      <c r="BD29" s="132">
        <v>10104721</v>
      </c>
      <c r="BE29" s="126">
        <f>IF(Index!$L$4="€",VLOOKUP(BD29,ERP!$A:$CL,5,0),IF(Index!$L$4="$",VLOOKUP(BD29,ERP!$A:$CL,7,0),IF(Index!$L$4="CHF",VLOOKUP(BD29,ERP!$A:$CL,9,0),IF(Index!$L$4="£",VLOOKUP(BD29,ERP!$A:$CL,11,0),""))))</f>
        <v>4760</v>
      </c>
      <c r="BF29" s="896"/>
      <c r="BG29" s="132" t="s">
        <v>125</v>
      </c>
      <c r="BH29" s="133">
        <f t="shared" si="14"/>
        <v>5188.4000000000005</v>
      </c>
      <c r="BI29" s="132" t="s">
        <v>125</v>
      </c>
      <c r="BJ29" s="133">
        <f t="shared" si="15"/>
        <v>4243.62</v>
      </c>
      <c r="BK29" s="102"/>
      <c r="BL29" s="132">
        <v>10104677</v>
      </c>
      <c r="BM29" s="126">
        <f>IF(Index!$L$4="€",VLOOKUP(BL29,ERP!$A:$CL,5,0),IF(Index!$L$4="$",VLOOKUP(BL29,ERP!$A:$CL,7,0),IF(Index!$L$4="CHF",VLOOKUP(BL29,ERP!$A:$CL,9,0),IF(Index!$L$4="£",VLOOKUP(BL29,ERP!$A:$CL,11,0),""))))</f>
        <v>3966</v>
      </c>
      <c r="BN29" s="117"/>
      <c r="BO29" s="127"/>
      <c r="BP29" s="110"/>
      <c r="BQ29" s="135" t="s">
        <v>194</v>
      </c>
      <c r="BR29" s="136">
        <v>10800176</v>
      </c>
      <c r="BS29" s="137">
        <f>IF(Index!$L$4="€",VLOOKUP(BR29,ERP!$A:$CL,5,0),IF(Index!$L$4="$",VLOOKUP(BR29,ERP!$A:$CL,7,0),IF(Index!$L$4="CHF",VLOOKUP(BR29,ERP!$A:$CL,9,0),IF(Index!$L$4="£",VLOOKUP(BR29,ERP!$A:$CL,11,0),""))))</f>
        <v>515</v>
      </c>
      <c r="BT29" s="110"/>
      <c r="BU29" s="1015"/>
      <c r="BW29" s="132">
        <v>10106699</v>
      </c>
      <c r="BX29" s="126">
        <f>IF(Index!$L$4="€",VLOOKUP(BW29,ERP!$A:$CL,5,0),IF(Index!$L$4="$",VLOOKUP(BW29,ERP!$A:$CL,7,0),IF(Index!$L$4="CHF",VLOOKUP(BW29,ERP!$A:$CL,9,0),IF(Index!$L$4="£",VLOOKUP(BW29,ERP!$A:$CL,11,0),""))))</f>
        <v>4320</v>
      </c>
      <c r="BY29" s="132">
        <v>10106710</v>
      </c>
      <c r="BZ29" s="126">
        <f>IF(Index!$L$4="€",VLOOKUP(BY29,ERP!$A:$CL,5,0),IF(Index!$L$4="$",VLOOKUP(BY29,ERP!$A:$CL,7,0),IF(Index!$L$4="CHF",VLOOKUP(BY29,ERP!$A:$CL,9,0),IF(Index!$L$4="£",VLOOKUP(BY29,ERP!$A:$CL,11,0),""))))</f>
        <v>4320</v>
      </c>
      <c r="CA29" s="132">
        <v>10106732</v>
      </c>
      <c r="CB29" s="126">
        <f>IF(Index!$L$4="€",VLOOKUP(CA29,ERP!$A:$CL,5,0),IF(Index!$L$4="$",VLOOKUP(CA29,ERP!$A:$CL,7,0),IF(Index!$L$4="CHF",VLOOKUP(CA29,ERP!$A:$CL,9,0),IF(Index!$L$4="£",VLOOKUP(CA29,ERP!$A:$CL,11,0),""))))</f>
        <v>4320</v>
      </c>
      <c r="CC29" s="132">
        <v>10106721</v>
      </c>
      <c r="CD29" s="126">
        <f>IF(Index!$L$4="€",VLOOKUP(CC29,ERP!$A:$CL,5,0),IF(Index!$L$4="$",VLOOKUP(CC29,ERP!$A:$CL,7,0),IF(Index!$L$4="CHF",VLOOKUP(CC29,ERP!$A:$CL,9,0),IF(Index!$L$4="£",VLOOKUP(CC29,ERP!$A:$CL,11,0),""))))</f>
        <v>4320</v>
      </c>
      <c r="CE29" s="896"/>
      <c r="CF29" s="132" t="s">
        <v>125</v>
      </c>
      <c r="CG29" s="133">
        <f t="shared" si="16"/>
        <v>4708.8</v>
      </c>
      <c r="CH29" s="132" t="s">
        <v>125</v>
      </c>
      <c r="CI29" s="133">
        <f t="shared" si="17"/>
        <v>3772.82</v>
      </c>
      <c r="CJ29" s="102"/>
      <c r="CK29" s="132">
        <v>10106677</v>
      </c>
      <c r="CL29" s="126">
        <f>IF(Index!$L$4="€",VLOOKUP(CK29,ERP!$A:$CL,5,0),IF(Index!$L$4="$",VLOOKUP(CK29,ERP!$A:$CL,7,0),IF(Index!$L$4="CHF",VLOOKUP(CK29,ERP!$A:$CL,9,0),IF(Index!$L$4="£",VLOOKUP(CK29,ERP!$A:$CL,11,0),""))))</f>
        <v>3526</v>
      </c>
      <c r="CM29" s="205"/>
    </row>
    <row r="30" spans="2:91" ht="12.75" customHeight="1" x14ac:dyDescent="0.25">
      <c r="B30" s="269" t="s">
        <v>204</v>
      </c>
      <c r="C30" s="107">
        <f t="shared" si="18"/>
        <v>1.6</v>
      </c>
      <c r="F30" s="178">
        <v>310</v>
      </c>
      <c r="G30" s="169" t="s">
        <v>207</v>
      </c>
      <c r="H30" s="178">
        <f t="shared" si="0"/>
        <v>194</v>
      </c>
      <c r="I30" s="179" t="s">
        <v>207</v>
      </c>
      <c r="J30" s="180" t="str">
        <f t="shared" si="1"/>
        <v>194 x 310</v>
      </c>
      <c r="K30" s="169" t="s">
        <v>207</v>
      </c>
      <c r="L30" s="178">
        <f t="shared" si="2"/>
        <v>320</v>
      </c>
      <c r="M30" s="169" t="s">
        <v>207</v>
      </c>
      <c r="N30" s="178">
        <f t="shared" si="3"/>
        <v>229</v>
      </c>
      <c r="O30" s="179" t="s">
        <v>207</v>
      </c>
      <c r="P30" s="178">
        <v>5</v>
      </c>
      <c r="Q30" s="179" t="s">
        <v>207</v>
      </c>
      <c r="R30" s="169">
        <v>30</v>
      </c>
      <c r="S30" s="169" t="s">
        <v>207</v>
      </c>
      <c r="T30" s="178">
        <f t="shared" si="4"/>
        <v>366</v>
      </c>
      <c r="U30" s="179" t="s">
        <v>207</v>
      </c>
      <c r="V30" s="178">
        <f t="shared" si="19"/>
        <v>3603</v>
      </c>
      <c r="W30" s="179" t="s">
        <v>2676</v>
      </c>
      <c r="X30" s="178">
        <f>(F30*10)+448+25</f>
        <v>3573</v>
      </c>
      <c r="Y30" s="179" t="s">
        <v>2676</v>
      </c>
      <c r="Z30" s="110"/>
      <c r="AA30" s="178">
        <f t="shared" si="6"/>
        <v>122</v>
      </c>
      <c r="AB30" s="179" t="s">
        <v>208</v>
      </c>
      <c r="AC30" s="178">
        <f t="shared" si="7"/>
        <v>76.400000000000006</v>
      </c>
      <c r="AD30" s="179" t="s">
        <v>208</v>
      </c>
      <c r="AE30" s="181" t="str">
        <f t="shared" si="20"/>
        <v>76.4 x 122</v>
      </c>
      <c r="AF30" s="179" t="s">
        <v>208</v>
      </c>
      <c r="AG30" s="178">
        <f t="shared" si="8"/>
        <v>126</v>
      </c>
      <c r="AH30" s="179" t="s">
        <v>208</v>
      </c>
      <c r="AI30" s="169">
        <f t="shared" si="9"/>
        <v>90.2</v>
      </c>
      <c r="AJ30" s="179" t="s">
        <v>208</v>
      </c>
      <c r="AK30" s="178">
        <f t="shared" si="10"/>
        <v>2</v>
      </c>
      <c r="AL30" s="179" t="s">
        <v>208</v>
      </c>
      <c r="AM30" s="178">
        <f t="shared" si="11"/>
        <v>11.8</v>
      </c>
      <c r="AN30" s="179" t="s">
        <v>208</v>
      </c>
      <c r="AO30" s="178">
        <f t="shared" si="21"/>
        <v>144</v>
      </c>
      <c r="AP30" s="179" t="s">
        <v>208</v>
      </c>
      <c r="AQ30" s="178">
        <f t="shared" si="12"/>
        <v>141.9</v>
      </c>
      <c r="AR30" s="179" t="s">
        <v>208</v>
      </c>
      <c r="AS30" s="169">
        <f t="shared" si="13"/>
        <v>140.69999999999999</v>
      </c>
      <c r="AT30" s="179" t="s">
        <v>208</v>
      </c>
      <c r="AV30" s="1015"/>
      <c r="AW30" s="102"/>
      <c r="AX30" s="182">
        <v>10104700</v>
      </c>
      <c r="AY30" s="173">
        <f>IF(Index!$L$4="€",VLOOKUP(AX30,ERP!$A:$CL,5,0),IF(Index!$L$4="$",VLOOKUP(AX30,ERP!$A:$CL,7,0),IF(Index!$L$4="CHF",VLOOKUP(AX30,ERP!$A:$CL,9,0),IF(Index!$L$4="£",VLOOKUP(AX30,ERP!$A:$CL,11,0),""))))</f>
        <v>5072</v>
      </c>
      <c r="AZ30" s="182">
        <v>10104711</v>
      </c>
      <c r="BA30" s="173">
        <f>IF(Index!$L$4="€",VLOOKUP(AZ30,ERP!$A:$CL,5,0),IF(Index!$L$4="$",VLOOKUP(AZ30,ERP!$A:$CL,7,0),IF(Index!$L$4="CHF",VLOOKUP(AZ30,ERP!$A:$CL,9,0),IF(Index!$L$4="£",VLOOKUP(AZ30,ERP!$A:$CL,11,0),""))))</f>
        <v>5072</v>
      </c>
      <c r="BB30" s="182">
        <v>10104733</v>
      </c>
      <c r="BC30" s="173">
        <f>IF(Index!$L$4="€",VLOOKUP(BB30,ERP!$A:$CL,5,0),IF(Index!$L$4="$",VLOOKUP(BB30,ERP!$A:$CL,7,0),IF(Index!$L$4="CHF",VLOOKUP(BB30,ERP!$A:$CL,9,0),IF(Index!$L$4="£",VLOOKUP(BB30,ERP!$A:$CL,11,0),""))))</f>
        <v>5072</v>
      </c>
      <c r="BD30" s="182">
        <v>10104722</v>
      </c>
      <c r="BE30" s="173">
        <f>IF(Index!$L$4="€",VLOOKUP(BD30,ERP!$A:$CL,5,0),IF(Index!$L$4="$",VLOOKUP(BD30,ERP!$A:$CL,7,0),IF(Index!$L$4="CHF",VLOOKUP(BD30,ERP!$A:$CL,9,0),IF(Index!$L$4="£",VLOOKUP(BD30,ERP!$A:$CL,11,0),""))))</f>
        <v>5072</v>
      </c>
      <c r="BF30" s="896"/>
      <c r="BG30" s="182" t="s">
        <v>125</v>
      </c>
      <c r="BH30" s="183">
        <f t="shared" si="14"/>
        <v>5528.4800000000005</v>
      </c>
      <c r="BI30" s="182" t="s">
        <v>125</v>
      </c>
      <c r="BJ30" s="183">
        <f t="shared" si="15"/>
        <v>4521.8200000000006</v>
      </c>
      <c r="BK30" s="102"/>
      <c r="BL30" s="182">
        <v>10104678</v>
      </c>
      <c r="BM30" s="173">
        <f>IF(Index!$L$4="€",VLOOKUP(BL30,ERP!$A:$CL,5,0),IF(Index!$L$4="$",VLOOKUP(BL30,ERP!$A:$CL,7,0),IF(Index!$L$4="CHF",VLOOKUP(BL30,ERP!$A:$CL,9,0),IF(Index!$L$4="£",VLOOKUP(BL30,ERP!$A:$CL,11,0),""))))</f>
        <v>4226</v>
      </c>
      <c r="BN30" s="117"/>
      <c r="BO30" s="127"/>
      <c r="BP30" s="110"/>
      <c r="BQ30" s="257" t="s">
        <v>195</v>
      </c>
      <c r="BR30" s="248">
        <v>10800177</v>
      </c>
      <c r="BS30" s="236">
        <f>IF(Index!$L$4="€",VLOOKUP(BR30,ERP!$A:$CL,5,0),IF(Index!$L$4="$",VLOOKUP(BR30,ERP!$A:$CL,7,0),IF(Index!$L$4="CHF",VLOOKUP(BR30,ERP!$A:$CL,9,0),IF(Index!$L$4="£",VLOOKUP(BR30,ERP!$A:$CL,11,0),""))))</f>
        <v>515</v>
      </c>
      <c r="BT30" s="110"/>
      <c r="BU30" s="1015"/>
      <c r="BW30" s="182">
        <v>10106700</v>
      </c>
      <c r="BX30" s="173">
        <f>IF(Index!$L$4="€",VLOOKUP(BW30,ERP!$A:$CL,5,0),IF(Index!$L$4="$",VLOOKUP(BW30,ERP!$A:$CL,7,0),IF(Index!$L$4="CHF",VLOOKUP(BW30,ERP!$A:$CL,9,0),IF(Index!$L$4="£",VLOOKUP(BW30,ERP!$A:$CL,11,0),""))))</f>
        <v>4632</v>
      </c>
      <c r="BY30" s="182">
        <v>10106711</v>
      </c>
      <c r="BZ30" s="173">
        <f>IF(Index!$L$4="€",VLOOKUP(BY30,ERP!$A:$CL,5,0),IF(Index!$L$4="$",VLOOKUP(BY30,ERP!$A:$CL,7,0),IF(Index!$L$4="CHF",VLOOKUP(BY30,ERP!$A:$CL,9,0),IF(Index!$L$4="£",VLOOKUP(BY30,ERP!$A:$CL,11,0),""))))</f>
        <v>4632</v>
      </c>
      <c r="CA30" s="182">
        <v>10106733</v>
      </c>
      <c r="CB30" s="173">
        <f>IF(Index!$L$4="€",VLOOKUP(CA30,ERP!$A:$CL,5,0),IF(Index!$L$4="$",VLOOKUP(CA30,ERP!$A:$CL,7,0),IF(Index!$L$4="CHF",VLOOKUP(CA30,ERP!$A:$CL,9,0),IF(Index!$L$4="£",VLOOKUP(CA30,ERP!$A:$CL,11,0),""))))</f>
        <v>4632</v>
      </c>
      <c r="CC30" s="182">
        <v>10106722</v>
      </c>
      <c r="CD30" s="173">
        <f>IF(Index!$L$4="€",VLOOKUP(CC30,ERP!$A:$CL,5,0),IF(Index!$L$4="$",VLOOKUP(CC30,ERP!$A:$CL,7,0),IF(Index!$L$4="CHF",VLOOKUP(CC30,ERP!$A:$CL,9,0),IF(Index!$L$4="£",VLOOKUP(CC30,ERP!$A:$CL,11,0),""))))</f>
        <v>4632</v>
      </c>
      <c r="CE30" s="896"/>
      <c r="CF30" s="182" t="s">
        <v>125</v>
      </c>
      <c r="CG30" s="183">
        <f t="shared" si="16"/>
        <v>5048.88</v>
      </c>
      <c r="CH30" s="182" t="s">
        <v>125</v>
      </c>
      <c r="CI30" s="183">
        <f t="shared" si="17"/>
        <v>4051.0200000000004</v>
      </c>
      <c r="CJ30" s="102"/>
      <c r="CK30" s="182">
        <v>10106678</v>
      </c>
      <c r="CL30" s="173">
        <f>IF(Index!$L$4="€",VLOOKUP(CK30,ERP!$A:$CL,5,0),IF(Index!$L$4="$",VLOOKUP(CK30,ERP!$A:$CL,7,0),IF(Index!$L$4="CHF",VLOOKUP(CK30,ERP!$A:$CL,9,0),IF(Index!$L$4="£",VLOOKUP(CK30,ERP!$A:$CL,11,0),""))))</f>
        <v>3786</v>
      </c>
      <c r="CM30" s="205"/>
    </row>
    <row r="31" spans="2:91" ht="12.75" customHeight="1" x14ac:dyDescent="0.25">
      <c r="B31" s="269" t="s">
        <v>204</v>
      </c>
      <c r="C31" s="107">
        <f t="shared" si="18"/>
        <v>1.6</v>
      </c>
      <c r="F31" s="130">
        <v>330</v>
      </c>
      <c r="G31" s="110" t="s">
        <v>207</v>
      </c>
      <c r="H31" s="130">
        <f t="shared" si="0"/>
        <v>206</v>
      </c>
      <c r="I31" s="122" t="s">
        <v>207</v>
      </c>
      <c r="J31" s="121" t="str">
        <f t="shared" si="1"/>
        <v>206 x 330</v>
      </c>
      <c r="K31" s="110" t="s">
        <v>207</v>
      </c>
      <c r="L31" s="130">
        <f t="shared" si="2"/>
        <v>340</v>
      </c>
      <c r="M31" s="110" t="s">
        <v>207</v>
      </c>
      <c r="N31" s="130">
        <f t="shared" si="3"/>
        <v>241</v>
      </c>
      <c r="O31" s="122" t="s">
        <v>207</v>
      </c>
      <c r="P31" s="130">
        <v>5</v>
      </c>
      <c r="Q31" s="122" t="s">
        <v>207</v>
      </c>
      <c r="R31" s="110">
        <v>30</v>
      </c>
      <c r="S31" s="110" t="s">
        <v>207</v>
      </c>
      <c r="T31" s="130">
        <f t="shared" si="4"/>
        <v>389</v>
      </c>
      <c r="U31" s="122" t="s">
        <v>207</v>
      </c>
      <c r="V31" s="130">
        <f t="shared" si="19"/>
        <v>3823</v>
      </c>
      <c r="W31" s="122" t="s">
        <v>2676</v>
      </c>
      <c r="X31" s="130">
        <f>(F31*10)+448+45</f>
        <v>3793</v>
      </c>
      <c r="Y31" s="122" t="s">
        <v>2676</v>
      </c>
      <c r="Z31" s="110"/>
      <c r="AA31" s="130">
        <f t="shared" si="6"/>
        <v>129.9</v>
      </c>
      <c r="AB31" s="122" t="s">
        <v>208</v>
      </c>
      <c r="AC31" s="130">
        <f t="shared" si="7"/>
        <v>81.099999999999994</v>
      </c>
      <c r="AD31" s="122" t="s">
        <v>208</v>
      </c>
      <c r="AE31" s="131" t="str">
        <f t="shared" si="20"/>
        <v>81.1 x 129.9</v>
      </c>
      <c r="AF31" s="122" t="s">
        <v>208</v>
      </c>
      <c r="AG31" s="130">
        <f t="shared" si="8"/>
        <v>133.9</v>
      </c>
      <c r="AH31" s="122" t="s">
        <v>208</v>
      </c>
      <c r="AI31" s="110">
        <f t="shared" si="9"/>
        <v>94.9</v>
      </c>
      <c r="AJ31" s="122" t="s">
        <v>208</v>
      </c>
      <c r="AK31" s="130">
        <f t="shared" si="10"/>
        <v>2</v>
      </c>
      <c r="AL31" s="122" t="s">
        <v>208</v>
      </c>
      <c r="AM31" s="130">
        <f t="shared" si="11"/>
        <v>11.8</v>
      </c>
      <c r="AN31" s="122" t="s">
        <v>208</v>
      </c>
      <c r="AO31" s="130">
        <f t="shared" si="21"/>
        <v>153</v>
      </c>
      <c r="AP31" s="122" t="s">
        <v>208</v>
      </c>
      <c r="AQ31" s="130">
        <f t="shared" si="12"/>
        <v>150.5</v>
      </c>
      <c r="AR31" s="122" t="s">
        <v>208</v>
      </c>
      <c r="AS31" s="110">
        <f t="shared" si="13"/>
        <v>149.30000000000001</v>
      </c>
      <c r="AT31" s="122" t="s">
        <v>208</v>
      </c>
      <c r="AV31" s="1015"/>
      <c r="AW31" s="102"/>
      <c r="AX31" s="132">
        <v>10104701</v>
      </c>
      <c r="AY31" s="126">
        <f>IF(Index!$L$4="€",VLOOKUP(AX31,ERP!$A:$CL,5,0),IF(Index!$L$4="$",VLOOKUP(AX31,ERP!$A:$CL,7,0),IF(Index!$L$4="CHF",VLOOKUP(AX31,ERP!$A:$CL,9,0),IF(Index!$L$4="£",VLOOKUP(AX31,ERP!$A:$CL,11,0),""))))</f>
        <v>5399</v>
      </c>
      <c r="AZ31" s="132">
        <v>10104712</v>
      </c>
      <c r="BA31" s="126">
        <f>IF(Index!$L$4="€",VLOOKUP(AZ31,ERP!$A:$CL,5,0),IF(Index!$L$4="$",VLOOKUP(AZ31,ERP!$A:$CL,7,0),IF(Index!$L$4="CHF",VLOOKUP(AZ31,ERP!$A:$CL,9,0),IF(Index!$L$4="£",VLOOKUP(AZ31,ERP!$A:$CL,11,0),""))))</f>
        <v>5399</v>
      </c>
      <c r="BB31" s="132">
        <v>10104734</v>
      </c>
      <c r="BC31" s="126">
        <f>IF(Index!$L$4="€",VLOOKUP(BB31,ERP!$A:$CL,5,0),IF(Index!$L$4="$",VLOOKUP(BB31,ERP!$A:$CL,7,0),IF(Index!$L$4="CHF",VLOOKUP(BB31,ERP!$A:$CL,9,0),IF(Index!$L$4="£",VLOOKUP(BB31,ERP!$A:$CL,11,0),""))))</f>
        <v>5399</v>
      </c>
      <c r="BD31" s="132">
        <v>10104723</v>
      </c>
      <c r="BE31" s="126">
        <f>IF(Index!$L$4="€",VLOOKUP(BD31,ERP!$A:$CL,5,0),IF(Index!$L$4="$",VLOOKUP(BD31,ERP!$A:$CL,7,0),IF(Index!$L$4="CHF",VLOOKUP(BD31,ERP!$A:$CL,9,0),IF(Index!$L$4="£",VLOOKUP(BD31,ERP!$A:$CL,11,0),""))))</f>
        <v>5399</v>
      </c>
      <c r="BF31" s="896"/>
      <c r="BG31" s="132" t="s">
        <v>125</v>
      </c>
      <c r="BH31" s="133">
        <f t="shared" si="14"/>
        <v>5884.9100000000008</v>
      </c>
      <c r="BI31" s="132" t="s">
        <v>125</v>
      </c>
      <c r="BJ31" s="133">
        <f t="shared" si="15"/>
        <v>4813.93</v>
      </c>
      <c r="BK31" s="102"/>
      <c r="BL31" s="132">
        <v>10104679</v>
      </c>
      <c r="BM31" s="126">
        <f>IF(Index!$L$4="€",VLOOKUP(BL31,ERP!$A:$CL,5,0),IF(Index!$L$4="$",VLOOKUP(BL31,ERP!$A:$CL,7,0),IF(Index!$L$4="CHF",VLOOKUP(BL31,ERP!$A:$CL,9,0),IF(Index!$L$4="£",VLOOKUP(BL31,ERP!$A:$CL,11,0),""))))</f>
        <v>4499</v>
      </c>
      <c r="BN31" s="117"/>
      <c r="BO31" s="127"/>
      <c r="BP31" s="110"/>
      <c r="BQ31" s="886" t="s">
        <v>196</v>
      </c>
      <c r="BR31" s="130">
        <v>10800178</v>
      </c>
      <c r="BS31" s="126">
        <f>IF(Index!$L$4="€",VLOOKUP(BR31,ERP!$A:$CL,5,0),IF(Index!$L$4="$",VLOOKUP(BR31,ERP!$A:$CL,7,0),IF(Index!$L$4="CHF",VLOOKUP(BR31,ERP!$A:$CL,9,0),IF(Index!$L$4="£",VLOOKUP(BR31,ERP!$A:$CL,11,0),""))))</f>
        <v>515</v>
      </c>
      <c r="BT31" s="110"/>
      <c r="BU31" s="1015"/>
      <c r="BW31" s="138">
        <v>10106701</v>
      </c>
      <c r="BX31" s="137">
        <f>IF(Index!$L$4="€",VLOOKUP(BW31,ERP!$A:$CL,5,0),IF(Index!$L$4="$",VLOOKUP(BW31,ERP!$A:$CL,7,0),IF(Index!$L$4="CHF",VLOOKUP(BW31,ERP!$A:$CL,9,0),IF(Index!$L$4="£",VLOOKUP(BW31,ERP!$A:$CL,11,0),""))))</f>
        <v>4959</v>
      </c>
      <c r="BY31" s="138">
        <v>10106712</v>
      </c>
      <c r="BZ31" s="137">
        <f>IF(Index!$L$4="€",VLOOKUP(BY31,ERP!$A:$CL,5,0),IF(Index!$L$4="$",VLOOKUP(BY31,ERP!$A:$CL,7,0),IF(Index!$L$4="CHF",VLOOKUP(BY31,ERP!$A:$CL,9,0),IF(Index!$L$4="£",VLOOKUP(BY31,ERP!$A:$CL,11,0),""))))</f>
        <v>4959</v>
      </c>
      <c r="CA31" s="138">
        <v>10106734</v>
      </c>
      <c r="CB31" s="137">
        <f>IF(Index!$L$4="€",VLOOKUP(CA31,ERP!$A:$CL,5,0),IF(Index!$L$4="$",VLOOKUP(CA31,ERP!$A:$CL,7,0),IF(Index!$L$4="CHF",VLOOKUP(CA31,ERP!$A:$CL,9,0),IF(Index!$L$4="£",VLOOKUP(CA31,ERP!$A:$CL,11,0),""))))</f>
        <v>4959</v>
      </c>
      <c r="CC31" s="132">
        <v>10106723</v>
      </c>
      <c r="CD31" s="126">
        <f>IF(Index!$L$4="€",VLOOKUP(CC31,ERP!$A:$CL,5,0),IF(Index!$L$4="$",VLOOKUP(CC31,ERP!$A:$CL,7,0),IF(Index!$L$4="CHF",VLOOKUP(CC31,ERP!$A:$CL,9,0),IF(Index!$L$4="£",VLOOKUP(CC31,ERP!$A:$CL,11,0),""))))</f>
        <v>4959</v>
      </c>
      <c r="CE31" s="896"/>
      <c r="CF31" s="132" t="s">
        <v>125</v>
      </c>
      <c r="CG31" s="133">
        <f t="shared" si="16"/>
        <v>5405.31</v>
      </c>
      <c r="CH31" s="132" t="s">
        <v>125</v>
      </c>
      <c r="CI31" s="133">
        <f t="shared" si="17"/>
        <v>4343.13</v>
      </c>
      <c r="CJ31" s="102"/>
      <c r="CK31" s="132">
        <v>10106679</v>
      </c>
      <c r="CL31" s="126">
        <f>IF(Index!$L$4="€",VLOOKUP(CK31,ERP!$A:$CL,5,0),IF(Index!$L$4="$",VLOOKUP(CK31,ERP!$A:$CL,7,0),IF(Index!$L$4="CHF",VLOOKUP(CK31,ERP!$A:$CL,9,0),IF(Index!$L$4="£",VLOOKUP(CK31,ERP!$A:$CL,11,0),""))))</f>
        <v>4059</v>
      </c>
      <c r="CM31" s="205"/>
    </row>
    <row r="32" spans="2:91" ht="12.75" customHeight="1" x14ac:dyDescent="0.25">
      <c r="B32" s="269" t="s">
        <v>204</v>
      </c>
      <c r="C32" s="107">
        <f t="shared" si="18"/>
        <v>1.6</v>
      </c>
      <c r="F32" s="178">
        <v>350</v>
      </c>
      <c r="G32" s="169" t="s">
        <v>207</v>
      </c>
      <c r="H32" s="178">
        <f t="shared" si="0"/>
        <v>219</v>
      </c>
      <c r="I32" s="179" t="s">
        <v>207</v>
      </c>
      <c r="J32" s="180" t="str">
        <f t="shared" si="1"/>
        <v>219 x 350</v>
      </c>
      <c r="K32" s="169" t="s">
        <v>207</v>
      </c>
      <c r="L32" s="178">
        <f t="shared" si="2"/>
        <v>360</v>
      </c>
      <c r="M32" s="169" t="s">
        <v>207</v>
      </c>
      <c r="N32" s="178">
        <f t="shared" si="3"/>
        <v>254</v>
      </c>
      <c r="O32" s="179" t="s">
        <v>207</v>
      </c>
      <c r="P32" s="178">
        <v>5</v>
      </c>
      <c r="Q32" s="179" t="s">
        <v>207</v>
      </c>
      <c r="R32" s="169">
        <v>30</v>
      </c>
      <c r="S32" s="169" t="s">
        <v>207</v>
      </c>
      <c r="T32" s="178">
        <f t="shared" si="4"/>
        <v>413</v>
      </c>
      <c r="U32" s="179" t="s">
        <v>207</v>
      </c>
      <c r="V32" s="178">
        <f t="shared" si="19"/>
        <v>3978</v>
      </c>
      <c r="W32" s="179" t="s">
        <v>2676</v>
      </c>
      <c r="X32" s="178">
        <f t="shared" si="5"/>
        <v>3948</v>
      </c>
      <c r="Y32" s="179" t="s">
        <v>2676</v>
      </c>
      <c r="Z32" s="110"/>
      <c r="AA32" s="178">
        <f t="shared" si="6"/>
        <v>137.80000000000001</v>
      </c>
      <c r="AB32" s="179" t="s">
        <v>208</v>
      </c>
      <c r="AC32" s="178">
        <f t="shared" si="7"/>
        <v>86.2</v>
      </c>
      <c r="AD32" s="179" t="s">
        <v>208</v>
      </c>
      <c r="AE32" s="181" t="str">
        <f t="shared" si="20"/>
        <v>86.2 x 137.8</v>
      </c>
      <c r="AF32" s="179" t="s">
        <v>208</v>
      </c>
      <c r="AG32" s="178">
        <f t="shared" si="8"/>
        <v>141.69999999999999</v>
      </c>
      <c r="AH32" s="179" t="s">
        <v>208</v>
      </c>
      <c r="AI32" s="169">
        <f t="shared" si="9"/>
        <v>100</v>
      </c>
      <c r="AJ32" s="179" t="s">
        <v>208</v>
      </c>
      <c r="AK32" s="178">
        <f t="shared" si="10"/>
        <v>2</v>
      </c>
      <c r="AL32" s="179" t="s">
        <v>208</v>
      </c>
      <c r="AM32" s="178">
        <f t="shared" si="11"/>
        <v>11.8</v>
      </c>
      <c r="AN32" s="179" t="s">
        <v>208</v>
      </c>
      <c r="AO32" s="178">
        <f t="shared" si="21"/>
        <v>163</v>
      </c>
      <c r="AP32" s="179" t="s">
        <v>208</v>
      </c>
      <c r="AQ32" s="178">
        <f t="shared" si="12"/>
        <v>156.6</v>
      </c>
      <c r="AR32" s="179" t="s">
        <v>208</v>
      </c>
      <c r="AS32" s="169">
        <f t="shared" si="13"/>
        <v>155.4</v>
      </c>
      <c r="AT32" s="179" t="s">
        <v>208</v>
      </c>
      <c r="AV32" s="1015"/>
      <c r="AW32" s="102"/>
      <c r="AX32" s="182">
        <v>10104702</v>
      </c>
      <c r="AY32" s="173">
        <f>IF(Index!$L$4="€",VLOOKUP(AX32,ERP!$A:$CL,5,0),IF(Index!$L$4="$",VLOOKUP(AX32,ERP!$A:$CL,7,0),IF(Index!$L$4="CHF",VLOOKUP(AX32,ERP!$A:$CL,9,0),IF(Index!$L$4="£",VLOOKUP(AX32,ERP!$A:$CL,11,0),""))))</f>
        <v>5741</v>
      </c>
      <c r="AZ32" s="182">
        <v>10104713</v>
      </c>
      <c r="BA32" s="173">
        <f>IF(Index!$L$4="€",VLOOKUP(AZ32,ERP!$A:$CL,5,0),IF(Index!$L$4="$",VLOOKUP(AZ32,ERP!$A:$CL,7,0),IF(Index!$L$4="CHF",VLOOKUP(AZ32,ERP!$A:$CL,9,0),IF(Index!$L$4="£",VLOOKUP(AZ32,ERP!$A:$CL,11,0),""))))</f>
        <v>5741</v>
      </c>
      <c r="BB32" s="182">
        <v>10104735</v>
      </c>
      <c r="BC32" s="173">
        <f>IF(Index!$L$4="€",VLOOKUP(BB32,ERP!$A:$CL,5,0),IF(Index!$L$4="$",VLOOKUP(BB32,ERP!$A:$CL,7,0),IF(Index!$L$4="CHF",VLOOKUP(BB32,ERP!$A:$CL,9,0),IF(Index!$L$4="£",VLOOKUP(BB32,ERP!$A:$CL,11,0),""))))</f>
        <v>5741</v>
      </c>
      <c r="BD32" s="182">
        <v>10104724</v>
      </c>
      <c r="BE32" s="173">
        <f>IF(Index!$L$4="€",VLOOKUP(BD32,ERP!$A:$CL,5,0),IF(Index!$L$4="$",VLOOKUP(BD32,ERP!$A:$CL,7,0),IF(Index!$L$4="CHF",VLOOKUP(BD32,ERP!$A:$CL,9,0),IF(Index!$L$4="£",VLOOKUP(BD32,ERP!$A:$CL,11,0),""))))</f>
        <v>5741</v>
      </c>
      <c r="BF32" s="896"/>
      <c r="BG32" s="182" t="s">
        <v>125</v>
      </c>
      <c r="BH32" s="183">
        <f t="shared" si="14"/>
        <v>6257.6900000000005</v>
      </c>
      <c r="BI32" s="182" t="s">
        <v>125</v>
      </c>
      <c r="BJ32" s="183">
        <f t="shared" si="15"/>
        <v>5118.88</v>
      </c>
      <c r="BK32" s="102"/>
      <c r="BL32" s="182">
        <v>10104680</v>
      </c>
      <c r="BM32" s="173">
        <f>IF(Index!$L$4="€",VLOOKUP(BL32,ERP!$A:$CL,5,0),IF(Index!$L$4="$",VLOOKUP(BL32,ERP!$A:$CL,7,0),IF(Index!$L$4="CHF",VLOOKUP(BL32,ERP!$A:$CL,9,0),IF(Index!$L$4="£",VLOOKUP(BL32,ERP!$A:$CL,11,0),""))))</f>
        <v>4784</v>
      </c>
      <c r="BN32" s="117"/>
      <c r="BO32" s="127"/>
      <c r="BP32" s="110"/>
      <c r="BQ32" s="257" t="s">
        <v>198</v>
      </c>
      <c r="BR32" s="248">
        <v>10800179</v>
      </c>
      <c r="BS32" s="236">
        <f>IF(Index!$L$4="€",VLOOKUP(BR32,ERP!$A:$CL,5,0),IF(Index!$L$4="$",VLOOKUP(BR32,ERP!$A:$CL,7,0),IF(Index!$L$4="CHF",VLOOKUP(BR32,ERP!$A:$CL,9,0),IF(Index!$L$4="£",VLOOKUP(BR32,ERP!$A:$CL,11,0),""))))</f>
        <v>515</v>
      </c>
      <c r="BT32" s="110"/>
      <c r="BU32" s="1015"/>
      <c r="BW32" s="182">
        <v>10106702</v>
      </c>
      <c r="BX32" s="173">
        <f>IF(Index!$L$4="€",VLOOKUP(BW32,ERP!$A:$CL,5,0),IF(Index!$L$4="$",VLOOKUP(BW32,ERP!$A:$CL,7,0),IF(Index!$L$4="CHF",VLOOKUP(BW32,ERP!$A:$CL,9,0),IF(Index!$L$4="£",VLOOKUP(BW32,ERP!$A:$CL,11,0),""))))</f>
        <v>5300</v>
      </c>
      <c r="BY32" s="182">
        <v>10106713</v>
      </c>
      <c r="BZ32" s="173">
        <f>IF(Index!$L$4="€",VLOOKUP(BY32,ERP!$A:$CL,5,0),IF(Index!$L$4="$",VLOOKUP(BY32,ERP!$A:$CL,7,0),IF(Index!$L$4="CHF",VLOOKUP(BY32,ERP!$A:$CL,9,0),IF(Index!$L$4="£",VLOOKUP(BY32,ERP!$A:$CL,11,0),""))))</f>
        <v>5300</v>
      </c>
      <c r="CA32" s="182">
        <v>10106735</v>
      </c>
      <c r="CB32" s="173">
        <f>IF(Index!$L$4="€",VLOOKUP(CA32,ERP!$A:$CL,5,0),IF(Index!$L$4="$",VLOOKUP(CA32,ERP!$A:$CL,7,0),IF(Index!$L$4="CHF",VLOOKUP(CA32,ERP!$A:$CL,9,0),IF(Index!$L$4="£",VLOOKUP(CA32,ERP!$A:$CL,11,0),""))))</f>
        <v>5300</v>
      </c>
      <c r="CC32" s="182">
        <v>10106724</v>
      </c>
      <c r="CD32" s="173">
        <f>IF(Index!$L$4="€",VLOOKUP(CC32,ERP!$A:$CL,5,0),IF(Index!$L$4="$",VLOOKUP(CC32,ERP!$A:$CL,7,0),IF(Index!$L$4="CHF",VLOOKUP(CC32,ERP!$A:$CL,9,0),IF(Index!$L$4="£",VLOOKUP(CC32,ERP!$A:$CL,11,0),""))))</f>
        <v>5300</v>
      </c>
      <c r="CE32" s="896"/>
      <c r="CF32" s="182" t="s">
        <v>125</v>
      </c>
      <c r="CG32" s="183">
        <f t="shared" si="16"/>
        <v>5777</v>
      </c>
      <c r="CH32" s="182" t="s">
        <v>125</v>
      </c>
      <c r="CI32" s="183">
        <f t="shared" si="17"/>
        <v>4648.08</v>
      </c>
      <c r="CJ32" s="102"/>
      <c r="CK32" s="182">
        <v>10106680</v>
      </c>
      <c r="CL32" s="173">
        <f>IF(Index!$L$4="€",VLOOKUP(CK32,ERP!$A:$CL,5,0),IF(Index!$L$4="$",VLOOKUP(CK32,ERP!$A:$CL,7,0),IF(Index!$L$4="CHF",VLOOKUP(CK32,ERP!$A:$CL,9,0),IF(Index!$L$4="£",VLOOKUP(CK32,ERP!$A:$CL,11,0),""))))</f>
        <v>4344</v>
      </c>
      <c r="CM32" s="205"/>
    </row>
    <row r="33" spans="2:91" ht="12.75" customHeight="1" x14ac:dyDescent="0.25">
      <c r="B33" s="269" t="s">
        <v>204</v>
      </c>
      <c r="C33" s="107">
        <f t="shared" si="18"/>
        <v>1.6</v>
      </c>
      <c r="F33" s="130">
        <v>370</v>
      </c>
      <c r="G33" s="110" t="s">
        <v>207</v>
      </c>
      <c r="H33" s="130">
        <f t="shared" si="0"/>
        <v>231</v>
      </c>
      <c r="I33" s="122" t="s">
        <v>207</v>
      </c>
      <c r="J33" s="121" t="str">
        <f t="shared" si="1"/>
        <v>231 x 370</v>
      </c>
      <c r="K33" s="110" t="s">
        <v>207</v>
      </c>
      <c r="L33" s="130">
        <f t="shared" si="2"/>
        <v>380</v>
      </c>
      <c r="M33" s="110" t="s">
        <v>207</v>
      </c>
      <c r="N33" s="130">
        <f t="shared" si="3"/>
        <v>266</v>
      </c>
      <c r="O33" s="122" t="s">
        <v>207</v>
      </c>
      <c r="P33" s="130">
        <v>5</v>
      </c>
      <c r="Q33" s="122" t="s">
        <v>207</v>
      </c>
      <c r="R33" s="110">
        <v>30</v>
      </c>
      <c r="S33" s="110" t="s">
        <v>207</v>
      </c>
      <c r="T33" s="130">
        <f t="shared" si="4"/>
        <v>436</v>
      </c>
      <c r="U33" s="122" t="s">
        <v>207</v>
      </c>
      <c r="V33" s="130">
        <f t="shared" si="19"/>
        <v>4178</v>
      </c>
      <c r="W33" s="122" t="s">
        <v>2676</v>
      </c>
      <c r="X33" s="130">
        <f t="shared" si="5"/>
        <v>4148</v>
      </c>
      <c r="Y33" s="122" t="s">
        <v>2676</v>
      </c>
      <c r="Z33" s="110"/>
      <c r="AA33" s="130">
        <f t="shared" si="6"/>
        <v>145.69999999999999</v>
      </c>
      <c r="AB33" s="122" t="s">
        <v>208</v>
      </c>
      <c r="AC33" s="130">
        <f t="shared" si="7"/>
        <v>90.9</v>
      </c>
      <c r="AD33" s="122" t="s">
        <v>208</v>
      </c>
      <c r="AE33" s="131" t="str">
        <f t="shared" si="20"/>
        <v>90.9 x 145.7</v>
      </c>
      <c r="AF33" s="122" t="s">
        <v>208</v>
      </c>
      <c r="AG33" s="130">
        <f t="shared" si="8"/>
        <v>149.6</v>
      </c>
      <c r="AH33" s="122" t="s">
        <v>208</v>
      </c>
      <c r="AI33" s="110">
        <f t="shared" si="9"/>
        <v>104.7</v>
      </c>
      <c r="AJ33" s="122" t="s">
        <v>208</v>
      </c>
      <c r="AK33" s="130">
        <f t="shared" si="10"/>
        <v>2</v>
      </c>
      <c r="AL33" s="122" t="s">
        <v>208</v>
      </c>
      <c r="AM33" s="130">
        <f t="shared" si="11"/>
        <v>11.8</v>
      </c>
      <c r="AN33" s="122" t="s">
        <v>208</v>
      </c>
      <c r="AO33" s="130">
        <f t="shared" si="21"/>
        <v>172</v>
      </c>
      <c r="AP33" s="122" t="s">
        <v>208</v>
      </c>
      <c r="AQ33" s="130">
        <f t="shared" si="12"/>
        <v>164.5</v>
      </c>
      <c r="AR33" s="122" t="s">
        <v>208</v>
      </c>
      <c r="AS33" s="110">
        <f t="shared" si="13"/>
        <v>163.30000000000001</v>
      </c>
      <c r="AT33" s="122" t="s">
        <v>208</v>
      </c>
      <c r="AV33" s="1015"/>
      <c r="AW33" s="102"/>
      <c r="AX33" s="132">
        <v>10104703</v>
      </c>
      <c r="AY33" s="126">
        <f>IF(Index!$L$4="€",VLOOKUP(AX33,ERP!$A:$CL,5,0),IF(Index!$L$4="$",VLOOKUP(AX33,ERP!$A:$CL,7,0),IF(Index!$L$4="CHF",VLOOKUP(AX33,ERP!$A:$CL,9,0),IF(Index!$L$4="£",VLOOKUP(AX33,ERP!$A:$CL,11,0),""))))</f>
        <v>6097</v>
      </c>
      <c r="AZ33" s="132">
        <v>10104714</v>
      </c>
      <c r="BA33" s="126">
        <f>IF(Index!$L$4="€",VLOOKUP(AZ33,ERP!$A:$CL,5,0),IF(Index!$L$4="$",VLOOKUP(AZ33,ERP!$A:$CL,7,0),IF(Index!$L$4="CHF",VLOOKUP(AZ33,ERP!$A:$CL,9,0),IF(Index!$L$4="£",VLOOKUP(AZ33,ERP!$A:$CL,11,0),""))))</f>
        <v>6097</v>
      </c>
      <c r="BB33" s="132">
        <v>10104736</v>
      </c>
      <c r="BC33" s="126">
        <f>IF(Index!$L$4="€",VLOOKUP(BB33,ERP!$A:$CL,5,0),IF(Index!$L$4="$",VLOOKUP(BB33,ERP!$A:$CL,7,0),IF(Index!$L$4="CHF",VLOOKUP(BB33,ERP!$A:$CL,9,0),IF(Index!$L$4="£",VLOOKUP(BB33,ERP!$A:$CL,11,0),""))))</f>
        <v>6097</v>
      </c>
      <c r="BD33" s="132">
        <v>10104725</v>
      </c>
      <c r="BE33" s="126">
        <f>IF(Index!$L$4="€",VLOOKUP(BD33,ERP!$A:$CL,5,0),IF(Index!$L$4="$",VLOOKUP(BD33,ERP!$A:$CL,7,0),IF(Index!$L$4="CHF",VLOOKUP(BD33,ERP!$A:$CL,9,0),IF(Index!$L$4="£",VLOOKUP(BD33,ERP!$A:$CL,11,0),""))))</f>
        <v>6097</v>
      </c>
      <c r="BF33" s="896"/>
      <c r="BG33" s="132" t="s">
        <v>125</v>
      </c>
      <c r="BH33" s="133">
        <f t="shared" si="14"/>
        <v>6645.7300000000005</v>
      </c>
      <c r="BI33" s="132" t="s">
        <v>125</v>
      </c>
      <c r="BJ33" s="133">
        <f t="shared" si="15"/>
        <v>5436.67</v>
      </c>
      <c r="BK33" s="102"/>
      <c r="BL33" s="132">
        <v>10104681</v>
      </c>
      <c r="BM33" s="126">
        <f>IF(Index!$L$4="€",VLOOKUP(BL33,ERP!$A:$CL,5,0),IF(Index!$L$4="$",VLOOKUP(BL33,ERP!$A:$CL,7,0),IF(Index!$L$4="CHF",VLOOKUP(BL33,ERP!$A:$CL,9,0),IF(Index!$L$4="£",VLOOKUP(BL33,ERP!$A:$CL,11,0),""))))</f>
        <v>5081</v>
      </c>
      <c r="BN33" s="117"/>
      <c r="BO33" s="127"/>
      <c r="BP33" s="110"/>
      <c r="BQ33" s="135" t="s">
        <v>197</v>
      </c>
      <c r="BR33" s="136">
        <v>10800180</v>
      </c>
      <c r="BS33" s="137">
        <f>IF(Index!$L$4="€",VLOOKUP(BR33,ERP!$A:$CL,5,0),IF(Index!$L$4="$",VLOOKUP(BR33,ERP!$A:$CL,7,0),IF(Index!$L$4="CHF",VLOOKUP(BR33,ERP!$A:$CL,9,0),IF(Index!$L$4="£",VLOOKUP(BR33,ERP!$A:$CL,11,0),""))))</f>
        <v>515</v>
      </c>
      <c r="BT33" s="110"/>
      <c r="BU33" s="1015"/>
      <c r="BW33" s="132">
        <v>10106703</v>
      </c>
      <c r="BX33" s="126">
        <f>IF(Index!$L$4="€",VLOOKUP(BW33,ERP!$A:$CL,5,0),IF(Index!$L$4="$",VLOOKUP(BW33,ERP!$A:$CL,7,0),IF(Index!$L$4="CHF",VLOOKUP(BW33,ERP!$A:$CL,9,0),IF(Index!$L$4="£",VLOOKUP(BW33,ERP!$A:$CL,11,0),""))))</f>
        <v>5657</v>
      </c>
      <c r="BY33" s="132">
        <v>10106714</v>
      </c>
      <c r="BZ33" s="126">
        <f>IF(Index!$L$4="€",VLOOKUP(BY33,ERP!$A:$CL,5,0),IF(Index!$L$4="$",VLOOKUP(BY33,ERP!$A:$CL,7,0),IF(Index!$L$4="CHF",VLOOKUP(BY33,ERP!$A:$CL,9,0),IF(Index!$L$4="£",VLOOKUP(BY33,ERP!$A:$CL,11,0),""))))</f>
        <v>5657</v>
      </c>
      <c r="CA33" s="132">
        <v>10106736</v>
      </c>
      <c r="CB33" s="126">
        <f>IF(Index!$L$4="€",VLOOKUP(CA33,ERP!$A:$CL,5,0),IF(Index!$L$4="$",VLOOKUP(CA33,ERP!$A:$CL,7,0),IF(Index!$L$4="CHF",VLOOKUP(CA33,ERP!$A:$CL,9,0),IF(Index!$L$4="£",VLOOKUP(CA33,ERP!$A:$CL,11,0),""))))</f>
        <v>5657</v>
      </c>
      <c r="CC33" s="132">
        <v>10106725</v>
      </c>
      <c r="CD33" s="126">
        <f>IF(Index!$L$4="€",VLOOKUP(CC33,ERP!$A:$CL,5,0),IF(Index!$L$4="$",VLOOKUP(CC33,ERP!$A:$CL,7,0),IF(Index!$L$4="CHF",VLOOKUP(CC33,ERP!$A:$CL,9,0),IF(Index!$L$4="£",VLOOKUP(CC33,ERP!$A:$CL,11,0),""))))</f>
        <v>5657</v>
      </c>
      <c r="CE33" s="896"/>
      <c r="CF33" s="132" t="s">
        <v>125</v>
      </c>
      <c r="CG33" s="133">
        <f t="shared" si="16"/>
        <v>6166.13</v>
      </c>
      <c r="CH33" s="132" t="s">
        <v>125</v>
      </c>
      <c r="CI33" s="133">
        <f t="shared" si="17"/>
        <v>4966.9400000000005</v>
      </c>
      <c r="CJ33" s="102"/>
      <c r="CK33" s="132">
        <v>10106681</v>
      </c>
      <c r="CL33" s="126">
        <f>IF(Index!$L$4="€",VLOOKUP(CK33,ERP!$A:$CL,5,0),IF(Index!$L$4="$",VLOOKUP(CK33,ERP!$A:$CL,7,0),IF(Index!$L$4="CHF",VLOOKUP(CK33,ERP!$A:$CL,9,0),IF(Index!$L$4="£",VLOOKUP(CK33,ERP!$A:$CL,11,0),""))))</f>
        <v>4642</v>
      </c>
      <c r="CM33" s="205"/>
    </row>
    <row r="34" spans="2:91" ht="12.75" customHeight="1" x14ac:dyDescent="0.25">
      <c r="B34" s="269" t="s">
        <v>204</v>
      </c>
      <c r="C34" s="107">
        <f t="shared" si="18"/>
        <v>1.6</v>
      </c>
      <c r="F34" s="185">
        <v>390</v>
      </c>
      <c r="G34" s="187" t="s">
        <v>207</v>
      </c>
      <c r="H34" s="185">
        <f t="shared" si="0"/>
        <v>244</v>
      </c>
      <c r="I34" s="186" t="s">
        <v>207</v>
      </c>
      <c r="J34" s="188" t="str">
        <f t="shared" si="1"/>
        <v>244 x 390</v>
      </c>
      <c r="K34" s="187" t="s">
        <v>207</v>
      </c>
      <c r="L34" s="185">
        <f t="shared" si="2"/>
        <v>400</v>
      </c>
      <c r="M34" s="187" t="s">
        <v>207</v>
      </c>
      <c r="N34" s="185">
        <f t="shared" si="3"/>
        <v>279</v>
      </c>
      <c r="O34" s="186" t="s">
        <v>207</v>
      </c>
      <c r="P34" s="185">
        <v>5</v>
      </c>
      <c r="Q34" s="186" t="s">
        <v>207</v>
      </c>
      <c r="R34" s="187">
        <v>30</v>
      </c>
      <c r="S34" s="187" t="s">
        <v>207</v>
      </c>
      <c r="T34" s="185">
        <f t="shared" si="4"/>
        <v>460</v>
      </c>
      <c r="U34" s="186" t="s">
        <v>207</v>
      </c>
      <c r="V34" s="185">
        <f t="shared" si="19"/>
        <v>4378</v>
      </c>
      <c r="W34" s="186" t="s">
        <v>2676</v>
      </c>
      <c r="X34" s="185">
        <f t="shared" si="5"/>
        <v>4348</v>
      </c>
      <c r="Y34" s="186" t="s">
        <v>2676</v>
      </c>
      <c r="Z34" s="110"/>
      <c r="AA34" s="185">
        <f t="shared" si="6"/>
        <v>153.5</v>
      </c>
      <c r="AB34" s="186" t="s">
        <v>208</v>
      </c>
      <c r="AC34" s="185">
        <f t="shared" si="7"/>
        <v>96.1</v>
      </c>
      <c r="AD34" s="186" t="s">
        <v>208</v>
      </c>
      <c r="AE34" s="189" t="str">
        <f t="shared" si="20"/>
        <v>96.1 x 153.5</v>
      </c>
      <c r="AF34" s="186" t="s">
        <v>208</v>
      </c>
      <c r="AG34" s="185">
        <f t="shared" si="8"/>
        <v>157.5</v>
      </c>
      <c r="AH34" s="186" t="s">
        <v>208</v>
      </c>
      <c r="AI34" s="187">
        <f t="shared" si="9"/>
        <v>109.8</v>
      </c>
      <c r="AJ34" s="186" t="s">
        <v>208</v>
      </c>
      <c r="AK34" s="185">
        <f t="shared" si="10"/>
        <v>2</v>
      </c>
      <c r="AL34" s="186" t="s">
        <v>208</v>
      </c>
      <c r="AM34" s="185">
        <f t="shared" si="11"/>
        <v>11.8</v>
      </c>
      <c r="AN34" s="186" t="s">
        <v>208</v>
      </c>
      <c r="AO34" s="185">
        <f t="shared" si="21"/>
        <v>181</v>
      </c>
      <c r="AP34" s="186" t="s">
        <v>208</v>
      </c>
      <c r="AQ34" s="185">
        <f t="shared" si="12"/>
        <v>172.4</v>
      </c>
      <c r="AR34" s="186" t="s">
        <v>208</v>
      </c>
      <c r="AS34" s="187">
        <f t="shared" si="13"/>
        <v>171.2</v>
      </c>
      <c r="AT34" s="186" t="s">
        <v>208</v>
      </c>
      <c r="AV34" s="1015"/>
      <c r="AW34" s="102"/>
      <c r="AX34" s="190">
        <v>10104704</v>
      </c>
      <c r="AY34" s="191">
        <f>IF(Index!$L$4="€",VLOOKUP(AX34,ERP!$A:$CL,5,0),IF(Index!$L$4="$",VLOOKUP(AX34,ERP!$A:$CL,7,0),IF(Index!$L$4="CHF",VLOOKUP(AX34,ERP!$A:$CL,9,0),IF(Index!$L$4="£",VLOOKUP(AX34,ERP!$A:$CL,11,0),""))))</f>
        <v>6469</v>
      </c>
      <c r="AZ34" s="190">
        <v>10104715</v>
      </c>
      <c r="BA34" s="191">
        <f>IF(Index!$L$4="€",VLOOKUP(AZ34,ERP!$A:$CL,5,0),IF(Index!$L$4="$",VLOOKUP(AZ34,ERP!$A:$CL,7,0),IF(Index!$L$4="CHF",VLOOKUP(AZ34,ERP!$A:$CL,9,0),IF(Index!$L$4="£",VLOOKUP(AZ34,ERP!$A:$CL,11,0),""))))</f>
        <v>6469</v>
      </c>
      <c r="BB34" s="190">
        <v>10104737</v>
      </c>
      <c r="BC34" s="191">
        <f>IF(Index!$L$4="€",VLOOKUP(BB34,ERP!$A:$CL,5,0),IF(Index!$L$4="$",VLOOKUP(BB34,ERP!$A:$CL,7,0),IF(Index!$L$4="CHF",VLOOKUP(BB34,ERP!$A:$CL,9,0),IF(Index!$L$4="£",VLOOKUP(BB34,ERP!$A:$CL,11,0),""))))</f>
        <v>6469</v>
      </c>
      <c r="BD34" s="190">
        <v>10104726</v>
      </c>
      <c r="BE34" s="191">
        <f>IF(Index!$L$4="€",VLOOKUP(BD34,ERP!$A:$CL,5,0),IF(Index!$L$4="$",VLOOKUP(BD34,ERP!$A:$CL,7,0),IF(Index!$L$4="CHF",VLOOKUP(BD34,ERP!$A:$CL,9,0),IF(Index!$L$4="£",VLOOKUP(BD34,ERP!$A:$CL,11,0),""))))</f>
        <v>6469</v>
      </c>
      <c r="BF34" s="896"/>
      <c r="BG34" s="190" t="s">
        <v>125</v>
      </c>
      <c r="BH34" s="194">
        <f t="shared" si="14"/>
        <v>7051.2100000000009</v>
      </c>
      <c r="BI34" s="190" t="s">
        <v>125</v>
      </c>
      <c r="BJ34" s="194">
        <f t="shared" si="15"/>
        <v>5769.4400000000005</v>
      </c>
      <c r="BK34" s="102"/>
      <c r="BL34" s="190">
        <v>10104682</v>
      </c>
      <c r="BM34" s="191">
        <f>IF(Index!$L$4="€",VLOOKUP(BL34,ERP!$A:$CL,5,0),IF(Index!$L$4="$",VLOOKUP(BL34,ERP!$A:$CL,7,0),IF(Index!$L$4="CHF",VLOOKUP(BL34,ERP!$A:$CL,9,0),IF(Index!$L$4="£",VLOOKUP(BL34,ERP!$A:$CL,11,0),""))))</f>
        <v>5392</v>
      </c>
      <c r="BN34" s="117"/>
      <c r="BO34" s="127"/>
      <c r="BP34" s="110"/>
      <c r="BQ34" s="258" t="s">
        <v>199</v>
      </c>
      <c r="BR34" s="252">
        <v>10800181</v>
      </c>
      <c r="BS34" s="240">
        <f>IF(Index!$L$4="€",VLOOKUP(BR34,ERP!$A:$CL,5,0),IF(Index!$L$4="$",VLOOKUP(BR34,ERP!$A:$CL,7,0),IF(Index!$L$4="CHF",VLOOKUP(BR34,ERP!$A:$CL,9,0),IF(Index!$L$4="£",VLOOKUP(BR34,ERP!$A:$CL,11,0),""))))</f>
        <v>515</v>
      </c>
      <c r="BT34" s="110"/>
      <c r="BU34" s="1015"/>
      <c r="BW34" s="190">
        <v>10106704</v>
      </c>
      <c r="BX34" s="191">
        <f>IF(Index!$L$4="€",VLOOKUP(BW34,ERP!$A:$CL,5,0),IF(Index!$L$4="$",VLOOKUP(BW34,ERP!$A:$CL,7,0),IF(Index!$L$4="CHF",VLOOKUP(BW34,ERP!$A:$CL,9,0),IF(Index!$L$4="£",VLOOKUP(BW34,ERP!$A:$CL,11,0),""))))</f>
        <v>6028</v>
      </c>
      <c r="BY34" s="190">
        <v>10106715</v>
      </c>
      <c r="BZ34" s="191">
        <f>IF(Index!$L$4="€",VLOOKUP(BY34,ERP!$A:$CL,5,0),IF(Index!$L$4="$",VLOOKUP(BY34,ERP!$A:$CL,7,0),IF(Index!$L$4="CHF",VLOOKUP(BY34,ERP!$A:$CL,9,0),IF(Index!$L$4="£",VLOOKUP(BY34,ERP!$A:$CL,11,0),""))))</f>
        <v>6028</v>
      </c>
      <c r="CA34" s="190">
        <v>10106737</v>
      </c>
      <c r="CB34" s="191">
        <f>IF(Index!$L$4="€",VLOOKUP(CA34,ERP!$A:$CL,5,0),IF(Index!$L$4="$",VLOOKUP(CA34,ERP!$A:$CL,7,0),IF(Index!$L$4="CHF",VLOOKUP(CA34,ERP!$A:$CL,9,0),IF(Index!$L$4="£",VLOOKUP(CA34,ERP!$A:$CL,11,0),""))))</f>
        <v>6028</v>
      </c>
      <c r="CC34" s="190">
        <v>10106726</v>
      </c>
      <c r="CD34" s="191">
        <f>IF(Index!$L$4="€",VLOOKUP(CC34,ERP!$A:$CL,5,0),IF(Index!$L$4="$",VLOOKUP(CC34,ERP!$A:$CL,7,0),IF(Index!$L$4="CHF",VLOOKUP(CC34,ERP!$A:$CL,9,0),IF(Index!$L$4="£",VLOOKUP(CC34,ERP!$A:$CL,11,0),""))))</f>
        <v>6028</v>
      </c>
      <c r="CE34" s="896"/>
      <c r="CF34" s="190" t="s">
        <v>125</v>
      </c>
      <c r="CG34" s="194">
        <f t="shared" si="16"/>
        <v>6570.52</v>
      </c>
      <c r="CH34" s="190" t="s">
        <v>125</v>
      </c>
      <c r="CI34" s="194">
        <f t="shared" si="17"/>
        <v>5298.64</v>
      </c>
      <c r="CJ34" s="102"/>
      <c r="CK34" s="190">
        <v>10106682</v>
      </c>
      <c r="CL34" s="191">
        <f>IF(Index!$L$4="€",VLOOKUP(CK34,ERP!$A:$CL,5,0),IF(Index!$L$4="$",VLOOKUP(CK34,ERP!$A:$CL,7,0),IF(Index!$L$4="CHF",VLOOKUP(CK34,ERP!$A:$CL,9,0),IF(Index!$L$4="£",VLOOKUP(CK34,ERP!$A:$CL,11,0),""))))</f>
        <v>4952</v>
      </c>
      <c r="CM34" s="205"/>
    </row>
    <row r="35" spans="2:91" ht="10.5" customHeight="1" outlineLevel="1" x14ac:dyDescent="0.25">
      <c r="F35" s="110"/>
      <c r="G35" s="110"/>
      <c r="H35" s="110"/>
      <c r="I35" s="110"/>
      <c r="J35" s="131"/>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V35" s="1015"/>
      <c r="AW35" s="102"/>
      <c r="AX35" s="148"/>
      <c r="AY35" s="102"/>
      <c r="AZ35" s="148"/>
      <c r="BA35" s="102"/>
      <c r="BB35" s="148"/>
      <c r="BC35" s="102"/>
      <c r="BD35" s="148"/>
      <c r="BE35" s="102"/>
      <c r="BF35" s="896"/>
      <c r="BG35" s="125"/>
      <c r="BH35" s="125"/>
      <c r="BI35" s="125"/>
      <c r="BJ35" s="125"/>
      <c r="BK35" s="102"/>
      <c r="BL35" s="125"/>
      <c r="BM35" s="125"/>
      <c r="BN35" s="125"/>
      <c r="BT35" s="110"/>
      <c r="BU35" s="1015"/>
      <c r="BW35" s="148"/>
      <c r="BX35" s="102"/>
      <c r="BY35" s="148"/>
      <c r="BZ35" s="102"/>
      <c r="CA35" s="148"/>
      <c r="CB35" s="102"/>
      <c r="CC35" s="148"/>
      <c r="CD35" s="102"/>
      <c r="CE35" s="896"/>
      <c r="CF35" s="125"/>
      <c r="CG35" s="125"/>
      <c r="CH35" s="125"/>
      <c r="CI35" s="125"/>
      <c r="CJ35" s="102"/>
      <c r="CK35" s="125"/>
      <c r="CL35" s="125"/>
    </row>
    <row r="36" spans="2:91" ht="23.25" customHeight="1" outlineLevel="1" x14ac:dyDescent="0.25">
      <c r="F36" s="962" t="s">
        <v>2692</v>
      </c>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c r="AL36" s="963"/>
      <c r="AM36" s="963"/>
      <c r="AN36" s="963"/>
      <c r="AO36" s="963"/>
      <c r="AP36" s="963"/>
      <c r="AQ36" s="963"/>
      <c r="AR36" s="963"/>
      <c r="AS36" s="963"/>
      <c r="AT36" s="964"/>
      <c r="AU36" s="215"/>
      <c r="AV36" s="1015"/>
      <c r="AW36" s="102"/>
      <c r="AX36" s="948" t="s">
        <v>218</v>
      </c>
      <c r="AY36" s="949"/>
      <c r="AZ36" s="948" t="s">
        <v>219</v>
      </c>
      <c r="BA36" s="956"/>
      <c r="BB36" s="948" t="s">
        <v>219</v>
      </c>
      <c r="BC36" s="956"/>
      <c r="BD36" s="948" t="s">
        <v>220</v>
      </c>
      <c r="BE36" s="949"/>
      <c r="BF36" s="896"/>
      <c r="BG36" s="948" t="s">
        <v>252</v>
      </c>
      <c r="BH36" s="949"/>
      <c r="BI36" s="948" t="s">
        <v>2975</v>
      </c>
      <c r="BJ36" s="949"/>
      <c r="BK36" s="102"/>
      <c r="BL36" s="948" t="s">
        <v>2973</v>
      </c>
      <c r="BM36" s="949"/>
      <c r="BN36" s="125"/>
      <c r="BP36" s="110"/>
      <c r="BQ36" s="957" t="s">
        <v>2692</v>
      </c>
      <c r="BR36" s="958"/>
      <c r="BS36" s="959"/>
      <c r="BT36" s="110"/>
      <c r="BU36" s="1015"/>
      <c r="BW36" s="948" t="s">
        <v>218</v>
      </c>
      <c r="BX36" s="949"/>
      <c r="BY36" s="948" t="s">
        <v>219</v>
      </c>
      <c r="BZ36" s="956"/>
      <c r="CA36" s="948" t="s">
        <v>219</v>
      </c>
      <c r="CB36" s="956"/>
      <c r="CC36" s="948" t="s">
        <v>220</v>
      </c>
      <c r="CD36" s="949"/>
      <c r="CE36" s="896"/>
      <c r="CF36" s="948" t="s">
        <v>252</v>
      </c>
      <c r="CG36" s="949"/>
      <c r="CH36" s="948" t="s">
        <v>2975</v>
      </c>
      <c r="CI36" s="949"/>
      <c r="CJ36" s="102"/>
      <c r="CK36" s="948" t="s">
        <v>2973</v>
      </c>
      <c r="CL36" s="949"/>
    </row>
    <row r="37" spans="2:91" s="116" customFormat="1" ht="23.25" customHeight="1" outlineLevel="1" x14ac:dyDescent="0.25">
      <c r="F37" s="1058"/>
      <c r="G37" s="1059"/>
      <c r="H37" s="1059"/>
      <c r="I37" s="1059"/>
      <c r="J37" s="1059"/>
      <c r="K37" s="1059"/>
      <c r="L37" s="1059"/>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1059"/>
      <c r="AK37" s="1059"/>
      <c r="AL37" s="1059"/>
      <c r="AM37" s="1059"/>
      <c r="AN37" s="1059"/>
      <c r="AO37" s="1059"/>
      <c r="AP37" s="1059"/>
      <c r="AQ37" s="1059"/>
      <c r="AR37" s="1059"/>
      <c r="AS37" s="1059"/>
      <c r="AT37" s="1060"/>
      <c r="AU37" s="215"/>
      <c r="AV37" s="1015"/>
      <c r="AW37" s="102"/>
      <c r="AX37" s="160"/>
      <c r="AY37" s="162"/>
      <c r="AZ37" s="160"/>
      <c r="BA37" s="161"/>
      <c r="BB37" s="954" t="s">
        <v>217</v>
      </c>
      <c r="BC37" s="1002"/>
      <c r="BD37" s="160"/>
      <c r="BE37" s="162"/>
      <c r="BF37" s="896"/>
      <c r="BG37" s="1054" t="s">
        <v>236</v>
      </c>
      <c r="BH37" s="1055"/>
      <c r="BI37" s="163"/>
      <c r="BJ37" s="164"/>
      <c r="BK37" s="102"/>
      <c r="BL37" s="163"/>
      <c r="BM37" s="164"/>
      <c r="BN37" s="102"/>
      <c r="BO37" s="107"/>
      <c r="BP37" s="110"/>
      <c r="BQ37" s="118"/>
      <c r="BR37" s="119"/>
      <c r="BS37" s="120"/>
      <c r="BT37" s="110"/>
      <c r="BU37" s="1015"/>
      <c r="BV37" s="107"/>
      <c r="BW37" s="160"/>
      <c r="BX37" s="162"/>
      <c r="BY37" s="160"/>
      <c r="BZ37" s="161"/>
      <c r="CA37" s="954" t="s">
        <v>217</v>
      </c>
      <c r="CB37" s="1002"/>
      <c r="CC37" s="160"/>
      <c r="CD37" s="162"/>
      <c r="CE37" s="896"/>
      <c r="CF37" s="1054" t="s">
        <v>236</v>
      </c>
      <c r="CG37" s="1055"/>
      <c r="CH37" s="163"/>
      <c r="CI37" s="164"/>
      <c r="CJ37" s="102"/>
      <c r="CK37" s="163"/>
      <c r="CL37" s="164"/>
      <c r="CM37" s="205"/>
    </row>
    <row r="38" spans="2:91" s="116" customFormat="1" ht="15" customHeight="1" outlineLevel="1" x14ac:dyDescent="0.25">
      <c r="B38" s="116" t="s">
        <v>213</v>
      </c>
      <c r="F38" s="279" t="s">
        <v>206</v>
      </c>
      <c r="G38" s="280"/>
      <c r="H38" s="279" t="s">
        <v>211</v>
      </c>
      <c r="I38" s="280"/>
      <c r="J38" s="279" t="s">
        <v>216</v>
      </c>
      <c r="K38" s="280"/>
      <c r="L38" s="279" t="s">
        <v>205</v>
      </c>
      <c r="M38" s="280"/>
      <c r="N38" s="279" t="s">
        <v>214</v>
      </c>
      <c r="O38" s="280"/>
      <c r="P38" s="279" t="s">
        <v>209</v>
      </c>
      <c r="Q38" s="280"/>
      <c r="R38" s="279" t="s">
        <v>215</v>
      </c>
      <c r="S38" s="280"/>
      <c r="T38" s="279" t="s">
        <v>212</v>
      </c>
      <c r="U38" s="281"/>
      <c r="V38" s="966" t="s">
        <v>2674</v>
      </c>
      <c r="W38" s="967"/>
      <c r="X38" s="966" t="s">
        <v>2675</v>
      </c>
      <c r="Y38" s="967"/>
      <c r="Z38" s="458"/>
      <c r="AA38" s="279" t="s">
        <v>206</v>
      </c>
      <c r="AB38" s="280"/>
      <c r="AC38" s="279" t="s">
        <v>211</v>
      </c>
      <c r="AD38" s="280"/>
      <c r="AE38" s="279" t="s">
        <v>216</v>
      </c>
      <c r="AF38" s="280"/>
      <c r="AG38" s="279" t="s">
        <v>205</v>
      </c>
      <c r="AH38" s="280"/>
      <c r="AI38" s="279" t="s">
        <v>214</v>
      </c>
      <c r="AJ38" s="280"/>
      <c r="AK38" s="279" t="s">
        <v>209</v>
      </c>
      <c r="AL38" s="280"/>
      <c r="AM38" s="279" t="s">
        <v>215</v>
      </c>
      <c r="AN38" s="280"/>
      <c r="AO38" s="279" t="s">
        <v>212</v>
      </c>
      <c r="AP38" s="280"/>
      <c r="AQ38" s="971" t="s">
        <v>2674</v>
      </c>
      <c r="AR38" s="972"/>
      <c r="AS38" s="971" t="s">
        <v>2675</v>
      </c>
      <c r="AT38" s="972"/>
      <c r="AU38" s="107"/>
      <c r="AV38" s="1015"/>
      <c r="AW38" s="102"/>
      <c r="AX38" s="762" t="s">
        <v>221</v>
      </c>
      <c r="AY38" s="780" t="s">
        <v>23</v>
      </c>
      <c r="AZ38" s="762" t="s">
        <v>221</v>
      </c>
      <c r="BA38" s="780" t="s">
        <v>23</v>
      </c>
      <c r="BB38" s="762" t="s">
        <v>221</v>
      </c>
      <c r="BC38" s="780" t="s">
        <v>23</v>
      </c>
      <c r="BD38" s="762" t="s">
        <v>221</v>
      </c>
      <c r="BE38" s="780" t="s">
        <v>23</v>
      </c>
      <c r="BF38" s="896"/>
      <c r="BG38" s="762" t="s">
        <v>221</v>
      </c>
      <c r="BH38" s="780" t="s">
        <v>23</v>
      </c>
      <c r="BI38" s="762" t="s">
        <v>221</v>
      </c>
      <c r="BJ38" s="780" t="s">
        <v>23</v>
      </c>
      <c r="BK38" s="102"/>
      <c r="BL38" s="762" t="s">
        <v>221</v>
      </c>
      <c r="BM38" s="780" t="s">
        <v>23</v>
      </c>
      <c r="BN38" s="117"/>
      <c r="BO38" s="107"/>
      <c r="BP38" s="110"/>
      <c r="BQ38" s="788" t="s">
        <v>1</v>
      </c>
      <c r="BR38" s="762" t="s">
        <v>221</v>
      </c>
      <c r="BS38" s="780" t="s">
        <v>23</v>
      </c>
      <c r="BT38" s="110"/>
      <c r="BU38" s="1015"/>
      <c r="BV38" s="107"/>
      <c r="BW38" s="762" t="s">
        <v>221</v>
      </c>
      <c r="BX38" s="780" t="s">
        <v>23</v>
      </c>
      <c r="BY38" s="762" t="s">
        <v>221</v>
      </c>
      <c r="BZ38" s="780" t="s">
        <v>23</v>
      </c>
      <c r="CA38" s="762" t="s">
        <v>221</v>
      </c>
      <c r="CB38" s="780" t="s">
        <v>23</v>
      </c>
      <c r="CC38" s="762" t="s">
        <v>221</v>
      </c>
      <c r="CD38" s="780" t="s">
        <v>23</v>
      </c>
      <c r="CE38" s="896"/>
      <c r="CF38" s="762" t="s">
        <v>221</v>
      </c>
      <c r="CG38" s="780" t="s">
        <v>23</v>
      </c>
      <c r="CH38" s="762" t="s">
        <v>221</v>
      </c>
      <c r="CI38" s="780" t="s">
        <v>23</v>
      </c>
      <c r="CJ38" s="102"/>
      <c r="CK38" s="762" t="s">
        <v>221</v>
      </c>
      <c r="CL38" s="780" t="s">
        <v>23</v>
      </c>
      <c r="CM38" s="205"/>
    </row>
    <row r="39" spans="2:91" s="116" customFormat="1" ht="15" customHeight="1" outlineLevel="1" x14ac:dyDescent="0.25">
      <c r="F39" s="143"/>
      <c r="G39" s="142"/>
      <c r="H39" s="143"/>
      <c r="I39" s="141"/>
      <c r="J39" s="143"/>
      <c r="K39" s="142"/>
      <c r="L39" s="143"/>
      <c r="M39" s="142"/>
      <c r="N39" s="143"/>
      <c r="O39" s="141"/>
      <c r="P39" s="143"/>
      <c r="Q39" s="141"/>
      <c r="R39" s="282"/>
      <c r="S39" s="142"/>
      <c r="T39" s="143"/>
      <c r="U39" s="782"/>
      <c r="V39" s="700"/>
      <c r="W39" s="781"/>
      <c r="X39" s="700"/>
      <c r="Y39" s="781"/>
      <c r="Z39" s="110"/>
      <c r="AA39" s="143"/>
      <c r="AB39" s="141"/>
      <c r="AC39" s="143"/>
      <c r="AD39" s="141"/>
      <c r="AE39" s="282"/>
      <c r="AF39" s="141"/>
      <c r="AG39" s="143"/>
      <c r="AH39" s="141"/>
      <c r="AI39" s="282"/>
      <c r="AJ39" s="141"/>
      <c r="AK39" s="143"/>
      <c r="AL39" s="141"/>
      <c r="AM39" s="143"/>
      <c r="AN39" s="141"/>
      <c r="AO39" s="143"/>
      <c r="AP39" s="141"/>
      <c r="AQ39" s="132"/>
      <c r="AR39" s="761"/>
      <c r="AS39" s="156"/>
      <c r="AT39" s="761"/>
      <c r="AU39" s="107"/>
      <c r="AV39" s="1015"/>
      <c r="AW39" s="102"/>
      <c r="AX39" s="700"/>
      <c r="AY39" s="781" t="str">
        <f>Index!$L$4</f>
        <v>€</v>
      </c>
      <c r="AZ39" s="700"/>
      <c r="BA39" s="781" t="str">
        <f>Index!$L$4</f>
        <v>€</v>
      </c>
      <c r="BB39" s="700"/>
      <c r="BC39" s="781" t="str">
        <f>Index!$L$4</f>
        <v>€</v>
      </c>
      <c r="BD39" s="700"/>
      <c r="BE39" s="781" t="str">
        <f>Index!$L$4</f>
        <v>€</v>
      </c>
      <c r="BF39" s="896"/>
      <c r="BG39" s="783">
        <v>1.0900000000000001</v>
      </c>
      <c r="BH39" s="781" t="str">
        <f>Index!$L$4</f>
        <v>€</v>
      </c>
      <c r="BI39" s="783">
        <v>1.07</v>
      </c>
      <c r="BJ39" s="781" t="str">
        <f>Index!$L$4</f>
        <v>€</v>
      </c>
      <c r="BK39" s="102"/>
      <c r="BL39" s="700"/>
      <c r="BM39" s="781" t="str">
        <f>Index!$L$4</f>
        <v>€</v>
      </c>
      <c r="BN39" s="117"/>
      <c r="BO39" s="107"/>
      <c r="BP39" s="110"/>
      <c r="BQ39" s="701"/>
      <c r="BR39" s="700"/>
      <c r="BS39" s="781" t="str">
        <f>Index!$L$4</f>
        <v>€</v>
      </c>
      <c r="BT39" s="110"/>
      <c r="BU39" s="1015"/>
      <c r="BV39" s="107"/>
      <c r="BW39" s="700"/>
      <c r="BX39" s="781" t="str">
        <f>Index!$L$4</f>
        <v>€</v>
      </c>
      <c r="BY39" s="700"/>
      <c r="BZ39" s="781" t="str">
        <f>Index!$L$4</f>
        <v>€</v>
      </c>
      <c r="CA39" s="700"/>
      <c r="CB39" s="781" t="str">
        <f>Index!$L$4</f>
        <v>€</v>
      </c>
      <c r="CC39" s="700"/>
      <c r="CD39" s="781" t="str">
        <f>Index!$L$4</f>
        <v>€</v>
      </c>
      <c r="CE39" s="896"/>
      <c r="CF39" s="783">
        <v>1.0900000000000001</v>
      </c>
      <c r="CG39" s="781" t="str">
        <f>Index!$L$4</f>
        <v>€</v>
      </c>
      <c r="CH39" s="783">
        <v>1.07</v>
      </c>
      <c r="CI39" s="781" t="str">
        <f>Index!$L$4</f>
        <v>€</v>
      </c>
      <c r="CJ39" s="102"/>
      <c r="CK39" s="700"/>
      <c r="CL39" s="781" t="str">
        <f>Index!$L$4</f>
        <v>€</v>
      </c>
      <c r="CM39" s="205"/>
    </row>
    <row r="40" spans="2:91" ht="12.75" customHeight="1" outlineLevel="1" x14ac:dyDescent="0.25">
      <c r="B40" s="269" t="s">
        <v>204</v>
      </c>
      <c r="C40" s="107">
        <f>16/10</f>
        <v>1.6</v>
      </c>
      <c r="F40" s="178">
        <v>340</v>
      </c>
      <c r="G40" s="169" t="s">
        <v>207</v>
      </c>
      <c r="H40" s="178">
        <f>ROUND(F40/$C40,0)</f>
        <v>213</v>
      </c>
      <c r="I40" s="179" t="s">
        <v>207</v>
      </c>
      <c r="J40" s="180" t="str">
        <f>H40&amp;" x "&amp;F40</f>
        <v>213 x 340</v>
      </c>
      <c r="K40" s="169" t="s">
        <v>207</v>
      </c>
      <c r="L40" s="178">
        <f>F40+(2*P40)</f>
        <v>350</v>
      </c>
      <c r="M40" s="169" t="s">
        <v>207</v>
      </c>
      <c r="N40" s="178">
        <f>H40+P40+R40</f>
        <v>248</v>
      </c>
      <c r="O40" s="179" t="s">
        <v>207</v>
      </c>
      <c r="P40" s="178">
        <v>5</v>
      </c>
      <c r="Q40" s="179" t="s">
        <v>207</v>
      </c>
      <c r="R40" s="169">
        <v>30</v>
      </c>
      <c r="S40" s="169" t="s">
        <v>207</v>
      </c>
      <c r="T40" s="178">
        <f>ROUND(SQRT((F40^2)+(H40^2)),0)</f>
        <v>401</v>
      </c>
      <c r="U40" s="179" t="s">
        <v>207</v>
      </c>
      <c r="V40" s="178">
        <f>X40+65</f>
        <v>4315</v>
      </c>
      <c r="W40" s="179" t="s">
        <v>2676</v>
      </c>
      <c r="X40" s="178">
        <f>(F40*10)+850</f>
        <v>4250</v>
      </c>
      <c r="Y40" s="179" t="s">
        <v>2676</v>
      </c>
      <c r="Z40" s="110"/>
      <c r="AA40" s="178">
        <f>ROUND(F40/$B$2,1)</f>
        <v>133.9</v>
      </c>
      <c r="AB40" s="179" t="s">
        <v>208</v>
      </c>
      <c r="AC40" s="178">
        <f>ROUND(H40/$B$2,1)</f>
        <v>83.9</v>
      </c>
      <c r="AD40" s="179" t="s">
        <v>208</v>
      </c>
      <c r="AE40" s="181" t="str">
        <f>AC40&amp;" x "&amp;AA40</f>
        <v>83.9 x 133.9</v>
      </c>
      <c r="AF40" s="179" t="s">
        <v>208</v>
      </c>
      <c r="AG40" s="178">
        <f>ROUND(L40/$B$2,1)</f>
        <v>137.80000000000001</v>
      </c>
      <c r="AH40" s="179" t="s">
        <v>208</v>
      </c>
      <c r="AI40" s="169">
        <f>ROUND(N40/$B$2,1)</f>
        <v>97.6</v>
      </c>
      <c r="AJ40" s="179" t="s">
        <v>208</v>
      </c>
      <c r="AK40" s="178">
        <f>ROUND(P40/$B$2,1)</f>
        <v>2</v>
      </c>
      <c r="AL40" s="179" t="s">
        <v>208</v>
      </c>
      <c r="AM40" s="178">
        <f>ROUND(R40/$B$2,1)</f>
        <v>11.8</v>
      </c>
      <c r="AN40" s="179" t="s">
        <v>208</v>
      </c>
      <c r="AO40" s="178">
        <f>ROUND(SQRT((AA40^2)+(AC40^2)),0)</f>
        <v>158</v>
      </c>
      <c r="AP40" s="179" t="s">
        <v>208</v>
      </c>
      <c r="AQ40" s="165">
        <f>ROUND((V40/10)/$B$2,1)</f>
        <v>169.9</v>
      </c>
      <c r="AR40" s="166" t="s">
        <v>208</v>
      </c>
      <c r="AS40" s="167">
        <f>ROUND((X40/10)/$B$2,1)</f>
        <v>167.3</v>
      </c>
      <c r="AT40" s="166" t="s">
        <v>208</v>
      </c>
      <c r="AU40" s="215"/>
      <c r="AV40" s="1015"/>
      <c r="AW40" s="102"/>
      <c r="AX40" s="171">
        <v>10103795</v>
      </c>
      <c r="AY40" s="172">
        <f>IF(Index!$L$4="€",VLOOKUP(AX40,ERP!$A:$CL,5,0),IF(Index!$L$4="$",VLOOKUP(AX40,ERP!$A:$CL,7,0),IF(Index!$L$4="CHF",VLOOKUP(AX40,ERP!$A:$CL,9,0),IF(Index!$L$4="£",VLOOKUP(AX40,ERP!$A:$CL,11,0),""))))</f>
        <v>5669</v>
      </c>
      <c r="AZ40" s="171">
        <v>10103937</v>
      </c>
      <c r="BA40" s="172">
        <f>IF(Index!$L$4="€",VLOOKUP(AZ40,ERP!$A:$CL,5,0),IF(Index!$L$4="$",VLOOKUP(AZ40,ERP!$A:$CL,7,0),IF(Index!$L$4="CHF",VLOOKUP(AZ40,ERP!$A:$CL,9,0),IF(Index!$L$4="£",VLOOKUP(AZ40,ERP!$A:$CL,11,0),""))))</f>
        <v>5669</v>
      </c>
      <c r="BB40" s="171" t="s">
        <v>125</v>
      </c>
      <c r="BC40" s="172">
        <f>BA40</f>
        <v>5669</v>
      </c>
      <c r="BD40" s="171">
        <v>10104079</v>
      </c>
      <c r="BE40" s="172">
        <f>IF(Index!$L$4="€",VLOOKUP(BD40,ERP!$A:$CL,5,0),IF(Index!$L$4="$",VLOOKUP(BD40,ERP!$A:$CL,7,0),IF(Index!$L$4="CHF",VLOOKUP(BD40,ERP!$A:$CL,9,0),IF(Index!$L$4="£",VLOOKUP(BD40,ERP!$A:$CL,11,0),""))))</f>
        <v>5669</v>
      </c>
      <c r="BF40" s="896"/>
      <c r="BG40" s="171"/>
      <c r="BH40" s="172"/>
      <c r="BI40" s="171" t="s">
        <v>125</v>
      </c>
      <c r="BJ40" s="172">
        <f>BM40*$BI$23</f>
        <v>5097.4800000000005</v>
      </c>
      <c r="BK40" s="102"/>
      <c r="BL40" s="171">
        <v>10101444</v>
      </c>
      <c r="BM40" s="172">
        <f>IF(Index!$L$4="€",VLOOKUP(BL40,ERP!$A:$CL,5,0),IF(Index!$L$4="$",VLOOKUP(BL40,ERP!$A:$CL,7,0),IF(Index!$L$4="CHF",VLOOKUP(BL40,ERP!$A:$CL,9,0),IF(Index!$L$4="£",VLOOKUP(BL40,ERP!$A:$CL,11,0),""))))</f>
        <v>4764</v>
      </c>
      <c r="BN40" s="150"/>
      <c r="BP40" s="110"/>
      <c r="BQ40" s="256" t="s">
        <v>244</v>
      </c>
      <c r="BR40" s="244">
        <v>10800133</v>
      </c>
      <c r="BS40" s="237">
        <f>IF(Index!$L$4="€",VLOOKUP(BR40,ERP!$A:$CL,5,0),IF(Index!$L$4="$",VLOOKUP(BR40,ERP!$A:$CL,7,0),IF(Index!$L$4="CHF",VLOOKUP(BR40,ERP!$A:$CL,9,0),IF(Index!$L$4="£",VLOOKUP(BR40,ERP!$A:$CL,11,0),""))))</f>
        <v>1544</v>
      </c>
      <c r="BT40" s="110"/>
      <c r="BU40" s="1015"/>
      <c r="BW40" s="171">
        <v>10106088</v>
      </c>
      <c r="BX40" s="172">
        <f>IF(Index!$L$4="€",VLOOKUP(BW40,ERP!$A:$CL,5,0),IF(Index!$L$4="$",VLOOKUP(BW40,ERP!$A:$CL,7,0),IF(Index!$L$4="CHF",VLOOKUP(BW40,ERP!$A:$CL,9,0),IF(Index!$L$4="£",VLOOKUP(BW40,ERP!$A:$CL,11,0),""))))</f>
        <v>4677</v>
      </c>
      <c r="BY40" s="171">
        <v>10106159</v>
      </c>
      <c r="BZ40" s="172">
        <f>IF(Index!$L$4="€",VLOOKUP(BY40,ERP!$A:$CL,5,0),IF(Index!$L$4="$",VLOOKUP(BY40,ERP!$A:$CL,7,0),IF(Index!$L$4="CHF",VLOOKUP(BY40,ERP!$A:$CL,9,0),IF(Index!$L$4="£",VLOOKUP(BY40,ERP!$A:$CL,11,0),""))))</f>
        <v>4677</v>
      </c>
      <c r="CA40" s="171" t="s">
        <v>125</v>
      </c>
      <c r="CB40" s="172">
        <f>BZ40</f>
        <v>4677</v>
      </c>
      <c r="CC40" s="171">
        <v>10106230</v>
      </c>
      <c r="CD40" s="172">
        <f>IF(Index!$L$4="€",VLOOKUP(CC40,ERP!$A:$CL,5,0),IF(Index!$L$4="$",VLOOKUP(CC40,ERP!$A:$CL,7,0),IF(Index!$L$4="CHF",VLOOKUP(CC40,ERP!$A:$CL,9,0),IF(Index!$L$4="£",VLOOKUP(CC40,ERP!$A:$CL,11,0),""))))</f>
        <v>4677</v>
      </c>
      <c r="CE40" s="896"/>
      <c r="CF40" s="171"/>
      <c r="CG40" s="172"/>
      <c r="CH40" s="171" t="s">
        <v>125</v>
      </c>
      <c r="CI40" s="177">
        <f>CL40*$BI$23</f>
        <v>4037.11</v>
      </c>
      <c r="CJ40" s="102"/>
      <c r="CK40" s="171">
        <v>10105444</v>
      </c>
      <c r="CL40" s="172">
        <f>IF(Index!$L$4="€",VLOOKUP(CK40,ERP!$A:$CL,5,0),IF(Index!$L$4="$",VLOOKUP(CK40,ERP!$A:$CL,7,0),IF(Index!$L$4="CHF",VLOOKUP(CK40,ERP!$A:$CL,9,0),IF(Index!$L$4="£",VLOOKUP(CK40,ERP!$A:$CL,11,0),""))))</f>
        <v>3773</v>
      </c>
      <c r="CM40" s="205"/>
    </row>
    <row r="41" spans="2:91" ht="12.75" customHeight="1" outlineLevel="1" x14ac:dyDescent="0.25">
      <c r="B41" s="269" t="s">
        <v>204</v>
      </c>
      <c r="C41" s="107">
        <f>16/10</f>
        <v>1.6</v>
      </c>
      <c r="F41" s="130">
        <v>390</v>
      </c>
      <c r="G41" s="110" t="s">
        <v>207</v>
      </c>
      <c r="H41" s="130">
        <f>ROUND(F41/$C41,0)</f>
        <v>244</v>
      </c>
      <c r="I41" s="122" t="s">
        <v>207</v>
      </c>
      <c r="J41" s="121" t="str">
        <f>H41&amp;" x "&amp;F41</f>
        <v>244 x 390</v>
      </c>
      <c r="K41" s="110" t="s">
        <v>207</v>
      </c>
      <c r="L41" s="130">
        <f>F41+(2*P41)</f>
        <v>400</v>
      </c>
      <c r="M41" s="110" t="s">
        <v>207</v>
      </c>
      <c r="N41" s="130">
        <f>H41+P41+R41</f>
        <v>279</v>
      </c>
      <c r="O41" s="122" t="s">
        <v>207</v>
      </c>
      <c r="P41" s="130">
        <v>5</v>
      </c>
      <c r="Q41" s="122" t="s">
        <v>207</v>
      </c>
      <c r="R41" s="110">
        <v>30</v>
      </c>
      <c r="S41" s="110" t="s">
        <v>207</v>
      </c>
      <c r="T41" s="130">
        <f>ROUND(SQRT((F41^2)+(H41^2)),0)</f>
        <v>460</v>
      </c>
      <c r="U41" s="122" t="s">
        <v>207</v>
      </c>
      <c r="V41" s="130">
        <f>X41+65</f>
        <v>4851</v>
      </c>
      <c r="W41" s="122" t="s">
        <v>2676</v>
      </c>
      <c r="X41" s="130">
        <f>(F41*10)+886</f>
        <v>4786</v>
      </c>
      <c r="Y41" s="122" t="s">
        <v>2676</v>
      </c>
      <c r="Z41" s="110"/>
      <c r="AA41" s="130">
        <f>ROUND(F41/$B$2,1)</f>
        <v>153.5</v>
      </c>
      <c r="AB41" s="122" t="s">
        <v>208</v>
      </c>
      <c r="AC41" s="130">
        <f>ROUND(H41/$B$2,1)</f>
        <v>96.1</v>
      </c>
      <c r="AD41" s="122" t="s">
        <v>208</v>
      </c>
      <c r="AE41" s="131" t="str">
        <f>AC41&amp;" x "&amp;AA41</f>
        <v>96.1 x 153.5</v>
      </c>
      <c r="AF41" s="122" t="s">
        <v>208</v>
      </c>
      <c r="AG41" s="130">
        <f>ROUND(L41/$B$2,1)</f>
        <v>157.5</v>
      </c>
      <c r="AH41" s="122" t="s">
        <v>208</v>
      </c>
      <c r="AI41" s="110">
        <f>ROUND(N41/$B$2,1)</f>
        <v>109.8</v>
      </c>
      <c r="AJ41" s="122" t="s">
        <v>208</v>
      </c>
      <c r="AK41" s="130">
        <f>ROUND(P41/$B$2,1)</f>
        <v>2</v>
      </c>
      <c r="AL41" s="122" t="s">
        <v>208</v>
      </c>
      <c r="AM41" s="130">
        <f>ROUND(R41/$B$2,1)</f>
        <v>11.8</v>
      </c>
      <c r="AN41" s="122" t="s">
        <v>208</v>
      </c>
      <c r="AO41" s="130">
        <f>ROUND(SQRT((AA41^2)+(AC41^2)),0)</f>
        <v>181</v>
      </c>
      <c r="AP41" s="122" t="s">
        <v>208</v>
      </c>
      <c r="AQ41" s="130">
        <f>ROUND((V41/10)/$B$2,1)</f>
        <v>191</v>
      </c>
      <c r="AR41" s="122" t="s">
        <v>208</v>
      </c>
      <c r="AS41" s="110">
        <f>ROUND((X41/10)/$B$2,1)</f>
        <v>188.4</v>
      </c>
      <c r="AT41" s="122" t="s">
        <v>208</v>
      </c>
      <c r="AU41" s="215"/>
      <c r="AV41" s="1015"/>
      <c r="AW41" s="102"/>
      <c r="AX41" s="132">
        <v>10103796</v>
      </c>
      <c r="AY41" s="126">
        <f>IF(Index!$L$4="€",VLOOKUP(AX41,ERP!$A:$CL,5,0),IF(Index!$L$4="$",VLOOKUP(AX41,ERP!$A:$CL,7,0),IF(Index!$L$4="CHF",VLOOKUP(AX41,ERP!$A:$CL,9,0),IF(Index!$L$4="£",VLOOKUP(AX41,ERP!$A:$CL,11,0),""))))</f>
        <v>6878</v>
      </c>
      <c r="AZ41" s="132">
        <v>10103938</v>
      </c>
      <c r="BA41" s="126">
        <f>IF(Index!$L$4="€",VLOOKUP(AZ41,ERP!$A:$CL,5,0),IF(Index!$L$4="$",VLOOKUP(AZ41,ERP!$A:$CL,7,0),IF(Index!$L$4="CHF",VLOOKUP(AZ41,ERP!$A:$CL,9,0),IF(Index!$L$4="£",VLOOKUP(AZ41,ERP!$A:$CL,11,0),""))))</f>
        <v>6878</v>
      </c>
      <c r="BB41" s="132" t="s">
        <v>125</v>
      </c>
      <c r="BC41" s="126">
        <f>BA41</f>
        <v>6878</v>
      </c>
      <c r="BD41" s="132">
        <v>10104080</v>
      </c>
      <c r="BE41" s="126">
        <f>IF(Index!$L$4="€",VLOOKUP(BD41,ERP!$A:$CL,5,0),IF(Index!$L$4="$",VLOOKUP(BD41,ERP!$A:$CL,7,0),IF(Index!$L$4="CHF",VLOOKUP(BD41,ERP!$A:$CL,9,0),IF(Index!$L$4="£",VLOOKUP(BD41,ERP!$A:$CL,11,0),""))))</f>
        <v>6878</v>
      </c>
      <c r="BF41" s="896"/>
      <c r="BG41" s="132"/>
      <c r="BH41" s="126"/>
      <c r="BI41" s="132" t="s">
        <v>125</v>
      </c>
      <c r="BJ41" s="126">
        <f>BM41*$BI$23</f>
        <v>6183.5300000000007</v>
      </c>
      <c r="BK41" s="102"/>
      <c r="BL41" s="132">
        <v>10101445</v>
      </c>
      <c r="BM41" s="126">
        <f>IF(Index!$L$4="€",VLOOKUP(BL41,ERP!$A:$CL,5,0),IF(Index!$L$4="$",VLOOKUP(BL41,ERP!$A:$CL,7,0),IF(Index!$L$4="CHF",VLOOKUP(BL41,ERP!$A:$CL,9,0),IF(Index!$L$4="£",VLOOKUP(BL41,ERP!$A:$CL,11,0),""))))</f>
        <v>5779</v>
      </c>
      <c r="BN41" s="150"/>
      <c r="BP41" s="110"/>
      <c r="BQ41" s="135" t="s">
        <v>245</v>
      </c>
      <c r="BR41" s="136">
        <v>10800134</v>
      </c>
      <c r="BS41" s="137">
        <f>IF(Index!$L$4="€",VLOOKUP(BR41,ERP!$A:$CL,5,0),IF(Index!$L$4="$",VLOOKUP(BR41,ERP!$A:$CL,7,0),IF(Index!$L$4="CHF",VLOOKUP(BR41,ERP!$A:$CL,9,0),IF(Index!$L$4="£",VLOOKUP(BR41,ERP!$A:$CL,11,0),""))))</f>
        <v>1544</v>
      </c>
      <c r="BT41" s="110"/>
      <c r="BU41" s="1015"/>
      <c r="BW41" s="132">
        <v>10106089</v>
      </c>
      <c r="BX41" s="126">
        <f>IF(Index!$L$4="€",VLOOKUP(BW41,ERP!$A:$CL,5,0),IF(Index!$L$4="$",VLOOKUP(BW41,ERP!$A:$CL,7,0),IF(Index!$L$4="CHF",VLOOKUP(BW41,ERP!$A:$CL,9,0),IF(Index!$L$4="£",VLOOKUP(BW41,ERP!$A:$CL,11,0),""))))</f>
        <v>5808</v>
      </c>
      <c r="BY41" s="132">
        <v>10106160</v>
      </c>
      <c r="BZ41" s="126">
        <f>IF(Index!$L$4="€",VLOOKUP(BY41,ERP!$A:$CL,5,0),IF(Index!$L$4="$",VLOOKUP(BY41,ERP!$A:$CL,7,0),IF(Index!$L$4="CHF",VLOOKUP(BY41,ERP!$A:$CL,9,0),IF(Index!$L$4="£",VLOOKUP(BY41,ERP!$A:$CL,11,0),""))))</f>
        <v>5808</v>
      </c>
      <c r="CA41" s="132" t="s">
        <v>125</v>
      </c>
      <c r="CB41" s="126">
        <f>BZ41</f>
        <v>5808</v>
      </c>
      <c r="CC41" s="132">
        <v>10106231</v>
      </c>
      <c r="CD41" s="126">
        <f>IF(Index!$L$4="€",VLOOKUP(CC41,ERP!$A:$CL,5,0),IF(Index!$L$4="$",VLOOKUP(CC41,ERP!$A:$CL,7,0),IF(Index!$L$4="CHF",VLOOKUP(CC41,ERP!$A:$CL,9,0),IF(Index!$L$4="£",VLOOKUP(CC41,ERP!$A:$CL,11,0),""))))</f>
        <v>5808</v>
      </c>
      <c r="CE41" s="896"/>
      <c r="CF41" s="132"/>
      <c r="CG41" s="126"/>
      <c r="CH41" s="132" t="s">
        <v>125</v>
      </c>
      <c r="CI41" s="134">
        <f>CL41*$BI$23</f>
        <v>5037.5600000000004</v>
      </c>
      <c r="CJ41" s="102"/>
      <c r="CK41" s="132">
        <v>10105445</v>
      </c>
      <c r="CL41" s="126">
        <f>IF(Index!$L$4="€",VLOOKUP(CK41,ERP!$A:$CL,5,0),IF(Index!$L$4="$",VLOOKUP(CK41,ERP!$A:$CL,7,0),IF(Index!$L$4="CHF",VLOOKUP(CK41,ERP!$A:$CL,9,0),IF(Index!$L$4="£",VLOOKUP(CK41,ERP!$A:$CL,11,0),""))))</f>
        <v>4708</v>
      </c>
      <c r="CM41" s="205"/>
    </row>
    <row r="42" spans="2:91" ht="12.75" customHeight="1" outlineLevel="1" x14ac:dyDescent="0.25">
      <c r="B42" s="269" t="s">
        <v>204</v>
      </c>
      <c r="C42" s="107">
        <f>16/10</f>
        <v>1.6</v>
      </c>
      <c r="F42" s="185">
        <v>440</v>
      </c>
      <c r="G42" s="187" t="s">
        <v>207</v>
      </c>
      <c r="H42" s="185">
        <f>ROUND(F42/$C42,0)</f>
        <v>275</v>
      </c>
      <c r="I42" s="186" t="s">
        <v>207</v>
      </c>
      <c r="J42" s="188" t="str">
        <f>H42&amp;" x "&amp;F42</f>
        <v>275 x 440</v>
      </c>
      <c r="K42" s="187" t="s">
        <v>207</v>
      </c>
      <c r="L42" s="185">
        <f>F42+(2*P42)</f>
        <v>450</v>
      </c>
      <c r="M42" s="187" t="s">
        <v>207</v>
      </c>
      <c r="N42" s="185">
        <f>H42+P42+R42</f>
        <v>310</v>
      </c>
      <c r="O42" s="186" t="s">
        <v>207</v>
      </c>
      <c r="P42" s="185">
        <v>5</v>
      </c>
      <c r="Q42" s="186" t="s">
        <v>207</v>
      </c>
      <c r="R42" s="187">
        <v>30</v>
      </c>
      <c r="S42" s="187" t="s">
        <v>207</v>
      </c>
      <c r="T42" s="185">
        <f>ROUND(SQRT((F42^2)+(H42^2)),0)</f>
        <v>519</v>
      </c>
      <c r="U42" s="186" t="s">
        <v>207</v>
      </c>
      <c r="V42" s="185">
        <f>X42+65</f>
        <v>5391</v>
      </c>
      <c r="W42" s="186" t="s">
        <v>2676</v>
      </c>
      <c r="X42" s="185">
        <f>(F42*10)+926</f>
        <v>5326</v>
      </c>
      <c r="Y42" s="186" t="s">
        <v>2676</v>
      </c>
      <c r="Z42" s="110"/>
      <c r="AA42" s="185">
        <f>ROUND(F42/$B$2,1)</f>
        <v>173.2</v>
      </c>
      <c r="AB42" s="186" t="s">
        <v>208</v>
      </c>
      <c r="AC42" s="185">
        <f>ROUND(H42/$B$2,1)</f>
        <v>108.3</v>
      </c>
      <c r="AD42" s="186" t="s">
        <v>208</v>
      </c>
      <c r="AE42" s="189" t="str">
        <f>AC42&amp;" x "&amp;AA42</f>
        <v>108.3 x 173.2</v>
      </c>
      <c r="AF42" s="186" t="s">
        <v>208</v>
      </c>
      <c r="AG42" s="185">
        <f>ROUND(L42/$B$2,1)</f>
        <v>177.2</v>
      </c>
      <c r="AH42" s="186" t="s">
        <v>208</v>
      </c>
      <c r="AI42" s="187">
        <f>ROUND(N42/$B$2,1)</f>
        <v>122</v>
      </c>
      <c r="AJ42" s="186" t="s">
        <v>208</v>
      </c>
      <c r="AK42" s="185">
        <f>ROUND(P42/$B$2,1)</f>
        <v>2</v>
      </c>
      <c r="AL42" s="186" t="s">
        <v>208</v>
      </c>
      <c r="AM42" s="185">
        <f>ROUND(R42/$B$2,1)</f>
        <v>11.8</v>
      </c>
      <c r="AN42" s="186" t="s">
        <v>208</v>
      </c>
      <c r="AO42" s="185">
        <f>ROUND(SQRT((AA42^2)+(AC42^2)),0)</f>
        <v>204</v>
      </c>
      <c r="AP42" s="186" t="s">
        <v>208</v>
      </c>
      <c r="AQ42" s="185">
        <f>ROUND((V42/10)/$B$2,1)</f>
        <v>212.2</v>
      </c>
      <c r="AR42" s="186" t="s">
        <v>208</v>
      </c>
      <c r="AS42" s="187">
        <f>ROUND((X42/10)/$B$2,1)</f>
        <v>209.7</v>
      </c>
      <c r="AT42" s="186" t="s">
        <v>208</v>
      </c>
      <c r="AU42" s="215"/>
      <c r="AV42" s="1015"/>
      <c r="AW42" s="102"/>
      <c r="AX42" s="190">
        <v>10103797</v>
      </c>
      <c r="AY42" s="191">
        <f>IF(Index!$L$4="€",VLOOKUP(AX42,ERP!$A:$CL,5,0),IF(Index!$L$4="$",VLOOKUP(AX42,ERP!$A:$CL,7,0),IF(Index!$L$4="CHF",VLOOKUP(AX42,ERP!$A:$CL,9,0),IF(Index!$L$4="£",VLOOKUP(AX42,ERP!$A:$CL,11,0),""))))</f>
        <v>8705</v>
      </c>
      <c r="AZ42" s="190">
        <v>10103939</v>
      </c>
      <c r="BA42" s="191">
        <f>IF(Index!$L$4="€",VLOOKUP(AZ42,ERP!$A:$CL,5,0),IF(Index!$L$4="$",VLOOKUP(AZ42,ERP!$A:$CL,7,0),IF(Index!$L$4="CHF",VLOOKUP(AZ42,ERP!$A:$CL,9,0),IF(Index!$L$4="£",VLOOKUP(AZ42,ERP!$A:$CL,11,0),""))))</f>
        <v>8705</v>
      </c>
      <c r="BB42" s="190" t="s">
        <v>125</v>
      </c>
      <c r="BC42" s="191">
        <f>BA42</f>
        <v>8705</v>
      </c>
      <c r="BD42" s="190">
        <v>10104081</v>
      </c>
      <c r="BE42" s="191">
        <f>IF(Index!$L$4="€",VLOOKUP(BD42,ERP!$A:$CL,5,0),IF(Index!$L$4="$",VLOOKUP(BD42,ERP!$A:$CL,7,0),IF(Index!$L$4="CHF",VLOOKUP(BD42,ERP!$A:$CL,9,0),IF(Index!$L$4="£",VLOOKUP(BD42,ERP!$A:$CL,11,0),""))))</f>
        <v>8705</v>
      </c>
      <c r="BF42" s="896"/>
      <c r="BG42" s="190"/>
      <c r="BH42" s="191"/>
      <c r="BI42" s="190" t="s">
        <v>125</v>
      </c>
      <c r="BJ42" s="191">
        <f>BM42*$BI$23</f>
        <v>7825.9800000000005</v>
      </c>
      <c r="BK42" s="102"/>
      <c r="BL42" s="190">
        <v>10101446</v>
      </c>
      <c r="BM42" s="191">
        <f>IF(Index!$L$4="€",VLOOKUP(BL42,ERP!$A:$CL,5,0),IF(Index!$L$4="$",VLOOKUP(BL42,ERP!$A:$CL,7,0),IF(Index!$L$4="CHF",VLOOKUP(BL42,ERP!$A:$CL,9,0),IF(Index!$L$4="£",VLOOKUP(BL42,ERP!$A:$CL,11,0),""))))</f>
        <v>7314</v>
      </c>
      <c r="BN42" s="150"/>
      <c r="BP42" s="110"/>
      <c r="BQ42" s="258" t="s">
        <v>2945</v>
      </c>
      <c r="BR42" s="252">
        <v>10800135</v>
      </c>
      <c r="BS42" s="240">
        <f>IF(Index!$L$4="€",VLOOKUP(BR42,ERP!$A:$CL,5,0),IF(Index!$L$4="$",VLOOKUP(BR42,ERP!$A:$CL,7,0),IF(Index!$L$4="CHF",VLOOKUP(BR42,ERP!$A:$CL,9,0),IF(Index!$L$4="£",VLOOKUP(BR42,ERP!$A:$CL,11,0),""))))</f>
        <v>1544</v>
      </c>
      <c r="BT42" s="110"/>
      <c r="BU42" s="1016"/>
      <c r="BW42" s="190">
        <v>10106090</v>
      </c>
      <c r="BX42" s="191">
        <f>IF(Index!$L$4="€",VLOOKUP(BW42,ERP!$A:$CL,5,0),IF(Index!$L$4="$",VLOOKUP(BW42,ERP!$A:$CL,7,0),IF(Index!$L$4="CHF",VLOOKUP(BW42,ERP!$A:$CL,9,0),IF(Index!$L$4="£",VLOOKUP(BW42,ERP!$A:$CL,11,0),""))))</f>
        <v>7713</v>
      </c>
      <c r="BY42" s="190">
        <v>10106161</v>
      </c>
      <c r="BZ42" s="191">
        <f>IF(Index!$L$4="€",VLOOKUP(BY42,ERP!$A:$CL,5,0),IF(Index!$L$4="$",VLOOKUP(BY42,ERP!$A:$CL,7,0),IF(Index!$L$4="CHF",VLOOKUP(BY42,ERP!$A:$CL,9,0),IF(Index!$L$4="£",VLOOKUP(BY42,ERP!$A:$CL,11,0),""))))</f>
        <v>7713</v>
      </c>
      <c r="CA42" s="190" t="s">
        <v>125</v>
      </c>
      <c r="CB42" s="191">
        <f>BZ42</f>
        <v>7713</v>
      </c>
      <c r="CC42" s="190">
        <v>10106232</v>
      </c>
      <c r="CD42" s="191">
        <f>IF(Index!$L$4="€",VLOOKUP(CC42,ERP!$A:$CL,5,0),IF(Index!$L$4="$",VLOOKUP(CC42,ERP!$A:$CL,7,0),IF(Index!$L$4="CHF",VLOOKUP(CC42,ERP!$A:$CL,9,0),IF(Index!$L$4="£",VLOOKUP(CC42,ERP!$A:$CL,11,0),""))))</f>
        <v>7713</v>
      </c>
      <c r="CE42" s="896"/>
      <c r="CF42" s="190"/>
      <c r="CG42" s="191"/>
      <c r="CH42" s="190" t="s">
        <v>125</v>
      </c>
      <c r="CI42" s="195">
        <f>CL42*$BI$23</f>
        <v>6765.6100000000006</v>
      </c>
      <c r="CJ42" s="102"/>
      <c r="CK42" s="190">
        <v>10105446</v>
      </c>
      <c r="CL42" s="191">
        <f>IF(Index!$L$4="€",VLOOKUP(CK42,ERP!$A:$CL,5,0),IF(Index!$L$4="$",VLOOKUP(CK42,ERP!$A:$CL,7,0),IF(Index!$L$4="CHF",VLOOKUP(CK42,ERP!$A:$CL,9,0),IF(Index!$L$4="£",VLOOKUP(CK42,ERP!$A:$CL,11,0),""))))</f>
        <v>6323</v>
      </c>
      <c r="CM42" s="205"/>
    </row>
    <row r="43" spans="2:91" ht="10.5" customHeight="1" x14ac:dyDescent="0.25">
      <c r="F43" s="110"/>
      <c r="G43" s="110"/>
      <c r="H43" s="110"/>
      <c r="I43" s="110"/>
      <c r="J43" s="131"/>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V43" s="1015"/>
      <c r="AW43" s="102"/>
      <c r="AX43" s="148"/>
      <c r="AY43" s="102"/>
      <c r="AZ43" s="148"/>
      <c r="BA43" s="102"/>
      <c r="BB43" s="148"/>
      <c r="BC43" s="102"/>
      <c r="BD43" s="148"/>
      <c r="BE43" s="102"/>
      <c r="BF43" s="896"/>
      <c r="BG43" s="125"/>
      <c r="BH43" s="125"/>
      <c r="BI43" s="125"/>
      <c r="BJ43" s="125"/>
      <c r="BK43" s="102"/>
      <c r="BL43" s="125"/>
      <c r="BM43" s="125"/>
      <c r="BN43" s="125"/>
      <c r="BT43" s="110"/>
      <c r="BU43" s="887"/>
      <c r="BW43" s="148"/>
      <c r="BX43" s="102"/>
      <c r="BY43" s="148"/>
      <c r="BZ43" s="102"/>
      <c r="CA43" s="148"/>
      <c r="CB43" s="102"/>
      <c r="CC43" s="148"/>
      <c r="CD43" s="102"/>
      <c r="CE43" s="115"/>
      <c r="CF43" s="125"/>
      <c r="CG43" s="125"/>
      <c r="CH43" s="125"/>
      <c r="CI43" s="125"/>
      <c r="CJ43" s="102"/>
      <c r="CK43" s="125"/>
      <c r="CL43" s="125"/>
    </row>
    <row r="44" spans="2:91" ht="23.25" hidden="1" customHeight="1" outlineLevel="1" x14ac:dyDescent="0.25">
      <c r="E44" s="1044" t="s">
        <v>6038</v>
      </c>
      <c r="F44" s="1040" t="s">
        <v>6005</v>
      </c>
      <c r="G44" s="1041"/>
      <c r="H44" s="1041"/>
      <c r="I44" s="1041"/>
      <c r="J44" s="1041"/>
      <c r="K44" s="1041"/>
      <c r="L44" s="1041"/>
      <c r="M44" s="1041"/>
      <c r="N44" s="1041"/>
      <c r="O44" s="1041"/>
      <c r="P44" s="1041"/>
      <c r="Q44" s="1041"/>
      <c r="R44" s="1041"/>
      <c r="S44" s="1041"/>
      <c r="T44" s="1041"/>
      <c r="U44" s="1041"/>
      <c r="V44" s="1041"/>
      <c r="W44" s="1041"/>
      <c r="X44" s="1041"/>
      <c r="Y44" s="1041"/>
      <c r="Z44" s="1041"/>
      <c r="AA44" s="1041"/>
      <c r="AB44" s="1041"/>
      <c r="AC44" s="1041"/>
      <c r="AD44" s="1041"/>
      <c r="AE44" s="1041"/>
      <c r="AF44" s="1041"/>
      <c r="AG44" s="1041"/>
      <c r="AH44" s="1041"/>
      <c r="AI44" s="1041"/>
      <c r="AJ44" s="1041"/>
      <c r="AK44" s="1041"/>
      <c r="AL44" s="1041"/>
      <c r="AM44" s="1041"/>
      <c r="AN44" s="1041"/>
      <c r="AO44" s="1041"/>
      <c r="AP44" s="1041"/>
      <c r="AQ44" s="1041"/>
      <c r="AR44" s="1041"/>
      <c r="AS44" s="1041"/>
      <c r="AT44" s="1042"/>
      <c r="AU44" s="215"/>
      <c r="AV44" s="1015"/>
      <c r="AW44" s="102"/>
      <c r="AX44" s="948" t="s">
        <v>218</v>
      </c>
      <c r="AY44" s="949"/>
      <c r="AZ44" s="948" t="s">
        <v>219</v>
      </c>
      <c r="BA44" s="956"/>
      <c r="BB44" s="948" t="s">
        <v>219</v>
      </c>
      <c r="BC44" s="956"/>
      <c r="BD44" s="948" t="s">
        <v>220</v>
      </c>
      <c r="BE44" s="949"/>
      <c r="BF44" s="896"/>
      <c r="BG44" s="948" t="s">
        <v>252</v>
      </c>
      <c r="BH44" s="949"/>
      <c r="BI44" s="948" t="s">
        <v>2975</v>
      </c>
      <c r="BJ44" s="949"/>
      <c r="BK44" s="102"/>
      <c r="BL44" s="948" t="s">
        <v>2973</v>
      </c>
      <c r="BM44" s="949"/>
      <c r="BN44" s="125"/>
      <c r="BP44" s="110"/>
      <c r="BQ44" s="1057"/>
      <c r="BR44" s="1057"/>
      <c r="BS44" s="1057"/>
      <c r="BT44" s="110"/>
      <c r="BU44" s="887"/>
      <c r="BW44" s="950"/>
      <c r="BX44" s="950"/>
      <c r="BY44" s="950"/>
      <c r="BZ44" s="950"/>
      <c r="CA44" s="950"/>
      <c r="CB44" s="950"/>
      <c r="CC44" s="950"/>
      <c r="CD44" s="950"/>
      <c r="CE44" s="874"/>
      <c r="CF44" s="950"/>
      <c r="CG44" s="950"/>
      <c r="CH44" s="950"/>
      <c r="CI44" s="950"/>
      <c r="CJ44" s="102"/>
      <c r="CK44" s="950"/>
      <c r="CL44" s="950"/>
    </row>
    <row r="45" spans="2:91" s="116" customFormat="1" ht="23.25" hidden="1" customHeight="1" outlineLevel="1" x14ac:dyDescent="0.25">
      <c r="E45" s="1045"/>
      <c r="F45" s="1047" t="s">
        <v>5856</v>
      </c>
      <c r="G45" s="1048"/>
      <c r="H45" s="1048"/>
      <c r="I45" s="1048"/>
      <c r="J45" s="1048"/>
      <c r="K45" s="1048"/>
      <c r="L45" s="1048"/>
      <c r="M45" s="1048"/>
      <c r="N45" s="1048"/>
      <c r="O45" s="1048"/>
      <c r="P45" s="1048"/>
      <c r="Q45" s="1048"/>
      <c r="R45" s="1048"/>
      <c r="S45" s="1048"/>
      <c r="T45" s="1048"/>
      <c r="U45" s="1048"/>
      <c r="V45" s="1048"/>
      <c r="W45" s="1048"/>
      <c r="X45" s="1048"/>
      <c r="Y45" s="1048"/>
      <c r="Z45" s="1048"/>
      <c r="AA45" s="1048"/>
      <c r="AB45" s="1048"/>
      <c r="AC45" s="1048"/>
      <c r="AD45" s="1048"/>
      <c r="AE45" s="1048"/>
      <c r="AF45" s="1048"/>
      <c r="AG45" s="1048"/>
      <c r="AH45" s="1048"/>
      <c r="AI45" s="1048"/>
      <c r="AJ45" s="1048"/>
      <c r="AK45" s="1048"/>
      <c r="AL45" s="1048"/>
      <c r="AM45" s="1048"/>
      <c r="AN45" s="1048"/>
      <c r="AO45" s="1048"/>
      <c r="AP45" s="1048"/>
      <c r="AQ45" s="1048"/>
      <c r="AR45" s="1048"/>
      <c r="AS45" s="1048"/>
      <c r="AT45" s="1049"/>
      <c r="AU45" s="215"/>
      <c r="AV45" s="1015"/>
      <c r="AW45" s="102"/>
      <c r="AX45" s="160"/>
      <c r="AY45" s="162"/>
      <c r="AZ45" s="160"/>
      <c r="BA45" s="161"/>
      <c r="BB45" s="954" t="s">
        <v>217</v>
      </c>
      <c r="BC45" s="1002"/>
      <c r="BD45" s="160"/>
      <c r="BE45" s="162"/>
      <c r="BF45" s="896"/>
      <c r="BG45" s="1054" t="s">
        <v>236</v>
      </c>
      <c r="BH45" s="1055"/>
      <c r="BI45" s="163"/>
      <c r="BJ45" s="164"/>
      <c r="BK45" s="102"/>
      <c r="BL45" s="163"/>
      <c r="BM45" s="164"/>
      <c r="BN45" s="102"/>
      <c r="BO45" s="107"/>
      <c r="BP45" s="110"/>
      <c r="BQ45" s="113"/>
      <c r="BR45" s="113"/>
      <c r="BS45" s="113"/>
      <c r="BT45" s="110"/>
      <c r="BU45" s="887"/>
      <c r="BV45" s="107"/>
      <c r="BW45" s="769"/>
      <c r="BX45" s="806"/>
      <c r="BY45" s="769"/>
      <c r="BZ45" s="806"/>
      <c r="CA45" s="769"/>
      <c r="CB45" s="806"/>
      <c r="CC45" s="950"/>
      <c r="CD45" s="950"/>
      <c r="CE45" s="874"/>
      <c r="CF45" s="1056"/>
      <c r="CG45" s="1056"/>
      <c r="CH45" s="878"/>
      <c r="CI45" s="156"/>
      <c r="CJ45" s="102"/>
      <c r="CK45" s="878"/>
      <c r="CL45" s="156"/>
      <c r="CM45" s="205"/>
    </row>
    <row r="46" spans="2:91" s="116" customFormat="1" ht="15" hidden="1" customHeight="1" outlineLevel="1" x14ac:dyDescent="0.25">
      <c r="B46" s="116" t="s">
        <v>213</v>
      </c>
      <c r="E46" s="1045"/>
      <c r="F46" s="279" t="s">
        <v>206</v>
      </c>
      <c r="G46" s="280"/>
      <c r="H46" s="279" t="s">
        <v>211</v>
      </c>
      <c r="I46" s="280"/>
      <c r="J46" s="279" t="s">
        <v>216</v>
      </c>
      <c r="K46" s="280"/>
      <c r="L46" s="279" t="s">
        <v>205</v>
      </c>
      <c r="M46" s="280"/>
      <c r="N46" s="279" t="s">
        <v>214</v>
      </c>
      <c r="O46" s="280"/>
      <c r="P46" s="279" t="s">
        <v>209</v>
      </c>
      <c r="Q46" s="280"/>
      <c r="R46" s="279" t="s">
        <v>215</v>
      </c>
      <c r="S46" s="280"/>
      <c r="T46" s="279" t="s">
        <v>212</v>
      </c>
      <c r="U46" s="281"/>
      <c r="V46" s="966" t="s">
        <v>2674</v>
      </c>
      <c r="W46" s="967"/>
      <c r="X46" s="966" t="s">
        <v>2675</v>
      </c>
      <c r="Y46" s="967"/>
      <c r="Z46" s="458"/>
      <c r="AA46" s="279" t="s">
        <v>206</v>
      </c>
      <c r="AB46" s="280"/>
      <c r="AC46" s="279" t="s">
        <v>211</v>
      </c>
      <c r="AD46" s="280"/>
      <c r="AE46" s="279" t="s">
        <v>216</v>
      </c>
      <c r="AF46" s="280"/>
      <c r="AG46" s="279" t="s">
        <v>205</v>
      </c>
      <c r="AH46" s="280"/>
      <c r="AI46" s="279" t="s">
        <v>214</v>
      </c>
      <c r="AJ46" s="280"/>
      <c r="AK46" s="279" t="s">
        <v>209</v>
      </c>
      <c r="AL46" s="280"/>
      <c r="AM46" s="279" t="s">
        <v>215</v>
      </c>
      <c r="AN46" s="280"/>
      <c r="AO46" s="279" t="s">
        <v>212</v>
      </c>
      <c r="AP46" s="280"/>
      <c r="AQ46" s="971" t="s">
        <v>2674</v>
      </c>
      <c r="AR46" s="972"/>
      <c r="AS46" s="971" t="s">
        <v>2675</v>
      </c>
      <c r="AT46" s="972"/>
      <c r="AU46" s="107"/>
      <c r="AV46" s="1015"/>
      <c r="AW46" s="102"/>
      <c r="AX46" s="762" t="s">
        <v>221</v>
      </c>
      <c r="AY46" s="780" t="s">
        <v>23</v>
      </c>
      <c r="AZ46" s="762" t="s">
        <v>221</v>
      </c>
      <c r="BA46" s="780" t="s">
        <v>23</v>
      </c>
      <c r="BB46" s="762" t="s">
        <v>221</v>
      </c>
      <c r="BC46" s="780" t="s">
        <v>23</v>
      </c>
      <c r="BD46" s="762" t="s">
        <v>221</v>
      </c>
      <c r="BE46" s="780" t="s">
        <v>23</v>
      </c>
      <c r="BF46" s="896"/>
      <c r="BG46" s="762" t="s">
        <v>221</v>
      </c>
      <c r="BH46" s="780" t="s">
        <v>23</v>
      </c>
      <c r="BI46" s="762" t="s">
        <v>221</v>
      </c>
      <c r="BJ46" s="780" t="s">
        <v>23</v>
      </c>
      <c r="BK46" s="102"/>
      <c r="BL46" s="762" t="s">
        <v>221</v>
      </c>
      <c r="BM46" s="780" t="s">
        <v>23</v>
      </c>
      <c r="BN46" s="117"/>
      <c r="BO46" s="107"/>
      <c r="BP46" s="110"/>
      <c r="BQ46" s="110"/>
      <c r="BR46" s="156"/>
      <c r="BS46" s="156"/>
      <c r="BT46" s="110"/>
      <c r="BU46" s="887"/>
      <c r="BV46" s="107"/>
      <c r="BW46" s="156"/>
      <c r="BX46" s="156"/>
      <c r="BY46" s="156"/>
      <c r="BZ46" s="156"/>
      <c r="CA46" s="156"/>
      <c r="CB46" s="156"/>
      <c r="CC46" s="156"/>
      <c r="CD46" s="156"/>
      <c r="CE46" s="874"/>
      <c r="CF46" s="156"/>
      <c r="CG46" s="156"/>
      <c r="CH46" s="156"/>
      <c r="CI46" s="156"/>
      <c r="CJ46" s="102"/>
      <c r="CK46" s="156"/>
      <c r="CL46" s="156"/>
      <c r="CM46" s="205"/>
    </row>
    <row r="47" spans="2:91" s="116" customFormat="1" ht="15" hidden="1" customHeight="1" outlineLevel="1" x14ac:dyDescent="0.25">
      <c r="E47" s="1045"/>
      <c r="F47" s="143"/>
      <c r="G47" s="142"/>
      <c r="H47" s="143"/>
      <c r="I47" s="141"/>
      <c r="J47" s="143"/>
      <c r="K47" s="142"/>
      <c r="L47" s="143"/>
      <c r="M47" s="142"/>
      <c r="N47" s="143"/>
      <c r="O47" s="141"/>
      <c r="P47" s="143"/>
      <c r="Q47" s="141"/>
      <c r="R47" s="282"/>
      <c r="S47" s="142"/>
      <c r="T47" s="143"/>
      <c r="U47" s="782"/>
      <c r="V47" s="700"/>
      <c r="W47" s="781"/>
      <c r="X47" s="700"/>
      <c r="Y47" s="781"/>
      <c r="Z47" s="110"/>
      <c r="AA47" s="143"/>
      <c r="AB47" s="141"/>
      <c r="AC47" s="143"/>
      <c r="AD47" s="141"/>
      <c r="AE47" s="282"/>
      <c r="AF47" s="141"/>
      <c r="AG47" s="143"/>
      <c r="AH47" s="141"/>
      <c r="AI47" s="282"/>
      <c r="AJ47" s="141"/>
      <c r="AK47" s="143"/>
      <c r="AL47" s="141"/>
      <c r="AM47" s="143"/>
      <c r="AN47" s="141"/>
      <c r="AO47" s="143"/>
      <c r="AP47" s="141"/>
      <c r="AQ47" s="132"/>
      <c r="AR47" s="761"/>
      <c r="AS47" s="156"/>
      <c r="AT47" s="761"/>
      <c r="AU47" s="107"/>
      <c r="AV47" s="1015"/>
      <c r="AW47" s="102"/>
      <c r="AX47" s="700"/>
      <c r="AY47" s="781" t="str">
        <f>Index!$L$4</f>
        <v>€</v>
      </c>
      <c r="AZ47" s="700"/>
      <c r="BA47" s="781" t="str">
        <f>Index!$L$4</f>
        <v>€</v>
      </c>
      <c r="BB47" s="700"/>
      <c r="BC47" s="781" t="str">
        <f>Index!$L$4</f>
        <v>€</v>
      </c>
      <c r="BD47" s="700"/>
      <c r="BE47" s="781" t="str">
        <f>Index!$L$4</f>
        <v>€</v>
      </c>
      <c r="BF47" s="896"/>
      <c r="BG47" s="783">
        <v>1.0900000000000001</v>
      </c>
      <c r="BH47" s="781" t="str">
        <f>Index!$L$4</f>
        <v>€</v>
      </c>
      <c r="BI47" s="783">
        <v>1.07</v>
      </c>
      <c r="BJ47" s="781" t="str">
        <f>Index!$L$4</f>
        <v>€</v>
      </c>
      <c r="BK47" s="102"/>
      <c r="BL47" s="700"/>
      <c r="BM47" s="781" t="str">
        <f>Index!$L$4</f>
        <v>€</v>
      </c>
      <c r="BN47" s="117"/>
      <c r="BO47" s="107"/>
      <c r="BP47" s="110"/>
      <c r="BQ47" s="110"/>
      <c r="BR47" s="156"/>
      <c r="BS47" s="156"/>
      <c r="BT47" s="110"/>
      <c r="BU47" s="887"/>
      <c r="BV47" s="107"/>
      <c r="BW47" s="156"/>
      <c r="BX47" s="156"/>
      <c r="BY47" s="156"/>
      <c r="BZ47" s="156"/>
      <c r="CA47" s="156"/>
      <c r="CB47" s="156"/>
      <c r="CC47" s="156"/>
      <c r="CD47" s="156"/>
      <c r="CE47" s="874"/>
      <c r="CF47" s="297"/>
      <c r="CG47" s="156"/>
      <c r="CH47" s="297"/>
      <c r="CI47" s="156"/>
      <c r="CJ47" s="102"/>
      <c r="CK47" s="156"/>
      <c r="CL47" s="156"/>
      <c r="CM47" s="205"/>
    </row>
    <row r="48" spans="2:91" ht="12.75" hidden="1" customHeight="1" outlineLevel="1" x14ac:dyDescent="0.2">
      <c r="B48" s="269" t="s">
        <v>204</v>
      </c>
      <c r="C48" s="107">
        <f>16/10</f>
        <v>1.6</v>
      </c>
      <c r="E48" s="1045"/>
      <c r="F48" s="564">
        <v>426.6</v>
      </c>
      <c r="G48" s="643" t="s">
        <v>207</v>
      </c>
      <c r="H48" s="564">
        <f>ROUND(F48/$C48,0)</f>
        <v>267</v>
      </c>
      <c r="I48" s="565" t="s">
        <v>207</v>
      </c>
      <c r="J48" s="658" t="str">
        <f>H48&amp;" x "&amp;F48</f>
        <v>267 x 426.6</v>
      </c>
      <c r="K48" s="643" t="s">
        <v>207</v>
      </c>
      <c r="L48" s="564">
        <f>F48+(2*P48)</f>
        <v>436.6</v>
      </c>
      <c r="M48" s="643" t="s">
        <v>207</v>
      </c>
      <c r="N48" s="564">
        <f>H48+P48+R48</f>
        <v>302</v>
      </c>
      <c r="O48" s="565" t="s">
        <v>207</v>
      </c>
      <c r="P48" s="564">
        <v>5</v>
      </c>
      <c r="Q48" s="565" t="s">
        <v>207</v>
      </c>
      <c r="R48" s="643">
        <v>30</v>
      </c>
      <c r="S48" s="643" t="s">
        <v>207</v>
      </c>
      <c r="T48" s="311">
        <f>ROUND(SQRT((F48^2)+(H48^2)),0)</f>
        <v>503</v>
      </c>
      <c r="U48" s="312" t="s">
        <v>207</v>
      </c>
      <c r="V48" s="165"/>
      <c r="W48" s="166"/>
      <c r="X48" s="165"/>
      <c r="Y48" s="166"/>
      <c r="Z48" s="2"/>
      <c r="AA48" s="196">
        <f>ROUND(F48/$B$2,1)</f>
        <v>168</v>
      </c>
      <c r="AB48" s="197" t="s">
        <v>208</v>
      </c>
      <c r="AC48" s="196">
        <f>ROUND(H48/$B$2,1)</f>
        <v>105.1</v>
      </c>
      <c r="AD48" s="197" t="s">
        <v>208</v>
      </c>
      <c r="AE48" s="170" t="str">
        <f>AC48&amp;" x "&amp;AA48</f>
        <v>105.1 x 168</v>
      </c>
      <c r="AF48" s="197" t="s">
        <v>208</v>
      </c>
      <c r="AG48" s="196">
        <f>ROUND(L48/$B$2,1)</f>
        <v>171.9</v>
      </c>
      <c r="AH48" s="197" t="s">
        <v>208</v>
      </c>
      <c r="AI48" s="216">
        <f>ROUND(N48/$B$2,1)</f>
        <v>118.9</v>
      </c>
      <c r="AJ48" s="197" t="s">
        <v>208</v>
      </c>
      <c r="AK48" s="196">
        <f>ROUND(P48/$B$2,1)</f>
        <v>2</v>
      </c>
      <c r="AL48" s="197" t="s">
        <v>208</v>
      </c>
      <c r="AM48" s="218">
        <f>ROUND(R48/$B$2,1)</f>
        <v>11.8</v>
      </c>
      <c r="AN48" s="197" t="s">
        <v>208</v>
      </c>
      <c r="AO48" s="178">
        <f>ROUND(SQRT((AA48^2)+(AC48^2)),0)</f>
        <v>198</v>
      </c>
      <c r="AP48" s="179" t="s">
        <v>208</v>
      </c>
      <c r="AQ48" s="165"/>
      <c r="AR48" s="166"/>
      <c r="AS48" s="167"/>
      <c r="AT48" s="166"/>
      <c r="AU48" s="215"/>
      <c r="AV48" s="1015"/>
      <c r="AW48" s="102"/>
      <c r="AX48" s="171" t="s">
        <v>5958</v>
      </c>
      <c r="AY48" s="172">
        <f>IF(Index!$L$4="€",VLOOKUP(AX48,ERP!$A:$CL,5,0),IF(Index!$L$4="$",VLOOKUP(AX48,ERP!$A:$CL,7,0),IF(Index!$L$4="CHF",VLOOKUP(AX48,ERP!$A:$CL,9,0),IF(Index!$L$4="£",VLOOKUP(AX48,ERP!$A:$CL,11,0),""))))</f>
        <v>9635</v>
      </c>
      <c r="AZ48" s="171" t="s">
        <v>5959</v>
      </c>
      <c r="BA48" s="172">
        <f>IF(Index!$L$4="€",VLOOKUP(AZ48,ERP!$A:$CL,5,0),IF(Index!$L$4="$",VLOOKUP(AZ48,ERP!$A:$CL,7,0),IF(Index!$L$4="CHF",VLOOKUP(AZ48,ERP!$A:$CL,9,0),IF(Index!$L$4="£",VLOOKUP(AZ48,ERP!$A:$CL,11,0),""))))</f>
        <v>9635</v>
      </c>
      <c r="BB48" s="171" t="s">
        <v>5960</v>
      </c>
      <c r="BC48" s="172">
        <f>BA48</f>
        <v>9635</v>
      </c>
      <c r="BD48" s="171" t="s">
        <v>5961</v>
      </c>
      <c r="BE48" s="172">
        <f>IF(Index!$L$4="€",VLOOKUP(BD48,ERP!$A:$CL,5,0),IF(Index!$L$4="$",VLOOKUP(BD48,ERP!$A:$CL,7,0),IF(Index!$L$4="CHF",VLOOKUP(BD48,ERP!$A:$CL,9,0),IF(Index!$L$4="£",VLOOKUP(BD48,ERP!$A:$CL,11,0),""))))</f>
        <v>9635</v>
      </c>
      <c r="BF48" s="896"/>
      <c r="BG48" s="171"/>
      <c r="BH48" s="172"/>
      <c r="BI48" s="171" t="s">
        <v>5962</v>
      </c>
      <c r="BJ48" s="172">
        <f>IF(Index!$L$4="€",VLOOKUP(BI48,ERP!$A:$CL,5,0),IF(Index!$L$4="$",VLOOKUP(BI48,ERP!$A:$CL,7,0),IF(Index!$L$4="CHF",VLOOKUP(BI48,ERP!$A:$CL,9,0),IF(Index!$L$4="£",VLOOKUP(BI48,ERP!$A:$CL,11,0),""))))</f>
        <v>9635</v>
      </c>
      <c r="BK48" s="102"/>
      <c r="BL48" s="171" t="s">
        <v>5963</v>
      </c>
      <c r="BM48" s="172">
        <f>IF(Index!$L$4="€",VLOOKUP(BL48,ERP!$A:$CL,5,0),IF(Index!$L$4="$",VLOOKUP(BL48,ERP!$A:$CL,7,0),IF(Index!$L$4="CHF",VLOOKUP(BL48,ERP!$A:$CL,9,0),IF(Index!$L$4="£",VLOOKUP(BL48,ERP!$A:$CL,11,0),""))))</f>
        <v>8190</v>
      </c>
      <c r="BN48" s="150"/>
      <c r="BP48" s="110"/>
      <c r="BQ48" s="110"/>
      <c r="BR48" s="110"/>
      <c r="BS48" s="150"/>
      <c r="BT48" s="110"/>
      <c r="BU48" s="887"/>
      <c r="BW48" s="156"/>
      <c r="BX48" s="150"/>
      <c r="BY48" s="156"/>
      <c r="BZ48" s="150"/>
      <c r="CA48" s="156"/>
      <c r="CB48" s="150"/>
      <c r="CC48" s="156"/>
      <c r="CD48" s="150"/>
      <c r="CE48" s="874"/>
      <c r="CF48" s="156"/>
      <c r="CG48" s="150"/>
      <c r="CH48" s="156"/>
      <c r="CI48" s="157"/>
      <c r="CJ48" s="102"/>
      <c r="CK48" s="156"/>
      <c r="CL48" s="150"/>
      <c r="CM48" s="205"/>
    </row>
    <row r="49" spans="2:91" ht="12.75" hidden="1" customHeight="1" outlineLevel="1" x14ac:dyDescent="0.2">
      <c r="B49" s="269" t="s">
        <v>204</v>
      </c>
      <c r="C49" s="107">
        <f>16/10</f>
        <v>1.6</v>
      </c>
      <c r="E49" s="1045"/>
      <c r="F49" s="863">
        <v>447</v>
      </c>
      <c r="G49" s="358" t="s">
        <v>207</v>
      </c>
      <c r="H49" s="863">
        <f>ROUND(F49/$C49,0)</f>
        <v>279</v>
      </c>
      <c r="I49" s="864" t="s">
        <v>207</v>
      </c>
      <c r="J49" s="865" t="str">
        <f>H49&amp;" x "&amp;F49</f>
        <v>279 x 447</v>
      </c>
      <c r="K49" s="358" t="s">
        <v>207</v>
      </c>
      <c r="L49" s="863">
        <f>F49+(2*P49)</f>
        <v>457</v>
      </c>
      <c r="M49" s="358" t="s">
        <v>207</v>
      </c>
      <c r="N49" s="863">
        <f>H49+P49+R49</f>
        <v>314</v>
      </c>
      <c r="O49" s="864" t="s">
        <v>207</v>
      </c>
      <c r="P49" s="863">
        <v>5</v>
      </c>
      <c r="Q49" s="864" t="s">
        <v>207</v>
      </c>
      <c r="R49" s="358">
        <v>30</v>
      </c>
      <c r="S49" s="358" t="s">
        <v>207</v>
      </c>
      <c r="T49" s="355">
        <f>ROUND(SQRT((F49^2)+(H49^2)),0)</f>
        <v>527</v>
      </c>
      <c r="U49" s="356" t="s">
        <v>207</v>
      </c>
      <c r="V49" s="130"/>
      <c r="W49" s="122"/>
      <c r="X49" s="130"/>
      <c r="Y49" s="122"/>
      <c r="Z49" s="338"/>
      <c r="AA49" s="153">
        <f>ROUND(F49/$B$2,1)</f>
        <v>176</v>
      </c>
      <c r="AB49" s="151" t="s">
        <v>208</v>
      </c>
      <c r="AC49" s="153">
        <f>ROUND(H49/$B$2,1)</f>
        <v>109.8</v>
      </c>
      <c r="AD49" s="151" t="s">
        <v>208</v>
      </c>
      <c r="AE49" s="131" t="str">
        <f>AC49&amp;" x "&amp;AA49</f>
        <v>109.8 x 176</v>
      </c>
      <c r="AF49" s="151" t="s">
        <v>208</v>
      </c>
      <c r="AG49" s="153">
        <f>ROUND(L49/$B$2,1)</f>
        <v>179.9</v>
      </c>
      <c r="AH49" s="151" t="s">
        <v>208</v>
      </c>
      <c r="AI49" s="107">
        <f>ROUND(N49/$B$2,1)</f>
        <v>123.6</v>
      </c>
      <c r="AJ49" s="151" t="s">
        <v>208</v>
      </c>
      <c r="AK49" s="153">
        <f>ROUND(P49/$B$2,1)</f>
        <v>2</v>
      </c>
      <c r="AL49" s="151" t="s">
        <v>208</v>
      </c>
      <c r="AM49" s="698">
        <f>ROUND(R49/$B$2,1)</f>
        <v>11.8</v>
      </c>
      <c r="AN49" s="151" t="s">
        <v>208</v>
      </c>
      <c r="AO49" s="130">
        <f>ROUND(SQRT((AA49^2)+(AC49^2)),0)</f>
        <v>207</v>
      </c>
      <c r="AP49" s="122" t="s">
        <v>208</v>
      </c>
      <c r="AQ49" s="130"/>
      <c r="AR49" s="122"/>
      <c r="AS49" s="110"/>
      <c r="AT49" s="122"/>
      <c r="AU49" s="215"/>
      <c r="AV49" s="1015"/>
      <c r="AW49" s="102"/>
      <c r="AX49" s="132" t="s">
        <v>5964</v>
      </c>
      <c r="AY49" s="126">
        <f>IF(Index!$L$4="€",VLOOKUP(AX49,ERP!$A:$CL,5,0),IF(Index!$L$4="$",VLOOKUP(AX49,ERP!$A:$CL,7,0),IF(Index!$L$4="CHF",VLOOKUP(AX49,ERP!$A:$CL,9,0),IF(Index!$L$4="£",VLOOKUP(AX49,ERP!$A:$CL,11,0),""))))</f>
        <v>10839</v>
      </c>
      <c r="AZ49" s="132" t="s">
        <v>5965</v>
      </c>
      <c r="BA49" s="126">
        <f>IF(Index!$L$4="€",VLOOKUP(AZ49,ERP!$A:$CL,5,0),IF(Index!$L$4="$",VLOOKUP(AZ49,ERP!$A:$CL,7,0),IF(Index!$L$4="CHF",VLOOKUP(AZ49,ERP!$A:$CL,9,0),IF(Index!$L$4="£",VLOOKUP(AZ49,ERP!$A:$CL,11,0),""))))</f>
        <v>10839</v>
      </c>
      <c r="BB49" s="132" t="s">
        <v>5966</v>
      </c>
      <c r="BC49" s="126">
        <f>BA49</f>
        <v>10839</v>
      </c>
      <c r="BD49" s="132" t="s">
        <v>5967</v>
      </c>
      <c r="BE49" s="126">
        <f>IF(Index!$L$4="€",VLOOKUP(BD49,ERP!$A:$CL,5,0),IF(Index!$L$4="$",VLOOKUP(BD49,ERP!$A:$CL,7,0),IF(Index!$L$4="CHF",VLOOKUP(BD49,ERP!$A:$CL,9,0),IF(Index!$L$4="£",VLOOKUP(BD49,ERP!$A:$CL,11,0),""))))</f>
        <v>10839</v>
      </c>
      <c r="BF49" s="896"/>
      <c r="BG49" s="132"/>
      <c r="BH49" s="126"/>
      <c r="BI49" s="132" t="s">
        <v>5968</v>
      </c>
      <c r="BJ49" s="126">
        <f>IF(Index!$L$4="€",VLOOKUP(BI49,ERP!$A:$CL,5,0),IF(Index!$L$4="$",VLOOKUP(BI49,ERP!$A:$CL,7,0),IF(Index!$L$4="CHF",VLOOKUP(BI49,ERP!$A:$CL,9,0),IF(Index!$L$4="£",VLOOKUP(BI49,ERP!$A:$CL,11,0),""))))</f>
        <v>10839</v>
      </c>
      <c r="BK49" s="102"/>
      <c r="BL49" s="132" t="s">
        <v>5969</v>
      </c>
      <c r="BM49" s="126">
        <f>IF(Index!$L$4="€",VLOOKUP(BL49,ERP!$A:$CL,5,0),IF(Index!$L$4="$",VLOOKUP(BL49,ERP!$A:$CL,7,0),IF(Index!$L$4="CHF",VLOOKUP(BL49,ERP!$A:$CL,9,0),IF(Index!$L$4="£",VLOOKUP(BL49,ERP!$A:$CL,11,0),""))))</f>
        <v>9213</v>
      </c>
      <c r="BN49" s="150"/>
      <c r="BP49" s="110"/>
      <c r="BQ49" s="110"/>
      <c r="BR49" s="110"/>
      <c r="BS49" s="150"/>
      <c r="BT49" s="110"/>
      <c r="BU49" s="887"/>
      <c r="BW49" s="156"/>
      <c r="BX49" s="150"/>
      <c r="BY49" s="156"/>
      <c r="BZ49" s="150"/>
      <c r="CA49" s="156"/>
      <c r="CB49" s="150"/>
      <c r="CC49" s="156"/>
      <c r="CD49" s="150"/>
      <c r="CE49" s="874"/>
      <c r="CF49" s="156"/>
      <c r="CG49" s="150"/>
      <c r="CH49" s="156"/>
      <c r="CI49" s="157"/>
      <c r="CJ49" s="102"/>
      <c r="CK49" s="156"/>
      <c r="CL49" s="150"/>
      <c r="CM49" s="205"/>
    </row>
    <row r="50" spans="2:91" ht="12.75" hidden="1" customHeight="1" outlineLevel="1" x14ac:dyDescent="0.2">
      <c r="B50" s="269" t="s">
        <v>204</v>
      </c>
      <c r="C50" s="107">
        <f>16/10</f>
        <v>1.6</v>
      </c>
      <c r="E50" s="1046"/>
      <c r="F50" s="570">
        <v>487.8</v>
      </c>
      <c r="G50" s="656" t="s">
        <v>207</v>
      </c>
      <c r="H50" s="570">
        <f>ROUND(F50/$C50,0)</f>
        <v>305</v>
      </c>
      <c r="I50" s="571" t="s">
        <v>207</v>
      </c>
      <c r="J50" s="657" t="str">
        <f>H50&amp;" x "&amp;F50</f>
        <v>305 x 487.8</v>
      </c>
      <c r="K50" s="656" t="s">
        <v>207</v>
      </c>
      <c r="L50" s="570">
        <f>F50+(2*P50)</f>
        <v>497.8</v>
      </c>
      <c r="M50" s="656" t="s">
        <v>207</v>
      </c>
      <c r="N50" s="570">
        <f>H50+P50+R50</f>
        <v>340</v>
      </c>
      <c r="O50" s="571" t="s">
        <v>207</v>
      </c>
      <c r="P50" s="570">
        <v>5</v>
      </c>
      <c r="Q50" s="571" t="s">
        <v>207</v>
      </c>
      <c r="R50" s="656">
        <v>30</v>
      </c>
      <c r="S50" s="656" t="s">
        <v>207</v>
      </c>
      <c r="T50" s="378">
        <f>ROUND(SQRT((F50^2)+(H50^2)),0)</f>
        <v>575</v>
      </c>
      <c r="U50" s="379" t="s">
        <v>207</v>
      </c>
      <c r="V50" s="185"/>
      <c r="W50" s="186"/>
      <c r="X50" s="185"/>
      <c r="Y50" s="186"/>
      <c r="Z50" s="308"/>
      <c r="AA50" s="192">
        <f>ROUND(F50/$B$2,1)</f>
        <v>192</v>
      </c>
      <c r="AB50" s="193" t="s">
        <v>208</v>
      </c>
      <c r="AC50" s="192">
        <f>ROUND(H50/$B$2,1)</f>
        <v>120.1</v>
      </c>
      <c r="AD50" s="193" t="s">
        <v>208</v>
      </c>
      <c r="AE50" s="189" t="str">
        <f>AC50&amp;" x "&amp;AA50</f>
        <v>120.1 x 192</v>
      </c>
      <c r="AF50" s="193" t="s">
        <v>208</v>
      </c>
      <c r="AG50" s="192">
        <f>ROUND(L50/$B$2,1)</f>
        <v>196</v>
      </c>
      <c r="AH50" s="193" t="s">
        <v>208</v>
      </c>
      <c r="AI50" s="219">
        <f>ROUND(N50/$B$2,1)</f>
        <v>133.9</v>
      </c>
      <c r="AJ50" s="193" t="s">
        <v>208</v>
      </c>
      <c r="AK50" s="192">
        <f>ROUND(P50/$B$2,1)</f>
        <v>2</v>
      </c>
      <c r="AL50" s="193" t="s">
        <v>208</v>
      </c>
      <c r="AM50" s="220">
        <f>ROUND(R50/$B$2,1)</f>
        <v>11.8</v>
      </c>
      <c r="AN50" s="193" t="s">
        <v>208</v>
      </c>
      <c r="AO50" s="185">
        <f>ROUND(SQRT((AA50^2)+(AC50^2)),0)</f>
        <v>226</v>
      </c>
      <c r="AP50" s="186" t="s">
        <v>208</v>
      </c>
      <c r="AQ50" s="185"/>
      <c r="AR50" s="186"/>
      <c r="AS50" s="187"/>
      <c r="AT50" s="186"/>
      <c r="AU50" s="215"/>
      <c r="AV50" s="1016"/>
      <c r="AW50" s="102"/>
      <c r="AX50" s="190" t="s">
        <v>5970</v>
      </c>
      <c r="AY50" s="191">
        <f>IF(Index!$L$4="€",VLOOKUP(AX50,ERP!$A:$CL,5,0),IF(Index!$L$4="$",VLOOKUP(AX50,ERP!$A:$CL,7,0),IF(Index!$L$4="CHF",VLOOKUP(AX50,ERP!$A:$CL,9,0),IF(Index!$L$4="£",VLOOKUP(AX50,ERP!$A:$CL,11,0),""))))</f>
        <v>12044</v>
      </c>
      <c r="AZ50" s="190" t="s">
        <v>5971</v>
      </c>
      <c r="BA50" s="191">
        <f>IF(Index!$L$4="€",VLOOKUP(AZ50,ERP!$A:$CL,5,0),IF(Index!$L$4="$",VLOOKUP(AZ50,ERP!$A:$CL,7,0),IF(Index!$L$4="CHF",VLOOKUP(AZ50,ERP!$A:$CL,9,0),IF(Index!$L$4="£",VLOOKUP(AZ50,ERP!$A:$CL,11,0),""))))</f>
        <v>12044</v>
      </c>
      <c r="BB50" s="190" t="s">
        <v>5972</v>
      </c>
      <c r="BC50" s="191">
        <f>BA50</f>
        <v>12044</v>
      </c>
      <c r="BD50" s="190" t="s">
        <v>5973</v>
      </c>
      <c r="BE50" s="191">
        <f>IF(Index!$L$4="€",VLOOKUP(BD50,ERP!$A:$CL,5,0),IF(Index!$L$4="$",VLOOKUP(BD50,ERP!$A:$CL,7,0),IF(Index!$L$4="CHF",VLOOKUP(BD50,ERP!$A:$CL,9,0),IF(Index!$L$4="£",VLOOKUP(BD50,ERP!$A:$CL,11,0),""))))</f>
        <v>12044</v>
      </c>
      <c r="BF50" s="896"/>
      <c r="BG50" s="190"/>
      <c r="BH50" s="191"/>
      <c r="BI50" s="190" t="s">
        <v>5974</v>
      </c>
      <c r="BJ50" s="191">
        <f>IF(Index!$L$4="€",VLOOKUP(BI50,ERP!$A:$CL,5,0),IF(Index!$L$4="$",VLOOKUP(BI50,ERP!$A:$CL,7,0),IF(Index!$L$4="CHF",VLOOKUP(BI50,ERP!$A:$CL,9,0),IF(Index!$L$4="£",VLOOKUP(BI50,ERP!$A:$CL,11,0),""))))</f>
        <v>12044</v>
      </c>
      <c r="BK50" s="102"/>
      <c r="BL50" s="190" t="s">
        <v>5975</v>
      </c>
      <c r="BM50" s="191">
        <f>IF(Index!$L$4="€",VLOOKUP(BL50,ERP!$A:$CL,5,0),IF(Index!$L$4="$",VLOOKUP(BL50,ERP!$A:$CL,7,0),IF(Index!$L$4="CHF",VLOOKUP(BL50,ERP!$A:$CL,9,0),IF(Index!$L$4="£",VLOOKUP(BL50,ERP!$A:$CL,11,0),""))))</f>
        <v>10236</v>
      </c>
      <c r="BN50" s="150"/>
      <c r="BP50" s="110"/>
      <c r="BQ50" s="110"/>
      <c r="BR50" s="110"/>
      <c r="BS50" s="150"/>
      <c r="BT50" s="110"/>
      <c r="BU50" s="887"/>
      <c r="BW50" s="156"/>
      <c r="BX50" s="150"/>
      <c r="BY50" s="156"/>
      <c r="BZ50" s="150"/>
      <c r="CA50" s="156"/>
      <c r="CB50" s="150"/>
      <c r="CC50" s="156"/>
      <c r="CD50" s="150"/>
      <c r="CE50" s="874"/>
      <c r="CF50" s="156"/>
      <c r="CG50" s="150"/>
      <c r="CH50" s="156"/>
      <c r="CI50" s="157"/>
      <c r="CJ50" s="102"/>
      <c r="CK50" s="156"/>
      <c r="CL50" s="150"/>
      <c r="CM50" s="205"/>
    </row>
    <row r="51" spans="2:91" ht="29.25" customHeight="1" collapsed="1" x14ac:dyDescent="0.25">
      <c r="AV51" s="102"/>
      <c r="AW51" s="102"/>
      <c r="AX51" s="148"/>
      <c r="AY51" s="102"/>
      <c r="AZ51" s="148"/>
      <c r="BA51" s="102"/>
      <c r="BB51" s="148"/>
      <c r="BC51" s="102"/>
      <c r="BD51" s="148"/>
      <c r="BE51" s="102"/>
      <c r="BF51" s="115"/>
      <c r="BG51" s="125"/>
      <c r="BH51" s="125"/>
      <c r="BI51" s="125"/>
      <c r="BJ51" s="125"/>
      <c r="BK51" s="102"/>
      <c r="BL51" s="125"/>
      <c r="BM51" s="125"/>
      <c r="BN51" s="125"/>
      <c r="BU51" s="102"/>
    </row>
    <row r="52" spans="2:91" ht="65.25" customHeight="1" x14ac:dyDescent="0.25">
      <c r="F52" s="1009"/>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0"/>
      <c r="AD52" s="1010"/>
      <c r="AE52" s="1010"/>
      <c r="AF52" s="1010"/>
      <c r="AG52" s="1010"/>
      <c r="AH52" s="1010"/>
      <c r="AI52" s="1010"/>
      <c r="AJ52" s="1010"/>
      <c r="AK52" s="1010"/>
      <c r="AL52" s="1010"/>
      <c r="AM52" s="1010"/>
      <c r="AN52" s="1010"/>
      <c r="AO52" s="1010"/>
      <c r="AP52" s="1010"/>
      <c r="AQ52" s="1010"/>
      <c r="AR52" s="1010"/>
      <c r="AS52" s="1010"/>
      <c r="AT52" s="1011"/>
      <c r="AU52" s="215"/>
      <c r="AV52" s="203"/>
      <c r="AW52" s="102"/>
      <c r="AX52" s="1005" t="s">
        <v>256</v>
      </c>
      <c r="AY52" s="1012"/>
      <c r="AZ52" s="1012"/>
      <c r="BA52" s="1012"/>
      <c r="BB52" s="1012"/>
      <c r="BC52" s="1012"/>
      <c r="BD52" s="1012"/>
      <c r="BE52" s="1008"/>
      <c r="BF52" s="895"/>
      <c r="BG52" s="1005" t="s">
        <v>2678</v>
      </c>
      <c r="BH52" s="1008"/>
      <c r="BI52" s="1005" t="s">
        <v>2677</v>
      </c>
      <c r="BJ52" s="1008"/>
      <c r="BK52" s="822"/>
      <c r="BL52" s="1005" t="s">
        <v>231</v>
      </c>
      <c r="BM52" s="1008"/>
      <c r="BN52" s="102"/>
      <c r="BP52" s="110"/>
      <c r="BT52" s="110"/>
      <c r="BU52" s="203"/>
      <c r="BW52" s="1005" t="s">
        <v>256</v>
      </c>
      <c r="BX52" s="1012"/>
      <c r="BY52" s="1012"/>
      <c r="BZ52" s="1012"/>
      <c r="CA52" s="1012"/>
      <c r="CB52" s="1012"/>
      <c r="CC52" s="1012"/>
      <c r="CD52" s="1008"/>
      <c r="CE52" s="895"/>
      <c r="CF52" s="1005" t="s">
        <v>2678</v>
      </c>
      <c r="CG52" s="1008"/>
      <c r="CH52" s="1005" t="s">
        <v>2677</v>
      </c>
      <c r="CI52" s="1008"/>
      <c r="CJ52" s="102"/>
      <c r="CK52" s="1005" t="s">
        <v>231</v>
      </c>
      <c r="CL52" s="1008"/>
      <c r="CM52" s="205"/>
    </row>
    <row r="53" spans="2:91" ht="25.5" customHeight="1" x14ac:dyDescent="0.25">
      <c r="F53" s="962" t="s">
        <v>2691</v>
      </c>
      <c r="G53" s="963"/>
      <c r="H53" s="963"/>
      <c r="I53" s="963"/>
      <c r="J53" s="963"/>
      <c r="K53" s="963"/>
      <c r="L53" s="963"/>
      <c r="M53" s="963"/>
      <c r="N53" s="963"/>
      <c r="O53" s="963"/>
      <c r="P53" s="963"/>
      <c r="Q53" s="963"/>
      <c r="R53" s="963"/>
      <c r="S53" s="963"/>
      <c r="T53" s="963"/>
      <c r="U53" s="963"/>
      <c r="V53" s="963"/>
      <c r="W53" s="963"/>
      <c r="X53" s="963"/>
      <c r="Y53" s="963"/>
      <c r="Z53" s="963"/>
      <c r="AA53" s="963"/>
      <c r="AB53" s="963"/>
      <c r="AC53" s="963"/>
      <c r="AD53" s="963"/>
      <c r="AE53" s="963"/>
      <c r="AF53" s="963"/>
      <c r="AG53" s="963"/>
      <c r="AH53" s="963"/>
      <c r="AI53" s="963"/>
      <c r="AJ53" s="963"/>
      <c r="AK53" s="963"/>
      <c r="AL53" s="963"/>
      <c r="AM53" s="963"/>
      <c r="AN53" s="963"/>
      <c r="AO53" s="963"/>
      <c r="AP53" s="963"/>
      <c r="AQ53" s="963"/>
      <c r="AR53" s="963"/>
      <c r="AS53" s="963"/>
      <c r="AT53" s="964"/>
      <c r="AU53" s="215"/>
      <c r="AV53" s="960" t="s">
        <v>229</v>
      </c>
      <c r="AW53" s="102"/>
      <c r="AX53" s="1003" t="s">
        <v>218</v>
      </c>
      <c r="AY53" s="1013"/>
      <c r="AZ53" s="1003" t="s">
        <v>219</v>
      </c>
      <c r="BA53" s="1004"/>
      <c r="BB53" s="1003" t="s">
        <v>219</v>
      </c>
      <c r="BC53" s="1004"/>
      <c r="BD53" s="1003" t="s">
        <v>220</v>
      </c>
      <c r="BE53" s="1013"/>
      <c r="BF53" s="896"/>
      <c r="BG53" s="948" t="s">
        <v>252</v>
      </c>
      <c r="BH53" s="949"/>
      <c r="BI53" s="948" t="s">
        <v>2975</v>
      </c>
      <c r="BJ53" s="949"/>
      <c r="BK53" s="102"/>
      <c r="BL53" s="948" t="s">
        <v>2973</v>
      </c>
      <c r="BM53" s="949"/>
      <c r="BN53" s="102"/>
      <c r="BO53" s="395"/>
      <c r="BP53" s="110"/>
      <c r="BQ53" s="957" t="s">
        <v>2691</v>
      </c>
      <c r="BR53" s="958"/>
      <c r="BS53" s="959"/>
      <c r="BT53" s="110"/>
      <c r="BU53" s="960" t="s">
        <v>229</v>
      </c>
      <c r="BW53" s="948" t="s">
        <v>218</v>
      </c>
      <c r="BX53" s="949"/>
      <c r="BY53" s="1003" t="s">
        <v>219</v>
      </c>
      <c r="BZ53" s="1004"/>
      <c r="CA53" s="1003" t="s">
        <v>219</v>
      </c>
      <c r="CB53" s="1004"/>
      <c r="CC53" s="1003" t="s">
        <v>220</v>
      </c>
      <c r="CD53" s="1013"/>
      <c r="CE53" s="896"/>
      <c r="CF53" s="948" t="s">
        <v>252</v>
      </c>
      <c r="CG53" s="949"/>
      <c r="CH53" s="948" t="s">
        <v>2975</v>
      </c>
      <c r="CI53" s="949"/>
      <c r="CJ53" s="102"/>
      <c r="CK53" s="948" t="s">
        <v>2973</v>
      </c>
      <c r="CL53" s="949"/>
      <c r="CM53" s="205"/>
    </row>
    <row r="54" spans="2:91" s="116" customFormat="1" ht="40.5" customHeight="1" x14ac:dyDescent="0.25">
      <c r="F54" s="1066"/>
      <c r="G54" s="1067"/>
      <c r="H54" s="1067"/>
      <c r="I54" s="1067"/>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8"/>
      <c r="AU54" s="230"/>
      <c r="AV54" s="961"/>
      <c r="AW54" s="117"/>
      <c r="AX54" s="160"/>
      <c r="AY54" s="162"/>
      <c r="AZ54" s="160"/>
      <c r="BA54" s="161"/>
      <c r="BB54" s="954" t="s">
        <v>217</v>
      </c>
      <c r="BC54" s="1002"/>
      <c r="BD54" s="160"/>
      <c r="BE54" s="162"/>
      <c r="BF54" s="896"/>
      <c r="BG54" s="1054" t="s">
        <v>236</v>
      </c>
      <c r="BH54" s="1055"/>
      <c r="BI54" s="163"/>
      <c r="BJ54" s="164"/>
      <c r="BK54" s="102"/>
      <c r="BL54" s="163"/>
      <c r="BM54" s="164"/>
      <c r="BN54" s="102"/>
      <c r="BO54" s="107"/>
      <c r="BP54" s="110"/>
      <c r="BQ54" s="118"/>
      <c r="BR54" s="119"/>
      <c r="BS54" s="120"/>
      <c r="BT54" s="110"/>
      <c r="BU54" s="961"/>
      <c r="BV54" s="107"/>
      <c r="BW54" s="160"/>
      <c r="BX54" s="162"/>
      <c r="BY54" s="160"/>
      <c r="BZ54" s="161"/>
      <c r="CA54" s="954" t="s">
        <v>217</v>
      </c>
      <c r="CB54" s="1002"/>
      <c r="CC54" s="160"/>
      <c r="CD54" s="162"/>
      <c r="CE54" s="896"/>
      <c r="CF54" s="1054" t="s">
        <v>236</v>
      </c>
      <c r="CG54" s="1055"/>
      <c r="CH54" s="163"/>
      <c r="CI54" s="164"/>
      <c r="CJ54" s="102"/>
      <c r="CK54" s="163"/>
      <c r="CL54" s="164"/>
      <c r="CM54" s="205"/>
    </row>
    <row r="55" spans="2:91" s="116" customFormat="1" ht="15" customHeight="1" x14ac:dyDescent="0.25">
      <c r="B55" s="116" t="s">
        <v>213</v>
      </c>
      <c r="F55" s="121" t="s">
        <v>206</v>
      </c>
      <c r="G55" s="122"/>
      <c r="H55" s="121" t="s">
        <v>211</v>
      </c>
      <c r="I55" s="122"/>
      <c r="J55" s="121" t="s">
        <v>216</v>
      </c>
      <c r="K55" s="122"/>
      <c r="L55" s="121" t="s">
        <v>205</v>
      </c>
      <c r="M55" s="122"/>
      <c r="N55" s="121" t="s">
        <v>214</v>
      </c>
      <c r="O55" s="122"/>
      <c r="P55" s="121" t="s">
        <v>209</v>
      </c>
      <c r="Q55" s="122"/>
      <c r="R55" s="121" t="s">
        <v>215</v>
      </c>
      <c r="S55" s="122"/>
      <c r="T55" s="121" t="s">
        <v>212</v>
      </c>
      <c r="U55" s="123"/>
      <c r="V55" s="971" t="s">
        <v>2674</v>
      </c>
      <c r="W55" s="972"/>
      <c r="X55" s="971" t="s">
        <v>2675</v>
      </c>
      <c r="Y55" s="972"/>
      <c r="Z55" s="110"/>
      <c r="AA55" s="121" t="s">
        <v>211</v>
      </c>
      <c r="AB55" s="122"/>
      <c r="AC55" s="121" t="s">
        <v>211</v>
      </c>
      <c r="AD55" s="122"/>
      <c r="AE55" s="121" t="s">
        <v>216</v>
      </c>
      <c r="AF55" s="122"/>
      <c r="AG55" s="121" t="s">
        <v>205</v>
      </c>
      <c r="AH55" s="122"/>
      <c r="AI55" s="121" t="s">
        <v>214</v>
      </c>
      <c r="AJ55" s="122"/>
      <c r="AK55" s="121" t="s">
        <v>209</v>
      </c>
      <c r="AL55" s="122"/>
      <c r="AM55" s="121" t="s">
        <v>215</v>
      </c>
      <c r="AN55" s="122"/>
      <c r="AO55" s="121" t="s">
        <v>212</v>
      </c>
      <c r="AP55" s="122"/>
      <c r="AQ55" s="971" t="s">
        <v>2674</v>
      </c>
      <c r="AR55" s="972"/>
      <c r="AS55" s="971" t="s">
        <v>2675</v>
      </c>
      <c r="AT55" s="972"/>
      <c r="AV55" s="961"/>
      <c r="AW55" s="117"/>
      <c r="AX55" s="762" t="s">
        <v>221</v>
      </c>
      <c r="AY55" s="780" t="s">
        <v>23</v>
      </c>
      <c r="AZ55" s="762" t="s">
        <v>221</v>
      </c>
      <c r="BA55" s="780" t="s">
        <v>23</v>
      </c>
      <c r="BB55" s="762" t="s">
        <v>221</v>
      </c>
      <c r="BC55" s="780" t="s">
        <v>23</v>
      </c>
      <c r="BD55" s="762" t="s">
        <v>221</v>
      </c>
      <c r="BE55" s="780" t="s">
        <v>23</v>
      </c>
      <c r="BF55" s="896"/>
      <c r="BG55" s="762" t="s">
        <v>221</v>
      </c>
      <c r="BH55" s="780" t="s">
        <v>23</v>
      </c>
      <c r="BI55" s="762" t="s">
        <v>221</v>
      </c>
      <c r="BJ55" s="780" t="s">
        <v>23</v>
      </c>
      <c r="BK55" s="102"/>
      <c r="BL55" s="762" t="s">
        <v>221</v>
      </c>
      <c r="BM55" s="780" t="s">
        <v>23</v>
      </c>
      <c r="BN55" s="117"/>
      <c r="BO55" s="107"/>
      <c r="BP55" s="110"/>
      <c r="BQ55" s="788" t="s">
        <v>1</v>
      </c>
      <c r="BR55" s="762" t="s">
        <v>221</v>
      </c>
      <c r="BS55" s="780" t="s">
        <v>23</v>
      </c>
      <c r="BT55" s="110"/>
      <c r="BU55" s="961"/>
      <c r="BV55" s="107"/>
      <c r="BW55" s="762" t="s">
        <v>221</v>
      </c>
      <c r="BX55" s="780" t="s">
        <v>23</v>
      </c>
      <c r="BY55" s="762" t="s">
        <v>221</v>
      </c>
      <c r="BZ55" s="780" t="s">
        <v>23</v>
      </c>
      <c r="CA55" s="762" t="s">
        <v>221</v>
      </c>
      <c r="CB55" s="780" t="s">
        <v>23</v>
      </c>
      <c r="CC55" s="762" t="s">
        <v>221</v>
      </c>
      <c r="CD55" s="780" t="s">
        <v>23</v>
      </c>
      <c r="CE55" s="117"/>
      <c r="CF55" s="762" t="s">
        <v>221</v>
      </c>
      <c r="CG55" s="780" t="s">
        <v>23</v>
      </c>
      <c r="CH55" s="762" t="s">
        <v>221</v>
      </c>
      <c r="CI55" s="780" t="s">
        <v>23</v>
      </c>
      <c r="CJ55" s="117"/>
      <c r="CK55" s="762" t="s">
        <v>221</v>
      </c>
      <c r="CL55" s="780" t="s">
        <v>23</v>
      </c>
      <c r="CM55" s="205"/>
    </row>
    <row r="56" spans="2:91" s="116" customFormat="1" ht="15" customHeight="1" x14ac:dyDescent="0.25">
      <c r="F56" s="121"/>
      <c r="G56" s="110"/>
      <c r="H56" s="121"/>
      <c r="I56" s="122"/>
      <c r="J56" s="121"/>
      <c r="K56" s="110"/>
      <c r="L56" s="121"/>
      <c r="M56" s="110"/>
      <c r="N56" s="121"/>
      <c r="O56" s="122"/>
      <c r="P56" s="121"/>
      <c r="Q56" s="122"/>
      <c r="R56" s="131"/>
      <c r="S56" s="110"/>
      <c r="T56" s="121"/>
      <c r="U56" s="123"/>
      <c r="V56" s="132"/>
      <c r="W56" s="761"/>
      <c r="X56" s="132"/>
      <c r="Y56" s="761"/>
      <c r="Z56" s="110"/>
      <c r="AA56" s="121"/>
      <c r="AB56" s="122"/>
      <c r="AC56" s="121"/>
      <c r="AD56" s="122"/>
      <c r="AE56" s="131"/>
      <c r="AF56" s="122"/>
      <c r="AG56" s="121"/>
      <c r="AH56" s="122"/>
      <c r="AI56" s="131"/>
      <c r="AJ56" s="122"/>
      <c r="AK56" s="121"/>
      <c r="AL56" s="122"/>
      <c r="AM56" s="121"/>
      <c r="AN56" s="122"/>
      <c r="AO56" s="121"/>
      <c r="AP56" s="122"/>
      <c r="AQ56" s="132"/>
      <c r="AR56" s="761"/>
      <c r="AS56" s="156"/>
      <c r="AT56" s="761"/>
      <c r="AV56" s="961"/>
      <c r="AW56" s="117"/>
      <c r="AX56" s="700"/>
      <c r="AY56" s="781" t="str">
        <f>Index!$L$4</f>
        <v>€</v>
      </c>
      <c r="AZ56" s="700"/>
      <c r="BA56" s="781" t="str">
        <f>Index!$L$4</f>
        <v>€</v>
      </c>
      <c r="BB56" s="700"/>
      <c r="BC56" s="781" t="str">
        <f>Index!$L$4</f>
        <v>€</v>
      </c>
      <c r="BD56" s="700"/>
      <c r="BE56" s="781" t="str">
        <f>Index!$L$4</f>
        <v>€</v>
      </c>
      <c r="BF56" s="896"/>
      <c r="BG56" s="783">
        <v>1.0900000000000001</v>
      </c>
      <c r="BH56" s="781" t="str">
        <f>Index!$L$4</f>
        <v>€</v>
      </c>
      <c r="BI56" s="783">
        <v>1.07</v>
      </c>
      <c r="BJ56" s="781" t="str">
        <f>Index!$L$4</f>
        <v>€</v>
      </c>
      <c r="BK56" s="102"/>
      <c r="BL56" s="700"/>
      <c r="BM56" s="781" t="str">
        <f>Index!$L$4</f>
        <v>€</v>
      </c>
      <c r="BN56" s="117"/>
      <c r="BO56" s="107"/>
      <c r="BP56" s="110"/>
      <c r="BQ56" s="701"/>
      <c r="BR56" s="700"/>
      <c r="BS56" s="781" t="str">
        <f>Index!$L$4</f>
        <v>€</v>
      </c>
      <c r="BT56" s="110"/>
      <c r="BU56" s="961"/>
      <c r="BV56" s="107"/>
      <c r="BW56" s="700"/>
      <c r="BX56" s="781" t="str">
        <f>Index!$L$4</f>
        <v>€</v>
      </c>
      <c r="BY56" s="700"/>
      <c r="BZ56" s="781" t="str">
        <f>Index!$L$4</f>
        <v>€</v>
      </c>
      <c r="CA56" s="700"/>
      <c r="CB56" s="781" t="str">
        <f>Index!$L$4</f>
        <v>€</v>
      </c>
      <c r="CC56" s="700"/>
      <c r="CD56" s="781" t="str">
        <f>Index!$L$4</f>
        <v>€</v>
      </c>
      <c r="CE56" s="117"/>
      <c r="CF56" s="783">
        <v>1.0900000000000001</v>
      </c>
      <c r="CG56" s="781" t="str">
        <f>Index!$L$4</f>
        <v>€</v>
      </c>
      <c r="CH56" s="783">
        <v>1.07</v>
      </c>
      <c r="CI56" s="781" t="str">
        <f>Index!$L$4</f>
        <v>€</v>
      </c>
      <c r="CJ56" s="117"/>
      <c r="CK56" s="700"/>
      <c r="CL56" s="781" t="str">
        <f>Index!$L$4</f>
        <v>€</v>
      </c>
      <c r="CM56" s="205"/>
    </row>
    <row r="57" spans="2:91" ht="15" customHeight="1" x14ac:dyDescent="0.25">
      <c r="B57" s="269" t="s">
        <v>210</v>
      </c>
      <c r="C57" s="107">
        <f>16/9</f>
        <v>1.7777777777777777</v>
      </c>
      <c r="F57" s="165">
        <v>190</v>
      </c>
      <c r="G57" s="167" t="s">
        <v>207</v>
      </c>
      <c r="H57" s="665">
        <f t="shared" ref="H57:H67" si="22">ROUND(F57/$C57,0)</f>
        <v>107</v>
      </c>
      <c r="I57" s="166" t="s">
        <v>207</v>
      </c>
      <c r="J57" s="168" t="str">
        <f t="shared" ref="J57:J67" si="23">H57&amp;" x "&amp;F57</f>
        <v>107 x 190</v>
      </c>
      <c r="K57" s="167" t="s">
        <v>207</v>
      </c>
      <c r="L57" s="165">
        <f t="shared" ref="L57:L67" si="24">F57+(2*P57)</f>
        <v>200</v>
      </c>
      <c r="M57" s="167" t="s">
        <v>207</v>
      </c>
      <c r="N57" s="665">
        <f>H57+P57+R57</f>
        <v>142</v>
      </c>
      <c r="O57" s="166" t="s">
        <v>207</v>
      </c>
      <c r="P57" s="165">
        <v>5</v>
      </c>
      <c r="Q57" s="166" t="s">
        <v>207</v>
      </c>
      <c r="R57" s="167">
        <v>30</v>
      </c>
      <c r="S57" s="167" t="s">
        <v>207</v>
      </c>
      <c r="T57" s="196">
        <f t="shared" ref="T57:T67" si="25">ROUND(SQRT((F57^2)+(H57^2)),0)</f>
        <v>218</v>
      </c>
      <c r="U57" s="197" t="s">
        <v>207</v>
      </c>
      <c r="V57" s="165">
        <f>X57+30</f>
        <v>2378</v>
      </c>
      <c r="W57" s="166" t="s">
        <v>2676</v>
      </c>
      <c r="X57" s="165">
        <f t="shared" ref="X57:X67" si="26">(F57*10)+448</f>
        <v>2348</v>
      </c>
      <c r="Y57" s="166" t="s">
        <v>2676</v>
      </c>
      <c r="Z57" s="102"/>
      <c r="AA57" s="196">
        <f t="shared" ref="AA57:AA67" si="27">ROUND(F57/$B$2,1)</f>
        <v>74.8</v>
      </c>
      <c r="AB57" s="197" t="s">
        <v>208</v>
      </c>
      <c r="AC57" s="196">
        <f t="shared" ref="AC57:AC67" si="28">ROUND(H57/$B$2,1)</f>
        <v>42.1</v>
      </c>
      <c r="AD57" s="197" t="s">
        <v>208</v>
      </c>
      <c r="AE57" s="170" t="str">
        <f>AC57&amp;" x "&amp;AA57</f>
        <v>42.1 x 74.8</v>
      </c>
      <c r="AF57" s="197" t="s">
        <v>208</v>
      </c>
      <c r="AG57" s="196">
        <f t="shared" ref="AG57:AG67" si="29">ROUND(L57/$B$2,1)</f>
        <v>78.7</v>
      </c>
      <c r="AH57" s="197" t="s">
        <v>208</v>
      </c>
      <c r="AI57" s="216">
        <f t="shared" ref="AI57:AI67" si="30">ROUND(N57/$B$2,1)</f>
        <v>55.9</v>
      </c>
      <c r="AJ57" s="197" t="s">
        <v>208</v>
      </c>
      <c r="AK57" s="196">
        <f t="shared" ref="AK57:AK67" si="31">ROUND(P57/$B$2,1)</f>
        <v>2</v>
      </c>
      <c r="AL57" s="197" t="s">
        <v>208</v>
      </c>
      <c r="AM57" s="196">
        <f t="shared" ref="AM57:AM67" si="32">ROUND(R57/$B$2,1)</f>
        <v>11.8</v>
      </c>
      <c r="AN57" s="197" t="s">
        <v>208</v>
      </c>
      <c r="AO57" s="165">
        <f>ROUND(SQRT((AA57^2)+(AC57^2)),0)</f>
        <v>86</v>
      </c>
      <c r="AP57" s="166" t="s">
        <v>208</v>
      </c>
      <c r="AQ57" s="165">
        <f t="shared" ref="AQ57:AQ67" si="33">ROUND((V57/10)/$B$2,1)</f>
        <v>93.6</v>
      </c>
      <c r="AR57" s="166" t="s">
        <v>208</v>
      </c>
      <c r="AS57" s="167">
        <f t="shared" ref="AS57:AS67" si="34">ROUND((X57/10)/$B$2,1)</f>
        <v>92.4</v>
      </c>
      <c r="AT57" s="166" t="s">
        <v>208</v>
      </c>
      <c r="AV57" s="961"/>
      <c r="AW57" s="102"/>
      <c r="AX57" s="171">
        <v>10104628</v>
      </c>
      <c r="AY57" s="172">
        <f>IF(Index!$L$4="€",VLOOKUP(AX57,ERP!$A:$CL,5,0),IF(Index!$L$4="$",VLOOKUP(AX57,ERP!$A:$CL,7,0),IF(Index!$L$4="CHF",VLOOKUP(AX57,ERP!$A:$CL,9,0),IF(Index!$L$4="£",VLOOKUP(AX57,ERP!$A:$CL,11,0),""))))</f>
        <v>3420</v>
      </c>
      <c r="AZ57" s="171">
        <v>10104639</v>
      </c>
      <c r="BA57" s="172">
        <f>IF(Index!$L$4="€",VLOOKUP(AZ57,ERP!$A:$CL,5,0),IF(Index!$L$4="$",VLOOKUP(AZ57,ERP!$A:$CL,7,0),IF(Index!$L$4="CHF",VLOOKUP(AZ57,ERP!$A:$CL,9,0),IF(Index!$L$4="£",VLOOKUP(AZ57,ERP!$A:$CL,11,0),""))))</f>
        <v>3420</v>
      </c>
      <c r="BB57" s="171">
        <v>10104661</v>
      </c>
      <c r="BC57" s="172">
        <f>IF(Index!$L$4="€",VLOOKUP(BB57,ERP!$A:$CL,5,0),IF(Index!$L$4="$",VLOOKUP(BB57,ERP!$A:$CL,7,0),IF(Index!$L$4="CHF",VLOOKUP(BB57,ERP!$A:$CL,9,0),IF(Index!$L$4="£",VLOOKUP(BB57,ERP!$A:$CL,11,0),""))))</f>
        <v>3420</v>
      </c>
      <c r="BD57" s="171">
        <v>10104650</v>
      </c>
      <c r="BE57" s="172">
        <f>IF(Index!$L$4="€",VLOOKUP(BD57,ERP!$A:$CL,5,0),IF(Index!$L$4="$",VLOOKUP(BD57,ERP!$A:$CL,7,0),IF(Index!$L$4="CHF",VLOOKUP(BD57,ERP!$A:$CL,9,0),IF(Index!$L$4="£",VLOOKUP(BD57,ERP!$A:$CL,11,0),""))))</f>
        <v>3420</v>
      </c>
      <c r="BF57" s="896"/>
      <c r="BG57" s="171" t="s">
        <v>125</v>
      </c>
      <c r="BH57" s="176">
        <f t="shared" ref="BH57:BH67" si="35">BC57*$BG$23</f>
        <v>3727.8</v>
      </c>
      <c r="BI57" s="171" t="s">
        <v>125</v>
      </c>
      <c r="BJ57" s="172">
        <f t="shared" ref="BJ57:BJ67" si="36">BM57*$BI$23</f>
        <v>3049.5</v>
      </c>
      <c r="BK57" s="102"/>
      <c r="BL57" s="171">
        <v>10104606</v>
      </c>
      <c r="BM57" s="172">
        <f>IF(Index!$L$4="€",VLOOKUP(BL57,ERP!$A:$CL,5,0),IF(Index!$L$4="$",VLOOKUP(BL57,ERP!$A:$CL,7,0),IF(Index!$L$4="CHF",VLOOKUP(BL57,ERP!$A:$CL,9,0),IF(Index!$L$4="£",VLOOKUP(BL57,ERP!$A:$CL,11,0),""))))</f>
        <v>2850</v>
      </c>
      <c r="BN57" s="102"/>
      <c r="BP57" s="110"/>
      <c r="BQ57" s="256" t="s">
        <v>189</v>
      </c>
      <c r="BR57" s="244">
        <v>10800171</v>
      </c>
      <c r="BS57" s="237">
        <f>IF(Index!$L$4="€",VLOOKUP(BR57,ERP!$A:$CL,5,0),IF(Index!$L$4="$",VLOOKUP(BR57,ERP!$A:$CL,7,0),IF(Index!$L$4="CHF",VLOOKUP(BR57,ERP!$A:$CL,9,0),IF(Index!$L$4="£",VLOOKUP(BR57,ERP!$A:$CL,11,0),""))))</f>
        <v>515</v>
      </c>
      <c r="BT57" s="110"/>
      <c r="BU57" s="961"/>
      <c r="BW57" s="171">
        <v>10106628</v>
      </c>
      <c r="BX57" s="172">
        <f>IF(Index!$L$4="€",VLOOKUP(BW57,ERP!$A:$CL,5,0),IF(Index!$L$4="$",VLOOKUP(BW57,ERP!$A:$CL,7,0),IF(Index!$L$4="CHF",VLOOKUP(BW57,ERP!$A:$CL,9,0),IF(Index!$L$4="£",VLOOKUP(BW57,ERP!$A:$CL,11,0),""))))</f>
        <v>2981</v>
      </c>
      <c r="BY57" s="171">
        <v>10106639</v>
      </c>
      <c r="BZ57" s="172">
        <f>IF(Index!$L$4="€",VLOOKUP(BY57,ERP!$A:$CL,5,0),IF(Index!$L$4="$",VLOOKUP(BY57,ERP!$A:$CL,7,0),IF(Index!$L$4="CHF",VLOOKUP(BY57,ERP!$A:$CL,9,0),IF(Index!$L$4="£",VLOOKUP(BY57,ERP!$A:$CL,11,0),""))))</f>
        <v>2981</v>
      </c>
      <c r="CA57" s="171">
        <v>10106661</v>
      </c>
      <c r="CB57" s="172">
        <f>IF(Index!$L$4="€",VLOOKUP(CA57,ERP!$A:$CL,5,0),IF(Index!$L$4="$",VLOOKUP(CA57,ERP!$A:$CL,7,0),IF(Index!$L$4="CHF",VLOOKUP(CA57,ERP!$A:$CL,9,0),IF(Index!$L$4="£",VLOOKUP(CA57,ERP!$A:$CL,11,0),""))))</f>
        <v>2981</v>
      </c>
      <c r="CC57" s="171">
        <v>10106650</v>
      </c>
      <c r="CD57" s="172">
        <f>IF(Index!$L$4="€",VLOOKUP(CC57,ERP!$A:$CL,5,0),IF(Index!$L$4="$",VLOOKUP(CC57,ERP!$A:$CL,7,0),IF(Index!$L$4="CHF",VLOOKUP(CC57,ERP!$A:$CL,9,0),IF(Index!$L$4="£",VLOOKUP(CC57,ERP!$A:$CL,11,0),""))))</f>
        <v>2981</v>
      </c>
      <c r="CE57" s="896"/>
      <c r="CF57" s="171" t="s">
        <v>125</v>
      </c>
      <c r="CG57" s="176">
        <f t="shared" ref="CG57:CG67" si="37">CB57*$BG$23</f>
        <v>3249.2900000000004</v>
      </c>
      <c r="CH57" s="171" t="s">
        <v>125</v>
      </c>
      <c r="CI57" s="176">
        <f t="shared" ref="CI57:CI67" si="38">CL57*$BI$23</f>
        <v>2579.77</v>
      </c>
      <c r="CJ57" s="102"/>
      <c r="CK57" s="171">
        <v>10106606</v>
      </c>
      <c r="CL57" s="172">
        <f>IF(Index!$L$4="€",VLOOKUP(CK57,ERP!$A:$CL,5,0),IF(Index!$L$4="$",VLOOKUP(CK57,ERP!$A:$CL,7,0),IF(Index!$L$4="CHF",VLOOKUP(CK57,ERP!$A:$CL,9,0),IF(Index!$L$4="£",VLOOKUP(CK57,ERP!$A:$CL,11,0),""))))</f>
        <v>2411</v>
      </c>
      <c r="CM57" s="205"/>
    </row>
    <row r="58" spans="2:91" ht="12.75" customHeight="1" x14ac:dyDescent="0.25">
      <c r="B58" s="269" t="s">
        <v>210</v>
      </c>
      <c r="C58" s="107">
        <f t="shared" ref="C58:C67" si="39">16/9</f>
        <v>1.7777777777777777</v>
      </c>
      <c r="F58" s="136">
        <v>210</v>
      </c>
      <c r="G58" s="222" t="s">
        <v>207</v>
      </c>
      <c r="H58" s="136">
        <f t="shared" si="22"/>
        <v>118</v>
      </c>
      <c r="I58" s="419" t="s">
        <v>207</v>
      </c>
      <c r="J58" s="666" t="str">
        <f t="shared" si="23"/>
        <v>118 x 210</v>
      </c>
      <c r="K58" s="222" t="s">
        <v>207</v>
      </c>
      <c r="L58" s="136">
        <f t="shared" si="24"/>
        <v>220</v>
      </c>
      <c r="M58" s="222" t="s">
        <v>207</v>
      </c>
      <c r="N58" s="136">
        <f t="shared" ref="N58:N67" si="40">H58+P58+R58</f>
        <v>153</v>
      </c>
      <c r="O58" s="419" t="s">
        <v>207</v>
      </c>
      <c r="P58" s="136">
        <v>5</v>
      </c>
      <c r="Q58" s="419" t="s">
        <v>207</v>
      </c>
      <c r="R58" s="222">
        <v>30</v>
      </c>
      <c r="S58" s="222" t="s">
        <v>207</v>
      </c>
      <c r="T58" s="153">
        <f t="shared" si="25"/>
        <v>241</v>
      </c>
      <c r="U58" s="151" t="s">
        <v>207</v>
      </c>
      <c r="V58" s="130">
        <f t="shared" ref="V58:V67" si="41">X58+30</f>
        <v>2578</v>
      </c>
      <c r="W58" s="122" t="s">
        <v>2676</v>
      </c>
      <c r="X58" s="130">
        <f t="shared" si="26"/>
        <v>2548</v>
      </c>
      <c r="Y58" s="122" t="s">
        <v>2676</v>
      </c>
      <c r="Z58" s="102"/>
      <c r="AA58" s="153">
        <f t="shared" si="27"/>
        <v>82.7</v>
      </c>
      <c r="AB58" s="151" t="s">
        <v>208</v>
      </c>
      <c r="AC58" s="153">
        <f t="shared" si="28"/>
        <v>46.5</v>
      </c>
      <c r="AD58" s="151" t="s">
        <v>208</v>
      </c>
      <c r="AE58" s="131" t="str">
        <f t="shared" ref="AE58:AE67" si="42">AC58&amp;" x "&amp;AA58</f>
        <v>46.5 x 82.7</v>
      </c>
      <c r="AF58" s="151" t="s">
        <v>208</v>
      </c>
      <c r="AG58" s="153">
        <f t="shared" si="29"/>
        <v>86.6</v>
      </c>
      <c r="AH58" s="151" t="s">
        <v>208</v>
      </c>
      <c r="AI58" s="107">
        <f t="shared" si="30"/>
        <v>60.2</v>
      </c>
      <c r="AJ58" s="151" t="s">
        <v>208</v>
      </c>
      <c r="AK58" s="153">
        <f t="shared" si="31"/>
        <v>2</v>
      </c>
      <c r="AL58" s="151" t="s">
        <v>208</v>
      </c>
      <c r="AM58" s="153">
        <f t="shared" si="32"/>
        <v>11.8</v>
      </c>
      <c r="AN58" s="151" t="s">
        <v>208</v>
      </c>
      <c r="AO58" s="130">
        <f t="shared" ref="AO58:AO66" si="43">ROUND(SQRT((AA58^2)+(AC58^2)),0)</f>
        <v>95</v>
      </c>
      <c r="AP58" s="122" t="s">
        <v>208</v>
      </c>
      <c r="AQ58" s="130">
        <f t="shared" si="33"/>
        <v>101.5</v>
      </c>
      <c r="AR58" s="122" t="s">
        <v>208</v>
      </c>
      <c r="AS58" s="110">
        <f t="shared" si="34"/>
        <v>100.3</v>
      </c>
      <c r="AT58" s="122" t="s">
        <v>208</v>
      </c>
      <c r="AV58" s="961"/>
      <c r="AW58" s="102"/>
      <c r="AX58" s="132">
        <v>10104629</v>
      </c>
      <c r="AY58" s="126">
        <f>IF(Index!$L$4="€",VLOOKUP(AX58,ERP!$A:$CL,5,0),IF(Index!$L$4="$",VLOOKUP(AX58,ERP!$A:$CL,7,0),IF(Index!$L$4="CHF",VLOOKUP(AX58,ERP!$A:$CL,9,0),IF(Index!$L$4="£",VLOOKUP(AX58,ERP!$A:$CL,11,0),""))))</f>
        <v>3659</v>
      </c>
      <c r="AZ58" s="132">
        <v>10104640</v>
      </c>
      <c r="BA58" s="126">
        <f>IF(Index!$L$4="€",VLOOKUP(AZ58,ERP!$A:$CL,5,0),IF(Index!$L$4="$",VLOOKUP(AZ58,ERP!$A:$CL,7,0),IF(Index!$L$4="CHF",VLOOKUP(AZ58,ERP!$A:$CL,9,0),IF(Index!$L$4="£",VLOOKUP(AZ58,ERP!$A:$CL,11,0),""))))</f>
        <v>3659</v>
      </c>
      <c r="BB58" s="132">
        <v>10104662</v>
      </c>
      <c r="BC58" s="126">
        <f>IF(Index!$L$4="€",VLOOKUP(BB58,ERP!$A:$CL,5,0),IF(Index!$L$4="$",VLOOKUP(BB58,ERP!$A:$CL,7,0),IF(Index!$L$4="CHF",VLOOKUP(BB58,ERP!$A:$CL,9,0),IF(Index!$L$4="£",VLOOKUP(BB58,ERP!$A:$CL,11,0),""))))</f>
        <v>3659</v>
      </c>
      <c r="BD58" s="132">
        <v>10104651</v>
      </c>
      <c r="BE58" s="126">
        <f>IF(Index!$L$4="€",VLOOKUP(BD58,ERP!$A:$CL,5,0),IF(Index!$L$4="$",VLOOKUP(BD58,ERP!$A:$CL,7,0),IF(Index!$L$4="CHF",VLOOKUP(BD58,ERP!$A:$CL,9,0),IF(Index!$L$4="£",VLOOKUP(BD58,ERP!$A:$CL,11,0),""))))</f>
        <v>3659</v>
      </c>
      <c r="BF58" s="896"/>
      <c r="BG58" s="132" t="s">
        <v>125</v>
      </c>
      <c r="BH58" s="133">
        <f t="shared" si="35"/>
        <v>3988.3100000000004</v>
      </c>
      <c r="BI58" s="132" t="s">
        <v>125</v>
      </c>
      <c r="BJ58" s="126">
        <f t="shared" si="36"/>
        <v>3262.4300000000003</v>
      </c>
      <c r="BK58" s="102"/>
      <c r="BL58" s="132">
        <v>10104607</v>
      </c>
      <c r="BM58" s="126">
        <f>IF(Index!$L$4="€",VLOOKUP(BL58,ERP!$A:$CL,5,0),IF(Index!$L$4="$",VLOOKUP(BL58,ERP!$A:$CL,7,0),IF(Index!$L$4="CHF",VLOOKUP(BL58,ERP!$A:$CL,9,0),IF(Index!$L$4="£",VLOOKUP(BL58,ERP!$A:$CL,11,0),""))))</f>
        <v>3049</v>
      </c>
      <c r="BN58" s="102"/>
      <c r="BP58" s="110"/>
      <c r="BQ58" s="135" t="s">
        <v>190</v>
      </c>
      <c r="BR58" s="136">
        <v>10800172</v>
      </c>
      <c r="BS58" s="137">
        <f>IF(Index!$L$4="€",VLOOKUP(BR58,ERP!$A:$CL,5,0),IF(Index!$L$4="$",VLOOKUP(BR58,ERP!$A:$CL,7,0),IF(Index!$L$4="CHF",VLOOKUP(BR58,ERP!$A:$CL,9,0),IF(Index!$L$4="£",VLOOKUP(BR58,ERP!$A:$CL,11,0),""))))</f>
        <v>515</v>
      </c>
      <c r="BT58" s="110"/>
      <c r="BU58" s="961"/>
      <c r="BW58" s="132">
        <v>10106629</v>
      </c>
      <c r="BX58" s="126">
        <f>IF(Index!$L$4="€",VLOOKUP(BW58,ERP!$A:$CL,5,0),IF(Index!$L$4="$",VLOOKUP(BW58,ERP!$A:$CL,7,0),IF(Index!$L$4="CHF",VLOOKUP(BW58,ERP!$A:$CL,9,0),IF(Index!$L$4="£",VLOOKUP(BW58,ERP!$A:$CL,11,0),""))))</f>
        <v>3218</v>
      </c>
      <c r="BY58" s="132">
        <v>10106640</v>
      </c>
      <c r="BZ58" s="126">
        <f>IF(Index!$L$4="€",VLOOKUP(BY58,ERP!$A:$CL,5,0),IF(Index!$L$4="$",VLOOKUP(BY58,ERP!$A:$CL,7,0),IF(Index!$L$4="CHF",VLOOKUP(BY58,ERP!$A:$CL,9,0),IF(Index!$L$4="£",VLOOKUP(BY58,ERP!$A:$CL,11,0),""))))</f>
        <v>3218</v>
      </c>
      <c r="CA58" s="132">
        <v>10106662</v>
      </c>
      <c r="CB58" s="126">
        <f>IF(Index!$L$4="€",VLOOKUP(CA58,ERP!$A:$CL,5,0),IF(Index!$L$4="$",VLOOKUP(CA58,ERP!$A:$CL,7,0),IF(Index!$L$4="CHF",VLOOKUP(CA58,ERP!$A:$CL,9,0),IF(Index!$L$4="£",VLOOKUP(CA58,ERP!$A:$CL,11,0),""))))</f>
        <v>3218</v>
      </c>
      <c r="CC58" s="132">
        <v>10106651</v>
      </c>
      <c r="CD58" s="126">
        <f>IF(Index!$L$4="€",VLOOKUP(CC58,ERP!$A:$CL,5,0),IF(Index!$L$4="$",VLOOKUP(CC58,ERP!$A:$CL,7,0),IF(Index!$L$4="CHF",VLOOKUP(CC58,ERP!$A:$CL,9,0),IF(Index!$L$4="£",VLOOKUP(CC58,ERP!$A:$CL,11,0),""))))</f>
        <v>3218</v>
      </c>
      <c r="CE58" s="896"/>
      <c r="CF58" s="132" t="s">
        <v>125</v>
      </c>
      <c r="CG58" s="133">
        <f t="shared" si="37"/>
        <v>3507.6200000000003</v>
      </c>
      <c r="CH58" s="132" t="s">
        <v>125</v>
      </c>
      <c r="CI58" s="133">
        <f t="shared" si="38"/>
        <v>2790.56</v>
      </c>
      <c r="CJ58" s="102"/>
      <c r="CK58" s="132">
        <v>10106607</v>
      </c>
      <c r="CL58" s="126">
        <f>IF(Index!$L$4="€",VLOOKUP(CK58,ERP!$A:$CL,5,0),IF(Index!$L$4="$",VLOOKUP(CK58,ERP!$A:$CL,7,0),IF(Index!$L$4="CHF",VLOOKUP(CK58,ERP!$A:$CL,9,0),IF(Index!$L$4="£",VLOOKUP(CK58,ERP!$A:$CL,11,0),""))))</f>
        <v>2608</v>
      </c>
      <c r="CM58" s="205"/>
    </row>
    <row r="59" spans="2:91" ht="12.75" customHeight="1" x14ac:dyDescent="0.25">
      <c r="B59" s="269" t="s">
        <v>210</v>
      </c>
      <c r="C59" s="107">
        <f t="shared" si="39"/>
        <v>1.7777777777777777</v>
      </c>
      <c r="F59" s="178">
        <v>230</v>
      </c>
      <c r="G59" s="169" t="s">
        <v>207</v>
      </c>
      <c r="H59" s="178">
        <f t="shared" si="22"/>
        <v>129</v>
      </c>
      <c r="I59" s="179" t="s">
        <v>207</v>
      </c>
      <c r="J59" s="180" t="str">
        <f t="shared" si="23"/>
        <v>129 x 230</v>
      </c>
      <c r="K59" s="169" t="s">
        <v>207</v>
      </c>
      <c r="L59" s="178">
        <f t="shared" si="24"/>
        <v>240</v>
      </c>
      <c r="M59" s="169" t="s">
        <v>207</v>
      </c>
      <c r="N59" s="178">
        <f t="shared" si="40"/>
        <v>164</v>
      </c>
      <c r="O59" s="179" t="s">
        <v>207</v>
      </c>
      <c r="P59" s="178">
        <v>5</v>
      </c>
      <c r="Q59" s="179" t="s">
        <v>207</v>
      </c>
      <c r="R59" s="169">
        <v>30</v>
      </c>
      <c r="S59" s="169" t="s">
        <v>207</v>
      </c>
      <c r="T59" s="174">
        <f t="shared" si="25"/>
        <v>264</v>
      </c>
      <c r="U59" s="175" t="s">
        <v>207</v>
      </c>
      <c r="V59" s="178">
        <f t="shared" si="41"/>
        <v>2778</v>
      </c>
      <c r="W59" s="179" t="s">
        <v>2676</v>
      </c>
      <c r="X59" s="178">
        <f t="shared" si="26"/>
        <v>2748</v>
      </c>
      <c r="Y59" s="179" t="s">
        <v>2676</v>
      </c>
      <c r="Z59" s="102"/>
      <c r="AA59" s="174">
        <f t="shared" si="27"/>
        <v>90.6</v>
      </c>
      <c r="AB59" s="175" t="s">
        <v>208</v>
      </c>
      <c r="AC59" s="174">
        <f t="shared" si="28"/>
        <v>50.8</v>
      </c>
      <c r="AD59" s="175" t="s">
        <v>208</v>
      </c>
      <c r="AE59" s="181" t="str">
        <f t="shared" si="42"/>
        <v>50.8 x 90.6</v>
      </c>
      <c r="AF59" s="175" t="s">
        <v>208</v>
      </c>
      <c r="AG59" s="174">
        <f t="shared" si="29"/>
        <v>94.5</v>
      </c>
      <c r="AH59" s="175" t="s">
        <v>208</v>
      </c>
      <c r="AI59" s="217">
        <f t="shared" si="30"/>
        <v>64.599999999999994</v>
      </c>
      <c r="AJ59" s="175" t="s">
        <v>208</v>
      </c>
      <c r="AK59" s="174">
        <f t="shared" si="31"/>
        <v>2</v>
      </c>
      <c r="AL59" s="175" t="s">
        <v>208</v>
      </c>
      <c r="AM59" s="174">
        <f t="shared" si="32"/>
        <v>11.8</v>
      </c>
      <c r="AN59" s="175" t="s">
        <v>208</v>
      </c>
      <c r="AO59" s="178">
        <f t="shared" si="43"/>
        <v>104</v>
      </c>
      <c r="AP59" s="179" t="s">
        <v>208</v>
      </c>
      <c r="AQ59" s="178">
        <f t="shared" si="33"/>
        <v>109.4</v>
      </c>
      <c r="AR59" s="179" t="s">
        <v>208</v>
      </c>
      <c r="AS59" s="169">
        <f t="shared" si="34"/>
        <v>108.2</v>
      </c>
      <c r="AT59" s="179" t="s">
        <v>208</v>
      </c>
      <c r="AV59" s="961"/>
      <c r="AW59" s="102"/>
      <c r="AX59" s="182">
        <v>10104630</v>
      </c>
      <c r="AY59" s="173">
        <f>IF(Index!$L$4="€",VLOOKUP(AX59,ERP!$A:$CL,5,0),IF(Index!$L$4="$",VLOOKUP(AX59,ERP!$A:$CL,7,0),IF(Index!$L$4="CHF",VLOOKUP(AX59,ERP!$A:$CL,9,0),IF(Index!$L$4="£",VLOOKUP(AX59,ERP!$A:$CL,11,0),""))))</f>
        <v>3910</v>
      </c>
      <c r="AZ59" s="182">
        <v>10104641</v>
      </c>
      <c r="BA59" s="173">
        <f>IF(Index!$L$4="€",VLOOKUP(AZ59,ERP!$A:$CL,5,0),IF(Index!$L$4="$",VLOOKUP(AZ59,ERP!$A:$CL,7,0),IF(Index!$L$4="CHF",VLOOKUP(AZ59,ERP!$A:$CL,9,0),IF(Index!$L$4="£",VLOOKUP(AZ59,ERP!$A:$CL,11,0),""))))</f>
        <v>3910</v>
      </c>
      <c r="BB59" s="182">
        <v>10104663</v>
      </c>
      <c r="BC59" s="173">
        <f>IF(Index!$L$4="€",VLOOKUP(BB59,ERP!$A:$CL,5,0),IF(Index!$L$4="$",VLOOKUP(BB59,ERP!$A:$CL,7,0),IF(Index!$L$4="CHF",VLOOKUP(BB59,ERP!$A:$CL,9,0),IF(Index!$L$4="£",VLOOKUP(BB59,ERP!$A:$CL,11,0),""))))</f>
        <v>3910</v>
      </c>
      <c r="BD59" s="182">
        <v>10104652</v>
      </c>
      <c r="BE59" s="173">
        <f>IF(Index!$L$4="€",VLOOKUP(BD59,ERP!$A:$CL,5,0),IF(Index!$L$4="$",VLOOKUP(BD59,ERP!$A:$CL,7,0),IF(Index!$L$4="CHF",VLOOKUP(BD59,ERP!$A:$CL,9,0),IF(Index!$L$4="£",VLOOKUP(BD59,ERP!$A:$CL,11,0),""))))</f>
        <v>3910</v>
      </c>
      <c r="BF59" s="896"/>
      <c r="BG59" s="182" t="s">
        <v>125</v>
      </c>
      <c r="BH59" s="183">
        <f t="shared" si="35"/>
        <v>4261.9000000000005</v>
      </c>
      <c r="BI59" s="182" t="s">
        <v>125</v>
      </c>
      <c r="BJ59" s="173">
        <f t="shared" si="36"/>
        <v>3488.2000000000003</v>
      </c>
      <c r="BK59" s="102"/>
      <c r="BL59" s="182">
        <v>10104608</v>
      </c>
      <c r="BM59" s="173">
        <f>IF(Index!$L$4="€",VLOOKUP(BL59,ERP!$A:$CL,5,0),IF(Index!$L$4="$",VLOOKUP(BL59,ERP!$A:$CL,7,0),IF(Index!$L$4="CHF",VLOOKUP(BL59,ERP!$A:$CL,9,0),IF(Index!$L$4="£",VLOOKUP(BL59,ERP!$A:$CL,11,0),""))))</f>
        <v>3260</v>
      </c>
      <c r="BN59" s="102"/>
      <c r="BP59" s="110"/>
      <c r="BQ59" s="257" t="s">
        <v>191</v>
      </c>
      <c r="BR59" s="248">
        <v>10800173</v>
      </c>
      <c r="BS59" s="236">
        <f>IF(Index!$L$4="€",VLOOKUP(BR59,ERP!$A:$CL,5,0),IF(Index!$L$4="$",VLOOKUP(BR59,ERP!$A:$CL,7,0),IF(Index!$L$4="CHF",VLOOKUP(BR59,ERP!$A:$CL,9,0),IF(Index!$L$4="£",VLOOKUP(BR59,ERP!$A:$CL,11,0),""))))</f>
        <v>515</v>
      </c>
      <c r="BT59" s="110"/>
      <c r="BU59" s="961"/>
      <c r="BW59" s="182">
        <v>10106630</v>
      </c>
      <c r="BX59" s="173">
        <f>IF(Index!$L$4="€",VLOOKUP(BW59,ERP!$A:$CL,5,0),IF(Index!$L$4="$",VLOOKUP(BW59,ERP!$A:$CL,7,0),IF(Index!$L$4="CHF",VLOOKUP(BW59,ERP!$A:$CL,9,0),IF(Index!$L$4="£",VLOOKUP(BW59,ERP!$A:$CL,11,0),""))))</f>
        <v>3471</v>
      </c>
      <c r="BY59" s="182">
        <v>10106641</v>
      </c>
      <c r="BZ59" s="173">
        <f>IF(Index!$L$4="€",VLOOKUP(BY59,ERP!$A:$CL,5,0),IF(Index!$L$4="$",VLOOKUP(BY59,ERP!$A:$CL,7,0),IF(Index!$L$4="CHF",VLOOKUP(BY59,ERP!$A:$CL,9,0),IF(Index!$L$4="£",VLOOKUP(BY59,ERP!$A:$CL,11,0),""))))</f>
        <v>3471</v>
      </c>
      <c r="CA59" s="182">
        <v>10106663</v>
      </c>
      <c r="CB59" s="173">
        <f>IF(Index!$L$4="€",VLOOKUP(CA59,ERP!$A:$CL,5,0),IF(Index!$L$4="$",VLOOKUP(CA59,ERP!$A:$CL,7,0),IF(Index!$L$4="CHF",VLOOKUP(CA59,ERP!$A:$CL,9,0),IF(Index!$L$4="£",VLOOKUP(CA59,ERP!$A:$CL,11,0),""))))</f>
        <v>3471</v>
      </c>
      <c r="CC59" s="182">
        <v>10106652</v>
      </c>
      <c r="CD59" s="173">
        <f>IF(Index!$L$4="€",VLOOKUP(CC59,ERP!$A:$CL,5,0),IF(Index!$L$4="$",VLOOKUP(CC59,ERP!$A:$CL,7,0),IF(Index!$L$4="CHF",VLOOKUP(CC59,ERP!$A:$CL,9,0),IF(Index!$L$4="£",VLOOKUP(CC59,ERP!$A:$CL,11,0),""))))</f>
        <v>3471</v>
      </c>
      <c r="CE59" s="896"/>
      <c r="CF59" s="182" t="s">
        <v>125</v>
      </c>
      <c r="CG59" s="183">
        <f t="shared" si="37"/>
        <v>3783.3900000000003</v>
      </c>
      <c r="CH59" s="182" t="s">
        <v>125</v>
      </c>
      <c r="CI59" s="183">
        <f t="shared" si="38"/>
        <v>3016.3300000000004</v>
      </c>
      <c r="CJ59" s="102"/>
      <c r="CK59" s="182">
        <v>10106608</v>
      </c>
      <c r="CL59" s="173">
        <f>IF(Index!$L$4="€",VLOOKUP(CK59,ERP!$A:$CL,5,0),IF(Index!$L$4="$",VLOOKUP(CK59,ERP!$A:$CL,7,0),IF(Index!$L$4="CHF",VLOOKUP(CK59,ERP!$A:$CL,9,0),IF(Index!$L$4="£",VLOOKUP(CK59,ERP!$A:$CL,11,0),""))))</f>
        <v>2819</v>
      </c>
      <c r="CM59" s="205"/>
    </row>
    <row r="60" spans="2:91" ht="12.75" customHeight="1" x14ac:dyDescent="0.25">
      <c r="B60" s="269" t="s">
        <v>210</v>
      </c>
      <c r="C60" s="107">
        <f t="shared" si="39"/>
        <v>1.7777777777777777</v>
      </c>
      <c r="F60" s="136">
        <v>250</v>
      </c>
      <c r="G60" s="222" t="s">
        <v>207</v>
      </c>
      <c r="H60" s="136">
        <f t="shared" si="22"/>
        <v>141</v>
      </c>
      <c r="I60" s="419" t="s">
        <v>207</v>
      </c>
      <c r="J60" s="666" t="str">
        <f t="shared" si="23"/>
        <v>141 x 250</v>
      </c>
      <c r="K60" s="222" t="s">
        <v>207</v>
      </c>
      <c r="L60" s="136">
        <f t="shared" si="24"/>
        <v>260</v>
      </c>
      <c r="M60" s="222" t="s">
        <v>207</v>
      </c>
      <c r="N60" s="136">
        <f t="shared" si="40"/>
        <v>176</v>
      </c>
      <c r="O60" s="419" t="s">
        <v>207</v>
      </c>
      <c r="P60" s="136">
        <v>5</v>
      </c>
      <c r="Q60" s="419" t="s">
        <v>207</v>
      </c>
      <c r="R60" s="222">
        <v>30</v>
      </c>
      <c r="S60" s="222" t="s">
        <v>207</v>
      </c>
      <c r="T60" s="153">
        <f t="shared" si="25"/>
        <v>287</v>
      </c>
      <c r="U60" s="151" t="s">
        <v>207</v>
      </c>
      <c r="V60" s="130">
        <f t="shared" si="41"/>
        <v>2978</v>
      </c>
      <c r="W60" s="122" t="s">
        <v>2676</v>
      </c>
      <c r="X60" s="130">
        <f t="shared" si="26"/>
        <v>2948</v>
      </c>
      <c r="Y60" s="122" t="s">
        <v>2676</v>
      </c>
      <c r="Z60" s="102"/>
      <c r="AA60" s="153">
        <f t="shared" si="27"/>
        <v>98.4</v>
      </c>
      <c r="AB60" s="151" t="s">
        <v>208</v>
      </c>
      <c r="AC60" s="153">
        <f t="shared" si="28"/>
        <v>55.5</v>
      </c>
      <c r="AD60" s="151" t="s">
        <v>208</v>
      </c>
      <c r="AE60" s="131" t="str">
        <f t="shared" si="42"/>
        <v>55.5 x 98.4</v>
      </c>
      <c r="AF60" s="151" t="s">
        <v>208</v>
      </c>
      <c r="AG60" s="153">
        <f t="shared" si="29"/>
        <v>102.4</v>
      </c>
      <c r="AH60" s="151" t="s">
        <v>208</v>
      </c>
      <c r="AI60" s="107">
        <f t="shared" si="30"/>
        <v>69.3</v>
      </c>
      <c r="AJ60" s="151" t="s">
        <v>208</v>
      </c>
      <c r="AK60" s="153">
        <f t="shared" si="31"/>
        <v>2</v>
      </c>
      <c r="AL60" s="151" t="s">
        <v>208</v>
      </c>
      <c r="AM60" s="153">
        <f t="shared" si="32"/>
        <v>11.8</v>
      </c>
      <c r="AN60" s="151" t="s">
        <v>208</v>
      </c>
      <c r="AO60" s="130">
        <f t="shared" si="43"/>
        <v>113</v>
      </c>
      <c r="AP60" s="122" t="s">
        <v>208</v>
      </c>
      <c r="AQ60" s="130">
        <f t="shared" si="33"/>
        <v>117.2</v>
      </c>
      <c r="AR60" s="122" t="s">
        <v>208</v>
      </c>
      <c r="AS60" s="110">
        <f t="shared" si="34"/>
        <v>116.1</v>
      </c>
      <c r="AT60" s="122" t="s">
        <v>208</v>
      </c>
      <c r="AV60" s="961"/>
      <c r="AW60" s="102"/>
      <c r="AX60" s="132">
        <v>10104631</v>
      </c>
      <c r="AY60" s="126">
        <f>IF(Index!$L$4="€",VLOOKUP(AX60,ERP!$A:$CL,5,0),IF(Index!$L$4="$",VLOOKUP(AX60,ERP!$A:$CL,7,0),IF(Index!$L$4="CHF",VLOOKUP(AX60,ERP!$A:$CL,9,0),IF(Index!$L$4="£",VLOOKUP(AX60,ERP!$A:$CL,11,0),""))))</f>
        <v>4179</v>
      </c>
      <c r="AZ60" s="132">
        <v>10104642</v>
      </c>
      <c r="BA60" s="126">
        <f>IF(Index!$L$4="€",VLOOKUP(AZ60,ERP!$A:$CL,5,0),IF(Index!$L$4="$",VLOOKUP(AZ60,ERP!$A:$CL,7,0),IF(Index!$L$4="CHF",VLOOKUP(AZ60,ERP!$A:$CL,9,0),IF(Index!$L$4="£",VLOOKUP(AZ60,ERP!$A:$CL,11,0),""))))</f>
        <v>4179</v>
      </c>
      <c r="BB60" s="132">
        <v>10104664</v>
      </c>
      <c r="BC60" s="126">
        <f>IF(Index!$L$4="€",VLOOKUP(BB60,ERP!$A:$CL,5,0),IF(Index!$L$4="$",VLOOKUP(BB60,ERP!$A:$CL,7,0),IF(Index!$L$4="CHF",VLOOKUP(BB60,ERP!$A:$CL,9,0),IF(Index!$L$4="£",VLOOKUP(BB60,ERP!$A:$CL,11,0),""))))</f>
        <v>4179</v>
      </c>
      <c r="BD60" s="132">
        <v>10104653</v>
      </c>
      <c r="BE60" s="126">
        <f>IF(Index!$L$4="€",VLOOKUP(BD60,ERP!$A:$CL,5,0),IF(Index!$L$4="$",VLOOKUP(BD60,ERP!$A:$CL,7,0),IF(Index!$L$4="CHF",VLOOKUP(BD60,ERP!$A:$CL,9,0),IF(Index!$L$4="£",VLOOKUP(BD60,ERP!$A:$CL,11,0),""))))</f>
        <v>4179</v>
      </c>
      <c r="BF60" s="896"/>
      <c r="BG60" s="132" t="s">
        <v>125</v>
      </c>
      <c r="BH60" s="133">
        <f t="shared" si="35"/>
        <v>4555.1100000000006</v>
      </c>
      <c r="BI60" s="132" t="s">
        <v>125</v>
      </c>
      <c r="BJ60" s="126">
        <f t="shared" si="36"/>
        <v>3726.8100000000004</v>
      </c>
      <c r="BK60" s="102"/>
      <c r="BL60" s="132">
        <v>10104609</v>
      </c>
      <c r="BM60" s="126">
        <f>IF(Index!$L$4="€",VLOOKUP(BL60,ERP!$A:$CL,5,0),IF(Index!$L$4="$",VLOOKUP(BL60,ERP!$A:$CL,7,0),IF(Index!$L$4="CHF",VLOOKUP(BL60,ERP!$A:$CL,9,0),IF(Index!$L$4="£",VLOOKUP(BL60,ERP!$A:$CL,11,0),""))))</f>
        <v>3483</v>
      </c>
      <c r="BN60" s="102"/>
      <c r="BP60" s="110"/>
      <c r="BQ60" s="135" t="s">
        <v>192</v>
      </c>
      <c r="BR60" s="136">
        <v>10800174</v>
      </c>
      <c r="BS60" s="137">
        <f>IF(Index!$L$4="€",VLOOKUP(BR60,ERP!$A:$CL,5,0),IF(Index!$L$4="$",VLOOKUP(BR60,ERP!$A:$CL,7,0),IF(Index!$L$4="CHF",VLOOKUP(BR60,ERP!$A:$CL,9,0),IF(Index!$L$4="£",VLOOKUP(BR60,ERP!$A:$CL,11,0),""))))</f>
        <v>515</v>
      </c>
      <c r="BT60" s="110"/>
      <c r="BU60" s="961"/>
      <c r="BW60" s="132">
        <v>10106631</v>
      </c>
      <c r="BX60" s="126">
        <f>IF(Index!$L$4="€",VLOOKUP(BW60,ERP!$A:$CL,5,0),IF(Index!$L$4="$",VLOOKUP(BW60,ERP!$A:$CL,7,0),IF(Index!$L$4="CHF",VLOOKUP(BW60,ERP!$A:$CL,9,0),IF(Index!$L$4="£",VLOOKUP(BW60,ERP!$A:$CL,11,0),""))))</f>
        <v>3739</v>
      </c>
      <c r="BY60" s="132">
        <v>10106642</v>
      </c>
      <c r="BZ60" s="126">
        <f>IF(Index!$L$4="€",VLOOKUP(BY60,ERP!$A:$CL,5,0),IF(Index!$L$4="$",VLOOKUP(BY60,ERP!$A:$CL,7,0),IF(Index!$L$4="CHF",VLOOKUP(BY60,ERP!$A:$CL,9,0),IF(Index!$L$4="£",VLOOKUP(BY60,ERP!$A:$CL,11,0),""))))</f>
        <v>3739</v>
      </c>
      <c r="CA60" s="132">
        <v>10106664</v>
      </c>
      <c r="CB60" s="126">
        <f>IF(Index!$L$4="€",VLOOKUP(CA60,ERP!$A:$CL,5,0),IF(Index!$L$4="$",VLOOKUP(CA60,ERP!$A:$CL,7,0),IF(Index!$L$4="CHF",VLOOKUP(CA60,ERP!$A:$CL,9,0),IF(Index!$L$4="£",VLOOKUP(CA60,ERP!$A:$CL,11,0),""))))</f>
        <v>3739</v>
      </c>
      <c r="CC60" s="132">
        <v>10106653</v>
      </c>
      <c r="CD60" s="126">
        <f>IF(Index!$L$4="€",VLOOKUP(CC60,ERP!$A:$CL,5,0),IF(Index!$L$4="$",VLOOKUP(CC60,ERP!$A:$CL,7,0),IF(Index!$L$4="CHF",VLOOKUP(CC60,ERP!$A:$CL,9,0),IF(Index!$L$4="£",VLOOKUP(CC60,ERP!$A:$CL,11,0),""))))</f>
        <v>3739</v>
      </c>
      <c r="CE60" s="896"/>
      <c r="CF60" s="132" t="s">
        <v>125</v>
      </c>
      <c r="CG60" s="133">
        <f t="shared" si="37"/>
        <v>4075.51</v>
      </c>
      <c r="CH60" s="132" t="s">
        <v>125</v>
      </c>
      <c r="CI60" s="133">
        <f t="shared" si="38"/>
        <v>3254.94</v>
      </c>
      <c r="CJ60" s="102"/>
      <c r="CK60" s="132">
        <v>10106609</v>
      </c>
      <c r="CL60" s="126">
        <f>IF(Index!$L$4="€",VLOOKUP(CK60,ERP!$A:$CL,5,0),IF(Index!$L$4="$",VLOOKUP(CK60,ERP!$A:$CL,7,0),IF(Index!$L$4="CHF",VLOOKUP(CK60,ERP!$A:$CL,9,0),IF(Index!$L$4="£",VLOOKUP(CK60,ERP!$A:$CL,11,0),""))))</f>
        <v>3042</v>
      </c>
      <c r="CM60" s="205"/>
    </row>
    <row r="61" spans="2:91" ht="12.75" customHeight="1" x14ac:dyDescent="0.25">
      <c r="B61" s="269" t="s">
        <v>210</v>
      </c>
      <c r="C61" s="107">
        <f t="shared" si="39"/>
        <v>1.7777777777777777</v>
      </c>
      <c r="F61" s="178">
        <v>270</v>
      </c>
      <c r="G61" s="169" t="s">
        <v>207</v>
      </c>
      <c r="H61" s="178">
        <f t="shared" si="22"/>
        <v>152</v>
      </c>
      <c r="I61" s="179" t="s">
        <v>207</v>
      </c>
      <c r="J61" s="180" t="str">
        <f t="shared" si="23"/>
        <v>152 x 270</v>
      </c>
      <c r="K61" s="169" t="s">
        <v>207</v>
      </c>
      <c r="L61" s="178">
        <f t="shared" si="24"/>
        <v>280</v>
      </c>
      <c r="M61" s="169" t="s">
        <v>207</v>
      </c>
      <c r="N61" s="178">
        <f t="shared" si="40"/>
        <v>187</v>
      </c>
      <c r="O61" s="179" t="s">
        <v>207</v>
      </c>
      <c r="P61" s="178">
        <v>5</v>
      </c>
      <c r="Q61" s="179" t="s">
        <v>207</v>
      </c>
      <c r="R61" s="169">
        <v>30</v>
      </c>
      <c r="S61" s="169" t="s">
        <v>207</v>
      </c>
      <c r="T61" s="174">
        <f t="shared" si="25"/>
        <v>310</v>
      </c>
      <c r="U61" s="175" t="s">
        <v>207</v>
      </c>
      <c r="V61" s="178">
        <f t="shared" si="41"/>
        <v>3178</v>
      </c>
      <c r="W61" s="179" t="s">
        <v>2676</v>
      </c>
      <c r="X61" s="178">
        <f t="shared" si="26"/>
        <v>3148</v>
      </c>
      <c r="Y61" s="179" t="s">
        <v>2676</v>
      </c>
      <c r="Z61" s="102"/>
      <c r="AA61" s="174">
        <f t="shared" si="27"/>
        <v>106.3</v>
      </c>
      <c r="AB61" s="175" t="s">
        <v>208</v>
      </c>
      <c r="AC61" s="174">
        <f t="shared" si="28"/>
        <v>59.8</v>
      </c>
      <c r="AD61" s="175" t="s">
        <v>208</v>
      </c>
      <c r="AE61" s="181" t="str">
        <f t="shared" si="42"/>
        <v>59.8 x 106.3</v>
      </c>
      <c r="AF61" s="175" t="s">
        <v>208</v>
      </c>
      <c r="AG61" s="174">
        <f t="shared" si="29"/>
        <v>110.2</v>
      </c>
      <c r="AH61" s="175" t="s">
        <v>208</v>
      </c>
      <c r="AI61" s="217">
        <f t="shared" si="30"/>
        <v>73.599999999999994</v>
      </c>
      <c r="AJ61" s="175" t="s">
        <v>208</v>
      </c>
      <c r="AK61" s="174">
        <f t="shared" si="31"/>
        <v>2</v>
      </c>
      <c r="AL61" s="175" t="s">
        <v>208</v>
      </c>
      <c r="AM61" s="174">
        <f t="shared" si="32"/>
        <v>11.8</v>
      </c>
      <c r="AN61" s="175" t="s">
        <v>208</v>
      </c>
      <c r="AO61" s="178">
        <f t="shared" si="43"/>
        <v>122</v>
      </c>
      <c r="AP61" s="179" t="s">
        <v>208</v>
      </c>
      <c r="AQ61" s="178">
        <f t="shared" si="33"/>
        <v>125.1</v>
      </c>
      <c r="AR61" s="179" t="s">
        <v>208</v>
      </c>
      <c r="AS61" s="169">
        <f t="shared" si="34"/>
        <v>123.9</v>
      </c>
      <c r="AT61" s="179" t="s">
        <v>208</v>
      </c>
      <c r="AU61" s="217"/>
      <c r="AV61" s="961"/>
      <c r="AW61" s="102"/>
      <c r="AX61" s="182">
        <v>10104632</v>
      </c>
      <c r="AY61" s="173">
        <f>IF(Index!$L$4="€",VLOOKUP(AX61,ERP!$A:$CL,5,0),IF(Index!$L$4="$",VLOOKUP(AX61,ERP!$A:$CL,7,0),IF(Index!$L$4="CHF",VLOOKUP(AX61,ERP!$A:$CL,9,0),IF(Index!$L$4="£",VLOOKUP(AX61,ERP!$A:$CL,11,0),""))))</f>
        <v>4461</v>
      </c>
      <c r="AZ61" s="182">
        <v>10104643</v>
      </c>
      <c r="BA61" s="173">
        <f>IF(Index!$L$4="€",VLOOKUP(AZ61,ERP!$A:$CL,5,0),IF(Index!$L$4="$",VLOOKUP(AZ61,ERP!$A:$CL,7,0),IF(Index!$L$4="CHF",VLOOKUP(AZ61,ERP!$A:$CL,9,0),IF(Index!$L$4="£",VLOOKUP(AZ61,ERP!$A:$CL,11,0),""))))</f>
        <v>4461</v>
      </c>
      <c r="BB61" s="182">
        <v>10104665</v>
      </c>
      <c r="BC61" s="173">
        <f>IF(Index!$L$4="€",VLOOKUP(BB61,ERP!$A:$CL,5,0),IF(Index!$L$4="$",VLOOKUP(BB61,ERP!$A:$CL,7,0),IF(Index!$L$4="CHF",VLOOKUP(BB61,ERP!$A:$CL,9,0),IF(Index!$L$4="£",VLOOKUP(BB61,ERP!$A:$CL,11,0),""))))</f>
        <v>4461</v>
      </c>
      <c r="BD61" s="182">
        <v>10104654</v>
      </c>
      <c r="BE61" s="173">
        <f>IF(Index!$L$4="€",VLOOKUP(BD61,ERP!$A:$CL,5,0),IF(Index!$L$4="$",VLOOKUP(BD61,ERP!$A:$CL,7,0),IF(Index!$L$4="CHF",VLOOKUP(BD61,ERP!$A:$CL,9,0),IF(Index!$L$4="£",VLOOKUP(BD61,ERP!$A:$CL,11,0),""))))</f>
        <v>4461</v>
      </c>
      <c r="BF61" s="896"/>
      <c r="BG61" s="182" t="s">
        <v>125</v>
      </c>
      <c r="BH61" s="183">
        <f t="shared" si="35"/>
        <v>4862.4900000000007</v>
      </c>
      <c r="BI61" s="182" t="s">
        <v>125</v>
      </c>
      <c r="BJ61" s="173">
        <f t="shared" si="36"/>
        <v>3978.26</v>
      </c>
      <c r="BK61" s="102"/>
      <c r="BL61" s="182">
        <v>10104610</v>
      </c>
      <c r="BM61" s="173">
        <f>IF(Index!$L$4="€",VLOOKUP(BL61,ERP!$A:$CL,5,0),IF(Index!$L$4="$",VLOOKUP(BL61,ERP!$A:$CL,7,0),IF(Index!$L$4="CHF",VLOOKUP(BL61,ERP!$A:$CL,9,0),IF(Index!$L$4="£",VLOOKUP(BL61,ERP!$A:$CL,11,0),""))))</f>
        <v>3718</v>
      </c>
      <c r="BN61" s="102"/>
      <c r="BP61" s="110"/>
      <c r="BQ61" s="257" t="s">
        <v>193</v>
      </c>
      <c r="BR61" s="248">
        <v>10800175</v>
      </c>
      <c r="BS61" s="236">
        <f>IF(Index!$L$4="€",VLOOKUP(BR61,ERP!$A:$CL,5,0),IF(Index!$L$4="$",VLOOKUP(BR61,ERP!$A:$CL,7,0),IF(Index!$L$4="CHF",VLOOKUP(BR61,ERP!$A:$CL,9,0),IF(Index!$L$4="£",VLOOKUP(BR61,ERP!$A:$CL,11,0),""))))</f>
        <v>515</v>
      </c>
      <c r="BT61" s="110"/>
      <c r="BU61" s="961"/>
      <c r="BW61" s="182">
        <v>10106632</v>
      </c>
      <c r="BX61" s="173">
        <f>IF(Index!$L$4="€",VLOOKUP(BW61,ERP!$A:$CL,5,0),IF(Index!$L$4="$",VLOOKUP(BW61,ERP!$A:$CL,7,0),IF(Index!$L$4="CHF",VLOOKUP(BW61,ERP!$A:$CL,9,0),IF(Index!$L$4="£",VLOOKUP(BW61,ERP!$A:$CL,11,0),""))))</f>
        <v>4022</v>
      </c>
      <c r="BY61" s="182">
        <v>10106643</v>
      </c>
      <c r="BZ61" s="173">
        <f>IF(Index!$L$4="€",VLOOKUP(BY61,ERP!$A:$CL,5,0),IF(Index!$L$4="$",VLOOKUP(BY61,ERP!$A:$CL,7,0),IF(Index!$L$4="CHF",VLOOKUP(BY61,ERP!$A:$CL,9,0),IF(Index!$L$4="£",VLOOKUP(BY61,ERP!$A:$CL,11,0),""))))</f>
        <v>4022</v>
      </c>
      <c r="CA61" s="182">
        <v>10106665</v>
      </c>
      <c r="CB61" s="173">
        <f>IF(Index!$L$4="€",VLOOKUP(CA61,ERP!$A:$CL,5,0),IF(Index!$L$4="$",VLOOKUP(CA61,ERP!$A:$CL,7,0),IF(Index!$L$4="CHF",VLOOKUP(CA61,ERP!$A:$CL,9,0),IF(Index!$L$4="£",VLOOKUP(CA61,ERP!$A:$CL,11,0),""))))</f>
        <v>4022</v>
      </c>
      <c r="CC61" s="182">
        <v>10106654</v>
      </c>
      <c r="CD61" s="173">
        <f>IF(Index!$L$4="€",VLOOKUP(CC61,ERP!$A:$CL,5,0),IF(Index!$L$4="$",VLOOKUP(CC61,ERP!$A:$CL,7,0),IF(Index!$L$4="CHF",VLOOKUP(CC61,ERP!$A:$CL,9,0),IF(Index!$L$4="£",VLOOKUP(CC61,ERP!$A:$CL,11,0),""))))</f>
        <v>4022</v>
      </c>
      <c r="CE61" s="896"/>
      <c r="CF61" s="182" t="s">
        <v>125</v>
      </c>
      <c r="CG61" s="183">
        <f t="shared" si="37"/>
        <v>4383.9800000000005</v>
      </c>
      <c r="CH61" s="182" t="s">
        <v>125</v>
      </c>
      <c r="CI61" s="183">
        <f t="shared" si="38"/>
        <v>3508.53</v>
      </c>
      <c r="CJ61" s="102"/>
      <c r="CK61" s="182">
        <v>10106610</v>
      </c>
      <c r="CL61" s="173">
        <f>IF(Index!$L$4="€",VLOOKUP(CK61,ERP!$A:$CL,5,0),IF(Index!$L$4="$",VLOOKUP(CK61,ERP!$A:$CL,7,0),IF(Index!$L$4="CHF",VLOOKUP(CK61,ERP!$A:$CL,9,0),IF(Index!$L$4="£",VLOOKUP(CK61,ERP!$A:$CL,11,0),""))))</f>
        <v>3279</v>
      </c>
      <c r="CM61" s="205"/>
    </row>
    <row r="62" spans="2:91" ht="12.75" customHeight="1" x14ac:dyDescent="0.25">
      <c r="B62" s="269" t="s">
        <v>210</v>
      </c>
      <c r="C62" s="107">
        <f t="shared" si="39"/>
        <v>1.7777777777777777</v>
      </c>
      <c r="F62" s="136">
        <v>290</v>
      </c>
      <c r="G62" s="222" t="s">
        <v>207</v>
      </c>
      <c r="H62" s="136">
        <f t="shared" si="22"/>
        <v>163</v>
      </c>
      <c r="I62" s="419" t="s">
        <v>207</v>
      </c>
      <c r="J62" s="666" t="str">
        <f t="shared" si="23"/>
        <v>163 x 290</v>
      </c>
      <c r="K62" s="222" t="s">
        <v>207</v>
      </c>
      <c r="L62" s="136">
        <f t="shared" si="24"/>
        <v>300</v>
      </c>
      <c r="M62" s="222" t="s">
        <v>207</v>
      </c>
      <c r="N62" s="136">
        <f t="shared" si="40"/>
        <v>198</v>
      </c>
      <c r="O62" s="419" t="s">
        <v>207</v>
      </c>
      <c r="P62" s="136">
        <v>5</v>
      </c>
      <c r="Q62" s="419" t="s">
        <v>207</v>
      </c>
      <c r="R62" s="222">
        <v>30</v>
      </c>
      <c r="S62" s="222" t="s">
        <v>207</v>
      </c>
      <c r="T62" s="153">
        <f t="shared" si="25"/>
        <v>333</v>
      </c>
      <c r="U62" s="151" t="s">
        <v>207</v>
      </c>
      <c r="V62" s="130">
        <f t="shared" si="41"/>
        <v>3378</v>
      </c>
      <c r="W62" s="122" t="s">
        <v>2676</v>
      </c>
      <c r="X62" s="130">
        <f t="shared" si="26"/>
        <v>3348</v>
      </c>
      <c r="Y62" s="122" t="s">
        <v>2676</v>
      </c>
      <c r="Z62" s="102"/>
      <c r="AA62" s="153">
        <f t="shared" si="27"/>
        <v>114.2</v>
      </c>
      <c r="AB62" s="151" t="s">
        <v>208</v>
      </c>
      <c r="AC62" s="153">
        <f t="shared" si="28"/>
        <v>64.2</v>
      </c>
      <c r="AD62" s="151" t="s">
        <v>208</v>
      </c>
      <c r="AE62" s="131" t="str">
        <f t="shared" si="42"/>
        <v>64.2 x 114.2</v>
      </c>
      <c r="AF62" s="151" t="s">
        <v>208</v>
      </c>
      <c r="AG62" s="153">
        <f t="shared" si="29"/>
        <v>118.1</v>
      </c>
      <c r="AH62" s="151" t="s">
        <v>208</v>
      </c>
      <c r="AI62" s="107">
        <f t="shared" si="30"/>
        <v>78</v>
      </c>
      <c r="AJ62" s="151" t="s">
        <v>208</v>
      </c>
      <c r="AK62" s="153">
        <f t="shared" si="31"/>
        <v>2</v>
      </c>
      <c r="AL62" s="151" t="s">
        <v>208</v>
      </c>
      <c r="AM62" s="153">
        <f t="shared" si="32"/>
        <v>11.8</v>
      </c>
      <c r="AN62" s="151" t="s">
        <v>208</v>
      </c>
      <c r="AO62" s="130">
        <f t="shared" si="43"/>
        <v>131</v>
      </c>
      <c r="AP62" s="122" t="s">
        <v>208</v>
      </c>
      <c r="AQ62" s="130">
        <f t="shared" si="33"/>
        <v>133</v>
      </c>
      <c r="AR62" s="122" t="s">
        <v>208</v>
      </c>
      <c r="AS62" s="110">
        <f t="shared" si="34"/>
        <v>131.80000000000001</v>
      </c>
      <c r="AT62" s="122" t="s">
        <v>208</v>
      </c>
      <c r="AV62" s="961"/>
      <c r="AW62" s="102"/>
      <c r="AX62" s="132">
        <v>10104633</v>
      </c>
      <c r="AY62" s="126">
        <f>IF(Index!$L$4="€",VLOOKUP(AX62,ERP!$A:$CL,5,0),IF(Index!$L$4="$",VLOOKUP(AX62,ERP!$A:$CL,7,0),IF(Index!$L$4="CHF",VLOOKUP(AX62,ERP!$A:$CL,9,0),IF(Index!$L$4="£",VLOOKUP(AX62,ERP!$A:$CL,11,0),""))))</f>
        <v>4760</v>
      </c>
      <c r="AZ62" s="132">
        <v>10104644</v>
      </c>
      <c r="BA62" s="126">
        <f>IF(Index!$L$4="€",VLOOKUP(AZ62,ERP!$A:$CL,5,0),IF(Index!$L$4="$",VLOOKUP(AZ62,ERP!$A:$CL,7,0),IF(Index!$L$4="CHF",VLOOKUP(AZ62,ERP!$A:$CL,9,0),IF(Index!$L$4="£",VLOOKUP(AZ62,ERP!$A:$CL,11,0),""))))</f>
        <v>4760</v>
      </c>
      <c r="BB62" s="132">
        <v>10104666</v>
      </c>
      <c r="BC62" s="126">
        <f>IF(Index!$L$4="€",VLOOKUP(BB62,ERP!$A:$CL,5,0),IF(Index!$L$4="$",VLOOKUP(BB62,ERP!$A:$CL,7,0),IF(Index!$L$4="CHF",VLOOKUP(BB62,ERP!$A:$CL,9,0),IF(Index!$L$4="£",VLOOKUP(BB62,ERP!$A:$CL,11,0),""))))</f>
        <v>4760</v>
      </c>
      <c r="BD62" s="132">
        <v>10104655</v>
      </c>
      <c r="BE62" s="126">
        <f>IF(Index!$L$4="€",VLOOKUP(BD62,ERP!$A:$CL,5,0),IF(Index!$L$4="$",VLOOKUP(BD62,ERP!$A:$CL,7,0),IF(Index!$L$4="CHF",VLOOKUP(BD62,ERP!$A:$CL,9,0),IF(Index!$L$4="£",VLOOKUP(BD62,ERP!$A:$CL,11,0),""))))</f>
        <v>4760</v>
      </c>
      <c r="BF62" s="896"/>
      <c r="BG62" s="132" t="s">
        <v>125</v>
      </c>
      <c r="BH62" s="133">
        <f t="shared" si="35"/>
        <v>5188.4000000000005</v>
      </c>
      <c r="BI62" s="132" t="s">
        <v>125</v>
      </c>
      <c r="BJ62" s="126">
        <f t="shared" si="36"/>
        <v>4243.62</v>
      </c>
      <c r="BK62" s="102"/>
      <c r="BL62" s="132">
        <v>10104611</v>
      </c>
      <c r="BM62" s="126">
        <f>IF(Index!$L$4="€",VLOOKUP(BL62,ERP!$A:$CL,5,0),IF(Index!$L$4="$",VLOOKUP(BL62,ERP!$A:$CL,7,0),IF(Index!$L$4="CHF",VLOOKUP(BL62,ERP!$A:$CL,9,0),IF(Index!$L$4="£",VLOOKUP(BL62,ERP!$A:$CL,11,0),""))))</f>
        <v>3966</v>
      </c>
      <c r="BN62" s="102"/>
      <c r="BP62" s="110"/>
      <c r="BQ62" s="135" t="s">
        <v>194</v>
      </c>
      <c r="BR62" s="136">
        <v>10800176</v>
      </c>
      <c r="BS62" s="137">
        <f>IF(Index!$L$4="€",VLOOKUP(BR62,ERP!$A:$CL,5,0),IF(Index!$L$4="$",VLOOKUP(BR62,ERP!$A:$CL,7,0),IF(Index!$L$4="CHF",VLOOKUP(BR62,ERP!$A:$CL,9,0),IF(Index!$L$4="£",VLOOKUP(BR62,ERP!$A:$CL,11,0),""))))</f>
        <v>515</v>
      </c>
      <c r="BT62" s="110"/>
      <c r="BU62" s="961"/>
      <c r="BW62" s="132">
        <v>10106633</v>
      </c>
      <c r="BX62" s="126">
        <f>IF(Index!$L$4="€",VLOOKUP(BW62,ERP!$A:$CL,5,0),IF(Index!$L$4="$",VLOOKUP(BW62,ERP!$A:$CL,7,0),IF(Index!$L$4="CHF",VLOOKUP(BW62,ERP!$A:$CL,9,0),IF(Index!$L$4="£",VLOOKUP(BW62,ERP!$A:$CL,11,0),""))))</f>
        <v>4320</v>
      </c>
      <c r="BY62" s="132">
        <v>10106644</v>
      </c>
      <c r="BZ62" s="126">
        <f>IF(Index!$L$4="€",VLOOKUP(BY62,ERP!$A:$CL,5,0),IF(Index!$L$4="$",VLOOKUP(BY62,ERP!$A:$CL,7,0),IF(Index!$L$4="CHF",VLOOKUP(BY62,ERP!$A:$CL,9,0),IF(Index!$L$4="£",VLOOKUP(BY62,ERP!$A:$CL,11,0),""))))</f>
        <v>4320</v>
      </c>
      <c r="CA62" s="132">
        <v>10106666</v>
      </c>
      <c r="CB62" s="126">
        <f>IF(Index!$L$4="€",VLOOKUP(CA62,ERP!$A:$CL,5,0),IF(Index!$L$4="$",VLOOKUP(CA62,ERP!$A:$CL,7,0),IF(Index!$L$4="CHF",VLOOKUP(CA62,ERP!$A:$CL,9,0),IF(Index!$L$4="£",VLOOKUP(CA62,ERP!$A:$CL,11,0),""))))</f>
        <v>4320</v>
      </c>
      <c r="CC62" s="132">
        <v>10106655</v>
      </c>
      <c r="CD62" s="126">
        <f>IF(Index!$L$4="€",VLOOKUP(CC62,ERP!$A:$CL,5,0),IF(Index!$L$4="$",VLOOKUP(CC62,ERP!$A:$CL,7,0),IF(Index!$L$4="CHF",VLOOKUP(CC62,ERP!$A:$CL,9,0),IF(Index!$L$4="£",VLOOKUP(CC62,ERP!$A:$CL,11,0),""))))</f>
        <v>4320</v>
      </c>
      <c r="CE62" s="896"/>
      <c r="CF62" s="132" t="s">
        <v>125</v>
      </c>
      <c r="CG62" s="133">
        <f t="shared" si="37"/>
        <v>4708.8</v>
      </c>
      <c r="CH62" s="132" t="s">
        <v>125</v>
      </c>
      <c r="CI62" s="133">
        <f t="shared" si="38"/>
        <v>3772.82</v>
      </c>
      <c r="CJ62" s="102"/>
      <c r="CK62" s="132">
        <v>10106611</v>
      </c>
      <c r="CL62" s="126">
        <f>IF(Index!$L$4="€",VLOOKUP(CK62,ERP!$A:$CL,5,0),IF(Index!$L$4="$",VLOOKUP(CK62,ERP!$A:$CL,7,0),IF(Index!$L$4="CHF",VLOOKUP(CK62,ERP!$A:$CL,9,0),IF(Index!$L$4="£",VLOOKUP(CK62,ERP!$A:$CL,11,0),""))))</f>
        <v>3526</v>
      </c>
      <c r="CM62" s="205"/>
    </row>
    <row r="63" spans="2:91" ht="12.75" customHeight="1" x14ac:dyDescent="0.25">
      <c r="B63" s="269" t="s">
        <v>210</v>
      </c>
      <c r="C63" s="107">
        <f t="shared" si="39"/>
        <v>1.7777777777777777</v>
      </c>
      <c r="F63" s="178">
        <v>310</v>
      </c>
      <c r="G63" s="169" t="s">
        <v>207</v>
      </c>
      <c r="H63" s="178">
        <f t="shared" si="22"/>
        <v>174</v>
      </c>
      <c r="I63" s="179" t="s">
        <v>207</v>
      </c>
      <c r="J63" s="180" t="str">
        <f t="shared" si="23"/>
        <v>174 x 310</v>
      </c>
      <c r="K63" s="169" t="s">
        <v>207</v>
      </c>
      <c r="L63" s="178">
        <f t="shared" si="24"/>
        <v>320</v>
      </c>
      <c r="M63" s="169" t="s">
        <v>207</v>
      </c>
      <c r="N63" s="178">
        <f t="shared" si="40"/>
        <v>209</v>
      </c>
      <c r="O63" s="179" t="s">
        <v>207</v>
      </c>
      <c r="P63" s="178">
        <v>5</v>
      </c>
      <c r="Q63" s="179" t="s">
        <v>207</v>
      </c>
      <c r="R63" s="169">
        <v>30</v>
      </c>
      <c r="S63" s="169" t="s">
        <v>207</v>
      </c>
      <c r="T63" s="174">
        <f t="shared" si="25"/>
        <v>355</v>
      </c>
      <c r="U63" s="175" t="s">
        <v>207</v>
      </c>
      <c r="V63" s="178">
        <f t="shared" si="41"/>
        <v>3603</v>
      </c>
      <c r="W63" s="179" t="s">
        <v>2676</v>
      </c>
      <c r="X63" s="178">
        <f>(F63*10)+448+25</f>
        <v>3573</v>
      </c>
      <c r="Y63" s="179" t="s">
        <v>2676</v>
      </c>
      <c r="Z63" s="102"/>
      <c r="AA63" s="174">
        <f t="shared" si="27"/>
        <v>122</v>
      </c>
      <c r="AB63" s="175" t="s">
        <v>208</v>
      </c>
      <c r="AC63" s="174">
        <f t="shared" si="28"/>
        <v>68.5</v>
      </c>
      <c r="AD63" s="175" t="s">
        <v>208</v>
      </c>
      <c r="AE63" s="181" t="str">
        <f t="shared" si="42"/>
        <v>68.5 x 122</v>
      </c>
      <c r="AF63" s="175" t="s">
        <v>208</v>
      </c>
      <c r="AG63" s="174">
        <f t="shared" si="29"/>
        <v>126</v>
      </c>
      <c r="AH63" s="175" t="s">
        <v>208</v>
      </c>
      <c r="AI63" s="217">
        <f t="shared" si="30"/>
        <v>82.3</v>
      </c>
      <c r="AJ63" s="175" t="s">
        <v>208</v>
      </c>
      <c r="AK63" s="174">
        <f t="shared" si="31"/>
        <v>2</v>
      </c>
      <c r="AL63" s="175" t="s">
        <v>208</v>
      </c>
      <c r="AM63" s="174">
        <f t="shared" si="32"/>
        <v>11.8</v>
      </c>
      <c r="AN63" s="175" t="s">
        <v>208</v>
      </c>
      <c r="AO63" s="178">
        <f t="shared" si="43"/>
        <v>140</v>
      </c>
      <c r="AP63" s="179" t="s">
        <v>208</v>
      </c>
      <c r="AQ63" s="178">
        <f t="shared" si="33"/>
        <v>141.9</v>
      </c>
      <c r="AR63" s="179" t="s">
        <v>208</v>
      </c>
      <c r="AS63" s="169">
        <f t="shared" si="34"/>
        <v>140.69999999999999</v>
      </c>
      <c r="AT63" s="179" t="s">
        <v>208</v>
      </c>
      <c r="AV63" s="961"/>
      <c r="AW63" s="102"/>
      <c r="AX63" s="182">
        <v>10104634</v>
      </c>
      <c r="AY63" s="173">
        <f>IF(Index!$L$4="€",VLOOKUP(AX63,ERP!$A:$CL,5,0),IF(Index!$L$4="$",VLOOKUP(AX63,ERP!$A:$CL,7,0),IF(Index!$L$4="CHF",VLOOKUP(AX63,ERP!$A:$CL,9,0),IF(Index!$L$4="£",VLOOKUP(AX63,ERP!$A:$CL,11,0),""))))</f>
        <v>5072</v>
      </c>
      <c r="AZ63" s="182">
        <v>10104645</v>
      </c>
      <c r="BA63" s="173">
        <f>IF(Index!$L$4="€",VLOOKUP(AZ63,ERP!$A:$CL,5,0),IF(Index!$L$4="$",VLOOKUP(AZ63,ERP!$A:$CL,7,0),IF(Index!$L$4="CHF",VLOOKUP(AZ63,ERP!$A:$CL,9,0),IF(Index!$L$4="£",VLOOKUP(AZ63,ERP!$A:$CL,11,0),""))))</f>
        <v>5072</v>
      </c>
      <c r="BB63" s="182">
        <v>10104667</v>
      </c>
      <c r="BC63" s="173">
        <f>IF(Index!$L$4="€",VLOOKUP(BB63,ERP!$A:$CL,5,0),IF(Index!$L$4="$",VLOOKUP(BB63,ERP!$A:$CL,7,0),IF(Index!$L$4="CHF",VLOOKUP(BB63,ERP!$A:$CL,9,0),IF(Index!$L$4="£",VLOOKUP(BB63,ERP!$A:$CL,11,0),""))))</f>
        <v>5072</v>
      </c>
      <c r="BD63" s="182">
        <v>10104656</v>
      </c>
      <c r="BE63" s="173">
        <f>IF(Index!$L$4="€",VLOOKUP(BD63,ERP!$A:$CL,5,0),IF(Index!$L$4="$",VLOOKUP(BD63,ERP!$A:$CL,7,0),IF(Index!$L$4="CHF",VLOOKUP(BD63,ERP!$A:$CL,9,0),IF(Index!$L$4="£",VLOOKUP(BD63,ERP!$A:$CL,11,0),""))))</f>
        <v>5072</v>
      </c>
      <c r="BF63" s="896"/>
      <c r="BG63" s="182" t="s">
        <v>125</v>
      </c>
      <c r="BH63" s="183">
        <f t="shared" si="35"/>
        <v>5528.4800000000005</v>
      </c>
      <c r="BI63" s="182" t="s">
        <v>125</v>
      </c>
      <c r="BJ63" s="173">
        <f t="shared" si="36"/>
        <v>4521.8200000000006</v>
      </c>
      <c r="BK63" s="102"/>
      <c r="BL63" s="182">
        <v>10104612</v>
      </c>
      <c r="BM63" s="173">
        <f>IF(Index!$L$4="€",VLOOKUP(BL63,ERP!$A:$CL,5,0),IF(Index!$L$4="$",VLOOKUP(BL63,ERP!$A:$CL,7,0),IF(Index!$L$4="CHF",VLOOKUP(BL63,ERP!$A:$CL,9,0),IF(Index!$L$4="£",VLOOKUP(BL63,ERP!$A:$CL,11,0),""))))</f>
        <v>4226</v>
      </c>
      <c r="BN63" s="102"/>
      <c r="BP63" s="110"/>
      <c r="BQ63" s="257" t="s">
        <v>195</v>
      </c>
      <c r="BR63" s="248">
        <v>10800177</v>
      </c>
      <c r="BS63" s="236">
        <f>IF(Index!$L$4="€",VLOOKUP(BR63,ERP!$A:$CL,5,0),IF(Index!$L$4="$",VLOOKUP(BR63,ERP!$A:$CL,7,0),IF(Index!$L$4="CHF",VLOOKUP(BR63,ERP!$A:$CL,9,0),IF(Index!$L$4="£",VLOOKUP(BR63,ERP!$A:$CL,11,0),""))))</f>
        <v>515</v>
      </c>
      <c r="BT63" s="110"/>
      <c r="BU63" s="961"/>
      <c r="BW63" s="182">
        <v>10106634</v>
      </c>
      <c r="BX63" s="173">
        <f>IF(Index!$L$4="€",VLOOKUP(BW63,ERP!$A:$CL,5,0),IF(Index!$L$4="$",VLOOKUP(BW63,ERP!$A:$CL,7,0),IF(Index!$L$4="CHF",VLOOKUP(BW63,ERP!$A:$CL,9,0),IF(Index!$L$4="£",VLOOKUP(BW63,ERP!$A:$CL,11,0),""))))</f>
        <v>4632</v>
      </c>
      <c r="BY63" s="182">
        <v>10106645</v>
      </c>
      <c r="BZ63" s="173">
        <f>IF(Index!$L$4="€",VLOOKUP(BY63,ERP!$A:$CL,5,0),IF(Index!$L$4="$",VLOOKUP(BY63,ERP!$A:$CL,7,0),IF(Index!$L$4="CHF",VLOOKUP(BY63,ERP!$A:$CL,9,0),IF(Index!$L$4="£",VLOOKUP(BY63,ERP!$A:$CL,11,0),""))))</f>
        <v>4632</v>
      </c>
      <c r="CA63" s="182">
        <v>10106667</v>
      </c>
      <c r="CB63" s="173">
        <f>IF(Index!$L$4="€",VLOOKUP(CA63,ERP!$A:$CL,5,0),IF(Index!$L$4="$",VLOOKUP(CA63,ERP!$A:$CL,7,0),IF(Index!$L$4="CHF",VLOOKUP(CA63,ERP!$A:$CL,9,0),IF(Index!$L$4="£",VLOOKUP(CA63,ERP!$A:$CL,11,0),""))))</f>
        <v>4632</v>
      </c>
      <c r="CC63" s="182">
        <v>10106656</v>
      </c>
      <c r="CD63" s="173">
        <f>IF(Index!$L$4="€",VLOOKUP(CC63,ERP!$A:$CL,5,0),IF(Index!$L$4="$",VLOOKUP(CC63,ERP!$A:$CL,7,0),IF(Index!$L$4="CHF",VLOOKUP(CC63,ERP!$A:$CL,9,0),IF(Index!$L$4="£",VLOOKUP(CC63,ERP!$A:$CL,11,0),""))))</f>
        <v>4632</v>
      </c>
      <c r="CE63" s="896"/>
      <c r="CF63" s="182" t="s">
        <v>125</v>
      </c>
      <c r="CG63" s="183">
        <f t="shared" si="37"/>
        <v>5048.88</v>
      </c>
      <c r="CH63" s="182" t="s">
        <v>125</v>
      </c>
      <c r="CI63" s="183">
        <f t="shared" si="38"/>
        <v>4051.0200000000004</v>
      </c>
      <c r="CJ63" s="102"/>
      <c r="CK63" s="182">
        <v>10106612</v>
      </c>
      <c r="CL63" s="173">
        <f>IF(Index!$L$4="€",VLOOKUP(CK63,ERP!$A:$CL,5,0),IF(Index!$L$4="$",VLOOKUP(CK63,ERP!$A:$CL,7,0),IF(Index!$L$4="CHF",VLOOKUP(CK63,ERP!$A:$CL,9,0),IF(Index!$L$4="£",VLOOKUP(CK63,ERP!$A:$CL,11,0),""))))</f>
        <v>3786</v>
      </c>
      <c r="CM63" s="205"/>
    </row>
    <row r="64" spans="2:91" ht="12.75" customHeight="1" x14ac:dyDescent="0.25">
      <c r="B64" s="269" t="s">
        <v>210</v>
      </c>
      <c r="C64" s="107">
        <f t="shared" si="39"/>
        <v>1.7777777777777777</v>
      </c>
      <c r="F64" s="136">
        <v>330</v>
      </c>
      <c r="G64" s="222" t="s">
        <v>207</v>
      </c>
      <c r="H64" s="136">
        <f t="shared" si="22"/>
        <v>186</v>
      </c>
      <c r="I64" s="419" t="s">
        <v>207</v>
      </c>
      <c r="J64" s="666" t="str">
        <f t="shared" si="23"/>
        <v>186 x 330</v>
      </c>
      <c r="K64" s="222" t="s">
        <v>207</v>
      </c>
      <c r="L64" s="136">
        <f t="shared" si="24"/>
        <v>340</v>
      </c>
      <c r="M64" s="222" t="s">
        <v>207</v>
      </c>
      <c r="N64" s="136">
        <f t="shared" si="40"/>
        <v>221</v>
      </c>
      <c r="O64" s="419" t="s">
        <v>207</v>
      </c>
      <c r="P64" s="136">
        <v>5</v>
      </c>
      <c r="Q64" s="419" t="s">
        <v>207</v>
      </c>
      <c r="R64" s="222">
        <v>30</v>
      </c>
      <c r="S64" s="222" t="s">
        <v>207</v>
      </c>
      <c r="T64" s="153">
        <f t="shared" si="25"/>
        <v>379</v>
      </c>
      <c r="U64" s="151" t="s">
        <v>207</v>
      </c>
      <c r="V64" s="130">
        <f t="shared" si="41"/>
        <v>3823</v>
      </c>
      <c r="W64" s="122" t="s">
        <v>2676</v>
      </c>
      <c r="X64" s="130">
        <f>(F64*10)+448+45</f>
        <v>3793</v>
      </c>
      <c r="Y64" s="122" t="s">
        <v>2676</v>
      </c>
      <c r="Z64" s="102"/>
      <c r="AA64" s="153">
        <f t="shared" si="27"/>
        <v>129.9</v>
      </c>
      <c r="AB64" s="151" t="s">
        <v>208</v>
      </c>
      <c r="AC64" s="153">
        <f t="shared" si="28"/>
        <v>73.2</v>
      </c>
      <c r="AD64" s="151" t="s">
        <v>208</v>
      </c>
      <c r="AE64" s="131" t="str">
        <f t="shared" si="42"/>
        <v>73.2 x 129.9</v>
      </c>
      <c r="AF64" s="151" t="s">
        <v>208</v>
      </c>
      <c r="AG64" s="153">
        <f t="shared" si="29"/>
        <v>133.9</v>
      </c>
      <c r="AH64" s="151" t="s">
        <v>208</v>
      </c>
      <c r="AI64" s="107">
        <f t="shared" si="30"/>
        <v>87</v>
      </c>
      <c r="AJ64" s="151" t="s">
        <v>208</v>
      </c>
      <c r="AK64" s="153">
        <f t="shared" si="31"/>
        <v>2</v>
      </c>
      <c r="AL64" s="151" t="s">
        <v>208</v>
      </c>
      <c r="AM64" s="153">
        <f t="shared" si="32"/>
        <v>11.8</v>
      </c>
      <c r="AN64" s="151" t="s">
        <v>208</v>
      </c>
      <c r="AO64" s="130">
        <f t="shared" si="43"/>
        <v>149</v>
      </c>
      <c r="AP64" s="122" t="s">
        <v>208</v>
      </c>
      <c r="AQ64" s="130">
        <f t="shared" si="33"/>
        <v>150.5</v>
      </c>
      <c r="AR64" s="122" t="s">
        <v>208</v>
      </c>
      <c r="AS64" s="110">
        <f t="shared" si="34"/>
        <v>149.30000000000001</v>
      </c>
      <c r="AT64" s="122" t="s">
        <v>208</v>
      </c>
      <c r="AV64" s="961"/>
      <c r="AW64" s="102"/>
      <c r="AX64" s="132">
        <v>10104635</v>
      </c>
      <c r="AY64" s="126">
        <f>IF(Index!$L$4="€",VLOOKUP(AX64,ERP!$A:$CL,5,0),IF(Index!$L$4="$",VLOOKUP(AX64,ERP!$A:$CL,7,0),IF(Index!$L$4="CHF",VLOOKUP(AX64,ERP!$A:$CL,9,0),IF(Index!$L$4="£",VLOOKUP(AX64,ERP!$A:$CL,11,0),""))))</f>
        <v>5399</v>
      </c>
      <c r="AZ64" s="132">
        <v>10104646</v>
      </c>
      <c r="BA64" s="126">
        <f>IF(Index!$L$4="€",VLOOKUP(AZ64,ERP!$A:$CL,5,0),IF(Index!$L$4="$",VLOOKUP(AZ64,ERP!$A:$CL,7,0),IF(Index!$L$4="CHF",VLOOKUP(AZ64,ERP!$A:$CL,9,0),IF(Index!$L$4="£",VLOOKUP(AZ64,ERP!$A:$CL,11,0),""))))</f>
        <v>5399</v>
      </c>
      <c r="BB64" s="132">
        <v>10104668</v>
      </c>
      <c r="BC64" s="126">
        <f>IF(Index!$L$4="€",VLOOKUP(BB64,ERP!$A:$CL,5,0),IF(Index!$L$4="$",VLOOKUP(BB64,ERP!$A:$CL,7,0),IF(Index!$L$4="CHF",VLOOKUP(BB64,ERP!$A:$CL,9,0),IF(Index!$L$4="£",VLOOKUP(BB64,ERP!$A:$CL,11,0),""))))</f>
        <v>5399</v>
      </c>
      <c r="BD64" s="132">
        <v>10104657</v>
      </c>
      <c r="BE64" s="126">
        <f>IF(Index!$L$4="€",VLOOKUP(BD64,ERP!$A:$CL,5,0),IF(Index!$L$4="$",VLOOKUP(BD64,ERP!$A:$CL,7,0),IF(Index!$L$4="CHF",VLOOKUP(BD64,ERP!$A:$CL,9,0),IF(Index!$L$4="£",VLOOKUP(BD64,ERP!$A:$CL,11,0),""))))</f>
        <v>5399</v>
      </c>
      <c r="BF64" s="896"/>
      <c r="BG64" s="132" t="s">
        <v>125</v>
      </c>
      <c r="BH64" s="133">
        <f t="shared" si="35"/>
        <v>5884.9100000000008</v>
      </c>
      <c r="BI64" s="132" t="s">
        <v>125</v>
      </c>
      <c r="BJ64" s="126">
        <f t="shared" si="36"/>
        <v>4813.93</v>
      </c>
      <c r="BK64" s="102"/>
      <c r="BL64" s="132">
        <v>10104613</v>
      </c>
      <c r="BM64" s="126">
        <f>IF(Index!$L$4="€",VLOOKUP(BL64,ERP!$A:$CL,5,0),IF(Index!$L$4="$",VLOOKUP(BL64,ERP!$A:$CL,7,0),IF(Index!$L$4="CHF",VLOOKUP(BL64,ERP!$A:$CL,9,0),IF(Index!$L$4="£",VLOOKUP(BL64,ERP!$A:$CL,11,0),""))))</f>
        <v>4499</v>
      </c>
      <c r="BN64" s="102"/>
      <c r="BP64" s="110"/>
      <c r="BQ64" s="135" t="s">
        <v>196</v>
      </c>
      <c r="BR64" s="136">
        <v>10800178</v>
      </c>
      <c r="BS64" s="137">
        <f>IF(Index!$L$4="€",VLOOKUP(BR64,ERP!$A:$CL,5,0),IF(Index!$L$4="$",VLOOKUP(BR64,ERP!$A:$CL,7,0),IF(Index!$L$4="CHF",VLOOKUP(BR64,ERP!$A:$CL,9,0),IF(Index!$L$4="£",VLOOKUP(BR64,ERP!$A:$CL,11,0),""))))</f>
        <v>515</v>
      </c>
      <c r="BT64" s="110"/>
      <c r="BU64" s="961"/>
      <c r="BW64" s="132">
        <v>10106635</v>
      </c>
      <c r="BX64" s="126">
        <f>IF(Index!$L$4="€",VLOOKUP(BW64,ERP!$A:$CL,5,0),IF(Index!$L$4="$",VLOOKUP(BW64,ERP!$A:$CL,7,0),IF(Index!$L$4="CHF",VLOOKUP(BW64,ERP!$A:$CL,9,0),IF(Index!$L$4="£",VLOOKUP(BW64,ERP!$A:$CL,11,0),""))))</f>
        <v>4959</v>
      </c>
      <c r="BY64" s="132">
        <v>10106646</v>
      </c>
      <c r="BZ64" s="126">
        <f>IF(Index!$L$4="€",VLOOKUP(BY64,ERP!$A:$CL,5,0),IF(Index!$L$4="$",VLOOKUP(BY64,ERP!$A:$CL,7,0),IF(Index!$L$4="CHF",VLOOKUP(BY64,ERP!$A:$CL,9,0),IF(Index!$L$4="£",VLOOKUP(BY64,ERP!$A:$CL,11,0),""))))</f>
        <v>4959</v>
      </c>
      <c r="CA64" s="132">
        <v>10106668</v>
      </c>
      <c r="CB64" s="126">
        <f>IF(Index!$L$4="€",VLOOKUP(CA64,ERP!$A:$CL,5,0),IF(Index!$L$4="$",VLOOKUP(CA64,ERP!$A:$CL,7,0),IF(Index!$L$4="CHF",VLOOKUP(CA64,ERP!$A:$CL,9,0),IF(Index!$L$4="£",VLOOKUP(CA64,ERP!$A:$CL,11,0),""))))</f>
        <v>4959</v>
      </c>
      <c r="CC64" s="132">
        <v>10106657</v>
      </c>
      <c r="CD64" s="126">
        <f>IF(Index!$L$4="€",VLOOKUP(CC64,ERP!$A:$CL,5,0),IF(Index!$L$4="$",VLOOKUP(CC64,ERP!$A:$CL,7,0),IF(Index!$L$4="CHF",VLOOKUP(CC64,ERP!$A:$CL,9,0),IF(Index!$L$4="£",VLOOKUP(CC64,ERP!$A:$CL,11,0),""))))</f>
        <v>4959</v>
      </c>
      <c r="CE64" s="896"/>
      <c r="CF64" s="132" t="s">
        <v>125</v>
      </c>
      <c r="CG64" s="133">
        <f t="shared" si="37"/>
        <v>5405.31</v>
      </c>
      <c r="CH64" s="132" t="s">
        <v>125</v>
      </c>
      <c r="CI64" s="133">
        <f t="shared" si="38"/>
        <v>4343.13</v>
      </c>
      <c r="CJ64" s="102"/>
      <c r="CK64" s="132">
        <v>10106613</v>
      </c>
      <c r="CL64" s="126">
        <f>IF(Index!$L$4="€",VLOOKUP(CK64,ERP!$A:$CL,5,0),IF(Index!$L$4="$",VLOOKUP(CK64,ERP!$A:$CL,7,0),IF(Index!$L$4="CHF",VLOOKUP(CK64,ERP!$A:$CL,9,0),IF(Index!$L$4="£",VLOOKUP(CK64,ERP!$A:$CL,11,0),""))))</f>
        <v>4059</v>
      </c>
      <c r="CM64" s="205"/>
    </row>
    <row r="65" spans="2:91" ht="12.75" customHeight="1" x14ac:dyDescent="0.25">
      <c r="B65" s="269" t="s">
        <v>210</v>
      </c>
      <c r="C65" s="107">
        <f t="shared" si="39"/>
        <v>1.7777777777777777</v>
      </c>
      <c r="F65" s="178">
        <v>350</v>
      </c>
      <c r="G65" s="169" t="s">
        <v>207</v>
      </c>
      <c r="H65" s="178">
        <f t="shared" si="22"/>
        <v>197</v>
      </c>
      <c r="I65" s="179" t="s">
        <v>207</v>
      </c>
      <c r="J65" s="180" t="str">
        <f t="shared" si="23"/>
        <v>197 x 350</v>
      </c>
      <c r="K65" s="169" t="s">
        <v>207</v>
      </c>
      <c r="L65" s="178">
        <f t="shared" si="24"/>
        <v>360</v>
      </c>
      <c r="M65" s="169" t="s">
        <v>207</v>
      </c>
      <c r="N65" s="178">
        <f t="shared" si="40"/>
        <v>232</v>
      </c>
      <c r="O65" s="179" t="s">
        <v>207</v>
      </c>
      <c r="P65" s="178">
        <v>5</v>
      </c>
      <c r="Q65" s="179" t="s">
        <v>207</v>
      </c>
      <c r="R65" s="169">
        <v>30</v>
      </c>
      <c r="S65" s="169" t="s">
        <v>207</v>
      </c>
      <c r="T65" s="174">
        <f t="shared" si="25"/>
        <v>402</v>
      </c>
      <c r="U65" s="175" t="s">
        <v>207</v>
      </c>
      <c r="V65" s="178">
        <f t="shared" si="41"/>
        <v>3978</v>
      </c>
      <c r="W65" s="179" t="s">
        <v>2676</v>
      </c>
      <c r="X65" s="178">
        <f t="shared" si="26"/>
        <v>3948</v>
      </c>
      <c r="Y65" s="179" t="s">
        <v>2676</v>
      </c>
      <c r="Z65" s="102"/>
      <c r="AA65" s="174">
        <f t="shared" si="27"/>
        <v>137.80000000000001</v>
      </c>
      <c r="AB65" s="175" t="s">
        <v>208</v>
      </c>
      <c r="AC65" s="174">
        <f t="shared" si="28"/>
        <v>77.599999999999994</v>
      </c>
      <c r="AD65" s="175" t="s">
        <v>208</v>
      </c>
      <c r="AE65" s="181" t="str">
        <f t="shared" si="42"/>
        <v>77.6 x 137.8</v>
      </c>
      <c r="AF65" s="175" t="s">
        <v>208</v>
      </c>
      <c r="AG65" s="174">
        <f t="shared" si="29"/>
        <v>141.69999999999999</v>
      </c>
      <c r="AH65" s="175" t="s">
        <v>208</v>
      </c>
      <c r="AI65" s="217">
        <f t="shared" si="30"/>
        <v>91.3</v>
      </c>
      <c r="AJ65" s="175" t="s">
        <v>208</v>
      </c>
      <c r="AK65" s="174">
        <f t="shared" si="31"/>
        <v>2</v>
      </c>
      <c r="AL65" s="175" t="s">
        <v>208</v>
      </c>
      <c r="AM65" s="174">
        <f t="shared" si="32"/>
        <v>11.8</v>
      </c>
      <c r="AN65" s="175" t="s">
        <v>208</v>
      </c>
      <c r="AO65" s="178">
        <f t="shared" si="43"/>
        <v>158</v>
      </c>
      <c r="AP65" s="179" t="s">
        <v>208</v>
      </c>
      <c r="AQ65" s="178">
        <f t="shared" si="33"/>
        <v>156.6</v>
      </c>
      <c r="AR65" s="179" t="s">
        <v>208</v>
      </c>
      <c r="AS65" s="169">
        <f t="shared" si="34"/>
        <v>155.4</v>
      </c>
      <c r="AT65" s="179" t="s">
        <v>208</v>
      </c>
      <c r="AV65" s="961"/>
      <c r="AW65" s="102"/>
      <c r="AX65" s="182">
        <v>10104636</v>
      </c>
      <c r="AY65" s="173">
        <f>IF(Index!$L$4="€",VLOOKUP(AX65,ERP!$A:$CL,5,0),IF(Index!$L$4="$",VLOOKUP(AX65,ERP!$A:$CL,7,0),IF(Index!$L$4="CHF",VLOOKUP(AX65,ERP!$A:$CL,9,0),IF(Index!$L$4="£",VLOOKUP(AX65,ERP!$A:$CL,11,0),""))))</f>
        <v>5741</v>
      </c>
      <c r="AZ65" s="182">
        <v>10104647</v>
      </c>
      <c r="BA65" s="173">
        <f>IF(Index!$L$4="€",VLOOKUP(AZ65,ERP!$A:$CL,5,0),IF(Index!$L$4="$",VLOOKUP(AZ65,ERP!$A:$CL,7,0),IF(Index!$L$4="CHF",VLOOKUP(AZ65,ERP!$A:$CL,9,0),IF(Index!$L$4="£",VLOOKUP(AZ65,ERP!$A:$CL,11,0),""))))</f>
        <v>5741</v>
      </c>
      <c r="BB65" s="182">
        <v>10104669</v>
      </c>
      <c r="BC65" s="173">
        <f>IF(Index!$L$4="€",VLOOKUP(BB65,ERP!$A:$CL,5,0),IF(Index!$L$4="$",VLOOKUP(BB65,ERP!$A:$CL,7,0),IF(Index!$L$4="CHF",VLOOKUP(BB65,ERP!$A:$CL,9,0),IF(Index!$L$4="£",VLOOKUP(BB65,ERP!$A:$CL,11,0),""))))</f>
        <v>5741</v>
      </c>
      <c r="BD65" s="182">
        <v>10104658</v>
      </c>
      <c r="BE65" s="173">
        <f>IF(Index!$L$4="€",VLOOKUP(BD65,ERP!$A:$CL,5,0),IF(Index!$L$4="$",VLOOKUP(BD65,ERP!$A:$CL,7,0),IF(Index!$L$4="CHF",VLOOKUP(BD65,ERP!$A:$CL,9,0),IF(Index!$L$4="£",VLOOKUP(BD65,ERP!$A:$CL,11,0),""))))</f>
        <v>5741</v>
      </c>
      <c r="BF65" s="896"/>
      <c r="BG65" s="182" t="s">
        <v>125</v>
      </c>
      <c r="BH65" s="183">
        <f t="shared" si="35"/>
        <v>6257.6900000000005</v>
      </c>
      <c r="BI65" s="182" t="s">
        <v>125</v>
      </c>
      <c r="BJ65" s="173">
        <f t="shared" si="36"/>
        <v>5118.88</v>
      </c>
      <c r="BK65" s="102"/>
      <c r="BL65" s="182">
        <v>10104614</v>
      </c>
      <c r="BM65" s="173">
        <f>IF(Index!$L$4="€",VLOOKUP(BL65,ERP!$A:$CL,5,0),IF(Index!$L$4="$",VLOOKUP(BL65,ERP!$A:$CL,7,0),IF(Index!$L$4="CHF",VLOOKUP(BL65,ERP!$A:$CL,9,0),IF(Index!$L$4="£",VLOOKUP(BL65,ERP!$A:$CL,11,0),""))))</f>
        <v>4784</v>
      </c>
      <c r="BN65" s="102"/>
      <c r="BP65" s="110"/>
      <c r="BQ65" s="257" t="s">
        <v>198</v>
      </c>
      <c r="BR65" s="248">
        <v>10800179</v>
      </c>
      <c r="BS65" s="236">
        <f>IF(Index!$L$4="€",VLOOKUP(BR65,ERP!$A:$CL,5,0),IF(Index!$L$4="$",VLOOKUP(BR65,ERP!$A:$CL,7,0),IF(Index!$L$4="CHF",VLOOKUP(BR65,ERP!$A:$CL,9,0),IF(Index!$L$4="£",VLOOKUP(BR65,ERP!$A:$CL,11,0),""))))</f>
        <v>515</v>
      </c>
      <c r="BT65" s="110"/>
      <c r="BU65" s="961"/>
      <c r="BW65" s="182">
        <v>10106636</v>
      </c>
      <c r="BX65" s="173">
        <f>IF(Index!$L$4="€",VLOOKUP(BW65,ERP!$A:$CL,5,0),IF(Index!$L$4="$",VLOOKUP(BW65,ERP!$A:$CL,7,0),IF(Index!$L$4="CHF",VLOOKUP(BW65,ERP!$A:$CL,9,0),IF(Index!$L$4="£",VLOOKUP(BW65,ERP!$A:$CL,11,0),""))))</f>
        <v>5300</v>
      </c>
      <c r="BY65" s="182">
        <v>10106647</v>
      </c>
      <c r="BZ65" s="173">
        <f>IF(Index!$L$4="€",VLOOKUP(BY65,ERP!$A:$CL,5,0),IF(Index!$L$4="$",VLOOKUP(BY65,ERP!$A:$CL,7,0),IF(Index!$L$4="CHF",VLOOKUP(BY65,ERP!$A:$CL,9,0),IF(Index!$L$4="£",VLOOKUP(BY65,ERP!$A:$CL,11,0),""))))</f>
        <v>5300</v>
      </c>
      <c r="CA65" s="182">
        <v>10106669</v>
      </c>
      <c r="CB65" s="173">
        <f>IF(Index!$L$4="€",VLOOKUP(CA65,ERP!$A:$CL,5,0),IF(Index!$L$4="$",VLOOKUP(CA65,ERP!$A:$CL,7,0),IF(Index!$L$4="CHF",VLOOKUP(CA65,ERP!$A:$CL,9,0),IF(Index!$L$4="£",VLOOKUP(CA65,ERP!$A:$CL,11,0),""))))</f>
        <v>5300</v>
      </c>
      <c r="CC65" s="182">
        <v>10106658</v>
      </c>
      <c r="CD65" s="173">
        <f>IF(Index!$L$4="€",VLOOKUP(CC65,ERP!$A:$CL,5,0),IF(Index!$L$4="$",VLOOKUP(CC65,ERP!$A:$CL,7,0),IF(Index!$L$4="CHF",VLOOKUP(CC65,ERP!$A:$CL,9,0),IF(Index!$L$4="£",VLOOKUP(CC65,ERP!$A:$CL,11,0),""))))</f>
        <v>5300</v>
      </c>
      <c r="CE65" s="896"/>
      <c r="CF65" s="182" t="s">
        <v>125</v>
      </c>
      <c r="CG65" s="183">
        <f t="shared" si="37"/>
        <v>5777</v>
      </c>
      <c r="CH65" s="182" t="s">
        <v>125</v>
      </c>
      <c r="CI65" s="183">
        <f t="shared" si="38"/>
        <v>4648.08</v>
      </c>
      <c r="CJ65" s="102"/>
      <c r="CK65" s="182">
        <v>10106614</v>
      </c>
      <c r="CL65" s="173">
        <f>IF(Index!$L$4="€",VLOOKUP(CK65,ERP!$A:$CL,5,0),IF(Index!$L$4="$",VLOOKUP(CK65,ERP!$A:$CL,7,0),IF(Index!$L$4="CHF",VLOOKUP(CK65,ERP!$A:$CL,9,0),IF(Index!$L$4="£",VLOOKUP(CK65,ERP!$A:$CL,11,0),""))))</f>
        <v>4344</v>
      </c>
      <c r="CM65" s="205"/>
    </row>
    <row r="66" spans="2:91" ht="12.75" customHeight="1" x14ac:dyDescent="0.25">
      <c r="B66" s="269" t="s">
        <v>210</v>
      </c>
      <c r="C66" s="107">
        <f t="shared" si="39"/>
        <v>1.7777777777777777</v>
      </c>
      <c r="F66" s="136">
        <v>370</v>
      </c>
      <c r="G66" s="222" t="s">
        <v>207</v>
      </c>
      <c r="H66" s="136">
        <f t="shared" si="22"/>
        <v>208</v>
      </c>
      <c r="I66" s="419" t="s">
        <v>207</v>
      </c>
      <c r="J66" s="666" t="str">
        <f t="shared" si="23"/>
        <v>208 x 370</v>
      </c>
      <c r="K66" s="222" t="s">
        <v>207</v>
      </c>
      <c r="L66" s="136">
        <f t="shared" si="24"/>
        <v>380</v>
      </c>
      <c r="M66" s="222" t="s">
        <v>207</v>
      </c>
      <c r="N66" s="136">
        <f t="shared" si="40"/>
        <v>243</v>
      </c>
      <c r="O66" s="419" t="s">
        <v>207</v>
      </c>
      <c r="P66" s="136">
        <v>5</v>
      </c>
      <c r="Q66" s="419" t="s">
        <v>207</v>
      </c>
      <c r="R66" s="222">
        <v>30</v>
      </c>
      <c r="S66" s="222" t="s">
        <v>207</v>
      </c>
      <c r="T66" s="153">
        <f t="shared" si="25"/>
        <v>424</v>
      </c>
      <c r="U66" s="151" t="s">
        <v>207</v>
      </c>
      <c r="V66" s="130">
        <f t="shared" si="41"/>
        <v>4178</v>
      </c>
      <c r="W66" s="122" t="s">
        <v>2676</v>
      </c>
      <c r="X66" s="130">
        <f t="shared" si="26"/>
        <v>4148</v>
      </c>
      <c r="Y66" s="122" t="s">
        <v>2676</v>
      </c>
      <c r="Z66" s="102"/>
      <c r="AA66" s="153">
        <f t="shared" si="27"/>
        <v>145.69999999999999</v>
      </c>
      <c r="AB66" s="151" t="s">
        <v>208</v>
      </c>
      <c r="AC66" s="153">
        <f t="shared" si="28"/>
        <v>81.900000000000006</v>
      </c>
      <c r="AD66" s="151" t="s">
        <v>208</v>
      </c>
      <c r="AE66" s="131" t="str">
        <f t="shared" si="42"/>
        <v>81.9 x 145.7</v>
      </c>
      <c r="AF66" s="151" t="s">
        <v>208</v>
      </c>
      <c r="AG66" s="153">
        <f t="shared" si="29"/>
        <v>149.6</v>
      </c>
      <c r="AH66" s="151" t="s">
        <v>208</v>
      </c>
      <c r="AI66" s="107">
        <f t="shared" si="30"/>
        <v>95.7</v>
      </c>
      <c r="AJ66" s="151" t="s">
        <v>208</v>
      </c>
      <c r="AK66" s="153">
        <f t="shared" si="31"/>
        <v>2</v>
      </c>
      <c r="AL66" s="151" t="s">
        <v>208</v>
      </c>
      <c r="AM66" s="153">
        <f t="shared" si="32"/>
        <v>11.8</v>
      </c>
      <c r="AN66" s="151" t="s">
        <v>208</v>
      </c>
      <c r="AO66" s="130">
        <f t="shared" si="43"/>
        <v>167</v>
      </c>
      <c r="AP66" s="122" t="s">
        <v>208</v>
      </c>
      <c r="AQ66" s="130">
        <f t="shared" si="33"/>
        <v>164.5</v>
      </c>
      <c r="AR66" s="122" t="s">
        <v>208</v>
      </c>
      <c r="AS66" s="110">
        <f t="shared" si="34"/>
        <v>163.30000000000001</v>
      </c>
      <c r="AT66" s="122" t="s">
        <v>208</v>
      </c>
      <c r="AV66" s="961"/>
      <c r="AW66" s="102"/>
      <c r="AX66" s="132">
        <v>10104637</v>
      </c>
      <c r="AY66" s="126">
        <f>IF(Index!$L$4="€",VLOOKUP(AX66,ERP!$A:$CL,5,0),IF(Index!$L$4="$",VLOOKUP(AX66,ERP!$A:$CL,7,0),IF(Index!$L$4="CHF",VLOOKUP(AX66,ERP!$A:$CL,9,0),IF(Index!$L$4="£",VLOOKUP(AX66,ERP!$A:$CL,11,0),""))))</f>
        <v>6097</v>
      </c>
      <c r="AZ66" s="132">
        <v>10104648</v>
      </c>
      <c r="BA66" s="126">
        <f>IF(Index!$L$4="€",VLOOKUP(AZ66,ERP!$A:$CL,5,0),IF(Index!$L$4="$",VLOOKUP(AZ66,ERP!$A:$CL,7,0),IF(Index!$L$4="CHF",VLOOKUP(AZ66,ERP!$A:$CL,9,0),IF(Index!$L$4="£",VLOOKUP(AZ66,ERP!$A:$CL,11,0),""))))</f>
        <v>6097</v>
      </c>
      <c r="BB66" s="132">
        <v>10104670</v>
      </c>
      <c r="BC66" s="126">
        <f>IF(Index!$L$4="€",VLOOKUP(BB66,ERP!$A:$CL,5,0),IF(Index!$L$4="$",VLOOKUP(BB66,ERP!$A:$CL,7,0),IF(Index!$L$4="CHF",VLOOKUP(BB66,ERP!$A:$CL,9,0),IF(Index!$L$4="£",VLOOKUP(BB66,ERP!$A:$CL,11,0),""))))</f>
        <v>6097</v>
      </c>
      <c r="BD66" s="132">
        <v>10104659</v>
      </c>
      <c r="BE66" s="126">
        <f>IF(Index!$L$4="€",VLOOKUP(BD66,ERP!$A:$CL,5,0),IF(Index!$L$4="$",VLOOKUP(BD66,ERP!$A:$CL,7,0),IF(Index!$L$4="CHF",VLOOKUP(BD66,ERP!$A:$CL,9,0),IF(Index!$L$4="£",VLOOKUP(BD66,ERP!$A:$CL,11,0),""))))</f>
        <v>6097</v>
      </c>
      <c r="BF66" s="896"/>
      <c r="BG66" s="132" t="s">
        <v>125</v>
      </c>
      <c r="BH66" s="133">
        <f t="shared" si="35"/>
        <v>6645.7300000000005</v>
      </c>
      <c r="BI66" s="132" t="s">
        <v>125</v>
      </c>
      <c r="BJ66" s="126">
        <f t="shared" si="36"/>
        <v>5436.67</v>
      </c>
      <c r="BK66" s="102"/>
      <c r="BL66" s="132">
        <v>10104615</v>
      </c>
      <c r="BM66" s="126">
        <f>IF(Index!$L$4="€",VLOOKUP(BL66,ERP!$A:$CL,5,0),IF(Index!$L$4="$",VLOOKUP(BL66,ERP!$A:$CL,7,0),IF(Index!$L$4="CHF",VLOOKUP(BL66,ERP!$A:$CL,9,0),IF(Index!$L$4="£",VLOOKUP(BL66,ERP!$A:$CL,11,0),""))))</f>
        <v>5081</v>
      </c>
      <c r="BN66" s="102"/>
      <c r="BP66" s="110"/>
      <c r="BQ66" s="135" t="s">
        <v>197</v>
      </c>
      <c r="BR66" s="136">
        <v>10800180</v>
      </c>
      <c r="BS66" s="137">
        <f>IF(Index!$L$4="€",VLOOKUP(BR66,ERP!$A:$CL,5,0),IF(Index!$L$4="$",VLOOKUP(BR66,ERP!$A:$CL,7,0),IF(Index!$L$4="CHF",VLOOKUP(BR66,ERP!$A:$CL,9,0),IF(Index!$L$4="£",VLOOKUP(BR66,ERP!$A:$CL,11,0),""))))</f>
        <v>515</v>
      </c>
      <c r="BT66" s="110"/>
      <c r="BU66" s="961"/>
      <c r="BW66" s="132">
        <v>10106637</v>
      </c>
      <c r="BX66" s="126">
        <f>IF(Index!$L$4="€",VLOOKUP(BW66,ERP!$A:$CL,5,0),IF(Index!$L$4="$",VLOOKUP(BW66,ERP!$A:$CL,7,0),IF(Index!$L$4="CHF",VLOOKUP(BW66,ERP!$A:$CL,9,0),IF(Index!$L$4="£",VLOOKUP(BW66,ERP!$A:$CL,11,0),""))))</f>
        <v>5657</v>
      </c>
      <c r="BY66" s="132">
        <v>10106648</v>
      </c>
      <c r="BZ66" s="126">
        <f>IF(Index!$L$4="€",VLOOKUP(BY66,ERP!$A:$CL,5,0),IF(Index!$L$4="$",VLOOKUP(BY66,ERP!$A:$CL,7,0),IF(Index!$L$4="CHF",VLOOKUP(BY66,ERP!$A:$CL,9,0),IF(Index!$L$4="£",VLOOKUP(BY66,ERP!$A:$CL,11,0),""))))</f>
        <v>5657</v>
      </c>
      <c r="CA66" s="132">
        <v>10106670</v>
      </c>
      <c r="CB66" s="126">
        <f>IF(Index!$L$4="€",VLOOKUP(CA66,ERP!$A:$CL,5,0),IF(Index!$L$4="$",VLOOKUP(CA66,ERP!$A:$CL,7,0),IF(Index!$L$4="CHF",VLOOKUP(CA66,ERP!$A:$CL,9,0),IF(Index!$L$4="£",VLOOKUP(CA66,ERP!$A:$CL,11,0),""))))</f>
        <v>5657</v>
      </c>
      <c r="CC66" s="132">
        <v>10106659</v>
      </c>
      <c r="CD66" s="126">
        <f>IF(Index!$L$4="€",VLOOKUP(CC66,ERP!$A:$CL,5,0),IF(Index!$L$4="$",VLOOKUP(CC66,ERP!$A:$CL,7,0),IF(Index!$L$4="CHF",VLOOKUP(CC66,ERP!$A:$CL,9,0),IF(Index!$L$4="£",VLOOKUP(CC66,ERP!$A:$CL,11,0),""))))</f>
        <v>5657</v>
      </c>
      <c r="CE66" s="896"/>
      <c r="CF66" s="132" t="s">
        <v>125</v>
      </c>
      <c r="CG66" s="133">
        <f t="shared" si="37"/>
        <v>6166.13</v>
      </c>
      <c r="CH66" s="132" t="s">
        <v>125</v>
      </c>
      <c r="CI66" s="133">
        <f t="shared" si="38"/>
        <v>4966.9400000000005</v>
      </c>
      <c r="CJ66" s="102"/>
      <c r="CK66" s="132">
        <v>10106615</v>
      </c>
      <c r="CL66" s="126">
        <f>IF(Index!$L$4="€",VLOOKUP(CK66,ERP!$A:$CL,5,0),IF(Index!$L$4="$",VLOOKUP(CK66,ERP!$A:$CL,7,0),IF(Index!$L$4="CHF",VLOOKUP(CK66,ERP!$A:$CL,9,0),IF(Index!$L$4="£",VLOOKUP(CK66,ERP!$A:$CL,11,0),""))))</f>
        <v>4642</v>
      </c>
      <c r="CM66" s="205"/>
    </row>
    <row r="67" spans="2:91" ht="12.75" customHeight="1" x14ac:dyDescent="0.25">
      <c r="B67" s="269" t="s">
        <v>210</v>
      </c>
      <c r="C67" s="107">
        <f t="shared" si="39"/>
        <v>1.7777777777777777</v>
      </c>
      <c r="F67" s="185">
        <v>390</v>
      </c>
      <c r="G67" s="187" t="s">
        <v>207</v>
      </c>
      <c r="H67" s="185">
        <f t="shared" si="22"/>
        <v>219</v>
      </c>
      <c r="I67" s="186" t="s">
        <v>207</v>
      </c>
      <c r="J67" s="188" t="str">
        <f t="shared" si="23"/>
        <v>219 x 390</v>
      </c>
      <c r="K67" s="187" t="s">
        <v>207</v>
      </c>
      <c r="L67" s="185">
        <f t="shared" si="24"/>
        <v>400</v>
      </c>
      <c r="M67" s="187" t="s">
        <v>207</v>
      </c>
      <c r="N67" s="185">
        <f t="shared" si="40"/>
        <v>254</v>
      </c>
      <c r="O67" s="186" t="s">
        <v>207</v>
      </c>
      <c r="P67" s="185">
        <v>5</v>
      </c>
      <c r="Q67" s="186" t="s">
        <v>207</v>
      </c>
      <c r="R67" s="187">
        <v>30</v>
      </c>
      <c r="S67" s="187" t="s">
        <v>207</v>
      </c>
      <c r="T67" s="192">
        <f t="shared" si="25"/>
        <v>447</v>
      </c>
      <c r="U67" s="193" t="s">
        <v>207</v>
      </c>
      <c r="V67" s="185">
        <f t="shared" si="41"/>
        <v>4378</v>
      </c>
      <c r="W67" s="186" t="s">
        <v>2676</v>
      </c>
      <c r="X67" s="185">
        <f t="shared" si="26"/>
        <v>4348</v>
      </c>
      <c r="Y67" s="186" t="s">
        <v>2676</v>
      </c>
      <c r="Z67" s="102"/>
      <c r="AA67" s="192">
        <f t="shared" si="27"/>
        <v>153.5</v>
      </c>
      <c r="AB67" s="193" t="s">
        <v>208</v>
      </c>
      <c r="AC67" s="192">
        <f t="shared" si="28"/>
        <v>86.2</v>
      </c>
      <c r="AD67" s="193" t="s">
        <v>208</v>
      </c>
      <c r="AE67" s="189" t="str">
        <f t="shared" si="42"/>
        <v>86.2 x 153.5</v>
      </c>
      <c r="AF67" s="193" t="s">
        <v>208</v>
      </c>
      <c r="AG67" s="192">
        <f t="shared" si="29"/>
        <v>157.5</v>
      </c>
      <c r="AH67" s="193" t="s">
        <v>208</v>
      </c>
      <c r="AI67" s="219">
        <f t="shared" si="30"/>
        <v>100</v>
      </c>
      <c r="AJ67" s="193" t="s">
        <v>208</v>
      </c>
      <c r="AK67" s="192">
        <f t="shared" si="31"/>
        <v>2</v>
      </c>
      <c r="AL67" s="193" t="s">
        <v>208</v>
      </c>
      <c r="AM67" s="192">
        <f t="shared" si="32"/>
        <v>11.8</v>
      </c>
      <c r="AN67" s="193" t="s">
        <v>208</v>
      </c>
      <c r="AO67" s="185">
        <f>ROUND(SQRT((AA67^2)+(AC67^2)),0)</f>
        <v>176</v>
      </c>
      <c r="AP67" s="186" t="s">
        <v>208</v>
      </c>
      <c r="AQ67" s="185">
        <f t="shared" si="33"/>
        <v>172.4</v>
      </c>
      <c r="AR67" s="186" t="s">
        <v>208</v>
      </c>
      <c r="AS67" s="187">
        <f t="shared" si="34"/>
        <v>171.2</v>
      </c>
      <c r="AT67" s="186" t="s">
        <v>208</v>
      </c>
      <c r="AV67" s="961"/>
      <c r="AW67" s="102"/>
      <c r="AX67" s="190">
        <v>10104638</v>
      </c>
      <c r="AY67" s="191">
        <f>IF(Index!$L$4="€",VLOOKUP(AX67,ERP!$A:$CL,5,0),IF(Index!$L$4="$",VLOOKUP(AX67,ERP!$A:$CL,7,0),IF(Index!$L$4="CHF",VLOOKUP(AX67,ERP!$A:$CL,9,0),IF(Index!$L$4="£",VLOOKUP(AX67,ERP!$A:$CL,11,0),""))))</f>
        <v>6469</v>
      </c>
      <c r="AZ67" s="190">
        <v>10104649</v>
      </c>
      <c r="BA67" s="191">
        <f>IF(Index!$L$4="€",VLOOKUP(AZ67,ERP!$A:$CL,5,0),IF(Index!$L$4="$",VLOOKUP(AZ67,ERP!$A:$CL,7,0),IF(Index!$L$4="CHF",VLOOKUP(AZ67,ERP!$A:$CL,9,0),IF(Index!$L$4="£",VLOOKUP(AZ67,ERP!$A:$CL,11,0),""))))</f>
        <v>6469</v>
      </c>
      <c r="BB67" s="190">
        <v>10104671</v>
      </c>
      <c r="BC67" s="191">
        <f>IF(Index!$L$4="€",VLOOKUP(BB67,ERP!$A:$CL,5,0),IF(Index!$L$4="$",VLOOKUP(BB67,ERP!$A:$CL,7,0),IF(Index!$L$4="CHF",VLOOKUP(BB67,ERP!$A:$CL,9,0),IF(Index!$L$4="£",VLOOKUP(BB67,ERP!$A:$CL,11,0),""))))</f>
        <v>6469</v>
      </c>
      <c r="BD67" s="190">
        <v>10104660</v>
      </c>
      <c r="BE67" s="191">
        <f>IF(Index!$L$4="€",VLOOKUP(BD67,ERP!$A:$CL,5,0),IF(Index!$L$4="$",VLOOKUP(BD67,ERP!$A:$CL,7,0),IF(Index!$L$4="CHF",VLOOKUP(BD67,ERP!$A:$CL,9,0),IF(Index!$L$4="£",VLOOKUP(BD67,ERP!$A:$CL,11,0),""))))</f>
        <v>6469</v>
      </c>
      <c r="BF67" s="896"/>
      <c r="BG67" s="190" t="s">
        <v>125</v>
      </c>
      <c r="BH67" s="194">
        <f t="shared" si="35"/>
        <v>7051.2100000000009</v>
      </c>
      <c r="BI67" s="190" t="s">
        <v>125</v>
      </c>
      <c r="BJ67" s="191">
        <f t="shared" si="36"/>
        <v>5769.4400000000005</v>
      </c>
      <c r="BK67" s="102"/>
      <c r="BL67" s="190">
        <v>10104616</v>
      </c>
      <c r="BM67" s="191">
        <f>IF(Index!$L$4="€",VLOOKUP(BL67,ERP!$A:$CL,5,0),IF(Index!$L$4="$",VLOOKUP(BL67,ERP!$A:$CL,7,0),IF(Index!$L$4="CHF",VLOOKUP(BL67,ERP!$A:$CL,9,0),IF(Index!$L$4="£",VLOOKUP(BL67,ERP!$A:$CL,11,0),""))))</f>
        <v>5392</v>
      </c>
      <c r="BN67" s="102"/>
      <c r="BP67" s="110"/>
      <c r="BQ67" s="258" t="s">
        <v>199</v>
      </c>
      <c r="BR67" s="252">
        <v>10800181</v>
      </c>
      <c r="BS67" s="240">
        <f>IF(Index!$L$4="€",VLOOKUP(BR67,ERP!$A:$CL,5,0),IF(Index!$L$4="$",VLOOKUP(BR67,ERP!$A:$CL,7,0),IF(Index!$L$4="CHF",VLOOKUP(BR67,ERP!$A:$CL,9,0),IF(Index!$L$4="£",VLOOKUP(BR67,ERP!$A:$CL,11,0),""))))</f>
        <v>515</v>
      </c>
      <c r="BT67" s="110"/>
      <c r="BU67" s="961"/>
      <c r="BW67" s="190">
        <v>10106638</v>
      </c>
      <c r="BX67" s="191">
        <f>IF(Index!$L$4="€",VLOOKUP(BW67,ERP!$A:$CL,5,0),IF(Index!$L$4="$",VLOOKUP(BW67,ERP!$A:$CL,7,0),IF(Index!$L$4="CHF",VLOOKUP(BW67,ERP!$A:$CL,9,0),IF(Index!$L$4="£",VLOOKUP(BW67,ERP!$A:$CL,11,0),""))))</f>
        <v>6028</v>
      </c>
      <c r="BY67" s="190">
        <v>10106649</v>
      </c>
      <c r="BZ67" s="191">
        <f>IF(Index!$L$4="€",VLOOKUP(BY67,ERP!$A:$CL,5,0),IF(Index!$L$4="$",VLOOKUP(BY67,ERP!$A:$CL,7,0),IF(Index!$L$4="CHF",VLOOKUP(BY67,ERP!$A:$CL,9,0),IF(Index!$L$4="£",VLOOKUP(BY67,ERP!$A:$CL,11,0),""))))</f>
        <v>6028</v>
      </c>
      <c r="CA67" s="190">
        <v>10106671</v>
      </c>
      <c r="CB67" s="191">
        <f>IF(Index!$L$4="€",VLOOKUP(CA67,ERP!$A:$CL,5,0),IF(Index!$L$4="$",VLOOKUP(CA67,ERP!$A:$CL,7,0),IF(Index!$L$4="CHF",VLOOKUP(CA67,ERP!$A:$CL,9,0),IF(Index!$L$4="£",VLOOKUP(CA67,ERP!$A:$CL,11,0),""))))</f>
        <v>6028</v>
      </c>
      <c r="CC67" s="190">
        <v>10106660</v>
      </c>
      <c r="CD67" s="191">
        <f>IF(Index!$L$4="€",VLOOKUP(CC67,ERP!$A:$CL,5,0),IF(Index!$L$4="$",VLOOKUP(CC67,ERP!$A:$CL,7,0),IF(Index!$L$4="CHF",VLOOKUP(CC67,ERP!$A:$CL,9,0),IF(Index!$L$4="£",VLOOKUP(CC67,ERP!$A:$CL,11,0),""))))</f>
        <v>6028</v>
      </c>
      <c r="CE67" s="896"/>
      <c r="CF67" s="190" t="s">
        <v>125</v>
      </c>
      <c r="CG67" s="194">
        <f t="shared" si="37"/>
        <v>6570.52</v>
      </c>
      <c r="CH67" s="190" t="s">
        <v>125</v>
      </c>
      <c r="CI67" s="194">
        <f t="shared" si="38"/>
        <v>5298.64</v>
      </c>
      <c r="CJ67" s="102"/>
      <c r="CK67" s="190">
        <v>10106616</v>
      </c>
      <c r="CL67" s="191">
        <f>IF(Index!$L$4="€",VLOOKUP(CK67,ERP!$A:$CL,5,0),IF(Index!$L$4="$",VLOOKUP(CK67,ERP!$A:$CL,7,0),IF(Index!$L$4="CHF",VLOOKUP(CK67,ERP!$A:$CL,9,0),IF(Index!$L$4="£",VLOOKUP(CK67,ERP!$A:$CL,11,0),""))))</f>
        <v>4952</v>
      </c>
      <c r="CM67" s="205"/>
    </row>
    <row r="68" spans="2:91" ht="10.5" customHeight="1" x14ac:dyDescent="0.25">
      <c r="Z68" s="102"/>
      <c r="AV68" s="961"/>
      <c r="AW68" s="102"/>
      <c r="AX68" s="148"/>
      <c r="AY68" s="102"/>
      <c r="AZ68" s="148"/>
      <c r="BA68" s="102"/>
      <c r="BB68" s="148"/>
      <c r="BC68" s="102"/>
      <c r="BD68" s="148"/>
      <c r="BE68" s="102"/>
      <c r="BF68" s="125"/>
      <c r="BG68" s="125"/>
      <c r="BH68" s="125"/>
      <c r="BI68" s="125"/>
      <c r="BJ68" s="125"/>
      <c r="BK68" s="125"/>
      <c r="BL68" s="125"/>
      <c r="BM68" s="125"/>
      <c r="BN68" s="125"/>
      <c r="BP68" s="110"/>
      <c r="BR68" s="110"/>
      <c r="BT68" s="110"/>
      <c r="BU68" s="961"/>
      <c r="BW68" s="148"/>
      <c r="BX68" s="102"/>
      <c r="BY68" s="148"/>
      <c r="BZ68" s="102"/>
      <c r="CA68" s="148"/>
      <c r="CB68" s="102"/>
      <c r="CC68" s="148"/>
      <c r="CD68" s="102"/>
      <c r="CE68" s="125"/>
      <c r="CF68" s="125"/>
      <c r="CG68" s="125"/>
      <c r="CH68" s="125"/>
      <c r="CI68" s="125"/>
      <c r="CJ68" s="125"/>
      <c r="CK68" s="125"/>
      <c r="CL68" s="125"/>
    </row>
    <row r="69" spans="2:91" ht="23.25" customHeight="1" outlineLevel="1" x14ac:dyDescent="0.25">
      <c r="F69" s="962" t="s">
        <v>2692</v>
      </c>
      <c r="G69" s="963"/>
      <c r="H69" s="963"/>
      <c r="I69" s="963"/>
      <c r="J69" s="963"/>
      <c r="K69" s="963"/>
      <c r="L69" s="963"/>
      <c r="M69" s="963"/>
      <c r="N69" s="963"/>
      <c r="O69" s="963"/>
      <c r="P69" s="963"/>
      <c r="Q69" s="963"/>
      <c r="R69" s="963"/>
      <c r="S69" s="963"/>
      <c r="T69" s="963"/>
      <c r="U69" s="963"/>
      <c r="V69" s="963"/>
      <c r="W69" s="963"/>
      <c r="X69" s="963"/>
      <c r="Y69" s="963"/>
      <c r="Z69" s="963"/>
      <c r="AA69" s="963"/>
      <c r="AB69" s="963"/>
      <c r="AC69" s="963"/>
      <c r="AD69" s="963"/>
      <c r="AE69" s="963"/>
      <c r="AF69" s="963"/>
      <c r="AG69" s="963"/>
      <c r="AH69" s="963"/>
      <c r="AI69" s="963"/>
      <c r="AJ69" s="963"/>
      <c r="AK69" s="963"/>
      <c r="AL69" s="963"/>
      <c r="AM69" s="963"/>
      <c r="AN69" s="963"/>
      <c r="AO69" s="963"/>
      <c r="AP69" s="963"/>
      <c r="AQ69" s="963"/>
      <c r="AR69" s="963"/>
      <c r="AS69" s="963"/>
      <c r="AT69" s="964"/>
      <c r="AU69" s="215"/>
      <c r="AV69" s="961"/>
      <c r="AW69" s="102"/>
      <c r="AX69" s="948" t="s">
        <v>218</v>
      </c>
      <c r="AY69" s="949"/>
      <c r="AZ69" s="948" t="s">
        <v>219</v>
      </c>
      <c r="BA69" s="956"/>
      <c r="BB69" s="948" t="s">
        <v>219</v>
      </c>
      <c r="BC69" s="956"/>
      <c r="BD69" s="948" t="s">
        <v>220</v>
      </c>
      <c r="BE69" s="949"/>
      <c r="BF69" s="896"/>
      <c r="BG69" s="948" t="s">
        <v>252</v>
      </c>
      <c r="BH69" s="949"/>
      <c r="BI69" s="948" t="s">
        <v>2975</v>
      </c>
      <c r="BJ69" s="949"/>
      <c r="BK69" s="102"/>
      <c r="BL69" s="948" t="s">
        <v>2973</v>
      </c>
      <c r="BM69" s="949"/>
      <c r="BN69" s="125"/>
      <c r="BP69" s="110"/>
      <c r="BQ69" s="957" t="s">
        <v>2692</v>
      </c>
      <c r="BR69" s="958"/>
      <c r="BS69" s="959"/>
      <c r="BT69" s="110"/>
      <c r="BU69" s="961"/>
      <c r="BW69" s="948" t="s">
        <v>218</v>
      </c>
      <c r="BX69" s="949"/>
      <c r="BY69" s="948" t="s">
        <v>219</v>
      </c>
      <c r="BZ69" s="956"/>
      <c r="CA69" s="948" t="s">
        <v>219</v>
      </c>
      <c r="CB69" s="956"/>
      <c r="CC69" s="948" t="s">
        <v>220</v>
      </c>
      <c r="CD69" s="949"/>
      <c r="CE69" s="896"/>
      <c r="CF69" s="948" t="s">
        <v>252</v>
      </c>
      <c r="CG69" s="949"/>
      <c r="CH69" s="948" t="s">
        <v>2975</v>
      </c>
      <c r="CI69" s="949"/>
      <c r="CJ69" s="102"/>
      <c r="CK69" s="948" t="s">
        <v>2973</v>
      </c>
      <c r="CL69" s="949"/>
    </row>
    <row r="70" spans="2:91" ht="23.25" customHeight="1" outlineLevel="1" x14ac:dyDescent="0.25">
      <c r="F70" s="1058"/>
      <c r="G70" s="1059"/>
      <c r="H70" s="1059"/>
      <c r="I70" s="1059"/>
      <c r="J70" s="1059"/>
      <c r="K70" s="1059"/>
      <c r="L70" s="1059"/>
      <c r="M70" s="1059"/>
      <c r="N70" s="1059"/>
      <c r="O70" s="1059"/>
      <c r="P70" s="1059"/>
      <c r="Q70" s="1059"/>
      <c r="R70" s="1059"/>
      <c r="S70" s="1059"/>
      <c r="T70" s="1059"/>
      <c r="U70" s="1059"/>
      <c r="V70" s="1059"/>
      <c r="W70" s="1059"/>
      <c r="X70" s="1059"/>
      <c r="Y70" s="1059"/>
      <c r="Z70" s="1059"/>
      <c r="AA70" s="1059"/>
      <c r="AB70" s="1059"/>
      <c r="AC70" s="1059"/>
      <c r="AD70" s="1059"/>
      <c r="AE70" s="1059"/>
      <c r="AF70" s="1059"/>
      <c r="AG70" s="1059"/>
      <c r="AH70" s="1059"/>
      <c r="AI70" s="1059"/>
      <c r="AJ70" s="1059"/>
      <c r="AK70" s="1059"/>
      <c r="AL70" s="1059"/>
      <c r="AM70" s="1059"/>
      <c r="AN70" s="1059"/>
      <c r="AO70" s="1059"/>
      <c r="AP70" s="1059"/>
      <c r="AQ70" s="1059"/>
      <c r="AR70" s="1059"/>
      <c r="AS70" s="1059"/>
      <c r="AT70" s="1060"/>
      <c r="AU70" s="215"/>
      <c r="AV70" s="961"/>
      <c r="AW70" s="102"/>
      <c r="AX70" s="160"/>
      <c r="AY70" s="162"/>
      <c r="AZ70" s="160"/>
      <c r="BA70" s="161"/>
      <c r="BB70" s="954" t="s">
        <v>217</v>
      </c>
      <c r="BC70" s="1002"/>
      <c r="BD70" s="160"/>
      <c r="BE70" s="162"/>
      <c r="BF70" s="896"/>
      <c r="BG70" s="1054" t="s">
        <v>236</v>
      </c>
      <c r="BH70" s="1055"/>
      <c r="BI70" s="163"/>
      <c r="BJ70" s="164"/>
      <c r="BK70" s="102"/>
      <c r="BL70" s="163"/>
      <c r="BM70" s="164"/>
      <c r="BN70" s="125"/>
      <c r="BP70" s="110"/>
      <c r="BQ70" s="118"/>
      <c r="BR70" s="119"/>
      <c r="BS70" s="120"/>
      <c r="BT70" s="110"/>
      <c r="BU70" s="961"/>
      <c r="BW70" s="160"/>
      <c r="BX70" s="162"/>
      <c r="BY70" s="160"/>
      <c r="BZ70" s="161"/>
      <c r="CA70" s="954" t="s">
        <v>217</v>
      </c>
      <c r="CB70" s="1002"/>
      <c r="CC70" s="160"/>
      <c r="CD70" s="162"/>
      <c r="CE70" s="896"/>
      <c r="CF70" s="1054" t="s">
        <v>236</v>
      </c>
      <c r="CG70" s="1055"/>
      <c r="CH70" s="163"/>
      <c r="CI70" s="164"/>
      <c r="CJ70" s="102"/>
      <c r="CK70" s="163"/>
      <c r="CL70" s="164"/>
    </row>
    <row r="71" spans="2:91" s="116" customFormat="1" ht="15" customHeight="1" outlineLevel="1" x14ac:dyDescent="0.25">
      <c r="B71" s="116" t="s">
        <v>213</v>
      </c>
      <c r="F71" s="279" t="s">
        <v>206</v>
      </c>
      <c r="G71" s="280"/>
      <c r="H71" s="279" t="s">
        <v>211</v>
      </c>
      <c r="I71" s="280"/>
      <c r="J71" s="279" t="s">
        <v>216</v>
      </c>
      <c r="K71" s="280"/>
      <c r="L71" s="279" t="s">
        <v>205</v>
      </c>
      <c r="M71" s="280"/>
      <c r="N71" s="279" t="s">
        <v>214</v>
      </c>
      <c r="O71" s="280"/>
      <c r="P71" s="279" t="s">
        <v>209</v>
      </c>
      <c r="Q71" s="280"/>
      <c r="R71" s="279" t="s">
        <v>215</v>
      </c>
      <c r="S71" s="280"/>
      <c r="T71" s="279" t="s">
        <v>212</v>
      </c>
      <c r="U71" s="281"/>
      <c r="V71" s="966" t="s">
        <v>2674</v>
      </c>
      <c r="W71" s="967"/>
      <c r="X71" s="966" t="s">
        <v>2675</v>
      </c>
      <c r="Y71" s="967"/>
      <c r="Z71" s="458"/>
      <c r="AA71" s="279" t="s">
        <v>206</v>
      </c>
      <c r="AB71" s="280"/>
      <c r="AC71" s="279" t="s">
        <v>211</v>
      </c>
      <c r="AD71" s="280"/>
      <c r="AE71" s="279" t="s">
        <v>216</v>
      </c>
      <c r="AF71" s="280"/>
      <c r="AG71" s="279" t="s">
        <v>205</v>
      </c>
      <c r="AH71" s="280"/>
      <c r="AI71" s="279" t="s">
        <v>214</v>
      </c>
      <c r="AJ71" s="280"/>
      <c r="AK71" s="279" t="s">
        <v>209</v>
      </c>
      <c r="AL71" s="280"/>
      <c r="AM71" s="279" t="s">
        <v>215</v>
      </c>
      <c r="AN71" s="280"/>
      <c r="AO71" s="279" t="s">
        <v>212</v>
      </c>
      <c r="AP71" s="280"/>
      <c r="AQ71" s="971" t="s">
        <v>2674</v>
      </c>
      <c r="AR71" s="972"/>
      <c r="AS71" s="971" t="s">
        <v>2675</v>
      </c>
      <c r="AT71" s="972"/>
      <c r="AU71" s="107"/>
      <c r="AV71" s="961"/>
      <c r="AW71" s="102"/>
      <c r="AX71" s="762" t="s">
        <v>221</v>
      </c>
      <c r="AY71" s="780" t="s">
        <v>23</v>
      </c>
      <c r="AZ71" s="762" t="s">
        <v>221</v>
      </c>
      <c r="BA71" s="780" t="s">
        <v>23</v>
      </c>
      <c r="BB71" s="762" t="s">
        <v>221</v>
      </c>
      <c r="BC71" s="780" t="s">
        <v>23</v>
      </c>
      <c r="BD71" s="762" t="s">
        <v>221</v>
      </c>
      <c r="BE71" s="780" t="s">
        <v>23</v>
      </c>
      <c r="BF71" s="896"/>
      <c r="BG71" s="762" t="s">
        <v>221</v>
      </c>
      <c r="BH71" s="780" t="s">
        <v>23</v>
      </c>
      <c r="BI71" s="762" t="s">
        <v>221</v>
      </c>
      <c r="BJ71" s="780" t="s">
        <v>23</v>
      </c>
      <c r="BK71" s="102"/>
      <c r="BL71" s="762" t="s">
        <v>221</v>
      </c>
      <c r="BM71" s="780" t="s">
        <v>23</v>
      </c>
      <c r="BN71" s="117"/>
      <c r="BO71" s="107"/>
      <c r="BP71" s="110"/>
      <c r="BQ71" s="788" t="s">
        <v>1</v>
      </c>
      <c r="BR71" s="762" t="s">
        <v>221</v>
      </c>
      <c r="BS71" s="780" t="s">
        <v>23</v>
      </c>
      <c r="BT71" s="110"/>
      <c r="BU71" s="961"/>
      <c r="BV71" s="107"/>
      <c r="BW71" s="762" t="s">
        <v>221</v>
      </c>
      <c r="BX71" s="780" t="s">
        <v>23</v>
      </c>
      <c r="BY71" s="762" t="s">
        <v>221</v>
      </c>
      <c r="BZ71" s="780" t="s">
        <v>23</v>
      </c>
      <c r="CA71" s="762" t="s">
        <v>221</v>
      </c>
      <c r="CB71" s="780" t="s">
        <v>23</v>
      </c>
      <c r="CC71" s="762" t="s">
        <v>221</v>
      </c>
      <c r="CD71" s="780" t="s">
        <v>23</v>
      </c>
      <c r="CE71" s="896"/>
      <c r="CF71" s="762" t="s">
        <v>221</v>
      </c>
      <c r="CG71" s="780" t="s">
        <v>23</v>
      </c>
      <c r="CH71" s="762" t="s">
        <v>221</v>
      </c>
      <c r="CI71" s="780" t="s">
        <v>23</v>
      </c>
      <c r="CJ71" s="102"/>
      <c r="CK71" s="762" t="s">
        <v>221</v>
      </c>
      <c r="CL71" s="780" t="s">
        <v>23</v>
      </c>
      <c r="CM71" s="205"/>
    </row>
    <row r="72" spans="2:91" s="116" customFormat="1" ht="15" customHeight="1" outlineLevel="1" x14ac:dyDescent="0.25">
      <c r="F72" s="143"/>
      <c r="G72" s="142"/>
      <c r="H72" s="143"/>
      <c r="I72" s="141"/>
      <c r="J72" s="143"/>
      <c r="K72" s="142"/>
      <c r="L72" s="143"/>
      <c r="M72" s="142"/>
      <c r="N72" s="143"/>
      <c r="O72" s="141"/>
      <c r="P72" s="143"/>
      <c r="Q72" s="141"/>
      <c r="R72" s="282"/>
      <c r="S72" s="142"/>
      <c r="T72" s="143"/>
      <c r="U72" s="782"/>
      <c r="V72" s="700"/>
      <c r="W72" s="781"/>
      <c r="X72" s="700"/>
      <c r="Y72" s="781"/>
      <c r="Z72" s="110"/>
      <c r="AA72" s="143"/>
      <c r="AB72" s="141"/>
      <c r="AC72" s="143"/>
      <c r="AD72" s="141"/>
      <c r="AE72" s="282"/>
      <c r="AF72" s="141"/>
      <c r="AG72" s="143"/>
      <c r="AH72" s="141"/>
      <c r="AI72" s="282"/>
      <c r="AJ72" s="141"/>
      <c r="AK72" s="143"/>
      <c r="AL72" s="141"/>
      <c r="AM72" s="143"/>
      <c r="AN72" s="141"/>
      <c r="AO72" s="143"/>
      <c r="AP72" s="141"/>
      <c r="AQ72" s="132"/>
      <c r="AR72" s="761"/>
      <c r="AS72" s="156"/>
      <c r="AT72" s="761"/>
      <c r="AU72" s="107"/>
      <c r="AV72" s="961"/>
      <c r="AW72" s="102"/>
      <c r="AX72" s="700"/>
      <c r="AY72" s="781" t="str">
        <f>Index!$L$4</f>
        <v>€</v>
      </c>
      <c r="AZ72" s="700"/>
      <c r="BA72" s="781" t="str">
        <f>Index!$L$4</f>
        <v>€</v>
      </c>
      <c r="BB72" s="700"/>
      <c r="BC72" s="781" t="str">
        <f>Index!$L$4</f>
        <v>€</v>
      </c>
      <c r="BD72" s="700"/>
      <c r="BE72" s="781" t="str">
        <f>Index!$L$4</f>
        <v>€</v>
      </c>
      <c r="BF72" s="896"/>
      <c r="BG72" s="783">
        <v>1.0900000000000001</v>
      </c>
      <c r="BH72" s="781" t="str">
        <f>Index!$L$4</f>
        <v>€</v>
      </c>
      <c r="BI72" s="783">
        <v>1.07</v>
      </c>
      <c r="BJ72" s="781" t="str">
        <f>Index!$L$4</f>
        <v>€</v>
      </c>
      <c r="BK72" s="102"/>
      <c r="BL72" s="700"/>
      <c r="BM72" s="781" t="str">
        <f>Index!$L$4</f>
        <v>€</v>
      </c>
      <c r="BN72" s="117"/>
      <c r="BO72" s="107"/>
      <c r="BP72" s="110"/>
      <c r="BQ72" s="701"/>
      <c r="BR72" s="700"/>
      <c r="BS72" s="781" t="str">
        <f>Index!$L$4</f>
        <v>€</v>
      </c>
      <c r="BT72" s="110"/>
      <c r="BU72" s="961"/>
      <c r="BV72" s="107"/>
      <c r="BW72" s="700"/>
      <c r="BX72" s="781" t="str">
        <f>Index!$L$4</f>
        <v>€</v>
      </c>
      <c r="BY72" s="700"/>
      <c r="BZ72" s="781" t="str">
        <f>Index!$L$4</f>
        <v>€</v>
      </c>
      <c r="CA72" s="700"/>
      <c r="CB72" s="781" t="str">
        <f>Index!$L$4</f>
        <v>€</v>
      </c>
      <c r="CC72" s="700"/>
      <c r="CD72" s="781" t="str">
        <f>Index!$L$4</f>
        <v>€</v>
      </c>
      <c r="CE72" s="896"/>
      <c r="CF72" s="783">
        <v>1.0900000000000001</v>
      </c>
      <c r="CG72" s="781" t="str">
        <f>Index!$L$4</f>
        <v>€</v>
      </c>
      <c r="CH72" s="783">
        <v>1.07</v>
      </c>
      <c r="CI72" s="781" t="str">
        <f>Index!$L$4</f>
        <v>€</v>
      </c>
      <c r="CJ72" s="102"/>
      <c r="CK72" s="700"/>
      <c r="CL72" s="781" t="str">
        <f>Index!$L$4</f>
        <v>€</v>
      </c>
      <c r="CM72" s="205"/>
    </row>
    <row r="73" spans="2:91" ht="12.75" customHeight="1" outlineLevel="1" x14ac:dyDescent="0.25">
      <c r="B73" s="269" t="s">
        <v>210</v>
      </c>
      <c r="C73" s="107">
        <f>16/9</f>
        <v>1.7777777777777777</v>
      </c>
      <c r="F73" s="178">
        <v>340</v>
      </c>
      <c r="G73" s="167" t="s">
        <v>207</v>
      </c>
      <c r="H73" s="165">
        <f>ROUND(F73/$C73,0)</f>
        <v>191</v>
      </c>
      <c r="I73" s="166" t="s">
        <v>207</v>
      </c>
      <c r="J73" s="168" t="str">
        <f>H73&amp;" x "&amp;F73</f>
        <v>191 x 340</v>
      </c>
      <c r="K73" s="167" t="s">
        <v>207</v>
      </c>
      <c r="L73" s="165">
        <f>F73+(2*P73)</f>
        <v>350</v>
      </c>
      <c r="M73" s="167" t="s">
        <v>207</v>
      </c>
      <c r="N73" s="165">
        <f>H73+P73+R73</f>
        <v>226</v>
      </c>
      <c r="O73" s="166" t="s">
        <v>207</v>
      </c>
      <c r="P73" s="165">
        <v>5</v>
      </c>
      <c r="Q73" s="166" t="s">
        <v>207</v>
      </c>
      <c r="R73" s="167">
        <v>30</v>
      </c>
      <c r="S73" s="167" t="s">
        <v>207</v>
      </c>
      <c r="T73" s="196">
        <f>ROUND(SQRT((F73^2)+(H73^2)),0)</f>
        <v>390</v>
      </c>
      <c r="U73" s="197" t="s">
        <v>207</v>
      </c>
      <c r="V73" s="178">
        <f>X73+65</f>
        <v>4315</v>
      </c>
      <c r="W73" s="179" t="s">
        <v>2676</v>
      </c>
      <c r="X73" s="178">
        <f>(F73*10)+850</f>
        <v>4250</v>
      </c>
      <c r="Y73" s="179" t="s">
        <v>2676</v>
      </c>
      <c r="Z73" s="102"/>
      <c r="AA73" s="196">
        <f>ROUND(F73/$B$2,1)</f>
        <v>133.9</v>
      </c>
      <c r="AB73" s="197" t="s">
        <v>208</v>
      </c>
      <c r="AC73" s="196">
        <f>ROUND(H73/$B$2,1)</f>
        <v>75.2</v>
      </c>
      <c r="AD73" s="197" t="s">
        <v>208</v>
      </c>
      <c r="AE73" s="170" t="str">
        <f>AC73&amp;" x "&amp;AA73</f>
        <v>75.2 x 133.9</v>
      </c>
      <c r="AF73" s="197" t="s">
        <v>208</v>
      </c>
      <c r="AG73" s="196">
        <f>ROUND(L73/$B$2,1)</f>
        <v>137.80000000000001</v>
      </c>
      <c r="AH73" s="197" t="s">
        <v>208</v>
      </c>
      <c r="AI73" s="216">
        <f>ROUND(N73/$B$2,1)</f>
        <v>89</v>
      </c>
      <c r="AJ73" s="197" t="s">
        <v>208</v>
      </c>
      <c r="AK73" s="196">
        <f>ROUND(P73/$B$2,1)</f>
        <v>2</v>
      </c>
      <c r="AL73" s="197" t="s">
        <v>208</v>
      </c>
      <c r="AM73" s="218">
        <f>ROUND(R73/$B$2,1)</f>
        <v>11.8</v>
      </c>
      <c r="AN73" s="197" t="s">
        <v>208</v>
      </c>
      <c r="AO73" s="178">
        <f>ROUND(SQRT((AA73^2)+(AC73^2)),0)</f>
        <v>154</v>
      </c>
      <c r="AP73" s="179" t="s">
        <v>208</v>
      </c>
      <c r="AQ73" s="165">
        <f>ROUND((V73/10)/$B$2,1)</f>
        <v>169.9</v>
      </c>
      <c r="AR73" s="166" t="s">
        <v>208</v>
      </c>
      <c r="AS73" s="167">
        <f>ROUND((X73/10)/$B$2,1)</f>
        <v>167.3</v>
      </c>
      <c r="AT73" s="166" t="s">
        <v>208</v>
      </c>
      <c r="AV73" s="961"/>
      <c r="AW73" s="102"/>
      <c r="AX73" s="171">
        <v>10103792</v>
      </c>
      <c r="AY73" s="172">
        <f>IF(Index!$L$4="€",VLOOKUP(AX73,ERP!$A:$CL,5,0),IF(Index!$L$4="$",VLOOKUP(AX73,ERP!$A:$CL,7,0),IF(Index!$L$4="CHF",VLOOKUP(AX73,ERP!$A:$CL,9,0),IF(Index!$L$4="£",VLOOKUP(AX73,ERP!$A:$CL,11,0),""))))</f>
        <v>5669</v>
      </c>
      <c r="AZ73" s="171">
        <v>10103934</v>
      </c>
      <c r="BA73" s="172">
        <f>IF(Index!$L$4="€",VLOOKUP(AZ73,ERP!$A:$CL,5,0),IF(Index!$L$4="$",VLOOKUP(AZ73,ERP!$A:$CL,7,0),IF(Index!$L$4="CHF",VLOOKUP(AZ73,ERP!$A:$CL,9,0),IF(Index!$L$4="£",VLOOKUP(AZ73,ERP!$A:$CL,11,0),""))))</f>
        <v>5669</v>
      </c>
      <c r="BB73" s="171" t="s">
        <v>125</v>
      </c>
      <c r="BC73" s="172">
        <f>BA73</f>
        <v>5669</v>
      </c>
      <c r="BD73" s="171">
        <v>10104076</v>
      </c>
      <c r="BE73" s="172">
        <f>IF(Index!$L$4="€",VLOOKUP(BD73,ERP!$A:$CL,5,0),IF(Index!$L$4="$",VLOOKUP(BD73,ERP!$A:$CL,7,0),IF(Index!$L$4="CHF",VLOOKUP(BD73,ERP!$A:$CL,9,0),IF(Index!$L$4="£",VLOOKUP(BD73,ERP!$A:$CL,11,0),""))))</f>
        <v>5669</v>
      </c>
      <c r="BF73" s="896"/>
      <c r="BG73" s="171"/>
      <c r="BH73" s="172"/>
      <c r="BI73" s="171" t="s">
        <v>125</v>
      </c>
      <c r="BJ73" s="172">
        <f>BM73*$BI$23</f>
        <v>5097.4800000000005</v>
      </c>
      <c r="BK73" s="102"/>
      <c r="BL73" s="171">
        <v>10101435</v>
      </c>
      <c r="BM73" s="172">
        <f>IF(Index!$L$4="€",VLOOKUP(BL73,ERP!$A:$CL,5,0),IF(Index!$L$4="$",VLOOKUP(BL73,ERP!$A:$CL,7,0),IF(Index!$L$4="CHF",VLOOKUP(BL73,ERP!$A:$CL,9,0),IF(Index!$L$4="£",VLOOKUP(BL73,ERP!$A:$CL,11,0),""))))</f>
        <v>4764</v>
      </c>
      <c r="BN73" s="150"/>
      <c r="BO73" s="848"/>
      <c r="BP73" s="110"/>
      <c r="BQ73" s="256" t="s">
        <v>244</v>
      </c>
      <c r="BR73" s="244">
        <v>10800133</v>
      </c>
      <c r="BS73" s="237">
        <f>IF(Index!$L$4="€",VLOOKUP(BR73,ERP!$A:$CL,5,0),IF(Index!$L$4="$",VLOOKUP(BR73,ERP!$A:$CL,7,0),IF(Index!$L$4="CHF",VLOOKUP(BR73,ERP!$A:$CL,9,0),IF(Index!$L$4="£",VLOOKUP(BR73,ERP!$A:$CL,11,0),""))))</f>
        <v>1544</v>
      </c>
      <c r="BT73" s="110"/>
      <c r="BU73" s="961"/>
      <c r="BW73" s="171">
        <v>10106085</v>
      </c>
      <c r="BX73" s="172">
        <f>IF(Index!$L$4="€",VLOOKUP(BW73,ERP!$A:$CL,5,0),IF(Index!$L$4="$",VLOOKUP(BW73,ERP!$A:$CL,7,0),IF(Index!$L$4="CHF",VLOOKUP(BW73,ERP!$A:$CL,9,0),IF(Index!$L$4="£",VLOOKUP(BW73,ERP!$A:$CL,11,0),""))))</f>
        <v>4677</v>
      </c>
      <c r="BY73" s="171">
        <v>10106156</v>
      </c>
      <c r="BZ73" s="172">
        <f>IF(Index!$L$4="€",VLOOKUP(BY73,ERP!$A:$CL,5,0),IF(Index!$L$4="$",VLOOKUP(BY73,ERP!$A:$CL,7,0),IF(Index!$L$4="CHF",VLOOKUP(BY73,ERP!$A:$CL,9,0),IF(Index!$L$4="£",VLOOKUP(BY73,ERP!$A:$CL,11,0),""))))</f>
        <v>4677</v>
      </c>
      <c r="CA73" s="171" t="s">
        <v>125</v>
      </c>
      <c r="CB73" s="172">
        <f>BZ73</f>
        <v>4677</v>
      </c>
      <c r="CC73" s="171">
        <v>10106227</v>
      </c>
      <c r="CD73" s="172">
        <v>3774</v>
      </c>
      <c r="CE73" s="896"/>
      <c r="CF73" s="171"/>
      <c r="CG73" s="172"/>
      <c r="CH73" s="171" t="s">
        <v>125</v>
      </c>
      <c r="CI73" s="177">
        <f>CL73*$BI$23</f>
        <v>4037.11</v>
      </c>
      <c r="CJ73" s="102"/>
      <c r="CK73" s="171">
        <v>10105435</v>
      </c>
      <c r="CL73" s="172">
        <f>IF(Index!$L$4="€",VLOOKUP(CK73,ERP!$A:$CL,5,0),IF(Index!$L$4="$",VLOOKUP(CK73,ERP!$A:$CL,7,0),IF(Index!$L$4="CHF",VLOOKUP(CK73,ERP!$A:$CL,9,0),IF(Index!$L$4="£",VLOOKUP(CK73,ERP!$A:$CL,11,0),""))))</f>
        <v>3773</v>
      </c>
    </row>
    <row r="74" spans="2:91" ht="12.75" customHeight="1" outlineLevel="1" x14ac:dyDescent="0.25">
      <c r="B74" s="269" t="s">
        <v>210</v>
      </c>
      <c r="C74" s="107">
        <f>16/9</f>
        <v>1.7777777777777777</v>
      </c>
      <c r="F74" s="130">
        <v>390</v>
      </c>
      <c r="G74" s="222" t="s">
        <v>207</v>
      </c>
      <c r="H74" s="136">
        <f>ROUND(F74/$C74,0)</f>
        <v>219</v>
      </c>
      <c r="I74" s="419" t="s">
        <v>207</v>
      </c>
      <c r="J74" s="666" t="str">
        <f>H74&amp;" x "&amp;F74</f>
        <v>219 x 390</v>
      </c>
      <c r="K74" s="222" t="s">
        <v>207</v>
      </c>
      <c r="L74" s="136">
        <f>F74+(2*P74)</f>
        <v>400</v>
      </c>
      <c r="M74" s="222" t="s">
        <v>207</v>
      </c>
      <c r="N74" s="136">
        <f>H74+P74+R74</f>
        <v>254</v>
      </c>
      <c r="O74" s="419" t="s">
        <v>207</v>
      </c>
      <c r="P74" s="136">
        <v>5</v>
      </c>
      <c r="Q74" s="419" t="s">
        <v>207</v>
      </c>
      <c r="R74" s="222">
        <v>30</v>
      </c>
      <c r="S74" s="222" t="s">
        <v>207</v>
      </c>
      <c r="T74" s="153">
        <f>ROUND(SQRT((F74^2)+(H74^2)),0)</f>
        <v>447</v>
      </c>
      <c r="U74" s="151" t="s">
        <v>207</v>
      </c>
      <c r="V74" s="130">
        <f>X74+65</f>
        <v>4851</v>
      </c>
      <c r="W74" s="122" t="s">
        <v>2676</v>
      </c>
      <c r="X74" s="130">
        <f>(F74*10)+886</f>
        <v>4786</v>
      </c>
      <c r="Y74" s="122" t="s">
        <v>2676</v>
      </c>
      <c r="Z74" s="102"/>
      <c r="AA74" s="153">
        <f>ROUND(F74/$B$2,1)</f>
        <v>153.5</v>
      </c>
      <c r="AB74" s="151" t="s">
        <v>208</v>
      </c>
      <c r="AC74" s="153">
        <f>ROUND(H74/$B$2,1)</f>
        <v>86.2</v>
      </c>
      <c r="AD74" s="151" t="s">
        <v>208</v>
      </c>
      <c r="AE74" s="131" t="str">
        <f>AC74&amp;" x "&amp;AA74</f>
        <v>86.2 x 153.5</v>
      </c>
      <c r="AF74" s="151" t="s">
        <v>208</v>
      </c>
      <c r="AG74" s="153">
        <f>ROUND(L74/$B$2,1)</f>
        <v>157.5</v>
      </c>
      <c r="AH74" s="151" t="s">
        <v>208</v>
      </c>
      <c r="AI74" s="107">
        <f>ROUND(N74/$B$2,1)</f>
        <v>100</v>
      </c>
      <c r="AJ74" s="151" t="s">
        <v>208</v>
      </c>
      <c r="AK74" s="153">
        <f>ROUND(P74/$B$2,1)</f>
        <v>2</v>
      </c>
      <c r="AL74" s="151" t="s">
        <v>208</v>
      </c>
      <c r="AM74" s="698">
        <f>ROUND(R74/$B$2,1)</f>
        <v>11.8</v>
      </c>
      <c r="AN74" s="151" t="s">
        <v>208</v>
      </c>
      <c r="AO74" s="130">
        <f>ROUND(SQRT((AA74^2)+(AC74^2)),0)</f>
        <v>176</v>
      </c>
      <c r="AP74" s="122" t="s">
        <v>208</v>
      </c>
      <c r="AQ74" s="130">
        <f>ROUND((V74/10)/$B$2,1)</f>
        <v>191</v>
      </c>
      <c r="AR74" s="122" t="s">
        <v>208</v>
      </c>
      <c r="AS74" s="110">
        <f>ROUND((X74/10)/$B$2,1)</f>
        <v>188.4</v>
      </c>
      <c r="AT74" s="122" t="s">
        <v>208</v>
      </c>
      <c r="AV74" s="961"/>
      <c r="AW74" s="102"/>
      <c r="AX74" s="132">
        <v>10103793</v>
      </c>
      <c r="AY74" s="126">
        <f>IF(Index!$L$4="€",VLOOKUP(AX74,ERP!$A:$CL,5,0),IF(Index!$L$4="$",VLOOKUP(AX74,ERP!$A:$CL,7,0),IF(Index!$L$4="CHF",VLOOKUP(AX74,ERP!$A:$CL,9,0),IF(Index!$L$4="£",VLOOKUP(AX74,ERP!$A:$CL,11,0),""))))</f>
        <v>6878</v>
      </c>
      <c r="AZ74" s="132">
        <v>10103935</v>
      </c>
      <c r="BA74" s="126">
        <f>IF(Index!$L$4="€",VLOOKUP(AZ74,ERP!$A:$CL,5,0),IF(Index!$L$4="$",VLOOKUP(AZ74,ERP!$A:$CL,7,0),IF(Index!$L$4="CHF",VLOOKUP(AZ74,ERP!$A:$CL,9,0),IF(Index!$L$4="£",VLOOKUP(AZ74,ERP!$A:$CL,11,0),""))))</f>
        <v>6878</v>
      </c>
      <c r="BB74" s="132" t="s">
        <v>125</v>
      </c>
      <c r="BC74" s="126">
        <f>BA74</f>
        <v>6878</v>
      </c>
      <c r="BD74" s="132">
        <v>10104077</v>
      </c>
      <c r="BE74" s="126">
        <f>IF(Index!$L$4="€",VLOOKUP(BD74,ERP!$A:$CL,5,0),IF(Index!$L$4="$",VLOOKUP(BD74,ERP!$A:$CL,7,0),IF(Index!$L$4="CHF",VLOOKUP(BD74,ERP!$A:$CL,9,0),IF(Index!$L$4="£",VLOOKUP(BD74,ERP!$A:$CL,11,0),""))))</f>
        <v>6878</v>
      </c>
      <c r="BF74" s="896"/>
      <c r="BG74" s="132"/>
      <c r="BH74" s="126"/>
      <c r="BI74" s="132" t="s">
        <v>125</v>
      </c>
      <c r="BJ74" s="126">
        <f>BM74*$BI$23</f>
        <v>6183.5300000000007</v>
      </c>
      <c r="BK74" s="102"/>
      <c r="BL74" s="132">
        <v>10101436</v>
      </c>
      <c r="BM74" s="126">
        <f>IF(Index!$L$4="€",VLOOKUP(BL74,ERP!$A:$CL,5,0),IF(Index!$L$4="$",VLOOKUP(BL74,ERP!$A:$CL,7,0),IF(Index!$L$4="CHF",VLOOKUP(BL74,ERP!$A:$CL,9,0),IF(Index!$L$4="£",VLOOKUP(BL74,ERP!$A:$CL,11,0),""))))</f>
        <v>5779</v>
      </c>
      <c r="BN74" s="150"/>
      <c r="BO74" s="848"/>
      <c r="BP74" s="110"/>
      <c r="BQ74" s="135" t="s">
        <v>245</v>
      </c>
      <c r="BR74" s="136">
        <v>10800134</v>
      </c>
      <c r="BS74" s="137">
        <f>IF(Index!$L$4="€",VLOOKUP(BR74,ERP!$A:$CL,5,0),IF(Index!$L$4="$",VLOOKUP(BR74,ERP!$A:$CL,7,0),IF(Index!$L$4="CHF",VLOOKUP(BR74,ERP!$A:$CL,9,0),IF(Index!$L$4="£",VLOOKUP(BR74,ERP!$A:$CL,11,0),""))))</f>
        <v>1544</v>
      </c>
      <c r="BT74" s="110"/>
      <c r="BU74" s="961"/>
      <c r="BW74" s="132">
        <v>10106086</v>
      </c>
      <c r="BX74" s="126">
        <f>IF(Index!$L$4="€",VLOOKUP(BW74,ERP!$A:$CL,5,0),IF(Index!$L$4="$",VLOOKUP(BW74,ERP!$A:$CL,7,0),IF(Index!$L$4="CHF",VLOOKUP(BW74,ERP!$A:$CL,9,0),IF(Index!$L$4="£",VLOOKUP(BW74,ERP!$A:$CL,11,0),""))))</f>
        <v>5808</v>
      </c>
      <c r="BY74" s="132">
        <v>10106157</v>
      </c>
      <c r="BZ74" s="126">
        <f>IF(Index!$L$4="€",VLOOKUP(BY74,ERP!$A:$CL,5,0),IF(Index!$L$4="$",VLOOKUP(BY74,ERP!$A:$CL,7,0),IF(Index!$L$4="CHF",VLOOKUP(BY74,ERP!$A:$CL,9,0),IF(Index!$L$4="£",VLOOKUP(BY74,ERP!$A:$CL,11,0),""))))</f>
        <v>5808</v>
      </c>
      <c r="CA74" s="132" t="s">
        <v>125</v>
      </c>
      <c r="CB74" s="126">
        <f>BZ74</f>
        <v>5808</v>
      </c>
      <c r="CC74" s="132">
        <v>10106228</v>
      </c>
      <c r="CD74" s="126">
        <v>4338</v>
      </c>
      <c r="CE74" s="896"/>
      <c r="CF74" s="132"/>
      <c r="CG74" s="126"/>
      <c r="CH74" s="132" t="s">
        <v>125</v>
      </c>
      <c r="CI74" s="134">
        <f>CL74*$BI$23</f>
        <v>5037.5600000000004</v>
      </c>
      <c r="CJ74" s="102"/>
      <c r="CK74" s="132">
        <v>10105436</v>
      </c>
      <c r="CL74" s="126">
        <f>IF(Index!$L$4="€",VLOOKUP(CK74,ERP!$A:$CL,5,0),IF(Index!$L$4="$",VLOOKUP(CK74,ERP!$A:$CL,7,0),IF(Index!$L$4="CHF",VLOOKUP(CK74,ERP!$A:$CL,9,0),IF(Index!$L$4="£",VLOOKUP(CK74,ERP!$A:$CL,11,0),""))))</f>
        <v>4708</v>
      </c>
    </row>
    <row r="75" spans="2:91" ht="12.75" customHeight="1" outlineLevel="1" collapsed="1" x14ac:dyDescent="0.25">
      <c r="B75" s="269" t="s">
        <v>210</v>
      </c>
      <c r="C75" s="107">
        <f>16/9</f>
        <v>1.7777777777777777</v>
      </c>
      <c r="F75" s="185">
        <v>440</v>
      </c>
      <c r="G75" s="187" t="s">
        <v>207</v>
      </c>
      <c r="H75" s="185">
        <f>ROUND(F75/$C75,0)</f>
        <v>248</v>
      </c>
      <c r="I75" s="186" t="s">
        <v>207</v>
      </c>
      <c r="J75" s="188" t="str">
        <f>H75&amp;" x "&amp;F75</f>
        <v>248 x 440</v>
      </c>
      <c r="K75" s="187" t="s">
        <v>207</v>
      </c>
      <c r="L75" s="185">
        <f>F75+(2*P75)</f>
        <v>450</v>
      </c>
      <c r="M75" s="187" t="s">
        <v>207</v>
      </c>
      <c r="N75" s="185">
        <f>H75+P75+R75</f>
        <v>283</v>
      </c>
      <c r="O75" s="186" t="s">
        <v>207</v>
      </c>
      <c r="P75" s="185">
        <v>5</v>
      </c>
      <c r="Q75" s="186" t="s">
        <v>207</v>
      </c>
      <c r="R75" s="187">
        <v>30</v>
      </c>
      <c r="S75" s="187" t="s">
        <v>207</v>
      </c>
      <c r="T75" s="192">
        <f>ROUND(SQRT((F75^2)+(H75^2)),0)</f>
        <v>505</v>
      </c>
      <c r="U75" s="193" t="s">
        <v>207</v>
      </c>
      <c r="V75" s="185">
        <f>X75+65</f>
        <v>5391</v>
      </c>
      <c r="W75" s="186" t="s">
        <v>2676</v>
      </c>
      <c r="X75" s="185">
        <f>(F75*10)+926</f>
        <v>5326</v>
      </c>
      <c r="Y75" s="186" t="s">
        <v>2676</v>
      </c>
      <c r="Z75" s="102"/>
      <c r="AA75" s="192">
        <f>ROUND(F75/$B$2,1)</f>
        <v>173.2</v>
      </c>
      <c r="AB75" s="193" t="s">
        <v>208</v>
      </c>
      <c r="AC75" s="192">
        <f>ROUND(H75/$B$2,1)</f>
        <v>97.6</v>
      </c>
      <c r="AD75" s="193" t="s">
        <v>208</v>
      </c>
      <c r="AE75" s="189" t="str">
        <f>AC75&amp;" x "&amp;AA75</f>
        <v>97.6 x 173.2</v>
      </c>
      <c r="AF75" s="193" t="s">
        <v>208</v>
      </c>
      <c r="AG75" s="192">
        <f>ROUND(L75/$B$2,1)</f>
        <v>177.2</v>
      </c>
      <c r="AH75" s="193" t="s">
        <v>208</v>
      </c>
      <c r="AI75" s="219">
        <f>ROUND(N75/$B$2,1)</f>
        <v>111.4</v>
      </c>
      <c r="AJ75" s="193" t="s">
        <v>208</v>
      </c>
      <c r="AK75" s="192">
        <f>ROUND(P75/$B$2,1)</f>
        <v>2</v>
      </c>
      <c r="AL75" s="193" t="s">
        <v>208</v>
      </c>
      <c r="AM75" s="220">
        <f>ROUND(R75/$B$2,1)</f>
        <v>11.8</v>
      </c>
      <c r="AN75" s="193" t="s">
        <v>208</v>
      </c>
      <c r="AO75" s="185">
        <f>ROUND(SQRT((AA75^2)+(AC75^2)),0)</f>
        <v>199</v>
      </c>
      <c r="AP75" s="186" t="s">
        <v>208</v>
      </c>
      <c r="AQ75" s="185">
        <f>ROUND((V75/10)/$B$2,1)</f>
        <v>212.2</v>
      </c>
      <c r="AR75" s="186" t="s">
        <v>208</v>
      </c>
      <c r="AS75" s="187">
        <f>ROUND((X75/10)/$B$2,1)</f>
        <v>209.7</v>
      </c>
      <c r="AT75" s="186" t="s">
        <v>208</v>
      </c>
      <c r="AV75" s="961"/>
      <c r="AW75" s="102"/>
      <c r="AX75" s="190">
        <v>10103794</v>
      </c>
      <c r="AY75" s="191">
        <f>IF(Index!$L$4="€",VLOOKUP(AX75,ERP!$A:$CL,5,0),IF(Index!$L$4="$",VLOOKUP(AX75,ERP!$A:$CL,7,0),IF(Index!$L$4="CHF",VLOOKUP(AX75,ERP!$A:$CL,9,0),IF(Index!$L$4="£",VLOOKUP(AX75,ERP!$A:$CL,11,0),""))))</f>
        <v>8705</v>
      </c>
      <c r="AZ75" s="190">
        <v>10103936</v>
      </c>
      <c r="BA75" s="191">
        <f>IF(Index!$L$4="€",VLOOKUP(AZ75,ERP!$A:$CL,5,0),IF(Index!$L$4="$",VLOOKUP(AZ75,ERP!$A:$CL,7,0),IF(Index!$L$4="CHF",VLOOKUP(AZ75,ERP!$A:$CL,9,0),IF(Index!$L$4="£",VLOOKUP(AZ75,ERP!$A:$CL,11,0),""))))</f>
        <v>8705</v>
      </c>
      <c r="BB75" s="190" t="s">
        <v>125</v>
      </c>
      <c r="BC75" s="191">
        <f>BA75</f>
        <v>8705</v>
      </c>
      <c r="BD75" s="190">
        <v>10104078</v>
      </c>
      <c r="BE75" s="191">
        <f>IF(Index!$L$4="€",VLOOKUP(BD75,ERP!$A:$CL,5,0),IF(Index!$L$4="$",VLOOKUP(BD75,ERP!$A:$CL,7,0),IF(Index!$L$4="CHF",VLOOKUP(BD75,ERP!$A:$CL,9,0),IF(Index!$L$4="£",VLOOKUP(BD75,ERP!$A:$CL,11,0),""))))</f>
        <v>8705</v>
      </c>
      <c r="BF75" s="896"/>
      <c r="BG75" s="190"/>
      <c r="BH75" s="191"/>
      <c r="BI75" s="190" t="s">
        <v>125</v>
      </c>
      <c r="BJ75" s="191">
        <f>BM75*$BI$23</f>
        <v>7825.9800000000005</v>
      </c>
      <c r="BK75" s="102"/>
      <c r="BL75" s="190">
        <v>10101437</v>
      </c>
      <c r="BM75" s="191">
        <f>IF(Index!$L$4="€",VLOOKUP(BL75,ERP!$A:$CL,5,0),IF(Index!$L$4="$",VLOOKUP(BL75,ERP!$A:$CL,7,0),IF(Index!$L$4="CHF",VLOOKUP(BL75,ERP!$A:$CL,9,0),IF(Index!$L$4="£",VLOOKUP(BL75,ERP!$A:$CL,11,0),""))))</f>
        <v>7314</v>
      </c>
      <c r="BN75" s="150"/>
      <c r="BO75" s="848"/>
      <c r="BP75" s="110"/>
      <c r="BQ75" s="258" t="s">
        <v>2945</v>
      </c>
      <c r="BR75" s="252">
        <v>10800135</v>
      </c>
      <c r="BS75" s="240">
        <f>IF(Index!$L$4="€",VLOOKUP(BR75,ERP!$A:$CL,5,0),IF(Index!$L$4="$",VLOOKUP(BR75,ERP!$A:$CL,7,0),IF(Index!$L$4="CHF",VLOOKUP(BR75,ERP!$A:$CL,9,0),IF(Index!$L$4="£",VLOOKUP(BR75,ERP!$A:$CL,11,0),""))))</f>
        <v>1544</v>
      </c>
      <c r="BT75" s="110"/>
      <c r="BU75" s="965"/>
      <c r="BW75" s="190">
        <v>10106087</v>
      </c>
      <c r="BX75" s="191">
        <f>IF(Index!$L$4="€",VLOOKUP(BW75,ERP!$A:$CL,5,0),IF(Index!$L$4="$",VLOOKUP(BW75,ERP!$A:$CL,7,0),IF(Index!$L$4="CHF",VLOOKUP(BW75,ERP!$A:$CL,9,0),IF(Index!$L$4="£",VLOOKUP(BW75,ERP!$A:$CL,11,0),""))))</f>
        <v>7713</v>
      </c>
      <c r="BY75" s="190">
        <v>10106158</v>
      </c>
      <c r="BZ75" s="191">
        <f>IF(Index!$L$4="€",VLOOKUP(BY75,ERP!$A:$CL,5,0),IF(Index!$L$4="$",VLOOKUP(BY75,ERP!$A:$CL,7,0),IF(Index!$L$4="CHF",VLOOKUP(BY75,ERP!$A:$CL,9,0),IF(Index!$L$4="£",VLOOKUP(BY75,ERP!$A:$CL,11,0),""))))</f>
        <v>7713</v>
      </c>
      <c r="CA75" s="190" t="s">
        <v>125</v>
      </c>
      <c r="CB75" s="191">
        <f>BZ75</f>
        <v>7713</v>
      </c>
      <c r="CC75" s="190">
        <v>10106229</v>
      </c>
      <c r="CD75" s="191">
        <v>6224</v>
      </c>
      <c r="CE75" s="896"/>
      <c r="CF75" s="190"/>
      <c r="CG75" s="191"/>
      <c r="CH75" s="190" t="s">
        <v>125</v>
      </c>
      <c r="CI75" s="195">
        <f>CL75*$BI$23</f>
        <v>6765.6100000000006</v>
      </c>
      <c r="CJ75" s="102"/>
      <c r="CK75" s="190">
        <v>10105437</v>
      </c>
      <c r="CL75" s="191">
        <f>IF(Index!$L$4="€",VLOOKUP(CK75,ERP!$A:$CL,5,0),IF(Index!$L$4="$",VLOOKUP(CK75,ERP!$A:$CL,7,0),IF(Index!$L$4="CHF",VLOOKUP(CK75,ERP!$A:$CL,9,0),IF(Index!$L$4="£",VLOOKUP(CK75,ERP!$A:$CL,11,0),""))))</f>
        <v>6323</v>
      </c>
    </row>
    <row r="76" spans="2:91" ht="10.5" customHeight="1" x14ac:dyDescent="0.25">
      <c r="Z76" s="102"/>
      <c r="AV76" s="961"/>
      <c r="AW76" s="102"/>
      <c r="AX76" s="148"/>
      <c r="AY76" s="102"/>
      <c r="AZ76" s="148"/>
      <c r="BA76" s="102"/>
      <c r="BB76" s="148"/>
      <c r="BC76" s="102"/>
      <c r="BD76" s="148"/>
      <c r="BE76" s="102"/>
      <c r="BF76" s="125"/>
      <c r="BG76" s="125"/>
      <c r="BH76" s="125"/>
      <c r="BI76" s="125"/>
      <c r="BJ76" s="125"/>
      <c r="BK76" s="125"/>
      <c r="BL76" s="125"/>
      <c r="BM76" s="125"/>
      <c r="BN76" s="125"/>
      <c r="BP76" s="110"/>
      <c r="BR76" s="110"/>
      <c r="BT76" s="110"/>
      <c r="BU76" s="148"/>
      <c r="BV76" s="148"/>
      <c r="BW76" s="148"/>
      <c r="BX76" s="102"/>
      <c r="BY76" s="148"/>
      <c r="BZ76" s="102"/>
      <c r="CA76" s="148"/>
      <c r="CB76" s="102"/>
      <c r="CC76" s="148"/>
      <c r="CD76" s="102"/>
      <c r="CE76" s="125"/>
      <c r="CF76" s="125"/>
      <c r="CG76" s="125"/>
      <c r="CH76" s="125"/>
      <c r="CI76" s="125"/>
      <c r="CJ76" s="125"/>
      <c r="CK76" s="125"/>
      <c r="CL76" s="125"/>
    </row>
    <row r="77" spans="2:91" ht="23.25" hidden="1" customHeight="1" outlineLevel="1" x14ac:dyDescent="0.25">
      <c r="E77" s="1044" t="s">
        <v>6038</v>
      </c>
      <c r="F77" s="1040" t="s">
        <v>6005</v>
      </c>
      <c r="G77" s="1041"/>
      <c r="H77" s="1041"/>
      <c r="I77" s="1041"/>
      <c r="J77" s="1041"/>
      <c r="K77" s="1041"/>
      <c r="L77" s="1041"/>
      <c r="M77" s="1041"/>
      <c r="N77" s="1041"/>
      <c r="O77" s="1041"/>
      <c r="P77" s="1041"/>
      <c r="Q77" s="1041"/>
      <c r="R77" s="1041"/>
      <c r="S77" s="1041"/>
      <c r="T77" s="1041"/>
      <c r="U77" s="1041"/>
      <c r="V77" s="1041"/>
      <c r="W77" s="1041"/>
      <c r="X77" s="1041"/>
      <c r="Y77" s="1041"/>
      <c r="Z77" s="1041"/>
      <c r="AA77" s="1041"/>
      <c r="AB77" s="1041"/>
      <c r="AC77" s="1041"/>
      <c r="AD77" s="1041"/>
      <c r="AE77" s="1041"/>
      <c r="AF77" s="1041"/>
      <c r="AG77" s="1041"/>
      <c r="AH77" s="1041"/>
      <c r="AI77" s="1041"/>
      <c r="AJ77" s="1041"/>
      <c r="AK77" s="1041"/>
      <c r="AL77" s="1041"/>
      <c r="AM77" s="1041"/>
      <c r="AN77" s="1041"/>
      <c r="AO77" s="1041"/>
      <c r="AP77" s="1041"/>
      <c r="AQ77" s="1041"/>
      <c r="AR77" s="1041"/>
      <c r="AS77" s="1041"/>
      <c r="AT77" s="1042"/>
      <c r="AU77" s="215"/>
      <c r="AV77" s="961"/>
      <c r="AW77" s="102"/>
      <c r="AX77" s="948" t="s">
        <v>218</v>
      </c>
      <c r="AY77" s="949"/>
      <c r="AZ77" s="948" t="s">
        <v>219</v>
      </c>
      <c r="BA77" s="949"/>
      <c r="BB77" s="948" t="s">
        <v>219</v>
      </c>
      <c r="BC77" s="949"/>
      <c r="BD77" s="948" t="s">
        <v>220</v>
      </c>
      <c r="BE77" s="949"/>
      <c r="BF77" s="896"/>
      <c r="BG77" s="948" t="s">
        <v>252</v>
      </c>
      <c r="BH77" s="949"/>
      <c r="BI77" s="948" t="s">
        <v>2975</v>
      </c>
      <c r="BJ77" s="949"/>
      <c r="BK77" s="102"/>
      <c r="BL77" s="948" t="s">
        <v>2973</v>
      </c>
      <c r="BM77" s="949"/>
      <c r="BN77" s="125"/>
      <c r="BP77" s="110"/>
      <c r="BQ77" s="1057"/>
      <c r="BR77" s="1057"/>
      <c r="BS77" s="1057"/>
      <c r="BT77" s="110"/>
      <c r="BU77" s="950"/>
      <c r="BV77" s="950"/>
      <c r="BW77" s="950"/>
      <c r="BX77" s="950"/>
      <c r="BY77" s="950"/>
      <c r="BZ77" s="950"/>
      <c r="CA77" s="950"/>
      <c r="CB77" s="950"/>
      <c r="CC77" s="950"/>
      <c r="CD77" s="950"/>
      <c r="CE77" s="874"/>
      <c r="CF77" s="950"/>
      <c r="CG77" s="950"/>
      <c r="CH77" s="950"/>
      <c r="CI77" s="950"/>
      <c r="CJ77" s="102"/>
      <c r="CK77" s="950"/>
      <c r="CL77" s="950"/>
    </row>
    <row r="78" spans="2:91" ht="23.25" hidden="1" customHeight="1" outlineLevel="1" x14ac:dyDescent="0.25">
      <c r="E78" s="1045"/>
      <c r="F78" s="1047" t="s">
        <v>5856</v>
      </c>
      <c r="G78" s="1048"/>
      <c r="H78" s="1048"/>
      <c r="I78" s="1048"/>
      <c r="J78" s="1048"/>
      <c r="K78" s="1048"/>
      <c r="L78" s="1048"/>
      <c r="M78" s="1048"/>
      <c r="N78" s="1048"/>
      <c r="O78" s="1048"/>
      <c r="P78" s="1048"/>
      <c r="Q78" s="1048"/>
      <c r="R78" s="1048"/>
      <c r="S78" s="1048"/>
      <c r="T78" s="1048"/>
      <c r="U78" s="1048"/>
      <c r="V78" s="1048"/>
      <c r="W78" s="1048"/>
      <c r="X78" s="1048"/>
      <c r="Y78" s="1048"/>
      <c r="Z78" s="1048"/>
      <c r="AA78" s="1048"/>
      <c r="AB78" s="1048"/>
      <c r="AC78" s="1048"/>
      <c r="AD78" s="1048"/>
      <c r="AE78" s="1048"/>
      <c r="AF78" s="1048"/>
      <c r="AG78" s="1048"/>
      <c r="AH78" s="1048"/>
      <c r="AI78" s="1048"/>
      <c r="AJ78" s="1048"/>
      <c r="AK78" s="1048"/>
      <c r="AL78" s="1048"/>
      <c r="AM78" s="1048"/>
      <c r="AN78" s="1048"/>
      <c r="AO78" s="1048"/>
      <c r="AP78" s="1048"/>
      <c r="AQ78" s="1048"/>
      <c r="AR78" s="1048"/>
      <c r="AS78" s="1048"/>
      <c r="AT78" s="1049"/>
      <c r="AU78" s="215"/>
      <c r="AV78" s="961"/>
      <c r="AW78" s="102"/>
      <c r="AX78" s="160"/>
      <c r="AY78" s="162"/>
      <c r="AZ78" s="160"/>
      <c r="BA78" s="161"/>
      <c r="BB78" s="954" t="s">
        <v>217</v>
      </c>
      <c r="BC78" s="955"/>
      <c r="BD78" s="160"/>
      <c r="BE78" s="162"/>
      <c r="BF78" s="896"/>
      <c r="BG78" s="1054" t="s">
        <v>236</v>
      </c>
      <c r="BH78" s="1055"/>
      <c r="BI78" s="163"/>
      <c r="BJ78" s="164"/>
      <c r="BK78" s="102"/>
      <c r="BL78" s="163"/>
      <c r="BM78" s="164"/>
      <c r="BN78" s="125"/>
      <c r="BP78" s="110"/>
      <c r="BQ78" s="113"/>
      <c r="BR78" s="113"/>
      <c r="BS78" s="113"/>
      <c r="BT78" s="110"/>
      <c r="BU78" s="769"/>
      <c r="BV78" s="806"/>
      <c r="BW78" s="769"/>
      <c r="BX78" s="806"/>
      <c r="BY78" s="769"/>
      <c r="BZ78" s="806"/>
      <c r="CA78" s="769"/>
      <c r="CB78" s="806"/>
      <c r="CC78" s="950"/>
      <c r="CD78" s="950"/>
      <c r="CE78" s="874"/>
      <c r="CF78" s="1056"/>
      <c r="CG78" s="1056"/>
      <c r="CH78" s="878"/>
      <c r="CI78" s="156"/>
      <c r="CJ78" s="102"/>
      <c r="CK78" s="878"/>
      <c r="CL78" s="156"/>
    </row>
    <row r="79" spans="2:91" s="116" customFormat="1" ht="15" hidden="1" customHeight="1" outlineLevel="1" x14ac:dyDescent="0.25">
      <c r="B79" s="116" t="s">
        <v>213</v>
      </c>
      <c r="E79" s="1045"/>
      <c r="F79" s="121" t="s">
        <v>206</v>
      </c>
      <c r="G79" s="122"/>
      <c r="H79" s="121" t="s">
        <v>211</v>
      </c>
      <c r="I79" s="122"/>
      <c r="J79" s="121" t="s">
        <v>216</v>
      </c>
      <c r="K79" s="122"/>
      <c r="L79" s="121" t="s">
        <v>205</v>
      </c>
      <c r="M79" s="122"/>
      <c r="N79" s="121" t="s">
        <v>214</v>
      </c>
      <c r="O79" s="122"/>
      <c r="P79" s="121" t="s">
        <v>209</v>
      </c>
      <c r="Q79" s="122"/>
      <c r="R79" s="121" t="s">
        <v>215</v>
      </c>
      <c r="S79" s="122"/>
      <c r="T79" s="121" t="s">
        <v>212</v>
      </c>
      <c r="U79" s="123"/>
      <c r="V79" s="966"/>
      <c r="W79" s="967"/>
      <c r="X79" s="966" t="s">
        <v>2674</v>
      </c>
      <c r="Y79" s="967"/>
      <c r="Z79" s="458"/>
      <c r="AA79" s="121" t="s">
        <v>206</v>
      </c>
      <c r="AB79" s="122"/>
      <c r="AC79" s="121" t="s">
        <v>211</v>
      </c>
      <c r="AD79" s="122"/>
      <c r="AE79" s="121" t="s">
        <v>216</v>
      </c>
      <c r="AF79" s="122"/>
      <c r="AG79" s="121" t="s">
        <v>205</v>
      </c>
      <c r="AH79" s="122"/>
      <c r="AI79" s="121" t="s">
        <v>214</v>
      </c>
      <c r="AJ79" s="122"/>
      <c r="AK79" s="121" t="s">
        <v>209</v>
      </c>
      <c r="AL79" s="122"/>
      <c r="AM79" s="121" t="s">
        <v>215</v>
      </c>
      <c r="AN79" s="122"/>
      <c r="AO79" s="279" t="s">
        <v>212</v>
      </c>
      <c r="AP79" s="280"/>
      <c r="AQ79" s="971" t="s">
        <v>2674</v>
      </c>
      <c r="AR79" s="972"/>
      <c r="AS79" s="971" t="s">
        <v>2675</v>
      </c>
      <c r="AT79" s="972"/>
      <c r="AU79" s="107"/>
      <c r="AV79" s="961"/>
      <c r="AW79" s="102"/>
      <c r="AX79" s="762" t="s">
        <v>221</v>
      </c>
      <c r="AY79" s="780" t="s">
        <v>23</v>
      </c>
      <c r="AZ79" s="762" t="s">
        <v>221</v>
      </c>
      <c r="BA79" s="780" t="s">
        <v>23</v>
      </c>
      <c r="BB79" s="762" t="s">
        <v>221</v>
      </c>
      <c r="BC79" s="780" t="s">
        <v>23</v>
      </c>
      <c r="BD79" s="762" t="s">
        <v>221</v>
      </c>
      <c r="BE79" s="780" t="s">
        <v>23</v>
      </c>
      <c r="BF79" s="896"/>
      <c r="BG79" s="762" t="s">
        <v>221</v>
      </c>
      <c r="BH79" s="780" t="s">
        <v>23</v>
      </c>
      <c r="BI79" s="762" t="s">
        <v>221</v>
      </c>
      <c r="BJ79" s="780" t="s">
        <v>23</v>
      </c>
      <c r="BK79" s="102"/>
      <c r="BL79" s="762" t="s">
        <v>221</v>
      </c>
      <c r="BM79" s="780" t="s">
        <v>23</v>
      </c>
      <c r="BN79" s="117"/>
      <c r="BO79" s="107"/>
      <c r="BP79" s="110"/>
      <c r="BQ79" s="110"/>
      <c r="BR79" s="156"/>
      <c r="BS79" s="156"/>
      <c r="BT79" s="110"/>
      <c r="BU79" s="156"/>
      <c r="BV79" s="156"/>
      <c r="BW79" s="156"/>
      <c r="BX79" s="156"/>
      <c r="BY79" s="156"/>
      <c r="BZ79" s="156"/>
      <c r="CA79" s="156"/>
      <c r="CB79" s="156"/>
      <c r="CC79" s="156"/>
      <c r="CD79" s="156"/>
      <c r="CE79" s="874"/>
      <c r="CF79" s="156"/>
      <c r="CG79" s="156"/>
      <c r="CH79" s="156"/>
      <c r="CI79" s="156"/>
      <c r="CJ79" s="102"/>
      <c r="CK79" s="156"/>
      <c r="CL79" s="156"/>
      <c r="CM79" s="205"/>
    </row>
    <row r="80" spans="2:91" s="116" customFormat="1" ht="15" hidden="1" customHeight="1" outlineLevel="1" x14ac:dyDescent="0.2">
      <c r="E80" s="1045"/>
      <c r="F80" s="121"/>
      <c r="G80" s="110"/>
      <c r="H80" s="121"/>
      <c r="I80" s="122"/>
      <c r="J80" s="121"/>
      <c r="K80" s="110"/>
      <c r="L80" s="121"/>
      <c r="M80" s="110"/>
      <c r="N80" s="121"/>
      <c r="O80" s="122"/>
      <c r="P80" s="121"/>
      <c r="Q80" s="122"/>
      <c r="R80" s="131"/>
      <c r="S80" s="110"/>
      <c r="T80" s="121"/>
      <c r="U80" s="123"/>
      <c r="V80" s="700"/>
      <c r="W80" s="781"/>
      <c r="X80" s="700"/>
      <c r="Y80" s="781"/>
      <c r="Z80" s="2"/>
      <c r="AA80" s="121"/>
      <c r="AB80" s="122"/>
      <c r="AC80" s="121"/>
      <c r="AD80" s="122"/>
      <c r="AE80" s="131"/>
      <c r="AF80" s="122"/>
      <c r="AG80" s="121"/>
      <c r="AH80" s="122"/>
      <c r="AI80" s="131"/>
      <c r="AJ80" s="122"/>
      <c r="AK80" s="121"/>
      <c r="AL80" s="122"/>
      <c r="AM80" s="121"/>
      <c r="AN80" s="122"/>
      <c r="AO80" s="143"/>
      <c r="AP80" s="141"/>
      <c r="AQ80" s="132"/>
      <c r="AR80" s="761"/>
      <c r="AS80" s="156"/>
      <c r="AT80" s="761"/>
      <c r="AU80" s="107"/>
      <c r="AV80" s="961"/>
      <c r="AW80" s="102"/>
      <c r="AX80" s="700"/>
      <c r="AY80" s="781" t="str">
        <f>Index!$L$4</f>
        <v>€</v>
      </c>
      <c r="AZ80" s="700"/>
      <c r="BA80" s="781" t="str">
        <f>Index!$L$4</f>
        <v>€</v>
      </c>
      <c r="BB80" s="700"/>
      <c r="BC80" s="781" t="str">
        <f>Index!$L$4</f>
        <v>€</v>
      </c>
      <c r="BD80" s="700"/>
      <c r="BE80" s="781" t="str">
        <f>Index!$L$4</f>
        <v>€</v>
      </c>
      <c r="BF80" s="896"/>
      <c r="BG80" s="783">
        <v>1.0900000000000001</v>
      </c>
      <c r="BH80" s="781" t="str">
        <f>Index!$L$4</f>
        <v>€</v>
      </c>
      <c r="BI80" s="783">
        <v>1.07</v>
      </c>
      <c r="BJ80" s="781" t="str">
        <f>Index!$L$4</f>
        <v>€</v>
      </c>
      <c r="BK80" s="102"/>
      <c r="BL80" s="700"/>
      <c r="BM80" s="781" t="str">
        <f>Index!$L$4</f>
        <v>€</v>
      </c>
      <c r="BN80" s="117"/>
      <c r="BO80" s="107"/>
      <c r="BP80" s="110"/>
      <c r="BQ80" s="110"/>
      <c r="BR80" s="156"/>
      <c r="BS80" s="156"/>
      <c r="BT80" s="110"/>
      <c r="BU80" s="156"/>
      <c r="BV80" s="156"/>
      <c r="BW80" s="156"/>
      <c r="BX80" s="156"/>
      <c r="BY80" s="156"/>
      <c r="BZ80" s="156"/>
      <c r="CA80" s="156"/>
      <c r="CB80" s="156"/>
      <c r="CC80" s="156"/>
      <c r="CD80" s="156"/>
      <c r="CE80" s="874"/>
      <c r="CF80" s="297"/>
      <c r="CG80" s="156"/>
      <c r="CH80" s="297"/>
      <c r="CI80" s="156"/>
      <c r="CJ80" s="102"/>
      <c r="CK80" s="156"/>
      <c r="CL80" s="156"/>
      <c r="CM80" s="205"/>
    </row>
    <row r="81" spans="2:90" ht="12.75" hidden="1" customHeight="1" outlineLevel="1" x14ac:dyDescent="0.2">
      <c r="B81" s="269" t="s">
        <v>210</v>
      </c>
      <c r="C81" s="107">
        <f>16/9</f>
        <v>1.7777777777777777</v>
      </c>
      <c r="E81" s="1045"/>
      <c r="F81" s="564">
        <v>426.6</v>
      </c>
      <c r="G81" s="643" t="s">
        <v>207</v>
      </c>
      <c r="H81" s="564">
        <f>ROUND(F81/$C81,0)</f>
        <v>240</v>
      </c>
      <c r="I81" s="565" t="s">
        <v>207</v>
      </c>
      <c r="J81" s="658" t="str">
        <f>H81&amp;" x "&amp;F81</f>
        <v>240 x 426.6</v>
      </c>
      <c r="K81" s="643" t="s">
        <v>207</v>
      </c>
      <c r="L81" s="564">
        <f>F81+(2*P81)</f>
        <v>436.6</v>
      </c>
      <c r="M81" s="643" t="s">
        <v>207</v>
      </c>
      <c r="N81" s="564">
        <f>H81+P81+R81</f>
        <v>275</v>
      </c>
      <c r="O81" s="565" t="s">
        <v>207</v>
      </c>
      <c r="P81" s="564">
        <v>5</v>
      </c>
      <c r="Q81" s="565" t="s">
        <v>207</v>
      </c>
      <c r="R81" s="643">
        <v>30</v>
      </c>
      <c r="S81" s="643" t="s">
        <v>207</v>
      </c>
      <c r="T81" s="311">
        <f>ROUND(SQRT((F81^2)+(H81^2)),0)</f>
        <v>489</v>
      </c>
      <c r="U81" s="312" t="s">
        <v>207</v>
      </c>
      <c r="V81" s="165"/>
      <c r="W81" s="166"/>
      <c r="X81" s="165"/>
      <c r="Y81" s="166"/>
      <c r="Z81" s="2"/>
      <c r="AA81" s="196">
        <f>ROUND(F81/$B$2,1)</f>
        <v>168</v>
      </c>
      <c r="AB81" s="197" t="s">
        <v>208</v>
      </c>
      <c r="AC81" s="196">
        <f>ROUND(H81/$B$2,1)</f>
        <v>94.5</v>
      </c>
      <c r="AD81" s="197" t="s">
        <v>208</v>
      </c>
      <c r="AE81" s="170" t="str">
        <f>AC81&amp;" x "&amp;AA81</f>
        <v>94.5 x 168</v>
      </c>
      <c r="AF81" s="197" t="s">
        <v>208</v>
      </c>
      <c r="AG81" s="196">
        <f>ROUND(L81/$B$2,1)</f>
        <v>171.9</v>
      </c>
      <c r="AH81" s="197" t="s">
        <v>208</v>
      </c>
      <c r="AI81" s="216">
        <f>ROUND(N81/$B$2,1)</f>
        <v>108.3</v>
      </c>
      <c r="AJ81" s="197" t="s">
        <v>208</v>
      </c>
      <c r="AK81" s="196">
        <f>ROUND(P81/$B$2,1)</f>
        <v>2</v>
      </c>
      <c r="AL81" s="197" t="s">
        <v>208</v>
      </c>
      <c r="AM81" s="218">
        <f>ROUND(R81/$B$2,1)</f>
        <v>11.8</v>
      </c>
      <c r="AN81" s="197" t="s">
        <v>208</v>
      </c>
      <c r="AO81" s="178">
        <f>ROUND(SQRT((AA81^2)+(AC81^2)),0)</f>
        <v>193</v>
      </c>
      <c r="AP81" s="179" t="s">
        <v>208</v>
      </c>
      <c r="AQ81" s="165"/>
      <c r="AR81" s="166"/>
      <c r="AS81" s="167"/>
      <c r="AT81" s="166"/>
      <c r="AV81" s="961"/>
      <c r="AW81" s="102"/>
      <c r="AX81" s="171" t="s">
        <v>5940</v>
      </c>
      <c r="AY81" s="172">
        <f>IF(Index!$L$4="€",VLOOKUP(AX81,ERP!$A:$CL,5,0),IF(Index!$L$4="$",VLOOKUP(AX81,ERP!$A:$CL,7,0),IF(Index!$L$4="CHF",VLOOKUP(AX81,ERP!$A:$CL,9,0),IF(Index!$L$4="£",VLOOKUP(AX81,ERP!$A:$CL,11,0),""))))</f>
        <v>9635</v>
      </c>
      <c r="AZ81" s="171" t="s">
        <v>5941</v>
      </c>
      <c r="BA81" s="172">
        <f>IF(Index!$L$4="€",VLOOKUP(AZ81,ERP!$A:$CL,5,0),IF(Index!$L$4="$",VLOOKUP(AZ81,ERP!$A:$CL,7,0),IF(Index!$L$4="CHF",VLOOKUP(AZ81,ERP!$A:$CL,9,0),IF(Index!$L$4="£",VLOOKUP(AZ81,ERP!$A:$CL,11,0),""))))</f>
        <v>9635</v>
      </c>
      <c r="BB81" s="171" t="s">
        <v>5942</v>
      </c>
      <c r="BC81" s="172">
        <f>BA81</f>
        <v>9635</v>
      </c>
      <c r="BD81" s="171" t="s">
        <v>5943</v>
      </c>
      <c r="BE81" s="172">
        <f>IF(Index!$L$4="€",VLOOKUP(BD81,ERP!$A:$CL,5,0),IF(Index!$L$4="$",VLOOKUP(BD81,ERP!$A:$CL,7,0),IF(Index!$L$4="CHF",VLOOKUP(BD81,ERP!$A:$CL,9,0),IF(Index!$L$4="£",VLOOKUP(BD81,ERP!$A:$CL,11,0),""))))</f>
        <v>9635</v>
      </c>
      <c r="BF81" s="896"/>
      <c r="BG81" s="171"/>
      <c r="BH81" s="172"/>
      <c r="BI81" s="171" t="s">
        <v>5944</v>
      </c>
      <c r="BJ81" s="172">
        <f>IF(Index!$L$4="€",VLOOKUP(BI81,ERP!$A:$CL,5,0),IF(Index!$L$4="$",VLOOKUP(BI81,ERP!$A:$CL,7,0),IF(Index!$L$4="CHF",VLOOKUP(BI81,ERP!$A:$CL,9,0),IF(Index!$L$4="£",VLOOKUP(BI81,ERP!$A:$CL,11,0),""))))</f>
        <v>9635</v>
      </c>
      <c r="BK81" s="102"/>
      <c r="BL81" s="171" t="s">
        <v>5945</v>
      </c>
      <c r="BM81" s="172">
        <f>IF(Index!$L$4="€",VLOOKUP(BL81,ERP!$A:$CL,5,0),IF(Index!$L$4="$",VLOOKUP(BL81,ERP!$A:$CL,7,0),IF(Index!$L$4="CHF",VLOOKUP(BL81,ERP!$A:$CL,9,0),IF(Index!$L$4="£",VLOOKUP(BL81,ERP!$A:$CL,11,0),""))))</f>
        <v>8190</v>
      </c>
      <c r="BN81" s="150"/>
      <c r="BO81" s="848"/>
      <c r="BP81" s="110"/>
      <c r="BQ81" s="110"/>
      <c r="BR81" s="110"/>
      <c r="BS81" s="150"/>
      <c r="BT81" s="110"/>
      <c r="BU81" s="156"/>
      <c r="BV81" s="150"/>
      <c r="BW81" s="156"/>
      <c r="BX81" s="150"/>
      <c r="BY81" s="156"/>
      <c r="BZ81" s="150"/>
      <c r="CA81" s="156"/>
      <c r="CB81" s="150"/>
      <c r="CC81" s="156"/>
      <c r="CD81" s="150"/>
      <c r="CE81" s="874"/>
      <c r="CF81" s="156"/>
      <c r="CG81" s="150"/>
      <c r="CH81" s="156"/>
      <c r="CI81" s="157"/>
      <c r="CJ81" s="102"/>
      <c r="CK81" s="156"/>
      <c r="CL81" s="150"/>
    </row>
    <row r="82" spans="2:90" ht="12.75" hidden="1" customHeight="1" outlineLevel="1" x14ac:dyDescent="0.2">
      <c r="B82" s="269" t="s">
        <v>210</v>
      </c>
      <c r="C82" s="107">
        <f>16/9</f>
        <v>1.7777777777777777</v>
      </c>
      <c r="E82" s="1045"/>
      <c r="F82" s="863">
        <v>447</v>
      </c>
      <c r="G82" s="358" t="s">
        <v>207</v>
      </c>
      <c r="H82" s="863">
        <f>ROUND(F82/$C82,0)</f>
        <v>251</v>
      </c>
      <c r="I82" s="864" t="s">
        <v>207</v>
      </c>
      <c r="J82" s="865" t="str">
        <f>H82&amp;" x "&amp;F82</f>
        <v>251 x 447</v>
      </c>
      <c r="K82" s="358" t="s">
        <v>207</v>
      </c>
      <c r="L82" s="863">
        <f>F82+(2*P82)</f>
        <v>457</v>
      </c>
      <c r="M82" s="358" t="s">
        <v>207</v>
      </c>
      <c r="N82" s="863">
        <f>H82+P82+R82</f>
        <v>286</v>
      </c>
      <c r="O82" s="864" t="s">
        <v>207</v>
      </c>
      <c r="P82" s="863">
        <v>5</v>
      </c>
      <c r="Q82" s="864" t="s">
        <v>207</v>
      </c>
      <c r="R82" s="358">
        <v>30</v>
      </c>
      <c r="S82" s="358" t="s">
        <v>207</v>
      </c>
      <c r="T82" s="355">
        <f>ROUND(SQRT((F82^2)+(H82^2)),0)</f>
        <v>513</v>
      </c>
      <c r="U82" s="356" t="s">
        <v>207</v>
      </c>
      <c r="V82" s="130"/>
      <c r="W82" s="122"/>
      <c r="X82" s="130"/>
      <c r="Y82" s="122"/>
      <c r="Z82" s="338"/>
      <c r="AA82" s="153">
        <f>ROUND(F82/$B$2,1)</f>
        <v>176</v>
      </c>
      <c r="AB82" s="151" t="s">
        <v>208</v>
      </c>
      <c r="AC82" s="153">
        <f>ROUND(H82/$B$2,1)</f>
        <v>98.8</v>
      </c>
      <c r="AD82" s="151" t="s">
        <v>208</v>
      </c>
      <c r="AE82" s="131" t="str">
        <f>AC82&amp;" x "&amp;AA82</f>
        <v>98.8 x 176</v>
      </c>
      <c r="AF82" s="151" t="s">
        <v>208</v>
      </c>
      <c r="AG82" s="153">
        <f>ROUND(L82/$B$2,1)</f>
        <v>179.9</v>
      </c>
      <c r="AH82" s="151" t="s">
        <v>208</v>
      </c>
      <c r="AI82" s="107">
        <f>ROUND(N82/$B$2,1)</f>
        <v>112.6</v>
      </c>
      <c r="AJ82" s="151" t="s">
        <v>208</v>
      </c>
      <c r="AK82" s="153">
        <f>ROUND(P82/$B$2,1)</f>
        <v>2</v>
      </c>
      <c r="AL82" s="151" t="s">
        <v>208</v>
      </c>
      <c r="AM82" s="698">
        <f>ROUND(R82/$B$2,1)</f>
        <v>11.8</v>
      </c>
      <c r="AN82" s="151" t="s">
        <v>208</v>
      </c>
      <c r="AO82" s="130">
        <f>ROUND(SQRT((AA82^2)+(AC82^2)),0)</f>
        <v>202</v>
      </c>
      <c r="AP82" s="122" t="s">
        <v>208</v>
      </c>
      <c r="AQ82" s="130"/>
      <c r="AR82" s="122"/>
      <c r="AS82" s="110"/>
      <c r="AT82" s="122"/>
      <c r="AV82" s="961"/>
      <c r="AW82" s="102"/>
      <c r="AX82" s="132" t="s">
        <v>5946</v>
      </c>
      <c r="AY82" s="126">
        <f>IF(Index!$L$4="€",VLOOKUP(AX82,ERP!$A:$CL,5,0),IF(Index!$L$4="$",VLOOKUP(AX82,ERP!$A:$CL,7,0),IF(Index!$L$4="CHF",VLOOKUP(AX82,ERP!$A:$CL,9,0),IF(Index!$L$4="£",VLOOKUP(AX82,ERP!$A:$CL,11,0),""))))</f>
        <v>10839</v>
      </c>
      <c r="AZ82" s="132" t="s">
        <v>5947</v>
      </c>
      <c r="BA82" s="126">
        <f>IF(Index!$L$4="€",VLOOKUP(AZ82,ERP!$A:$CL,5,0),IF(Index!$L$4="$",VLOOKUP(AZ82,ERP!$A:$CL,7,0),IF(Index!$L$4="CHF",VLOOKUP(AZ82,ERP!$A:$CL,9,0),IF(Index!$L$4="£",VLOOKUP(AZ82,ERP!$A:$CL,11,0),""))))</f>
        <v>10839</v>
      </c>
      <c r="BB82" s="132" t="s">
        <v>5948</v>
      </c>
      <c r="BC82" s="126">
        <f>BA82</f>
        <v>10839</v>
      </c>
      <c r="BD82" s="132" t="s">
        <v>5949</v>
      </c>
      <c r="BE82" s="126">
        <f>IF(Index!$L$4="€",VLOOKUP(BD82,ERP!$A:$CL,5,0),IF(Index!$L$4="$",VLOOKUP(BD82,ERP!$A:$CL,7,0),IF(Index!$L$4="CHF",VLOOKUP(BD82,ERP!$A:$CL,9,0),IF(Index!$L$4="£",VLOOKUP(BD82,ERP!$A:$CL,11,0),""))))</f>
        <v>10839</v>
      </c>
      <c r="BF82" s="896"/>
      <c r="BG82" s="132"/>
      <c r="BH82" s="126"/>
      <c r="BI82" s="132" t="s">
        <v>5950</v>
      </c>
      <c r="BJ82" s="126">
        <f>IF(Index!$L$4="€",VLOOKUP(BI82,ERP!$A:$CL,5,0),IF(Index!$L$4="$",VLOOKUP(BI82,ERP!$A:$CL,7,0),IF(Index!$L$4="CHF",VLOOKUP(BI82,ERP!$A:$CL,9,0),IF(Index!$L$4="£",VLOOKUP(BI82,ERP!$A:$CL,11,0),""))))</f>
        <v>10839</v>
      </c>
      <c r="BK82" s="102"/>
      <c r="BL82" s="132" t="s">
        <v>5951</v>
      </c>
      <c r="BM82" s="126">
        <f>IF(Index!$L$4="€",VLOOKUP(BL82,ERP!$A:$CL,5,0),IF(Index!$L$4="$",VLOOKUP(BL82,ERP!$A:$CL,7,0),IF(Index!$L$4="CHF",VLOOKUP(BL82,ERP!$A:$CL,9,0),IF(Index!$L$4="£",VLOOKUP(BL82,ERP!$A:$CL,11,0),""))))</f>
        <v>9213</v>
      </c>
      <c r="BN82" s="150"/>
      <c r="BO82" s="848"/>
      <c r="BP82" s="110"/>
      <c r="BQ82" s="110"/>
      <c r="BR82" s="110"/>
      <c r="BS82" s="150"/>
      <c r="BT82" s="110"/>
      <c r="BU82" s="156"/>
      <c r="BV82" s="150"/>
      <c r="BW82" s="156"/>
      <c r="BX82" s="150"/>
      <c r="BY82" s="156"/>
      <c r="BZ82" s="150"/>
      <c r="CA82" s="156"/>
      <c r="CB82" s="150"/>
      <c r="CC82" s="156"/>
      <c r="CD82" s="150"/>
      <c r="CE82" s="874"/>
      <c r="CF82" s="156"/>
      <c r="CG82" s="150"/>
      <c r="CH82" s="156"/>
      <c r="CI82" s="157"/>
      <c r="CJ82" s="102"/>
      <c r="CK82" s="156"/>
      <c r="CL82" s="150"/>
    </row>
    <row r="83" spans="2:90" ht="12.75" hidden="1" customHeight="1" outlineLevel="1" x14ac:dyDescent="0.2">
      <c r="B83" s="269" t="s">
        <v>210</v>
      </c>
      <c r="C83" s="107">
        <f>16/9</f>
        <v>1.7777777777777777</v>
      </c>
      <c r="E83" s="1046"/>
      <c r="F83" s="570">
        <v>487.8</v>
      </c>
      <c r="G83" s="656" t="s">
        <v>207</v>
      </c>
      <c r="H83" s="570">
        <f>ROUND(F83/$C83,0)</f>
        <v>274</v>
      </c>
      <c r="I83" s="571" t="s">
        <v>207</v>
      </c>
      <c r="J83" s="657" t="str">
        <f>H83&amp;" x "&amp;F83</f>
        <v>274 x 487.8</v>
      </c>
      <c r="K83" s="656" t="s">
        <v>207</v>
      </c>
      <c r="L83" s="570">
        <f>F83+(2*P83)</f>
        <v>497.8</v>
      </c>
      <c r="M83" s="656" t="s">
        <v>207</v>
      </c>
      <c r="N83" s="570">
        <f>H83+P83+R83</f>
        <v>309</v>
      </c>
      <c r="O83" s="571" t="s">
        <v>207</v>
      </c>
      <c r="P83" s="570">
        <v>5</v>
      </c>
      <c r="Q83" s="571" t="s">
        <v>207</v>
      </c>
      <c r="R83" s="656">
        <v>30</v>
      </c>
      <c r="S83" s="656" t="s">
        <v>207</v>
      </c>
      <c r="T83" s="378">
        <f>ROUND(SQRT((F83^2)+(H83^2)),0)</f>
        <v>559</v>
      </c>
      <c r="U83" s="379" t="s">
        <v>207</v>
      </c>
      <c r="V83" s="185"/>
      <c r="W83" s="186"/>
      <c r="X83" s="185"/>
      <c r="Y83" s="186"/>
      <c r="Z83" s="308"/>
      <c r="AA83" s="192">
        <f>ROUND(F83/$B$2,1)</f>
        <v>192</v>
      </c>
      <c r="AB83" s="193" t="s">
        <v>208</v>
      </c>
      <c r="AC83" s="192">
        <f>ROUND(H83/$B$2,1)</f>
        <v>107.9</v>
      </c>
      <c r="AD83" s="193" t="s">
        <v>208</v>
      </c>
      <c r="AE83" s="189" t="str">
        <f>AC83&amp;" x "&amp;AA83</f>
        <v>107.9 x 192</v>
      </c>
      <c r="AF83" s="193" t="s">
        <v>208</v>
      </c>
      <c r="AG83" s="192">
        <f>ROUND(L83/$B$2,1)</f>
        <v>196</v>
      </c>
      <c r="AH83" s="193" t="s">
        <v>208</v>
      </c>
      <c r="AI83" s="219">
        <f>ROUND(N83/$B$2,1)</f>
        <v>121.7</v>
      </c>
      <c r="AJ83" s="193" t="s">
        <v>208</v>
      </c>
      <c r="AK83" s="192">
        <f>ROUND(P83/$B$2,1)</f>
        <v>2</v>
      </c>
      <c r="AL83" s="193" t="s">
        <v>208</v>
      </c>
      <c r="AM83" s="220">
        <f>ROUND(R83/$B$2,1)</f>
        <v>11.8</v>
      </c>
      <c r="AN83" s="193" t="s">
        <v>208</v>
      </c>
      <c r="AO83" s="185">
        <f>ROUND(SQRT((AA83^2)+(AC83^2)),0)</f>
        <v>220</v>
      </c>
      <c r="AP83" s="186" t="s">
        <v>208</v>
      </c>
      <c r="AQ83" s="185"/>
      <c r="AR83" s="186"/>
      <c r="AS83" s="187"/>
      <c r="AT83" s="186"/>
      <c r="AV83" s="965"/>
      <c r="AW83" s="102"/>
      <c r="AX83" s="190" t="s">
        <v>5952</v>
      </c>
      <c r="AY83" s="191">
        <f>IF(Index!$L$4="€",VLOOKUP(AX83,ERP!$A:$CL,5,0),IF(Index!$L$4="$",VLOOKUP(AX83,ERP!$A:$CL,7,0),IF(Index!$L$4="CHF",VLOOKUP(AX83,ERP!$A:$CL,9,0),IF(Index!$L$4="£",VLOOKUP(AX83,ERP!$A:$CL,11,0),""))))</f>
        <v>12044</v>
      </c>
      <c r="AZ83" s="190" t="s">
        <v>5953</v>
      </c>
      <c r="BA83" s="191">
        <f>IF(Index!$L$4="€",VLOOKUP(AZ83,ERP!$A:$CL,5,0),IF(Index!$L$4="$",VLOOKUP(AZ83,ERP!$A:$CL,7,0),IF(Index!$L$4="CHF",VLOOKUP(AZ83,ERP!$A:$CL,9,0),IF(Index!$L$4="£",VLOOKUP(AZ83,ERP!$A:$CL,11,0),""))))</f>
        <v>12044</v>
      </c>
      <c r="BB83" s="190" t="s">
        <v>5954</v>
      </c>
      <c r="BC83" s="191">
        <f>BA83</f>
        <v>12044</v>
      </c>
      <c r="BD83" s="190" t="s">
        <v>5955</v>
      </c>
      <c r="BE83" s="191">
        <f>IF(Index!$L$4="€",VLOOKUP(BD83,ERP!$A:$CL,5,0),IF(Index!$L$4="$",VLOOKUP(BD83,ERP!$A:$CL,7,0),IF(Index!$L$4="CHF",VLOOKUP(BD83,ERP!$A:$CL,9,0),IF(Index!$L$4="£",VLOOKUP(BD83,ERP!$A:$CL,11,0),""))))</f>
        <v>12044</v>
      </c>
      <c r="BF83" s="896"/>
      <c r="BG83" s="190"/>
      <c r="BH83" s="191"/>
      <c r="BI83" s="190" t="s">
        <v>5956</v>
      </c>
      <c r="BJ83" s="191">
        <f>IF(Index!$L$4="€",VLOOKUP(BI83,ERP!$A:$CL,5,0),IF(Index!$L$4="$",VLOOKUP(BI83,ERP!$A:$CL,7,0),IF(Index!$L$4="CHF",VLOOKUP(BI83,ERP!$A:$CL,9,0),IF(Index!$L$4="£",VLOOKUP(BI83,ERP!$A:$CL,11,0),""))))</f>
        <v>12044</v>
      </c>
      <c r="BK83" s="102"/>
      <c r="BL83" s="190" t="s">
        <v>5957</v>
      </c>
      <c r="BM83" s="191">
        <f>IF(Index!$L$4="€",VLOOKUP(BL83,ERP!$A:$CL,5,0),IF(Index!$L$4="$",VLOOKUP(BL83,ERP!$A:$CL,7,0),IF(Index!$L$4="CHF",VLOOKUP(BL83,ERP!$A:$CL,9,0),IF(Index!$L$4="£",VLOOKUP(BL83,ERP!$A:$CL,11,0),""))))</f>
        <v>10236</v>
      </c>
      <c r="BN83" s="150"/>
      <c r="BO83" s="848"/>
      <c r="BP83" s="110"/>
      <c r="BQ83" s="110"/>
      <c r="BR83" s="110"/>
      <c r="BS83" s="150"/>
      <c r="BT83" s="110"/>
      <c r="BU83" s="156"/>
      <c r="BV83" s="150"/>
      <c r="BW83" s="156"/>
      <c r="BX83" s="150"/>
      <c r="BY83" s="156"/>
      <c r="BZ83" s="150"/>
      <c r="CA83" s="156"/>
      <c r="CB83" s="150"/>
      <c r="CC83" s="156"/>
      <c r="CD83" s="150"/>
      <c r="CE83" s="874"/>
      <c r="CF83" s="156"/>
      <c r="CG83" s="150"/>
      <c r="CH83" s="156"/>
      <c r="CI83" s="157"/>
      <c r="CJ83" s="102"/>
      <c r="CK83" s="156"/>
      <c r="CL83" s="150"/>
    </row>
    <row r="84" spans="2:90" hidden="1" outlineLevel="1" x14ac:dyDescent="0.25">
      <c r="F84" s="152"/>
      <c r="P84" s="152"/>
      <c r="R84" s="152"/>
      <c r="AE84" s="154"/>
      <c r="AV84" s="102"/>
      <c r="AW84" s="102"/>
      <c r="AX84" s="156"/>
      <c r="AY84" s="150"/>
      <c r="AZ84" s="156"/>
      <c r="BA84" s="150"/>
      <c r="BB84" s="156"/>
      <c r="BC84" s="150"/>
      <c r="BD84" s="156"/>
      <c r="BE84" s="150"/>
      <c r="BF84" s="110"/>
      <c r="BG84" s="156"/>
      <c r="BH84" s="125"/>
      <c r="BI84" s="156"/>
      <c r="BJ84" s="157"/>
      <c r="BK84" s="102"/>
      <c r="BL84" s="156"/>
      <c r="BM84" s="157"/>
      <c r="BN84" s="102"/>
      <c r="BT84" s="110"/>
    </row>
    <row r="85" spans="2:90" collapsed="1" x14ac:dyDescent="0.25">
      <c r="F85" s="152"/>
      <c r="P85" s="152"/>
      <c r="R85" s="152"/>
      <c r="AE85" s="154"/>
      <c r="AX85" s="107"/>
      <c r="AZ85" s="107"/>
      <c r="BB85" s="107"/>
      <c r="BD85" s="107"/>
      <c r="BG85" s="107"/>
      <c r="BI85" s="107"/>
      <c r="BL85" s="107"/>
      <c r="BT85" s="110"/>
    </row>
    <row r="86" spans="2:90" ht="59.25" customHeight="1" x14ac:dyDescent="0.25">
      <c r="F86" s="254"/>
      <c r="G86" s="255"/>
      <c r="H86" s="255"/>
      <c r="I86" s="255"/>
      <c r="J86" s="636"/>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992" t="s">
        <v>2694</v>
      </c>
      <c r="AW86" s="992"/>
      <c r="AX86" s="992"/>
      <c r="AY86" s="992"/>
      <c r="AZ86" s="992"/>
      <c r="BA86" s="992"/>
      <c r="BB86" s="992"/>
      <c r="BC86" s="992"/>
      <c r="BD86" s="992"/>
      <c r="BE86" s="992"/>
      <c r="BF86" s="992"/>
      <c r="BG86" s="992"/>
      <c r="BH86" s="992"/>
      <c r="BI86" s="992"/>
      <c r="BJ86" s="992"/>
      <c r="BK86" s="992"/>
      <c r="BL86" s="992"/>
      <c r="BM86" s="993"/>
      <c r="BQ86" s="994" t="s">
        <v>2690</v>
      </c>
      <c r="BR86" s="992"/>
      <c r="BS86" s="993"/>
      <c r="BU86" s="995" t="s">
        <v>2689</v>
      </c>
      <c r="BV86" s="995"/>
      <c r="BW86" s="995"/>
      <c r="BX86" s="995"/>
      <c r="BY86" s="995"/>
      <c r="BZ86" s="995"/>
      <c r="CA86" s="995"/>
      <c r="CB86" s="995"/>
      <c r="CC86" s="995"/>
      <c r="CD86" s="995"/>
      <c r="CE86" s="995"/>
      <c r="CF86" s="995"/>
      <c r="CG86" s="995"/>
      <c r="CH86" s="995"/>
      <c r="CI86" s="995"/>
      <c r="CJ86" s="995"/>
      <c r="CK86" s="995"/>
      <c r="CL86" s="995"/>
    </row>
    <row r="87" spans="2:90" ht="12" customHeight="1" x14ac:dyDescent="0.25">
      <c r="F87" s="158"/>
      <c r="G87" s="158"/>
      <c r="H87" s="158"/>
      <c r="I87" s="158"/>
      <c r="J87" s="637"/>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X87" s="1064" t="s">
        <v>2684</v>
      </c>
      <c r="AY87" s="1065"/>
      <c r="AZ87" s="1065"/>
      <c r="BA87" s="1065"/>
      <c r="BB87" s="1065"/>
      <c r="BC87" s="1065"/>
      <c r="BD87" s="1065"/>
      <c r="BE87" s="1065"/>
      <c r="BF87" s="1065"/>
      <c r="BG87" s="1065"/>
      <c r="BH87" s="1065"/>
      <c r="BI87" s="1065"/>
      <c r="BJ87" s="1065"/>
      <c r="BK87" s="1065"/>
      <c r="BL87" s="1065"/>
      <c r="BM87" s="1065"/>
      <c r="BQ87" s="214"/>
      <c r="BR87" s="214"/>
      <c r="BS87" s="214"/>
      <c r="BT87" s="214"/>
    </row>
    <row r="88" spans="2:90" ht="30" customHeight="1" x14ac:dyDescent="0.25">
      <c r="F88" s="152"/>
      <c r="P88" s="15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283"/>
      <c r="AR88" s="283"/>
      <c r="AS88" s="283"/>
      <c r="AT88" s="283"/>
      <c r="AU88" s="151"/>
      <c r="AV88" s="200" t="s">
        <v>260</v>
      </c>
      <c r="AX88" s="997" t="s">
        <v>265</v>
      </c>
      <c r="AY88" s="980"/>
      <c r="AZ88" s="997" t="s">
        <v>266</v>
      </c>
      <c r="BA88" s="980"/>
      <c r="BB88" s="999"/>
      <c r="BC88" s="983"/>
      <c r="BD88" s="221"/>
      <c r="BE88" s="159"/>
      <c r="BF88" s="222"/>
      <c r="BG88" s="221"/>
      <c r="BH88" s="223"/>
      <c r="BI88" s="221"/>
      <c r="BJ88" s="224"/>
      <c r="BL88" s="221"/>
      <c r="BM88" s="224"/>
      <c r="BQ88" s="214"/>
      <c r="BR88" s="214"/>
      <c r="BS88" s="214"/>
      <c r="BT88" s="214"/>
      <c r="BU88" s="200" t="s">
        <v>260</v>
      </c>
      <c r="BW88" s="997" t="s">
        <v>265</v>
      </c>
      <c r="BX88" s="998"/>
      <c r="BY88" s="997" t="s">
        <v>266</v>
      </c>
      <c r="BZ88" s="998"/>
      <c r="CA88" s="1000"/>
      <c r="CB88" s="1000"/>
    </row>
    <row r="89" spans="2:90" ht="30" customHeight="1" x14ac:dyDescent="0.25">
      <c r="F89" s="152"/>
      <c r="P89" s="15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283"/>
      <c r="AR89" s="283"/>
      <c r="AS89" s="283"/>
      <c r="AT89" s="283"/>
      <c r="AU89" s="151"/>
      <c r="AV89" s="200" t="s">
        <v>227</v>
      </c>
      <c r="AX89" s="989"/>
      <c r="AY89" s="980"/>
      <c r="AZ89" s="989"/>
      <c r="BA89" s="980"/>
      <c r="BB89" s="1001"/>
      <c r="BC89" s="983"/>
      <c r="BD89" s="221"/>
      <c r="BE89" s="159"/>
      <c r="BF89" s="222"/>
      <c r="BG89" s="221"/>
      <c r="BH89" s="223"/>
      <c r="BI89" s="221"/>
      <c r="BJ89" s="224"/>
      <c r="BL89" s="221"/>
      <c r="BM89" s="224"/>
      <c r="BQ89" s="214"/>
      <c r="BR89" s="214"/>
      <c r="BS89" s="214"/>
      <c r="BT89" s="214"/>
      <c r="BU89" s="200" t="s">
        <v>227</v>
      </c>
      <c r="BW89" s="989" t="s">
        <v>231</v>
      </c>
      <c r="BX89" s="990"/>
      <c r="BY89" s="989" t="s">
        <v>231</v>
      </c>
      <c r="BZ89" s="990"/>
      <c r="CA89" s="991"/>
      <c r="CB89" s="991"/>
    </row>
    <row r="90" spans="2:90" ht="30" customHeight="1" x14ac:dyDescent="0.25">
      <c r="F90" s="152"/>
      <c r="P90" s="152"/>
      <c r="Q90" s="283"/>
      <c r="R90" s="283"/>
      <c r="S90" s="283"/>
      <c r="T90" s="283"/>
      <c r="U90" s="283"/>
      <c r="V90" s="283"/>
      <c r="W90" s="283"/>
      <c r="X90" s="283"/>
      <c r="Y90" s="283"/>
      <c r="Z90" s="283"/>
      <c r="AA90" s="283"/>
      <c r="AB90" s="283"/>
      <c r="AC90" s="283"/>
      <c r="AD90" s="283"/>
      <c r="AE90" s="283"/>
      <c r="AF90" s="283"/>
      <c r="AG90" s="283"/>
      <c r="AH90" s="283"/>
      <c r="AI90" s="283"/>
      <c r="AJ90" s="283"/>
      <c r="AL90" s="283"/>
      <c r="AM90" s="283"/>
      <c r="AN90" s="283"/>
      <c r="AO90" s="283"/>
      <c r="AP90" s="283"/>
      <c r="AQ90" s="283"/>
      <c r="AR90" s="283"/>
      <c r="AS90" s="283"/>
      <c r="AT90" s="283"/>
      <c r="AU90" s="151"/>
      <c r="AV90" s="200" t="s">
        <v>227</v>
      </c>
      <c r="AX90" s="989" t="s">
        <v>270</v>
      </c>
      <c r="AY90" s="980"/>
      <c r="AZ90" s="989" t="s">
        <v>270</v>
      </c>
      <c r="BA90" s="980"/>
      <c r="BB90" s="1001"/>
      <c r="BC90" s="983"/>
      <c r="BD90" s="221"/>
      <c r="BE90" s="159"/>
      <c r="BF90" s="222"/>
      <c r="BG90" s="221"/>
      <c r="BH90" s="223"/>
      <c r="BI90" s="221"/>
      <c r="BJ90" s="224"/>
      <c r="BL90" s="221"/>
      <c r="BM90" s="224"/>
      <c r="BQ90" s="214"/>
      <c r="BR90" s="214"/>
      <c r="BS90" s="214"/>
      <c r="BT90" s="214"/>
      <c r="BU90" s="200" t="s">
        <v>227</v>
      </c>
      <c r="BW90" s="227"/>
      <c r="BX90" s="233"/>
      <c r="BY90" s="227"/>
      <c r="BZ90" s="233"/>
      <c r="CA90" s="826"/>
      <c r="CB90" s="826"/>
    </row>
    <row r="91" spans="2:90" ht="30" customHeight="1" x14ac:dyDescent="0.25">
      <c r="F91" s="152"/>
      <c r="P91" s="152"/>
      <c r="Q91" s="102"/>
      <c r="R91" s="102"/>
      <c r="S91" s="102"/>
      <c r="T91" s="102"/>
      <c r="U91" s="102"/>
      <c r="V91" s="102"/>
      <c r="W91" s="102"/>
      <c r="X91" s="102"/>
      <c r="Y91" s="102"/>
      <c r="Z91" s="102"/>
      <c r="AA91" s="102"/>
      <c r="AB91" s="102"/>
      <c r="AC91" s="102"/>
      <c r="AD91" s="102"/>
      <c r="AE91" s="102"/>
      <c r="AF91" s="102"/>
      <c r="AG91" s="102"/>
      <c r="AH91" s="102"/>
      <c r="AI91" s="102"/>
      <c r="AJ91" s="102"/>
      <c r="AK91" s="283"/>
      <c r="AL91" s="102"/>
      <c r="AM91" s="102"/>
      <c r="AN91" s="102"/>
      <c r="AO91" s="102"/>
      <c r="AP91" s="102"/>
      <c r="AQ91" s="283"/>
      <c r="AR91" s="283"/>
      <c r="AS91" s="283"/>
      <c r="AT91" s="283"/>
      <c r="AU91" s="151"/>
      <c r="AV91" s="200" t="s">
        <v>224</v>
      </c>
      <c r="AX91" s="988" t="s">
        <v>2681</v>
      </c>
      <c r="AY91" s="980"/>
      <c r="AZ91" s="988" t="s">
        <v>2681</v>
      </c>
      <c r="BA91" s="980"/>
      <c r="BB91" s="983"/>
      <c r="BC91" s="983"/>
      <c r="BD91" s="221"/>
      <c r="BE91" s="159"/>
      <c r="BF91" s="222"/>
      <c r="BG91" s="221"/>
      <c r="BH91" s="223"/>
      <c r="BI91" s="221"/>
      <c r="BJ91" s="224"/>
      <c r="BL91" s="221"/>
      <c r="BM91" s="224"/>
      <c r="BQ91" s="214"/>
      <c r="BR91" s="214"/>
      <c r="BS91" s="214"/>
      <c r="BT91" s="214"/>
      <c r="BU91" s="200" t="s">
        <v>224</v>
      </c>
      <c r="BW91" s="988" t="s">
        <v>2681</v>
      </c>
      <c r="BX91" s="980"/>
      <c r="BY91" s="988" t="s">
        <v>2681</v>
      </c>
      <c r="BZ91" s="980"/>
      <c r="CA91" s="985"/>
      <c r="CB91" s="985"/>
    </row>
    <row r="92" spans="2:90" ht="30" customHeight="1" x14ac:dyDescent="0.25">
      <c r="F92" s="152"/>
      <c r="P92" s="15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283"/>
      <c r="AR92" s="283"/>
      <c r="AS92" s="283"/>
      <c r="AT92" s="283"/>
      <c r="AU92" s="151"/>
      <c r="AV92" s="200" t="s">
        <v>225</v>
      </c>
      <c r="AX92" s="988" t="s">
        <v>232</v>
      </c>
      <c r="AY92" s="980"/>
      <c r="AZ92" s="988" t="s">
        <v>232</v>
      </c>
      <c r="BA92" s="980"/>
      <c r="BB92" s="983"/>
      <c r="BC92" s="983"/>
      <c r="BD92" s="221"/>
      <c r="BE92" s="159"/>
      <c r="BF92" s="222"/>
      <c r="BG92" s="221"/>
      <c r="BH92" s="223"/>
      <c r="BI92" s="221"/>
      <c r="BJ92" s="224"/>
      <c r="BL92" s="221"/>
      <c r="BM92" s="224"/>
      <c r="BQ92" s="214"/>
      <c r="BR92" s="214"/>
      <c r="BS92" s="214"/>
      <c r="BT92" s="214"/>
      <c r="BU92" s="200" t="s">
        <v>225</v>
      </c>
      <c r="BW92" s="988" t="s">
        <v>232</v>
      </c>
      <c r="BX92" s="980"/>
      <c r="BY92" s="988" t="s">
        <v>232</v>
      </c>
      <c r="BZ92" s="980"/>
      <c r="CA92" s="985"/>
      <c r="CB92" s="985"/>
    </row>
    <row r="93" spans="2:90" ht="20.100000000000001" customHeight="1" x14ac:dyDescent="0.25">
      <c r="F93" s="152"/>
      <c r="P93" s="15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283"/>
      <c r="AR93" s="283"/>
      <c r="AS93" s="283"/>
      <c r="AT93" s="283"/>
      <c r="AU93" s="151"/>
      <c r="AV93" s="200" t="s">
        <v>226</v>
      </c>
      <c r="AX93" s="988" t="s">
        <v>222</v>
      </c>
      <c r="AY93" s="980"/>
      <c r="AZ93" s="988" t="s">
        <v>222</v>
      </c>
      <c r="BA93" s="980"/>
      <c r="BB93" s="983"/>
      <c r="BC93" s="983"/>
      <c r="BD93" s="221"/>
      <c r="BE93" s="159"/>
      <c r="BF93" s="222"/>
      <c r="BG93" s="221"/>
      <c r="BH93" s="223"/>
      <c r="BI93" s="221"/>
      <c r="BJ93" s="224"/>
      <c r="BL93" s="221"/>
      <c r="BM93" s="224"/>
      <c r="BQ93" s="214"/>
      <c r="BR93" s="214"/>
      <c r="BS93" s="214"/>
      <c r="BT93" s="214"/>
      <c r="BU93" s="200" t="s">
        <v>226</v>
      </c>
      <c r="BW93" s="988" t="s">
        <v>222</v>
      </c>
      <c r="BX93" s="980"/>
      <c r="BY93" s="988" t="s">
        <v>222</v>
      </c>
      <c r="BZ93" s="980"/>
      <c r="CA93" s="985"/>
      <c r="CB93" s="985"/>
    </row>
    <row r="94" spans="2:90" ht="20.100000000000001" customHeight="1" x14ac:dyDescent="0.25">
      <c r="F94" s="152"/>
      <c r="P94" s="15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283"/>
      <c r="AR94" s="283"/>
      <c r="AS94" s="283"/>
      <c r="AT94" s="283"/>
      <c r="AU94" s="151"/>
      <c r="AV94" s="200" t="s">
        <v>257</v>
      </c>
      <c r="AX94" s="988" t="s">
        <v>240</v>
      </c>
      <c r="AY94" s="980"/>
      <c r="AZ94" s="988" t="s">
        <v>240</v>
      </c>
      <c r="BA94" s="980"/>
      <c r="BB94" s="983"/>
      <c r="BC94" s="983"/>
      <c r="BD94" s="221"/>
      <c r="BE94" s="159"/>
      <c r="BF94" s="222"/>
      <c r="BG94" s="221"/>
      <c r="BH94" s="223"/>
      <c r="BI94" s="221"/>
      <c r="BJ94" s="224"/>
      <c r="BL94" s="221"/>
      <c r="BM94" s="224"/>
      <c r="BQ94" s="214"/>
      <c r="BR94" s="214"/>
      <c r="BS94" s="214"/>
      <c r="BT94" s="214"/>
      <c r="BU94" s="200" t="s">
        <v>257</v>
      </c>
      <c r="BW94" s="988" t="s">
        <v>240</v>
      </c>
      <c r="BX94" s="980"/>
      <c r="BY94" s="988" t="s">
        <v>240</v>
      </c>
      <c r="BZ94" s="980"/>
      <c r="CA94" s="985"/>
      <c r="CB94" s="985"/>
    </row>
    <row r="95" spans="2:90" ht="20.100000000000001" customHeight="1" x14ac:dyDescent="0.25">
      <c r="F95" s="152"/>
      <c r="P95" s="15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283"/>
      <c r="AR95" s="283"/>
      <c r="AS95" s="283"/>
      <c r="AT95" s="283"/>
      <c r="AU95" s="151"/>
      <c r="AV95" s="200" t="s">
        <v>237</v>
      </c>
      <c r="AX95" s="988" t="s">
        <v>240</v>
      </c>
      <c r="AY95" s="980"/>
      <c r="AZ95" s="988" t="s">
        <v>240</v>
      </c>
      <c r="BA95" s="980"/>
      <c r="BB95" s="983"/>
      <c r="BC95" s="983"/>
      <c r="BD95" s="221"/>
      <c r="BE95" s="159"/>
      <c r="BF95" s="222"/>
      <c r="BG95" s="221"/>
      <c r="BH95" s="223"/>
      <c r="BI95" s="221"/>
      <c r="BJ95" s="224"/>
      <c r="BL95" s="221"/>
      <c r="BM95" s="224"/>
      <c r="BQ95" s="214"/>
      <c r="BR95" s="214"/>
      <c r="BS95" s="214"/>
      <c r="BT95" s="214"/>
      <c r="BU95" s="200" t="s">
        <v>237</v>
      </c>
      <c r="BW95" s="988" t="s">
        <v>240</v>
      </c>
      <c r="BX95" s="980"/>
      <c r="BY95" s="988" t="s">
        <v>240</v>
      </c>
      <c r="BZ95" s="980"/>
      <c r="CA95" s="985"/>
      <c r="CB95" s="985"/>
    </row>
    <row r="96" spans="2:90" ht="20.100000000000001" customHeight="1" x14ac:dyDescent="0.25">
      <c r="F96" s="152"/>
      <c r="P96" s="15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283"/>
      <c r="AR96" s="283"/>
      <c r="AS96" s="283"/>
      <c r="AT96" s="283"/>
      <c r="AU96" s="151"/>
      <c r="AV96" s="200" t="s">
        <v>2780</v>
      </c>
      <c r="AX96" s="988" t="s">
        <v>240</v>
      </c>
      <c r="AY96" s="980"/>
      <c r="AZ96" s="988" t="s">
        <v>240</v>
      </c>
      <c r="BA96" s="980"/>
      <c r="BB96" s="983"/>
      <c r="BC96" s="983"/>
      <c r="BD96" s="221"/>
      <c r="BE96" s="159"/>
      <c r="BF96" s="222"/>
      <c r="BG96" s="221"/>
      <c r="BH96" s="223"/>
      <c r="BI96" s="221"/>
      <c r="BJ96" s="224"/>
      <c r="BL96" s="221"/>
      <c r="BM96" s="224"/>
      <c r="BQ96" s="214"/>
      <c r="BR96" s="214"/>
      <c r="BS96" s="214"/>
      <c r="BT96" s="214"/>
      <c r="BU96" s="200" t="s">
        <v>2780</v>
      </c>
      <c r="BW96" s="988" t="s">
        <v>240</v>
      </c>
      <c r="BX96" s="980"/>
      <c r="BY96" s="988" t="s">
        <v>240</v>
      </c>
      <c r="BZ96" s="980"/>
      <c r="CA96" s="985"/>
      <c r="CB96" s="985"/>
    </row>
    <row r="97" spans="2:91" ht="20.100000000000001" customHeight="1" x14ac:dyDescent="0.25">
      <c r="F97" s="152"/>
      <c r="P97" s="152"/>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151"/>
      <c r="AV97" s="201" t="s">
        <v>2779</v>
      </c>
      <c r="AX97" s="988" t="s">
        <v>240</v>
      </c>
      <c r="AY97" s="980"/>
      <c r="AZ97" s="988" t="s">
        <v>240</v>
      </c>
      <c r="BA97" s="980"/>
      <c r="BB97" s="983"/>
      <c r="BC97" s="983"/>
      <c r="BD97" s="221"/>
      <c r="BE97" s="159"/>
      <c r="BF97" s="222"/>
      <c r="BG97" s="221"/>
      <c r="BH97" s="223"/>
      <c r="BI97" s="221"/>
      <c r="BJ97" s="224"/>
      <c r="BL97" s="221"/>
      <c r="BM97" s="224"/>
      <c r="BQ97" s="214"/>
      <c r="BR97" s="214"/>
      <c r="BS97" s="214"/>
      <c r="BT97" s="214"/>
      <c r="BU97" s="201" t="s">
        <v>2779</v>
      </c>
      <c r="BW97" s="988" t="s">
        <v>240</v>
      </c>
      <c r="BX97" s="980"/>
      <c r="BY97" s="988" t="s">
        <v>240</v>
      </c>
      <c r="BZ97" s="980"/>
      <c r="CA97" s="985"/>
      <c r="CB97" s="985"/>
    </row>
    <row r="98" spans="2:91" ht="20.100000000000001" customHeight="1" x14ac:dyDescent="0.25">
      <c r="F98" s="152"/>
      <c r="P98" s="152"/>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151"/>
      <c r="AV98" s="201" t="s">
        <v>2781</v>
      </c>
      <c r="AX98" s="986" t="s">
        <v>239</v>
      </c>
      <c r="AY98" s="987"/>
      <c r="AZ98" s="986" t="s">
        <v>239</v>
      </c>
      <c r="BA98" s="987"/>
      <c r="BB98" s="983"/>
      <c r="BC98" s="983"/>
      <c r="BD98" s="221"/>
      <c r="BE98" s="159"/>
      <c r="BF98" s="222"/>
      <c r="BG98" s="221"/>
      <c r="BH98" s="223"/>
      <c r="BI98" s="221"/>
      <c r="BJ98" s="224"/>
      <c r="BL98" s="221"/>
      <c r="BM98" s="224"/>
      <c r="BQ98" s="214"/>
      <c r="BR98" s="214"/>
      <c r="BS98" s="214"/>
      <c r="BT98" s="214"/>
      <c r="BU98" s="201" t="s">
        <v>2781</v>
      </c>
      <c r="BW98" s="986" t="s">
        <v>239</v>
      </c>
      <c r="BX98" s="987"/>
      <c r="BY98" s="986" t="s">
        <v>239</v>
      </c>
      <c r="BZ98" s="987"/>
      <c r="CA98" s="985"/>
      <c r="CB98" s="985"/>
    </row>
    <row r="99" spans="2:91" ht="20.100000000000001" customHeight="1" x14ac:dyDescent="0.25">
      <c r="F99" s="152"/>
      <c r="P99" s="15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283"/>
      <c r="AR99" s="283"/>
      <c r="AS99" s="283"/>
      <c r="AT99" s="283"/>
      <c r="AU99" s="151"/>
      <c r="AV99" s="200" t="s">
        <v>251</v>
      </c>
      <c r="AX99" s="979" t="s">
        <v>240</v>
      </c>
      <c r="AY99" s="980"/>
      <c r="AZ99" s="979" t="s">
        <v>240</v>
      </c>
      <c r="BA99" s="980"/>
      <c r="BB99" s="982"/>
      <c r="BC99" s="983"/>
      <c r="BD99" s="221"/>
      <c r="BE99" s="159"/>
      <c r="BF99" s="222"/>
      <c r="BG99" s="221"/>
      <c r="BH99" s="223"/>
      <c r="BI99" s="221"/>
      <c r="BJ99" s="224"/>
      <c r="BL99" s="221"/>
      <c r="BM99" s="224"/>
      <c r="BQ99" s="214"/>
      <c r="BR99" s="214"/>
      <c r="BS99" s="214"/>
      <c r="BT99" s="214"/>
      <c r="BU99" s="200" t="s">
        <v>251</v>
      </c>
      <c r="BW99" s="979" t="s">
        <v>240</v>
      </c>
      <c r="BX99" s="980"/>
      <c r="BY99" s="979" t="s">
        <v>240</v>
      </c>
      <c r="BZ99" s="980"/>
      <c r="CA99" s="985"/>
      <c r="CB99" s="985"/>
    </row>
    <row r="100" spans="2:91" ht="9" customHeight="1" x14ac:dyDescent="0.25">
      <c r="AX100" s="107"/>
      <c r="AZ100" s="107"/>
      <c r="BB100" s="107"/>
      <c r="BF100" s="222"/>
      <c r="BG100" s="221"/>
      <c r="BH100" s="222"/>
      <c r="BI100" s="221"/>
      <c r="BQ100" s="111"/>
      <c r="BR100" s="111"/>
      <c r="BS100" s="111"/>
      <c r="BT100" s="111"/>
    </row>
    <row r="101" spans="2:91" ht="48.75" customHeight="1" x14ac:dyDescent="0.25">
      <c r="F101" s="286"/>
      <c r="G101" s="287"/>
      <c r="H101" s="287"/>
      <c r="I101" s="287"/>
      <c r="J101" s="635"/>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973" t="s">
        <v>2679</v>
      </c>
      <c r="AW101" s="973"/>
      <c r="AX101" s="973"/>
      <c r="AY101" s="973"/>
      <c r="AZ101" s="973"/>
      <c r="BA101" s="973"/>
      <c r="BB101" s="973"/>
      <c r="BC101" s="973"/>
      <c r="BD101" s="973"/>
      <c r="BE101" s="973"/>
      <c r="BF101" s="973"/>
      <c r="BG101" s="973"/>
      <c r="BH101" s="973"/>
      <c r="BI101" s="973"/>
      <c r="BJ101" s="973"/>
      <c r="BK101" s="973"/>
      <c r="BL101" s="973"/>
      <c r="BM101" s="974"/>
      <c r="BQ101" s="975" t="s">
        <v>2688</v>
      </c>
      <c r="BR101" s="976"/>
      <c r="BS101" s="977"/>
      <c r="BT101" s="111"/>
      <c r="BU101" s="978" t="s">
        <v>2693</v>
      </c>
      <c r="BV101" s="973"/>
      <c r="BW101" s="973"/>
      <c r="BX101" s="973"/>
      <c r="BY101" s="973"/>
      <c r="BZ101" s="973"/>
      <c r="CA101" s="973"/>
      <c r="CB101" s="973"/>
      <c r="CC101" s="973"/>
      <c r="CD101" s="973"/>
      <c r="CE101" s="973"/>
      <c r="CF101" s="973"/>
      <c r="CG101" s="973"/>
      <c r="CH101" s="973"/>
      <c r="CI101" s="973"/>
      <c r="CJ101" s="973"/>
      <c r="CK101" s="973"/>
      <c r="CL101" s="974"/>
    </row>
    <row r="102" spans="2:91" ht="4.5" customHeight="1" x14ac:dyDescent="0.25">
      <c r="AV102" s="102"/>
      <c r="AW102" s="102"/>
      <c r="AX102" s="112"/>
      <c r="AY102" s="112"/>
      <c r="AZ102" s="112"/>
      <c r="BA102" s="112"/>
      <c r="BB102" s="112"/>
      <c r="BC102" s="112"/>
      <c r="BD102" s="112"/>
      <c r="BE102" s="112"/>
      <c r="BF102" s="113"/>
      <c r="BG102" s="113"/>
      <c r="BH102" s="113"/>
      <c r="BI102" s="113"/>
      <c r="BJ102" s="113"/>
      <c r="BK102" s="102"/>
      <c r="BL102" s="114"/>
      <c r="BM102" s="114"/>
      <c r="BT102" s="110"/>
      <c r="BW102" s="208"/>
      <c r="BX102" s="208"/>
      <c r="BY102" s="208"/>
      <c r="BZ102" s="208"/>
      <c r="CA102" s="208"/>
      <c r="CB102" s="208"/>
    </row>
    <row r="103" spans="2:91" ht="28.5" customHeight="1" x14ac:dyDescent="0.25">
      <c r="F103" s="962" t="s">
        <v>172</v>
      </c>
      <c r="G103" s="963"/>
      <c r="H103" s="963"/>
      <c r="I103" s="963"/>
      <c r="J103" s="963"/>
      <c r="K103" s="963"/>
      <c r="L103" s="963"/>
      <c r="M103" s="963"/>
      <c r="N103" s="963"/>
      <c r="O103" s="963"/>
      <c r="P103" s="963"/>
      <c r="Q103" s="963"/>
      <c r="R103" s="963"/>
      <c r="S103" s="963"/>
      <c r="T103" s="963"/>
      <c r="U103" s="963"/>
      <c r="V103" s="963"/>
      <c r="W103" s="963"/>
      <c r="X103" s="963"/>
      <c r="Y103" s="963"/>
      <c r="Z103" s="963"/>
      <c r="AA103" s="963"/>
      <c r="AB103" s="963"/>
      <c r="AC103" s="963"/>
      <c r="AD103" s="963"/>
      <c r="AE103" s="963"/>
      <c r="AF103" s="963"/>
      <c r="AG103" s="963"/>
      <c r="AH103" s="963"/>
      <c r="AI103" s="963"/>
      <c r="AJ103" s="963"/>
      <c r="AK103" s="963"/>
      <c r="AL103" s="963"/>
      <c r="AM103" s="963"/>
      <c r="AN103" s="963"/>
      <c r="AO103" s="963"/>
      <c r="AP103" s="963"/>
      <c r="AQ103" s="963"/>
      <c r="AR103" s="963"/>
      <c r="AS103" s="963"/>
      <c r="AT103" s="964"/>
      <c r="AU103" s="215"/>
      <c r="AV103" s="960" t="s">
        <v>228</v>
      </c>
      <c r="AX103" s="948" t="s">
        <v>230</v>
      </c>
      <c r="AY103" s="956"/>
      <c r="AZ103" s="948" t="s">
        <v>230</v>
      </c>
      <c r="BA103" s="949"/>
      <c r="BB103" s="950"/>
      <c r="BC103" s="950"/>
      <c r="BE103" s="222"/>
      <c r="BF103" s="222"/>
      <c r="BG103" s="221"/>
      <c r="BH103" s="222"/>
      <c r="BI103" s="221"/>
      <c r="BP103" s="110"/>
      <c r="BQ103" s="957" t="s">
        <v>2696</v>
      </c>
      <c r="BR103" s="958"/>
      <c r="BS103" s="959"/>
      <c r="BT103" s="110"/>
      <c r="BU103" s="960" t="s">
        <v>228</v>
      </c>
      <c r="BW103" s="948" t="s">
        <v>230</v>
      </c>
      <c r="BX103" s="956"/>
      <c r="BY103" s="948" t="s">
        <v>230</v>
      </c>
      <c r="BZ103" s="949"/>
      <c r="CA103" s="950"/>
      <c r="CB103" s="950"/>
      <c r="CC103" s="57"/>
      <c r="CD103" s="222"/>
      <c r="CE103" s="222"/>
      <c r="CF103" s="221"/>
      <c r="CG103" s="222"/>
      <c r="CH103" s="221"/>
      <c r="CK103" s="57"/>
    </row>
    <row r="104" spans="2:91" s="116" customFormat="1" ht="15" customHeight="1" x14ac:dyDescent="0.25">
      <c r="F104" s="1058"/>
      <c r="G104" s="1059"/>
      <c r="H104" s="1059"/>
      <c r="I104" s="1059"/>
      <c r="J104" s="1059"/>
      <c r="K104" s="1059"/>
      <c r="L104" s="1059"/>
      <c r="M104" s="1059"/>
      <c r="N104" s="1059"/>
      <c r="O104" s="1059"/>
      <c r="P104" s="1059"/>
      <c r="Q104" s="1059"/>
      <c r="R104" s="1059"/>
      <c r="S104" s="1059"/>
      <c r="T104" s="1059"/>
      <c r="U104" s="1059"/>
      <c r="V104" s="1059"/>
      <c r="W104" s="1059"/>
      <c r="X104" s="1059"/>
      <c r="Y104" s="1059"/>
      <c r="Z104" s="1059"/>
      <c r="AA104" s="1059"/>
      <c r="AB104" s="1059"/>
      <c r="AC104" s="1059"/>
      <c r="AD104" s="1059"/>
      <c r="AE104" s="1059"/>
      <c r="AF104" s="1059"/>
      <c r="AG104" s="1059"/>
      <c r="AH104" s="1059"/>
      <c r="AI104" s="1059"/>
      <c r="AJ104" s="1059"/>
      <c r="AK104" s="1059"/>
      <c r="AL104" s="1059"/>
      <c r="AM104" s="1059"/>
      <c r="AN104" s="1059"/>
      <c r="AO104" s="1059"/>
      <c r="AP104" s="1059"/>
      <c r="AQ104" s="1059"/>
      <c r="AR104" s="1059"/>
      <c r="AS104" s="1059"/>
      <c r="AT104" s="1060"/>
      <c r="AU104" s="230"/>
      <c r="AV104" s="961"/>
      <c r="AX104" s="954" t="s">
        <v>233</v>
      </c>
      <c r="AY104" s="955"/>
      <c r="AZ104" s="954" t="s">
        <v>2670</v>
      </c>
      <c r="BA104" s="955"/>
      <c r="BB104" s="769"/>
      <c r="BC104" s="806"/>
      <c r="BD104" s="57"/>
      <c r="BE104" s="222"/>
      <c r="BF104" s="222"/>
      <c r="BG104" s="221"/>
      <c r="BH104" s="222"/>
      <c r="BI104" s="221"/>
      <c r="BJ104" s="107"/>
      <c r="BK104" s="107"/>
      <c r="BL104" s="57"/>
      <c r="BM104" s="107"/>
      <c r="BN104" s="107"/>
      <c r="BO104" s="107"/>
      <c r="BP104" s="110"/>
      <c r="BQ104" s="118"/>
      <c r="BR104" s="119"/>
      <c r="BS104" s="120"/>
      <c r="BT104" s="110"/>
      <c r="BU104" s="961"/>
      <c r="BV104" s="107"/>
      <c r="BW104" s="954" t="s">
        <v>233</v>
      </c>
      <c r="BX104" s="955"/>
      <c r="BY104" s="954" t="s">
        <v>2670</v>
      </c>
      <c r="BZ104" s="955"/>
      <c r="CA104" s="769"/>
      <c r="CB104" s="806"/>
      <c r="CC104" s="57"/>
      <c r="CD104" s="222"/>
      <c r="CE104" s="222"/>
      <c r="CF104" s="221"/>
      <c r="CG104" s="222"/>
      <c r="CH104" s="221"/>
      <c r="CI104" s="107"/>
      <c r="CJ104" s="107"/>
      <c r="CK104" s="57"/>
      <c r="CL104" s="107"/>
      <c r="CM104" s="107"/>
    </row>
    <row r="105" spans="2:91" s="116" customFormat="1" ht="12.75" customHeight="1" x14ac:dyDescent="0.25">
      <c r="B105" s="116" t="s">
        <v>213</v>
      </c>
      <c r="F105" s="121" t="s">
        <v>206</v>
      </c>
      <c r="G105" s="122"/>
      <c r="H105" s="121" t="s">
        <v>211</v>
      </c>
      <c r="I105" s="122"/>
      <c r="J105" s="121" t="s">
        <v>216</v>
      </c>
      <c r="K105" s="122"/>
      <c r="L105" s="121" t="s">
        <v>205</v>
      </c>
      <c r="M105" s="122"/>
      <c r="N105" s="121" t="s">
        <v>214</v>
      </c>
      <c r="O105" s="122"/>
      <c r="P105" s="121" t="s">
        <v>209</v>
      </c>
      <c r="Q105" s="122"/>
      <c r="R105" s="121" t="s">
        <v>215</v>
      </c>
      <c r="S105" s="122"/>
      <c r="T105" s="121" t="s">
        <v>212</v>
      </c>
      <c r="U105" s="123"/>
      <c r="V105" s="971" t="s">
        <v>2674</v>
      </c>
      <c r="W105" s="972"/>
      <c r="X105" s="971" t="s">
        <v>2675</v>
      </c>
      <c r="Y105" s="972"/>
      <c r="Z105" s="110"/>
      <c r="AA105" s="121" t="s">
        <v>211</v>
      </c>
      <c r="AB105" s="122"/>
      <c r="AC105" s="121" t="s">
        <v>211</v>
      </c>
      <c r="AD105" s="122"/>
      <c r="AE105" s="121" t="s">
        <v>216</v>
      </c>
      <c r="AF105" s="122"/>
      <c r="AG105" s="121" t="s">
        <v>205</v>
      </c>
      <c r="AH105" s="122"/>
      <c r="AI105" s="121" t="s">
        <v>214</v>
      </c>
      <c r="AJ105" s="122"/>
      <c r="AK105" s="121" t="s">
        <v>209</v>
      </c>
      <c r="AL105" s="122"/>
      <c r="AM105" s="121" t="s">
        <v>215</v>
      </c>
      <c r="AN105" s="122"/>
      <c r="AO105" s="121" t="s">
        <v>212</v>
      </c>
      <c r="AP105" s="122"/>
      <c r="AQ105" s="971" t="s">
        <v>2674</v>
      </c>
      <c r="AR105" s="972"/>
      <c r="AS105" s="971" t="s">
        <v>2675</v>
      </c>
      <c r="AT105" s="972"/>
      <c r="AV105" s="961"/>
      <c r="AX105" s="762" t="s">
        <v>221</v>
      </c>
      <c r="AY105" s="780" t="s">
        <v>23</v>
      </c>
      <c r="AZ105" s="762" t="s">
        <v>221</v>
      </c>
      <c r="BA105" s="780" t="s">
        <v>23</v>
      </c>
      <c r="BB105" s="156"/>
      <c r="BC105" s="156"/>
      <c r="BD105" s="57"/>
      <c r="BE105" s="222"/>
      <c r="BF105" s="222"/>
      <c r="BG105" s="221"/>
      <c r="BH105" s="222"/>
      <c r="BI105" s="221"/>
      <c r="BJ105" s="107"/>
      <c r="BK105" s="107"/>
      <c r="BL105" s="57"/>
      <c r="BM105" s="107"/>
      <c r="BO105" s="107"/>
      <c r="BP105" s="110"/>
      <c r="BQ105" s="788" t="s">
        <v>1</v>
      </c>
      <c r="BR105" s="762" t="s">
        <v>221</v>
      </c>
      <c r="BS105" s="780" t="s">
        <v>23</v>
      </c>
      <c r="BT105" s="110"/>
      <c r="BU105" s="961"/>
      <c r="BV105" s="107"/>
      <c r="BW105" s="762" t="s">
        <v>221</v>
      </c>
      <c r="BX105" s="780" t="s">
        <v>23</v>
      </c>
      <c r="BY105" s="762" t="s">
        <v>221</v>
      </c>
      <c r="BZ105" s="780" t="s">
        <v>23</v>
      </c>
      <c r="CA105" s="156"/>
      <c r="CB105" s="156"/>
      <c r="CC105" s="57"/>
      <c r="CD105" s="222"/>
      <c r="CE105" s="222"/>
      <c r="CF105" s="221"/>
      <c r="CG105" s="222"/>
      <c r="CH105" s="221"/>
      <c r="CI105" s="107"/>
      <c r="CJ105" s="107"/>
      <c r="CK105" s="57"/>
      <c r="CL105" s="107"/>
      <c r="CM105" s="107"/>
    </row>
    <row r="106" spans="2:91" s="116" customFormat="1" ht="12.75" customHeight="1" x14ac:dyDescent="0.25">
      <c r="F106" s="121"/>
      <c r="G106" s="122"/>
      <c r="H106" s="131"/>
      <c r="I106" s="122"/>
      <c r="J106" s="121"/>
      <c r="K106" s="122"/>
      <c r="L106" s="131"/>
      <c r="M106" s="122"/>
      <c r="N106" s="121"/>
      <c r="O106" s="122"/>
      <c r="P106" s="121"/>
      <c r="Q106" s="122"/>
      <c r="R106" s="121"/>
      <c r="S106" s="122"/>
      <c r="T106" s="121"/>
      <c r="U106" s="123"/>
      <c r="V106" s="156"/>
      <c r="W106" s="761"/>
      <c r="X106" s="132"/>
      <c r="Y106" s="761"/>
      <c r="Z106" s="110"/>
      <c r="AA106" s="121"/>
      <c r="AB106" s="122"/>
      <c r="AC106" s="121"/>
      <c r="AD106" s="122"/>
      <c r="AE106" s="131"/>
      <c r="AF106" s="122"/>
      <c r="AG106" s="121"/>
      <c r="AH106" s="122"/>
      <c r="AI106" s="131"/>
      <c r="AJ106" s="122"/>
      <c r="AK106" s="121"/>
      <c r="AL106" s="122"/>
      <c r="AM106" s="121"/>
      <c r="AN106" s="122"/>
      <c r="AO106" s="121"/>
      <c r="AP106" s="122"/>
      <c r="AQ106" s="132"/>
      <c r="AR106" s="761"/>
      <c r="AS106" s="156"/>
      <c r="AT106" s="761"/>
      <c r="AV106" s="961"/>
      <c r="AX106" s="700"/>
      <c r="AY106" s="781" t="str">
        <f>Index!$L$4</f>
        <v>€</v>
      </c>
      <c r="AZ106" s="700"/>
      <c r="BA106" s="781" t="str">
        <f>Index!$L$4</f>
        <v>€</v>
      </c>
      <c r="BB106" s="156"/>
      <c r="BC106" s="156"/>
      <c r="BD106" s="57"/>
      <c r="BE106" s="222"/>
      <c r="BF106" s="222"/>
      <c r="BG106" s="221"/>
      <c r="BH106" s="222"/>
      <c r="BI106" s="221"/>
      <c r="BJ106" s="107"/>
      <c r="BK106" s="107"/>
      <c r="BL106" s="57"/>
      <c r="BM106" s="107"/>
      <c r="BO106" s="107"/>
      <c r="BP106" s="110"/>
      <c r="BQ106" s="701"/>
      <c r="BR106" s="700"/>
      <c r="BS106" s="781" t="str">
        <f>Index!$L$4</f>
        <v>€</v>
      </c>
      <c r="BT106" s="110"/>
      <c r="BU106" s="961"/>
      <c r="BV106" s="107"/>
      <c r="BW106" s="700"/>
      <c r="BX106" s="781" t="str">
        <f>Index!$L$4</f>
        <v>€</v>
      </c>
      <c r="BY106" s="700"/>
      <c r="BZ106" s="781" t="str">
        <f>Index!$L$4</f>
        <v>€</v>
      </c>
      <c r="CA106" s="156"/>
      <c r="CB106" s="156"/>
      <c r="CC106" s="57"/>
      <c r="CD106" s="222"/>
      <c r="CE106" s="222"/>
      <c r="CF106" s="221"/>
      <c r="CG106" s="222"/>
      <c r="CH106" s="221"/>
      <c r="CI106" s="107"/>
      <c r="CJ106" s="107"/>
      <c r="CK106" s="57"/>
      <c r="CL106" s="107"/>
      <c r="CM106" s="107"/>
    </row>
    <row r="107" spans="2:91" ht="15" customHeight="1" x14ac:dyDescent="0.25">
      <c r="B107" s="269" t="s">
        <v>204</v>
      </c>
      <c r="C107" s="107">
        <f>16/10</f>
        <v>1.6</v>
      </c>
      <c r="F107" s="165">
        <v>190</v>
      </c>
      <c r="G107" s="197" t="s">
        <v>207</v>
      </c>
      <c r="H107" s="170">
        <f t="shared" ref="H107:H117" si="44">ROUND(F107/$C107,0)</f>
        <v>119</v>
      </c>
      <c r="I107" s="197" t="s">
        <v>207</v>
      </c>
      <c r="J107" s="694" t="str">
        <f t="shared" ref="J107:J117" si="45">H107&amp;" x "&amp;F107</f>
        <v>119 x 190</v>
      </c>
      <c r="K107" s="197" t="s">
        <v>207</v>
      </c>
      <c r="L107" s="216">
        <f t="shared" ref="L107:L117" si="46">F107+(2*P107)</f>
        <v>200</v>
      </c>
      <c r="M107" s="197" t="s">
        <v>207</v>
      </c>
      <c r="N107" s="196">
        <f t="shared" ref="N107:N117" si="47">H107+P107+R107</f>
        <v>154</v>
      </c>
      <c r="O107" s="197" t="s">
        <v>207</v>
      </c>
      <c r="P107" s="165">
        <v>5</v>
      </c>
      <c r="Q107" s="197" t="s">
        <v>207</v>
      </c>
      <c r="R107" s="165">
        <v>30</v>
      </c>
      <c r="S107" s="166" t="s">
        <v>207</v>
      </c>
      <c r="T107" s="165">
        <f t="shared" ref="T107:T117" si="48">ROUND(SQRT((F107^2)+(H107^2)),0)</f>
        <v>224</v>
      </c>
      <c r="U107" s="166" t="s">
        <v>207</v>
      </c>
      <c r="V107" s="167">
        <f>X107+30</f>
        <v>2178</v>
      </c>
      <c r="W107" s="166" t="s">
        <v>2676</v>
      </c>
      <c r="X107" s="165">
        <f>(F107*10)+248</f>
        <v>2148</v>
      </c>
      <c r="Y107" s="166" t="s">
        <v>2676</v>
      </c>
      <c r="AA107" s="196">
        <f t="shared" ref="AA107:AA117" si="49">ROUND(F107/$B$2,1)</f>
        <v>74.8</v>
      </c>
      <c r="AB107" s="197" t="s">
        <v>208</v>
      </c>
      <c r="AC107" s="196">
        <f t="shared" ref="AC107:AC117" si="50">ROUND(H107/$B$2,1)</f>
        <v>46.9</v>
      </c>
      <c r="AD107" s="197" t="s">
        <v>208</v>
      </c>
      <c r="AE107" s="170" t="str">
        <f>AC107&amp;" x "&amp;AA107</f>
        <v>46.9 x 74.8</v>
      </c>
      <c r="AF107" s="197" t="s">
        <v>208</v>
      </c>
      <c r="AG107" s="196">
        <f t="shared" ref="AG107:AG117" si="51">ROUND(L107/$B$2,1)</f>
        <v>78.7</v>
      </c>
      <c r="AH107" s="197" t="s">
        <v>208</v>
      </c>
      <c r="AI107" s="216">
        <f t="shared" ref="AI107:AI117" si="52">ROUND(N107/$B$2,1)</f>
        <v>60.6</v>
      </c>
      <c r="AJ107" s="197" t="s">
        <v>208</v>
      </c>
      <c r="AK107" s="196">
        <f t="shared" ref="AK107:AK117" si="53">ROUND(P107/$B$2,1)</f>
        <v>2</v>
      </c>
      <c r="AL107" s="197" t="s">
        <v>208</v>
      </c>
      <c r="AM107" s="196">
        <f t="shared" ref="AM107:AM117" si="54">ROUND(R107/$B$2,1)</f>
        <v>11.8</v>
      </c>
      <c r="AN107" s="197" t="s">
        <v>208</v>
      </c>
      <c r="AO107" s="165">
        <f>ROUND(SQRT((AA107^2)+(AC107^2)),0)</f>
        <v>88</v>
      </c>
      <c r="AP107" s="166" t="s">
        <v>208</v>
      </c>
      <c r="AQ107" s="165">
        <f t="shared" ref="AQ107:AQ117" si="55">ROUND((V107/10)/$B$2,1)</f>
        <v>85.7</v>
      </c>
      <c r="AR107" s="166" t="s">
        <v>208</v>
      </c>
      <c r="AS107" s="167">
        <f t="shared" ref="AS107:AS117" si="56">ROUND((X107/10)/$B$2,1)</f>
        <v>84.6</v>
      </c>
      <c r="AT107" s="166" t="s">
        <v>208</v>
      </c>
      <c r="AV107" s="961"/>
      <c r="AX107" s="171">
        <v>10104796</v>
      </c>
      <c r="AY107" s="172">
        <f>IF(Index!$L$4="€",VLOOKUP(AX107,ERP!$A:$CL,5,0),IF(Index!$L$4="$",VLOOKUP(AX107,ERP!$A:$CL,7,0),IF(Index!$L$4="CHF",VLOOKUP(AX107,ERP!$A:$CL,9,0),IF(Index!$L$4="£",VLOOKUP(AX107,ERP!$A:$CL,11,0),""))))</f>
        <v>1612</v>
      </c>
      <c r="AZ107" s="171">
        <v>10144796</v>
      </c>
      <c r="BA107" s="172">
        <f>IF(Index!$L$4="€",VLOOKUP(AZ107,ERP!$A:$CL,5,0),IF(Index!$L$4="$",VLOOKUP(AZ107,ERP!$A:$CL,7,0),IF(Index!$L$4="CHF",VLOOKUP(AZ107,ERP!$A:$CL,9,0),IF(Index!$L$4="£",VLOOKUP(AZ107,ERP!$A:$CL,11,0),""))))</f>
        <v>1612</v>
      </c>
      <c r="BB107" s="156"/>
      <c r="BC107" s="150"/>
      <c r="BE107" s="222"/>
      <c r="BF107" s="128"/>
      <c r="BG107" s="222"/>
      <c r="BH107" s="222"/>
      <c r="BI107" s="222"/>
      <c r="BJ107" s="221"/>
      <c r="BK107" s="222"/>
      <c r="BL107" s="221"/>
      <c r="BN107" s="116"/>
      <c r="BP107" s="110"/>
      <c r="BQ107" s="256" t="s">
        <v>173</v>
      </c>
      <c r="BR107" s="244">
        <v>10800182</v>
      </c>
      <c r="BS107" s="237">
        <f>IF(Index!$L$4="€",VLOOKUP(BR107,ERP!$A:$CL,5,0),IF(Index!$L$4="$",VLOOKUP(BR107,ERP!$A:$CL,7,0),IF(Index!$L$4="CHF",VLOOKUP(BR107,ERP!$A:$CL,9,0),IF(Index!$L$4="£",VLOOKUP(BR107,ERP!$A:$CL,11,0),""))))</f>
        <v>515</v>
      </c>
      <c r="BT107" s="110"/>
      <c r="BU107" s="961"/>
      <c r="BW107" s="171">
        <v>10106796</v>
      </c>
      <c r="BX107" s="172">
        <f>IF(Index!$L$4="€",VLOOKUP(BW107,ERP!$A:$CL,5,0),IF(Index!$L$4="$",VLOOKUP(BW107,ERP!$A:$CL,7,0),IF(Index!$L$4="CHF",VLOOKUP(BW107,ERP!$A:$CL,9,0),IF(Index!$L$4="£",VLOOKUP(BW107,ERP!$A:$CL,11,0),""))))</f>
        <v>1171</v>
      </c>
      <c r="BY107" s="171">
        <v>10146796</v>
      </c>
      <c r="BZ107" s="172">
        <f>IF(Index!$L$4="€",VLOOKUP(BY107,ERP!$A:$CL,5,0),IF(Index!$L$4="$",VLOOKUP(BY107,ERP!$A:$CL,7,0),IF(Index!$L$4="CHF",VLOOKUP(BY107,ERP!$A:$CL,9,0),IF(Index!$L$4="£",VLOOKUP(BY107,ERP!$A:$CL,11,0),""))))</f>
        <v>1171</v>
      </c>
      <c r="CA107" s="156"/>
      <c r="CB107" s="150"/>
      <c r="CC107" s="57"/>
      <c r="CD107" s="222"/>
      <c r="CE107" s="128"/>
      <c r="CF107" s="222"/>
      <c r="CG107" s="222"/>
      <c r="CH107" s="221"/>
      <c r="CK107" s="57"/>
    </row>
    <row r="108" spans="2:91" ht="12.75" customHeight="1" x14ac:dyDescent="0.25">
      <c r="B108" s="269" t="s">
        <v>204</v>
      </c>
      <c r="C108" s="107">
        <f t="shared" ref="C108:C117" si="57">16/10</f>
        <v>1.6</v>
      </c>
      <c r="F108" s="136">
        <v>210</v>
      </c>
      <c r="G108" s="151" t="s">
        <v>207</v>
      </c>
      <c r="H108" s="131">
        <f t="shared" si="44"/>
        <v>131</v>
      </c>
      <c r="I108" s="151" t="s">
        <v>207</v>
      </c>
      <c r="J108" s="695" t="str">
        <f t="shared" si="45"/>
        <v>131 x 210</v>
      </c>
      <c r="K108" s="151" t="s">
        <v>207</v>
      </c>
      <c r="L108" s="107">
        <f t="shared" si="46"/>
        <v>220</v>
      </c>
      <c r="M108" s="151" t="s">
        <v>207</v>
      </c>
      <c r="N108" s="153">
        <f t="shared" si="47"/>
        <v>166</v>
      </c>
      <c r="O108" s="151" t="s">
        <v>207</v>
      </c>
      <c r="P108" s="136">
        <v>5</v>
      </c>
      <c r="Q108" s="151" t="s">
        <v>207</v>
      </c>
      <c r="R108" s="130">
        <v>30</v>
      </c>
      <c r="S108" s="122" t="s">
        <v>207</v>
      </c>
      <c r="T108" s="130">
        <f t="shared" si="48"/>
        <v>248</v>
      </c>
      <c r="U108" s="122" t="s">
        <v>207</v>
      </c>
      <c r="V108" s="110">
        <f t="shared" ref="V108:V117" si="58">X108+30</f>
        <v>2378</v>
      </c>
      <c r="W108" s="122" t="s">
        <v>2676</v>
      </c>
      <c r="X108" s="130">
        <f t="shared" ref="X108:X117" si="59">(F108*10)+248</f>
        <v>2348</v>
      </c>
      <c r="Y108" s="122" t="s">
        <v>2676</v>
      </c>
      <c r="AA108" s="153">
        <f t="shared" si="49"/>
        <v>82.7</v>
      </c>
      <c r="AB108" s="151" t="s">
        <v>208</v>
      </c>
      <c r="AC108" s="153">
        <f t="shared" si="50"/>
        <v>51.6</v>
      </c>
      <c r="AD108" s="151" t="s">
        <v>208</v>
      </c>
      <c r="AE108" s="131" t="str">
        <f t="shared" ref="AE108:AE117" si="60">AC108&amp;" x "&amp;AA108</f>
        <v>51.6 x 82.7</v>
      </c>
      <c r="AF108" s="151" t="s">
        <v>208</v>
      </c>
      <c r="AG108" s="153">
        <f t="shared" si="51"/>
        <v>86.6</v>
      </c>
      <c r="AH108" s="151" t="s">
        <v>208</v>
      </c>
      <c r="AI108" s="107">
        <f t="shared" si="52"/>
        <v>65.400000000000006</v>
      </c>
      <c r="AJ108" s="151" t="s">
        <v>208</v>
      </c>
      <c r="AK108" s="153">
        <f t="shared" si="53"/>
        <v>2</v>
      </c>
      <c r="AL108" s="151" t="s">
        <v>208</v>
      </c>
      <c r="AM108" s="153">
        <f t="shared" si="54"/>
        <v>11.8</v>
      </c>
      <c r="AN108" s="151" t="s">
        <v>208</v>
      </c>
      <c r="AO108" s="130">
        <f t="shared" ref="AO108:AO117" si="61">ROUND(SQRT((AA108^2)+(AC108^2)),0)</f>
        <v>97</v>
      </c>
      <c r="AP108" s="122" t="s">
        <v>208</v>
      </c>
      <c r="AQ108" s="130">
        <f t="shared" si="55"/>
        <v>93.6</v>
      </c>
      <c r="AR108" s="122" t="s">
        <v>208</v>
      </c>
      <c r="AS108" s="110">
        <f t="shared" si="56"/>
        <v>92.4</v>
      </c>
      <c r="AT108" s="122" t="s">
        <v>208</v>
      </c>
      <c r="AV108" s="961"/>
      <c r="AX108" s="138">
        <v>10104797</v>
      </c>
      <c r="AY108" s="126">
        <f>IF(Index!$L$4="€",VLOOKUP(AX108,ERP!$A:$CL,5,0),IF(Index!$L$4="$",VLOOKUP(AX108,ERP!$A:$CL,7,0),IF(Index!$L$4="CHF",VLOOKUP(AX108,ERP!$A:$CL,9,0),IF(Index!$L$4="£",VLOOKUP(AX108,ERP!$A:$CL,11,0),""))))</f>
        <v>1747</v>
      </c>
      <c r="AZ108" s="138">
        <v>10144797</v>
      </c>
      <c r="BA108" s="126">
        <f>IF(Index!$L$4="€",VLOOKUP(AZ108,ERP!$A:$CL,5,0),IF(Index!$L$4="$",VLOOKUP(AZ108,ERP!$A:$CL,7,0),IF(Index!$L$4="CHF",VLOOKUP(AZ108,ERP!$A:$CL,9,0),IF(Index!$L$4="£",VLOOKUP(AZ108,ERP!$A:$CL,11,0),""))))</f>
        <v>1747</v>
      </c>
      <c r="BB108" s="156"/>
      <c r="BC108" s="150"/>
      <c r="BE108" s="222"/>
      <c r="BF108" s="228"/>
      <c r="BG108" s="225"/>
      <c r="BH108" s="222"/>
      <c r="BI108" s="222"/>
      <c r="BJ108" s="221"/>
      <c r="BK108" s="222"/>
      <c r="BL108" s="221"/>
      <c r="BN108" s="116"/>
      <c r="BP108" s="110"/>
      <c r="BQ108" s="135" t="s">
        <v>174</v>
      </c>
      <c r="BR108" s="136">
        <v>10800183</v>
      </c>
      <c r="BS108" s="137">
        <f>IF(Index!$L$4="€",VLOOKUP(BR108,ERP!$A:$CL,5,0),IF(Index!$L$4="$",VLOOKUP(BR108,ERP!$A:$CL,7,0),IF(Index!$L$4="CHF",VLOOKUP(BR108,ERP!$A:$CL,9,0),IF(Index!$L$4="£",VLOOKUP(BR108,ERP!$A:$CL,11,0),""))))</f>
        <v>515</v>
      </c>
      <c r="BT108" s="110"/>
      <c r="BU108" s="961"/>
      <c r="BW108" s="138">
        <v>10106797</v>
      </c>
      <c r="BX108" s="126">
        <f>IF(Index!$L$4="€",VLOOKUP(BW108,ERP!$A:$CL,5,0),IF(Index!$L$4="$",VLOOKUP(BW108,ERP!$A:$CL,7,0),IF(Index!$L$4="CHF",VLOOKUP(BW108,ERP!$A:$CL,9,0),IF(Index!$L$4="£",VLOOKUP(BW108,ERP!$A:$CL,11,0),""))))</f>
        <v>1307</v>
      </c>
      <c r="BY108" s="138">
        <v>10146797</v>
      </c>
      <c r="BZ108" s="126">
        <f>IF(Index!$L$4="€",VLOOKUP(BY108,ERP!$A:$CL,5,0),IF(Index!$L$4="$",VLOOKUP(BY108,ERP!$A:$CL,7,0),IF(Index!$L$4="CHF",VLOOKUP(BY108,ERP!$A:$CL,9,0),IF(Index!$L$4="£",VLOOKUP(BY108,ERP!$A:$CL,11,0),""))))</f>
        <v>1307</v>
      </c>
      <c r="CA108" s="156"/>
      <c r="CB108" s="150"/>
      <c r="CC108" s="57"/>
      <c r="CD108" s="222"/>
      <c r="CE108" s="228"/>
      <c r="CF108" s="225"/>
      <c r="CG108" s="222"/>
      <c r="CH108" s="221"/>
      <c r="CK108" s="57"/>
    </row>
    <row r="109" spans="2:91" ht="12.75" customHeight="1" x14ac:dyDescent="0.25">
      <c r="B109" s="269" t="s">
        <v>204</v>
      </c>
      <c r="C109" s="107">
        <f t="shared" si="57"/>
        <v>1.6</v>
      </c>
      <c r="F109" s="178">
        <v>230</v>
      </c>
      <c r="G109" s="175" t="s">
        <v>207</v>
      </c>
      <c r="H109" s="181">
        <f t="shared" si="44"/>
        <v>144</v>
      </c>
      <c r="I109" s="175" t="s">
        <v>207</v>
      </c>
      <c r="J109" s="696" t="str">
        <f t="shared" si="45"/>
        <v>144 x 230</v>
      </c>
      <c r="K109" s="175" t="s">
        <v>207</v>
      </c>
      <c r="L109" s="217">
        <f t="shared" si="46"/>
        <v>240</v>
      </c>
      <c r="M109" s="175" t="s">
        <v>207</v>
      </c>
      <c r="N109" s="174">
        <f t="shared" si="47"/>
        <v>179</v>
      </c>
      <c r="O109" s="175" t="s">
        <v>207</v>
      </c>
      <c r="P109" s="178">
        <v>5</v>
      </c>
      <c r="Q109" s="175" t="s">
        <v>207</v>
      </c>
      <c r="R109" s="178">
        <v>30</v>
      </c>
      <c r="S109" s="179" t="s">
        <v>207</v>
      </c>
      <c r="T109" s="178">
        <f t="shared" si="48"/>
        <v>271</v>
      </c>
      <c r="U109" s="179" t="s">
        <v>207</v>
      </c>
      <c r="V109" s="169">
        <f t="shared" si="58"/>
        <v>2578</v>
      </c>
      <c r="W109" s="179" t="s">
        <v>2676</v>
      </c>
      <c r="X109" s="178">
        <f t="shared" si="59"/>
        <v>2548</v>
      </c>
      <c r="Y109" s="179" t="s">
        <v>2676</v>
      </c>
      <c r="AA109" s="174">
        <f t="shared" si="49"/>
        <v>90.6</v>
      </c>
      <c r="AB109" s="175" t="s">
        <v>208</v>
      </c>
      <c r="AC109" s="174">
        <f t="shared" si="50"/>
        <v>56.7</v>
      </c>
      <c r="AD109" s="175" t="s">
        <v>208</v>
      </c>
      <c r="AE109" s="181" t="str">
        <f t="shared" si="60"/>
        <v>56.7 x 90.6</v>
      </c>
      <c r="AF109" s="175" t="s">
        <v>208</v>
      </c>
      <c r="AG109" s="174">
        <f t="shared" si="51"/>
        <v>94.5</v>
      </c>
      <c r="AH109" s="175" t="s">
        <v>208</v>
      </c>
      <c r="AI109" s="217">
        <f t="shared" si="52"/>
        <v>70.5</v>
      </c>
      <c r="AJ109" s="175" t="s">
        <v>208</v>
      </c>
      <c r="AK109" s="174">
        <f t="shared" si="53"/>
        <v>2</v>
      </c>
      <c r="AL109" s="175" t="s">
        <v>208</v>
      </c>
      <c r="AM109" s="174">
        <f t="shared" si="54"/>
        <v>11.8</v>
      </c>
      <c r="AN109" s="175" t="s">
        <v>208</v>
      </c>
      <c r="AO109" s="178">
        <f t="shared" si="61"/>
        <v>107</v>
      </c>
      <c r="AP109" s="179" t="s">
        <v>208</v>
      </c>
      <c r="AQ109" s="178">
        <f t="shared" si="55"/>
        <v>101.5</v>
      </c>
      <c r="AR109" s="179" t="s">
        <v>208</v>
      </c>
      <c r="AS109" s="169">
        <f t="shared" si="56"/>
        <v>100.3</v>
      </c>
      <c r="AT109" s="179" t="s">
        <v>208</v>
      </c>
      <c r="AV109" s="961"/>
      <c r="AX109" s="182">
        <v>10104798</v>
      </c>
      <c r="AY109" s="173">
        <f>IF(Index!$L$4="€",VLOOKUP(AX109,ERP!$A:$CL,5,0),IF(Index!$L$4="$",VLOOKUP(AX109,ERP!$A:$CL,7,0),IF(Index!$L$4="CHF",VLOOKUP(AX109,ERP!$A:$CL,9,0),IF(Index!$L$4="£",VLOOKUP(AX109,ERP!$A:$CL,11,0),""))))</f>
        <v>1909</v>
      </c>
      <c r="AZ109" s="182">
        <v>10144798</v>
      </c>
      <c r="BA109" s="173">
        <f>IF(Index!$L$4="€",VLOOKUP(AZ109,ERP!$A:$CL,5,0),IF(Index!$L$4="$",VLOOKUP(AZ109,ERP!$A:$CL,7,0),IF(Index!$L$4="CHF",VLOOKUP(AZ109,ERP!$A:$CL,9,0),IF(Index!$L$4="£",VLOOKUP(AZ109,ERP!$A:$CL,11,0),""))))</f>
        <v>1909</v>
      </c>
      <c r="BB109" s="156"/>
      <c r="BC109" s="150"/>
      <c r="BE109" s="222"/>
      <c r="BF109" s="228"/>
      <c r="BG109" s="225"/>
      <c r="BH109" s="222"/>
      <c r="BI109" s="222"/>
      <c r="BJ109" s="221"/>
      <c r="BK109" s="222"/>
      <c r="BL109" s="221"/>
      <c r="BN109" s="116"/>
      <c r="BP109" s="110"/>
      <c r="BQ109" s="257" t="s">
        <v>175</v>
      </c>
      <c r="BR109" s="248">
        <v>10800184</v>
      </c>
      <c r="BS109" s="236">
        <f>IF(Index!$L$4="€",VLOOKUP(BR109,ERP!$A:$CL,5,0),IF(Index!$L$4="$",VLOOKUP(BR109,ERP!$A:$CL,7,0),IF(Index!$L$4="CHF",VLOOKUP(BR109,ERP!$A:$CL,9,0),IF(Index!$L$4="£",VLOOKUP(BR109,ERP!$A:$CL,11,0),""))))</f>
        <v>515</v>
      </c>
      <c r="BT109" s="110"/>
      <c r="BU109" s="961"/>
      <c r="BW109" s="182">
        <v>10106798</v>
      </c>
      <c r="BX109" s="173">
        <f>IF(Index!$L$4="€",VLOOKUP(BW109,ERP!$A:$CL,5,0),IF(Index!$L$4="$",VLOOKUP(BW109,ERP!$A:$CL,7,0),IF(Index!$L$4="CHF",VLOOKUP(BW109,ERP!$A:$CL,9,0),IF(Index!$L$4="£",VLOOKUP(BW109,ERP!$A:$CL,11,0),""))))</f>
        <v>1470</v>
      </c>
      <c r="BY109" s="182">
        <v>10146798</v>
      </c>
      <c r="BZ109" s="173">
        <f>IF(Index!$L$4="€",VLOOKUP(BY109,ERP!$A:$CL,5,0),IF(Index!$L$4="$",VLOOKUP(BY109,ERP!$A:$CL,7,0),IF(Index!$L$4="CHF",VLOOKUP(BY109,ERP!$A:$CL,9,0),IF(Index!$L$4="£",VLOOKUP(BY109,ERP!$A:$CL,11,0),""))))</f>
        <v>1470</v>
      </c>
      <c r="CA109" s="156"/>
      <c r="CB109" s="150"/>
      <c r="CC109" s="57"/>
      <c r="CD109" s="222"/>
      <c r="CE109" s="228"/>
      <c r="CF109" s="225"/>
      <c r="CG109" s="222"/>
      <c r="CH109" s="221"/>
      <c r="CK109" s="57"/>
    </row>
    <row r="110" spans="2:91" ht="12.75" customHeight="1" x14ac:dyDescent="0.25">
      <c r="B110" s="269" t="s">
        <v>204</v>
      </c>
      <c r="C110" s="107">
        <f t="shared" si="57"/>
        <v>1.6</v>
      </c>
      <c r="F110" s="136">
        <v>250</v>
      </c>
      <c r="G110" s="151" t="s">
        <v>207</v>
      </c>
      <c r="H110" s="131">
        <f t="shared" si="44"/>
        <v>156</v>
      </c>
      <c r="I110" s="151" t="s">
        <v>207</v>
      </c>
      <c r="J110" s="695" t="str">
        <f t="shared" si="45"/>
        <v>156 x 250</v>
      </c>
      <c r="K110" s="151" t="s">
        <v>207</v>
      </c>
      <c r="L110" s="107">
        <f t="shared" si="46"/>
        <v>260</v>
      </c>
      <c r="M110" s="151" t="s">
        <v>207</v>
      </c>
      <c r="N110" s="153">
        <f t="shared" si="47"/>
        <v>191</v>
      </c>
      <c r="O110" s="151" t="s">
        <v>207</v>
      </c>
      <c r="P110" s="136">
        <v>5</v>
      </c>
      <c r="Q110" s="151" t="s">
        <v>207</v>
      </c>
      <c r="R110" s="130">
        <v>30</v>
      </c>
      <c r="S110" s="122" t="s">
        <v>207</v>
      </c>
      <c r="T110" s="130">
        <f t="shared" si="48"/>
        <v>295</v>
      </c>
      <c r="U110" s="122" t="s">
        <v>207</v>
      </c>
      <c r="V110" s="110">
        <f t="shared" si="58"/>
        <v>2778</v>
      </c>
      <c r="W110" s="122" t="s">
        <v>2676</v>
      </c>
      <c r="X110" s="130">
        <f t="shared" si="59"/>
        <v>2748</v>
      </c>
      <c r="Y110" s="122" t="s">
        <v>2676</v>
      </c>
      <c r="AA110" s="153">
        <f t="shared" si="49"/>
        <v>98.4</v>
      </c>
      <c r="AB110" s="151" t="s">
        <v>208</v>
      </c>
      <c r="AC110" s="153">
        <f t="shared" si="50"/>
        <v>61.4</v>
      </c>
      <c r="AD110" s="151" t="s">
        <v>208</v>
      </c>
      <c r="AE110" s="131" t="str">
        <f t="shared" si="60"/>
        <v>61.4 x 98.4</v>
      </c>
      <c r="AF110" s="151" t="s">
        <v>208</v>
      </c>
      <c r="AG110" s="153">
        <f t="shared" si="51"/>
        <v>102.4</v>
      </c>
      <c r="AH110" s="151" t="s">
        <v>208</v>
      </c>
      <c r="AI110" s="107">
        <f t="shared" si="52"/>
        <v>75.2</v>
      </c>
      <c r="AJ110" s="151" t="s">
        <v>208</v>
      </c>
      <c r="AK110" s="153">
        <f t="shared" si="53"/>
        <v>2</v>
      </c>
      <c r="AL110" s="151" t="s">
        <v>208</v>
      </c>
      <c r="AM110" s="153">
        <f t="shared" si="54"/>
        <v>11.8</v>
      </c>
      <c r="AN110" s="151" t="s">
        <v>208</v>
      </c>
      <c r="AO110" s="130">
        <f t="shared" si="61"/>
        <v>116</v>
      </c>
      <c r="AP110" s="122" t="s">
        <v>208</v>
      </c>
      <c r="AQ110" s="130">
        <f t="shared" si="55"/>
        <v>109.4</v>
      </c>
      <c r="AR110" s="122" t="s">
        <v>208</v>
      </c>
      <c r="AS110" s="110">
        <f t="shared" si="56"/>
        <v>108.2</v>
      </c>
      <c r="AT110" s="122" t="s">
        <v>208</v>
      </c>
      <c r="AV110" s="961"/>
      <c r="AX110" s="138">
        <v>10104799</v>
      </c>
      <c r="AY110" s="126">
        <f>IF(Index!$L$4="€",VLOOKUP(AX110,ERP!$A:$CL,5,0),IF(Index!$L$4="$",VLOOKUP(AX110,ERP!$A:$CL,7,0),IF(Index!$L$4="CHF",VLOOKUP(AX110,ERP!$A:$CL,9,0),IF(Index!$L$4="£",VLOOKUP(AX110,ERP!$A:$CL,11,0),""))))</f>
        <v>2095</v>
      </c>
      <c r="AZ110" s="138">
        <v>10144799</v>
      </c>
      <c r="BA110" s="126">
        <f>IF(Index!$L$4="€",VLOOKUP(AZ110,ERP!$A:$CL,5,0),IF(Index!$L$4="$",VLOOKUP(AZ110,ERP!$A:$CL,7,0),IF(Index!$L$4="CHF",VLOOKUP(AZ110,ERP!$A:$CL,9,0),IF(Index!$L$4="£",VLOOKUP(AZ110,ERP!$A:$CL,11,0),""))))</f>
        <v>2095</v>
      </c>
      <c r="BB110" s="156"/>
      <c r="BC110" s="150"/>
      <c r="BE110" s="222"/>
      <c r="BF110" s="229"/>
      <c r="BG110" s="222" t="s">
        <v>2669</v>
      </c>
      <c r="BH110" s="222"/>
      <c r="BI110" s="222"/>
      <c r="BJ110" s="221"/>
      <c r="BK110" s="222"/>
      <c r="BL110" s="221"/>
      <c r="BN110" s="116"/>
      <c r="BP110" s="110"/>
      <c r="BQ110" s="135" t="s">
        <v>176</v>
      </c>
      <c r="BR110" s="136">
        <v>10800185</v>
      </c>
      <c r="BS110" s="137">
        <f>IF(Index!$L$4="€",VLOOKUP(BR110,ERP!$A:$CL,5,0),IF(Index!$L$4="$",VLOOKUP(BR110,ERP!$A:$CL,7,0),IF(Index!$L$4="CHF",VLOOKUP(BR110,ERP!$A:$CL,9,0),IF(Index!$L$4="£",VLOOKUP(BR110,ERP!$A:$CL,11,0),""))))</f>
        <v>515</v>
      </c>
      <c r="BT110" s="110"/>
      <c r="BU110" s="961"/>
      <c r="BW110" s="138">
        <v>10106799</v>
      </c>
      <c r="BX110" s="126">
        <f>IF(Index!$L$4="€",VLOOKUP(BW110,ERP!$A:$CL,5,0),IF(Index!$L$4="$",VLOOKUP(BW110,ERP!$A:$CL,7,0),IF(Index!$L$4="CHF",VLOOKUP(BW110,ERP!$A:$CL,9,0),IF(Index!$L$4="£",VLOOKUP(BW110,ERP!$A:$CL,11,0),""))))</f>
        <v>1655</v>
      </c>
      <c r="BY110" s="138">
        <v>10146799</v>
      </c>
      <c r="BZ110" s="126">
        <f>IF(Index!$L$4="€",VLOOKUP(BY110,ERP!$A:$CL,5,0),IF(Index!$L$4="$",VLOOKUP(BY110,ERP!$A:$CL,7,0),IF(Index!$L$4="CHF",VLOOKUP(BY110,ERP!$A:$CL,9,0),IF(Index!$L$4="£",VLOOKUP(BY110,ERP!$A:$CL,11,0),""))))</f>
        <v>1655</v>
      </c>
      <c r="CA110" s="156"/>
      <c r="CB110" s="150"/>
      <c r="CC110" s="57"/>
      <c r="CD110" s="222"/>
      <c r="CE110" s="229"/>
      <c r="CF110" s="222" t="s">
        <v>2669</v>
      </c>
      <c r="CG110" s="222"/>
      <c r="CH110" s="221"/>
      <c r="CK110" s="57"/>
    </row>
    <row r="111" spans="2:91" ht="12.75" customHeight="1" x14ac:dyDescent="0.25">
      <c r="B111" s="269" t="s">
        <v>204</v>
      </c>
      <c r="C111" s="107">
        <f t="shared" si="57"/>
        <v>1.6</v>
      </c>
      <c r="F111" s="178">
        <v>270</v>
      </c>
      <c r="G111" s="175" t="s">
        <v>207</v>
      </c>
      <c r="H111" s="181">
        <f t="shared" si="44"/>
        <v>169</v>
      </c>
      <c r="I111" s="175" t="s">
        <v>207</v>
      </c>
      <c r="J111" s="696" t="str">
        <f t="shared" si="45"/>
        <v>169 x 270</v>
      </c>
      <c r="K111" s="175" t="s">
        <v>207</v>
      </c>
      <c r="L111" s="217">
        <f t="shared" si="46"/>
        <v>280</v>
      </c>
      <c r="M111" s="175" t="s">
        <v>207</v>
      </c>
      <c r="N111" s="174">
        <f t="shared" si="47"/>
        <v>204</v>
      </c>
      <c r="O111" s="175" t="s">
        <v>207</v>
      </c>
      <c r="P111" s="178">
        <v>5</v>
      </c>
      <c r="Q111" s="175" t="s">
        <v>207</v>
      </c>
      <c r="R111" s="178">
        <v>30</v>
      </c>
      <c r="S111" s="179" t="s">
        <v>207</v>
      </c>
      <c r="T111" s="178">
        <f t="shared" si="48"/>
        <v>319</v>
      </c>
      <c r="U111" s="179" t="s">
        <v>207</v>
      </c>
      <c r="V111" s="169">
        <f t="shared" si="58"/>
        <v>2978</v>
      </c>
      <c r="W111" s="179" t="s">
        <v>2676</v>
      </c>
      <c r="X111" s="178">
        <f t="shared" si="59"/>
        <v>2948</v>
      </c>
      <c r="Y111" s="179" t="s">
        <v>2676</v>
      </c>
      <c r="AA111" s="174">
        <f t="shared" si="49"/>
        <v>106.3</v>
      </c>
      <c r="AB111" s="175" t="s">
        <v>208</v>
      </c>
      <c r="AC111" s="174">
        <f t="shared" si="50"/>
        <v>66.5</v>
      </c>
      <c r="AD111" s="175" t="s">
        <v>208</v>
      </c>
      <c r="AE111" s="181" t="str">
        <f t="shared" si="60"/>
        <v>66.5 x 106.3</v>
      </c>
      <c r="AF111" s="175" t="s">
        <v>208</v>
      </c>
      <c r="AG111" s="174">
        <f t="shared" si="51"/>
        <v>110.2</v>
      </c>
      <c r="AH111" s="175" t="s">
        <v>208</v>
      </c>
      <c r="AI111" s="217">
        <f t="shared" si="52"/>
        <v>80.3</v>
      </c>
      <c r="AJ111" s="175" t="s">
        <v>208</v>
      </c>
      <c r="AK111" s="174">
        <f t="shared" si="53"/>
        <v>2</v>
      </c>
      <c r="AL111" s="175" t="s">
        <v>208</v>
      </c>
      <c r="AM111" s="174">
        <f t="shared" si="54"/>
        <v>11.8</v>
      </c>
      <c r="AN111" s="175" t="s">
        <v>208</v>
      </c>
      <c r="AO111" s="178">
        <f t="shared" si="61"/>
        <v>125</v>
      </c>
      <c r="AP111" s="179" t="s">
        <v>208</v>
      </c>
      <c r="AQ111" s="178">
        <f t="shared" si="55"/>
        <v>117.2</v>
      </c>
      <c r="AR111" s="179" t="s">
        <v>208</v>
      </c>
      <c r="AS111" s="169">
        <f t="shared" si="56"/>
        <v>116.1</v>
      </c>
      <c r="AT111" s="179" t="s">
        <v>208</v>
      </c>
      <c r="AV111" s="961"/>
      <c r="AX111" s="182">
        <v>10104800</v>
      </c>
      <c r="AY111" s="173">
        <f>IF(Index!$L$4="€",VLOOKUP(AX111,ERP!$A:$CL,5,0),IF(Index!$L$4="$",VLOOKUP(AX111,ERP!$A:$CL,7,0),IF(Index!$L$4="CHF",VLOOKUP(AX111,ERP!$A:$CL,9,0),IF(Index!$L$4="£",VLOOKUP(AX111,ERP!$A:$CL,11,0),""))))</f>
        <v>2306</v>
      </c>
      <c r="AZ111" s="182">
        <v>10144800</v>
      </c>
      <c r="BA111" s="173">
        <f>IF(Index!$L$4="€",VLOOKUP(AZ111,ERP!$A:$CL,5,0),IF(Index!$L$4="$",VLOOKUP(AZ111,ERP!$A:$CL,7,0),IF(Index!$L$4="CHF",VLOOKUP(AZ111,ERP!$A:$CL,9,0),IF(Index!$L$4="£",VLOOKUP(AZ111,ERP!$A:$CL,11,0),""))))</f>
        <v>2306</v>
      </c>
      <c r="BB111" s="156"/>
      <c r="BC111" s="150"/>
      <c r="BE111" s="222"/>
      <c r="BF111" s="136"/>
      <c r="BG111" s="225" t="s">
        <v>2671</v>
      </c>
      <c r="BH111" s="222"/>
      <c r="BI111" s="222"/>
      <c r="BJ111" s="221"/>
      <c r="BK111" s="222"/>
      <c r="BL111" s="221"/>
      <c r="BN111" s="116"/>
      <c r="BP111" s="110"/>
      <c r="BQ111" s="257" t="s">
        <v>177</v>
      </c>
      <c r="BR111" s="248">
        <v>10800186</v>
      </c>
      <c r="BS111" s="236">
        <f>IF(Index!$L$4="€",VLOOKUP(BR111,ERP!$A:$CL,5,0),IF(Index!$L$4="$",VLOOKUP(BR111,ERP!$A:$CL,7,0),IF(Index!$L$4="CHF",VLOOKUP(BR111,ERP!$A:$CL,9,0),IF(Index!$L$4="£",VLOOKUP(BR111,ERP!$A:$CL,11,0),""))))</f>
        <v>515</v>
      </c>
      <c r="BT111" s="110"/>
      <c r="BU111" s="961"/>
      <c r="BW111" s="182">
        <v>10106800</v>
      </c>
      <c r="BX111" s="173">
        <f>IF(Index!$L$4="€",VLOOKUP(BW111,ERP!$A:$CL,5,0),IF(Index!$L$4="$",VLOOKUP(BW111,ERP!$A:$CL,7,0),IF(Index!$L$4="CHF",VLOOKUP(BW111,ERP!$A:$CL,9,0),IF(Index!$L$4="£",VLOOKUP(BW111,ERP!$A:$CL,11,0),""))))</f>
        <v>1865</v>
      </c>
      <c r="BY111" s="182">
        <v>10146800</v>
      </c>
      <c r="BZ111" s="173">
        <f>IF(Index!$L$4="€",VLOOKUP(BY111,ERP!$A:$CL,5,0),IF(Index!$L$4="$",VLOOKUP(BY111,ERP!$A:$CL,7,0),IF(Index!$L$4="CHF",VLOOKUP(BY111,ERP!$A:$CL,9,0),IF(Index!$L$4="£",VLOOKUP(BY111,ERP!$A:$CL,11,0),""))))</f>
        <v>1865</v>
      </c>
      <c r="CA111" s="156"/>
      <c r="CB111" s="150"/>
      <c r="CC111" s="57"/>
      <c r="CD111" s="222"/>
      <c r="CE111" s="136"/>
      <c r="CF111" s="225" t="s">
        <v>2671</v>
      </c>
      <c r="CG111" s="222"/>
      <c r="CH111" s="221"/>
      <c r="CK111" s="57"/>
    </row>
    <row r="112" spans="2:91" ht="12.75" customHeight="1" x14ac:dyDescent="0.25">
      <c r="B112" s="269" t="s">
        <v>204</v>
      </c>
      <c r="C112" s="107">
        <f t="shared" si="57"/>
        <v>1.6</v>
      </c>
      <c r="F112" s="136">
        <v>290</v>
      </c>
      <c r="G112" s="151" t="s">
        <v>207</v>
      </c>
      <c r="H112" s="131">
        <f t="shared" si="44"/>
        <v>181</v>
      </c>
      <c r="I112" s="151" t="s">
        <v>207</v>
      </c>
      <c r="J112" s="695" t="str">
        <f t="shared" si="45"/>
        <v>181 x 290</v>
      </c>
      <c r="K112" s="151" t="s">
        <v>207</v>
      </c>
      <c r="L112" s="107">
        <f t="shared" si="46"/>
        <v>300</v>
      </c>
      <c r="M112" s="151" t="s">
        <v>207</v>
      </c>
      <c r="N112" s="153">
        <f t="shared" si="47"/>
        <v>216</v>
      </c>
      <c r="O112" s="151" t="s">
        <v>207</v>
      </c>
      <c r="P112" s="136">
        <v>5</v>
      </c>
      <c r="Q112" s="151" t="s">
        <v>207</v>
      </c>
      <c r="R112" s="130">
        <v>30</v>
      </c>
      <c r="S112" s="122" t="s">
        <v>207</v>
      </c>
      <c r="T112" s="130">
        <f t="shared" si="48"/>
        <v>342</v>
      </c>
      <c r="U112" s="122" t="s">
        <v>207</v>
      </c>
      <c r="V112" s="110">
        <f t="shared" si="58"/>
        <v>3178</v>
      </c>
      <c r="W112" s="122" t="s">
        <v>2676</v>
      </c>
      <c r="X112" s="130">
        <f t="shared" si="59"/>
        <v>3148</v>
      </c>
      <c r="Y112" s="122" t="s">
        <v>2676</v>
      </c>
      <c r="AA112" s="153">
        <f t="shared" si="49"/>
        <v>114.2</v>
      </c>
      <c r="AB112" s="151" t="s">
        <v>208</v>
      </c>
      <c r="AC112" s="153">
        <f t="shared" si="50"/>
        <v>71.3</v>
      </c>
      <c r="AD112" s="151" t="s">
        <v>208</v>
      </c>
      <c r="AE112" s="131" t="str">
        <f t="shared" si="60"/>
        <v>71.3 x 114.2</v>
      </c>
      <c r="AF112" s="151" t="s">
        <v>208</v>
      </c>
      <c r="AG112" s="153">
        <f t="shared" si="51"/>
        <v>118.1</v>
      </c>
      <c r="AH112" s="151" t="s">
        <v>208</v>
      </c>
      <c r="AI112" s="107">
        <f t="shared" si="52"/>
        <v>85</v>
      </c>
      <c r="AJ112" s="151" t="s">
        <v>208</v>
      </c>
      <c r="AK112" s="153">
        <f t="shared" si="53"/>
        <v>2</v>
      </c>
      <c r="AL112" s="151" t="s">
        <v>208</v>
      </c>
      <c r="AM112" s="153">
        <f t="shared" si="54"/>
        <v>11.8</v>
      </c>
      <c r="AN112" s="151" t="s">
        <v>208</v>
      </c>
      <c r="AO112" s="130">
        <f t="shared" si="61"/>
        <v>135</v>
      </c>
      <c r="AP112" s="122" t="s">
        <v>208</v>
      </c>
      <c r="AQ112" s="130">
        <f t="shared" si="55"/>
        <v>125.1</v>
      </c>
      <c r="AR112" s="122" t="s">
        <v>208</v>
      </c>
      <c r="AS112" s="110">
        <f t="shared" si="56"/>
        <v>123.9</v>
      </c>
      <c r="AT112" s="122" t="s">
        <v>208</v>
      </c>
      <c r="AV112" s="961"/>
      <c r="AX112" s="138">
        <v>10104801</v>
      </c>
      <c r="AY112" s="126">
        <f>IF(Index!$L$4="€",VLOOKUP(AX112,ERP!$A:$CL,5,0),IF(Index!$L$4="$",VLOOKUP(AX112,ERP!$A:$CL,7,0),IF(Index!$L$4="CHF",VLOOKUP(AX112,ERP!$A:$CL,9,0),IF(Index!$L$4="£",VLOOKUP(AX112,ERP!$A:$CL,11,0),""))))</f>
        <v>2540</v>
      </c>
      <c r="AZ112" s="138">
        <v>10144801</v>
      </c>
      <c r="BA112" s="126">
        <f>IF(Index!$L$4="€",VLOOKUP(AZ112,ERP!$A:$CL,5,0),IF(Index!$L$4="$",VLOOKUP(AZ112,ERP!$A:$CL,7,0),IF(Index!$L$4="CHF",VLOOKUP(AZ112,ERP!$A:$CL,9,0),IF(Index!$L$4="£",VLOOKUP(AZ112,ERP!$A:$CL,11,0),""))))</f>
        <v>2540</v>
      </c>
      <c r="BB112" s="156"/>
      <c r="BC112" s="150"/>
      <c r="BE112" s="222"/>
      <c r="BF112" s="136"/>
      <c r="BG112" s="225" t="s">
        <v>2668</v>
      </c>
      <c r="BH112" s="222"/>
      <c r="BI112" s="222"/>
      <c r="BJ112" s="221"/>
      <c r="BK112" s="222"/>
      <c r="BL112" s="221"/>
      <c r="BN112" s="116"/>
      <c r="BP112" s="110"/>
      <c r="BQ112" s="135" t="s">
        <v>178</v>
      </c>
      <c r="BR112" s="136">
        <v>10800187</v>
      </c>
      <c r="BS112" s="137">
        <f>IF(Index!$L$4="€",VLOOKUP(BR112,ERP!$A:$CL,5,0),IF(Index!$L$4="$",VLOOKUP(BR112,ERP!$A:$CL,7,0),IF(Index!$L$4="CHF",VLOOKUP(BR112,ERP!$A:$CL,9,0),IF(Index!$L$4="£",VLOOKUP(BR112,ERP!$A:$CL,11,0),""))))</f>
        <v>515</v>
      </c>
      <c r="BT112" s="110"/>
      <c r="BU112" s="961"/>
      <c r="BW112" s="138">
        <v>10106801</v>
      </c>
      <c r="BX112" s="126">
        <f>IF(Index!$L$4="€",VLOOKUP(BW112,ERP!$A:$CL,5,0),IF(Index!$L$4="$",VLOOKUP(BW112,ERP!$A:$CL,7,0),IF(Index!$L$4="CHF",VLOOKUP(BW112,ERP!$A:$CL,9,0),IF(Index!$L$4="£",VLOOKUP(BW112,ERP!$A:$CL,11,0),""))))</f>
        <v>2101</v>
      </c>
      <c r="BY112" s="138">
        <v>10146801</v>
      </c>
      <c r="BZ112" s="126">
        <f>IF(Index!$L$4="€",VLOOKUP(BY112,ERP!$A:$CL,5,0),IF(Index!$L$4="$",VLOOKUP(BY112,ERP!$A:$CL,7,0),IF(Index!$L$4="CHF",VLOOKUP(BY112,ERP!$A:$CL,9,0),IF(Index!$L$4="£",VLOOKUP(BY112,ERP!$A:$CL,11,0),""))))</f>
        <v>2101</v>
      </c>
      <c r="CA112" s="156"/>
      <c r="CB112" s="150"/>
      <c r="CC112" s="57"/>
      <c r="CD112" s="222"/>
      <c r="CE112" s="136"/>
      <c r="CF112" s="225" t="s">
        <v>2668</v>
      </c>
      <c r="CG112" s="222"/>
      <c r="CH112" s="221"/>
      <c r="CK112" s="57"/>
    </row>
    <row r="113" spans="2:91" ht="12.75" customHeight="1" x14ac:dyDescent="0.25">
      <c r="B113" s="269" t="s">
        <v>204</v>
      </c>
      <c r="C113" s="107">
        <f t="shared" si="57"/>
        <v>1.6</v>
      </c>
      <c r="F113" s="178">
        <v>310</v>
      </c>
      <c r="G113" s="175" t="s">
        <v>207</v>
      </c>
      <c r="H113" s="181">
        <f t="shared" si="44"/>
        <v>194</v>
      </c>
      <c r="I113" s="175" t="s">
        <v>207</v>
      </c>
      <c r="J113" s="696" t="str">
        <f t="shared" si="45"/>
        <v>194 x 310</v>
      </c>
      <c r="K113" s="175" t="s">
        <v>207</v>
      </c>
      <c r="L113" s="217">
        <f t="shared" si="46"/>
        <v>320</v>
      </c>
      <c r="M113" s="175" t="s">
        <v>207</v>
      </c>
      <c r="N113" s="174">
        <f t="shared" si="47"/>
        <v>229</v>
      </c>
      <c r="O113" s="175" t="s">
        <v>207</v>
      </c>
      <c r="P113" s="178">
        <v>5</v>
      </c>
      <c r="Q113" s="175" t="s">
        <v>207</v>
      </c>
      <c r="R113" s="178">
        <v>30</v>
      </c>
      <c r="S113" s="179" t="s">
        <v>207</v>
      </c>
      <c r="T113" s="178">
        <f t="shared" si="48"/>
        <v>366</v>
      </c>
      <c r="U113" s="179" t="s">
        <v>207</v>
      </c>
      <c r="V113" s="169">
        <f t="shared" si="58"/>
        <v>3378</v>
      </c>
      <c r="W113" s="179" t="s">
        <v>2676</v>
      </c>
      <c r="X113" s="178">
        <f t="shared" si="59"/>
        <v>3348</v>
      </c>
      <c r="Y113" s="179" t="s">
        <v>2676</v>
      </c>
      <c r="AA113" s="174">
        <f t="shared" si="49"/>
        <v>122</v>
      </c>
      <c r="AB113" s="175" t="s">
        <v>208</v>
      </c>
      <c r="AC113" s="174">
        <f t="shared" si="50"/>
        <v>76.400000000000006</v>
      </c>
      <c r="AD113" s="175" t="s">
        <v>208</v>
      </c>
      <c r="AE113" s="181" t="str">
        <f t="shared" si="60"/>
        <v>76.4 x 122</v>
      </c>
      <c r="AF113" s="175" t="s">
        <v>208</v>
      </c>
      <c r="AG113" s="174">
        <f t="shared" si="51"/>
        <v>126</v>
      </c>
      <c r="AH113" s="175" t="s">
        <v>208</v>
      </c>
      <c r="AI113" s="217">
        <f t="shared" si="52"/>
        <v>90.2</v>
      </c>
      <c r="AJ113" s="175" t="s">
        <v>208</v>
      </c>
      <c r="AK113" s="174">
        <f t="shared" si="53"/>
        <v>2</v>
      </c>
      <c r="AL113" s="175" t="s">
        <v>208</v>
      </c>
      <c r="AM113" s="174">
        <f t="shared" si="54"/>
        <v>11.8</v>
      </c>
      <c r="AN113" s="175" t="s">
        <v>208</v>
      </c>
      <c r="AO113" s="178">
        <f t="shared" si="61"/>
        <v>144</v>
      </c>
      <c r="AP113" s="179" t="s">
        <v>208</v>
      </c>
      <c r="AQ113" s="178">
        <f t="shared" si="55"/>
        <v>133</v>
      </c>
      <c r="AR113" s="179" t="s">
        <v>208</v>
      </c>
      <c r="AS113" s="169">
        <f t="shared" si="56"/>
        <v>131.80000000000001</v>
      </c>
      <c r="AT113" s="179" t="s">
        <v>208</v>
      </c>
      <c r="AV113" s="961"/>
      <c r="AX113" s="182">
        <v>10104802</v>
      </c>
      <c r="AY113" s="173">
        <f>IF(Index!$L$4="€",VLOOKUP(AX113,ERP!$A:$CL,5,0),IF(Index!$L$4="$",VLOOKUP(AX113,ERP!$A:$CL,7,0),IF(Index!$L$4="CHF",VLOOKUP(AX113,ERP!$A:$CL,9,0),IF(Index!$L$4="£",VLOOKUP(AX113,ERP!$A:$CL,11,0),""))))</f>
        <v>2800</v>
      </c>
      <c r="AZ113" s="182">
        <v>10144802</v>
      </c>
      <c r="BA113" s="173">
        <f>IF(Index!$L$4="€",VLOOKUP(AZ113,ERP!$A:$CL,5,0),IF(Index!$L$4="$",VLOOKUP(AZ113,ERP!$A:$CL,7,0),IF(Index!$L$4="CHF",VLOOKUP(AZ113,ERP!$A:$CL,9,0),IF(Index!$L$4="£",VLOOKUP(AZ113,ERP!$A:$CL,11,0),""))))</f>
        <v>2800</v>
      </c>
      <c r="BB113" s="156"/>
      <c r="BC113" s="150"/>
      <c r="BE113" s="222"/>
      <c r="BF113" s="136"/>
      <c r="BG113" s="226" t="s">
        <v>2672</v>
      </c>
      <c r="BH113" s="222"/>
      <c r="BI113" s="222"/>
      <c r="BJ113" s="221"/>
      <c r="BK113" s="222"/>
      <c r="BL113" s="221"/>
      <c r="BN113" s="116"/>
      <c r="BP113" s="110"/>
      <c r="BQ113" s="257" t="s">
        <v>180</v>
      </c>
      <c r="BR113" s="248">
        <v>10800188</v>
      </c>
      <c r="BS113" s="236">
        <f>IF(Index!$L$4="€",VLOOKUP(BR113,ERP!$A:$CL,5,0),IF(Index!$L$4="$",VLOOKUP(BR113,ERP!$A:$CL,7,0),IF(Index!$L$4="CHF",VLOOKUP(BR113,ERP!$A:$CL,9,0),IF(Index!$L$4="£",VLOOKUP(BR113,ERP!$A:$CL,11,0),""))))</f>
        <v>515</v>
      </c>
      <c r="BT113" s="110"/>
      <c r="BU113" s="961"/>
      <c r="BW113" s="182">
        <v>10106802</v>
      </c>
      <c r="BX113" s="173">
        <f>IF(Index!$L$4="€",VLOOKUP(BW113,ERP!$A:$CL,5,0),IF(Index!$L$4="$",VLOOKUP(BW113,ERP!$A:$CL,7,0),IF(Index!$L$4="CHF",VLOOKUP(BW113,ERP!$A:$CL,9,0),IF(Index!$L$4="£",VLOOKUP(BW113,ERP!$A:$CL,11,0),""))))</f>
        <v>2360</v>
      </c>
      <c r="BY113" s="182">
        <v>10146802</v>
      </c>
      <c r="BZ113" s="173">
        <f>IF(Index!$L$4="€",VLOOKUP(BY113,ERP!$A:$CL,5,0),IF(Index!$L$4="$",VLOOKUP(BY113,ERP!$A:$CL,7,0),IF(Index!$L$4="CHF",VLOOKUP(BY113,ERP!$A:$CL,9,0),IF(Index!$L$4="£",VLOOKUP(BY113,ERP!$A:$CL,11,0),""))))</f>
        <v>2360</v>
      </c>
      <c r="CA113" s="156"/>
      <c r="CB113" s="150"/>
      <c r="CC113" s="57"/>
      <c r="CD113" s="222"/>
      <c r="CE113" s="136"/>
      <c r="CF113" s="226" t="s">
        <v>2672</v>
      </c>
      <c r="CG113" s="222"/>
      <c r="CH113" s="221"/>
      <c r="CK113" s="57"/>
    </row>
    <row r="114" spans="2:91" ht="12.75" customHeight="1" x14ac:dyDescent="0.25">
      <c r="B114" s="269" t="s">
        <v>204</v>
      </c>
      <c r="C114" s="107">
        <f t="shared" si="57"/>
        <v>1.6</v>
      </c>
      <c r="F114" s="136">
        <v>330</v>
      </c>
      <c r="G114" s="151" t="s">
        <v>207</v>
      </c>
      <c r="H114" s="131">
        <f t="shared" si="44"/>
        <v>206</v>
      </c>
      <c r="I114" s="151" t="s">
        <v>207</v>
      </c>
      <c r="J114" s="695" t="str">
        <f t="shared" si="45"/>
        <v>206 x 330</v>
      </c>
      <c r="K114" s="151" t="s">
        <v>207</v>
      </c>
      <c r="L114" s="107">
        <f t="shared" si="46"/>
        <v>340</v>
      </c>
      <c r="M114" s="151" t="s">
        <v>207</v>
      </c>
      <c r="N114" s="153">
        <f t="shared" si="47"/>
        <v>241</v>
      </c>
      <c r="O114" s="151" t="s">
        <v>207</v>
      </c>
      <c r="P114" s="136">
        <v>5</v>
      </c>
      <c r="Q114" s="151" t="s">
        <v>207</v>
      </c>
      <c r="R114" s="130">
        <v>30</v>
      </c>
      <c r="S114" s="122" t="s">
        <v>207</v>
      </c>
      <c r="T114" s="130">
        <f t="shared" si="48"/>
        <v>389</v>
      </c>
      <c r="U114" s="122" t="s">
        <v>207</v>
      </c>
      <c r="V114" s="110">
        <f t="shared" si="58"/>
        <v>3578</v>
      </c>
      <c r="W114" s="122" t="s">
        <v>2676</v>
      </c>
      <c r="X114" s="130">
        <f t="shared" si="59"/>
        <v>3548</v>
      </c>
      <c r="Y114" s="122" t="s">
        <v>2676</v>
      </c>
      <c r="AA114" s="153">
        <f t="shared" si="49"/>
        <v>129.9</v>
      </c>
      <c r="AB114" s="151" t="s">
        <v>208</v>
      </c>
      <c r="AC114" s="153">
        <f t="shared" si="50"/>
        <v>81.099999999999994</v>
      </c>
      <c r="AD114" s="151" t="s">
        <v>208</v>
      </c>
      <c r="AE114" s="131" t="str">
        <f t="shared" si="60"/>
        <v>81.1 x 129.9</v>
      </c>
      <c r="AF114" s="151" t="s">
        <v>208</v>
      </c>
      <c r="AG114" s="153">
        <f t="shared" si="51"/>
        <v>133.9</v>
      </c>
      <c r="AH114" s="151" t="s">
        <v>208</v>
      </c>
      <c r="AI114" s="107">
        <f t="shared" si="52"/>
        <v>94.9</v>
      </c>
      <c r="AJ114" s="151" t="s">
        <v>208</v>
      </c>
      <c r="AK114" s="153">
        <f t="shared" si="53"/>
        <v>2</v>
      </c>
      <c r="AL114" s="151" t="s">
        <v>208</v>
      </c>
      <c r="AM114" s="153">
        <f t="shared" si="54"/>
        <v>11.8</v>
      </c>
      <c r="AN114" s="151" t="s">
        <v>208</v>
      </c>
      <c r="AO114" s="130">
        <f t="shared" si="61"/>
        <v>153</v>
      </c>
      <c r="AP114" s="122" t="s">
        <v>208</v>
      </c>
      <c r="AQ114" s="130">
        <f t="shared" si="55"/>
        <v>140.9</v>
      </c>
      <c r="AR114" s="122" t="s">
        <v>208</v>
      </c>
      <c r="AS114" s="110">
        <f t="shared" si="56"/>
        <v>139.69999999999999</v>
      </c>
      <c r="AT114" s="122" t="s">
        <v>208</v>
      </c>
      <c r="AV114" s="961"/>
      <c r="AX114" s="138">
        <v>10104803</v>
      </c>
      <c r="AY114" s="126">
        <f>IF(Index!$L$4="€",VLOOKUP(AX114,ERP!$A:$CL,5,0),IF(Index!$L$4="$",VLOOKUP(AX114,ERP!$A:$CL,7,0),IF(Index!$L$4="CHF",VLOOKUP(AX114,ERP!$A:$CL,9,0),IF(Index!$L$4="£",VLOOKUP(AX114,ERP!$A:$CL,11,0),""))))</f>
        <v>3087</v>
      </c>
      <c r="AZ114" s="138">
        <v>10144803</v>
      </c>
      <c r="BA114" s="126">
        <f>IF(Index!$L$4="€",VLOOKUP(AZ114,ERP!$A:$CL,5,0),IF(Index!$L$4="$",VLOOKUP(AZ114,ERP!$A:$CL,7,0),IF(Index!$L$4="CHF",VLOOKUP(AZ114,ERP!$A:$CL,9,0),IF(Index!$L$4="£",VLOOKUP(AZ114,ERP!$A:$CL,11,0),""))))</f>
        <v>3087</v>
      </c>
      <c r="BB114" s="156"/>
      <c r="BC114" s="150"/>
      <c r="BE114" s="222"/>
      <c r="BF114" s="136"/>
      <c r="BG114" s="222"/>
      <c r="BH114" s="222"/>
      <c r="BI114" s="222"/>
      <c r="BJ114" s="221"/>
      <c r="BK114" s="222"/>
      <c r="BL114" s="221"/>
      <c r="BN114" s="116"/>
      <c r="BP114" s="110"/>
      <c r="BQ114" s="135" t="s">
        <v>179</v>
      </c>
      <c r="BR114" s="136">
        <v>10800189</v>
      </c>
      <c r="BS114" s="137">
        <f>IF(Index!$L$4="€",VLOOKUP(BR114,ERP!$A:$CL,5,0),IF(Index!$L$4="$",VLOOKUP(BR114,ERP!$A:$CL,7,0),IF(Index!$L$4="CHF",VLOOKUP(BR114,ERP!$A:$CL,9,0),IF(Index!$L$4="£",VLOOKUP(BR114,ERP!$A:$CL,11,0),""))))</f>
        <v>515</v>
      </c>
      <c r="BT114" s="110"/>
      <c r="BU114" s="961"/>
      <c r="BW114" s="138">
        <v>10106803</v>
      </c>
      <c r="BX114" s="126">
        <f>IF(Index!$L$4="€",VLOOKUP(BW114,ERP!$A:$CL,5,0),IF(Index!$L$4="$",VLOOKUP(BW114,ERP!$A:$CL,7,0),IF(Index!$L$4="CHF",VLOOKUP(BW114,ERP!$A:$CL,9,0),IF(Index!$L$4="£",VLOOKUP(BW114,ERP!$A:$CL,11,0),""))))</f>
        <v>2646</v>
      </c>
      <c r="BY114" s="138">
        <v>10146803</v>
      </c>
      <c r="BZ114" s="126">
        <f>IF(Index!$L$4="€",VLOOKUP(BY114,ERP!$A:$CL,5,0),IF(Index!$L$4="$",VLOOKUP(BY114,ERP!$A:$CL,7,0),IF(Index!$L$4="CHF",VLOOKUP(BY114,ERP!$A:$CL,9,0),IF(Index!$L$4="£",VLOOKUP(BY114,ERP!$A:$CL,11,0),""))))</f>
        <v>2646</v>
      </c>
      <c r="CA114" s="156"/>
      <c r="CB114" s="150"/>
      <c r="CC114" s="57"/>
      <c r="CD114" s="222"/>
      <c r="CE114" s="136"/>
      <c r="CF114" s="222"/>
      <c r="CG114" s="222"/>
      <c r="CH114" s="221"/>
      <c r="CK114" s="57"/>
    </row>
    <row r="115" spans="2:91" ht="12.75" customHeight="1" x14ac:dyDescent="0.25">
      <c r="B115" s="269" t="s">
        <v>204</v>
      </c>
      <c r="C115" s="107">
        <f t="shared" si="57"/>
        <v>1.6</v>
      </c>
      <c r="F115" s="178">
        <v>350</v>
      </c>
      <c r="G115" s="175" t="s">
        <v>207</v>
      </c>
      <c r="H115" s="181">
        <f t="shared" si="44"/>
        <v>219</v>
      </c>
      <c r="I115" s="175" t="s">
        <v>207</v>
      </c>
      <c r="J115" s="696" t="str">
        <f t="shared" si="45"/>
        <v>219 x 350</v>
      </c>
      <c r="K115" s="175" t="s">
        <v>207</v>
      </c>
      <c r="L115" s="217">
        <f t="shared" si="46"/>
        <v>360</v>
      </c>
      <c r="M115" s="175" t="s">
        <v>207</v>
      </c>
      <c r="N115" s="174">
        <f t="shared" si="47"/>
        <v>254</v>
      </c>
      <c r="O115" s="175" t="s">
        <v>207</v>
      </c>
      <c r="P115" s="178">
        <v>5</v>
      </c>
      <c r="Q115" s="175" t="s">
        <v>207</v>
      </c>
      <c r="R115" s="178">
        <v>30</v>
      </c>
      <c r="S115" s="179" t="s">
        <v>207</v>
      </c>
      <c r="T115" s="178">
        <f t="shared" si="48"/>
        <v>413</v>
      </c>
      <c r="U115" s="179" t="s">
        <v>207</v>
      </c>
      <c r="V115" s="169">
        <f t="shared" si="58"/>
        <v>3778</v>
      </c>
      <c r="W115" s="179" t="s">
        <v>2676</v>
      </c>
      <c r="X115" s="178">
        <f t="shared" si="59"/>
        <v>3748</v>
      </c>
      <c r="Y115" s="179" t="s">
        <v>2676</v>
      </c>
      <c r="AA115" s="174">
        <f t="shared" si="49"/>
        <v>137.80000000000001</v>
      </c>
      <c r="AB115" s="175" t="s">
        <v>208</v>
      </c>
      <c r="AC115" s="174">
        <f t="shared" si="50"/>
        <v>86.2</v>
      </c>
      <c r="AD115" s="175" t="s">
        <v>208</v>
      </c>
      <c r="AE115" s="181" t="str">
        <f t="shared" si="60"/>
        <v>86.2 x 137.8</v>
      </c>
      <c r="AF115" s="175" t="s">
        <v>208</v>
      </c>
      <c r="AG115" s="174">
        <f t="shared" si="51"/>
        <v>141.69999999999999</v>
      </c>
      <c r="AH115" s="175" t="s">
        <v>208</v>
      </c>
      <c r="AI115" s="217">
        <f t="shared" si="52"/>
        <v>100</v>
      </c>
      <c r="AJ115" s="175" t="s">
        <v>208</v>
      </c>
      <c r="AK115" s="174">
        <f t="shared" si="53"/>
        <v>2</v>
      </c>
      <c r="AL115" s="175" t="s">
        <v>208</v>
      </c>
      <c r="AM115" s="174">
        <f t="shared" si="54"/>
        <v>11.8</v>
      </c>
      <c r="AN115" s="175" t="s">
        <v>208</v>
      </c>
      <c r="AO115" s="178">
        <f t="shared" si="61"/>
        <v>163</v>
      </c>
      <c r="AP115" s="179" t="s">
        <v>208</v>
      </c>
      <c r="AQ115" s="178">
        <f t="shared" si="55"/>
        <v>148.69999999999999</v>
      </c>
      <c r="AR115" s="179" t="s">
        <v>208</v>
      </c>
      <c r="AS115" s="169">
        <f t="shared" si="56"/>
        <v>147.6</v>
      </c>
      <c r="AT115" s="179" t="s">
        <v>208</v>
      </c>
      <c r="AV115" s="961"/>
      <c r="AX115" s="182">
        <v>10104804</v>
      </c>
      <c r="AY115" s="173">
        <f>IF(Index!$L$4="€",VLOOKUP(AX115,ERP!$A:$CL,5,0),IF(Index!$L$4="$",VLOOKUP(AX115,ERP!$A:$CL,7,0),IF(Index!$L$4="CHF",VLOOKUP(AX115,ERP!$A:$CL,9,0),IF(Index!$L$4="£",VLOOKUP(AX115,ERP!$A:$CL,11,0),""))))</f>
        <v>3397</v>
      </c>
      <c r="AZ115" s="182">
        <v>10144804</v>
      </c>
      <c r="BA115" s="173">
        <f>IF(Index!$L$4="€",VLOOKUP(AZ115,ERP!$A:$CL,5,0),IF(Index!$L$4="$",VLOOKUP(AZ115,ERP!$A:$CL,7,0),IF(Index!$L$4="CHF",VLOOKUP(AZ115,ERP!$A:$CL,9,0),IF(Index!$L$4="£",VLOOKUP(AZ115,ERP!$A:$CL,11,0),""))))</f>
        <v>3397</v>
      </c>
      <c r="BB115" s="156"/>
      <c r="BC115" s="150"/>
      <c r="BE115" s="222"/>
      <c r="BF115" s="136"/>
      <c r="BG115" s="222"/>
      <c r="BH115" s="222"/>
      <c r="BI115" s="222"/>
      <c r="BJ115" s="221"/>
      <c r="BK115" s="222"/>
      <c r="BL115" s="221"/>
      <c r="BN115" s="116"/>
      <c r="BP115" s="110"/>
      <c r="BQ115" s="257" t="s">
        <v>181</v>
      </c>
      <c r="BR115" s="248">
        <v>10800190</v>
      </c>
      <c r="BS115" s="236">
        <f>IF(Index!$L$4="€",VLOOKUP(BR115,ERP!$A:$CL,5,0),IF(Index!$L$4="$",VLOOKUP(BR115,ERP!$A:$CL,7,0),IF(Index!$L$4="CHF",VLOOKUP(BR115,ERP!$A:$CL,9,0),IF(Index!$L$4="£",VLOOKUP(BR115,ERP!$A:$CL,11,0),""))))</f>
        <v>515</v>
      </c>
      <c r="BT115" s="110"/>
      <c r="BU115" s="961"/>
      <c r="BW115" s="182">
        <v>10106804</v>
      </c>
      <c r="BX115" s="173">
        <f>IF(Index!$L$4="€",VLOOKUP(BW115,ERP!$A:$CL,5,0),IF(Index!$L$4="$",VLOOKUP(BW115,ERP!$A:$CL,7,0),IF(Index!$L$4="CHF",VLOOKUP(BW115,ERP!$A:$CL,9,0),IF(Index!$L$4="£",VLOOKUP(BW115,ERP!$A:$CL,11,0),""))))</f>
        <v>2956</v>
      </c>
      <c r="BY115" s="182">
        <v>10146804</v>
      </c>
      <c r="BZ115" s="173">
        <f>IF(Index!$L$4="€",VLOOKUP(BY115,ERP!$A:$CL,5,0),IF(Index!$L$4="$",VLOOKUP(BY115,ERP!$A:$CL,7,0),IF(Index!$L$4="CHF",VLOOKUP(BY115,ERP!$A:$CL,9,0),IF(Index!$L$4="£",VLOOKUP(BY115,ERP!$A:$CL,11,0),""))))</f>
        <v>2956</v>
      </c>
      <c r="CA115" s="156"/>
      <c r="CB115" s="150"/>
      <c r="CC115" s="57"/>
      <c r="CD115" s="222"/>
      <c r="CE115" s="136"/>
      <c r="CF115" s="222"/>
      <c r="CG115" s="222"/>
      <c r="CH115" s="221"/>
      <c r="CK115" s="57"/>
    </row>
    <row r="116" spans="2:91" ht="12.75" customHeight="1" x14ac:dyDescent="0.25">
      <c r="B116" s="269" t="s">
        <v>204</v>
      </c>
      <c r="C116" s="107">
        <f t="shared" si="57"/>
        <v>1.6</v>
      </c>
      <c r="F116" s="136">
        <v>370</v>
      </c>
      <c r="G116" s="151" t="s">
        <v>207</v>
      </c>
      <c r="H116" s="131">
        <f t="shared" si="44"/>
        <v>231</v>
      </c>
      <c r="I116" s="151" t="s">
        <v>207</v>
      </c>
      <c r="J116" s="695" t="str">
        <f t="shared" si="45"/>
        <v>231 x 370</v>
      </c>
      <c r="K116" s="151" t="s">
        <v>207</v>
      </c>
      <c r="L116" s="107">
        <f t="shared" si="46"/>
        <v>380</v>
      </c>
      <c r="M116" s="151" t="s">
        <v>207</v>
      </c>
      <c r="N116" s="153">
        <f t="shared" si="47"/>
        <v>266</v>
      </c>
      <c r="O116" s="151" t="s">
        <v>207</v>
      </c>
      <c r="P116" s="136">
        <v>5</v>
      </c>
      <c r="Q116" s="151" t="s">
        <v>207</v>
      </c>
      <c r="R116" s="130">
        <v>30</v>
      </c>
      <c r="S116" s="122" t="s">
        <v>207</v>
      </c>
      <c r="T116" s="130">
        <f t="shared" si="48"/>
        <v>436</v>
      </c>
      <c r="U116" s="122" t="s">
        <v>207</v>
      </c>
      <c r="V116" s="110">
        <f t="shared" si="58"/>
        <v>3978</v>
      </c>
      <c r="W116" s="122" t="s">
        <v>2676</v>
      </c>
      <c r="X116" s="130">
        <f t="shared" si="59"/>
        <v>3948</v>
      </c>
      <c r="Y116" s="122" t="s">
        <v>2676</v>
      </c>
      <c r="AA116" s="153">
        <f t="shared" si="49"/>
        <v>145.69999999999999</v>
      </c>
      <c r="AB116" s="151" t="s">
        <v>208</v>
      </c>
      <c r="AC116" s="153">
        <f t="shared" si="50"/>
        <v>90.9</v>
      </c>
      <c r="AD116" s="151" t="s">
        <v>208</v>
      </c>
      <c r="AE116" s="131" t="str">
        <f t="shared" si="60"/>
        <v>90.9 x 145.7</v>
      </c>
      <c r="AF116" s="151" t="s">
        <v>208</v>
      </c>
      <c r="AG116" s="153">
        <f t="shared" si="51"/>
        <v>149.6</v>
      </c>
      <c r="AH116" s="151" t="s">
        <v>208</v>
      </c>
      <c r="AI116" s="107">
        <f t="shared" si="52"/>
        <v>104.7</v>
      </c>
      <c r="AJ116" s="151" t="s">
        <v>208</v>
      </c>
      <c r="AK116" s="153">
        <f t="shared" si="53"/>
        <v>2</v>
      </c>
      <c r="AL116" s="151" t="s">
        <v>208</v>
      </c>
      <c r="AM116" s="153">
        <f t="shared" si="54"/>
        <v>11.8</v>
      </c>
      <c r="AN116" s="151" t="s">
        <v>208</v>
      </c>
      <c r="AO116" s="130">
        <f t="shared" si="61"/>
        <v>172</v>
      </c>
      <c r="AP116" s="122" t="s">
        <v>208</v>
      </c>
      <c r="AQ116" s="130">
        <f t="shared" si="55"/>
        <v>156.6</v>
      </c>
      <c r="AR116" s="122" t="s">
        <v>208</v>
      </c>
      <c r="AS116" s="110">
        <f t="shared" si="56"/>
        <v>155.4</v>
      </c>
      <c r="AT116" s="122" t="s">
        <v>208</v>
      </c>
      <c r="AV116" s="961"/>
      <c r="AX116" s="138">
        <v>10104805</v>
      </c>
      <c r="AY116" s="126">
        <f>IF(Index!$L$4="€",VLOOKUP(AX116,ERP!$A:$CL,5,0),IF(Index!$L$4="$",VLOOKUP(AX116,ERP!$A:$CL,7,0),IF(Index!$L$4="CHF",VLOOKUP(AX116,ERP!$A:$CL,9,0),IF(Index!$L$4="£",VLOOKUP(AX116,ERP!$A:$CL,11,0),""))))</f>
        <v>3731</v>
      </c>
      <c r="AZ116" s="138">
        <v>10144805</v>
      </c>
      <c r="BA116" s="126">
        <f>IF(Index!$L$4="€",VLOOKUP(AZ116,ERP!$A:$CL,5,0),IF(Index!$L$4="$",VLOOKUP(AZ116,ERP!$A:$CL,7,0),IF(Index!$L$4="CHF",VLOOKUP(AZ116,ERP!$A:$CL,9,0),IF(Index!$L$4="£",VLOOKUP(AZ116,ERP!$A:$CL,11,0),""))))</f>
        <v>3731</v>
      </c>
      <c r="BB116" s="156"/>
      <c r="BC116" s="150"/>
      <c r="BE116" s="222"/>
      <c r="BF116" s="136"/>
      <c r="BG116" s="222"/>
      <c r="BH116" s="222"/>
      <c r="BI116" s="222"/>
      <c r="BJ116" s="221"/>
      <c r="BK116" s="222"/>
      <c r="BL116" s="221"/>
      <c r="BN116" s="116"/>
      <c r="BP116" s="110"/>
      <c r="BQ116" s="135" t="s">
        <v>182</v>
      </c>
      <c r="BR116" s="136">
        <v>10800191</v>
      </c>
      <c r="BS116" s="137">
        <f>IF(Index!$L$4="€",VLOOKUP(BR116,ERP!$A:$CL,5,0),IF(Index!$L$4="$",VLOOKUP(BR116,ERP!$A:$CL,7,0),IF(Index!$L$4="CHF",VLOOKUP(BR116,ERP!$A:$CL,9,0),IF(Index!$L$4="£",VLOOKUP(BR116,ERP!$A:$CL,11,0),""))))</f>
        <v>515</v>
      </c>
      <c r="BT116" s="110"/>
      <c r="BU116" s="961"/>
      <c r="BW116" s="138">
        <v>10106805</v>
      </c>
      <c r="BX116" s="126">
        <f>IF(Index!$L$4="€",VLOOKUP(BW116,ERP!$A:$CL,5,0),IF(Index!$L$4="$",VLOOKUP(BW116,ERP!$A:$CL,7,0),IF(Index!$L$4="CHF",VLOOKUP(BW116,ERP!$A:$CL,9,0),IF(Index!$L$4="£",VLOOKUP(BW116,ERP!$A:$CL,11,0),""))))</f>
        <v>3291</v>
      </c>
      <c r="BY116" s="138">
        <v>10146805</v>
      </c>
      <c r="BZ116" s="126">
        <f>IF(Index!$L$4="€",VLOOKUP(BY116,ERP!$A:$CL,5,0),IF(Index!$L$4="$",VLOOKUP(BY116,ERP!$A:$CL,7,0),IF(Index!$L$4="CHF",VLOOKUP(BY116,ERP!$A:$CL,9,0),IF(Index!$L$4="£",VLOOKUP(BY116,ERP!$A:$CL,11,0),""))))</f>
        <v>3291</v>
      </c>
      <c r="CA116" s="156"/>
      <c r="CB116" s="150"/>
      <c r="CC116" s="57"/>
      <c r="CD116" s="222"/>
      <c r="CE116" s="136"/>
      <c r="CF116" s="222"/>
      <c r="CG116" s="222"/>
      <c r="CH116" s="221"/>
      <c r="CK116" s="57"/>
    </row>
    <row r="117" spans="2:91" ht="15.75" customHeight="1" x14ac:dyDescent="0.25">
      <c r="B117" s="269" t="s">
        <v>204</v>
      </c>
      <c r="C117" s="107">
        <f t="shared" si="57"/>
        <v>1.6</v>
      </c>
      <c r="F117" s="185">
        <v>390</v>
      </c>
      <c r="G117" s="193" t="s">
        <v>207</v>
      </c>
      <c r="H117" s="189">
        <f t="shared" si="44"/>
        <v>244</v>
      </c>
      <c r="I117" s="193" t="s">
        <v>207</v>
      </c>
      <c r="J117" s="697" t="str">
        <f t="shared" si="45"/>
        <v>244 x 390</v>
      </c>
      <c r="K117" s="193" t="s">
        <v>207</v>
      </c>
      <c r="L117" s="219">
        <f t="shared" si="46"/>
        <v>400</v>
      </c>
      <c r="M117" s="193" t="s">
        <v>207</v>
      </c>
      <c r="N117" s="192">
        <f t="shared" si="47"/>
        <v>279</v>
      </c>
      <c r="O117" s="193" t="s">
        <v>207</v>
      </c>
      <c r="P117" s="185">
        <v>5</v>
      </c>
      <c r="Q117" s="193" t="s">
        <v>207</v>
      </c>
      <c r="R117" s="185">
        <v>30</v>
      </c>
      <c r="S117" s="186" t="s">
        <v>207</v>
      </c>
      <c r="T117" s="185">
        <f t="shared" si="48"/>
        <v>460</v>
      </c>
      <c r="U117" s="186" t="s">
        <v>207</v>
      </c>
      <c r="V117" s="187">
        <f t="shared" si="58"/>
        <v>4178</v>
      </c>
      <c r="W117" s="186" t="s">
        <v>2676</v>
      </c>
      <c r="X117" s="185">
        <f t="shared" si="59"/>
        <v>4148</v>
      </c>
      <c r="Y117" s="186" t="s">
        <v>2676</v>
      </c>
      <c r="AA117" s="192">
        <f t="shared" si="49"/>
        <v>153.5</v>
      </c>
      <c r="AB117" s="193" t="s">
        <v>208</v>
      </c>
      <c r="AC117" s="192">
        <f t="shared" si="50"/>
        <v>96.1</v>
      </c>
      <c r="AD117" s="193" t="s">
        <v>208</v>
      </c>
      <c r="AE117" s="189" t="str">
        <f t="shared" si="60"/>
        <v>96.1 x 153.5</v>
      </c>
      <c r="AF117" s="193" t="s">
        <v>208</v>
      </c>
      <c r="AG117" s="192">
        <f t="shared" si="51"/>
        <v>157.5</v>
      </c>
      <c r="AH117" s="193" t="s">
        <v>208</v>
      </c>
      <c r="AI117" s="219">
        <f t="shared" si="52"/>
        <v>109.8</v>
      </c>
      <c r="AJ117" s="193" t="s">
        <v>208</v>
      </c>
      <c r="AK117" s="192">
        <f t="shared" si="53"/>
        <v>2</v>
      </c>
      <c r="AL117" s="193" t="s">
        <v>208</v>
      </c>
      <c r="AM117" s="192">
        <f t="shared" si="54"/>
        <v>11.8</v>
      </c>
      <c r="AN117" s="193" t="s">
        <v>208</v>
      </c>
      <c r="AO117" s="185">
        <f t="shared" si="61"/>
        <v>181</v>
      </c>
      <c r="AP117" s="186" t="s">
        <v>208</v>
      </c>
      <c r="AQ117" s="185">
        <f t="shared" si="55"/>
        <v>164.5</v>
      </c>
      <c r="AR117" s="186" t="s">
        <v>208</v>
      </c>
      <c r="AS117" s="187">
        <f t="shared" si="56"/>
        <v>163.30000000000001</v>
      </c>
      <c r="AT117" s="186" t="s">
        <v>208</v>
      </c>
      <c r="AV117" s="961"/>
      <c r="AX117" s="190">
        <v>10104806</v>
      </c>
      <c r="AY117" s="191">
        <f>IF(Index!$L$4="€",VLOOKUP(AX117,ERP!$A:$CL,5,0),IF(Index!$L$4="$",VLOOKUP(AX117,ERP!$A:$CL,7,0),IF(Index!$L$4="CHF",VLOOKUP(AX117,ERP!$A:$CL,9,0),IF(Index!$L$4="£",VLOOKUP(AX117,ERP!$A:$CL,11,0),""))))</f>
        <v>4091</v>
      </c>
      <c r="AZ117" s="190">
        <v>10144806</v>
      </c>
      <c r="BA117" s="191">
        <f>IF(Index!$L$4="€",VLOOKUP(AZ117,ERP!$A:$CL,5,0),IF(Index!$L$4="$",VLOOKUP(AZ117,ERP!$A:$CL,7,0),IF(Index!$L$4="CHF",VLOOKUP(AZ117,ERP!$A:$CL,9,0),IF(Index!$L$4="£",VLOOKUP(AZ117,ERP!$A:$CL,11,0),""))))</f>
        <v>4091</v>
      </c>
      <c r="BB117" s="156"/>
      <c r="BC117" s="150"/>
      <c r="BE117" s="222"/>
      <c r="BF117" s="145"/>
      <c r="BG117" s="222"/>
      <c r="BH117" s="222"/>
      <c r="BI117" s="222"/>
      <c r="BJ117" s="221"/>
      <c r="BK117" s="222"/>
      <c r="BL117" s="221"/>
      <c r="BN117" s="116"/>
      <c r="BP117" s="110"/>
      <c r="BQ117" s="258" t="s">
        <v>183</v>
      </c>
      <c r="BR117" s="252">
        <v>10800192</v>
      </c>
      <c r="BS117" s="240">
        <f>IF(Index!$L$4="€",VLOOKUP(BR117,ERP!$A:$CL,5,0),IF(Index!$L$4="$",VLOOKUP(BR117,ERP!$A:$CL,7,0),IF(Index!$L$4="CHF",VLOOKUP(BR117,ERP!$A:$CL,9,0),IF(Index!$L$4="£",VLOOKUP(BR117,ERP!$A:$CL,11,0),""))))</f>
        <v>515</v>
      </c>
      <c r="BT117" s="110"/>
      <c r="BU117" s="961"/>
      <c r="BW117" s="190">
        <v>10106806</v>
      </c>
      <c r="BX117" s="191">
        <f>IF(Index!$L$4="€",VLOOKUP(BW117,ERP!$A:$CL,5,0),IF(Index!$L$4="$",VLOOKUP(BW117,ERP!$A:$CL,7,0),IF(Index!$L$4="CHF",VLOOKUP(BW117,ERP!$A:$CL,9,0),IF(Index!$L$4="£",VLOOKUP(BW117,ERP!$A:$CL,11,0),""))))</f>
        <v>3650</v>
      </c>
      <c r="BY117" s="190">
        <v>10146806</v>
      </c>
      <c r="BZ117" s="191">
        <f>IF(Index!$L$4="€",VLOOKUP(BY117,ERP!$A:$CL,5,0),IF(Index!$L$4="$",VLOOKUP(BY117,ERP!$A:$CL,7,0),IF(Index!$L$4="CHF",VLOOKUP(BY117,ERP!$A:$CL,9,0),IF(Index!$L$4="£",VLOOKUP(BY117,ERP!$A:$CL,11,0),""))))</f>
        <v>3650</v>
      </c>
      <c r="CA117" s="156"/>
      <c r="CB117" s="150"/>
      <c r="CC117" s="57"/>
      <c r="CD117" s="222"/>
      <c r="CE117" s="145"/>
      <c r="CF117" s="222"/>
      <c r="CG117" s="222"/>
      <c r="CH117" s="221"/>
      <c r="CK117" s="57"/>
    </row>
    <row r="118" spans="2:91" ht="5.0999999999999996" customHeight="1" x14ac:dyDescent="0.25">
      <c r="AV118" s="961"/>
      <c r="AX118" s="223"/>
      <c r="AY118" s="223"/>
      <c r="AZ118" s="223"/>
      <c r="BA118" s="223"/>
      <c r="BB118" s="125"/>
      <c r="BC118" s="125"/>
      <c r="BE118" s="222"/>
      <c r="BF118" s="222"/>
      <c r="BG118" s="222"/>
      <c r="BH118" s="222"/>
      <c r="BI118" s="222"/>
      <c r="BJ118" s="221"/>
      <c r="BK118" s="222"/>
      <c r="BL118" s="221"/>
      <c r="BN118" s="223"/>
      <c r="BP118" s="110"/>
      <c r="BQ118" s="110"/>
      <c r="BR118" s="110"/>
      <c r="BS118" s="110"/>
      <c r="BT118" s="110"/>
      <c r="BU118" s="961"/>
      <c r="CA118" s="102"/>
      <c r="CB118" s="102"/>
      <c r="CC118" s="57"/>
      <c r="CD118" s="222"/>
      <c r="CE118" s="222"/>
      <c r="CF118" s="222"/>
      <c r="CG118" s="222"/>
      <c r="CH118" s="221"/>
      <c r="CK118" s="57"/>
    </row>
    <row r="119" spans="2:91" ht="23.25" customHeight="1" outlineLevel="1" x14ac:dyDescent="0.25">
      <c r="F119" s="962" t="s">
        <v>2695</v>
      </c>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c r="AK119" s="963"/>
      <c r="AL119" s="963"/>
      <c r="AM119" s="963"/>
      <c r="AN119" s="963"/>
      <c r="AO119" s="963"/>
      <c r="AP119" s="963"/>
      <c r="AQ119" s="963"/>
      <c r="AR119" s="963"/>
      <c r="AS119" s="963"/>
      <c r="AT119" s="964"/>
      <c r="AU119" s="215"/>
      <c r="AV119" s="961"/>
      <c r="AX119" s="948" t="s">
        <v>230</v>
      </c>
      <c r="AY119" s="956"/>
      <c r="AZ119" s="948" t="s">
        <v>230</v>
      </c>
      <c r="BA119" s="949"/>
      <c r="BB119" s="1053"/>
      <c r="BC119" s="950"/>
      <c r="BE119" s="222"/>
      <c r="BF119" s="222"/>
      <c r="BG119" s="222"/>
      <c r="BH119" s="222"/>
      <c r="BI119" s="222"/>
      <c r="BJ119" s="221"/>
      <c r="BK119" s="222"/>
      <c r="BL119" s="221"/>
      <c r="BN119" s="223"/>
      <c r="BP119" s="110"/>
      <c r="BQ119" s="957" t="s">
        <v>2697</v>
      </c>
      <c r="BR119" s="958"/>
      <c r="BS119" s="959"/>
      <c r="BT119" s="110"/>
      <c r="BU119" s="961"/>
      <c r="BW119" s="948" t="s">
        <v>230</v>
      </c>
      <c r="BX119" s="956"/>
      <c r="BY119" s="948" t="s">
        <v>230</v>
      </c>
      <c r="BZ119" s="949"/>
      <c r="CA119" s="950"/>
      <c r="CB119" s="950"/>
      <c r="CC119" s="57"/>
      <c r="CD119" s="222"/>
      <c r="CE119" s="222"/>
      <c r="CF119" s="222"/>
      <c r="CG119" s="222"/>
      <c r="CH119" s="221"/>
      <c r="CK119" s="57"/>
    </row>
    <row r="120" spans="2:91" ht="23.25" customHeight="1" outlineLevel="1" x14ac:dyDescent="0.25">
      <c r="F120" s="1058"/>
      <c r="G120" s="1059"/>
      <c r="H120" s="1059"/>
      <c r="I120" s="1059"/>
      <c r="J120" s="1059"/>
      <c r="K120" s="1059"/>
      <c r="L120" s="1059"/>
      <c r="M120" s="1059"/>
      <c r="N120" s="1059"/>
      <c r="O120" s="1059"/>
      <c r="P120" s="1059"/>
      <c r="Q120" s="1059"/>
      <c r="R120" s="1059"/>
      <c r="S120" s="1059"/>
      <c r="T120" s="1059"/>
      <c r="U120" s="1059"/>
      <c r="V120" s="1059"/>
      <c r="W120" s="1059"/>
      <c r="X120" s="1059"/>
      <c r="Y120" s="1059"/>
      <c r="Z120" s="1059"/>
      <c r="AA120" s="1059"/>
      <c r="AB120" s="1059"/>
      <c r="AC120" s="1059"/>
      <c r="AD120" s="1059"/>
      <c r="AE120" s="1059"/>
      <c r="AF120" s="1059"/>
      <c r="AG120" s="1059"/>
      <c r="AH120" s="1059"/>
      <c r="AI120" s="1059"/>
      <c r="AJ120" s="1059"/>
      <c r="AK120" s="1059"/>
      <c r="AL120" s="1059"/>
      <c r="AM120" s="1059"/>
      <c r="AN120" s="1059"/>
      <c r="AO120" s="1059"/>
      <c r="AP120" s="1059"/>
      <c r="AQ120" s="1059"/>
      <c r="AR120" s="1059"/>
      <c r="AS120" s="1059"/>
      <c r="AT120" s="1060"/>
      <c r="AU120" s="215"/>
      <c r="AV120" s="961"/>
      <c r="AX120" s="954" t="s">
        <v>233</v>
      </c>
      <c r="AY120" s="955"/>
      <c r="AZ120" s="954" t="s">
        <v>2670</v>
      </c>
      <c r="BA120" s="955"/>
      <c r="BB120" s="769"/>
      <c r="BC120" s="806"/>
      <c r="BE120" s="222"/>
      <c r="BF120" s="222"/>
      <c r="BG120" s="222"/>
      <c r="BH120" s="222"/>
      <c r="BI120" s="222"/>
      <c r="BJ120" s="221"/>
      <c r="BK120" s="222"/>
      <c r="BL120" s="221"/>
      <c r="BN120" s="223"/>
      <c r="BP120" s="110"/>
      <c r="BQ120" s="118"/>
      <c r="BR120" s="119"/>
      <c r="BS120" s="120"/>
      <c r="BT120" s="110"/>
      <c r="BU120" s="961"/>
      <c r="BW120" s="954" t="s">
        <v>233</v>
      </c>
      <c r="BX120" s="955"/>
      <c r="BY120" s="954" t="s">
        <v>2670</v>
      </c>
      <c r="BZ120" s="955"/>
      <c r="CA120" s="769"/>
      <c r="CB120" s="806"/>
      <c r="CC120" s="57"/>
      <c r="CD120" s="222"/>
      <c r="CE120" s="222"/>
      <c r="CF120" s="222"/>
      <c r="CG120" s="222"/>
      <c r="CH120" s="221"/>
      <c r="CK120" s="57"/>
    </row>
    <row r="121" spans="2:91" s="116" customFormat="1" ht="12.75" customHeight="1" outlineLevel="1" x14ac:dyDescent="0.25">
      <c r="B121" s="116" t="s">
        <v>213</v>
      </c>
      <c r="F121" s="279" t="s">
        <v>206</v>
      </c>
      <c r="G121" s="280"/>
      <c r="H121" s="279" t="s">
        <v>211</v>
      </c>
      <c r="I121" s="280"/>
      <c r="J121" s="279" t="s">
        <v>216</v>
      </c>
      <c r="K121" s="280"/>
      <c r="L121" s="279" t="s">
        <v>205</v>
      </c>
      <c r="M121" s="280"/>
      <c r="N121" s="279" t="s">
        <v>214</v>
      </c>
      <c r="O121" s="280"/>
      <c r="P121" s="279" t="s">
        <v>209</v>
      </c>
      <c r="Q121" s="280"/>
      <c r="R121" s="279" t="s">
        <v>215</v>
      </c>
      <c r="S121" s="280"/>
      <c r="T121" s="279" t="s">
        <v>212</v>
      </c>
      <c r="U121" s="281"/>
      <c r="V121" s="966" t="s">
        <v>2674</v>
      </c>
      <c r="W121" s="967"/>
      <c r="X121" s="966" t="s">
        <v>2675</v>
      </c>
      <c r="Y121" s="967"/>
      <c r="Z121" s="458"/>
      <c r="AA121" s="279" t="s">
        <v>211</v>
      </c>
      <c r="AB121" s="280"/>
      <c r="AC121" s="279" t="s">
        <v>211</v>
      </c>
      <c r="AD121" s="280"/>
      <c r="AE121" s="279" t="s">
        <v>216</v>
      </c>
      <c r="AF121" s="280"/>
      <c r="AG121" s="279" t="s">
        <v>205</v>
      </c>
      <c r="AH121" s="280"/>
      <c r="AI121" s="279" t="s">
        <v>214</v>
      </c>
      <c r="AJ121" s="280"/>
      <c r="AK121" s="279" t="s">
        <v>209</v>
      </c>
      <c r="AL121" s="280"/>
      <c r="AM121" s="279" t="s">
        <v>215</v>
      </c>
      <c r="AN121" s="280"/>
      <c r="AO121" s="279" t="s">
        <v>212</v>
      </c>
      <c r="AP121" s="280"/>
      <c r="AQ121" s="966" t="s">
        <v>2674</v>
      </c>
      <c r="AR121" s="967"/>
      <c r="AS121" s="966" t="s">
        <v>2675</v>
      </c>
      <c r="AT121" s="967"/>
      <c r="AV121" s="961"/>
      <c r="AX121" s="762" t="s">
        <v>221</v>
      </c>
      <c r="AY121" s="780" t="s">
        <v>23</v>
      </c>
      <c r="AZ121" s="762" t="s">
        <v>221</v>
      </c>
      <c r="BA121" s="780" t="s">
        <v>23</v>
      </c>
      <c r="BB121" s="156"/>
      <c r="BC121" s="156"/>
      <c r="BD121" s="57"/>
      <c r="BE121" s="222"/>
      <c r="BF121" s="222"/>
      <c r="BG121" s="222"/>
      <c r="BH121" s="222"/>
      <c r="BI121" s="222"/>
      <c r="BJ121" s="221"/>
      <c r="BK121" s="222"/>
      <c r="BL121" s="221"/>
      <c r="BM121" s="107"/>
      <c r="BO121" s="107"/>
      <c r="BP121" s="110"/>
      <c r="BQ121" s="788" t="s">
        <v>1</v>
      </c>
      <c r="BR121" s="762" t="s">
        <v>221</v>
      </c>
      <c r="BS121" s="780" t="s">
        <v>23</v>
      </c>
      <c r="BT121" s="110"/>
      <c r="BU121" s="961"/>
      <c r="BV121" s="107"/>
      <c r="BW121" s="762" t="s">
        <v>221</v>
      </c>
      <c r="BX121" s="780" t="s">
        <v>23</v>
      </c>
      <c r="BY121" s="762" t="s">
        <v>221</v>
      </c>
      <c r="BZ121" s="780" t="s">
        <v>23</v>
      </c>
      <c r="CA121" s="156"/>
      <c r="CB121" s="156"/>
      <c r="CC121" s="57"/>
      <c r="CD121" s="222"/>
      <c r="CE121" s="222"/>
      <c r="CF121" s="222"/>
      <c r="CG121" s="222"/>
      <c r="CH121" s="221"/>
      <c r="CI121" s="107"/>
      <c r="CJ121" s="107"/>
      <c r="CK121" s="57"/>
      <c r="CL121" s="107"/>
      <c r="CM121" s="107"/>
    </row>
    <row r="122" spans="2:91" s="116" customFormat="1" ht="12.75" customHeight="1" outlineLevel="1" x14ac:dyDescent="0.25">
      <c r="F122" s="143"/>
      <c r="G122" s="141"/>
      <c r="H122" s="282"/>
      <c r="I122" s="141"/>
      <c r="J122" s="143"/>
      <c r="K122" s="141"/>
      <c r="L122" s="282"/>
      <c r="M122" s="141"/>
      <c r="N122" s="143"/>
      <c r="O122" s="141"/>
      <c r="P122" s="143"/>
      <c r="Q122" s="141"/>
      <c r="R122" s="143"/>
      <c r="S122" s="141"/>
      <c r="T122" s="143"/>
      <c r="U122" s="782"/>
      <c r="V122" s="789"/>
      <c r="W122" s="781"/>
      <c r="X122" s="700"/>
      <c r="Y122" s="781"/>
      <c r="Z122" s="110"/>
      <c r="AA122" s="143"/>
      <c r="AB122" s="141"/>
      <c r="AC122" s="143"/>
      <c r="AD122" s="141"/>
      <c r="AE122" s="282"/>
      <c r="AF122" s="141"/>
      <c r="AG122" s="143"/>
      <c r="AH122" s="141"/>
      <c r="AI122" s="282"/>
      <c r="AJ122" s="141"/>
      <c r="AK122" s="143"/>
      <c r="AL122" s="141"/>
      <c r="AM122" s="143"/>
      <c r="AN122" s="141"/>
      <c r="AO122" s="143"/>
      <c r="AP122" s="141"/>
      <c r="AQ122" s="700"/>
      <c r="AR122" s="781"/>
      <c r="AS122" s="789"/>
      <c r="AT122" s="781"/>
      <c r="AV122" s="961"/>
      <c r="AX122" s="700"/>
      <c r="AY122" s="781" t="str">
        <f>Index!$L$4</f>
        <v>€</v>
      </c>
      <c r="AZ122" s="700"/>
      <c r="BA122" s="781" t="str">
        <f>Index!$L$4</f>
        <v>€</v>
      </c>
      <c r="BB122" s="156"/>
      <c r="BC122" s="156"/>
      <c r="BD122" s="57"/>
      <c r="BE122" s="222"/>
      <c r="BF122" s="222"/>
      <c r="BG122" s="222"/>
      <c r="BH122" s="222"/>
      <c r="BI122" s="222"/>
      <c r="BJ122" s="221"/>
      <c r="BK122" s="222"/>
      <c r="BL122" s="221"/>
      <c r="BM122" s="107"/>
      <c r="BO122" s="107"/>
      <c r="BP122" s="110"/>
      <c r="BQ122" s="701"/>
      <c r="BR122" s="700"/>
      <c r="BS122" s="781" t="str">
        <f>Index!$L$4</f>
        <v>€</v>
      </c>
      <c r="BT122" s="110"/>
      <c r="BU122" s="961"/>
      <c r="BV122" s="107"/>
      <c r="BW122" s="700"/>
      <c r="BX122" s="781" t="str">
        <f>Index!$L$4</f>
        <v>€</v>
      </c>
      <c r="BY122" s="700"/>
      <c r="BZ122" s="781" t="str">
        <f>Index!$L$4</f>
        <v>€</v>
      </c>
      <c r="CA122" s="156"/>
      <c r="CB122" s="156"/>
      <c r="CC122" s="57"/>
      <c r="CD122" s="222"/>
      <c r="CE122" s="222"/>
      <c r="CF122" s="222"/>
      <c r="CG122" s="222"/>
      <c r="CH122" s="221"/>
      <c r="CI122" s="107"/>
      <c r="CJ122" s="107"/>
      <c r="CK122" s="57"/>
      <c r="CL122" s="107"/>
      <c r="CM122" s="107"/>
    </row>
    <row r="123" spans="2:91" ht="12.75" customHeight="1" outlineLevel="1" x14ac:dyDescent="0.25">
      <c r="B123" s="699" t="s">
        <v>204</v>
      </c>
      <c r="C123" s="222">
        <f>16/10</f>
        <v>1.6</v>
      </c>
      <c r="D123" s="222"/>
      <c r="E123" s="222"/>
      <c r="F123" s="178">
        <v>340</v>
      </c>
      <c r="G123" s="179" t="s">
        <v>207</v>
      </c>
      <c r="H123" s="181">
        <f>ROUND(F123/$C123,0)</f>
        <v>213</v>
      </c>
      <c r="I123" s="179" t="s">
        <v>207</v>
      </c>
      <c r="J123" s="180" t="str">
        <f>H123&amp;" x "&amp;F123</f>
        <v>213 x 340</v>
      </c>
      <c r="K123" s="179" t="s">
        <v>207</v>
      </c>
      <c r="L123" s="169">
        <f>F123+(2*P123)</f>
        <v>350</v>
      </c>
      <c r="M123" s="179" t="s">
        <v>207</v>
      </c>
      <c r="N123" s="178">
        <f>H123+P123+R123</f>
        <v>223</v>
      </c>
      <c r="O123" s="179" t="s">
        <v>207</v>
      </c>
      <c r="P123" s="178">
        <v>5</v>
      </c>
      <c r="Q123" s="179" t="s">
        <v>207</v>
      </c>
      <c r="R123" s="178">
        <v>5</v>
      </c>
      <c r="S123" s="179" t="s">
        <v>207</v>
      </c>
      <c r="T123" s="178">
        <f>ROUND(SQRT((F123^2)+(H123^2)),0)</f>
        <v>401</v>
      </c>
      <c r="U123" s="179" t="s">
        <v>207</v>
      </c>
      <c r="V123" s="169">
        <f>X123+65</f>
        <v>4085</v>
      </c>
      <c r="W123" s="179" t="s">
        <v>2676</v>
      </c>
      <c r="X123" s="178">
        <v>4020</v>
      </c>
      <c r="Y123" s="179" t="s">
        <v>2676</v>
      </c>
      <c r="Z123" s="110"/>
      <c r="AA123" s="178">
        <f>ROUND(F123/$B$2,1)</f>
        <v>133.9</v>
      </c>
      <c r="AB123" s="179" t="s">
        <v>208</v>
      </c>
      <c r="AC123" s="178">
        <f>ROUND(H123/$B$2,1)</f>
        <v>83.9</v>
      </c>
      <c r="AD123" s="179" t="s">
        <v>208</v>
      </c>
      <c r="AE123" s="181" t="str">
        <f>AC123&amp;" x "&amp;AA123</f>
        <v>83.9 x 133.9</v>
      </c>
      <c r="AF123" s="179" t="s">
        <v>208</v>
      </c>
      <c r="AG123" s="178">
        <f>ROUND(L123/$B$2,1)</f>
        <v>137.80000000000001</v>
      </c>
      <c r="AH123" s="179" t="s">
        <v>208</v>
      </c>
      <c r="AI123" s="169">
        <f>ROUND(N123/$B$2,1)</f>
        <v>87.8</v>
      </c>
      <c r="AJ123" s="179" t="s">
        <v>208</v>
      </c>
      <c r="AK123" s="178">
        <f>ROUND(P123/$B$2,1)</f>
        <v>2</v>
      </c>
      <c r="AL123" s="179" t="s">
        <v>208</v>
      </c>
      <c r="AM123" s="178">
        <f>ROUND(R123/$B$2,1)</f>
        <v>2</v>
      </c>
      <c r="AN123" s="179" t="s">
        <v>208</v>
      </c>
      <c r="AO123" s="178">
        <f>ROUND(SQRT((AA123^2)+(AC123^2)),0)</f>
        <v>158</v>
      </c>
      <c r="AP123" s="179" t="s">
        <v>208</v>
      </c>
      <c r="AQ123" s="178">
        <f>ROUND((V123/10)/$B$2,1)</f>
        <v>160.80000000000001</v>
      </c>
      <c r="AR123" s="179" t="s">
        <v>208</v>
      </c>
      <c r="AS123" s="169">
        <f>ROUND((X123/10)/$B$2,1)</f>
        <v>158.30000000000001</v>
      </c>
      <c r="AT123" s="179" t="s">
        <v>208</v>
      </c>
      <c r="AV123" s="961"/>
      <c r="AX123" s="171">
        <v>10101461</v>
      </c>
      <c r="AY123" s="172">
        <f>IF(Index!$L$4="€",VLOOKUP(AX123,ERP!$A:$CL,5,0),IF(Index!$L$4="$",VLOOKUP(AX123,ERP!$A:$CL,7,0),IF(Index!$L$4="CHF",VLOOKUP(AX123,ERP!$A:$CL,9,0),IF(Index!$L$4="£",VLOOKUP(AX123,ERP!$A:$CL,11,0),""))))</f>
        <v>3966</v>
      </c>
      <c r="AZ123" s="171">
        <v>10141461</v>
      </c>
      <c r="BA123" s="172">
        <f>IF(Index!$L$4="€",VLOOKUP(AZ123,ERP!$A:$CL,5,0),IF(Index!$L$4="$",VLOOKUP(AZ123,ERP!$A:$CL,7,0),IF(Index!$L$4="CHF",VLOOKUP(AZ123,ERP!$A:$CL,9,0),IF(Index!$L$4="£",VLOOKUP(AZ123,ERP!$A:$CL,11,0),""))))</f>
        <v>3966</v>
      </c>
      <c r="BB123" s="156"/>
      <c r="BC123" s="150"/>
      <c r="BE123" s="222"/>
      <c r="BF123" s="128"/>
      <c r="BG123" s="222"/>
      <c r="BH123" s="222"/>
      <c r="BI123" s="222"/>
      <c r="BJ123" s="221"/>
      <c r="BK123" s="222"/>
      <c r="BL123" s="221"/>
      <c r="BN123" s="159"/>
      <c r="BP123" s="110"/>
      <c r="BQ123" s="256" t="s">
        <v>247</v>
      </c>
      <c r="BR123" s="244">
        <v>10800129</v>
      </c>
      <c r="BS123" s="237">
        <f>IF(Index!$L$4="€",VLOOKUP(BR123,ERP!$A:$CL,5,0),IF(Index!$L$4="$",VLOOKUP(BR123,ERP!$A:$CL,7,0),IF(Index!$L$4="CHF",VLOOKUP(BR123,ERP!$A:$CL,9,0),IF(Index!$L$4="£",VLOOKUP(BR123,ERP!$A:$CL,11,0),""))))</f>
        <v>1544</v>
      </c>
      <c r="BT123" s="110"/>
      <c r="BU123" s="961"/>
      <c r="BW123" s="171">
        <v>10105461</v>
      </c>
      <c r="BX123" s="172">
        <f>IF(Index!$L$4="€",VLOOKUP(BW123,ERP!$A:$CL,5,0),IF(Index!$L$4="$",VLOOKUP(BW123,ERP!$A:$CL,7,0),IF(Index!$L$4="CHF",VLOOKUP(BW123,ERP!$A:$CL,9,0),IF(Index!$L$4="£",VLOOKUP(BW123,ERP!$A:$CL,11,0),""))))</f>
        <v>2975</v>
      </c>
      <c r="BY123" s="171">
        <v>10145461</v>
      </c>
      <c r="BZ123" s="172">
        <f>IF(Index!$L$4="€",VLOOKUP(BY123,ERP!$A:$CL,5,0),IF(Index!$L$4="$",VLOOKUP(BY123,ERP!$A:$CL,7,0),IF(Index!$L$4="CHF",VLOOKUP(BY123,ERP!$A:$CL,9,0),IF(Index!$L$4="£",VLOOKUP(BY123,ERP!$A:$CL,11,0),""))))</f>
        <v>2975</v>
      </c>
      <c r="CA123" s="156"/>
      <c r="CB123" s="150"/>
      <c r="CC123" s="57"/>
      <c r="CD123" s="222"/>
      <c r="CE123" s="128"/>
      <c r="CF123" s="222"/>
      <c r="CG123" s="222"/>
      <c r="CH123" s="221"/>
      <c r="CK123" s="57"/>
    </row>
    <row r="124" spans="2:91" ht="12.75" customHeight="1" outlineLevel="1" x14ac:dyDescent="0.25">
      <c r="B124" s="699" t="s">
        <v>204</v>
      </c>
      <c r="C124" s="222">
        <f>16/10</f>
        <v>1.6</v>
      </c>
      <c r="D124" s="222"/>
      <c r="E124" s="222"/>
      <c r="F124" s="136">
        <v>390</v>
      </c>
      <c r="G124" s="419" t="s">
        <v>207</v>
      </c>
      <c r="H124" s="131">
        <f>ROUND(F124/$C124,0)</f>
        <v>244</v>
      </c>
      <c r="I124" s="419" t="s">
        <v>207</v>
      </c>
      <c r="J124" s="666" t="str">
        <f>H124&amp;" x "&amp;F124</f>
        <v>244 x 390</v>
      </c>
      <c r="K124" s="419" t="s">
        <v>207</v>
      </c>
      <c r="L124" s="222">
        <f>F124+(2*P124)</f>
        <v>400</v>
      </c>
      <c r="M124" s="419" t="s">
        <v>207</v>
      </c>
      <c r="N124" s="136">
        <f>H124+P124+R124</f>
        <v>254</v>
      </c>
      <c r="O124" s="419" t="s">
        <v>207</v>
      </c>
      <c r="P124" s="136">
        <v>5</v>
      </c>
      <c r="Q124" s="419" t="s">
        <v>207</v>
      </c>
      <c r="R124" s="130">
        <v>5</v>
      </c>
      <c r="S124" s="122" t="s">
        <v>207</v>
      </c>
      <c r="T124" s="130">
        <f>ROUND(SQRT((F124^2)+(H124^2)),0)</f>
        <v>460</v>
      </c>
      <c r="U124" s="122" t="s">
        <v>207</v>
      </c>
      <c r="V124" s="110">
        <f>X124+65</f>
        <v>4585</v>
      </c>
      <c r="W124" s="122" t="s">
        <v>2676</v>
      </c>
      <c r="X124" s="130">
        <v>4520</v>
      </c>
      <c r="Y124" s="122" t="s">
        <v>2676</v>
      </c>
      <c r="Z124" s="110"/>
      <c r="AA124" s="136">
        <f>ROUND(F124/$B$2,1)</f>
        <v>153.5</v>
      </c>
      <c r="AB124" s="419" t="s">
        <v>208</v>
      </c>
      <c r="AC124" s="136">
        <f>ROUND(H124/$B$2,1)</f>
        <v>96.1</v>
      </c>
      <c r="AD124" s="419" t="s">
        <v>208</v>
      </c>
      <c r="AE124" s="131" t="str">
        <f>AC124&amp;" x "&amp;AA124</f>
        <v>96.1 x 153.5</v>
      </c>
      <c r="AF124" s="419" t="s">
        <v>208</v>
      </c>
      <c r="AG124" s="136">
        <f>ROUND(L124/$B$2,1)</f>
        <v>157.5</v>
      </c>
      <c r="AH124" s="419" t="s">
        <v>208</v>
      </c>
      <c r="AI124" s="222">
        <f>ROUND(N124/$B$2,1)</f>
        <v>100</v>
      </c>
      <c r="AJ124" s="419" t="s">
        <v>208</v>
      </c>
      <c r="AK124" s="136">
        <f>ROUND(P124/$B$2,1)</f>
        <v>2</v>
      </c>
      <c r="AL124" s="419" t="s">
        <v>208</v>
      </c>
      <c r="AM124" s="136">
        <f>ROUND(R124/$B$2,1)</f>
        <v>2</v>
      </c>
      <c r="AN124" s="419" t="s">
        <v>208</v>
      </c>
      <c r="AO124" s="130">
        <f>ROUND(SQRT((AA124^2)+(AC124^2)),0)</f>
        <v>181</v>
      </c>
      <c r="AP124" s="122" t="s">
        <v>208</v>
      </c>
      <c r="AQ124" s="130">
        <f>ROUND((V124/10)/$B$2,1)</f>
        <v>180.5</v>
      </c>
      <c r="AR124" s="122" t="s">
        <v>208</v>
      </c>
      <c r="AS124" s="110">
        <f>ROUND((X124/10)/$B$2,1)</f>
        <v>178</v>
      </c>
      <c r="AT124" s="122" t="s">
        <v>208</v>
      </c>
      <c r="AV124" s="961"/>
      <c r="AX124" s="138">
        <v>10101462</v>
      </c>
      <c r="AY124" s="137">
        <f>IF(Index!$L$4="€",VLOOKUP(AX124,ERP!$A:$CL,5,0),IF(Index!$L$4="$",VLOOKUP(AX124,ERP!$A:$CL,7,0),IF(Index!$L$4="CHF",VLOOKUP(AX124,ERP!$A:$CL,9,0),IF(Index!$L$4="£",VLOOKUP(AX124,ERP!$A:$CL,11,0),""))))</f>
        <v>4833</v>
      </c>
      <c r="AZ124" s="138">
        <v>10141462</v>
      </c>
      <c r="BA124" s="137">
        <f>IF(Index!$L$4="€",VLOOKUP(AZ124,ERP!$A:$CL,5,0),IF(Index!$L$4="$",VLOOKUP(AZ124,ERP!$A:$CL,7,0),IF(Index!$L$4="CHF",VLOOKUP(AZ124,ERP!$A:$CL,9,0),IF(Index!$L$4="£",VLOOKUP(AZ124,ERP!$A:$CL,11,0),""))))</f>
        <v>4833</v>
      </c>
      <c r="BB124" s="156"/>
      <c r="BC124" s="150"/>
      <c r="BE124" s="222"/>
      <c r="BF124" s="228"/>
      <c r="BG124" s="222" t="s">
        <v>2669</v>
      </c>
      <c r="BH124" s="222"/>
      <c r="BI124" s="222"/>
      <c r="BJ124" s="221"/>
      <c r="BK124" s="222"/>
      <c r="BL124" s="221"/>
      <c r="BN124" s="159"/>
      <c r="BP124" s="110"/>
      <c r="BQ124" s="135" t="s">
        <v>248</v>
      </c>
      <c r="BR124" s="136">
        <v>10800130</v>
      </c>
      <c r="BS124" s="137">
        <f>IF(Index!$L$4="€",VLOOKUP(BR124,ERP!$A:$CL,5,0),IF(Index!$L$4="$",VLOOKUP(BR124,ERP!$A:$CL,7,0),IF(Index!$L$4="CHF",VLOOKUP(BR124,ERP!$A:$CL,9,0),IF(Index!$L$4="£",VLOOKUP(BR124,ERP!$A:$CL,11,0),""))))</f>
        <v>1544</v>
      </c>
      <c r="BT124" s="110"/>
      <c r="BU124" s="961"/>
      <c r="BW124" s="138">
        <v>10105462</v>
      </c>
      <c r="BX124" s="137">
        <f>IF(Index!$L$4="€",VLOOKUP(BW124,ERP!$A:$CL,5,0),IF(Index!$L$4="$",VLOOKUP(BW124,ERP!$A:$CL,7,0),IF(Index!$L$4="CHF",VLOOKUP(BW124,ERP!$A:$CL,9,0),IF(Index!$L$4="£",VLOOKUP(BW124,ERP!$A:$CL,11,0),""))))</f>
        <v>3841</v>
      </c>
      <c r="BY124" s="138">
        <v>10145462</v>
      </c>
      <c r="BZ124" s="137">
        <f>IF(Index!$L$4="€",VLOOKUP(BY124,ERP!$A:$CL,5,0),IF(Index!$L$4="$",VLOOKUP(BY124,ERP!$A:$CL,7,0),IF(Index!$L$4="CHF",VLOOKUP(BY124,ERP!$A:$CL,9,0),IF(Index!$L$4="£",VLOOKUP(BY124,ERP!$A:$CL,11,0),""))))</f>
        <v>3841</v>
      </c>
      <c r="CA124" s="156"/>
      <c r="CB124" s="150"/>
      <c r="CC124" s="57"/>
      <c r="CD124" s="222"/>
      <c r="CE124" s="228"/>
      <c r="CF124" s="222" t="s">
        <v>2669</v>
      </c>
      <c r="CG124" s="222"/>
      <c r="CH124" s="221"/>
      <c r="CK124" s="57"/>
    </row>
    <row r="125" spans="2:91" ht="12.75" customHeight="1" outlineLevel="1" x14ac:dyDescent="0.25">
      <c r="B125" s="699" t="s">
        <v>204</v>
      </c>
      <c r="C125" s="222">
        <f>16/10</f>
        <v>1.6</v>
      </c>
      <c r="D125" s="222"/>
      <c r="E125" s="222"/>
      <c r="F125" s="178">
        <v>440</v>
      </c>
      <c r="G125" s="179" t="s">
        <v>207</v>
      </c>
      <c r="H125" s="181">
        <f>ROUND(F125/$C125,0)</f>
        <v>275</v>
      </c>
      <c r="I125" s="179" t="s">
        <v>207</v>
      </c>
      <c r="J125" s="180" t="str">
        <f>H125&amp;" x "&amp;F125</f>
        <v>275 x 440</v>
      </c>
      <c r="K125" s="179" t="s">
        <v>207</v>
      </c>
      <c r="L125" s="169">
        <f>F125+(2*P125)</f>
        <v>450</v>
      </c>
      <c r="M125" s="179" t="s">
        <v>207</v>
      </c>
      <c r="N125" s="178">
        <f>H125+P125+R125</f>
        <v>285</v>
      </c>
      <c r="O125" s="179" t="s">
        <v>207</v>
      </c>
      <c r="P125" s="178">
        <v>5</v>
      </c>
      <c r="Q125" s="179" t="s">
        <v>207</v>
      </c>
      <c r="R125" s="178">
        <v>5</v>
      </c>
      <c r="S125" s="179" t="s">
        <v>207</v>
      </c>
      <c r="T125" s="178">
        <f>ROUND(SQRT((F125^2)+(H125^2)),0)</f>
        <v>519</v>
      </c>
      <c r="U125" s="179" t="s">
        <v>207</v>
      </c>
      <c r="V125" s="178">
        <f>X125+65</f>
        <v>5085</v>
      </c>
      <c r="W125" s="179" t="s">
        <v>2676</v>
      </c>
      <c r="X125" s="178">
        <v>5020</v>
      </c>
      <c r="Y125" s="179" t="s">
        <v>2676</v>
      </c>
      <c r="Z125" s="110"/>
      <c r="AA125" s="178">
        <f>ROUND(F125/$B$2,1)</f>
        <v>173.2</v>
      </c>
      <c r="AB125" s="179" t="s">
        <v>208</v>
      </c>
      <c r="AC125" s="178">
        <f>ROUND(H125/$B$2,1)</f>
        <v>108.3</v>
      </c>
      <c r="AD125" s="179" t="s">
        <v>208</v>
      </c>
      <c r="AE125" s="181" t="str">
        <f>AC125&amp;" x "&amp;AA125</f>
        <v>108.3 x 173.2</v>
      </c>
      <c r="AF125" s="179" t="s">
        <v>208</v>
      </c>
      <c r="AG125" s="178">
        <f>ROUND(L125/$B$2,1)</f>
        <v>177.2</v>
      </c>
      <c r="AH125" s="179" t="s">
        <v>208</v>
      </c>
      <c r="AI125" s="169">
        <f>ROUND(N125/$B$2,1)</f>
        <v>112.2</v>
      </c>
      <c r="AJ125" s="179" t="s">
        <v>208</v>
      </c>
      <c r="AK125" s="178">
        <f>ROUND(P125/$B$2,1)</f>
        <v>2</v>
      </c>
      <c r="AL125" s="179" t="s">
        <v>208</v>
      </c>
      <c r="AM125" s="178">
        <f>ROUND(R125/$B$2,1)</f>
        <v>2</v>
      </c>
      <c r="AN125" s="179" t="s">
        <v>208</v>
      </c>
      <c r="AO125" s="178">
        <f>ROUND(SQRT((AA125^2)+(AC125^2)),0)</f>
        <v>204</v>
      </c>
      <c r="AP125" s="179" t="s">
        <v>208</v>
      </c>
      <c r="AQ125" s="178">
        <f>ROUND((V125/10)/$B$2,1)</f>
        <v>200.2</v>
      </c>
      <c r="AR125" s="179" t="s">
        <v>208</v>
      </c>
      <c r="AS125" s="169">
        <f>ROUND((X125/10)/$B$2,1)</f>
        <v>197.6</v>
      </c>
      <c r="AT125" s="179" t="s">
        <v>208</v>
      </c>
      <c r="AV125" s="961"/>
      <c r="AX125" s="182">
        <v>10101463</v>
      </c>
      <c r="AY125" s="173">
        <f>IF(Index!$L$4="€",VLOOKUP(AX125,ERP!$A:$CL,5,0),IF(Index!$L$4="$",VLOOKUP(AX125,ERP!$A:$CL,7,0),IF(Index!$L$4="CHF",VLOOKUP(AX125,ERP!$A:$CL,9,0),IF(Index!$L$4="£",VLOOKUP(AX125,ERP!$A:$CL,11,0),""))))</f>
        <v>5825</v>
      </c>
      <c r="AZ125" s="182">
        <v>10141463</v>
      </c>
      <c r="BA125" s="173">
        <f>IF(Index!$L$4="€",VLOOKUP(AZ125,ERP!$A:$CL,5,0),IF(Index!$L$4="$",VLOOKUP(AZ125,ERP!$A:$CL,7,0),IF(Index!$L$4="CHF",VLOOKUP(AZ125,ERP!$A:$CL,9,0),IF(Index!$L$4="£",VLOOKUP(AZ125,ERP!$A:$CL,11,0),""))))</f>
        <v>5825</v>
      </c>
      <c r="BB125" s="156"/>
      <c r="BC125" s="150"/>
      <c r="BE125" s="222"/>
      <c r="BF125" s="228"/>
      <c r="BG125" s="225" t="s">
        <v>2671</v>
      </c>
      <c r="BH125" s="222"/>
      <c r="BI125" s="222"/>
      <c r="BJ125" s="221"/>
      <c r="BK125" s="222"/>
      <c r="BL125" s="221"/>
      <c r="BN125" s="159"/>
      <c r="BP125" s="110"/>
      <c r="BQ125" s="257" t="s">
        <v>249</v>
      </c>
      <c r="BR125" s="248">
        <v>10800131</v>
      </c>
      <c r="BS125" s="236">
        <f>IF(Index!$L$4="€",VLOOKUP(BR125,ERP!$A:$CL,5,0),IF(Index!$L$4="$",VLOOKUP(BR125,ERP!$A:$CL,7,0),IF(Index!$L$4="CHF",VLOOKUP(BR125,ERP!$A:$CL,9,0),IF(Index!$L$4="£",VLOOKUP(BR125,ERP!$A:$CL,11,0),""))))</f>
        <v>1544</v>
      </c>
      <c r="BT125" s="110"/>
      <c r="BU125" s="961"/>
      <c r="BW125" s="182">
        <v>10105463</v>
      </c>
      <c r="BX125" s="173">
        <f>IF(Index!$L$4="€",VLOOKUP(BW125,ERP!$A:$CL,5,0),IF(Index!$L$4="$",VLOOKUP(BW125,ERP!$A:$CL,7,0),IF(Index!$L$4="CHF",VLOOKUP(BW125,ERP!$A:$CL,9,0),IF(Index!$L$4="£",VLOOKUP(BW125,ERP!$A:$CL,11,0),""))))</f>
        <v>4833</v>
      </c>
      <c r="BY125" s="182">
        <v>10145463</v>
      </c>
      <c r="BZ125" s="173">
        <f>IF(Index!$L$4="€",VLOOKUP(BY125,ERP!$A:$CL,5,0),IF(Index!$L$4="$",VLOOKUP(BY125,ERP!$A:$CL,7,0),IF(Index!$L$4="CHF",VLOOKUP(BY125,ERP!$A:$CL,9,0),IF(Index!$L$4="£",VLOOKUP(BY125,ERP!$A:$CL,11,0),""))))</f>
        <v>4833</v>
      </c>
      <c r="CA125" s="156"/>
      <c r="CB125" s="150"/>
      <c r="CC125" s="57"/>
      <c r="CD125" s="222"/>
      <c r="CE125" s="228"/>
      <c r="CF125" s="225" t="s">
        <v>2671</v>
      </c>
      <c r="CG125" s="222"/>
      <c r="CH125" s="221"/>
      <c r="CK125" s="57"/>
    </row>
    <row r="126" spans="2:91" ht="12.75" customHeight="1" outlineLevel="1" x14ac:dyDescent="0.25">
      <c r="B126" s="699" t="s">
        <v>204</v>
      </c>
      <c r="C126" s="222">
        <f>16/10</f>
        <v>1.6</v>
      </c>
      <c r="D126" s="222"/>
      <c r="E126" s="222"/>
      <c r="F126" s="140">
        <v>490</v>
      </c>
      <c r="G126" s="141" t="s">
        <v>207</v>
      </c>
      <c r="H126" s="282">
        <f>ROUND(F126/$C126,0)</f>
        <v>306</v>
      </c>
      <c r="I126" s="141" t="s">
        <v>207</v>
      </c>
      <c r="J126" s="143" t="str">
        <f>H126&amp;" x "&amp;F126</f>
        <v>306 x 490</v>
      </c>
      <c r="K126" s="141" t="s">
        <v>207</v>
      </c>
      <c r="L126" s="142">
        <f>F126+(2*P126)</f>
        <v>500</v>
      </c>
      <c r="M126" s="141" t="s">
        <v>207</v>
      </c>
      <c r="N126" s="140">
        <f>H126+P126+R126</f>
        <v>316</v>
      </c>
      <c r="O126" s="141" t="s">
        <v>207</v>
      </c>
      <c r="P126" s="140">
        <v>5</v>
      </c>
      <c r="Q126" s="141" t="s">
        <v>207</v>
      </c>
      <c r="R126" s="140">
        <v>5</v>
      </c>
      <c r="S126" s="141" t="s">
        <v>207</v>
      </c>
      <c r="T126" s="140">
        <f>ROUND(SQRT((F126^2)+(H126^2)),0)</f>
        <v>578</v>
      </c>
      <c r="U126" s="141" t="s">
        <v>207</v>
      </c>
      <c r="V126" s="140">
        <f>X126+65</f>
        <v>5585</v>
      </c>
      <c r="W126" s="141" t="s">
        <v>2676</v>
      </c>
      <c r="X126" s="140">
        <v>5520</v>
      </c>
      <c r="Y126" s="141" t="s">
        <v>2676</v>
      </c>
      <c r="Z126" s="110"/>
      <c r="AA126" s="140">
        <f>ROUND(F126/$B$2,1)</f>
        <v>192.9</v>
      </c>
      <c r="AB126" s="141" t="s">
        <v>208</v>
      </c>
      <c r="AC126" s="140">
        <f>ROUND(H126/$B$2,1)</f>
        <v>120.5</v>
      </c>
      <c r="AD126" s="141" t="s">
        <v>208</v>
      </c>
      <c r="AE126" s="282" t="str">
        <f>AC126&amp;" x "&amp;AA126</f>
        <v>120.5 x 192.9</v>
      </c>
      <c r="AF126" s="141" t="s">
        <v>208</v>
      </c>
      <c r="AG126" s="140">
        <f>ROUND(L126/$B$2,1)</f>
        <v>196.9</v>
      </c>
      <c r="AH126" s="141" t="s">
        <v>208</v>
      </c>
      <c r="AI126" s="142">
        <f>ROUND(N126/$B$2,1)</f>
        <v>124.4</v>
      </c>
      <c r="AJ126" s="141" t="s">
        <v>208</v>
      </c>
      <c r="AK126" s="140">
        <f>ROUND(P126/$B$2,1)</f>
        <v>2</v>
      </c>
      <c r="AL126" s="141" t="s">
        <v>208</v>
      </c>
      <c r="AM126" s="140">
        <f>ROUND(R126/$B$2,1)</f>
        <v>2</v>
      </c>
      <c r="AN126" s="141" t="s">
        <v>208</v>
      </c>
      <c r="AO126" s="140">
        <f>ROUND(SQRT((AA126^2)+(AC126^2)),0)</f>
        <v>227</v>
      </c>
      <c r="AP126" s="141" t="s">
        <v>208</v>
      </c>
      <c r="AQ126" s="140">
        <f>ROUND((V126/10)/$B$2,1)</f>
        <v>219.9</v>
      </c>
      <c r="AR126" s="141" t="s">
        <v>208</v>
      </c>
      <c r="AS126" s="142">
        <f>ROUND((X126/10)/$B$2,1)</f>
        <v>217.3</v>
      </c>
      <c r="AT126" s="141" t="s">
        <v>208</v>
      </c>
      <c r="AV126" s="961"/>
      <c r="AX126" s="700">
        <v>10101464</v>
      </c>
      <c r="AY126" s="144">
        <f>IF(Index!$L$4="€",VLOOKUP(AX126,ERP!$A:$CL,5,0),IF(Index!$L$4="$",VLOOKUP(AX126,ERP!$A:$CL,7,0),IF(Index!$L$4="CHF",VLOOKUP(AX126,ERP!$A:$CL,9,0),IF(Index!$L$4="£",VLOOKUP(AX126,ERP!$A:$CL,11,0),""))))</f>
        <v>6941</v>
      </c>
      <c r="AZ126" s="700">
        <v>10141464</v>
      </c>
      <c r="BA126" s="144">
        <f>IF(Index!$L$4="€",VLOOKUP(AZ126,ERP!$A:$CL,5,0),IF(Index!$L$4="$",VLOOKUP(AZ126,ERP!$A:$CL,7,0),IF(Index!$L$4="CHF",VLOOKUP(AZ126,ERP!$A:$CL,9,0),IF(Index!$L$4="£",VLOOKUP(AZ126,ERP!$A:$CL,11,0),""))))</f>
        <v>6941</v>
      </c>
      <c r="BB126" s="156"/>
      <c r="BC126" s="150"/>
      <c r="BE126" s="222"/>
      <c r="BF126" s="145"/>
      <c r="BG126" s="222"/>
      <c r="BH126" s="222"/>
      <c r="BI126" s="222"/>
      <c r="BJ126" s="221"/>
      <c r="BK126" s="222"/>
      <c r="BL126" s="221"/>
      <c r="BN126" s="159"/>
      <c r="BP126" s="110"/>
      <c r="BQ126" s="701" t="s">
        <v>250</v>
      </c>
      <c r="BR126" s="140">
        <v>10800132</v>
      </c>
      <c r="BS126" s="144">
        <f>IF(Index!$L$4="€",VLOOKUP(BR126,ERP!$A:$CL,5,0),IF(Index!$L$4="$",VLOOKUP(BR126,ERP!$A:$CL,7,0),IF(Index!$L$4="CHF",VLOOKUP(BR126,ERP!$A:$CL,9,0),IF(Index!$L$4="£",VLOOKUP(BR126,ERP!$A:$CL,11,0),""))))</f>
        <v>1544</v>
      </c>
      <c r="BT126" s="110"/>
      <c r="BU126" s="961"/>
      <c r="BW126" s="700">
        <v>10105464</v>
      </c>
      <c r="BX126" s="144">
        <f>IF(Index!$L$4="€",VLOOKUP(BW126,ERP!$A:$CL,5,0),IF(Index!$L$4="$",VLOOKUP(BW126,ERP!$A:$CL,7,0),IF(Index!$L$4="CHF",VLOOKUP(BW126,ERP!$A:$CL,9,0),IF(Index!$L$4="£",VLOOKUP(BW126,ERP!$A:$CL,11,0),""))))</f>
        <v>5949</v>
      </c>
      <c r="BY126" s="700">
        <v>10145464</v>
      </c>
      <c r="BZ126" s="144">
        <f>IF(Index!$L$4="€",VLOOKUP(BY126,ERP!$A:$CL,5,0),IF(Index!$L$4="$",VLOOKUP(BY126,ERP!$A:$CL,7,0),IF(Index!$L$4="CHF",VLOOKUP(BY126,ERP!$A:$CL,9,0),IF(Index!$L$4="£",VLOOKUP(BY126,ERP!$A:$CL,11,0),""))))</f>
        <v>5949</v>
      </c>
      <c r="CA126" s="156"/>
      <c r="CB126" s="150"/>
      <c r="CC126" s="57"/>
      <c r="CD126" s="222"/>
      <c r="CE126" s="145"/>
      <c r="CF126" s="222"/>
      <c r="CG126" s="222"/>
      <c r="CH126" s="221"/>
      <c r="CK126" s="57"/>
    </row>
    <row r="127" spans="2:91" ht="4.5" customHeight="1" x14ac:dyDescent="0.25">
      <c r="AV127" s="961"/>
      <c r="AX127" s="223"/>
      <c r="AY127" s="223"/>
      <c r="AZ127" s="223"/>
      <c r="BA127" s="223"/>
      <c r="BB127" s="125"/>
      <c r="BC127" s="125"/>
      <c r="BE127" s="222"/>
      <c r="BF127" s="222"/>
      <c r="BG127" s="222"/>
      <c r="BH127" s="222"/>
      <c r="BI127" s="222"/>
      <c r="BJ127" s="221"/>
      <c r="BK127" s="222"/>
      <c r="BL127" s="221"/>
      <c r="BN127" s="223"/>
      <c r="BP127" s="110"/>
      <c r="BQ127" s="110"/>
      <c r="BR127" s="110"/>
      <c r="BS127" s="110"/>
      <c r="BT127" s="110"/>
      <c r="BU127" s="961"/>
      <c r="CC127" s="57"/>
      <c r="CD127" s="222"/>
      <c r="CE127" s="222"/>
      <c r="CF127" s="222"/>
      <c r="CG127" s="222"/>
      <c r="CH127" s="221"/>
      <c r="CK127" s="57"/>
    </row>
    <row r="128" spans="2:91" ht="23.25" hidden="1" customHeight="1" outlineLevel="1" x14ac:dyDescent="0.25">
      <c r="E128" s="1044" t="s">
        <v>6038</v>
      </c>
      <c r="F128" s="1069" t="s">
        <v>6011</v>
      </c>
      <c r="G128" s="1041"/>
      <c r="H128" s="1041"/>
      <c r="I128" s="1041"/>
      <c r="J128" s="1041"/>
      <c r="K128" s="1041"/>
      <c r="L128" s="1041"/>
      <c r="M128" s="1041"/>
      <c r="N128" s="1041"/>
      <c r="O128" s="1041"/>
      <c r="P128" s="1041"/>
      <c r="Q128" s="1041"/>
      <c r="R128" s="1041"/>
      <c r="S128" s="1041"/>
      <c r="T128" s="1041"/>
      <c r="U128" s="1041"/>
      <c r="V128" s="1041"/>
      <c r="W128" s="1041"/>
      <c r="X128" s="1041"/>
      <c r="Y128" s="1041"/>
      <c r="Z128" s="1041"/>
      <c r="AA128" s="1041"/>
      <c r="AB128" s="1041"/>
      <c r="AC128" s="1041"/>
      <c r="AD128" s="1041"/>
      <c r="AE128" s="1041"/>
      <c r="AF128" s="1041"/>
      <c r="AG128" s="1041"/>
      <c r="AH128" s="1041"/>
      <c r="AI128" s="1041"/>
      <c r="AJ128" s="1041"/>
      <c r="AK128" s="1041"/>
      <c r="AL128" s="1041"/>
      <c r="AM128" s="1041"/>
      <c r="AN128" s="1041"/>
      <c r="AO128" s="1041"/>
      <c r="AP128" s="1041"/>
      <c r="AQ128" s="1041"/>
      <c r="AR128" s="1041"/>
      <c r="AS128" s="1041"/>
      <c r="AT128" s="1042"/>
      <c r="AU128" s="215"/>
      <c r="AV128" s="961"/>
      <c r="AX128" s="948" t="s">
        <v>230</v>
      </c>
      <c r="AY128" s="956"/>
      <c r="AZ128" s="948" t="s">
        <v>230</v>
      </c>
      <c r="BA128" s="949"/>
      <c r="BB128" s="1053"/>
      <c r="BC128" s="950"/>
      <c r="BE128" s="222"/>
      <c r="BF128" s="222"/>
      <c r="BG128" s="222"/>
      <c r="BH128" s="222"/>
      <c r="BI128" s="222"/>
      <c r="BJ128" s="221"/>
      <c r="BK128" s="222"/>
      <c r="BL128" s="221"/>
      <c r="BN128" s="223"/>
      <c r="BP128" s="110"/>
      <c r="BQ128" s="1057"/>
      <c r="BR128" s="1057"/>
      <c r="BS128" s="1057"/>
      <c r="BT128" s="110"/>
      <c r="BU128" s="961"/>
      <c r="BW128" s="950"/>
      <c r="BX128" s="950"/>
      <c r="BY128" s="950"/>
      <c r="BZ128" s="950"/>
      <c r="CA128" s="950"/>
      <c r="CB128" s="950"/>
      <c r="CC128" s="57"/>
      <c r="CD128" s="222"/>
      <c r="CE128" s="222"/>
      <c r="CF128" s="222"/>
      <c r="CG128" s="222"/>
      <c r="CH128" s="221"/>
      <c r="CK128" s="57"/>
    </row>
    <row r="129" spans="2:91" ht="23.25" hidden="1" customHeight="1" outlineLevel="1" x14ac:dyDescent="0.25">
      <c r="B129" s="116"/>
      <c r="C129" s="116"/>
      <c r="D129" s="116"/>
      <c r="E129" s="1045"/>
      <c r="F129" s="1047" t="s">
        <v>5856</v>
      </c>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9"/>
      <c r="AU129" s="215"/>
      <c r="AV129" s="961"/>
      <c r="AX129" s="954" t="s">
        <v>233</v>
      </c>
      <c r="AY129" s="955"/>
      <c r="AZ129" s="954" t="s">
        <v>2670</v>
      </c>
      <c r="BA129" s="955"/>
      <c r="BB129" s="769"/>
      <c r="BC129" s="806"/>
      <c r="BE129" s="222"/>
      <c r="BF129" s="222"/>
      <c r="BG129" s="222"/>
      <c r="BH129" s="222"/>
      <c r="BI129" s="222"/>
      <c r="BJ129" s="221"/>
      <c r="BK129" s="222"/>
      <c r="BL129" s="221"/>
      <c r="BN129" s="223"/>
      <c r="BP129" s="110"/>
      <c r="BQ129" s="113"/>
      <c r="BR129" s="113"/>
      <c r="BS129" s="113"/>
      <c r="BT129" s="110"/>
      <c r="BU129" s="961"/>
      <c r="BW129" s="950"/>
      <c r="BX129" s="950"/>
      <c r="BY129" s="950"/>
      <c r="BZ129" s="950"/>
      <c r="CA129" s="769"/>
      <c r="CB129" s="806"/>
      <c r="CC129" s="57"/>
      <c r="CD129" s="222"/>
      <c r="CE129" s="222"/>
      <c r="CF129" s="222"/>
      <c r="CG129" s="222"/>
      <c r="CH129" s="221"/>
      <c r="CK129" s="57"/>
    </row>
    <row r="130" spans="2:91" s="116" customFormat="1" ht="12.75" hidden="1" customHeight="1" outlineLevel="1" x14ac:dyDescent="0.25">
      <c r="B130" s="116" t="s">
        <v>213</v>
      </c>
      <c r="E130" s="1045"/>
      <c r="F130" s="121" t="s">
        <v>206</v>
      </c>
      <c r="G130" s="122"/>
      <c r="H130" s="121" t="s">
        <v>211</v>
      </c>
      <c r="I130" s="122"/>
      <c r="J130" s="121" t="s">
        <v>216</v>
      </c>
      <c r="K130" s="122"/>
      <c r="L130" s="121" t="s">
        <v>205</v>
      </c>
      <c r="M130" s="122"/>
      <c r="N130" s="121" t="s">
        <v>214</v>
      </c>
      <c r="O130" s="122"/>
      <c r="P130" s="121" t="s">
        <v>209</v>
      </c>
      <c r="Q130" s="122"/>
      <c r="R130" s="121" t="s">
        <v>215</v>
      </c>
      <c r="S130" s="122"/>
      <c r="T130" s="121" t="s">
        <v>212</v>
      </c>
      <c r="U130" s="123"/>
      <c r="V130" s="966"/>
      <c r="W130" s="967"/>
      <c r="X130" s="966" t="s">
        <v>2674</v>
      </c>
      <c r="Y130" s="967"/>
      <c r="Z130" s="458"/>
      <c r="AA130" s="121" t="s">
        <v>206</v>
      </c>
      <c r="AB130" s="122"/>
      <c r="AC130" s="121" t="s">
        <v>211</v>
      </c>
      <c r="AD130" s="122"/>
      <c r="AE130" s="121" t="s">
        <v>216</v>
      </c>
      <c r="AF130" s="122"/>
      <c r="AG130" s="121" t="s">
        <v>205</v>
      </c>
      <c r="AH130" s="122"/>
      <c r="AI130" s="121" t="s">
        <v>214</v>
      </c>
      <c r="AJ130" s="122"/>
      <c r="AK130" s="121" t="s">
        <v>209</v>
      </c>
      <c r="AL130" s="122"/>
      <c r="AM130" s="121" t="s">
        <v>215</v>
      </c>
      <c r="AN130" s="122"/>
      <c r="AO130" s="121" t="s">
        <v>212</v>
      </c>
      <c r="AP130" s="122"/>
      <c r="AQ130" s="971" t="s">
        <v>2674</v>
      </c>
      <c r="AR130" s="972"/>
      <c r="AS130" s="971" t="s">
        <v>2675</v>
      </c>
      <c r="AT130" s="972"/>
      <c r="AV130" s="961"/>
      <c r="AX130" s="762" t="s">
        <v>221</v>
      </c>
      <c r="AY130" s="780" t="s">
        <v>23</v>
      </c>
      <c r="AZ130" s="762" t="s">
        <v>221</v>
      </c>
      <c r="BA130" s="780" t="s">
        <v>23</v>
      </c>
      <c r="BB130" s="156"/>
      <c r="BC130" s="156"/>
      <c r="BD130" s="57"/>
      <c r="BE130" s="222"/>
      <c r="BF130" s="222"/>
      <c r="BG130" s="222"/>
      <c r="BH130" s="222"/>
      <c r="BI130" s="222"/>
      <c r="BJ130" s="221"/>
      <c r="BK130" s="222"/>
      <c r="BL130" s="221"/>
      <c r="BM130" s="107"/>
      <c r="BO130" s="107"/>
      <c r="BP130" s="110"/>
      <c r="BQ130" s="110"/>
      <c r="BR130" s="156"/>
      <c r="BS130" s="156"/>
      <c r="BT130" s="110"/>
      <c r="BU130" s="961"/>
      <c r="BV130" s="107"/>
      <c r="BW130" s="156"/>
      <c r="BX130" s="156"/>
      <c r="BY130" s="156"/>
      <c r="BZ130" s="156"/>
      <c r="CA130" s="156"/>
      <c r="CB130" s="156"/>
      <c r="CC130" s="57"/>
      <c r="CD130" s="222"/>
      <c r="CE130" s="222"/>
      <c r="CF130" s="222"/>
      <c r="CG130" s="222"/>
      <c r="CH130" s="221"/>
      <c r="CI130" s="107"/>
      <c r="CJ130" s="107"/>
      <c r="CK130" s="57"/>
      <c r="CL130" s="107"/>
      <c r="CM130" s="107"/>
    </row>
    <row r="131" spans="2:91" s="116" customFormat="1" ht="12.75" hidden="1" customHeight="1" outlineLevel="1" x14ac:dyDescent="0.2">
      <c r="E131" s="1045"/>
      <c r="F131" s="121"/>
      <c r="G131" s="110"/>
      <c r="H131" s="121"/>
      <c r="I131" s="122"/>
      <c r="J131" s="121"/>
      <c r="K131" s="110"/>
      <c r="L131" s="121"/>
      <c r="M131" s="110"/>
      <c r="N131" s="121"/>
      <c r="O131" s="122"/>
      <c r="P131" s="121"/>
      <c r="Q131" s="122"/>
      <c r="R131" s="131"/>
      <c r="S131" s="110"/>
      <c r="T131" s="121"/>
      <c r="U131" s="123"/>
      <c r="V131" s="700"/>
      <c r="W131" s="781"/>
      <c r="X131" s="700"/>
      <c r="Y131" s="781"/>
      <c r="Z131" s="2"/>
      <c r="AA131" s="121"/>
      <c r="AB131" s="122"/>
      <c r="AC131" s="121"/>
      <c r="AD131" s="122"/>
      <c r="AE131" s="131"/>
      <c r="AF131" s="122"/>
      <c r="AG131" s="121"/>
      <c r="AH131" s="122"/>
      <c r="AI131" s="131"/>
      <c r="AJ131" s="122"/>
      <c r="AK131" s="121"/>
      <c r="AL131" s="122"/>
      <c r="AM131" s="121"/>
      <c r="AN131" s="122"/>
      <c r="AO131" s="121"/>
      <c r="AP131" s="122"/>
      <c r="AQ131" s="132"/>
      <c r="AR131" s="761"/>
      <c r="AS131" s="156"/>
      <c r="AT131" s="761"/>
      <c r="AV131" s="961"/>
      <c r="AX131" s="700"/>
      <c r="AY131" s="781" t="str">
        <f>Index!$L$4</f>
        <v>€</v>
      </c>
      <c r="AZ131" s="700"/>
      <c r="BA131" s="781" t="str">
        <f>Index!$L$4</f>
        <v>€</v>
      </c>
      <c r="BB131" s="156"/>
      <c r="BC131" s="156"/>
      <c r="BD131" s="57"/>
      <c r="BE131" s="222"/>
      <c r="BF131" s="222"/>
      <c r="BG131" s="222"/>
      <c r="BH131" s="222"/>
      <c r="BI131" s="222"/>
      <c r="BJ131" s="221"/>
      <c r="BK131" s="222"/>
      <c r="BL131" s="221"/>
      <c r="BM131" s="107"/>
      <c r="BO131" s="107"/>
      <c r="BP131" s="110"/>
      <c r="BQ131" s="110"/>
      <c r="BR131" s="156"/>
      <c r="BS131" s="156"/>
      <c r="BT131" s="110"/>
      <c r="BU131" s="961"/>
      <c r="BV131" s="107"/>
      <c r="BW131" s="156"/>
      <c r="BX131" s="156"/>
      <c r="BY131" s="156"/>
      <c r="BZ131" s="156"/>
      <c r="CA131" s="156"/>
      <c r="CB131" s="156"/>
      <c r="CC131" s="57"/>
      <c r="CD131" s="222"/>
      <c r="CE131" s="222"/>
      <c r="CF131" s="222"/>
      <c r="CG131" s="222"/>
      <c r="CH131" s="221"/>
      <c r="CI131" s="107"/>
      <c r="CJ131" s="107"/>
      <c r="CK131" s="57"/>
      <c r="CL131" s="107"/>
      <c r="CM131" s="107"/>
    </row>
    <row r="132" spans="2:91" ht="12.75" hidden="1" customHeight="1" outlineLevel="1" x14ac:dyDescent="0.2">
      <c r="B132" s="269" t="s">
        <v>204</v>
      </c>
      <c r="C132" s="107">
        <f t="shared" ref="C132:C134" si="62">16/10</f>
        <v>1.6</v>
      </c>
      <c r="E132" s="1045"/>
      <c r="F132" s="564">
        <v>426.6</v>
      </c>
      <c r="G132" s="643" t="s">
        <v>207</v>
      </c>
      <c r="H132" s="564">
        <f>ROUND(F132/$C132,0)</f>
        <v>267</v>
      </c>
      <c r="I132" s="565" t="s">
        <v>207</v>
      </c>
      <c r="J132" s="658" t="str">
        <f>H132&amp;" x "&amp;F132</f>
        <v>267 x 426.6</v>
      </c>
      <c r="K132" s="643" t="s">
        <v>207</v>
      </c>
      <c r="L132" s="564">
        <f>F132+(2*P132)</f>
        <v>436.6</v>
      </c>
      <c r="M132" s="643" t="s">
        <v>207</v>
      </c>
      <c r="N132" s="564">
        <f>H132+P132+R132</f>
        <v>277</v>
      </c>
      <c r="O132" s="565" t="s">
        <v>207</v>
      </c>
      <c r="P132" s="564">
        <v>5</v>
      </c>
      <c r="Q132" s="565" t="s">
        <v>207</v>
      </c>
      <c r="R132" s="643">
        <v>5</v>
      </c>
      <c r="S132" s="643" t="s">
        <v>207</v>
      </c>
      <c r="T132" s="311">
        <f>ROUND(SQRT((F132^2)+(H132^2)),0)</f>
        <v>503</v>
      </c>
      <c r="U132" s="312" t="s">
        <v>207</v>
      </c>
      <c r="V132" s="165"/>
      <c r="W132" s="166"/>
      <c r="X132" s="165"/>
      <c r="Y132" s="166"/>
      <c r="Z132" s="2"/>
      <c r="AA132" s="165">
        <f>ROUND(F132/$B$2,1)</f>
        <v>168</v>
      </c>
      <c r="AB132" s="166" t="s">
        <v>208</v>
      </c>
      <c r="AC132" s="165">
        <f>ROUND(H132/$B$2,1)</f>
        <v>105.1</v>
      </c>
      <c r="AD132" s="166" t="s">
        <v>208</v>
      </c>
      <c r="AE132" s="170" t="str">
        <f>AC132&amp;" x "&amp;AA132</f>
        <v>105.1 x 168</v>
      </c>
      <c r="AF132" s="166" t="s">
        <v>208</v>
      </c>
      <c r="AG132" s="165">
        <f>ROUND(L132/$B$2,1)</f>
        <v>171.9</v>
      </c>
      <c r="AH132" s="166" t="s">
        <v>208</v>
      </c>
      <c r="AI132" s="167">
        <f>ROUND(N132/$B$2,1)</f>
        <v>109.1</v>
      </c>
      <c r="AJ132" s="166" t="s">
        <v>208</v>
      </c>
      <c r="AK132" s="165">
        <f>ROUND(P132/$B$2,1)</f>
        <v>2</v>
      </c>
      <c r="AL132" s="166" t="s">
        <v>208</v>
      </c>
      <c r="AM132" s="165">
        <f>ROUND(R132/$B$2,1)</f>
        <v>2</v>
      </c>
      <c r="AN132" s="166" t="s">
        <v>208</v>
      </c>
      <c r="AO132" s="165">
        <f>ROUND(SQRT((AA132^2)+(AC132^2)),0)</f>
        <v>198</v>
      </c>
      <c r="AP132" s="166" t="s">
        <v>208</v>
      </c>
      <c r="AQ132" s="311"/>
      <c r="AR132" s="312"/>
      <c r="AS132" s="311"/>
      <c r="AT132" s="312"/>
      <c r="AV132" s="961"/>
      <c r="AX132" s="171" t="s">
        <v>5979</v>
      </c>
      <c r="AY132" s="172">
        <f>IF(Index!$L$4="€",VLOOKUP(AX132,ERP!$A:$CL,5,0),IF(Index!$L$4="$",VLOOKUP(AX132,ERP!$A:$CL,7,0),IF(Index!$L$4="CHF",VLOOKUP(AX132,ERP!$A:$CL,9,0),IF(Index!$L$4="£",VLOOKUP(AX132,ERP!$A:$CL,11,0),""))))</f>
        <v>5299</v>
      </c>
      <c r="AZ132" s="171"/>
      <c r="BA132" s="172"/>
      <c r="BB132" s="156"/>
      <c r="BC132" s="150"/>
      <c r="BE132" s="222"/>
      <c r="BF132" s="128"/>
      <c r="BG132" s="222"/>
      <c r="BH132" s="222"/>
      <c r="BI132" s="222"/>
      <c r="BJ132" s="221"/>
      <c r="BK132" s="222"/>
      <c r="BL132" s="221"/>
      <c r="BN132" s="159"/>
      <c r="BP132" s="110"/>
      <c r="BQ132" s="110"/>
      <c r="BR132" s="110"/>
      <c r="BS132" s="150"/>
      <c r="BT132" s="110"/>
      <c r="BU132" s="961"/>
      <c r="BW132" s="156"/>
      <c r="BX132" s="150"/>
      <c r="BY132" s="156"/>
      <c r="BZ132" s="150"/>
      <c r="CA132" s="156"/>
      <c r="CB132" s="150"/>
      <c r="CC132" s="57"/>
      <c r="CD132" s="222"/>
      <c r="CE132" s="222"/>
      <c r="CF132" s="222"/>
      <c r="CG132" s="222"/>
      <c r="CH132" s="221"/>
      <c r="CK132" s="57"/>
    </row>
    <row r="133" spans="2:91" ht="12.75" hidden="1" customHeight="1" outlineLevel="1" x14ac:dyDescent="0.2">
      <c r="B133" s="269" t="s">
        <v>204</v>
      </c>
      <c r="C133" s="107">
        <f t="shared" si="62"/>
        <v>1.6</v>
      </c>
      <c r="E133" s="1045"/>
      <c r="F133" s="863">
        <v>447</v>
      </c>
      <c r="G133" s="358" t="s">
        <v>207</v>
      </c>
      <c r="H133" s="863">
        <f>ROUND(F133/$C133,0)</f>
        <v>279</v>
      </c>
      <c r="I133" s="864" t="s">
        <v>207</v>
      </c>
      <c r="J133" s="865" t="str">
        <f>H133&amp;" x "&amp;F133</f>
        <v>279 x 447</v>
      </c>
      <c r="K133" s="358" t="s">
        <v>207</v>
      </c>
      <c r="L133" s="863">
        <f>F133+(2*P133)</f>
        <v>457</v>
      </c>
      <c r="M133" s="358" t="s">
        <v>207</v>
      </c>
      <c r="N133" s="863">
        <f>H133+P133+R133</f>
        <v>289</v>
      </c>
      <c r="O133" s="864" t="s">
        <v>207</v>
      </c>
      <c r="P133" s="863">
        <v>5</v>
      </c>
      <c r="Q133" s="864" t="s">
        <v>207</v>
      </c>
      <c r="R133" s="358">
        <v>5</v>
      </c>
      <c r="S133" s="358" t="s">
        <v>207</v>
      </c>
      <c r="T133" s="355">
        <f>ROUND(SQRT((F133^2)+(H133^2)),0)</f>
        <v>527</v>
      </c>
      <c r="U133" s="356" t="s">
        <v>207</v>
      </c>
      <c r="V133" s="130"/>
      <c r="W133" s="122"/>
      <c r="X133" s="130"/>
      <c r="Y133" s="122"/>
      <c r="Z133" s="338"/>
      <c r="AA133" s="130">
        <f>ROUND(F133/$B$2,1)</f>
        <v>176</v>
      </c>
      <c r="AB133" s="122" t="s">
        <v>208</v>
      </c>
      <c r="AC133" s="130">
        <f>ROUND(H133/$B$2,1)</f>
        <v>109.8</v>
      </c>
      <c r="AD133" s="122" t="s">
        <v>208</v>
      </c>
      <c r="AE133" s="131" t="str">
        <f>AC133&amp;" x "&amp;AA133</f>
        <v>109.8 x 176</v>
      </c>
      <c r="AF133" s="122" t="s">
        <v>208</v>
      </c>
      <c r="AG133" s="130">
        <f>ROUND(L133/$B$2,1)</f>
        <v>179.9</v>
      </c>
      <c r="AH133" s="122" t="s">
        <v>208</v>
      </c>
      <c r="AI133" s="110">
        <f>ROUND(N133/$B$2,1)</f>
        <v>113.8</v>
      </c>
      <c r="AJ133" s="122" t="s">
        <v>208</v>
      </c>
      <c r="AK133" s="130">
        <f>ROUND(P133/$B$2,1)</f>
        <v>2</v>
      </c>
      <c r="AL133" s="122" t="s">
        <v>208</v>
      </c>
      <c r="AM133" s="130">
        <f>ROUND(R133/$B$2,1)</f>
        <v>2</v>
      </c>
      <c r="AN133" s="122" t="s">
        <v>208</v>
      </c>
      <c r="AO133" s="130">
        <f>ROUND(SQRT((AA133^2)+(AC133^2)),0)</f>
        <v>207</v>
      </c>
      <c r="AP133" s="122" t="s">
        <v>208</v>
      </c>
      <c r="AQ133" s="355"/>
      <c r="AR133" s="356"/>
      <c r="AS133" s="355"/>
      <c r="AT133" s="356"/>
      <c r="AV133" s="961"/>
      <c r="AX133" s="138" t="s">
        <v>5980</v>
      </c>
      <c r="AY133" s="137">
        <f>IF(Index!$L$4="€",VLOOKUP(AX133,ERP!$A:$CL,5,0),IF(Index!$L$4="$",VLOOKUP(AX133,ERP!$A:$CL,7,0),IF(Index!$L$4="CHF",VLOOKUP(AX133,ERP!$A:$CL,9,0),IF(Index!$L$4="£",VLOOKUP(AX133,ERP!$A:$CL,11,0),""))))</f>
        <v>6286</v>
      </c>
      <c r="AZ133" s="138"/>
      <c r="BA133" s="137"/>
      <c r="BB133" s="156"/>
      <c r="BC133" s="150"/>
      <c r="BE133" s="222"/>
      <c r="BF133" s="228"/>
      <c r="BG133" s="222" t="s">
        <v>2669</v>
      </c>
      <c r="BH133" s="222"/>
      <c r="BI133" s="222"/>
      <c r="BJ133" s="221"/>
      <c r="BK133" s="222"/>
      <c r="BL133" s="221"/>
      <c r="BN133" s="159"/>
      <c r="BP133" s="110"/>
      <c r="BQ133" s="110"/>
      <c r="BR133" s="110"/>
      <c r="BS133" s="150"/>
      <c r="BT133" s="110"/>
      <c r="BU133" s="961"/>
      <c r="BW133" s="156"/>
      <c r="BX133" s="150"/>
      <c r="BY133" s="156"/>
      <c r="BZ133" s="150"/>
      <c r="CA133" s="156"/>
      <c r="CB133" s="150"/>
      <c r="CC133" s="57"/>
      <c r="CD133" s="222"/>
      <c r="CE133" s="222"/>
      <c r="CF133" s="222"/>
      <c r="CG133" s="222"/>
      <c r="CH133" s="221"/>
      <c r="CK133" s="57"/>
    </row>
    <row r="134" spans="2:91" ht="12.75" hidden="1" customHeight="1" outlineLevel="1" x14ac:dyDescent="0.2">
      <c r="B134" s="269" t="s">
        <v>204</v>
      </c>
      <c r="C134" s="107">
        <f t="shared" si="62"/>
        <v>1.6</v>
      </c>
      <c r="E134" s="1046"/>
      <c r="F134" s="570">
        <v>487.8</v>
      </c>
      <c r="G134" s="656" t="s">
        <v>207</v>
      </c>
      <c r="H134" s="570">
        <f>ROUND(F134/$C134,0)</f>
        <v>305</v>
      </c>
      <c r="I134" s="571" t="s">
        <v>207</v>
      </c>
      <c r="J134" s="657" t="str">
        <f>H134&amp;" x "&amp;F134</f>
        <v>305 x 487.8</v>
      </c>
      <c r="K134" s="656" t="s">
        <v>207</v>
      </c>
      <c r="L134" s="570">
        <f>F134+(2*P134)</f>
        <v>497.8</v>
      </c>
      <c r="M134" s="656" t="s">
        <v>207</v>
      </c>
      <c r="N134" s="570">
        <f>H134+P134+R134</f>
        <v>315</v>
      </c>
      <c r="O134" s="571" t="s">
        <v>207</v>
      </c>
      <c r="P134" s="570">
        <v>5</v>
      </c>
      <c r="Q134" s="571" t="s">
        <v>207</v>
      </c>
      <c r="R134" s="656">
        <v>5</v>
      </c>
      <c r="S134" s="656" t="s">
        <v>207</v>
      </c>
      <c r="T134" s="378">
        <f>ROUND(SQRT((F134^2)+(H134^2)),0)</f>
        <v>575</v>
      </c>
      <c r="U134" s="379" t="s">
        <v>207</v>
      </c>
      <c r="V134" s="185"/>
      <c r="W134" s="186"/>
      <c r="X134" s="185"/>
      <c r="Y134" s="186"/>
      <c r="Z134" s="308"/>
      <c r="AA134" s="185">
        <f>ROUND(F134/$B$2,1)</f>
        <v>192</v>
      </c>
      <c r="AB134" s="186" t="s">
        <v>208</v>
      </c>
      <c r="AC134" s="185">
        <f>ROUND(H134/$B$2,1)</f>
        <v>120.1</v>
      </c>
      <c r="AD134" s="186" t="s">
        <v>208</v>
      </c>
      <c r="AE134" s="189" t="str">
        <f>AC134&amp;" x "&amp;AA134</f>
        <v>120.1 x 192</v>
      </c>
      <c r="AF134" s="186" t="s">
        <v>208</v>
      </c>
      <c r="AG134" s="185">
        <f>ROUND(L134/$B$2,1)</f>
        <v>196</v>
      </c>
      <c r="AH134" s="186" t="s">
        <v>208</v>
      </c>
      <c r="AI134" s="187">
        <f>ROUND(N134/$B$2,1)</f>
        <v>124</v>
      </c>
      <c r="AJ134" s="186" t="s">
        <v>208</v>
      </c>
      <c r="AK134" s="185">
        <f>ROUND(P134/$B$2,1)</f>
        <v>2</v>
      </c>
      <c r="AL134" s="186" t="s">
        <v>208</v>
      </c>
      <c r="AM134" s="185">
        <f>ROUND(R134/$B$2,1)</f>
        <v>2</v>
      </c>
      <c r="AN134" s="186" t="s">
        <v>208</v>
      </c>
      <c r="AO134" s="185">
        <f>ROUND(SQRT((AA134^2)+(AC134^2)),0)</f>
        <v>226</v>
      </c>
      <c r="AP134" s="186" t="s">
        <v>208</v>
      </c>
      <c r="AQ134" s="378"/>
      <c r="AR134" s="379"/>
      <c r="AS134" s="378"/>
      <c r="AT134" s="379"/>
      <c r="AV134" s="965"/>
      <c r="AX134" s="190" t="s">
        <v>5981</v>
      </c>
      <c r="AY134" s="191">
        <f>IF(Index!$L$4="€",VLOOKUP(AX134,ERP!$A:$CL,5,0),IF(Index!$L$4="$",VLOOKUP(AX134,ERP!$A:$CL,7,0),IF(Index!$L$4="CHF",VLOOKUP(AX134,ERP!$A:$CL,9,0),IF(Index!$L$4="£",VLOOKUP(AX134,ERP!$A:$CL,11,0),""))))</f>
        <v>7828</v>
      </c>
      <c r="AZ134" s="190"/>
      <c r="BA134" s="191"/>
      <c r="BB134" s="156"/>
      <c r="BC134" s="150"/>
      <c r="BE134" s="222"/>
      <c r="BF134" s="901"/>
      <c r="BG134" s="225" t="s">
        <v>2671</v>
      </c>
      <c r="BH134" s="222"/>
      <c r="BI134" s="222"/>
      <c r="BJ134" s="221"/>
      <c r="BK134" s="222"/>
      <c r="BL134" s="221"/>
      <c r="BN134" s="159"/>
      <c r="BP134" s="110"/>
      <c r="BQ134" s="110"/>
      <c r="BR134" s="110"/>
      <c r="BS134" s="150"/>
      <c r="BT134" s="110"/>
      <c r="BU134" s="961"/>
      <c r="BW134" s="156"/>
      <c r="BX134" s="150"/>
      <c r="BY134" s="156"/>
      <c r="BZ134" s="150"/>
      <c r="CA134" s="156"/>
      <c r="CB134" s="150"/>
      <c r="CC134" s="57"/>
      <c r="CD134" s="222"/>
      <c r="CE134" s="222"/>
      <c r="CF134" s="225"/>
      <c r="CG134" s="222"/>
      <c r="CH134" s="221"/>
      <c r="CK134" s="57"/>
    </row>
    <row r="135" spans="2:91" ht="24" customHeight="1" collapsed="1" x14ac:dyDescent="0.25">
      <c r="Z135" s="102"/>
      <c r="BB135" s="148"/>
      <c r="BC135" s="102"/>
      <c r="BF135" s="222"/>
      <c r="BG135" s="222"/>
      <c r="BH135" s="222"/>
      <c r="BI135" s="222"/>
      <c r="BJ135" s="221"/>
      <c r="BK135" s="222"/>
      <c r="BL135" s="221"/>
      <c r="BN135" s="223"/>
      <c r="BP135" s="110"/>
      <c r="BQ135" s="110"/>
      <c r="BR135" s="110"/>
      <c r="BS135" s="110"/>
      <c r="BT135" s="110"/>
      <c r="CC135" s="57"/>
      <c r="CE135" s="222"/>
      <c r="CF135" s="222"/>
      <c r="CG135" s="222"/>
      <c r="CH135" s="221"/>
      <c r="CK135" s="57"/>
    </row>
    <row r="136" spans="2:91" ht="27.75" customHeight="1" x14ac:dyDescent="0.25">
      <c r="F136" s="962" t="s">
        <v>172</v>
      </c>
      <c r="G136" s="963"/>
      <c r="H136" s="963"/>
      <c r="I136" s="963"/>
      <c r="J136" s="963"/>
      <c r="K136" s="963"/>
      <c r="L136" s="963"/>
      <c r="M136" s="963"/>
      <c r="N136" s="963"/>
      <c r="O136" s="963"/>
      <c r="P136" s="963"/>
      <c r="Q136" s="963"/>
      <c r="R136" s="963"/>
      <c r="S136" s="963"/>
      <c r="T136" s="963"/>
      <c r="U136" s="963"/>
      <c r="V136" s="963"/>
      <c r="W136" s="963"/>
      <c r="X136" s="963"/>
      <c r="Y136" s="963"/>
      <c r="Z136" s="963"/>
      <c r="AA136" s="963"/>
      <c r="AB136" s="963"/>
      <c r="AC136" s="963"/>
      <c r="AD136" s="963"/>
      <c r="AE136" s="963"/>
      <c r="AF136" s="963"/>
      <c r="AG136" s="963"/>
      <c r="AH136" s="963"/>
      <c r="AI136" s="963"/>
      <c r="AJ136" s="963"/>
      <c r="AK136" s="963"/>
      <c r="AL136" s="963"/>
      <c r="AM136" s="963"/>
      <c r="AN136" s="963"/>
      <c r="AO136" s="963"/>
      <c r="AP136" s="963"/>
      <c r="AQ136" s="963"/>
      <c r="AR136" s="963"/>
      <c r="AS136" s="963"/>
      <c r="AT136" s="964"/>
      <c r="AU136" s="215"/>
      <c r="AV136" s="960" t="s">
        <v>229</v>
      </c>
      <c r="AX136" s="948" t="s">
        <v>230</v>
      </c>
      <c r="AY136" s="956"/>
      <c r="AZ136" s="948" t="s">
        <v>230</v>
      </c>
      <c r="BA136" s="949"/>
      <c r="BB136" s="1053"/>
      <c r="BC136" s="950"/>
      <c r="BE136" s="222"/>
      <c r="BF136" s="222"/>
      <c r="BG136" s="222"/>
      <c r="BH136" s="222"/>
      <c r="BI136" s="222"/>
      <c r="BJ136" s="221"/>
      <c r="BK136" s="222"/>
      <c r="BL136" s="221"/>
      <c r="BP136" s="110"/>
      <c r="BQ136" s="957" t="s">
        <v>2696</v>
      </c>
      <c r="BR136" s="958"/>
      <c r="BS136" s="959"/>
      <c r="BT136" s="110"/>
      <c r="BU136" s="960" t="s">
        <v>229</v>
      </c>
      <c r="BW136" s="948" t="s">
        <v>230</v>
      </c>
      <c r="BX136" s="956"/>
      <c r="BY136" s="948" t="s">
        <v>230</v>
      </c>
      <c r="BZ136" s="949"/>
      <c r="CA136" s="950"/>
      <c r="CB136" s="950"/>
      <c r="CC136" s="57"/>
      <c r="CD136" s="222"/>
      <c r="CE136" s="222"/>
      <c r="CF136" s="222"/>
      <c r="CG136" s="222"/>
      <c r="CH136" s="221"/>
      <c r="CK136" s="57"/>
    </row>
    <row r="137" spans="2:91" s="116" customFormat="1" ht="15" customHeight="1" x14ac:dyDescent="0.25">
      <c r="F137" s="1058"/>
      <c r="G137" s="1059"/>
      <c r="H137" s="1059"/>
      <c r="I137" s="1059"/>
      <c r="J137" s="1059"/>
      <c r="K137" s="1059"/>
      <c r="L137" s="1059"/>
      <c r="M137" s="1059"/>
      <c r="N137" s="1059"/>
      <c r="O137" s="1059"/>
      <c r="P137" s="1059"/>
      <c r="Q137" s="1059"/>
      <c r="R137" s="1059"/>
      <c r="S137" s="1059"/>
      <c r="T137" s="1059"/>
      <c r="U137" s="1059"/>
      <c r="V137" s="1059"/>
      <c r="W137" s="1059"/>
      <c r="X137" s="1059"/>
      <c r="Y137" s="1059"/>
      <c r="Z137" s="1059"/>
      <c r="AA137" s="1059"/>
      <c r="AB137" s="1059"/>
      <c r="AC137" s="1059"/>
      <c r="AD137" s="1059"/>
      <c r="AE137" s="1059"/>
      <c r="AF137" s="1059"/>
      <c r="AG137" s="1059"/>
      <c r="AH137" s="1059"/>
      <c r="AI137" s="1059"/>
      <c r="AJ137" s="1059"/>
      <c r="AK137" s="1059"/>
      <c r="AL137" s="1059"/>
      <c r="AM137" s="1059"/>
      <c r="AN137" s="1059"/>
      <c r="AO137" s="1059"/>
      <c r="AP137" s="1059"/>
      <c r="AQ137" s="1059"/>
      <c r="AR137" s="1059"/>
      <c r="AS137" s="1059"/>
      <c r="AT137" s="1060"/>
      <c r="AU137" s="230"/>
      <c r="AV137" s="961"/>
      <c r="AX137" s="954" t="s">
        <v>233</v>
      </c>
      <c r="AY137" s="955"/>
      <c r="AZ137" s="954" t="s">
        <v>2670</v>
      </c>
      <c r="BA137" s="955"/>
      <c r="BB137" s="769"/>
      <c r="BC137" s="806"/>
      <c r="BD137" s="57"/>
      <c r="BE137" s="222"/>
      <c r="BF137" s="222"/>
      <c r="BG137" s="222"/>
      <c r="BH137" s="222"/>
      <c r="BI137" s="222"/>
      <c r="BJ137" s="221"/>
      <c r="BK137" s="222"/>
      <c r="BL137" s="221"/>
      <c r="BM137" s="107"/>
      <c r="BN137" s="107"/>
      <c r="BO137" s="107"/>
      <c r="BP137" s="110"/>
      <c r="BQ137" s="118"/>
      <c r="BR137" s="119"/>
      <c r="BS137" s="120"/>
      <c r="BT137" s="110"/>
      <c r="BU137" s="961"/>
      <c r="BV137" s="107"/>
      <c r="BW137" s="954" t="s">
        <v>233</v>
      </c>
      <c r="BX137" s="955"/>
      <c r="BY137" s="954" t="s">
        <v>2670</v>
      </c>
      <c r="BZ137" s="955"/>
      <c r="CA137" s="769"/>
      <c r="CB137" s="806"/>
      <c r="CC137" s="57"/>
      <c r="CD137" s="222"/>
      <c r="CE137" s="222"/>
      <c r="CF137" s="222"/>
      <c r="CG137" s="222"/>
      <c r="CH137" s="221"/>
      <c r="CI137" s="107"/>
      <c r="CJ137" s="107"/>
      <c r="CK137" s="57"/>
      <c r="CL137" s="107"/>
      <c r="CM137" s="107"/>
    </row>
    <row r="138" spans="2:91" s="116" customFormat="1" ht="15.75" customHeight="1" x14ac:dyDescent="0.25">
      <c r="B138" s="116" t="s">
        <v>213</v>
      </c>
      <c r="F138" s="121" t="s">
        <v>206</v>
      </c>
      <c r="G138" s="122"/>
      <c r="H138" s="121" t="s">
        <v>211</v>
      </c>
      <c r="I138" s="122"/>
      <c r="J138" s="121" t="s">
        <v>216</v>
      </c>
      <c r="K138" s="122"/>
      <c r="L138" s="121" t="s">
        <v>205</v>
      </c>
      <c r="M138" s="122"/>
      <c r="N138" s="121" t="s">
        <v>214</v>
      </c>
      <c r="O138" s="122"/>
      <c r="P138" s="121" t="s">
        <v>209</v>
      </c>
      <c r="Q138" s="122"/>
      <c r="R138" s="121" t="s">
        <v>215</v>
      </c>
      <c r="S138" s="122"/>
      <c r="T138" s="121" t="s">
        <v>212</v>
      </c>
      <c r="U138" s="123"/>
      <c r="V138" s="971" t="s">
        <v>2674</v>
      </c>
      <c r="W138" s="972"/>
      <c r="X138" s="971" t="s">
        <v>2675</v>
      </c>
      <c r="Y138" s="972"/>
      <c r="Z138" s="110"/>
      <c r="AA138" s="121" t="s">
        <v>211</v>
      </c>
      <c r="AB138" s="122"/>
      <c r="AC138" s="121" t="s">
        <v>211</v>
      </c>
      <c r="AD138" s="122"/>
      <c r="AE138" s="121" t="s">
        <v>216</v>
      </c>
      <c r="AF138" s="122"/>
      <c r="AG138" s="121" t="s">
        <v>205</v>
      </c>
      <c r="AH138" s="122"/>
      <c r="AI138" s="121" t="s">
        <v>214</v>
      </c>
      <c r="AJ138" s="122"/>
      <c r="AK138" s="121" t="s">
        <v>209</v>
      </c>
      <c r="AL138" s="122"/>
      <c r="AM138" s="121" t="s">
        <v>215</v>
      </c>
      <c r="AN138" s="122"/>
      <c r="AO138" s="121" t="s">
        <v>212</v>
      </c>
      <c r="AP138" s="122"/>
      <c r="AQ138" s="971" t="s">
        <v>2674</v>
      </c>
      <c r="AR138" s="972"/>
      <c r="AS138" s="971" t="s">
        <v>2675</v>
      </c>
      <c r="AT138" s="972"/>
      <c r="AV138" s="961"/>
      <c r="AX138" s="762" t="s">
        <v>221</v>
      </c>
      <c r="AY138" s="780" t="s">
        <v>23</v>
      </c>
      <c r="AZ138" s="762" t="s">
        <v>221</v>
      </c>
      <c r="BA138" s="780" t="s">
        <v>23</v>
      </c>
      <c r="BB138" s="156"/>
      <c r="BC138" s="156"/>
      <c r="BD138" s="57"/>
      <c r="BE138" s="222"/>
      <c r="BF138" s="222"/>
      <c r="BG138" s="222"/>
      <c r="BH138" s="222"/>
      <c r="BI138" s="222"/>
      <c r="BJ138" s="221"/>
      <c r="BK138" s="222"/>
      <c r="BL138" s="221"/>
      <c r="BM138" s="107"/>
      <c r="BO138" s="107"/>
      <c r="BP138" s="110"/>
      <c r="BQ138" s="788" t="s">
        <v>1</v>
      </c>
      <c r="BR138" s="762" t="s">
        <v>221</v>
      </c>
      <c r="BS138" s="780" t="s">
        <v>23</v>
      </c>
      <c r="BT138" s="110"/>
      <c r="BU138" s="961"/>
      <c r="BV138" s="107"/>
      <c r="BW138" s="762" t="s">
        <v>221</v>
      </c>
      <c r="BX138" s="780" t="s">
        <v>23</v>
      </c>
      <c r="BY138" s="762" t="s">
        <v>221</v>
      </c>
      <c r="BZ138" s="780" t="s">
        <v>23</v>
      </c>
      <c r="CA138" s="156"/>
      <c r="CB138" s="156"/>
      <c r="CC138" s="57"/>
      <c r="CD138" s="222"/>
      <c r="CE138" s="222"/>
      <c r="CF138" s="222"/>
      <c r="CG138" s="222"/>
      <c r="CH138" s="221"/>
      <c r="CI138" s="107"/>
      <c r="CJ138" s="107"/>
      <c r="CK138" s="57"/>
      <c r="CL138" s="107"/>
      <c r="CM138" s="107"/>
    </row>
    <row r="139" spans="2:91" s="116" customFormat="1" ht="15.75" customHeight="1" x14ac:dyDescent="0.25">
      <c r="F139" s="121"/>
      <c r="G139" s="122"/>
      <c r="H139" s="131"/>
      <c r="I139" s="122"/>
      <c r="J139" s="121"/>
      <c r="K139" s="122"/>
      <c r="L139" s="131"/>
      <c r="M139" s="122"/>
      <c r="N139" s="121"/>
      <c r="O139" s="122"/>
      <c r="P139" s="121"/>
      <c r="Q139" s="122"/>
      <c r="R139" s="121"/>
      <c r="S139" s="122"/>
      <c r="T139" s="121"/>
      <c r="U139" s="123"/>
      <c r="V139" s="156"/>
      <c r="W139" s="761"/>
      <c r="X139" s="132"/>
      <c r="Y139" s="761"/>
      <c r="Z139" s="110"/>
      <c r="AA139" s="121"/>
      <c r="AB139" s="122"/>
      <c r="AC139" s="121"/>
      <c r="AD139" s="122"/>
      <c r="AE139" s="131"/>
      <c r="AF139" s="122"/>
      <c r="AG139" s="121"/>
      <c r="AH139" s="122"/>
      <c r="AI139" s="131"/>
      <c r="AJ139" s="122"/>
      <c r="AK139" s="121"/>
      <c r="AL139" s="122"/>
      <c r="AM139" s="121"/>
      <c r="AN139" s="122"/>
      <c r="AO139" s="121"/>
      <c r="AP139" s="122"/>
      <c r="AQ139" s="132"/>
      <c r="AR139" s="761"/>
      <c r="AS139" s="156"/>
      <c r="AT139" s="761"/>
      <c r="AV139" s="961"/>
      <c r="AX139" s="700"/>
      <c r="AY139" s="781" t="str">
        <f>Index!$L$4</f>
        <v>€</v>
      </c>
      <c r="AZ139" s="700"/>
      <c r="BA139" s="781" t="str">
        <f>Index!$L$4</f>
        <v>€</v>
      </c>
      <c r="BB139" s="156"/>
      <c r="BC139" s="156"/>
      <c r="BD139" s="57"/>
      <c r="BE139" s="222"/>
      <c r="BF139" s="222"/>
      <c r="BG139" s="222"/>
      <c r="BH139" s="222"/>
      <c r="BI139" s="222"/>
      <c r="BJ139" s="221"/>
      <c r="BK139" s="222"/>
      <c r="BL139" s="221"/>
      <c r="BM139" s="107"/>
      <c r="BO139" s="107"/>
      <c r="BP139" s="110"/>
      <c r="BQ139" s="701"/>
      <c r="BR139" s="700"/>
      <c r="BS139" s="781" t="str">
        <f>Index!$L$4</f>
        <v>€</v>
      </c>
      <c r="BT139" s="110"/>
      <c r="BU139" s="961"/>
      <c r="BV139" s="107"/>
      <c r="BW139" s="700"/>
      <c r="BX139" s="781" t="str">
        <f>Index!$L$4</f>
        <v>€</v>
      </c>
      <c r="BY139" s="700"/>
      <c r="BZ139" s="781" t="str">
        <f>Index!$L$4</f>
        <v>€</v>
      </c>
      <c r="CA139" s="156"/>
      <c r="CB139" s="156"/>
      <c r="CC139" s="57"/>
      <c r="CD139" s="222"/>
      <c r="CE139" s="222"/>
      <c r="CF139" s="222"/>
      <c r="CG139" s="222"/>
      <c r="CH139" s="221"/>
      <c r="CI139" s="107"/>
      <c r="CJ139" s="107"/>
      <c r="CK139" s="57"/>
      <c r="CL139" s="107"/>
      <c r="CM139" s="107"/>
    </row>
    <row r="140" spans="2:91" ht="15" customHeight="1" x14ac:dyDescent="0.25">
      <c r="B140" s="269" t="s">
        <v>210</v>
      </c>
      <c r="C140" s="702">
        <f>16/9</f>
        <v>1.7777777777777777</v>
      </c>
      <c r="F140" s="165">
        <v>190</v>
      </c>
      <c r="G140" s="197" t="s">
        <v>207</v>
      </c>
      <c r="H140" s="170">
        <f t="shared" ref="H140:H150" si="63">ROUND(F140/$C140,0)</f>
        <v>107</v>
      </c>
      <c r="I140" s="197" t="s">
        <v>207</v>
      </c>
      <c r="J140" s="694" t="str">
        <f t="shared" ref="J140:J150" si="64">H140&amp;" x "&amp;F140</f>
        <v>107 x 190</v>
      </c>
      <c r="K140" s="197" t="s">
        <v>207</v>
      </c>
      <c r="L140" s="216">
        <f t="shared" ref="L140:L150" si="65">F140+(2*P140)</f>
        <v>200</v>
      </c>
      <c r="M140" s="197" t="s">
        <v>207</v>
      </c>
      <c r="N140" s="196">
        <f t="shared" ref="N140:N150" si="66">H140+P140+R140</f>
        <v>142</v>
      </c>
      <c r="O140" s="197" t="s">
        <v>207</v>
      </c>
      <c r="P140" s="196">
        <v>5</v>
      </c>
      <c r="Q140" s="197" t="s">
        <v>207</v>
      </c>
      <c r="R140" s="165">
        <v>30</v>
      </c>
      <c r="S140" s="166" t="s">
        <v>207</v>
      </c>
      <c r="T140" s="165">
        <f t="shared" ref="T140:T150" si="67">ROUND(SQRT((F140^2)+(H140^2)),0)</f>
        <v>218</v>
      </c>
      <c r="U140" s="166" t="s">
        <v>207</v>
      </c>
      <c r="V140" s="167">
        <f>X140+30</f>
        <v>2178</v>
      </c>
      <c r="W140" s="166" t="s">
        <v>2676</v>
      </c>
      <c r="X140" s="165">
        <f>(F140*10)+248</f>
        <v>2148</v>
      </c>
      <c r="Y140" s="166" t="s">
        <v>2676</v>
      </c>
      <c r="AA140" s="196">
        <f t="shared" ref="AA140:AA150" si="68">ROUND(F140/$B$2,1)</f>
        <v>74.8</v>
      </c>
      <c r="AB140" s="197" t="s">
        <v>208</v>
      </c>
      <c r="AC140" s="196">
        <f t="shared" ref="AC140:AC150" si="69">ROUND(H140/$B$2,1)</f>
        <v>42.1</v>
      </c>
      <c r="AD140" s="197" t="s">
        <v>208</v>
      </c>
      <c r="AE140" s="170" t="str">
        <f>AC140&amp;" x "&amp;AA140</f>
        <v>42.1 x 74.8</v>
      </c>
      <c r="AF140" s="197" t="s">
        <v>208</v>
      </c>
      <c r="AG140" s="196">
        <f t="shared" ref="AG140:AG150" si="70">ROUND(L140/$B$2,1)</f>
        <v>78.7</v>
      </c>
      <c r="AH140" s="197" t="s">
        <v>208</v>
      </c>
      <c r="AI140" s="216">
        <f t="shared" ref="AI140:AI150" si="71">ROUND(N140/$B$2,1)</f>
        <v>55.9</v>
      </c>
      <c r="AJ140" s="197" t="s">
        <v>208</v>
      </c>
      <c r="AK140" s="196">
        <f t="shared" ref="AK140:AK150" si="72">ROUND(P140/$B$2,1)</f>
        <v>2</v>
      </c>
      <c r="AL140" s="197" t="s">
        <v>208</v>
      </c>
      <c r="AM140" s="196">
        <f t="shared" ref="AM140:AM150" si="73">ROUND(R140/$B$2,1)</f>
        <v>11.8</v>
      </c>
      <c r="AN140" s="197" t="s">
        <v>208</v>
      </c>
      <c r="AO140" s="165">
        <f>ROUND(SQRT((AA140^2)+(AC140^2)),0)</f>
        <v>86</v>
      </c>
      <c r="AP140" s="166" t="s">
        <v>208</v>
      </c>
      <c r="AQ140" s="165">
        <f t="shared" ref="AQ140:AQ150" si="74">ROUND((V140/10)/$B$2,1)</f>
        <v>85.7</v>
      </c>
      <c r="AR140" s="166" t="s">
        <v>208</v>
      </c>
      <c r="AS140" s="167">
        <f t="shared" ref="AS140:AS150" si="75">ROUND((X140/10)/$B$2,1)</f>
        <v>84.6</v>
      </c>
      <c r="AT140" s="166" t="s">
        <v>208</v>
      </c>
      <c r="AV140" s="961"/>
      <c r="AX140" s="171">
        <v>10104763</v>
      </c>
      <c r="AY140" s="172">
        <f>IF(Index!$L$4="€",VLOOKUP(AX140,ERP!$A:$CL,5,0),IF(Index!$L$4="$",VLOOKUP(AX140,ERP!$A:$CL,7,0),IF(Index!$L$4="CHF",VLOOKUP(AX140,ERP!$A:$CL,9,0),IF(Index!$L$4="£",VLOOKUP(AX140,ERP!$A:$CL,11,0),""))))</f>
        <v>1612</v>
      </c>
      <c r="AZ140" s="171">
        <v>10144763</v>
      </c>
      <c r="BA140" s="172">
        <f>IF(Index!$L$4="€",VLOOKUP(AZ140,ERP!$A:$CL,5,0),IF(Index!$L$4="$",VLOOKUP(AZ140,ERP!$A:$CL,7,0),IF(Index!$L$4="CHF",VLOOKUP(AZ140,ERP!$A:$CL,9,0),IF(Index!$L$4="£",VLOOKUP(AZ140,ERP!$A:$CL,11,0),""))))</f>
        <v>1612</v>
      </c>
      <c r="BB140" s="156"/>
      <c r="BC140" s="150"/>
      <c r="BE140" s="222"/>
      <c r="BF140" s="128"/>
      <c r="BG140" s="222"/>
      <c r="BH140" s="222"/>
      <c r="BI140" s="222"/>
      <c r="BJ140" s="221"/>
      <c r="BK140" s="222"/>
      <c r="BL140" s="221"/>
      <c r="BP140" s="110"/>
      <c r="BQ140" s="256" t="s">
        <v>173</v>
      </c>
      <c r="BR140" s="244">
        <v>10800182</v>
      </c>
      <c r="BS140" s="237">
        <f>IF(Index!$L$4="€",VLOOKUP(BR140,ERP!$A:$CL,5,0),IF(Index!$L$4="$",VLOOKUP(BR140,ERP!$A:$CL,7,0),IF(Index!$L$4="CHF",VLOOKUP(BR140,ERP!$A:$CL,9,0),IF(Index!$L$4="£",VLOOKUP(BR140,ERP!$A:$CL,11,0),""))))</f>
        <v>515</v>
      </c>
      <c r="BT140" s="110"/>
      <c r="BU140" s="961"/>
      <c r="BW140" s="171">
        <v>10106763</v>
      </c>
      <c r="BX140" s="172">
        <f>IF(Index!$L$4="€",VLOOKUP(BW140,ERP!$A:$CL,5,0),IF(Index!$L$4="$",VLOOKUP(BW140,ERP!$A:$CL,7,0),IF(Index!$L$4="CHF",VLOOKUP(BW140,ERP!$A:$CL,9,0),IF(Index!$L$4="£",VLOOKUP(BW140,ERP!$A:$CL,11,0),""))))</f>
        <v>1171</v>
      </c>
      <c r="BY140" s="171">
        <v>10146763</v>
      </c>
      <c r="BZ140" s="172">
        <f>IF(Index!$L$4="€",VLOOKUP(BY140,ERP!$A:$CL,5,0),IF(Index!$L$4="$",VLOOKUP(BY140,ERP!$A:$CL,7,0),IF(Index!$L$4="CHF",VLOOKUP(BY140,ERP!$A:$CL,9,0),IF(Index!$L$4="£",VLOOKUP(BY140,ERP!$A:$CL,11,0),""))))</f>
        <v>1171</v>
      </c>
      <c r="CA140" s="156"/>
      <c r="CB140" s="150"/>
      <c r="CC140" s="57"/>
      <c r="CD140" s="222"/>
      <c r="CE140" s="128"/>
      <c r="CF140" s="222"/>
      <c r="CG140" s="222"/>
      <c r="CH140" s="221"/>
      <c r="CK140" s="57"/>
    </row>
    <row r="141" spans="2:91" ht="12.75" customHeight="1" x14ac:dyDescent="0.25">
      <c r="B141" s="269" t="s">
        <v>210</v>
      </c>
      <c r="C141" s="702">
        <f t="shared" ref="C141:C150" si="76">16/9</f>
        <v>1.7777777777777777</v>
      </c>
      <c r="F141" s="136">
        <v>210</v>
      </c>
      <c r="G141" s="151" t="s">
        <v>207</v>
      </c>
      <c r="H141" s="131">
        <f t="shared" si="63"/>
        <v>118</v>
      </c>
      <c r="I141" s="151" t="s">
        <v>207</v>
      </c>
      <c r="J141" s="695" t="str">
        <f t="shared" si="64"/>
        <v>118 x 210</v>
      </c>
      <c r="K141" s="151" t="s">
        <v>207</v>
      </c>
      <c r="L141" s="107">
        <f t="shared" si="65"/>
        <v>220</v>
      </c>
      <c r="M141" s="151" t="s">
        <v>207</v>
      </c>
      <c r="N141" s="153">
        <f t="shared" si="66"/>
        <v>153</v>
      </c>
      <c r="O141" s="151" t="s">
        <v>207</v>
      </c>
      <c r="P141" s="153">
        <v>5</v>
      </c>
      <c r="Q141" s="151" t="s">
        <v>207</v>
      </c>
      <c r="R141" s="130">
        <v>30</v>
      </c>
      <c r="S141" s="122" t="s">
        <v>207</v>
      </c>
      <c r="T141" s="130">
        <f t="shared" si="67"/>
        <v>241</v>
      </c>
      <c r="U141" s="122" t="s">
        <v>207</v>
      </c>
      <c r="V141" s="110">
        <f t="shared" ref="V141:V150" si="77">X141+30</f>
        <v>2378</v>
      </c>
      <c r="W141" s="122" t="s">
        <v>2676</v>
      </c>
      <c r="X141" s="130">
        <f t="shared" ref="X141:X150" si="78">(F141*10)+248</f>
        <v>2348</v>
      </c>
      <c r="Y141" s="122" t="s">
        <v>2676</v>
      </c>
      <c r="AA141" s="153">
        <f t="shared" si="68"/>
        <v>82.7</v>
      </c>
      <c r="AB141" s="151" t="s">
        <v>208</v>
      </c>
      <c r="AC141" s="153">
        <f t="shared" si="69"/>
        <v>46.5</v>
      </c>
      <c r="AD141" s="151" t="s">
        <v>208</v>
      </c>
      <c r="AE141" s="131" t="str">
        <f t="shared" ref="AE141:AE150" si="79">AC141&amp;" x "&amp;AA141</f>
        <v>46.5 x 82.7</v>
      </c>
      <c r="AF141" s="151" t="s">
        <v>208</v>
      </c>
      <c r="AG141" s="153">
        <f t="shared" si="70"/>
        <v>86.6</v>
      </c>
      <c r="AH141" s="151" t="s">
        <v>208</v>
      </c>
      <c r="AI141" s="107">
        <f t="shared" si="71"/>
        <v>60.2</v>
      </c>
      <c r="AJ141" s="151" t="s">
        <v>208</v>
      </c>
      <c r="AK141" s="153">
        <f t="shared" si="72"/>
        <v>2</v>
      </c>
      <c r="AL141" s="151" t="s">
        <v>208</v>
      </c>
      <c r="AM141" s="153">
        <f t="shared" si="73"/>
        <v>11.8</v>
      </c>
      <c r="AN141" s="151" t="s">
        <v>208</v>
      </c>
      <c r="AO141" s="130">
        <f t="shared" ref="AO141:AO150" si="80">ROUND(SQRT((AA141^2)+(AC141^2)),0)</f>
        <v>95</v>
      </c>
      <c r="AP141" s="122" t="s">
        <v>208</v>
      </c>
      <c r="AQ141" s="130">
        <f t="shared" si="74"/>
        <v>93.6</v>
      </c>
      <c r="AR141" s="122" t="s">
        <v>208</v>
      </c>
      <c r="AS141" s="110">
        <f t="shared" si="75"/>
        <v>92.4</v>
      </c>
      <c r="AT141" s="122" t="s">
        <v>208</v>
      </c>
      <c r="AV141" s="961"/>
      <c r="AX141" s="138">
        <v>10104764</v>
      </c>
      <c r="AY141" s="126">
        <f>IF(Index!$L$4="€",VLOOKUP(AX141,ERP!$A:$CL,5,0),IF(Index!$L$4="$",VLOOKUP(AX141,ERP!$A:$CL,7,0),IF(Index!$L$4="CHF",VLOOKUP(AX141,ERP!$A:$CL,9,0),IF(Index!$L$4="£",VLOOKUP(AX141,ERP!$A:$CL,11,0),""))))</f>
        <v>1747</v>
      </c>
      <c r="AZ141" s="138">
        <v>10144764</v>
      </c>
      <c r="BA141" s="126">
        <f>IF(Index!$L$4="€",VLOOKUP(AZ141,ERP!$A:$CL,5,0),IF(Index!$L$4="$",VLOOKUP(AZ141,ERP!$A:$CL,7,0),IF(Index!$L$4="CHF",VLOOKUP(AZ141,ERP!$A:$CL,9,0),IF(Index!$L$4="£",VLOOKUP(AZ141,ERP!$A:$CL,11,0),""))))</f>
        <v>1747</v>
      </c>
      <c r="BB141" s="156"/>
      <c r="BC141" s="150"/>
      <c r="BE141" s="222"/>
      <c r="BF141" s="228"/>
      <c r="BG141" s="225"/>
      <c r="BH141" s="222"/>
      <c r="BI141" s="222"/>
      <c r="BJ141" s="221"/>
      <c r="BK141" s="222"/>
      <c r="BL141" s="221"/>
      <c r="BP141" s="110"/>
      <c r="BQ141" s="135" t="s">
        <v>174</v>
      </c>
      <c r="BR141" s="136">
        <v>10800183</v>
      </c>
      <c r="BS141" s="137">
        <f>IF(Index!$L$4="€",VLOOKUP(BR141,ERP!$A:$CL,5,0),IF(Index!$L$4="$",VLOOKUP(BR141,ERP!$A:$CL,7,0),IF(Index!$L$4="CHF",VLOOKUP(BR141,ERP!$A:$CL,9,0),IF(Index!$L$4="£",VLOOKUP(BR141,ERP!$A:$CL,11,0),""))))</f>
        <v>515</v>
      </c>
      <c r="BT141" s="110"/>
      <c r="BU141" s="961"/>
      <c r="BW141" s="138">
        <v>10106764</v>
      </c>
      <c r="BX141" s="126">
        <f>IF(Index!$L$4="€",VLOOKUP(BW141,ERP!$A:$CL,5,0),IF(Index!$L$4="$",VLOOKUP(BW141,ERP!$A:$CL,7,0),IF(Index!$L$4="CHF",VLOOKUP(BW141,ERP!$A:$CL,9,0),IF(Index!$L$4="£",VLOOKUP(BW141,ERP!$A:$CL,11,0),""))))</f>
        <v>1307</v>
      </c>
      <c r="BY141" s="138">
        <v>10146764</v>
      </c>
      <c r="BZ141" s="126">
        <f>IF(Index!$L$4="€",VLOOKUP(BY141,ERP!$A:$CL,5,0),IF(Index!$L$4="$",VLOOKUP(BY141,ERP!$A:$CL,7,0),IF(Index!$L$4="CHF",VLOOKUP(BY141,ERP!$A:$CL,9,0),IF(Index!$L$4="£",VLOOKUP(BY141,ERP!$A:$CL,11,0),""))))</f>
        <v>1307</v>
      </c>
      <c r="CA141" s="156"/>
      <c r="CB141" s="150"/>
      <c r="CC141" s="57"/>
      <c r="CD141" s="222"/>
      <c r="CE141" s="228"/>
      <c r="CF141" s="225"/>
      <c r="CG141" s="222"/>
      <c r="CH141" s="221"/>
      <c r="CK141" s="57"/>
    </row>
    <row r="142" spans="2:91" ht="12.75" customHeight="1" x14ac:dyDescent="0.25">
      <c r="B142" s="269" t="s">
        <v>210</v>
      </c>
      <c r="C142" s="702">
        <f t="shared" si="76"/>
        <v>1.7777777777777777</v>
      </c>
      <c r="F142" s="178">
        <v>230</v>
      </c>
      <c r="G142" s="175" t="s">
        <v>207</v>
      </c>
      <c r="H142" s="181">
        <f t="shared" si="63"/>
        <v>129</v>
      </c>
      <c r="I142" s="175" t="s">
        <v>207</v>
      </c>
      <c r="J142" s="696" t="str">
        <f t="shared" si="64"/>
        <v>129 x 230</v>
      </c>
      <c r="K142" s="175" t="s">
        <v>207</v>
      </c>
      <c r="L142" s="217">
        <f t="shared" si="65"/>
        <v>240</v>
      </c>
      <c r="M142" s="175" t="s">
        <v>207</v>
      </c>
      <c r="N142" s="174">
        <f t="shared" si="66"/>
        <v>164</v>
      </c>
      <c r="O142" s="175" t="s">
        <v>207</v>
      </c>
      <c r="P142" s="174">
        <v>5</v>
      </c>
      <c r="Q142" s="175" t="s">
        <v>207</v>
      </c>
      <c r="R142" s="178">
        <v>30</v>
      </c>
      <c r="S142" s="179" t="s">
        <v>207</v>
      </c>
      <c r="T142" s="178">
        <f t="shared" si="67"/>
        <v>264</v>
      </c>
      <c r="U142" s="179" t="s">
        <v>207</v>
      </c>
      <c r="V142" s="169">
        <f t="shared" si="77"/>
        <v>2578</v>
      </c>
      <c r="W142" s="179" t="s">
        <v>2676</v>
      </c>
      <c r="X142" s="178">
        <f t="shared" si="78"/>
        <v>2548</v>
      </c>
      <c r="Y142" s="179" t="s">
        <v>2676</v>
      </c>
      <c r="AA142" s="174">
        <f t="shared" si="68"/>
        <v>90.6</v>
      </c>
      <c r="AB142" s="175" t="s">
        <v>208</v>
      </c>
      <c r="AC142" s="174">
        <f t="shared" si="69"/>
        <v>50.8</v>
      </c>
      <c r="AD142" s="175" t="s">
        <v>208</v>
      </c>
      <c r="AE142" s="181" t="str">
        <f t="shared" si="79"/>
        <v>50.8 x 90.6</v>
      </c>
      <c r="AF142" s="175" t="s">
        <v>208</v>
      </c>
      <c r="AG142" s="174">
        <f t="shared" si="70"/>
        <v>94.5</v>
      </c>
      <c r="AH142" s="175" t="s">
        <v>208</v>
      </c>
      <c r="AI142" s="217">
        <f t="shared" si="71"/>
        <v>64.599999999999994</v>
      </c>
      <c r="AJ142" s="175" t="s">
        <v>208</v>
      </c>
      <c r="AK142" s="174">
        <f t="shared" si="72"/>
        <v>2</v>
      </c>
      <c r="AL142" s="175" t="s">
        <v>208</v>
      </c>
      <c r="AM142" s="174">
        <f t="shared" si="73"/>
        <v>11.8</v>
      </c>
      <c r="AN142" s="175" t="s">
        <v>208</v>
      </c>
      <c r="AO142" s="178">
        <f t="shared" si="80"/>
        <v>104</v>
      </c>
      <c r="AP142" s="179" t="s">
        <v>208</v>
      </c>
      <c r="AQ142" s="178">
        <f t="shared" si="74"/>
        <v>101.5</v>
      </c>
      <c r="AR142" s="179" t="s">
        <v>208</v>
      </c>
      <c r="AS142" s="169">
        <f t="shared" si="75"/>
        <v>100.3</v>
      </c>
      <c r="AT142" s="179" t="s">
        <v>208</v>
      </c>
      <c r="AV142" s="961"/>
      <c r="AX142" s="182">
        <v>10104765</v>
      </c>
      <c r="AY142" s="173">
        <f>IF(Index!$L$4="€",VLOOKUP(AX142,ERP!$A:$CL,5,0),IF(Index!$L$4="$",VLOOKUP(AX142,ERP!$A:$CL,7,0),IF(Index!$L$4="CHF",VLOOKUP(AX142,ERP!$A:$CL,9,0),IF(Index!$L$4="£",VLOOKUP(AX142,ERP!$A:$CL,11,0),""))))</f>
        <v>1909</v>
      </c>
      <c r="AZ142" s="182">
        <v>10144765</v>
      </c>
      <c r="BA142" s="173">
        <f>IF(Index!$L$4="€",VLOOKUP(AZ142,ERP!$A:$CL,5,0),IF(Index!$L$4="$",VLOOKUP(AZ142,ERP!$A:$CL,7,0),IF(Index!$L$4="CHF",VLOOKUP(AZ142,ERP!$A:$CL,9,0),IF(Index!$L$4="£",VLOOKUP(AZ142,ERP!$A:$CL,11,0),""))))</f>
        <v>1909</v>
      </c>
      <c r="BB142" s="156"/>
      <c r="BC142" s="150"/>
      <c r="BE142" s="222"/>
      <c r="BF142" s="228"/>
      <c r="BG142" s="225"/>
      <c r="BH142" s="222"/>
      <c r="BI142" s="222"/>
      <c r="BJ142" s="221"/>
      <c r="BK142" s="222"/>
      <c r="BL142" s="221"/>
      <c r="BP142" s="110"/>
      <c r="BQ142" s="257" t="s">
        <v>175</v>
      </c>
      <c r="BR142" s="248">
        <v>10800184</v>
      </c>
      <c r="BS142" s="236">
        <f>IF(Index!$L$4="€",VLOOKUP(BR142,ERP!$A:$CL,5,0),IF(Index!$L$4="$",VLOOKUP(BR142,ERP!$A:$CL,7,0),IF(Index!$L$4="CHF",VLOOKUP(BR142,ERP!$A:$CL,9,0),IF(Index!$L$4="£",VLOOKUP(BR142,ERP!$A:$CL,11,0),""))))</f>
        <v>515</v>
      </c>
      <c r="BT142" s="110"/>
      <c r="BU142" s="961"/>
      <c r="BW142" s="182">
        <v>10106765</v>
      </c>
      <c r="BX142" s="173">
        <f>IF(Index!$L$4="€",VLOOKUP(BW142,ERP!$A:$CL,5,0),IF(Index!$L$4="$",VLOOKUP(BW142,ERP!$A:$CL,7,0),IF(Index!$L$4="CHF",VLOOKUP(BW142,ERP!$A:$CL,9,0),IF(Index!$L$4="£",VLOOKUP(BW142,ERP!$A:$CL,11,0),""))))</f>
        <v>1470</v>
      </c>
      <c r="BY142" s="182">
        <v>10146765</v>
      </c>
      <c r="BZ142" s="173">
        <f>IF(Index!$L$4="€",VLOOKUP(BY142,ERP!$A:$CL,5,0),IF(Index!$L$4="$",VLOOKUP(BY142,ERP!$A:$CL,7,0),IF(Index!$L$4="CHF",VLOOKUP(BY142,ERP!$A:$CL,9,0),IF(Index!$L$4="£",VLOOKUP(BY142,ERP!$A:$CL,11,0),""))))</f>
        <v>1470</v>
      </c>
      <c r="CA142" s="156"/>
      <c r="CB142" s="150"/>
      <c r="CC142" s="57"/>
      <c r="CD142" s="222"/>
      <c r="CE142" s="228"/>
      <c r="CF142" s="225"/>
      <c r="CG142" s="222"/>
      <c r="CH142" s="221"/>
      <c r="CK142" s="57"/>
    </row>
    <row r="143" spans="2:91" ht="12.75" customHeight="1" x14ac:dyDescent="0.25">
      <c r="B143" s="269" t="s">
        <v>210</v>
      </c>
      <c r="C143" s="702">
        <f t="shared" si="76"/>
        <v>1.7777777777777777</v>
      </c>
      <c r="F143" s="136">
        <v>250</v>
      </c>
      <c r="G143" s="151" t="s">
        <v>207</v>
      </c>
      <c r="H143" s="131">
        <f t="shared" si="63"/>
        <v>141</v>
      </c>
      <c r="I143" s="151" t="s">
        <v>207</v>
      </c>
      <c r="J143" s="695" t="str">
        <f t="shared" si="64"/>
        <v>141 x 250</v>
      </c>
      <c r="K143" s="151" t="s">
        <v>207</v>
      </c>
      <c r="L143" s="107">
        <f t="shared" si="65"/>
        <v>260</v>
      </c>
      <c r="M143" s="151" t="s">
        <v>207</v>
      </c>
      <c r="N143" s="153">
        <f t="shared" si="66"/>
        <v>176</v>
      </c>
      <c r="O143" s="151" t="s">
        <v>207</v>
      </c>
      <c r="P143" s="153">
        <v>5</v>
      </c>
      <c r="Q143" s="151" t="s">
        <v>207</v>
      </c>
      <c r="R143" s="130">
        <v>30</v>
      </c>
      <c r="S143" s="122" t="s">
        <v>207</v>
      </c>
      <c r="T143" s="130">
        <f t="shared" si="67"/>
        <v>287</v>
      </c>
      <c r="U143" s="122" t="s">
        <v>207</v>
      </c>
      <c r="V143" s="110">
        <f t="shared" si="77"/>
        <v>2778</v>
      </c>
      <c r="W143" s="122" t="s">
        <v>2676</v>
      </c>
      <c r="X143" s="130">
        <f t="shared" si="78"/>
        <v>2748</v>
      </c>
      <c r="Y143" s="122" t="s">
        <v>2676</v>
      </c>
      <c r="AA143" s="153">
        <f t="shared" si="68"/>
        <v>98.4</v>
      </c>
      <c r="AB143" s="151" t="s">
        <v>208</v>
      </c>
      <c r="AC143" s="153">
        <f t="shared" si="69"/>
        <v>55.5</v>
      </c>
      <c r="AD143" s="151" t="s">
        <v>208</v>
      </c>
      <c r="AE143" s="131" t="str">
        <f t="shared" si="79"/>
        <v>55.5 x 98.4</v>
      </c>
      <c r="AF143" s="151" t="s">
        <v>208</v>
      </c>
      <c r="AG143" s="153">
        <f t="shared" si="70"/>
        <v>102.4</v>
      </c>
      <c r="AH143" s="151" t="s">
        <v>208</v>
      </c>
      <c r="AI143" s="107">
        <f t="shared" si="71"/>
        <v>69.3</v>
      </c>
      <c r="AJ143" s="151" t="s">
        <v>208</v>
      </c>
      <c r="AK143" s="153">
        <f t="shared" si="72"/>
        <v>2</v>
      </c>
      <c r="AL143" s="151" t="s">
        <v>208</v>
      </c>
      <c r="AM143" s="153">
        <f t="shared" si="73"/>
        <v>11.8</v>
      </c>
      <c r="AN143" s="151" t="s">
        <v>208</v>
      </c>
      <c r="AO143" s="130">
        <f t="shared" si="80"/>
        <v>113</v>
      </c>
      <c r="AP143" s="122" t="s">
        <v>208</v>
      </c>
      <c r="AQ143" s="130">
        <f t="shared" si="74"/>
        <v>109.4</v>
      </c>
      <c r="AR143" s="122" t="s">
        <v>208</v>
      </c>
      <c r="AS143" s="110">
        <f t="shared" si="75"/>
        <v>108.2</v>
      </c>
      <c r="AT143" s="122" t="s">
        <v>208</v>
      </c>
      <c r="AV143" s="961"/>
      <c r="AX143" s="138">
        <v>10104766</v>
      </c>
      <c r="AY143" s="126">
        <f>IF(Index!$L$4="€",VLOOKUP(AX143,ERP!$A:$CL,5,0),IF(Index!$L$4="$",VLOOKUP(AX143,ERP!$A:$CL,7,0),IF(Index!$L$4="CHF",VLOOKUP(AX143,ERP!$A:$CL,9,0),IF(Index!$L$4="£",VLOOKUP(AX143,ERP!$A:$CL,11,0),""))))</f>
        <v>2095</v>
      </c>
      <c r="AZ143" s="138">
        <v>10144766</v>
      </c>
      <c r="BA143" s="126">
        <f>IF(Index!$L$4="€",VLOOKUP(AZ143,ERP!$A:$CL,5,0),IF(Index!$L$4="$",VLOOKUP(AZ143,ERP!$A:$CL,7,0),IF(Index!$L$4="CHF",VLOOKUP(AZ143,ERP!$A:$CL,9,0),IF(Index!$L$4="£",VLOOKUP(AZ143,ERP!$A:$CL,11,0),""))))</f>
        <v>2095</v>
      </c>
      <c r="BB143" s="156"/>
      <c r="BC143" s="150"/>
      <c r="BE143" s="222"/>
      <c r="BF143" s="229"/>
      <c r="BG143" s="222" t="s">
        <v>2669</v>
      </c>
      <c r="BH143" s="222"/>
      <c r="BI143" s="222"/>
      <c r="BJ143" s="221"/>
      <c r="BK143" s="222"/>
      <c r="BL143" s="221"/>
      <c r="BP143" s="110"/>
      <c r="BQ143" s="135" t="s">
        <v>176</v>
      </c>
      <c r="BR143" s="136">
        <v>10800185</v>
      </c>
      <c r="BS143" s="137">
        <f>IF(Index!$L$4="€",VLOOKUP(BR143,ERP!$A:$CL,5,0),IF(Index!$L$4="$",VLOOKUP(BR143,ERP!$A:$CL,7,0),IF(Index!$L$4="CHF",VLOOKUP(BR143,ERP!$A:$CL,9,0),IF(Index!$L$4="£",VLOOKUP(BR143,ERP!$A:$CL,11,0),""))))</f>
        <v>515</v>
      </c>
      <c r="BT143" s="110"/>
      <c r="BU143" s="961"/>
      <c r="BW143" s="138">
        <v>10106766</v>
      </c>
      <c r="BX143" s="126">
        <f>IF(Index!$L$4="€",VLOOKUP(BW143,ERP!$A:$CL,5,0),IF(Index!$L$4="$",VLOOKUP(BW143,ERP!$A:$CL,7,0),IF(Index!$L$4="CHF",VLOOKUP(BW143,ERP!$A:$CL,9,0),IF(Index!$L$4="£",VLOOKUP(BW143,ERP!$A:$CL,11,0),""))))</f>
        <v>1655</v>
      </c>
      <c r="BY143" s="138">
        <v>10146766</v>
      </c>
      <c r="BZ143" s="126">
        <f>IF(Index!$L$4="€",VLOOKUP(BY143,ERP!$A:$CL,5,0),IF(Index!$L$4="$",VLOOKUP(BY143,ERP!$A:$CL,7,0),IF(Index!$L$4="CHF",VLOOKUP(BY143,ERP!$A:$CL,9,0),IF(Index!$L$4="£",VLOOKUP(BY143,ERP!$A:$CL,11,0),""))))</f>
        <v>1655</v>
      </c>
      <c r="CA143" s="156"/>
      <c r="CB143" s="150"/>
      <c r="CC143" s="57"/>
      <c r="CD143" s="222"/>
      <c r="CE143" s="229"/>
      <c r="CF143" s="222" t="s">
        <v>2669</v>
      </c>
      <c r="CG143" s="222"/>
      <c r="CH143" s="221"/>
      <c r="CK143" s="57"/>
    </row>
    <row r="144" spans="2:91" ht="12.75" customHeight="1" x14ac:dyDescent="0.25">
      <c r="B144" s="269" t="s">
        <v>210</v>
      </c>
      <c r="C144" s="702">
        <f t="shared" si="76"/>
        <v>1.7777777777777777</v>
      </c>
      <c r="F144" s="178">
        <v>270</v>
      </c>
      <c r="G144" s="175" t="s">
        <v>207</v>
      </c>
      <c r="H144" s="181">
        <f t="shared" si="63"/>
        <v>152</v>
      </c>
      <c r="I144" s="175" t="s">
        <v>207</v>
      </c>
      <c r="J144" s="696" t="str">
        <f t="shared" si="64"/>
        <v>152 x 270</v>
      </c>
      <c r="K144" s="175" t="s">
        <v>207</v>
      </c>
      <c r="L144" s="217">
        <f t="shared" si="65"/>
        <v>280</v>
      </c>
      <c r="M144" s="175" t="s">
        <v>207</v>
      </c>
      <c r="N144" s="174">
        <f t="shared" si="66"/>
        <v>187</v>
      </c>
      <c r="O144" s="175" t="s">
        <v>207</v>
      </c>
      <c r="P144" s="174">
        <v>5</v>
      </c>
      <c r="Q144" s="175" t="s">
        <v>207</v>
      </c>
      <c r="R144" s="178">
        <v>30</v>
      </c>
      <c r="S144" s="179" t="s">
        <v>207</v>
      </c>
      <c r="T144" s="178">
        <f t="shared" si="67"/>
        <v>310</v>
      </c>
      <c r="U144" s="179" t="s">
        <v>207</v>
      </c>
      <c r="V144" s="169">
        <f t="shared" si="77"/>
        <v>2978</v>
      </c>
      <c r="W144" s="179" t="s">
        <v>2676</v>
      </c>
      <c r="X144" s="178">
        <f t="shared" si="78"/>
        <v>2948</v>
      </c>
      <c r="Y144" s="179" t="s">
        <v>2676</v>
      </c>
      <c r="AA144" s="174">
        <f t="shared" si="68"/>
        <v>106.3</v>
      </c>
      <c r="AB144" s="175" t="s">
        <v>208</v>
      </c>
      <c r="AC144" s="174">
        <f t="shared" si="69"/>
        <v>59.8</v>
      </c>
      <c r="AD144" s="175" t="s">
        <v>208</v>
      </c>
      <c r="AE144" s="181" t="str">
        <f t="shared" si="79"/>
        <v>59.8 x 106.3</v>
      </c>
      <c r="AF144" s="175" t="s">
        <v>208</v>
      </c>
      <c r="AG144" s="174">
        <f t="shared" si="70"/>
        <v>110.2</v>
      </c>
      <c r="AH144" s="175" t="s">
        <v>208</v>
      </c>
      <c r="AI144" s="217">
        <f t="shared" si="71"/>
        <v>73.599999999999994</v>
      </c>
      <c r="AJ144" s="175" t="s">
        <v>208</v>
      </c>
      <c r="AK144" s="174">
        <f t="shared" si="72"/>
        <v>2</v>
      </c>
      <c r="AL144" s="175" t="s">
        <v>208</v>
      </c>
      <c r="AM144" s="174">
        <f t="shared" si="73"/>
        <v>11.8</v>
      </c>
      <c r="AN144" s="175" t="s">
        <v>208</v>
      </c>
      <c r="AO144" s="178">
        <f t="shared" si="80"/>
        <v>122</v>
      </c>
      <c r="AP144" s="179" t="s">
        <v>208</v>
      </c>
      <c r="AQ144" s="178">
        <f t="shared" si="74"/>
        <v>117.2</v>
      </c>
      <c r="AR144" s="179" t="s">
        <v>208</v>
      </c>
      <c r="AS144" s="169">
        <f t="shared" si="75"/>
        <v>116.1</v>
      </c>
      <c r="AT144" s="179" t="s">
        <v>208</v>
      </c>
      <c r="AV144" s="961"/>
      <c r="AX144" s="182">
        <v>10104767</v>
      </c>
      <c r="AY144" s="173">
        <f>IF(Index!$L$4="€",VLOOKUP(AX144,ERP!$A:$CL,5,0),IF(Index!$L$4="$",VLOOKUP(AX144,ERP!$A:$CL,7,0),IF(Index!$L$4="CHF",VLOOKUP(AX144,ERP!$A:$CL,9,0),IF(Index!$L$4="£",VLOOKUP(AX144,ERP!$A:$CL,11,0),""))))</f>
        <v>2306</v>
      </c>
      <c r="AZ144" s="182">
        <v>10144767</v>
      </c>
      <c r="BA144" s="173">
        <f>IF(Index!$L$4="€",VLOOKUP(AZ144,ERP!$A:$CL,5,0),IF(Index!$L$4="$",VLOOKUP(AZ144,ERP!$A:$CL,7,0),IF(Index!$L$4="CHF",VLOOKUP(AZ144,ERP!$A:$CL,9,0),IF(Index!$L$4="£",VLOOKUP(AZ144,ERP!$A:$CL,11,0),""))))</f>
        <v>2306</v>
      </c>
      <c r="BB144" s="156"/>
      <c r="BC144" s="150"/>
      <c r="BE144" s="222"/>
      <c r="BF144" s="136"/>
      <c r="BG144" s="225" t="s">
        <v>2671</v>
      </c>
      <c r="BH144" s="222"/>
      <c r="BI144" s="222"/>
      <c r="BJ144" s="221"/>
      <c r="BK144" s="222"/>
      <c r="BL144" s="221"/>
      <c r="BP144" s="110"/>
      <c r="BQ144" s="257" t="s">
        <v>177</v>
      </c>
      <c r="BR144" s="248">
        <v>10800186</v>
      </c>
      <c r="BS144" s="236">
        <f>IF(Index!$L$4="€",VLOOKUP(BR144,ERP!$A:$CL,5,0),IF(Index!$L$4="$",VLOOKUP(BR144,ERP!$A:$CL,7,0),IF(Index!$L$4="CHF",VLOOKUP(BR144,ERP!$A:$CL,9,0),IF(Index!$L$4="£",VLOOKUP(BR144,ERP!$A:$CL,11,0),""))))</f>
        <v>515</v>
      </c>
      <c r="BT144" s="110"/>
      <c r="BU144" s="961"/>
      <c r="BW144" s="182">
        <v>10106767</v>
      </c>
      <c r="BX144" s="173">
        <f>IF(Index!$L$4="€",VLOOKUP(BW144,ERP!$A:$CL,5,0),IF(Index!$L$4="$",VLOOKUP(BW144,ERP!$A:$CL,7,0),IF(Index!$L$4="CHF",VLOOKUP(BW144,ERP!$A:$CL,9,0),IF(Index!$L$4="£",VLOOKUP(BW144,ERP!$A:$CL,11,0),""))))</f>
        <v>1865</v>
      </c>
      <c r="BY144" s="182">
        <v>10146767</v>
      </c>
      <c r="BZ144" s="173">
        <f>IF(Index!$L$4="€",VLOOKUP(BY144,ERP!$A:$CL,5,0),IF(Index!$L$4="$",VLOOKUP(BY144,ERP!$A:$CL,7,0),IF(Index!$L$4="CHF",VLOOKUP(BY144,ERP!$A:$CL,9,0),IF(Index!$L$4="£",VLOOKUP(BY144,ERP!$A:$CL,11,0),""))))</f>
        <v>1865</v>
      </c>
      <c r="CA144" s="156"/>
      <c r="CB144" s="150"/>
      <c r="CC144" s="57"/>
      <c r="CD144" s="222"/>
      <c r="CE144" s="136"/>
      <c r="CF144" s="225" t="s">
        <v>2671</v>
      </c>
      <c r="CG144" s="222"/>
      <c r="CH144" s="221"/>
      <c r="CK144" s="57"/>
    </row>
    <row r="145" spans="2:91" ht="12.75" customHeight="1" x14ac:dyDescent="0.25">
      <c r="B145" s="269" t="s">
        <v>210</v>
      </c>
      <c r="C145" s="702">
        <f t="shared" si="76"/>
        <v>1.7777777777777777</v>
      </c>
      <c r="F145" s="136">
        <v>290</v>
      </c>
      <c r="G145" s="151" t="s">
        <v>207</v>
      </c>
      <c r="H145" s="131">
        <f t="shared" si="63"/>
        <v>163</v>
      </c>
      <c r="I145" s="151" t="s">
        <v>207</v>
      </c>
      <c r="J145" s="695" t="str">
        <f t="shared" si="64"/>
        <v>163 x 290</v>
      </c>
      <c r="K145" s="151" t="s">
        <v>207</v>
      </c>
      <c r="L145" s="107">
        <f t="shared" si="65"/>
        <v>300</v>
      </c>
      <c r="M145" s="151" t="s">
        <v>207</v>
      </c>
      <c r="N145" s="153">
        <f t="shared" si="66"/>
        <v>198</v>
      </c>
      <c r="O145" s="151" t="s">
        <v>207</v>
      </c>
      <c r="P145" s="153">
        <v>5</v>
      </c>
      <c r="Q145" s="151" t="s">
        <v>207</v>
      </c>
      <c r="R145" s="130">
        <v>30</v>
      </c>
      <c r="S145" s="122" t="s">
        <v>207</v>
      </c>
      <c r="T145" s="130">
        <f t="shared" si="67"/>
        <v>333</v>
      </c>
      <c r="U145" s="122" t="s">
        <v>207</v>
      </c>
      <c r="V145" s="110">
        <f t="shared" si="77"/>
        <v>3178</v>
      </c>
      <c r="W145" s="122" t="s">
        <v>2676</v>
      </c>
      <c r="X145" s="130">
        <f t="shared" si="78"/>
        <v>3148</v>
      </c>
      <c r="Y145" s="122" t="s">
        <v>2676</v>
      </c>
      <c r="AA145" s="153">
        <f t="shared" si="68"/>
        <v>114.2</v>
      </c>
      <c r="AB145" s="151" t="s">
        <v>208</v>
      </c>
      <c r="AC145" s="153">
        <f t="shared" si="69"/>
        <v>64.2</v>
      </c>
      <c r="AD145" s="151" t="s">
        <v>208</v>
      </c>
      <c r="AE145" s="131" t="str">
        <f t="shared" si="79"/>
        <v>64.2 x 114.2</v>
      </c>
      <c r="AF145" s="151" t="s">
        <v>208</v>
      </c>
      <c r="AG145" s="153">
        <f t="shared" si="70"/>
        <v>118.1</v>
      </c>
      <c r="AH145" s="151" t="s">
        <v>208</v>
      </c>
      <c r="AI145" s="107">
        <f t="shared" si="71"/>
        <v>78</v>
      </c>
      <c r="AJ145" s="151" t="s">
        <v>208</v>
      </c>
      <c r="AK145" s="153">
        <f t="shared" si="72"/>
        <v>2</v>
      </c>
      <c r="AL145" s="151" t="s">
        <v>208</v>
      </c>
      <c r="AM145" s="153">
        <f t="shared" si="73"/>
        <v>11.8</v>
      </c>
      <c r="AN145" s="151" t="s">
        <v>208</v>
      </c>
      <c r="AO145" s="130">
        <f t="shared" si="80"/>
        <v>131</v>
      </c>
      <c r="AP145" s="122" t="s">
        <v>208</v>
      </c>
      <c r="AQ145" s="130">
        <f t="shared" si="74"/>
        <v>125.1</v>
      </c>
      <c r="AR145" s="122" t="s">
        <v>208</v>
      </c>
      <c r="AS145" s="110">
        <f t="shared" si="75"/>
        <v>123.9</v>
      </c>
      <c r="AT145" s="122" t="s">
        <v>208</v>
      </c>
      <c r="AV145" s="961"/>
      <c r="AX145" s="138">
        <v>10104768</v>
      </c>
      <c r="AY145" s="126">
        <f>IF(Index!$L$4="€",VLOOKUP(AX145,ERP!$A:$CL,5,0),IF(Index!$L$4="$",VLOOKUP(AX145,ERP!$A:$CL,7,0),IF(Index!$L$4="CHF",VLOOKUP(AX145,ERP!$A:$CL,9,0),IF(Index!$L$4="£",VLOOKUP(AX145,ERP!$A:$CL,11,0),""))))</f>
        <v>2540</v>
      </c>
      <c r="AZ145" s="138">
        <v>10144768</v>
      </c>
      <c r="BA145" s="126">
        <f>IF(Index!$L$4="€",VLOOKUP(AZ145,ERP!$A:$CL,5,0),IF(Index!$L$4="$",VLOOKUP(AZ145,ERP!$A:$CL,7,0),IF(Index!$L$4="CHF",VLOOKUP(AZ145,ERP!$A:$CL,9,0),IF(Index!$L$4="£",VLOOKUP(AZ145,ERP!$A:$CL,11,0),""))))</f>
        <v>2540</v>
      </c>
      <c r="BB145" s="156"/>
      <c r="BC145" s="150"/>
      <c r="BE145" s="222"/>
      <c r="BF145" s="136"/>
      <c r="BG145" s="225" t="s">
        <v>2668</v>
      </c>
      <c r="BH145" s="222"/>
      <c r="BI145" s="222"/>
      <c r="BJ145" s="221"/>
      <c r="BK145" s="222"/>
      <c r="BL145" s="221"/>
      <c r="BP145" s="110"/>
      <c r="BQ145" s="135" t="s">
        <v>178</v>
      </c>
      <c r="BR145" s="136">
        <v>10800187</v>
      </c>
      <c r="BS145" s="137">
        <f>IF(Index!$L$4="€",VLOOKUP(BR145,ERP!$A:$CL,5,0),IF(Index!$L$4="$",VLOOKUP(BR145,ERP!$A:$CL,7,0),IF(Index!$L$4="CHF",VLOOKUP(BR145,ERP!$A:$CL,9,0),IF(Index!$L$4="£",VLOOKUP(BR145,ERP!$A:$CL,11,0),""))))</f>
        <v>515</v>
      </c>
      <c r="BT145" s="110"/>
      <c r="BU145" s="961"/>
      <c r="BW145" s="138">
        <v>10106768</v>
      </c>
      <c r="BX145" s="126">
        <f>IF(Index!$L$4="€",VLOOKUP(BW145,ERP!$A:$CL,5,0),IF(Index!$L$4="$",VLOOKUP(BW145,ERP!$A:$CL,7,0),IF(Index!$L$4="CHF",VLOOKUP(BW145,ERP!$A:$CL,9,0),IF(Index!$L$4="£",VLOOKUP(BW145,ERP!$A:$CL,11,0),""))))</f>
        <v>2101</v>
      </c>
      <c r="BY145" s="138">
        <v>10146768</v>
      </c>
      <c r="BZ145" s="126">
        <f>IF(Index!$L$4="€",VLOOKUP(BY145,ERP!$A:$CL,5,0),IF(Index!$L$4="$",VLOOKUP(BY145,ERP!$A:$CL,7,0),IF(Index!$L$4="CHF",VLOOKUP(BY145,ERP!$A:$CL,9,0),IF(Index!$L$4="£",VLOOKUP(BY145,ERP!$A:$CL,11,0),""))))</f>
        <v>2101</v>
      </c>
      <c r="CA145" s="156"/>
      <c r="CB145" s="150"/>
      <c r="CC145" s="57"/>
      <c r="CD145" s="222"/>
      <c r="CE145" s="136"/>
      <c r="CF145" s="225" t="s">
        <v>2668</v>
      </c>
      <c r="CG145" s="222"/>
      <c r="CH145" s="221"/>
      <c r="CK145" s="57"/>
    </row>
    <row r="146" spans="2:91" ht="12.75" customHeight="1" x14ac:dyDescent="0.25">
      <c r="B146" s="269" t="s">
        <v>210</v>
      </c>
      <c r="C146" s="702">
        <f t="shared" si="76"/>
        <v>1.7777777777777777</v>
      </c>
      <c r="F146" s="178">
        <v>310</v>
      </c>
      <c r="G146" s="175" t="s">
        <v>207</v>
      </c>
      <c r="H146" s="181">
        <f t="shared" si="63"/>
        <v>174</v>
      </c>
      <c r="I146" s="175" t="s">
        <v>207</v>
      </c>
      <c r="J146" s="696" t="str">
        <f t="shared" si="64"/>
        <v>174 x 310</v>
      </c>
      <c r="K146" s="175" t="s">
        <v>207</v>
      </c>
      <c r="L146" s="217">
        <f t="shared" si="65"/>
        <v>320</v>
      </c>
      <c r="M146" s="175" t="s">
        <v>207</v>
      </c>
      <c r="N146" s="174">
        <f t="shared" si="66"/>
        <v>209</v>
      </c>
      <c r="O146" s="175" t="s">
        <v>207</v>
      </c>
      <c r="P146" s="174">
        <v>5</v>
      </c>
      <c r="Q146" s="175" t="s">
        <v>207</v>
      </c>
      <c r="R146" s="178">
        <v>30</v>
      </c>
      <c r="S146" s="179" t="s">
        <v>207</v>
      </c>
      <c r="T146" s="178">
        <f t="shared" si="67"/>
        <v>355</v>
      </c>
      <c r="U146" s="179" t="s">
        <v>207</v>
      </c>
      <c r="V146" s="169">
        <f t="shared" si="77"/>
        <v>3378</v>
      </c>
      <c r="W146" s="179" t="s">
        <v>2676</v>
      </c>
      <c r="X146" s="178">
        <f t="shared" si="78"/>
        <v>3348</v>
      </c>
      <c r="Y146" s="179" t="s">
        <v>2676</v>
      </c>
      <c r="AA146" s="174">
        <f t="shared" si="68"/>
        <v>122</v>
      </c>
      <c r="AB146" s="175" t="s">
        <v>208</v>
      </c>
      <c r="AC146" s="174">
        <f t="shared" si="69"/>
        <v>68.5</v>
      </c>
      <c r="AD146" s="175" t="s">
        <v>208</v>
      </c>
      <c r="AE146" s="181" t="str">
        <f t="shared" si="79"/>
        <v>68.5 x 122</v>
      </c>
      <c r="AF146" s="175" t="s">
        <v>208</v>
      </c>
      <c r="AG146" s="174">
        <f t="shared" si="70"/>
        <v>126</v>
      </c>
      <c r="AH146" s="175" t="s">
        <v>208</v>
      </c>
      <c r="AI146" s="217">
        <f t="shared" si="71"/>
        <v>82.3</v>
      </c>
      <c r="AJ146" s="175" t="s">
        <v>208</v>
      </c>
      <c r="AK146" s="174">
        <f t="shared" si="72"/>
        <v>2</v>
      </c>
      <c r="AL146" s="175" t="s">
        <v>208</v>
      </c>
      <c r="AM146" s="174">
        <f t="shared" si="73"/>
        <v>11.8</v>
      </c>
      <c r="AN146" s="175" t="s">
        <v>208</v>
      </c>
      <c r="AO146" s="178">
        <f t="shared" si="80"/>
        <v>140</v>
      </c>
      <c r="AP146" s="179" t="s">
        <v>208</v>
      </c>
      <c r="AQ146" s="178">
        <f t="shared" si="74"/>
        <v>133</v>
      </c>
      <c r="AR146" s="179" t="s">
        <v>208</v>
      </c>
      <c r="AS146" s="169">
        <f t="shared" si="75"/>
        <v>131.80000000000001</v>
      </c>
      <c r="AT146" s="179" t="s">
        <v>208</v>
      </c>
      <c r="AV146" s="961"/>
      <c r="AX146" s="182">
        <v>10104769</v>
      </c>
      <c r="AY146" s="173">
        <f>IF(Index!$L$4="€",VLOOKUP(AX146,ERP!$A:$CL,5,0),IF(Index!$L$4="$",VLOOKUP(AX146,ERP!$A:$CL,7,0),IF(Index!$L$4="CHF",VLOOKUP(AX146,ERP!$A:$CL,9,0),IF(Index!$L$4="£",VLOOKUP(AX146,ERP!$A:$CL,11,0),""))))</f>
        <v>2800</v>
      </c>
      <c r="AZ146" s="182">
        <v>10144769</v>
      </c>
      <c r="BA146" s="173">
        <f>IF(Index!$L$4="€",VLOOKUP(AZ146,ERP!$A:$CL,5,0),IF(Index!$L$4="$",VLOOKUP(AZ146,ERP!$A:$CL,7,0),IF(Index!$L$4="CHF",VLOOKUP(AZ146,ERP!$A:$CL,9,0),IF(Index!$L$4="£",VLOOKUP(AZ146,ERP!$A:$CL,11,0),""))))</f>
        <v>2800</v>
      </c>
      <c r="BB146" s="156"/>
      <c r="BC146" s="150"/>
      <c r="BE146" s="222"/>
      <c r="BF146" s="136"/>
      <c r="BG146" s="226" t="s">
        <v>2672</v>
      </c>
      <c r="BH146" s="222"/>
      <c r="BI146" s="222"/>
      <c r="BJ146" s="221"/>
      <c r="BK146" s="222"/>
      <c r="BL146" s="221"/>
      <c r="BP146" s="110"/>
      <c r="BQ146" s="257" t="s">
        <v>180</v>
      </c>
      <c r="BR146" s="248">
        <v>10800188</v>
      </c>
      <c r="BS146" s="236">
        <f>IF(Index!$L$4="€",VLOOKUP(BR146,ERP!$A:$CL,5,0),IF(Index!$L$4="$",VLOOKUP(BR146,ERP!$A:$CL,7,0),IF(Index!$L$4="CHF",VLOOKUP(BR146,ERP!$A:$CL,9,0),IF(Index!$L$4="£",VLOOKUP(BR146,ERP!$A:$CL,11,0),""))))</f>
        <v>515</v>
      </c>
      <c r="BT146" s="110"/>
      <c r="BU146" s="961"/>
      <c r="BW146" s="182">
        <v>10106769</v>
      </c>
      <c r="BX146" s="173">
        <f>IF(Index!$L$4="€",VLOOKUP(BW146,ERP!$A:$CL,5,0),IF(Index!$L$4="$",VLOOKUP(BW146,ERP!$A:$CL,7,0),IF(Index!$L$4="CHF",VLOOKUP(BW146,ERP!$A:$CL,9,0),IF(Index!$L$4="£",VLOOKUP(BW146,ERP!$A:$CL,11,0),""))))</f>
        <v>2360</v>
      </c>
      <c r="BY146" s="182">
        <v>10146769</v>
      </c>
      <c r="BZ146" s="173">
        <f>IF(Index!$L$4="€",VLOOKUP(BY146,ERP!$A:$CL,5,0),IF(Index!$L$4="$",VLOOKUP(BY146,ERP!$A:$CL,7,0),IF(Index!$L$4="CHF",VLOOKUP(BY146,ERP!$A:$CL,9,0),IF(Index!$L$4="£",VLOOKUP(BY146,ERP!$A:$CL,11,0),""))))</f>
        <v>2360</v>
      </c>
      <c r="CA146" s="156"/>
      <c r="CB146" s="150"/>
      <c r="CC146" s="57"/>
      <c r="CD146" s="222"/>
      <c r="CE146" s="136"/>
      <c r="CF146" s="226" t="s">
        <v>2672</v>
      </c>
      <c r="CG146" s="222"/>
      <c r="CH146" s="221"/>
      <c r="CK146" s="57"/>
    </row>
    <row r="147" spans="2:91" ht="12.75" customHeight="1" x14ac:dyDescent="0.25">
      <c r="B147" s="269" t="s">
        <v>210</v>
      </c>
      <c r="C147" s="702">
        <f t="shared" si="76"/>
        <v>1.7777777777777777</v>
      </c>
      <c r="F147" s="136">
        <v>330</v>
      </c>
      <c r="G147" s="151" t="s">
        <v>207</v>
      </c>
      <c r="H147" s="131">
        <f t="shared" si="63"/>
        <v>186</v>
      </c>
      <c r="I147" s="151" t="s">
        <v>207</v>
      </c>
      <c r="J147" s="695" t="str">
        <f t="shared" si="64"/>
        <v>186 x 330</v>
      </c>
      <c r="K147" s="151" t="s">
        <v>207</v>
      </c>
      <c r="L147" s="107">
        <f t="shared" si="65"/>
        <v>340</v>
      </c>
      <c r="M147" s="151" t="s">
        <v>207</v>
      </c>
      <c r="N147" s="153">
        <f t="shared" si="66"/>
        <v>221</v>
      </c>
      <c r="O147" s="151" t="s">
        <v>207</v>
      </c>
      <c r="P147" s="153">
        <v>5</v>
      </c>
      <c r="Q147" s="151" t="s">
        <v>207</v>
      </c>
      <c r="R147" s="130">
        <v>30</v>
      </c>
      <c r="S147" s="122" t="s">
        <v>207</v>
      </c>
      <c r="T147" s="130">
        <f t="shared" si="67"/>
        <v>379</v>
      </c>
      <c r="U147" s="122" t="s">
        <v>207</v>
      </c>
      <c r="V147" s="110">
        <f t="shared" si="77"/>
        <v>3578</v>
      </c>
      <c r="W147" s="122" t="s">
        <v>2676</v>
      </c>
      <c r="X147" s="130">
        <f t="shared" si="78"/>
        <v>3548</v>
      </c>
      <c r="Y147" s="122" t="s">
        <v>2676</v>
      </c>
      <c r="AA147" s="153">
        <f t="shared" si="68"/>
        <v>129.9</v>
      </c>
      <c r="AB147" s="151" t="s">
        <v>208</v>
      </c>
      <c r="AC147" s="153">
        <f t="shared" si="69"/>
        <v>73.2</v>
      </c>
      <c r="AD147" s="151" t="s">
        <v>208</v>
      </c>
      <c r="AE147" s="131" t="str">
        <f t="shared" si="79"/>
        <v>73.2 x 129.9</v>
      </c>
      <c r="AF147" s="151" t="s">
        <v>208</v>
      </c>
      <c r="AG147" s="153">
        <f t="shared" si="70"/>
        <v>133.9</v>
      </c>
      <c r="AH147" s="151" t="s">
        <v>208</v>
      </c>
      <c r="AI147" s="107">
        <f t="shared" si="71"/>
        <v>87</v>
      </c>
      <c r="AJ147" s="151" t="s">
        <v>208</v>
      </c>
      <c r="AK147" s="153">
        <f t="shared" si="72"/>
        <v>2</v>
      </c>
      <c r="AL147" s="151" t="s">
        <v>208</v>
      </c>
      <c r="AM147" s="153">
        <f t="shared" si="73"/>
        <v>11.8</v>
      </c>
      <c r="AN147" s="151" t="s">
        <v>208</v>
      </c>
      <c r="AO147" s="130">
        <f t="shared" si="80"/>
        <v>149</v>
      </c>
      <c r="AP147" s="122" t="s">
        <v>208</v>
      </c>
      <c r="AQ147" s="130">
        <f t="shared" si="74"/>
        <v>140.9</v>
      </c>
      <c r="AR147" s="122" t="s">
        <v>208</v>
      </c>
      <c r="AS147" s="110">
        <f t="shared" si="75"/>
        <v>139.69999999999999</v>
      </c>
      <c r="AT147" s="122" t="s">
        <v>208</v>
      </c>
      <c r="AV147" s="961"/>
      <c r="AX147" s="138">
        <v>10104770</v>
      </c>
      <c r="AY147" s="126">
        <f>IF(Index!$L$4="€",VLOOKUP(AX147,ERP!$A:$CL,5,0),IF(Index!$L$4="$",VLOOKUP(AX147,ERP!$A:$CL,7,0),IF(Index!$L$4="CHF",VLOOKUP(AX147,ERP!$A:$CL,9,0),IF(Index!$L$4="£",VLOOKUP(AX147,ERP!$A:$CL,11,0),""))))</f>
        <v>3087</v>
      </c>
      <c r="AZ147" s="138">
        <v>10144770</v>
      </c>
      <c r="BA147" s="126">
        <f>IF(Index!$L$4="€",VLOOKUP(AZ147,ERP!$A:$CL,5,0),IF(Index!$L$4="$",VLOOKUP(AZ147,ERP!$A:$CL,7,0),IF(Index!$L$4="CHF",VLOOKUP(AZ147,ERP!$A:$CL,9,0),IF(Index!$L$4="£",VLOOKUP(AZ147,ERP!$A:$CL,11,0),""))))</f>
        <v>3087</v>
      </c>
      <c r="BB147" s="156"/>
      <c r="BC147" s="150"/>
      <c r="BE147" s="222"/>
      <c r="BF147" s="136"/>
      <c r="BG147" s="222"/>
      <c r="BH147" s="222"/>
      <c r="BI147" s="222"/>
      <c r="BJ147" s="221"/>
      <c r="BK147" s="222"/>
      <c r="BL147" s="221"/>
      <c r="BP147" s="110"/>
      <c r="BQ147" s="135" t="s">
        <v>179</v>
      </c>
      <c r="BR147" s="136">
        <v>10800189</v>
      </c>
      <c r="BS147" s="137">
        <f>IF(Index!$L$4="€",VLOOKUP(BR147,ERP!$A:$CL,5,0),IF(Index!$L$4="$",VLOOKUP(BR147,ERP!$A:$CL,7,0),IF(Index!$L$4="CHF",VLOOKUP(BR147,ERP!$A:$CL,9,0),IF(Index!$L$4="£",VLOOKUP(BR147,ERP!$A:$CL,11,0),""))))</f>
        <v>515</v>
      </c>
      <c r="BT147" s="110"/>
      <c r="BU147" s="961"/>
      <c r="BW147" s="138">
        <v>10106770</v>
      </c>
      <c r="BX147" s="126">
        <f>IF(Index!$L$4="€",VLOOKUP(BW147,ERP!$A:$CL,5,0),IF(Index!$L$4="$",VLOOKUP(BW147,ERP!$A:$CL,7,0),IF(Index!$L$4="CHF",VLOOKUP(BW147,ERP!$A:$CL,9,0),IF(Index!$L$4="£",VLOOKUP(BW147,ERP!$A:$CL,11,0),""))))</f>
        <v>2646</v>
      </c>
      <c r="BY147" s="138">
        <v>10146770</v>
      </c>
      <c r="BZ147" s="126">
        <f>IF(Index!$L$4="€",VLOOKUP(BY147,ERP!$A:$CL,5,0),IF(Index!$L$4="$",VLOOKUP(BY147,ERP!$A:$CL,7,0),IF(Index!$L$4="CHF",VLOOKUP(BY147,ERP!$A:$CL,9,0),IF(Index!$L$4="£",VLOOKUP(BY147,ERP!$A:$CL,11,0),""))))</f>
        <v>2646</v>
      </c>
      <c r="CA147" s="156"/>
      <c r="CB147" s="150"/>
      <c r="CC147" s="57"/>
      <c r="CD147" s="222"/>
      <c r="CE147" s="136"/>
      <c r="CF147" s="222"/>
      <c r="CG147" s="222"/>
      <c r="CH147" s="221"/>
      <c r="CK147" s="57"/>
    </row>
    <row r="148" spans="2:91" ht="12.75" customHeight="1" x14ac:dyDescent="0.25">
      <c r="B148" s="269" t="s">
        <v>210</v>
      </c>
      <c r="C148" s="702">
        <f t="shared" si="76"/>
        <v>1.7777777777777777</v>
      </c>
      <c r="F148" s="178">
        <v>350</v>
      </c>
      <c r="G148" s="175" t="s">
        <v>207</v>
      </c>
      <c r="H148" s="181">
        <f t="shared" si="63"/>
        <v>197</v>
      </c>
      <c r="I148" s="175" t="s">
        <v>207</v>
      </c>
      <c r="J148" s="696" t="str">
        <f t="shared" si="64"/>
        <v>197 x 350</v>
      </c>
      <c r="K148" s="175" t="s">
        <v>207</v>
      </c>
      <c r="L148" s="217">
        <f t="shared" si="65"/>
        <v>360</v>
      </c>
      <c r="M148" s="175" t="s">
        <v>207</v>
      </c>
      <c r="N148" s="174">
        <f t="shared" si="66"/>
        <v>232</v>
      </c>
      <c r="O148" s="175" t="s">
        <v>207</v>
      </c>
      <c r="P148" s="174">
        <v>5</v>
      </c>
      <c r="Q148" s="175" t="s">
        <v>207</v>
      </c>
      <c r="R148" s="178">
        <v>30</v>
      </c>
      <c r="S148" s="179" t="s">
        <v>207</v>
      </c>
      <c r="T148" s="178">
        <f t="shared" si="67"/>
        <v>402</v>
      </c>
      <c r="U148" s="179" t="s">
        <v>207</v>
      </c>
      <c r="V148" s="169">
        <f t="shared" si="77"/>
        <v>3778</v>
      </c>
      <c r="W148" s="179" t="s">
        <v>2676</v>
      </c>
      <c r="X148" s="178">
        <f t="shared" si="78"/>
        <v>3748</v>
      </c>
      <c r="Y148" s="179" t="s">
        <v>2676</v>
      </c>
      <c r="AA148" s="174">
        <f t="shared" si="68"/>
        <v>137.80000000000001</v>
      </c>
      <c r="AB148" s="175" t="s">
        <v>208</v>
      </c>
      <c r="AC148" s="174">
        <f t="shared" si="69"/>
        <v>77.599999999999994</v>
      </c>
      <c r="AD148" s="175" t="s">
        <v>208</v>
      </c>
      <c r="AE148" s="181" t="str">
        <f t="shared" si="79"/>
        <v>77.6 x 137.8</v>
      </c>
      <c r="AF148" s="175" t="s">
        <v>208</v>
      </c>
      <c r="AG148" s="174">
        <f t="shared" si="70"/>
        <v>141.69999999999999</v>
      </c>
      <c r="AH148" s="175" t="s">
        <v>208</v>
      </c>
      <c r="AI148" s="217">
        <f t="shared" si="71"/>
        <v>91.3</v>
      </c>
      <c r="AJ148" s="175" t="s">
        <v>208</v>
      </c>
      <c r="AK148" s="174">
        <f t="shared" si="72"/>
        <v>2</v>
      </c>
      <c r="AL148" s="175" t="s">
        <v>208</v>
      </c>
      <c r="AM148" s="174">
        <f t="shared" si="73"/>
        <v>11.8</v>
      </c>
      <c r="AN148" s="175" t="s">
        <v>208</v>
      </c>
      <c r="AO148" s="178">
        <f t="shared" si="80"/>
        <v>158</v>
      </c>
      <c r="AP148" s="179" t="s">
        <v>208</v>
      </c>
      <c r="AQ148" s="178">
        <f t="shared" si="74"/>
        <v>148.69999999999999</v>
      </c>
      <c r="AR148" s="179" t="s">
        <v>208</v>
      </c>
      <c r="AS148" s="169">
        <f t="shared" si="75"/>
        <v>147.6</v>
      </c>
      <c r="AT148" s="179" t="s">
        <v>208</v>
      </c>
      <c r="AV148" s="961"/>
      <c r="AX148" s="182">
        <v>10104771</v>
      </c>
      <c r="AY148" s="173">
        <f>IF(Index!$L$4="€",VLOOKUP(AX148,ERP!$A:$CL,5,0),IF(Index!$L$4="$",VLOOKUP(AX148,ERP!$A:$CL,7,0),IF(Index!$L$4="CHF",VLOOKUP(AX148,ERP!$A:$CL,9,0),IF(Index!$L$4="£",VLOOKUP(AX148,ERP!$A:$CL,11,0),""))))</f>
        <v>3397</v>
      </c>
      <c r="AZ148" s="182">
        <v>10144771</v>
      </c>
      <c r="BA148" s="173">
        <f>IF(Index!$L$4="€",VLOOKUP(AZ148,ERP!$A:$CL,5,0),IF(Index!$L$4="$",VLOOKUP(AZ148,ERP!$A:$CL,7,0),IF(Index!$L$4="CHF",VLOOKUP(AZ148,ERP!$A:$CL,9,0),IF(Index!$L$4="£",VLOOKUP(AZ148,ERP!$A:$CL,11,0),""))))</f>
        <v>3397</v>
      </c>
      <c r="BB148" s="156"/>
      <c r="BC148" s="150"/>
      <c r="BE148" s="222"/>
      <c r="BF148" s="136"/>
      <c r="BG148" s="222"/>
      <c r="BH148" s="222"/>
      <c r="BI148" s="222"/>
      <c r="BJ148" s="221"/>
      <c r="BK148" s="222"/>
      <c r="BL148" s="221"/>
      <c r="BP148" s="110"/>
      <c r="BQ148" s="257" t="s">
        <v>181</v>
      </c>
      <c r="BR148" s="248">
        <v>10800190</v>
      </c>
      <c r="BS148" s="236">
        <f>IF(Index!$L$4="€",VLOOKUP(BR148,ERP!$A:$CL,5,0),IF(Index!$L$4="$",VLOOKUP(BR148,ERP!$A:$CL,7,0),IF(Index!$L$4="CHF",VLOOKUP(BR148,ERP!$A:$CL,9,0),IF(Index!$L$4="£",VLOOKUP(BR148,ERP!$A:$CL,11,0),""))))</f>
        <v>515</v>
      </c>
      <c r="BT148" s="110"/>
      <c r="BU148" s="961"/>
      <c r="BW148" s="182">
        <v>10106771</v>
      </c>
      <c r="BX148" s="173">
        <f>IF(Index!$L$4="€",VLOOKUP(BW148,ERP!$A:$CL,5,0),IF(Index!$L$4="$",VLOOKUP(BW148,ERP!$A:$CL,7,0),IF(Index!$L$4="CHF",VLOOKUP(BW148,ERP!$A:$CL,9,0),IF(Index!$L$4="£",VLOOKUP(BW148,ERP!$A:$CL,11,0),""))))</f>
        <v>2956</v>
      </c>
      <c r="BY148" s="182">
        <v>10146771</v>
      </c>
      <c r="BZ148" s="173">
        <f>IF(Index!$L$4="€",VLOOKUP(BY148,ERP!$A:$CL,5,0),IF(Index!$L$4="$",VLOOKUP(BY148,ERP!$A:$CL,7,0),IF(Index!$L$4="CHF",VLOOKUP(BY148,ERP!$A:$CL,9,0),IF(Index!$L$4="£",VLOOKUP(BY148,ERP!$A:$CL,11,0),""))))</f>
        <v>2956</v>
      </c>
      <c r="CA148" s="156"/>
      <c r="CB148" s="150"/>
      <c r="CC148" s="57"/>
      <c r="CD148" s="222"/>
      <c r="CE148" s="136"/>
      <c r="CF148" s="222"/>
      <c r="CG148" s="222"/>
      <c r="CH148" s="221"/>
      <c r="CK148" s="57"/>
    </row>
    <row r="149" spans="2:91" ht="12.75" customHeight="1" x14ac:dyDescent="0.25">
      <c r="B149" s="269" t="s">
        <v>210</v>
      </c>
      <c r="C149" s="702">
        <f t="shared" si="76"/>
        <v>1.7777777777777777</v>
      </c>
      <c r="F149" s="136">
        <v>370</v>
      </c>
      <c r="G149" s="151" t="s">
        <v>207</v>
      </c>
      <c r="H149" s="131">
        <f t="shared" si="63"/>
        <v>208</v>
      </c>
      <c r="I149" s="151" t="s">
        <v>207</v>
      </c>
      <c r="J149" s="695" t="str">
        <f t="shared" si="64"/>
        <v>208 x 370</v>
      </c>
      <c r="K149" s="151" t="s">
        <v>207</v>
      </c>
      <c r="L149" s="107">
        <f t="shared" si="65"/>
        <v>380</v>
      </c>
      <c r="M149" s="151" t="s">
        <v>207</v>
      </c>
      <c r="N149" s="153">
        <f t="shared" si="66"/>
        <v>243</v>
      </c>
      <c r="O149" s="151" t="s">
        <v>207</v>
      </c>
      <c r="P149" s="153">
        <v>5</v>
      </c>
      <c r="Q149" s="151" t="s">
        <v>207</v>
      </c>
      <c r="R149" s="130">
        <v>30</v>
      </c>
      <c r="S149" s="122" t="s">
        <v>207</v>
      </c>
      <c r="T149" s="130">
        <f t="shared" si="67"/>
        <v>424</v>
      </c>
      <c r="U149" s="122" t="s">
        <v>207</v>
      </c>
      <c r="V149" s="110">
        <f t="shared" si="77"/>
        <v>3978</v>
      </c>
      <c r="W149" s="122" t="s">
        <v>2676</v>
      </c>
      <c r="X149" s="130">
        <f t="shared" si="78"/>
        <v>3948</v>
      </c>
      <c r="Y149" s="122" t="s">
        <v>2676</v>
      </c>
      <c r="AA149" s="153">
        <f t="shared" si="68"/>
        <v>145.69999999999999</v>
      </c>
      <c r="AB149" s="151" t="s">
        <v>208</v>
      </c>
      <c r="AC149" s="153">
        <f t="shared" si="69"/>
        <v>81.900000000000006</v>
      </c>
      <c r="AD149" s="151" t="s">
        <v>208</v>
      </c>
      <c r="AE149" s="131" t="str">
        <f t="shared" si="79"/>
        <v>81.9 x 145.7</v>
      </c>
      <c r="AF149" s="151" t="s">
        <v>208</v>
      </c>
      <c r="AG149" s="153">
        <f t="shared" si="70"/>
        <v>149.6</v>
      </c>
      <c r="AH149" s="151" t="s">
        <v>208</v>
      </c>
      <c r="AI149" s="107">
        <f t="shared" si="71"/>
        <v>95.7</v>
      </c>
      <c r="AJ149" s="151" t="s">
        <v>208</v>
      </c>
      <c r="AK149" s="153">
        <f t="shared" si="72"/>
        <v>2</v>
      </c>
      <c r="AL149" s="151" t="s">
        <v>208</v>
      </c>
      <c r="AM149" s="153">
        <f t="shared" si="73"/>
        <v>11.8</v>
      </c>
      <c r="AN149" s="151" t="s">
        <v>208</v>
      </c>
      <c r="AO149" s="130">
        <f t="shared" si="80"/>
        <v>167</v>
      </c>
      <c r="AP149" s="122" t="s">
        <v>208</v>
      </c>
      <c r="AQ149" s="130">
        <f t="shared" si="74"/>
        <v>156.6</v>
      </c>
      <c r="AR149" s="122" t="s">
        <v>208</v>
      </c>
      <c r="AS149" s="110">
        <f t="shared" si="75"/>
        <v>155.4</v>
      </c>
      <c r="AT149" s="122" t="s">
        <v>208</v>
      </c>
      <c r="AV149" s="961"/>
      <c r="AX149" s="138">
        <v>10104772</v>
      </c>
      <c r="AY149" s="126">
        <f>IF(Index!$L$4="€",VLOOKUP(AX149,ERP!$A:$CL,5,0),IF(Index!$L$4="$",VLOOKUP(AX149,ERP!$A:$CL,7,0),IF(Index!$L$4="CHF",VLOOKUP(AX149,ERP!$A:$CL,9,0),IF(Index!$L$4="£",VLOOKUP(AX149,ERP!$A:$CL,11,0),""))))</f>
        <v>3731</v>
      </c>
      <c r="AZ149" s="138">
        <v>10144772</v>
      </c>
      <c r="BA149" s="126">
        <f>IF(Index!$L$4="€",VLOOKUP(AZ149,ERP!$A:$CL,5,0),IF(Index!$L$4="$",VLOOKUP(AZ149,ERP!$A:$CL,7,0),IF(Index!$L$4="CHF",VLOOKUP(AZ149,ERP!$A:$CL,9,0),IF(Index!$L$4="£",VLOOKUP(AZ149,ERP!$A:$CL,11,0),""))))</f>
        <v>3731</v>
      </c>
      <c r="BB149" s="156"/>
      <c r="BC149" s="150"/>
      <c r="BE149" s="222"/>
      <c r="BF149" s="136"/>
      <c r="BG149" s="222"/>
      <c r="BH149" s="222"/>
      <c r="BI149" s="222"/>
      <c r="BJ149" s="221"/>
      <c r="BK149" s="222"/>
      <c r="BL149" s="221"/>
      <c r="BP149" s="110"/>
      <c r="BQ149" s="135" t="s">
        <v>182</v>
      </c>
      <c r="BR149" s="136">
        <v>10800191</v>
      </c>
      <c r="BS149" s="137">
        <f>IF(Index!$L$4="€",VLOOKUP(BR149,ERP!$A:$CL,5,0),IF(Index!$L$4="$",VLOOKUP(BR149,ERP!$A:$CL,7,0),IF(Index!$L$4="CHF",VLOOKUP(BR149,ERP!$A:$CL,9,0),IF(Index!$L$4="£",VLOOKUP(BR149,ERP!$A:$CL,11,0),""))))</f>
        <v>515</v>
      </c>
      <c r="BT149" s="110"/>
      <c r="BU149" s="961"/>
      <c r="BW149" s="138">
        <v>10106772</v>
      </c>
      <c r="BX149" s="126">
        <f>IF(Index!$L$4="€",VLOOKUP(BW149,ERP!$A:$CL,5,0),IF(Index!$L$4="$",VLOOKUP(BW149,ERP!$A:$CL,7,0),IF(Index!$L$4="CHF",VLOOKUP(BW149,ERP!$A:$CL,9,0),IF(Index!$L$4="£",VLOOKUP(BW149,ERP!$A:$CL,11,0),""))))</f>
        <v>3291</v>
      </c>
      <c r="BY149" s="138">
        <v>10146772</v>
      </c>
      <c r="BZ149" s="126">
        <f>IF(Index!$L$4="€",VLOOKUP(BY149,ERP!$A:$CL,5,0),IF(Index!$L$4="$",VLOOKUP(BY149,ERP!$A:$CL,7,0),IF(Index!$L$4="CHF",VLOOKUP(BY149,ERP!$A:$CL,9,0),IF(Index!$L$4="£",VLOOKUP(BY149,ERP!$A:$CL,11,0),""))))</f>
        <v>3291</v>
      </c>
      <c r="CA149" s="156"/>
      <c r="CB149" s="150"/>
      <c r="CC149" s="57"/>
      <c r="CD149" s="222"/>
      <c r="CE149" s="136"/>
      <c r="CF149" s="222"/>
      <c r="CG149" s="222"/>
      <c r="CH149" s="221"/>
      <c r="CK149" s="57"/>
    </row>
    <row r="150" spans="2:91" ht="15.75" customHeight="1" x14ac:dyDescent="0.25">
      <c r="B150" s="269" t="s">
        <v>210</v>
      </c>
      <c r="C150" s="702">
        <f t="shared" si="76"/>
        <v>1.7777777777777777</v>
      </c>
      <c r="F150" s="185">
        <v>390</v>
      </c>
      <c r="G150" s="193" t="s">
        <v>207</v>
      </c>
      <c r="H150" s="189">
        <f t="shared" si="63"/>
        <v>219</v>
      </c>
      <c r="I150" s="193" t="s">
        <v>207</v>
      </c>
      <c r="J150" s="697" t="str">
        <f t="shared" si="64"/>
        <v>219 x 390</v>
      </c>
      <c r="K150" s="193" t="s">
        <v>207</v>
      </c>
      <c r="L150" s="219">
        <f t="shared" si="65"/>
        <v>400</v>
      </c>
      <c r="M150" s="193" t="s">
        <v>207</v>
      </c>
      <c r="N150" s="192">
        <f t="shared" si="66"/>
        <v>254</v>
      </c>
      <c r="O150" s="193" t="s">
        <v>207</v>
      </c>
      <c r="P150" s="192">
        <v>5</v>
      </c>
      <c r="Q150" s="193" t="s">
        <v>207</v>
      </c>
      <c r="R150" s="185">
        <v>30</v>
      </c>
      <c r="S150" s="186" t="s">
        <v>207</v>
      </c>
      <c r="T150" s="185">
        <f t="shared" si="67"/>
        <v>447</v>
      </c>
      <c r="U150" s="186" t="s">
        <v>207</v>
      </c>
      <c r="V150" s="187">
        <f t="shared" si="77"/>
        <v>4178</v>
      </c>
      <c r="W150" s="186" t="s">
        <v>2676</v>
      </c>
      <c r="X150" s="185">
        <f t="shared" si="78"/>
        <v>4148</v>
      </c>
      <c r="Y150" s="186" t="s">
        <v>2676</v>
      </c>
      <c r="AA150" s="192">
        <f t="shared" si="68"/>
        <v>153.5</v>
      </c>
      <c r="AB150" s="193" t="s">
        <v>208</v>
      </c>
      <c r="AC150" s="192">
        <f t="shared" si="69"/>
        <v>86.2</v>
      </c>
      <c r="AD150" s="193" t="s">
        <v>208</v>
      </c>
      <c r="AE150" s="189" t="str">
        <f t="shared" si="79"/>
        <v>86.2 x 153.5</v>
      </c>
      <c r="AF150" s="193" t="s">
        <v>208</v>
      </c>
      <c r="AG150" s="192">
        <f t="shared" si="70"/>
        <v>157.5</v>
      </c>
      <c r="AH150" s="193" t="s">
        <v>208</v>
      </c>
      <c r="AI150" s="219">
        <f t="shared" si="71"/>
        <v>100</v>
      </c>
      <c r="AJ150" s="193" t="s">
        <v>208</v>
      </c>
      <c r="AK150" s="192">
        <f t="shared" si="72"/>
        <v>2</v>
      </c>
      <c r="AL150" s="193" t="s">
        <v>208</v>
      </c>
      <c r="AM150" s="192">
        <f t="shared" si="73"/>
        <v>11.8</v>
      </c>
      <c r="AN150" s="193" t="s">
        <v>208</v>
      </c>
      <c r="AO150" s="185">
        <f t="shared" si="80"/>
        <v>176</v>
      </c>
      <c r="AP150" s="186" t="s">
        <v>208</v>
      </c>
      <c r="AQ150" s="185">
        <f t="shared" si="74"/>
        <v>164.5</v>
      </c>
      <c r="AR150" s="186" t="s">
        <v>208</v>
      </c>
      <c r="AS150" s="187">
        <f t="shared" si="75"/>
        <v>163.30000000000001</v>
      </c>
      <c r="AT150" s="186" t="s">
        <v>208</v>
      </c>
      <c r="AV150" s="961"/>
      <c r="AX150" s="190">
        <v>10104773</v>
      </c>
      <c r="AY150" s="191">
        <f>IF(Index!$L$4="€",VLOOKUP(AX150,ERP!$A:$CL,5,0),IF(Index!$L$4="$",VLOOKUP(AX150,ERP!$A:$CL,7,0),IF(Index!$L$4="CHF",VLOOKUP(AX150,ERP!$A:$CL,9,0),IF(Index!$L$4="£",VLOOKUP(AX150,ERP!$A:$CL,11,0),""))))</f>
        <v>4091</v>
      </c>
      <c r="AZ150" s="190">
        <v>10144773</v>
      </c>
      <c r="BA150" s="191">
        <f>IF(Index!$L$4="€",VLOOKUP(AZ150,ERP!$A:$CL,5,0),IF(Index!$L$4="$",VLOOKUP(AZ150,ERP!$A:$CL,7,0),IF(Index!$L$4="CHF",VLOOKUP(AZ150,ERP!$A:$CL,9,0),IF(Index!$L$4="£",VLOOKUP(AZ150,ERP!$A:$CL,11,0),""))))</f>
        <v>4091</v>
      </c>
      <c r="BB150" s="156"/>
      <c r="BC150" s="150"/>
      <c r="BE150" s="222"/>
      <c r="BF150" s="145"/>
      <c r="BG150" s="222"/>
      <c r="BH150" s="222"/>
      <c r="BI150" s="222"/>
      <c r="BJ150" s="221"/>
      <c r="BK150" s="222"/>
      <c r="BL150" s="221"/>
      <c r="BP150" s="110"/>
      <c r="BQ150" s="258" t="s">
        <v>183</v>
      </c>
      <c r="BR150" s="252">
        <v>10800192</v>
      </c>
      <c r="BS150" s="240">
        <f>IF(Index!$L$4="€",VLOOKUP(BR150,ERP!$A:$CL,5,0),IF(Index!$L$4="$",VLOOKUP(BR150,ERP!$A:$CL,7,0),IF(Index!$L$4="CHF",VLOOKUP(BR150,ERP!$A:$CL,9,0),IF(Index!$L$4="£",VLOOKUP(BR150,ERP!$A:$CL,11,0),""))))</f>
        <v>515</v>
      </c>
      <c r="BT150" s="110"/>
      <c r="BU150" s="961"/>
      <c r="BW150" s="190">
        <v>10106773</v>
      </c>
      <c r="BX150" s="191">
        <f>IF(Index!$L$4="€",VLOOKUP(BW150,ERP!$A:$CL,5,0),IF(Index!$L$4="$",VLOOKUP(BW150,ERP!$A:$CL,7,0),IF(Index!$L$4="CHF",VLOOKUP(BW150,ERP!$A:$CL,9,0),IF(Index!$L$4="£",VLOOKUP(BW150,ERP!$A:$CL,11,0),""))))</f>
        <v>3650</v>
      </c>
      <c r="BY150" s="190">
        <v>10146773</v>
      </c>
      <c r="BZ150" s="191">
        <f>IF(Index!$L$4="€",VLOOKUP(BY150,ERP!$A:$CL,5,0),IF(Index!$L$4="$",VLOOKUP(BY150,ERP!$A:$CL,7,0),IF(Index!$L$4="CHF",VLOOKUP(BY150,ERP!$A:$CL,9,0),IF(Index!$L$4="£",VLOOKUP(BY150,ERP!$A:$CL,11,0),""))))</f>
        <v>3650</v>
      </c>
      <c r="CA150" s="156"/>
      <c r="CB150" s="150"/>
      <c r="CC150" s="57"/>
      <c r="CD150" s="222"/>
      <c r="CE150" s="145"/>
      <c r="CF150" s="222"/>
      <c r="CG150" s="222"/>
      <c r="CH150" s="221"/>
      <c r="CK150" s="57"/>
    </row>
    <row r="151" spans="2:91" ht="5.0999999999999996" customHeight="1" x14ac:dyDescent="0.25">
      <c r="AV151" s="961"/>
      <c r="AX151" s="223"/>
      <c r="AY151" s="223"/>
      <c r="AZ151" s="223"/>
      <c r="BA151" s="223"/>
      <c r="BB151" s="125"/>
      <c r="BC151" s="125"/>
      <c r="BE151" s="222"/>
      <c r="BF151" s="222"/>
      <c r="BG151" s="222"/>
      <c r="BH151" s="222"/>
      <c r="BI151" s="222"/>
      <c r="BJ151" s="221"/>
      <c r="BK151" s="222"/>
      <c r="BL151" s="221"/>
      <c r="BN151" s="223"/>
      <c r="BP151" s="110"/>
      <c r="BQ151" s="110"/>
      <c r="BR151" s="110"/>
      <c r="BS151" s="110"/>
      <c r="BT151" s="110"/>
      <c r="BU151" s="961"/>
      <c r="CC151" s="57"/>
      <c r="CD151" s="222"/>
      <c r="CE151" s="222"/>
      <c r="CF151" s="222"/>
      <c r="CG151" s="222"/>
      <c r="CH151" s="221"/>
      <c r="CK151" s="57"/>
    </row>
    <row r="152" spans="2:91" ht="23.25" hidden="1" customHeight="1" outlineLevel="1" x14ac:dyDescent="0.25">
      <c r="E152" s="1044" t="s">
        <v>6038</v>
      </c>
      <c r="F152" s="1069" t="s">
        <v>6011</v>
      </c>
      <c r="G152" s="1041"/>
      <c r="H152" s="1041"/>
      <c r="I152" s="1041"/>
      <c r="J152" s="1041"/>
      <c r="K152" s="1041"/>
      <c r="L152" s="1041"/>
      <c r="M152" s="1041"/>
      <c r="N152" s="1041"/>
      <c r="O152" s="1041"/>
      <c r="P152" s="1041"/>
      <c r="Q152" s="1041"/>
      <c r="R152" s="1041"/>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c r="AS152" s="1041"/>
      <c r="AT152" s="1042"/>
      <c r="AU152" s="215"/>
      <c r="AV152" s="961"/>
      <c r="AX152" s="948" t="s">
        <v>230</v>
      </c>
      <c r="AY152" s="956"/>
      <c r="AZ152" s="948" t="s">
        <v>230</v>
      </c>
      <c r="BA152" s="949"/>
      <c r="BB152" s="1053"/>
      <c r="BC152" s="950"/>
      <c r="BE152" s="222"/>
      <c r="BF152" s="222"/>
      <c r="BG152" s="222"/>
      <c r="BH152" s="222"/>
      <c r="BI152" s="222"/>
      <c r="BJ152" s="221"/>
      <c r="BK152" s="222"/>
      <c r="BL152" s="221"/>
      <c r="BN152" s="223"/>
      <c r="BP152" s="110"/>
      <c r="BQ152" s="1057"/>
      <c r="BR152" s="1057"/>
      <c r="BS152" s="1057"/>
      <c r="BT152" s="110"/>
      <c r="BU152" s="961"/>
      <c r="BW152" s="950"/>
      <c r="BX152" s="950"/>
      <c r="BY152" s="950"/>
      <c r="BZ152" s="950"/>
      <c r="CA152" s="950"/>
      <c r="CB152" s="950"/>
      <c r="CC152" s="57"/>
      <c r="CD152" s="222"/>
      <c r="CE152" s="222"/>
      <c r="CF152" s="222"/>
      <c r="CG152" s="222"/>
      <c r="CH152" s="221"/>
      <c r="CK152" s="57"/>
    </row>
    <row r="153" spans="2:91" ht="23.25" hidden="1" customHeight="1" outlineLevel="1" x14ac:dyDescent="0.25">
      <c r="E153" s="1045"/>
      <c r="F153" s="1047" t="s">
        <v>5856</v>
      </c>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9"/>
      <c r="AU153" s="215"/>
      <c r="AV153" s="961"/>
      <c r="AX153" s="954" t="s">
        <v>233</v>
      </c>
      <c r="AY153" s="955"/>
      <c r="AZ153" s="954" t="s">
        <v>2670</v>
      </c>
      <c r="BA153" s="955"/>
      <c r="BB153" s="769"/>
      <c r="BC153" s="806"/>
      <c r="BE153" s="222"/>
      <c r="BF153" s="222"/>
      <c r="BG153" s="222"/>
      <c r="BH153" s="222"/>
      <c r="BI153" s="222"/>
      <c r="BJ153" s="221"/>
      <c r="BK153" s="222"/>
      <c r="BL153" s="221"/>
      <c r="BN153" s="223"/>
      <c r="BP153" s="110"/>
      <c r="BQ153" s="113"/>
      <c r="BR153" s="113"/>
      <c r="BS153" s="113"/>
      <c r="BT153" s="110"/>
      <c r="BU153" s="961"/>
      <c r="BW153" s="950"/>
      <c r="BX153" s="950"/>
      <c r="BY153" s="950"/>
      <c r="BZ153" s="950"/>
      <c r="CA153" s="769"/>
      <c r="CB153" s="806"/>
      <c r="CC153" s="57"/>
      <c r="CD153" s="222"/>
      <c r="CE153" s="222"/>
      <c r="CF153" s="222"/>
      <c r="CG153" s="222"/>
      <c r="CH153" s="221"/>
      <c r="CK153" s="57"/>
    </row>
    <row r="154" spans="2:91" s="116" customFormat="1" ht="12.75" hidden="1" customHeight="1" outlineLevel="1" x14ac:dyDescent="0.25">
      <c r="B154" s="116" t="s">
        <v>213</v>
      </c>
      <c r="E154" s="1045"/>
      <c r="F154" s="121" t="s">
        <v>206</v>
      </c>
      <c r="G154" s="122"/>
      <c r="H154" s="121" t="s">
        <v>211</v>
      </c>
      <c r="I154" s="122"/>
      <c r="J154" s="121" t="s">
        <v>216</v>
      </c>
      <c r="K154" s="122"/>
      <c r="L154" s="121" t="s">
        <v>205</v>
      </c>
      <c r="M154" s="122"/>
      <c r="N154" s="121" t="s">
        <v>214</v>
      </c>
      <c r="O154" s="122"/>
      <c r="P154" s="121" t="s">
        <v>209</v>
      </c>
      <c r="Q154" s="122"/>
      <c r="R154" s="121" t="s">
        <v>215</v>
      </c>
      <c r="S154" s="122"/>
      <c r="T154" s="121" t="s">
        <v>212</v>
      </c>
      <c r="U154" s="123"/>
      <c r="V154" s="966"/>
      <c r="W154" s="967"/>
      <c r="X154" s="966" t="s">
        <v>2674</v>
      </c>
      <c r="Y154" s="967"/>
      <c r="Z154" s="458"/>
      <c r="AA154" s="121" t="s">
        <v>206</v>
      </c>
      <c r="AB154" s="122"/>
      <c r="AC154" s="121" t="s">
        <v>211</v>
      </c>
      <c r="AD154" s="122"/>
      <c r="AE154" s="121" t="s">
        <v>216</v>
      </c>
      <c r="AF154" s="122"/>
      <c r="AG154" s="121" t="s">
        <v>205</v>
      </c>
      <c r="AH154" s="122"/>
      <c r="AI154" s="121" t="s">
        <v>214</v>
      </c>
      <c r="AJ154" s="122"/>
      <c r="AK154" s="121" t="s">
        <v>209</v>
      </c>
      <c r="AL154" s="122"/>
      <c r="AM154" s="121" t="s">
        <v>215</v>
      </c>
      <c r="AN154" s="122"/>
      <c r="AO154" s="121" t="s">
        <v>212</v>
      </c>
      <c r="AP154" s="122"/>
      <c r="AQ154" s="971" t="s">
        <v>2674</v>
      </c>
      <c r="AR154" s="972"/>
      <c r="AS154" s="971" t="s">
        <v>2675</v>
      </c>
      <c r="AT154" s="972"/>
      <c r="AV154" s="961"/>
      <c r="AX154" s="762" t="s">
        <v>221</v>
      </c>
      <c r="AY154" s="780" t="s">
        <v>23</v>
      </c>
      <c r="AZ154" s="762" t="s">
        <v>221</v>
      </c>
      <c r="BA154" s="780" t="s">
        <v>23</v>
      </c>
      <c r="BB154" s="156"/>
      <c r="BC154" s="156"/>
      <c r="BD154" s="57"/>
      <c r="BE154" s="222"/>
      <c r="BF154" s="222"/>
      <c r="BG154" s="222"/>
      <c r="BH154" s="222"/>
      <c r="BI154" s="222"/>
      <c r="BJ154" s="221"/>
      <c r="BK154" s="222"/>
      <c r="BL154" s="221"/>
      <c r="BM154" s="107"/>
      <c r="BO154" s="107"/>
      <c r="BP154" s="110"/>
      <c r="BQ154" s="110"/>
      <c r="BR154" s="156"/>
      <c r="BS154" s="156"/>
      <c r="BT154" s="110"/>
      <c r="BU154" s="961"/>
      <c r="BV154" s="107"/>
      <c r="BW154" s="156"/>
      <c r="BX154" s="156"/>
      <c r="BY154" s="156"/>
      <c r="BZ154" s="156"/>
      <c r="CA154" s="156"/>
      <c r="CB154" s="156"/>
      <c r="CC154" s="57"/>
      <c r="CD154" s="222"/>
      <c r="CE154" s="222"/>
      <c r="CF154" s="222"/>
      <c r="CG154" s="222"/>
      <c r="CH154" s="221"/>
      <c r="CI154" s="107"/>
      <c r="CJ154" s="107"/>
      <c r="CK154" s="57"/>
      <c r="CL154" s="107"/>
      <c r="CM154" s="107"/>
    </row>
    <row r="155" spans="2:91" s="116" customFormat="1" ht="12.75" hidden="1" customHeight="1" outlineLevel="1" x14ac:dyDescent="0.2">
      <c r="E155" s="1045"/>
      <c r="F155" s="121"/>
      <c r="G155" s="110"/>
      <c r="H155" s="121"/>
      <c r="I155" s="122"/>
      <c r="J155" s="121"/>
      <c r="K155" s="110"/>
      <c r="L155" s="121"/>
      <c r="M155" s="110"/>
      <c r="N155" s="121"/>
      <c r="O155" s="122"/>
      <c r="P155" s="121"/>
      <c r="Q155" s="122"/>
      <c r="R155" s="131"/>
      <c r="S155" s="110"/>
      <c r="T155" s="121"/>
      <c r="U155" s="123"/>
      <c r="V155" s="700"/>
      <c r="W155" s="781"/>
      <c r="X155" s="700"/>
      <c r="Y155" s="781"/>
      <c r="Z155" s="2"/>
      <c r="AA155" s="121"/>
      <c r="AB155" s="122"/>
      <c r="AC155" s="121"/>
      <c r="AD155" s="122"/>
      <c r="AE155" s="131"/>
      <c r="AF155" s="122"/>
      <c r="AG155" s="121"/>
      <c r="AH155" s="122"/>
      <c r="AI155" s="131"/>
      <c r="AJ155" s="122"/>
      <c r="AK155" s="121"/>
      <c r="AL155" s="122"/>
      <c r="AM155" s="121"/>
      <c r="AN155" s="122"/>
      <c r="AO155" s="121"/>
      <c r="AP155" s="122"/>
      <c r="AQ155" s="132"/>
      <c r="AR155" s="761"/>
      <c r="AS155" s="156"/>
      <c r="AT155" s="761"/>
      <c r="AV155" s="961"/>
      <c r="AX155" s="700"/>
      <c r="AY155" s="781" t="str">
        <f>Index!$L$4</f>
        <v>€</v>
      </c>
      <c r="AZ155" s="700"/>
      <c r="BA155" s="781" t="str">
        <f>Index!$L$4</f>
        <v>€</v>
      </c>
      <c r="BB155" s="156"/>
      <c r="BC155" s="156"/>
      <c r="BD155" s="57"/>
      <c r="BE155" s="847"/>
      <c r="BF155" s="57"/>
      <c r="BG155" s="222"/>
      <c r="BH155" s="222"/>
      <c r="BI155" s="222"/>
      <c r="BJ155" s="221"/>
      <c r="BK155" s="222"/>
      <c r="BL155" s="221"/>
      <c r="BM155" s="107"/>
      <c r="BO155" s="107"/>
      <c r="BP155" s="110"/>
      <c r="BQ155" s="110"/>
      <c r="BR155" s="156"/>
      <c r="BS155" s="156"/>
      <c r="BT155" s="110"/>
      <c r="BU155" s="961"/>
      <c r="BV155" s="107"/>
      <c r="BW155" s="156"/>
      <c r="BX155" s="156"/>
      <c r="BY155" s="156"/>
      <c r="BZ155" s="156"/>
      <c r="CA155" s="156"/>
      <c r="CB155" s="156"/>
      <c r="CC155" s="57"/>
      <c r="CD155" s="222"/>
      <c r="CE155" s="222"/>
      <c r="CF155" s="222"/>
      <c r="CG155" s="222"/>
      <c r="CH155" s="221"/>
      <c r="CI155" s="107"/>
      <c r="CJ155" s="107"/>
      <c r="CK155" s="57"/>
      <c r="CL155" s="107"/>
      <c r="CM155" s="107"/>
    </row>
    <row r="156" spans="2:91" ht="12.75" hidden="1" customHeight="1" outlineLevel="1" x14ac:dyDescent="0.2">
      <c r="B156" s="269" t="s">
        <v>210</v>
      </c>
      <c r="C156" s="702">
        <f>16/9</f>
        <v>1.7777777777777777</v>
      </c>
      <c r="E156" s="1045"/>
      <c r="F156" s="564">
        <v>426.6</v>
      </c>
      <c r="G156" s="643" t="s">
        <v>207</v>
      </c>
      <c r="H156" s="564">
        <f>ROUND(F156/$C156,0)</f>
        <v>240</v>
      </c>
      <c r="I156" s="565" t="s">
        <v>207</v>
      </c>
      <c r="J156" s="658" t="str">
        <f>H156&amp;" x "&amp;F156</f>
        <v>240 x 426.6</v>
      </c>
      <c r="K156" s="643" t="s">
        <v>207</v>
      </c>
      <c r="L156" s="564">
        <f>F156+(2*P156)</f>
        <v>436.6</v>
      </c>
      <c r="M156" s="643" t="s">
        <v>207</v>
      </c>
      <c r="N156" s="564">
        <f>H156+P156+R156</f>
        <v>250</v>
      </c>
      <c r="O156" s="565" t="s">
        <v>207</v>
      </c>
      <c r="P156" s="564">
        <v>5</v>
      </c>
      <c r="Q156" s="565" t="s">
        <v>207</v>
      </c>
      <c r="R156" s="643">
        <v>5</v>
      </c>
      <c r="S156" s="643" t="s">
        <v>207</v>
      </c>
      <c r="T156" s="311">
        <f>ROUND(SQRT((F156^2)+(H156^2)),0)</f>
        <v>489</v>
      </c>
      <c r="U156" s="312" t="s">
        <v>207</v>
      </c>
      <c r="V156" s="165"/>
      <c r="W156" s="166"/>
      <c r="X156" s="165"/>
      <c r="Y156" s="166"/>
      <c r="Z156" s="2"/>
      <c r="AA156" s="165">
        <f>ROUND(F156/$B$2,1)</f>
        <v>168</v>
      </c>
      <c r="AB156" s="166" t="s">
        <v>208</v>
      </c>
      <c r="AC156" s="165">
        <f>ROUND(H156/$B$2,1)</f>
        <v>94.5</v>
      </c>
      <c r="AD156" s="166" t="s">
        <v>208</v>
      </c>
      <c r="AE156" s="170" t="str">
        <f>AC156&amp;" x "&amp;AA156</f>
        <v>94.5 x 168</v>
      </c>
      <c r="AF156" s="166" t="s">
        <v>208</v>
      </c>
      <c r="AG156" s="165">
        <f>ROUND(L156/$B$2,1)</f>
        <v>171.9</v>
      </c>
      <c r="AH156" s="166" t="s">
        <v>208</v>
      </c>
      <c r="AI156" s="167">
        <f>ROUND(N156/$B$2,1)</f>
        <v>98.4</v>
      </c>
      <c r="AJ156" s="166" t="s">
        <v>208</v>
      </c>
      <c r="AK156" s="165">
        <f>ROUND(P156/$B$2,1)</f>
        <v>2</v>
      </c>
      <c r="AL156" s="166" t="s">
        <v>208</v>
      </c>
      <c r="AM156" s="165">
        <f>ROUND(R156/$B$2,1)</f>
        <v>2</v>
      </c>
      <c r="AN156" s="166" t="s">
        <v>208</v>
      </c>
      <c r="AO156" s="165">
        <f>ROUND(SQRT((AA156^2)+(AC156^2)),0)</f>
        <v>193</v>
      </c>
      <c r="AP156" s="166" t="s">
        <v>208</v>
      </c>
      <c r="AQ156" s="311"/>
      <c r="AR156" s="312"/>
      <c r="AS156" s="311"/>
      <c r="AT156" s="312"/>
      <c r="AV156" s="961"/>
      <c r="AX156" s="171" t="s">
        <v>5976</v>
      </c>
      <c r="AY156" s="172">
        <f>IF(Index!$L$4="€",VLOOKUP(AX156,ERP!$A:$CL,5,0),IF(Index!$L$4="$",VLOOKUP(AX156,ERP!$A:$CL,7,0),IF(Index!$L$4="CHF",VLOOKUP(AX156,ERP!$A:$CL,9,0),IF(Index!$L$4="£",VLOOKUP(AX156,ERP!$A:$CL,11,0),""))))</f>
        <v>5299</v>
      </c>
      <c r="AZ156" s="171"/>
      <c r="BA156" s="172"/>
      <c r="BB156" s="156"/>
      <c r="BC156" s="150"/>
      <c r="BE156" s="847"/>
      <c r="BF156" s="57"/>
      <c r="BG156" s="222"/>
      <c r="BH156" s="222"/>
      <c r="BI156" s="222"/>
      <c r="BJ156" s="221"/>
      <c r="BK156" s="222"/>
      <c r="BL156" s="221"/>
      <c r="BN156" s="159"/>
      <c r="BP156" s="110"/>
      <c r="BQ156" s="110"/>
      <c r="BR156" s="110"/>
      <c r="BS156" s="150"/>
      <c r="BT156" s="110"/>
      <c r="BU156" s="961"/>
      <c r="BW156" s="156"/>
      <c r="BX156" s="150"/>
      <c r="BY156" s="156"/>
      <c r="BZ156" s="150"/>
      <c r="CA156" s="156"/>
      <c r="CB156" s="150"/>
      <c r="CC156" s="57"/>
      <c r="CD156" s="222"/>
      <c r="CE156" s="222"/>
      <c r="CF156" s="222"/>
      <c r="CG156" s="222"/>
      <c r="CH156" s="221"/>
      <c r="CK156" s="57"/>
    </row>
    <row r="157" spans="2:91" ht="12.75" hidden="1" customHeight="1" outlineLevel="1" x14ac:dyDescent="0.2">
      <c r="B157" s="269" t="s">
        <v>210</v>
      </c>
      <c r="C157" s="702">
        <f>16/9</f>
        <v>1.7777777777777777</v>
      </c>
      <c r="E157" s="1045"/>
      <c r="F157" s="863">
        <v>447</v>
      </c>
      <c r="G157" s="358" t="s">
        <v>207</v>
      </c>
      <c r="H157" s="863">
        <f>ROUND(F157/$C157,0)</f>
        <v>251</v>
      </c>
      <c r="I157" s="864" t="s">
        <v>207</v>
      </c>
      <c r="J157" s="865" t="str">
        <f>H157&amp;" x "&amp;F157</f>
        <v>251 x 447</v>
      </c>
      <c r="K157" s="358" t="s">
        <v>207</v>
      </c>
      <c r="L157" s="863">
        <f>F157+(2*P157)</f>
        <v>457</v>
      </c>
      <c r="M157" s="358" t="s">
        <v>207</v>
      </c>
      <c r="N157" s="863">
        <f>H157+P157+R157</f>
        <v>261</v>
      </c>
      <c r="O157" s="864" t="s">
        <v>207</v>
      </c>
      <c r="P157" s="863">
        <v>5</v>
      </c>
      <c r="Q157" s="864" t="s">
        <v>207</v>
      </c>
      <c r="R157" s="358">
        <v>5</v>
      </c>
      <c r="S157" s="358" t="s">
        <v>207</v>
      </c>
      <c r="T157" s="355">
        <f>ROUND(SQRT((F157^2)+(H157^2)),0)</f>
        <v>513</v>
      </c>
      <c r="U157" s="356" t="s">
        <v>207</v>
      </c>
      <c r="V157" s="130"/>
      <c r="W157" s="122"/>
      <c r="X157" s="130"/>
      <c r="Y157" s="122"/>
      <c r="Z157" s="338"/>
      <c r="AA157" s="130">
        <f>ROUND(F157/$B$2,1)</f>
        <v>176</v>
      </c>
      <c r="AB157" s="122" t="s">
        <v>208</v>
      </c>
      <c r="AC157" s="130">
        <f>ROUND(H157/$B$2,1)</f>
        <v>98.8</v>
      </c>
      <c r="AD157" s="122" t="s">
        <v>208</v>
      </c>
      <c r="AE157" s="131" t="str">
        <f>AC157&amp;" x "&amp;AA157</f>
        <v>98.8 x 176</v>
      </c>
      <c r="AF157" s="122" t="s">
        <v>208</v>
      </c>
      <c r="AG157" s="130">
        <f>ROUND(L157/$B$2,1)</f>
        <v>179.9</v>
      </c>
      <c r="AH157" s="122" t="s">
        <v>208</v>
      </c>
      <c r="AI157" s="110">
        <f>ROUND(N157/$B$2,1)</f>
        <v>102.8</v>
      </c>
      <c r="AJ157" s="122" t="s">
        <v>208</v>
      </c>
      <c r="AK157" s="130">
        <f>ROUND(P157/$B$2,1)</f>
        <v>2</v>
      </c>
      <c r="AL157" s="122" t="s">
        <v>208</v>
      </c>
      <c r="AM157" s="130">
        <f>ROUND(R157/$B$2,1)</f>
        <v>2</v>
      </c>
      <c r="AN157" s="122" t="s">
        <v>208</v>
      </c>
      <c r="AO157" s="130">
        <f>ROUND(SQRT((AA157^2)+(AC157^2)),0)</f>
        <v>202</v>
      </c>
      <c r="AP157" s="122" t="s">
        <v>208</v>
      </c>
      <c r="AQ157" s="355"/>
      <c r="AR157" s="356"/>
      <c r="AS157" s="355"/>
      <c r="AT157" s="356"/>
      <c r="AV157" s="961"/>
      <c r="AX157" s="138" t="s">
        <v>5977</v>
      </c>
      <c r="AY157" s="137">
        <f>IF(Index!$L$4="€",VLOOKUP(AX157,ERP!$A:$CL,5,0),IF(Index!$L$4="$",VLOOKUP(AX157,ERP!$A:$CL,7,0),IF(Index!$L$4="CHF",VLOOKUP(AX157,ERP!$A:$CL,9,0),IF(Index!$L$4="£",VLOOKUP(AX157,ERP!$A:$CL,11,0),""))))</f>
        <v>6286</v>
      </c>
      <c r="AZ157" s="138"/>
      <c r="BA157" s="137"/>
      <c r="BB157" s="156"/>
      <c r="BC157" s="150"/>
      <c r="BE157" s="847"/>
      <c r="BF157" s="57"/>
      <c r="BG157" s="222"/>
      <c r="BH157" s="222"/>
      <c r="BI157" s="222"/>
      <c r="BJ157" s="221"/>
      <c r="BK157" s="222"/>
      <c r="BL157" s="221"/>
      <c r="BN157" s="159"/>
      <c r="BP157" s="110"/>
      <c r="BQ157" s="110"/>
      <c r="BR157" s="110"/>
      <c r="BS157" s="150"/>
      <c r="BT157" s="110"/>
      <c r="BU157" s="961"/>
      <c r="BW157" s="156"/>
      <c r="BX157" s="150"/>
      <c r="BY157" s="156"/>
      <c r="BZ157" s="150"/>
      <c r="CA157" s="156"/>
      <c r="CB157" s="150"/>
      <c r="CC157" s="57"/>
      <c r="CD157" s="222"/>
      <c r="CE157" s="222"/>
      <c r="CF157" s="222"/>
      <c r="CG157" s="222"/>
      <c r="CH157" s="221"/>
      <c r="CK157" s="57"/>
    </row>
    <row r="158" spans="2:91" ht="12.75" hidden="1" customHeight="1" outlineLevel="1" x14ac:dyDescent="0.2">
      <c r="B158" s="269" t="s">
        <v>210</v>
      </c>
      <c r="C158" s="702">
        <f>16/9</f>
        <v>1.7777777777777777</v>
      </c>
      <c r="E158" s="1046"/>
      <c r="F158" s="570">
        <v>487.8</v>
      </c>
      <c r="G158" s="656" t="s">
        <v>207</v>
      </c>
      <c r="H158" s="570">
        <f>ROUND(F158/$C158,0)</f>
        <v>274</v>
      </c>
      <c r="I158" s="571" t="s">
        <v>207</v>
      </c>
      <c r="J158" s="657" t="str">
        <f>H158&amp;" x "&amp;F158</f>
        <v>274 x 487.8</v>
      </c>
      <c r="K158" s="656" t="s">
        <v>207</v>
      </c>
      <c r="L158" s="570">
        <f>F158+(2*P158)</f>
        <v>497.8</v>
      </c>
      <c r="M158" s="656" t="s">
        <v>207</v>
      </c>
      <c r="N158" s="570">
        <f>H158+P158+R158</f>
        <v>284</v>
      </c>
      <c r="O158" s="571" t="s">
        <v>207</v>
      </c>
      <c r="P158" s="570">
        <v>5</v>
      </c>
      <c r="Q158" s="571" t="s">
        <v>207</v>
      </c>
      <c r="R158" s="656">
        <v>5</v>
      </c>
      <c r="S158" s="656" t="s">
        <v>207</v>
      </c>
      <c r="T158" s="378">
        <f>ROUND(SQRT((F158^2)+(H158^2)),0)</f>
        <v>559</v>
      </c>
      <c r="U158" s="379" t="s">
        <v>207</v>
      </c>
      <c r="V158" s="185"/>
      <c r="W158" s="186"/>
      <c r="X158" s="185"/>
      <c r="Y158" s="186"/>
      <c r="Z158" s="308"/>
      <c r="AA158" s="185">
        <f>ROUND(F158/$B$2,1)</f>
        <v>192</v>
      </c>
      <c r="AB158" s="186" t="s">
        <v>208</v>
      </c>
      <c r="AC158" s="185">
        <f>ROUND(H158/$B$2,1)</f>
        <v>107.9</v>
      </c>
      <c r="AD158" s="186" t="s">
        <v>208</v>
      </c>
      <c r="AE158" s="189" t="str">
        <f>AC158&amp;" x "&amp;AA158</f>
        <v>107.9 x 192</v>
      </c>
      <c r="AF158" s="186" t="s">
        <v>208</v>
      </c>
      <c r="AG158" s="185">
        <f>ROUND(L158/$B$2,1)</f>
        <v>196</v>
      </c>
      <c r="AH158" s="186" t="s">
        <v>208</v>
      </c>
      <c r="AI158" s="187">
        <f>ROUND(N158/$B$2,1)</f>
        <v>111.8</v>
      </c>
      <c r="AJ158" s="186" t="s">
        <v>208</v>
      </c>
      <c r="AK158" s="185">
        <f>ROUND(P158/$B$2,1)</f>
        <v>2</v>
      </c>
      <c r="AL158" s="186" t="s">
        <v>208</v>
      </c>
      <c r="AM158" s="185">
        <f>ROUND(R158/$B$2,1)</f>
        <v>2</v>
      </c>
      <c r="AN158" s="186" t="s">
        <v>208</v>
      </c>
      <c r="AO158" s="185">
        <f>ROUND(SQRT((AA158^2)+(AC158^2)),0)</f>
        <v>220</v>
      </c>
      <c r="AP158" s="186" t="s">
        <v>208</v>
      </c>
      <c r="AQ158" s="378"/>
      <c r="AR158" s="379"/>
      <c r="AS158" s="378"/>
      <c r="AT158" s="379"/>
      <c r="AV158" s="961"/>
      <c r="AX158" s="190" t="s">
        <v>5978</v>
      </c>
      <c r="AY158" s="191">
        <f>IF(Index!$L$4="€",VLOOKUP(AX158,ERP!$A:$CL,5,0),IF(Index!$L$4="$",VLOOKUP(AX158,ERP!$A:$CL,7,0),IF(Index!$L$4="CHF",VLOOKUP(AX158,ERP!$A:$CL,9,0),IF(Index!$L$4="£",VLOOKUP(AX158,ERP!$A:$CL,11,0),""))))</f>
        <v>7828</v>
      </c>
      <c r="AZ158" s="190"/>
      <c r="BA158" s="191"/>
      <c r="BB158" s="156"/>
      <c r="BC158" s="150"/>
      <c r="BE158" s="847"/>
      <c r="BF158" s="57"/>
      <c r="BG158" s="222"/>
      <c r="BH158" s="222"/>
      <c r="BI158" s="222"/>
      <c r="BJ158" s="221"/>
      <c r="BK158" s="222"/>
      <c r="BL158" s="221"/>
      <c r="BN158" s="159"/>
      <c r="BP158" s="110"/>
      <c r="BQ158" s="110"/>
      <c r="BR158" s="110"/>
      <c r="BS158" s="150"/>
      <c r="BT158" s="110"/>
      <c r="BU158" s="961"/>
      <c r="BW158" s="156"/>
      <c r="BX158" s="150"/>
      <c r="BY158" s="156"/>
      <c r="BZ158" s="150"/>
      <c r="CA158" s="156"/>
      <c r="CB158" s="150"/>
      <c r="CC158" s="57"/>
      <c r="CD158" s="222"/>
      <c r="CE158" s="222"/>
      <c r="CF158" s="225"/>
      <c r="CG158" s="222"/>
      <c r="CH158" s="221"/>
      <c r="CK158" s="57"/>
    </row>
    <row r="159" spans="2:91" ht="9.75" customHeight="1" collapsed="1" x14ac:dyDescent="0.25">
      <c r="AV159" s="961"/>
      <c r="AX159" s="223"/>
      <c r="AY159" s="223"/>
      <c r="AZ159" s="223"/>
      <c r="BA159" s="223"/>
      <c r="BB159" s="125"/>
      <c r="BC159" s="125"/>
      <c r="BE159" s="222"/>
      <c r="BF159" s="57"/>
      <c r="BG159" s="222"/>
      <c r="BH159" s="222"/>
      <c r="BI159" s="222"/>
      <c r="BJ159" s="221"/>
      <c r="BK159" s="222"/>
      <c r="BL159" s="221"/>
      <c r="BN159" s="223"/>
      <c r="BP159" s="110"/>
      <c r="BQ159" s="110"/>
      <c r="BR159" s="110"/>
      <c r="BS159" s="110"/>
      <c r="BT159" s="110"/>
      <c r="BU159" s="961"/>
      <c r="CC159" s="57"/>
      <c r="CD159" s="222"/>
      <c r="CE159" s="222"/>
      <c r="CF159" s="222"/>
      <c r="CG159" s="222"/>
      <c r="CH159" s="221"/>
      <c r="CK159" s="57"/>
    </row>
    <row r="160" spans="2:91" ht="23.25" customHeight="1" x14ac:dyDescent="0.25">
      <c r="F160" s="962" t="s">
        <v>2695</v>
      </c>
      <c r="G160" s="963"/>
      <c r="H160" s="963"/>
      <c r="I160" s="963"/>
      <c r="J160" s="963"/>
      <c r="K160" s="963"/>
      <c r="L160" s="963"/>
      <c r="M160" s="963"/>
      <c r="N160" s="963"/>
      <c r="O160" s="963"/>
      <c r="P160" s="963"/>
      <c r="Q160" s="963"/>
      <c r="R160" s="963"/>
      <c r="S160" s="963"/>
      <c r="T160" s="963"/>
      <c r="U160" s="963"/>
      <c r="V160" s="963"/>
      <c r="W160" s="963"/>
      <c r="X160" s="963"/>
      <c r="Y160" s="963"/>
      <c r="Z160" s="963"/>
      <c r="AA160" s="963"/>
      <c r="AB160" s="963"/>
      <c r="AC160" s="963"/>
      <c r="AD160" s="963"/>
      <c r="AE160" s="963"/>
      <c r="AF160" s="963"/>
      <c r="AG160" s="963"/>
      <c r="AH160" s="963"/>
      <c r="AI160" s="963"/>
      <c r="AJ160" s="963"/>
      <c r="AK160" s="963"/>
      <c r="AL160" s="963"/>
      <c r="AM160" s="963"/>
      <c r="AN160" s="963"/>
      <c r="AO160" s="963"/>
      <c r="AP160" s="963"/>
      <c r="AQ160" s="963"/>
      <c r="AR160" s="963"/>
      <c r="AS160" s="963"/>
      <c r="AT160" s="964"/>
      <c r="AU160" s="215"/>
      <c r="AV160" s="961"/>
      <c r="AX160" s="948" t="s">
        <v>230</v>
      </c>
      <c r="AY160" s="956"/>
      <c r="AZ160" s="948" t="s">
        <v>230</v>
      </c>
      <c r="BA160" s="949"/>
      <c r="BB160" s="1053"/>
      <c r="BC160" s="950"/>
      <c r="BE160" s="222"/>
      <c r="BF160" s="57"/>
      <c r="BG160" s="222"/>
      <c r="BH160" s="222"/>
      <c r="BI160" s="222"/>
      <c r="BJ160" s="221"/>
      <c r="BK160" s="222"/>
      <c r="BL160" s="221"/>
      <c r="BN160" s="223"/>
      <c r="BP160" s="110"/>
      <c r="BQ160" s="957" t="s">
        <v>2697</v>
      </c>
      <c r="BR160" s="958"/>
      <c r="BS160" s="959"/>
      <c r="BT160" s="110"/>
      <c r="BU160" s="961"/>
      <c r="BW160" s="948" t="s">
        <v>230</v>
      </c>
      <c r="BX160" s="956"/>
      <c r="BY160" s="948" t="s">
        <v>230</v>
      </c>
      <c r="BZ160" s="949"/>
      <c r="CA160" s="950"/>
      <c r="CB160" s="950"/>
      <c r="CC160" s="57"/>
      <c r="CD160" s="222"/>
      <c r="CE160" s="222"/>
      <c r="CF160" s="222"/>
      <c r="CG160" s="222"/>
      <c r="CH160" s="221"/>
      <c r="CK160" s="57"/>
    </row>
    <row r="161" spans="1:91" ht="23.25" customHeight="1" x14ac:dyDescent="0.25">
      <c r="F161" s="1058"/>
      <c r="G161" s="1059"/>
      <c r="H161" s="1059"/>
      <c r="I161" s="1059"/>
      <c r="J161" s="1059"/>
      <c r="K161" s="1059"/>
      <c r="L161" s="1059"/>
      <c r="M161" s="1059"/>
      <c r="N161" s="1059"/>
      <c r="O161" s="1059"/>
      <c r="P161" s="1059"/>
      <c r="Q161" s="1059"/>
      <c r="R161" s="1059"/>
      <c r="S161" s="1059"/>
      <c r="T161" s="1059"/>
      <c r="U161" s="1059"/>
      <c r="V161" s="1059"/>
      <c r="W161" s="1059"/>
      <c r="X161" s="1059"/>
      <c r="Y161" s="1059"/>
      <c r="Z161" s="1059"/>
      <c r="AA161" s="1059"/>
      <c r="AB161" s="1059"/>
      <c r="AC161" s="1059"/>
      <c r="AD161" s="1059"/>
      <c r="AE161" s="1059"/>
      <c r="AF161" s="1059"/>
      <c r="AG161" s="1059"/>
      <c r="AH161" s="1059"/>
      <c r="AI161" s="1059"/>
      <c r="AJ161" s="1059"/>
      <c r="AK161" s="1059"/>
      <c r="AL161" s="1059"/>
      <c r="AM161" s="1059"/>
      <c r="AN161" s="1059"/>
      <c r="AO161" s="1059"/>
      <c r="AP161" s="1059"/>
      <c r="AQ161" s="1059"/>
      <c r="AR161" s="1059"/>
      <c r="AS161" s="1059"/>
      <c r="AT161" s="1060"/>
      <c r="AU161" s="215"/>
      <c r="AV161" s="961"/>
      <c r="AX161" s="954" t="s">
        <v>233</v>
      </c>
      <c r="AY161" s="955"/>
      <c r="AZ161" s="954" t="s">
        <v>2670</v>
      </c>
      <c r="BA161" s="955"/>
      <c r="BB161" s="769"/>
      <c r="BC161" s="806"/>
      <c r="BE161" s="222"/>
      <c r="BF161" s="222"/>
      <c r="BG161" s="222"/>
      <c r="BH161" s="222"/>
      <c r="BI161" s="222"/>
      <c r="BJ161" s="221"/>
      <c r="BK161" s="222"/>
      <c r="BL161" s="221"/>
      <c r="BN161" s="223"/>
      <c r="BP161" s="110"/>
      <c r="BQ161" s="118"/>
      <c r="BR161" s="119"/>
      <c r="BS161" s="120"/>
      <c r="BT161" s="110"/>
      <c r="BU161" s="961"/>
      <c r="BW161" s="954" t="s">
        <v>233</v>
      </c>
      <c r="BX161" s="955"/>
      <c r="BY161" s="954" t="s">
        <v>2670</v>
      </c>
      <c r="BZ161" s="955"/>
      <c r="CA161" s="769"/>
      <c r="CB161" s="806"/>
      <c r="CC161" s="57"/>
      <c r="CD161" s="222"/>
      <c r="CE161" s="222"/>
      <c r="CF161" s="222"/>
      <c r="CG161" s="222"/>
      <c r="CH161" s="221"/>
      <c r="CK161" s="57"/>
    </row>
    <row r="162" spans="1:91" s="116" customFormat="1" ht="12.75" customHeight="1" x14ac:dyDescent="0.25">
      <c r="B162" s="116" t="s">
        <v>213</v>
      </c>
      <c r="F162" s="279" t="s">
        <v>206</v>
      </c>
      <c r="G162" s="280"/>
      <c r="H162" s="279" t="s">
        <v>211</v>
      </c>
      <c r="I162" s="280"/>
      <c r="J162" s="279" t="s">
        <v>216</v>
      </c>
      <c r="K162" s="280"/>
      <c r="L162" s="279" t="s">
        <v>205</v>
      </c>
      <c r="M162" s="280"/>
      <c r="N162" s="279" t="s">
        <v>214</v>
      </c>
      <c r="O162" s="280"/>
      <c r="P162" s="279" t="s">
        <v>209</v>
      </c>
      <c r="Q162" s="280"/>
      <c r="R162" s="279" t="s">
        <v>215</v>
      </c>
      <c r="S162" s="280"/>
      <c r="T162" s="279" t="s">
        <v>212</v>
      </c>
      <c r="U162" s="281"/>
      <c r="V162" s="966" t="s">
        <v>2674</v>
      </c>
      <c r="W162" s="967"/>
      <c r="X162" s="966" t="s">
        <v>2675</v>
      </c>
      <c r="Y162" s="967"/>
      <c r="Z162" s="458"/>
      <c r="AA162" s="279" t="s">
        <v>211</v>
      </c>
      <c r="AB162" s="280"/>
      <c r="AC162" s="279" t="s">
        <v>211</v>
      </c>
      <c r="AD162" s="280"/>
      <c r="AE162" s="279" t="s">
        <v>216</v>
      </c>
      <c r="AF162" s="280"/>
      <c r="AG162" s="279" t="s">
        <v>205</v>
      </c>
      <c r="AH162" s="280"/>
      <c r="AI162" s="279" t="s">
        <v>214</v>
      </c>
      <c r="AJ162" s="280"/>
      <c r="AK162" s="279" t="s">
        <v>209</v>
      </c>
      <c r="AL162" s="280"/>
      <c r="AM162" s="279" t="s">
        <v>215</v>
      </c>
      <c r="AN162" s="280"/>
      <c r="AO162" s="279" t="s">
        <v>212</v>
      </c>
      <c r="AP162" s="280"/>
      <c r="AQ162" s="966" t="s">
        <v>2674</v>
      </c>
      <c r="AR162" s="967"/>
      <c r="AS162" s="966" t="s">
        <v>2675</v>
      </c>
      <c r="AT162" s="967"/>
      <c r="AV162" s="961"/>
      <c r="AX162" s="762" t="s">
        <v>221</v>
      </c>
      <c r="AY162" s="780" t="s">
        <v>23</v>
      </c>
      <c r="AZ162" s="762" t="s">
        <v>221</v>
      </c>
      <c r="BA162" s="780" t="s">
        <v>23</v>
      </c>
      <c r="BB162" s="156"/>
      <c r="BC162" s="156"/>
      <c r="BD162" s="57"/>
      <c r="BE162" s="222"/>
      <c r="BF162" s="222"/>
      <c r="BG162" s="222"/>
      <c r="BH162" s="222"/>
      <c r="BI162" s="222"/>
      <c r="BJ162" s="221"/>
      <c r="BK162" s="222"/>
      <c r="BL162" s="221"/>
      <c r="BM162" s="107"/>
      <c r="BO162" s="107"/>
      <c r="BP162" s="110"/>
      <c r="BQ162" s="788" t="s">
        <v>1</v>
      </c>
      <c r="BR162" s="762" t="s">
        <v>221</v>
      </c>
      <c r="BS162" s="780" t="s">
        <v>23</v>
      </c>
      <c r="BT162" s="110"/>
      <c r="BU162" s="961"/>
      <c r="BV162" s="107"/>
      <c r="BW162" s="762" t="s">
        <v>221</v>
      </c>
      <c r="BX162" s="780" t="s">
        <v>23</v>
      </c>
      <c r="BY162" s="762" t="s">
        <v>221</v>
      </c>
      <c r="BZ162" s="780" t="s">
        <v>23</v>
      </c>
      <c r="CA162" s="156"/>
      <c r="CB162" s="156"/>
      <c r="CC162" s="57"/>
      <c r="CD162" s="222"/>
      <c r="CE162" s="222"/>
      <c r="CF162" s="222"/>
      <c r="CG162" s="222"/>
      <c r="CH162" s="221"/>
      <c r="CI162" s="107"/>
      <c r="CJ162" s="107"/>
      <c r="CK162" s="57"/>
      <c r="CL162" s="107"/>
      <c r="CM162" s="107"/>
    </row>
    <row r="163" spans="1:91" s="116" customFormat="1" ht="12.75" customHeight="1" x14ac:dyDescent="0.25">
      <c r="F163" s="143"/>
      <c r="G163" s="141"/>
      <c r="H163" s="282"/>
      <c r="I163" s="141"/>
      <c r="J163" s="143"/>
      <c r="K163" s="141"/>
      <c r="L163" s="282"/>
      <c r="M163" s="141"/>
      <c r="N163" s="143"/>
      <c r="O163" s="141"/>
      <c r="P163" s="143"/>
      <c r="Q163" s="141"/>
      <c r="R163" s="143"/>
      <c r="S163" s="141"/>
      <c r="T163" s="143"/>
      <c r="U163" s="782"/>
      <c r="V163" s="789"/>
      <c r="W163" s="781"/>
      <c r="X163" s="700"/>
      <c r="Y163" s="781"/>
      <c r="Z163" s="110"/>
      <c r="AA163" s="143"/>
      <c r="AB163" s="141"/>
      <c r="AC163" s="143"/>
      <c r="AD163" s="141"/>
      <c r="AE163" s="282"/>
      <c r="AF163" s="141"/>
      <c r="AG163" s="143"/>
      <c r="AH163" s="141"/>
      <c r="AI163" s="282"/>
      <c r="AJ163" s="141"/>
      <c r="AK163" s="143"/>
      <c r="AL163" s="141"/>
      <c r="AM163" s="143"/>
      <c r="AN163" s="141"/>
      <c r="AO163" s="143"/>
      <c r="AP163" s="141"/>
      <c r="AQ163" s="700"/>
      <c r="AR163" s="781"/>
      <c r="AS163" s="789"/>
      <c r="AT163" s="781"/>
      <c r="AV163" s="961"/>
      <c r="AX163" s="700"/>
      <c r="AY163" s="781" t="str">
        <f>Index!$L$4</f>
        <v>€</v>
      </c>
      <c r="AZ163" s="700"/>
      <c r="BA163" s="781" t="str">
        <f>Index!$L$4</f>
        <v>€</v>
      </c>
      <c r="BB163" s="156"/>
      <c r="BC163" s="156"/>
      <c r="BD163" s="57"/>
      <c r="BE163" s="847"/>
      <c r="BF163" s="222"/>
      <c r="BG163" s="222"/>
      <c r="BH163" s="222"/>
      <c r="BI163" s="222"/>
      <c r="BJ163" s="221"/>
      <c r="BK163" s="222"/>
      <c r="BL163" s="221"/>
      <c r="BM163" s="107"/>
      <c r="BO163" s="107"/>
      <c r="BP163" s="110"/>
      <c r="BQ163" s="701"/>
      <c r="BR163" s="700"/>
      <c r="BS163" s="781" t="str">
        <f>Index!$L$4</f>
        <v>€</v>
      </c>
      <c r="BT163" s="110"/>
      <c r="BU163" s="961"/>
      <c r="BV163" s="107"/>
      <c r="BW163" s="700"/>
      <c r="BX163" s="781" t="str">
        <f>Index!$L$4</f>
        <v>€</v>
      </c>
      <c r="BY163" s="700"/>
      <c r="BZ163" s="781" t="str">
        <f>Index!$L$4</f>
        <v>€</v>
      </c>
      <c r="CA163" s="156"/>
      <c r="CB163" s="156"/>
      <c r="CC163" s="57"/>
      <c r="CD163" s="222"/>
      <c r="CE163" s="222"/>
      <c r="CF163" s="222"/>
      <c r="CG163" s="222"/>
      <c r="CH163" s="221"/>
      <c r="CI163" s="107"/>
      <c r="CJ163" s="107"/>
      <c r="CK163" s="57"/>
      <c r="CL163" s="107"/>
      <c r="CM163" s="107"/>
    </row>
    <row r="164" spans="1:91" ht="12.75" customHeight="1" outlineLevel="1" x14ac:dyDescent="0.25">
      <c r="B164" s="269" t="s">
        <v>210</v>
      </c>
      <c r="C164" s="702">
        <f>16/9</f>
        <v>1.7777777777777777</v>
      </c>
      <c r="F164" s="178">
        <v>340</v>
      </c>
      <c r="G164" s="175" t="s">
        <v>207</v>
      </c>
      <c r="H164" s="181">
        <f>ROUND(F164/$C164,0)</f>
        <v>191</v>
      </c>
      <c r="I164" s="175" t="s">
        <v>207</v>
      </c>
      <c r="J164" s="696" t="str">
        <f>H164&amp;" x "&amp;F164</f>
        <v>191 x 340</v>
      </c>
      <c r="K164" s="175" t="s">
        <v>207</v>
      </c>
      <c r="L164" s="217">
        <f>F164+(2*P164)</f>
        <v>350</v>
      </c>
      <c r="M164" s="175" t="s">
        <v>207</v>
      </c>
      <c r="N164" s="174">
        <f>H164+P164+R164</f>
        <v>201</v>
      </c>
      <c r="O164" s="175" t="s">
        <v>207</v>
      </c>
      <c r="P164" s="174">
        <v>5</v>
      </c>
      <c r="Q164" s="175" t="s">
        <v>207</v>
      </c>
      <c r="R164" s="178">
        <v>5</v>
      </c>
      <c r="S164" s="179" t="s">
        <v>207</v>
      </c>
      <c r="T164" s="178">
        <f>ROUND(SQRT((F164^2)+(H164^2)),0)</f>
        <v>390</v>
      </c>
      <c r="U164" s="179" t="s">
        <v>207</v>
      </c>
      <c r="V164" s="169">
        <f>X164+65</f>
        <v>4085</v>
      </c>
      <c r="W164" s="179" t="s">
        <v>2676</v>
      </c>
      <c r="X164" s="178">
        <v>4020</v>
      </c>
      <c r="Y164" s="179" t="s">
        <v>2676</v>
      </c>
      <c r="Z164" s="106"/>
      <c r="AA164" s="174">
        <f>ROUND(F164/$B$2,1)</f>
        <v>133.9</v>
      </c>
      <c r="AB164" s="175" t="s">
        <v>208</v>
      </c>
      <c r="AC164" s="174">
        <f>ROUND(H164/$B$2,1)</f>
        <v>75.2</v>
      </c>
      <c r="AD164" s="175" t="s">
        <v>208</v>
      </c>
      <c r="AE164" s="181" t="str">
        <f>AC164&amp;" x "&amp;AA164</f>
        <v>75.2 x 133.9</v>
      </c>
      <c r="AF164" s="175" t="s">
        <v>208</v>
      </c>
      <c r="AG164" s="174">
        <f>ROUND(L164/$B$2,1)</f>
        <v>137.80000000000001</v>
      </c>
      <c r="AH164" s="175" t="s">
        <v>208</v>
      </c>
      <c r="AI164" s="217">
        <f>ROUND(N164/$B$2,1)</f>
        <v>79.099999999999994</v>
      </c>
      <c r="AJ164" s="175" t="s">
        <v>208</v>
      </c>
      <c r="AK164" s="174">
        <f>ROUND(P164/$B$2,1)</f>
        <v>2</v>
      </c>
      <c r="AL164" s="175" t="s">
        <v>208</v>
      </c>
      <c r="AM164" s="174">
        <f>ROUND(R164/$B$2,1)</f>
        <v>2</v>
      </c>
      <c r="AN164" s="175" t="s">
        <v>208</v>
      </c>
      <c r="AO164" s="178">
        <f>ROUND(SQRT((AA164^2)+(AC164^2)),0)</f>
        <v>154</v>
      </c>
      <c r="AP164" s="179" t="s">
        <v>208</v>
      </c>
      <c r="AQ164" s="178">
        <f>ROUND((V164/10)/$B$2,1)</f>
        <v>160.80000000000001</v>
      </c>
      <c r="AR164" s="179" t="s">
        <v>208</v>
      </c>
      <c r="AS164" s="169">
        <f>ROUND((X164/10)/$B$2,1)</f>
        <v>158.30000000000001</v>
      </c>
      <c r="AT164" s="179" t="s">
        <v>208</v>
      </c>
      <c r="AV164" s="961"/>
      <c r="AX164" s="171">
        <v>10101457</v>
      </c>
      <c r="AY164" s="172">
        <f>IF(Index!$L$4="€",VLOOKUP(AX164,ERP!$A:$CL,5,0),IF(Index!$L$4="$",VLOOKUP(AX164,ERP!$A:$CL,7,0),IF(Index!$L$4="CHF",VLOOKUP(AX164,ERP!$A:$CL,9,0),IF(Index!$L$4="£",VLOOKUP(AX164,ERP!$A:$CL,11,0),""))))</f>
        <v>3966</v>
      </c>
      <c r="AZ164" s="171">
        <v>10141457</v>
      </c>
      <c r="BA164" s="172">
        <f>IF(Index!$L$4="€",VLOOKUP(AZ164,ERP!$A:$CL,5,0),IF(Index!$L$4="$",VLOOKUP(AZ164,ERP!$A:$CL,7,0),IF(Index!$L$4="CHF",VLOOKUP(AZ164,ERP!$A:$CL,9,0),IF(Index!$L$4="£",VLOOKUP(AZ164,ERP!$A:$CL,11,0),""))))</f>
        <v>3966</v>
      </c>
      <c r="BB164" s="156"/>
      <c r="BC164" s="150"/>
      <c r="BE164" s="847"/>
      <c r="BF164" s="128"/>
      <c r="BG164" s="222"/>
      <c r="BH164" s="222"/>
      <c r="BI164" s="222"/>
      <c r="BJ164" s="221"/>
      <c r="BK164" s="222"/>
      <c r="BL164" s="221"/>
      <c r="BN164" s="159"/>
      <c r="BP164" s="110"/>
      <c r="BQ164" s="256" t="s">
        <v>247</v>
      </c>
      <c r="BR164" s="244">
        <v>10800129</v>
      </c>
      <c r="BS164" s="237">
        <f>IF(Index!$L$4="€",VLOOKUP(BR164,ERP!$A:$CL,5,0),IF(Index!$L$4="$",VLOOKUP(BR164,ERP!$A:$CL,7,0),IF(Index!$L$4="CHF",VLOOKUP(BR164,ERP!$A:$CL,9,0),IF(Index!$L$4="£",VLOOKUP(BR164,ERP!$A:$CL,11,0),""))))</f>
        <v>1544</v>
      </c>
      <c r="BT164" s="110"/>
      <c r="BU164" s="961"/>
      <c r="BW164" s="171">
        <v>10105457</v>
      </c>
      <c r="BX164" s="172">
        <f>IF(Index!$L$4="€",VLOOKUP(BW164,ERP!$A:$CL,5,0),IF(Index!$L$4="$",VLOOKUP(BW164,ERP!$A:$CL,7,0),IF(Index!$L$4="CHF",VLOOKUP(BW164,ERP!$A:$CL,9,0),IF(Index!$L$4="£",VLOOKUP(BW164,ERP!$A:$CL,11,0),""))))</f>
        <v>2975</v>
      </c>
      <c r="BY164" s="171">
        <v>10145457</v>
      </c>
      <c r="BZ164" s="172">
        <f>IF(Index!$L$4="€",VLOOKUP(BY164,ERP!$A:$CL,5,0),IF(Index!$L$4="$",VLOOKUP(BY164,ERP!$A:$CL,7,0),IF(Index!$L$4="CHF",VLOOKUP(BY164,ERP!$A:$CL,9,0),IF(Index!$L$4="£",VLOOKUP(BY164,ERP!$A:$CL,11,0),""))))</f>
        <v>2975</v>
      </c>
      <c r="CA164" s="156"/>
      <c r="CB164" s="150"/>
      <c r="CC164" s="57"/>
      <c r="CD164" s="222"/>
      <c r="CE164" s="128"/>
      <c r="CF164" s="222"/>
      <c r="CG164" s="222"/>
      <c r="CH164" s="221"/>
      <c r="CK164" s="57"/>
    </row>
    <row r="165" spans="1:91" ht="12.75" customHeight="1" outlineLevel="1" x14ac:dyDescent="0.25">
      <c r="B165" s="269" t="s">
        <v>210</v>
      </c>
      <c r="C165" s="702">
        <f>16/9</f>
        <v>1.7777777777777777</v>
      </c>
      <c r="F165" s="136">
        <v>390</v>
      </c>
      <c r="G165" s="151" t="s">
        <v>207</v>
      </c>
      <c r="H165" s="131">
        <f>ROUND(F165/$C165,0)</f>
        <v>219</v>
      </c>
      <c r="I165" s="151" t="s">
        <v>207</v>
      </c>
      <c r="J165" s="695" t="str">
        <f>H165&amp;" x "&amp;F165</f>
        <v>219 x 390</v>
      </c>
      <c r="K165" s="151" t="s">
        <v>207</v>
      </c>
      <c r="L165" s="107">
        <f>F165+(2*P165)</f>
        <v>400</v>
      </c>
      <c r="M165" s="151" t="s">
        <v>207</v>
      </c>
      <c r="N165" s="153">
        <f>H165+P165+R165</f>
        <v>229</v>
      </c>
      <c r="O165" s="151" t="s">
        <v>207</v>
      </c>
      <c r="P165" s="153">
        <v>5</v>
      </c>
      <c r="Q165" s="151" t="s">
        <v>207</v>
      </c>
      <c r="R165" s="130">
        <v>5</v>
      </c>
      <c r="S165" s="122" t="s">
        <v>207</v>
      </c>
      <c r="T165" s="130">
        <f>ROUND(SQRT((F165^2)+(H165^2)),0)</f>
        <v>447</v>
      </c>
      <c r="U165" s="122" t="s">
        <v>207</v>
      </c>
      <c r="V165" s="110">
        <f>X165+65</f>
        <v>4585</v>
      </c>
      <c r="W165" s="122" t="s">
        <v>2676</v>
      </c>
      <c r="X165" s="130">
        <v>4520</v>
      </c>
      <c r="Y165" s="122" t="s">
        <v>2676</v>
      </c>
      <c r="Z165" s="102"/>
      <c r="AA165" s="153">
        <f>ROUND(F165/$B$2,1)</f>
        <v>153.5</v>
      </c>
      <c r="AB165" s="151" t="s">
        <v>208</v>
      </c>
      <c r="AC165" s="153">
        <f>ROUND(H165/$B$2,1)</f>
        <v>86.2</v>
      </c>
      <c r="AD165" s="151" t="s">
        <v>208</v>
      </c>
      <c r="AE165" s="131" t="str">
        <f>AC165&amp;" x "&amp;AA165</f>
        <v>86.2 x 153.5</v>
      </c>
      <c r="AF165" s="151" t="s">
        <v>208</v>
      </c>
      <c r="AG165" s="153">
        <f>ROUND(L165/$B$2,1)</f>
        <v>157.5</v>
      </c>
      <c r="AH165" s="151" t="s">
        <v>208</v>
      </c>
      <c r="AI165" s="107">
        <f>ROUND(N165/$B$2,1)</f>
        <v>90.2</v>
      </c>
      <c r="AJ165" s="151" t="s">
        <v>208</v>
      </c>
      <c r="AK165" s="153">
        <f>ROUND(P165/$B$2,1)</f>
        <v>2</v>
      </c>
      <c r="AL165" s="151" t="s">
        <v>208</v>
      </c>
      <c r="AM165" s="153">
        <f>ROUND(R165/$B$2,1)</f>
        <v>2</v>
      </c>
      <c r="AN165" s="151" t="s">
        <v>208</v>
      </c>
      <c r="AO165" s="130">
        <f>ROUND(SQRT((AA165^2)+(AC165^2)),0)</f>
        <v>176</v>
      </c>
      <c r="AP165" s="122" t="s">
        <v>208</v>
      </c>
      <c r="AQ165" s="130">
        <f>ROUND((V165/10)/$B$2,1)</f>
        <v>180.5</v>
      </c>
      <c r="AR165" s="122" t="s">
        <v>208</v>
      </c>
      <c r="AS165" s="110">
        <f>ROUND((X165/10)/$B$2,1)</f>
        <v>178</v>
      </c>
      <c r="AT165" s="122" t="s">
        <v>208</v>
      </c>
      <c r="AV165" s="961"/>
      <c r="AX165" s="138">
        <v>10101458</v>
      </c>
      <c r="AY165" s="137">
        <f>IF(Index!$L$4="€",VLOOKUP(AX165,ERP!$A:$CL,5,0),IF(Index!$L$4="$",VLOOKUP(AX165,ERP!$A:$CL,7,0),IF(Index!$L$4="CHF",VLOOKUP(AX165,ERP!$A:$CL,9,0),IF(Index!$L$4="£",VLOOKUP(AX165,ERP!$A:$CL,11,0),""))))</f>
        <v>4833</v>
      </c>
      <c r="AZ165" s="138">
        <v>10141458</v>
      </c>
      <c r="BA165" s="137">
        <f>IF(Index!$L$4="€",VLOOKUP(AZ165,ERP!$A:$CL,5,0),IF(Index!$L$4="$",VLOOKUP(AZ165,ERP!$A:$CL,7,0),IF(Index!$L$4="CHF",VLOOKUP(AZ165,ERP!$A:$CL,9,0),IF(Index!$L$4="£",VLOOKUP(AZ165,ERP!$A:$CL,11,0),""))))</f>
        <v>4833</v>
      </c>
      <c r="BB165" s="156"/>
      <c r="BC165" s="150"/>
      <c r="BE165" s="847"/>
      <c r="BF165" s="228"/>
      <c r="BG165" s="222" t="s">
        <v>2669</v>
      </c>
      <c r="BH165" s="222"/>
      <c r="BI165" s="222"/>
      <c r="BJ165" s="221"/>
      <c r="BK165" s="222"/>
      <c r="BL165" s="221"/>
      <c r="BN165" s="159"/>
      <c r="BP165" s="110"/>
      <c r="BQ165" s="135" t="s">
        <v>248</v>
      </c>
      <c r="BR165" s="136">
        <v>10800130</v>
      </c>
      <c r="BS165" s="137">
        <f>IF(Index!$L$4="€",VLOOKUP(BR165,ERP!$A:$CL,5,0),IF(Index!$L$4="$",VLOOKUP(BR165,ERP!$A:$CL,7,0),IF(Index!$L$4="CHF",VLOOKUP(BR165,ERP!$A:$CL,9,0),IF(Index!$L$4="£",VLOOKUP(BR165,ERP!$A:$CL,11,0),""))))</f>
        <v>1544</v>
      </c>
      <c r="BT165" s="110"/>
      <c r="BU165" s="961"/>
      <c r="BW165" s="138">
        <v>10105458</v>
      </c>
      <c r="BX165" s="137">
        <f>IF(Index!$L$4="€",VLOOKUP(BW165,ERP!$A:$CL,5,0),IF(Index!$L$4="$",VLOOKUP(BW165,ERP!$A:$CL,7,0),IF(Index!$L$4="CHF",VLOOKUP(BW165,ERP!$A:$CL,9,0),IF(Index!$L$4="£",VLOOKUP(BW165,ERP!$A:$CL,11,0),""))))</f>
        <v>3841</v>
      </c>
      <c r="BY165" s="138">
        <v>10145458</v>
      </c>
      <c r="BZ165" s="137">
        <f>IF(Index!$L$4="€",VLOOKUP(BY165,ERP!$A:$CL,5,0),IF(Index!$L$4="$",VLOOKUP(BY165,ERP!$A:$CL,7,0),IF(Index!$L$4="CHF",VLOOKUP(BY165,ERP!$A:$CL,9,0),IF(Index!$L$4="£",VLOOKUP(BY165,ERP!$A:$CL,11,0),""))))</f>
        <v>3841</v>
      </c>
      <c r="CA165" s="156"/>
      <c r="CB165" s="150"/>
      <c r="CC165" s="57"/>
      <c r="CD165" s="222"/>
      <c r="CE165" s="228"/>
      <c r="CF165" s="222" t="s">
        <v>2669</v>
      </c>
      <c r="CG165" s="222"/>
      <c r="CH165" s="221"/>
      <c r="CK165" s="57"/>
    </row>
    <row r="166" spans="1:91" ht="12.75" customHeight="1" x14ac:dyDescent="0.25">
      <c r="B166" s="269" t="s">
        <v>210</v>
      </c>
      <c r="C166" s="702">
        <f>16/9</f>
        <v>1.7777777777777777</v>
      </c>
      <c r="F166" s="178">
        <v>440</v>
      </c>
      <c r="G166" s="175" t="s">
        <v>207</v>
      </c>
      <c r="H166" s="181">
        <f>ROUND(F166/$C166,0)</f>
        <v>248</v>
      </c>
      <c r="I166" s="175" t="s">
        <v>207</v>
      </c>
      <c r="J166" s="696" t="str">
        <f>H166&amp;" x "&amp;F166</f>
        <v>248 x 440</v>
      </c>
      <c r="K166" s="175" t="s">
        <v>207</v>
      </c>
      <c r="L166" s="217">
        <f>F166+(2*P166)</f>
        <v>450</v>
      </c>
      <c r="M166" s="175" t="s">
        <v>207</v>
      </c>
      <c r="N166" s="174">
        <f>H166+P166+R166</f>
        <v>258</v>
      </c>
      <c r="O166" s="175" t="s">
        <v>207</v>
      </c>
      <c r="P166" s="174">
        <v>5</v>
      </c>
      <c r="Q166" s="175" t="s">
        <v>207</v>
      </c>
      <c r="R166" s="178">
        <v>5</v>
      </c>
      <c r="S166" s="179" t="s">
        <v>207</v>
      </c>
      <c r="T166" s="178">
        <f>ROUND(SQRT((F166^2)+(H166^2)),0)</f>
        <v>505</v>
      </c>
      <c r="U166" s="179" t="s">
        <v>207</v>
      </c>
      <c r="V166" s="178">
        <f>X166+65</f>
        <v>5085</v>
      </c>
      <c r="W166" s="179" t="s">
        <v>2676</v>
      </c>
      <c r="X166" s="178">
        <v>5020</v>
      </c>
      <c r="Y166" s="179" t="s">
        <v>2676</v>
      </c>
      <c r="Z166" s="102"/>
      <c r="AA166" s="174">
        <f>ROUND(F166/$B$2,1)</f>
        <v>173.2</v>
      </c>
      <c r="AB166" s="175" t="s">
        <v>208</v>
      </c>
      <c r="AC166" s="174">
        <f>ROUND(H166/$B$2,1)</f>
        <v>97.6</v>
      </c>
      <c r="AD166" s="175" t="s">
        <v>208</v>
      </c>
      <c r="AE166" s="181" t="str">
        <f>AC166&amp;" x "&amp;AA166</f>
        <v>97.6 x 173.2</v>
      </c>
      <c r="AF166" s="175" t="s">
        <v>208</v>
      </c>
      <c r="AG166" s="174">
        <f>ROUND(L166/$B$2,1)</f>
        <v>177.2</v>
      </c>
      <c r="AH166" s="175" t="s">
        <v>208</v>
      </c>
      <c r="AI166" s="217">
        <f>ROUND(N166/$B$2,1)</f>
        <v>101.6</v>
      </c>
      <c r="AJ166" s="175" t="s">
        <v>208</v>
      </c>
      <c r="AK166" s="174">
        <f>ROUND(P166/$B$2,1)</f>
        <v>2</v>
      </c>
      <c r="AL166" s="175" t="s">
        <v>208</v>
      </c>
      <c r="AM166" s="174">
        <f>ROUND(R166/$B$2,1)</f>
        <v>2</v>
      </c>
      <c r="AN166" s="175" t="s">
        <v>208</v>
      </c>
      <c r="AO166" s="178">
        <f>ROUND(SQRT((AA166^2)+(AC166^2)),0)</f>
        <v>199</v>
      </c>
      <c r="AP166" s="179" t="s">
        <v>208</v>
      </c>
      <c r="AQ166" s="178">
        <f>ROUND((V166/10)/$B$2,1)</f>
        <v>200.2</v>
      </c>
      <c r="AR166" s="179" t="s">
        <v>208</v>
      </c>
      <c r="AS166" s="169">
        <f>ROUND((X166/10)/$B$2,1)</f>
        <v>197.6</v>
      </c>
      <c r="AT166" s="179" t="s">
        <v>208</v>
      </c>
      <c r="AV166" s="961"/>
      <c r="AX166" s="182">
        <v>10101459</v>
      </c>
      <c r="AY166" s="173">
        <f>IF(Index!$L$4="€",VLOOKUP(AX166,ERP!$A:$CL,5,0),IF(Index!$L$4="$",VLOOKUP(AX166,ERP!$A:$CL,7,0),IF(Index!$L$4="CHF",VLOOKUP(AX166,ERP!$A:$CL,9,0),IF(Index!$L$4="£",VLOOKUP(AX166,ERP!$A:$CL,11,0),""))))</f>
        <v>5825</v>
      </c>
      <c r="AZ166" s="182">
        <v>10141459</v>
      </c>
      <c r="BA166" s="173">
        <f>IF(Index!$L$4="€",VLOOKUP(AZ166,ERP!$A:$CL,5,0),IF(Index!$L$4="$",VLOOKUP(AZ166,ERP!$A:$CL,7,0),IF(Index!$L$4="CHF",VLOOKUP(AZ166,ERP!$A:$CL,9,0),IF(Index!$L$4="£",VLOOKUP(AZ166,ERP!$A:$CL,11,0),""))))</f>
        <v>5825</v>
      </c>
      <c r="BB166" s="156"/>
      <c r="BC166" s="150"/>
      <c r="BE166" s="847"/>
      <c r="BF166" s="228"/>
      <c r="BG166" s="225" t="s">
        <v>2671</v>
      </c>
      <c r="BH166" s="222"/>
      <c r="BI166" s="222"/>
      <c r="BJ166" s="221"/>
      <c r="BK166" s="222"/>
      <c r="BL166" s="221"/>
      <c r="BN166" s="159"/>
      <c r="BP166" s="110"/>
      <c r="BQ166" s="257" t="s">
        <v>249</v>
      </c>
      <c r="BR166" s="248">
        <v>10800131</v>
      </c>
      <c r="BS166" s="236">
        <f>IF(Index!$L$4="€",VLOOKUP(BR166,ERP!$A:$CL,5,0),IF(Index!$L$4="$",VLOOKUP(BR166,ERP!$A:$CL,7,0),IF(Index!$L$4="CHF",VLOOKUP(BR166,ERP!$A:$CL,9,0),IF(Index!$L$4="£",VLOOKUP(BR166,ERP!$A:$CL,11,0),""))))</f>
        <v>1544</v>
      </c>
      <c r="BT166" s="110"/>
      <c r="BU166" s="961"/>
      <c r="BW166" s="182">
        <v>10105459</v>
      </c>
      <c r="BX166" s="173">
        <f>IF(Index!$L$4="€",VLOOKUP(BW166,ERP!$A:$CL,5,0),IF(Index!$L$4="$",VLOOKUP(BW166,ERP!$A:$CL,7,0),IF(Index!$L$4="CHF",VLOOKUP(BW166,ERP!$A:$CL,9,0),IF(Index!$L$4="£",VLOOKUP(BW166,ERP!$A:$CL,11,0),""))))</f>
        <v>4833</v>
      </c>
      <c r="BY166" s="182">
        <v>10145459</v>
      </c>
      <c r="BZ166" s="173">
        <f>IF(Index!$L$4="€",VLOOKUP(BY166,ERP!$A:$CL,5,0),IF(Index!$L$4="$",VLOOKUP(BY166,ERP!$A:$CL,7,0),IF(Index!$L$4="CHF",VLOOKUP(BY166,ERP!$A:$CL,9,0),IF(Index!$L$4="£",VLOOKUP(BY166,ERP!$A:$CL,11,0),""))))</f>
        <v>4833</v>
      </c>
      <c r="CA166" s="156"/>
      <c r="CB166" s="150"/>
      <c r="CC166" s="57"/>
      <c r="CD166" s="222"/>
      <c r="CE166" s="228"/>
      <c r="CF166" s="225" t="s">
        <v>2671</v>
      </c>
      <c r="CG166" s="222"/>
      <c r="CH166" s="221"/>
      <c r="CK166" s="57"/>
    </row>
    <row r="167" spans="1:91" ht="12.75" customHeight="1" x14ac:dyDescent="0.25">
      <c r="B167" s="269" t="s">
        <v>210</v>
      </c>
      <c r="C167" s="702">
        <f>16/9</f>
        <v>1.7777777777777777</v>
      </c>
      <c r="F167" s="140">
        <v>490</v>
      </c>
      <c r="G167" s="703" t="s">
        <v>207</v>
      </c>
      <c r="H167" s="282">
        <f>ROUND(F167/$C167,0)</f>
        <v>276</v>
      </c>
      <c r="I167" s="703" t="s">
        <v>207</v>
      </c>
      <c r="J167" s="704" t="str">
        <f>H167&amp;" x "&amp;F167</f>
        <v>276 x 490</v>
      </c>
      <c r="K167" s="703" t="s">
        <v>207</v>
      </c>
      <c r="L167" s="705">
        <f>F167+(2*P167)</f>
        <v>500</v>
      </c>
      <c r="M167" s="703" t="s">
        <v>207</v>
      </c>
      <c r="N167" s="706">
        <f>H167+P167+R167</f>
        <v>286</v>
      </c>
      <c r="O167" s="703" t="s">
        <v>207</v>
      </c>
      <c r="P167" s="706">
        <v>5</v>
      </c>
      <c r="Q167" s="703" t="s">
        <v>207</v>
      </c>
      <c r="R167" s="140">
        <v>5</v>
      </c>
      <c r="S167" s="141" t="s">
        <v>207</v>
      </c>
      <c r="T167" s="140">
        <f>ROUND(SQRT((F167^2)+(H167^2)),0)</f>
        <v>562</v>
      </c>
      <c r="U167" s="141" t="s">
        <v>207</v>
      </c>
      <c r="V167" s="140">
        <f>X167+65</f>
        <v>5585</v>
      </c>
      <c r="W167" s="141" t="s">
        <v>2676</v>
      </c>
      <c r="X167" s="140">
        <v>5520</v>
      </c>
      <c r="Y167" s="141" t="s">
        <v>2676</v>
      </c>
      <c r="Z167" s="102"/>
      <c r="AA167" s="706">
        <f>ROUND(F167/$B$2,1)</f>
        <v>192.9</v>
      </c>
      <c r="AB167" s="703" t="s">
        <v>208</v>
      </c>
      <c r="AC167" s="706">
        <f>ROUND(H167/$B$2,1)</f>
        <v>108.7</v>
      </c>
      <c r="AD167" s="703" t="s">
        <v>208</v>
      </c>
      <c r="AE167" s="282" t="str">
        <f>AC167&amp;" x "&amp;AA167</f>
        <v>108.7 x 192.9</v>
      </c>
      <c r="AF167" s="703" t="s">
        <v>208</v>
      </c>
      <c r="AG167" s="706">
        <f>ROUND(L167/$B$2,1)</f>
        <v>196.9</v>
      </c>
      <c r="AH167" s="703" t="s">
        <v>208</v>
      </c>
      <c r="AI167" s="705">
        <f>ROUND(N167/$B$2,1)</f>
        <v>112.6</v>
      </c>
      <c r="AJ167" s="703" t="s">
        <v>208</v>
      </c>
      <c r="AK167" s="706">
        <f>ROUND(P167/$B$2,1)</f>
        <v>2</v>
      </c>
      <c r="AL167" s="703" t="s">
        <v>208</v>
      </c>
      <c r="AM167" s="706">
        <f>ROUND(R167/$B$2,1)</f>
        <v>2</v>
      </c>
      <c r="AN167" s="703" t="s">
        <v>208</v>
      </c>
      <c r="AO167" s="140">
        <f>ROUND(SQRT((AA167^2)+(AC167^2)),0)</f>
        <v>221</v>
      </c>
      <c r="AP167" s="141" t="s">
        <v>208</v>
      </c>
      <c r="AQ167" s="140">
        <f>ROUND((V167/10)/$B$2,1)</f>
        <v>219.9</v>
      </c>
      <c r="AR167" s="141" t="s">
        <v>208</v>
      </c>
      <c r="AS167" s="142">
        <f>ROUND((X167/10)/$B$2,1)</f>
        <v>217.3</v>
      </c>
      <c r="AT167" s="141" t="s">
        <v>208</v>
      </c>
      <c r="AV167" s="965"/>
      <c r="AX167" s="700">
        <v>10101460</v>
      </c>
      <c r="AY167" s="144">
        <f>IF(Index!$L$4="€",VLOOKUP(AX167,ERP!$A:$CL,5,0),IF(Index!$L$4="$",VLOOKUP(AX167,ERP!$A:$CL,7,0),IF(Index!$L$4="CHF",VLOOKUP(AX167,ERP!$A:$CL,9,0),IF(Index!$L$4="£",VLOOKUP(AX167,ERP!$A:$CL,11,0),""))))</f>
        <v>6941</v>
      </c>
      <c r="AZ167" s="700">
        <v>10141460</v>
      </c>
      <c r="BA167" s="144">
        <f>IF(Index!$L$4="€",VLOOKUP(AZ167,ERP!$A:$CL,5,0),IF(Index!$L$4="$",VLOOKUP(AZ167,ERP!$A:$CL,7,0),IF(Index!$L$4="CHF",VLOOKUP(AZ167,ERP!$A:$CL,9,0),IF(Index!$L$4="£",VLOOKUP(AZ167,ERP!$A:$CL,11,0),""))))</f>
        <v>6941</v>
      </c>
      <c r="BB167" s="156"/>
      <c r="BC167" s="150"/>
      <c r="BE167" s="222"/>
      <c r="BF167" s="145"/>
      <c r="BG167" s="222"/>
      <c r="BH167" s="222"/>
      <c r="BI167" s="222"/>
      <c r="BJ167" s="221"/>
      <c r="BK167" s="222"/>
      <c r="BL167" s="221"/>
      <c r="BN167" s="159"/>
      <c r="BP167" s="110"/>
      <c r="BQ167" s="701" t="s">
        <v>250</v>
      </c>
      <c r="BR167" s="140">
        <v>10800132</v>
      </c>
      <c r="BS167" s="146">
        <f>IF(Index!$L$4="€",VLOOKUP(BR167,ERP!$A:$CL,5,0),IF(Index!$L$4="$",VLOOKUP(BR167,ERP!$A:$CL,7,0),IF(Index!$L$4="CHF",VLOOKUP(BR167,ERP!$A:$CL,9,0),IF(Index!$L$4="£",VLOOKUP(BR167,ERP!$A:$CL,11,0),""))))</f>
        <v>1544</v>
      </c>
      <c r="BT167" s="110"/>
      <c r="BU167" s="965"/>
      <c r="BW167" s="700">
        <v>10105460</v>
      </c>
      <c r="BX167" s="144">
        <f>IF(Index!$L$4="€",VLOOKUP(BW167,ERP!$A:$CL,5,0),IF(Index!$L$4="$",VLOOKUP(BW167,ERP!$A:$CL,7,0),IF(Index!$L$4="CHF",VLOOKUP(BW167,ERP!$A:$CL,9,0),IF(Index!$L$4="£",VLOOKUP(BW167,ERP!$A:$CL,11,0),""))))</f>
        <v>5949</v>
      </c>
      <c r="BY167" s="700">
        <v>10145460</v>
      </c>
      <c r="BZ167" s="144">
        <f>IF(Index!$L$4="€",VLOOKUP(BY167,ERP!$A:$CL,5,0),IF(Index!$L$4="$",VLOOKUP(BY167,ERP!$A:$CL,7,0),IF(Index!$L$4="CHF",VLOOKUP(BY167,ERP!$A:$CL,9,0),IF(Index!$L$4="£",VLOOKUP(BY167,ERP!$A:$CL,11,0),""))))</f>
        <v>5949</v>
      </c>
      <c r="CA167" s="156"/>
      <c r="CB167" s="150"/>
      <c r="CC167" s="57"/>
      <c r="CD167" s="222"/>
      <c r="CE167" s="145"/>
      <c r="CF167" s="222"/>
      <c r="CG167" s="222"/>
      <c r="CH167" s="221"/>
      <c r="CK167" s="57"/>
    </row>
    <row r="168" spans="1:91" ht="29.25" customHeight="1" x14ac:dyDescent="0.25">
      <c r="AV168" s="116"/>
      <c r="AX168" s="223"/>
      <c r="AY168" s="223"/>
      <c r="AZ168" s="223"/>
      <c r="BA168" s="223"/>
      <c r="BB168" s="125"/>
      <c r="BC168" s="125"/>
      <c r="BF168" s="222"/>
      <c r="BG168" s="222"/>
      <c r="BH168" s="222"/>
      <c r="BI168" s="222"/>
      <c r="BJ168" s="221"/>
      <c r="BK168" s="222"/>
      <c r="BL168" s="221"/>
      <c r="BN168" s="223"/>
      <c r="BP168" s="110"/>
      <c r="BQ168" s="110"/>
      <c r="BR168" s="110"/>
      <c r="BS168" s="110"/>
      <c r="BT168" s="110"/>
      <c r="BU168" s="116"/>
      <c r="CA168" s="102"/>
      <c r="CB168" s="102"/>
      <c r="CE168" s="222"/>
      <c r="CF168" s="222"/>
      <c r="CG168" s="222"/>
      <c r="CH168" s="221"/>
      <c r="CK168" s="57"/>
    </row>
    <row r="169" spans="1:91" s="116" customFormat="1" ht="33" customHeight="1" x14ac:dyDescent="0.25">
      <c r="A169" s="107"/>
      <c r="B169" s="107"/>
      <c r="C169" s="107"/>
      <c r="D169" s="107"/>
      <c r="E169" s="107"/>
      <c r="F169" s="962" t="s">
        <v>172</v>
      </c>
      <c r="G169" s="963"/>
      <c r="H169" s="963"/>
      <c r="I169" s="963"/>
      <c r="J169" s="963"/>
      <c r="K169" s="963"/>
      <c r="L169" s="963"/>
      <c r="M169" s="963"/>
      <c r="N169" s="963"/>
      <c r="O169" s="963"/>
      <c r="P169" s="963"/>
      <c r="Q169" s="963"/>
      <c r="R169" s="963"/>
      <c r="S169" s="963"/>
      <c r="T169" s="963"/>
      <c r="U169" s="963"/>
      <c r="V169" s="963"/>
      <c r="W169" s="963"/>
      <c r="X169" s="963"/>
      <c r="Y169" s="963"/>
      <c r="Z169" s="963"/>
      <c r="AA169" s="963"/>
      <c r="AB169" s="963"/>
      <c r="AC169" s="963"/>
      <c r="AD169" s="963"/>
      <c r="AE169" s="963"/>
      <c r="AF169" s="963"/>
      <c r="AG169" s="963"/>
      <c r="AH169" s="963"/>
      <c r="AI169" s="963"/>
      <c r="AJ169" s="963"/>
      <c r="AK169" s="963"/>
      <c r="AL169" s="963"/>
      <c r="AM169" s="963"/>
      <c r="AN169" s="963"/>
      <c r="AO169" s="963"/>
      <c r="AP169" s="963"/>
      <c r="AQ169" s="963"/>
      <c r="AR169" s="963"/>
      <c r="AS169" s="963"/>
      <c r="AT169" s="964"/>
      <c r="AU169" s="107"/>
      <c r="AV169" s="960" t="s">
        <v>235</v>
      </c>
      <c r="AW169" s="107"/>
      <c r="AX169" s="948" t="s">
        <v>230</v>
      </c>
      <c r="AY169" s="956"/>
      <c r="AZ169" s="948" t="s">
        <v>230</v>
      </c>
      <c r="BA169" s="949"/>
      <c r="BB169" s="1053"/>
      <c r="BC169" s="950"/>
      <c r="BD169" s="57"/>
      <c r="BE169" s="222"/>
      <c r="BF169" s="222"/>
      <c r="BG169" s="222"/>
      <c r="BH169" s="222"/>
      <c r="BI169" s="222"/>
      <c r="BJ169" s="221"/>
      <c r="BK169" s="222"/>
      <c r="BL169" s="221"/>
      <c r="BM169" s="107"/>
      <c r="BN169" s="107"/>
      <c r="BO169" s="107"/>
      <c r="BP169" s="110"/>
      <c r="BQ169" s="957" t="s">
        <v>2696</v>
      </c>
      <c r="BR169" s="958"/>
      <c r="BS169" s="959"/>
      <c r="BT169" s="110"/>
      <c r="BU169" s="960" t="s">
        <v>235</v>
      </c>
      <c r="BV169" s="107"/>
      <c r="BW169" s="948" t="s">
        <v>230</v>
      </c>
      <c r="BX169" s="956"/>
      <c r="BY169" s="948" t="s">
        <v>230</v>
      </c>
      <c r="BZ169" s="949"/>
      <c r="CA169" s="950"/>
      <c r="CB169" s="950"/>
      <c r="CC169" s="57"/>
      <c r="CD169" s="222"/>
      <c r="CE169" s="222"/>
      <c r="CF169" s="222"/>
      <c r="CG169" s="222"/>
      <c r="CH169" s="221"/>
      <c r="CI169" s="107"/>
      <c r="CJ169" s="107"/>
      <c r="CK169" s="57"/>
      <c r="CL169" s="107"/>
      <c r="CM169" s="107"/>
    </row>
    <row r="170" spans="1:91" ht="15" customHeight="1" x14ac:dyDescent="0.25">
      <c r="F170" s="1058"/>
      <c r="G170" s="1059"/>
      <c r="H170" s="1059"/>
      <c r="I170" s="1059"/>
      <c r="J170" s="1059"/>
      <c r="K170" s="1059"/>
      <c r="L170" s="1059"/>
      <c r="M170" s="1059"/>
      <c r="N170" s="1059"/>
      <c r="O170" s="1059"/>
      <c r="P170" s="1059"/>
      <c r="Q170" s="1059"/>
      <c r="R170" s="1059"/>
      <c r="S170" s="1059"/>
      <c r="T170" s="1059"/>
      <c r="U170" s="1059"/>
      <c r="V170" s="1059"/>
      <c r="W170" s="1059"/>
      <c r="X170" s="1059"/>
      <c r="Y170" s="1059"/>
      <c r="Z170" s="1059"/>
      <c r="AA170" s="1059"/>
      <c r="AB170" s="1059"/>
      <c r="AC170" s="1059"/>
      <c r="AD170" s="1059"/>
      <c r="AE170" s="1059"/>
      <c r="AF170" s="1059"/>
      <c r="AG170" s="1059"/>
      <c r="AH170" s="1059"/>
      <c r="AI170" s="1059"/>
      <c r="AJ170" s="1059"/>
      <c r="AK170" s="1059"/>
      <c r="AL170" s="1059"/>
      <c r="AM170" s="1059"/>
      <c r="AN170" s="1059"/>
      <c r="AO170" s="1059"/>
      <c r="AP170" s="1059"/>
      <c r="AQ170" s="1059"/>
      <c r="AR170" s="1059"/>
      <c r="AS170" s="1059"/>
      <c r="AT170" s="1060"/>
      <c r="AU170" s="116"/>
      <c r="AV170" s="961"/>
      <c r="AW170" s="116"/>
      <c r="AX170" s="954" t="s">
        <v>233</v>
      </c>
      <c r="AY170" s="955"/>
      <c r="AZ170" s="954" t="s">
        <v>2670</v>
      </c>
      <c r="BA170" s="955"/>
      <c r="BB170" s="769"/>
      <c r="BC170" s="806"/>
      <c r="BE170" s="222"/>
      <c r="BF170" s="222"/>
      <c r="BG170" s="222"/>
      <c r="BH170" s="222"/>
      <c r="BI170" s="222"/>
      <c r="BJ170" s="221"/>
      <c r="BK170" s="222"/>
      <c r="BL170" s="221"/>
      <c r="BP170" s="110"/>
      <c r="BQ170" s="118"/>
      <c r="BR170" s="119"/>
      <c r="BS170" s="120"/>
      <c r="BT170" s="110"/>
      <c r="BU170" s="961"/>
      <c r="BW170" s="954" t="s">
        <v>233</v>
      </c>
      <c r="BX170" s="955"/>
      <c r="BY170" s="954" t="s">
        <v>2670</v>
      </c>
      <c r="BZ170" s="955"/>
      <c r="CA170" s="769"/>
      <c r="CB170" s="806"/>
      <c r="CC170" s="57"/>
      <c r="CD170" s="222"/>
      <c r="CE170" s="222"/>
      <c r="CF170" s="222"/>
      <c r="CG170" s="222"/>
      <c r="CH170" s="221"/>
      <c r="CK170" s="57"/>
    </row>
    <row r="171" spans="1:91" s="116" customFormat="1" ht="12.75" customHeight="1" x14ac:dyDescent="0.25">
      <c r="B171" s="116" t="s">
        <v>213</v>
      </c>
      <c r="F171" s="279" t="s">
        <v>206</v>
      </c>
      <c r="G171" s="280"/>
      <c r="H171" s="279" t="s">
        <v>211</v>
      </c>
      <c r="I171" s="280"/>
      <c r="J171" s="279" t="s">
        <v>216</v>
      </c>
      <c r="K171" s="280"/>
      <c r="L171" s="279" t="s">
        <v>205</v>
      </c>
      <c r="M171" s="280"/>
      <c r="N171" s="279" t="s">
        <v>214</v>
      </c>
      <c r="O171" s="280"/>
      <c r="P171" s="279" t="s">
        <v>209</v>
      </c>
      <c r="Q171" s="280"/>
      <c r="R171" s="279" t="s">
        <v>215</v>
      </c>
      <c r="S171" s="280"/>
      <c r="T171" s="279" t="s">
        <v>212</v>
      </c>
      <c r="U171" s="281"/>
      <c r="V171" s="966" t="s">
        <v>2674</v>
      </c>
      <c r="W171" s="967"/>
      <c r="X171" s="966" t="s">
        <v>2675</v>
      </c>
      <c r="Y171" s="967"/>
      <c r="Z171" s="458"/>
      <c r="AA171" s="279" t="s">
        <v>211</v>
      </c>
      <c r="AB171" s="280"/>
      <c r="AC171" s="279" t="s">
        <v>211</v>
      </c>
      <c r="AD171" s="280"/>
      <c r="AE171" s="279" t="s">
        <v>216</v>
      </c>
      <c r="AF171" s="280"/>
      <c r="AG171" s="279" t="s">
        <v>205</v>
      </c>
      <c r="AH171" s="280"/>
      <c r="AI171" s="279" t="s">
        <v>214</v>
      </c>
      <c r="AJ171" s="280"/>
      <c r="AK171" s="279" t="s">
        <v>209</v>
      </c>
      <c r="AL171" s="280"/>
      <c r="AM171" s="279" t="s">
        <v>215</v>
      </c>
      <c r="AN171" s="280"/>
      <c r="AO171" s="279" t="s">
        <v>212</v>
      </c>
      <c r="AP171" s="280"/>
      <c r="AQ171" s="966" t="s">
        <v>2674</v>
      </c>
      <c r="AR171" s="967"/>
      <c r="AS171" s="966" t="s">
        <v>2675</v>
      </c>
      <c r="AT171" s="967"/>
      <c r="AV171" s="961"/>
      <c r="AX171" s="762" t="s">
        <v>221</v>
      </c>
      <c r="AY171" s="780" t="s">
        <v>23</v>
      </c>
      <c r="AZ171" s="762" t="s">
        <v>221</v>
      </c>
      <c r="BA171" s="780" t="s">
        <v>23</v>
      </c>
      <c r="BB171" s="156"/>
      <c r="BC171" s="156"/>
      <c r="BD171" s="57"/>
      <c r="BE171" s="222"/>
      <c r="BF171" s="222"/>
      <c r="BG171" s="222"/>
      <c r="BH171" s="222"/>
      <c r="BI171" s="222"/>
      <c r="BJ171" s="221"/>
      <c r="BK171" s="222"/>
      <c r="BL171" s="221"/>
      <c r="BM171" s="107"/>
      <c r="BO171" s="107"/>
      <c r="BP171" s="110"/>
      <c r="BQ171" s="788" t="s">
        <v>1</v>
      </c>
      <c r="BR171" s="762" t="s">
        <v>221</v>
      </c>
      <c r="BS171" s="780" t="s">
        <v>23</v>
      </c>
      <c r="BT171" s="110"/>
      <c r="BU171" s="961"/>
      <c r="BV171" s="107"/>
      <c r="BW171" s="762" t="s">
        <v>221</v>
      </c>
      <c r="BX171" s="780" t="s">
        <v>23</v>
      </c>
      <c r="BY171" s="762" t="s">
        <v>221</v>
      </c>
      <c r="BZ171" s="780" t="s">
        <v>23</v>
      </c>
      <c r="CA171" s="156"/>
      <c r="CB171" s="156"/>
      <c r="CC171" s="57"/>
      <c r="CD171" s="222"/>
      <c r="CE171" s="222"/>
      <c r="CF171" s="222"/>
      <c r="CG171" s="222"/>
      <c r="CH171" s="221"/>
      <c r="CI171" s="107"/>
      <c r="CJ171" s="107"/>
      <c r="CK171" s="57"/>
      <c r="CL171" s="107"/>
      <c r="CM171" s="107"/>
    </row>
    <row r="172" spans="1:91" s="116" customFormat="1" ht="12.75" customHeight="1" x14ac:dyDescent="0.25">
      <c r="F172" s="143"/>
      <c r="G172" s="141"/>
      <c r="H172" s="282"/>
      <c r="I172" s="141"/>
      <c r="J172" s="143"/>
      <c r="K172" s="141"/>
      <c r="L172" s="282"/>
      <c r="M172" s="141"/>
      <c r="N172" s="143"/>
      <c r="O172" s="141"/>
      <c r="P172" s="143"/>
      <c r="Q172" s="141"/>
      <c r="R172" s="143"/>
      <c r="S172" s="141"/>
      <c r="T172" s="143"/>
      <c r="U172" s="782"/>
      <c r="V172" s="789"/>
      <c r="W172" s="781"/>
      <c r="X172" s="700"/>
      <c r="Y172" s="781"/>
      <c r="Z172" s="110"/>
      <c r="AA172" s="143"/>
      <c r="AB172" s="141"/>
      <c r="AC172" s="143"/>
      <c r="AD172" s="141"/>
      <c r="AE172" s="282"/>
      <c r="AF172" s="141"/>
      <c r="AG172" s="143"/>
      <c r="AH172" s="141"/>
      <c r="AI172" s="282"/>
      <c r="AJ172" s="141"/>
      <c r="AK172" s="143"/>
      <c r="AL172" s="141"/>
      <c r="AM172" s="143"/>
      <c r="AN172" s="141"/>
      <c r="AO172" s="143"/>
      <c r="AP172" s="141"/>
      <c r="AQ172" s="700"/>
      <c r="AR172" s="781"/>
      <c r="AS172" s="789"/>
      <c r="AT172" s="781"/>
      <c r="AV172" s="961"/>
      <c r="AX172" s="700"/>
      <c r="AY172" s="781" t="str">
        <f>Index!$L$4</f>
        <v>€</v>
      </c>
      <c r="AZ172" s="700"/>
      <c r="BA172" s="781" t="str">
        <f>Index!$L$4</f>
        <v>€</v>
      </c>
      <c r="BB172" s="156"/>
      <c r="BC172" s="156"/>
      <c r="BD172" s="57"/>
      <c r="BE172" s="222"/>
      <c r="BF172" s="222"/>
      <c r="BG172" s="222"/>
      <c r="BH172" s="222"/>
      <c r="BI172" s="222"/>
      <c r="BJ172" s="221"/>
      <c r="BK172" s="222"/>
      <c r="BL172" s="221"/>
      <c r="BM172" s="107"/>
      <c r="BO172" s="107"/>
      <c r="BP172" s="110"/>
      <c r="BQ172" s="701"/>
      <c r="BR172" s="700"/>
      <c r="BS172" s="781" t="str">
        <f>Index!$L$4</f>
        <v>€</v>
      </c>
      <c r="BT172" s="110"/>
      <c r="BU172" s="961"/>
      <c r="BV172" s="107"/>
      <c r="BW172" s="700"/>
      <c r="BX172" s="781" t="str">
        <f>Index!$L$4</f>
        <v>€</v>
      </c>
      <c r="BY172" s="700"/>
      <c r="BZ172" s="781" t="str">
        <f>Index!$L$4</f>
        <v>€</v>
      </c>
      <c r="CA172" s="156"/>
      <c r="CB172" s="156"/>
      <c r="CC172" s="57"/>
      <c r="CD172" s="222"/>
      <c r="CE172" s="222"/>
      <c r="CF172" s="222"/>
      <c r="CG172" s="222"/>
      <c r="CH172" s="221"/>
      <c r="CI172" s="107"/>
      <c r="CJ172" s="107"/>
      <c r="CK172" s="57"/>
      <c r="CL172" s="107"/>
      <c r="CM172" s="107"/>
    </row>
    <row r="173" spans="1:91" ht="12.75" customHeight="1" x14ac:dyDescent="0.25">
      <c r="B173" s="699" t="s">
        <v>234</v>
      </c>
      <c r="C173" s="222">
        <f>4/3</f>
        <v>1.3333333333333333</v>
      </c>
      <c r="D173" s="222"/>
      <c r="E173" s="222"/>
      <c r="F173" s="165">
        <v>190</v>
      </c>
      <c r="G173" s="166" t="s">
        <v>207</v>
      </c>
      <c r="H173" s="170">
        <f t="shared" ref="H173:H183" si="81">ROUND(F173/$C173,0)</f>
        <v>143</v>
      </c>
      <c r="I173" s="166" t="s">
        <v>207</v>
      </c>
      <c r="J173" s="168" t="str">
        <f t="shared" ref="J173:J183" si="82">H173&amp;" x "&amp;F173</f>
        <v>143 x 190</v>
      </c>
      <c r="K173" s="166" t="s">
        <v>207</v>
      </c>
      <c r="L173" s="167">
        <f t="shared" ref="L173:L183" si="83">F173+(2*P173)</f>
        <v>200</v>
      </c>
      <c r="M173" s="166" t="s">
        <v>207</v>
      </c>
      <c r="N173" s="165">
        <f t="shared" ref="N173:N183" si="84">H173+P173+R173</f>
        <v>178</v>
      </c>
      <c r="O173" s="166" t="s">
        <v>207</v>
      </c>
      <c r="P173" s="165">
        <v>5</v>
      </c>
      <c r="Q173" s="166" t="s">
        <v>207</v>
      </c>
      <c r="R173" s="165">
        <v>30</v>
      </c>
      <c r="S173" s="166" t="s">
        <v>207</v>
      </c>
      <c r="T173" s="165">
        <f t="shared" ref="T173:T183" si="85">ROUND(SQRT((F173^2)+(H173^2)),0)</f>
        <v>238</v>
      </c>
      <c r="U173" s="166" t="s">
        <v>207</v>
      </c>
      <c r="V173" s="167">
        <f>X173+30</f>
        <v>2378</v>
      </c>
      <c r="W173" s="166" t="s">
        <v>2676</v>
      </c>
      <c r="X173" s="165">
        <f t="shared" ref="X173:X183" si="86">(F173*10)+448</f>
        <v>2348</v>
      </c>
      <c r="Y173" s="166" t="s">
        <v>2676</v>
      </c>
      <c r="Z173" s="222"/>
      <c r="AA173" s="165">
        <f t="shared" ref="AA173:AA183" si="87">ROUND(F173/$B$2,1)</f>
        <v>74.8</v>
      </c>
      <c r="AB173" s="166" t="s">
        <v>208</v>
      </c>
      <c r="AC173" s="165">
        <f t="shared" ref="AC173:AC183" si="88">ROUND(H173/$B$2,1)</f>
        <v>56.3</v>
      </c>
      <c r="AD173" s="166" t="s">
        <v>208</v>
      </c>
      <c r="AE173" s="170" t="str">
        <f>AC173&amp;" x "&amp;AA173</f>
        <v>56.3 x 74.8</v>
      </c>
      <c r="AF173" s="166" t="s">
        <v>208</v>
      </c>
      <c r="AG173" s="165">
        <f t="shared" ref="AG173:AG183" si="89">ROUND(L173/$B$2,1)</f>
        <v>78.7</v>
      </c>
      <c r="AH173" s="166" t="s">
        <v>208</v>
      </c>
      <c r="AI173" s="167">
        <f t="shared" ref="AI173:AI183" si="90">ROUND(N173/$B$2,1)</f>
        <v>70.099999999999994</v>
      </c>
      <c r="AJ173" s="166" t="s">
        <v>208</v>
      </c>
      <c r="AK173" s="165">
        <f t="shared" ref="AK173:AK183" si="91">ROUND(P173/$B$2,1)</f>
        <v>2</v>
      </c>
      <c r="AL173" s="166" t="s">
        <v>208</v>
      </c>
      <c r="AM173" s="165">
        <f t="shared" ref="AM173:AM183" si="92">ROUND(R173/$B$2,1)</f>
        <v>11.8</v>
      </c>
      <c r="AN173" s="166" t="s">
        <v>208</v>
      </c>
      <c r="AO173" s="165">
        <f>ROUND(SQRT((AA173^2)+(AC173^2)),0)</f>
        <v>94</v>
      </c>
      <c r="AP173" s="166" t="s">
        <v>208</v>
      </c>
      <c r="AQ173" s="165">
        <f t="shared" ref="AQ173:AQ183" si="93">ROUND((V173/10)/$B$2,1)</f>
        <v>93.6</v>
      </c>
      <c r="AR173" s="166" t="s">
        <v>208</v>
      </c>
      <c r="AS173" s="167">
        <f t="shared" ref="AS173:AS183" si="94">ROUND((X173/10)/$B$2,1)</f>
        <v>92.4</v>
      </c>
      <c r="AT173" s="166" t="s">
        <v>208</v>
      </c>
      <c r="AV173" s="961"/>
      <c r="AX173" s="171">
        <v>10104738</v>
      </c>
      <c r="AY173" s="172">
        <f>IF(Index!$L$4="€",VLOOKUP(AX173,ERP!$A:$CL,5,0),IF(Index!$L$4="$",VLOOKUP(AX173,ERP!$A:$CL,7,0),IF(Index!$L$4="CHF",VLOOKUP(AX173,ERP!$A:$CL,9,0),IF(Index!$L$4="£",VLOOKUP(AX173,ERP!$A:$CL,11,0),""))))</f>
        <v>1612</v>
      </c>
      <c r="AZ173" s="171">
        <v>10144738</v>
      </c>
      <c r="BA173" s="172">
        <f>IF(Index!$L$4="€",VLOOKUP(AZ173,ERP!$A:$CL,5,0),IF(Index!$L$4="$",VLOOKUP(AZ173,ERP!$A:$CL,7,0),IF(Index!$L$4="CHF",VLOOKUP(AZ173,ERP!$A:$CL,9,0),IF(Index!$L$4="£",VLOOKUP(AZ173,ERP!$A:$CL,11,0),""))))</f>
        <v>1612</v>
      </c>
      <c r="BB173" s="156"/>
      <c r="BC173" s="150"/>
      <c r="BE173" s="222"/>
      <c r="BF173" s="128"/>
      <c r="BG173" s="222"/>
      <c r="BH173" s="222"/>
      <c r="BI173" s="222"/>
      <c r="BJ173" s="221"/>
      <c r="BK173" s="222"/>
      <c r="BL173" s="221"/>
      <c r="BP173" s="110"/>
      <c r="BQ173" s="256" t="s">
        <v>173</v>
      </c>
      <c r="BR173" s="244">
        <v>10800182</v>
      </c>
      <c r="BS173" s="237">
        <f>IF(Index!$L$4="€",VLOOKUP(BR173,ERP!$A:$CL,5,0),IF(Index!$L$4="$",VLOOKUP(BR173,ERP!$A:$CL,7,0),IF(Index!$L$4="CHF",VLOOKUP(BR173,ERP!$A:$CL,9,0),IF(Index!$L$4="£",VLOOKUP(BR173,ERP!$A:$CL,11,0),""))))</f>
        <v>515</v>
      </c>
      <c r="BT173" s="110"/>
      <c r="BU173" s="961"/>
      <c r="BW173" s="171">
        <v>10106738</v>
      </c>
      <c r="BX173" s="172">
        <f>IF(Index!$L$4="€",VLOOKUP(BW173,ERP!$A:$CL,5,0),IF(Index!$L$4="$",VLOOKUP(BW173,ERP!$A:$CL,7,0),IF(Index!$L$4="CHF",VLOOKUP(BW173,ERP!$A:$CL,9,0),IF(Index!$L$4="£",VLOOKUP(BW173,ERP!$A:$CL,11,0),""))))</f>
        <v>1171</v>
      </c>
      <c r="BY173" s="171">
        <v>10146738</v>
      </c>
      <c r="BZ173" s="172">
        <f>IF(Index!$L$4="€",VLOOKUP(BY173,ERP!$A:$CL,5,0),IF(Index!$L$4="$",VLOOKUP(BY173,ERP!$A:$CL,7,0),IF(Index!$L$4="CHF",VLOOKUP(BY173,ERP!$A:$CL,9,0),IF(Index!$L$4="£",VLOOKUP(BY173,ERP!$A:$CL,11,0),""))))</f>
        <v>1171</v>
      </c>
      <c r="CA173" s="156"/>
      <c r="CB173" s="150"/>
      <c r="CC173" s="57"/>
      <c r="CD173" s="222"/>
      <c r="CE173" s="128"/>
      <c r="CF173" s="222"/>
      <c r="CG173" s="222"/>
      <c r="CH173" s="221"/>
      <c r="CK173" s="57"/>
    </row>
    <row r="174" spans="1:91" x14ac:dyDescent="0.25">
      <c r="B174" s="699" t="s">
        <v>234</v>
      </c>
      <c r="C174" s="222">
        <f t="shared" ref="C174:C183" si="95">4/3</f>
        <v>1.3333333333333333</v>
      </c>
      <c r="D174" s="222"/>
      <c r="E174" s="222"/>
      <c r="F174" s="136">
        <v>210</v>
      </c>
      <c r="G174" s="419" t="s">
        <v>207</v>
      </c>
      <c r="H174" s="131">
        <f t="shared" si="81"/>
        <v>158</v>
      </c>
      <c r="I174" s="419" t="s">
        <v>207</v>
      </c>
      <c r="J174" s="666" t="str">
        <f t="shared" si="82"/>
        <v>158 x 210</v>
      </c>
      <c r="K174" s="419" t="s">
        <v>207</v>
      </c>
      <c r="L174" s="222">
        <f t="shared" si="83"/>
        <v>220</v>
      </c>
      <c r="M174" s="419" t="s">
        <v>207</v>
      </c>
      <c r="N174" s="136">
        <f t="shared" si="84"/>
        <v>193</v>
      </c>
      <c r="O174" s="419" t="s">
        <v>207</v>
      </c>
      <c r="P174" s="136">
        <v>5</v>
      </c>
      <c r="Q174" s="419" t="s">
        <v>207</v>
      </c>
      <c r="R174" s="130">
        <v>30</v>
      </c>
      <c r="S174" s="122" t="s">
        <v>207</v>
      </c>
      <c r="T174" s="130">
        <f t="shared" si="85"/>
        <v>263</v>
      </c>
      <c r="U174" s="122" t="s">
        <v>207</v>
      </c>
      <c r="V174" s="110">
        <f t="shared" ref="V174:V183" si="96">X174+30</f>
        <v>2578</v>
      </c>
      <c r="W174" s="122" t="s">
        <v>2676</v>
      </c>
      <c r="X174" s="130">
        <f t="shared" si="86"/>
        <v>2548</v>
      </c>
      <c r="Y174" s="122" t="s">
        <v>2676</v>
      </c>
      <c r="Z174" s="222"/>
      <c r="AA174" s="136">
        <f t="shared" si="87"/>
        <v>82.7</v>
      </c>
      <c r="AB174" s="419" t="s">
        <v>208</v>
      </c>
      <c r="AC174" s="136">
        <f t="shared" si="88"/>
        <v>62.2</v>
      </c>
      <c r="AD174" s="419" t="s">
        <v>208</v>
      </c>
      <c r="AE174" s="131" t="str">
        <f t="shared" ref="AE174:AE183" si="97">AC174&amp;" x "&amp;AA174</f>
        <v>62.2 x 82.7</v>
      </c>
      <c r="AF174" s="419" t="s">
        <v>208</v>
      </c>
      <c r="AG174" s="136">
        <f t="shared" si="89"/>
        <v>86.6</v>
      </c>
      <c r="AH174" s="419" t="s">
        <v>208</v>
      </c>
      <c r="AI174" s="222">
        <f t="shared" si="90"/>
        <v>76</v>
      </c>
      <c r="AJ174" s="419" t="s">
        <v>208</v>
      </c>
      <c r="AK174" s="136">
        <f t="shared" si="91"/>
        <v>2</v>
      </c>
      <c r="AL174" s="419" t="s">
        <v>208</v>
      </c>
      <c r="AM174" s="136">
        <f t="shared" si="92"/>
        <v>11.8</v>
      </c>
      <c r="AN174" s="419" t="s">
        <v>208</v>
      </c>
      <c r="AO174" s="130">
        <f t="shared" ref="AO174:AO183" si="98">ROUND(SQRT((AA174^2)+(AC174^2)),0)</f>
        <v>103</v>
      </c>
      <c r="AP174" s="122" t="s">
        <v>208</v>
      </c>
      <c r="AQ174" s="130">
        <f t="shared" si="93"/>
        <v>101.5</v>
      </c>
      <c r="AR174" s="122" t="s">
        <v>208</v>
      </c>
      <c r="AS174" s="110">
        <f t="shared" si="94"/>
        <v>100.3</v>
      </c>
      <c r="AT174" s="122" t="s">
        <v>208</v>
      </c>
      <c r="AV174" s="961"/>
      <c r="AX174" s="138">
        <v>10104739</v>
      </c>
      <c r="AY174" s="126">
        <f>IF(Index!$L$4="€",VLOOKUP(AX174,ERP!$A:$CL,5,0),IF(Index!$L$4="$",VLOOKUP(AX174,ERP!$A:$CL,7,0),IF(Index!$L$4="CHF",VLOOKUP(AX174,ERP!$A:$CL,9,0),IF(Index!$L$4="£",VLOOKUP(AX174,ERP!$A:$CL,11,0),""))))</f>
        <v>1747</v>
      </c>
      <c r="AZ174" s="138">
        <v>10144739</v>
      </c>
      <c r="BA174" s="126">
        <f>IF(Index!$L$4="€",VLOOKUP(AZ174,ERP!$A:$CL,5,0),IF(Index!$L$4="$",VLOOKUP(AZ174,ERP!$A:$CL,7,0),IF(Index!$L$4="CHF",VLOOKUP(AZ174,ERP!$A:$CL,9,0),IF(Index!$L$4="£",VLOOKUP(AZ174,ERP!$A:$CL,11,0),""))))</f>
        <v>1747</v>
      </c>
      <c r="BB174" s="156"/>
      <c r="BC174" s="150"/>
      <c r="BE174" s="222"/>
      <c r="BF174" s="228"/>
      <c r="BG174" s="225"/>
      <c r="BH174" s="222"/>
      <c r="BI174" s="222"/>
      <c r="BJ174" s="221"/>
      <c r="BK174" s="222"/>
      <c r="BL174" s="221"/>
      <c r="BP174" s="110"/>
      <c r="BQ174" s="135" t="s">
        <v>174</v>
      </c>
      <c r="BR174" s="136">
        <v>10800183</v>
      </c>
      <c r="BS174" s="137">
        <f>IF(Index!$L$4="€",VLOOKUP(BR174,ERP!$A:$CL,5,0),IF(Index!$L$4="$",VLOOKUP(BR174,ERP!$A:$CL,7,0),IF(Index!$L$4="CHF",VLOOKUP(BR174,ERP!$A:$CL,9,0),IF(Index!$L$4="£",VLOOKUP(BR174,ERP!$A:$CL,11,0),""))))</f>
        <v>515</v>
      </c>
      <c r="BT174" s="110"/>
      <c r="BU174" s="961"/>
      <c r="BW174" s="138">
        <v>10106739</v>
      </c>
      <c r="BX174" s="126">
        <f>IF(Index!$L$4="€",VLOOKUP(BW174,ERP!$A:$CL,5,0),IF(Index!$L$4="$",VLOOKUP(BW174,ERP!$A:$CL,7,0),IF(Index!$L$4="CHF",VLOOKUP(BW174,ERP!$A:$CL,9,0),IF(Index!$L$4="£",VLOOKUP(BW174,ERP!$A:$CL,11,0),""))))</f>
        <v>1307</v>
      </c>
      <c r="BY174" s="138">
        <v>10146739</v>
      </c>
      <c r="BZ174" s="126">
        <f>IF(Index!$L$4="€",VLOOKUP(BY174,ERP!$A:$CL,5,0),IF(Index!$L$4="$",VLOOKUP(BY174,ERP!$A:$CL,7,0),IF(Index!$L$4="CHF",VLOOKUP(BY174,ERP!$A:$CL,9,0),IF(Index!$L$4="£",VLOOKUP(BY174,ERP!$A:$CL,11,0),""))))</f>
        <v>1307</v>
      </c>
      <c r="CA174" s="156"/>
      <c r="CB174" s="150"/>
      <c r="CC174" s="57"/>
      <c r="CD174" s="222"/>
      <c r="CE174" s="228"/>
      <c r="CF174" s="225"/>
      <c r="CG174" s="222"/>
      <c r="CH174" s="221"/>
      <c r="CK174" s="57"/>
    </row>
    <row r="175" spans="1:91" ht="12.75" customHeight="1" x14ac:dyDescent="0.25">
      <c r="B175" s="699" t="s">
        <v>234</v>
      </c>
      <c r="C175" s="222">
        <f t="shared" si="95"/>
        <v>1.3333333333333333</v>
      </c>
      <c r="D175" s="222"/>
      <c r="E175" s="222"/>
      <c r="F175" s="178">
        <v>230</v>
      </c>
      <c r="G175" s="179" t="s">
        <v>207</v>
      </c>
      <c r="H175" s="181">
        <f t="shared" si="81"/>
        <v>173</v>
      </c>
      <c r="I175" s="179" t="s">
        <v>207</v>
      </c>
      <c r="J175" s="180" t="str">
        <f t="shared" si="82"/>
        <v>173 x 230</v>
      </c>
      <c r="K175" s="179" t="s">
        <v>207</v>
      </c>
      <c r="L175" s="169">
        <f t="shared" si="83"/>
        <v>240</v>
      </c>
      <c r="M175" s="179" t="s">
        <v>207</v>
      </c>
      <c r="N175" s="178">
        <f t="shared" si="84"/>
        <v>208</v>
      </c>
      <c r="O175" s="179" t="s">
        <v>207</v>
      </c>
      <c r="P175" s="178">
        <v>5</v>
      </c>
      <c r="Q175" s="179" t="s">
        <v>207</v>
      </c>
      <c r="R175" s="178">
        <v>30</v>
      </c>
      <c r="S175" s="179" t="s">
        <v>207</v>
      </c>
      <c r="T175" s="178">
        <f t="shared" si="85"/>
        <v>288</v>
      </c>
      <c r="U175" s="179" t="s">
        <v>207</v>
      </c>
      <c r="V175" s="169">
        <f t="shared" si="96"/>
        <v>2778</v>
      </c>
      <c r="W175" s="179" t="s">
        <v>2676</v>
      </c>
      <c r="X175" s="178">
        <f t="shared" si="86"/>
        <v>2748</v>
      </c>
      <c r="Y175" s="179" t="s">
        <v>2676</v>
      </c>
      <c r="Z175" s="222"/>
      <c r="AA175" s="178">
        <f t="shared" si="87"/>
        <v>90.6</v>
      </c>
      <c r="AB175" s="179" t="s">
        <v>208</v>
      </c>
      <c r="AC175" s="178">
        <f t="shared" si="88"/>
        <v>68.099999999999994</v>
      </c>
      <c r="AD175" s="179" t="s">
        <v>208</v>
      </c>
      <c r="AE175" s="181" t="str">
        <f t="shared" si="97"/>
        <v>68.1 x 90.6</v>
      </c>
      <c r="AF175" s="179" t="s">
        <v>208</v>
      </c>
      <c r="AG175" s="178">
        <f t="shared" si="89"/>
        <v>94.5</v>
      </c>
      <c r="AH175" s="179" t="s">
        <v>208</v>
      </c>
      <c r="AI175" s="169">
        <f t="shared" si="90"/>
        <v>81.900000000000006</v>
      </c>
      <c r="AJ175" s="179" t="s">
        <v>208</v>
      </c>
      <c r="AK175" s="178">
        <f t="shared" si="91"/>
        <v>2</v>
      </c>
      <c r="AL175" s="179" t="s">
        <v>208</v>
      </c>
      <c r="AM175" s="178">
        <f t="shared" si="92"/>
        <v>11.8</v>
      </c>
      <c r="AN175" s="179" t="s">
        <v>208</v>
      </c>
      <c r="AO175" s="178">
        <f t="shared" si="98"/>
        <v>113</v>
      </c>
      <c r="AP175" s="179" t="s">
        <v>208</v>
      </c>
      <c r="AQ175" s="178">
        <f t="shared" si="93"/>
        <v>109.4</v>
      </c>
      <c r="AR175" s="179" t="s">
        <v>208</v>
      </c>
      <c r="AS175" s="169">
        <f t="shared" si="94"/>
        <v>108.2</v>
      </c>
      <c r="AT175" s="179" t="s">
        <v>208</v>
      </c>
      <c r="AV175" s="961"/>
      <c r="AX175" s="182">
        <v>10104740</v>
      </c>
      <c r="AY175" s="173">
        <f>IF(Index!$L$4="€",VLOOKUP(AX175,ERP!$A:$CL,5,0),IF(Index!$L$4="$",VLOOKUP(AX175,ERP!$A:$CL,7,0),IF(Index!$L$4="CHF",VLOOKUP(AX175,ERP!$A:$CL,9,0),IF(Index!$L$4="£",VLOOKUP(AX175,ERP!$A:$CL,11,0),""))))</f>
        <v>1909</v>
      </c>
      <c r="AZ175" s="182">
        <v>10144740</v>
      </c>
      <c r="BA175" s="173">
        <f>IF(Index!$L$4="€",VLOOKUP(AZ175,ERP!$A:$CL,5,0),IF(Index!$L$4="$",VLOOKUP(AZ175,ERP!$A:$CL,7,0),IF(Index!$L$4="CHF",VLOOKUP(AZ175,ERP!$A:$CL,9,0),IF(Index!$L$4="£",VLOOKUP(AZ175,ERP!$A:$CL,11,0),""))))</f>
        <v>1909</v>
      </c>
      <c r="BB175" s="156"/>
      <c r="BC175" s="150"/>
      <c r="BE175" s="222"/>
      <c r="BF175" s="228"/>
      <c r="BG175" s="225"/>
      <c r="BH175" s="222"/>
      <c r="BI175" s="222"/>
      <c r="BJ175" s="221"/>
      <c r="BK175" s="222"/>
      <c r="BL175" s="221"/>
      <c r="BP175" s="110"/>
      <c r="BQ175" s="257" t="s">
        <v>175</v>
      </c>
      <c r="BR175" s="248">
        <v>10800184</v>
      </c>
      <c r="BS175" s="236">
        <f>IF(Index!$L$4="€",VLOOKUP(BR175,ERP!$A:$CL,5,0),IF(Index!$L$4="$",VLOOKUP(BR175,ERP!$A:$CL,7,0),IF(Index!$L$4="CHF",VLOOKUP(BR175,ERP!$A:$CL,9,0),IF(Index!$L$4="£",VLOOKUP(BR175,ERP!$A:$CL,11,0),""))))</f>
        <v>515</v>
      </c>
      <c r="BT175" s="110"/>
      <c r="BU175" s="961"/>
      <c r="BW175" s="182">
        <v>10106740</v>
      </c>
      <c r="BX175" s="173">
        <f>IF(Index!$L$4="€",VLOOKUP(BW175,ERP!$A:$CL,5,0),IF(Index!$L$4="$",VLOOKUP(BW175,ERP!$A:$CL,7,0),IF(Index!$L$4="CHF",VLOOKUP(BW175,ERP!$A:$CL,9,0),IF(Index!$L$4="£",VLOOKUP(BW175,ERP!$A:$CL,11,0),""))))</f>
        <v>1470</v>
      </c>
      <c r="BY175" s="182">
        <v>10146740</v>
      </c>
      <c r="BZ175" s="173">
        <f>IF(Index!$L$4="€",VLOOKUP(BY175,ERP!$A:$CL,5,0),IF(Index!$L$4="$",VLOOKUP(BY175,ERP!$A:$CL,7,0),IF(Index!$L$4="CHF",VLOOKUP(BY175,ERP!$A:$CL,9,0),IF(Index!$L$4="£",VLOOKUP(BY175,ERP!$A:$CL,11,0),""))))</f>
        <v>1470</v>
      </c>
      <c r="CA175" s="156"/>
      <c r="CB175" s="150"/>
      <c r="CC175" s="57"/>
      <c r="CD175" s="222"/>
      <c r="CE175" s="228"/>
      <c r="CF175" s="225"/>
      <c r="CG175" s="222"/>
      <c r="CH175" s="221"/>
      <c r="CK175" s="57"/>
    </row>
    <row r="176" spans="1:91" x14ac:dyDescent="0.25">
      <c r="B176" s="699" t="s">
        <v>234</v>
      </c>
      <c r="C176" s="222">
        <f t="shared" si="95"/>
        <v>1.3333333333333333</v>
      </c>
      <c r="D176" s="222"/>
      <c r="E176" s="222"/>
      <c r="F176" s="136">
        <v>250</v>
      </c>
      <c r="G176" s="419" t="s">
        <v>207</v>
      </c>
      <c r="H176" s="131">
        <f t="shared" si="81"/>
        <v>188</v>
      </c>
      <c r="I176" s="419" t="s">
        <v>207</v>
      </c>
      <c r="J176" s="666" t="str">
        <f t="shared" si="82"/>
        <v>188 x 250</v>
      </c>
      <c r="K176" s="419" t="s">
        <v>207</v>
      </c>
      <c r="L176" s="222">
        <f t="shared" si="83"/>
        <v>260</v>
      </c>
      <c r="M176" s="419" t="s">
        <v>207</v>
      </c>
      <c r="N176" s="136">
        <f t="shared" si="84"/>
        <v>223</v>
      </c>
      <c r="O176" s="419" t="s">
        <v>207</v>
      </c>
      <c r="P176" s="136">
        <v>5</v>
      </c>
      <c r="Q176" s="419" t="s">
        <v>207</v>
      </c>
      <c r="R176" s="130">
        <v>30</v>
      </c>
      <c r="S176" s="122" t="s">
        <v>207</v>
      </c>
      <c r="T176" s="130">
        <f t="shared" si="85"/>
        <v>313</v>
      </c>
      <c r="U176" s="122" t="s">
        <v>207</v>
      </c>
      <c r="V176" s="110">
        <f t="shared" si="96"/>
        <v>2978</v>
      </c>
      <c r="W176" s="122" t="s">
        <v>2676</v>
      </c>
      <c r="X176" s="130">
        <f t="shared" si="86"/>
        <v>2948</v>
      </c>
      <c r="Y176" s="122" t="s">
        <v>2676</v>
      </c>
      <c r="Z176" s="222"/>
      <c r="AA176" s="136">
        <f t="shared" si="87"/>
        <v>98.4</v>
      </c>
      <c r="AB176" s="419" t="s">
        <v>208</v>
      </c>
      <c r="AC176" s="136">
        <f t="shared" si="88"/>
        <v>74</v>
      </c>
      <c r="AD176" s="419" t="s">
        <v>208</v>
      </c>
      <c r="AE176" s="131" t="str">
        <f t="shared" si="97"/>
        <v>74 x 98.4</v>
      </c>
      <c r="AF176" s="419" t="s">
        <v>208</v>
      </c>
      <c r="AG176" s="136">
        <f t="shared" si="89"/>
        <v>102.4</v>
      </c>
      <c r="AH176" s="419" t="s">
        <v>208</v>
      </c>
      <c r="AI176" s="222">
        <f t="shared" si="90"/>
        <v>87.8</v>
      </c>
      <c r="AJ176" s="419" t="s">
        <v>208</v>
      </c>
      <c r="AK176" s="136">
        <f t="shared" si="91"/>
        <v>2</v>
      </c>
      <c r="AL176" s="419" t="s">
        <v>208</v>
      </c>
      <c r="AM176" s="136">
        <f t="shared" si="92"/>
        <v>11.8</v>
      </c>
      <c r="AN176" s="419" t="s">
        <v>208</v>
      </c>
      <c r="AO176" s="130">
        <f t="shared" si="98"/>
        <v>123</v>
      </c>
      <c r="AP176" s="122" t="s">
        <v>208</v>
      </c>
      <c r="AQ176" s="130">
        <f t="shared" si="93"/>
        <v>117.2</v>
      </c>
      <c r="AR176" s="122" t="s">
        <v>208</v>
      </c>
      <c r="AS176" s="110">
        <f t="shared" si="94"/>
        <v>116.1</v>
      </c>
      <c r="AT176" s="122" t="s">
        <v>208</v>
      </c>
      <c r="AV176" s="961"/>
      <c r="AX176" s="138">
        <v>10104741</v>
      </c>
      <c r="AY176" s="126">
        <f>IF(Index!$L$4="€",VLOOKUP(AX176,ERP!$A:$CL,5,0),IF(Index!$L$4="$",VLOOKUP(AX176,ERP!$A:$CL,7,0),IF(Index!$L$4="CHF",VLOOKUP(AX176,ERP!$A:$CL,9,0),IF(Index!$L$4="£",VLOOKUP(AX176,ERP!$A:$CL,11,0),""))))</f>
        <v>2095</v>
      </c>
      <c r="AZ176" s="138">
        <v>10144741</v>
      </c>
      <c r="BA176" s="126">
        <f>IF(Index!$L$4="€",VLOOKUP(AZ176,ERP!$A:$CL,5,0),IF(Index!$L$4="$",VLOOKUP(AZ176,ERP!$A:$CL,7,0),IF(Index!$L$4="CHF",VLOOKUP(AZ176,ERP!$A:$CL,9,0),IF(Index!$L$4="£",VLOOKUP(AZ176,ERP!$A:$CL,11,0),""))))</f>
        <v>2095</v>
      </c>
      <c r="BB176" s="156"/>
      <c r="BC176" s="150"/>
      <c r="BE176" s="222"/>
      <c r="BF176" s="229"/>
      <c r="BG176" s="222" t="s">
        <v>2669</v>
      </c>
      <c r="BH176" s="222"/>
      <c r="BI176" s="222"/>
      <c r="BJ176" s="221"/>
      <c r="BK176" s="222"/>
      <c r="BL176" s="221"/>
      <c r="BP176" s="110"/>
      <c r="BQ176" s="135" t="s">
        <v>176</v>
      </c>
      <c r="BR176" s="136">
        <v>10800185</v>
      </c>
      <c r="BS176" s="137">
        <f>IF(Index!$L$4="€",VLOOKUP(BR176,ERP!$A:$CL,5,0),IF(Index!$L$4="$",VLOOKUP(BR176,ERP!$A:$CL,7,0),IF(Index!$L$4="CHF",VLOOKUP(BR176,ERP!$A:$CL,9,0),IF(Index!$L$4="£",VLOOKUP(BR176,ERP!$A:$CL,11,0),""))))</f>
        <v>515</v>
      </c>
      <c r="BT176" s="110"/>
      <c r="BU176" s="961"/>
      <c r="BW176" s="138">
        <v>10106741</v>
      </c>
      <c r="BX176" s="126">
        <f>IF(Index!$L$4="€",VLOOKUP(BW176,ERP!$A:$CL,5,0),IF(Index!$L$4="$",VLOOKUP(BW176,ERP!$A:$CL,7,0),IF(Index!$L$4="CHF",VLOOKUP(BW176,ERP!$A:$CL,9,0),IF(Index!$L$4="£",VLOOKUP(BW176,ERP!$A:$CL,11,0),""))))</f>
        <v>1655</v>
      </c>
      <c r="BY176" s="138">
        <v>10146741</v>
      </c>
      <c r="BZ176" s="126">
        <f>IF(Index!$L$4="€",VLOOKUP(BY176,ERP!$A:$CL,5,0),IF(Index!$L$4="$",VLOOKUP(BY176,ERP!$A:$CL,7,0),IF(Index!$L$4="CHF",VLOOKUP(BY176,ERP!$A:$CL,9,0),IF(Index!$L$4="£",VLOOKUP(BY176,ERP!$A:$CL,11,0),""))))</f>
        <v>1655</v>
      </c>
      <c r="CA176" s="156"/>
      <c r="CB176" s="150"/>
      <c r="CC176" s="57"/>
      <c r="CD176" s="222"/>
      <c r="CE176" s="229"/>
      <c r="CF176" s="222" t="s">
        <v>2669</v>
      </c>
      <c r="CG176" s="222"/>
      <c r="CH176" s="221"/>
      <c r="CK176" s="57"/>
    </row>
    <row r="177" spans="2:91" ht="12.75" customHeight="1" x14ac:dyDescent="0.25">
      <c r="B177" s="699" t="s">
        <v>234</v>
      </c>
      <c r="C177" s="222">
        <f t="shared" si="95"/>
        <v>1.3333333333333333</v>
      </c>
      <c r="D177" s="222"/>
      <c r="E177" s="222"/>
      <c r="F177" s="178">
        <v>270</v>
      </c>
      <c r="G177" s="179" t="s">
        <v>207</v>
      </c>
      <c r="H177" s="181">
        <f t="shared" si="81"/>
        <v>203</v>
      </c>
      <c r="I177" s="179" t="s">
        <v>207</v>
      </c>
      <c r="J177" s="180" t="str">
        <f t="shared" si="82"/>
        <v>203 x 270</v>
      </c>
      <c r="K177" s="179" t="s">
        <v>207</v>
      </c>
      <c r="L177" s="169">
        <f t="shared" si="83"/>
        <v>280</v>
      </c>
      <c r="M177" s="179" t="s">
        <v>207</v>
      </c>
      <c r="N177" s="178">
        <f t="shared" si="84"/>
        <v>238</v>
      </c>
      <c r="O177" s="179" t="s">
        <v>207</v>
      </c>
      <c r="P177" s="178">
        <v>5</v>
      </c>
      <c r="Q177" s="179" t="s">
        <v>207</v>
      </c>
      <c r="R177" s="178">
        <v>30</v>
      </c>
      <c r="S177" s="179" t="s">
        <v>207</v>
      </c>
      <c r="T177" s="178">
        <f t="shared" si="85"/>
        <v>338</v>
      </c>
      <c r="U177" s="179" t="s">
        <v>207</v>
      </c>
      <c r="V177" s="169">
        <f t="shared" si="96"/>
        <v>3178</v>
      </c>
      <c r="W177" s="179" t="s">
        <v>2676</v>
      </c>
      <c r="X177" s="178">
        <f t="shared" si="86"/>
        <v>3148</v>
      </c>
      <c r="Y177" s="179" t="s">
        <v>2676</v>
      </c>
      <c r="Z177" s="222"/>
      <c r="AA177" s="178">
        <f t="shared" si="87"/>
        <v>106.3</v>
      </c>
      <c r="AB177" s="179" t="s">
        <v>208</v>
      </c>
      <c r="AC177" s="178">
        <f t="shared" si="88"/>
        <v>79.900000000000006</v>
      </c>
      <c r="AD177" s="179" t="s">
        <v>208</v>
      </c>
      <c r="AE177" s="181" t="str">
        <f t="shared" si="97"/>
        <v>79.9 x 106.3</v>
      </c>
      <c r="AF177" s="179" t="s">
        <v>208</v>
      </c>
      <c r="AG177" s="178">
        <f t="shared" si="89"/>
        <v>110.2</v>
      </c>
      <c r="AH177" s="179" t="s">
        <v>208</v>
      </c>
      <c r="AI177" s="169">
        <f t="shared" si="90"/>
        <v>93.7</v>
      </c>
      <c r="AJ177" s="179" t="s">
        <v>208</v>
      </c>
      <c r="AK177" s="178">
        <f t="shared" si="91"/>
        <v>2</v>
      </c>
      <c r="AL177" s="179" t="s">
        <v>208</v>
      </c>
      <c r="AM177" s="178">
        <f t="shared" si="92"/>
        <v>11.8</v>
      </c>
      <c r="AN177" s="179" t="s">
        <v>208</v>
      </c>
      <c r="AO177" s="178">
        <f t="shared" si="98"/>
        <v>133</v>
      </c>
      <c r="AP177" s="179" t="s">
        <v>208</v>
      </c>
      <c r="AQ177" s="178">
        <f t="shared" si="93"/>
        <v>125.1</v>
      </c>
      <c r="AR177" s="179" t="s">
        <v>208</v>
      </c>
      <c r="AS177" s="169">
        <f t="shared" si="94"/>
        <v>123.9</v>
      </c>
      <c r="AT177" s="179" t="s">
        <v>208</v>
      </c>
      <c r="AV177" s="961"/>
      <c r="AX177" s="182">
        <v>10104742</v>
      </c>
      <c r="AY177" s="173">
        <f>IF(Index!$L$4="€",VLOOKUP(AX177,ERP!$A:$CL,5,0),IF(Index!$L$4="$",VLOOKUP(AX177,ERP!$A:$CL,7,0),IF(Index!$L$4="CHF",VLOOKUP(AX177,ERP!$A:$CL,9,0),IF(Index!$L$4="£",VLOOKUP(AX177,ERP!$A:$CL,11,0),""))))</f>
        <v>2306</v>
      </c>
      <c r="AZ177" s="182">
        <v>10144742</v>
      </c>
      <c r="BA177" s="173">
        <f>IF(Index!$L$4="€",VLOOKUP(AZ177,ERP!$A:$CL,5,0),IF(Index!$L$4="$",VLOOKUP(AZ177,ERP!$A:$CL,7,0),IF(Index!$L$4="CHF",VLOOKUP(AZ177,ERP!$A:$CL,9,0),IF(Index!$L$4="£",VLOOKUP(AZ177,ERP!$A:$CL,11,0),""))))</f>
        <v>2306</v>
      </c>
      <c r="BB177" s="156"/>
      <c r="BC177" s="150"/>
      <c r="BE177" s="222"/>
      <c r="BF177" s="136"/>
      <c r="BG177" s="225" t="s">
        <v>2671</v>
      </c>
      <c r="BH177" s="222"/>
      <c r="BI177" s="222"/>
      <c r="BJ177" s="221"/>
      <c r="BK177" s="222"/>
      <c r="BL177" s="221"/>
      <c r="BP177" s="110"/>
      <c r="BQ177" s="257" t="s">
        <v>177</v>
      </c>
      <c r="BR177" s="248">
        <v>10800186</v>
      </c>
      <c r="BS177" s="236">
        <f>IF(Index!$L$4="€",VLOOKUP(BR177,ERP!$A:$CL,5,0),IF(Index!$L$4="$",VLOOKUP(BR177,ERP!$A:$CL,7,0),IF(Index!$L$4="CHF",VLOOKUP(BR177,ERP!$A:$CL,9,0),IF(Index!$L$4="£",VLOOKUP(BR177,ERP!$A:$CL,11,0),""))))</f>
        <v>515</v>
      </c>
      <c r="BT177" s="110"/>
      <c r="BU177" s="961"/>
      <c r="BW177" s="182">
        <v>10106742</v>
      </c>
      <c r="BX177" s="173">
        <f>IF(Index!$L$4="€",VLOOKUP(BW177,ERP!$A:$CL,5,0),IF(Index!$L$4="$",VLOOKUP(BW177,ERP!$A:$CL,7,0),IF(Index!$L$4="CHF",VLOOKUP(BW177,ERP!$A:$CL,9,0),IF(Index!$L$4="£",VLOOKUP(BW177,ERP!$A:$CL,11,0),""))))</f>
        <v>1865</v>
      </c>
      <c r="BY177" s="182">
        <v>10146742</v>
      </c>
      <c r="BZ177" s="173">
        <f>IF(Index!$L$4="€",VLOOKUP(BY177,ERP!$A:$CL,5,0),IF(Index!$L$4="$",VLOOKUP(BY177,ERP!$A:$CL,7,0),IF(Index!$L$4="CHF",VLOOKUP(BY177,ERP!$A:$CL,9,0),IF(Index!$L$4="£",VLOOKUP(BY177,ERP!$A:$CL,11,0),""))))</f>
        <v>1865</v>
      </c>
      <c r="CA177" s="156"/>
      <c r="CB177" s="150"/>
      <c r="CC177" s="57"/>
      <c r="CD177" s="222"/>
      <c r="CE177" s="136"/>
      <c r="CF177" s="225" t="s">
        <v>2671</v>
      </c>
      <c r="CG177" s="222"/>
      <c r="CH177" s="221"/>
      <c r="CK177" s="57"/>
    </row>
    <row r="178" spans="2:91" ht="12.75" customHeight="1" x14ac:dyDescent="0.25">
      <c r="B178" s="699" t="s">
        <v>234</v>
      </c>
      <c r="C178" s="222">
        <f t="shared" si="95"/>
        <v>1.3333333333333333</v>
      </c>
      <c r="D178" s="222"/>
      <c r="E178" s="222"/>
      <c r="F178" s="136">
        <v>290</v>
      </c>
      <c r="G178" s="419" t="s">
        <v>207</v>
      </c>
      <c r="H178" s="131">
        <f t="shared" si="81"/>
        <v>218</v>
      </c>
      <c r="I178" s="419" t="s">
        <v>207</v>
      </c>
      <c r="J178" s="666" t="str">
        <f t="shared" si="82"/>
        <v>218 x 290</v>
      </c>
      <c r="K178" s="419" t="s">
        <v>207</v>
      </c>
      <c r="L178" s="222">
        <f t="shared" si="83"/>
        <v>300</v>
      </c>
      <c r="M178" s="419" t="s">
        <v>207</v>
      </c>
      <c r="N178" s="136">
        <f t="shared" si="84"/>
        <v>253</v>
      </c>
      <c r="O178" s="419" t="s">
        <v>207</v>
      </c>
      <c r="P178" s="136">
        <v>5</v>
      </c>
      <c r="Q178" s="419" t="s">
        <v>207</v>
      </c>
      <c r="R178" s="130">
        <v>30</v>
      </c>
      <c r="S178" s="122" t="s">
        <v>207</v>
      </c>
      <c r="T178" s="130">
        <f t="shared" si="85"/>
        <v>363</v>
      </c>
      <c r="U178" s="122" t="s">
        <v>207</v>
      </c>
      <c r="V178" s="110">
        <f t="shared" si="96"/>
        <v>3378</v>
      </c>
      <c r="W178" s="122" t="s">
        <v>2676</v>
      </c>
      <c r="X178" s="130">
        <f t="shared" si="86"/>
        <v>3348</v>
      </c>
      <c r="Y178" s="122" t="s">
        <v>2676</v>
      </c>
      <c r="Z178" s="222"/>
      <c r="AA178" s="136">
        <f t="shared" si="87"/>
        <v>114.2</v>
      </c>
      <c r="AB178" s="419" t="s">
        <v>208</v>
      </c>
      <c r="AC178" s="136">
        <f t="shared" si="88"/>
        <v>85.8</v>
      </c>
      <c r="AD178" s="419" t="s">
        <v>208</v>
      </c>
      <c r="AE178" s="131" t="str">
        <f t="shared" si="97"/>
        <v>85.8 x 114.2</v>
      </c>
      <c r="AF178" s="419" t="s">
        <v>208</v>
      </c>
      <c r="AG178" s="136">
        <f t="shared" si="89"/>
        <v>118.1</v>
      </c>
      <c r="AH178" s="419" t="s">
        <v>208</v>
      </c>
      <c r="AI178" s="222">
        <f t="shared" si="90"/>
        <v>99.6</v>
      </c>
      <c r="AJ178" s="419" t="s">
        <v>208</v>
      </c>
      <c r="AK178" s="136">
        <f t="shared" si="91"/>
        <v>2</v>
      </c>
      <c r="AL178" s="419" t="s">
        <v>208</v>
      </c>
      <c r="AM178" s="136">
        <f t="shared" si="92"/>
        <v>11.8</v>
      </c>
      <c r="AN178" s="419" t="s">
        <v>208</v>
      </c>
      <c r="AO178" s="130">
        <f t="shared" si="98"/>
        <v>143</v>
      </c>
      <c r="AP178" s="122" t="s">
        <v>208</v>
      </c>
      <c r="AQ178" s="130">
        <f t="shared" si="93"/>
        <v>133</v>
      </c>
      <c r="AR178" s="122" t="s">
        <v>208</v>
      </c>
      <c r="AS178" s="110">
        <f t="shared" si="94"/>
        <v>131.80000000000001</v>
      </c>
      <c r="AT178" s="122" t="s">
        <v>208</v>
      </c>
      <c r="AV178" s="961"/>
      <c r="AX178" s="138">
        <v>10104743</v>
      </c>
      <c r="AY178" s="126">
        <f>IF(Index!$L$4="€",VLOOKUP(AX178,ERP!$A:$CL,5,0),IF(Index!$L$4="$",VLOOKUP(AX178,ERP!$A:$CL,7,0),IF(Index!$L$4="CHF",VLOOKUP(AX178,ERP!$A:$CL,9,0),IF(Index!$L$4="£",VLOOKUP(AX178,ERP!$A:$CL,11,0),""))))</f>
        <v>2540</v>
      </c>
      <c r="AZ178" s="138">
        <v>10144743</v>
      </c>
      <c r="BA178" s="126">
        <f>IF(Index!$L$4="€",VLOOKUP(AZ178,ERP!$A:$CL,5,0),IF(Index!$L$4="$",VLOOKUP(AZ178,ERP!$A:$CL,7,0),IF(Index!$L$4="CHF",VLOOKUP(AZ178,ERP!$A:$CL,9,0),IF(Index!$L$4="£",VLOOKUP(AZ178,ERP!$A:$CL,11,0),""))))</f>
        <v>2540</v>
      </c>
      <c r="BB178" s="156"/>
      <c r="BC178" s="150"/>
      <c r="BE178" s="222"/>
      <c r="BF178" s="136"/>
      <c r="BG178" s="225" t="s">
        <v>2668</v>
      </c>
      <c r="BH178" s="222"/>
      <c r="BI178" s="222"/>
      <c r="BJ178" s="221"/>
      <c r="BK178" s="222"/>
      <c r="BL178" s="221"/>
      <c r="BP178" s="110"/>
      <c r="BQ178" s="135" t="s">
        <v>178</v>
      </c>
      <c r="BR178" s="136">
        <v>10800187</v>
      </c>
      <c r="BS178" s="137">
        <f>IF(Index!$L$4="€",VLOOKUP(BR178,ERP!$A:$CL,5,0),IF(Index!$L$4="$",VLOOKUP(BR178,ERP!$A:$CL,7,0),IF(Index!$L$4="CHF",VLOOKUP(BR178,ERP!$A:$CL,9,0),IF(Index!$L$4="£",VLOOKUP(BR178,ERP!$A:$CL,11,0),""))))</f>
        <v>515</v>
      </c>
      <c r="BT178" s="110"/>
      <c r="BU178" s="961"/>
      <c r="BW178" s="138">
        <v>10106743</v>
      </c>
      <c r="BX178" s="126">
        <f>IF(Index!$L$4="€",VLOOKUP(BW178,ERP!$A:$CL,5,0),IF(Index!$L$4="$",VLOOKUP(BW178,ERP!$A:$CL,7,0),IF(Index!$L$4="CHF",VLOOKUP(BW178,ERP!$A:$CL,9,0),IF(Index!$L$4="£",VLOOKUP(BW178,ERP!$A:$CL,11,0),""))))</f>
        <v>2101</v>
      </c>
      <c r="BY178" s="138">
        <v>10146743</v>
      </c>
      <c r="BZ178" s="126">
        <f>IF(Index!$L$4="€",VLOOKUP(BY178,ERP!$A:$CL,5,0),IF(Index!$L$4="$",VLOOKUP(BY178,ERP!$A:$CL,7,0),IF(Index!$L$4="CHF",VLOOKUP(BY178,ERP!$A:$CL,9,0),IF(Index!$L$4="£",VLOOKUP(BY178,ERP!$A:$CL,11,0),""))))</f>
        <v>2101</v>
      </c>
      <c r="CA178" s="156"/>
      <c r="CB178" s="150"/>
      <c r="CC178" s="57"/>
      <c r="CD178" s="222"/>
      <c r="CE178" s="136"/>
      <c r="CF178" s="225" t="s">
        <v>2668</v>
      </c>
      <c r="CG178" s="222"/>
      <c r="CH178" s="221"/>
      <c r="CK178" s="57"/>
    </row>
    <row r="179" spans="2:91" ht="12.75" customHeight="1" x14ac:dyDescent="0.25">
      <c r="B179" s="699" t="s">
        <v>234</v>
      </c>
      <c r="C179" s="222">
        <f t="shared" si="95"/>
        <v>1.3333333333333333</v>
      </c>
      <c r="D179" s="222"/>
      <c r="E179" s="222"/>
      <c r="F179" s="178">
        <v>310</v>
      </c>
      <c r="G179" s="179" t="s">
        <v>207</v>
      </c>
      <c r="H179" s="181">
        <f t="shared" si="81"/>
        <v>233</v>
      </c>
      <c r="I179" s="179" t="s">
        <v>207</v>
      </c>
      <c r="J179" s="180" t="str">
        <f t="shared" si="82"/>
        <v>233 x 310</v>
      </c>
      <c r="K179" s="179" t="s">
        <v>207</v>
      </c>
      <c r="L179" s="169">
        <f t="shared" si="83"/>
        <v>320</v>
      </c>
      <c r="M179" s="179" t="s">
        <v>207</v>
      </c>
      <c r="N179" s="178">
        <f t="shared" si="84"/>
        <v>268</v>
      </c>
      <c r="O179" s="179" t="s">
        <v>207</v>
      </c>
      <c r="P179" s="178">
        <v>5</v>
      </c>
      <c r="Q179" s="179" t="s">
        <v>207</v>
      </c>
      <c r="R179" s="178">
        <v>30</v>
      </c>
      <c r="S179" s="179" t="s">
        <v>207</v>
      </c>
      <c r="T179" s="178">
        <f t="shared" si="85"/>
        <v>388</v>
      </c>
      <c r="U179" s="179" t="s">
        <v>207</v>
      </c>
      <c r="V179" s="169">
        <f t="shared" si="96"/>
        <v>3578</v>
      </c>
      <c r="W179" s="179" t="s">
        <v>2676</v>
      </c>
      <c r="X179" s="178">
        <f t="shared" si="86"/>
        <v>3548</v>
      </c>
      <c r="Y179" s="179" t="s">
        <v>2676</v>
      </c>
      <c r="Z179" s="222"/>
      <c r="AA179" s="178">
        <f t="shared" si="87"/>
        <v>122</v>
      </c>
      <c r="AB179" s="179" t="s">
        <v>208</v>
      </c>
      <c r="AC179" s="178">
        <f t="shared" si="88"/>
        <v>91.7</v>
      </c>
      <c r="AD179" s="179" t="s">
        <v>208</v>
      </c>
      <c r="AE179" s="181" t="str">
        <f t="shared" si="97"/>
        <v>91.7 x 122</v>
      </c>
      <c r="AF179" s="179" t="s">
        <v>208</v>
      </c>
      <c r="AG179" s="178">
        <f t="shared" si="89"/>
        <v>126</v>
      </c>
      <c r="AH179" s="179" t="s">
        <v>208</v>
      </c>
      <c r="AI179" s="169">
        <f t="shared" si="90"/>
        <v>105.5</v>
      </c>
      <c r="AJ179" s="179" t="s">
        <v>208</v>
      </c>
      <c r="AK179" s="178">
        <f t="shared" si="91"/>
        <v>2</v>
      </c>
      <c r="AL179" s="179" t="s">
        <v>208</v>
      </c>
      <c r="AM179" s="178">
        <f t="shared" si="92"/>
        <v>11.8</v>
      </c>
      <c r="AN179" s="179" t="s">
        <v>208</v>
      </c>
      <c r="AO179" s="178">
        <f t="shared" si="98"/>
        <v>153</v>
      </c>
      <c r="AP179" s="179" t="s">
        <v>208</v>
      </c>
      <c r="AQ179" s="178">
        <f t="shared" si="93"/>
        <v>140.9</v>
      </c>
      <c r="AR179" s="179" t="s">
        <v>208</v>
      </c>
      <c r="AS179" s="169">
        <f t="shared" si="94"/>
        <v>139.69999999999999</v>
      </c>
      <c r="AT179" s="179" t="s">
        <v>208</v>
      </c>
      <c r="AV179" s="961"/>
      <c r="AX179" s="182">
        <v>10104744</v>
      </c>
      <c r="AY179" s="173">
        <f>IF(Index!$L$4="€",VLOOKUP(AX179,ERP!$A:$CL,5,0),IF(Index!$L$4="$",VLOOKUP(AX179,ERP!$A:$CL,7,0),IF(Index!$L$4="CHF",VLOOKUP(AX179,ERP!$A:$CL,9,0),IF(Index!$L$4="£",VLOOKUP(AX179,ERP!$A:$CL,11,0),""))))</f>
        <v>2800</v>
      </c>
      <c r="AZ179" s="182">
        <v>10144744</v>
      </c>
      <c r="BA179" s="173">
        <f>IF(Index!$L$4="€",VLOOKUP(AZ179,ERP!$A:$CL,5,0),IF(Index!$L$4="$",VLOOKUP(AZ179,ERP!$A:$CL,7,0),IF(Index!$L$4="CHF",VLOOKUP(AZ179,ERP!$A:$CL,9,0),IF(Index!$L$4="£",VLOOKUP(AZ179,ERP!$A:$CL,11,0),""))))</f>
        <v>2800</v>
      </c>
      <c r="BB179" s="156"/>
      <c r="BC179" s="150"/>
      <c r="BE179" s="222"/>
      <c r="BF179" s="136"/>
      <c r="BG179" s="226" t="s">
        <v>2672</v>
      </c>
      <c r="BH179" s="222"/>
      <c r="BI179" s="222"/>
      <c r="BJ179" s="221"/>
      <c r="BK179" s="222"/>
      <c r="BL179" s="221"/>
      <c r="BP179" s="110"/>
      <c r="BQ179" s="257" t="s">
        <v>180</v>
      </c>
      <c r="BR179" s="248">
        <v>10800188</v>
      </c>
      <c r="BS179" s="236">
        <f>IF(Index!$L$4="€",VLOOKUP(BR179,ERP!$A:$CL,5,0),IF(Index!$L$4="$",VLOOKUP(BR179,ERP!$A:$CL,7,0),IF(Index!$L$4="CHF",VLOOKUP(BR179,ERP!$A:$CL,9,0),IF(Index!$L$4="£",VLOOKUP(BR179,ERP!$A:$CL,11,0),""))))</f>
        <v>515</v>
      </c>
      <c r="BT179" s="110"/>
      <c r="BU179" s="961"/>
      <c r="BW179" s="182">
        <v>10106744</v>
      </c>
      <c r="BX179" s="173">
        <f>IF(Index!$L$4="€",VLOOKUP(BW179,ERP!$A:$CL,5,0),IF(Index!$L$4="$",VLOOKUP(BW179,ERP!$A:$CL,7,0),IF(Index!$L$4="CHF",VLOOKUP(BW179,ERP!$A:$CL,9,0),IF(Index!$L$4="£",VLOOKUP(BW179,ERP!$A:$CL,11,0),""))))</f>
        <v>2360</v>
      </c>
      <c r="BY179" s="182">
        <v>10146744</v>
      </c>
      <c r="BZ179" s="173">
        <f>IF(Index!$L$4="€",VLOOKUP(BY179,ERP!$A:$CL,5,0),IF(Index!$L$4="$",VLOOKUP(BY179,ERP!$A:$CL,7,0),IF(Index!$L$4="CHF",VLOOKUP(BY179,ERP!$A:$CL,9,0),IF(Index!$L$4="£",VLOOKUP(BY179,ERP!$A:$CL,11,0),""))))</f>
        <v>2360</v>
      </c>
      <c r="CA179" s="156"/>
      <c r="CB179" s="150"/>
      <c r="CC179" s="57"/>
      <c r="CD179" s="222"/>
      <c r="CE179" s="136"/>
      <c r="CF179" s="226" t="s">
        <v>2672</v>
      </c>
      <c r="CG179" s="222"/>
      <c r="CH179" s="221"/>
      <c r="CK179" s="57"/>
    </row>
    <row r="180" spans="2:91" ht="12.75" customHeight="1" x14ac:dyDescent="0.25">
      <c r="B180" s="699" t="s">
        <v>234</v>
      </c>
      <c r="C180" s="222">
        <f t="shared" si="95"/>
        <v>1.3333333333333333</v>
      </c>
      <c r="D180" s="222"/>
      <c r="E180" s="222"/>
      <c r="F180" s="136">
        <v>330</v>
      </c>
      <c r="G180" s="419" t="s">
        <v>207</v>
      </c>
      <c r="H180" s="131">
        <f t="shared" si="81"/>
        <v>248</v>
      </c>
      <c r="I180" s="419" t="s">
        <v>207</v>
      </c>
      <c r="J180" s="666" t="str">
        <f t="shared" si="82"/>
        <v>248 x 330</v>
      </c>
      <c r="K180" s="419" t="s">
        <v>207</v>
      </c>
      <c r="L180" s="222">
        <f t="shared" si="83"/>
        <v>340</v>
      </c>
      <c r="M180" s="419" t="s">
        <v>207</v>
      </c>
      <c r="N180" s="136">
        <f t="shared" si="84"/>
        <v>283</v>
      </c>
      <c r="O180" s="419" t="s">
        <v>207</v>
      </c>
      <c r="P180" s="136">
        <v>5</v>
      </c>
      <c r="Q180" s="419" t="s">
        <v>207</v>
      </c>
      <c r="R180" s="130">
        <v>30</v>
      </c>
      <c r="S180" s="122" t="s">
        <v>207</v>
      </c>
      <c r="T180" s="130">
        <f t="shared" si="85"/>
        <v>413</v>
      </c>
      <c r="U180" s="122" t="s">
        <v>207</v>
      </c>
      <c r="V180" s="110">
        <f t="shared" si="96"/>
        <v>3778</v>
      </c>
      <c r="W180" s="122" t="s">
        <v>2676</v>
      </c>
      <c r="X180" s="130">
        <f t="shared" si="86"/>
        <v>3748</v>
      </c>
      <c r="Y180" s="122" t="s">
        <v>2676</v>
      </c>
      <c r="Z180" s="222"/>
      <c r="AA180" s="136">
        <f t="shared" si="87"/>
        <v>129.9</v>
      </c>
      <c r="AB180" s="419" t="s">
        <v>208</v>
      </c>
      <c r="AC180" s="136">
        <f t="shared" si="88"/>
        <v>97.6</v>
      </c>
      <c r="AD180" s="419" t="s">
        <v>208</v>
      </c>
      <c r="AE180" s="131" t="str">
        <f t="shared" si="97"/>
        <v>97.6 x 129.9</v>
      </c>
      <c r="AF180" s="419" t="s">
        <v>208</v>
      </c>
      <c r="AG180" s="136">
        <f t="shared" si="89"/>
        <v>133.9</v>
      </c>
      <c r="AH180" s="419" t="s">
        <v>208</v>
      </c>
      <c r="AI180" s="222">
        <f t="shared" si="90"/>
        <v>111.4</v>
      </c>
      <c r="AJ180" s="419" t="s">
        <v>208</v>
      </c>
      <c r="AK180" s="136">
        <f t="shared" si="91"/>
        <v>2</v>
      </c>
      <c r="AL180" s="419" t="s">
        <v>208</v>
      </c>
      <c r="AM180" s="136">
        <f t="shared" si="92"/>
        <v>11.8</v>
      </c>
      <c r="AN180" s="419" t="s">
        <v>208</v>
      </c>
      <c r="AO180" s="130">
        <f>ROUND(SQRT((AA180^2)+(AC180^2)),0)</f>
        <v>162</v>
      </c>
      <c r="AP180" s="122" t="s">
        <v>208</v>
      </c>
      <c r="AQ180" s="130">
        <f t="shared" si="93"/>
        <v>148.69999999999999</v>
      </c>
      <c r="AR180" s="122" t="s">
        <v>208</v>
      </c>
      <c r="AS180" s="110">
        <f t="shared" si="94"/>
        <v>147.6</v>
      </c>
      <c r="AT180" s="122" t="s">
        <v>208</v>
      </c>
      <c r="AV180" s="961"/>
      <c r="AX180" s="138">
        <v>10104745</v>
      </c>
      <c r="AY180" s="126">
        <f>IF(Index!$L$4="€",VLOOKUP(AX180,ERP!$A:$CL,5,0),IF(Index!$L$4="$",VLOOKUP(AX180,ERP!$A:$CL,7,0),IF(Index!$L$4="CHF",VLOOKUP(AX180,ERP!$A:$CL,9,0),IF(Index!$L$4="£",VLOOKUP(AX180,ERP!$A:$CL,11,0),""))))</f>
        <v>3087</v>
      </c>
      <c r="AZ180" s="138">
        <v>10144745</v>
      </c>
      <c r="BA180" s="126">
        <f>IF(Index!$L$4="€",VLOOKUP(AZ180,ERP!$A:$CL,5,0),IF(Index!$L$4="$",VLOOKUP(AZ180,ERP!$A:$CL,7,0),IF(Index!$L$4="CHF",VLOOKUP(AZ180,ERP!$A:$CL,9,0),IF(Index!$L$4="£",VLOOKUP(AZ180,ERP!$A:$CL,11,0),""))))</f>
        <v>3087</v>
      </c>
      <c r="BB180" s="156"/>
      <c r="BC180" s="150"/>
      <c r="BE180" s="222"/>
      <c r="BF180" s="136"/>
      <c r="BG180" s="222"/>
      <c r="BH180" s="222"/>
      <c r="BI180" s="222"/>
      <c r="BJ180" s="221"/>
      <c r="BK180" s="222"/>
      <c r="BL180" s="221"/>
      <c r="BP180" s="110"/>
      <c r="BQ180" s="135" t="s">
        <v>179</v>
      </c>
      <c r="BR180" s="136">
        <v>10800189</v>
      </c>
      <c r="BS180" s="137">
        <f>IF(Index!$L$4="€",VLOOKUP(BR180,ERP!$A:$CL,5,0),IF(Index!$L$4="$",VLOOKUP(BR180,ERP!$A:$CL,7,0),IF(Index!$L$4="CHF",VLOOKUP(BR180,ERP!$A:$CL,9,0),IF(Index!$L$4="£",VLOOKUP(BR180,ERP!$A:$CL,11,0),""))))</f>
        <v>515</v>
      </c>
      <c r="BT180" s="110"/>
      <c r="BU180" s="961"/>
      <c r="BW180" s="138">
        <v>10106745</v>
      </c>
      <c r="BX180" s="126">
        <f>IF(Index!$L$4="€",VLOOKUP(BW180,ERP!$A:$CL,5,0),IF(Index!$L$4="$",VLOOKUP(BW180,ERP!$A:$CL,7,0),IF(Index!$L$4="CHF",VLOOKUP(BW180,ERP!$A:$CL,9,0),IF(Index!$L$4="£",VLOOKUP(BW180,ERP!$A:$CL,11,0),""))))</f>
        <v>2646</v>
      </c>
      <c r="BY180" s="138">
        <v>10146745</v>
      </c>
      <c r="BZ180" s="126">
        <f>IF(Index!$L$4="€",VLOOKUP(BY180,ERP!$A:$CL,5,0),IF(Index!$L$4="$",VLOOKUP(BY180,ERP!$A:$CL,7,0),IF(Index!$L$4="CHF",VLOOKUP(BY180,ERP!$A:$CL,9,0),IF(Index!$L$4="£",VLOOKUP(BY180,ERP!$A:$CL,11,0),""))))</f>
        <v>2646</v>
      </c>
      <c r="CA180" s="156"/>
      <c r="CB180" s="150"/>
      <c r="CC180" s="57"/>
      <c r="CD180" s="222"/>
      <c r="CE180" s="136"/>
      <c r="CF180" s="222"/>
      <c r="CG180" s="222"/>
      <c r="CH180" s="221"/>
      <c r="CK180" s="57"/>
    </row>
    <row r="181" spans="2:91" ht="12.75" customHeight="1" x14ac:dyDescent="0.25">
      <c r="B181" s="699" t="s">
        <v>234</v>
      </c>
      <c r="C181" s="222">
        <f t="shared" si="95"/>
        <v>1.3333333333333333</v>
      </c>
      <c r="D181" s="222"/>
      <c r="E181" s="222"/>
      <c r="F181" s="178">
        <v>350</v>
      </c>
      <c r="G181" s="179" t="s">
        <v>207</v>
      </c>
      <c r="H181" s="181">
        <f t="shared" si="81"/>
        <v>263</v>
      </c>
      <c r="I181" s="179" t="s">
        <v>207</v>
      </c>
      <c r="J181" s="180" t="str">
        <f t="shared" si="82"/>
        <v>263 x 350</v>
      </c>
      <c r="K181" s="179" t="s">
        <v>207</v>
      </c>
      <c r="L181" s="169">
        <f t="shared" si="83"/>
        <v>360</v>
      </c>
      <c r="M181" s="179" t="s">
        <v>207</v>
      </c>
      <c r="N181" s="178">
        <f t="shared" si="84"/>
        <v>298</v>
      </c>
      <c r="O181" s="179" t="s">
        <v>207</v>
      </c>
      <c r="P181" s="178">
        <v>5</v>
      </c>
      <c r="Q181" s="179" t="s">
        <v>207</v>
      </c>
      <c r="R181" s="178">
        <v>30</v>
      </c>
      <c r="S181" s="179" t="s">
        <v>207</v>
      </c>
      <c r="T181" s="178">
        <f t="shared" si="85"/>
        <v>438</v>
      </c>
      <c r="U181" s="179" t="s">
        <v>207</v>
      </c>
      <c r="V181" s="169">
        <f t="shared" si="96"/>
        <v>3978</v>
      </c>
      <c r="W181" s="179" t="s">
        <v>2676</v>
      </c>
      <c r="X181" s="178">
        <f t="shared" si="86"/>
        <v>3948</v>
      </c>
      <c r="Y181" s="179" t="s">
        <v>2676</v>
      </c>
      <c r="Z181" s="222"/>
      <c r="AA181" s="178">
        <f t="shared" si="87"/>
        <v>137.80000000000001</v>
      </c>
      <c r="AB181" s="179" t="s">
        <v>208</v>
      </c>
      <c r="AC181" s="178">
        <f t="shared" si="88"/>
        <v>103.5</v>
      </c>
      <c r="AD181" s="179" t="s">
        <v>208</v>
      </c>
      <c r="AE181" s="181" t="str">
        <f t="shared" si="97"/>
        <v>103.5 x 137.8</v>
      </c>
      <c r="AF181" s="179" t="s">
        <v>208</v>
      </c>
      <c r="AG181" s="178">
        <f t="shared" si="89"/>
        <v>141.69999999999999</v>
      </c>
      <c r="AH181" s="179" t="s">
        <v>208</v>
      </c>
      <c r="AI181" s="169">
        <f t="shared" si="90"/>
        <v>117.3</v>
      </c>
      <c r="AJ181" s="179" t="s">
        <v>208</v>
      </c>
      <c r="AK181" s="178">
        <f t="shared" si="91"/>
        <v>2</v>
      </c>
      <c r="AL181" s="179" t="s">
        <v>208</v>
      </c>
      <c r="AM181" s="178">
        <f t="shared" si="92"/>
        <v>11.8</v>
      </c>
      <c r="AN181" s="179" t="s">
        <v>208</v>
      </c>
      <c r="AO181" s="178">
        <f t="shared" si="98"/>
        <v>172</v>
      </c>
      <c r="AP181" s="179" t="s">
        <v>208</v>
      </c>
      <c r="AQ181" s="178">
        <f t="shared" si="93"/>
        <v>156.6</v>
      </c>
      <c r="AR181" s="179" t="s">
        <v>208</v>
      </c>
      <c r="AS181" s="169">
        <f t="shared" si="94"/>
        <v>155.4</v>
      </c>
      <c r="AT181" s="179" t="s">
        <v>208</v>
      </c>
      <c r="AV181" s="961"/>
      <c r="AX181" s="182">
        <v>10104746</v>
      </c>
      <c r="AY181" s="173">
        <f>IF(Index!$L$4="€",VLOOKUP(AX181,ERP!$A:$CL,5,0),IF(Index!$L$4="$",VLOOKUP(AX181,ERP!$A:$CL,7,0),IF(Index!$L$4="CHF",VLOOKUP(AX181,ERP!$A:$CL,9,0),IF(Index!$L$4="£",VLOOKUP(AX181,ERP!$A:$CL,11,0),""))))</f>
        <v>3397</v>
      </c>
      <c r="AZ181" s="182">
        <v>10144746</v>
      </c>
      <c r="BA181" s="173">
        <f>IF(Index!$L$4="€",VLOOKUP(AZ181,ERP!$A:$CL,5,0),IF(Index!$L$4="$",VLOOKUP(AZ181,ERP!$A:$CL,7,0),IF(Index!$L$4="CHF",VLOOKUP(AZ181,ERP!$A:$CL,9,0),IF(Index!$L$4="£",VLOOKUP(AZ181,ERP!$A:$CL,11,0),""))))</f>
        <v>3397</v>
      </c>
      <c r="BB181" s="156"/>
      <c r="BC181" s="150"/>
      <c r="BE181" s="222"/>
      <c r="BF181" s="136"/>
      <c r="BG181" s="222"/>
      <c r="BH181" s="222"/>
      <c r="BI181" s="222"/>
      <c r="BJ181" s="221"/>
      <c r="BK181" s="222"/>
      <c r="BL181" s="221"/>
      <c r="BP181" s="110"/>
      <c r="BQ181" s="257" t="s">
        <v>181</v>
      </c>
      <c r="BR181" s="248">
        <v>10800190</v>
      </c>
      <c r="BS181" s="236">
        <f>IF(Index!$L$4="€",VLOOKUP(BR181,ERP!$A:$CL,5,0),IF(Index!$L$4="$",VLOOKUP(BR181,ERP!$A:$CL,7,0),IF(Index!$L$4="CHF",VLOOKUP(BR181,ERP!$A:$CL,9,0),IF(Index!$L$4="£",VLOOKUP(BR181,ERP!$A:$CL,11,0),""))))</f>
        <v>515</v>
      </c>
      <c r="BT181" s="110"/>
      <c r="BU181" s="961"/>
      <c r="BW181" s="182">
        <v>10106746</v>
      </c>
      <c r="BX181" s="173">
        <f>IF(Index!$L$4="€",VLOOKUP(BW181,ERP!$A:$CL,5,0),IF(Index!$L$4="$",VLOOKUP(BW181,ERP!$A:$CL,7,0),IF(Index!$L$4="CHF",VLOOKUP(BW181,ERP!$A:$CL,9,0),IF(Index!$L$4="£",VLOOKUP(BW181,ERP!$A:$CL,11,0),""))))</f>
        <v>2956</v>
      </c>
      <c r="BY181" s="182">
        <v>10146746</v>
      </c>
      <c r="BZ181" s="173">
        <f>IF(Index!$L$4="€",VLOOKUP(BY181,ERP!$A:$CL,5,0),IF(Index!$L$4="$",VLOOKUP(BY181,ERP!$A:$CL,7,0),IF(Index!$L$4="CHF",VLOOKUP(BY181,ERP!$A:$CL,9,0),IF(Index!$L$4="£",VLOOKUP(BY181,ERP!$A:$CL,11,0),""))))</f>
        <v>2956</v>
      </c>
      <c r="CA181" s="156"/>
      <c r="CB181" s="150"/>
      <c r="CC181" s="57"/>
      <c r="CD181" s="222"/>
      <c r="CE181" s="136"/>
      <c r="CF181" s="222"/>
      <c r="CG181" s="222"/>
      <c r="CH181" s="221"/>
      <c r="CK181" s="57"/>
    </row>
    <row r="182" spans="2:91" ht="12.75" customHeight="1" x14ac:dyDescent="0.25">
      <c r="B182" s="699" t="s">
        <v>234</v>
      </c>
      <c r="C182" s="222">
        <f t="shared" si="95"/>
        <v>1.3333333333333333</v>
      </c>
      <c r="D182" s="222"/>
      <c r="E182" s="222"/>
      <c r="F182" s="136">
        <v>370</v>
      </c>
      <c r="G182" s="419" t="s">
        <v>207</v>
      </c>
      <c r="H182" s="131">
        <f t="shared" si="81"/>
        <v>278</v>
      </c>
      <c r="I182" s="419" t="s">
        <v>207</v>
      </c>
      <c r="J182" s="666" t="str">
        <f t="shared" si="82"/>
        <v>278 x 370</v>
      </c>
      <c r="K182" s="419" t="s">
        <v>207</v>
      </c>
      <c r="L182" s="222">
        <f t="shared" si="83"/>
        <v>380</v>
      </c>
      <c r="M182" s="419" t="s">
        <v>207</v>
      </c>
      <c r="N182" s="136">
        <f t="shared" si="84"/>
        <v>313</v>
      </c>
      <c r="O182" s="419" t="s">
        <v>207</v>
      </c>
      <c r="P182" s="136">
        <v>5</v>
      </c>
      <c r="Q182" s="419" t="s">
        <v>207</v>
      </c>
      <c r="R182" s="130">
        <v>30</v>
      </c>
      <c r="S182" s="122" t="s">
        <v>207</v>
      </c>
      <c r="T182" s="130">
        <f t="shared" si="85"/>
        <v>463</v>
      </c>
      <c r="U182" s="122" t="s">
        <v>207</v>
      </c>
      <c r="V182" s="110">
        <f t="shared" si="96"/>
        <v>4178</v>
      </c>
      <c r="W182" s="122" t="s">
        <v>2676</v>
      </c>
      <c r="X182" s="130">
        <f t="shared" si="86"/>
        <v>4148</v>
      </c>
      <c r="Y182" s="122" t="s">
        <v>2676</v>
      </c>
      <c r="Z182" s="222"/>
      <c r="AA182" s="136">
        <f t="shared" si="87"/>
        <v>145.69999999999999</v>
      </c>
      <c r="AB182" s="419" t="s">
        <v>208</v>
      </c>
      <c r="AC182" s="136">
        <f t="shared" si="88"/>
        <v>109.4</v>
      </c>
      <c r="AD182" s="419" t="s">
        <v>208</v>
      </c>
      <c r="AE182" s="131" t="str">
        <f t="shared" si="97"/>
        <v>109.4 x 145.7</v>
      </c>
      <c r="AF182" s="419" t="s">
        <v>208</v>
      </c>
      <c r="AG182" s="136">
        <f t="shared" si="89"/>
        <v>149.6</v>
      </c>
      <c r="AH182" s="419" t="s">
        <v>208</v>
      </c>
      <c r="AI182" s="222">
        <f t="shared" si="90"/>
        <v>123.2</v>
      </c>
      <c r="AJ182" s="419" t="s">
        <v>208</v>
      </c>
      <c r="AK182" s="136">
        <f t="shared" si="91"/>
        <v>2</v>
      </c>
      <c r="AL182" s="419" t="s">
        <v>208</v>
      </c>
      <c r="AM182" s="136">
        <f t="shared" si="92"/>
        <v>11.8</v>
      </c>
      <c r="AN182" s="419" t="s">
        <v>208</v>
      </c>
      <c r="AO182" s="130">
        <f t="shared" si="98"/>
        <v>182</v>
      </c>
      <c r="AP182" s="122" t="s">
        <v>208</v>
      </c>
      <c r="AQ182" s="130">
        <f t="shared" si="93"/>
        <v>164.5</v>
      </c>
      <c r="AR182" s="122" t="s">
        <v>208</v>
      </c>
      <c r="AS182" s="110">
        <f t="shared" si="94"/>
        <v>163.30000000000001</v>
      </c>
      <c r="AT182" s="122" t="s">
        <v>208</v>
      </c>
      <c r="AV182" s="961"/>
      <c r="AX182" s="138">
        <v>10104747</v>
      </c>
      <c r="AY182" s="126">
        <f>IF(Index!$L$4="€",VLOOKUP(AX182,ERP!$A:$CL,5,0),IF(Index!$L$4="$",VLOOKUP(AX182,ERP!$A:$CL,7,0),IF(Index!$L$4="CHF",VLOOKUP(AX182,ERP!$A:$CL,9,0),IF(Index!$L$4="£",VLOOKUP(AX182,ERP!$A:$CL,11,0),""))))</f>
        <v>3731</v>
      </c>
      <c r="AZ182" s="138">
        <v>10144747</v>
      </c>
      <c r="BA182" s="126">
        <f>IF(Index!$L$4="€",VLOOKUP(AZ182,ERP!$A:$CL,5,0),IF(Index!$L$4="$",VLOOKUP(AZ182,ERP!$A:$CL,7,0),IF(Index!$L$4="CHF",VLOOKUP(AZ182,ERP!$A:$CL,9,0),IF(Index!$L$4="£",VLOOKUP(AZ182,ERP!$A:$CL,11,0),""))))</f>
        <v>3731</v>
      </c>
      <c r="BB182" s="156"/>
      <c r="BC182" s="150"/>
      <c r="BE182" s="222"/>
      <c r="BF182" s="136"/>
      <c r="BG182" s="222"/>
      <c r="BH182" s="222"/>
      <c r="BI182" s="222"/>
      <c r="BJ182" s="221"/>
      <c r="BK182" s="222"/>
      <c r="BL182" s="221"/>
      <c r="BP182" s="110"/>
      <c r="BQ182" s="135" t="s">
        <v>182</v>
      </c>
      <c r="BR182" s="136">
        <v>10800191</v>
      </c>
      <c r="BS182" s="137">
        <f>IF(Index!$L$4="€",VLOOKUP(BR182,ERP!$A:$CL,5,0),IF(Index!$L$4="$",VLOOKUP(BR182,ERP!$A:$CL,7,0),IF(Index!$L$4="CHF",VLOOKUP(BR182,ERP!$A:$CL,9,0),IF(Index!$L$4="£",VLOOKUP(BR182,ERP!$A:$CL,11,0),""))))</f>
        <v>515</v>
      </c>
      <c r="BT182" s="110"/>
      <c r="BU182" s="961"/>
      <c r="BW182" s="138">
        <v>10106747</v>
      </c>
      <c r="BX182" s="126">
        <f>IF(Index!$L$4="€",VLOOKUP(BW182,ERP!$A:$CL,5,0),IF(Index!$L$4="$",VLOOKUP(BW182,ERP!$A:$CL,7,0),IF(Index!$L$4="CHF",VLOOKUP(BW182,ERP!$A:$CL,9,0),IF(Index!$L$4="£",VLOOKUP(BW182,ERP!$A:$CL,11,0),""))))</f>
        <v>3291</v>
      </c>
      <c r="BY182" s="138">
        <v>10146747</v>
      </c>
      <c r="BZ182" s="126">
        <f>IF(Index!$L$4="€",VLOOKUP(BY182,ERP!$A:$CL,5,0),IF(Index!$L$4="$",VLOOKUP(BY182,ERP!$A:$CL,7,0),IF(Index!$L$4="CHF",VLOOKUP(BY182,ERP!$A:$CL,9,0),IF(Index!$L$4="£",VLOOKUP(BY182,ERP!$A:$CL,11,0),""))))</f>
        <v>3291</v>
      </c>
      <c r="CA182" s="156"/>
      <c r="CB182" s="150"/>
      <c r="CC182" s="57"/>
      <c r="CD182" s="222"/>
      <c r="CE182" s="136"/>
      <c r="CF182" s="222"/>
      <c r="CG182" s="222"/>
      <c r="CH182" s="221"/>
      <c r="CK182" s="57"/>
    </row>
    <row r="183" spans="2:91" ht="12.75" customHeight="1" x14ac:dyDescent="0.25">
      <c r="B183" s="699" t="s">
        <v>234</v>
      </c>
      <c r="C183" s="222">
        <f t="shared" si="95"/>
        <v>1.3333333333333333</v>
      </c>
      <c r="D183" s="222"/>
      <c r="E183" s="222"/>
      <c r="F183" s="185">
        <v>390</v>
      </c>
      <c r="G183" s="186" t="s">
        <v>207</v>
      </c>
      <c r="H183" s="189">
        <f t="shared" si="81"/>
        <v>293</v>
      </c>
      <c r="I183" s="186" t="s">
        <v>207</v>
      </c>
      <c r="J183" s="188" t="str">
        <f t="shared" si="82"/>
        <v>293 x 390</v>
      </c>
      <c r="K183" s="186" t="s">
        <v>207</v>
      </c>
      <c r="L183" s="187">
        <f t="shared" si="83"/>
        <v>400</v>
      </c>
      <c r="M183" s="186" t="s">
        <v>207</v>
      </c>
      <c r="N183" s="185">
        <f t="shared" si="84"/>
        <v>328</v>
      </c>
      <c r="O183" s="186" t="s">
        <v>207</v>
      </c>
      <c r="P183" s="185">
        <v>5</v>
      </c>
      <c r="Q183" s="186" t="s">
        <v>207</v>
      </c>
      <c r="R183" s="185">
        <v>30</v>
      </c>
      <c r="S183" s="186" t="s">
        <v>207</v>
      </c>
      <c r="T183" s="185">
        <f t="shared" si="85"/>
        <v>488</v>
      </c>
      <c r="U183" s="186" t="s">
        <v>207</v>
      </c>
      <c r="V183" s="187">
        <f t="shared" si="96"/>
        <v>4378</v>
      </c>
      <c r="W183" s="186" t="s">
        <v>2676</v>
      </c>
      <c r="X183" s="185">
        <f t="shared" si="86"/>
        <v>4348</v>
      </c>
      <c r="Y183" s="186" t="s">
        <v>2676</v>
      </c>
      <c r="Z183" s="222"/>
      <c r="AA183" s="185">
        <f t="shared" si="87"/>
        <v>153.5</v>
      </c>
      <c r="AB183" s="186" t="s">
        <v>208</v>
      </c>
      <c r="AC183" s="185">
        <f t="shared" si="88"/>
        <v>115.4</v>
      </c>
      <c r="AD183" s="186" t="s">
        <v>208</v>
      </c>
      <c r="AE183" s="189" t="str">
        <f t="shared" si="97"/>
        <v>115.4 x 153.5</v>
      </c>
      <c r="AF183" s="186" t="s">
        <v>208</v>
      </c>
      <c r="AG183" s="185">
        <f t="shared" si="89"/>
        <v>157.5</v>
      </c>
      <c r="AH183" s="186" t="s">
        <v>208</v>
      </c>
      <c r="AI183" s="187">
        <f t="shared" si="90"/>
        <v>129.1</v>
      </c>
      <c r="AJ183" s="186" t="s">
        <v>208</v>
      </c>
      <c r="AK183" s="185">
        <f t="shared" si="91"/>
        <v>2</v>
      </c>
      <c r="AL183" s="186" t="s">
        <v>208</v>
      </c>
      <c r="AM183" s="185">
        <f t="shared" si="92"/>
        <v>11.8</v>
      </c>
      <c r="AN183" s="186" t="s">
        <v>208</v>
      </c>
      <c r="AO183" s="185">
        <f t="shared" si="98"/>
        <v>192</v>
      </c>
      <c r="AP183" s="186" t="s">
        <v>208</v>
      </c>
      <c r="AQ183" s="185">
        <f t="shared" si="93"/>
        <v>172.4</v>
      </c>
      <c r="AR183" s="186" t="s">
        <v>208</v>
      </c>
      <c r="AS183" s="187">
        <f t="shared" si="94"/>
        <v>171.2</v>
      </c>
      <c r="AT183" s="186" t="s">
        <v>208</v>
      </c>
      <c r="AV183" s="961"/>
      <c r="AX183" s="190">
        <v>10104748</v>
      </c>
      <c r="AY183" s="191">
        <f>IF(Index!$L$4="€",VLOOKUP(AX183,ERP!$A:$CL,5,0),IF(Index!$L$4="$",VLOOKUP(AX183,ERP!$A:$CL,7,0),IF(Index!$L$4="CHF",VLOOKUP(AX183,ERP!$A:$CL,9,0),IF(Index!$L$4="£",VLOOKUP(AX183,ERP!$A:$CL,11,0),""))))</f>
        <v>4091</v>
      </c>
      <c r="AZ183" s="190">
        <v>10144748</v>
      </c>
      <c r="BA183" s="191">
        <f>IF(Index!$L$4="€",VLOOKUP(AZ183,ERP!$A:$CL,5,0),IF(Index!$L$4="$",VLOOKUP(AZ183,ERP!$A:$CL,7,0),IF(Index!$L$4="CHF",VLOOKUP(AZ183,ERP!$A:$CL,9,0),IF(Index!$L$4="£",VLOOKUP(AZ183,ERP!$A:$CL,11,0),""))))</f>
        <v>4091</v>
      </c>
      <c r="BB183" s="156"/>
      <c r="BC183" s="150"/>
      <c r="BE183" s="222"/>
      <c r="BF183" s="145"/>
      <c r="BG183" s="222"/>
      <c r="BH183" s="222"/>
      <c r="BI183" s="222"/>
      <c r="BJ183" s="221"/>
      <c r="BK183" s="222"/>
      <c r="BL183" s="221"/>
      <c r="BP183" s="110"/>
      <c r="BQ183" s="258" t="s">
        <v>183</v>
      </c>
      <c r="BR183" s="252">
        <v>10800192</v>
      </c>
      <c r="BS183" s="240">
        <f>IF(Index!$L$4="€",VLOOKUP(BR183,ERP!$A:$CL,5,0),IF(Index!$L$4="$",VLOOKUP(BR183,ERP!$A:$CL,7,0),IF(Index!$L$4="CHF",VLOOKUP(BR183,ERP!$A:$CL,9,0),IF(Index!$L$4="£",VLOOKUP(BR183,ERP!$A:$CL,11,0),""))))</f>
        <v>515</v>
      </c>
      <c r="BT183" s="110"/>
      <c r="BU183" s="961"/>
      <c r="BW183" s="190">
        <v>10106748</v>
      </c>
      <c r="BX183" s="191">
        <f>IF(Index!$L$4="€",VLOOKUP(BW183,ERP!$A:$CL,5,0),IF(Index!$L$4="$",VLOOKUP(BW183,ERP!$A:$CL,7,0),IF(Index!$L$4="CHF",VLOOKUP(BW183,ERP!$A:$CL,9,0),IF(Index!$L$4="£",VLOOKUP(BW183,ERP!$A:$CL,11,0),""))))</f>
        <v>3650</v>
      </c>
      <c r="BY183" s="190">
        <v>10146748</v>
      </c>
      <c r="BZ183" s="191">
        <f>IF(Index!$L$4="€",VLOOKUP(BY183,ERP!$A:$CL,5,0),IF(Index!$L$4="$",VLOOKUP(BY183,ERP!$A:$CL,7,0),IF(Index!$L$4="CHF",VLOOKUP(BY183,ERP!$A:$CL,9,0),IF(Index!$L$4="£",VLOOKUP(BY183,ERP!$A:$CL,11,0),""))))</f>
        <v>3650</v>
      </c>
      <c r="CA183" s="156"/>
      <c r="CB183" s="150"/>
      <c r="CC183" s="57"/>
      <c r="CD183" s="222"/>
      <c r="CE183" s="145"/>
      <c r="CF183" s="222"/>
      <c r="CG183" s="222"/>
      <c r="CH183" s="221"/>
      <c r="CK183" s="57"/>
    </row>
    <row r="184" spans="2:91" ht="6" customHeight="1" x14ac:dyDescent="0.25">
      <c r="AV184" s="961"/>
      <c r="BB184" s="148"/>
      <c r="BC184" s="102"/>
      <c r="BE184" s="222"/>
      <c r="BF184" s="222"/>
      <c r="BG184" s="222"/>
      <c r="BH184" s="222"/>
      <c r="BI184" s="222"/>
      <c r="BJ184" s="221"/>
      <c r="BK184" s="222"/>
      <c r="BL184" s="221"/>
      <c r="BN184" s="223"/>
      <c r="BP184" s="110"/>
      <c r="BU184" s="961"/>
      <c r="CA184" s="102"/>
      <c r="CB184" s="102"/>
      <c r="CC184" s="57"/>
      <c r="CD184" s="222"/>
      <c r="CE184" s="222"/>
      <c r="CF184" s="222"/>
      <c r="CG184" s="222"/>
      <c r="CH184" s="221"/>
      <c r="CK184" s="57"/>
    </row>
    <row r="185" spans="2:91" ht="23.25" x14ac:dyDescent="0.25">
      <c r="F185" s="962" t="s">
        <v>2695</v>
      </c>
      <c r="G185" s="963"/>
      <c r="H185" s="963"/>
      <c r="I185" s="963"/>
      <c r="J185" s="963"/>
      <c r="K185" s="963"/>
      <c r="L185" s="963"/>
      <c r="M185" s="963"/>
      <c r="N185" s="963"/>
      <c r="O185" s="963"/>
      <c r="P185" s="963"/>
      <c r="Q185" s="963"/>
      <c r="R185" s="963"/>
      <c r="S185" s="963"/>
      <c r="T185" s="963"/>
      <c r="U185" s="963"/>
      <c r="V185" s="963"/>
      <c r="W185" s="963"/>
      <c r="X185" s="963"/>
      <c r="Y185" s="963"/>
      <c r="Z185" s="963"/>
      <c r="AA185" s="963"/>
      <c r="AB185" s="963"/>
      <c r="AC185" s="963"/>
      <c r="AD185" s="963"/>
      <c r="AE185" s="963"/>
      <c r="AF185" s="963"/>
      <c r="AG185" s="963"/>
      <c r="AH185" s="963"/>
      <c r="AI185" s="963"/>
      <c r="AJ185" s="963"/>
      <c r="AK185" s="963"/>
      <c r="AL185" s="963"/>
      <c r="AM185" s="963"/>
      <c r="AN185" s="963"/>
      <c r="AO185" s="963"/>
      <c r="AP185" s="963"/>
      <c r="AQ185" s="963"/>
      <c r="AR185" s="963"/>
      <c r="AS185" s="963"/>
      <c r="AT185" s="964"/>
      <c r="AV185" s="961"/>
      <c r="AX185" s="948" t="s">
        <v>230</v>
      </c>
      <c r="AY185" s="956"/>
      <c r="AZ185" s="948" t="s">
        <v>230</v>
      </c>
      <c r="BA185" s="949"/>
      <c r="BB185" s="1053"/>
      <c r="BC185" s="950"/>
      <c r="BE185" s="222"/>
      <c r="BF185" s="222"/>
      <c r="BG185" s="222"/>
      <c r="BH185" s="222"/>
      <c r="BI185" s="222"/>
      <c r="BJ185" s="221"/>
      <c r="BK185" s="222"/>
      <c r="BL185" s="221"/>
      <c r="BN185" s="223"/>
      <c r="BP185" s="110"/>
      <c r="BQ185" s="957" t="s">
        <v>2697</v>
      </c>
      <c r="BR185" s="958"/>
      <c r="BS185" s="959"/>
      <c r="BT185" s="110"/>
      <c r="BU185" s="961"/>
      <c r="BW185" s="948" t="s">
        <v>230</v>
      </c>
      <c r="BX185" s="956"/>
      <c r="BY185" s="948" t="s">
        <v>230</v>
      </c>
      <c r="BZ185" s="949"/>
      <c r="CA185" s="950"/>
      <c r="CB185" s="950"/>
      <c r="CC185" s="57"/>
      <c r="CD185" s="222"/>
      <c r="CE185" s="222"/>
      <c r="CF185" s="222"/>
      <c r="CG185" s="222"/>
      <c r="CH185" s="221"/>
      <c r="CK185" s="57"/>
    </row>
    <row r="186" spans="2:91" ht="23.25" x14ac:dyDescent="0.25">
      <c r="F186" s="1058"/>
      <c r="G186" s="1059"/>
      <c r="H186" s="1059"/>
      <c r="I186" s="1059"/>
      <c r="J186" s="1059"/>
      <c r="K186" s="1059"/>
      <c r="L186" s="1059"/>
      <c r="M186" s="1059"/>
      <c r="N186" s="1059"/>
      <c r="O186" s="1059"/>
      <c r="P186" s="1059"/>
      <c r="Q186" s="1059"/>
      <c r="R186" s="1059"/>
      <c r="S186" s="1059"/>
      <c r="T186" s="1059"/>
      <c r="U186" s="1059"/>
      <c r="V186" s="1059"/>
      <c r="W186" s="1059"/>
      <c r="X186" s="1059"/>
      <c r="Y186" s="1059"/>
      <c r="Z186" s="1059"/>
      <c r="AA186" s="1059"/>
      <c r="AB186" s="1059"/>
      <c r="AC186" s="1059"/>
      <c r="AD186" s="1059"/>
      <c r="AE186" s="1059"/>
      <c r="AF186" s="1059"/>
      <c r="AG186" s="1059"/>
      <c r="AH186" s="1059"/>
      <c r="AI186" s="1059"/>
      <c r="AJ186" s="1059"/>
      <c r="AK186" s="1059"/>
      <c r="AL186" s="1059"/>
      <c r="AM186" s="1059"/>
      <c r="AN186" s="1059"/>
      <c r="AO186" s="1059"/>
      <c r="AP186" s="1059"/>
      <c r="AQ186" s="1059"/>
      <c r="AR186" s="1059"/>
      <c r="AS186" s="1059"/>
      <c r="AT186" s="1060"/>
      <c r="AV186" s="961"/>
      <c r="AX186" s="954" t="s">
        <v>233</v>
      </c>
      <c r="AY186" s="955"/>
      <c r="AZ186" s="954" t="s">
        <v>2670</v>
      </c>
      <c r="BA186" s="955"/>
      <c r="BB186" s="769"/>
      <c r="BC186" s="806"/>
      <c r="BE186" s="222"/>
      <c r="BF186" s="222"/>
      <c r="BG186" s="222"/>
      <c r="BH186" s="222"/>
      <c r="BI186" s="222"/>
      <c r="BJ186" s="221"/>
      <c r="BK186" s="222"/>
      <c r="BL186" s="221"/>
      <c r="BN186" s="223"/>
      <c r="BP186" s="110"/>
      <c r="BQ186" s="118"/>
      <c r="BR186" s="119"/>
      <c r="BS186" s="120"/>
      <c r="BT186" s="110"/>
      <c r="BU186" s="961"/>
      <c r="BW186" s="954" t="s">
        <v>233</v>
      </c>
      <c r="BX186" s="955"/>
      <c r="BY186" s="954" t="s">
        <v>2670</v>
      </c>
      <c r="BZ186" s="955"/>
      <c r="CA186" s="769"/>
      <c r="CB186" s="806"/>
      <c r="CC186" s="57"/>
      <c r="CD186" s="222"/>
      <c r="CE186" s="222"/>
      <c r="CF186" s="222"/>
      <c r="CG186" s="222"/>
      <c r="CH186" s="221"/>
      <c r="CK186" s="57"/>
    </row>
    <row r="187" spans="2:91" s="116" customFormat="1" ht="12.75" customHeight="1" x14ac:dyDescent="0.25">
      <c r="B187" s="116" t="s">
        <v>213</v>
      </c>
      <c r="F187" s="279" t="s">
        <v>206</v>
      </c>
      <c r="G187" s="280"/>
      <c r="H187" s="279" t="s">
        <v>211</v>
      </c>
      <c r="I187" s="280"/>
      <c r="J187" s="279" t="s">
        <v>216</v>
      </c>
      <c r="K187" s="280"/>
      <c r="L187" s="279" t="s">
        <v>205</v>
      </c>
      <c r="M187" s="280"/>
      <c r="N187" s="279" t="s">
        <v>214</v>
      </c>
      <c r="O187" s="280"/>
      <c r="P187" s="279" t="s">
        <v>209</v>
      </c>
      <c r="Q187" s="280"/>
      <c r="R187" s="279" t="s">
        <v>215</v>
      </c>
      <c r="S187" s="280"/>
      <c r="T187" s="279" t="s">
        <v>212</v>
      </c>
      <c r="U187" s="281"/>
      <c r="V187" s="966" t="s">
        <v>2674</v>
      </c>
      <c r="W187" s="967"/>
      <c r="X187" s="966" t="s">
        <v>2675</v>
      </c>
      <c r="Y187" s="967"/>
      <c r="Z187" s="458"/>
      <c r="AA187" s="279" t="s">
        <v>211</v>
      </c>
      <c r="AB187" s="280"/>
      <c r="AC187" s="279" t="s">
        <v>211</v>
      </c>
      <c r="AD187" s="280"/>
      <c r="AE187" s="279" t="s">
        <v>216</v>
      </c>
      <c r="AF187" s="280"/>
      <c r="AG187" s="279" t="s">
        <v>205</v>
      </c>
      <c r="AH187" s="280"/>
      <c r="AI187" s="279" t="s">
        <v>214</v>
      </c>
      <c r="AJ187" s="280"/>
      <c r="AK187" s="279" t="s">
        <v>209</v>
      </c>
      <c r="AL187" s="280"/>
      <c r="AM187" s="279" t="s">
        <v>215</v>
      </c>
      <c r="AN187" s="280"/>
      <c r="AO187" s="279" t="s">
        <v>212</v>
      </c>
      <c r="AP187" s="280"/>
      <c r="AQ187" s="966" t="s">
        <v>2674</v>
      </c>
      <c r="AR187" s="967"/>
      <c r="AS187" s="966" t="s">
        <v>2675</v>
      </c>
      <c r="AT187" s="967"/>
      <c r="AV187" s="961"/>
      <c r="AX187" s="762" t="s">
        <v>221</v>
      </c>
      <c r="AY187" s="780" t="s">
        <v>23</v>
      </c>
      <c r="AZ187" s="762" t="s">
        <v>221</v>
      </c>
      <c r="BA187" s="780" t="s">
        <v>23</v>
      </c>
      <c r="BB187" s="156"/>
      <c r="BC187" s="156"/>
      <c r="BD187" s="57"/>
      <c r="BE187" s="222"/>
      <c r="BF187" s="222"/>
      <c r="BG187" s="222"/>
      <c r="BH187" s="222"/>
      <c r="BI187" s="222"/>
      <c r="BJ187" s="221"/>
      <c r="BK187" s="222"/>
      <c r="BL187" s="221"/>
      <c r="BM187" s="107"/>
      <c r="BO187" s="107"/>
      <c r="BP187" s="110"/>
      <c r="BQ187" s="788" t="s">
        <v>1</v>
      </c>
      <c r="BR187" s="762" t="s">
        <v>221</v>
      </c>
      <c r="BS187" s="780" t="s">
        <v>23</v>
      </c>
      <c r="BT187" s="110"/>
      <c r="BU187" s="961"/>
      <c r="BV187" s="107"/>
      <c r="BW187" s="762" t="s">
        <v>221</v>
      </c>
      <c r="BX187" s="780" t="s">
        <v>23</v>
      </c>
      <c r="BY187" s="762" t="s">
        <v>221</v>
      </c>
      <c r="BZ187" s="780" t="s">
        <v>23</v>
      </c>
      <c r="CA187" s="156"/>
      <c r="CB187" s="156"/>
      <c r="CC187" s="57"/>
      <c r="CD187" s="222"/>
      <c r="CE187" s="222"/>
      <c r="CF187" s="222"/>
      <c r="CG187" s="222"/>
      <c r="CH187" s="221"/>
      <c r="CI187" s="107"/>
      <c r="CJ187" s="107"/>
      <c r="CK187" s="57"/>
      <c r="CL187" s="107"/>
      <c r="CM187" s="107"/>
    </row>
    <row r="188" spans="2:91" s="116" customFormat="1" ht="12.75" customHeight="1" x14ac:dyDescent="0.25">
      <c r="F188" s="143"/>
      <c r="G188" s="141"/>
      <c r="H188" s="282"/>
      <c r="I188" s="141"/>
      <c r="J188" s="143"/>
      <c r="K188" s="141"/>
      <c r="L188" s="282"/>
      <c r="M188" s="141"/>
      <c r="N188" s="143"/>
      <c r="O188" s="141"/>
      <c r="P188" s="143"/>
      <c r="Q188" s="141"/>
      <c r="R188" s="143"/>
      <c r="S188" s="141"/>
      <c r="T188" s="143"/>
      <c r="U188" s="782"/>
      <c r="V188" s="789"/>
      <c r="W188" s="781"/>
      <c r="X188" s="700"/>
      <c r="Y188" s="781"/>
      <c r="Z188" s="110"/>
      <c r="AA188" s="143"/>
      <c r="AB188" s="141"/>
      <c r="AC188" s="143"/>
      <c r="AD188" s="141"/>
      <c r="AE188" s="282"/>
      <c r="AF188" s="141"/>
      <c r="AG188" s="143"/>
      <c r="AH188" s="141"/>
      <c r="AI188" s="282"/>
      <c r="AJ188" s="141"/>
      <c r="AK188" s="143"/>
      <c r="AL188" s="141"/>
      <c r="AM188" s="143"/>
      <c r="AN188" s="141"/>
      <c r="AO188" s="143"/>
      <c r="AP188" s="141"/>
      <c r="AQ188" s="700"/>
      <c r="AR188" s="781"/>
      <c r="AS188" s="789"/>
      <c r="AT188" s="781"/>
      <c r="AV188" s="961"/>
      <c r="AX188" s="700"/>
      <c r="AY188" s="781" t="str">
        <f>Index!$L$4</f>
        <v>€</v>
      </c>
      <c r="AZ188" s="700"/>
      <c r="BA188" s="781" t="str">
        <f>Index!$L$4</f>
        <v>€</v>
      </c>
      <c r="BB188" s="156"/>
      <c r="BC188" s="156"/>
      <c r="BD188" s="57"/>
      <c r="BE188" s="222"/>
      <c r="BF188" s="222"/>
      <c r="BG188" s="222"/>
      <c r="BH188" s="222"/>
      <c r="BI188" s="222"/>
      <c r="BJ188" s="221"/>
      <c r="BK188" s="222"/>
      <c r="BL188" s="221"/>
      <c r="BM188" s="107"/>
      <c r="BO188" s="107"/>
      <c r="BP188" s="110"/>
      <c r="BQ188" s="701"/>
      <c r="BR188" s="700"/>
      <c r="BS188" s="781" t="str">
        <f>Index!$L$4</f>
        <v>€</v>
      </c>
      <c r="BT188" s="110"/>
      <c r="BU188" s="961"/>
      <c r="BV188" s="107"/>
      <c r="BW188" s="700"/>
      <c r="BX188" s="781" t="str">
        <f>Index!$L$4</f>
        <v>€</v>
      </c>
      <c r="BY188" s="700"/>
      <c r="BZ188" s="781" t="str">
        <f>Index!$L$4</f>
        <v>€</v>
      </c>
      <c r="CA188" s="156"/>
      <c r="CB188" s="156"/>
      <c r="CC188" s="57"/>
      <c r="CD188" s="222"/>
      <c r="CE188" s="222"/>
      <c r="CF188" s="222"/>
      <c r="CG188" s="222"/>
      <c r="CH188" s="221"/>
      <c r="CI188" s="107"/>
      <c r="CJ188" s="107"/>
      <c r="CK188" s="57"/>
      <c r="CL188" s="107"/>
      <c r="CM188" s="107"/>
    </row>
    <row r="189" spans="2:91" ht="12.75" customHeight="1" outlineLevel="1" x14ac:dyDescent="0.25">
      <c r="B189" s="269" t="s">
        <v>234</v>
      </c>
      <c r="C189" s="107">
        <f>4/3</f>
        <v>1.3333333333333333</v>
      </c>
      <c r="F189" s="178">
        <v>340</v>
      </c>
      <c r="G189" s="179" t="s">
        <v>207</v>
      </c>
      <c r="H189" s="181">
        <f>ROUND(F189/$C189,0)</f>
        <v>255</v>
      </c>
      <c r="I189" s="179" t="s">
        <v>207</v>
      </c>
      <c r="J189" s="180" t="str">
        <f>H189&amp;" x "&amp;F189</f>
        <v>255 x 340</v>
      </c>
      <c r="K189" s="179" t="s">
        <v>207</v>
      </c>
      <c r="L189" s="169">
        <f>F189+(2*P189)</f>
        <v>350</v>
      </c>
      <c r="M189" s="179" t="s">
        <v>207</v>
      </c>
      <c r="N189" s="178">
        <f>H189+P189+R189</f>
        <v>265</v>
      </c>
      <c r="O189" s="179" t="s">
        <v>207</v>
      </c>
      <c r="P189" s="178">
        <v>5</v>
      </c>
      <c r="Q189" s="179" t="s">
        <v>207</v>
      </c>
      <c r="R189" s="178">
        <v>5</v>
      </c>
      <c r="S189" s="179" t="s">
        <v>207</v>
      </c>
      <c r="T189" s="178">
        <f>ROUND(SQRT((F189^2)+(H189^2)),0)</f>
        <v>425</v>
      </c>
      <c r="U189" s="179" t="s">
        <v>207</v>
      </c>
      <c r="V189" s="169">
        <f>X189+65</f>
        <v>4085</v>
      </c>
      <c r="W189" s="179" t="s">
        <v>2676</v>
      </c>
      <c r="X189" s="178">
        <v>4020</v>
      </c>
      <c r="Y189" s="179" t="s">
        <v>2676</v>
      </c>
      <c r="Z189" s="106"/>
      <c r="AA189" s="174">
        <f>ROUND(F189/$B$2,1)</f>
        <v>133.9</v>
      </c>
      <c r="AB189" s="175" t="s">
        <v>208</v>
      </c>
      <c r="AC189" s="174">
        <f>ROUND(H189/$B$2,1)</f>
        <v>100.4</v>
      </c>
      <c r="AD189" s="175" t="s">
        <v>208</v>
      </c>
      <c r="AE189" s="181" t="str">
        <f>AC189&amp;" x "&amp;AA189</f>
        <v>100.4 x 133.9</v>
      </c>
      <c r="AF189" s="175" t="s">
        <v>208</v>
      </c>
      <c r="AG189" s="174">
        <f>ROUND(L189/$B$2,1)</f>
        <v>137.80000000000001</v>
      </c>
      <c r="AH189" s="175" t="s">
        <v>208</v>
      </c>
      <c r="AI189" s="217">
        <f>ROUND(N189/$B$2,1)</f>
        <v>104.3</v>
      </c>
      <c r="AJ189" s="175" t="s">
        <v>208</v>
      </c>
      <c r="AK189" s="174">
        <f>ROUND(P189/$B$2,1)</f>
        <v>2</v>
      </c>
      <c r="AL189" s="175" t="s">
        <v>208</v>
      </c>
      <c r="AM189" s="174">
        <f>ROUND(R189/$B$2,1)</f>
        <v>2</v>
      </c>
      <c r="AN189" s="175" t="s">
        <v>208</v>
      </c>
      <c r="AO189" s="178">
        <f>ROUND(SQRT((AA189^2)+(AC189^2)),0)</f>
        <v>167</v>
      </c>
      <c r="AP189" s="179" t="s">
        <v>208</v>
      </c>
      <c r="AQ189" s="178">
        <f>ROUND((V189/10)/$B$2,1)</f>
        <v>160.80000000000001</v>
      </c>
      <c r="AR189" s="179" t="s">
        <v>208</v>
      </c>
      <c r="AS189" s="169">
        <f>ROUND((X189/10)/$B$2,1)</f>
        <v>158.30000000000001</v>
      </c>
      <c r="AT189" s="179" t="s">
        <v>208</v>
      </c>
      <c r="AV189" s="961"/>
      <c r="AX189" s="171">
        <v>10101453</v>
      </c>
      <c r="AY189" s="172">
        <f>IF(Index!$L$4="€",VLOOKUP(AX189,ERP!$A:$CL,5,0),IF(Index!$L$4="$",VLOOKUP(AX189,ERP!$A:$CL,7,0),IF(Index!$L$4="CHF",VLOOKUP(AX189,ERP!$A:$CL,9,0),IF(Index!$L$4="£",VLOOKUP(AX189,ERP!$A:$CL,11,0),""))))</f>
        <v>3966</v>
      </c>
      <c r="AZ189" s="171">
        <v>10141453</v>
      </c>
      <c r="BA189" s="172">
        <f>IF(Index!$L$4="€",VLOOKUP(AZ189,ERP!$A:$CL,5,0),IF(Index!$L$4="$",VLOOKUP(AZ189,ERP!$A:$CL,7,0),IF(Index!$L$4="CHF",VLOOKUP(AZ189,ERP!$A:$CL,9,0),IF(Index!$L$4="£",VLOOKUP(AZ189,ERP!$A:$CL,11,0),""))))</f>
        <v>3966</v>
      </c>
      <c r="BB189" s="156"/>
      <c r="BC189" s="150"/>
      <c r="BE189" s="222"/>
      <c r="BF189" s="128"/>
      <c r="BG189" s="222"/>
      <c r="BH189" s="222"/>
      <c r="BI189" s="222"/>
      <c r="BJ189" s="221"/>
      <c r="BK189" s="222"/>
      <c r="BL189" s="221"/>
      <c r="BN189" s="159"/>
      <c r="BP189" s="110"/>
      <c r="BQ189" s="256" t="s">
        <v>247</v>
      </c>
      <c r="BR189" s="244">
        <v>10800129</v>
      </c>
      <c r="BS189" s="237">
        <f>IF(Index!$L$4="€",VLOOKUP(BR189,ERP!$A:$CL,5,0),IF(Index!$L$4="$",VLOOKUP(BR189,ERP!$A:$CL,7,0),IF(Index!$L$4="CHF",VLOOKUP(BR189,ERP!$A:$CL,9,0),IF(Index!$L$4="£",VLOOKUP(BR189,ERP!$A:$CL,11,0),""))))</f>
        <v>1544</v>
      </c>
      <c r="BT189" s="110"/>
      <c r="BU189" s="961"/>
      <c r="BW189" s="171">
        <v>10105453</v>
      </c>
      <c r="BX189" s="172">
        <f>IF(Index!$L$4="€",VLOOKUP(BW189,ERP!$A:$CL,5,0),IF(Index!$L$4="$",VLOOKUP(BW189,ERP!$A:$CL,7,0),IF(Index!$L$4="CHF",VLOOKUP(BW189,ERP!$A:$CL,9,0),IF(Index!$L$4="£",VLOOKUP(BW189,ERP!$A:$CL,11,0),""))))</f>
        <v>2975</v>
      </c>
      <c r="BY189" s="171">
        <v>10145453</v>
      </c>
      <c r="BZ189" s="172">
        <f>IF(Index!$L$4="€",VLOOKUP(BY189,ERP!$A:$CL,5,0),IF(Index!$L$4="$",VLOOKUP(BY189,ERP!$A:$CL,7,0),IF(Index!$L$4="CHF",VLOOKUP(BY189,ERP!$A:$CL,9,0),IF(Index!$L$4="£",VLOOKUP(BY189,ERP!$A:$CL,11,0),""))))</f>
        <v>2975</v>
      </c>
      <c r="CA189" s="156"/>
      <c r="CB189" s="150"/>
      <c r="CC189" s="57"/>
      <c r="CD189" s="222"/>
      <c r="CE189" s="128"/>
      <c r="CF189" s="222"/>
      <c r="CG189" s="222"/>
      <c r="CH189" s="221"/>
      <c r="CK189" s="57"/>
    </row>
    <row r="190" spans="2:91" ht="12.75" customHeight="1" outlineLevel="1" x14ac:dyDescent="0.25">
      <c r="B190" s="269" t="s">
        <v>234</v>
      </c>
      <c r="C190" s="107">
        <f>4/3</f>
        <v>1.3333333333333333</v>
      </c>
      <c r="F190" s="136">
        <v>390</v>
      </c>
      <c r="G190" s="419" t="s">
        <v>207</v>
      </c>
      <c r="H190" s="131">
        <f>ROUND(F190/$C190,0)</f>
        <v>293</v>
      </c>
      <c r="I190" s="419" t="s">
        <v>207</v>
      </c>
      <c r="J190" s="666" t="str">
        <f>H190&amp;" x "&amp;F190</f>
        <v>293 x 390</v>
      </c>
      <c r="K190" s="419" t="s">
        <v>207</v>
      </c>
      <c r="L190" s="222">
        <f>F190+(2*P190)</f>
        <v>400</v>
      </c>
      <c r="M190" s="419" t="s">
        <v>207</v>
      </c>
      <c r="N190" s="136">
        <f>H190+P190+R190</f>
        <v>303</v>
      </c>
      <c r="O190" s="419" t="s">
        <v>207</v>
      </c>
      <c r="P190" s="136">
        <v>5</v>
      </c>
      <c r="Q190" s="419" t="s">
        <v>207</v>
      </c>
      <c r="R190" s="130">
        <v>5</v>
      </c>
      <c r="S190" s="122" t="s">
        <v>207</v>
      </c>
      <c r="T190" s="130">
        <f>ROUND(SQRT((F190^2)+(H190^2)),0)</f>
        <v>488</v>
      </c>
      <c r="U190" s="122" t="s">
        <v>207</v>
      </c>
      <c r="V190" s="110">
        <f>X190+65</f>
        <v>4585</v>
      </c>
      <c r="W190" s="122" t="s">
        <v>2676</v>
      </c>
      <c r="X190" s="130">
        <v>4520</v>
      </c>
      <c r="Y190" s="122" t="s">
        <v>2676</v>
      </c>
      <c r="Z190" s="102"/>
      <c r="AA190" s="153">
        <f>ROUND(F190/$B$2,1)</f>
        <v>153.5</v>
      </c>
      <c r="AB190" s="151" t="s">
        <v>208</v>
      </c>
      <c r="AC190" s="153">
        <f>ROUND(H190/$B$2,1)</f>
        <v>115.4</v>
      </c>
      <c r="AD190" s="151" t="s">
        <v>208</v>
      </c>
      <c r="AE190" s="131" t="str">
        <f>AC190&amp;" x "&amp;AA190</f>
        <v>115.4 x 153.5</v>
      </c>
      <c r="AF190" s="151" t="s">
        <v>208</v>
      </c>
      <c r="AG190" s="153">
        <f>ROUND(L190/$B$2,1)</f>
        <v>157.5</v>
      </c>
      <c r="AH190" s="151" t="s">
        <v>208</v>
      </c>
      <c r="AI190" s="107">
        <f>ROUND(N190/$B$2,1)</f>
        <v>119.3</v>
      </c>
      <c r="AJ190" s="151" t="s">
        <v>208</v>
      </c>
      <c r="AK190" s="153">
        <f>ROUND(P190/$B$2,1)</f>
        <v>2</v>
      </c>
      <c r="AL190" s="151" t="s">
        <v>208</v>
      </c>
      <c r="AM190" s="153">
        <f>ROUND(R190/$B$2,1)</f>
        <v>2</v>
      </c>
      <c r="AN190" s="151" t="s">
        <v>208</v>
      </c>
      <c r="AO190" s="130">
        <f>ROUND(SQRT((AA190^2)+(AC190^2)),0)</f>
        <v>192</v>
      </c>
      <c r="AP190" s="122" t="s">
        <v>208</v>
      </c>
      <c r="AQ190" s="130">
        <f>ROUND((V190/10)/$B$2,1)</f>
        <v>180.5</v>
      </c>
      <c r="AR190" s="122" t="s">
        <v>208</v>
      </c>
      <c r="AS190" s="110">
        <f>ROUND((X190/10)/$B$2,1)</f>
        <v>178</v>
      </c>
      <c r="AT190" s="122" t="s">
        <v>208</v>
      </c>
      <c r="AV190" s="961"/>
      <c r="AX190" s="138">
        <v>10101454</v>
      </c>
      <c r="AY190" s="137">
        <f>IF(Index!$L$4="€",VLOOKUP(AX190,ERP!$A:$CL,5,0),IF(Index!$L$4="$",VLOOKUP(AX190,ERP!$A:$CL,7,0),IF(Index!$L$4="CHF",VLOOKUP(AX190,ERP!$A:$CL,9,0),IF(Index!$L$4="£",VLOOKUP(AX190,ERP!$A:$CL,11,0),""))))</f>
        <v>4833</v>
      </c>
      <c r="AZ190" s="138">
        <v>10141454</v>
      </c>
      <c r="BA190" s="137">
        <f>IF(Index!$L$4="€",VLOOKUP(AZ190,ERP!$A:$CL,5,0),IF(Index!$L$4="$",VLOOKUP(AZ190,ERP!$A:$CL,7,0),IF(Index!$L$4="CHF",VLOOKUP(AZ190,ERP!$A:$CL,9,0),IF(Index!$L$4="£",VLOOKUP(AZ190,ERP!$A:$CL,11,0),""))))</f>
        <v>4833</v>
      </c>
      <c r="BB190" s="156"/>
      <c r="BC190" s="150"/>
      <c r="BE190" s="222"/>
      <c r="BF190" s="228"/>
      <c r="BG190" s="222" t="s">
        <v>2669</v>
      </c>
      <c r="BH190" s="222"/>
      <c r="BI190" s="222"/>
      <c r="BJ190" s="221"/>
      <c r="BK190" s="222"/>
      <c r="BL190" s="221"/>
      <c r="BN190" s="159"/>
      <c r="BP190" s="110"/>
      <c r="BQ190" s="135" t="s">
        <v>248</v>
      </c>
      <c r="BR190" s="136">
        <v>10800130</v>
      </c>
      <c r="BS190" s="137">
        <f>IF(Index!$L$4="€",VLOOKUP(BR190,ERP!$A:$CL,5,0),IF(Index!$L$4="$",VLOOKUP(BR190,ERP!$A:$CL,7,0),IF(Index!$L$4="CHF",VLOOKUP(BR190,ERP!$A:$CL,9,0),IF(Index!$L$4="£",VLOOKUP(BR190,ERP!$A:$CL,11,0),""))))</f>
        <v>1544</v>
      </c>
      <c r="BT190" s="110"/>
      <c r="BU190" s="961"/>
      <c r="BW190" s="138">
        <v>10105454</v>
      </c>
      <c r="BX190" s="137">
        <f>IF(Index!$L$4="€",VLOOKUP(BW190,ERP!$A:$CL,5,0),IF(Index!$L$4="$",VLOOKUP(BW190,ERP!$A:$CL,7,0),IF(Index!$L$4="CHF",VLOOKUP(BW190,ERP!$A:$CL,9,0),IF(Index!$L$4="£",VLOOKUP(BW190,ERP!$A:$CL,11,0),""))))</f>
        <v>3841</v>
      </c>
      <c r="BY190" s="138">
        <v>10145454</v>
      </c>
      <c r="BZ190" s="137">
        <f>IF(Index!$L$4="€",VLOOKUP(BY190,ERP!$A:$CL,5,0),IF(Index!$L$4="$",VLOOKUP(BY190,ERP!$A:$CL,7,0),IF(Index!$L$4="CHF",VLOOKUP(BY190,ERP!$A:$CL,9,0),IF(Index!$L$4="£",VLOOKUP(BY190,ERP!$A:$CL,11,0),""))))</f>
        <v>3841</v>
      </c>
      <c r="CA190" s="156"/>
      <c r="CB190" s="150"/>
      <c r="CC190" s="57"/>
      <c r="CD190" s="222"/>
      <c r="CE190" s="228"/>
      <c r="CF190" s="222" t="s">
        <v>2669</v>
      </c>
      <c r="CG190" s="222"/>
      <c r="CH190" s="221"/>
      <c r="CK190" s="57"/>
    </row>
    <row r="191" spans="2:91" ht="12.75" customHeight="1" x14ac:dyDescent="0.25">
      <c r="B191" s="269" t="s">
        <v>234</v>
      </c>
      <c r="C191" s="107">
        <f>4/3</f>
        <v>1.3333333333333333</v>
      </c>
      <c r="F191" s="178">
        <v>440</v>
      </c>
      <c r="G191" s="179" t="s">
        <v>207</v>
      </c>
      <c r="H191" s="181">
        <f>ROUND(F191/$C191,0)</f>
        <v>330</v>
      </c>
      <c r="I191" s="179" t="s">
        <v>207</v>
      </c>
      <c r="J191" s="180" t="str">
        <f>H191&amp;" x "&amp;F191</f>
        <v>330 x 440</v>
      </c>
      <c r="K191" s="179" t="s">
        <v>207</v>
      </c>
      <c r="L191" s="169">
        <f>F191+(2*P191)</f>
        <v>450</v>
      </c>
      <c r="M191" s="179" t="s">
        <v>207</v>
      </c>
      <c r="N191" s="178">
        <f>H191+P191+R191</f>
        <v>340</v>
      </c>
      <c r="O191" s="179" t="s">
        <v>207</v>
      </c>
      <c r="P191" s="178">
        <v>5</v>
      </c>
      <c r="Q191" s="179" t="s">
        <v>207</v>
      </c>
      <c r="R191" s="178">
        <v>5</v>
      </c>
      <c r="S191" s="179" t="s">
        <v>207</v>
      </c>
      <c r="T191" s="178">
        <f>ROUND(SQRT((F191^2)+(H191^2)),0)</f>
        <v>550</v>
      </c>
      <c r="U191" s="179" t="s">
        <v>207</v>
      </c>
      <c r="V191" s="178">
        <f>X191+65</f>
        <v>5085</v>
      </c>
      <c r="W191" s="179" t="s">
        <v>2676</v>
      </c>
      <c r="X191" s="178">
        <v>5020</v>
      </c>
      <c r="Y191" s="179" t="s">
        <v>2676</v>
      </c>
      <c r="Z191" s="102"/>
      <c r="AA191" s="174">
        <f>ROUND(F191/$B$2,1)</f>
        <v>173.2</v>
      </c>
      <c r="AB191" s="175" t="s">
        <v>208</v>
      </c>
      <c r="AC191" s="174">
        <f>ROUND(H191/$B$2,1)</f>
        <v>129.9</v>
      </c>
      <c r="AD191" s="175" t="s">
        <v>208</v>
      </c>
      <c r="AE191" s="181" t="str">
        <f>AC191&amp;" x "&amp;AA191</f>
        <v>129.9 x 173.2</v>
      </c>
      <c r="AF191" s="175" t="s">
        <v>208</v>
      </c>
      <c r="AG191" s="174">
        <f>ROUND(L191/$B$2,1)</f>
        <v>177.2</v>
      </c>
      <c r="AH191" s="175" t="s">
        <v>208</v>
      </c>
      <c r="AI191" s="217">
        <f>ROUND(N191/$B$2,1)</f>
        <v>133.9</v>
      </c>
      <c r="AJ191" s="175" t="s">
        <v>208</v>
      </c>
      <c r="AK191" s="174">
        <f>ROUND(P191/$B$2,1)</f>
        <v>2</v>
      </c>
      <c r="AL191" s="175" t="s">
        <v>208</v>
      </c>
      <c r="AM191" s="174">
        <f>ROUND(R191/$B$2,1)</f>
        <v>2</v>
      </c>
      <c r="AN191" s="175" t="s">
        <v>208</v>
      </c>
      <c r="AO191" s="178">
        <f>ROUND(SQRT((AA191^2)+(AC191^2)),0)</f>
        <v>217</v>
      </c>
      <c r="AP191" s="179" t="s">
        <v>208</v>
      </c>
      <c r="AQ191" s="178">
        <f>ROUND((V191/10)/$B$2,1)</f>
        <v>200.2</v>
      </c>
      <c r="AR191" s="179" t="s">
        <v>208</v>
      </c>
      <c r="AS191" s="169">
        <f>ROUND((X191/10)/$B$2,1)</f>
        <v>197.6</v>
      </c>
      <c r="AT191" s="179" t="s">
        <v>208</v>
      </c>
      <c r="AV191" s="961"/>
      <c r="AX191" s="182">
        <v>10101455</v>
      </c>
      <c r="AY191" s="173">
        <f>IF(Index!$L$4="€",VLOOKUP(AX191,ERP!$A:$CL,5,0),IF(Index!$L$4="$",VLOOKUP(AX191,ERP!$A:$CL,7,0),IF(Index!$L$4="CHF",VLOOKUP(AX191,ERP!$A:$CL,9,0),IF(Index!$L$4="£",VLOOKUP(AX191,ERP!$A:$CL,11,0),""))))</f>
        <v>5825</v>
      </c>
      <c r="AZ191" s="182">
        <v>10141455</v>
      </c>
      <c r="BA191" s="173">
        <f>IF(Index!$L$4="€",VLOOKUP(AZ191,ERP!$A:$CL,5,0),IF(Index!$L$4="$",VLOOKUP(AZ191,ERP!$A:$CL,7,0),IF(Index!$L$4="CHF",VLOOKUP(AZ191,ERP!$A:$CL,9,0),IF(Index!$L$4="£",VLOOKUP(AZ191,ERP!$A:$CL,11,0),""))))</f>
        <v>5825</v>
      </c>
      <c r="BB191" s="156"/>
      <c r="BC191" s="150"/>
      <c r="BE191" s="222"/>
      <c r="BF191" s="228"/>
      <c r="BG191" s="225" t="s">
        <v>2671</v>
      </c>
      <c r="BH191" s="222"/>
      <c r="BI191" s="222"/>
      <c r="BJ191" s="221"/>
      <c r="BK191" s="222"/>
      <c r="BL191" s="221"/>
      <c r="BN191" s="159"/>
      <c r="BP191" s="110"/>
      <c r="BQ191" s="257" t="s">
        <v>249</v>
      </c>
      <c r="BR191" s="248">
        <v>10800131</v>
      </c>
      <c r="BS191" s="236">
        <f>IF(Index!$L$4="€",VLOOKUP(BR191,ERP!$A:$CL,5,0),IF(Index!$L$4="$",VLOOKUP(BR191,ERP!$A:$CL,7,0),IF(Index!$L$4="CHF",VLOOKUP(BR191,ERP!$A:$CL,9,0),IF(Index!$L$4="£",VLOOKUP(BR191,ERP!$A:$CL,11,0),""))))</f>
        <v>1544</v>
      </c>
      <c r="BT191" s="110"/>
      <c r="BU191" s="961"/>
      <c r="BW191" s="182">
        <v>10105455</v>
      </c>
      <c r="BX191" s="173">
        <f>IF(Index!$L$4="€",VLOOKUP(BW191,ERP!$A:$CL,5,0),IF(Index!$L$4="$",VLOOKUP(BW191,ERP!$A:$CL,7,0),IF(Index!$L$4="CHF",VLOOKUP(BW191,ERP!$A:$CL,9,0),IF(Index!$L$4="£",VLOOKUP(BW191,ERP!$A:$CL,11,0),""))))</f>
        <v>4833</v>
      </c>
      <c r="BY191" s="182">
        <v>10145455</v>
      </c>
      <c r="BZ191" s="173">
        <f>IF(Index!$L$4="€",VLOOKUP(BY191,ERP!$A:$CL,5,0),IF(Index!$L$4="$",VLOOKUP(BY191,ERP!$A:$CL,7,0),IF(Index!$L$4="CHF",VLOOKUP(BY191,ERP!$A:$CL,9,0),IF(Index!$L$4="£",VLOOKUP(BY191,ERP!$A:$CL,11,0),""))))</f>
        <v>4833</v>
      </c>
      <c r="CA191" s="156"/>
      <c r="CB191" s="150"/>
      <c r="CC191" s="57"/>
      <c r="CD191" s="222"/>
      <c r="CE191" s="228"/>
      <c r="CF191" s="225" t="s">
        <v>2671</v>
      </c>
      <c r="CG191" s="222"/>
      <c r="CH191" s="221"/>
      <c r="CK191" s="57"/>
    </row>
    <row r="192" spans="2:91" ht="12.75" customHeight="1" x14ac:dyDescent="0.25">
      <c r="B192" s="269" t="s">
        <v>234</v>
      </c>
      <c r="C192" s="107">
        <f>4/3</f>
        <v>1.3333333333333333</v>
      </c>
      <c r="F192" s="140">
        <v>490</v>
      </c>
      <c r="G192" s="141" t="s">
        <v>207</v>
      </c>
      <c r="H192" s="282">
        <f>ROUND(F192/$C192,0)</f>
        <v>368</v>
      </c>
      <c r="I192" s="141" t="s">
        <v>207</v>
      </c>
      <c r="J192" s="143" t="str">
        <f>H192&amp;" x "&amp;F192</f>
        <v>368 x 490</v>
      </c>
      <c r="K192" s="141" t="s">
        <v>207</v>
      </c>
      <c r="L192" s="142">
        <f>F192+(2*P192)</f>
        <v>500</v>
      </c>
      <c r="M192" s="141" t="s">
        <v>207</v>
      </c>
      <c r="N192" s="140">
        <f>H192+P192+R192</f>
        <v>378</v>
      </c>
      <c r="O192" s="141" t="s">
        <v>207</v>
      </c>
      <c r="P192" s="140">
        <v>5</v>
      </c>
      <c r="Q192" s="141" t="s">
        <v>207</v>
      </c>
      <c r="R192" s="140">
        <v>5</v>
      </c>
      <c r="S192" s="141" t="s">
        <v>207</v>
      </c>
      <c r="T192" s="140">
        <f>ROUND(SQRT((F192^2)+(H192^2)),0)</f>
        <v>613</v>
      </c>
      <c r="U192" s="141" t="s">
        <v>207</v>
      </c>
      <c r="V192" s="140">
        <f>X192+65</f>
        <v>5585</v>
      </c>
      <c r="W192" s="141" t="s">
        <v>2676</v>
      </c>
      <c r="X192" s="140">
        <v>5520</v>
      </c>
      <c r="Y192" s="141" t="s">
        <v>2676</v>
      </c>
      <c r="Z192" s="102"/>
      <c r="AA192" s="706">
        <f>ROUND(F192/$B$2,1)</f>
        <v>192.9</v>
      </c>
      <c r="AB192" s="703" t="s">
        <v>208</v>
      </c>
      <c r="AC192" s="706">
        <f>ROUND(H192/$B$2,1)</f>
        <v>144.9</v>
      </c>
      <c r="AD192" s="703" t="s">
        <v>208</v>
      </c>
      <c r="AE192" s="282" t="str">
        <f>AC192&amp;" x "&amp;AA192</f>
        <v>144.9 x 192.9</v>
      </c>
      <c r="AF192" s="703" t="s">
        <v>208</v>
      </c>
      <c r="AG192" s="706">
        <f>ROUND(L192/$B$2,1)</f>
        <v>196.9</v>
      </c>
      <c r="AH192" s="703" t="s">
        <v>208</v>
      </c>
      <c r="AI192" s="705">
        <f>ROUND(N192/$B$2,1)</f>
        <v>148.80000000000001</v>
      </c>
      <c r="AJ192" s="703" t="s">
        <v>208</v>
      </c>
      <c r="AK192" s="706">
        <f>ROUND(P192/$B$2,1)</f>
        <v>2</v>
      </c>
      <c r="AL192" s="703" t="s">
        <v>208</v>
      </c>
      <c r="AM192" s="706">
        <f>ROUND(R192/$B$2,1)</f>
        <v>2</v>
      </c>
      <c r="AN192" s="703" t="s">
        <v>208</v>
      </c>
      <c r="AO192" s="140">
        <f>ROUND(SQRT((AA192^2)+(AC192^2)),0)</f>
        <v>241</v>
      </c>
      <c r="AP192" s="141" t="s">
        <v>208</v>
      </c>
      <c r="AQ192" s="140">
        <f>ROUND((V192/10)/$B$2,1)</f>
        <v>219.9</v>
      </c>
      <c r="AR192" s="141" t="s">
        <v>208</v>
      </c>
      <c r="AS192" s="142">
        <f>ROUND((X192/10)/$B$2,1)</f>
        <v>217.3</v>
      </c>
      <c r="AT192" s="141" t="s">
        <v>208</v>
      </c>
      <c r="AV192" s="965"/>
      <c r="AX192" s="700">
        <v>10101456</v>
      </c>
      <c r="AY192" s="144">
        <f>IF(Index!$L$4="€",VLOOKUP(AX192,ERP!$A:$CL,5,0),IF(Index!$L$4="$",VLOOKUP(AX192,ERP!$A:$CL,7,0),IF(Index!$L$4="CHF",VLOOKUP(AX192,ERP!$A:$CL,9,0),IF(Index!$L$4="£",VLOOKUP(AX192,ERP!$A:$CL,11,0),""))))</f>
        <v>6941</v>
      </c>
      <c r="AZ192" s="700">
        <v>10141456</v>
      </c>
      <c r="BA192" s="144">
        <f>IF(Index!$L$4="€",VLOOKUP(AZ192,ERP!$A:$CL,5,0),IF(Index!$L$4="$",VLOOKUP(AZ192,ERP!$A:$CL,7,0),IF(Index!$L$4="CHF",VLOOKUP(AZ192,ERP!$A:$CL,9,0),IF(Index!$L$4="£",VLOOKUP(AZ192,ERP!$A:$CL,11,0),""))))</f>
        <v>6941</v>
      </c>
      <c r="BB192" s="156"/>
      <c r="BC192" s="150"/>
      <c r="BE192" s="222"/>
      <c r="BF192" s="145"/>
      <c r="BG192" s="222"/>
      <c r="BH192" s="222"/>
      <c r="BI192" s="222"/>
      <c r="BJ192" s="221"/>
      <c r="BK192" s="222"/>
      <c r="BL192" s="221"/>
      <c r="BN192" s="159"/>
      <c r="BP192" s="110"/>
      <c r="BQ192" s="701" t="s">
        <v>250</v>
      </c>
      <c r="BR192" s="140">
        <v>10800132</v>
      </c>
      <c r="BS192" s="144">
        <f>IF(Index!$L$4="€",VLOOKUP(BR192,ERP!$A:$CL,5,0),IF(Index!$L$4="$",VLOOKUP(BR192,ERP!$A:$CL,7,0),IF(Index!$L$4="CHF",VLOOKUP(BR192,ERP!$A:$CL,9,0),IF(Index!$L$4="£",VLOOKUP(BR192,ERP!$A:$CL,11,0),""))))</f>
        <v>1544</v>
      </c>
      <c r="BT192" s="110"/>
      <c r="BU192" s="965"/>
      <c r="BW192" s="700">
        <v>10105456</v>
      </c>
      <c r="BX192" s="144">
        <f>IF(Index!$L$4="€",VLOOKUP(BW192,ERP!$A:$CL,5,0),IF(Index!$L$4="$",VLOOKUP(BW192,ERP!$A:$CL,7,0),IF(Index!$L$4="CHF",VLOOKUP(BW192,ERP!$A:$CL,9,0),IF(Index!$L$4="£",VLOOKUP(BW192,ERP!$A:$CL,11,0),""))))</f>
        <v>5949</v>
      </c>
      <c r="BY192" s="700">
        <v>10145456</v>
      </c>
      <c r="BZ192" s="144">
        <f>IF(Index!$L$4="€",VLOOKUP(BY192,ERP!$A:$CL,5,0),IF(Index!$L$4="$",VLOOKUP(BY192,ERP!$A:$CL,7,0),IF(Index!$L$4="CHF",VLOOKUP(BY192,ERP!$A:$CL,9,0),IF(Index!$L$4="£",VLOOKUP(BY192,ERP!$A:$CL,11,0),""))))</f>
        <v>5949</v>
      </c>
      <c r="CA192" s="156"/>
      <c r="CB192" s="150"/>
      <c r="CC192" s="148"/>
      <c r="CD192" s="222"/>
      <c r="CE192" s="145"/>
      <c r="CF192" s="222"/>
      <c r="CG192" s="222"/>
      <c r="CH192" s="221"/>
      <c r="CK192" s="57"/>
    </row>
    <row r="193" spans="6:91" x14ac:dyDescent="0.25">
      <c r="F193" s="152"/>
      <c r="P193" s="152"/>
      <c r="R193" s="152"/>
      <c r="AE193" s="154"/>
      <c r="AX193" s="221"/>
      <c r="AY193" s="159"/>
      <c r="AZ193" s="221"/>
      <c r="BA193" s="159"/>
      <c r="BB193" s="156"/>
      <c r="BC193" s="150"/>
      <c r="BD193" s="221"/>
      <c r="BE193" s="159"/>
      <c r="BF193" s="222"/>
      <c r="BG193" s="221"/>
      <c r="BH193" s="223"/>
      <c r="BI193" s="221"/>
      <c r="BJ193" s="224"/>
      <c r="BL193" s="221"/>
      <c r="BM193" s="224"/>
      <c r="BP193" s="110"/>
    </row>
    <row r="194" spans="6:91" x14ac:dyDescent="0.25">
      <c r="BP194" s="110"/>
      <c r="BT194" s="110"/>
    </row>
    <row r="196" spans="6:91" x14ac:dyDescent="0.25">
      <c r="CM196" s="223"/>
    </row>
  </sheetData>
  <mergeCells count="570">
    <mergeCell ref="E128:E134"/>
    <mergeCell ref="F152:AT152"/>
    <mergeCell ref="AX152:AY152"/>
    <mergeCell ref="AZ152:BA152"/>
    <mergeCell ref="BB152:BC152"/>
    <mergeCell ref="BQ152:BS152"/>
    <mergeCell ref="BW152:BX152"/>
    <mergeCell ref="BY152:BZ152"/>
    <mergeCell ref="CA152:CB152"/>
    <mergeCell ref="F128:AT128"/>
    <mergeCell ref="F129:AT129"/>
    <mergeCell ref="F136:AT136"/>
    <mergeCell ref="E152:E158"/>
    <mergeCell ref="BU136:BU167"/>
    <mergeCell ref="BY136:BZ136"/>
    <mergeCell ref="BW137:BX137"/>
    <mergeCell ref="AX161:AY161"/>
    <mergeCell ref="AZ161:BA161"/>
    <mergeCell ref="AZ160:BA160"/>
    <mergeCell ref="BB160:BC160"/>
    <mergeCell ref="AX137:AY137"/>
    <mergeCell ref="AZ137:BA137"/>
    <mergeCell ref="AX136:AY136"/>
    <mergeCell ref="F160:AT160"/>
    <mergeCell ref="F52:AT52"/>
    <mergeCell ref="AQ55:AR55"/>
    <mergeCell ref="AS55:AT55"/>
    <mergeCell ref="BW119:BX119"/>
    <mergeCell ref="BY119:BZ119"/>
    <mergeCell ref="CA119:CB119"/>
    <mergeCell ref="F120:AT120"/>
    <mergeCell ref="AX120:AY120"/>
    <mergeCell ref="AZ120:BA120"/>
    <mergeCell ref="BW120:BX120"/>
    <mergeCell ref="BY120:BZ120"/>
    <mergeCell ref="X55:Y55"/>
    <mergeCell ref="F53:AT54"/>
    <mergeCell ref="F69:AT69"/>
    <mergeCell ref="V71:W71"/>
    <mergeCell ref="X71:Y71"/>
    <mergeCell ref="AQ71:AR71"/>
    <mergeCell ref="AS71:AT71"/>
    <mergeCell ref="F104:AT104"/>
    <mergeCell ref="F70:AT70"/>
    <mergeCell ref="V79:W79"/>
    <mergeCell ref="X79:Y79"/>
    <mergeCell ref="AQ79:AR79"/>
    <mergeCell ref="AS79:AT79"/>
    <mergeCell ref="BU169:BU192"/>
    <mergeCell ref="AZ169:BA169"/>
    <mergeCell ref="AX169:AY169"/>
    <mergeCell ref="CA185:CB185"/>
    <mergeCell ref="AX185:AY185"/>
    <mergeCell ref="X171:Y171"/>
    <mergeCell ref="AQ171:AR171"/>
    <mergeCell ref="BY185:BZ185"/>
    <mergeCell ref="F77:AT77"/>
    <mergeCell ref="F78:AT78"/>
    <mergeCell ref="F103:AT103"/>
    <mergeCell ref="F119:AT119"/>
    <mergeCell ref="X105:Y105"/>
    <mergeCell ref="V105:W105"/>
    <mergeCell ref="AS105:AT105"/>
    <mergeCell ref="V162:W162"/>
    <mergeCell ref="X162:Y162"/>
    <mergeCell ref="AQ162:AR162"/>
    <mergeCell ref="AS162:AT162"/>
    <mergeCell ref="V187:W187"/>
    <mergeCell ref="X187:Y187"/>
    <mergeCell ref="AQ187:AR187"/>
    <mergeCell ref="AS187:AT187"/>
    <mergeCell ref="AZ153:BA153"/>
    <mergeCell ref="F161:AT161"/>
    <mergeCell ref="AX160:AY160"/>
    <mergeCell ref="AV136:AV167"/>
    <mergeCell ref="V130:W130"/>
    <mergeCell ref="X130:Y130"/>
    <mergeCell ref="AQ130:AR130"/>
    <mergeCell ref="AS130:AT130"/>
    <mergeCell ref="V55:W55"/>
    <mergeCell ref="V154:W154"/>
    <mergeCell ref="X154:Y154"/>
    <mergeCell ref="AQ154:AR154"/>
    <mergeCell ref="AS154:AT154"/>
    <mergeCell ref="AX119:AY119"/>
    <mergeCell ref="X121:Y121"/>
    <mergeCell ref="AQ121:AR121"/>
    <mergeCell ref="AS121:AT121"/>
    <mergeCell ref="F153:AT153"/>
    <mergeCell ref="AX153:AY153"/>
    <mergeCell ref="AX99:AY99"/>
    <mergeCell ref="AX92:AY92"/>
    <mergeCell ref="AZ136:BA136"/>
    <mergeCell ref="AQ105:AR105"/>
    <mergeCell ref="AX129:AY129"/>
    <mergeCell ref="AZ129:BA129"/>
    <mergeCell ref="F137:AT137"/>
    <mergeCell ref="V138:W138"/>
    <mergeCell ref="X138:Y138"/>
    <mergeCell ref="AQ138:AR138"/>
    <mergeCell ref="AS138:AT138"/>
    <mergeCell ref="AZ119:BA119"/>
    <mergeCell ref="V121:W121"/>
    <mergeCell ref="CA54:CB54"/>
    <mergeCell ref="CC78:CD78"/>
    <mergeCell ref="BL77:BM77"/>
    <mergeCell ref="BB78:BC78"/>
    <mergeCell ref="BU86:CL86"/>
    <mergeCell ref="BU103:BU134"/>
    <mergeCell ref="BW104:BX104"/>
    <mergeCell ref="BB95:BC95"/>
    <mergeCell ref="CF77:CG77"/>
    <mergeCell ref="BU101:CL101"/>
    <mergeCell ref="BW128:BX128"/>
    <mergeCell ref="BY128:BZ128"/>
    <mergeCell ref="CA128:CB128"/>
    <mergeCell ref="AV101:BM101"/>
    <mergeCell ref="AV53:AV83"/>
    <mergeCell ref="BY104:BZ104"/>
    <mergeCell ref="BY98:BZ98"/>
    <mergeCell ref="CA98:CB98"/>
    <mergeCell ref="BW99:BX99"/>
    <mergeCell ref="BY99:BZ99"/>
    <mergeCell ref="CA99:CB99"/>
    <mergeCell ref="AX128:AY128"/>
    <mergeCell ref="AZ128:BA128"/>
    <mergeCell ref="BQ119:BS119"/>
    <mergeCell ref="CH77:CI77"/>
    <mergeCell ref="CK77:CL77"/>
    <mergeCell ref="BB92:BC92"/>
    <mergeCell ref="CF69:CG69"/>
    <mergeCell ref="CH69:CI69"/>
    <mergeCell ref="CK69:CL69"/>
    <mergeCell ref="BB70:BC70"/>
    <mergeCell ref="BG70:BH70"/>
    <mergeCell ref="CA70:CB70"/>
    <mergeCell ref="CF70:CG70"/>
    <mergeCell ref="BG69:BH69"/>
    <mergeCell ref="BI69:BJ69"/>
    <mergeCell ref="BL69:BM69"/>
    <mergeCell ref="BQ69:BS69"/>
    <mergeCell ref="BQ86:BS86"/>
    <mergeCell ref="BY92:BZ92"/>
    <mergeCell ref="BY91:BZ91"/>
    <mergeCell ref="CA91:CB91"/>
    <mergeCell ref="CF78:CG78"/>
    <mergeCell ref="BD69:BE69"/>
    <mergeCell ref="BD53:BE53"/>
    <mergeCell ref="AZ91:BA91"/>
    <mergeCell ref="BB88:BC88"/>
    <mergeCell ref="BB91:BC91"/>
    <mergeCell ref="AZ77:BA77"/>
    <mergeCell ref="BB77:BC77"/>
    <mergeCell ref="BD77:BE77"/>
    <mergeCell ref="BD36:BE36"/>
    <mergeCell ref="BB37:BC37"/>
    <mergeCell ref="BB36:BC36"/>
    <mergeCell ref="AX87:BM87"/>
    <mergeCell ref="BB89:BC89"/>
    <mergeCell ref="AX52:BE52"/>
    <mergeCell ref="CK7:CL7"/>
    <mergeCell ref="AZ13:BA13"/>
    <mergeCell ref="BB13:BC13"/>
    <mergeCell ref="BD13:BE13"/>
    <mergeCell ref="BD15:BE15"/>
    <mergeCell ref="AX14:AY14"/>
    <mergeCell ref="AZ14:BA14"/>
    <mergeCell ref="BB14:BC14"/>
    <mergeCell ref="BD14:BE14"/>
    <mergeCell ref="AX10:AY10"/>
    <mergeCell ref="AZ10:BA10"/>
    <mergeCell ref="BB10:BC10"/>
    <mergeCell ref="BD10:BE10"/>
    <mergeCell ref="BD9:BE9"/>
    <mergeCell ref="BI11:BJ11"/>
    <mergeCell ref="BL7:BM7"/>
    <mergeCell ref="BL10:BM10"/>
    <mergeCell ref="BL9:BM9"/>
    <mergeCell ref="BL11:BM11"/>
    <mergeCell ref="BI10:BJ10"/>
    <mergeCell ref="BL15:BM15"/>
    <mergeCell ref="BI14:BJ14"/>
    <mergeCell ref="BI13:BJ13"/>
    <mergeCell ref="BI12:BJ12"/>
    <mergeCell ref="CF44:CG44"/>
    <mergeCell ref="CH44:CI44"/>
    <mergeCell ref="CK44:CL44"/>
    <mergeCell ref="CF13:CG13"/>
    <mergeCell ref="CH13:CI13"/>
    <mergeCell ref="CK13:CL13"/>
    <mergeCell ref="BW14:BX14"/>
    <mergeCell ref="BY14:BZ14"/>
    <mergeCell ref="CA14:CB14"/>
    <mergeCell ref="CC14:CD14"/>
    <mergeCell ref="CH36:CI36"/>
    <mergeCell ref="CK36:CL36"/>
    <mergeCell ref="CA37:CB37"/>
    <mergeCell ref="CF37:CG37"/>
    <mergeCell ref="BW36:BX36"/>
    <mergeCell ref="BY36:BZ36"/>
    <mergeCell ref="CA36:CB36"/>
    <mergeCell ref="CC36:CD36"/>
    <mergeCell ref="CF36:CG36"/>
    <mergeCell ref="BY20:BZ20"/>
    <mergeCell ref="BU17:CL17"/>
    <mergeCell ref="F45:AT45"/>
    <mergeCell ref="AX36:AY36"/>
    <mergeCell ref="AZ36:BA36"/>
    <mergeCell ref="F6:O6"/>
    <mergeCell ref="BB6:BC6"/>
    <mergeCell ref="BG8:BH8"/>
    <mergeCell ref="BI8:BJ8"/>
    <mergeCell ref="BL8:BM8"/>
    <mergeCell ref="AX8:AY8"/>
    <mergeCell ref="AZ8:BA8"/>
    <mergeCell ref="BB8:BC8"/>
    <mergeCell ref="BL6:BM6"/>
    <mergeCell ref="AZ7:BA7"/>
    <mergeCell ref="BG6:BH6"/>
    <mergeCell ref="BI6:BJ6"/>
    <mergeCell ref="AX7:AY7"/>
    <mergeCell ref="BG36:BH36"/>
    <mergeCell ref="BI36:BJ36"/>
    <mergeCell ref="F37:AT37"/>
    <mergeCell ref="BG37:BH37"/>
    <mergeCell ref="BL36:BM36"/>
    <mergeCell ref="F36:AT36"/>
    <mergeCell ref="F20:AT20"/>
    <mergeCell ref="AV17:BM17"/>
    <mergeCell ref="F44:AT44"/>
    <mergeCell ref="AV20:AV50"/>
    <mergeCell ref="AX20:AY20"/>
    <mergeCell ref="AZ20:BA20"/>
    <mergeCell ref="BB20:BC20"/>
    <mergeCell ref="BD20:BE20"/>
    <mergeCell ref="BL20:BM20"/>
    <mergeCell ref="BG20:BH20"/>
    <mergeCell ref="V46:W46"/>
    <mergeCell ref="X46:Y46"/>
    <mergeCell ref="AQ46:AR46"/>
    <mergeCell ref="AS46:AT46"/>
    <mergeCell ref="F21:AT21"/>
    <mergeCell ref="X22:Y22"/>
    <mergeCell ref="AS22:AT22"/>
    <mergeCell ref="V22:W22"/>
    <mergeCell ref="AQ22:AR22"/>
    <mergeCell ref="AX44:AY44"/>
    <mergeCell ref="V38:W38"/>
    <mergeCell ref="X38:Y38"/>
    <mergeCell ref="AQ38:AR38"/>
    <mergeCell ref="AS38:AT38"/>
    <mergeCell ref="BI20:BJ20"/>
    <mergeCell ref="BB21:BC21"/>
    <mergeCell ref="F19:AT19"/>
    <mergeCell ref="AX12:AY12"/>
    <mergeCell ref="AX13:AY13"/>
    <mergeCell ref="AX11:AY11"/>
    <mergeCell ref="AZ11:BA11"/>
    <mergeCell ref="BB12:BC12"/>
    <mergeCell ref="BG11:BH11"/>
    <mergeCell ref="BD12:BE12"/>
    <mergeCell ref="BB11:BC11"/>
    <mergeCell ref="BD11:BE11"/>
    <mergeCell ref="AZ12:BA12"/>
    <mergeCell ref="BG15:BH15"/>
    <mergeCell ref="AX19:BE19"/>
    <mergeCell ref="AX15:AY15"/>
    <mergeCell ref="AZ15:BA15"/>
    <mergeCell ref="BB15:BC15"/>
    <mergeCell ref="CK6:CL6"/>
    <mergeCell ref="CH6:CI6"/>
    <mergeCell ref="CC6:CD6"/>
    <mergeCell ref="BY8:BZ8"/>
    <mergeCell ref="CA8:CB8"/>
    <mergeCell ref="CC8:CD8"/>
    <mergeCell ref="CC9:CD9"/>
    <mergeCell ref="CH9:CI9"/>
    <mergeCell ref="BW11:BX11"/>
    <mergeCell ref="BY11:BZ11"/>
    <mergeCell ref="CA11:CB11"/>
    <mergeCell ref="CC11:CD11"/>
    <mergeCell ref="CF11:CG11"/>
    <mergeCell ref="CH11:CI11"/>
    <mergeCell ref="CK11:CL11"/>
    <mergeCell ref="CK10:CL10"/>
    <mergeCell ref="CF7:CG7"/>
    <mergeCell ref="CC7:CD7"/>
    <mergeCell ref="CA7:CB7"/>
    <mergeCell ref="BY6:BZ6"/>
    <mergeCell ref="CA6:CB6"/>
    <mergeCell ref="CF8:CG8"/>
    <mergeCell ref="BY10:BZ10"/>
    <mergeCell ref="CF9:CG9"/>
    <mergeCell ref="BI5:BJ5"/>
    <mergeCell ref="BD8:BE8"/>
    <mergeCell ref="AX9:AY9"/>
    <mergeCell ref="AX6:AY6"/>
    <mergeCell ref="AZ6:BA6"/>
    <mergeCell ref="BD6:BE6"/>
    <mergeCell ref="BB7:BC7"/>
    <mergeCell ref="BD7:BE7"/>
    <mergeCell ref="AZ9:BA9"/>
    <mergeCell ref="BB9:BC9"/>
    <mergeCell ref="AX5:AY5"/>
    <mergeCell ref="BG9:BH9"/>
    <mergeCell ref="BI9:BJ9"/>
    <mergeCell ref="BI7:BJ7"/>
    <mergeCell ref="BG7:BH7"/>
    <mergeCell ref="BG5:BH5"/>
    <mergeCell ref="AZ5:BA5"/>
    <mergeCell ref="BB5:BC5"/>
    <mergeCell ref="BD5:BE5"/>
    <mergeCell ref="BU2:CL2"/>
    <mergeCell ref="F3:N3"/>
    <mergeCell ref="AX3:BM3"/>
    <mergeCell ref="AX4:AY4"/>
    <mergeCell ref="AZ4:BA4"/>
    <mergeCell ref="BB4:BC4"/>
    <mergeCell ref="BD4:BE4"/>
    <mergeCell ref="BG4:BH4"/>
    <mergeCell ref="BI4:BJ4"/>
    <mergeCell ref="BL4:BM4"/>
    <mergeCell ref="BW3:CL3"/>
    <mergeCell ref="CK4:CL4"/>
    <mergeCell ref="AV2:BM2"/>
    <mergeCell ref="BQ2:BS2"/>
    <mergeCell ref="BL12:BM12"/>
    <mergeCell ref="BL13:BM13"/>
    <mergeCell ref="BI15:BJ15"/>
    <mergeCell ref="BG10:BH10"/>
    <mergeCell ref="BL14:BM14"/>
    <mergeCell ref="BW15:BX15"/>
    <mergeCell ref="CK15:CL15"/>
    <mergeCell ref="BW12:BX12"/>
    <mergeCell ref="CC12:CD12"/>
    <mergeCell ref="CH12:CI12"/>
    <mergeCell ref="BG12:BH12"/>
    <mergeCell ref="BG13:BH13"/>
    <mergeCell ref="BG14:BH14"/>
    <mergeCell ref="CK12:CL12"/>
    <mergeCell ref="BY12:BZ12"/>
    <mergeCell ref="CA12:CB12"/>
    <mergeCell ref="CK8:CL8"/>
    <mergeCell ref="CK9:CL9"/>
    <mergeCell ref="BY15:BZ15"/>
    <mergeCell ref="CA15:CB15"/>
    <mergeCell ref="CC15:CD15"/>
    <mergeCell ref="CA20:CB20"/>
    <mergeCell ref="CC20:CD20"/>
    <mergeCell ref="CF19:CG19"/>
    <mergeCell ref="CH19:CI19"/>
    <mergeCell ref="CF15:CG15"/>
    <mergeCell ref="CH15:CI15"/>
    <mergeCell ref="CF12:CG12"/>
    <mergeCell ref="CH14:CI14"/>
    <mergeCell ref="CF14:CG14"/>
    <mergeCell ref="CA13:CB13"/>
    <mergeCell ref="CK20:CL20"/>
    <mergeCell ref="CF20:CG20"/>
    <mergeCell ref="CH20:CI20"/>
    <mergeCell ref="CK14:CL14"/>
    <mergeCell ref="CC10:CD10"/>
    <mergeCell ref="CC13:CD13"/>
    <mergeCell ref="CH7:CI7"/>
    <mergeCell ref="CA10:CB10"/>
    <mergeCell ref="CF10:CG10"/>
    <mergeCell ref="BW13:BX13"/>
    <mergeCell ref="BY13:BZ13"/>
    <mergeCell ref="CH10:CI10"/>
    <mergeCell ref="CH8:CI8"/>
    <mergeCell ref="CF6:CG6"/>
    <mergeCell ref="BW9:BX9"/>
    <mergeCell ref="BY9:BZ9"/>
    <mergeCell ref="CA9:CB9"/>
    <mergeCell ref="BW7:BX7"/>
    <mergeCell ref="BY7:BZ7"/>
    <mergeCell ref="BW6:BX6"/>
    <mergeCell ref="BW8:BX8"/>
    <mergeCell ref="BW10:BX10"/>
    <mergeCell ref="BW5:BX5"/>
    <mergeCell ref="CF4:CG4"/>
    <mergeCell ref="BW4:BX4"/>
    <mergeCell ref="BY4:BZ4"/>
    <mergeCell ref="CC4:CD4"/>
    <mergeCell ref="CH4:CI4"/>
    <mergeCell ref="CA4:CB4"/>
    <mergeCell ref="BY5:BZ5"/>
    <mergeCell ref="CA5:CB5"/>
    <mergeCell ref="CC5:CD5"/>
    <mergeCell ref="CF5:CG5"/>
    <mergeCell ref="CH5:CI5"/>
    <mergeCell ref="BQ44:BS44"/>
    <mergeCell ref="BQ53:BS53"/>
    <mergeCell ref="BY53:BZ53"/>
    <mergeCell ref="BL44:BM44"/>
    <mergeCell ref="CC53:CD53"/>
    <mergeCell ref="BL53:BM53"/>
    <mergeCell ref="CA21:CB21"/>
    <mergeCell ref="CA53:CB53"/>
    <mergeCell ref="BG52:BH52"/>
    <mergeCell ref="BI52:BJ52"/>
    <mergeCell ref="BL52:BM52"/>
    <mergeCell ref="BW53:BX53"/>
    <mergeCell ref="BG21:BH21"/>
    <mergeCell ref="BW44:BX44"/>
    <mergeCell ref="BY44:BZ44"/>
    <mergeCell ref="CA44:CB44"/>
    <mergeCell ref="CC44:CD44"/>
    <mergeCell ref="BQ36:BS36"/>
    <mergeCell ref="CF52:CG52"/>
    <mergeCell ref="CF53:CG53"/>
    <mergeCell ref="AZ90:BA90"/>
    <mergeCell ref="BB90:BC90"/>
    <mergeCell ref="BB54:BC54"/>
    <mergeCell ref="BG54:BH54"/>
    <mergeCell ref="BW170:BX170"/>
    <mergeCell ref="BY170:BZ170"/>
    <mergeCell ref="CF54:CG54"/>
    <mergeCell ref="BW77:BX77"/>
    <mergeCell ref="BY77:BZ77"/>
    <mergeCell ref="CA77:CB77"/>
    <mergeCell ref="CC77:CD77"/>
    <mergeCell ref="BQ101:BS101"/>
    <mergeCell ref="BW96:BX96"/>
    <mergeCell ref="BY96:BZ96"/>
    <mergeCell ref="BY137:BZ137"/>
    <mergeCell ref="BI77:BJ77"/>
    <mergeCell ref="BG78:BH78"/>
    <mergeCell ref="BW69:BX69"/>
    <mergeCell ref="BY69:BZ69"/>
    <mergeCell ref="CA69:CB69"/>
    <mergeCell ref="CC69:CD69"/>
    <mergeCell ref="BW103:BX103"/>
    <mergeCell ref="AZ53:BA53"/>
    <mergeCell ref="BB98:BC98"/>
    <mergeCell ref="AX94:AY94"/>
    <mergeCell ref="AZ94:BA94"/>
    <mergeCell ref="AX89:AY89"/>
    <mergeCell ref="AZ89:BA89"/>
    <mergeCell ref="AX97:AY97"/>
    <mergeCell ref="AX77:AY77"/>
    <mergeCell ref="AX69:AY69"/>
    <mergeCell ref="AZ69:BA69"/>
    <mergeCell ref="BB69:BC69"/>
    <mergeCell ref="AZ92:BA92"/>
    <mergeCell ref="BB94:BC94"/>
    <mergeCell ref="AX53:AY53"/>
    <mergeCell ref="AX95:AY95"/>
    <mergeCell ref="AZ95:BA95"/>
    <mergeCell ref="BB96:BC96"/>
    <mergeCell ref="AX96:AY96"/>
    <mergeCell ref="AZ98:BA98"/>
    <mergeCell ref="AX88:AY88"/>
    <mergeCell ref="AX90:AY90"/>
    <mergeCell ref="AX91:AY91"/>
    <mergeCell ref="BB53:BC53"/>
    <mergeCell ref="AS171:AT171"/>
    <mergeCell ref="F185:AT185"/>
    <mergeCell ref="F186:AT186"/>
    <mergeCell ref="F170:AT170"/>
    <mergeCell ref="F169:AT169"/>
    <mergeCell ref="AV169:AV192"/>
    <mergeCell ref="V171:W171"/>
    <mergeCell ref="CA96:CB96"/>
    <mergeCell ref="BW97:BX97"/>
    <mergeCell ref="BW98:BX98"/>
    <mergeCell ref="BW160:BX160"/>
    <mergeCell ref="BY160:BZ160"/>
    <mergeCell ref="BB103:BC103"/>
    <mergeCell ref="AX103:AY103"/>
    <mergeCell ref="CA169:CB169"/>
    <mergeCell ref="CA136:CB136"/>
    <mergeCell ref="BW129:BX129"/>
    <mergeCell ref="BY129:BZ129"/>
    <mergeCell ref="BW136:BX136"/>
    <mergeCell ref="BQ103:BS103"/>
    <mergeCell ref="AX104:AY104"/>
    <mergeCell ref="AZ104:BA104"/>
    <mergeCell ref="AZ103:BA103"/>
    <mergeCell ref="AZ97:BA97"/>
    <mergeCell ref="AX186:AY186"/>
    <mergeCell ref="BQ77:BS77"/>
    <mergeCell ref="BW88:BX88"/>
    <mergeCell ref="BY88:BZ88"/>
    <mergeCell ref="CA88:CB88"/>
    <mergeCell ref="BW89:BX89"/>
    <mergeCell ref="BY89:BZ89"/>
    <mergeCell ref="CA89:CB89"/>
    <mergeCell ref="BW91:BX91"/>
    <mergeCell ref="BQ136:BS136"/>
    <mergeCell ref="BQ128:BS128"/>
    <mergeCell ref="BQ160:BS160"/>
    <mergeCell ref="BQ169:BS169"/>
    <mergeCell ref="BQ185:BS185"/>
    <mergeCell ref="BB169:BC169"/>
    <mergeCell ref="AX170:AY170"/>
    <mergeCell ref="AZ170:BA170"/>
    <mergeCell ref="AZ185:BA185"/>
    <mergeCell ref="BB185:BC185"/>
    <mergeCell ref="AZ186:BA186"/>
    <mergeCell ref="BB93:BC93"/>
    <mergeCell ref="AX93:AY93"/>
    <mergeCell ref="AZ88:BA88"/>
    <mergeCell ref="AX98:AY98"/>
    <mergeCell ref="CA160:CB160"/>
    <mergeCell ref="BW161:BX161"/>
    <mergeCell ref="BY95:BZ95"/>
    <mergeCell ref="CA95:CB95"/>
    <mergeCell ref="BW186:BX186"/>
    <mergeCell ref="BY186:BZ186"/>
    <mergeCell ref="BY161:BZ161"/>
    <mergeCell ref="BY94:BZ94"/>
    <mergeCell ref="CA94:CB94"/>
    <mergeCell ref="BW95:BX95"/>
    <mergeCell ref="BY169:BZ169"/>
    <mergeCell ref="BW94:BX94"/>
    <mergeCell ref="BW185:BX185"/>
    <mergeCell ref="BY103:BZ103"/>
    <mergeCell ref="CA103:CB103"/>
    <mergeCell ref="BW169:BX169"/>
    <mergeCell ref="BW153:BX153"/>
    <mergeCell ref="BY153:BZ153"/>
    <mergeCell ref="E44:E50"/>
    <mergeCell ref="E77:E83"/>
    <mergeCell ref="BQ17:BS17"/>
    <mergeCell ref="AZ44:BA44"/>
    <mergeCell ref="BW20:BX20"/>
    <mergeCell ref="CK52:CL52"/>
    <mergeCell ref="CK19:CL19"/>
    <mergeCell ref="BL19:BM19"/>
    <mergeCell ref="BI19:BJ19"/>
    <mergeCell ref="BG19:BH19"/>
    <mergeCell ref="BB45:BC45"/>
    <mergeCell ref="BG45:BH45"/>
    <mergeCell ref="CC45:CD45"/>
    <mergeCell ref="CF45:CG45"/>
    <mergeCell ref="BB44:BC44"/>
    <mergeCell ref="BD44:BE44"/>
    <mergeCell ref="BG44:BH44"/>
    <mergeCell ref="BI44:BJ44"/>
    <mergeCell ref="BG77:BH77"/>
    <mergeCell ref="CK53:CL53"/>
    <mergeCell ref="CF21:CG21"/>
    <mergeCell ref="CH52:CI52"/>
    <mergeCell ref="CH53:CI53"/>
    <mergeCell ref="BQ20:BS20"/>
    <mergeCell ref="BB119:BC119"/>
    <mergeCell ref="BB128:BC128"/>
    <mergeCell ref="BB136:BC136"/>
    <mergeCell ref="BW19:CD19"/>
    <mergeCell ref="BW52:CD52"/>
    <mergeCell ref="BU20:BU42"/>
    <mergeCell ref="BU77:BV77"/>
    <mergeCell ref="BU53:BU75"/>
    <mergeCell ref="BY97:BZ97"/>
    <mergeCell ref="CA97:CB97"/>
    <mergeCell ref="CA92:CB92"/>
    <mergeCell ref="BW93:BX93"/>
    <mergeCell ref="BY93:BZ93"/>
    <mergeCell ref="CA93:CB93"/>
    <mergeCell ref="BW92:BX92"/>
    <mergeCell ref="BG53:BH53"/>
    <mergeCell ref="BI53:BJ53"/>
    <mergeCell ref="AV86:BM86"/>
    <mergeCell ref="AZ96:BA96"/>
    <mergeCell ref="BB97:BC97"/>
    <mergeCell ref="AV103:AV134"/>
    <mergeCell ref="BB99:BC99"/>
    <mergeCell ref="AZ99:BA99"/>
    <mergeCell ref="AZ93:BA93"/>
  </mergeCells>
  <pageMargins left="0.7" right="0.7" top="0.75" bottom="0.75" header="0.3" footer="0.3"/>
  <pageSetup paperSize="9" scale="3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A4C2D-A2B2-442F-994A-96AFAFC589B3}">
  <sheetPr codeName="Sheet9">
    <tabColor theme="8"/>
  </sheetPr>
  <dimension ref="A1:FW519"/>
  <sheetViews>
    <sheetView showGridLines="0" zoomScale="70" zoomScaleNormal="70" zoomScalePageLayoutView="10" workbookViewId="0">
      <pane xSplit="49" topLeftCell="AX1" activePane="topRight" state="frozenSplit"/>
      <selection activeCell="Q12" sqref="Q12"/>
      <selection pane="topRight" activeCell="D1" sqref="D1"/>
    </sheetView>
  </sheetViews>
  <sheetFormatPr defaultRowHeight="12.75" outlineLevelRow="1" outlineLevelCol="1" x14ac:dyDescent="0.2"/>
  <cols>
    <col min="1" max="2" width="9.140625" style="2" hidden="1" customWidth="1"/>
    <col min="3" max="3" width="5" style="2" hidden="1" customWidth="1"/>
    <col min="4" max="4" width="4" style="2" customWidth="1"/>
    <col min="5" max="5" width="6" style="2" customWidth="1"/>
    <col min="6" max="6" width="5.5703125" style="2" bestFit="1" customWidth="1"/>
    <col min="7" max="7" width="3.7109375" style="2" bestFit="1" customWidth="1"/>
    <col min="8" max="8" width="5.85546875" style="2" customWidth="1"/>
    <col min="9" max="9" width="3.7109375" style="2" bestFit="1" customWidth="1"/>
    <col min="10" max="10" width="9.28515625" style="2" hidden="1" customWidth="1" outlineLevel="1"/>
    <col min="11" max="11" width="3.7109375" style="2" hidden="1" customWidth="1" outlineLevel="1"/>
    <col min="12" max="12" width="5.5703125" style="2" bestFit="1" customWidth="1" collapsed="1"/>
    <col min="13" max="13" width="3.7109375" style="2" bestFit="1" customWidth="1"/>
    <col min="14" max="14" width="4.5703125" style="2" bestFit="1" customWidth="1"/>
    <col min="15" max="15" width="3.7109375" style="2" bestFit="1" customWidth="1"/>
    <col min="16" max="16" width="4.42578125" style="2" hidden="1" customWidth="1" outlineLevel="1"/>
    <col min="17" max="17" width="4.140625" style="2" hidden="1" customWidth="1" outlineLevel="1"/>
    <col min="18" max="18" width="4" style="2" bestFit="1" customWidth="1" collapsed="1"/>
    <col min="19" max="19" width="3.7109375" style="2" bestFit="1" customWidth="1"/>
    <col min="20" max="20" width="4.5703125" style="2" hidden="1" customWidth="1" outlineLevel="1"/>
    <col min="21" max="21" width="3.7109375" style="2" hidden="1" customWidth="1" outlineLevel="1"/>
    <col min="22" max="22" width="5.5703125" style="2" hidden="1" customWidth="1" outlineLevel="1"/>
    <col min="23" max="23" width="4.42578125" style="2" hidden="1" customWidth="1" outlineLevel="1"/>
    <col min="24" max="24" width="5.7109375" style="2" bestFit="1" customWidth="1" collapsed="1"/>
    <col min="25" max="25" width="4.42578125" style="2" bestFit="1" customWidth="1"/>
    <col min="26" max="26" width="1.5703125" style="2" hidden="1" customWidth="1" outlineLevel="1"/>
    <col min="27" max="27" width="6.7109375" style="2" hidden="1" customWidth="1" outlineLevel="1"/>
    <col min="28" max="28" width="2" style="2" hidden="1" customWidth="1" outlineLevel="1"/>
    <col min="29" max="29" width="5.85546875" style="2" hidden="1" customWidth="1" outlineLevel="1"/>
    <col min="30" max="30" width="2" style="2" hidden="1" customWidth="1" outlineLevel="1"/>
    <col min="31" max="31" width="11.5703125" style="2" hidden="1" customWidth="1" outlineLevel="1"/>
    <col min="32" max="32" width="2" style="2" hidden="1" customWidth="1" outlineLevel="1"/>
    <col min="33" max="33" width="6.7109375" style="2" hidden="1" customWidth="1" outlineLevel="1"/>
    <col min="34" max="34" width="2" style="2" hidden="1" customWidth="1" outlineLevel="1"/>
    <col min="35" max="35" width="6.7109375" style="2" hidden="1" customWidth="1" outlineLevel="1"/>
    <col min="36" max="36" width="2" style="2" hidden="1" customWidth="1" outlineLevel="1"/>
    <col min="37" max="37" width="4" style="2" hidden="1" customWidth="1" outlineLevel="1"/>
    <col min="38" max="38" width="2" style="2" hidden="1" customWidth="1" outlineLevel="1"/>
    <col min="39" max="39" width="5.7109375" style="2" hidden="1" customWidth="1" outlineLevel="1"/>
    <col min="40" max="40" width="2" style="2" hidden="1" customWidth="1" outlineLevel="1"/>
    <col min="41" max="41" width="5.5703125" style="2" bestFit="1" customWidth="1" collapsed="1"/>
    <col min="42" max="42" width="2" style="2" bestFit="1" customWidth="1"/>
    <col min="43" max="43" width="6.5703125" style="2" hidden="1" customWidth="1" outlineLevel="1"/>
    <col min="44" max="44" width="2" style="2" hidden="1" customWidth="1" outlineLevel="1"/>
    <col min="45" max="45" width="6.7109375" style="2" hidden="1" customWidth="1" outlineLevel="1"/>
    <col min="46" max="46" width="2" style="2" hidden="1" customWidth="1" outlineLevel="1"/>
    <col min="47" max="47" width="1.85546875" style="2" customWidth="1" collapsed="1"/>
    <col min="48" max="48" width="17.28515625" style="2" customWidth="1"/>
    <col min="49" max="49" width="1.7109375" style="2" customWidth="1"/>
    <col min="50" max="50" width="11.140625" style="343" customWidth="1"/>
    <col min="51" max="51" width="8.7109375" style="2" customWidth="1"/>
    <col min="52" max="52" width="11.42578125" style="343" bestFit="1" customWidth="1"/>
    <col min="53" max="53" width="8.7109375" style="2" customWidth="1"/>
    <col min="54" max="54" width="11.140625" style="343" customWidth="1"/>
    <col min="55" max="55" width="8.7109375" style="2" customWidth="1"/>
    <col min="56" max="56" width="11.140625" style="343" customWidth="1"/>
    <col min="57" max="57" width="8.7109375" style="2" customWidth="1"/>
    <col min="58" max="58" width="2.140625" style="2" customWidth="1"/>
    <col min="59" max="59" width="14.42578125" style="343" hidden="1" customWidth="1" outlineLevel="1"/>
    <col min="60" max="60" width="7.85546875" style="2" hidden="1" customWidth="1" outlineLevel="1"/>
    <col min="61" max="61" width="11.42578125" style="343" customWidth="1" collapsed="1"/>
    <col min="62" max="62" width="8.7109375" style="2" customWidth="1"/>
    <col min="63" max="63" width="1.7109375" style="2" customWidth="1"/>
    <col min="64" max="64" width="10.7109375" style="343" customWidth="1"/>
    <col min="65" max="65" width="12.5703125" style="2" customWidth="1"/>
    <col min="66" max="66" width="1.7109375" style="2" customWidth="1"/>
    <col min="67" max="67" width="21.85546875" style="338" customWidth="1"/>
    <col min="68" max="68" width="23.7109375" style="2" customWidth="1"/>
    <col min="69" max="69" width="12.5703125" style="2" customWidth="1"/>
    <col min="70" max="70" width="4" style="2" customWidth="1"/>
    <col min="71" max="71" width="4.28515625" style="2" customWidth="1"/>
    <col min="72" max="72" width="3.7109375" style="2" bestFit="1" customWidth="1"/>
    <col min="73" max="73" width="8.7109375" style="2" bestFit="1" customWidth="1"/>
    <col min="74" max="74" width="3.5703125" style="2" customWidth="1"/>
    <col min="75" max="75" width="4.42578125" style="2" bestFit="1" customWidth="1"/>
    <col min="76" max="76" width="3.5703125" style="2" customWidth="1"/>
    <col min="77" max="77" width="7.140625" style="2" bestFit="1" customWidth="1"/>
    <col min="78" max="78" width="3.5703125" style="2" customWidth="1"/>
    <col min="79" max="79" width="7.140625" style="2" bestFit="1" customWidth="1"/>
    <col min="80" max="82" width="3.5703125" style="2" customWidth="1"/>
    <col min="83" max="83" width="4.42578125" style="2" bestFit="1" customWidth="1"/>
    <col min="84" max="84" width="3.5703125" style="2" customWidth="1"/>
    <col min="85" max="85" width="6" style="2" customWidth="1"/>
    <col min="86" max="86" width="4" style="2" customWidth="1"/>
    <col min="87" max="87" width="7.85546875" style="2" customWidth="1"/>
    <col min="88" max="89" width="4" style="2" customWidth="1"/>
    <col min="90" max="90" width="6.5703125" style="2" bestFit="1" customWidth="1"/>
    <col min="91" max="91" width="1.7109375" style="2" customWidth="1"/>
    <col min="92" max="92" width="4" style="2" customWidth="1"/>
    <col min="93" max="93" width="2.7109375" style="2" customWidth="1"/>
    <col min="94" max="94" width="11.42578125" style="2" bestFit="1" customWidth="1"/>
    <col min="95" max="95" width="2.7109375" style="2" customWidth="1"/>
    <col min="96" max="96" width="5" style="2" customWidth="1"/>
    <col min="97" max="97" width="1.85546875" style="2" customWidth="1"/>
    <col min="98" max="98" width="6.5703125" style="2" bestFit="1" customWidth="1"/>
    <col min="99" max="99" width="1.85546875" style="2" customWidth="1"/>
    <col min="100" max="100" width="6" style="2" customWidth="1"/>
    <col min="101" max="101" width="1.85546875" style="2" customWidth="1"/>
    <col min="102" max="102" width="6" style="2" customWidth="1"/>
    <col min="103" max="103" width="1.85546875" style="2" customWidth="1"/>
    <col min="104" max="104" width="4.42578125" style="2" bestFit="1" customWidth="1"/>
    <col min="105" max="105" width="1.85546875" style="2" customWidth="1"/>
    <col min="106" max="106" width="5" style="2" customWidth="1"/>
    <col min="107" max="107" width="1.85546875" style="2" customWidth="1"/>
    <col min="108" max="108" width="5.7109375" style="2" bestFit="1" customWidth="1"/>
    <col min="109" max="109" width="2.7109375" style="2" customWidth="1"/>
    <col min="110" max="110" width="1.7109375" style="2" customWidth="1"/>
    <col min="111" max="111" width="18.28515625" style="2" customWidth="1"/>
    <col min="112" max="112" width="1.7109375" style="2" customWidth="1"/>
    <col min="113" max="113" width="9.85546875" style="343" bestFit="1" customWidth="1"/>
    <col min="114" max="114" width="10.28515625" style="2" bestFit="1" customWidth="1"/>
    <col min="115" max="115" width="9.28515625" style="343" customWidth="1"/>
    <col min="116" max="116" width="7.85546875" style="2" customWidth="1"/>
    <col min="117" max="117" width="9.85546875" style="343" bestFit="1" customWidth="1"/>
    <col min="118" max="118" width="13" style="2" bestFit="1" customWidth="1"/>
    <col min="119" max="119" width="9.28515625" style="343" customWidth="1"/>
    <col min="120" max="120" width="9.140625" style="2" customWidth="1"/>
    <col min="121" max="121" width="4.42578125" style="2" customWidth="1"/>
    <col min="122" max="122" width="9.28515625" style="343" customWidth="1"/>
    <col min="123" max="123" width="9.140625" style="2" customWidth="1"/>
    <col min="124" max="124" width="3.85546875" style="2" customWidth="1"/>
    <col min="125" max="179" width="9.140625" style="338" customWidth="1"/>
    <col min="180" max="16384" width="9.140625" style="2"/>
  </cols>
  <sheetData>
    <row r="1" spans="2:124" s="102" customFormat="1" ht="118.5" customHeight="1" x14ac:dyDescent="0.25">
      <c r="B1" s="107">
        <v>2.54</v>
      </c>
      <c r="D1" s="107"/>
      <c r="E1" s="107"/>
      <c r="AW1" s="289"/>
      <c r="AX1" s="104"/>
      <c r="AY1" s="103"/>
      <c r="AZ1" s="104"/>
      <c r="BA1" s="103"/>
      <c r="BB1" s="104"/>
      <c r="BC1" s="103"/>
      <c r="BD1" s="104"/>
      <c r="BE1" s="103"/>
      <c r="BF1" s="103"/>
      <c r="BG1" s="104"/>
      <c r="BH1" s="103"/>
      <c r="BI1" s="104"/>
      <c r="BJ1" s="103"/>
      <c r="BK1" s="106"/>
      <c r="BL1" s="104"/>
      <c r="BM1" s="103"/>
      <c r="BN1" s="106"/>
      <c r="DH1" s="103"/>
      <c r="DI1" s="104"/>
      <c r="DJ1" s="103"/>
      <c r="DK1" s="104"/>
      <c r="DL1" s="103"/>
      <c r="DM1" s="104"/>
      <c r="DN1" s="103"/>
      <c r="DO1" s="104"/>
      <c r="DP1" s="103"/>
      <c r="DQ1" s="106"/>
      <c r="DR1" s="104"/>
      <c r="DS1" s="103"/>
      <c r="DT1" s="106"/>
    </row>
    <row r="2" spans="2:124" s="102" customFormat="1" ht="65.25" customHeight="1" x14ac:dyDescent="0.25">
      <c r="B2" s="693">
        <v>2.54</v>
      </c>
      <c r="D2" s="107"/>
      <c r="E2" s="107"/>
      <c r="F2" s="254"/>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992" t="s">
        <v>2687</v>
      </c>
      <c r="AW2" s="992"/>
      <c r="AX2" s="992"/>
      <c r="AY2" s="992"/>
      <c r="AZ2" s="992"/>
      <c r="BA2" s="992"/>
      <c r="BB2" s="992"/>
      <c r="BC2" s="992"/>
      <c r="BD2" s="992"/>
      <c r="BE2" s="992"/>
      <c r="BF2" s="992"/>
      <c r="BG2" s="992"/>
      <c r="BH2" s="992"/>
      <c r="BI2" s="992"/>
      <c r="BJ2" s="992"/>
      <c r="BK2" s="992"/>
      <c r="BL2" s="992"/>
      <c r="BM2" s="993"/>
      <c r="BN2" s="107"/>
      <c r="BO2" s="107"/>
      <c r="BP2" s="107"/>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107"/>
    </row>
    <row r="3" spans="2:124" s="107" customFormat="1" ht="12.75" customHeight="1" x14ac:dyDescent="0.25">
      <c r="F3" s="1034"/>
      <c r="G3" s="1034"/>
      <c r="H3" s="1034"/>
      <c r="I3" s="1034"/>
      <c r="J3" s="1034"/>
      <c r="K3" s="1034"/>
      <c r="L3" s="1034"/>
      <c r="M3" s="1034"/>
      <c r="N3" s="1034"/>
      <c r="AV3" s="102"/>
      <c r="AX3" s="261"/>
      <c r="AY3" s="262"/>
      <c r="AZ3" s="262"/>
      <c r="BA3" s="262"/>
      <c r="BB3" s="262"/>
      <c r="BC3" s="262"/>
      <c r="BD3" s="262"/>
      <c r="BE3" s="262"/>
      <c r="BF3" s="262"/>
      <c r="BG3" s="262"/>
      <c r="BH3" s="262"/>
      <c r="BI3" s="262"/>
      <c r="BJ3" s="262"/>
      <c r="BK3" s="262"/>
      <c r="BL3" s="262"/>
      <c r="BM3" s="262"/>
      <c r="BN3" s="102"/>
      <c r="BP3" s="214"/>
      <c r="BS3" s="264"/>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row>
    <row r="4" spans="2:124" s="107" customFormat="1" ht="30" customHeight="1" x14ac:dyDescent="0.25">
      <c r="F4" s="231"/>
      <c r="G4" s="231"/>
      <c r="H4" s="231"/>
      <c r="I4" s="231"/>
      <c r="J4" s="231"/>
      <c r="K4" s="231"/>
      <c r="L4" s="231"/>
      <c r="M4" s="231"/>
      <c r="N4" s="231"/>
      <c r="AV4" s="200" t="s">
        <v>260</v>
      </c>
      <c r="AW4" s="102"/>
      <c r="AX4" s="1029" t="s">
        <v>261</v>
      </c>
      <c r="AY4" s="1018"/>
      <c r="AZ4" s="1029" t="s">
        <v>262</v>
      </c>
      <c r="BA4" s="1018"/>
      <c r="BB4" s="1029" t="s">
        <v>268</v>
      </c>
      <c r="BC4" s="1018"/>
      <c r="BD4" s="1029" t="s">
        <v>263</v>
      </c>
      <c r="BE4" s="1018"/>
      <c r="BF4" s="102"/>
      <c r="BG4" s="1029" t="s">
        <v>264</v>
      </c>
      <c r="BH4" s="1018"/>
      <c r="BI4" s="1029" t="s">
        <v>2974</v>
      </c>
      <c r="BJ4" s="1018"/>
      <c r="BK4" s="102"/>
      <c r="BL4" s="1029" t="s">
        <v>2973</v>
      </c>
      <c r="BM4" s="1037"/>
      <c r="BN4" s="102"/>
      <c r="BP4" s="214"/>
      <c r="BS4" s="266"/>
      <c r="BU4" s="266"/>
      <c r="BW4" s="266"/>
      <c r="BY4" s="266"/>
      <c r="CA4" s="266"/>
      <c r="CD4" s="266"/>
      <c r="CE4" s="116"/>
      <c r="CF4" s="266"/>
      <c r="CG4" s="116"/>
      <c r="CM4" s="266"/>
      <c r="CO4" s="266"/>
      <c r="CR4" s="267"/>
    </row>
    <row r="5" spans="2:124" s="107" customFormat="1" ht="30" customHeight="1" x14ac:dyDescent="0.25">
      <c r="F5" s="278"/>
      <c r="G5" s="278"/>
      <c r="H5" s="278"/>
      <c r="I5" s="278"/>
      <c r="J5" s="278"/>
      <c r="K5" s="278"/>
      <c r="L5" s="278"/>
      <c r="M5" s="278"/>
      <c r="N5" s="278"/>
      <c r="AV5" s="200" t="s">
        <v>227</v>
      </c>
      <c r="AW5" s="102"/>
      <c r="AX5" s="1029" t="s">
        <v>2685</v>
      </c>
      <c r="AY5" s="1030"/>
      <c r="AZ5" s="1029" t="s">
        <v>2685</v>
      </c>
      <c r="BA5" s="1030"/>
      <c r="BB5" s="1029" t="s">
        <v>2685</v>
      </c>
      <c r="BC5" s="1030"/>
      <c r="BD5" s="1029" t="s">
        <v>2685</v>
      </c>
      <c r="BE5" s="1030"/>
      <c r="BF5" s="102"/>
      <c r="BG5" s="1029" t="s">
        <v>2685</v>
      </c>
      <c r="BH5" s="1030"/>
      <c r="BI5" s="1029" t="s">
        <v>2685</v>
      </c>
      <c r="BJ5" s="1030"/>
      <c r="BK5" s="102"/>
      <c r="BL5" s="108"/>
      <c r="BM5" s="109"/>
      <c r="BN5" s="102"/>
      <c r="BP5" s="214"/>
      <c r="BS5" s="266"/>
      <c r="BT5" s="266"/>
      <c r="BU5" s="266"/>
      <c r="BV5" s="266"/>
      <c r="BW5" s="266"/>
      <c r="BX5" s="266"/>
      <c r="BY5" s="266"/>
      <c r="BZ5" s="266"/>
      <c r="CA5" s="266"/>
      <c r="CB5" s="266"/>
      <c r="CD5" s="266"/>
      <c r="CE5" s="266"/>
      <c r="CF5" s="266"/>
      <c r="CG5" s="266"/>
      <c r="CM5" s="266"/>
      <c r="CN5" s="266"/>
      <c r="CO5" s="266"/>
      <c r="CP5" s="266"/>
      <c r="CR5" s="267"/>
      <c r="CS5" s="57"/>
    </row>
    <row r="6" spans="2:124" s="107" customFormat="1" ht="30" customHeight="1" x14ac:dyDescent="0.25">
      <c r="F6" s="1034"/>
      <c r="G6" s="1034"/>
      <c r="H6" s="1034"/>
      <c r="I6" s="1034"/>
      <c r="J6" s="1034"/>
      <c r="K6" s="1034"/>
      <c r="L6" s="1034"/>
      <c r="M6" s="1034"/>
      <c r="N6" s="1034"/>
      <c r="O6" s="1034"/>
      <c r="AV6" s="200" t="s">
        <v>227</v>
      </c>
      <c r="AW6" s="102"/>
      <c r="AX6" s="1025" t="s">
        <v>2686</v>
      </c>
      <c r="AY6" s="1026"/>
      <c r="AZ6" s="1025" t="s">
        <v>2686</v>
      </c>
      <c r="BA6" s="1026"/>
      <c r="BB6" s="1025" t="s">
        <v>2686</v>
      </c>
      <c r="BC6" s="1026"/>
      <c r="BD6" s="1025" t="s">
        <v>2686</v>
      </c>
      <c r="BE6" s="1026"/>
      <c r="BF6" s="102"/>
      <c r="BG6" s="1025" t="s">
        <v>2686</v>
      </c>
      <c r="BH6" s="1026"/>
      <c r="BI6" s="1025" t="s">
        <v>2686</v>
      </c>
      <c r="BJ6" s="1026"/>
      <c r="BK6" s="102"/>
      <c r="BL6" s="1033" t="s">
        <v>2977</v>
      </c>
      <c r="BM6" s="1018"/>
      <c r="BN6" s="102"/>
      <c r="BP6" s="214"/>
      <c r="BS6" s="268"/>
      <c r="BT6" s="268"/>
      <c r="BU6" s="268"/>
      <c r="BV6" s="268"/>
      <c r="BW6" s="268"/>
      <c r="BX6" s="268"/>
      <c r="BY6" s="268"/>
      <c r="BZ6" s="268"/>
      <c r="CA6" s="268"/>
      <c r="CB6" s="268"/>
      <c r="CD6" s="268"/>
      <c r="CE6" s="268"/>
      <c r="CF6" s="268"/>
      <c r="CG6" s="268"/>
      <c r="CM6" s="268"/>
      <c r="CN6" s="268"/>
      <c r="CO6" s="268"/>
      <c r="CP6" s="268"/>
      <c r="CR6" s="267"/>
    </row>
    <row r="7" spans="2:124" s="107" customFormat="1" ht="30" customHeight="1" x14ac:dyDescent="0.25">
      <c r="AV7" s="200" t="s">
        <v>224</v>
      </c>
      <c r="AW7" s="102"/>
      <c r="AX7" s="1017" t="s">
        <v>2680</v>
      </c>
      <c r="AY7" s="1018"/>
      <c r="AZ7" s="1017" t="s">
        <v>2680</v>
      </c>
      <c r="BA7" s="1018"/>
      <c r="BB7" s="1017" t="s">
        <v>2681</v>
      </c>
      <c r="BC7" s="1018"/>
      <c r="BD7" s="1017" t="s">
        <v>2682</v>
      </c>
      <c r="BE7" s="1018"/>
      <c r="BF7" s="102"/>
      <c r="BG7" s="1017" t="s">
        <v>2681</v>
      </c>
      <c r="BH7" s="1018"/>
      <c r="BI7" s="1017" t="s">
        <v>2683</v>
      </c>
      <c r="BJ7" s="1018"/>
      <c r="BK7" s="102"/>
      <c r="BL7" s="1017" t="s">
        <v>2681</v>
      </c>
      <c r="BM7" s="1018"/>
      <c r="BN7" s="102"/>
      <c r="BP7" s="214"/>
    </row>
    <row r="8" spans="2:124" s="107" customFormat="1" ht="30" customHeight="1" x14ac:dyDescent="0.25">
      <c r="AV8" s="200" t="s">
        <v>225</v>
      </c>
      <c r="AW8" s="102"/>
      <c r="AX8" s="1017">
        <v>0.9</v>
      </c>
      <c r="AY8" s="1018"/>
      <c r="AZ8" s="1017">
        <v>1.1000000000000001</v>
      </c>
      <c r="BA8" s="1018"/>
      <c r="BB8" s="1017">
        <v>1.1000000000000001</v>
      </c>
      <c r="BC8" s="1018"/>
      <c r="BD8" s="1017">
        <v>1.3</v>
      </c>
      <c r="BE8" s="1018"/>
      <c r="BF8" s="102"/>
      <c r="BG8" s="1017">
        <v>1.1000000000000001</v>
      </c>
      <c r="BH8" s="1018"/>
      <c r="BI8" s="1017">
        <v>0.9</v>
      </c>
      <c r="BJ8" s="1018"/>
      <c r="BK8" s="102"/>
      <c r="BL8" s="1027" t="s">
        <v>232</v>
      </c>
      <c r="BM8" s="1028"/>
      <c r="BN8" s="102"/>
      <c r="BP8" s="214"/>
      <c r="CD8" s="269"/>
      <c r="CE8" s="269"/>
      <c r="CR8" s="269"/>
      <c r="CS8" s="269"/>
    </row>
    <row r="9" spans="2:124" s="107" customFormat="1" ht="20.100000000000001" customHeight="1" x14ac:dyDescent="0.25">
      <c r="AV9" s="200" t="s">
        <v>226</v>
      </c>
      <c r="AW9" s="102"/>
      <c r="AX9" s="1017" t="s">
        <v>222</v>
      </c>
      <c r="AY9" s="1018"/>
      <c r="AZ9" s="1017" t="s">
        <v>222</v>
      </c>
      <c r="BA9" s="1018"/>
      <c r="BB9" s="1017" t="s">
        <v>222</v>
      </c>
      <c r="BC9" s="1018"/>
      <c r="BD9" s="1017" t="s">
        <v>222</v>
      </c>
      <c r="BE9" s="1018"/>
      <c r="BF9" s="102"/>
      <c r="BG9" s="1017" t="s">
        <v>222</v>
      </c>
      <c r="BH9" s="1018"/>
      <c r="BI9" s="1017" t="s">
        <v>223</v>
      </c>
      <c r="BJ9" s="1018"/>
      <c r="BK9" s="102"/>
      <c r="BL9" s="1017" t="s">
        <v>222</v>
      </c>
      <c r="BM9" s="1018"/>
      <c r="BN9" s="102"/>
      <c r="BP9" s="214"/>
    </row>
    <row r="10" spans="2:124" s="107" customFormat="1" ht="20.100000000000001" customHeight="1" x14ac:dyDescent="0.25">
      <c r="AV10" s="200" t="s">
        <v>257</v>
      </c>
      <c r="AW10" s="102"/>
      <c r="AX10" s="986" t="s">
        <v>239</v>
      </c>
      <c r="AY10" s="987"/>
      <c r="AZ10" s="986" t="s">
        <v>239</v>
      </c>
      <c r="BA10" s="987"/>
      <c r="BB10" s="1017" t="s">
        <v>240</v>
      </c>
      <c r="BC10" s="1018"/>
      <c r="BD10" s="1017" t="s">
        <v>240</v>
      </c>
      <c r="BE10" s="1018"/>
      <c r="BF10" s="102"/>
      <c r="BG10" s="986" t="s">
        <v>239</v>
      </c>
      <c r="BH10" s="987"/>
      <c r="BI10" s="986" t="s">
        <v>239</v>
      </c>
      <c r="BJ10" s="987"/>
      <c r="BK10" s="102"/>
      <c r="BL10" s="1017" t="s">
        <v>240</v>
      </c>
      <c r="BM10" s="1018"/>
      <c r="BN10" s="102"/>
      <c r="BP10" s="214"/>
    </row>
    <row r="11" spans="2:124" s="107" customFormat="1" ht="20.100000000000001" customHeight="1" x14ac:dyDescent="0.25">
      <c r="AV11" s="200" t="s">
        <v>237</v>
      </c>
      <c r="AW11" s="102"/>
      <c r="AX11" s="986" t="s">
        <v>239</v>
      </c>
      <c r="AY11" s="987"/>
      <c r="AZ11" s="986" t="s">
        <v>239</v>
      </c>
      <c r="BA11" s="987"/>
      <c r="BB11" s="986" t="s">
        <v>239</v>
      </c>
      <c r="BC11" s="987"/>
      <c r="BD11" s="1023" t="s">
        <v>239</v>
      </c>
      <c r="BE11" s="1024"/>
      <c r="BF11" s="102"/>
      <c r="BG11" s="1023" t="s">
        <v>239</v>
      </c>
      <c r="BH11" s="1024"/>
      <c r="BI11" s="986" t="s">
        <v>239</v>
      </c>
      <c r="BJ11" s="987"/>
      <c r="BK11" s="102"/>
      <c r="BL11" s="1017" t="s">
        <v>240</v>
      </c>
      <c r="BM11" s="1018"/>
      <c r="BN11" s="102"/>
      <c r="BP11" s="214"/>
    </row>
    <row r="12" spans="2:124" s="107" customFormat="1" ht="20.100000000000001" customHeight="1" x14ac:dyDescent="0.25">
      <c r="AV12" s="200" t="s">
        <v>2780</v>
      </c>
      <c r="AW12" s="102"/>
      <c r="AX12" s="986" t="s">
        <v>239</v>
      </c>
      <c r="AY12" s="987"/>
      <c r="AZ12" s="986" t="s">
        <v>239</v>
      </c>
      <c r="BA12" s="987"/>
      <c r="BB12" s="986" t="s">
        <v>239</v>
      </c>
      <c r="BC12" s="987"/>
      <c r="BD12" s="986" t="s">
        <v>239</v>
      </c>
      <c r="BE12" s="987"/>
      <c r="BF12" s="102"/>
      <c r="BG12" s="986" t="s">
        <v>239</v>
      </c>
      <c r="BH12" s="987"/>
      <c r="BI12" s="986" t="s">
        <v>239</v>
      </c>
      <c r="BJ12" s="987"/>
      <c r="BK12" s="102"/>
      <c r="BL12" s="986" t="s">
        <v>239</v>
      </c>
      <c r="BM12" s="987"/>
      <c r="BN12" s="102"/>
      <c r="BP12" s="214"/>
    </row>
    <row r="13" spans="2:124" s="107" customFormat="1" ht="20.100000000000001" customHeight="1" x14ac:dyDescent="0.25">
      <c r="AV13" s="201" t="s">
        <v>2779</v>
      </c>
      <c r="AW13" s="102"/>
      <c r="AX13" s="986" t="s">
        <v>239</v>
      </c>
      <c r="AY13" s="987"/>
      <c r="AZ13" s="986" t="s">
        <v>239</v>
      </c>
      <c r="BA13" s="987"/>
      <c r="BB13" s="986" t="s">
        <v>239</v>
      </c>
      <c r="BC13" s="987"/>
      <c r="BD13" s="986" t="s">
        <v>239</v>
      </c>
      <c r="BE13" s="987"/>
      <c r="BF13" s="102"/>
      <c r="BG13" s="986" t="s">
        <v>239</v>
      </c>
      <c r="BH13" s="987"/>
      <c r="BI13" s="986" t="s">
        <v>239</v>
      </c>
      <c r="BJ13" s="987"/>
      <c r="BK13" s="102"/>
      <c r="BL13" s="986" t="s">
        <v>239</v>
      </c>
      <c r="BM13" s="987"/>
      <c r="BN13" s="102"/>
      <c r="BP13" s="214"/>
      <c r="BQ13" s="270"/>
    </row>
    <row r="14" spans="2:124" s="107" customFormat="1" ht="19.5" customHeight="1" x14ac:dyDescent="0.25">
      <c r="AV14" s="201" t="s">
        <v>2781</v>
      </c>
      <c r="AW14" s="102"/>
      <c r="AX14" s="986" t="s">
        <v>239</v>
      </c>
      <c r="AY14" s="987"/>
      <c r="AZ14" s="986" t="s">
        <v>239</v>
      </c>
      <c r="BA14" s="987"/>
      <c r="BB14" s="986" t="s">
        <v>239</v>
      </c>
      <c r="BC14" s="987"/>
      <c r="BD14" s="986" t="s">
        <v>239</v>
      </c>
      <c r="BE14" s="987"/>
      <c r="BF14" s="102"/>
      <c r="BG14" s="986" t="s">
        <v>239</v>
      </c>
      <c r="BH14" s="987"/>
      <c r="BI14" s="986" t="s">
        <v>239</v>
      </c>
      <c r="BJ14" s="987"/>
      <c r="BK14" s="102"/>
      <c r="BL14" s="986" t="s">
        <v>239</v>
      </c>
      <c r="BM14" s="987"/>
      <c r="BN14" s="102"/>
      <c r="BP14" s="214"/>
      <c r="BQ14" s="270"/>
    </row>
    <row r="15" spans="2:124" s="107" customFormat="1" ht="20.100000000000001" customHeight="1" x14ac:dyDescent="0.25">
      <c r="AV15" s="200" t="s">
        <v>251</v>
      </c>
      <c r="AW15" s="102"/>
      <c r="AX15" s="1017" t="s">
        <v>240</v>
      </c>
      <c r="AY15" s="1018"/>
      <c r="AZ15" s="1017" t="s">
        <v>240</v>
      </c>
      <c r="BA15" s="1018"/>
      <c r="BB15" s="1022">
        <v>0.2</v>
      </c>
      <c r="BC15" s="1018"/>
      <c r="BD15" s="1017" t="s">
        <v>240</v>
      </c>
      <c r="BE15" s="1018"/>
      <c r="BF15" s="102"/>
      <c r="BG15" s="1017" t="s">
        <v>240</v>
      </c>
      <c r="BH15" s="1018"/>
      <c r="BI15" s="1017" t="s">
        <v>240</v>
      </c>
      <c r="BJ15" s="1018"/>
      <c r="BK15" s="102"/>
      <c r="BL15" s="1017" t="s">
        <v>240</v>
      </c>
      <c r="BM15" s="1018"/>
      <c r="BN15" s="102"/>
      <c r="BP15" s="214"/>
      <c r="BS15" s="271"/>
      <c r="BY15" s="271"/>
      <c r="CD15" s="271"/>
      <c r="CF15" s="271"/>
    </row>
    <row r="16" spans="2:124" s="107" customFormat="1" ht="12" customHeight="1" x14ac:dyDescent="0.25">
      <c r="AV16" s="102"/>
      <c r="AX16" s="102"/>
      <c r="AY16" s="102"/>
      <c r="AZ16" s="102"/>
      <c r="BA16" s="102"/>
      <c r="BB16" s="102"/>
      <c r="BC16" s="102"/>
      <c r="BD16" s="102"/>
      <c r="BE16" s="102"/>
      <c r="BF16" s="102"/>
      <c r="BG16" s="102"/>
      <c r="BH16" s="102"/>
      <c r="BI16" s="102"/>
      <c r="BJ16" s="102"/>
      <c r="BK16" s="102"/>
      <c r="BL16" s="102"/>
      <c r="BM16" s="102"/>
      <c r="BN16" s="102"/>
      <c r="BP16" s="222"/>
      <c r="BS16" s="204"/>
      <c r="BT16" s="204"/>
      <c r="BU16" s="204"/>
      <c r="BV16" s="204"/>
      <c r="BW16" s="204"/>
      <c r="BX16" s="204"/>
      <c r="BY16" s="204"/>
      <c r="BZ16" s="204"/>
      <c r="CA16" s="204"/>
      <c r="CB16" s="204"/>
      <c r="CF16" s="204"/>
      <c r="CG16" s="204"/>
      <c r="CH16" s="204"/>
      <c r="CI16" s="204"/>
      <c r="CJ16" s="204"/>
      <c r="CK16" s="204"/>
      <c r="CL16" s="204"/>
      <c r="CM16" s="204"/>
      <c r="CN16" s="204"/>
      <c r="CO16" s="204"/>
      <c r="CP16" s="204"/>
      <c r="CQ16" s="204"/>
      <c r="CR16" s="204"/>
      <c r="CS16" s="204"/>
      <c r="CT16" s="205"/>
    </row>
    <row r="17" spans="2:179" s="107" customFormat="1" ht="57.75" customHeight="1" x14ac:dyDescent="0.25">
      <c r="F17" s="286"/>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973" t="s">
        <v>2679</v>
      </c>
      <c r="AW17" s="973"/>
      <c r="AX17" s="973"/>
      <c r="AY17" s="973"/>
      <c r="AZ17" s="973"/>
      <c r="BA17" s="973"/>
      <c r="BB17" s="973"/>
      <c r="BC17" s="973"/>
      <c r="BD17" s="973"/>
      <c r="BE17" s="973"/>
      <c r="BF17" s="973"/>
      <c r="BG17" s="973"/>
      <c r="BH17" s="973"/>
      <c r="BI17" s="973"/>
      <c r="BJ17" s="973"/>
      <c r="BK17" s="973"/>
      <c r="BL17" s="973"/>
      <c r="BM17" s="974"/>
      <c r="BN17" s="102"/>
      <c r="BP17" s="222"/>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05"/>
    </row>
    <row r="18" spans="2:179" s="107" customFormat="1" ht="5.25" customHeight="1" x14ac:dyDescent="0.25">
      <c r="AV18" s="102"/>
      <c r="AX18" s="112"/>
      <c r="AY18" s="112"/>
      <c r="AZ18" s="112"/>
      <c r="BA18" s="112"/>
      <c r="BB18" s="112"/>
      <c r="BC18" s="112"/>
      <c r="BD18" s="112"/>
      <c r="BE18" s="112"/>
      <c r="BF18" s="113"/>
      <c r="BG18" s="113"/>
      <c r="BH18" s="113"/>
      <c r="BI18" s="113"/>
      <c r="BJ18" s="113"/>
      <c r="BK18" s="102"/>
      <c r="BL18" s="114"/>
      <c r="BM18" s="114"/>
      <c r="BN18" s="114"/>
      <c r="BO18" s="114"/>
      <c r="BP18" s="210"/>
      <c r="BS18" s="206"/>
      <c r="BT18" s="206"/>
      <c r="BU18" s="206"/>
      <c r="BV18" s="206"/>
      <c r="BW18" s="206"/>
      <c r="BX18" s="206"/>
      <c r="BY18" s="206"/>
      <c r="BZ18" s="206"/>
      <c r="CA18" s="206"/>
      <c r="CB18" s="206"/>
      <c r="CC18" s="207"/>
      <c r="CD18" s="208"/>
      <c r="CE18" s="208"/>
      <c r="CF18" s="206"/>
      <c r="CG18" s="206"/>
      <c r="CH18" s="206"/>
      <c r="CI18" s="206"/>
      <c r="CJ18" s="206"/>
      <c r="CK18" s="206"/>
      <c r="CL18" s="206"/>
      <c r="CM18" s="206"/>
      <c r="CN18" s="206"/>
      <c r="CO18" s="206"/>
      <c r="CP18" s="206"/>
      <c r="CQ18" s="209"/>
      <c r="CR18" s="210"/>
      <c r="CS18" s="210"/>
      <c r="CT18" s="205"/>
    </row>
    <row r="19" spans="2:179" s="107" customFormat="1" ht="54.75" customHeight="1" x14ac:dyDescent="0.25">
      <c r="F19" s="1009"/>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c r="AS19" s="1010"/>
      <c r="AT19" s="1011"/>
      <c r="AU19" s="215"/>
      <c r="AV19" s="203"/>
      <c r="AX19" s="1005" t="s">
        <v>256</v>
      </c>
      <c r="AY19" s="1012"/>
      <c r="AZ19" s="1012"/>
      <c r="BA19" s="1012"/>
      <c r="BB19" s="1012"/>
      <c r="BC19" s="1012"/>
      <c r="BD19" s="1012"/>
      <c r="BE19" s="1008"/>
      <c r="BF19" s="895"/>
      <c r="BG19" s="1005" t="s">
        <v>2678</v>
      </c>
      <c r="BH19" s="1008"/>
      <c r="BI19" s="1005" t="s">
        <v>2677</v>
      </c>
      <c r="BJ19" s="1008"/>
      <c r="BK19" s="102"/>
      <c r="BL19" s="1005" t="s">
        <v>231</v>
      </c>
      <c r="BM19" s="1008"/>
      <c r="BN19" s="102"/>
      <c r="BO19" s="486"/>
      <c r="BP19" s="222"/>
      <c r="BS19" s="272"/>
      <c r="BT19" s="265"/>
      <c r="BU19" s="265"/>
      <c r="BV19" s="265"/>
      <c r="BW19" s="265"/>
      <c r="BX19" s="265"/>
      <c r="BY19" s="265"/>
      <c r="BZ19" s="265"/>
      <c r="CA19" s="265"/>
      <c r="CB19" s="265"/>
      <c r="CC19" s="265"/>
      <c r="CD19" s="272"/>
      <c r="CE19" s="265"/>
      <c r="CF19" s="265"/>
      <c r="CG19" s="265"/>
      <c r="CH19" s="265"/>
      <c r="CI19" s="265"/>
      <c r="CJ19" s="265"/>
      <c r="CK19" s="265"/>
      <c r="CL19" s="265"/>
      <c r="CM19" s="272"/>
      <c r="CN19" s="272"/>
      <c r="CO19" s="272"/>
      <c r="CP19" s="272"/>
      <c r="CR19" s="272"/>
      <c r="CS19" s="272"/>
      <c r="CT19" s="205"/>
    </row>
    <row r="20" spans="2:179" s="107" customFormat="1" ht="28.5" customHeight="1" x14ac:dyDescent="0.2">
      <c r="F20" s="962" t="s">
        <v>2698</v>
      </c>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4"/>
      <c r="AU20" s="67"/>
      <c r="AV20" s="1014" t="s">
        <v>228</v>
      </c>
      <c r="AX20" s="1003" t="s">
        <v>218</v>
      </c>
      <c r="AY20" s="1013"/>
      <c r="AZ20" s="1003" t="s">
        <v>219</v>
      </c>
      <c r="BA20" s="1004"/>
      <c r="BB20" s="1003" t="s">
        <v>219</v>
      </c>
      <c r="BC20" s="1004"/>
      <c r="BD20" s="1003" t="s">
        <v>220</v>
      </c>
      <c r="BE20" s="1013"/>
      <c r="BF20" s="896"/>
      <c r="BG20" s="948" t="s">
        <v>252</v>
      </c>
      <c r="BH20" s="949"/>
      <c r="BI20" s="948" t="s">
        <v>2975</v>
      </c>
      <c r="BJ20" s="949"/>
      <c r="BK20" s="102"/>
      <c r="BL20" s="948" t="s">
        <v>2973</v>
      </c>
      <c r="BM20" s="949"/>
      <c r="BN20" s="102"/>
      <c r="BP20" s="222"/>
      <c r="BQ20" s="290"/>
      <c r="BS20" s="273"/>
      <c r="BT20" s="273"/>
      <c r="BU20" s="273"/>
      <c r="BV20" s="273"/>
      <c r="BW20" s="273"/>
      <c r="BX20" s="273"/>
      <c r="BY20" s="273"/>
      <c r="BZ20" s="273"/>
      <c r="CA20" s="273"/>
      <c r="CB20" s="273"/>
      <c r="CC20" s="274"/>
      <c r="CD20" s="273"/>
      <c r="CE20" s="273"/>
      <c r="CF20" s="273"/>
      <c r="CG20" s="273"/>
      <c r="CH20" s="274"/>
      <c r="CI20" s="274"/>
      <c r="CJ20" s="274"/>
      <c r="CK20" s="274"/>
      <c r="CL20" s="274"/>
      <c r="CM20" s="273"/>
      <c r="CN20" s="273"/>
      <c r="CO20" s="273"/>
      <c r="CP20" s="273"/>
      <c r="CR20" s="273"/>
      <c r="CS20" s="273"/>
      <c r="CT20" s="205"/>
    </row>
    <row r="21" spans="2:179" s="116" customFormat="1" ht="15" customHeight="1" x14ac:dyDescent="0.2">
      <c r="F21" s="1058"/>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059"/>
      <c r="AS21" s="1059"/>
      <c r="AT21" s="1060"/>
      <c r="AU21" s="67"/>
      <c r="AV21" s="1015"/>
      <c r="AW21" s="107"/>
      <c r="AX21" s="160"/>
      <c r="AY21" s="162"/>
      <c r="AZ21" s="160"/>
      <c r="BA21" s="161"/>
      <c r="BB21" s="954" t="s">
        <v>217</v>
      </c>
      <c r="BC21" s="1002"/>
      <c r="BD21" s="160"/>
      <c r="BE21" s="162"/>
      <c r="BF21" s="156"/>
      <c r="BG21" s="1054" t="s">
        <v>236</v>
      </c>
      <c r="BH21" s="1055"/>
      <c r="BI21" s="163"/>
      <c r="BJ21" s="164"/>
      <c r="BK21" s="102"/>
      <c r="BL21" s="163"/>
      <c r="BM21" s="164"/>
      <c r="BN21" s="102"/>
      <c r="BO21" s="107"/>
      <c r="BP21" s="222"/>
      <c r="BQ21" s="290"/>
      <c r="BR21" s="107"/>
      <c r="BS21" s="275"/>
      <c r="BT21" s="273"/>
      <c r="BU21" s="275"/>
      <c r="BV21" s="273"/>
      <c r="BW21" s="275"/>
      <c r="BX21" s="273"/>
      <c r="BY21" s="273"/>
      <c r="BZ21" s="273"/>
      <c r="CA21" s="275"/>
      <c r="CB21" s="273"/>
      <c r="CC21" s="274"/>
      <c r="CD21" s="273"/>
      <c r="CE21" s="273"/>
      <c r="CF21" s="273"/>
      <c r="CG21" s="273"/>
      <c r="CH21" s="274"/>
      <c r="CI21" s="274"/>
      <c r="CJ21" s="274"/>
      <c r="CK21" s="274"/>
      <c r="CL21" s="274"/>
      <c r="CM21" s="276"/>
      <c r="CN21" s="276"/>
      <c r="CO21" s="277"/>
      <c r="CP21" s="221"/>
      <c r="CQ21" s="107"/>
      <c r="CR21" s="277"/>
      <c r="CS21" s="221"/>
      <c r="CT21" s="205"/>
    </row>
    <row r="22" spans="2:179" s="30" customFormat="1" ht="12.75" customHeight="1" x14ac:dyDescent="0.2">
      <c r="B22" s="30" t="s">
        <v>213</v>
      </c>
      <c r="F22" s="279" t="s">
        <v>206</v>
      </c>
      <c r="G22" s="280"/>
      <c r="H22" s="279" t="s">
        <v>211</v>
      </c>
      <c r="I22" s="280"/>
      <c r="J22" s="279" t="s">
        <v>216</v>
      </c>
      <c r="K22" s="280"/>
      <c r="L22" s="279" t="s">
        <v>205</v>
      </c>
      <c r="M22" s="280"/>
      <c r="N22" s="279" t="s">
        <v>214</v>
      </c>
      <c r="O22" s="280"/>
      <c r="P22" s="279" t="s">
        <v>209</v>
      </c>
      <c r="Q22" s="280"/>
      <c r="R22" s="279" t="s">
        <v>215</v>
      </c>
      <c r="S22" s="280"/>
      <c r="T22" s="279" t="s">
        <v>212</v>
      </c>
      <c r="U22" s="281"/>
      <c r="V22" s="966"/>
      <c r="W22" s="967"/>
      <c r="X22" s="966" t="s">
        <v>2674</v>
      </c>
      <c r="Y22" s="967"/>
      <c r="Z22" s="110"/>
      <c r="AA22" s="279" t="s">
        <v>206</v>
      </c>
      <c r="AB22" s="280"/>
      <c r="AC22" s="279" t="s">
        <v>211</v>
      </c>
      <c r="AD22" s="280"/>
      <c r="AE22" s="279" t="s">
        <v>216</v>
      </c>
      <c r="AF22" s="280"/>
      <c r="AG22" s="279" t="s">
        <v>205</v>
      </c>
      <c r="AH22" s="280"/>
      <c r="AI22" s="279" t="s">
        <v>214</v>
      </c>
      <c r="AJ22" s="280"/>
      <c r="AK22" s="279" t="s">
        <v>209</v>
      </c>
      <c r="AL22" s="280"/>
      <c r="AM22" s="279" t="s">
        <v>215</v>
      </c>
      <c r="AN22" s="280"/>
      <c r="AO22" s="279" t="s">
        <v>212</v>
      </c>
      <c r="AP22" s="280"/>
      <c r="AQ22" s="966" t="s">
        <v>2674</v>
      </c>
      <c r="AR22" s="967"/>
      <c r="AS22" s="966" t="s">
        <v>2675</v>
      </c>
      <c r="AT22" s="967"/>
      <c r="AV22" s="1015"/>
      <c r="AX22" s="762" t="s">
        <v>221</v>
      </c>
      <c r="AY22" s="780" t="s">
        <v>23</v>
      </c>
      <c r="AZ22" s="762" t="s">
        <v>221</v>
      </c>
      <c r="BA22" s="780" t="s">
        <v>23</v>
      </c>
      <c r="BB22" s="762" t="s">
        <v>221</v>
      </c>
      <c r="BC22" s="780" t="s">
        <v>23</v>
      </c>
      <c r="BD22" s="762" t="s">
        <v>221</v>
      </c>
      <c r="BE22" s="780" t="s">
        <v>23</v>
      </c>
      <c r="BF22" s="896"/>
      <c r="BG22" s="762" t="s">
        <v>221</v>
      </c>
      <c r="BH22" s="780" t="s">
        <v>23</v>
      </c>
      <c r="BI22" s="762" t="s">
        <v>221</v>
      </c>
      <c r="BJ22" s="780" t="s">
        <v>23</v>
      </c>
      <c r="BK22" s="102"/>
      <c r="BL22" s="762" t="s">
        <v>221</v>
      </c>
      <c r="BM22" s="780" t="s">
        <v>23</v>
      </c>
      <c r="BN22" s="102"/>
      <c r="BO22" s="156"/>
      <c r="BQ22" s="291"/>
      <c r="BR22" s="291"/>
      <c r="BS22" s="292"/>
      <c r="BT22" s="291"/>
      <c r="BU22" s="292"/>
      <c r="BV22" s="291"/>
      <c r="BW22" s="292"/>
      <c r="BX22" s="291"/>
      <c r="BY22" s="292"/>
      <c r="BZ22" s="291"/>
      <c r="CA22" s="292"/>
      <c r="CB22" s="291"/>
      <c r="CC22" s="292"/>
      <c r="CD22" s="291"/>
      <c r="CE22" s="292"/>
      <c r="CF22" s="291"/>
      <c r="CG22" s="292"/>
      <c r="CH22" s="292"/>
      <c r="CI22" s="292"/>
      <c r="CJ22" s="292"/>
      <c r="CK22" s="292"/>
      <c r="CL22" s="292"/>
      <c r="CM22" s="291"/>
      <c r="CN22" s="291"/>
      <c r="CO22" s="291"/>
      <c r="CP22" s="292"/>
      <c r="CQ22" s="291"/>
      <c r="CR22" s="292"/>
      <c r="CS22" s="291"/>
      <c r="CT22" s="292"/>
      <c r="CU22" s="293"/>
      <c r="CV22" s="294"/>
      <c r="CW22" s="293"/>
      <c r="CX22" s="294"/>
      <c r="CY22" s="293"/>
      <c r="CZ22" s="294"/>
      <c r="DA22" s="293"/>
      <c r="DB22" s="294"/>
      <c r="DC22" s="293"/>
      <c r="DD22" s="294"/>
      <c r="DE22" s="293"/>
      <c r="DF22" s="293"/>
      <c r="DG22" s="295"/>
      <c r="DH22" s="295"/>
      <c r="DI22" s="296"/>
      <c r="DJ22" s="297"/>
      <c r="DK22" s="296"/>
      <c r="DL22" s="297"/>
      <c r="DM22" s="296"/>
      <c r="DN22" s="297"/>
      <c r="DO22" s="296"/>
      <c r="DP22" s="297"/>
      <c r="DQ22" s="295"/>
      <c r="DR22" s="296"/>
      <c r="DS22" s="297"/>
      <c r="DT22" s="295"/>
      <c r="DU22" s="156"/>
      <c r="DV22" s="156"/>
      <c r="DW22" s="156"/>
      <c r="DX22" s="156"/>
      <c r="DY22" s="156"/>
      <c r="DZ22" s="156"/>
      <c r="EA22" s="156"/>
      <c r="EB22" s="156"/>
      <c r="EC22" s="156"/>
      <c r="ED22" s="156"/>
      <c r="EE22" s="156"/>
      <c r="EF22" s="156"/>
      <c r="EG22" s="156"/>
      <c r="EH22" s="156"/>
      <c r="EI22" s="156"/>
      <c r="EJ22" s="156"/>
      <c r="EK22" s="156"/>
      <c r="EL22" s="156"/>
      <c r="EM22" s="156"/>
      <c r="EN22" s="156"/>
      <c r="EO22" s="156"/>
      <c r="EP22" s="156"/>
      <c r="EQ22" s="156"/>
      <c r="ER22" s="156"/>
      <c r="ES22" s="156"/>
      <c r="ET22" s="156"/>
      <c r="EU22" s="156"/>
      <c r="EV22" s="156"/>
      <c r="EW22" s="156"/>
      <c r="EX22" s="156"/>
      <c r="EY22" s="156"/>
      <c r="EZ22" s="156"/>
      <c r="FA22" s="156"/>
      <c r="FB22" s="156"/>
      <c r="FC22" s="156"/>
      <c r="FD22" s="156"/>
      <c r="FE22" s="156"/>
      <c r="FF22" s="156"/>
      <c r="FG22" s="156"/>
      <c r="FH22" s="156"/>
      <c r="FI22" s="156"/>
      <c r="FJ22" s="156"/>
      <c r="FK22" s="156"/>
      <c r="FL22" s="156"/>
      <c r="FM22" s="156"/>
      <c r="FN22" s="156"/>
      <c r="FO22" s="156"/>
      <c r="FP22" s="156"/>
      <c r="FQ22" s="156"/>
      <c r="FR22" s="156"/>
      <c r="FS22" s="156"/>
      <c r="FT22" s="156"/>
      <c r="FU22" s="156"/>
      <c r="FV22" s="298"/>
      <c r="FW22" s="156"/>
    </row>
    <row r="23" spans="2:179" s="30" customFormat="1" ht="12.75" customHeight="1" x14ac:dyDescent="0.2">
      <c r="F23" s="143"/>
      <c r="G23" s="142"/>
      <c r="H23" s="143"/>
      <c r="I23" s="141"/>
      <c r="J23" s="143"/>
      <c r="K23" s="142"/>
      <c r="L23" s="143"/>
      <c r="M23" s="142"/>
      <c r="N23" s="143"/>
      <c r="O23" s="141"/>
      <c r="P23" s="143"/>
      <c r="Q23" s="141"/>
      <c r="R23" s="282"/>
      <c r="S23" s="142"/>
      <c r="T23" s="143"/>
      <c r="U23" s="782"/>
      <c r="V23" s="700"/>
      <c r="W23" s="781"/>
      <c r="X23" s="700"/>
      <c r="Y23" s="781"/>
      <c r="Z23" s="110"/>
      <c r="AA23" s="143"/>
      <c r="AB23" s="141"/>
      <c r="AC23" s="143"/>
      <c r="AD23" s="141"/>
      <c r="AE23" s="282"/>
      <c r="AF23" s="141"/>
      <c r="AG23" s="143"/>
      <c r="AH23" s="141"/>
      <c r="AI23" s="282"/>
      <c r="AJ23" s="141"/>
      <c r="AK23" s="143"/>
      <c r="AL23" s="141"/>
      <c r="AM23" s="143"/>
      <c r="AN23" s="141"/>
      <c r="AO23" s="143"/>
      <c r="AP23" s="141"/>
      <c r="AQ23" s="700"/>
      <c r="AR23" s="781"/>
      <c r="AS23" s="789"/>
      <c r="AT23" s="781"/>
      <c r="AV23" s="1015"/>
      <c r="AX23" s="700"/>
      <c r="AY23" s="781" t="str">
        <f>Index!$L$4</f>
        <v>€</v>
      </c>
      <c r="AZ23" s="700"/>
      <c r="BA23" s="781" t="str">
        <f>Index!$L$4</f>
        <v>€</v>
      </c>
      <c r="BB23" s="700"/>
      <c r="BC23" s="781" t="str">
        <f>Index!$L$4</f>
        <v>€</v>
      </c>
      <c r="BD23" s="700"/>
      <c r="BE23" s="781" t="str">
        <f>Index!$L$4</f>
        <v>€</v>
      </c>
      <c r="BF23" s="896"/>
      <c r="BG23" s="783">
        <v>1.0900000000000001</v>
      </c>
      <c r="BH23" s="781" t="str">
        <f>Index!$L$4</f>
        <v>€</v>
      </c>
      <c r="BI23" s="783">
        <v>1.07</v>
      </c>
      <c r="BJ23" s="781" t="str">
        <f>Index!$L$4</f>
        <v>€</v>
      </c>
      <c r="BK23" s="102"/>
      <c r="BL23" s="700"/>
      <c r="BM23" s="781" t="str">
        <f>Index!$L$4</f>
        <v>€</v>
      </c>
      <c r="BN23" s="102"/>
      <c r="BO23" s="156"/>
      <c r="BQ23" s="291"/>
      <c r="BR23" s="291"/>
      <c r="BS23" s="292"/>
      <c r="BT23" s="291"/>
      <c r="BU23" s="292"/>
      <c r="BV23" s="291"/>
      <c r="BW23" s="292"/>
      <c r="BX23" s="291"/>
      <c r="BY23" s="292"/>
      <c r="BZ23" s="291"/>
      <c r="CA23" s="292"/>
      <c r="CB23" s="291"/>
      <c r="CC23" s="292"/>
      <c r="CD23" s="291"/>
      <c r="CE23" s="292"/>
      <c r="CF23" s="291"/>
      <c r="CG23" s="292"/>
      <c r="CH23" s="292"/>
      <c r="CI23" s="292"/>
      <c r="CJ23" s="292"/>
      <c r="CK23" s="292"/>
      <c r="CL23" s="292"/>
      <c r="CM23" s="291"/>
      <c r="CN23" s="291"/>
      <c r="CO23" s="291"/>
      <c r="CP23" s="292"/>
      <c r="CQ23" s="291"/>
      <c r="CR23" s="292"/>
      <c r="CS23" s="291"/>
      <c r="CT23" s="292"/>
      <c r="CU23" s="293"/>
      <c r="CV23" s="294"/>
      <c r="CW23" s="293"/>
      <c r="CX23" s="294"/>
      <c r="CY23" s="293"/>
      <c r="CZ23" s="294"/>
      <c r="DA23" s="293"/>
      <c r="DB23" s="294"/>
      <c r="DC23" s="293"/>
      <c r="DD23" s="294"/>
      <c r="DE23" s="293"/>
      <c r="DF23" s="293"/>
      <c r="DG23" s="295"/>
      <c r="DH23" s="295"/>
      <c r="DI23" s="296"/>
      <c r="DJ23" s="297"/>
      <c r="DK23" s="296"/>
      <c r="DL23" s="297"/>
      <c r="DM23" s="296"/>
      <c r="DN23" s="297"/>
      <c r="DO23" s="296"/>
      <c r="DP23" s="297"/>
      <c r="DQ23" s="295"/>
      <c r="DR23" s="296"/>
      <c r="DS23" s="297"/>
      <c r="DT23" s="295"/>
      <c r="DU23" s="156"/>
      <c r="DV23" s="156"/>
      <c r="DW23" s="156"/>
      <c r="DX23" s="156"/>
      <c r="DY23" s="156"/>
      <c r="DZ23" s="156"/>
      <c r="EA23" s="156"/>
      <c r="EB23" s="156"/>
      <c r="EC23" s="156"/>
      <c r="ED23" s="156"/>
      <c r="EE23" s="156"/>
      <c r="EF23" s="156"/>
      <c r="EG23" s="156"/>
      <c r="EH23" s="156"/>
      <c r="EI23" s="156"/>
      <c r="EJ23" s="156"/>
      <c r="EK23" s="156"/>
      <c r="EL23" s="156"/>
      <c r="EM23" s="156"/>
      <c r="EN23" s="156"/>
      <c r="EO23" s="156"/>
      <c r="EP23" s="156"/>
      <c r="EQ23" s="156"/>
      <c r="ER23" s="156"/>
      <c r="ES23" s="156"/>
      <c r="ET23" s="156"/>
      <c r="EU23" s="156"/>
      <c r="EV23" s="156"/>
      <c r="EW23" s="156"/>
      <c r="EX23" s="156"/>
      <c r="EY23" s="156"/>
      <c r="EZ23" s="156"/>
      <c r="FA23" s="156"/>
      <c r="FB23" s="156"/>
      <c r="FC23" s="156"/>
      <c r="FD23" s="156"/>
      <c r="FE23" s="156"/>
      <c r="FF23" s="156"/>
      <c r="FG23" s="156"/>
      <c r="FH23" s="156"/>
      <c r="FI23" s="156"/>
      <c r="FJ23" s="156"/>
      <c r="FK23" s="156"/>
      <c r="FL23" s="156"/>
      <c r="FM23" s="156"/>
      <c r="FN23" s="156"/>
      <c r="FO23" s="156"/>
      <c r="FP23" s="156"/>
      <c r="FQ23" s="156"/>
      <c r="FR23" s="156"/>
      <c r="FS23" s="156"/>
      <c r="FT23" s="156"/>
      <c r="FU23" s="156"/>
      <c r="FV23" s="298"/>
      <c r="FW23" s="156"/>
    </row>
    <row r="24" spans="2:179" ht="15" customHeight="1" x14ac:dyDescent="0.2">
      <c r="B24" s="299" t="s">
        <v>204</v>
      </c>
      <c r="C24" s="707">
        <f>16/10</f>
        <v>1.6</v>
      </c>
      <c r="F24" s="178">
        <v>190</v>
      </c>
      <c r="G24" s="169" t="s">
        <v>207</v>
      </c>
      <c r="H24" s="178">
        <f t="shared" ref="H24:H33" si="0">ROUND(F24/$C24,0)</f>
        <v>119</v>
      </c>
      <c r="I24" s="179" t="s">
        <v>207</v>
      </c>
      <c r="J24" s="180" t="str">
        <f t="shared" ref="J24:J33" si="1">H24&amp;" x "&amp;F24</f>
        <v>119 x 190</v>
      </c>
      <c r="K24" s="169" t="s">
        <v>207</v>
      </c>
      <c r="L24" s="178">
        <f t="shared" ref="L24:L33" si="2">F24+(2*P24)</f>
        <v>200</v>
      </c>
      <c r="M24" s="169" t="s">
        <v>207</v>
      </c>
      <c r="N24" s="178">
        <f t="shared" ref="N24:N33" si="3">H24+P24+R24</f>
        <v>154</v>
      </c>
      <c r="O24" s="179" t="s">
        <v>207</v>
      </c>
      <c r="P24" s="178">
        <v>5</v>
      </c>
      <c r="Q24" s="179" t="s">
        <v>207</v>
      </c>
      <c r="R24" s="169">
        <v>30</v>
      </c>
      <c r="S24" s="169" t="s">
        <v>207</v>
      </c>
      <c r="T24" s="178">
        <f t="shared" ref="T24:T33" si="4">ROUND(SQRT((F24^2)+(H24^2)),0)</f>
        <v>224</v>
      </c>
      <c r="U24" s="179" t="s">
        <v>207</v>
      </c>
      <c r="V24" s="178"/>
      <c r="W24" s="179"/>
      <c r="X24" s="178">
        <f>(F24*10)+431</f>
        <v>2331</v>
      </c>
      <c r="Y24" s="179" t="s">
        <v>2676</v>
      </c>
      <c r="Z24" s="110"/>
      <c r="AA24" s="178">
        <f t="shared" ref="AA24:AA33" si="5">ROUND(F24/$B$2,1)</f>
        <v>74.8</v>
      </c>
      <c r="AB24" s="179" t="s">
        <v>208</v>
      </c>
      <c r="AC24" s="178">
        <f t="shared" ref="AC24:AC33" si="6">ROUND(H24/$B$2,1)</f>
        <v>46.9</v>
      </c>
      <c r="AD24" s="179" t="s">
        <v>208</v>
      </c>
      <c r="AE24" s="181" t="str">
        <f>AC24&amp;" x "&amp;AA24</f>
        <v>46.9 x 74.8</v>
      </c>
      <c r="AF24" s="179" t="s">
        <v>208</v>
      </c>
      <c r="AG24" s="178">
        <f t="shared" ref="AG24:AG33" si="7">ROUND(L24/$B$2,1)</f>
        <v>78.7</v>
      </c>
      <c r="AH24" s="179" t="s">
        <v>208</v>
      </c>
      <c r="AI24" s="169">
        <f t="shared" ref="AI24:AI33" si="8">ROUND(N24/$B$2,1)</f>
        <v>60.6</v>
      </c>
      <c r="AJ24" s="179" t="s">
        <v>208</v>
      </c>
      <c r="AK24" s="178">
        <f t="shared" ref="AK24:AK33" si="9">ROUND(P24/$B$2,1)</f>
        <v>2</v>
      </c>
      <c r="AL24" s="179" t="s">
        <v>208</v>
      </c>
      <c r="AM24" s="178">
        <f t="shared" ref="AM24:AM33" si="10">ROUND(R24/$B$2,1)</f>
        <v>11.8</v>
      </c>
      <c r="AN24" s="179" t="s">
        <v>208</v>
      </c>
      <c r="AO24" s="178">
        <f>ROUND(SQRT((AA24^2)+(AC24^2)),0)</f>
        <v>88</v>
      </c>
      <c r="AP24" s="179" t="s">
        <v>208</v>
      </c>
      <c r="AQ24" s="178"/>
      <c r="AR24" s="179"/>
      <c r="AS24" s="169">
        <f t="shared" ref="AS24:AS33" si="11">ROUND((X24/10)/$B$2,1)</f>
        <v>91.8</v>
      </c>
      <c r="AT24" s="179" t="s">
        <v>208</v>
      </c>
      <c r="AV24" s="1015"/>
      <c r="AX24" s="361">
        <v>10103822</v>
      </c>
      <c r="AY24" s="172">
        <f>IF(Index!$L$4="€",VLOOKUP(AX24,ERP!$A:$CL,5,0),IF(Index!$L$4="$",VLOOKUP(AX24,ERP!$A:$CL,7,0),IF(Index!$L$4="CHF",VLOOKUP(AX24,ERP!$A:$CL,9,0),IF(Index!$L$4="£",VLOOKUP(AX24,ERP!$A:$CL,11,0),""))))</f>
        <v>2856</v>
      </c>
      <c r="AZ24" s="361">
        <v>10103964</v>
      </c>
      <c r="BA24" s="172">
        <f>IF(Index!$L$4="€",VLOOKUP(AZ24,ERP!$A:$CL,5,0),IF(Index!$L$4="$",VLOOKUP(AZ24,ERP!$A:$CL,7,0),IF(Index!$L$4="CHF",VLOOKUP(AZ24,ERP!$A:$CL,9,0),IF(Index!$L$4="£",VLOOKUP(AZ24,ERP!$A:$CL,11,0),""))))</f>
        <v>2856</v>
      </c>
      <c r="BB24" s="361">
        <v>10101053</v>
      </c>
      <c r="BC24" s="172">
        <f>IF(Index!$L$4="€",VLOOKUP(BB24,ERP!$A:$CL,5,0),IF(Index!$L$4="$",VLOOKUP(BB24,ERP!$A:$CL,7,0),IF(Index!$L$4="CHF",VLOOKUP(BB24,ERP!$A:$CL,9,0),IF(Index!$L$4="£",VLOOKUP(BB24,ERP!$A:$CL,11,0),""))))</f>
        <v>2856</v>
      </c>
      <c r="BD24" s="361">
        <v>10104106</v>
      </c>
      <c r="BE24" s="172">
        <f>IF(Index!$L$4="€",VLOOKUP(BD24,ERP!$A:$CL,5,0),IF(Index!$L$4="$",VLOOKUP(BD24,ERP!$A:$CL,7,0),IF(Index!$L$4="CHF",VLOOKUP(BD24,ERP!$A:$CL,9,0),IF(Index!$L$4="£",VLOOKUP(BD24,ERP!$A:$CL,11,0),""))))</f>
        <v>2856</v>
      </c>
      <c r="BF24" s="156"/>
      <c r="BG24" s="361" t="s">
        <v>125</v>
      </c>
      <c r="BH24" s="172">
        <f t="shared" ref="BH24:BH33" si="12">BC24*$BG$23</f>
        <v>3113.0400000000004</v>
      </c>
      <c r="BI24" s="361" t="s">
        <v>125</v>
      </c>
      <c r="BJ24" s="172">
        <f>BM24*$BI$23</f>
        <v>2545.5300000000002</v>
      </c>
      <c r="BK24" s="156"/>
      <c r="BL24" s="361">
        <v>10102443</v>
      </c>
      <c r="BM24" s="172">
        <f>IF(Index!$L$4="€",VLOOKUP(BL24,ERP!$A:$CL,5,0),IF(Index!$L$4="$",VLOOKUP(BL24,ERP!$A:$CL,7,0),IF(Index!$L$4="CHF",VLOOKUP(BL24,ERP!$A:$CL,9,0),IF(Index!$L$4="£",VLOOKUP(BL24,ERP!$A:$CL,11,0),""))))</f>
        <v>2379</v>
      </c>
      <c r="BN24" s="102"/>
      <c r="BO24" s="300"/>
      <c r="BQ24" s="293"/>
      <c r="BR24" s="293"/>
      <c r="BS24" s="293"/>
      <c r="BT24" s="293"/>
      <c r="BU24" s="293"/>
      <c r="BV24" s="293"/>
      <c r="BW24" s="294"/>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4"/>
      <c r="CU24" s="293"/>
      <c r="CV24" s="293"/>
      <c r="CW24" s="293"/>
      <c r="CX24" s="293"/>
      <c r="CY24" s="293"/>
      <c r="CZ24" s="293"/>
      <c r="DA24" s="293"/>
      <c r="DB24" s="293"/>
      <c r="DC24" s="293"/>
      <c r="DD24" s="293"/>
      <c r="DE24" s="293"/>
      <c r="DF24" s="293"/>
      <c r="DG24" s="293"/>
      <c r="DH24" s="293"/>
      <c r="DI24" s="296"/>
      <c r="DJ24" s="302"/>
      <c r="DK24" s="296"/>
      <c r="DL24" s="302"/>
      <c r="DM24" s="296"/>
      <c r="DN24" s="302"/>
      <c r="DO24" s="296"/>
      <c r="DP24" s="304"/>
      <c r="DQ24" s="295"/>
      <c r="DR24" s="296"/>
      <c r="DS24" s="302"/>
      <c r="DT24" s="295"/>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c r="EU24" s="300"/>
      <c r="EV24" s="300"/>
      <c r="EW24" s="300"/>
      <c r="EX24" s="300"/>
      <c r="EY24" s="300"/>
      <c r="EZ24" s="300"/>
      <c r="FA24" s="300"/>
      <c r="FB24" s="300"/>
      <c r="FC24" s="300"/>
      <c r="FD24" s="300"/>
      <c r="FE24" s="300"/>
      <c r="FF24" s="300"/>
      <c r="FG24" s="300"/>
      <c r="FH24" s="300"/>
      <c r="FI24" s="300"/>
      <c r="FJ24" s="300"/>
      <c r="FK24" s="300"/>
      <c r="FL24" s="300"/>
      <c r="FM24" s="300"/>
      <c r="FN24" s="300"/>
      <c r="FO24" s="300"/>
      <c r="FP24" s="300"/>
      <c r="FQ24" s="300"/>
      <c r="FR24" s="300"/>
      <c r="FS24" s="300"/>
      <c r="FT24" s="300"/>
      <c r="FU24" s="300"/>
      <c r="FV24" s="300"/>
      <c r="FW24" s="300"/>
    </row>
    <row r="25" spans="2:179" ht="12.75" customHeight="1" x14ac:dyDescent="0.2">
      <c r="B25" s="299" t="s">
        <v>204</v>
      </c>
      <c r="C25" s="707">
        <f t="shared" ref="C25:C33" si="13">16/10</f>
        <v>1.6</v>
      </c>
      <c r="F25" s="130">
        <v>210</v>
      </c>
      <c r="G25" s="110" t="s">
        <v>207</v>
      </c>
      <c r="H25" s="130">
        <f t="shared" si="0"/>
        <v>131</v>
      </c>
      <c r="I25" s="122" t="s">
        <v>207</v>
      </c>
      <c r="J25" s="121" t="str">
        <f t="shared" si="1"/>
        <v>131 x 210</v>
      </c>
      <c r="K25" s="110" t="s">
        <v>207</v>
      </c>
      <c r="L25" s="130">
        <f t="shared" si="2"/>
        <v>220</v>
      </c>
      <c r="M25" s="110" t="s">
        <v>207</v>
      </c>
      <c r="N25" s="130">
        <f t="shared" si="3"/>
        <v>166</v>
      </c>
      <c r="O25" s="122" t="s">
        <v>207</v>
      </c>
      <c r="P25" s="130">
        <v>5</v>
      </c>
      <c r="Q25" s="122" t="s">
        <v>207</v>
      </c>
      <c r="R25" s="110">
        <v>30</v>
      </c>
      <c r="S25" s="110" t="s">
        <v>207</v>
      </c>
      <c r="T25" s="130">
        <f t="shared" si="4"/>
        <v>248</v>
      </c>
      <c r="U25" s="122" t="s">
        <v>207</v>
      </c>
      <c r="V25" s="130"/>
      <c r="W25" s="122"/>
      <c r="X25" s="130">
        <f t="shared" ref="X25:X33" si="14">(F25*10)+431</f>
        <v>2531</v>
      </c>
      <c r="Y25" s="122" t="s">
        <v>2676</v>
      </c>
      <c r="Z25" s="110"/>
      <c r="AA25" s="130">
        <f t="shared" si="5"/>
        <v>82.7</v>
      </c>
      <c r="AB25" s="122" t="s">
        <v>208</v>
      </c>
      <c r="AC25" s="130">
        <f t="shared" si="6"/>
        <v>51.6</v>
      </c>
      <c r="AD25" s="122" t="s">
        <v>208</v>
      </c>
      <c r="AE25" s="131" t="str">
        <f t="shared" ref="AE25:AE33" si="15">AC25&amp;" x "&amp;AA25</f>
        <v>51.6 x 82.7</v>
      </c>
      <c r="AF25" s="122" t="s">
        <v>208</v>
      </c>
      <c r="AG25" s="130">
        <f t="shared" si="7"/>
        <v>86.6</v>
      </c>
      <c r="AH25" s="122" t="s">
        <v>208</v>
      </c>
      <c r="AI25" s="110">
        <f t="shared" si="8"/>
        <v>65.400000000000006</v>
      </c>
      <c r="AJ25" s="122" t="s">
        <v>208</v>
      </c>
      <c r="AK25" s="130">
        <f t="shared" si="9"/>
        <v>2</v>
      </c>
      <c r="AL25" s="122" t="s">
        <v>208</v>
      </c>
      <c r="AM25" s="130">
        <f t="shared" si="10"/>
        <v>11.8</v>
      </c>
      <c r="AN25" s="122" t="s">
        <v>208</v>
      </c>
      <c r="AO25" s="130">
        <f t="shared" ref="AO25:AO33" si="16">ROUND(SQRT((AA25^2)+(AC25^2)),0)</f>
        <v>97</v>
      </c>
      <c r="AP25" s="122" t="s">
        <v>208</v>
      </c>
      <c r="AQ25" s="130"/>
      <c r="AR25" s="122"/>
      <c r="AS25" s="110">
        <f t="shared" si="11"/>
        <v>99.6</v>
      </c>
      <c r="AT25" s="122" t="s">
        <v>208</v>
      </c>
      <c r="AV25" s="1015"/>
      <c r="AX25" s="305">
        <v>10103823</v>
      </c>
      <c r="AY25" s="126">
        <f>IF(Index!$L$4="€",VLOOKUP(AX25,ERP!$A:$CL,5,0),IF(Index!$L$4="$",VLOOKUP(AX25,ERP!$A:$CL,7,0),IF(Index!$L$4="CHF",VLOOKUP(AX25,ERP!$A:$CL,9,0),IF(Index!$L$4="£",VLOOKUP(AX25,ERP!$A:$CL,11,0),""))))</f>
        <v>3063</v>
      </c>
      <c r="AZ25" s="305">
        <v>10103965</v>
      </c>
      <c r="BA25" s="126">
        <f>IF(Index!$L$4="€",VLOOKUP(AZ25,ERP!$A:$CL,5,0),IF(Index!$L$4="$",VLOOKUP(AZ25,ERP!$A:$CL,7,0),IF(Index!$L$4="CHF",VLOOKUP(AZ25,ERP!$A:$CL,9,0),IF(Index!$L$4="£",VLOOKUP(AZ25,ERP!$A:$CL,11,0),""))))</f>
        <v>3063</v>
      </c>
      <c r="BB25" s="305">
        <v>10101054</v>
      </c>
      <c r="BC25" s="126">
        <f>IF(Index!$L$4="€",VLOOKUP(BB25,ERP!$A:$CL,5,0),IF(Index!$L$4="$",VLOOKUP(BB25,ERP!$A:$CL,7,0),IF(Index!$L$4="CHF",VLOOKUP(BB25,ERP!$A:$CL,9,0),IF(Index!$L$4="£",VLOOKUP(BB25,ERP!$A:$CL,11,0),""))))</f>
        <v>3063</v>
      </c>
      <c r="BD25" s="305">
        <v>10104107</v>
      </c>
      <c r="BE25" s="126">
        <f>IF(Index!$L$4="€",VLOOKUP(BD25,ERP!$A:$CL,5,0),IF(Index!$L$4="$",VLOOKUP(BD25,ERP!$A:$CL,7,0),IF(Index!$L$4="CHF",VLOOKUP(BD25,ERP!$A:$CL,9,0),IF(Index!$L$4="£",VLOOKUP(BD25,ERP!$A:$CL,11,0),""))))</f>
        <v>3063</v>
      </c>
      <c r="BF25" s="156"/>
      <c r="BG25" s="305" t="s">
        <v>125</v>
      </c>
      <c r="BH25" s="126">
        <f t="shared" si="12"/>
        <v>3338.67</v>
      </c>
      <c r="BI25" s="305" t="s">
        <v>125</v>
      </c>
      <c r="BJ25" s="126">
        <f t="shared" ref="BJ25:BJ33" si="17">BM25*$BI$23</f>
        <v>2731.71</v>
      </c>
      <c r="BK25" s="156"/>
      <c r="BL25" s="305">
        <v>10102444</v>
      </c>
      <c r="BM25" s="126">
        <f>IF(Index!$L$4="€",VLOOKUP(BL25,ERP!$A:$CL,5,0),IF(Index!$L$4="$",VLOOKUP(BL25,ERP!$A:$CL,7,0),IF(Index!$L$4="CHF",VLOOKUP(BL25,ERP!$A:$CL,9,0),IF(Index!$L$4="£",VLOOKUP(BL25,ERP!$A:$CL,11,0),""))))</f>
        <v>2553</v>
      </c>
      <c r="BN25" s="102"/>
      <c r="BO25" s="300"/>
      <c r="BQ25" s="293"/>
      <c r="BR25" s="293"/>
      <c r="BS25" s="293"/>
      <c r="BT25" s="293"/>
      <c r="BU25" s="293"/>
      <c r="BV25" s="293"/>
      <c r="BW25" s="294"/>
      <c r="BX25" s="293"/>
      <c r="BY25" s="293"/>
      <c r="BZ25" s="293"/>
      <c r="CA25" s="293"/>
      <c r="CB25" s="293"/>
      <c r="CC25" s="293"/>
      <c r="CD25" s="293"/>
      <c r="CE25" s="293"/>
      <c r="CF25" s="293"/>
      <c r="CG25" s="293"/>
      <c r="CH25" s="293"/>
      <c r="CI25" s="293"/>
      <c r="CJ25" s="293"/>
      <c r="CK25" s="293"/>
      <c r="CL25" s="293"/>
      <c r="CM25" s="293"/>
      <c r="CN25" s="293"/>
      <c r="CO25" s="293"/>
      <c r="CP25" s="293"/>
      <c r="CQ25" s="293"/>
      <c r="CR25" s="293"/>
      <c r="CS25" s="293"/>
      <c r="CT25" s="294"/>
      <c r="CU25" s="293"/>
      <c r="CV25" s="293"/>
      <c r="CW25" s="293"/>
      <c r="CX25" s="293"/>
      <c r="CY25" s="293"/>
      <c r="CZ25" s="293"/>
      <c r="DA25" s="293"/>
      <c r="DB25" s="293"/>
      <c r="DC25" s="293"/>
      <c r="DD25" s="293"/>
      <c r="DE25" s="293"/>
      <c r="DF25" s="293"/>
      <c r="DG25" s="293"/>
      <c r="DH25" s="293"/>
      <c r="DI25" s="296"/>
      <c r="DJ25" s="302"/>
      <c r="DK25" s="296"/>
      <c r="DL25" s="302"/>
      <c r="DM25" s="296"/>
      <c r="DN25" s="302"/>
      <c r="DO25" s="296"/>
      <c r="DP25" s="304"/>
      <c r="DQ25" s="295"/>
      <c r="DR25" s="296"/>
      <c r="DS25" s="302"/>
      <c r="DT25" s="295"/>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c r="EU25" s="300"/>
      <c r="EV25" s="300"/>
      <c r="EW25" s="300"/>
      <c r="EX25" s="300"/>
      <c r="EY25" s="300"/>
      <c r="EZ25" s="300"/>
      <c r="FA25" s="300"/>
      <c r="FB25" s="300"/>
      <c r="FC25" s="300"/>
      <c r="FD25" s="300"/>
      <c r="FE25" s="300"/>
      <c r="FF25" s="300"/>
      <c r="FG25" s="300"/>
      <c r="FH25" s="300"/>
      <c r="FI25" s="300"/>
      <c r="FJ25" s="300"/>
      <c r="FK25" s="300"/>
      <c r="FL25" s="300"/>
      <c r="FM25" s="300"/>
      <c r="FN25" s="300"/>
      <c r="FO25" s="300"/>
      <c r="FP25" s="300"/>
      <c r="FQ25" s="300"/>
      <c r="FR25" s="300"/>
      <c r="FS25" s="300"/>
      <c r="FT25" s="300"/>
      <c r="FU25" s="300"/>
      <c r="FV25" s="300"/>
      <c r="FW25" s="300"/>
    </row>
    <row r="26" spans="2:179" ht="12.75" customHeight="1" x14ac:dyDescent="0.2">
      <c r="B26" s="299" t="s">
        <v>204</v>
      </c>
      <c r="C26" s="707">
        <f t="shared" si="13"/>
        <v>1.6</v>
      </c>
      <c r="F26" s="178">
        <v>230</v>
      </c>
      <c r="G26" s="169" t="s">
        <v>207</v>
      </c>
      <c r="H26" s="178">
        <f t="shared" si="0"/>
        <v>144</v>
      </c>
      <c r="I26" s="179" t="s">
        <v>207</v>
      </c>
      <c r="J26" s="180" t="str">
        <f t="shared" si="1"/>
        <v>144 x 230</v>
      </c>
      <c r="K26" s="169" t="s">
        <v>207</v>
      </c>
      <c r="L26" s="178">
        <f t="shared" si="2"/>
        <v>240</v>
      </c>
      <c r="M26" s="169" t="s">
        <v>207</v>
      </c>
      <c r="N26" s="178">
        <f t="shared" si="3"/>
        <v>179</v>
      </c>
      <c r="O26" s="179" t="s">
        <v>207</v>
      </c>
      <c r="P26" s="178">
        <v>5</v>
      </c>
      <c r="Q26" s="179" t="s">
        <v>207</v>
      </c>
      <c r="R26" s="169">
        <v>30</v>
      </c>
      <c r="S26" s="169" t="s">
        <v>207</v>
      </c>
      <c r="T26" s="178">
        <f t="shared" si="4"/>
        <v>271</v>
      </c>
      <c r="U26" s="179" t="s">
        <v>207</v>
      </c>
      <c r="V26" s="178"/>
      <c r="W26" s="179"/>
      <c r="X26" s="178">
        <f t="shared" si="14"/>
        <v>2731</v>
      </c>
      <c r="Y26" s="179" t="s">
        <v>2676</v>
      </c>
      <c r="Z26" s="110"/>
      <c r="AA26" s="178">
        <f t="shared" si="5"/>
        <v>90.6</v>
      </c>
      <c r="AB26" s="179" t="s">
        <v>208</v>
      </c>
      <c r="AC26" s="178">
        <f t="shared" si="6"/>
        <v>56.7</v>
      </c>
      <c r="AD26" s="179" t="s">
        <v>208</v>
      </c>
      <c r="AE26" s="181" t="str">
        <f t="shared" si="15"/>
        <v>56.7 x 90.6</v>
      </c>
      <c r="AF26" s="179" t="s">
        <v>208</v>
      </c>
      <c r="AG26" s="178">
        <f t="shared" si="7"/>
        <v>94.5</v>
      </c>
      <c r="AH26" s="179" t="s">
        <v>208</v>
      </c>
      <c r="AI26" s="169">
        <f t="shared" si="8"/>
        <v>70.5</v>
      </c>
      <c r="AJ26" s="179" t="s">
        <v>208</v>
      </c>
      <c r="AK26" s="178">
        <f t="shared" si="9"/>
        <v>2</v>
      </c>
      <c r="AL26" s="179" t="s">
        <v>208</v>
      </c>
      <c r="AM26" s="178">
        <f t="shared" si="10"/>
        <v>11.8</v>
      </c>
      <c r="AN26" s="179" t="s">
        <v>208</v>
      </c>
      <c r="AO26" s="178">
        <f t="shared" si="16"/>
        <v>107</v>
      </c>
      <c r="AP26" s="179" t="s">
        <v>208</v>
      </c>
      <c r="AQ26" s="178"/>
      <c r="AR26" s="179"/>
      <c r="AS26" s="169">
        <f t="shared" si="11"/>
        <v>107.5</v>
      </c>
      <c r="AT26" s="179" t="s">
        <v>208</v>
      </c>
      <c r="AV26" s="1015"/>
      <c r="AX26" s="365">
        <v>10103824</v>
      </c>
      <c r="AY26" s="173">
        <f>IF(Index!$L$4="€",VLOOKUP(AX26,ERP!$A:$CL,5,0),IF(Index!$L$4="$",VLOOKUP(AX26,ERP!$A:$CL,7,0),IF(Index!$L$4="CHF",VLOOKUP(AX26,ERP!$A:$CL,9,0),IF(Index!$L$4="£",VLOOKUP(AX26,ERP!$A:$CL,11,0),""))))</f>
        <v>3287</v>
      </c>
      <c r="AZ26" s="365">
        <v>10103966</v>
      </c>
      <c r="BA26" s="173">
        <f>IF(Index!$L$4="€",VLOOKUP(AZ26,ERP!$A:$CL,5,0),IF(Index!$L$4="$",VLOOKUP(AZ26,ERP!$A:$CL,7,0),IF(Index!$L$4="CHF",VLOOKUP(AZ26,ERP!$A:$CL,9,0),IF(Index!$L$4="£",VLOOKUP(AZ26,ERP!$A:$CL,11,0),""))))</f>
        <v>3287</v>
      </c>
      <c r="BB26" s="365">
        <v>10101055</v>
      </c>
      <c r="BC26" s="173">
        <f>IF(Index!$L$4="€",VLOOKUP(BB26,ERP!$A:$CL,5,0),IF(Index!$L$4="$",VLOOKUP(BB26,ERP!$A:$CL,7,0),IF(Index!$L$4="CHF",VLOOKUP(BB26,ERP!$A:$CL,9,0),IF(Index!$L$4="£",VLOOKUP(BB26,ERP!$A:$CL,11,0),""))))</f>
        <v>3287</v>
      </c>
      <c r="BD26" s="365">
        <v>10104108</v>
      </c>
      <c r="BE26" s="173">
        <f>IF(Index!$L$4="€",VLOOKUP(BD26,ERP!$A:$CL,5,0),IF(Index!$L$4="$",VLOOKUP(BD26,ERP!$A:$CL,7,0),IF(Index!$L$4="CHF",VLOOKUP(BD26,ERP!$A:$CL,9,0),IF(Index!$L$4="£",VLOOKUP(BD26,ERP!$A:$CL,11,0),""))))</f>
        <v>3287</v>
      </c>
      <c r="BF26" s="156"/>
      <c r="BG26" s="365" t="s">
        <v>125</v>
      </c>
      <c r="BH26" s="173">
        <f t="shared" si="12"/>
        <v>3582.8300000000004</v>
      </c>
      <c r="BI26" s="365" t="s">
        <v>125</v>
      </c>
      <c r="BJ26" s="173">
        <f t="shared" si="17"/>
        <v>2929.6600000000003</v>
      </c>
      <c r="BK26" s="156"/>
      <c r="BL26" s="365">
        <v>10102445</v>
      </c>
      <c r="BM26" s="173">
        <f>IF(Index!$L$4="€",VLOOKUP(BL26,ERP!$A:$CL,5,0),IF(Index!$L$4="$",VLOOKUP(BL26,ERP!$A:$CL,7,0),IF(Index!$L$4="CHF",VLOOKUP(BL26,ERP!$A:$CL,9,0),IF(Index!$L$4="£",VLOOKUP(BL26,ERP!$A:$CL,11,0),""))))</f>
        <v>2738</v>
      </c>
      <c r="BN26" s="102"/>
      <c r="BO26" s="300"/>
      <c r="BQ26" s="293"/>
      <c r="BR26" s="293"/>
      <c r="BS26" s="293"/>
      <c r="BT26" s="293"/>
      <c r="BU26" s="293"/>
      <c r="BV26" s="293"/>
      <c r="BW26" s="294"/>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4"/>
      <c r="CU26" s="293"/>
      <c r="CV26" s="293"/>
      <c r="CW26" s="293"/>
      <c r="CX26" s="293"/>
      <c r="CY26" s="293"/>
      <c r="CZ26" s="293"/>
      <c r="DA26" s="293"/>
      <c r="DB26" s="293"/>
      <c r="DC26" s="293"/>
      <c r="DD26" s="293"/>
      <c r="DE26" s="293"/>
      <c r="DF26" s="293"/>
      <c r="DG26" s="293"/>
      <c r="DH26" s="293"/>
      <c r="DI26" s="296"/>
      <c r="DJ26" s="302"/>
      <c r="DK26" s="296"/>
      <c r="DL26" s="302"/>
      <c r="DM26" s="296"/>
      <c r="DN26" s="302"/>
      <c r="DO26" s="296"/>
      <c r="DP26" s="304"/>
      <c r="DQ26" s="295"/>
      <c r="DR26" s="296"/>
      <c r="DS26" s="302"/>
      <c r="DT26" s="295"/>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c r="EU26" s="300"/>
      <c r="EV26" s="300"/>
      <c r="EW26" s="300"/>
      <c r="EX26" s="300"/>
      <c r="EY26" s="300"/>
      <c r="EZ26" s="300"/>
      <c r="FA26" s="300"/>
      <c r="FB26" s="300"/>
      <c r="FC26" s="300"/>
      <c r="FD26" s="300"/>
      <c r="FE26" s="300"/>
      <c r="FF26" s="300"/>
      <c r="FG26" s="300"/>
      <c r="FH26" s="300"/>
      <c r="FI26" s="300"/>
      <c r="FJ26" s="300"/>
      <c r="FK26" s="300"/>
      <c r="FL26" s="300"/>
      <c r="FM26" s="300"/>
      <c r="FN26" s="300"/>
      <c r="FO26" s="300"/>
      <c r="FP26" s="300"/>
      <c r="FQ26" s="300"/>
      <c r="FR26" s="300"/>
      <c r="FS26" s="300"/>
      <c r="FT26" s="300"/>
      <c r="FU26" s="300"/>
      <c r="FV26" s="300"/>
      <c r="FW26" s="300"/>
    </row>
    <row r="27" spans="2:179" ht="12.75" customHeight="1" x14ac:dyDescent="0.2">
      <c r="B27" s="299" t="s">
        <v>204</v>
      </c>
      <c r="C27" s="707">
        <f t="shared" si="13"/>
        <v>1.6</v>
      </c>
      <c r="F27" s="130">
        <v>250</v>
      </c>
      <c r="G27" s="110" t="s">
        <v>207</v>
      </c>
      <c r="H27" s="130">
        <f t="shared" si="0"/>
        <v>156</v>
      </c>
      <c r="I27" s="122" t="s">
        <v>207</v>
      </c>
      <c r="J27" s="121" t="str">
        <f t="shared" si="1"/>
        <v>156 x 250</v>
      </c>
      <c r="K27" s="110" t="s">
        <v>207</v>
      </c>
      <c r="L27" s="130">
        <f t="shared" si="2"/>
        <v>260</v>
      </c>
      <c r="M27" s="110" t="s">
        <v>207</v>
      </c>
      <c r="N27" s="130">
        <f t="shared" si="3"/>
        <v>191</v>
      </c>
      <c r="O27" s="122" t="s">
        <v>207</v>
      </c>
      <c r="P27" s="130">
        <v>5</v>
      </c>
      <c r="Q27" s="122" t="s">
        <v>207</v>
      </c>
      <c r="R27" s="110">
        <v>30</v>
      </c>
      <c r="S27" s="110" t="s">
        <v>207</v>
      </c>
      <c r="T27" s="130">
        <f t="shared" si="4"/>
        <v>295</v>
      </c>
      <c r="U27" s="122" t="s">
        <v>207</v>
      </c>
      <c r="V27" s="130"/>
      <c r="W27" s="122"/>
      <c r="X27" s="130">
        <f t="shared" si="14"/>
        <v>2931</v>
      </c>
      <c r="Y27" s="122" t="s">
        <v>2676</v>
      </c>
      <c r="Z27" s="110"/>
      <c r="AA27" s="130">
        <f t="shared" si="5"/>
        <v>98.4</v>
      </c>
      <c r="AB27" s="122" t="s">
        <v>208</v>
      </c>
      <c r="AC27" s="130">
        <f t="shared" si="6"/>
        <v>61.4</v>
      </c>
      <c r="AD27" s="122" t="s">
        <v>208</v>
      </c>
      <c r="AE27" s="131" t="str">
        <f t="shared" si="15"/>
        <v>61.4 x 98.4</v>
      </c>
      <c r="AF27" s="122" t="s">
        <v>208</v>
      </c>
      <c r="AG27" s="130">
        <f t="shared" si="7"/>
        <v>102.4</v>
      </c>
      <c r="AH27" s="122" t="s">
        <v>208</v>
      </c>
      <c r="AI27" s="110">
        <f t="shared" si="8"/>
        <v>75.2</v>
      </c>
      <c r="AJ27" s="122" t="s">
        <v>208</v>
      </c>
      <c r="AK27" s="130">
        <f t="shared" si="9"/>
        <v>2</v>
      </c>
      <c r="AL27" s="122" t="s">
        <v>208</v>
      </c>
      <c r="AM27" s="130">
        <f t="shared" si="10"/>
        <v>11.8</v>
      </c>
      <c r="AN27" s="122" t="s">
        <v>208</v>
      </c>
      <c r="AO27" s="130">
        <f t="shared" si="16"/>
        <v>116</v>
      </c>
      <c r="AP27" s="122" t="s">
        <v>208</v>
      </c>
      <c r="AQ27" s="130"/>
      <c r="AR27" s="122"/>
      <c r="AS27" s="110">
        <f t="shared" si="11"/>
        <v>115.4</v>
      </c>
      <c r="AT27" s="122" t="s">
        <v>208</v>
      </c>
      <c r="AV27" s="1015"/>
      <c r="AX27" s="305">
        <v>10101191</v>
      </c>
      <c r="AY27" s="126">
        <f>IF(Index!$L$4="€",VLOOKUP(AX27,ERP!$A:$CL,5,0),IF(Index!$L$4="$",VLOOKUP(AX27,ERP!$A:$CL,7,0),IF(Index!$L$4="CHF",VLOOKUP(AX27,ERP!$A:$CL,9,0),IF(Index!$L$4="£",VLOOKUP(AX27,ERP!$A:$CL,11,0),""))))</f>
        <v>3525</v>
      </c>
      <c r="AZ27" s="305">
        <v>10101192</v>
      </c>
      <c r="BA27" s="126">
        <f>IF(Index!$L$4="€",VLOOKUP(AZ27,ERP!$A:$CL,5,0),IF(Index!$L$4="$",VLOOKUP(AZ27,ERP!$A:$CL,7,0),IF(Index!$L$4="CHF",VLOOKUP(AZ27,ERP!$A:$CL,9,0),IF(Index!$L$4="£",VLOOKUP(AZ27,ERP!$A:$CL,11,0),""))))</f>
        <v>3525</v>
      </c>
      <c r="BB27" s="305">
        <v>10101056</v>
      </c>
      <c r="BC27" s="126">
        <f>IF(Index!$L$4="€",VLOOKUP(BB27,ERP!$A:$CL,5,0),IF(Index!$L$4="$",VLOOKUP(BB27,ERP!$A:$CL,7,0),IF(Index!$L$4="CHF",VLOOKUP(BB27,ERP!$A:$CL,9,0),IF(Index!$L$4="£",VLOOKUP(BB27,ERP!$A:$CL,11,0),""))))</f>
        <v>3525</v>
      </c>
      <c r="BD27" s="305">
        <v>10101193</v>
      </c>
      <c r="BE27" s="126">
        <f>IF(Index!$L$4="€",VLOOKUP(BD27,ERP!$A:$CL,5,0),IF(Index!$L$4="$",VLOOKUP(BD27,ERP!$A:$CL,7,0),IF(Index!$L$4="CHF",VLOOKUP(BD27,ERP!$A:$CL,9,0),IF(Index!$L$4="£",VLOOKUP(BD27,ERP!$A:$CL,11,0),""))))</f>
        <v>3525</v>
      </c>
      <c r="BF27" s="156"/>
      <c r="BG27" s="305" t="s">
        <v>125</v>
      </c>
      <c r="BH27" s="126">
        <f t="shared" si="12"/>
        <v>3842.2500000000005</v>
      </c>
      <c r="BI27" s="305" t="s">
        <v>125</v>
      </c>
      <c r="BJ27" s="126">
        <f t="shared" si="17"/>
        <v>3142.59</v>
      </c>
      <c r="BK27" s="156"/>
      <c r="BL27" s="305">
        <v>10101189</v>
      </c>
      <c r="BM27" s="126">
        <f>IF(Index!$L$4="€",VLOOKUP(BL27,ERP!$A:$CL,5,0),IF(Index!$L$4="$",VLOOKUP(BL27,ERP!$A:$CL,7,0),IF(Index!$L$4="CHF",VLOOKUP(BL27,ERP!$A:$CL,9,0),IF(Index!$L$4="£",VLOOKUP(BL27,ERP!$A:$CL,11,0),""))))</f>
        <v>2937</v>
      </c>
      <c r="BN27" s="102"/>
      <c r="BO27" s="300"/>
      <c r="BQ27" s="293"/>
      <c r="BR27" s="293"/>
      <c r="BS27" s="293"/>
      <c r="BT27" s="293"/>
      <c r="BU27" s="293"/>
      <c r="BV27" s="293"/>
      <c r="BW27" s="294"/>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4"/>
      <c r="CU27" s="293"/>
      <c r="CV27" s="293"/>
      <c r="CW27" s="293"/>
      <c r="CX27" s="293"/>
      <c r="CY27" s="293"/>
      <c r="CZ27" s="293"/>
      <c r="DA27" s="293"/>
      <c r="DB27" s="293"/>
      <c r="DC27" s="293"/>
      <c r="DD27" s="293"/>
      <c r="DE27" s="293"/>
      <c r="DF27" s="293"/>
      <c r="DG27" s="293"/>
      <c r="DH27" s="293"/>
      <c r="DI27" s="296"/>
      <c r="DJ27" s="302"/>
      <c r="DK27" s="296"/>
      <c r="DL27" s="302"/>
      <c r="DM27" s="296"/>
      <c r="DN27" s="302"/>
      <c r="DO27" s="296"/>
      <c r="DP27" s="304"/>
      <c r="DQ27" s="295"/>
      <c r="DR27" s="296"/>
      <c r="DS27" s="302"/>
      <c r="DT27" s="295"/>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c r="EU27" s="300"/>
      <c r="EV27" s="300"/>
      <c r="EW27" s="300"/>
      <c r="EX27" s="300"/>
      <c r="EY27" s="300"/>
      <c r="EZ27" s="300"/>
      <c r="FA27" s="300"/>
      <c r="FB27" s="300"/>
      <c r="FC27" s="300"/>
      <c r="FD27" s="300"/>
      <c r="FE27" s="300"/>
      <c r="FF27" s="300"/>
      <c r="FG27" s="300"/>
      <c r="FH27" s="300"/>
      <c r="FI27" s="300"/>
      <c r="FJ27" s="300"/>
      <c r="FK27" s="300"/>
      <c r="FL27" s="300"/>
      <c r="FM27" s="300"/>
      <c r="FN27" s="300"/>
      <c r="FO27" s="300"/>
      <c r="FP27" s="300"/>
      <c r="FQ27" s="300"/>
      <c r="FR27" s="300"/>
      <c r="FS27" s="300"/>
      <c r="FT27" s="300"/>
      <c r="FU27" s="300"/>
      <c r="FV27" s="300"/>
      <c r="FW27" s="300"/>
    </row>
    <row r="28" spans="2:179" ht="12.75" customHeight="1" x14ac:dyDescent="0.2">
      <c r="B28" s="299" t="s">
        <v>204</v>
      </c>
      <c r="C28" s="707">
        <f t="shared" si="13"/>
        <v>1.6</v>
      </c>
      <c r="F28" s="178">
        <v>270</v>
      </c>
      <c r="G28" s="169" t="s">
        <v>207</v>
      </c>
      <c r="H28" s="178">
        <f t="shared" si="0"/>
        <v>169</v>
      </c>
      <c r="I28" s="179" t="s">
        <v>207</v>
      </c>
      <c r="J28" s="180" t="str">
        <f t="shared" si="1"/>
        <v>169 x 270</v>
      </c>
      <c r="K28" s="169" t="s">
        <v>207</v>
      </c>
      <c r="L28" s="178">
        <f t="shared" si="2"/>
        <v>280</v>
      </c>
      <c r="M28" s="169" t="s">
        <v>207</v>
      </c>
      <c r="N28" s="178">
        <f t="shared" si="3"/>
        <v>204</v>
      </c>
      <c r="O28" s="179" t="s">
        <v>207</v>
      </c>
      <c r="P28" s="178">
        <v>5</v>
      </c>
      <c r="Q28" s="179" t="s">
        <v>207</v>
      </c>
      <c r="R28" s="169">
        <v>30</v>
      </c>
      <c r="S28" s="169" t="s">
        <v>207</v>
      </c>
      <c r="T28" s="178">
        <f t="shared" si="4"/>
        <v>319</v>
      </c>
      <c r="U28" s="179" t="s">
        <v>207</v>
      </c>
      <c r="V28" s="178"/>
      <c r="W28" s="179"/>
      <c r="X28" s="178">
        <f t="shared" si="14"/>
        <v>3131</v>
      </c>
      <c r="Y28" s="179" t="s">
        <v>2676</v>
      </c>
      <c r="Z28" s="110"/>
      <c r="AA28" s="178">
        <f t="shared" si="5"/>
        <v>106.3</v>
      </c>
      <c r="AB28" s="179" t="s">
        <v>208</v>
      </c>
      <c r="AC28" s="178">
        <f t="shared" si="6"/>
        <v>66.5</v>
      </c>
      <c r="AD28" s="179" t="s">
        <v>208</v>
      </c>
      <c r="AE28" s="181" t="str">
        <f t="shared" si="15"/>
        <v>66.5 x 106.3</v>
      </c>
      <c r="AF28" s="179" t="s">
        <v>208</v>
      </c>
      <c r="AG28" s="178">
        <f t="shared" si="7"/>
        <v>110.2</v>
      </c>
      <c r="AH28" s="179" t="s">
        <v>208</v>
      </c>
      <c r="AI28" s="169">
        <f t="shared" si="8"/>
        <v>80.3</v>
      </c>
      <c r="AJ28" s="179" t="s">
        <v>208</v>
      </c>
      <c r="AK28" s="178">
        <f t="shared" si="9"/>
        <v>2</v>
      </c>
      <c r="AL28" s="179" t="s">
        <v>208</v>
      </c>
      <c r="AM28" s="178">
        <f t="shared" si="10"/>
        <v>11.8</v>
      </c>
      <c r="AN28" s="179" t="s">
        <v>208</v>
      </c>
      <c r="AO28" s="178">
        <f t="shared" si="16"/>
        <v>125</v>
      </c>
      <c r="AP28" s="179" t="s">
        <v>208</v>
      </c>
      <c r="AQ28" s="178"/>
      <c r="AR28" s="179"/>
      <c r="AS28" s="169">
        <f t="shared" si="11"/>
        <v>123.3</v>
      </c>
      <c r="AT28" s="179" t="s">
        <v>208</v>
      </c>
      <c r="AV28" s="1015"/>
      <c r="AX28" s="365">
        <v>10103825</v>
      </c>
      <c r="AY28" s="173">
        <f>IF(Index!$L$4="€",VLOOKUP(AX28,ERP!$A:$CL,5,0),IF(Index!$L$4="$",VLOOKUP(AX28,ERP!$A:$CL,7,0),IF(Index!$L$4="CHF",VLOOKUP(AX28,ERP!$A:$CL,9,0),IF(Index!$L$4="£",VLOOKUP(AX28,ERP!$A:$CL,11,0),""))))</f>
        <v>3778</v>
      </c>
      <c r="AZ28" s="365">
        <v>10103967</v>
      </c>
      <c r="BA28" s="173">
        <f>IF(Index!$L$4="€",VLOOKUP(AZ28,ERP!$A:$CL,5,0),IF(Index!$L$4="$",VLOOKUP(AZ28,ERP!$A:$CL,7,0),IF(Index!$L$4="CHF",VLOOKUP(AZ28,ERP!$A:$CL,9,0),IF(Index!$L$4="£",VLOOKUP(AZ28,ERP!$A:$CL,11,0),""))))</f>
        <v>3778</v>
      </c>
      <c r="BB28" s="365">
        <v>10101057</v>
      </c>
      <c r="BC28" s="173">
        <f>IF(Index!$L$4="€",VLOOKUP(BB28,ERP!$A:$CL,5,0),IF(Index!$L$4="$",VLOOKUP(BB28,ERP!$A:$CL,7,0),IF(Index!$L$4="CHF",VLOOKUP(BB28,ERP!$A:$CL,9,0),IF(Index!$L$4="£",VLOOKUP(BB28,ERP!$A:$CL,11,0),""))))</f>
        <v>3778</v>
      </c>
      <c r="BD28" s="365">
        <v>10104109</v>
      </c>
      <c r="BE28" s="173">
        <f>IF(Index!$L$4="€",VLOOKUP(BD28,ERP!$A:$CL,5,0),IF(Index!$L$4="$",VLOOKUP(BD28,ERP!$A:$CL,7,0),IF(Index!$L$4="CHF",VLOOKUP(BD28,ERP!$A:$CL,9,0),IF(Index!$L$4="£",VLOOKUP(BD28,ERP!$A:$CL,11,0),""))))</f>
        <v>3778</v>
      </c>
      <c r="BF28" s="156"/>
      <c r="BG28" s="365" t="s">
        <v>125</v>
      </c>
      <c r="BH28" s="173">
        <f t="shared" si="12"/>
        <v>4118.0200000000004</v>
      </c>
      <c r="BI28" s="365" t="s">
        <v>125</v>
      </c>
      <c r="BJ28" s="173">
        <f t="shared" si="17"/>
        <v>3368.36</v>
      </c>
      <c r="BK28" s="156"/>
      <c r="BL28" s="365">
        <v>10102446</v>
      </c>
      <c r="BM28" s="173">
        <f>IF(Index!$L$4="€",VLOOKUP(BL28,ERP!$A:$CL,5,0),IF(Index!$L$4="$",VLOOKUP(BL28,ERP!$A:$CL,7,0),IF(Index!$L$4="CHF",VLOOKUP(BL28,ERP!$A:$CL,9,0),IF(Index!$L$4="£",VLOOKUP(BL28,ERP!$A:$CL,11,0),""))))</f>
        <v>3148</v>
      </c>
      <c r="BN28" s="102"/>
      <c r="BO28" s="300"/>
      <c r="BQ28" s="293"/>
      <c r="BR28" s="293"/>
      <c r="BS28" s="293"/>
      <c r="BT28" s="293"/>
      <c r="BU28" s="293"/>
      <c r="BV28" s="293"/>
      <c r="BW28" s="294"/>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4"/>
      <c r="CU28" s="293"/>
      <c r="CV28" s="293"/>
      <c r="CW28" s="293"/>
      <c r="CX28" s="293"/>
      <c r="CY28" s="293"/>
      <c r="CZ28" s="293"/>
      <c r="DA28" s="293"/>
      <c r="DB28" s="293"/>
      <c r="DC28" s="293"/>
      <c r="DD28" s="293"/>
      <c r="DE28" s="293"/>
      <c r="DF28" s="293"/>
      <c r="DG28" s="293"/>
      <c r="DH28" s="293"/>
      <c r="DI28" s="296"/>
      <c r="DJ28" s="302"/>
      <c r="DK28" s="296"/>
      <c r="DL28" s="302"/>
      <c r="DM28" s="296"/>
      <c r="DN28" s="302"/>
      <c r="DO28" s="296"/>
      <c r="DP28" s="304"/>
      <c r="DQ28" s="295"/>
      <c r="DR28" s="296"/>
      <c r="DS28" s="302"/>
      <c r="DT28" s="295"/>
      <c r="DU28" s="300"/>
      <c r="DV28" s="300"/>
      <c r="DW28" s="300"/>
      <c r="DX28" s="300"/>
      <c r="DY28" s="300"/>
      <c r="DZ28" s="300"/>
      <c r="EA28" s="300"/>
      <c r="EB28" s="300"/>
      <c r="EC28" s="300"/>
      <c r="ED28" s="300"/>
      <c r="EE28" s="300"/>
      <c r="EF28" s="300"/>
      <c r="EG28" s="300"/>
      <c r="EH28" s="300"/>
      <c r="EI28" s="300"/>
      <c r="EJ28" s="300"/>
      <c r="EK28" s="300"/>
      <c r="EL28" s="300"/>
      <c r="EM28" s="300"/>
      <c r="EN28" s="300"/>
      <c r="EO28" s="300"/>
      <c r="EP28" s="300"/>
      <c r="EQ28" s="300"/>
      <c r="ER28" s="300"/>
      <c r="ES28" s="300"/>
      <c r="ET28" s="300"/>
      <c r="EU28" s="300"/>
      <c r="EV28" s="300"/>
      <c r="EW28" s="300"/>
      <c r="EX28" s="300"/>
      <c r="EY28" s="300"/>
      <c r="EZ28" s="300"/>
      <c r="FA28" s="300"/>
      <c r="FB28" s="300"/>
      <c r="FC28" s="300"/>
      <c r="FD28" s="300"/>
      <c r="FE28" s="300"/>
      <c r="FF28" s="300"/>
      <c r="FG28" s="300"/>
      <c r="FH28" s="300"/>
      <c r="FI28" s="300"/>
      <c r="FJ28" s="300"/>
      <c r="FK28" s="300"/>
      <c r="FL28" s="300"/>
      <c r="FM28" s="300"/>
      <c r="FN28" s="300"/>
      <c r="FO28" s="300"/>
      <c r="FP28" s="300"/>
      <c r="FQ28" s="300"/>
      <c r="FR28" s="300"/>
      <c r="FS28" s="300"/>
      <c r="FT28" s="300"/>
      <c r="FU28" s="300"/>
      <c r="FV28" s="300"/>
      <c r="FW28" s="300"/>
    </row>
    <row r="29" spans="2:179" ht="12.75" customHeight="1" x14ac:dyDescent="0.2">
      <c r="B29" s="299" t="s">
        <v>204</v>
      </c>
      <c r="C29" s="707">
        <f t="shared" si="13"/>
        <v>1.6</v>
      </c>
      <c r="F29" s="130">
        <v>290</v>
      </c>
      <c r="G29" s="110" t="s">
        <v>207</v>
      </c>
      <c r="H29" s="130">
        <f t="shared" si="0"/>
        <v>181</v>
      </c>
      <c r="I29" s="122" t="s">
        <v>207</v>
      </c>
      <c r="J29" s="121" t="str">
        <f t="shared" si="1"/>
        <v>181 x 290</v>
      </c>
      <c r="K29" s="110" t="s">
        <v>207</v>
      </c>
      <c r="L29" s="130">
        <f t="shared" si="2"/>
        <v>300</v>
      </c>
      <c r="M29" s="110" t="s">
        <v>207</v>
      </c>
      <c r="N29" s="130">
        <f t="shared" si="3"/>
        <v>216</v>
      </c>
      <c r="O29" s="122" t="s">
        <v>207</v>
      </c>
      <c r="P29" s="130">
        <v>5</v>
      </c>
      <c r="Q29" s="122" t="s">
        <v>207</v>
      </c>
      <c r="R29" s="110">
        <v>30</v>
      </c>
      <c r="S29" s="110" t="s">
        <v>207</v>
      </c>
      <c r="T29" s="130">
        <f t="shared" si="4"/>
        <v>342</v>
      </c>
      <c r="U29" s="122" t="s">
        <v>207</v>
      </c>
      <c r="V29" s="130"/>
      <c r="W29" s="122"/>
      <c r="X29" s="130">
        <f t="shared" si="14"/>
        <v>3331</v>
      </c>
      <c r="Y29" s="122" t="s">
        <v>2676</v>
      </c>
      <c r="Z29" s="110"/>
      <c r="AA29" s="130">
        <f t="shared" si="5"/>
        <v>114.2</v>
      </c>
      <c r="AB29" s="122" t="s">
        <v>208</v>
      </c>
      <c r="AC29" s="130">
        <f t="shared" si="6"/>
        <v>71.3</v>
      </c>
      <c r="AD29" s="122" t="s">
        <v>208</v>
      </c>
      <c r="AE29" s="131" t="str">
        <f t="shared" si="15"/>
        <v>71.3 x 114.2</v>
      </c>
      <c r="AF29" s="122" t="s">
        <v>208</v>
      </c>
      <c r="AG29" s="130">
        <f t="shared" si="7"/>
        <v>118.1</v>
      </c>
      <c r="AH29" s="122" t="s">
        <v>208</v>
      </c>
      <c r="AI29" s="110">
        <f t="shared" si="8"/>
        <v>85</v>
      </c>
      <c r="AJ29" s="122" t="s">
        <v>208</v>
      </c>
      <c r="AK29" s="130">
        <f t="shared" si="9"/>
        <v>2</v>
      </c>
      <c r="AL29" s="122" t="s">
        <v>208</v>
      </c>
      <c r="AM29" s="130">
        <f t="shared" si="10"/>
        <v>11.8</v>
      </c>
      <c r="AN29" s="122" t="s">
        <v>208</v>
      </c>
      <c r="AO29" s="130">
        <f t="shared" si="16"/>
        <v>135</v>
      </c>
      <c r="AP29" s="122" t="s">
        <v>208</v>
      </c>
      <c r="AQ29" s="130"/>
      <c r="AR29" s="122"/>
      <c r="AS29" s="110">
        <f t="shared" si="11"/>
        <v>131.1</v>
      </c>
      <c r="AT29" s="122" t="s">
        <v>208</v>
      </c>
      <c r="AV29" s="1015"/>
      <c r="AX29" s="305">
        <v>10103826</v>
      </c>
      <c r="AY29" s="126">
        <f>IF(Index!$L$4="€",VLOOKUP(AX29,ERP!$A:$CL,5,0),IF(Index!$L$4="$",VLOOKUP(AX29,ERP!$A:$CL,7,0),IF(Index!$L$4="CHF",VLOOKUP(AX29,ERP!$A:$CL,9,0),IF(Index!$L$4="£",VLOOKUP(AX29,ERP!$A:$CL,11,0),""))))</f>
        <v>4045</v>
      </c>
      <c r="AZ29" s="305">
        <v>10103968</v>
      </c>
      <c r="BA29" s="126">
        <f>IF(Index!$L$4="€",VLOOKUP(AZ29,ERP!$A:$CL,5,0),IF(Index!$L$4="$",VLOOKUP(AZ29,ERP!$A:$CL,7,0),IF(Index!$L$4="CHF",VLOOKUP(AZ29,ERP!$A:$CL,9,0),IF(Index!$L$4="£",VLOOKUP(AZ29,ERP!$A:$CL,11,0),""))))</f>
        <v>4045</v>
      </c>
      <c r="BB29" s="305">
        <v>10101058</v>
      </c>
      <c r="BC29" s="126">
        <f>IF(Index!$L$4="€",VLOOKUP(BB29,ERP!$A:$CL,5,0),IF(Index!$L$4="$",VLOOKUP(BB29,ERP!$A:$CL,7,0),IF(Index!$L$4="CHF",VLOOKUP(BB29,ERP!$A:$CL,9,0),IF(Index!$L$4="£",VLOOKUP(BB29,ERP!$A:$CL,11,0),""))))</f>
        <v>4045</v>
      </c>
      <c r="BD29" s="305">
        <v>10104110</v>
      </c>
      <c r="BE29" s="126">
        <f>IF(Index!$L$4="€",VLOOKUP(BD29,ERP!$A:$CL,5,0),IF(Index!$L$4="$",VLOOKUP(BD29,ERP!$A:$CL,7,0),IF(Index!$L$4="CHF",VLOOKUP(BD29,ERP!$A:$CL,9,0),IF(Index!$L$4="£",VLOOKUP(BD29,ERP!$A:$CL,11,0),""))))</f>
        <v>4045</v>
      </c>
      <c r="BF29" s="156"/>
      <c r="BG29" s="305" t="s">
        <v>125</v>
      </c>
      <c r="BH29" s="126">
        <f t="shared" si="12"/>
        <v>4409.05</v>
      </c>
      <c r="BI29" s="305" t="s">
        <v>125</v>
      </c>
      <c r="BJ29" s="126">
        <f t="shared" si="17"/>
        <v>3606.9700000000003</v>
      </c>
      <c r="BK29" s="156"/>
      <c r="BL29" s="305">
        <v>10102447</v>
      </c>
      <c r="BM29" s="126">
        <f>IF(Index!$L$4="€",VLOOKUP(BL29,ERP!$A:$CL,5,0),IF(Index!$L$4="$",VLOOKUP(BL29,ERP!$A:$CL,7,0),IF(Index!$L$4="CHF",VLOOKUP(BL29,ERP!$A:$CL,9,0),IF(Index!$L$4="£",VLOOKUP(BL29,ERP!$A:$CL,11,0),""))))</f>
        <v>3371</v>
      </c>
      <c r="BN29" s="102"/>
      <c r="BO29" s="300"/>
      <c r="BQ29" s="293"/>
      <c r="BR29" s="293"/>
      <c r="BS29" s="293"/>
      <c r="BT29" s="293"/>
      <c r="BU29" s="293"/>
      <c r="BV29" s="293"/>
      <c r="BW29" s="294"/>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4"/>
      <c r="CU29" s="293"/>
      <c r="CV29" s="293"/>
      <c r="CW29" s="293"/>
      <c r="CX29" s="293"/>
      <c r="CY29" s="293"/>
      <c r="CZ29" s="293"/>
      <c r="DA29" s="293"/>
      <c r="DB29" s="293"/>
      <c r="DC29" s="293"/>
      <c r="DD29" s="293"/>
      <c r="DE29" s="293"/>
      <c r="DF29" s="293"/>
      <c r="DG29" s="293"/>
      <c r="DH29" s="293"/>
      <c r="DI29" s="296"/>
      <c r="DJ29" s="302"/>
      <c r="DK29" s="296"/>
      <c r="DL29" s="302"/>
      <c r="DM29" s="296"/>
      <c r="DN29" s="302"/>
      <c r="DO29" s="296"/>
      <c r="DP29" s="304"/>
      <c r="DQ29" s="295"/>
      <c r="DR29" s="296"/>
      <c r="DS29" s="302"/>
      <c r="DT29" s="295"/>
      <c r="DU29" s="300"/>
      <c r="DV29" s="300"/>
      <c r="DW29" s="300"/>
      <c r="DX29" s="300"/>
      <c r="DY29" s="300"/>
      <c r="DZ29" s="300"/>
      <c r="EA29" s="300"/>
      <c r="EB29" s="300"/>
      <c r="EC29" s="300"/>
      <c r="ED29" s="300"/>
      <c r="EE29" s="300"/>
      <c r="EF29" s="300"/>
      <c r="EG29" s="300"/>
      <c r="EH29" s="300"/>
      <c r="EI29" s="300"/>
      <c r="EJ29" s="300"/>
      <c r="EK29" s="300"/>
      <c r="EL29" s="300"/>
      <c r="EM29" s="300"/>
      <c r="EN29" s="300"/>
      <c r="EO29" s="300"/>
      <c r="EP29" s="300"/>
      <c r="EQ29" s="300"/>
      <c r="ER29" s="300"/>
      <c r="ES29" s="300"/>
      <c r="ET29" s="300"/>
      <c r="EU29" s="300"/>
      <c r="EV29" s="300"/>
      <c r="EW29" s="300"/>
      <c r="EX29" s="300"/>
      <c r="EY29" s="300"/>
      <c r="EZ29" s="300"/>
      <c r="FA29" s="300"/>
      <c r="FB29" s="300"/>
      <c r="FC29" s="300"/>
      <c r="FD29" s="300"/>
      <c r="FE29" s="300"/>
      <c r="FF29" s="300"/>
      <c r="FG29" s="300"/>
      <c r="FH29" s="300"/>
      <c r="FI29" s="300"/>
      <c r="FJ29" s="300"/>
      <c r="FK29" s="300"/>
      <c r="FL29" s="300"/>
      <c r="FM29" s="300"/>
      <c r="FN29" s="300"/>
      <c r="FO29" s="300"/>
      <c r="FP29" s="300"/>
      <c r="FQ29" s="300"/>
      <c r="FR29" s="300"/>
      <c r="FS29" s="300"/>
      <c r="FT29" s="300"/>
      <c r="FU29" s="300"/>
      <c r="FV29" s="300"/>
      <c r="FW29" s="300"/>
    </row>
    <row r="30" spans="2:179" ht="12.75" customHeight="1" x14ac:dyDescent="0.2">
      <c r="B30" s="299" t="s">
        <v>204</v>
      </c>
      <c r="C30" s="707">
        <f t="shared" si="13"/>
        <v>1.6</v>
      </c>
      <c r="F30" s="178">
        <v>310</v>
      </c>
      <c r="G30" s="169" t="s">
        <v>207</v>
      </c>
      <c r="H30" s="178">
        <f t="shared" si="0"/>
        <v>194</v>
      </c>
      <c r="I30" s="179" t="s">
        <v>207</v>
      </c>
      <c r="J30" s="180" t="str">
        <f t="shared" si="1"/>
        <v>194 x 310</v>
      </c>
      <c r="K30" s="169" t="s">
        <v>207</v>
      </c>
      <c r="L30" s="178">
        <f t="shared" si="2"/>
        <v>320</v>
      </c>
      <c r="M30" s="169" t="s">
        <v>207</v>
      </c>
      <c r="N30" s="178">
        <f t="shared" si="3"/>
        <v>229</v>
      </c>
      <c r="O30" s="179" t="s">
        <v>207</v>
      </c>
      <c r="P30" s="178">
        <v>5</v>
      </c>
      <c r="Q30" s="179" t="s">
        <v>207</v>
      </c>
      <c r="R30" s="169">
        <v>30</v>
      </c>
      <c r="S30" s="169" t="s">
        <v>207</v>
      </c>
      <c r="T30" s="178">
        <f t="shared" si="4"/>
        <v>366</v>
      </c>
      <c r="U30" s="179" t="s">
        <v>207</v>
      </c>
      <c r="V30" s="178"/>
      <c r="W30" s="179"/>
      <c r="X30" s="178">
        <f>(F30*10)+456</f>
        <v>3556</v>
      </c>
      <c r="Y30" s="179" t="s">
        <v>2676</v>
      </c>
      <c r="Z30" s="110"/>
      <c r="AA30" s="178">
        <f t="shared" si="5"/>
        <v>122</v>
      </c>
      <c r="AB30" s="179" t="s">
        <v>208</v>
      </c>
      <c r="AC30" s="178">
        <f t="shared" si="6"/>
        <v>76.400000000000006</v>
      </c>
      <c r="AD30" s="179" t="s">
        <v>208</v>
      </c>
      <c r="AE30" s="181" t="str">
        <f t="shared" si="15"/>
        <v>76.4 x 122</v>
      </c>
      <c r="AF30" s="179" t="s">
        <v>208</v>
      </c>
      <c r="AG30" s="178">
        <f t="shared" si="7"/>
        <v>126</v>
      </c>
      <c r="AH30" s="179" t="s">
        <v>208</v>
      </c>
      <c r="AI30" s="169">
        <f t="shared" si="8"/>
        <v>90.2</v>
      </c>
      <c r="AJ30" s="179" t="s">
        <v>208</v>
      </c>
      <c r="AK30" s="178">
        <f t="shared" si="9"/>
        <v>2</v>
      </c>
      <c r="AL30" s="179" t="s">
        <v>208</v>
      </c>
      <c r="AM30" s="178">
        <f t="shared" si="10"/>
        <v>11.8</v>
      </c>
      <c r="AN30" s="179" t="s">
        <v>208</v>
      </c>
      <c r="AO30" s="178">
        <f t="shared" si="16"/>
        <v>144</v>
      </c>
      <c r="AP30" s="179" t="s">
        <v>208</v>
      </c>
      <c r="AQ30" s="178"/>
      <c r="AR30" s="179"/>
      <c r="AS30" s="169">
        <f t="shared" si="11"/>
        <v>140</v>
      </c>
      <c r="AT30" s="179" t="s">
        <v>208</v>
      </c>
      <c r="AV30" s="1015"/>
      <c r="AX30" s="365">
        <v>10103827</v>
      </c>
      <c r="AY30" s="173">
        <f>IF(Index!$L$4="€",VLOOKUP(AX30,ERP!$A:$CL,5,0),IF(Index!$L$4="$",VLOOKUP(AX30,ERP!$A:$CL,7,0),IF(Index!$L$4="CHF",VLOOKUP(AX30,ERP!$A:$CL,9,0),IF(Index!$L$4="£",VLOOKUP(AX30,ERP!$A:$CL,11,0),""))))</f>
        <v>4327</v>
      </c>
      <c r="AZ30" s="365">
        <v>10103969</v>
      </c>
      <c r="BA30" s="173">
        <f>IF(Index!$L$4="€",VLOOKUP(AZ30,ERP!$A:$CL,5,0),IF(Index!$L$4="$",VLOOKUP(AZ30,ERP!$A:$CL,7,0),IF(Index!$L$4="CHF",VLOOKUP(AZ30,ERP!$A:$CL,9,0),IF(Index!$L$4="£",VLOOKUP(AZ30,ERP!$A:$CL,11,0),""))))</f>
        <v>4327</v>
      </c>
      <c r="BB30" s="365">
        <v>10101059</v>
      </c>
      <c r="BC30" s="173">
        <f>IF(Index!$L$4="€",VLOOKUP(BB30,ERP!$A:$CL,5,0),IF(Index!$L$4="$",VLOOKUP(BB30,ERP!$A:$CL,7,0),IF(Index!$L$4="CHF",VLOOKUP(BB30,ERP!$A:$CL,9,0),IF(Index!$L$4="£",VLOOKUP(BB30,ERP!$A:$CL,11,0),""))))</f>
        <v>4327</v>
      </c>
      <c r="BD30" s="365">
        <v>10104111</v>
      </c>
      <c r="BE30" s="173">
        <f>IF(Index!$L$4="€",VLOOKUP(BD30,ERP!$A:$CL,5,0),IF(Index!$L$4="$",VLOOKUP(BD30,ERP!$A:$CL,7,0),IF(Index!$L$4="CHF",VLOOKUP(BD30,ERP!$A:$CL,9,0),IF(Index!$L$4="£",VLOOKUP(BD30,ERP!$A:$CL,11,0),""))))</f>
        <v>4327</v>
      </c>
      <c r="BF30" s="156"/>
      <c r="BG30" s="365" t="s">
        <v>125</v>
      </c>
      <c r="BH30" s="173">
        <f t="shared" si="12"/>
        <v>4716.43</v>
      </c>
      <c r="BI30" s="365" t="s">
        <v>125</v>
      </c>
      <c r="BJ30" s="173">
        <f t="shared" si="17"/>
        <v>3859.4900000000002</v>
      </c>
      <c r="BK30" s="156"/>
      <c r="BL30" s="365">
        <v>10102448</v>
      </c>
      <c r="BM30" s="173">
        <f>IF(Index!$L$4="€",VLOOKUP(BL30,ERP!$A:$CL,5,0),IF(Index!$L$4="$",VLOOKUP(BL30,ERP!$A:$CL,7,0),IF(Index!$L$4="CHF",VLOOKUP(BL30,ERP!$A:$CL,9,0),IF(Index!$L$4="£",VLOOKUP(BL30,ERP!$A:$CL,11,0),""))))</f>
        <v>3607</v>
      </c>
      <c r="BN30" s="102"/>
      <c r="BO30" s="300"/>
      <c r="BQ30" s="293"/>
      <c r="BR30" s="293"/>
      <c r="BS30" s="293"/>
      <c r="BT30" s="293"/>
      <c r="BU30" s="293"/>
      <c r="BV30" s="293"/>
      <c r="BW30" s="294"/>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4"/>
      <c r="CU30" s="293"/>
      <c r="CV30" s="293"/>
      <c r="CW30" s="293"/>
      <c r="CX30" s="293"/>
      <c r="CY30" s="293"/>
      <c r="CZ30" s="293"/>
      <c r="DA30" s="293"/>
      <c r="DB30" s="293"/>
      <c r="DC30" s="293"/>
      <c r="DD30" s="293"/>
      <c r="DE30" s="293"/>
      <c r="DF30" s="293"/>
      <c r="DG30" s="293"/>
      <c r="DH30" s="293"/>
      <c r="DI30" s="296"/>
      <c r="DJ30" s="302"/>
      <c r="DK30" s="296"/>
      <c r="DL30" s="302"/>
      <c r="DM30" s="296"/>
      <c r="DN30" s="302"/>
      <c r="DO30" s="296"/>
      <c r="DP30" s="304"/>
      <c r="DQ30" s="295"/>
      <c r="DR30" s="296"/>
      <c r="DS30" s="302"/>
      <c r="DT30" s="295"/>
      <c r="DU30" s="300"/>
      <c r="DV30" s="300"/>
      <c r="DW30" s="300"/>
      <c r="DX30" s="300"/>
      <c r="DY30" s="300"/>
      <c r="DZ30" s="300"/>
      <c r="EA30" s="300"/>
      <c r="EB30" s="300"/>
      <c r="EC30" s="300"/>
      <c r="ED30" s="300"/>
      <c r="EE30" s="300"/>
      <c r="EF30" s="300"/>
      <c r="EG30" s="300"/>
      <c r="EH30" s="300"/>
      <c r="EI30" s="300"/>
      <c r="EJ30" s="300"/>
      <c r="EK30" s="300"/>
      <c r="EL30" s="300"/>
      <c r="EM30" s="300"/>
      <c r="EN30" s="300"/>
      <c r="EO30" s="300"/>
      <c r="EP30" s="300"/>
      <c r="EQ30" s="300"/>
      <c r="ER30" s="300"/>
      <c r="ES30" s="300"/>
      <c r="ET30" s="300"/>
      <c r="EU30" s="300"/>
      <c r="EV30" s="300"/>
      <c r="EW30" s="300"/>
      <c r="EX30" s="300"/>
      <c r="EY30" s="300"/>
      <c r="EZ30" s="300"/>
      <c r="FA30" s="300"/>
      <c r="FB30" s="300"/>
      <c r="FC30" s="300"/>
      <c r="FD30" s="300"/>
      <c r="FE30" s="300"/>
      <c r="FF30" s="300"/>
      <c r="FG30" s="300"/>
      <c r="FH30" s="300"/>
      <c r="FI30" s="300"/>
      <c r="FJ30" s="300"/>
      <c r="FK30" s="300"/>
      <c r="FL30" s="300"/>
      <c r="FM30" s="300"/>
      <c r="FN30" s="300"/>
      <c r="FO30" s="300"/>
      <c r="FP30" s="300"/>
      <c r="FQ30" s="300"/>
      <c r="FR30" s="300"/>
      <c r="FS30" s="300"/>
      <c r="FT30" s="300"/>
      <c r="FU30" s="300"/>
      <c r="FV30" s="300"/>
      <c r="FW30" s="300"/>
    </row>
    <row r="31" spans="2:179" ht="12.75" customHeight="1" x14ac:dyDescent="0.2">
      <c r="B31" s="299" t="s">
        <v>204</v>
      </c>
      <c r="C31" s="707">
        <f t="shared" si="13"/>
        <v>1.6</v>
      </c>
      <c r="F31" s="130">
        <v>330</v>
      </c>
      <c r="G31" s="110" t="s">
        <v>207</v>
      </c>
      <c r="H31" s="130">
        <f t="shared" si="0"/>
        <v>206</v>
      </c>
      <c r="I31" s="122" t="s">
        <v>207</v>
      </c>
      <c r="J31" s="121" t="str">
        <f t="shared" si="1"/>
        <v>206 x 330</v>
      </c>
      <c r="K31" s="110" t="s">
        <v>207</v>
      </c>
      <c r="L31" s="130">
        <f t="shared" si="2"/>
        <v>340</v>
      </c>
      <c r="M31" s="110" t="s">
        <v>207</v>
      </c>
      <c r="N31" s="130">
        <f t="shared" si="3"/>
        <v>241</v>
      </c>
      <c r="O31" s="122" t="s">
        <v>207</v>
      </c>
      <c r="P31" s="130">
        <v>5</v>
      </c>
      <c r="Q31" s="122" t="s">
        <v>207</v>
      </c>
      <c r="R31" s="110">
        <v>30</v>
      </c>
      <c r="S31" s="110" t="s">
        <v>207</v>
      </c>
      <c r="T31" s="130">
        <f t="shared" si="4"/>
        <v>389</v>
      </c>
      <c r="U31" s="122" t="s">
        <v>207</v>
      </c>
      <c r="V31" s="130"/>
      <c r="W31" s="122"/>
      <c r="X31" s="136">
        <f>(F31*10)+476</f>
        <v>3776</v>
      </c>
      <c r="Y31" s="419" t="s">
        <v>2676</v>
      </c>
      <c r="Z31" s="110"/>
      <c r="AA31" s="130">
        <f t="shared" si="5"/>
        <v>129.9</v>
      </c>
      <c r="AB31" s="122" t="s">
        <v>208</v>
      </c>
      <c r="AC31" s="130">
        <f t="shared" si="6"/>
        <v>81.099999999999994</v>
      </c>
      <c r="AD31" s="122" t="s">
        <v>208</v>
      </c>
      <c r="AE31" s="131" t="str">
        <f t="shared" si="15"/>
        <v>81.1 x 129.9</v>
      </c>
      <c r="AF31" s="122" t="s">
        <v>208</v>
      </c>
      <c r="AG31" s="130">
        <f t="shared" si="7"/>
        <v>133.9</v>
      </c>
      <c r="AH31" s="122" t="s">
        <v>208</v>
      </c>
      <c r="AI31" s="110">
        <f t="shared" si="8"/>
        <v>94.9</v>
      </c>
      <c r="AJ31" s="122" t="s">
        <v>208</v>
      </c>
      <c r="AK31" s="130">
        <f t="shared" si="9"/>
        <v>2</v>
      </c>
      <c r="AL31" s="122" t="s">
        <v>208</v>
      </c>
      <c r="AM31" s="130">
        <f t="shared" si="10"/>
        <v>11.8</v>
      </c>
      <c r="AN31" s="122" t="s">
        <v>208</v>
      </c>
      <c r="AO31" s="130">
        <f t="shared" si="16"/>
        <v>153</v>
      </c>
      <c r="AP31" s="122" t="s">
        <v>208</v>
      </c>
      <c r="AQ31" s="130"/>
      <c r="AR31" s="122"/>
      <c r="AS31" s="110">
        <f t="shared" si="11"/>
        <v>148.69999999999999</v>
      </c>
      <c r="AT31" s="122" t="s">
        <v>208</v>
      </c>
      <c r="AV31" s="1015"/>
      <c r="AX31" s="305">
        <v>10103828</v>
      </c>
      <c r="AY31" s="126">
        <f>IF(Index!$L$4="€",VLOOKUP(AX31,ERP!$A:$CL,5,0),IF(Index!$L$4="$",VLOOKUP(AX31,ERP!$A:$CL,7,0),IF(Index!$L$4="CHF",VLOOKUP(AX31,ERP!$A:$CL,9,0),IF(Index!$L$4="£",VLOOKUP(AX31,ERP!$A:$CL,11,0),""))))</f>
        <v>4625</v>
      </c>
      <c r="AZ31" s="305">
        <v>10103970</v>
      </c>
      <c r="BA31" s="126">
        <f>IF(Index!$L$4="€",VLOOKUP(AZ31,ERP!$A:$CL,5,0),IF(Index!$L$4="$",VLOOKUP(AZ31,ERP!$A:$CL,7,0),IF(Index!$L$4="CHF",VLOOKUP(AZ31,ERP!$A:$CL,9,0),IF(Index!$L$4="£",VLOOKUP(AZ31,ERP!$A:$CL,11,0),""))))</f>
        <v>4625</v>
      </c>
      <c r="BB31" s="305">
        <v>10101060</v>
      </c>
      <c r="BC31" s="126">
        <f>IF(Index!$L$4="€",VLOOKUP(BB31,ERP!$A:$CL,5,0),IF(Index!$L$4="$",VLOOKUP(BB31,ERP!$A:$CL,7,0),IF(Index!$L$4="CHF",VLOOKUP(BB31,ERP!$A:$CL,9,0),IF(Index!$L$4="£",VLOOKUP(BB31,ERP!$A:$CL,11,0),""))))</f>
        <v>4625</v>
      </c>
      <c r="BD31" s="305">
        <v>10104112</v>
      </c>
      <c r="BE31" s="126">
        <f>IF(Index!$L$4="€",VLOOKUP(BD31,ERP!$A:$CL,5,0),IF(Index!$L$4="$",VLOOKUP(BD31,ERP!$A:$CL,7,0),IF(Index!$L$4="CHF",VLOOKUP(BD31,ERP!$A:$CL,9,0),IF(Index!$L$4="£",VLOOKUP(BD31,ERP!$A:$CL,11,0),""))))</f>
        <v>4625</v>
      </c>
      <c r="BF31" s="156"/>
      <c r="BG31" s="305" t="s">
        <v>125</v>
      </c>
      <c r="BH31" s="126">
        <f t="shared" si="12"/>
        <v>5041.25</v>
      </c>
      <c r="BI31" s="305" t="s">
        <v>125</v>
      </c>
      <c r="BJ31" s="126">
        <f t="shared" si="17"/>
        <v>4124.8500000000004</v>
      </c>
      <c r="BK31" s="156"/>
      <c r="BL31" s="305">
        <v>10102449</v>
      </c>
      <c r="BM31" s="126">
        <f>IF(Index!$L$4="€",VLOOKUP(BL31,ERP!$A:$CL,5,0),IF(Index!$L$4="$",VLOOKUP(BL31,ERP!$A:$CL,7,0),IF(Index!$L$4="CHF",VLOOKUP(BL31,ERP!$A:$CL,9,0),IF(Index!$L$4="£",VLOOKUP(BL31,ERP!$A:$CL,11,0),""))))</f>
        <v>3855</v>
      </c>
      <c r="BN31" s="102"/>
      <c r="BO31" s="300"/>
      <c r="BQ31" s="293"/>
      <c r="BR31" s="293"/>
      <c r="BS31" s="293"/>
      <c r="BT31" s="293"/>
      <c r="BU31" s="293"/>
      <c r="BV31" s="293"/>
      <c r="BW31" s="294"/>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4"/>
      <c r="CU31" s="293"/>
      <c r="CV31" s="293"/>
      <c r="CW31" s="293"/>
      <c r="CX31" s="293"/>
      <c r="CY31" s="293"/>
      <c r="CZ31" s="293"/>
      <c r="DA31" s="293"/>
      <c r="DB31" s="293"/>
      <c r="DC31" s="293"/>
      <c r="DD31" s="293"/>
      <c r="DE31" s="293"/>
      <c r="DF31" s="293"/>
      <c r="DG31" s="293"/>
      <c r="DH31" s="293"/>
      <c r="DI31" s="296"/>
      <c r="DJ31" s="302"/>
      <c r="DK31" s="296"/>
      <c r="DL31" s="302"/>
      <c r="DM31" s="296"/>
      <c r="DN31" s="302"/>
      <c r="DO31" s="296"/>
      <c r="DP31" s="304"/>
      <c r="DQ31" s="295"/>
      <c r="DR31" s="296"/>
      <c r="DS31" s="302"/>
      <c r="DT31" s="295"/>
      <c r="DU31" s="300"/>
      <c r="DV31" s="300"/>
      <c r="DW31" s="300"/>
      <c r="DX31" s="300"/>
      <c r="DY31" s="300"/>
      <c r="DZ31" s="300"/>
      <c r="EA31" s="300"/>
      <c r="EB31" s="300"/>
      <c r="EC31" s="300"/>
      <c r="ED31" s="300"/>
      <c r="EE31" s="300"/>
      <c r="EF31" s="300"/>
      <c r="EG31" s="300"/>
      <c r="EH31" s="300"/>
      <c r="EI31" s="300"/>
      <c r="EJ31" s="300"/>
      <c r="EK31" s="300"/>
      <c r="EL31" s="300"/>
      <c r="EM31" s="300"/>
      <c r="EN31" s="300"/>
      <c r="EO31" s="300"/>
      <c r="EP31" s="300"/>
      <c r="EQ31" s="300"/>
      <c r="ER31" s="300"/>
      <c r="ES31" s="300"/>
      <c r="ET31" s="300"/>
      <c r="EU31" s="300"/>
      <c r="EV31" s="300"/>
      <c r="EW31" s="300"/>
      <c r="EX31" s="300"/>
      <c r="EY31" s="300"/>
      <c r="EZ31" s="300"/>
      <c r="FA31" s="300"/>
      <c r="FB31" s="300"/>
      <c r="FC31" s="300"/>
      <c r="FD31" s="300"/>
      <c r="FE31" s="300"/>
      <c r="FF31" s="300"/>
      <c r="FG31" s="300"/>
      <c r="FH31" s="300"/>
      <c r="FI31" s="300"/>
      <c r="FJ31" s="300"/>
      <c r="FK31" s="300"/>
      <c r="FL31" s="300"/>
      <c r="FM31" s="300"/>
      <c r="FN31" s="300"/>
      <c r="FO31" s="300"/>
      <c r="FP31" s="300"/>
      <c r="FQ31" s="300"/>
      <c r="FR31" s="300"/>
      <c r="FS31" s="300"/>
      <c r="FT31" s="300"/>
      <c r="FU31" s="300"/>
      <c r="FV31" s="300"/>
      <c r="FW31" s="300"/>
    </row>
    <row r="32" spans="2:179" ht="12.75" customHeight="1" x14ac:dyDescent="0.2">
      <c r="B32" s="299" t="s">
        <v>204</v>
      </c>
      <c r="C32" s="707">
        <f t="shared" si="13"/>
        <v>1.6</v>
      </c>
      <c r="F32" s="178">
        <v>350</v>
      </c>
      <c r="G32" s="169" t="s">
        <v>207</v>
      </c>
      <c r="H32" s="178">
        <f t="shared" si="0"/>
        <v>219</v>
      </c>
      <c r="I32" s="179" t="s">
        <v>207</v>
      </c>
      <c r="J32" s="180" t="str">
        <f t="shared" si="1"/>
        <v>219 x 350</v>
      </c>
      <c r="K32" s="169" t="s">
        <v>207</v>
      </c>
      <c r="L32" s="178">
        <f t="shared" si="2"/>
        <v>360</v>
      </c>
      <c r="M32" s="169" t="s">
        <v>207</v>
      </c>
      <c r="N32" s="178">
        <f t="shared" si="3"/>
        <v>254</v>
      </c>
      <c r="O32" s="179" t="s">
        <v>207</v>
      </c>
      <c r="P32" s="178">
        <v>5</v>
      </c>
      <c r="Q32" s="179" t="s">
        <v>207</v>
      </c>
      <c r="R32" s="169">
        <v>30</v>
      </c>
      <c r="S32" s="169" t="s">
        <v>207</v>
      </c>
      <c r="T32" s="178">
        <f t="shared" si="4"/>
        <v>413</v>
      </c>
      <c r="U32" s="179" t="s">
        <v>207</v>
      </c>
      <c r="V32" s="178"/>
      <c r="W32" s="179"/>
      <c r="X32" s="178">
        <f t="shared" si="14"/>
        <v>3931</v>
      </c>
      <c r="Y32" s="179" t="s">
        <v>2676</v>
      </c>
      <c r="Z32" s="110"/>
      <c r="AA32" s="178">
        <f t="shared" si="5"/>
        <v>137.80000000000001</v>
      </c>
      <c r="AB32" s="179" t="s">
        <v>208</v>
      </c>
      <c r="AC32" s="178">
        <f t="shared" si="6"/>
        <v>86.2</v>
      </c>
      <c r="AD32" s="179" t="s">
        <v>208</v>
      </c>
      <c r="AE32" s="181" t="str">
        <f t="shared" si="15"/>
        <v>86.2 x 137.8</v>
      </c>
      <c r="AF32" s="179" t="s">
        <v>208</v>
      </c>
      <c r="AG32" s="178">
        <f t="shared" si="7"/>
        <v>141.69999999999999</v>
      </c>
      <c r="AH32" s="179" t="s">
        <v>208</v>
      </c>
      <c r="AI32" s="169">
        <f t="shared" si="8"/>
        <v>100</v>
      </c>
      <c r="AJ32" s="179" t="s">
        <v>208</v>
      </c>
      <c r="AK32" s="178">
        <f t="shared" si="9"/>
        <v>2</v>
      </c>
      <c r="AL32" s="179" t="s">
        <v>208</v>
      </c>
      <c r="AM32" s="178">
        <f t="shared" si="10"/>
        <v>11.8</v>
      </c>
      <c r="AN32" s="179" t="s">
        <v>208</v>
      </c>
      <c r="AO32" s="178">
        <f t="shared" si="16"/>
        <v>163</v>
      </c>
      <c r="AP32" s="179" t="s">
        <v>208</v>
      </c>
      <c r="AQ32" s="178"/>
      <c r="AR32" s="179"/>
      <c r="AS32" s="169">
        <f t="shared" si="11"/>
        <v>154.80000000000001</v>
      </c>
      <c r="AT32" s="179" t="s">
        <v>208</v>
      </c>
      <c r="AV32" s="1015"/>
      <c r="AX32" s="365">
        <v>10104376</v>
      </c>
      <c r="AY32" s="173">
        <f>IF(Index!$L$4="€",VLOOKUP(AX32,ERP!$A:$CL,5,0),IF(Index!$L$4="$",VLOOKUP(AX32,ERP!$A:$CL,7,0),IF(Index!$L$4="CHF",VLOOKUP(AX32,ERP!$A:$CL,9,0),IF(Index!$L$4="£",VLOOKUP(AX32,ERP!$A:$CL,11,0),""))))</f>
        <v>4937</v>
      </c>
      <c r="AZ32" s="365">
        <v>10104382</v>
      </c>
      <c r="BA32" s="173">
        <f>IF(Index!$L$4="€",VLOOKUP(AZ32,ERP!$A:$CL,5,0),IF(Index!$L$4="$",VLOOKUP(AZ32,ERP!$A:$CL,7,0),IF(Index!$L$4="CHF",VLOOKUP(AZ32,ERP!$A:$CL,9,0),IF(Index!$L$4="£",VLOOKUP(AZ32,ERP!$A:$CL,11,0),""))))</f>
        <v>4937</v>
      </c>
      <c r="BB32" s="365">
        <v>10101061</v>
      </c>
      <c r="BC32" s="173">
        <f>IF(Index!$L$4="€",VLOOKUP(BB32,ERP!$A:$CL,5,0),IF(Index!$L$4="$",VLOOKUP(BB32,ERP!$A:$CL,7,0),IF(Index!$L$4="CHF",VLOOKUP(BB32,ERP!$A:$CL,9,0),IF(Index!$L$4="£",VLOOKUP(BB32,ERP!$A:$CL,11,0),""))))</f>
        <v>4937</v>
      </c>
      <c r="BD32" s="365">
        <v>10104388</v>
      </c>
      <c r="BE32" s="173">
        <f>IF(Index!$L$4="€",VLOOKUP(BD32,ERP!$A:$CL,5,0),IF(Index!$L$4="$",VLOOKUP(BD32,ERP!$A:$CL,7,0),IF(Index!$L$4="CHF",VLOOKUP(BD32,ERP!$A:$CL,9,0),IF(Index!$L$4="£",VLOOKUP(BD32,ERP!$A:$CL,11,0),""))))</f>
        <v>4937</v>
      </c>
      <c r="BF32" s="156"/>
      <c r="BG32" s="365" t="s">
        <v>125</v>
      </c>
      <c r="BH32" s="173">
        <f t="shared" si="12"/>
        <v>5381.3300000000008</v>
      </c>
      <c r="BI32" s="365" t="s">
        <v>125</v>
      </c>
      <c r="BJ32" s="173">
        <f t="shared" si="17"/>
        <v>4403.05</v>
      </c>
      <c r="BK32" s="156"/>
      <c r="BL32" s="365">
        <v>10102771</v>
      </c>
      <c r="BM32" s="173">
        <f>IF(Index!$L$4="€",VLOOKUP(BL32,ERP!$A:$CL,5,0),IF(Index!$L$4="$",VLOOKUP(BL32,ERP!$A:$CL,7,0),IF(Index!$L$4="CHF",VLOOKUP(BL32,ERP!$A:$CL,9,0),IF(Index!$L$4="£",VLOOKUP(BL32,ERP!$A:$CL,11,0),""))))</f>
        <v>4115</v>
      </c>
      <c r="BN32" s="102"/>
      <c r="BO32" s="300"/>
      <c r="BQ32" s="293"/>
      <c r="BR32" s="293"/>
      <c r="BS32" s="293"/>
      <c r="BT32" s="293"/>
      <c r="BU32" s="293"/>
      <c r="BV32" s="293"/>
      <c r="BW32" s="294"/>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4"/>
      <c r="CU32" s="293"/>
      <c r="CV32" s="293"/>
      <c r="CW32" s="293"/>
      <c r="CX32" s="293"/>
      <c r="CY32" s="293"/>
      <c r="CZ32" s="293"/>
      <c r="DA32" s="293"/>
      <c r="DB32" s="293"/>
      <c r="DC32" s="293"/>
      <c r="DD32" s="293"/>
      <c r="DE32" s="293"/>
      <c r="DF32" s="293"/>
      <c r="DG32" s="293"/>
      <c r="DH32" s="293"/>
      <c r="DI32" s="296"/>
      <c r="DJ32" s="302"/>
      <c r="DK32" s="296"/>
      <c r="DL32" s="302"/>
      <c r="DM32" s="296"/>
      <c r="DN32" s="302"/>
      <c r="DO32" s="296"/>
      <c r="DP32" s="304"/>
      <c r="DQ32" s="295"/>
      <c r="DR32" s="296"/>
      <c r="DS32" s="302"/>
      <c r="DT32" s="295"/>
      <c r="DU32" s="300"/>
      <c r="DV32" s="300"/>
      <c r="DW32" s="300"/>
      <c r="DX32" s="300"/>
      <c r="DY32" s="300"/>
      <c r="DZ32" s="300"/>
      <c r="EA32" s="300"/>
      <c r="EB32" s="300"/>
      <c r="EC32" s="300"/>
      <c r="ED32" s="300"/>
      <c r="EE32" s="300"/>
      <c r="EF32" s="300"/>
      <c r="EG32" s="300"/>
      <c r="EH32" s="300"/>
      <c r="EI32" s="300"/>
      <c r="EJ32" s="300"/>
      <c r="EK32" s="300"/>
      <c r="EL32" s="300"/>
      <c r="EM32" s="300"/>
      <c r="EN32" s="300"/>
      <c r="EO32" s="300"/>
      <c r="EP32" s="300"/>
      <c r="EQ32" s="300"/>
      <c r="ER32" s="300"/>
      <c r="ES32" s="300"/>
      <c r="ET32" s="300"/>
      <c r="EU32" s="300"/>
      <c r="EV32" s="300"/>
      <c r="EW32" s="300"/>
      <c r="EX32" s="300"/>
      <c r="EY32" s="300"/>
      <c r="EZ32" s="300"/>
      <c r="FA32" s="300"/>
      <c r="FB32" s="300"/>
      <c r="FC32" s="300"/>
      <c r="FD32" s="300"/>
      <c r="FE32" s="300"/>
      <c r="FF32" s="300"/>
      <c r="FG32" s="300"/>
      <c r="FH32" s="300"/>
      <c r="FI32" s="300"/>
      <c r="FJ32" s="300"/>
      <c r="FK32" s="300"/>
      <c r="FL32" s="300"/>
      <c r="FM32" s="300"/>
      <c r="FN32" s="300"/>
      <c r="FO32" s="300"/>
      <c r="FP32" s="300"/>
      <c r="FQ32" s="300"/>
      <c r="FR32" s="300"/>
      <c r="FS32" s="300"/>
      <c r="FT32" s="300"/>
      <c r="FU32" s="300"/>
      <c r="FV32" s="300"/>
      <c r="FW32" s="300"/>
    </row>
    <row r="33" spans="2:179" ht="12.75" customHeight="1" x14ac:dyDescent="0.2">
      <c r="B33" s="299" t="s">
        <v>204</v>
      </c>
      <c r="C33" s="707">
        <f t="shared" si="13"/>
        <v>1.6</v>
      </c>
      <c r="F33" s="140">
        <v>370</v>
      </c>
      <c r="G33" s="142" t="s">
        <v>207</v>
      </c>
      <c r="H33" s="140">
        <f t="shared" si="0"/>
        <v>231</v>
      </c>
      <c r="I33" s="141" t="s">
        <v>207</v>
      </c>
      <c r="J33" s="143" t="str">
        <f t="shared" si="1"/>
        <v>231 x 370</v>
      </c>
      <c r="K33" s="142" t="s">
        <v>207</v>
      </c>
      <c r="L33" s="140">
        <f t="shared" si="2"/>
        <v>380</v>
      </c>
      <c r="M33" s="142" t="s">
        <v>207</v>
      </c>
      <c r="N33" s="140">
        <f t="shared" si="3"/>
        <v>266</v>
      </c>
      <c r="O33" s="141" t="s">
        <v>207</v>
      </c>
      <c r="P33" s="140">
        <v>5</v>
      </c>
      <c r="Q33" s="141" t="s">
        <v>207</v>
      </c>
      <c r="R33" s="142">
        <v>30</v>
      </c>
      <c r="S33" s="142" t="s">
        <v>207</v>
      </c>
      <c r="T33" s="140">
        <f t="shared" si="4"/>
        <v>436</v>
      </c>
      <c r="U33" s="141" t="s">
        <v>207</v>
      </c>
      <c r="V33" s="140"/>
      <c r="W33" s="141"/>
      <c r="X33" s="140">
        <f t="shared" si="14"/>
        <v>4131</v>
      </c>
      <c r="Y33" s="141" t="s">
        <v>2676</v>
      </c>
      <c r="Z33" s="110"/>
      <c r="AA33" s="140">
        <f t="shared" si="5"/>
        <v>145.69999999999999</v>
      </c>
      <c r="AB33" s="141" t="s">
        <v>208</v>
      </c>
      <c r="AC33" s="140">
        <f t="shared" si="6"/>
        <v>90.9</v>
      </c>
      <c r="AD33" s="141" t="s">
        <v>208</v>
      </c>
      <c r="AE33" s="282" t="str">
        <f t="shared" si="15"/>
        <v>90.9 x 145.7</v>
      </c>
      <c r="AF33" s="141" t="s">
        <v>208</v>
      </c>
      <c r="AG33" s="140">
        <f t="shared" si="7"/>
        <v>149.6</v>
      </c>
      <c r="AH33" s="141" t="s">
        <v>208</v>
      </c>
      <c r="AI33" s="142">
        <f t="shared" si="8"/>
        <v>104.7</v>
      </c>
      <c r="AJ33" s="141" t="s">
        <v>208</v>
      </c>
      <c r="AK33" s="140">
        <f t="shared" si="9"/>
        <v>2</v>
      </c>
      <c r="AL33" s="141" t="s">
        <v>208</v>
      </c>
      <c r="AM33" s="140">
        <f t="shared" si="10"/>
        <v>11.8</v>
      </c>
      <c r="AN33" s="141" t="s">
        <v>208</v>
      </c>
      <c r="AO33" s="140">
        <f t="shared" si="16"/>
        <v>172</v>
      </c>
      <c r="AP33" s="141" t="s">
        <v>208</v>
      </c>
      <c r="AQ33" s="140"/>
      <c r="AR33" s="141"/>
      <c r="AS33" s="142">
        <f t="shared" si="11"/>
        <v>162.6</v>
      </c>
      <c r="AT33" s="141" t="s">
        <v>208</v>
      </c>
      <c r="AV33" s="1015"/>
      <c r="AX33" s="307">
        <v>10104377</v>
      </c>
      <c r="AY33" s="144">
        <f>IF(Index!$L$4="€",VLOOKUP(AX33,ERP!$A:$CL,5,0),IF(Index!$L$4="$",VLOOKUP(AX33,ERP!$A:$CL,7,0),IF(Index!$L$4="CHF",VLOOKUP(AX33,ERP!$A:$CL,9,0),IF(Index!$L$4="£",VLOOKUP(AX33,ERP!$A:$CL,11,0),""))))</f>
        <v>5265</v>
      </c>
      <c r="AZ33" s="307">
        <v>10104383</v>
      </c>
      <c r="BA33" s="144">
        <f>IF(Index!$L$4="€",VLOOKUP(AZ33,ERP!$A:$CL,5,0),IF(Index!$L$4="$",VLOOKUP(AZ33,ERP!$A:$CL,7,0),IF(Index!$L$4="CHF",VLOOKUP(AZ33,ERP!$A:$CL,9,0),IF(Index!$L$4="£",VLOOKUP(AZ33,ERP!$A:$CL,11,0),""))))</f>
        <v>5265</v>
      </c>
      <c r="BB33" s="307">
        <v>10101062</v>
      </c>
      <c r="BC33" s="144">
        <f>IF(Index!$L$4="€",VLOOKUP(BB33,ERP!$A:$CL,5,0),IF(Index!$L$4="$",VLOOKUP(BB33,ERP!$A:$CL,7,0),IF(Index!$L$4="CHF",VLOOKUP(BB33,ERP!$A:$CL,9,0),IF(Index!$L$4="£",VLOOKUP(BB33,ERP!$A:$CL,11,0),""))))</f>
        <v>5265</v>
      </c>
      <c r="BD33" s="307">
        <v>10104389</v>
      </c>
      <c r="BE33" s="144">
        <f>IF(Index!$L$4="€",VLOOKUP(BD33,ERP!$A:$CL,5,0),IF(Index!$L$4="$",VLOOKUP(BD33,ERP!$A:$CL,7,0),IF(Index!$L$4="CHF",VLOOKUP(BD33,ERP!$A:$CL,9,0),IF(Index!$L$4="£",VLOOKUP(BD33,ERP!$A:$CL,11,0),""))))</f>
        <v>5265</v>
      </c>
      <c r="BF33" s="156"/>
      <c r="BG33" s="307" t="s">
        <v>125</v>
      </c>
      <c r="BH33" s="144">
        <f t="shared" si="12"/>
        <v>5738.85</v>
      </c>
      <c r="BI33" s="307" t="s">
        <v>125</v>
      </c>
      <c r="BJ33" s="144">
        <f t="shared" si="17"/>
        <v>4695.16</v>
      </c>
      <c r="BK33" s="156"/>
      <c r="BL33" s="307">
        <v>10102772</v>
      </c>
      <c r="BM33" s="144">
        <f>IF(Index!$L$4="€",VLOOKUP(BL33,ERP!$A:$CL,5,0),IF(Index!$L$4="$",VLOOKUP(BL33,ERP!$A:$CL,7,0),IF(Index!$L$4="CHF",VLOOKUP(BL33,ERP!$A:$CL,9,0),IF(Index!$L$4="£",VLOOKUP(BL33,ERP!$A:$CL,11,0),""))))</f>
        <v>4388</v>
      </c>
      <c r="BN33" s="102"/>
      <c r="BO33" s="300"/>
      <c r="BQ33" s="293"/>
      <c r="BR33" s="293"/>
      <c r="BS33" s="293"/>
      <c r="BT33" s="293"/>
      <c r="BU33" s="293"/>
      <c r="BV33" s="293"/>
      <c r="BW33" s="294"/>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4"/>
      <c r="CU33" s="293"/>
      <c r="CV33" s="293"/>
      <c r="CW33" s="293"/>
      <c r="CX33" s="293"/>
      <c r="CY33" s="293"/>
      <c r="CZ33" s="293"/>
      <c r="DA33" s="293"/>
      <c r="DB33" s="293"/>
      <c r="DC33" s="293"/>
      <c r="DD33" s="293"/>
      <c r="DE33" s="293"/>
      <c r="DF33" s="293"/>
      <c r="DG33" s="293"/>
      <c r="DH33" s="293"/>
      <c r="DI33" s="296"/>
      <c r="DJ33" s="302"/>
      <c r="DK33" s="296"/>
      <c r="DL33" s="302"/>
      <c r="DM33" s="296"/>
      <c r="DN33" s="302"/>
      <c r="DO33" s="296"/>
      <c r="DP33" s="304"/>
      <c r="DQ33" s="295"/>
      <c r="DR33" s="296"/>
      <c r="DS33" s="302"/>
      <c r="DT33" s="295"/>
      <c r="DU33" s="300"/>
      <c r="DV33" s="300"/>
      <c r="DW33" s="300"/>
      <c r="DX33" s="300"/>
      <c r="DY33" s="300"/>
      <c r="DZ33" s="300"/>
      <c r="EA33" s="300"/>
      <c r="EB33" s="300"/>
      <c r="EC33" s="300"/>
      <c r="ED33" s="300"/>
      <c r="EE33" s="300"/>
      <c r="EF33" s="300"/>
      <c r="EG33" s="300"/>
      <c r="EH33" s="300"/>
      <c r="EI33" s="300"/>
      <c r="EJ33" s="300"/>
      <c r="EK33" s="300"/>
      <c r="EL33" s="300"/>
      <c r="EM33" s="300"/>
      <c r="EN33" s="300"/>
      <c r="EO33" s="300"/>
      <c r="EP33" s="300"/>
      <c r="EQ33" s="300"/>
      <c r="ER33" s="300"/>
      <c r="ES33" s="300"/>
      <c r="ET33" s="300"/>
      <c r="EU33" s="300"/>
      <c r="EV33" s="300"/>
      <c r="EW33" s="300"/>
      <c r="EX33" s="300"/>
      <c r="EY33" s="300"/>
      <c r="EZ33" s="300"/>
      <c r="FA33" s="300"/>
      <c r="FB33" s="300"/>
      <c r="FC33" s="300"/>
      <c r="FD33" s="300"/>
      <c r="FE33" s="300"/>
      <c r="FF33" s="300"/>
      <c r="FG33" s="300"/>
      <c r="FH33" s="300"/>
      <c r="FI33" s="300"/>
      <c r="FJ33" s="300"/>
      <c r="FK33" s="300"/>
      <c r="FL33" s="300"/>
      <c r="FM33" s="300"/>
      <c r="FN33" s="300"/>
      <c r="FO33" s="300"/>
      <c r="FP33" s="300"/>
      <c r="FQ33" s="300"/>
      <c r="FR33" s="300"/>
      <c r="FS33" s="300"/>
      <c r="FT33" s="300"/>
      <c r="FU33" s="300"/>
      <c r="FV33" s="300"/>
      <c r="FW33" s="300"/>
    </row>
    <row r="34" spans="2:179" ht="12.75" customHeight="1" x14ac:dyDescent="0.2">
      <c r="F34" s="308"/>
      <c r="J34" s="309"/>
      <c r="P34" s="308"/>
      <c r="R34" s="308"/>
      <c r="Z34" s="315"/>
      <c r="AE34" s="309"/>
      <c r="AV34" s="1015"/>
      <c r="AX34" s="300"/>
      <c r="AY34" s="300"/>
      <c r="AZ34" s="300"/>
      <c r="BA34" s="300"/>
      <c r="BB34" s="300"/>
      <c r="BC34" s="300"/>
      <c r="BD34" s="300"/>
      <c r="BE34" s="300"/>
      <c r="BF34" s="156"/>
      <c r="BG34" s="300"/>
      <c r="BH34" s="300"/>
      <c r="BI34" s="300"/>
      <c r="BJ34" s="300"/>
      <c r="BK34" s="156"/>
      <c r="BL34" s="300"/>
      <c r="BM34" s="300"/>
      <c r="BN34" s="300"/>
      <c r="BO34" s="300"/>
      <c r="BQ34" s="293"/>
      <c r="BR34" s="293"/>
      <c r="BS34" s="293"/>
      <c r="BT34" s="293"/>
      <c r="BU34" s="293"/>
      <c r="BV34" s="293"/>
      <c r="BW34" s="294"/>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4"/>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300"/>
      <c r="DV34" s="300"/>
      <c r="DW34" s="300"/>
      <c r="DX34" s="300"/>
      <c r="DY34" s="300"/>
      <c r="DZ34" s="300"/>
      <c r="EA34" s="300"/>
      <c r="EB34" s="300"/>
      <c r="EC34" s="300"/>
      <c r="ED34" s="300"/>
      <c r="EE34" s="300"/>
      <c r="EF34" s="300"/>
      <c r="EG34" s="300"/>
      <c r="EH34" s="300"/>
      <c r="EI34" s="300"/>
      <c r="EJ34" s="300"/>
      <c r="EK34" s="300"/>
      <c r="EL34" s="300"/>
      <c r="EM34" s="300"/>
      <c r="EN34" s="300"/>
      <c r="EO34" s="300"/>
      <c r="EP34" s="300"/>
      <c r="EQ34" s="300"/>
      <c r="ER34" s="300"/>
      <c r="ES34" s="300"/>
      <c r="ET34" s="300"/>
      <c r="EU34" s="300"/>
      <c r="EV34" s="300"/>
      <c r="EW34" s="300"/>
      <c r="EX34" s="300"/>
      <c r="EY34" s="300"/>
      <c r="EZ34" s="300"/>
      <c r="FA34" s="300"/>
      <c r="FB34" s="300"/>
      <c r="FC34" s="300"/>
      <c r="FD34" s="300"/>
      <c r="FE34" s="300"/>
      <c r="FF34" s="300"/>
      <c r="FG34" s="300"/>
      <c r="FH34" s="300"/>
      <c r="FI34" s="300"/>
      <c r="FJ34" s="300"/>
      <c r="FK34" s="300"/>
      <c r="FL34" s="300"/>
      <c r="FM34" s="300"/>
      <c r="FN34" s="300"/>
      <c r="FO34" s="300"/>
      <c r="FP34" s="300"/>
      <c r="FQ34" s="300"/>
      <c r="FR34" s="300"/>
      <c r="FS34" s="300"/>
      <c r="FT34" s="300"/>
      <c r="FU34" s="300"/>
      <c r="FV34" s="300"/>
      <c r="FW34" s="300"/>
    </row>
    <row r="35" spans="2:179" ht="23.25" hidden="1" customHeight="1" outlineLevel="1" x14ac:dyDescent="0.2">
      <c r="F35" s="962" t="s">
        <v>2699</v>
      </c>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c r="AL35" s="963"/>
      <c r="AM35" s="963"/>
      <c r="AN35" s="963"/>
      <c r="AO35" s="963"/>
      <c r="AP35" s="963"/>
      <c r="AQ35" s="963"/>
      <c r="AR35" s="963"/>
      <c r="AS35" s="963"/>
      <c r="AT35" s="964"/>
      <c r="AU35" s="67"/>
      <c r="AV35" s="1015"/>
      <c r="AW35" s="30"/>
      <c r="AX35" s="956" t="s">
        <v>218</v>
      </c>
      <c r="AY35" s="956"/>
      <c r="AZ35" s="948" t="s">
        <v>219</v>
      </c>
      <c r="BA35" s="956"/>
      <c r="BB35" s="948" t="s">
        <v>219</v>
      </c>
      <c r="BC35" s="956"/>
      <c r="BD35" s="948" t="s">
        <v>220</v>
      </c>
      <c r="BE35" s="949"/>
      <c r="BF35" s="156"/>
      <c r="BG35" s="948" t="s">
        <v>252</v>
      </c>
      <c r="BH35" s="949"/>
      <c r="BI35" s="948" t="s">
        <v>2975</v>
      </c>
      <c r="BJ35" s="949"/>
      <c r="BK35" s="102"/>
      <c r="BL35" s="948" t="s">
        <v>2973</v>
      </c>
      <c r="BM35" s="949"/>
      <c r="BN35" s="156"/>
      <c r="BO35" s="156"/>
      <c r="BQ35" s="1078"/>
      <c r="BR35" s="1078"/>
      <c r="BS35" s="1078"/>
      <c r="BT35" s="1078"/>
      <c r="BU35" s="1078"/>
      <c r="BV35" s="1078"/>
      <c r="BW35" s="1078"/>
      <c r="BX35" s="1078"/>
      <c r="BY35" s="1078"/>
      <c r="BZ35" s="1078"/>
      <c r="CA35" s="1078"/>
      <c r="CB35" s="1078"/>
      <c r="CC35" s="1078"/>
      <c r="CD35" s="1078"/>
      <c r="CE35" s="1078"/>
      <c r="CF35" s="1078"/>
      <c r="CG35" s="1078"/>
      <c r="CH35" s="1078"/>
      <c r="CI35" s="1078"/>
      <c r="CJ35" s="1078"/>
      <c r="CK35" s="1078"/>
      <c r="CL35" s="1078"/>
      <c r="CM35" s="1078"/>
      <c r="CN35" s="1078"/>
      <c r="CO35" s="1078"/>
      <c r="CP35" s="1078"/>
      <c r="CQ35" s="1078"/>
      <c r="CR35" s="1078"/>
      <c r="CS35" s="1078"/>
      <c r="CT35" s="1078"/>
      <c r="CU35" s="1078"/>
      <c r="CV35" s="1078"/>
      <c r="CW35" s="1078"/>
      <c r="CX35" s="1078"/>
      <c r="CY35" s="1078"/>
      <c r="CZ35" s="1078"/>
      <c r="DA35" s="1078"/>
      <c r="DB35" s="1078"/>
      <c r="DC35" s="1078"/>
      <c r="DD35" s="1078"/>
      <c r="DE35" s="1078"/>
      <c r="DF35" s="112"/>
      <c r="DG35" s="295"/>
      <c r="DH35" s="295"/>
      <c r="DI35" s="293"/>
      <c r="DJ35" s="293"/>
      <c r="DK35" s="293"/>
      <c r="DL35" s="293"/>
      <c r="DM35" s="293"/>
      <c r="DN35" s="293"/>
      <c r="DO35" s="293"/>
      <c r="DP35" s="293"/>
      <c r="DQ35" s="293"/>
      <c r="DR35" s="293"/>
      <c r="DS35" s="293"/>
      <c r="DT35" s="293"/>
      <c r="DU35" s="156"/>
      <c r="DV35" s="156"/>
      <c r="DW35" s="156"/>
      <c r="DX35" s="156"/>
      <c r="DY35" s="156"/>
      <c r="DZ35" s="156"/>
      <c r="EA35" s="156"/>
      <c r="EB35" s="156"/>
      <c r="EC35" s="156"/>
      <c r="ED35" s="156"/>
      <c r="EE35" s="156"/>
      <c r="EF35" s="156"/>
      <c r="EG35" s="156"/>
      <c r="EH35" s="156"/>
      <c r="EI35" s="156"/>
      <c r="EJ35" s="156"/>
      <c r="EK35" s="156"/>
      <c r="EL35" s="156"/>
      <c r="EM35" s="156"/>
      <c r="EN35" s="156"/>
      <c r="EO35" s="156"/>
      <c r="EP35" s="156"/>
      <c r="EQ35" s="156"/>
      <c r="ER35" s="156"/>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298"/>
      <c r="FW35" s="156"/>
    </row>
    <row r="36" spans="2:179" ht="23.25" hidden="1" customHeight="1" outlineLevel="1" x14ac:dyDescent="0.2">
      <c r="B36" s="30" t="s">
        <v>213</v>
      </c>
      <c r="F36" s="1128" t="s">
        <v>5860</v>
      </c>
      <c r="G36" s="1129"/>
      <c r="H36" s="1129"/>
      <c r="I36" s="1129"/>
      <c r="J36" s="1129"/>
      <c r="K36" s="1129"/>
      <c r="L36" s="1129"/>
      <c r="M36" s="1129"/>
      <c r="N36" s="1129"/>
      <c r="O36" s="1129"/>
      <c r="P36" s="1129"/>
      <c r="Q36" s="1129"/>
      <c r="R36" s="1129"/>
      <c r="S36" s="1129"/>
      <c r="T36" s="1129"/>
      <c r="U36" s="1129"/>
      <c r="V36" s="1129"/>
      <c r="W36" s="1129"/>
      <c r="X36" s="1129"/>
      <c r="Y36" s="1129"/>
      <c r="Z36" s="1129"/>
      <c r="AA36" s="1129"/>
      <c r="AB36" s="1129"/>
      <c r="AC36" s="1129"/>
      <c r="AD36" s="1129"/>
      <c r="AE36" s="1129"/>
      <c r="AF36" s="1129"/>
      <c r="AG36" s="1129"/>
      <c r="AH36" s="1129"/>
      <c r="AI36" s="1129"/>
      <c r="AJ36" s="1129"/>
      <c r="AK36" s="1129"/>
      <c r="AL36" s="1129"/>
      <c r="AM36" s="1129"/>
      <c r="AN36" s="1129"/>
      <c r="AO36" s="1129"/>
      <c r="AP36" s="1129"/>
      <c r="AQ36" s="1129"/>
      <c r="AR36" s="1129"/>
      <c r="AS36" s="1129"/>
      <c r="AT36" s="1130"/>
      <c r="AU36" s="67"/>
      <c r="AV36" s="1015"/>
      <c r="AW36" s="30"/>
      <c r="AX36" s="892"/>
      <c r="AY36" s="161"/>
      <c r="AZ36" s="160"/>
      <c r="BA36" s="161"/>
      <c r="BB36" s="954" t="s">
        <v>217</v>
      </c>
      <c r="BC36" s="1002"/>
      <c r="BD36" s="160"/>
      <c r="BE36" s="162"/>
      <c r="BF36" s="156"/>
      <c r="BG36" s="1054" t="s">
        <v>236</v>
      </c>
      <c r="BH36" s="1055"/>
      <c r="BI36" s="163"/>
      <c r="BJ36" s="164"/>
      <c r="BK36" s="102"/>
      <c r="BL36" s="163"/>
      <c r="BM36" s="164"/>
      <c r="BN36" s="156"/>
      <c r="BO36" s="156"/>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295"/>
      <c r="DH36" s="295"/>
      <c r="DI36" s="293"/>
      <c r="DJ36" s="293"/>
      <c r="DK36" s="293"/>
      <c r="DL36" s="293"/>
      <c r="DM36" s="293"/>
      <c r="DN36" s="293"/>
      <c r="DO36" s="293"/>
      <c r="DP36" s="293"/>
      <c r="DQ36" s="293"/>
      <c r="DR36" s="293"/>
      <c r="DS36" s="293"/>
      <c r="DT36" s="293"/>
      <c r="DU36" s="156"/>
      <c r="DV36" s="156"/>
      <c r="DW36" s="156"/>
      <c r="DX36" s="156"/>
      <c r="DY36" s="156"/>
      <c r="DZ36" s="156"/>
      <c r="EA36" s="156"/>
      <c r="EB36" s="156"/>
      <c r="EC36" s="156"/>
      <c r="ED36" s="156"/>
      <c r="EE36" s="156"/>
      <c r="EF36" s="156"/>
      <c r="EG36" s="156"/>
      <c r="EH36" s="156"/>
      <c r="EI36" s="156"/>
      <c r="EJ36" s="156"/>
      <c r="EK36" s="156"/>
      <c r="EL36" s="156"/>
      <c r="EM36" s="156"/>
      <c r="EN36" s="156"/>
      <c r="EO36" s="156"/>
      <c r="EP36" s="156"/>
      <c r="EQ36" s="156"/>
      <c r="ER36" s="156"/>
      <c r="ES36" s="156"/>
      <c r="ET36" s="156"/>
      <c r="EU36" s="156"/>
      <c r="EV36" s="156"/>
      <c r="EW36" s="156"/>
      <c r="EX36" s="156"/>
      <c r="EY36" s="156"/>
      <c r="EZ36" s="156"/>
      <c r="FA36" s="156"/>
      <c r="FB36" s="156"/>
      <c r="FC36" s="156"/>
      <c r="FD36" s="156"/>
      <c r="FE36" s="156"/>
      <c r="FF36" s="156"/>
      <c r="FG36" s="156"/>
      <c r="FH36" s="156"/>
      <c r="FI36" s="156"/>
      <c r="FJ36" s="156"/>
      <c r="FK36" s="156"/>
      <c r="FL36" s="156"/>
      <c r="FM36" s="156"/>
      <c r="FN36" s="156"/>
      <c r="FO36" s="156"/>
      <c r="FP36" s="156"/>
      <c r="FQ36" s="156"/>
      <c r="FR36" s="156"/>
      <c r="FS36" s="156"/>
      <c r="FT36" s="156"/>
      <c r="FU36" s="156"/>
      <c r="FV36" s="298"/>
      <c r="FW36" s="156"/>
    </row>
    <row r="37" spans="2:179" ht="15" hidden="1" customHeight="1" outlineLevel="1" x14ac:dyDescent="0.2">
      <c r="B37" s="30"/>
      <c r="F37" s="121" t="s">
        <v>206</v>
      </c>
      <c r="G37" s="122"/>
      <c r="H37" s="121" t="s">
        <v>211</v>
      </c>
      <c r="I37" s="122"/>
      <c r="J37" s="121" t="s">
        <v>216</v>
      </c>
      <c r="K37" s="122"/>
      <c r="L37" s="121" t="s">
        <v>205</v>
      </c>
      <c r="M37" s="122"/>
      <c r="N37" s="121" t="s">
        <v>214</v>
      </c>
      <c r="O37" s="122"/>
      <c r="P37" s="121" t="s">
        <v>209</v>
      </c>
      <c r="Q37" s="122"/>
      <c r="R37" s="121" t="s">
        <v>215</v>
      </c>
      <c r="S37" s="122"/>
      <c r="T37" s="121" t="s">
        <v>212</v>
      </c>
      <c r="U37" s="123"/>
      <c r="V37" s="966"/>
      <c r="W37" s="967"/>
      <c r="X37" s="966" t="s">
        <v>2674</v>
      </c>
      <c r="Y37" s="967"/>
      <c r="Z37" s="458"/>
      <c r="AA37" s="121" t="s">
        <v>206</v>
      </c>
      <c r="AB37" s="122"/>
      <c r="AC37" s="121" t="s">
        <v>211</v>
      </c>
      <c r="AD37" s="122"/>
      <c r="AE37" s="121" t="s">
        <v>216</v>
      </c>
      <c r="AF37" s="122"/>
      <c r="AG37" s="121" t="s">
        <v>205</v>
      </c>
      <c r="AH37" s="122"/>
      <c r="AI37" s="121" t="s">
        <v>214</v>
      </c>
      <c r="AJ37" s="122"/>
      <c r="AK37" s="121" t="s">
        <v>209</v>
      </c>
      <c r="AL37" s="122"/>
      <c r="AM37" s="121" t="s">
        <v>215</v>
      </c>
      <c r="AN37" s="122"/>
      <c r="AO37" s="121" t="s">
        <v>212</v>
      </c>
      <c r="AP37" s="122"/>
      <c r="AQ37" s="971" t="s">
        <v>2674</v>
      </c>
      <c r="AR37" s="972"/>
      <c r="AS37" s="971" t="s">
        <v>2675</v>
      </c>
      <c r="AT37" s="972"/>
      <c r="AU37" s="30"/>
      <c r="AV37" s="1015"/>
      <c r="AW37" s="30"/>
      <c r="AX37" s="894" t="s">
        <v>221</v>
      </c>
      <c r="AY37" s="780" t="s">
        <v>23</v>
      </c>
      <c r="AZ37" s="762" t="s">
        <v>221</v>
      </c>
      <c r="BA37" s="780" t="s">
        <v>23</v>
      </c>
      <c r="BB37" s="762" t="s">
        <v>221</v>
      </c>
      <c r="BC37" s="780" t="s">
        <v>23</v>
      </c>
      <c r="BD37" s="762" t="s">
        <v>221</v>
      </c>
      <c r="BE37" s="780" t="s">
        <v>23</v>
      </c>
      <c r="BF37" s="896"/>
      <c r="BG37" s="762" t="s">
        <v>221</v>
      </c>
      <c r="BH37" s="780" t="s">
        <v>23</v>
      </c>
      <c r="BI37" s="762" t="s">
        <v>221</v>
      </c>
      <c r="BJ37" s="780" t="s">
        <v>23</v>
      </c>
      <c r="BK37" s="102"/>
      <c r="BL37" s="762" t="s">
        <v>221</v>
      </c>
      <c r="BM37" s="780" t="s">
        <v>23</v>
      </c>
      <c r="BN37" s="156"/>
      <c r="BO37" s="156"/>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295"/>
      <c r="DH37" s="295"/>
      <c r="DI37" s="293"/>
      <c r="DJ37" s="293"/>
      <c r="DK37" s="293"/>
      <c r="DL37" s="293"/>
      <c r="DM37" s="293"/>
      <c r="DN37" s="293"/>
      <c r="DO37" s="293"/>
      <c r="DP37" s="293"/>
      <c r="DQ37" s="293"/>
      <c r="DR37" s="293"/>
      <c r="DS37" s="293"/>
      <c r="DT37" s="293"/>
      <c r="DU37" s="156"/>
      <c r="DV37" s="156"/>
      <c r="DW37" s="156"/>
      <c r="DX37" s="156"/>
      <c r="DY37" s="156"/>
      <c r="DZ37" s="156"/>
      <c r="EA37" s="156"/>
      <c r="EB37" s="156"/>
      <c r="EC37" s="156"/>
      <c r="ED37" s="156"/>
      <c r="EE37" s="156"/>
      <c r="EF37" s="156"/>
      <c r="EG37" s="156"/>
      <c r="EH37" s="156"/>
      <c r="EI37" s="156"/>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6"/>
      <c r="FU37" s="156"/>
      <c r="FV37" s="298"/>
      <c r="FW37" s="156"/>
    </row>
    <row r="38" spans="2:179" ht="15" hidden="1" customHeight="1" outlineLevel="1" x14ac:dyDescent="0.2">
      <c r="B38" s="30"/>
      <c r="F38" s="121"/>
      <c r="G38" s="110"/>
      <c r="H38" s="121"/>
      <c r="I38" s="122"/>
      <c r="J38" s="121"/>
      <c r="K38" s="110"/>
      <c r="L38" s="121"/>
      <c r="M38" s="110"/>
      <c r="N38" s="121"/>
      <c r="O38" s="122"/>
      <c r="P38" s="121"/>
      <c r="Q38" s="122"/>
      <c r="R38" s="131"/>
      <c r="S38" s="110"/>
      <c r="T38" s="121"/>
      <c r="U38" s="123"/>
      <c r="V38" s="700"/>
      <c r="W38" s="781"/>
      <c r="X38" s="700"/>
      <c r="Y38" s="781"/>
      <c r="AA38" s="121"/>
      <c r="AB38" s="122"/>
      <c r="AC38" s="121"/>
      <c r="AD38" s="122"/>
      <c r="AE38" s="131"/>
      <c r="AF38" s="122"/>
      <c r="AG38" s="121"/>
      <c r="AH38" s="122"/>
      <c r="AI38" s="131"/>
      <c r="AJ38" s="122"/>
      <c r="AK38" s="121"/>
      <c r="AL38" s="122"/>
      <c r="AM38" s="121"/>
      <c r="AN38" s="122"/>
      <c r="AO38" s="121"/>
      <c r="AP38" s="122"/>
      <c r="AQ38" s="132"/>
      <c r="AR38" s="761"/>
      <c r="AS38" s="156"/>
      <c r="AT38" s="761"/>
      <c r="AU38" s="30"/>
      <c r="AV38" s="1015"/>
      <c r="AW38" s="30"/>
      <c r="AX38" s="789"/>
      <c r="AY38" s="781" t="str">
        <f>Index!$L$4</f>
        <v>€</v>
      </c>
      <c r="AZ38" s="700"/>
      <c r="BA38" s="781" t="str">
        <f>Index!$L$4</f>
        <v>€</v>
      </c>
      <c r="BB38" s="700"/>
      <c r="BC38" s="781" t="str">
        <f>Index!$L$4</f>
        <v>€</v>
      </c>
      <c r="BD38" s="700"/>
      <c r="BE38" s="781" t="str">
        <f>Index!$L$4</f>
        <v>€</v>
      </c>
      <c r="BF38" s="896"/>
      <c r="BG38" s="783">
        <v>1.0900000000000001</v>
      </c>
      <c r="BH38" s="781" t="str">
        <f>Index!$L$4</f>
        <v>€</v>
      </c>
      <c r="BI38" s="783">
        <v>1.07</v>
      </c>
      <c r="BJ38" s="781" t="str">
        <f>Index!$L$4</f>
        <v>€</v>
      </c>
      <c r="BK38" s="102"/>
      <c r="BL38" s="700"/>
      <c r="BM38" s="781" t="str">
        <f>Index!$L$4</f>
        <v>€</v>
      </c>
      <c r="BN38" s="156"/>
      <c r="BO38" s="156"/>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295"/>
      <c r="DH38" s="295"/>
      <c r="DI38" s="293"/>
      <c r="DJ38" s="293"/>
      <c r="DK38" s="293"/>
      <c r="DL38" s="293"/>
      <c r="DM38" s="293"/>
      <c r="DN38" s="293"/>
      <c r="DO38" s="293"/>
      <c r="DP38" s="293"/>
      <c r="DQ38" s="293"/>
      <c r="DR38" s="293"/>
      <c r="DS38" s="293"/>
      <c r="DT38" s="293"/>
      <c r="DU38" s="156"/>
      <c r="DV38" s="156"/>
      <c r="DW38" s="156"/>
      <c r="DX38" s="156"/>
      <c r="DY38" s="156"/>
      <c r="DZ38" s="156"/>
      <c r="EA38" s="156"/>
      <c r="EB38" s="156"/>
      <c r="EC38" s="156"/>
      <c r="ED38" s="156"/>
      <c r="EE38" s="156"/>
      <c r="EF38" s="156"/>
      <c r="EG38" s="156"/>
      <c r="EH38" s="156"/>
      <c r="EI38" s="156"/>
      <c r="EJ38" s="156"/>
      <c r="EK38" s="156"/>
      <c r="EL38" s="156"/>
      <c r="EM38" s="156"/>
      <c r="EN38" s="156"/>
      <c r="EO38" s="156"/>
      <c r="EP38" s="156"/>
      <c r="EQ38" s="156"/>
      <c r="ER38" s="156"/>
      <c r="ES38" s="156"/>
      <c r="ET38" s="156"/>
      <c r="EU38" s="156"/>
      <c r="EV38" s="156"/>
      <c r="EW38" s="156"/>
      <c r="EX38" s="156"/>
      <c r="EY38" s="156"/>
      <c r="EZ38" s="156"/>
      <c r="FA38" s="156"/>
      <c r="FB38" s="156"/>
      <c r="FC38" s="156"/>
      <c r="FD38" s="156"/>
      <c r="FE38" s="156"/>
      <c r="FF38" s="156"/>
      <c r="FG38" s="156"/>
      <c r="FH38" s="156"/>
      <c r="FI38" s="156"/>
      <c r="FJ38" s="156"/>
      <c r="FK38" s="156"/>
      <c r="FL38" s="156"/>
      <c r="FM38" s="156"/>
      <c r="FN38" s="156"/>
      <c r="FO38" s="156"/>
      <c r="FP38" s="156"/>
      <c r="FQ38" s="156"/>
      <c r="FR38" s="156"/>
      <c r="FS38" s="156"/>
      <c r="FT38" s="156"/>
      <c r="FU38" s="156"/>
      <c r="FV38" s="298"/>
      <c r="FW38" s="156"/>
    </row>
    <row r="39" spans="2:179" ht="12.75" hidden="1" customHeight="1" outlineLevel="1" x14ac:dyDescent="0.2">
      <c r="B39" s="299" t="s">
        <v>204</v>
      </c>
      <c r="C39" s="707">
        <f>16/10</f>
        <v>1.6</v>
      </c>
      <c r="F39" s="564">
        <v>390</v>
      </c>
      <c r="G39" s="643" t="s">
        <v>207</v>
      </c>
      <c r="H39" s="564">
        <f>ROUND(F39/$C39,0)</f>
        <v>244</v>
      </c>
      <c r="I39" s="565" t="s">
        <v>207</v>
      </c>
      <c r="J39" s="658" t="str">
        <f>H39&amp;" x "&amp;F39</f>
        <v>244 x 390</v>
      </c>
      <c r="K39" s="643" t="s">
        <v>207</v>
      </c>
      <c r="L39" s="564">
        <f>F39+(2*P39)</f>
        <v>400</v>
      </c>
      <c r="M39" s="643" t="s">
        <v>207</v>
      </c>
      <c r="N39" s="564">
        <f>H39+P39+R39</f>
        <v>279</v>
      </c>
      <c r="O39" s="565" t="s">
        <v>207</v>
      </c>
      <c r="P39" s="564">
        <v>5</v>
      </c>
      <c r="Q39" s="565" t="s">
        <v>207</v>
      </c>
      <c r="R39" s="643">
        <v>30</v>
      </c>
      <c r="S39" s="643" t="s">
        <v>207</v>
      </c>
      <c r="T39" s="311">
        <f>ROUND(SQRT((F39^2)+(H39^2)),0)</f>
        <v>460</v>
      </c>
      <c r="U39" s="312" t="s">
        <v>207</v>
      </c>
      <c r="V39" s="165"/>
      <c r="W39" s="166"/>
      <c r="X39" s="165">
        <f>(F39*10)+430</f>
        <v>4330</v>
      </c>
      <c r="Y39" s="166" t="s">
        <v>2676</v>
      </c>
      <c r="AA39" s="165">
        <f>ROUND(F39/$B$1,1)</f>
        <v>153.5</v>
      </c>
      <c r="AB39" s="166" t="s">
        <v>208</v>
      </c>
      <c r="AC39" s="165">
        <f>ROUND(H39/$B$1,1)</f>
        <v>96.1</v>
      </c>
      <c r="AD39" s="166" t="s">
        <v>208</v>
      </c>
      <c r="AE39" s="170" t="str">
        <f>AC39&amp;" x "&amp;AA39</f>
        <v>96.1 x 153.5</v>
      </c>
      <c r="AF39" s="166" t="s">
        <v>208</v>
      </c>
      <c r="AG39" s="165">
        <f>ROUND(L39/$B$1,1)</f>
        <v>157.5</v>
      </c>
      <c r="AH39" s="166" t="s">
        <v>208</v>
      </c>
      <c r="AI39" s="167">
        <f>ROUND(N39/$B$1,1)</f>
        <v>109.8</v>
      </c>
      <c r="AJ39" s="166" t="s">
        <v>208</v>
      </c>
      <c r="AK39" s="165">
        <f>ROUND(P39/$B$1,1)</f>
        <v>2</v>
      </c>
      <c r="AL39" s="166" t="s">
        <v>208</v>
      </c>
      <c r="AM39" s="165">
        <f>ROUND(R39/$B$1,1)</f>
        <v>11.8</v>
      </c>
      <c r="AN39" s="166" t="s">
        <v>208</v>
      </c>
      <c r="AO39" s="165">
        <f>ROUND(SQRT((AA39^2)+(AC39^2)),0)</f>
        <v>181</v>
      </c>
      <c r="AP39" s="166" t="s">
        <v>208</v>
      </c>
      <c r="AQ39" s="311"/>
      <c r="AR39" s="312"/>
      <c r="AS39" s="311"/>
      <c r="AT39" s="312"/>
      <c r="AV39" s="1015"/>
      <c r="AX39" s="366">
        <v>10103836</v>
      </c>
      <c r="AY39" s="172">
        <f>IF(Index!$L$4="€",VLOOKUP(AX39,ERP!$A:$CL,5,0),IF(Index!$L$4="$",VLOOKUP(AX39,ERP!$A:$CL,7,0),IF(Index!$L$4="CHF",VLOOKUP(AX39,ERP!$A:$CL,9,0),IF(Index!$L$4="£",VLOOKUP(AX39,ERP!$A:$CL,11,0),""))))</f>
        <v>5904</v>
      </c>
      <c r="AZ39" s="361">
        <v>10103978</v>
      </c>
      <c r="BA39" s="172">
        <f>IF(Index!$L$4="€",VLOOKUP(AZ39,ERP!$A:$CL,5,0),IF(Index!$L$4="$",VLOOKUP(AZ39,ERP!$A:$CL,7,0),IF(Index!$L$4="CHF",VLOOKUP(AZ39,ERP!$A:$CL,9,0),IF(Index!$L$4="£",VLOOKUP(AZ39,ERP!$A:$CL,11,0),""))))</f>
        <v>5904</v>
      </c>
      <c r="BB39" s="361">
        <v>10101075</v>
      </c>
      <c r="BC39" s="172">
        <f>IF(Index!$L$4="€",VLOOKUP(BB39,ERP!$A:$CL,5,0),IF(Index!$L$4="$",VLOOKUP(BB39,ERP!$A:$CL,7,0),IF(Index!$L$4="CHF",VLOOKUP(BB39,ERP!$A:$CL,9,0),IF(Index!$L$4="£",VLOOKUP(BB39,ERP!$A:$CL,11,0),""))))</f>
        <v>5904</v>
      </c>
      <c r="BD39" s="361">
        <v>10104120</v>
      </c>
      <c r="BE39" s="172">
        <f>IF(Index!$L$4="€",VLOOKUP(BD39,ERP!$A:$CL,5,0),IF(Index!$L$4="$",VLOOKUP(BD39,ERP!$A:$CL,7,0),IF(Index!$L$4="CHF",VLOOKUP(BD39,ERP!$A:$CL,9,0),IF(Index!$L$4="£",VLOOKUP(BD39,ERP!$A:$CL,11,0),""))))</f>
        <v>5904</v>
      </c>
      <c r="BF39" s="156"/>
      <c r="BG39" s="361"/>
      <c r="BH39" s="363"/>
      <c r="BI39" s="361" t="s">
        <v>125</v>
      </c>
      <c r="BJ39" s="363">
        <f>BM39*$BI$23</f>
        <v>5263.33</v>
      </c>
      <c r="BK39" s="156"/>
      <c r="BL39" s="361">
        <v>10102689</v>
      </c>
      <c r="BM39" s="172">
        <f>IF(Index!$L$4="€",VLOOKUP(BL39,ERP!$A:$CL,5,0),IF(Index!$L$4="$",VLOOKUP(BL39,ERP!$A:$CL,7,0),IF(Index!$L$4="CHF",VLOOKUP(BL39,ERP!$A:$CL,9,0),IF(Index!$L$4="£",VLOOKUP(BL39,ERP!$A:$CL,11,0),""))))</f>
        <v>4919</v>
      </c>
      <c r="BN39" s="156"/>
      <c r="BO39" s="324"/>
      <c r="BQ39" s="293"/>
      <c r="BR39" s="293"/>
      <c r="BS39" s="293"/>
      <c r="BT39" s="293"/>
      <c r="BU39" s="293"/>
      <c r="BV39" s="293"/>
      <c r="BW39" s="294"/>
      <c r="BX39" s="293"/>
      <c r="BY39" s="293"/>
      <c r="BZ39" s="293"/>
      <c r="CA39" s="293"/>
      <c r="CB39" s="293"/>
      <c r="CC39" s="293"/>
      <c r="CD39" s="293"/>
      <c r="CE39" s="293"/>
      <c r="CF39" s="293"/>
      <c r="CG39" s="293"/>
      <c r="CH39" s="293"/>
      <c r="CI39" s="293"/>
      <c r="CJ39" s="293"/>
      <c r="CK39" s="293"/>
      <c r="CL39" s="293"/>
      <c r="CM39" s="293"/>
      <c r="CN39" s="293"/>
      <c r="CO39" s="293"/>
      <c r="CP39" s="293"/>
      <c r="CQ39" s="293"/>
      <c r="CR39" s="293"/>
      <c r="CS39" s="293"/>
      <c r="CT39" s="294"/>
      <c r="CU39" s="293"/>
      <c r="CV39" s="293"/>
      <c r="CW39" s="293"/>
      <c r="CX39" s="293"/>
      <c r="CY39" s="293"/>
      <c r="CZ39" s="293"/>
      <c r="DA39" s="293"/>
      <c r="DB39" s="293"/>
      <c r="DC39" s="293"/>
      <c r="DD39" s="293"/>
      <c r="DE39" s="293"/>
      <c r="DF39" s="293"/>
      <c r="DG39" s="293"/>
      <c r="DH39" s="293"/>
      <c r="DI39" s="296"/>
      <c r="DJ39" s="302"/>
      <c r="DK39" s="296"/>
      <c r="DL39" s="302"/>
      <c r="DM39" s="296"/>
      <c r="DN39" s="302"/>
      <c r="DO39" s="296"/>
      <c r="DP39" s="304"/>
      <c r="DQ39" s="295"/>
      <c r="DR39" s="296"/>
      <c r="DS39" s="302"/>
      <c r="DT39" s="295"/>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row>
    <row r="40" spans="2:179" ht="12.75" hidden="1" customHeight="1" outlineLevel="1" x14ac:dyDescent="0.2">
      <c r="B40" s="299" t="s">
        <v>204</v>
      </c>
      <c r="C40" s="707">
        <f>16/10</f>
        <v>1.6</v>
      </c>
      <c r="F40" s="572">
        <v>440</v>
      </c>
      <c r="G40" s="659" t="s">
        <v>207</v>
      </c>
      <c r="H40" s="572">
        <f>ROUND(F40/$C40,0)</f>
        <v>275</v>
      </c>
      <c r="I40" s="573" t="s">
        <v>207</v>
      </c>
      <c r="J40" s="660" t="str">
        <f>H40&amp;" x "&amp;F40</f>
        <v>275 x 440</v>
      </c>
      <c r="K40" s="659" t="s">
        <v>207</v>
      </c>
      <c r="L40" s="572">
        <f>F40+(2*P40)</f>
        <v>450</v>
      </c>
      <c r="M40" s="659" t="s">
        <v>207</v>
      </c>
      <c r="N40" s="572">
        <f>H40+P40+R40</f>
        <v>310</v>
      </c>
      <c r="O40" s="573" t="s">
        <v>207</v>
      </c>
      <c r="P40" s="572">
        <v>5</v>
      </c>
      <c r="Q40" s="573" t="s">
        <v>207</v>
      </c>
      <c r="R40" s="659">
        <v>30</v>
      </c>
      <c r="S40" s="659" t="s">
        <v>207</v>
      </c>
      <c r="T40" s="316">
        <f>ROUND(SQRT((F40^2)+(H40^2)),0)</f>
        <v>519</v>
      </c>
      <c r="U40" s="317" t="s">
        <v>207</v>
      </c>
      <c r="V40" s="140"/>
      <c r="W40" s="141"/>
      <c r="X40" s="140">
        <f>(F40*10)+570</f>
        <v>4970</v>
      </c>
      <c r="Y40" s="141" t="s">
        <v>2676</v>
      </c>
      <c r="Z40" s="308"/>
      <c r="AA40" s="140">
        <f>ROUND(F40/$B$1,1)</f>
        <v>173.2</v>
      </c>
      <c r="AB40" s="141" t="s">
        <v>208</v>
      </c>
      <c r="AC40" s="140">
        <f>ROUND(H40/$B$1,1)</f>
        <v>108.3</v>
      </c>
      <c r="AD40" s="141" t="s">
        <v>208</v>
      </c>
      <c r="AE40" s="282" t="str">
        <f>AC40&amp;" x "&amp;AA40</f>
        <v>108.3 x 173.2</v>
      </c>
      <c r="AF40" s="141" t="s">
        <v>208</v>
      </c>
      <c r="AG40" s="140">
        <f>ROUND(L40/$B$1,1)</f>
        <v>177.2</v>
      </c>
      <c r="AH40" s="141" t="s">
        <v>208</v>
      </c>
      <c r="AI40" s="142">
        <f>ROUND(N40/$B$1,1)</f>
        <v>122</v>
      </c>
      <c r="AJ40" s="141" t="s">
        <v>208</v>
      </c>
      <c r="AK40" s="140">
        <f>ROUND(P40/$B$1,1)</f>
        <v>2</v>
      </c>
      <c r="AL40" s="141" t="s">
        <v>208</v>
      </c>
      <c r="AM40" s="140">
        <f>ROUND(R40/$B$1,1)</f>
        <v>11.8</v>
      </c>
      <c r="AN40" s="141" t="s">
        <v>208</v>
      </c>
      <c r="AO40" s="140">
        <f>ROUND(SQRT((AA40^2)+(AC40^2)),0)</f>
        <v>204</v>
      </c>
      <c r="AP40" s="141" t="s">
        <v>208</v>
      </c>
      <c r="AQ40" s="316"/>
      <c r="AR40" s="317"/>
      <c r="AS40" s="316"/>
      <c r="AT40" s="317"/>
      <c r="AV40" s="1015"/>
      <c r="AX40" s="423">
        <v>10103837</v>
      </c>
      <c r="AY40" s="144">
        <f>IF(Index!$L$4="€",VLOOKUP(AX40,ERP!$A:$CL,5,0),IF(Index!$L$4="$",VLOOKUP(AX40,ERP!$A:$CL,7,0),IF(Index!$L$4="CHF",VLOOKUP(AX40,ERP!$A:$CL,9,0),IF(Index!$L$4="£",VLOOKUP(AX40,ERP!$A:$CL,11,0),""))))</f>
        <v>7018</v>
      </c>
      <c r="AZ40" s="321">
        <v>10103979</v>
      </c>
      <c r="BA40" s="144">
        <f>IF(Index!$L$4="€",VLOOKUP(AZ40,ERP!$A:$CL,5,0),IF(Index!$L$4="$",VLOOKUP(AZ40,ERP!$A:$CL,7,0),IF(Index!$L$4="CHF",VLOOKUP(AZ40,ERP!$A:$CL,9,0),IF(Index!$L$4="£",VLOOKUP(AZ40,ERP!$A:$CL,11,0),""))))</f>
        <v>7018</v>
      </c>
      <c r="BB40" s="321">
        <v>10101076</v>
      </c>
      <c r="BC40" s="144">
        <f>IF(Index!$L$4="€",VLOOKUP(BB40,ERP!$A:$CL,5,0),IF(Index!$L$4="$",VLOOKUP(BB40,ERP!$A:$CL,7,0),IF(Index!$L$4="CHF",VLOOKUP(BB40,ERP!$A:$CL,9,0),IF(Index!$L$4="£",VLOOKUP(BB40,ERP!$A:$CL,11,0),""))))</f>
        <v>7018</v>
      </c>
      <c r="BD40" s="321">
        <v>10104121</v>
      </c>
      <c r="BE40" s="144">
        <f>IF(Index!$L$4="€",VLOOKUP(BD40,ERP!$A:$CL,5,0),IF(Index!$L$4="$",VLOOKUP(BD40,ERP!$A:$CL,7,0),IF(Index!$L$4="CHF",VLOOKUP(BD40,ERP!$A:$CL,9,0),IF(Index!$L$4="£",VLOOKUP(BD40,ERP!$A:$CL,11,0),""))))</f>
        <v>7018</v>
      </c>
      <c r="BF40" s="156"/>
      <c r="BG40" s="307"/>
      <c r="BH40" s="342"/>
      <c r="BI40" s="307" t="s">
        <v>125</v>
      </c>
      <c r="BJ40" s="342">
        <f>BM40*$BI$23</f>
        <v>6259.5</v>
      </c>
      <c r="BK40" s="156"/>
      <c r="BL40" s="321">
        <v>10102690</v>
      </c>
      <c r="BM40" s="144">
        <f>IF(Index!$L$4="€",VLOOKUP(BL40,ERP!$A:$CL,5,0),IF(Index!$L$4="$",VLOOKUP(BL40,ERP!$A:$CL,7,0),IF(Index!$L$4="CHF",VLOOKUP(BL40,ERP!$A:$CL,9,0),IF(Index!$L$4="£",VLOOKUP(BL40,ERP!$A:$CL,11,0),""))))</f>
        <v>5850</v>
      </c>
      <c r="BN40" s="156"/>
      <c r="BO40" s="324"/>
      <c r="BQ40" s="293"/>
      <c r="BR40" s="293"/>
      <c r="BS40" s="293"/>
      <c r="BT40" s="293"/>
      <c r="BU40" s="293"/>
      <c r="BV40" s="293"/>
      <c r="BW40" s="294"/>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4"/>
      <c r="CU40" s="293"/>
      <c r="CV40" s="293"/>
      <c r="CW40" s="293"/>
      <c r="CX40" s="293"/>
      <c r="CY40" s="293"/>
      <c r="CZ40" s="293"/>
      <c r="DA40" s="293"/>
      <c r="DB40" s="293"/>
      <c r="DC40" s="293"/>
      <c r="DD40" s="293"/>
      <c r="DE40" s="293"/>
      <c r="DF40" s="293"/>
      <c r="DG40" s="293"/>
      <c r="DH40" s="293"/>
      <c r="DI40" s="296"/>
      <c r="DJ40" s="302"/>
      <c r="DK40" s="296"/>
      <c r="DL40" s="302"/>
      <c r="DM40" s="296"/>
      <c r="DN40" s="302"/>
      <c r="DO40" s="296"/>
      <c r="DP40" s="304"/>
      <c r="DQ40" s="295"/>
      <c r="DR40" s="296"/>
      <c r="DS40" s="302"/>
      <c r="DT40" s="295"/>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row>
    <row r="41" spans="2:179" ht="12.75" hidden="1" customHeight="1" outlineLevel="1" x14ac:dyDescent="0.2">
      <c r="F41" s="308"/>
      <c r="J41" s="309"/>
      <c r="P41" s="308"/>
      <c r="R41" s="308"/>
      <c r="AE41" s="309"/>
      <c r="AV41" s="1015"/>
      <c r="AX41" s="300"/>
      <c r="AY41" s="300"/>
      <c r="AZ41" s="300"/>
      <c r="BA41" s="300"/>
      <c r="BB41" s="300"/>
      <c r="BC41" s="300"/>
      <c r="BD41" s="300"/>
      <c r="BE41" s="300"/>
      <c r="BF41" s="156"/>
      <c r="BG41" s="300"/>
      <c r="BH41" s="300"/>
      <c r="BI41" s="300"/>
      <c r="BJ41" s="300"/>
      <c r="BK41" s="156"/>
      <c r="BL41" s="300"/>
      <c r="BM41" s="300"/>
      <c r="BN41" s="300"/>
      <c r="BO41" s="300"/>
      <c r="BQ41" s="293"/>
      <c r="BR41" s="293"/>
      <c r="BS41" s="293"/>
      <c r="BT41" s="293"/>
      <c r="BU41" s="293"/>
      <c r="BV41" s="293"/>
      <c r="BW41" s="294"/>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4"/>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300"/>
      <c r="DV41" s="300"/>
      <c r="DW41" s="300"/>
      <c r="DX41" s="300"/>
      <c r="DY41" s="300"/>
      <c r="DZ41" s="300"/>
      <c r="EA41" s="300"/>
      <c r="EB41" s="300"/>
      <c r="EC41" s="300"/>
      <c r="ED41" s="300"/>
      <c r="EE41" s="300"/>
      <c r="EF41" s="300"/>
      <c r="EG41" s="300"/>
      <c r="EH41" s="300"/>
      <c r="EI41" s="300"/>
      <c r="EJ41" s="300"/>
      <c r="EK41" s="300"/>
      <c r="EL41" s="300"/>
      <c r="EM41" s="300"/>
      <c r="EN41" s="300"/>
      <c r="EO41" s="300"/>
      <c r="EP41" s="300"/>
      <c r="EQ41" s="300"/>
      <c r="ER41" s="300"/>
      <c r="ES41" s="300"/>
      <c r="ET41" s="300"/>
      <c r="EU41" s="300"/>
      <c r="EV41" s="300"/>
      <c r="EW41" s="300"/>
      <c r="EX41" s="300"/>
      <c r="EY41" s="300"/>
      <c r="EZ41" s="300"/>
      <c r="FA41" s="300"/>
      <c r="FB41" s="300"/>
      <c r="FC41" s="300"/>
      <c r="FD41" s="300"/>
      <c r="FE41" s="300"/>
      <c r="FF41" s="300"/>
      <c r="FG41" s="300"/>
      <c r="FH41" s="300"/>
      <c r="FI41" s="300"/>
      <c r="FJ41" s="300"/>
      <c r="FK41" s="300"/>
      <c r="FL41" s="300"/>
      <c r="FM41" s="300"/>
      <c r="FN41" s="300"/>
      <c r="FO41" s="300"/>
      <c r="FP41" s="300"/>
      <c r="FQ41" s="300"/>
      <c r="FR41" s="300"/>
      <c r="FS41" s="300"/>
      <c r="FT41" s="300"/>
      <c r="FU41" s="300"/>
      <c r="FV41" s="300"/>
      <c r="FW41" s="300"/>
    </row>
    <row r="42" spans="2:179" ht="23.25" customHeight="1" collapsed="1" x14ac:dyDescent="0.2">
      <c r="F42" s="1040" t="s">
        <v>5821</v>
      </c>
      <c r="G42" s="1041"/>
      <c r="H42" s="1041"/>
      <c r="I42" s="1041"/>
      <c r="J42" s="1041"/>
      <c r="K42" s="1041"/>
      <c r="L42" s="1041"/>
      <c r="M42" s="1041"/>
      <c r="N42" s="1041"/>
      <c r="O42" s="1041"/>
      <c r="P42" s="1041"/>
      <c r="Q42" s="1041"/>
      <c r="R42" s="1041"/>
      <c r="S42" s="1041"/>
      <c r="T42" s="1041"/>
      <c r="U42" s="1041"/>
      <c r="V42" s="1041"/>
      <c r="W42" s="1041"/>
      <c r="X42" s="1041"/>
      <c r="Y42" s="1041"/>
      <c r="Z42" s="1041"/>
      <c r="AA42" s="1041"/>
      <c r="AB42" s="1041"/>
      <c r="AC42" s="1041"/>
      <c r="AD42" s="1041"/>
      <c r="AE42" s="1041"/>
      <c r="AF42" s="1041"/>
      <c r="AG42" s="1041"/>
      <c r="AH42" s="1041"/>
      <c r="AI42" s="1041"/>
      <c r="AJ42" s="1041"/>
      <c r="AK42" s="1041"/>
      <c r="AL42" s="1041"/>
      <c r="AM42" s="1041"/>
      <c r="AN42" s="1041"/>
      <c r="AO42" s="1041"/>
      <c r="AP42" s="1041"/>
      <c r="AQ42" s="1041"/>
      <c r="AR42" s="1041"/>
      <c r="AS42" s="1041"/>
      <c r="AT42" s="1042"/>
      <c r="AU42" s="67"/>
      <c r="AV42" s="1015"/>
      <c r="AW42" s="30"/>
      <c r="AX42" s="948" t="s">
        <v>218</v>
      </c>
      <c r="AY42" s="949"/>
      <c r="AZ42" s="948" t="s">
        <v>219</v>
      </c>
      <c r="BA42" s="956"/>
      <c r="BB42" s="948" t="s">
        <v>219</v>
      </c>
      <c r="BC42" s="956"/>
      <c r="BD42" s="948" t="s">
        <v>220</v>
      </c>
      <c r="BE42" s="949"/>
      <c r="BF42" s="156"/>
      <c r="BG42" s="948"/>
      <c r="BH42" s="949"/>
      <c r="BI42" s="948" t="s">
        <v>2975</v>
      </c>
      <c r="BJ42" s="949"/>
      <c r="BK42" s="102"/>
      <c r="BL42" s="948" t="s">
        <v>2973</v>
      </c>
      <c r="BM42" s="949"/>
      <c r="BN42" s="156"/>
      <c r="BO42" s="156"/>
      <c r="BQ42" s="1078"/>
      <c r="BR42" s="1078"/>
      <c r="BS42" s="1078"/>
      <c r="BT42" s="1078"/>
      <c r="BU42" s="1078"/>
      <c r="BV42" s="1078"/>
      <c r="BW42" s="1078"/>
      <c r="BX42" s="1078"/>
      <c r="BY42" s="1078"/>
      <c r="BZ42" s="1078"/>
      <c r="CA42" s="1078"/>
      <c r="CB42" s="1078"/>
      <c r="CC42" s="1078"/>
      <c r="CD42" s="1078"/>
      <c r="CE42" s="1078"/>
      <c r="CF42" s="1078"/>
      <c r="CG42" s="1078"/>
      <c r="CH42" s="1078"/>
      <c r="CI42" s="1078"/>
      <c r="CJ42" s="1078"/>
      <c r="CK42" s="1078"/>
      <c r="CL42" s="1078"/>
      <c r="CM42" s="1078"/>
      <c r="CN42" s="1078"/>
      <c r="CO42" s="1078"/>
      <c r="CP42" s="1078"/>
      <c r="CQ42" s="1078"/>
      <c r="CR42" s="1078"/>
      <c r="CS42" s="1078"/>
      <c r="CT42" s="1078"/>
      <c r="CU42" s="1078"/>
      <c r="CV42" s="1078"/>
      <c r="CW42" s="1078"/>
      <c r="CX42" s="1078"/>
      <c r="CY42" s="1078"/>
      <c r="CZ42" s="1078"/>
      <c r="DA42" s="1078"/>
      <c r="DB42" s="1078"/>
      <c r="DC42" s="1078"/>
      <c r="DD42" s="1078"/>
      <c r="DE42" s="1078"/>
      <c r="DF42" s="112"/>
      <c r="DG42" s="295"/>
      <c r="DH42" s="295"/>
      <c r="DI42" s="293"/>
      <c r="DJ42" s="293"/>
      <c r="DK42" s="293"/>
      <c r="DL42" s="293"/>
      <c r="DM42" s="293"/>
      <c r="DN42" s="293"/>
      <c r="DO42" s="293"/>
      <c r="DP42" s="293"/>
      <c r="DQ42" s="293"/>
      <c r="DR42" s="293"/>
      <c r="DS42" s="293"/>
      <c r="DT42" s="293"/>
      <c r="DU42" s="156"/>
      <c r="DV42" s="156"/>
      <c r="DW42" s="156"/>
      <c r="DX42" s="156"/>
      <c r="DY42" s="156"/>
      <c r="DZ42" s="156"/>
      <c r="EA42" s="156"/>
      <c r="EB42" s="156"/>
      <c r="EC42" s="156"/>
      <c r="ED42" s="156"/>
      <c r="EE42" s="156"/>
      <c r="EF42" s="156"/>
      <c r="EG42" s="156"/>
      <c r="EH42" s="156"/>
      <c r="EI42" s="156"/>
      <c r="EJ42" s="156"/>
      <c r="EK42" s="156"/>
      <c r="EL42" s="156"/>
      <c r="EM42" s="156"/>
      <c r="EN42" s="156"/>
      <c r="EO42" s="156"/>
      <c r="EP42" s="156"/>
      <c r="EQ42" s="156"/>
      <c r="ER42" s="156"/>
      <c r="ES42" s="156"/>
      <c r="ET42" s="156"/>
      <c r="EU42" s="156"/>
      <c r="EV42" s="156"/>
      <c r="EW42" s="156"/>
      <c r="EX42" s="156"/>
      <c r="EY42" s="156"/>
      <c r="EZ42" s="156"/>
      <c r="FA42" s="156"/>
      <c r="FB42" s="156"/>
      <c r="FC42" s="156"/>
      <c r="FD42" s="156"/>
      <c r="FE42" s="156"/>
      <c r="FF42" s="156"/>
      <c r="FG42" s="156"/>
      <c r="FH42" s="156"/>
      <c r="FI42" s="156"/>
      <c r="FJ42" s="156"/>
      <c r="FK42" s="156"/>
      <c r="FL42" s="156"/>
      <c r="FM42" s="156"/>
      <c r="FN42" s="156"/>
      <c r="FO42" s="156"/>
      <c r="FP42" s="156"/>
      <c r="FQ42" s="156"/>
      <c r="FR42" s="156"/>
      <c r="FS42" s="156"/>
      <c r="FT42" s="156"/>
      <c r="FU42" s="156"/>
      <c r="FV42" s="298"/>
      <c r="FW42" s="156"/>
    </row>
    <row r="43" spans="2:179" ht="23.25" customHeight="1" x14ac:dyDescent="0.2">
      <c r="B43" s="30" t="s">
        <v>213</v>
      </c>
      <c r="F43" s="1047" t="s">
        <v>5856</v>
      </c>
      <c r="G43" s="1048"/>
      <c r="H43" s="1048"/>
      <c r="I43" s="1048"/>
      <c r="J43" s="1048"/>
      <c r="K43" s="1048"/>
      <c r="L43" s="1048"/>
      <c r="M43" s="1048"/>
      <c r="N43" s="1048"/>
      <c r="O43" s="1048"/>
      <c r="P43" s="1048"/>
      <c r="Q43" s="1048"/>
      <c r="R43" s="1048"/>
      <c r="S43" s="1048"/>
      <c r="T43" s="1048"/>
      <c r="U43" s="1048"/>
      <c r="V43" s="1048"/>
      <c r="W43" s="1048"/>
      <c r="X43" s="1048"/>
      <c r="Y43" s="1048"/>
      <c r="Z43" s="1048"/>
      <c r="AA43" s="1048"/>
      <c r="AB43" s="1048"/>
      <c r="AC43" s="1048"/>
      <c r="AD43" s="1048"/>
      <c r="AE43" s="1048"/>
      <c r="AF43" s="1048"/>
      <c r="AG43" s="1048"/>
      <c r="AH43" s="1048"/>
      <c r="AI43" s="1048"/>
      <c r="AJ43" s="1048"/>
      <c r="AK43" s="1048"/>
      <c r="AL43" s="1048"/>
      <c r="AM43" s="1048"/>
      <c r="AN43" s="1048"/>
      <c r="AO43" s="1048"/>
      <c r="AP43" s="1048"/>
      <c r="AQ43" s="1048"/>
      <c r="AR43" s="1048"/>
      <c r="AS43" s="1048"/>
      <c r="AT43" s="1049"/>
      <c r="AU43" s="67"/>
      <c r="AV43" s="1015"/>
      <c r="AW43" s="30"/>
      <c r="AX43" s="160"/>
      <c r="AY43" s="162"/>
      <c r="AZ43" s="160"/>
      <c r="BA43" s="161"/>
      <c r="BB43" s="954" t="s">
        <v>217</v>
      </c>
      <c r="BC43" s="1002"/>
      <c r="BD43" s="160"/>
      <c r="BE43" s="162"/>
      <c r="BF43" s="156"/>
      <c r="BG43" s="1054"/>
      <c r="BH43" s="1055"/>
      <c r="BI43" s="163"/>
      <c r="BJ43" s="164"/>
      <c r="BK43" s="102"/>
      <c r="BL43" s="163"/>
      <c r="BM43" s="164"/>
      <c r="BN43" s="156"/>
      <c r="BO43" s="156"/>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295"/>
      <c r="DH43" s="295"/>
      <c r="DI43" s="293"/>
      <c r="DJ43" s="293"/>
      <c r="DK43" s="293"/>
      <c r="DL43" s="293"/>
      <c r="DM43" s="293"/>
      <c r="DN43" s="293"/>
      <c r="DO43" s="293"/>
      <c r="DP43" s="293"/>
      <c r="DQ43" s="293"/>
      <c r="DR43" s="293"/>
      <c r="DS43" s="293"/>
      <c r="DT43" s="293"/>
      <c r="DU43" s="156"/>
      <c r="DV43" s="156"/>
      <c r="DW43" s="156"/>
      <c r="DX43" s="156"/>
      <c r="DY43" s="156"/>
      <c r="DZ43" s="156"/>
      <c r="EA43" s="156"/>
      <c r="EB43" s="156"/>
      <c r="EC43" s="156"/>
      <c r="ED43" s="156"/>
      <c r="EE43" s="156"/>
      <c r="EF43" s="156"/>
      <c r="EG43" s="156"/>
      <c r="EH43" s="156"/>
      <c r="EI43" s="156"/>
      <c r="EJ43" s="156"/>
      <c r="EK43" s="156"/>
      <c r="EL43" s="156"/>
      <c r="EM43" s="156"/>
      <c r="EN43" s="156"/>
      <c r="EO43" s="156"/>
      <c r="EP43" s="156"/>
      <c r="EQ43" s="156"/>
      <c r="ER43" s="156"/>
      <c r="ES43" s="156"/>
      <c r="ET43" s="156"/>
      <c r="EU43" s="156"/>
      <c r="EV43" s="156"/>
      <c r="EW43" s="156"/>
      <c r="EX43" s="156"/>
      <c r="EY43" s="156"/>
      <c r="EZ43" s="156"/>
      <c r="FA43" s="156"/>
      <c r="FB43" s="156"/>
      <c r="FC43" s="156"/>
      <c r="FD43" s="156"/>
      <c r="FE43" s="156"/>
      <c r="FF43" s="156"/>
      <c r="FG43" s="156"/>
      <c r="FH43" s="156"/>
      <c r="FI43" s="156"/>
      <c r="FJ43" s="156"/>
      <c r="FK43" s="156"/>
      <c r="FL43" s="156"/>
      <c r="FM43" s="156"/>
      <c r="FN43" s="156"/>
      <c r="FO43" s="156"/>
      <c r="FP43" s="156"/>
      <c r="FQ43" s="156"/>
      <c r="FR43" s="156"/>
      <c r="FS43" s="156"/>
      <c r="FT43" s="156"/>
      <c r="FU43" s="156"/>
      <c r="FV43" s="298"/>
      <c r="FW43" s="156"/>
    </row>
    <row r="44" spans="2:179" ht="15" customHeight="1" x14ac:dyDescent="0.2">
      <c r="B44" s="30"/>
      <c r="F44" s="121" t="s">
        <v>206</v>
      </c>
      <c r="G44" s="122"/>
      <c r="H44" s="121" t="s">
        <v>211</v>
      </c>
      <c r="I44" s="122"/>
      <c r="J44" s="121" t="s">
        <v>216</v>
      </c>
      <c r="K44" s="122"/>
      <c r="L44" s="121" t="s">
        <v>205</v>
      </c>
      <c r="M44" s="122"/>
      <c r="N44" s="121" t="s">
        <v>214</v>
      </c>
      <c r="O44" s="122"/>
      <c r="P44" s="121" t="s">
        <v>209</v>
      </c>
      <c r="Q44" s="122"/>
      <c r="R44" s="121" t="s">
        <v>215</v>
      </c>
      <c r="S44" s="122"/>
      <c r="T44" s="121" t="s">
        <v>212</v>
      </c>
      <c r="U44" s="123"/>
      <c r="V44" s="966"/>
      <c r="W44" s="967"/>
      <c r="X44" s="966" t="s">
        <v>2674</v>
      </c>
      <c r="Y44" s="967"/>
      <c r="Z44" s="458"/>
      <c r="AA44" s="121" t="s">
        <v>206</v>
      </c>
      <c r="AB44" s="122"/>
      <c r="AC44" s="121" t="s">
        <v>211</v>
      </c>
      <c r="AD44" s="122"/>
      <c r="AE44" s="121" t="s">
        <v>216</v>
      </c>
      <c r="AF44" s="122"/>
      <c r="AG44" s="121" t="s">
        <v>205</v>
      </c>
      <c r="AH44" s="122"/>
      <c r="AI44" s="121" t="s">
        <v>214</v>
      </c>
      <c r="AJ44" s="122"/>
      <c r="AK44" s="121" t="s">
        <v>209</v>
      </c>
      <c r="AL44" s="122"/>
      <c r="AM44" s="121" t="s">
        <v>215</v>
      </c>
      <c r="AN44" s="122"/>
      <c r="AO44" s="121" t="s">
        <v>212</v>
      </c>
      <c r="AP44" s="122"/>
      <c r="AQ44" s="971" t="s">
        <v>2674</v>
      </c>
      <c r="AR44" s="972"/>
      <c r="AS44" s="971" t="s">
        <v>2675</v>
      </c>
      <c r="AT44" s="972"/>
      <c r="AU44" s="30"/>
      <c r="AV44" s="1015"/>
      <c r="AW44" s="30"/>
      <c r="AX44" s="762" t="s">
        <v>221</v>
      </c>
      <c r="AY44" s="780" t="s">
        <v>23</v>
      </c>
      <c r="AZ44" s="762" t="s">
        <v>221</v>
      </c>
      <c r="BA44" s="780" t="s">
        <v>23</v>
      </c>
      <c r="BB44" s="762" t="s">
        <v>221</v>
      </c>
      <c r="BC44" s="780" t="s">
        <v>23</v>
      </c>
      <c r="BD44" s="762" t="s">
        <v>221</v>
      </c>
      <c r="BE44" s="780" t="s">
        <v>23</v>
      </c>
      <c r="BF44" s="896"/>
      <c r="BG44" s="762"/>
      <c r="BH44" s="780"/>
      <c r="BI44" s="762" t="s">
        <v>221</v>
      </c>
      <c r="BJ44" s="780" t="s">
        <v>23</v>
      </c>
      <c r="BK44" s="102"/>
      <c r="BL44" s="762" t="s">
        <v>221</v>
      </c>
      <c r="BM44" s="780" t="s">
        <v>23</v>
      </c>
      <c r="BN44" s="156"/>
      <c r="BO44" s="156"/>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295"/>
      <c r="DH44" s="295"/>
      <c r="DI44" s="293"/>
      <c r="DJ44" s="293"/>
      <c r="DK44" s="293"/>
      <c r="DL44" s="293"/>
      <c r="DM44" s="293"/>
      <c r="DN44" s="293"/>
      <c r="DO44" s="293"/>
      <c r="DP44" s="293"/>
      <c r="DQ44" s="293"/>
      <c r="DR44" s="293"/>
      <c r="DS44" s="293"/>
      <c r="DT44" s="293"/>
      <c r="DU44" s="156"/>
      <c r="DV44" s="156"/>
      <c r="DW44" s="156"/>
      <c r="DX44" s="156"/>
      <c r="DY44" s="156"/>
      <c r="DZ44" s="156"/>
      <c r="EA44" s="156"/>
      <c r="EB44" s="156"/>
      <c r="EC44" s="156"/>
      <c r="ED44" s="156"/>
      <c r="EE44" s="156"/>
      <c r="EF44" s="156"/>
      <c r="EG44" s="156"/>
      <c r="EH44" s="156"/>
      <c r="EI44" s="156"/>
      <c r="EJ44" s="156"/>
      <c r="EK44" s="156"/>
      <c r="EL44" s="156"/>
      <c r="EM44" s="156"/>
      <c r="EN44" s="156"/>
      <c r="EO44" s="156"/>
      <c r="EP44" s="156"/>
      <c r="EQ44" s="156"/>
      <c r="ER44" s="156"/>
      <c r="ES44" s="156"/>
      <c r="ET44" s="156"/>
      <c r="EU44" s="156"/>
      <c r="EV44" s="156"/>
      <c r="EW44" s="156"/>
      <c r="EX44" s="156"/>
      <c r="EY44" s="156"/>
      <c r="EZ44" s="156"/>
      <c r="FA44" s="156"/>
      <c r="FB44" s="156"/>
      <c r="FC44" s="156"/>
      <c r="FD44" s="156"/>
      <c r="FE44" s="156"/>
      <c r="FF44" s="156"/>
      <c r="FG44" s="156"/>
      <c r="FH44" s="156"/>
      <c r="FI44" s="156"/>
      <c r="FJ44" s="156"/>
      <c r="FK44" s="156"/>
      <c r="FL44" s="156"/>
      <c r="FM44" s="156"/>
      <c r="FN44" s="156"/>
      <c r="FO44" s="156"/>
      <c r="FP44" s="156"/>
      <c r="FQ44" s="156"/>
      <c r="FR44" s="156"/>
      <c r="FS44" s="156"/>
      <c r="FT44" s="156"/>
      <c r="FU44" s="156"/>
      <c r="FV44" s="298"/>
      <c r="FW44" s="156"/>
    </row>
    <row r="45" spans="2:179" ht="15" customHeight="1" x14ac:dyDescent="0.2">
      <c r="B45" s="30"/>
      <c r="F45" s="121"/>
      <c r="G45" s="110"/>
      <c r="H45" s="121"/>
      <c r="I45" s="122"/>
      <c r="J45" s="121"/>
      <c r="K45" s="110"/>
      <c r="L45" s="121"/>
      <c r="M45" s="110"/>
      <c r="N45" s="121"/>
      <c r="O45" s="122"/>
      <c r="P45" s="121"/>
      <c r="Q45" s="122"/>
      <c r="R45" s="131"/>
      <c r="S45" s="110"/>
      <c r="T45" s="121"/>
      <c r="U45" s="123"/>
      <c r="V45" s="700"/>
      <c r="W45" s="781"/>
      <c r="X45" s="700"/>
      <c r="Y45" s="781"/>
      <c r="AA45" s="121"/>
      <c r="AB45" s="122"/>
      <c r="AC45" s="121"/>
      <c r="AD45" s="122"/>
      <c r="AE45" s="131"/>
      <c r="AF45" s="122"/>
      <c r="AG45" s="121"/>
      <c r="AH45" s="122"/>
      <c r="AI45" s="131"/>
      <c r="AJ45" s="122"/>
      <c r="AK45" s="121"/>
      <c r="AL45" s="122"/>
      <c r="AM45" s="121"/>
      <c r="AN45" s="122"/>
      <c r="AO45" s="121"/>
      <c r="AP45" s="122"/>
      <c r="AQ45" s="132"/>
      <c r="AR45" s="761"/>
      <c r="AS45" s="156"/>
      <c r="AT45" s="761"/>
      <c r="AU45" s="30"/>
      <c r="AV45" s="1015"/>
      <c r="AW45" s="30"/>
      <c r="AX45" s="700"/>
      <c r="AY45" s="781" t="str">
        <f>Index!$L$4</f>
        <v>€</v>
      </c>
      <c r="AZ45" s="700"/>
      <c r="BA45" s="781" t="str">
        <f>Index!$L$4</f>
        <v>€</v>
      </c>
      <c r="BB45" s="700"/>
      <c r="BC45" s="781" t="str">
        <f>Index!$L$4</f>
        <v>€</v>
      </c>
      <c r="BD45" s="700"/>
      <c r="BE45" s="781" t="str">
        <f>Index!$L$4</f>
        <v>€</v>
      </c>
      <c r="BF45" s="896"/>
      <c r="BG45" s="783"/>
      <c r="BH45" s="781"/>
      <c r="BI45" s="783">
        <v>1.07</v>
      </c>
      <c r="BJ45" s="781" t="str">
        <f>Index!$L$4</f>
        <v>€</v>
      </c>
      <c r="BK45" s="102"/>
      <c r="BL45" s="700"/>
      <c r="BM45" s="781" t="str">
        <f>Index!$L$4</f>
        <v>€</v>
      </c>
      <c r="BN45" s="156"/>
      <c r="BO45" s="156"/>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295"/>
      <c r="DH45" s="295"/>
      <c r="DI45" s="293"/>
      <c r="DJ45" s="293"/>
      <c r="DK45" s="293"/>
      <c r="DL45" s="293"/>
      <c r="DM45" s="293"/>
      <c r="DN45" s="293"/>
      <c r="DO45" s="293"/>
      <c r="DP45" s="293"/>
      <c r="DQ45" s="293"/>
      <c r="DR45" s="293"/>
      <c r="DS45" s="293"/>
      <c r="DT45" s="293"/>
      <c r="DU45" s="156"/>
      <c r="DV45" s="156"/>
      <c r="DW45" s="156"/>
      <c r="DX45" s="156"/>
      <c r="DY45" s="156"/>
      <c r="DZ45" s="156"/>
      <c r="EA45" s="156"/>
      <c r="EB45" s="156"/>
      <c r="EC45" s="156"/>
      <c r="ED45" s="156"/>
      <c r="EE45" s="156"/>
      <c r="EF45" s="156"/>
      <c r="EG45" s="156"/>
      <c r="EH45" s="156"/>
      <c r="EI45" s="156"/>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6"/>
      <c r="FU45" s="156"/>
      <c r="FV45" s="298"/>
      <c r="FW45" s="156"/>
    </row>
    <row r="46" spans="2:179" ht="12.75" customHeight="1" x14ac:dyDescent="0.2">
      <c r="B46" s="299" t="s">
        <v>204</v>
      </c>
      <c r="C46" s="707">
        <f>16/10</f>
        <v>1.6</v>
      </c>
      <c r="F46" s="564">
        <v>426.6</v>
      </c>
      <c r="G46" s="643" t="s">
        <v>207</v>
      </c>
      <c r="H46" s="564">
        <f>ROUND(F46/$C46,0)</f>
        <v>267</v>
      </c>
      <c r="I46" s="565" t="s">
        <v>207</v>
      </c>
      <c r="J46" s="658" t="str">
        <f>H46&amp;" x "&amp;F46</f>
        <v>267 x 426.6</v>
      </c>
      <c r="K46" s="643" t="s">
        <v>207</v>
      </c>
      <c r="L46" s="564">
        <f>F46+(2*P46)</f>
        <v>436.6</v>
      </c>
      <c r="M46" s="643" t="s">
        <v>207</v>
      </c>
      <c r="N46" s="564">
        <f>H46+P46+R46</f>
        <v>302</v>
      </c>
      <c r="O46" s="565" t="s">
        <v>207</v>
      </c>
      <c r="P46" s="564">
        <v>5</v>
      </c>
      <c r="Q46" s="565" t="s">
        <v>207</v>
      </c>
      <c r="R46" s="643">
        <v>30</v>
      </c>
      <c r="S46" s="643" t="s">
        <v>207</v>
      </c>
      <c r="T46" s="311">
        <f>ROUND(SQRT((F46^2)+(H46^2)),0)</f>
        <v>503</v>
      </c>
      <c r="U46" s="312" t="s">
        <v>207</v>
      </c>
      <c r="V46" s="165"/>
      <c r="W46" s="166"/>
      <c r="X46" s="165">
        <f>(F46*10)+430</f>
        <v>4696</v>
      </c>
      <c r="Y46" s="166" t="s">
        <v>2676</v>
      </c>
      <c r="AA46" s="165">
        <f>ROUND(F46/$B$1,1)</f>
        <v>168</v>
      </c>
      <c r="AB46" s="166" t="s">
        <v>208</v>
      </c>
      <c r="AC46" s="165">
        <f>ROUND(H46/$B$1,1)</f>
        <v>105.1</v>
      </c>
      <c r="AD46" s="166" t="s">
        <v>208</v>
      </c>
      <c r="AE46" s="170" t="str">
        <f>AC46&amp;" x "&amp;AA46</f>
        <v>105.1 x 168</v>
      </c>
      <c r="AF46" s="166" t="s">
        <v>208</v>
      </c>
      <c r="AG46" s="165">
        <f>ROUND(L46/$B$1,1)</f>
        <v>171.9</v>
      </c>
      <c r="AH46" s="166" t="s">
        <v>208</v>
      </c>
      <c r="AI46" s="167">
        <f>ROUND(N46/$B$1,1)</f>
        <v>118.9</v>
      </c>
      <c r="AJ46" s="166" t="s">
        <v>208</v>
      </c>
      <c r="AK46" s="165">
        <f>ROUND(P46/$B$1,1)</f>
        <v>2</v>
      </c>
      <c r="AL46" s="166" t="s">
        <v>208</v>
      </c>
      <c r="AM46" s="165">
        <f>ROUND(R46/$B$1,1)</f>
        <v>11.8</v>
      </c>
      <c r="AN46" s="166" t="s">
        <v>208</v>
      </c>
      <c r="AO46" s="165">
        <f>ROUND(SQRT((AA46^2)+(AC46^2)),0)</f>
        <v>198</v>
      </c>
      <c r="AP46" s="166" t="s">
        <v>208</v>
      </c>
      <c r="AQ46" s="311"/>
      <c r="AR46" s="312"/>
      <c r="AS46" s="311"/>
      <c r="AT46" s="312"/>
      <c r="AV46" s="1015"/>
      <c r="AX46" s="361" t="s">
        <v>5823</v>
      </c>
      <c r="AY46" s="172">
        <f>IF(Index!$L$4="€",VLOOKUP(AX46,ERP!$A:$CL,5,0),IF(Index!$L$4="$",VLOOKUP(AX46,ERP!$A:$CL,7,0),IF(Index!$L$4="CHF",VLOOKUP(AX46,ERP!$A:$CL,9,0),IF(Index!$L$4="£",VLOOKUP(AX46,ERP!$A:$CL,11,0),""))))</f>
        <v>6937</v>
      </c>
      <c r="AZ46" s="361" t="s">
        <v>5826</v>
      </c>
      <c r="BA46" s="172">
        <f>IF(Index!$L$4="€",VLOOKUP(AZ46,ERP!$A:$CL,5,0),IF(Index!$L$4="$",VLOOKUP(AZ46,ERP!$A:$CL,7,0),IF(Index!$L$4="CHF",VLOOKUP(AZ46,ERP!$A:$CL,9,0),IF(Index!$L$4="£",VLOOKUP(AZ46,ERP!$A:$CL,11,0),""))))</f>
        <v>6937</v>
      </c>
      <c r="BB46" s="361" t="s">
        <v>5829</v>
      </c>
      <c r="BC46" s="172">
        <f>IF(Index!$L$4="€",VLOOKUP(BB46,ERP!$A:$CL,5,0),IF(Index!$L$4="$",VLOOKUP(BB46,ERP!$A:$CL,7,0),IF(Index!$L$4="CHF",VLOOKUP(BB46,ERP!$A:$CL,9,0),IF(Index!$L$4="£",VLOOKUP(BB46,ERP!$A:$CL,11,0),""))))</f>
        <v>6937</v>
      </c>
      <c r="BD46" s="361" t="s">
        <v>5832</v>
      </c>
      <c r="BE46" s="172">
        <f>IF(Index!$L$4="€",VLOOKUP(BD46,ERP!$A:$CL,5,0),IF(Index!$L$4="$",VLOOKUP(BD46,ERP!$A:$CL,7,0),IF(Index!$L$4="CHF",VLOOKUP(BD46,ERP!$A:$CL,9,0),IF(Index!$L$4="£",VLOOKUP(BD46,ERP!$A:$CL,11,0),""))))</f>
        <v>6937</v>
      </c>
      <c r="BF46" s="156"/>
      <c r="BG46" s="361"/>
      <c r="BH46" s="172"/>
      <c r="BI46" s="361" t="s">
        <v>5835</v>
      </c>
      <c r="BJ46" s="172">
        <f>IF(Index!$L$4="€",VLOOKUP(BI46,ERP!$A:$CL,5,0),IF(Index!$L$4="$",VLOOKUP(BI46,ERP!$A:$CL,7,0),IF(Index!$L$4="CHF",VLOOKUP(BI46,ERP!$A:$CL,9,0),IF(Index!$L$4="£",VLOOKUP(BI46,ERP!$A:$CL,11,0),""))))</f>
        <v>6937</v>
      </c>
      <c r="BK46" s="156"/>
      <c r="BL46" s="361" t="s">
        <v>5838</v>
      </c>
      <c r="BM46" s="172">
        <f>IF(Index!$L$4="€",VLOOKUP(BL46,ERP!$A:$CL,5,0),IF(Index!$L$4="$",VLOOKUP(BL46,ERP!$A:$CL,7,0),IF(Index!$L$4="CHF",VLOOKUP(BL46,ERP!$A:$CL,9,0),IF(Index!$L$4="£",VLOOKUP(BL46,ERP!$A:$CL,11,0),""))))</f>
        <v>5897</v>
      </c>
      <c r="BN46" s="156"/>
      <c r="BO46" s="324"/>
      <c r="BQ46" s="293"/>
      <c r="BR46" s="293"/>
      <c r="BS46" s="293"/>
      <c r="BT46" s="293"/>
      <c r="BU46" s="293"/>
      <c r="BV46" s="293"/>
      <c r="BW46" s="294"/>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4"/>
      <c r="CU46" s="293"/>
      <c r="CV46" s="293"/>
      <c r="CW46" s="293"/>
      <c r="CX46" s="293"/>
      <c r="CY46" s="293"/>
      <c r="CZ46" s="293"/>
      <c r="DA46" s="293"/>
      <c r="DB46" s="293"/>
      <c r="DC46" s="293"/>
      <c r="DD46" s="293"/>
      <c r="DE46" s="293"/>
      <c r="DF46" s="293"/>
      <c r="DG46" s="293"/>
      <c r="DH46" s="293"/>
      <c r="DI46" s="296"/>
      <c r="DJ46" s="302"/>
      <c r="DK46" s="296"/>
      <c r="DL46" s="302"/>
      <c r="DM46" s="296"/>
      <c r="DN46" s="302"/>
      <c r="DO46" s="296"/>
      <c r="DP46" s="304"/>
      <c r="DQ46" s="295"/>
      <c r="DR46" s="296"/>
      <c r="DS46" s="302"/>
      <c r="DT46" s="295"/>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row>
    <row r="47" spans="2:179" ht="12.75" customHeight="1" x14ac:dyDescent="0.2">
      <c r="B47" s="299" t="s">
        <v>204</v>
      </c>
      <c r="C47" s="707">
        <f>16/10</f>
        <v>1.6</v>
      </c>
      <c r="F47" s="863">
        <v>447</v>
      </c>
      <c r="G47" s="358" t="s">
        <v>207</v>
      </c>
      <c r="H47" s="863">
        <f>ROUND(F47/$C47,0)</f>
        <v>279</v>
      </c>
      <c r="I47" s="864" t="s">
        <v>207</v>
      </c>
      <c r="J47" s="865" t="str">
        <f>H47&amp;" x "&amp;F47</f>
        <v>279 x 447</v>
      </c>
      <c r="K47" s="358" t="s">
        <v>207</v>
      </c>
      <c r="L47" s="863">
        <f>F47+(2*P47)</f>
        <v>457</v>
      </c>
      <c r="M47" s="358" t="s">
        <v>207</v>
      </c>
      <c r="N47" s="863">
        <f>H47+P47+R47</f>
        <v>314</v>
      </c>
      <c r="O47" s="864" t="s">
        <v>207</v>
      </c>
      <c r="P47" s="863">
        <v>5</v>
      </c>
      <c r="Q47" s="864" t="s">
        <v>207</v>
      </c>
      <c r="R47" s="358">
        <v>30</v>
      </c>
      <c r="S47" s="358" t="s">
        <v>207</v>
      </c>
      <c r="T47" s="355">
        <f>ROUND(SQRT((F47^2)+(H47^2)),0)</f>
        <v>527</v>
      </c>
      <c r="U47" s="356" t="s">
        <v>207</v>
      </c>
      <c r="V47" s="130"/>
      <c r="W47" s="122"/>
      <c r="X47" s="130">
        <f>(F47*10)+570</f>
        <v>5040</v>
      </c>
      <c r="Y47" s="122" t="s">
        <v>2676</v>
      </c>
      <c r="Z47" s="338"/>
      <c r="AA47" s="130">
        <f>ROUND(F47/$B$1,1)</f>
        <v>176</v>
      </c>
      <c r="AB47" s="122" t="s">
        <v>208</v>
      </c>
      <c r="AC47" s="130">
        <f>ROUND(H47/$B$1,1)</f>
        <v>109.8</v>
      </c>
      <c r="AD47" s="122" t="s">
        <v>208</v>
      </c>
      <c r="AE47" s="131" t="str">
        <f>AC47&amp;" x "&amp;AA47</f>
        <v>109.8 x 176</v>
      </c>
      <c r="AF47" s="122" t="s">
        <v>208</v>
      </c>
      <c r="AG47" s="130">
        <f>ROUND(L47/$B$1,1)</f>
        <v>179.9</v>
      </c>
      <c r="AH47" s="122" t="s">
        <v>208</v>
      </c>
      <c r="AI47" s="110">
        <f>ROUND(N47/$B$1,1)</f>
        <v>123.6</v>
      </c>
      <c r="AJ47" s="122" t="s">
        <v>208</v>
      </c>
      <c r="AK47" s="130">
        <f>ROUND(P47/$B$1,1)</f>
        <v>2</v>
      </c>
      <c r="AL47" s="122" t="s">
        <v>208</v>
      </c>
      <c r="AM47" s="130">
        <f>ROUND(R47/$B$1,1)</f>
        <v>11.8</v>
      </c>
      <c r="AN47" s="122" t="s">
        <v>208</v>
      </c>
      <c r="AO47" s="130">
        <f>ROUND(SQRT((AA47^2)+(AC47^2)),0)</f>
        <v>207</v>
      </c>
      <c r="AP47" s="122" t="s">
        <v>208</v>
      </c>
      <c r="AQ47" s="355"/>
      <c r="AR47" s="356"/>
      <c r="AS47" s="355"/>
      <c r="AT47" s="356"/>
      <c r="AV47" s="1015"/>
      <c r="AX47" s="305" t="s">
        <v>5824</v>
      </c>
      <c r="AY47" s="126">
        <f>IF(Index!$L$4="€",VLOOKUP(AX47,ERP!$A:$CL,5,0),IF(Index!$L$4="$",VLOOKUP(AX47,ERP!$A:$CL,7,0),IF(Index!$L$4="CHF",VLOOKUP(AX47,ERP!$A:$CL,9,0),IF(Index!$L$4="£",VLOOKUP(AX47,ERP!$A:$CL,11,0),""))))</f>
        <v>7805</v>
      </c>
      <c r="AZ47" s="305" t="s">
        <v>5827</v>
      </c>
      <c r="BA47" s="126">
        <f>IF(Index!$L$4="€",VLOOKUP(AZ47,ERP!$A:$CL,5,0),IF(Index!$L$4="$",VLOOKUP(AZ47,ERP!$A:$CL,7,0),IF(Index!$L$4="CHF",VLOOKUP(AZ47,ERP!$A:$CL,9,0),IF(Index!$L$4="£",VLOOKUP(AZ47,ERP!$A:$CL,11,0),""))))</f>
        <v>7805</v>
      </c>
      <c r="BB47" s="305" t="s">
        <v>5830</v>
      </c>
      <c r="BC47" s="126">
        <f>IF(Index!$L$4="€",VLOOKUP(BB47,ERP!$A:$CL,5,0),IF(Index!$L$4="$",VLOOKUP(BB47,ERP!$A:$CL,7,0),IF(Index!$L$4="CHF",VLOOKUP(BB47,ERP!$A:$CL,9,0),IF(Index!$L$4="£",VLOOKUP(BB47,ERP!$A:$CL,11,0),""))))</f>
        <v>7805</v>
      </c>
      <c r="BD47" s="305" t="s">
        <v>5833</v>
      </c>
      <c r="BE47" s="126">
        <f>IF(Index!$L$4="€",VLOOKUP(BD47,ERP!$A:$CL,5,0),IF(Index!$L$4="$",VLOOKUP(BD47,ERP!$A:$CL,7,0),IF(Index!$L$4="CHF",VLOOKUP(BD47,ERP!$A:$CL,9,0),IF(Index!$L$4="£",VLOOKUP(BD47,ERP!$A:$CL,11,0),""))))</f>
        <v>7805</v>
      </c>
      <c r="BF47" s="156"/>
      <c r="BG47" s="305"/>
      <c r="BH47" s="126"/>
      <c r="BI47" s="305" t="s">
        <v>5836</v>
      </c>
      <c r="BJ47" s="126">
        <f>IF(Index!$L$4="€",VLOOKUP(BI47,ERP!$A:$CL,5,0),IF(Index!$L$4="$",VLOOKUP(BI47,ERP!$A:$CL,7,0),IF(Index!$L$4="CHF",VLOOKUP(BI47,ERP!$A:$CL,9,0),IF(Index!$L$4="£",VLOOKUP(BI47,ERP!$A:$CL,11,0),""))))</f>
        <v>7805</v>
      </c>
      <c r="BK47" s="156"/>
      <c r="BL47" s="305" t="s">
        <v>5839</v>
      </c>
      <c r="BM47" s="126">
        <f>IF(Index!$L$4="€",VLOOKUP(BL47,ERP!$A:$CL,5,0),IF(Index!$L$4="$",VLOOKUP(BL47,ERP!$A:$CL,7,0),IF(Index!$L$4="CHF",VLOOKUP(BL47,ERP!$A:$CL,9,0),IF(Index!$L$4="£",VLOOKUP(BL47,ERP!$A:$CL,11,0),""))))</f>
        <v>6634</v>
      </c>
      <c r="BN47" s="156"/>
      <c r="BO47" s="324"/>
      <c r="BQ47" s="293"/>
      <c r="BR47" s="293"/>
      <c r="BS47" s="293"/>
      <c r="BT47" s="293"/>
      <c r="BU47" s="293"/>
      <c r="BV47" s="293"/>
      <c r="BW47" s="294"/>
      <c r="BX47" s="293"/>
      <c r="BY47" s="293"/>
      <c r="BZ47" s="293"/>
      <c r="CA47" s="293"/>
      <c r="CB47" s="293"/>
      <c r="CC47" s="293"/>
      <c r="CD47" s="293"/>
      <c r="CE47" s="293"/>
      <c r="CF47" s="293"/>
      <c r="CG47" s="293"/>
      <c r="CH47" s="293"/>
      <c r="CI47" s="293"/>
      <c r="CJ47" s="293"/>
      <c r="CK47" s="293"/>
      <c r="CL47" s="293"/>
      <c r="CM47" s="293"/>
      <c r="CN47" s="293"/>
      <c r="CO47" s="293"/>
      <c r="CP47" s="293"/>
      <c r="CQ47" s="293"/>
      <c r="CR47" s="293"/>
      <c r="CS47" s="293"/>
      <c r="CT47" s="294"/>
      <c r="CU47" s="293"/>
      <c r="CV47" s="293"/>
      <c r="CW47" s="293"/>
      <c r="CX47" s="293"/>
      <c r="CY47" s="293"/>
      <c r="CZ47" s="293"/>
      <c r="DA47" s="293"/>
      <c r="DB47" s="293"/>
      <c r="DC47" s="293"/>
      <c r="DD47" s="293"/>
      <c r="DE47" s="293"/>
      <c r="DF47" s="293"/>
      <c r="DG47" s="293"/>
      <c r="DH47" s="293"/>
      <c r="DI47" s="296"/>
      <c r="DJ47" s="302"/>
      <c r="DK47" s="296"/>
      <c r="DL47" s="302"/>
      <c r="DM47" s="296"/>
      <c r="DN47" s="302"/>
      <c r="DO47" s="296"/>
      <c r="DP47" s="304"/>
      <c r="DQ47" s="295"/>
      <c r="DR47" s="296"/>
      <c r="DS47" s="302"/>
      <c r="DT47" s="295"/>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row>
    <row r="48" spans="2:179" ht="12.75" customHeight="1" x14ac:dyDescent="0.2">
      <c r="B48" s="299" t="s">
        <v>204</v>
      </c>
      <c r="C48" s="707">
        <f>16/10</f>
        <v>1.6</v>
      </c>
      <c r="F48" s="570">
        <v>487.8</v>
      </c>
      <c r="G48" s="656" t="s">
        <v>207</v>
      </c>
      <c r="H48" s="570">
        <f>ROUND(F48/$C48,0)</f>
        <v>305</v>
      </c>
      <c r="I48" s="571" t="s">
        <v>207</v>
      </c>
      <c r="J48" s="657" t="str">
        <f>H48&amp;" x "&amp;F48</f>
        <v>305 x 487.8</v>
      </c>
      <c r="K48" s="656" t="s">
        <v>207</v>
      </c>
      <c r="L48" s="570">
        <f>F48+(2*P48)</f>
        <v>497.8</v>
      </c>
      <c r="M48" s="656" t="s">
        <v>207</v>
      </c>
      <c r="N48" s="570">
        <f>H48+P48+R48</f>
        <v>340</v>
      </c>
      <c r="O48" s="571" t="s">
        <v>207</v>
      </c>
      <c r="P48" s="570">
        <v>5</v>
      </c>
      <c r="Q48" s="571" t="s">
        <v>207</v>
      </c>
      <c r="R48" s="656">
        <v>30</v>
      </c>
      <c r="S48" s="656" t="s">
        <v>207</v>
      </c>
      <c r="T48" s="378">
        <f>ROUND(SQRT((F48^2)+(H48^2)),0)</f>
        <v>575</v>
      </c>
      <c r="U48" s="379" t="s">
        <v>207</v>
      </c>
      <c r="V48" s="185"/>
      <c r="W48" s="186"/>
      <c r="X48" s="185">
        <f>(F48*10)+570</f>
        <v>5448</v>
      </c>
      <c r="Y48" s="186" t="s">
        <v>2676</v>
      </c>
      <c r="Z48" s="308"/>
      <c r="AA48" s="185">
        <f>ROUND(F48/$B$1,1)</f>
        <v>192</v>
      </c>
      <c r="AB48" s="186" t="s">
        <v>208</v>
      </c>
      <c r="AC48" s="185">
        <f>ROUND(H48/$B$1,1)</f>
        <v>120.1</v>
      </c>
      <c r="AD48" s="186" t="s">
        <v>208</v>
      </c>
      <c r="AE48" s="189" t="str">
        <f>AC48&amp;" x "&amp;AA48</f>
        <v>120.1 x 192</v>
      </c>
      <c r="AF48" s="186" t="s">
        <v>208</v>
      </c>
      <c r="AG48" s="185">
        <f>ROUND(L48/$B$1,1)</f>
        <v>196</v>
      </c>
      <c r="AH48" s="186" t="s">
        <v>208</v>
      </c>
      <c r="AI48" s="187">
        <f>ROUND(N48/$B$1,1)</f>
        <v>133.9</v>
      </c>
      <c r="AJ48" s="186" t="s">
        <v>208</v>
      </c>
      <c r="AK48" s="185">
        <f>ROUND(P48/$B$1,1)</f>
        <v>2</v>
      </c>
      <c r="AL48" s="186" t="s">
        <v>208</v>
      </c>
      <c r="AM48" s="185">
        <f>ROUND(R48/$B$1,1)</f>
        <v>11.8</v>
      </c>
      <c r="AN48" s="186" t="s">
        <v>208</v>
      </c>
      <c r="AO48" s="185">
        <f>ROUND(SQRT((AA48^2)+(AC48^2)),0)</f>
        <v>226</v>
      </c>
      <c r="AP48" s="186" t="s">
        <v>208</v>
      </c>
      <c r="AQ48" s="378"/>
      <c r="AR48" s="379"/>
      <c r="AS48" s="378"/>
      <c r="AT48" s="379"/>
      <c r="AV48" s="1015"/>
      <c r="AX48" s="368" t="s">
        <v>5825</v>
      </c>
      <c r="AY48" s="191">
        <f>IF(Index!$L$4="€",VLOOKUP(AX48,ERP!$A:$CL,5,0),IF(Index!$L$4="$",VLOOKUP(AX48,ERP!$A:$CL,7,0),IF(Index!$L$4="CHF",VLOOKUP(AX48,ERP!$A:$CL,9,0),IF(Index!$L$4="£",VLOOKUP(AX48,ERP!$A:$CL,11,0),""))))</f>
        <v>8672</v>
      </c>
      <c r="AZ48" s="368" t="s">
        <v>5828</v>
      </c>
      <c r="BA48" s="191">
        <f>IF(Index!$L$4="€",VLOOKUP(AZ48,ERP!$A:$CL,5,0),IF(Index!$L$4="$",VLOOKUP(AZ48,ERP!$A:$CL,7,0),IF(Index!$L$4="CHF",VLOOKUP(AZ48,ERP!$A:$CL,9,0),IF(Index!$L$4="£",VLOOKUP(AZ48,ERP!$A:$CL,11,0),""))))</f>
        <v>8672</v>
      </c>
      <c r="BB48" s="368" t="s">
        <v>5831</v>
      </c>
      <c r="BC48" s="191">
        <f>IF(Index!$L$4="€",VLOOKUP(BB48,ERP!$A:$CL,5,0),IF(Index!$L$4="$",VLOOKUP(BB48,ERP!$A:$CL,7,0),IF(Index!$L$4="CHF",VLOOKUP(BB48,ERP!$A:$CL,9,0),IF(Index!$L$4="£",VLOOKUP(BB48,ERP!$A:$CL,11,0),""))))</f>
        <v>8672</v>
      </c>
      <c r="BD48" s="368" t="s">
        <v>5834</v>
      </c>
      <c r="BE48" s="191">
        <f>IF(Index!$L$4="€",VLOOKUP(BD48,ERP!$A:$CL,5,0),IF(Index!$L$4="$",VLOOKUP(BD48,ERP!$A:$CL,7,0),IF(Index!$L$4="CHF",VLOOKUP(BD48,ERP!$A:$CL,9,0),IF(Index!$L$4="£",VLOOKUP(BD48,ERP!$A:$CL,11,0),""))))</f>
        <v>8672</v>
      </c>
      <c r="BF48" s="156"/>
      <c r="BG48" s="368"/>
      <c r="BH48" s="191"/>
      <c r="BI48" s="368" t="s">
        <v>5837</v>
      </c>
      <c r="BJ48" s="191">
        <f>IF(Index!$L$4="€",VLOOKUP(BI48,ERP!$A:$CL,5,0),IF(Index!$L$4="$",VLOOKUP(BI48,ERP!$A:$CL,7,0),IF(Index!$L$4="CHF",VLOOKUP(BI48,ERP!$A:$CL,9,0),IF(Index!$L$4="£",VLOOKUP(BI48,ERP!$A:$CL,11,0),""))))</f>
        <v>8672</v>
      </c>
      <c r="BK48" s="156"/>
      <c r="BL48" s="368" t="s">
        <v>5840</v>
      </c>
      <c r="BM48" s="191">
        <f>IF(Index!$L$4="€",VLOOKUP(BL48,ERP!$A:$CL,5,0),IF(Index!$L$4="$",VLOOKUP(BL48,ERP!$A:$CL,7,0),IF(Index!$L$4="CHF",VLOOKUP(BL48,ERP!$A:$CL,9,0),IF(Index!$L$4="£",VLOOKUP(BL48,ERP!$A:$CL,11,0),""))))</f>
        <v>7372</v>
      </c>
      <c r="BN48" s="156"/>
      <c r="BO48" s="324"/>
      <c r="BQ48" s="293"/>
      <c r="BR48" s="293"/>
      <c r="BS48" s="293"/>
      <c r="BT48" s="293"/>
      <c r="BU48" s="293"/>
      <c r="BV48" s="293"/>
      <c r="BW48" s="294"/>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4"/>
      <c r="CU48" s="293"/>
      <c r="CV48" s="293"/>
      <c r="CW48" s="293"/>
      <c r="CX48" s="293"/>
      <c r="CY48" s="293"/>
      <c r="CZ48" s="293"/>
      <c r="DA48" s="293"/>
      <c r="DB48" s="293"/>
      <c r="DC48" s="293"/>
      <c r="DD48" s="293"/>
      <c r="DE48" s="293"/>
      <c r="DF48" s="293"/>
      <c r="DG48" s="293"/>
      <c r="DH48" s="293"/>
      <c r="DI48" s="296"/>
      <c r="DJ48" s="302"/>
      <c r="DK48" s="296"/>
      <c r="DL48" s="302"/>
      <c r="DM48" s="296"/>
      <c r="DN48" s="302"/>
      <c r="DO48" s="296"/>
      <c r="DP48" s="304"/>
      <c r="DQ48" s="295"/>
      <c r="DR48" s="296"/>
      <c r="DS48" s="302"/>
      <c r="DT48" s="295"/>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row>
    <row r="49" spans="2:179" ht="12.75" customHeight="1" x14ac:dyDescent="0.2">
      <c r="F49" s="308"/>
      <c r="J49" s="309"/>
      <c r="P49" s="308"/>
      <c r="R49" s="308"/>
      <c r="AE49" s="309"/>
      <c r="AV49" s="1015"/>
      <c r="AX49" s="300"/>
      <c r="AY49" s="300"/>
      <c r="AZ49" s="300"/>
      <c r="BA49" s="300"/>
      <c r="BB49" s="300"/>
      <c r="BC49" s="300"/>
      <c r="BD49" s="300"/>
      <c r="BE49" s="300"/>
      <c r="BF49" s="156"/>
      <c r="BG49" s="300"/>
      <c r="BH49" s="300"/>
      <c r="BI49" s="300"/>
      <c r="BJ49" s="300"/>
      <c r="BK49" s="156"/>
      <c r="BL49" s="300"/>
      <c r="BM49" s="300"/>
      <c r="BN49" s="300"/>
      <c r="BO49" s="300"/>
      <c r="BQ49" s="293"/>
      <c r="BR49" s="293"/>
      <c r="BS49" s="293"/>
      <c r="BT49" s="293"/>
      <c r="BU49" s="293"/>
      <c r="BV49" s="293"/>
      <c r="BW49" s="294"/>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4"/>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300"/>
      <c r="DV49" s="300"/>
      <c r="DW49" s="300"/>
      <c r="DX49" s="300"/>
      <c r="DY49" s="300"/>
      <c r="DZ49" s="300"/>
      <c r="EA49" s="300"/>
      <c r="EB49" s="300"/>
      <c r="EC49" s="300"/>
      <c r="ED49" s="300"/>
      <c r="EE49" s="300"/>
      <c r="EF49" s="300"/>
      <c r="EG49" s="300"/>
      <c r="EH49" s="300"/>
      <c r="EI49" s="300"/>
      <c r="EJ49" s="300"/>
      <c r="EK49" s="300"/>
      <c r="EL49" s="300"/>
      <c r="EM49" s="300"/>
      <c r="EN49" s="300"/>
      <c r="EO49" s="300"/>
      <c r="EP49" s="300"/>
      <c r="EQ49" s="300"/>
      <c r="ER49" s="300"/>
      <c r="ES49" s="300"/>
      <c r="ET49" s="300"/>
      <c r="EU49" s="300"/>
      <c r="EV49" s="300"/>
      <c r="EW49" s="300"/>
      <c r="EX49" s="300"/>
      <c r="EY49" s="300"/>
      <c r="EZ49" s="300"/>
      <c r="FA49" s="300"/>
      <c r="FB49" s="300"/>
      <c r="FC49" s="300"/>
      <c r="FD49" s="300"/>
      <c r="FE49" s="300"/>
      <c r="FF49" s="300"/>
      <c r="FG49" s="300"/>
      <c r="FH49" s="300"/>
      <c r="FI49" s="300"/>
      <c r="FJ49" s="300"/>
      <c r="FK49" s="300"/>
      <c r="FL49" s="300"/>
      <c r="FM49" s="300"/>
      <c r="FN49" s="300"/>
      <c r="FO49" s="300"/>
      <c r="FP49" s="300"/>
      <c r="FQ49" s="300"/>
      <c r="FR49" s="300"/>
      <c r="FS49" s="300"/>
      <c r="FT49" s="300"/>
      <c r="FU49" s="300"/>
      <c r="FV49" s="300"/>
      <c r="FW49" s="300"/>
    </row>
    <row r="50" spans="2:179" ht="23.25" customHeight="1" x14ac:dyDescent="0.2">
      <c r="F50" s="1040" t="s">
        <v>5822</v>
      </c>
      <c r="G50" s="1041"/>
      <c r="H50" s="1041"/>
      <c r="I50" s="1041"/>
      <c r="J50" s="1041"/>
      <c r="K50" s="1041"/>
      <c r="L50" s="1041"/>
      <c r="M50" s="1041"/>
      <c r="N50" s="1041"/>
      <c r="O50" s="1041"/>
      <c r="P50" s="1041"/>
      <c r="Q50" s="1041"/>
      <c r="R50" s="1041"/>
      <c r="S50" s="1041"/>
      <c r="T50" s="1041"/>
      <c r="U50" s="1041"/>
      <c r="V50" s="1041"/>
      <c r="W50" s="1041"/>
      <c r="X50" s="1041"/>
      <c r="Y50" s="1041"/>
      <c r="Z50" s="1041"/>
      <c r="AA50" s="1041"/>
      <c r="AB50" s="1041"/>
      <c r="AC50" s="1041"/>
      <c r="AD50" s="1041"/>
      <c r="AE50" s="1041"/>
      <c r="AF50" s="1041"/>
      <c r="AG50" s="1041"/>
      <c r="AH50" s="1041"/>
      <c r="AI50" s="1041"/>
      <c r="AJ50" s="1041"/>
      <c r="AK50" s="1041"/>
      <c r="AL50" s="1041"/>
      <c r="AM50" s="1041"/>
      <c r="AN50" s="1041"/>
      <c r="AO50" s="1041"/>
      <c r="AP50" s="1041"/>
      <c r="AQ50" s="1041"/>
      <c r="AR50" s="1041"/>
      <c r="AS50" s="1041"/>
      <c r="AT50" s="1042"/>
      <c r="AU50" s="67"/>
      <c r="AV50" s="1015"/>
      <c r="AW50" s="30"/>
      <c r="AX50" s="948" t="s">
        <v>218</v>
      </c>
      <c r="AY50" s="949"/>
      <c r="AZ50" s="948" t="s">
        <v>219</v>
      </c>
      <c r="BA50" s="956"/>
      <c r="BB50" s="948" t="s">
        <v>219</v>
      </c>
      <c r="BC50" s="956"/>
      <c r="BD50" s="948" t="s">
        <v>220</v>
      </c>
      <c r="BE50" s="949"/>
      <c r="BF50" s="156"/>
      <c r="BG50" s="948"/>
      <c r="BH50" s="949"/>
      <c r="BI50" s="948" t="s">
        <v>2975</v>
      </c>
      <c r="BJ50" s="949"/>
      <c r="BK50" s="102"/>
      <c r="BL50" s="948" t="s">
        <v>2973</v>
      </c>
      <c r="BM50" s="949"/>
      <c r="BN50" s="156"/>
      <c r="BO50" s="156"/>
      <c r="BQ50" s="1078"/>
      <c r="BR50" s="1078"/>
      <c r="BS50" s="1078"/>
      <c r="BT50" s="1078"/>
      <c r="BU50" s="1078"/>
      <c r="BV50" s="1078"/>
      <c r="BW50" s="1078"/>
      <c r="BX50" s="1078"/>
      <c r="BY50" s="1078"/>
      <c r="BZ50" s="1078"/>
      <c r="CA50" s="1078"/>
      <c r="CB50" s="1078"/>
      <c r="CC50" s="1078"/>
      <c r="CD50" s="1078"/>
      <c r="CE50" s="1078"/>
      <c r="CF50" s="1078"/>
      <c r="CG50" s="1078"/>
      <c r="CH50" s="1078"/>
      <c r="CI50" s="1078"/>
      <c r="CJ50" s="1078"/>
      <c r="CK50" s="1078"/>
      <c r="CL50" s="1078"/>
      <c r="CM50" s="1078"/>
      <c r="CN50" s="1078"/>
      <c r="CO50" s="1078"/>
      <c r="CP50" s="1078"/>
      <c r="CQ50" s="1078"/>
      <c r="CR50" s="1078"/>
      <c r="CS50" s="1078"/>
      <c r="CT50" s="1078"/>
      <c r="CU50" s="1078"/>
      <c r="CV50" s="1078"/>
      <c r="CW50" s="1078"/>
      <c r="CX50" s="1078"/>
      <c r="CY50" s="1078"/>
      <c r="CZ50" s="1078"/>
      <c r="DA50" s="1078"/>
      <c r="DB50" s="1078"/>
      <c r="DC50" s="1078"/>
      <c r="DD50" s="1078"/>
      <c r="DE50" s="1078"/>
      <c r="DF50" s="112"/>
      <c r="DG50" s="295"/>
      <c r="DH50" s="295"/>
      <c r="DI50" s="293"/>
      <c r="DJ50" s="293"/>
      <c r="DK50" s="293"/>
      <c r="DL50" s="293"/>
      <c r="DM50" s="293"/>
      <c r="DN50" s="293"/>
      <c r="DO50" s="293"/>
      <c r="DP50" s="293"/>
      <c r="DQ50" s="293"/>
      <c r="DR50" s="293"/>
      <c r="DS50" s="293"/>
      <c r="DT50" s="293"/>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c r="FP50" s="156"/>
      <c r="FQ50" s="156"/>
      <c r="FR50" s="156"/>
      <c r="FS50" s="156"/>
      <c r="FT50" s="156"/>
      <c r="FU50" s="156"/>
      <c r="FV50" s="298"/>
      <c r="FW50" s="156"/>
    </row>
    <row r="51" spans="2:179" ht="23.25" customHeight="1" x14ac:dyDescent="0.2">
      <c r="B51" s="30" t="s">
        <v>213</v>
      </c>
      <c r="F51" s="1047" t="s">
        <v>5856</v>
      </c>
      <c r="G51" s="1048"/>
      <c r="H51" s="1048"/>
      <c r="I51" s="1048"/>
      <c r="J51" s="1048"/>
      <c r="K51" s="1048"/>
      <c r="L51" s="1048"/>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8"/>
      <c r="AJ51" s="1048"/>
      <c r="AK51" s="1048"/>
      <c r="AL51" s="1048"/>
      <c r="AM51" s="1048"/>
      <c r="AN51" s="1048"/>
      <c r="AO51" s="1048"/>
      <c r="AP51" s="1048"/>
      <c r="AQ51" s="1048"/>
      <c r="AR51" s="1048"/>
      <c r="AS51" s="1048"/>
      <c r="AT51" s="1049"/>
      <c r="AU51" s="67"/>
      <c r="AV51" s="1015"/>
      <c r="AW51" s="30"/>
      <c r="AX51" s="160"/>
      <c r="AY51" s="162"/>
      <c r="AZ51" s="160"/>
      <c r="BA51" s="161"/>
      <c r="BB51" s="954" t="s">
        <v>217</v>
      </c>
      <c r="BC51" s="1002"/>
      <c r="BD51" s="160"/>
      <c r="BE51" s="162"/>
      <c r="BF51" s="156"/>
      <c r="BG51" s="1054"/>
      <c r="BH51" s="1055"/>
      <c r="BI51" s="163"/>
      <c r="BJ51" s="164"/>
      <c r="BK51" s="102"/>
      <c r="BL51" s="163"/>
      <c r="BM51" s="164"/>
      <c r="BN51" s="156"/>
      <c r="BO51" s="156"/>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295"/>
      <c r="DH51" s="295"/>
      <c r="DI51" s="293"/>
      <c r="DJ51" s="293"/>
      <c r="DK51" s="293"/>
      <c r="DL51" s="293"/>
      <c r="DM51" s="293"/>
      <c r="DN51" s="293"/>
      <c r="DO51" s="293"/>
      <c r="DP51" s="293"/>
      <c r="DQ51" s="293"/>
      <c r="DR51" s="293"/>
      <c r="DS51" s="293"/>
      <c r="DT51" s="293"/>
      <c r="DU51" s="156"/>
      <c r="DV51" s="156"/>
      <c r="DW51" s="156"/>
      <c r="DX51" s="156"/>
      <c r="DY51" s="156"/>
      <c r="DZ51" s="156"/>
      <c r="EA51" s="156"/>
      <c r="EB51" s="156"/>
      <c r="EC51" s="156"/>
      <c r="ED51" s="156"/>
      <c r="EE51" s="156"/>
      <c r="EF51" s="156"/>
      <c r="EG51" s="156"/>
      <c r="EH51" s="156"/>
      <c r="EI51" s="156"/>
      <c r="EJ51" s="156"/>
      <c r="EK51" s="156"/>
      <c r="EL51" s="156"/>
      <c r="EM51" s="156"/>
      <c r="EN51" s="156"/>
      <c r="EO51" s="156"/>
      <c r="EP51" s="156"/>
      <c r="EQ51" s="156"/>
      <c r="ER51" s="156"/>
      <c r="ES51" s="156"/>
      <c r="ET51" s="156"/>
      <c r="EU51" s="156"/>
      <c r="EV51" s="156"/>
      <c r="EW51" s="156"/>
      <c r="EX51" s="156"/>
      <c r="EY51" s="156"/>
      <c r="EZ51" s="156"/>
      <c r="FA51" s="156"/>
      <c r="FB51" s="156"/>
      <c r="FC51" s="156"/>
      <c r="FD51" s="156"/>
      <c r="FE51" s="156"/>
      <c r="FF51" s="156"/>
      <c r="FG51" s="156"/>
      <c r="FH51" s="156"/>
      <c r="FI51" s="156"/>
      <c r="FJ51" s="156"/>
      <c r="FK51" s="156"/>
      <c r="FL51" s="156"/>
      <c r="FM51" s="156"/>
      <c r="FN51" s="156"/>
      <c r="FO51" s="156"/>
      <c r="FP51" s="156"/>
      <c r="FQ51" s="156"/>
      <c r="FR51" s="156"/>
      <c r="FS51" s="156"/>
      <c r="FT51" s="156"/>
      <c r="FU51" s="156"/>
      <c r="FV51" s="298"/>
      <c r="FW51" s="156"/>
    </row>
    <row r="52" spans="2:179" ht="15" customHeight="1" x14ac:dyDescent="0.2">
      <c r="B52" s="30"/>
      <c r="F52" s="121" t="s">
        <v>206</v>
      </c>
      <c r="G52" s="122"/>
      <c r="H52" s="121" t="s">
        <v>211</v>
      </c>
      <c r="I52" s="122"/>
      <c r="J52" s="121" t="s">
        <v>216</v>
      </c>
      <c r="K52" s="122"/>
      <c r="L52" s="121" t="s">
        <v>205</v>
      </c>
      <c r="M52" s="122"/>
      <c r="N52" s="121" t="s">
        <v>214</v>
      </c>
      <c r="O52" s="122"/>
      <c r="P52" s="121" t="s">
        <v>209</v>
      </c>
      <c r="Q52" s="122"/>
      <c r="R52" s="121" t="s">
        <v>215</v>
      </c>
      <c r="S52" s="122"/>
      <c r="T52" s="121" t="s">
        <v>212</v>
      </c>
      <c r="U52" s="123"/>
      <c r="V52" s="966"/>
      <c r="W52" s="967"/>
      <c r="X52" s="966" t="s">
        <v>2674</v>
      </c>
      <c r="Y52" s="967"/>
      <c r="Z52" s="458"/>
      <c r="AA52" s="121" t="s">
        <v>206</v>
      </c>
      <c r="AB52" s="122"/>
      <c r="AC52" s="121" t="s">
        <v>211</v>
      </c>
      <c r="AD52" s="122"/>
      <c r="AE52" s="121" t="s">
        <v>216</v>
      </c>
      <c r="AF52" s="122"/>
      <c r="AG52" s="121" t="s">
        <v>205</v>
      </c>
      <c r="AH52" s="122"/>
      <c r="AI52" s="121" t="s">
        <v>214</v>
      </c>
      <c r="AJ52" s="122"/>
      <c r="AK52" s="121" t="s">
        <v>209</v>
      </c>
      <c r="AL52" s="122"/>
      <c r="AM52" s="121" t="s">
        <v>215</v>
      </c>
      <c r="AN52" s="122"/>
      <c r="AO52" s="121" t="s">
        <v>212</v>
      </c>
      <c r="AP52" s="122"/>
      <c r="AQ52" s="971" t="s">
        <v>2674</v>
      </c>
      <c r="AR52" s="972"/>
      <c r="AS52" s="971" t="s">
        <v>2675</v>
      </c>
      <c r="AT52" s="972"/>
      <c r="AU52" s="30"/>
      <c r="AV52" s="1015"/>
      <c r="AW52" s="30"/>
      <c r="AX52" s="762" t="s">
        <v>221</v>
      </c>
      <c r="AY52" s="780" t="s">
        <v>23</v>
      </c>
      <c r="AZ52" s="762" t="s">
        <v>221</v>
      </c>
      <c r="BA52" s="780" t="s">
        <v>23</v>
      </c>
      <c r="BB52" s="762" t="s">
        <v>221</v>
      </c>
      <c r="BC52" s="780" t="s">
        <v>23</v>
      </c>
      <c r="BD52" s="762" t="s">
        <v>221</v>
      </c>
      <c r="BE52" s="780" t="s">
        <v>23</v>
      </c>
      <c r="BF52" s="896"/>
      <c r="BG52" s="762"/>
      <c r="BH52" s="780"/>
      <c r="BI52" s="762" t="s">
        <v>221</v>
      </c>
      <c r="BJ52" s="780" t="s">
        <v>23</v>
      </c>
      <c r="BK52" s="102"/>
      <c r="BL52" s="762" t="s">
        <v>221</v>
      </c>
      <c r="BM52" s="780" t="s">
        <v>23</v>
      </c>
      <c r="BN52" s="156"/>
      <c r="BO52" s="156"/>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295"/>
      <c r="DH52" s="295"/>
      <c r="DI52" s="293"/>
      <c r="DJ52" s="293"/>
      <c r="DK52" s="293"/>
      <c r="DL52" s="293"/>
      <c r="DM52" s="293"/>
      <c r="DN52" s="293"/>
      <c r="DO52" s="293"/>
      <c r="DP52" s="293"/>
      <c r="DQ52" s="293"/>
      <c r="DR52" s="293"/>
      <c r="DS52" s="293"/>
      <c r="DT52" s="293"/>
      <c r="DU52" s="156"/>
      <c r="DV52" s="156"/>
      <c r="DW52" s="156"/>
      <c r="DX52" s="156"/>
      <c r="DY52" s="156"/>
      <c r="DZ52" s="156"/>
      <c r="EA52" s="156"/>
      <c r="EB52" s="156"/>
      <c r="EC52" s="156"/>
      <c r="ED52" s="156"/>
      <c r="EE52" s="156"/>
      <c r="EF52" s="156"/>
      <c r="EG52" s="156"/>
      <c r="EH52" s="156"/>
      <c r="EI52" s="156"/>
      <c r="EJ52" s="156"/>
      <c r="EK52" s="156"/>
      <c r="EL52" s="156"/>
      <c r="EM52" s="156"/>
      <c r="EN52" s="156"/>
      <c r="EO52" s="156"/>
      <c r="EP52" s="156"/>
      <c r="EQ52" s="156"/>
      <c r="ER52" s="156"/>
      <c r="ES52" s="156"/>
      <c r="ET52" s="156"/>
      <c r="EU52" s="156"/>
      <c r="EV52" s="156"/>
      <c r="EW52" s="156"/>
      <c r="EX52" s="156"/>
      <c r="EY52" s="156"/>
      <c r="EZ52" s="156"/>
      <c r="FA52" s="156"/>
      <c r="FB52" s="156"/>
      <c r="FC52" s="156"/>
      <c r="FD52" s="156"/>
      <c r="FE52" s="156"/>
      <c r="FF52" s="156"/>
      <c r="FG52" s="156"/>
      <c r="FH52" s="156"/>
      <c r="FI52" s="156"/>
      <c r="FJ52" s="156"/>
      <c r="FK52" s="156"/>
      <c r="FL52" s="156"/>
      <c r="FM52" s="156"/>
      <c r="FN52" s="156"/>
      <c r="FO52" s="156"/>
      <c r="FP52" s="156"/>
      <c r="FQ52" s="156"/>
      <c r="FR52" s="156"/>
      <c r="FS52" s="156"/>
      <c r="FT52" s="156"/>
      <c r="FU52" s="156"/>
      <c r="FV52" s="298"/>
      <c r="FW52" s="156"/>
    </row>
    <row r="53" spans="2:179" ht="15" customHeight="1" x14ac:dyDescent="0.2">
      <c r="B53" s="30"/>
      <c r="F53" s="121"/>
      <c r="G53" s="110"/>
      <c r="H53" s="121"/>
      <c r="I53" s="122"/>
      <c r="J53" s="121"/>
      <c r="K53" s="110"/>
      <c r="L53" s="121"/>
      <c r="M53" s="110"/>
      <c r="N53" s="121"/>
      <c r="O53" s="122"/>
      <c r="P53" s="121"/>
      <c r="Q53" s="122"/>
      <c r="R53" s="131"/>
      <c r="S53" s="110"/>
      <c r="T53" s="121"/>
      <c r="U53" s="123"/>
      <c r="V53" s="700"/>
      <c r="W53" s="781"/>
      <c r="X53" s="700"/>
      <c r="Y53" s="781"/>
      <c r="AA53" s="121"/>
      <c r="AB53" s="122"/>
      <c r="AC53" s="121"/>
      <c r="AD53" s="122"/>
      <c r="AE53" s="131"/>
      <c r="AF53" s="122"/>
      <c r="AG53" s="121"/>
      <c r="AH53" s="122"/>
      <c r="AI53" s="131"/>
      <c r="AJ53" s="122"/>
      <c r="AK53" s="121"/>
      <c r="AL53" s="122"/>
      <c r="AM53" s="121"/>
      <c r="AN53" s="122"/>
      <c r="AO53" s="121"/>
      <c r="AP53" s="122"/>
      <c r="AQ53" s="132"/>
      <c r="AR53" s="761"/>
      <c r="AS53" s="156"/>
      <c r="AT53" s="761"/>
      <c r="AU53" s="30"/>
      <c r="AV53" s="1015"/>
      <c r="AW53" s="30"/>
      <c r="AX53" s="700"/>
      <c r="AY53" s="781" t="str">
        <f>Index!$L$4</f>
        <v>€</v>
      </c>
      <c r="AZ53" s="700"/>
      <c r="BA53" s="781" t="str">
        <f>Index!$L$4</f>
        <v>€</v>
      </c>
      <c r="BB53" s="700"/>
      <c r="BC53" s="781" t="str">
        <f>Index!$L$4</f>
        <v>€</v>
      </c>
      <c r="BD53" s="700"/>
      <c r="BE53" s="781" t="str">
        <f>Index!$L$4</f>
        <v>€</v>
      </c>
      <c r="BF53" s="896"/>
      <c r="BG53" s="783"/>
      <c r="BH53" s="781"/>
      <c r="BI53" s="783">
        <v>1.07</v>
      </c>
      <c r="BJ53" s="781" t="str">
        <f>Index!$L$4</f>
        <v>€</v>
      </c>
      <c r="BK53" s="102"/>
      <c r="BL53" s="700"/>
      <c r="BM53" s="781" t="str">
        <f>Index!$L$4</f>
        <v>€</v>
      </c>
      <c r="BN53" s="156"/>
      <c r="BO53" s="156"/>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295"/>
      <c r="DH53" s="295"/>
      <c r="DI53" s="293"/>
      <c r="DJ53" s="293"/>
      <c r="DK53" s="293"/>
      <c r="DL53" s="293"/>
      <c r="DM53" s="293"/>
      <c r="DN53" s="293"/>
      <c r="DO53" s="293"/>
      <c r="DP53" s="293"/>
      <c r="DQ53" s="293"/>
      <c r="DR53" s="293"/>
      <c r="DS53" s="293"/>
      <c r="DT53" s="293"/>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298"/>
      <c r="FW53" s="156"/>
    </row>
    <row r="54" spans="2:179" ht="12.75" customHeight="1" x14ac:dyDescent="0.2">
      <c r="B54" s="299" t="s">
        <v>204</v>
      </c>
      <c r="C54" s="707">
        <f>16/10</f>
        <v>1.6</v>
      </c>
      <c r="F54" s="564">
        <v>426.6</v>
      </c>
      <c r="G54" s="643" t="s">
        <v>207</v>
      </c>
      <c r="H54" s="564">
        <f>ROUND(F54/$C54,0)</f>
        <v>267</v>
      </c>
      <c r="I54" s="565" t="s">
        <v>207</v>
      </c>
      <c r="J54" s="658" t="str">
        <f>H54&amp;" x "&amp;F54</f>
        <v>267 x 426.6</v>
      </c>
      <c r="K54" s="643" t="s">
        <v>207</v>
      </c>
      <c r="L54" s="564">
        <f>F54+(2*P54)</f>
        <v>436.6</v>
      </c>
      <c r="M54" s="643" t="s">
        <v>207</v>
      </c>
      <c r="N54" s="564">
        <f>H54+P54+R54</f>
        <v>302</v>
      </c>
      <c r="O54" s="565" t="s">
        <v>207</v>
      </c>
      <c r="P54" s="564">
        <v>5</v>
      </c>
      <c r="Q54" s="565" t="s">
        <v>207</v>
      </c>
      <c r="R54" s="643">
        <v>30</v>
      </c>
      <c r="S54" s="643" t="s">
        <v>207</v>
      </c>
      <c r="T54" s="311">
        <f>ROUND(SQRT((F54^2)+(H54^2)),0)</f>
        <v>503</v>
      </c>
      <c r="U54" s="312" t="s">
        <v>207</v>
      </c>
      <c r="V54" s="165"/>
      <c r="W54" s="166"/>
      <c r="X54" s="165">
        <f>(F54*10)+430</f>
        <v>4696</v>
      </c>
      <c r="Y54" s="166" t="s">
        <v>2676</v>
      </c>
      <c r="AA54" s="165">
        <f>ROUND(F54/$B$1,1)</f>
        <v>168</v>
      </c>
      <c r="AB54" s="166" t="s">
        <v>208</v>
      </c>
      <c r="AC54" s="165">
        <f>ROUND(H54/$B$1,1)</f>
        <v>105.1</v>
      </c>
      <c r="AD54" s="166" t="s">
        <v>208</v>
      </c>
      <c r="AE54" s="170" t="str">
        <f>AC54&amp;" x "&amp;AA54</f>
        <v>105.1 x 168</v>
      </c>
      <c r="AF54" s="166" t="s">
        <v>208</v>
      </c>
      <c r="AG54" s="165">
        <f>ROUND(L54/$B$1,1)</f>
        <v>171.9</v>
      </c>
      <c r="AH54" s="166" t="s">
        <v>208</v>
      </c>
      <c r="AI54" s="167">
        <f>ROUND(N54/$B$1,1)</f>
        <v>118.9</v>
      </c>
      <c r="AJ54" s="166" t="s">
        <v>208</v>
      </c>
      <c r="AK54" s="165">
        <f>ROUND(P54/$B$1,1)</f>
        <v>2</v>
      </c>
      <c r="AL54" s="166" t="s">
        <v>208</v>
      </c>
      <c r="AM54" s="165">
        <f>ROUND(R54/$B$1,1)</f>
        <v>11.8</v>
      </c>
      <c r="AN54" s="166" t="s">
        <v>208</v>
      </c>
      <c r="AO54" s="165">
        <f>ROUND(SQRT((AA54^2)+(AC54^2)),0)</f>
        <v>198</v>
      </c>
      <c r="AP54" s="166" t="s">
        <v>208</v>
      </c>
      <c r="AQ54" s="311"/>
      <c r="AR54" s="312"/>
      <c r="AS54" s="311"/>
      <c r="AT54" s="312"/>
      <c r="AV54" s="1015"/>
      <c r="AX54" s="361" t="s">
        <v>5841</v>
      </c>
      <c r="AY54" s="172">
        <f>IF(Index!$L$4="€",VLOOKUP(AX54,ERP!$A:$CL,5,0),IF(Index!$L$4="$",VLOOKUP(AX54,ERP!$A:$CL,7,0),IF(Index!$L$4="CHF",VLOOKUP(AX54,ERP!$A:$CL,9,0),IF(Index!$L$4="£",VLOOKUP(AX54,ERP!$A:$CL,11,0),""))))</f>
        <v>7978</v>
      </c>
      <c r="AZ54" s="361" t="s">
        <v>5844</v>
      </c>
      <c r="BA54" s="172">
        <f>IF(Index!$L$4="€",VLOOKUP(AZ54,ERP!$A:$CL,5,0),IF(Index!$L$4="$",VLOOKUP(AZ54,ERP!$A:$CL,7,0),IF(Index!$L$4="CHF",VLOOKUP(AZ54,ERP!$A:$CL,9,0),IF(Index!$L$4="£",VLOOKUP(AZ54,ERP!$A:$CL,11,0),""))))</f>
        <v>7978</v>
      </c>
      <c r="BB54" s="361" t="s">
        <v>5847</v>
      </c>
      <c r="BC54" s="172">
        <f>IF(Index!$L$4="€",VLOOKUP(BB54,ERP!$A:$CL,5,0),IF(Index!$L$4="$",VLOOKUP(BB54,ERP!$A:$CL,7,0),IF(Index!$L$4="CHF",VLOOKUP(BB54,ERP!$A:$CL,9,0),IF(Index!$L$4="£",VLOOKUP(BB54,ERP!$A:$CL,11,0),""))))</f>
        <v>7978</v>
      </c>
      <c r="BD54" s="361" t="s">
        <v>5850</v>
      </c>
      <c r="BE54" s="172">
        <f>IF(Index!$L$4="€",VLOOKUP(BD54,ERP!$A:$CL,5,0),IF(Index!$L$4="$",VLOOKUP(BD54,ERP!$A:$CL,7,0),IF(Index!$L$4="CHF",VLOOKUP(BD54,ERP!$A:$CL,9,0),IF(Index!$L$4="£",VLOOKUP(BD54,ERP!$A:$CL,11,0),""))))</f>
        <v>7978</v>
      </c>
      <c r="BF54" s="156"/>
      <c r="BG54" s="361"/>
      <c r="BH54" s="172"/>
      <c r="BI54" s="361" t="s">
        <v>5853</v>
      </c>
      <c r="BJ54" s="172">
        <f>IF(Index!$L$4="€",VLOOKUP(BI54,ERP!$A:$CL,5,0),IF(Index!$L$4="$",VLOOKUP(BI54,ERP!$A:$CL,7,0),IF(Index!$L$4="CHF",VLOOKUP(BI54,ERP!$A:$CL,9,0),IF(Index!$L$4="£",VLOOKUP(BI54,ERP!$A:$CL,11,0),""))))</f>
        <v>7978</v>
      </c>
      <c r="BK54" s="156"/>
      <c r="BL54" s="361" t="s">
        <v>5857</v>
      </c>
      <c r="BM54" s="172">
        <f>IF(Index!$L$4="€",VLOOKUP(BL54,ERP!$A:$CL,5,0),IF(Index!$L$4="$",VLOOKUP(BL54,ERP!$A:$CL,7,0),IF(Index!$L$4="CHF",VLOOKUP(BL54,ERP!$A:$CL,9,0),IF(Index!$L$4="£",VLOOKUP(BL54,ERP!$A:$CL,11,0),""))))</f>
        <v>6781</v>
      </c>
      <c r="BN54" s="156"/>
      <c r="BO54" s="324"/>
      <c r="BQ54" s="293"/>
      <c r="BR54" s="293"/>
      <c r="BS54" s="293"/>
      <c r="BT54" s="293"/>
      <c r="BU54" s="293"/>
      <c r="BV54" s="293"/>
      <c r="BW54" s="294"/>
      <c r="BX54" s="293"/>
      <c r="BY54" s="293"/>
      <c r="BZ54" s="293"/>
      <c r="CA54" s="293"/>
      <c r="CB54" s="293"/>
      <c r="CC54" s="293"/>
      <c r="CD54" s="293"/>
      <c r="CE54" s="293"/>
      <c r="CF54" s="293"/>
      <c r="CG54" s="293"/>
      <c r="CH54" s="293"/>
      <c r="CI54" s="293"/>
      <c r="CJ54" s="293"/>
      <c r="CK54" s="293"/>
      <c r="CL54" s="293"/>
      <c r="CM54" s="293"/>
      <c r="CN54" s="293"/>
      <c r="CO54" s="293"/>
      <c r="CP54" s="293"/>
      <c r="CQ54" s="293"/>
      <c r="CR54" s="293"/>
      <c r="CS54" s="293"/>
      <c r="CT54" s="294"/>
      <c r="CU54" s="293"/>
      <c r="CV54" s="293"/>
      <c r="CW54" s="293"/>
      <c r="CX54" s="293"/>
      <c r="CY54" s="293"/>
      <c r="CZ54" s="293"/>
      <c r="DA54" s="293"/>
      <c r="DB54" s="293"/>
      <c r="DC54" s="293"/>
      <c r="DD54" s="293"/>
      <c r="DE54" s="293"/>
      <c r="DF54" s="293"/>
      <c r="DG54" s="293"/>
      <c r="DH54" s="293"/>
      <c r="DI54" s="296"/>
      <c r="DJ54" s="302"/>
      <c r="DK54" s="296"/>
      <c r="DL54" s="302"/>
      <c r="DM54" s="296"/>
      <c r="DN54" s="302"/>
      <c r="DO54" s="296"/>
      <c r="DP54" s="304"/>
      <c r="DQ54" s="295"/>
      <c r="DR54" s="296"/>
      <c r="DS54" s="302"/>
      <c r="DT54" s="295"/>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row>
    <row r="55" spans="2:179" ht="12.75" customHeight="1" x14ac:dyDescent="0.2">
      <c r="B55" s="299" t="s">
        <v>204</v>
      </c>
      <c r="C55" s="707">
        <f>16/10</f>
        <v>1.6</v>
      </c>
      <c r="F55" s="863">
        <v>447</v>
      </c>
      <c r="G55" s="358" t="s">
        <v>207</v>
      </c>
      <c r="H55" s="863">
        <f>ROUND(F55/$C55,0)</f>
        <v>279</v>
      </c>
      <c r="I55" s="864" t="s">
        <v>207</v>
      </c>
      <c r="J55" s="865" t="str">
        <f>H55&amp;" x "&amp;F55</f>
        <v>279 x 447</v>
      </c>
      <c r="K55" s="358" t="s">
        <v>207</v>
      </c>
      <c r="L55" s="863">
        <f>F55+(2*P55)</f>
        <v>457</v>
      </c>
      <c r="M55" s="358" t="s">
        <v>207</v>
      </c>
      <c r="N55" s="863">
        <f>H55+P55+R55</f>
        <v>314</v>
      </c>
      <c r="O55" s="864" t="s">
        <v>207</v>
      </c>
      <c r="P55" s="863">
        <v>5</v>
      </c>
      <c r="Q55" s="864" t="s">
        <v>207</v>
      </c>
      <c r="R55" s="358">
        <v>30</v>
      </c>
      <c r="S55" s="358" t="s">
        <v>207</v>
      </c>
      <c r="T55" s="355">
        <f>ROUND(SQRT((F55^2)+(H55^2)),0)</f>
        <v>527</v>
      </c>
      <c r="U55" s="356" t="s">
        <v>207</v>
      </c>
      <c r="V55" s="130"/>
      <c r="W55" s="122"/>
      <c r="X55" s="130">
        <f>(F55*10)+570</f>
        <v>5040</v>
      </c>
      <c r="Y55" s="122" t="s">
        <v>2676</v>
      </c>
      <c r="Z55" s="338"/>
      <c r="AA55" s="130">
        <f>ROUND(F55/$B$1,1)</f>
        <v>176</v>
      </c>
      <c r="AB55" s="122" t="s">
        <v>208</v>
      </c>
      <c r="AC55" s="130">
        <f>ROUND(H55/$B$1,1)</f>
        <v>109.8</v>
      </c>
      <c r="AD55" s="122" t="s">
        <v>208</v>
      </c>
      <c r="AE55" s="131" t="str">
        <f>AC55&amp;" x "&amp;AA55</f>
        <v>109.8 x 176</v>
      </c>
      <c r="AF55" s="122" t="s">
        <v>208</v>
      </c>
      <c r="AG55" s="130">
        <f>ROUND(L55/$B$1,1)</f>
        <v>179.9</v>
      </c>
      <c r="AH55" s="122" t="s">
        <v>208</v>
      </c>
      <c r="AI55" s="110">
        <f>ROUND(N55/$B$1,1)</f>
        <v>123.6</v>
      </c>
      <c r="AJ55" s="122" t="s">
        <v>208</v>
      </c>
      <c r="AK55" s="130">
        <f>ROUND(P55/$B$1,1)</f>
        <v>2</v>
      </c>
      <c r="AL55" s="122" t="s">
        <v>208</v>
      </c>
      <c r="AM55" s="130">
        <f>ROUND(R55/$B$1,1)</f>
        <v>11.8</v>
      </c>
      <c r="AN55" s="122" t="s">
        <v>208</v>
      </c>
      <c r="AO55" s="130">
        <f>ROUND(SQRT((AA55^2)+(AC55^2)),0)</f>
        <v>207</v>
      </c>
      <c r="AP55" s="122" t="s">
        <v>208</v>
      </c>
      <c r="AQ55" s="355"/>
      <c r="AR55" s="356"/>
      <c r="AS55" s="355"/>
      <c r="AT55" s="356"/>
      <c r="AV55" s="1015"/>
      <c r="AX55" s="305" t="s">
        <v>5842</v>
      </c>
      <c r="AY55" s="126">
        <f>IF(Index!$L$4="€",VLOOKUP(AX55,ERP!$A:$CL,5,0),IF(Index!$L$4="$",VLOOKUP(AX55,ERP!$A:$CL,7,0),IF(Index!$L$4="CHF",VLOOKUP(AX55,ERP!$A:$CL,9,0),IF(Index!$L$4="£",VLOOKUP(AX55,ERP!$A:$CL,11,0),""))))</f>
        <v>8974</v>
      </c>
      <c r="AZ55" s="305" t="s">
        <v>5845</v>
      </c>
      <c r="BA55" s="126">
        <f>IF(Index!$L$4="€",VLOOKUP(AZ55,ERP!$A:$CL,5,0),IF(Index!$L$4="$",VLOOKUP(AZ55,ERP!$A:$CL,7,0),IF(Index!$L$4="CHF",VLOOKUP(AZ55,ERP!$A:$CL,9,0),IF(Index!$L$4="£",VLOOKUP(AZ55,ERP!$A:$CL,11,0),""))))</f>
        <v>8974</v>
      </c>
      <c r="BB55" s="305" t="s">
        <v>5848</v>
      </c>
      <c r="BC55" s="126">
        <f>IF(Index!$L$4="€",VLOOKUP(BB55,ERP!$A:$CL,5,0),IF(Index!$L$4="$",VLOOKUP(BB55,ERP!$A:$CL,7,0),IF(Index!$L$4="CHF",VLOOKUP(BB55,ERP!$A:$CL,9,0),IF(Index!$L$4="£",VLOOKUP(BB55,ERP!$A:$CL,11,0),""))))</f>
        <v>8974</v>
      </c>
      <c r="BD55" s="305" t="s">
        <v>5851</v>
      </c>
      <c r="BE55" s="126">
        <f>IF(Index!$L$4="€",VLOOKUP(BD55,ERP!$A:$CL,5,0),IF(Index!$L$4="$",VLOOKUP(BD55,ERP!$A:$CL,7,0),IF(Index!$L$4="CHF",VLOOKUP(BD55,ERP!$A:$CL,9,0),IF(Index!$L$4="£",VLOOKUP(BD55,ERP!$A:$CL,11,0),""))))</f>
        <v>8974</v>
      </c>
      <c r="BF55" s="156"/>
      <c r="BG55" s="305"/>
      <c r="BH55" s="126"/>
      <c r="BI55" s="305" t="s">
        <v>5854</v>
      </c>
      <c r="BJ55" s="126">
        <f>IF(Index!$L$4="€",VLOOKUP(BI55,ERP!$A:$CL,5,0),IF(Index!$L$4="$",VLOOKUP(BI55,ERP!$A:$CL,7,0),IF(Index!$L$4="CHF",VLOOKUP(BI55,ERP!$A:$CL,9,0),IF(Index!$L$4="£",VLOOKUP(BI55,ERP!$A:$CL,11,0),""))))</f>
        <v>8974</v>
      </c>
      <c r="BK55" s="156"/>
      <c r="BL55" s="305" t="s">
        <v>5858</v>
      </c>
      <c r="BM55" s="126">
        <f>IF(Index!$L$4="€",VLOOKUP(BL55,ERP!$A:$CL,5,0),IF(Index!$L$4="$",VLOOKUP(BL55,ERP!$A:$CL,7,0),IF(Index!$L$4="CHF",VLOOKUP(BL55,ERP!$A:$CL,9,0),IF(Index!$L$4="£",VLOOKUP(BL55,ERP!$A:$CL,11,0),""))))</f>
        <v>7628</v>
      </c>
      <c r="BN55" s="156"/>
      <c r="BO55" s="324"/>
      <c r="BQ55" s="293"/>
      <c r="BR55" s="293"/>
      <c r="BS55" s="293"/>
      <c r="BT55" s="293"/>
      <c r="BU55" s="293"/>
      <c r="BV55" s="293"/>
      <c r="BW55" s="294"/>
      <c r="BX55" s="293"/>
      <c r="BY55" s="293"/>
      <c r="BZ55" s="293"/>
      <c r="CA55" s="293"/>
      <c r="CB55" s="293"/>
      <c r="CC55" s="293"/>
      <c r="CD55" s="293"/>
      <c r="CE55" s="293"/>
      <c r="CF55" s="293"/>
      <c r="CG55" s="293"/>
      <c r="CH55" s="293"/>
      <c r="CI55" s="293"/>
      <c r="CJ55" s="293"/>
      <c r="CK55" s="293"/>
      <c r="CL55" s="293"/>
      <c r="CM55" s="293"/>
      <c r="CN55" s="293"/>
      <c r="CO55" s="293"/>
      <c r="CP55" s="293"/>
      <c r="CQ55" s="293"/>
      <c r="CR55" s="293"/>
      <c r="CS55" s="293"/>
      <c r="CT55" s="294"/>
      <c r="CU55" s="293"/>
      <c r="CV55" s="293"/>
      <c r="CW55" s="293"/>
      <c r="CX55" s="293"/>
      <c r="CY55" s="293"/>
      <c r="CZ55" s="293"/>
      <c r="DA55" s="293"/>
      <c r="DB55" s="293"/>
      <c r="DC55" s="293"/>
      <c r="DD55" s="293"/>
      <c r="DE55" s="293"/>
      <c r="DF55" s="293"/>
      <c r="DG55" s="293"/>
      <c r="DH55" s="293"/>
      <c r="DI55" s="296"/>
      <c r="DJ55" s="302"/>
      <c r="DK55" s="296"/>
      <c r="DL55" s="302"/>
      <c r="DM55" s="296"/>
      <c r="DN55" s="302"/>
      <c r="DO55" s="296"/>
      <c r="DP55" s="304"/>
      <c r="DQ55" s="295"/>
      <c r="DR55" s="296"/>
      <c r="DS55" s="302"/>
      <c r="DT55" s="295"/>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row>
    <row r="56" spans="2:179" ht="12.75" customHeight="1" x14ac:dyDescent="0.2">
      <c r="B56" s="299" t="s">
        <v>204</v>
      </c>
      <c r="C56" s="707">
        <f>16/10</f>
        <v>1.6</v>
      </c>
      <c r="F56" s="570">
        <v>487.8</v>
      </c>
      <c r="G56" s="656" t="s">
        <v>207</v>
      </c>
      <c r="H56" s="570">
        <f>ROUND(F56/$C56,0)</f>
        <v>305</v>
      </c>
      <c r="I56" s="571" t="s">
        <v>207</v>
      </c>
      <c r="J56" s="657" t="str">
        <f>H56&amp;" x "&amp;F56</f>
        <v>305 x 487.8</v>
      </c>
      <c r="K56" s="656" t="s">
        <v>207</v>
      </c>
      <c r="L56" s="570">
        <f>F56+(2*P56)</f>
        <v>497.8</v>
      </c>
      <c r="M56" s="656" t="s">
        <v>207</v>
      </c>
      <c r="N56" s="570">
        <f>H56+P56+R56</f>
        <v>340</v>
      </c>
      <c r="O56" s="571" t="s">
        <v>207</v>
      </c>
      <c r="P56" s="570">
        <v>5</v>
      </c>
      <c r="Q56" s="571" t="s">
        <v>207</v>
      </c>
      <c r="R56" s="656">
        <v>30</v>
      </c>
      <c r="S56" s="656" t="s">
        <v>207</v>
      </c>
      <c r="T56" s="378">
        <f>ROUND(SQRT((F56^2)+(H56^2)),0)</f>
        <v>575</v>
      </c>
      <c r="U56" s="379" t="s">
        <v>207</v>
      </c>
      <c r="V56" s="185"/>
      <c r="W56" s="186"/>
      <c r="X56" s="185">
        <f>(F56*10)+570</f>
        <v>5448</v>
      </c>
      <c r="Y56" s="186" t="s">
        <v>2676</v>
      </c>
      <c r="Z56" s="308"/>
      <c r="AA56" s="185">
        <f>ROUND(F56/$B$1,1)</f>
        <v>192</v>
      </c>
      <c r="AB56" s="186" t="s">
        <v>208</v>
      </c>
      <c r="AC56" s="185">
        <f>ROUND(H56/$B$1,1)</f>
        <v>120.1</v>
      </c>
      <c r="AD56" s="186" t="s">
        <v>208</v>
      </c>
      <c r="AE56" s="189" t="str">
        <f>AC56&amp;" x "&amp;AA56</f>
        <v>120.1 x 192</v>
      </c>
      <c r="AF56" s="186" t="s">
        <v>208</v>
      </c>
      <c r="AG56" s="185">
        <f>ROUND(L56/$B$1,1)</f>
        <v>196</v>
      </c>
      <c r="AH56" s="186" t="s">
        <v>208</v>
      </c>
      <c r="AI56" s="187">
        <f>ROUND(N56/$B$1,1)</f>
        <v>133.9</v>
      </c>
      <c r="AJ56" s="186" t="s">
        <v>208</v>
      </c>
      <c r="AK56" s="185">
        <f>ROUND(P56/$B$1,1)</f>
        <v>2</v>
      </c>
      <c r="AL56" s="186" t="s">
        <v>208</v>
      </c>
      <c r="AM56" s="185">
        <f>ROUND(R56/$B$1,1)</f>
        <v>11.8</v>
      </c>
      <c r="AN56" s="186" t="s">
        <v>208</v>
      </c>
      <c r="AO56" s="185">
        <f>ROUND(SQRT((AA56^2)+(AC56^2)),0)</f>
        <v>226</v>
      </c>
      <c r="AP56" s="186" t="s">
        <v>208</v>
      </c>
      <c r="AQ56" s="378"/>
      <c r="AR56" s="379"/>
      <c r="AS56" s="378"/>
      <c r="AT56" s="379"/>
      <c r="AV56" s="1015"/>
      <c r="AX56" s="368" t="s">
        <v>5843</v>
      </c>
      <c r="AY56" s="191">
        <f>IF(Index!$L$4="€",VLOOKUP(AX56,ERP!$A:$CL,5,0),IF(Index!$L$4="$",VLOOKUP(AX56,ERP!$A:$CL,7,0),IF(Index!$L$4="CHF",VLOOKUP(AX56,ERP!$A:$CL,9,0),IF(Index!$L$4="£",VLOOKUP(AX56,ERP!$A:$CL,11,0),""))))</f>
        <v>9972</v>
      </c>
      <c r="AZ56" s="368" t="s">
        <v>5846</v>
      </c>
      <c r="BA56" s="191">
        <f>IF(Index!$L$4="€",VLOOKUP(AZ56,ERP!$A:$CL,5,0),IF(Index!$L$4="$",VLOOKUP(AZ56,ERP!$A:$CL,7,0),IF(Index!$L$4="CHF",VLOOKUP(AZ56,ERP!$A:$CL,9,0),IF(Index!$L$4="£",VLOOKUP(AZ56,ERP!$A:$CL,11,0),""))))</f>
        <v>9972</v>
      </c>
      <c r="BB56" s="368" t="s">
        <v>5849</v>
      </c>
      <c r="BC56" s="191">
        <f>IF(Index!$L$4="€",VLOOKUP(BB56,ERP!$A:$CL,5,0),IF(Index!$L$4="$",VLOOKUP(BB56,ERP!$A:$CL,7,0),IF(Index!$L$4="CHF",VLOOKUP(BB56,ERP!$A:$CL,9,0),IF(Index!$L$4="£",VLOOKUP(BB56,ERP!$A:$CL,11,0),""))))</f>
        <v>9972</v>
      </c>
      <c r="BD56" s="368" t="s">
        <v>5852</v>
      </c>
      <c r="BE56" s="191">
        <f>IF(Index!$L$4="€",VLOOKUP(BD56,ERP!$A:$CL,5,0),IF(Index!$L$4="$",VLOOKUP(BD56,ERP!$A:$CL,7,0),IF(Index!$L$4="CHF",VLOOKUP(BD56,ERP!$A:$CL,9,0),IF(Index!$L$4="£",VLOOKUP(BD56,ERP!$A:$CL,11,0),""))))</f>
        <v>9972</v>
      </c>
      <c r="BF56" s="156"/>
      <c r="BG56" s="368"/>
      <c r="BH56" s="191"/>
      <c r="BI56" s="368" t="s">
        <v>5855</v>
      </c>
      <c r="BJ56" s="191">
        <f>IF(Index!$L$4="€",VLOOKUP(BI56,ERP!$A:$CL,5,0),IF(Index!$L$4="$",VLOOKUP(BI56,ERP!$A:$CL,7,0),IF(Index!$L$4="CHF",VLOOKUP(BI56,ERP!$A:$CL,9,0),IF(Index!$L$4="£",VLOOKUP(BI56,ERP!$A:$CL,11,0),""))))</f>
        <v>9972</v>
      </c>
      <c r="BK56" s="156"/>
      <c r="BL56" s="368" t="s">
        <v>5859</v>
      </c>
      <c r="BM56" s="191">
        <f>IF(Index!$L$4="€",VLOOKUP(BL56,ERP!$A:$CL,5,0),IF(Index!$L$4="$",VLOOKUP(BL56,ERP!$A:$CL,7,0),IF(Index!$L$4="CHF",VLOOKUP(BL56,ERP!$A:$CL,9,0),IF(Index!$L$4="£",VLOOKUP(BL56,ERP!$A:$CL,11,0),""))))</f>
        <v>8476</v>
      </c>
      <c r="BN56" s="156"/>
      <c r="BO56" s="324"/>
      <c r="BQ56" s="293"/>
      <c r="BR56" s="293"/>
      <c r="BS56" s="293"/>
      <c r="BT56" s="293"/>
      <c r="BU56" s="293"/>
      <c r="BV56" s="293"/>
      <c r="BW56" s="294"/>
      <c r="BX56" s="293"/>
      <c r="BY56" s="293"/>
      <c r="BZ56" s="293"/>
      <c r="CA56" s="293"/>
      <c r="CB56" s="293"/>
      <c r="CC56" s="293"/>
      <c r="CD56" s="293"/>
      <c r="CE56" s="293"/>
      <c r="CF56" s="293"/>
      <c r="CG56" s="293"/>
      <c r="CH56" s="293"/>
      <c r="CI56" s="293"/>
      <c r="CJ56" s="293"/>
      <c r="CK56" s="293"/>
      <c r="CL56" s="293"/>
      <c r="CM56" s="293"/>
      <c r="CN56" s="293"/>
      <c r="CO56" s="293"/>
      <c r="CP56" s="293"/>
      <c r="CQ56" s="293"/>
      <c r="CR56" s="293"/>
      <c r="CS56" s="293"/>
      <c r="CT56" s="294"/>
      <c r="CU56" s="293"/>
      <c r="CV56" s="293"/>
      <c r="CW56" s="293"/>
      <c r="CX56" s="293"/>
      <c r="CY56" s="293"/>
      <c r="CZ56" s="293"/>
      <c r="DA56" s="293"/>
      <c r="DB56" s="293"/>
      <c r="DC56" s="293"/>
      <c r="DD56" s="293"/>
      <c r="DE56" s="293"/>
      <c r="DF56" s="293"/>
      <c r="DG56" s="293"/>
      <c r="DH56" s="293"/>
      <c r="DI56" s="296"/>
      <c r="DJ56" s="302"/>
      <c r="DK56" s="296"/>
      <c r="DL56" s="302"/>
      <c r="DM56" s="296"/>
      <c r="DN56" s="302"/>
      <c r="DO56" s="296"/>
      <c r="DP56" s="304"/>
      <c r="DQ56" s="295"/>
      <c r="DR56" s="296"/>
      <c r="DS56" s="302"/>
      <c r="DT56" s="295"/>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row>
    <row r="57" spans="2:179" ht="12.75" customHeight="1" x14ac:dyDescent="0.2">
      <c r="D57" s="308"/>
      <c r="E57" s="308"/>
      <c r="F57" s="308"/>
      <c r="G57" s="308"/>
      <c r="H57" s="308"/>
      <c r="I57" s="308"/>
      <c r="J57" s="308"/>
      <c r="K57" s="308"/>
      <c r="L57" s="308"/>
      <c r="M57" s="308"/>
      <c r="N57" s="308"/>
      <c r="O57" s="308"/>
      <c r="P57" s="308"/>
      <c r="Q57" s="308"/>
      <c r="R57" s="308"/>
      <c r="S57" s="308"/>
      <c r="T57" s="308"/>
      <c r="U57" s="308"/>
      <c r="V57" s="308"/>
      <c r="W57" s="308"/>
      <c r="X57" s="308"/>
      <c r="Y57" s="308"/>
      <c r="Z57" s="319"/>
      <c r="AA57" s="308"/>
      <c r="AB57" s="308"/>
      <c r="AC57" s="308"/>
      <c r="AD57" s="308"/>
      <c r="AE57" s="308"/>
      <c r="AF57" s="308"/>
      <c r="AG57" s="308"/>
      <c r="AH57" s="308"/>
      <c r="AI57" s="308"/>
      <c r="AJ57" s="308"/>
      <c r="AK57" s="308"/>
      <c r="AL57" s="308"/>
      <c r="AM57" s="308"/>
      <c r="AN57" s="308"/>
      <c r="AO57" s="308"/>
      <c r="AP57" s="308"/>
      <c r="AQ57" s="308"/>
      <c r="AR57" s="308"/>
      <c r="AS57" s="308"/>
      <c r="AT57" s="308"/>
      <c r="AU57" s="308"/>
      <c r="AV57" s="1015"/>
      <c r="AX57" s="300"/>
      <c r="AY57" s="300"/>
      <c r="AZ57" s="300"/>
      <c r="BA57" s="300"/>
      <c r="BB57" s="300"/>
      <c r="BC57" s="300"/>
      <c r="BD57" s="300"/>
      <c r="BE57" s="300"/>
      <c r="BF57" s="156"/>
      <c r="BG57" s="300"/>
      <c r="BH57" s="300"/>
      <c r="BI57" s="300"/>
      <c r="BJ57" s="300"/>
      <c r="BK57" s="156"/>
      <c r="BL57" s="300"/>
      <c r="BM57" s="300"/>
      <c r="BN57" s="300"/>
      <c r="BO57" s="300"/>
      <c r="BQ57" s="293"/>
      <c r="BR57" s="293"/>
      <c r="BS57" s="293"/>
      <c r="BT57" s="293"/>
      <c r="BU57" s="293"/>
      <c r="BV57" s="293"/>
      <c r="BW57" s="293"/>
      <c r="BX57" s="293"/>
      <c r="BY57" s="293"/>
      <c r="BZ57" s="293"/>
      <c r="CA57" s="293"/>
      <c r="CB57" s="293"/>
      <c r="CC57" s="293"/>
      <c r="CD57" s="293"/>
      <c r="CE57" s="293"/>
      <c r="CF57" s="293"/>
      <c r="CG57" s="293"/>
      <c r="CH57" s="293"/>
      <c r="CI57" s="293"/>
      <c r="CJ57" s="293"/>
      <c r="CK57" s="293"/>
      <c r="CL57" s="293"/>
      <c r="CM57" s="293"/>
      <c r="CN57" s="293"/>
      <c r="CO57" s="293"/>
      <c r="CP57" s="293"/>
      <c r="CQ57" s="293"/>
      <c r="CR57" s="293"/>
      <c r="CS57" s="293"/>
      <c r="CT57" s="293"/>
      <c r="CU57" s="293"/>
      <c r="CV57" s="293"/>
      <c r="CW57" s="293"/>
      <c r="CX57" s="293"/>
      <c r="CY57" s="293"/>
      <c r="CZ57" s="293"/>
      <c r="DA57" s="293"/>
      <c r="DB57" s="293"/>
      <c r="DC57" s="293"/>
      <c r="DD57" s="293"/>
      <c r="DE57" s="293"/>
      <c r="DF57" s="293"/>
      <c r="DG57" s="293"/>
      <c r="DH57" s="293"/>
      <c r="DI57" s="293"/>
      <c r="DJ57" s="293"/>
      <c r="DK57" s="293"/>
      <c r="DL57" s="293"/>
      <c r="DM57" s="293"/>
      <c r="DN57" s="293"/>
      <c r="DO57" s="293"/>
      <c r="DP57" s="293"/>
      <c r="DQ57" s="293"/>
      <c r="DR57" s="293"/>
      <c r="DS57" s="293"/>
      <c r="DT57" s="293"/>
      <c r="DU57" s="300"/>
      <c r="DV57" s="300"/>
      <c r="DW57" s="300"/>
      <c r="DX57" s="300"/>
      <c r="DY57" s="300"/>
      <c r="DZ57" s="300"/>
      <c r="EA57" s="300"/>
      <c r="EB57" s="300"/>
      <c r="EC57" s="300"/>
      <c r="ED57" s="300"/>
      <c r="EE57" s="300"/>
      <c r="EF57" s="300"/>
      <c r="EG57" s="300"/>
      <c r="EH57" s="300"/>
      <c r="EI57" s="300"/>
      <c r="EJ57" s="300"/>
      <c r="EK57" s="300"/>
      <c r="EL57" s="300"/>
      <c r="EM57" s="300"/>
      <c r="EN57" s="300"/>
      <c r="EO57" s="300"/>
      <c r="EP57" s="300"/>
      <c r="EQ57" s="300"/>
      <c r="ER57" s="300"/>
      <c r="ES57" s="300"/>
      <c r="ET57" s="300"/>
      <c r="EU57" s="300"/>
      <c r="EV57" s="300"/>
      <c r="EW57" s="300"/>
      <c r="EX57" s="300"/>
      <c r="EY57" s="300"/>
      <c r="EZ57" s="300"/>
      <c r="FA57" s="300"/>
      <c r="FB57" s="300"/>
      <c r="FC57" s="300"/>
      <c r="FD57" s="300"/>
      <c r="FE57" s="300"/>
      <c r="FF57" s="300"/>
      <c r="FG57" s="300"/>
      <c r="FH57" s="300"/>
      <c r="FI57" s="300"/>
      <c r="FJ57" s="300"/>
      <c r="FK57" s="300"/>
      <c r="FL57" s="300"/>
      <c r="FM57" s="300"/>
      <c r="FN57" s="300"/>
      <c r="FO57" s="300"/>
      <c r="FP57" s="300"/>
      <c r="FQ57" s="300"/>
      <c r="FR57" s="300"/>
      <c r="FS57" s="300"/>
      <c r="FT57" s="300"/>
      <c r="FU57" s="300"/>
      <c r="FV57" s="300"/>
      <c r="FW57" s="300"/>
    </row>
    <row r="58" spans="2:179" ht="23.25" customHeight="1" x14ac:dyDescent="0.2">
      <c r="F58" s="962" t="s">
        <v>243</v>
      </c>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c r="AM58" s="963"/>
      <c r="AN58" s="963"/>
      <c r="AO58" s="963"/>
      <c r="AP58" s="963"/>
      <c r="AQ58" s="963"/>
      <c r="AR58" s="963"/>
      <c r="AS58" s="963"/>
      <c r="AT58" s="964"/>
      <c r="AU58" s="67"/>
      <c r="AV58" s="1015"/>
      <c r="AW58" s="30"/>
      <c r="AX58" s="948" t="s">
        <v>218</v>
      </c>
      <c r="AY58" s="949"/>
      <c r="AZ58" s="948" t="s">
        <v>219</v>
      </c>
      <c r="BA58" s="956"/>
      <c r="BB58" s="948" t="s">
        <v>219</v>
      </c>
      <c r="BC58" s="956"/>
      <c r="BD58" s="948" t="s">
        <v>220</v>
      </c>
      <c r="BE58" s="949"/>
      <c r="BF58" s="156"/>
      <c r="BG58" s="948" t="s">
        <v>252</v>
      </c>
      <c r="BH58" s="949"/>
      <c r="BI58" s="948" t="s">
        <v>2975</v>
      </c>
      <c r="BJ58" s="949"/>
      <c r="BK58" s="102"/>
      <c r="BL58" s="948" t="s">
        <v>2973</v>
      </c>
      <c r="BM58" s="949"/>
      <c r="BN58" s="156"/>
      <c r="BO58" s="156"/>
      <c r="BQ58" s="1078"/>
      <c r="BR58" s="1078"/>
      <c r="BS58" s="1078"/>
      <c r="BT58" s="1078"/>
      <c r="BU58" s="1078"/>
      <c r="BV58" s="1078"/>
      <c r="BW58" s="1078"/>
      <c r="BX58" s="1078"/>
      <c r="BY58" s="1078"/>
      <c r="BZ58" s="1078"/>
      <c r="CA58" s="1078"/>
      <c r="CB58" s="1078"/>
      <c r="CC58" s="1078"/>
      <c r="CD58" s="1078"/>
      <c r="CE58" s="1078"/>
      <c r="CF58" s="1078"/>
      <c r="CG58" s="1078"/>
      <c r="CH58" s="1078"/>
      <c r="CI58" s="1078"/>
      <c r="CJ58" s="1078"/>
      <c r="CK58" s="1078"/>
      <c r="CL58" s="1078"/>
      <c r="CM58" s="1078"/>
      <c r="CN58" s="1078"/>
      <c r="CO58" s="1078"/>
      <c r="CP58" s="1078"/>
      <c r="CQ58" s="1078"/>
      <c r="CR58" s="1078"/>
      <c r="CS58" s="1078"/>
      <c r="CT58" s="1078"/>
      <c r="CU58" s="1078"/>
      <c r="CV58" s="1078"/>
      <c r="CW58" s="1078"/>
      <c r="CX58" s="1078"/>
      <c r="CY58" s="1078"/>
      <c r="CZ58" s="1078"/>
      <c r="DA58" s="1078"/>
      <c r="DB58" s="1078"/>
      <c r="DC58" s="1078"/>
      <c r="DD58" s="1078"/>
      <c r="DE58" s="1078"/>
      <c r="DF58" s="112"/>
      <c r="DG58" s="295"/>
      <c r="DH58" s="295"/>
      <c r="DI58" s="293"/>
      <c r="DJ58" s="293"/>
      <c r="DK58" s="293"/>
      <c r="DL58" s="293"/>
      <c r="DM58" s="293"/>
      <c r="DN58" s="293"/>
      <c r="DO58" s="293"/>
      <c r="DP58" s="293"/>
      <c r="DQ58" s="293"/>
      <c r="DR58" s="293"/>
      <c r="DS58" s="293"/>
      <c r="DT58" s="293"/>
      <c r="DU58" s="156"/>
      <c r="DV58" s="156"/>
      <c r="DW58" s="156"/>
      <c r="DX58" s="156"/>
      <c r="DY58" s="156"/>
      <c r="DZ58" s="156"/>
      <c r="EA58" s="156"/>
      <c r="EB58" s="156"/>
      <c r="EC58" s="156"/>
      <c r="ED58" s="156"/>
      <c r="EE58" s="156"/>
      <c r="EF58" s="156"/>
      <c r="EG58" s="156"/>
      <c r="EH58" s="156"/>
      <c r="EI58" s="156"/>
      <c r="EJ58" s="156"/>
      <c r="EK58" s="156"/>
      <c r="EL58" s="156"/>
      <c r="EM58" s="156"/>
      <c r="EN58" s="156"/>
      <c r="EO58" s="156"/>
      <c r="EP58" s="156"/>
      <c r="EQ58" s="156"/>
      <c r="ER58" s="156"/>
      <c r="ES58" s="156"/>
      <c r="ET58" s="156"/>
      <c r="EU58" s="156"/>
      <c r="EV58" s="156"/>
      <c r="EW58" s="156"/>
      <c r="EX58" s="156"/>
      <c r="EY58" s="156"/>
      <c r="EZ58" s="156"/>
      <c r="FA58" s="156"/>
      <c r="FB58" s="156"/>
      <c r="FC58" s="156"/>
      <c r="FD58" s="156"/>
      <c r="FE58" s="156"/>
      <c r="FF58" s="156"/>
      <c r="FG58" s="156"/>
      <c r="FH58" s="156"/>
      <c r="FI58" s="156"/>
      <c r="FJ58" s="156"/>
      <c r="FK58" s="156"/>
      <c r="FL58" s="156"/>
      <c r="FM58" s="156"/>
      <c r="FN58" s="156"/>
      <c r="FO58" s="156"/>
      <c r="FP58" s="156"/>
      <c r="FQ58" s="156"/>
      <c r="FR58" s="156"/>
      <c r="FS58" s="156"/>
      <c r="FT58" s="156"/>
      <c r="FU58" s="156"/>
      <c r="FV58" s="298"/>
      <c r="FW58" s="156"/>
    </row>
    <row r="59" spans="2:179" ht="23.25" customHeight="1" x14ac:dyDescent="0.2">
      <c r="B59" s="30" t="s">
        <v>213</v>
      </c>
      <c r="F59" s="1079" t="s">
        <v>5808</v>
      </c>
      <c r="G59" s="1080"/>
      <c r="H59" s="1080"/>
      <c r="I59" s="1080"/>
      <c r="J59" s="1080"/>
      <c r="K59" s="1080"/>
      <c r="L59" s="1080"/>
      <c r="M59" s="1080"/>
      <c r="N59" s="1080"/>
      <c r="O59" s="1080"/>
      <c r="P59" s="1080"/>
      <c r="Q59" s="1080"/>
      <c r="R59" s="1080"/>
      <c r="S59" s="1080"/>
      <c r="T59" s="1080"/>
      <c r="U59" s="1080"/>
      <c r="V59" s="1080"/>
      <c r="W59" s="1080"/>
      <c r="X59" s="1080"/>
      <c r="Y59" s="1080"/>
      <c r="Z59" s="1080"/>
      <c r="AA59" s="1080"/>
      <c r="AB59" s="1080"/>
      <c r="AC59" s="1080"/>
      <c r="AD59" s="1080"/>
      <c r="AE59" s="1080"/>
      <c r="AF59" s="1080"/>
      <c r="AG59" s="1080"/>
      <c r="AH59" s="1080"/>
      <c r="AI59" s="1080"/>
      <c r="AJ59" s="1080"/>
      <c r="AK59" s="1080"/>
      <c r="AL59" s="1080"/>
      <c r="AM59" s="1080"/>
      <c r="AN59" s="1080"/>
      <c r="AO59" s="1080"/>
      <c r="AP59" s="1080"/>
      <c r="AQ59" s="1080"/>
      <c r="AR59" s="1080"/>
      <c r="AS59" s="1080"/>
      <c r="AT59" s="1081"/>
      <c r="AU59" s="67"/>
      <c r="AV59" s="1015"/>
      <c r="AW59" s="30"/>
      <c r="AX59" s="160"/>
      <c r="AY59" s="162"/>
      <c r="AZ59" s="160"/>
      <c r="BA59" s="161"/>
      <c r="BB59" s="954" t="s">
        <v>217</v>
      </c>
      <c r="BC59" s="1002"/>
      <c r="BD59" s="160"/>
      <c r="BE59" s="162"/>
      <c r="BF59" s="156"/>
      <c r="BG59" s="1054" t="s">
        <v>236</v>
      </c>
      <c r="BH59" s="1055"/>
      <c r="BI59" s="163"/>
      <c r="BJ59" s="164"/>
      <c r="BK59" s="102"/>
      <c r="BL59" s="163"/>
      <c r="BM59" s="164"/>
      <c r="BN59" s="156"/>
      <c r="BO59" s="156"/>
      <c r="BP59" s="156"/>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295"/>
      <c r="DH59" s="295"/>
      <c r="DI59" s="293"/>
      <c r="DJ59" s="293"/>
      <c r="DK59" s="293"/>
      <c r="DL59" s="293"/>
      <c r="DM59" s="293"/>
      <c r="DN59" s="293"/>
      <c r="DO59" s="293"/>
      <c r="DP59" s="293"/>
      <c r="DQ59" s="293"/>
      <c r="DR59" s="293"/>
      <c r="DS59" s="293"/>
      <c r="DT59" s="293"/>
      <c r="DU59" s="156"/>
      <c r="DV59" s="156"/>
      <c r="DW59" s="156"/>
      <c r="DX59" s="156"/>
      <c r="DY59" s="156"/>
      <c r="DZ59" s="156"/>
      <c r="EA59" s="156"/>
      <c r="EB59" s="156"/>
      <c r="EC59" s="156"/>
      <c r="ED59" s="156"/>
      <c r="EE59" s="156"/>
      <c r="EF59" s="156"/>
      <c r="EG59" s="156"/>
      <c r="EH59" s="156"/>
      <c r="EI59" s="156"/>
      <c r="EJ59" s="156"/>
      <c r="EK59" s="156"/>
      <c r="EL59" s="156"/>
      <c r="EM59" s="156"/>
      <c r="EN59" s="156"/>
      <c r="EO59" s="156"/>
      <c r="EP59" s="156"/>
      <c r="EQ59" s="156"/>
      <c r="ER59" s="156"/>
      <c r="ES59" s="156"/>
      <c r="ET59" s="156"/>
      <c r="EU59" s="156"/>
      <c r="EV59" s="156"/>
      <c r="EW59" s="156"/>
      <c r="EX59" s="156"/>
      <c r="EY59" s="156"/>
      <c r="EZ59" s="156"/>
      <c r="FA59" s="156"/>
      <c r="FB59" s="156"/>
      <c r="FC59" s="156"/>
      <c r="FD59" s="156"/>
      <c r="FE59" s="156"/>
      <c r="FF59" s="156"/>
      <c r="FG59" s="156"/>
      <c r="FH59" s="156"/>
      <c r="FI59" s="156"/>
      <c r="FJ59" s="156"/>
      <c r="FK59" s="156"/>
      <c r="FL59" s="156"/>
      <c r="FM59" s="156"/>
      <c r="FN59" s="156"/>
      <c r="FO59" s="156"/>
      <c r="FP59" s="156"/>
      <c r="FQ59" s="156"/>
      <c r="FR59" s="156"/>
      <c r="FS59" s="156"/>
      <c r="FT59" s="156"/>
      <c r="FU59" s="156"/>
      <c r="FV59" s="298"/>
      <c r="FW59" s="156"/>
    </row>
    <row r="60" spans="2:179" ht="15" customHeight="1" x14ac:dyDescent="0.2">
      <c r="B60" s="30"/>
      <c r="F60" s="121" t="s">
        <v>206</v>
      </c>
      <c r="G60" s="122"/>
      <c r="H60" s="121" t="s">
        <v>211</v>
      </c>
      <c r="I60" s="122"/>
      <c r="J60" s="121" t="s">
        <v>216</v>
      </c>
      <c r="K60" s="122"/>
      <c r="L60" s="121" t="s">
        <v>205</v>
      </c>
      <c r="M60" s="122"/>
      <c r="N60" s="121" t="s">
        <v>214</v>
      </c>
      <c r="O60" s="122"/>
      <c r="P60" s="121" t="s">
        <v>209</v>
      </c>
      <c r="Q60" s="122"/>
      <c r="R60" s="121" t="s">
        <v>215</v>
      </c>
      <c r="S60" s="122"/>
      <c r="T60" s="121" t="s">
        <v>212</v>
      </c>
      <c r="U60" s="123"/>
      <c r="V60" s="966"/>
      <c r="W60" s="967"/>
      <c r="X60" s="966" t="s">
        <v>2674</v>
      </c>
      <c r="Y60" s="967"/>
      <c r="Z60" s="110"/>
      <c r="AA60" s="121" t="s">
        <v>206</v>
      </c>
      <c r="AB60" s="122"/>
      <c r="AC60" s="121" t="s">
        <v>211</v>
      </c>
      <c r="AD60" s="122"/>
      <c r="AE60" s="121" t="s">
        <v>216</v>
      </c>
      <c r="AF60" s="122"/>
      <c r="AG60" s="121" t="s">
        <v>205</v>
      </c>
      <c r="AH60" s="122"/>
      <c r="AI60" s="121" t="s">
        <v>214</v>
      </c>
      <c r="AJ60" s="122"/>
      <c r="AK60" s="121" t="s">
        <v>209</v>
      </c>
      <c r="AL60" s="122"/>
      <c r="AM60" s="121" t="s">
        <v>215</v>
      </c>
      <c r="AN60" s="122"/>
      <c r="AO60" s="121" t="s">
        <v>212</v>
      </c>
      <c r="AP60" s="122"/>
      <c r="AQ60" s="971" t="s">
        <v>2674</v>
      </c>
      <c r="AR60" s="972"/>
      <c r="AS60" s="971" t="s">
        <v>2675</v>
      </c>
      <c r="AT60" s="972"/>
      <c r="AU60" s="30"/>
      <c r="AV60" s="1015"/>
      <c r="AW60" s="30"/>
      <c r="AX60" s="762" t="s">
        <v>221</v>
      </c>
      <c r="AY60" s="780" t="s">
        <v>23</v>
      </c>
      <c r="AZ60" s="762" t="s">
        <v>221</v>
      </c>
      <c r="BA60" s="780" t="s">
        <v>23</v>
      </c>
      <c r="BB60" s="762" t="s">
        <v>221</v>
      </c>
      <c r="BC60" s="780" t="s">
        <v>23</v>
      </c>
      <c r="BD60" s="762" t="s">
        <v>221</v>
      </c>
      <c r="BE60" s="780" t="s">
        <v>23</v>
      </c>
      <c r="BF60" s="896"/>
      <c r="BG60" s="762" t="s">
        <v>221</v>
      </c>
      <c r="BH60" s="780" t="s">
        <v>23</v>
      </c>
      <c r="BI60" s="762" t="s">
        <v>221</v>
      </c>
      <c r="BJ60" s="780" t="s">
        <v>23</v>
      </c>
      <c r="BK60" s="102"/>
      <c r="BL60" s="762" t="s">
        <v>221</v>
      </c>
      <c r="BM60" s="780" t="s">
        <v>23</v>
      </c>
      <c r="BN60" s="156"/>
      <c r="BO60" s="156"/>
      <c r="BP60" s="156"/>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295"/>
      <c r="DH60" s="295"/>
      <c r="DI60" s="293"/>
      <c r="DJ60" s="293"/>
      <c r="DK60" s="293"/>
      <c r="DL60" s="293"/>
      <c r="DM60" s="293"/>
      <c r="DN60" s="293"/>
      <c r="DO60" s="293"/>
      <c r="DP60" s="293"/>
      <c r="DQ60" s="293"/>
      <c r="DR60" s="293"/>
      <c r="DS60" s="293"/>
      <c r="DT60" s="293"/>
      <c r="DU60" s="156"/>
      <c r="DV60" s="156"/>
      <c r="DW60" s="156"/>
      <c r="DX60" s="156"/>
      <c r="DY60" s="156"/>
      <c r="DZ60" s="156"/>
      <c r="EA60" s="156"/>
      <c r="EB60" s="156"/>
      <c r="EC60" s="156"/>
      <c r="ED60" s="156"/>
      <c r="EE60" s="156"/>
      <c r="EF60" s="156"/>
      <c r="EG60" s="156"/>
      <c r="EH60" s="156"/>
      <c r="EI60" s="156"/>
      <c r="EJ60" s="156"/>
      <c r="EK60" s="156"/>
      <c r="EL60" s="156"/>
      <c r="EM60" s="156"/>
      <c r="EN60" s="156"/>
      <c r="EO60" s="156"/>
      <c r="EP60" s="156"/>
      <c r="EQ60" s="156"/>
      <c r="ER60" s="156"/>
      <c r="ES60" s="156"/>
      <c r="ET60" s="156"/>
      <c r="EU60" s="156"/>
      <c r="EV60" s="156"/>
      <c r="EW60" s="156"/>
      <c r="EX60" s="156"/>
      <c r="EY60" s="156"/>
      <c r="EZ60" s="156"/>
      <c r="FA60" s="156"/>
      <c r="FB60" s="156"/>
      <c r="FC60" s="156"/>
      <c r="FD60" s="156"/>
      <c r="FE60" s="156"/>
      <c r="FF60" s="156"/>
      <c r="FG60" s="156"/>
      <c r="FH60" s="156"/>
      <c r="FI60" s="156"/>
      <c r="FJ60" s="156"/>
      <c r="FK60" s="156"/>
      <c r="FL60" s="156"/>
      <c r="FM60" s="156"/>
      <c r="FN60" s="156"/>
      <c r="FO60" s="156"/>
      <c r="FP60" s="156"/>
      <c r="FQ60" s="156"/>
      <c r="FR60" s="156"/>
      <c r="FS60" s="156"/>
      <c r="FT60" s="156"/>
      <c r="FU60" s="156"/>
      <c r="FV60" s="298"/>
      <c r="FW60" s="156"/>
    </row>
    <row r="61" spans="2:179" ht="15" customHeight="1" x14ac:dyDescent="0.2">
      <c r="B61" s="30"/>
      <c r="F61" s="121"/>
      <c r="G61" s="110"/>
      <c r="H61" s="121"/>
      <c r="I61" s="122"/>
      <c r="J61" s="121"/>
      <c r="K61" s="110"/>
      <c r="L61" s="121"/>
      <c r="M61" s="110"/>
      <c r="N61" s="121"/>
      <c r="O61" s="122"/>
      <c r="P61" s="121"/>
      <c r="Q61" s="122"/>
      <c r="R61" s="131"/>
      <c r="S61" s="110"/>
      <c r="T61" s="121"/>
      <c r="U61" s="123"/>
      <c r="V61" s="700"/>
      <c r="W61" s="781"/>
      <c r="X61" s="700"/>
      <c r="Y61" s="781"/>
      <c r="Z61" s="110"/>
      <c r="AA61" s="121"/>
      <c r="AB61" s="122"/>
      <c r="AC61" s="121"/>
      <c r="AD61" s="122"/>
      <c r="AE61" s="131"/>
      <c r="AF61" s="122"/>
      <c r="AG61" s="121"/>
      <c r="AH61" s="122"/>
      <c r="AI61" s="131"/>
      <c r="AJ61" s="122"/>
      <c r="AK61" s="121"/>
      <c r="AL61" s="122"/>
      <c r="AM61" s="121"/>
      <c r="AN61" s="122"/>
      <c r="AO61" s="121"/>
      <c r="AP61" s="122"/>
      <c r="AQ61" s="132"/>
      <c r="AR61" s="761"/>
      <c r="AS61" s="156"/>
      <c r="AT61" s="761"/>
      <c r="AU61" s="30"/>
      <c r="AV61" s="1015"/>
      <c r="AW61" s="30"/>
      <c r="AX61" s="700"/>
      <c r="AY61" s="781" t="str">
        <f>Index!$L$4</f>
        <v>€</v>
      </c>
      <c r="AZ61" s="700"/>
      <c r="BA61" s="781" t="str">
        <f>Index!$L$4</f>
        <v>€</v>
      </c>
      <c r="BB61" s="700"/>
      <c r="BC61" s="781" t="str">
        <f>Index!$L$4</f>
        <v>€</v>
      </c>
      <c r="BD61" s="700"/>
      <c r="BE61" s="781" t="str">
        <f>Index!$L$4</f>
        <v>€</v>
      </c>
      <c r="BF61" s="896"/>
      <c r="BG61" s="783">
        <v>1.0900000000000001</v>
      </c>
      <c r="BH61" s="781" t="str">
        <f>Index!$L$4</f>
        <v>€</v>
      </c>
      <c r="BI61" s="783">
        <v>1.07</v>
      </c>
      <c r="BJ61" s="781" t="str">
        <f>Index!$L$4</f>
        <v>€</v>
      </c>
      <c r="BK61" s="102"/>
      <c r="BL61" s="700"/>
      <c r="BM61" s="781" t="str">
        <f>Index!$L$4</f>
        <v>€</v>
      </c>
      <c r="BN61" s="156"/>
      <c r="BO61" s="156"/>
      <c r="BP61" s="156"/>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295"/>
      <c r="DH61" s="295"/>
      <c r="DI61" s="293"/>
      <c r="DJ61" s="293"/>
      <c r="DK61" s="293"/>
      <c r="DL61" s="293"/>
      <c r="DM61" s="293"/>
      <c r="DN61" s="293"/>
      <c r="DO61" s="293"/>
      <c r="DP61" s="293"/>
      <c r="DQ61" s="293"/>
      <c r="DR61" s="293"/>
      <c r="DS61" s="293"/>
      <c r="DT61" s="293"/>
      <c r="DU61" s="156"/>
      <c r="DV61" s="156"/>
      <c r="DW61" s="156"/>
      <c r="DX61" s="156"/>
      <c r="DY61" s="156"/>
      <c r="DZ61" s="156"/>
      <c r="EA61" s="156"/>
      <c r="EB61" s="156"/>
      <c r="EC61" s="156"/>
      <c r="ED61" s="156"/>
      <c r="EE61" s="156"/>
      <c r="EF61" s="156"/>
      <c r="EG61" s="156"/>
      <c r="EH61" s="156"/>
      <c r="EI61" s="156"/>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6"/>
      <c r="FU61" s="156"/>
      <c r="FV61" s="298"/>
      <c r="FW61" s="156"/>
    </row>
    <row r="62" spans="2:179" ht="12.75" customHeight="1" x14ac:dyDescent="0.2">
      <c r="B62" s="708" t="s">
        <v>204</v>
      </c>
      <c r="C62" s="709">
        <f t="shared" ref="C62:C68" si="18">16/10</f>
        <v>1.6</v>
      </c>
      <c r="D62" s="394"/>
      <c r="E62" s="394"/>
      <c r="F62" s="165">
        <v>390</v>
      </c>
      <c r="G62" s="167" t="s">
        <v>207</v>
      </c>
      <c r="H62" s="165">
        <f t="shared" ref="H62:H68" si="19">ROUND(F62/$C62,0)</f>
        <v>244</v>
      </c>
      <c r="I62" s="166" t="s">
        <v>207</v>
      </c>
      <c r="J62" s="168" t="str">
        <f t="shared" ref="J62:J68" si="20">H62&amp;" x "&amp;F62</f>
        <v>244 x 390</v>
      </c>
      <c r="K62" s="167" t="s">
        <v>207</v>
      </c>
      <c r="L62" s="165">
        <f t="shared" ref="L62:L68" si="21">F62+(2*P62)</f>
        <v>400</v>
      </c>
      <c r="M62" s="167" t="s">
        <v>207</v>
      </c>
      <c r="N62" s="165">
        <f t="shared" ref="N62:N68" si="22">H62+P62+R62</f>
        <v>254</v>
      </c>
      <c r="O62" s="166" t="s">
        <v>207</v>
      </c>
      <c r="P62" s="165">
        <v>5</v>
      </c>
      <c r="Q62" s="166" t="s">
        <v>207</v>
      </c>
      <c r="R62" s="167">
        <v>5</v>
      </c>
      <c r="S62" s="167" t="s">
        <v>207</v>
      </c>
      <c r="T62" s="165">
        <f t="shared" ref="T62:T68" si="23">ROUND(SQRT((F62^2)+(H62^2)),0)</f>
        <v>460</v>
      </c>
      <c r="U62" s="166" t="s">
        <v>207</v>
      </c>
      <c r="V62" s="165"/>
      <c r="W62" s="166"/>
      <c r="X62" s="165">
        <v>4434</v>
      </c>
      <c r="Y62" s="166" t="s">
        <v>2676</v>
      </c>
      <c r="Z62" s="222"/>
      <c r="AA62" s="165">
        <f t="shared" ref="AA62:AA68" si="24">ROUND(F62/$B$1,1)</f>
        <v>153.5</v>
      </c>
      <c r="AB62" s="166" t="s">
        <v>208</v>
      </c>
      <c r="AC62" s="165">
        <f t="shared" ref="AC62:AC68" si="25">ROUND(H62/$B$1,1)</f>
        <v>96.1</v>
      </c>
      <c r="AD62" s="166" t="s">
        <v>208</v>
      </c>
      <c r="AE62" s="170" t="str">
        <f t="shared" ref="AE62:AE68" si="26">AC62&amp;" x "&amp;AA62</f>
        <v>96.1 x 153.5</v>
      </c>
      <c r="AF62" s="166" t="s">
        <v>208</v>
      </c>
      <c r="AG62" s="165">
        <f t="shared" ref="AG62:AG68" si="27">ROUND(L62/$B$1,1)</f>
        <v>157.5</v>
      </c>
      <c r="AH62" s="166" t="s">
        <v>208</v>
      </c>
      <c r="AI62" s="167">
        <f t="shared" ref="AI62:AI68" si="28">ROUND(N62/$B$1,1)</f>
        <v>100</v>
      </c>
      <c r="AJ62" s="166" t="s">
        <v>208</v>
      </c>
      <c r="AK62" s="165">
        <f t="shared" ref="AK62:AK68" si="29">ROUND(P62/$B$1,1)</f>
        <v>2</v>
      </c>
      <c r="AL62" s="166" t="s">
        <v>208</v>
      </c>
      <c r="AM62" s="165">
        <f t="shared" ref="AM62:AM68" si="30">ROUND(R62/$B$1,1)</f>
        <v>2</v>
      </c>
      <c r="AN62" s="166" t="s">
        <v>208</v>
      </c>
      <c r="AO62" s="165">
        <f t="shared" ref="AO62:AO68" si="31">ROUND(SQRT((AA62^2)+(AC62^2)),0)</f>
        <v>181</v>
      </c>
      <c r="AP62" s="166" t="s">
        <v>208</v>
      </c>
      <c r="AQ62" s="165"/>
      <c r="AR62" s="166"/>
      <c r="AS62" s="167">
        <f>ROUND((X62/10)/$B$2,1)</f>
        <v>174.6</v>
      </c>
      <c r="AT62" s="166" t="s">
        <v>208</v>
      </c>
      <c r="AV62" s="1015"/>
      <c r="AX62" s="361">
        <v>10102221</v>
      </c>
      <c r="AY62" s="172">
        <f>IF(Index!$L$4="€",VLOOKUP(AX62,ERP!$A:$CL,5,0),IF(Index!$L$4="$",VLOOKUP(AX62,ERP!$A:$CL,7,0),IF(Index!$L$4="CHF",VLOOKUP(AX62,ERP!$A:$CL,9,0),IF(Index!$L$4="£",VLOOKUP(AX62,ERP!$A:$CL,11,0),""))))</f>
        <v>6097</v>
      </c>
      <c r="AZ62" s="361">
        <v>10102244</v>
      </c>
      <c r="BA62" s="172">
        <f>IF(Index!$L$4="€",VLOOKUP(AZ62,ERP!$A:$CL,5,0),IF(Index!$L$4="$",VLOOKUP(AZ62,ERP!$A:$CL,7,0),IF(Index!$L$4="CHF",VLOOKUP(AZ62,ERP!$A:$CL,9,0),IF(Index!$L$4="£",VLOOKUP(AZ62,ERP!$A:$CL,11,0),""))))</f>
        <v>6097</v>
      </c>
      <c r="BB62" s="361">
        <v>10101068</v>
      </c>
      <c r="BC62" s="172">
        <f>IF(Index!$L$4="€",VLOOKUP(BB62,ERP!$A:$CL,5,0),IF(Index!$L$4="$",VLOOKUP(BB62,ERP!$A:$CL,7,0),IF(Index!$L$4="CHF",VLOOKUP(BB62,ERP!$A:$CL,9,0),IF(Index!$L$4="£",VLOOKUP(BB62,ERP!$A:$CL,11,0),""))))</f>
        <v>6097</v>
      </c>
      <c r="BD62" s="361">
        <v>10102261</v>
      </c>
      <c r="BE62" s="172">
        <f>IF(Index!$L$4="€",VLOOKUP(BD62,ERP!$A:$CL,5,0),IF(Index!$L$4="$",VLOOKUP(BD62,ERP!$A:$CL,7,0),IF(Index!$L$4="CHF",VLOOKUP(BD62,ERP!$A:$CL,9,0),IF(Index!$L$4="£",VLOOKUP(BD62,ERP!$A:$CL,11,0),""))))</f>
        <v>6097</v>
      </c>
      <c r="BF62" s="156"/>
      <c r="BG62" s="361"/>
      <c r="BH62" s="362"/>
      <c r="BI62" s="361">
        <v>10101465</v>
      </c>
      <c r="BJ62" s="172">
        <f>IF(Index!$L$4="€",VLOOKUP(BI62,ERP!$A:$CL,5,0),IF(Index!$L$4="$",VLOOKUP(BI62,ERP!$A:$CL,7,0),IF(Index!$L$4="CHF",VLOOKUP(BI62,ERP!$A:$CL,9,0),IF(Index!$L$4="£",VLOOKUP(BI62,ERP!$A:$CL,11,0),""))))</f>
        <v>5590</v>
      </c>
      <c r="BK62" s="156"/>
      <c r="BL62" s="361">
        <v>10102284</v>
      </c>
      <c r="BM62" s="172">
        <f>IF(Index!$L$4="€",VLOOKUP(BL62,ERP!$A:$CL,5,0),IF(Index!$L$4="$",VLOOKUP(BL62,ERP!$A:$CL,7,0),IF(Index!$L$4="CHF",VLOOKUP(BL62,ERP!$A:$CL,9,0),IF(Index!$L$4="£",VLOOKUP(BL62,ERP!$A:$CL,11,0),""))))</f>
        <v>5081</v>
      </c>
      <c r="BN62" s="156"/>
      <c r="BO62" s="324"/>
      <c r="BP62" s="324"/>
      <c r="BQ62" s="293"/>
      <c r="BR62" s="293"/>
      <c r="BS62" s="293"/>
      <c r="BT62" s="293"/>
      <c r="BU62" s="293"/>
      <c r="BV62" s="293"/>
      <c r="BW62" s="294"/>
      <c r="BX62" s="293"/>
      <c r="BY62" s="293"/>
      <c r="BZ62" s="293"/>
      <c r="CA62" s="293"/>
      <c r="CB62" s="293"/>
      <c r="CC62" s="293"/>
      <c r="CD62" s="293"/>
      <c r="CE62" s="293"/>
      <c r="CF62" s="293"/>
      <c r="CG62" s="293"/>
      <c r="CH62" s="293"/>
      <c r="CI62" s="293"/>
      <c r="CJ62" s="293"/>
      <c r="CK62" s="293"/>
      <c r="CL62" s="293"/>
      <c r="CM62" s="293"/>
      <c r="CN62" s="293"/>
      <c r="CO62" s="293"/>
      <c r="CP62" s="293"/>
      <c r="CQ62" s="293"/>
      <c r="CR62" s="293"/>
      <c r="CS62" s="293"/>
      <c r="CT62" s="294"/>
      <c r="CU62" s="293"/>
      <c r="CV62" s="293"/>
      <c r="CW62" s="293"/>
      <c r="CX62" s="293"/>
      <c r="CY62" s="293"/>
      <c r="CZ62" s="293"/>
      <c r="DA62" s="293"/>
      <c r="DB62" s="293"/>
      <c r="DC62" s="293"/>
      <c r="DD62" s="293"/>
      <c r="DE62" s="293"/>
      <c r="DF62" s="293"/>
      <c r="DG62" s="293"/>
      <c r="DH62" s="293"/>
      <c r="DI62" s="296"/>
      <c r="DJ62" s="302"/>
      <c r="DK62" s="296"/>
      <c r="DL62" s="302"/>
      <c r="DM62" s="296"/>
      <c r="DN62" s="302"/>
      <c r="DO62" s="296"/>
      <c r="DP62" s="304"/>
      <c r="DQ62" s="295"/>
      <c r="DR62" s="296"/>
      <c r="DS62" s="302"/>
      <c r="DT62" s="30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row>
    <row r="63" spans="2:179" ht="12.75" customHeight="1" x14ac:dyDescent="0.2">
      <c r="B63" s="708" t="s">
        <v>204</v>
      </c>
      <c r="C63" s="709">
        <f t="shared" si="18"/>
        <v>1.6</v>
      </c>
      <c r="D63" s="394"/>
      <c r="E63" s="394"/>
      <c r="F63" s="130">
        <v>440</v>
      </c>
      <c r="G63" s="110" t="s">
        <v>207</v>
      </c>
      <c r="H63" s="130">
        <f t="shared" si="19"/>
        <v>275</v>
      </c>
      <c r="I63" s="122" t="s">
        <v>207</v>
      </c>
      <c r="J63" s="121" t="str">
        <f t="shared" si="20"/>
        <v>275 x 440</v>
      </c>
      <c r="K63" s="110" t="s">
        <v>207</v>
      </c>
      <c r="L63" s="130">
        <f t="shared" si="21"/>
        <v>450</v>
      </c>
      <c r="M63" s="110" t="s">
        <v>207</v>
      </c>
      <c r="N63" s="130">
        <f t="shared" si="22"/>
        <v>285</v>
      </c>
      <c r="O63" s="122" t="s">
        <v>207</v>
      </c>
      <c r="P63" s="130">
        <v>5</v>
      </c>
      <c r="Q63" s="122" t="s">
        <v>207</v>
      </c>
      <c r="R63" s="110">
        <v>5</v>
      </c>
      <c r="S63" s="110" t="s">
        <v>207</v>
      </c>
      <c r="T63" s="130">
        <f t="shared" si="23"/>
        <v>519</v>
      </c>
      <c r="U63" s="122" t="s">
        <v>207</v>
      </c>
      <c r="V63" s="130"/>
      <c r="W63" s="122"/>
      <c r="X63" s="130">
        <v>4958</v>
      </c>
      <c r="Y63" s="122" t="s">
        <v>2676</v>
      </c>
      <c r="Z63" s="222"/>
      <c r="AA63" s="130">
        <f t="shared" si="24"/>
        <v>173.2</v>
      </c>
      <c r="AB63" s="122" t="s">
        <v>208</v>
      </c>
      <c r="AC63" s="130">
        <f t="shared" si="25"/>
        <v>108.3</v>
      </c>
      <c r="AD63" s="122" t="s">
        <v>208</v>
      </c>
      <c r="AE63" s="131" t="str">
        <f t="shared" si="26"/>
        <v>108.3 x 173.2</v>
      </c>
      <c r="AF63" s="122" t="s">
        <v>208</v>
      </c>
      <c r="AG63" s="130">
        <f t="shared" si="27"/>
        <v>177.2</v>
      </c>
      <c r="AH63" s="122" t="s">
        <v>208</v>
      </c>
      <c r="AI63" s="110">
        <f t="shared" si="28"/>
        <v>112.2</v>
      </c>
      <c r="AJ63" s="122" t="s">
        <v>208</v>
      </c>
      <c r="AK63" s="130">
        <f t="shared" si="29"/>
        <v>2</v>
      </c>
      <c r="AL63" s="122" t="s">
        <v>208</v>
      </c>
      <c r="AM63" s="130">
        <f t="shared" si="30"/>
        <v>2</v>
      </c>
      <c r="AN63" s="122" t="s">
        <v>208</v>
      </c>
      <c r="AO63" s="130">
        <f t="shared" si="31"/>
        <v>204</v>
      </c>
      <c r="AP63" s="122" t="s">
        <v>208</v>
      </c>
      <c r="AQ63" s="130"/>
      <c r="AR63" s="122"/>
      <c r="AS63" s="110">
        <f t="shared" ref="AS63:AS68" si="32">ROUND((X63/10)/$B$2,1)</f>
        <v>195.2</v>
      </c>
      <c r="AT63" s="122" t="s">
        <v>208</v>
      </c>
      <c r="AV63" s="1015"/>
      <c r="AX63" s="305">
        <v>10102222</v>
      </c>
      <c r="AY63" s="126">
        <f>IF(Index!$L$4="€",VLOOKUP(AX63,ERP!$A:$CL,5,0),IF(Index!$L$4="$",VLOOKUP(AX63,ERP!$A:$CL,7,0),IF(Index!$L$4="CHF",VLOOKUP(AX63,ERP!$A:$CL,9,0),IF(Index!$L$4="£",VLOOKUP(AX63,ERP!$A:$CL,11,0),""))))</f>
        <v>7734</v>
      </c>
      <c r="AZ63" s="305">
        <v>10102245</v>
      </c>
      <c r="BA63" s="126">
        <f>IF(Index!$L$4="€",VLOOKUP(AZ63,ERP!$A:$CL,5,0),IF(Index!$L$4="$",VLOOKUP(AZ63,ERP!$A:$CL,7,0),IF(Index!$L$4="CHF",VLOOKUP(AZ63,ERP!$A:$CL,9,0),IF(Index!$L$4="£",VLOOKUP(AZ63,ERP!$A:$CL,11,0),""))))</f>
        <v>7734</v>
      </c>
      <c r="BB63" s="305">
        <v>10101069</v>
      </c>
      <c r="BC63" s="126">
        <f>IF(Index!$L$4="€",VLOOKUP(BB63,ERP!$A:$CL,5,0),IF(Index!$L$4="$",VLOOKUP(BB63,ERP!$A:$CL,7,0),IF(Index!$L$4="CHF",VLOOKUP(BB63,ERP!$A:$CL,9,0),IF(Index!$L$4="£",VLOOKUP(BB63,ERP!$A:$CL,11,0),""))))</f>
        <v>7734</v>
      </c>
      <c r="BD63" s="305">
        <v>10102262</v>
      </c>
      <c r="BE63" s="126">
        <f>IF(Index!$L$4="€",VLOOKUP(BD63,ERP!$A:$CL,5,0),IF(Index!$L$4="$",VLOOKUP(BD63,ERP!$A:$CL,7,0),IF(Index!$L$4="CHF",VLOOKUP(BD63,ERP!$A:$CL,9,0),IF(Index!$L$4="£",VLOOKUP(BD63,ERP!$A:$CL,11,0),""))))</f>
        <v>7734</v>
      </c>
      <c r="BF63" s="156"/>
      <c r="BG63" s="305"/>
      <c r="BH63" s="329"/>
      <c r="BI63" s="305">
        <v>10101466</v>
      </c>
      <c r="BJ63" s="126">
        <f>IF(Index!$L$4="€",VLOOKUP(BI63,ERP!$A:$CL,5,0),IF(Index!$L$4="$",VLOOKUP(BI63,ERP!$A:$CL,7,0),IF(Index!$L$4="CHF",VLOOKUP(BI63,ERP!$A:$CL,9,0),IF(Index!$L$4="£",VLOOKUP(BI63,ERP!$A:$CL,11,0),""))))</f>
        <v>7088</v>
      </c>
      <c r="BK63" s="156"/>
      <c r="BL63" s="305">
        <v>10102285</v>
      </c>
      <c r="BM63" s="126">
        <f>IF(Index!$L$4="€",VLOOKUP(BL63,ERP!$A:$CL,5,0),IF(Index!$L$4="$",VLOOKUP(BL63,ERP!$A:$CL,7,0),IF(Index!$L$4="CHF",VLOOKUP(BL63,ERP!$A:$CL,9,0),IF(Index!$L$4="£",VLOOKUP(BL63,ERP!$A:$CL,11,0),""))))</f>
        <v>6444</v>
      </c>
      <c r="BN63" s="156"/>
      <c r="BO63" s="324"/>
      <c r="BP63" s="324"/>
      <c r="BQ63" s="293"/>
      <c r="BR63" s="293"/>
      <c r="BS63" s="293"/>
      <c r="BT63" s="293"/>
      <c r="BU63" s="293"/>
      <c r="BV63" s="293"/>
      <c r="BW63" s="294"/>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4"/>
      <c r="CU63" s="293"/>
      <c r="CV63" s="293"/>
      <c r="CW63" s="293"/>
      <c r="CX63" s="293"/>
      <c r="CY63" s="293"/>
      <c r="CZ63" s="293"/>
      <c r="DA63" s="293"/>
      <c r="DB63" s="293"/>
      <c r="DC63" s="293"/>
      <c r="DD63" s="293"/>
      <c r="DE63" s="293"/>
      <c r="DF63" s="293"/>
      <c r="DG63" s="293"/>
      <c r="DH63" s="293"/>
      <c r="DI63" s="296"/>
      <c r="DJ63" s="302"/>
      <c r="DK63" s="296"/>
      <c r="DL63" s="302"/>
      <c r="DM63" s="296"/>
      <c r="DN63" s="302"/>
      <c r="DO63" s="296"/>
      <c r="DP63" s="304"/>
      <c r="DQ63" s="295"/>
      <c r="DR63" s="296"/>
      <c r="DS63" s="302"/>
      <c r="DT63" s="30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row>
    <row r="64" spans="2:179" ht="12.75" customHeight="1" x14ac:dyDescent="0.2">
      <c r="B64" s="708" t="s">
        <v>204</v>
      </c>
      <c r="C64" s="709">
        <f t="shared" si="18"/>
        <v>1.6</v>
      </c>
      <c r="D64" s="394"/>
      <c r="E64" s="394"/>
      <c r="F64" s="178">
        <v>490</v>
      </c>
      <c r="G64" s="169" t="s">
        <v>207</v>
      </c>
      <c r="H64" s="178">
        <f t="shared" si="19"/>
        <v>306</v>
      </c>
      <c r="I64" s="179" t="s">
        <v>207</v>
      </c>
      <c r="J64" s="180" t="str">
        <f t="shared" si="20"/>
        <v>306 x 490</v>
      </c>
      <c r="K64" s="169" t="s">
        <v>207</v>
      </c>
      <c r="L64" s="178">
        <f t="shared" si="21"/>
        <v>500</v>
      </c>
      <c r="M64" s="169" t="s">
        <v>207</v>
      </c>
      <c r="N64" s="178">
        <f t="shared" si="22"/>
        <v>316</v>
      </c>
      <c r="O64" s="179" t="s">
        <v>207</v>
      </c>
      <c r="P64" s="178">
        <v>5</v>
      </c>
      <c r="Q64" s="179" t="s">
        <v>207</v>
      </c>
      <c r="R64" s="169">
        <v>5</v>
      </c>
      <c r="S64" s="169" t="s">
        <v>207</v>
      </c>
      <c r="T64" s="178">
        <f t="shared" si="23"/>
        <v>578</v>
      </c>
      <c r="U64" s="179" t="s">
        <v>207</v>
      </c>
      <c r="V64" s="178"/>
      <c r="W64" s="179"/>
      <c r="X64" s="178">
        <v>5486</v>
      </c>
      <c r="Y64" s="179" t="s">
        <v>2676</v>
      </c>
      <c r="Z64" s="222"/>
      <c r="AA64" s="178">
        <f t="shared" si="24"/>
        <v>192.9</v>
      </c>
      <c r="AB64" s="179" t="s">
        <v>208</v>
      </c>
      <c r="AC64" s="178">
        <f t="shared" si="25"/>
        <v>120.5</v>
      </c>
      <c r="AD64" s="179" t="s">
        <v>208</v>
      </c>
      <c r="AE64" s="181" t="str">
        <f t="shared" si="26"/>
        <v>120.5 x 192.9</v>
      </c>
      <c r="AF64" s="179" t="s">
        <v>208</v>
      </c>
      <c r="AG64" s="178">
        <f t="shared" si="27"/>
        <v>196.9</v>
      </c>
      <c r="AH64" s="179" t="s">
        <v>208</v>
      </c>
      <c r="AI64" s="169">
        <f t="shared" si="28"/>
        <v>124.4</v>
      </c>
      <c r="AJ64" s="179" t="s">
        <v>208</v>
      </c>
      <c r="AK64" s="178">
        <f t="shared" si="29"/>
        <v>2</v>
      </c>
      <c r="AL64" s="179" t="s">
        <v>208</v>
      </c>
      <c r="AM64" s="178">
        <f t="shared" si="30"/>
        <v>2</v>
      </c>
      <c r="AN64" s="179" t="s">
        <v>208</v>
      </c>
      <c r="AO64" s="178">
        <f t="shared" si="31"/>
        <v>227</v>
      </c>
      <c r="AP64" s="179" t="s">
        <v>208</v>
      </c>
      <c r="AQ64" s="178"/>
      <c r="AR64" s="179"/>
      <c r="AS64" s="169">
        <f t="shared" si="32"/>
        <v>216</v>
      </c>
      <c r="AT64" s="179" t="s">
        <v>208</v>
      </c>
      <c r="AV64" s="1015"/>
      <c r="AX64" s="365">
        <v>10102223</v>
      </c>
      <c r="AY64" s="173">
        <f>IF(Index!$L$4="€",VLOOKUP(AX64,ERP!$A:$CL,5,0),IF(Index!$L$4="$",VLOOKUP(AX64,ERP!$A:$CL,7,0),IF(Index!$L$4="CHF",VLOOKUP(AX64,ERP!$A:$CL,9,0),IF(Index!$L$4="£",VLOOKUP(AX64,ERP!$A:$CL,11,0),""))))</f>
        <v>9408</v>
      </c>
      <c r="AZ64" s="365">
        <v>10102246</v>
      </c>
      <c r="BA64" s="173">
        <f>IF(Index!$L$4="€",VLOOKUP(AZ64,ERP!$A:$CL,5,0),IF(Index!$L$4="$",VLOOKUP(AZ64,ERP!$A:$CL,7,0),IF(Index!$L$4="CHF",VLOOKUP(AZ64,ERP!$A:$CL,9,0),IF(Index!$L$4="£",VLOOKUP(AZ64,ERP!$A:$CL,11,0),""))))</f>
        <v>9408</v>
      </c>
      <c r="BB64" s="365">
        <v>10101070</v>
      </c>
      <c r="BC64" s="173">
        <f>IF(Index!$L$4="€",VLOOKUP(BB64,ERP!$A:$CL,5,0),IF(Index!$L$4="$",VLOOKUP(BB64,ERP!$A:$CL,7,0),IF(Index!$L$4="CHF",VLOOKUP(BB64,ERP!$A:$CL,9,0),IF(Index!$L$4="£",VLOOKUP(BB64,ERP!$A:$CL,11,0),""))))</f>
        <v>9408</v>
      </c>
      <c r="BD64" s="365">
        <v>10102263</v>
      </c>
      <c r="BE64" s="173">
        <f>IF(Index!$L$4="€",VLOOKUP(BD64,ERP!$A:$CL,5,0),IF(Index!$L$4="$",VLOOKUP(BD64,ERP!$A:$CL,7,0),IF(Index!$L$4="CHF",VLOOKUP(BD64,ERP!$A:$CL,9,0),IF(Index!$L$4="£",VLOOKUP(BD64,ERP!$A:$CL,11,0),""))))</f>
        <v>9408</v>
      </c>
      <c r="BF64" s="221"/>
      <c r="BG64" s="365"/>
      <c r="BH64" s="411"/>
      <c r="BI64" s="365">
        <v>10101467</v>
      </c>
      <c r="BJ64" s="173">
        <f>IF(Index!$L$4="€",VLOOKUP(BI64,ERP!$A:$CL,5,0),IF(Index!$L$4="$",VLOOKUP(BI64,ERP!$A:$CL,7,0),IF(Index!$L$4="CHF",VLOOKUP(BI64,ERP!$A:$CL,9,0),IF(Index!$L$4="£",VLOOKUP(BI64,ERP!$A:$CL,11,0),""))))</f>
        <v>8624</v>
      </c>
      <c r="BK64" s="156"/>
      <c r="BL64" s="365">
        <v>10102286</v>
      </c>
      <c r="BM64" s="173">
        <f>IF(Index!$L$4="€",VLOOKUP(BL64,ERP!$A:$CL,5,0),IF(Index!$L$4="$",VLOOKUP(BL64,ERP!$A:$CL,7,0),IF(Index!$L$4="CHF",VLOOKUP(BL64,ERP!$A:$CL,9,0),IF(Index!$L$4="£",VLOOKUP(BL64,ERP!$A:$CL,11,0),""))))</f>
        <v>7840</v>
      </c>
      <c r="BN64" s="156"/>
      <c r="BO64" s="324"/>
      <c r="BP64" s="324"/>
      <c r="BQ64" s="293"/>
      <c r="BR64" s="293"/>
      <c r="BS64" s="293"/>
      <c r="BT64" s="293"/>
      <c r="BU64" s="293"/>
      <c r="BV64" s="293"/>
      <c r="BW64" s="294"/>
      <c r="BX64" s="293"/>
      <c r="BY64" s="293"/>
      <c r="BZ64" s="293"/>
      <c r="CA64" s="293"/>
      <c r="CB64" s="293"/>
      <c r="CC64" s="293"/>
      <c r="CD64" s="293"/>
      <c r="CE64" s="293"/>
      <c r="CF64" s="293"/>
      <c r="CG64" s="293"/>
      <c r="CH64" s="293"/>
      <c r="CI64" s="293"/>
      <c r="CJ64" s="293"/>
      <c r="CK64" s="293"/>
      <c r="CL64" s="293"/>
      <c r="CM64" s="293"/>
      <c r="CN64" s="293"/>
      <c r="CO64" s="293"/>
      <c r="CP64" s="293"/>
      <c r="CQ64" s="293"/>
      <c r="CR64" s="293"/>
      <c r="CS64" s="293"/>
      <c r="CT64" s="294"/>
      <c r="CU64" s="293"/>
      <c r="CV64" s="293"/>
      <c r="CW64" s="293"/>
      <c r="CX64" s="293"/>
      <c r="CY64" s="293"/>
      <c r="CZ64" s="293"/>
      <c r="DA64" s="293"/>
      <c r="DB64" s="293"/>
      <c r="DC64" s="293"/>
      <c r="DD64" s="293"/>
      <c r="DE64" s="293"/>
      <c r="DF64" s="293"/>
      <c r="DG64" s="293"/>
      <c r="DH64" s="293"/>
      <c r="DI64" s="296"/>
      <c r="DJ64" s="302"/>
      <c r="DK64" s="296"/>
      <c r="DL64" s="302"/>
      <c r="DM64" s="296"/>
      <c r="DN64" s="302"/>
      <c r="DO64" s="296"/>
      <c r="DP64" s="304"/>
      <c r="DQ64" s="295"/>
      <c r="DR64" s="296"/>
      <c r="DS64" s="302"/>
      <c r="DT64" s="30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row>
    <row r="65" spans="2:179" ht="12.75" customHeight="1" x14ac:dyDescent="0.2">
      <c r="B65" s="708" t="s">
        <v>204</v>
      </c>
      <c r="C65" s="709">
        <f t="shared" si="18"/>
        <v>1.6</v>
      </c>
      <c r="D65" s="394"/>
      <c r="E65" s="394"/>
      <c r="F65" s="136">
        <v>540</v>
      </c>
      <c r="G65" s="222" t="s">
        <v>207</v>
      </c>
      <c r="H65" s="136">
        <f t="shared" si="19"/>
        <v>338</v>
      </c>
      <c r="I65" s="419" t="s">
        <v>207</v>
      </c>
      <c r="J65" s="666" t="str">
        <f t="shared" si="20"/>
        <v>338 x 540</v>
      </c>
      <c r="K65" s="222" t="s">
        <v>207</v>
      </c>
      <c r="L65" s="136">
        <f t="shared" si="21"/>
        <v>550</v>
      </c>
      <c r="M65" s="222" t="s">
        <v>207</v>
      </c>
      <c r="N65" s="136">
        <f t="shared" si="22"/>
        <v>348</v>
      </c>
      <c r="O65" s="419" t="s">
        <v>207</v>
      </c>
      <c r="P65" s="136">
        <v>5</v>
      </c>
      <c r="Q65" s="419" t="s">
        <v>207</v>
      </c>
      <c r="R65" s="222">
        <v>5</v>
      </c>
      <c r="S65" s="222" t="s">
        <v>207</v>
      </c>
      <c r="T65" s="136">
        <f t="shared" si="23"/>
        <v>637</v>
      </c>
      <c r="U65" s="419" t="s">
        <v>207</v>
      </c>
      <c r="V65" s="136"/>
      <c r="W65" s="419"/>
      <c r="X65" s="136">
        <v>6016</v>
      </c>
      <c r="Y65" s="419" t="s">
        <v>2676</v>
      </c>
      <c r="Z65" s="222"/>
      <c r="AA65" s="136">
        <f t="shared" si="24"/>
        <v>212.6</v>
      </c>
      <c r="AB65" s="419" t="s">
        <v>208</v>
      </c>
      <c r="AC65" s="136">
        <f t="shared" si="25"/>
        <v>133.1</v>
      </c>
      <c r="AD65" s="419" t="s">
        <v>208</v>
      </c>
      <c r="AE65" s="444" t="str">
        <f t="shared" si="26"/>
        <v>133.1 x 212.6</v>
      </c>
      <c r="AF65" s="419" t="s">
        <v>208</v>
      </c>
      <c r="AG65" s="136">
        <f t="shared" si="27"/>
        <v>216.5</v>
      </c>
      <c r="AH65" s="419" t="s">
        <v>208</v>
      </c>
      <c r="AI65" s="222">
        <f t="shared" si="28"/>
        <v>137</v>
      </c>
      <c r="AJ65" s="419" t="s">
        <v>208</v>
      </c>
      <c r="AK65" s="136">
        <f t="shared" si="29"/>
        <v>2</v>
      </c>
      <c r="AL65" s="419" t="s">
        <v>208</v>
      </c>
      <c r="AM65" s="136">
        <f t="shared" si="30"/>
        <v>2</v>
      </c>
      <c r="AN65" s="419" t="s">
        <v>208</v>
      </c>
      <c r="AO65" s="136">
        <f t="shared" si="31"/>
        <v>251</v>
      </c>
      <c r="AP65" s="419" t="s">
        <v>208</v>
      </c>
      <c r="AQ65" s="136"/>
      <c r="AR65" s="419"/>
      <c r="AS65" s="222">
        <f t="shared" si="32"/>
        <v>236.9</v>
      </c>
      <c r="AT65" s="419" t="s">
        <v>208</v>
      </c>
      <c r="AV65" s="1015"/>
      <c r="AX65" s="305">
        <v>10102224</v>
      </c>
      <c r="AY65" s="137">
        <f>IF(Index!$L$4="€",VLOOKUP(AX65,ERP!$A:$CL,5,0),IF(Index!$L$4="$",VLOOKUP(AX65,ERP!$A:$CL,7,0),IF(Index!$L$4="CHF",VLOOKUP(AX65,ERP!$A:$CL,9,0),IF(Index!$L$4="£",VLOOKUP(AX65,ERP!$A:$CL,11,0),""))))</f>
        <v>11116</v>
      </c>
      <c r="AZ65" s="305">
        <v>10102247</v>
      </c>
      <c r="BA65" s="137">
        <f>IF(Index!$L$4="€",VLOOKUP(AZ65,ERP!$A:$CL,5,0),IF(Index!$L$4="$",VLOOKUP(AZ65,ERP!$A:$CL,7,0),IF(Index!$L$4="CHF",VLOOKUP(AZ65,ERP!$A:$CL,9,0),IF(Index!$L$4="£",VLOOKUP(AZ65,ERP!$A:$CL,11,0),""))))</f>
        <v>11116</v>
      </c>
      <c r="BB65" s="305">
        <v>10101071</v>
      </c>
      <c r="BC65" s="137">
        <f>IF(Index!$L$4="€",VLOOKUP(BB65,ERP!$A:$CL,5,0),IF(Index!$L$4="$",VLOOKUP(BB65,ERP!$A:$CL,7,0),IF(Index!$L$4="CHF",VLOOKUP(BB65,ERP!$A:$CL,9,0),IF(Index!$L$4="£",VLOOKUP(BB65,ERP!$A:$CL,11,0),""))))</f>
        <v>11116</v>
      </c>
      <c r="BD65" s="305">
        <v>10102264</v>
      </c>
      <c r="BE65" s="137">
        <f>IF(Index!$L$4="€",VLOOKUP(BD65,ERP!$A:$CL,5,0),IF(Index!$L$4="$",VLOOKUP(BD65,ERP!$A:$CL,7,0),IF(Index!$L$4="CHF",VLOOKUP(BD65,ERP!$A:$CL,9,0),IF(Index!$L$4="£",VLOOKUP(BD65,ERP!$A:$CL,11,0),""))))</f>
        <v>11116</v>
      </c>
      <c r="BF65" s="221"/>
      <c r="BG65" s="305"/>
      <c r="BH65" s="329"/>
      <c r="BI65" s="305">
        <v>10101468</v>
      </c>
      <c r="BJ65" s="137">
        <f>IF(Index!$L$4="€",VLOOKUP(BI65,ERP!$A:$CL,5,0),IF(Index!$L$4="$",VLOOKUP(BI65,ERP!$A:$CL,7,0),IF(Index!$L$4="CHF",VLOOKUP(BI65,ERP!$A:$CL,9,0),IF(Index!$L$4="£",VLOOKUP(BI65,ERP!$A:$CL,11,0),""))))</f>
        <v>10190</v>
      </c>
      <c r="BK65" s="156"/>
      <c r="BL65" s="305">
        <v>10102287</v>
      </c>
      <c r="BM65" s="137">
        <f>IF(Index!$L$4="€",VLOOKUP(BL65,ERP!$A:$CL,5,0),IF(Index!$L$4="$",VLOOKUP(BL65,ERP!$A:$CL,7,0),IF(Index!$L$4="CHF",VLOOKUP(BL65,ERP!$A:$CL,9,0),IF(Index!$L$4="£",VLOOKUP(BL65,ERP!$A:$CL,11,0),""))))</f>
        <v>9265</v>
      </c>
      <c r="BN65" s="156"/>
      <c r="BO65" s="324"/>
      <c r="BP65" s="324"/>
      <c r="BQ65" s="293"/>
      <c r="BR65" s="293"/>
      <c r="BS65" s="293"/>
      <c r="BT65" s="293"/>
      <c r="BU65" s="293"/>
      <c r="BV65" s="293"/>
      <c r="BW65" s="294"/>
      <c r="BX65" s="293"/>
      <c r="BY65" s="293"/>
      <c r="BZ65" s="293"/>
      <c r="CA65" s="293"/>
      <c r="CB65" s="293"/>
      <c r="CC65" s="293"/>
      <c r="CD65" s="293"/>
      <c r="CE65" s="293"/>
      <c r="CF65" s="293"/>
      <c r="CG65" s="293"/>
      <c r="CH65" s="293"/>
      <c r="CI65" s="293"/>
      <c r="CJ65" s="293"/>
      <c r="CK65" s="293"/>
      <c r="CL65" s="293"/>
      <c r="CM65" s="293"/>
      <c r="CN65" s="293"/>
      <c r="CO65" s="293"/>
      <c r="CP65" s="293"/>
      <c r="CQ65" s="293"/>
      <c r="CR65" s="293"/>
      <c r="CS65" s="293"/>
      <c r="CT65" s="294"/>
      <c r="CU65" s="293"/>
      <c r="CV65" s="293"/>
      <c r="CW65" s="293"/>
      <c r="CX65" s="293"/>
      <c r="CY65" s="293"/>
      <c r="CZ65" s="293"/>
      <c r="DA65" s="293"/>
      <c r="DB65" s="293"/>
      <c r="DC65" s="293"/>
      <c r="DD65" s="293"/>
      <c r="DE65" s="293"/>
      <c r="DF65" s="293"/>
      <c r="DG65" s="293"/>
      <c r="DH65" s="293"/>
      <c r="DI65" s="296"/>
      <c r="DJ65" s="302"/>
      <c r="DK65" s="296"/>
      <c r="DL65" s="302"/>
      <c r="DM65" s="296"/>
      <c r="DN65" s="302"/>
      <c r="DO65" s="296"/>
      <c r="DP65" s="304"/>
      <c r="DQ65" s="295"/>
      <c r="DR65" s="296"/>
      <c r="DS65" s="302"/>
      <c r="DT65" s="30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row>
    <row r="66" spans="2:179" ht="12.75" customHeight="1" x14ac:dyDescent="0.2">
      <c r="B66" s="708" t="s">
        <v>204</v>
      </c>
      <c r="C66" s="709">
        <f t="shared" si="18"/>
        <v>1.6</v>
      </c>
      <c r="D66" s="394"/>
      <c r="E66" s="394"/>
      <c r="F66" s="178">
        <v>590</v>
      </c>
      <c r="G66" s="169" t="s">
        <v>207</v>
      </c>
      <c r="H66" s="178">
        <f t="shared" si="19"/>
        <v>369</v>
      </c>
      <c r="I66" s="179" t="s">
        <v>207</v>
      </c>
      <c r="J66" s="180" t="str">
        <f t="shared" si="20"/>
        <v>369 x 590</v>
      </c>
      <c r="K66" s="169" t="s">
        <v>207</v>
      </c>
      <c r="L66" s="178">
        <f t="shared" si="21"/>
        <v>600</v>
      </c>
      <c r="M66" s="169" t="s">
        <v>207</v>
      </c>
      <c r="N66" s="178">
        <f t="shared" si="22"/>
        <v>379</v>
      </c>
      <c r="O66" s="179" t="s">
        <v>207</v>
      </c>
      <c r="P66" s="178">
        <v>5</v>
      </c>
      <c r="Q66" s="179" t="s">
        <v>207</v>
      </c>
      <c r="R66" s="169">
        <v>5</v>
      </c>
      <c r="S66" s="169" t="s">
        <v>207</v>
      </c>
      <c r="T66" s="178">
        <f t="shared" si="23"/>
        <v>696</v>
      </c>
      <c r="U66" s="179" t="s">
        <v>207</v>
      </c>
      <c r="V66" s="178"/>
      <c r="W66" s="179"/>
      <c r="X66" s="178">
        <v>6550</v>
      </c>
      <c r="Y66" s="179" t="s">
        <v>2676</v>
      </c>
      <c r="Z66" s="222"/>
      <c r="AA66" s="178">
        <f t="shared" si="24"/>
        <v>232.3</v>
      </c>
      <c r="AB66" s="179" t="s">
        <v>208</v>
      </c>
      <c r="AC66" s="178">
        <f t="shared" si="25"/>
        <v>145.30000000000001</v>
      </c>
      <c r="AD66" s="179" t="s">
        <v>208</v>
      </c>
      <c r="AE66" s="181" t="str">
        <f t="shared" si="26"/>
        <v>145.3 x 232.3</v>
      </c>
      <c r="AF66" s="179" t="s">
        <v>208</v>
      </c>
      <c r="AG66" s="178">
        <f t="shared" si="27"/>
        <v>236.2</v>
      </c>
      <c r="AH66" s="179" t="s">
        <v>208</v>
      </c>
      <c r="AI66" s="169">
        <f t="shared" si="28"/>
        <v>149.19999999999999</v>
      </c>
      <c r="AJ66" s="179" t="s">
        <v>208</v>
      </c>
      <c r="AK66" s="178">
        <f t="shared" si="29"/>
        <v>2</v>
      </c>
      <c r="AL66" s="179" t="s">
        <v>208</v>
      </c>
      <c r="AM66" s="178">
        <f t="shared" si="30"/>
        <v>2</v>
      </c>
      <c r="AN66" s="179" t="s">
        <v>208</v>
      </c>
      <c r="AO66" s="178">
        <f t="shared" si="31"/>
        <v>274</v>
      </c>
      <c r="AP66" s="179" t="s">
        <v>208</v>
      </c>
      <c r="AQ66" s="178"/>
      <c r="AR66" s="179"/>
      <c r="AS66" s="169">
        <f t="shared" si="32"/>
        <v>257.89999999999998</v>
      </c>
      <c r="AT66" s="179" t="s">
        <v>208</v>
      </c>
      <c r="AV66" s="1015"/>
      <c r="AX66" s="365">
        <v>10102225</v>
      </c>
      <c r="AY66" s="173">
        <f>IF(Index!$L$4="€",VLOOKUP(AX66,ERP!$A:$CL,5,0),IF(Index!$L$4="$",VLOOKUP(AX66,ERP!$A:$CL,7,0),IF(Index!$L$4="CHF",VLOOKUP(AX66,ERP!$A:$CL,9,0),IF(Index!$L$4="£",VLOOKUP(AX66,ERP!$A:$CL,11,0),""))))</f>
        <v>12865</v>
      </c>
      <c r="AZ66" s="365">
        <v>10102248</v>
      </c>
      <c r="BA66" s="173">
        <f>IF(Index!$L$4="€",VLOOKUP(AZ66,ERP!$A:$CL,5,0),IF(Index!$L$4="$",VLOOKUP(AZ66,ERP!$A:$CL,7,0),IF(Index!$L$4="CHF",VLOOKUP(AZ66,ERP!$A:$CL,9,0),IF(Index!$L$4="£",VLOOKUP(AZ66,ERP!$A:$CL,11,0),""))))</f>
        <v>12865</v>
      </c>
      <c r="BB66" s="365">
        <v>10101072</v>
      </c>
      <c r="BC66" s="173">
        <f>IF(Index!$L$4="€",VLOOKUP(BB66,ERP!$A:$CL,5,0),IF(Index!$L$4="$",VLOOKUP(BB66,ERP!$A:$CL,7,0),IF(Index!$L$4="CHF",VLOOKUP(BB66,ERP!$A:$CL,9,0),IF(Index!$L$4="£",VLOOKUP(BB66,ERP!$A:$CL,11,0),""))))</f>
        <v>12865</v>
      </c>
      <c r="BD66" s="365">
        <v>10102265</v>
      </c>
      <c r="BE66" s="173">
        <f>IF(Index!$L$4="€",VLOOKUP(BD66,ERP!$A:$CL,5,0),IF(Index!$L$4="$",VLOOKUP(BD66,ERP!$A:$CL,7,0),IF(Index!$L$4="CHF",VLOOKUP(BD66,ERP!$A:$CL,9,0),IF(Index!$L$4="£",VLOOKUP(BD66,ERP!$A:$CL,11,0),""))))</f>
        <v>12865</v>
      </c>
      <c r="BF66" s="156"/>
      <c r="BG66" s="365"/>
      <c r="BH66" s="411"/>
      <c r="BI66" s="365">
        <v>10101469</v>
      </c>
      <c r="BJ66" s="173">
        <f>IF(Index!$L$4="€",VLOOKUP(BI66,ERP!$A:$CL,5,0),IF(Index!$L$4="$",VLOOKUP(BI66,ERP!$A:$CL,7,0),IF(Index!$L$4="CHF",VLOOKUP(BI66,ERP!$A:$CL,9,0),IF(Index!$L$4="£",VLOOKUP(BI66,ERP!$A:$CL,11,0),""))))</f>
        <v>11793</v>
      </c>
      <c r="BK66" s="156"/>
      <c r="BL66" s="365">
        <v>10102288</v>
      </c>
      <c r="BM66" s="173">
        <f>IF(Index!$L$4="€",VLOOKUP(BL66,ERP!$A:$CL,5,0),IF(Index!$L$4="$",VLOOKUP(BL66,ERP!$A:$CL,7,0),IF(Index!$L$4="CHF",VLOOKUP(BL66,ERP!$A:$CL,9,0),IF(Index!$L$4="£",VLOOKUP(BL66,ERP!$A:$CL,11,0),""))))</f>
        <v>10721</v>
      </c>
      <c r="BN66" s="156"/>
      <c r="BO66" s="324"/>
      <c r="BP66" s="324"/>
      <c r="BQ66" s="293"/>
      <c r="BR66" s="293"/>
      <c r="BS66" s="293"/>
      <c r="BV66" s="293"/>
      <c r="BW66" s="294"/>
      <c r="BX66" s="293"/>
      <c r="BY66" s="293"/>
      <c r="BZ66" s="293"/>
      <c r="CA66" s="293"/>
      <c r="CB66" s="293"/>
      <c r="CC66" s="293"/>
      <c r="CD66" s="293"/>
      <c r="CE66" s="293"/>
      <c r="CF66" s="293"/>
      <c r="CG66" s="293"/>
      <c r="CH66" s="293"/>
      <c r="CI66" s="293"/>
      <c r="CJ66" s="293"/>
      <c r="CK66" s="293"/>
      <c r="CL66" s="293"/>
      <c r="CM66" s="293"/>
      <c r="CN66" s="293"/>
      <c r="CO66" s="293"/>
      <c r="CP66" s="293"/>
      <c r="CQ66" s="293"/>
      <c r="CR66" s="293"/>
      <c r="CS66" s="293"/>
      <c r="CT66" s="294"/>
      <c r="CU66" s="293"/>
      <c r="CV66" s="293"/>
      <c r="CW66" s="293"/>
      <c r="CX66" s="293"/>
      <c r="CY66" s="293"/>
      <c r="CZ66" s="293"/>
      <c r="DA66" s="293"/>
      <c r="DB66" s="293"/>
      <c r="DC66" s="293"/>
      <c r="DD66" s="293"/>
      <c r="DE66" s="293"/>
      <c r="DF66" s="293"/>
      <c r="DG66" s="293"/>
      <c r="DH66" s="293"/>
      <c r="DI66" s="296"/>
      <c r="DJ66" s="302"/>
      <c r="DK66" s="296"/>
      <c r="DL66" s="302"/>
      <c r="DM66" s="296"/>
      <c r="DN66" s="302"/>
      <c r="DO66" s="296"/>
      <c r="DP66" s="304"/>
      <c r="DQ66" s="295"/>
      <c r="DR66" s="296"/>
      <c r="DS66" s="302"/>
      <c r="DT66" s="30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row>
    <row r="67" spans="2:179" ht="12.75" customHeight="1" x14ac:dyDescent="0.2">
      <c r="B67" s="708" t="s">
        <v>204</v>
      </c>
      <c r="C67" s="709">
        <f t="shared" si="18"/>
        <v>1.6</v>
      </c>
      <c r="D67" s="394"/>
      <c r="E67" s="394"/>
      <c r="F67" s="566">
        <v>640</v>
      </c>
      <c r="G67" s="394" t="s">
        <v>207</v>
      </c>
      <c r="H67" s="566">
        <f t="shared" si="19"/>
        <v>400</v>
      </c>
      <c r="I67" s="567" t="s">
        <v>207</v>
      </c>
      <c r="J67" s="662" t="str">
        <f t="shared" si="20"/>
        <v>400 x 640</v>
      </c>
      <c r="K67" s="394" t="s">
        <v>207</v>
      </c>
      <c r="L67" s="566">
        <f t="shared" si="21"/>
        <v>650</v>
      </c>
      <c r="M67" s="394" t="s">
        <v>207</v>
      </c>
      <c r="N67" s="566">
        <f t="shared" si="22"/>
        <v>410</v>
      </c>
      <c r="O67" s="567" t="s">
        <v>207</v>
      </c>
      <c r="P67" s="566">
        <v>5</v>
      </c>
      <c r="Q67" s="567" t="s">
        <v>207</v>
      </c>
      <c r="R67" s="394">
        <v>5</v>
      </c>
      <c r="S67" s="394" t="s">
        <v>207</v>
      </c>
      <c r="T67" s="566">
        <f t="shared" si="23"/>
        <v>755</v>
      </c>
      <c r="U67" s="567" t="s">
        <v>207</v>
      </c>
      <c r="V67" s="566"/>
      <c r="W67" s="567"/>
      <c r="X67" s="136">
        <v>7086</v>
      </c>
      <c r="Y67" s="419" t="s">
        <v>2676</v>
      </c>
      <c r="Z67" s="394"/>
      <c r="AA67" s="136">
        <f t="shared" si="24"/>
        <v>252</v>
      </c>
      <c r="AB67" s="419" t="s">
        <v>208</v>
      </c>
      <c r="AC67" s="136">
        <f t="shared" si="25"/>
        <v>157.5</v>
      </c>
      <c r="AD67" s="419" t="s">
        <v>208</v>
      </c>
      <c r="AE67" s="444" t="str">
        <f t="shared" si="26"/>
        <v>157.5 x 252</v>
      </c>
      <c r="AF67" s="419" t="s">
        <v>208</v>
      </c>
      <c r="AG67" s="136">
        <f t="shared" si="27"/>
        <v>255.9</v>
      </c>
      <c r="AH67" s="419" t="s">
        <v>208</v>
      </c>
      <c r="AI67" s="222">
        <f t="shared" si="28"/>
        <v>161.4</v>
      </c>
      <c r="AJ67" s="419" t="s">
        <v>208</v>
      </c>
      <c r="AK67" s="136">
        <f t="shared" si="29"/>
        <v>2</v>
      </c>
      <c r="AL67" s="419" t="s">
        <v>208</v>
      </c>
      <c r="AM67" s="136">
        <f t="shared" si="30"/>
        <v>2</v>
      </c>
      <c r="AN67" s="419" t="s">
        <v>208</v>
      </c>
      <c r="AO67" s="136">
        <f t="shared" si="31"/>
        <v>297</v>
      </c>
      <c r="AP67" s="419" t="s">
        <v>208</v>
      </c>
      <c r="AQ67" s="566"/>
      <c r="AR67" s="567"/>
      <c r="AS67" s="566">
        <f t="shared" si="32"/>
        <v>279</v>
      </c>
      <c r="AT67" s="567" t="s">
        <v>208</v>
      </c>
      <c r="AV67" s="1015"/>
      <c r="AX67" s="305">
        <v>10101483</v>
      </c>
      <c r="AY67" s="137">
        <f>IF(Index!$L$4="€",VLOOKUP(AX67,ERP!$A:$CL,5,0),IF(Index!$L$4="$",VLOOKUP(AX67,ERP!$A:$CL,7,0),IF(Index!$L$4="CHF",VLOOKUP(AX67,ERP!$A:$CL,9,0),IF(Index!$L$4="£",VLOOKUP(AX67,ERP!$A:$CL,11,0),""))))</f>
        <v>14649</v>
      </c>
      <c r="AZ67" s="305">
        <v>10101485</v>
      </c>
      <c r="BA67" s="137">
        <f>IF(Index!$L$4="€",VLOOKUP(AZ67,ERP!$A:$CL,5,0),IF(Index!$L$4="$",VLOOKUP(AZ67,ERP!$A:$CL,7,0),IF(Index!$L$4="CHF",VLOOKUP(AZ67,ERP!$A:$CL,9,0),IF(Index!$L$4="£",VLOOKUP(AZ67,ERP!$A:$CL,11,0),""))))</f>
        <v>14649</v>
      </c>
      <c r="BB67" s="305">
        <v>10101489</v>
      </c>
      <c r="BC67" s="137">
        <f>IF(Index!$L$4="€",VLOOKUP(BB67,ERP!$A:$CL,5,0),IF(Index!$L$4="$",VLOOKUP(BB67,ERP!$A:$CL,7,0),IF(Index!$L$4="CHF",VLOOKUP(BB67,ERP!$A:$CL,9,0),IF(Index!$L$4="£",VLOOKUP(BB67,ERP!$A:$CL,11,0),""))))</f>
        <v>14649</v>
      </c>
      <c r="BD67" s="305">
        <v>10101487</v>
      </c>
      <c r="BE67" s="137">
        <f>IF(Index!$L$4="€",VLOOKUP(BD67,ERP!$A:$CL,5,0),IF(Index!$L$4="$",VLOOKUP(BD67,ERP!$A:$CL,7,0),IF(Index!$L$4="CHF",VLOOKUP(BD67,ERP!$A:$CL,9,0),IF(Index!$L$4="£",VLOOKUP(BD67,ERP!$A:$CL,11,0),""))))</f>
        <v>14649</v>
      </c>
      <c r="BF67" s="221"/>
      <c r="BG67" s="305"/>
      <c r="BH67" s="137"/>
      <c r="BI67" s="305">
        <v>10101470</v>
      </c>
      <c r="BJ67" s="137">
        <f>IF(Index!$L$4="€",VLOOKUP(BI67,ERP!$A:$CL,5,0),IF(Index!$L$4="$",VLOOKUP(BI67,ERP!$A:$CL,7,0),IF(Index!$L$4="CHF",VLOOKUP(BI67,ERP!$A:$CL,9,0),IF(Index!$L$4="£",VLOOKUP(BI67,ERP!$A:$CL,11,0),""))))</f>
        <v>13430</v>
      </c>
      <c r="BK67" s="156"/>
      <c r="BL67" s="305">
        <v>10101479</v>
      </c>
      <c r="BM67" s="137">
        <f>IF(Index!$L$4="€",VLOOKUP(BL67,ERP!$A:$CL,5,0),IF(Index!$L$4="$",VLOOKUP(BL67,ERP!$A:$CL,7,0),IF(Index!$L$4="CHF",VLOOKUP(BL67,ERP!$A:$CL,9,0),IF(Index!$L$4="£",VLOOKUP(BL67,ERP!$A:$CL,11,0),""))))</f>
        <v>12208</v>
      </c>
      <c r="BO67" s="324"/>
      <c r="BP67" s="324"/>
      <c r="BQ67" s="293"/>
      <c r="BR67" s="293"/>
      <c r="BS67" s="293"/>
      <c r="BV67" s="293"/>
      <c r="BW67" s="294"/>
      <c r="BX67" s="293"/>
      <c r="BY67" s="293"/>
      <c r="BZ67" s="293"/>
      <c r="CA67" s="293"/>
      <c r="CB67" s="293"/>
      <c r="CC67" s="293"/>
      <c r="CD67" s="293"/>
      <c r="CE67" s="293"/>
      <c r="CF67" s="293"/>
      <c r="CG67" s="293"/>
      <c r="CH67" s="293"/>
      <c r="CI67" s="293"/>
      <c r="CJ67" s="293"/>
      <c r="CK67" s="293"/>
      <c r="CL67" s="293"/>
      <c r="CM67" s="293"/>
      <c r="CN67" s="293"/>
      <c r="CO67" s="293"/>
      <c r="CP67" s="293"/>
      <c r="CQ67" s="293"/>
      <c r="CR67" s="293"/>
      <c r="CS67" s="293"/>
      <c r="CT67" s="294"/>
      <c r="CU67" s="293"/>
      <c r="CV67" s="293"/>
      <c r="CW67" s="293"/>
      <c r="CX67" s="293"/>
      <c r="CY67" s="293"/>
      <c r="CZ67" s="293"/>
      <c r="DA67" s="293"/>
      <c r="DB67" s="293"/>
      <c r="DC67" s="293"/>
      <c r="DD67" s="293"/>
      <c r="DE67" s="293"/>
      <c r="DF67" s="293"/>
      <c r="DG67" s="293"/>
      <c r="DH67" s="293"/>
      <c r="DI67" s="296"/>
      <c r="DJ67" s="302"/>
      <c r="DK67" s="296"/>
      <c r="DL67" s="302"/>
      <c r="DM67" s="296"/>
      <c r="DN67" s="302"/>
      <c r="DO67" s="296"/>
      <c r="DP67" s="304"/>
      <c r="DQ67" s="293"/>
      <c r="DR67" s="296"/>
      <c r="DS67" s="302"/>
      <c r="DT67" s="30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row>
    <row r="68" spans="2:179" ht="12.75" customHeight="1" x14ac:dyDescent="0.2">
      <c r="B68" s="708" t="s">
        <v>204</v>
      </c>
      <c r="C68" s="709">
        <f t="shared" si="18"/>
        <v>1.6</v>
      </c>
      <c r="D68" s="394"/>
      <c r="E68" s="394"/>
      <c r="F68" s="570">
        <v>690</v>
      </c>
      <c r="G68" s="656" t="s">
        <v>207</v>
      </c>
      <c r="H68" s="570">
        <f t="shared" si="19"/>
        <v>431</v>
      </c>
      <c r="I68" s="571" t="s">
        <v>207</v>
      </c>
      <c r="J68" s="657" t="str">
        <f t="shared" si="20"/>
        <v>431 x 690</v>
      </c>
      <c r="K68" s="656" t="s">
        <v>207</v>
      </c>
      <c r="L68" s="570">
        <f t="shared" si="21"/>
        <v>700</v>
      </c>
      <c r="M68" s="656" t="s">
        <v>207</v>
      </c>
      <c r="N68" s="570">
        <f t="shared" si="22"/>
        <v>441</v>
      </c>
      <c r="O68" s="571" t="s">
        <v>207</v>
      </c>
      <c r="P68" s="570">
        <v>5</v>
      </c>
      <c r="Q68" s="571" t="s">
        <v>207</v>
      </c>
      <c r="R68" s="656">
        <v>5</v>
      </c>
      <c r="S68" s="656" t="s">
        <v>207</v>
      </c>
      <c r="T68" s="570">
        <f t="shared" si="23"/>
        <v>814</v>
      </c>
      <c r="U68" s="571" t="s">
        <v>207</v>
      </c>
      <c r="V68" s="570"/>
      <c r="W68" s="571"/>
      <c r="X68" s="185">
        <v>7626</v>
      </c>
      <c r="Y68" s="186" t="s">
        <v>2676</v>
      </c>
      <c r="Z68" s="394"/>
      <c r="AA68" s="185">
        <f t="shared" si="24"/>
        <v>271.7</v>
      </c>
      <c r="AB68" s="186" t="s">
        <v>208</v>
      </c>
      <c r="AC68" s="185">
        <f t="shared" si="25"/>
        <v>169.7</v>
      </c>
      <c r="AD68" s="186" t="s">
        <v>208</v>
      </c>
      <c r="AE68" s="189" t="str">
        <f t="shared" si="26"/>
        <v>169.7 x 271.7</v>
      </c>
      <c r="AF68" s="186" t="s">
        <v>208</v>
      </c>
      <c r="AG68" s="185">
        <f t="shared" si="27"/>
        <v>275.60000000000002</v>
      </c>
      <c r="AH68" s="186" t="s">
        <v>208</v>
      </c>
      <c r="AI68" s="187">
        <f t="shared" si="28"/>
        <v>173.6</v>
      </c>
      <c r="AJ68" s="186" t="s">
        <v>208</v>
      </c>
      <c r="AK68" s="185">
        <f t="shared" si="29"/>
        <v>2</v>
      </c>
      <c r="AL68" s="186" t="s">
        <v>208</v>
      </c>
      <c r="AM68" s="185">
        <f t="shared" si="30"/>
        <v>2</v>
      </c>
      <c r="AN68" s="186" t="s">
        <v>208</v>
      </c>
      <c r="AO68" s="185">
        <f t="shared" si="31"/>
        <v>320</v>
      </c>
      <c r="AP68" s="186" t="s">
        <v>208</v>
      </c>
      <c r="AQ68" s="570"/>
      <c r="AR68" s="571"/>
      <c r="AS68" s="570">
        <f t="shared" si="32"/>
        <v>300.2</v>
      </c>
      <c r="AT68" s="571" t="s">
        <v>208</v>
      </c>
      <c r="AV68" s="1016"/>
      <c r="AX68" s="368">
        <v>10101484</v>
      </c>
      <c r="AY68" s="191">
        <f>IF(Index!$L$4="€",VLOOKUP(AX68,ERP!$A:$CL,5,0),IF(Index!$L$4="$",VLOOKUP(AX68,ERP!$A:$CL,7,0),IF(Index!$L$4="CHF",VLOOKUP(AX68,ERP!$A:$CL,9,0),IF(Index!$L$4="£",VLOOKUP(AX68,ERP!$A:$CL,11,0),""))))</f>
        <v>16471</v>
      </c>
      <c r="AZ68" s="368">
        <v>10101486</v>
      </c>
      <c r="BA68" s="191">
        <f>IF(Index!$L$4="€",VLOOKUP(AZ68,ERP!$A:$CL,5,0),IF(Index!$L$4="$",VLOOKUP(AZ68,ERP!$A:$CL,7,0),IF(Index!$L$4="CHF",VLOOKUP(AZ68,ERP!$A:$CL,9,0),IF(Index!$L$4="£",VLOOKUP(AZ68,ERP!$A:$CL,11,0),""))))</f>
        <v>16471</v>
      </c>
      <c r="BB68" s="368">
        <v>10101490</v>
      </c>
      <c r="BC68" s="191">
        <f>IF(Index!$L$4="€",VLOOKUP(BB68,ERP!$A:$CL,5,0),IF(Index!$L$4="$",VLOOKUP(BB68,ERP!$A:$CL,7,0),IF(Index!$L$4="CHF",VLOOKUP(BB68,ERP!$A:$CL,9,0),IF(Index!$L$4="£",VLOOKUP(BB68,ERP!$A:$CL,11,0),""))))</f>
        <v>16471</v>
      </c>
      <c r="BD68" s="368">
        <v>10101488</v>
      </c>
      <c r="BE68" s="191">
        <f>IF(Index!$L$4="€",VLOOKUP(BD68,ERP!$A:$CL,5,0),IF(Index!$L$4="$",VLOOKUP(BD68,ERP!$A:$CL,7,0),IF(Index!$L$4="CHF",VLOOKUP(BD68,ERP!$A:$CL,9,0),IF(Index!$L$4="£",VLOOKUP(BD68,ERP!$A:$CL,11,0),""))))</f>
        <v>16471</v>
      </c>
      <c r="BF68" s="221"/>
      <c r="BG68" s="368"/>
      <c r="BH68" s="191"/>
      <c r="BI68" s="368">
        <v>10101471</v>
      </c>
      <c r="BJ68" s="191">
        <f>IF(Index!$L$4="€",VLOOKUP(BI68,ERP!$A:$CL,5,0),IF(Index!$L$4="$",VLOOKUP(BI68,ERP!$A:$CL,7,0),IF(Index!$L$4="CHF",VLOOKUP(BI68,ERP!$A:$CL,9,0),IF(Index!$L$4="£",VLOOKUP(BI68,ERP!$A:$CL,11,0),""))))</f>
        <v>15100</v>
      </c>
      <c r="BK68" s="156"/>
      <c r="BL68" s="368">
        <v>10101480</v>
      </c>
      <c r="BM68" s="191">
        <f>IF(Index!$L$4="€",VLOOKUP(BL68,ERP!$A:$CL,5,0),IF(Index!$L$4="$",VLOOKUP(BL68,ERP!$A:$CL,7,0),IF(Index!$L$4="CHF",VLOOKUP(BL68,ERP!$A:$CL,9,0),IF(Index!$L$4="£",VLOOKUP(BL68,ERP!$A:$CL,11,0),""))))</f>
        <v>13728</v>
      </c>
      <c r="BO68" s="324"/>
      <c r="BP68" s="324"/>
      <c r="BQ68" s="293"/>
      <c r="BR68" s="293"/>
      <c r="BS68" s="293"/>
      <c r="BV68" s="293"/>
      <c r="BW68" s="294"/>
      <c r="BX68" s="293"/>
      <c r="BY68" s="293"/>
      <c r="BZ68" s="293"/>
      <c r="CA68" s="293"/>
      <c r="CB68" s="293"/>
      <c r="CC68" s="293"/>
      <c r="CD68" s="293"/>
      <c r="CE68" s="293"/>
      <c r="CF68" s="293"/>
      <c r="CG68" s="293"/>
      <c r="CH68" s="293"/>
      <c r="CI68" s="293"/>
      <c r="CJ68" s="293"/>
      <c r="CK68" s="293"/>
      <c r="CL68" s="293"/>
      <c r="CM68" s="293"/>
      <c r="CN68" s="293"/>
      <c r="CO68" s="293"/>
      <c r="CP68" s="293"/>
      <c r="CQ68" s="293"/>
      <c r="CR68" s="293"/>
      <c r="CS68" s="293"/>
      <c r="CT68" s="294"/>
      <c r="CU68" s="293"/>
      <c r="CV68" s="293"/>
      <c r="CW68" s="293"/>
      <c r="CX68" s="293"/>
      <c r="CY68" s="293"/>
      <c r="CZ68" s="293"/>
      <c r="DA68" s="293"/>
      <c r="DB68" s="293"/>
      <c r="DC68" s="293"/>
      <c r="DD68" s="293"/>
      <c r="DE68" s="293"/>
      <c r="DF68" s="293"/>
      <c r="DG68" s="293"/>
      <c r="DH68" s="293"/>
      <c r="DI68" s="296"/>
      <c r="DJ68" s="302"/>
      <c r="DK68" s="296"/>
      <c r="DL68" s="302"/>
      <c r="DM68" s="296"/>
      <c r="DN68" s="302"/>
      <c r="DO68" s="296"/>
      <c r="DP68" s="304"/>
      <c r="DQ68" s="293"/>
      <c r="DR68" s="296"/>
      <c r="DS68" s="302"/>
      <c r="DT68" s="30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row>
    <row r="69" spans="2:179" ht="36.75" customHeight="1" x14ac:dyDescent="0.2">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X69" s="300"/>
      <c r="AY69" s="300"/>
      <c r="AZ69" s="300"/>
      <c r="BA69" s="300"/>
      <c r="BB69" s="300"/>
      <c r="BC69" s="300"/>
      <c r="BD69" s="300"/>
      <c r="BE69" s="300"/>
      <c r="BF69" s="221"/>
      <c r="BG69" s="300"/>
      <c r="BH69" s="300"/>
      <c r="BI69" s="300"/>
      <c r="BJ69" s="300"/>
      <c r="BK69" s="156"/>
      <c r="BL69" s="300"/>
      <c r="BM69" s="300"/>
      <c r="BN69" s="300"/>
      <c r="BO69" s="300"/>
      <c r="BQ69" s="293"/>
      <c r="BR69" s="293"/>
      <c r="BS69" s="293"/>
      <c r="BV69" s="293"/>
      <c r="BW69" s="293"/>
      <c r="BX69" s="293"/>
      <c r="BY69" s="293"/>
      <c r="BZ69" s="293"/>
      <c r="CA69" s="293"/>
      <c r="CB69" s="293"/>
      <c r="CC69" s="293"/>
      <c r="CD69" s="293"/>
      <c r="CE69" s="293"/>
      <c r="CF69" s="293"/>
      <c r="CG69" s="293"/>
      <c r="CH69" s="293"/>
      <c r="CI69" s="293"/>
      <c r="CJ69" s="293"/>
      <c r="CK69" s="293"/>
      <c r="CL69" s="293"/>
      <c r="CM69" s="293"/>
      <c r="CN69" s="293"/>
      <c r="CO69" s="293"/>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300"/>
      <c r="DV69" s="300"/>
      <c r="DW69" s="300"/>
      <c r="DX69" s="300"/>
      <c r="DY69" s="300"/>
      <c r="DZ69" s="300"/>
      <c r="EA69" s="300"/>
      <c r="EB69" s="300"/>
      <c r="EC69" s="300"/>
      <c r="ED69" s="300"/>
      <c r="EE69" s="300"/>
      <c r="EF69" s="300"/>
      <c r="EG69" s="300"/>
      <c r="EH69" s="300"/>
      <c r="EI69" s="300"/>
      <c r="EJ69" s="300"/>
      <c r="EK69" s="300"/>
      <c r="EL69" s="300"/>
      <c r="EM69" s="300"/>
      <c r="EN69" s="300"/>
      <c r="EO69" s="300"/>
      <c r="EP69" s="300"/>
      <c r="EQ69" s="300"/>
      <c r="ER69" s="300"/>
      <c r="ES69" s="300"/>
      <c r="ET69" s="300"/>
      <c r="EU69" s="300"/>
      <c r="EV69" s="300"/>
      <c r="EW69" s="300"/>
      <c r="EX69" s="300"/>
      <c r="EY69" s="300"/>
      <c r="EZ69" s="300"/>
      <c r="FA69" s="300"/>
      <c r="FB69" s="300"/>
      <c r="FC69" s="300"/>
      <c r="FD69" s="300"/>
      <c r="FE69" s="300"/>
      <c r="FF69" s="300"/>
      <c r="FG69" s="300"/>
      <c r="FH69" s="300"/>
      <c r="FI69" s="300"/>
      <c r="FJ69" s="300"/>
      <c r="FK69" s="300"/>
      <c r="FL69" s="300"/>
      <c r="FM69" s="300"/>
      <c r="FN69" s="300"/>
      <c r="FO69" s="300"/>
      <c r="FP69" s="300"/>
      <c r="FQ69" s="300"/>
      <c r="FR69" s="300"/>
      <c r="FS69" s="300"/>
      <c r="FT69" s="300"/>
      <c r="FU69" s="300"/>
      <c r="FV69" s="300"/>
      <c r="FW69" s="300"/>
    </row>
    <row r="70" spans="2:179" s="107" customFormat="1" ht="54.75" customHeight="1" x14ac:dyDescent="0.25">
      <c r="F70" s="1009"/>
      <c r="G70" s="1010"/>
      <c r="H70" s="1010"/>
      <c r="I70" s="1010"/>
      <c r="J70" s="1010"/>
      <c r="K70" s="1010"/>
      <c r="L70" s="1010"/>
      <c r="M70" s="1010"/>
      <c r="N70" s="1010"/>
      <c r="O70" s="1010"/>
      <c r="P70" s="1010"/>
      <c r="Q70" s="1010"/>
      <c r="R70" s="1010"/>
      <c r="S70" s="1010"/>
      <c r="T70" s="1010"/>
      <c r="U70" s="1010"/>
      <c r="V70" s="1010"/>
      <c r="W70" s="1010"/>
      <c r="X70" s="1010"/>
      <c r="Y70" s="1010"/>
      <c r="Z70" s="1010"/>
      <c r="AA70" s="1010"/>
      <c r="AB70" s="1010"/>
      <c r="AC70" s="1010"/>
      <c r="AD70" s="1010"/>
      <c r="AE70" s="1010"/>
      <c r="AF70" s="1010"/>
      <c r="AG70" s="1010"/>
      <c r="AH70" s="1010"/>
      <c r="AI70" s="1010"/>
      <c r="AJ70" s="1010"/>
      <c r="AK70" s="1010"/>
      <c r="AL70" s="1010"/>
      <c r="AM70" s="1010"/>
      <c r="AN70" s="1010"/>
      <c r="AO70" s="1010"/>
      <c r="AP70" s="1010"/>
      <c r="AQ70" s="1010"/>
      <c r="AR70" s="1010"/>
      <c r="AS70" s="1010"/>
      <c r="AT70" s="1011"/>
      <c r="AU70" s="215"/>
      <c r="AV70" s="203"/>
      <c r="AX70" s="1005" t="s">
        <v>256</v>
      </c>
      <c r="AY70" s="1012"/>
      <c r="AZ70" s="1012"/>
      <c r="BA70" s="1012"/>
      <c r="BB70" s="1012"/>
      <c r="BC70" s="1012"/>
      <c r="BD70" s="1012"/>
      <c r="BE70" s="1008"/>
      <c r="BF70" s="895"/>
      <c r="BG70" s="1005" t="s">
        <v>2678</v>
      </c>
      <c r="BH70" s="1008"/>
      <c r="BI70" s="1005" t="s">
        <v>2677</v>
      </c>
      <c r="BJ70" s="1008"/>
      <c r="BK70" s="102"/>
      <c r="BL70" s="1005" t="s">
        <v>231</v>
      </c>
      <c r="BM70" s="1008"/>
      <c r="BN70" s="102"/>
      <c r="BP70" s="222"/>
      <c r="BS70" s="272"/>
      <c r="BT70" s="265"/>
      <c r="BU70" s="265"/>
      <c r="BV70" s="265"/>
      <c r="BW70" s="265"/>
      <c r="BX70" s="265"/>
      <c r="BY70" s="265"/>
      <c r="BZ70" s="265"/>
      <c r="CA70" s="265"/>
      <c r="CB70" s="265"/>
      <c r="CC70" s="265"/>
      <c r="CD70" s="272"/>
      <c r="CE70" s="265"/>
      <c r="CF70" s="265"/>
      <c r="CG70" s="265"/>
      <c r="CH70" s="265"/>
      <c r="CI70" s="265"/>
      <c r="CJ70" s="265"/>
      <c r="CK70" s="265"/>
      <c r="CL70" s="265"/>
      <c r="CM70" s="272"/>
      <c r="CN70" s="272"/>
      <c r="CO70" s="272"/>
      <c r="CP70" s="272"/>
      <c r="CR70" s="272"/>
      <c r="CS70" s="272"/>
      <c r="CT70" s="205"/>
    </row>
    <row r="71" spans="2:179" s="107" customFormat="1" ht="28.5" customHeight="1" x14ac:dyDescent="0.2">
      <c r="F71" s="962" t="s">
        <v>2698</v>
      </c>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c r="AL71" s="963"/>
      <c r="AM71" s="963"/>
      <c r="AN71" s="963"/>
      <c r="AO71" s="963"/>
      <c r="AP71" s="963"/>
      <c r="AQ71" s="963"/>
      <c r="AR71" s="963"/>
      <c r="AS71" s="963"/>
      <c r="AT71" s="964"/>
      <c r="AU71" s="30"/>
      <c r="AV71" s="960" t="s">
        <v>229</v>
      </c>
      <c r="AX71" s="948" t="s">
        <v>218</v>
      </c>
      <c r="AY71" s="949"/>
      <c r="AZ71" s="1003" t="s">
        <v>219</v>
      </c>
      <c r="BA71" s="1013"/>
      <c r="BB71" s="1003" t="s">
        <v>219</v>
      </c>
      <c r="BC71" s="1013"/>
      <c r="BD71" s="1003" t="s">
        <v>220</v>
      </c>
      <c r="BE71" s="1013"/>
      <c r="BF71" s="896"/>
      <c r="BG71" s="948" t="s">
        <v>252</v>
      </c>
      <c r="BH71" s="949"/>
      <c r="BI71" s="948" t="s">
        <v>2975</v>
      </c>
      <c r="BJ71" s="949"/>
      <c r="BK71" s="102"/>
      <c r="BL71" s="948" t="s">
        <v>2973</v>
      </c>
      <c r="BM71" s="949"/>
      <c r="BN71" s="102"/>
      <c r="BP71" s="222"/>
      <c r="BQ71" s="290"/>
      <c r="BS71" s="273"/>
      <c r="BT71" s="273"/>
      <c r="BU71" s="273"/>
      <c r="BV71" s="273"/>
      <c r="BW71" s="273"/>
      <c r="BX71" s="273"/>
      <c r="BY71" s="273"/>
      <c r="BZ71" s="273"/>
      <c r="CA71" s="273"/>
      <c r="CB71" s="273"/>
      <c r="CC71" s="274"/>
      <c r="CD71" s="273"/>
      <c r="CE71" s="273"/>
      <c r="CF71" s="273"/>
      <c r="CG71" s="273"/>
      <c r="CH71" s="274"/>
      <c r="CI71" s="274"/>
      <c r="CJ71" s="274"/>
      <c r="CK71" s="274"/>
      <c r="CL71" s="274"/>
      <c r="CM71" s="273"/>
      <c r="CN71" s="273"/>
      <c r="CO71" s="273"/>
      <c r="CP71" s="273"/>
      <c r="CR71" s="273"/>
      <c r="CS71" s="273"/>
      <c r="CT71" s="205"/>
    </row>
    <row r="72" spans="2:179" s="116" customFormat="1" ht="15" customHeight="1" x14ac:dyDescent="0.2">
      <c r="F72" s="1058"/>
      <c r="G72" s="1059"/>
      <c r="H72" s="1059"/>
      <c r="I72" s="1059"/>
      <c r="J72" s="1059"/>
      <c r="K72" s="1059"/>
      <c r="L72" s="1059"/>
      <c r="M72" s="1059"/>
      <c r="N72" s="1059"/>
      <c r="O72" s="1059"/>
      <c r="P72" s="1059"/>
      <c r="Q72" s="1059"/>
      <c r="R72" s="1059"/>
      <c r="S72" s="1059"/>
      <c r="T72" s="1059"/>
      <c r="U72" s="1059"/>
      <c r="V72" s="1059"/>
      <c r="W72" s="1059"/>
      <c r="X72" s="1059"/>
      <c r="Y72" s="1059"/>
      <c r="Z72" s="1059"/>
      <c r="AA72" s="1059"/>
      <c r="AB72" s="1059"/>
      <c r="AC72" s="1059"/>
      <c r="AD72" s="1059"/>
      <c r="AE72" s="1059"/>
      <c r="AF72" s="1059"/>
      <c r="AG72" s="1059"/>
      <c r="AH72" s="1059"/>
      <c r="AI72" s="1059"/>
      <c r="AJ72" s="1059"/>
      <c r="AK72" s="1059"/>
      <c r="AL72" s="1059"/>
      <c r="AM72" s="1059"/>
      <c r="AN72" s="1059"/>
      <c r="AO72" s="1059"/>
      <c r="AP72" s="1059"/>
      <c r="AQ72" s="1059"/>
      <c r="AR72" s="1059"/>
      <c r="AS72" s="1059"/>
      <c r="AT72" s="1060"/>
      <c r="AU72" s="30"/>
      <c r="AV72" s="961"/>
      <c r="AW72" s="107"/>
      <c r="AX72" s="160"/>
      <c r="AY72" s="162"/>
      <c r="AZ72" s="160"/>
      <c r="BA72" s="161"/>
      <c r="BB72" s="954" t="s">
        <v>217</v>
      </c>
      <c r="BC72" s="955"/>
      <c r="BD72" s="160"/>
      <c r="BE72" s="162"/>
      <c r="BF72" s="156"/>
      <c r="BG72" s="1054" t="s">
        <v>236</v>
      </c>
      <c r="BH72" s="1055"/>
      <c r="BI72" s="163"/>
      <c r="BJ72" s="164"/>
      <c r="BK72" s="102"/>
      <c r="BL72" s="163"/>
      <c r="BM72" s="164"/>
      <c r="BN72" s="102"/>
      <c r="BO72" s="107"/>
      <c r="BP72" s="222"/>
      <c r="BQ72" s="290"/>
      <c r="BR72" s="107"/>
      <c r="BS72" s="275"/>
      <c r="BT72" s="273"/>
      <c r="BU72" s="275"/>
      <c r="BV72" s="273"/>
      <c r="BW72" s="275"/>
      <c r="BX72" s="273"/>
      <c r="BY72" s="273"/>
      <c r="BZ72" s="273"/>
      <c r="CA72" s="275"/>
      <c r="CB72" s="273"/>
      <c r="CC72" s="274"/>
      <c r="CD72" s="273"/>
      <c r="CE72" s="273"/>
      <c r="CF72" s="273"/>
      <c r="CG72" s="273"/>
      <c r="CH72" s="274"/>
      <c r="CI72" s="274"/>
      <c r="CJ72" s="274"/>
      <c r="CK72" s="274"/>
      <c r="CL72" s="274"/>
      <c r="CM72" s="276"/>
      <c r="CN72" s="276"/>
      <c r="CO72" s="277"/>
      <c r="CP72" s="221"/>
      <c r="CQ72" s="107"/>
      <c r="CR72" s="277"/>
      <c r="CS72" s="221"/>
      <c r="CT72" s="205"/>
    </row>
    <row r="73" spans="2:179" ht="15" customHeight="1" x14ac:dyDescent="0.2">
      <c r="B73" s="30"/>
      <c r="F73" s="279" t="s">
        <v>206</v>
      </c>
      <c r="G73" s="280"/>
      <c r="H73" s="279" t="s">
        <v>211</v>
      </c>
      <c r="I73" s="280"/>
      <c r="J73" s="279" t="s">
        <v>216</v>
      </c>
      <c r="K73" s="280"/>
      <c r="L73" s="279" t="s">
        <v>205</v>
      </c>
      <c r="M73" s="280"/>
      <c r="N73" s="279" t="s">
        <v>214</v>
      </c>
      <c r="O73" s="280"/>
      <c r="P73" s="279" t="s">
        <v>209</v>
      </c>
      <c r="Q73" s="280"/>
      <c r="R73" s="279" t="s">
        <v>215</v>
      </c>
      <c r="S73" s="280"/>
      <c r="T73" s="279" t="s">
        <v>212</v>
      </c>
      <c r="U73" s="281"/>
      <c r="V73" s="966"/>
      <c r="W73" s="967"/>
      <c r="X73" s="966" t="s">
        <v>2674</v>
      </c>
      <c r="Y73" s="967"/>
      <c r="Z73" s="458"/>
      <c r="AA73" s="279" t="s">
        <v>206</v>
      </c>
      <c r="AB73" s="280"/>
      <c r="AC73" s="279" t="s">
        <v>211</v>
      </c>
      <c r="AD73" s="280"/>
      <c r="AE73" s="279" t="s">
        <v>216</v>
      </c>
      <c r="AF73" s="280"/>
      <c r="AG73" s="279" t="s">
        <v>205</v>
      </c>
      <c r="AH73" s="280"/>
      <c r="AI73" s="279" t="s">
        <v>214</v>
      </c>
      <c r="AJ73" s="280"/>
      <c r="AK73" s="279" t="s">
        <v>209</v>
      </c>
      <c r="AL73" s="280"/>
      <c r="AM73" s="279" t="s">
        <v>215</v>
      </c>
      <c r="AN73" s="280"/>
      <c r="AO73" s="279" t="s">
        <v>212</v>
      </c>
      <c r="AP73" s="280"/>
      <c r="AQ73" s="971" t="s">
        <v>2674</v>
      </c>
      <c r="AR73" s="972"/>
      <c r="AS73" s="971" t="s">
        <v>2675</v>
      </c>
      <c r="AT73" s="972"/>
      <c r="AU73" s="30"/>
      <c r="AV73" s="961"/>
      <c r="AW73" s="30"/>
      <c r="AX73" s="762" t="s">
        <v>221</v>
      </c>
      <c r="AY73" s="780" t="s">
        <v>23</v>
      </c>
      <c r="AZ73" s="762" t="s">
        <v>221</v>
      </c>
      <c r="BA73" s="780" t="s">
        <v>23</v>
      </c>
      <c r="BB73" s="762" t="s">
        <v>221</v>
      </c>
      <c r="BC73" s="780" t="s">
        <v>23</v>
      </c>
      <c r="BD73" s="762" t="s">
        <v>221</v>
      </c>
      <c r="BE73" s="780" t="s">
        <v>23</v>
      </c>
      <c r="BF73" s="896"/>
      <c r="BG73" s="762" t="s">
        <v>221</v>
      </c>
      <c r="BH73" s="780" t="s">
        <v>23</v>
      </c>
      <c r="BI73" s="762" t="s">
        <v>221</v>
      </c>
      <c r="BJ73" s="780" t="s">
        <v>23</v>
      </c>
      <c r="BK73" s="102"/>
      <c r="BL73" s="762" t="s">
        <v>221</v>
      </c>
      <c r="BM73" s="780" t="s">
        <v>23</v>
      </c>
      <c r="BN73" s="156"/>
      <c r="BO73" s="156"/>
      <c r="BP73" s="156"/>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295"/>
      <c r="DH73" s="295"/>
      <c r="DI73" s="293"/>
      <c r="DJ73" s="293"/>
      <c r="DK73" s="293"/>
      <c r="DL73" s="293"/>
      <c r="DM73" s="293"/>
      <c r="DN73" s="293"/>
      <c r="DO73" s="293"/>
      <c r="DP73" s="293"/>
      <c r="DQ73" s="293"/>
      <c r="DR73" s="293"/>
      <c r="DS73" s="293"/>
      <c r="DT73" s="293"/>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6"/>
      <c r="FU73" s="156"/>
      <c r="FV73" s="298"/>
      <c r="FW73" s="156"/>
    </row>
    <row r="74" spans="2:179" ht="15" customHeight="1" x14ac:dyDescent="0.2">
      <c r="B74" s="30"/>
      <c r="F74" s="143"/>
      <c r="G74" s="142"/>
      <c r="H74" s="143"/>
      <c r="I74" s="141"/>
      <c r="J74" s="143"/>
      <c r="K74" s="142"/>
      <c r="L74" s="143"/>
      <c r="M74" s="142"/>
      <c r="N74" s="143"/>
      <c r="O74" s="141"/>
      <c r="P74" s="143"/>
      <c r="Q74" s="141"/>
      <c r="R74" s="282"/>
      <c r="S74" s="142"/>
      <c r="T74" s="143"/>
      <c r="U74" s="782"/>
      <c r="V74" s="700"/>
      <c r="W74" s="781"/>
      <c r="X74" s="700"/>
      <c r="Y74" s="781"/>
      <c r="Z74" s="142"/>
      <c r="AA74" s="143"/>
      <c r="AB74" s="141"/>
      <c r="AC74" s="143"/>
      <c r="AD74" s="141"/>
      <c r="AE74" s="282"/>
      <c r="AF74" s="141"/>
      <c r="AG74" s="143"/>
      <c r="AH74" s="141"/>
      <c r="AI74" s="282"/>
      <c r="AJ74" s="141"/>
      <c r="AK74" s="143"/>
      <c r="AL74" s="141"/>
      <c r="AM74" s="143"/>
      <c r="AN74" s="141"/>
      <c r="AO74" s="143"/>
      <c r="AP74" s="141"/>
      <c r="AQ74" s="132"/>
      <c r="AR74" s="761"/>
      <c r="AS74" s="156"/>
      <c r="AT74" s="761"/>
      <c r="AU74" s="30"/>
      <c r="AV74" s="961"/>
      <c r="AW74" s="30"/>
      <c r="AX74" s="700"/>
      <c r="AY74" s="781" t="str">
        <f>Index!$L$4</f>
        <v>€</v>
      </c>
      <c r="AZ74" s="700"/>
      <c r="BA74" s="781" t="str">
        <f>Index!$L$4</f>
        <v>€</v>
      </c>
      <c r="BB74" s="700"/>
      <c r="BC74" s="781" t="str">
        <f>Index!$L$4</f>
        <v>€</v>
      </c>
      <c r="BD74" s="700"/>
      <c r="BE74" s="781" t="str">
        <f>Index!$L$4</f>
        <v>€</v>
      </c>
      <c r="BF74" s="896"/>
      <c r="BG74" s="783">
        <v>1.0900000000000001</v>
      </c>
      <c r="BH74" s="781" t="str">
        <f>Index!$L$4</f>
        <v>€</v>
      </c>
      <c r="BI74" s="783">
        <v>1.07</v>
      </c>
      <c r="BJ74" s="781" t="str">
        <f>Index!$L$4</f>
        <v>€</v>
      </c>
      <c r="BK74" s="102"/>
      <c r="BL74" s="700"/>
      <c r="BM74" s="781" t="str">
        <f>Index!$L$4</f>
        <v>€</v>
      </c>
      <c r="BN74" s="156"/>
      <c r="BO74" s="156"/>
      <c r="BP74" s="156"/>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295"/>
      <c r="DH74" s="295"/>
      <c r="DI74" s="293"/>
      <c r="DJ74" s="293"/>
      <c r="DK74" s="293"/>
      <c r="DL74" s="293"/>
      <c r="DM74" s="293"/>
      <c r="DN74" s="293"/>
      <c r="DO74" s="293"/>
      <c r="DP74" s="293"/>
      <c r="DQ74" s="293"/>
      <c r="DR74" s="293"/>
      <c r="DS74" s="293"/>
      <c r="DT74" s="293"/>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298"/>
      <c r="FW74" s="156"/>
    </row>
    <row r="75" spans="2:179" ht="15" customHeight="1" x14ac:dyDescent="0.2">
      <c r="B75" s="299" t="s">
        <v>210</v>
      </c>
      <c r="C75" s="707">
        <f>16/9</f>
        <v>1.7777777777777777</v>
      </c>
      <c r="F75" s="566">
        <v>190</v>
      </c>
      <c r="G75" s="394" t="s">
        <v>207</v>
      </c>
      <c r="H75" s="566">
        <f>ROUND(F75/$C75,0)</f>
        <v>107</v>
      </c>
      <c r="I75" s="567" t="s">
        <v>207</v>
      </c>
      <c r="J75" s="662" t="str">
        <f>H75&amp;" x "&amp;F75</f>
        <v>107 x 190</v>
      </c>
      <c r="K75" s="394" t="s">
        <v>207</v>
      </c>
      <c r="L75" s="566">
        <f>F75+(2*P75)</f>
        <v>200</v>
      </c>
      <c r="M75" s="394" t="s">
        <v>207</v>
      </c>
      <c r="N75" s="566">
        <f>H75+P75+R75</f>
        <v>142</v>
      </c>
      <c r="O75" s="567" t="s">
        <v>207</v>
      </c>
      <c r="P75" s="566">
        <v>5</v>
      </c>
      <c r="Q75" s="567" t="s">
        <v>207</v>
      </c>
      <c r="R75" s="394">
        <v>30</v>
      </c>
      <c r="S75" s="394" t="s">
        <v>207</v>
      </c>
      <c r="T75" s="66">
        <f>ROUND(SQRT((F75^2)+(H75^2)),0)</f>
        <v>218</v>
      </c>
      <c r="U75" s="2" t="s">
        <v>207</v>
      </c>
      <c r="V75" s="130"/>
      <c r="W75" s="110"/>
      <c r="X75" s="130">
        <f>(F75*10)+431</f>
        <v>2331</v>
      </c>
      <c r="Y75" s="122" t="s">
        <v>2676</v>
      </c>
      <c r="AA75" s="66">
        <f t="shared" ref="AA75:AA84" si="33">ROUND(F75/$B$1,1)</f>
        <v>74.8</v>
      </c>
      <c r="AB75" s="2" t="s">
        <v>208</v>
      </c>
      <c r="AC75" s="66">
        <f t="shared" ref="AC75:AC84" si="34">ROUND(H75/$B$1,1)</f>
        <v>42.1</v>
      </c>
      <c r="AD75" s="340" t="s">
        <v>208</v>
      </c>
      <c r="AE75" s="309" t="str">
        <f t="shared" ref="AE75:AE83" si="35">AC75&amp;" x "&amp;AA75</f>
        <v>42.1 x 74.8</v>
      </c>
      <c r="AF75" s="340" t="s">
        <v>208</v>
      </c>
      <c r="AG75" s="66">
        <f t="shared" ref="AG75:AG84" si="36">ROUND(L75/$B$1,1)</f>
        <v>78.7</v>
      </c>
      <c r="AH75" s="340" t="s">
        <v>208</v>
      </c>
      <c r="AI75" s="2">
        <f t="shared" ref="AI75:AI84" si="37">ROUND(N75/$B$1,1)</f>
        <v>55.9</v>
      </c>
      <c r="AJ75" s="340" t="s">
        <v>208</v>
      </c>
      <c r="AK75" s="66">
        <f t="shared" ref="AK75:AK84" si="38">ROUND(P75/$B$1,1)</f>
        <v>2</v>
      </c>
      <c r="AL75" s="340" t="s">
        <v>208</v>
      </c>
      <c r="AM75" s="66">
        <f t="shared" ref="AM75:AM84" si="39">ROUND(R75/$B$1,1)</f>
        <v>11.8</v>
      </c>
      <c r="AN75" s="340" t="s">
        <v>208</v>
      </c>
      <c r="AO75" s="66">
        <f t="shared" ref="AO75:AO83" si="40">ROUND(SQRT((AA75^2)+(AC75^2)),0)</f>
        <v>86</v>
      </c>
      <c r="AP75" s="340" t="s">
        <v>208</v>
      </c>
      <c r="AQ75" s="130"/>
      <c r="AR75" s="110"/>
      <c r="AS75" s="130">
        <f t="shared" ref="AS75:AS83" si="41">ROUND((X75/10)/$B$2,1)</f>
        <v>91.8</v>
      </c>
      <c r="AT75" s="122" t="s">
        <v>208</v>
      </c>
      <c r="AV75" s="961"/>
      <c r="AX75" s="305">
        <v>10103807</v>
      </c>
      <c r="AY75" s="137">
        <f>IF(Index!$L$4="€",VLOOKUP(AX75,ERP!$A:$CL,5,0),IF(Index!$L$4="$",VLOOKUP(AX75,ERP!$A:$CL,7,0),IF(Index!$L$4="CHF",VLOOKUP(AX75,ERP!$A:$CL,9,0),IF(Index!$L$4="£",VLOOKUP(AX75,ERP!$A:$CL,11,0),""))))</f>
        <v>2856</v>
      </c>
      <c r="AZ75" s="305">
        <v>10103949</v>
      </c>
      <c r="BA75" s="137">
        <f>IF(Index!$L$4="€",VLOOKUP(AZ75,ERP!$A:$CL,5,0),IF(Index!$L$4="$",VLOOKUP(AZ75,ERP!$A:$CL,7,0),IF(Index!$L$4="CHF",VLOOKUP(AZ75,ERP!$A:$CL,9,0),IF(Index!$L$4="£",VLOOKUP(AZ75,ERP!$A:$CL,11,0),""))))</f>
        <v>2856</v>
      </c>
      <c r="BB75" s="305">
        <v>10101043</v>
      </c>
      <c r="BC75" s="137">
        <f>IF(Index!$L$4="€",VLOOKUP(BB75,ERP!$A:$CL,5,0),IF(Index!$L$4="$",VLOOKUP(BB75,ERP!$A:$CL,7,0),IF(Index!$L$4="CHF",VLOOKUP(BB75,ERP!$A:$CL,9,0),IF(Index!$L$4="£",VLOOKUP(BB75,ERP!$A:$CL,11,0),""))))</f>
        <v>2856</v>
      </c>
      <c r="BD75" s="305">
        <v>10104091</v>
      </c>
      <c r="BE75" s="137">
        <f>IF(Index!$L$4="€",VLOOKUP(BD75,ERP!$A:$CL,5,0),IF(Index!$L$4="$",VLOOKUP(BD75,ERP!$A:$CL,7,0),IF(Index!$L$4="CHF",VLOOKUP(BD75,ERP!$A:$CL,9,0),IF(Index!$L$4="£",VLOOKUP(BD75,ERP!$A:$CL,11,0),""))))</f>
        <v>2856</v>
      </c>
      <c r="BF75" s="221"/>
      <c r="BG75" s="305" t="s">
        <v>125</v>
      </c>
      <c r="BH75" s="137">
        <f t="shared" ref="BH75:BH84" si="42">ROUND(BC75*$BG$74,0)</f>
        <v>3113</v>
      </c>
      <c r="BI75" s="305" t="s">
        <v>125</v>
      </c>
      <c r="BJ75" s="137">
        <f>BM75*$BI$23</f>
        <v>2545.5300000000002</v>
      </c>
      <c r="BK75" s="221"/>
      <c r="BL75" s="305">
        <v>10102380</v>
      </c>
      <c r="BM75" s="137">
        <f>IF(Index!$L$4="€",VLOOKUP(BL75,ERP!$A:$CL,5,0),IF(Index!$L$4="$",VLOOKUP(BL75,ERP!$A:$CL,7,0),IF(Index!$L$4="CHF",VLOOKUP(BL75,ERP!$A:$CL,9,0),IF(Index!$L$4="£",VLOOKUP(BL75,ERP!$A:$CL,11,0),""))))</f>
        <v>2379</v>
      </c>
      <c r="BN75" s="102"/>
      <c r="BQ75" s="293"/>
      <c r="BR75" s="293"/>
      <c r="BS75" s="293"/>
      <c r="BT75" s="293"/>
      <c r="BU75" s="293"/>
      <c r="BV75" s="293"/>
      <c r="BW75" s="294"/>
      <c r="BX75" s="293"/>
      <c r="BY75" s="293"/>
      <c r="BZ75" s="293"/>
      <c r="CA75" s="293"/>
      <c r="CB75" s="293"/>
      <c r="CC75" s="293"/>
      <c r="CD75" s="293"/>
      <c r="CE75" s="293"/>
      <c r="CF75" s="293"/>
      <c r="CG75" s="293"/>
      <c r="CH75" s="293"/>
      <c r="CI75" s="293"/>
      <c r="CJ75" s="293"/>
      <c r="CK75" s="293"/>
      <c r="CL75" s="293"/>
      <c r="CM75" s="293"/>
      <c r="CN75" s="293"/>
      <c r="CO75" s="293"/>
      <c r="CP75" s="293"/>
      <c r="CQ75" s="293"/>
      <c r="CR75" s="293"/>
      <c r="CS75" s="293"/>
      <c r="CT75" s="294"/>
      <c r="CU75" s="293"/>
      <c r="CV75" s="293"/>
      <c r="CW75" s="293"/>
      <c r="CX75" s="293"/>
      <c r="CY75" s="293"/>
      <c r="CZ75" s="293"/>
      <c r="DA75" s="293"/>
      <c r="DB75" s="293"/>
      <c r="DC75" s="293"/>
      <c r="DD75" s="293"/>
      <c r="DE75" s="293"/>
      <c r="DF75" s="293"/>
      <c r="DG75" s="293"/>
      <c r="DH75" s="293"/>
      <c r="DI75" s="296"/>
      <c r="DJ75" s="302"/>
      <c r="DK75" s="296"/>
      <c r="DL75" s="302"/>
      <c r="DM75" s="296"/>
      <c r="DN75" s="302"/>
      <c r="DO75" s="296"/>
      <c r="DP75" s="304"/>
      <c r="DQ75" s="293"/>
      <c r="DR75" s="296"/>
      <c r="DS75" s="302"/>
      <c r="DT75" s="295"/>
    </row>
    <row r="76" spans="2:179" ht="12.75" customHeight="1" x14ac:dyDescent="0.2">
      <c r="B76" s="299" t="s">
        <v>210</v>
      </c>
      <c r="C76" s="707">
        <f t="shared" ref="C76:C84" si="43">16/9</f>
        <v>1.7777777777777777</v>
      </c>
      <c r="F76" s="568">
        <v>210</v>
      </c>
      <c r="G76" s="644" t="s">
        <v>207</v>
      </c>
      <c r="H76" s="568">
        <f t="shared" ref="H76:H84" si="44">ROUND(F76/$C76,0)</f>
        <v>118</v>
      </c>
      <c r="I76" s="569" t="s">
        <v>207</v>
      </c>
      <c r="J76" s="661" t="str">
        <f t="shared" ref="J76:J84" si="45">H76&amp;" x "&amp;F76</f>
        <v>118 x 210</v>
      </c>
      <c r="K76" s="644" t="s">
        <v>207</v>
      </c>
      <c r="L76" s="568">
        <f t="shared" ref="L76:L84" si="46">F76+(2*P76)</f>
        <v>220</v>
      </c>
      <c r="M76" s="644" t="s">
        <v>207</v>
      </c>
      <c r="N76" s="568">
        <f t="shared" ref="N76:N84" si="47">H76+P76+R76</f>
        <v>153</v>
      </c>
      <c r="O76" s="569" t="s">
        <v>207</v>
      </c>
      <c r="P76" s="568">
        <v>5</v>
      </c>
      <c r="Q76" s="569" t="s">
        <v>207</v>
      </c>
      <c r="R76" s="644">
        <v>30</v>
      </c>
      <c r="S76" s="644" t="s">
        <v>207</v>
      </c>
      <c r="T76" s="372">
        <f t="shared" ref="T76:T84" si="48">ROUND(SQRT((F76^2)+(H76^2)),0)</f>
        <v>241</v>
      </c>
      <c r="U76" s="371" t="s">
        <v>207</v>
      </c>
      <c r="V76" s="178"/>
      <c r="W76" s="169"/>
      <c r="X76" s="178">
        <f>(F76*10)+431</f>
        <v>2531</v>
      </c>
      <c r="Y76" s="179" t="s">
        <v>2676</v>
      </c>
      <c r="AA76" s="372">
        <f t="shared" si="33"/>
        <v>82.7</v>
      </c>
      <c r="AB76" s="371" t="s">
        <v>208</v>
      </c>
      <c r="AC76" s="372">
        <f t="shared" si="34"/>
        <v>46.5</v>
      </c>
      <c r="AD76" s="373" t="s">
        <v>208</v>
      </c>
      <c r="AE76" s="382" t="str">
        <f t="shared" si="35"/>
        <v>46.5 x 82.7</v>
      </c>
      <c r="AF76" s="373" t="s">
        <v>208</v>
      </c>
      <c r="AG76" s="372">
        <f t="shared" si="36"/>
        <v>86.6</v>
      </c>
      <c r="AH76" s="373" t="s">
        <v>208</v>
      </c>
      <c r="AI76" s="371">
        <f t="shared" si="37"/>
        <v>60.2</v>
      </c>
      <c r="AJ76" s="373" t="s">
        <v>208</v>
      </c>
      <c r="AK76" s="372">
        <f t="shared" si="38"/>
        <v>2</v>
      </c>
      <c r="AL76" s="373" t="s">
        <v>208</v>
      </c>
      <c r="AM76" s="372">
        <f t="shared" si="39"/>
        <v>11.8</v>
      </c>
      <c r="AN76" s="373" t="s">
        <v>208</v>
      </c>
      <c r="AO76" s="372">
        <f t="shared" si="40"/>
        <v>95</v>
      </c>
      <c r="AP76" s="373" t="s">
        <v>208</v>
      </c>
      <c r="AQ76" s="178"/>
      <c r="AR76" s="169"/>
      <c r="AS76" s="178">
        <f t="shared" si="41"/>
        <v>99.6</v>
      </c>
      <c r="AT76" s="179" t="s">
        <v>208</v>
      </c>
      <c r="AV76" s="961"/>
      <c r="AX76" s="365">
        <v>10103808</v>
      </c>
      <c r="AY76" s="173">
        <f>IF(Index!$L$4="€",VLOOKUP(AX76,ERP!$A:$CL,5,0),IF(Index!$L$4="$",VLOOKUP(AX76,ERP!$A:$CL,7,0),IF(Index!$L$4="CHF",VLOOKUP(AX76,ERP!$A:$CL,9,0),IF(Index!$L$4="£",VLOOKUP(AX76,ERP!$A:$CL,11,0),""))))</f>
        <v>3063</v>
      </c>
      <c r="AZ76" s="365">
        <v>10103950</v>
      </c>
      <c r="BA76" s="173">
        <f>IF(Index!$L$4="€",VLOOKUP(AZ76,ERP!$A:$CL,5,0),IF(Index!$L$4="$",VLOOKUP(AZ76,ERP!$A:$CL,7,0),IF(Index!$L$4="CHF",VLOOKUP(AZ76,ERP!$A:$CL,9,0),IF(Index!$L$4="£",VLOOKUP(AZ76,ERP!$A:$CL,11,0),""))))</f>
        <v>3063</v>
      </c>
      <c r="BB76" s="365">
        <v>10101044</v>
      </c>
      <c r="BC76" s="173">
        <f>IF(Index!$L$4="€",VLOOKUP(BB76,ERP!$A:$CL,5,0),IF(Index!$L$4="$",VLOOKUP(BB76,ERP!$A:$CL,7,0),IF(Index!$L$4="CHF",VLOOKUP(BB76,ERP!$A:$CL,9,0),IF(Index!$L$4="£",VLOOKUP(BB76,ERP!$A:$CL,11,0),""))))</f>
        <v>3063</v>
      </c>
      <c r="BD76" s="365">
        <v>10104092</v>
      </c>
      <c r="BE76" s="173">
        <f>IF(Index!$L$4="€",VLOOKUP(BD76,ERP!$A:$CL,5,0),IF(Index!$L$4="$",VLOOKUP(BD76,ERP!$A:$CL,7,0),IF(Index!$L$4="CHF",VLOOKUP(BD76,ERP!$A:$CL,9,0),IF(Index!$L$4="£",VLOOKUP(BD76,ERP!$A:$CL,11,0),""))))</f>
        <v>3063</v>
      </c>
      <c r="BF76" s="156"/>
      <c r="BG76" s="365" t="s">
        <v>125</v>
      </c>
      <c r="BH76" s="173">
        <f t="shared" si="42"/>
        <v>3339</v>
      </c>
      <c r="BI76" s="365" t="s">
        <v>125</v>
      </c>
      <c r="BJ76" s="173">
        <f t="shared" ref="BJ76:BJ83" si="49">BM76*$BI$23</f>
        <v>2731.71</v>
      </c>
      <c r="BK76" s="156"/>
      <c r="BL76" s="365">
        <v>10102381</v>
      </c>
      <c r="BM76" s="173">
        <f>IF(Index!$L$4="€",VLOOKUP(BL76,ERP!$A:$CL,5,0),IF(Index!$L$4="$",VLOOKUP(BL76,ERP!$A:$CL,7,0),IF(Index!$L$4="CHF",VLOOKUP(BL76,ERP!$A:$CL,9,0),IF(Index!$L$4="£",VLOOKUP(BL76,ERP!$A:$CL,11,0),""))))</f>
        <v>2553</v>
      </c>
      <c r="BN76" s="102"/>
      <c r="BQ76" s="293"/>
      <c r="BR76" s="293"/>
      <c r="BS76" s="293"/>
      <c r="BT76" s="293"/>
      <c r="BU76" s="293"/>
      <c r="BV76" s="293"/>
      <c r="BW76" s="294"/>
      <c r="BX76" s="293"/>
      <c r="BY76" s="293"/>
      <c r="BZ76" s="293"/>
      <c r="CA76" s="293"/>
      <c r="CB76" s="293"/>
      <c r="CC76" s="293"/>
      <c r="CD76" s="293"/>
      <c r="CE76" s="293"/>
      <c r="CF76" s="293"/>
      <c r="CG76" s="293"/>
      <c r="CH76" s="293"/>
      <c r="CI76" s="293"/>
      <c r="CJ76" s="293"/>
      <c r="CK76" s="293"/>
      <c r="CL76" s="293"/>
      <c r="CM76" s="293"/>
      <c r="CN76" s="293"/>
      <c r="CO76" s="293"/>
      <c r="CP76" s="293"/>
      <c r="CQ76" s="293"/>
      <c r="CR76" s="293"/>
      <c r="CS76" s="293"/>
      <c r="CT76" s="294"/>
      <c r="CU76" s="293"/>
      <c r="CV76" s="293"/>
      <c r="CW76" s="293"/>
      <c r="CX76" s="293"/>
      <c r="CY76" s="293"/>
      <c r="CZ76" s="293"/>
      <c r="DA76" s="293"/>
      <c r="DB76" s="293"/>
      <c r="DC76" s="293"/>
      <c r="DD76" s="293"/>
      <c r="DE76" s="293"/>
      <c r="DF76" s="293"/>
      <c r="DG76" s="293"/>
      <c r="DH76" s="293"/>
      <c r="DI76" s="296"/>
      <c r="DJ76" s="302"/>
      <c r="DK76" s="296"/>
      <c r="DL76" s="302"/>
      <c r="DM76" s="296"/>
      <c r="DN76" s="302"/>
      <c r="DO76" s="296"/>
      <c r="DP76" s="304"/>
      <c r="DQ76" s="293"/>
      <c r="DR76" s="296"/>
      <c r="DS76" s="302"/>
      <c r="DT76" s="295"/>
    </row>
    <row r="77" spans="2:179" ht="12.75" customHeight="1" x14ac:dyDescent="0.2">
      <c r="B77" s="299" t="s">
        <v>210</v>
      </c>
      <c r="C77" s="707">
        <f t="shared" si="43"/>
        <v>1.7777777777777777</v>
      </c>
      <c r="F77" s="566">
        <v>230</v>
      </c>
      <c r="G77" s="394" t="s">
        <v>207</v>
      </c>
      <c r="H77" s="566">
        <f t="shared" si="44"/>
        <v>129</v>
      </c>
      <c r="I77" s="567" t="s">
        <v>207</v>
      </c>
      <c r="J77" s="662" t="str">
        <f t="shared" si="45"/>
        <v>129 x 230</v>
      </c>
      <c r="K77" s="394" t="s">
        <v>207</v>
      </c>
      <c r="L77" s="566">
        <f t="shared" si="46"/>
        <v>240</v>
      </c>
      <c r="M77" s="394" t="s">
        <v>207</v>
      </c>
      <c r="N77" s="566">
        <f t="shared" si="47"/>
        <v>164</v>
      </c>
      <c r="O77" s="567" t="s">
        <v>207</v>
      </c>
      <c r="P77" s="566">
        <v>5</v>
      </c>
      <c r="Q77" s="567" t="s">
        <v>207</v>
      </c>
      <c r="R77" s="394">
        <v>30</v>
      </c>
      <c r="S77" s="394" t="s">
        <v>207</v>
      </c>
      <c r="T77" s="66">
        <f t="shared" si="48"/>
        <v>264</v>
      </c>
      <c r="U77" s="2" t="s">
        <v>207</v>
      </c>
      <c r="V77" s="130"/>
      <c r="W77" s="110"/>
      <c r="X77" s="130">
        <f>(F77*10)+431</f>
        <v>2731</v>
      </c>
      <c r="Y77" s="122" t="s">
        <v>2676</v>
      </c>
      <c r="AA77" s="66">
        <f t="shared" si="33"/>
        <v>90.6</v>
      </c>
      <c r="AB77" s="2" t="s">
        <v>208</v>
      </c>
      <c r="AC77" s="66">
        <f t="shared" si="34"/>
        <v>50.8</v>
      </c>
      <c r="AD77" s="340" t="s">
        <v>208</v>
      </c>
      <c r="AE77" s="309" t="str">
        <f t="shared" si="35"/>
        <v>50.8 x 90.6</v>
      </c>
      <c r="AF77" s="340" t="s">
        <v>208</v>
      </c>
      <c r="AG77" s="66">
        <f t="shared" si="36"/>
        <v>94.5</v>
      </c>
      <c r="AH77" s="340" t="s">
        <v>208</v>
      </c>
      <c r="AI77" s="2">
        <f t="shared" si="37"/>
        <v>64.599999999999994</v>
      </c>
      <c r="AJ77" s="340" t="s">
        <v>208</v>
      </c>
      <c r="AK77" s="66">
        <f t="shared" si="38"/>
        <v>2</v>
      </c>
      <c r="AL77" s="340" t="s">
        <v>208</v>
      </c>
      <c r="AM77" s="66">
        <f t="shared" si="39"/>
        <v>11.8</v>
      </c>
      <c r="AN77" s="340" t="s">
        <v>208</v>
      </c>
      <c r="AO77" s="66">
        <f t="shared" si="40"/>
        <v>104</v>
      </c>
      <c r="AP77" s="340" t="s">
        <v>208</v>
      </c>
      <c r="AQ77" s="130"/>
      <c r="AR77" s="110"/>
      <c r="AS77" s="130">
        <f t="shared" si="41"/>
        <v>107.5</v>
      </c>
      <c r="AT77" s="122" t="s">
        <v>208</v>
      </c>
      <c r="AV77" s="961"/>
      <c r="AX77" s="305">
        <v>10103809</v>
      </c>
      <c r="AY77" s="137">
        <f>IF(Index!$L$4="€",VLOOKUP(AX77,ERP!$A:$CL,5,0),IF(Index!$L$4="$",VLOOKUP(AX77,ERP!$A:$CL,7,0),IF(Index!$L$4="CHF",VLOOKUP(AX77,ERP!$A:$CL,9,0),IF(Index!$L$4="£",VLOOKUP(AX77,ERP!$A:$CL,11,0),""))))</f>
        <v>3287</v>
      </c>
      <c r="AZ77" s="305">
        <v>10103951</v>
      </c>
      <c r="BA77" s="137">
        <f>IF(Index!$L$4="€",VLOOKUP(AZ77,ERP!$A:$CL,5,0),IF(Index!$L$4="$",VLOOKUP(AZ77,ERP!$A:$CL,7,0),IF(Index!$L$4="CHF",VLOOKUP(AZ77,ERP!$A:$CL,9,0),IF(Index!$L$4="£",VLOOKUP(AZ77,ERP!$A:$CL,11,0),""))))</f>
        <v>3287</v>
      </c>
      <c r="BB77" s="305">
        <v>10101045</v>
      </c>
      <c r="BC77" s="137">
        <f>IF(Index!$L$4="€",VLOOKUP(BB77,ERP!$A:$CL,5,0),IF(Index!$L$4="$",VLOOKUP(BB77,ERP!$A:$CL,7,0),IF(Index!$L$4="CHF",VLOOKUP(BB77,ERP!$A:$CL,9,0),IF(Index!$L$4="£",VLOOKUP(BB77,ERP!$A:$CL,11,0),""))))</f>
        <v>3287</v>
      </c>
      <c r="BD77" s="305">
        <v>10104093</v>
      </c>
      <c r="BE77" s="137">
        <f>IF(Index!$L$4="€",VLOOKUP(BD77,ERP!$A:$CL,5,0),IF(Index!$L$4="$",VLOOKUP(BD77,ERP!$A:$CL,7,0),IF(Index!$L$4="CHF",VLOOKUP(BD77,ERP!$A:$CL,9,0),IF(Index!$L$4="£",VLOOKUP(BD77,ERP!$A:$CL,11,0),""))))</f>
        <v>3287</v>
      </c>
      <c r="BF77" s="221"/>
      <c r="BG77" s="305" t="s">
        <v>125</v>
      </c>
      <c r="BH77" s="137">
        <f t="shared" si="42"/>
        <v>3583</v>
      </c>
      <c r="BI77" s="305" t="s">
        <v>125</v>
      </c>
      <c r="BJ77" s="137">
        <f t="shared" si="49"/>
        <v>2929.6600000000003</v>
      </c>
      <c r="BK77" s="221"/>
      <c r="BL77" s="305">
        <v>10102382</v>
      </c>
      <c r="BM77" s="137">
        <f>IF(Index!$L$4="€",VLOOKUP(BL77,ERP!$A:$CL,5,0),IF(Index!$L$4="$",VLOOKUP(BL77,ERP!$A:$CL,7,0),IF(Index!$L$4="CHF",VLOOKUP(BL77,ERP!$A:$CL,9,0),IF(Index!$L$4="£",VLOOKUP(BL77,ERP!$A:$CL,11,0),""))))</f>
        <v>2738</v>
      </c>
      <c r="BN77" s="102"/>
      <c r="BQ77" s="293"/>
      <c r="BR77" s="293"/>
      <c r="BS77" s="293"/>
      <c r="BT77" s="293"/>
      <c r="BU77" s="293"/>
      <c r="BV77" s="293"/>
      <c r="BW77" s="294"/>
      <c r="BX77" s="293"/>
      <c r="BY77" s="293"/>
      <c r="BZ77" s="293"/>
      <c r="CA77" s="293"/>
      <c r="CB77" s="293"/>
      <c r="CC77" s="293"/>
      <c r="CD77" s="293"/>
      <c r="CE77" s="293"/>
      <c r="CF77" s="293"/>
      <c r="CG77" s="293"/>
      <c r="CH77" s="293"/>
      <c r="CI77" s="293"/>
      <c r="CJ77" s="293"/>
      <c r="CK77" s="293"/>
      <c r="CL77" s="293"/>
      <c r="CM77" s="293"/>
      <c r="CN77" s="293"/>
      <c r="CO77" s="293"/>
      <c r="CP77" s="293"/>
      <c r="CQ77" s="293"/>
      <c r="CR77" s="293"/>
      <c r="CS77" s="293"/>
      <c r="CT77" s="294"/>
      <c r="CU77" s="293"/>
      <c r="CV77" s="293"/>
      <c r="CW77" s="293"/>
      <c r="CX77" s="293"/>
      <c r="CY77" s="293"/>
      <c r="CZ77" s="293"/>
      <c r="DA77" s="293"/>
      <c r="DB77" s="293"/>
      <c r="DC77" s="293"/>
      <c r="DD77" s="293"/>
      <c r="DE77" s="293"/>
      <c r="DF77" s="293"/>
      <c r="DG77" s="293"/>
      <c r="DH77" s="293"/>
      <c r="DI77" s="296"/>
      <c r="DJ77" s="302"/>
      <c r="DK77" s="296"/>
      <c r="DL77" s="302"/>
      <c r="DM77" s="296"/>
      <c r="DN77" s="302"/>
      <c r="DO77" s="296"/>
      <c r="DP77" s="304"/>
      <c r="DQ77" s="293"/>
      <c r="DR77" s="296"/>
      <c r="DS77" s="302"/>
      <c r="DT77" s="295"/>
    </row>
    <row r="78" spans="2:179" ht="12.75" customHeight="1" x14ac:dyDescent="0.2">
      <c r="B78" s="299" t="s">
        <v>210</v>
      </c>
      <c r="C78" s="707">
        <f t="shared" si="43"/>
        <v>1.7777777777777777</v>
      </c>
      <c r="F78" s="568">
        <v>250</v>
      </c>
      <c r="G78" s="644" t="s">
        <v>207</v>
      </c>
      <c r="H78" s="568">
        <f t="shared" si="44"/>
        <v>141</v>
      </c>
      <c r="I78" s="569" t="s">
        <v>207</v>
      </c>
      <c r="J78" s="661" t="str">
        <f t="shared" si="45"/>
        <v>141 x 250</v>
      </c>
      <c r="K78" s="644" t="s">
        <v>207</v>
      </c>
      <c r="L78" s="568">
        <f t="shared" si="46"/>
        <v>260</v>
      </c>
      <c r="M78" s="644" t="s">
        <v>207</v>
      </c>
      <c r="N78" s="568">
        <f>H78+P78+R78</f>
        <v>176</v>
      </c>
      <c r="O78" s="569" t="s">
        <v>207</v>
      </c>
      <c r="P78" s="568">
        <v>5</v>
      </c>
      <c r="Q78" s="569" t="s">
        <v>207</v>
      </c>
      <c r="R78" s="644">
        <v>30</v>
      </c>
      <c r="S78" s="644" t="s">
        <v>207</v>
      </c>
      <c r="T78" s="372">
        <f t="shared" si="48"/>
        <v>287</v>
      </c>
      <c r="U78" s="371" t="s">
        <v>207</v>
      </c>
      <c r="V78" s="178"/>
      <c r="W78" s="169"/>
      <c r="X78" s="178">
        <f>(F78*10)+431</f>
        <v>2931</v>
      </c>
      <c r="Y78" s="179" t="s">
        <v>2676</v>
      </c>
      <c r="AA78" s="372">
        <f t="shared" si="33"/>
        <v>98.4</v>
      </c>
      <c r="AB78" s="371" t="s">
        <v>208</v>
      </c>
      <c r="AC78" s="372">
        <f t="shared" si="34"/>
        <v>55.5</v>
      </c>
      <c r="AD78" s="373" t="s">
        <v>208</v>
      </c>
      <c r="AE78" s="382" t="str">
        <f t="shared" si="35"/>
        <v>55.5 x 98.4</v>
      </c>
      <c r="AF78" s="373" t="s">
        <v>208</v>
      </c>
      <c r="AG78" s="372">
        <f t="shared" si="36"/>
        <v>102.4</v>
      </c>
      <c r="AH78" s="373" t="s">
        <v>208</v>
      </c>
      <c r="AI78" s="371">
        <f t="shared" si="37"/>
        <v>69.3</v>
      </c>
      <c r="AJ78" s="373" t="s">
        <v>208</v>
      </c>
      <c r="AK78" s="372">
        <f t="shared" si="38"/>
        <v>2</v>
      </c>
      <c r="AL78" s="373" t="s">
        <v>208</v>
      </c>
      <c r="AM78" s="372">
        <f t="shared" si="39"/>
        <v>11.8</v>
      </c>
      <c r="AN78" s="373" t="s">
        <v>208</v>
      </c>
      <c r="AO78" s="372">
        <f t="shared" si="40"/>
        <v>113</v>
      </c>
      <c r="AP78" s="373" t="s">
        <v>208</v>
      </c>
      <c r="AQ78" s="178"/>
      <c r="AR78" s="169"/>
      <c r="AS78" s="178">
        <f t="shared" si="41"/>
        <v>115.4</v>
      </c>
      <c r="AT78" s="179" t="s">
        <v>208</v>
      </c>
      <c r="AV78" s="961"/>
      <c r="AX78" s="365">
        <v>10101186</v>
      </c>
      <c r="AY78" s="173">
        <f>IF(Index!$L$4="€",VLOOKUP(AX78,ERP!$A:$CL,5,0),IF(Index!$L$4="$",VLOOKUP(AX78,ERP!$A:$CL,7,0),IF(Index!$L$4="CHF",VLOOKUP(AX78,ERP!$A:$CL,9,0),IF(Index!$L$4="£",VLOOKUP(AX78,ERP!$A:$CL,11,0),""))))</f>
        <v>3525</v>
      </c>
      <c r="AZ78" s="365">
        <v>10101187</v>
      </c>
      <c r="BA78" s="173">
        <f>IF(Index!$L$4="€",VLOOKUP(AZ78,ERP!$A:$CL,5,0),IF(Index!$L$4="$",VLOOKUP(AZ78,ERP!$A:$CL,7,0),IF(Index!$L$4="CHF",VLOOKUP(AZ78,ERP!$A:$CL,9,0),IF(Index!$L$4="£",VLOOKUP(AZ78,ERP!$A:$CL,11,0),""))))</f>
        <v>3525</v>
      </c>
      <c r="BB78" s="365">
        <v>10101046</v>
      </c>
      <c r="BC78" s="173">
        <f>IF(Index!$L$4="€",VLOOKUP(BB78,ERP!$A:$CL,5,0),IF(Index!$L$4="$",VLOOKUP(BB78,ERP!$A:$CL,7,0),IF(Index!$L$4="CHF",VLOOKUP(BB78,ERP!$A:$CL,9,0),IF(Index!$L$4="£",VLOOKUP(BB78,ERP!$A:$CL,11,0),""))))</f>
        <v>3525</v>
      </c>
      <c r="BD78" s="365">
        <v>10101188</v>
      </c>
      <c r="BE78" s="173">
        <f>IF(Index!$L$4="€",VLOOKUP(BD78,ERP!$A:$CL,5,0),IF(Index!$L$4="$",VLOOKUP(BD78,ERP!$A:$CL,7,0),IF(Index!$L$4="CHF",VLOOKUP(BD78,ERP!$A:$CL,9,0),IF(Index!$L$4="£",VLOOKUP(BD78,ERP!$A:$CL,11,0),""))))</f>
        <v>3525</v>
      </c>
      <c r="BF78" s="156"/>
      <c r="BG78" s="365" t="s">
        <v>125</v>
      </c>
      <c r="BH78" s="173">
        <f t="shared" si="42"/>
        <v>3842</v>
      </c>
      <c r="BI78" s="365" t="s">
        <v>125</v>
      </c>
      <c r="BJ78" s="173">
        <f t="shared" si="49"/>
        <v>3142.59</v>
      </c>
      <c r="BK78" s="156"/>
      <c r="BL78" s="365">
        <v>10101184</v>
      </c>
      <c r="BM78" s="173">
        <f>IF(Index!$L$4="€",VLOOKUP(BL78,ERP!$A:$CL,5,0),IF(Index!$L$4="$",VLOOKUP(BL78,ERP!$A:$CL,7,0),IF(Index!$L$4="CHF",VLOOKUP(BL78,ERP!$A:$CL,9,0),IF(Index!$L$4="£",VLOOKUP(BL78,ERP!$A:$CL,11,0),""))))</f>
        <v>2937</v>
      </c>
      <c r="BN78" s="102"/>
      <c r="BQ78" s="293"/>
      <c r="BR78" s="293"/>
      <c r="BS78" s="293"/>
      <c r="BT78" s="293"/>
      <c r="BU78" s="293"/>
      <c r="BV78" s="293"/>
      <c r="BW78" s="294"/>
      <c r="BX78" s="293"/>
      <c r="BY78" s="293"/>
      <c r="BZ78" s="293"/>
      <c r="CA78" s="293"/>
      <c r="CB78" s="293"/>
      <c r="CC78" s="293"/>
      <c r="CD78" s="293"/>
      <c r="CE78" s="293"/>
      <c r="CF78" s="293"/>
      <c r="CG78" s="293"/>
      <c r="CH78" s="293"/>
      <c r="CI78" s="293"/>
      <c r="CJ78" s="293"/>
      <c r="CK78" s="293"/>
      <c r="CL78" s="293"/>
      <c r="CM78" s="293"/>
      <c r="CN78" s="293"/>
      <c r="CO78" s="293"/>
      <c r="CP78" s="293"/>
      <c r="CQ78" s="293"/>
      <c r="CR78" s="293"/>
      <c r="CS78" s="293"/>
      <c r="CT78" s="294"/>
      <c r="CU78" s="293"/>
      <c r="CV78" s="293"/>
      <c r="CW78" s="293"/>
      <c r="CX78" s="293"/>
      <c r="CY78" s="293"/>
      <c r="CZ78" s="293"/>
      <c r="DA78" s="293"/>
      <c r="DB78" s="293"/>
      <c r="DC78" s="293"/>
      <c r="DD78" s="293"/>
      <c r="DE78" s="293"/>
      <c r="DF78" s="293"/>
      <c r="DG78" s="293"/>
      <c r="DH78" s="293"/>
      <c r="DI78" s="296"/>
      <c r="DJ78" s="302"/>
      <c r="DK78" s="296"/>
      <c r="DL78" s="302"/>
      <c r="DM78" s="296"/>
      <c r="DN78" s="302"/>
      <c r="DO78" s="296"/>
      <c r="DP78" s="304"/>
      <c r="DQ78" s="293"/>
      <c r="DR78" s="296"/>
      <c r="DS78" s="302"/>
      <c r="DT78" s="295"/>
    </row>
    <row r="79" spans="2:179" ht="12.75" customHeight="1" x14ac:dyDescent="0.2">
      <c r="B79" s="299" t="s">
        <v>210</v>
      </c>
      <c r="C79" s="707">
        <f t="shared" si="43"/>
        <v>1.7777777777777777</v>
      </c>
      <c r="F79" s="566">
        <v>270</v>
      </c>
      <c r="G79" s="394" t="s">
        <v>207</v>
      </c>
      <c r="H79" s="566">
        <f t="shared" si="44"/>
        <v>152</v>
      </c>
      <c r="I79" s="567" t="s">
        <v>207</v>
      </c>
      <c r="J79" s="662" t="str">
        <f t="shared" si="45"/>
        <v>152 x 270</v>
      </c>
      <c r="K79" s="394" t="s">
        <v>207</v>
      </c>
      <c r="L79" s="566">
        <f t="shared" si="46"/>
        <v>280</v>
      </c>
      <c r="M79" s="394" t="s">
        <v>207</v>
      </c>
      <c r="N79" s="566">
        <f t="shared" si="47"/>
        <v>187</v>
      </c>
      <c r="O79" s="567" t="s">
        <v>207</v>
      </c>
      <c r="P79" s="566">
        <v>5</v>
      </c>
      <c r="Q79" s="567" t="s">
        <v>207</v>
      </c>
      <c r="R79" s="394">
        <v>30</v>
      </c>
      <c r="S79" s="394" t="s">
        <v>207</v>
      </c>
      <c r="T79" s="66">
        <f t="shared" si="48"/>
        <v>310</v>
      </c>
      <c r="U79" s="2" t="s">
        <v>207</v>
      </c>
      <c r="V79" s="130"/>
      <c r="W79" s="110"/>
      <c r="X79" s="130">
        <f>(F79*10)+431</f>
        <v>3131</v>
      </c>
      <c r="Y79" s="122" t="s">
        <v>2676</v>
      </c>
      <c r="AA79" s="66">
        <f t="shared" si="33"/>
        <v>106.3</v>
      </c>
      <c r="AB79" s="2" t="s">
        <v>208</v>
      </c>
      <c r="AC79" s="66">
        <f t="shared" si="34"/>
        <v>59.8</v>
      </c>
      <c r="AD79" s="340" t="s">
        <v>208</v>
      </c>
      <c r="AE79" s="309" t="str">
        <f t="shared" si="35"/>
        <v>59.8 x 106.3</v>
      </c>
      <c r="AF79" s="340" t="s">
        <v>208</v>
      </c>
      <c r="AG79" s="66">
        <f t="shared" si="36"/>
        <v>110.2</v>
      </c>
      <c r="AH79" s="340" t="s">
        <v>208</v>
      </c>
      <c r="AI79" s="2">
        <f t="shared" si="37"/>
        <v>73.599999999999994</v>
      </c>
      <c r="AJ79" s="340" t="s">
        <v>208</v>
      </c>
      <c r="AK79" s="66">
        <f t="shared" si="38"/>
        <v>2</v>
      </c>
      <c r="AL79" s="340" t="s">
        <v>208</v>
      </c>
      <c r="AM79" s="66">
        <f t="shared" si="39"/>
        <v>11.8</v>
      </c>
      <c r="AN79" s="340" t="s">
        <v>208</v>
      </c>
      <c r="AO79" s="66">
        <f t="shared" si="40"/>
        <v>122</v>
      </c>
      <c r="AP79" s="340" t="s">
        <v>208</v>
      </c>
      <c r="AQ79" s="130"/>
      <c r="AR79" s="110"/>
      <c r="AS79" s="130">
        <f t="shared" si="41"/>
        <v>123.3</v>
      </c>
      <c r="AT79" s="122" t="s">
        <v>208</v>
      </c>
      <c r="AV79" s="961"/>
      <c r="AX79" s="305">
        <v>10103810</v>
      </c>
      <c r="AY79" s="137">
        <f>IF(Index!$L$4="€",VLOOKUP(AX79,ERP!$A:$CL,5,0),IF(Index!$L$4="$",VLOOKUP(AX79,ERP!$A:$CL,7,0),IF(Index!$L$4="CHF",VLOOKUP(AX79,ERP!$A:$CL,9,0),IF(Index!$L$4="£",VLOOKUP(AX79,ERP!$A:$CL,11,0),""))))</f>
        <v>3778</v>
      </c>
      <c r="AZ79" s="305">
        <v>10103952</v>
      </c>
      <c r="BA79" s="137">
        <f>IF(Index!$L$4="€",VLOOKUP(AZ79,ERP!$A:$CL,5,0),IF(Index!$L$4="$",VLOOKUP(AZ79,ERP!$A:$CL,7,0),IF(Index!$L$4="CHF",VLOOKUP(AZ79,ERP!$A:$CL,9,0),IF(Index!$L$4="£",VLOOKUP(AZ79,ERP!$A:$CL,11,0),""))))</f>
        <v>3778</v>
      </c>
      <c r="BB79" s="305">
        <v>10101047</v>
      </c>
      <c r="BC79" s="137">
        <f>IF(Index!$L$4="€",VLOOKUP(BB79,ERP!$A:$CL,5,0),IF(Index!$L$4="$",VLOOKUP(BB79,ERP!$A:$CL,7,0),IF(Index!$L$4="CHF",VLOOKUP(BB79,ERP!$A:$CL,9,0),IF(Index!$L$4="£",VLOOKUP(BB79,ERP!$A:$CL,11,0),""))))</f>
        <v>3778</v>
      </c>
      <c r="BD79" s="305">
        <v>10104094</v>
      </c>
      <c r="BE79" s="137">
        <f>IF(Index!$L$4="€",VLOOKUP(BD79,ERP!$A:$CL,5,0),IF(Index!$L$4="$",VLOOKUP(BD79,ERP!$A:$CL,7,0),IF(Index!$L$4="CHF",VLOOKUP(BD79,ERP!$A:$CL,9,0),IF(Index!$L$4="£",VLOOKUP(BD79,ERP!$A:$CL,11,0),""))))</f>
        <v>3778</v>
      </c>
      <c r="BF79" s="221"/>
      <c r="BG79" s="305" t="s">
        <v>125</v>
      </c>
      <c r="BH79" s="137">
        <f t="shared" si="42"/>
        <v>4118</v>
      </c>
      <c r="BI79" s="305" t="s">
        <v>125</v>
      </c>
      <c r="BJ79" s="137">
        <f t="shared" si="49"/>
        <v>3368.36</v>
      </c>
      <c r="BK79" s="221"/>
      <c r="BL79" s="305">
        <v>10102383</v>
      </c>
      <c r="BM79" s="137">
        <f>IF(Index!$L$4="€",VLOOKUP(BL79,ERP!$A:$CL,5,0),IF(Index!$L$4="$",VLOOKUP(BL79,ERP!$A:$CL,7,0),IF(Index!$L$4="CHF",VLOOKUP(BL79,ERP!$A:$CL,9,0),IF(Index!$L$4="£",VLOOKUP(BL79,ERP!$A:$CL,11,0),""))))</f>
        <v>3148</v>
      </c>
      <c r="BN79" s="102"/>
      <c r="BQ79" s="293"/>
      <c r="BR79" s="293"/>
      <c r="BS79" s="293"/>
      <c r="BT79" s="293"/>
      <c r="BU79" s="293"/>
      <c r="BV79" s="293"/>
      <c r="BW79" s="294"/>
      <c r="BX79" s="293"/>
      <c r="BY79" s="293"/>
      <c r="BZ79" s="293"/>
      <c r="CA79" s="293"/>
      <c r="CB79" s="293"/>
      <c r="CC79" s="293"/>
      <c r="CD79" s="293"/>
      <c r="CE79" s="293"/>
      <c r="CF79" s="293"/>
      <c r="CG79" s="293"/>
      <c r="CH79" s="293"/>
      <c r="CI79" s="293"/>
      <c r="CJ79" s="293"/>
      <c r="CK79" s="293"/>
      <c r="CL79" s="293"/>
      <c r="CM79" s="293"/>
      <c r="CN79" s="293"/>
      <c r="CO79" s="293"/>
      <c r="CP79" s="293"/>
      <c r="CQ79" s="293"/>
      <c r="CR79" s="293"/>
      <c r="CS79" s="293"/>
      <c r="CT79" s="294"/>
      <c r="CU79" s="293"/>
      <c r="CV79" s="293"/>
      <c r="CW79" s="293"/>
      <c r="CX79" s="293"/>
      <c r="CY79" s="293"/>
      <c r="CZ79" s="293"/>
      <c r="DA79" s="293"/>
      <c r="DB79" s="293"/>
      <c r="DC79" s="293"/>
      <c r="DD79" s="293"/>
      <c r="DE79" s="293"/>
      <c r="DF79" s="293"/>
      <c r="DG79" s="293"/>
      <c r="DH79" s="293"/>
      <c r="DI79" s="296"/>
      <c r="DJ79" s="302"/>
      <c r="DK79" s="296"/>
      <c r="DL79" s="302"/>
      <c r="DM79" s="296"/>
      <c r="DN79" s="302"/>
      <c r="DO79" s="296"/>
      <c r="DP79" s="304"/>
      <c r="DQ79" s="293"/>
      <c r="DR79" s="296"/>
      <c r="DS79" s="302"/>
      <c r="DT79" s="295"/>
    </row>
    <row r="80" spans="2:179" ht="12.75" customHeight="1" x14ac:dyDescent="0.2">
      <c r="B80" s="299" t="s">
        <v>210</v>
      </c>
      <c r="C80" s="707">
        <f t="shared" si="43"/>
        <v>1.7777777777777777</v>
      </c>
      <c r="F80" s="568">
        <v>290</v>
      </c>
      <c r="G80" s="644" t="s">
        <v>207</v>
      </c>
      <c r="H80" s="568">
        <f t="shared" si="44"/>
        <v>163</v>
      </c>
      <c r="I80" s="569" t="s">
        <v>207</v>
      </c>
      <c r="J80" s="661" t="str">
        <f t="shared" si="45"/>
        <v>163 x 290</v>
      </c>
      <c r="K80" s="644" t="s">
        <v>207</v>
      </c>
      <c r="L80" s="568">
        <f t="shared" si="46"/>
        <v>300</v>
      </c>
      <c r="M80" s="644" t="s">
        <v>207</v>
      </c>
      <c r="N80" s="568">
        <f t="shared" si="47"/>
        <v>198</v>
      </c>
      <c r="O80" s="569" t="s">
        <v>207</v>
      </c>
      <c r="P80" s="568">
        <v>5</v>
      </c>
      <c r="Q80" s="569" t="s">
        <v>207</v>
      </c>
      <c r="R80" s="644">
        <v>30</v>
      </c>
      <c r="S80" s="644" t="s">
        <v>207</v>
      </c>
      <c r="T80" s="372">
        <f t="shared" si="48"/>
        <v>333</v>
      </c>
      <c r="U80" s="371" t="s">
        <v>207</v>
      </c>
      <c r="V80" s="178"/>
      <c r="W80" s="169"/>
      <c r="X80" s="178">
        <f>(F80*10)+456</f>
        <v>3356</v>
      </c>
      <c r="Y80" s="179" t="s">
        <v>2676</v>
      </c>
      <c r="AA80" s="372">
        <f t="shared" si="33"/>
        <v>114.2</v>
      </c>
      <c r="AB80" s="371" t="s">
        <v>208</v>
      </c>
      <c r="AC80" s="372">
        <f t="shared" si="34"/>
        <v>64.2</v>
      </c>
      <c r="AD80" s="373" t="s">
        <v>208</v>
      </c>
      <c r="AE80" s="382" t="str">
        <f t="shared" si="35"/>
        <v>64.2 x 114.2</v>
      </c>
      <c r="AF80" s="373" t="s">
        <v>208</v>
      </c>
      <c r="AG80" s="372">
        <f t="shared" si="36"/>
        <v>118.1</v>
      </c>
      <c r="AH80" s="373" t="s">
        <v>208</v>
      </c>
      <c r="AI80" s="371">
        <f t="shared" si="37"/>
        <v>78</v>
      </c>
      <c r="AJ80" s="373" t="s">
        <v>208</v>
      </c>
      <c r="AK80" s="372">
        <f t="shared" si="38"/>
        <v>2</v>
      </c>
      <c r="AL80" s="373" t="s">
        <v>208</v>
      </c>
      <c r="AM80" s="372">
        <f t="shared" si="39"/>
        <v>11.8</v>
      </c>
      <c r="AN80" s="373" t="s">
        <v>208</v>
      </c>
      <c r="AO80" s="372">
        <f t="shared" si="40"/>
        <v>131</v>
      </c>
      <c r="AP80" s="373" t="s">
        <v>208</v>
      </c>
      <c r="AQ80" s="178"/>
      <c r="AR80" s="169"/>
      <c r="AS80" s="178">
        <f t="shared" si="41"/>
        <v>132.1</v>
      </c>
      <c r="AT80" s="179" t="s">
        <v>208</v>
      </c>
      <c r="AV80" s="961"/>
      <c r="AX80" s="365">
        <v>10103811</v>
      </c>
      <c r="AY80" s="173">
        <f>IF(Index!$L$4="€",VLOOKUP(AX80,ERP!$A:$CL,5,0),IF(Index!$L$4="$",VLOOKUP(AX80,ERP!$A:$CL,7,0),IF(Index!$L$4="CHF",VLOOKUP(AX80,ERP!$A:$CL,9,0),IF(Index!$L$4="£",VLOOKUP(AX80,ERP!$A:$CL,11,0),""))))</f>
        <v>4045</v>
      </c>
      <c r="AZ80" s="365">
        <v>10103953</v>
      </c>
      <c r="BA80" s="173">
        <f>IF(Index!$L$4="€",VLOOKUP(AZ80,ERP!$A:$CL,5,0),IF(Index!$L$4="$",VLOOKUP(AZ80,ERP!$A:$CL,7,0),IF(Index!$L$4="CHF",VLOOKUP(AZ80,ERP!$A:$CL,9,0),IF(Index!$L$4="£",VLOOKUP(AZ80,ERP!$A:$CL,11,0),""))))</f>
        <v>4045</v>
      </c>
      <c r="BB80" s="365">
        <v>10101048</v>
      </c>
      <c r="BC80" s="173">
        <f>IF(Index!$L$4="€",VLOOKUP(BB80,ERP!$A:$CL,5,0),IF(Index!$L$4="$",VLOOKUP(BB80,ERP!$A:$CL,7,0),IF(Index!$L$4="CHF",VLOOKUP(BB80,ERP!$A:$CL,9,0),IF(Index!$L$4="£",VLOOKUP(BB80,ERP!$A:$CL,11,0),""))))</f>
        <v>4045</v>
      </c>
      <c r="BD80" s="365">
        <v>10104095</v>
      </c>
      <c r="BE80" s="173">
        <f>IF(Index!$L$4="€",VLOOKUP(BD80,ERP!$A:$CL,5,0),IF(Index!$L$4="$",VLOOKUP(BD80,ERP!$A:$CL,7,0),IF(Index!$L$4="CHF",VLOOKUP(BD80,ERP!$A:$CL,9,0),IF(Index!$L$4="£",VLOOKUP(BD80,ERP!$A:$CL,11,0),""))))</f>
        <v>4045</v>
      </c>
      <c r="BF80" s="156"/>
      <c r="BG80" s="365" t="s">
        <v>125</v>
      </c>
      <c r="BH80" s="173">
        <f t="shared" si="42"/>
        <v>4409</v>
      </c>
      <c r="BI80" s="365" t="s">
        <v>125</v>
      </c>
      <c r="BJ80" s="173">
        <f t="shared" si="49"/>
        <v>3606.9700000000003</v>
      </c>
      <c r="BK80" s="156"/>
      <c r="BL80" s="365">
        <v>10102384</v>
      </c>
      <c r="BM80" s="173">
        <f>IF(Index!$L$4="€",VLOOKUP(BL80,ERP!$A:$CL,5,0),IF(Index!$L$4="$",VLOOKUP(BL80,ERP!$A:$CL,7,0),IF(Index!$L$4="CHF",VLOOKUP(BL80,ERP!$A:$CL,9,0),IF(Index!$L$4="£",VLOOKUP(BL80,ERP!$A:$CL,11,0),""))))</f>
        <v>3371</v>
      </c>
      <c r="BN80" s="102"/>
      <c r="BQ80" s="293"/>
      <c r="BR80" s="293"/>
      <c r="BS80" s="293"/>
      <c r="BT80" s="293"/>
      <c r="BU80" s="293"/>
      <c r="BV80" s="293"/>
      <c r="BW80" s="294"/>
      <c r="BX80" s="293"/>
      <c r="BY80" s="293"/>
      <c r="BZ80" s="293"/>
      <c r="CA80" s="293"/>
      <c r="CB80" s="293"/>
      <c r="CC80" s="293"/>
      <c r="CD80" s="293"/>
      <c r="CE80" s="293"/>
      <c r="CF80" s="293"/>
      <c r="CG80" s="293"/>
      <c r="CH80" s="293"/>
      <c r="CI80" s="293"/>
      <c r="CJ80" s="293"/>
      <c r="CK80" s="293"/>
      <c r="CL80" s="293"/>
      <c r="CM80" s="293"/>
      <c r="CN80" s="293"/>
      <c r="CO80" s="293"/>
      <c r="CP80" s="293"/>
      <c r="CQ80" s="293"/>
      <c r="CR80" s="293"/>
      <c r="CS80" s="293"/>
      <c r="CT80" s="294"/>
      <c r="CU80" s="293"/>
      <c r="CV80" s="293"/>
      <c r="CW80" s="293"/>
      <c r="CX80" s="293"/>
      <c r="CY80" s="293"/>
      <c r="CZ80" s="293"/>
      <c r="DA80" s="293"/>
      <c r="DB80" s="293"/>
      <c r="DC80" s="293"/>
      <c r="DD80" s="293"/>
      <c r="DE80" s="293"/>
      <c r="DF80" s="293"/>
      <c r="DG80" s="293"/>
      <c r="DH80" s="293"/>
      <c r="DI80" s="296"/>
      <c r="DJ80" s="302"/>
      <c r="DK80" s="296"/>
      <c r="DL80" s="302"/>
      <c r="DM80" s="296"/>
      <c r="DN80" s="302"/>
      <c r="DO80" s="296"/>
      <c r="DP80" s="304"/>
      <c r="DQ80" s="293"/>
      <c r="DR80" s="296"/>
      <c r="DS80" s="302"/>
      <c r="DT80" s="295"/>
    </row>
    <row r="81" spans="2:179" ht="12.75" customHeight="1" x14ac:dyDescent="0.2">
      <c r="B81" s="299" t="s">
        <v>210</v>
      </c>
      <c r="C81" s="707">
        <f t="shared" si="43"/>
        <v>1.7777777777777777</v>
      </c>
      <c r="F81" s="566">
        <v>310</v>
      </c>
      <c r="G81" s="394" t="s">
        <v>207</v>
      </c>
      <c r="H81" s="566">
        <f t="shared" si="44"/>
        <v>174</v>
      </c>
      <c r="I81" s="567" t="s">
        <v>207</v>
      </c>
      <c r="J81" s="662" t="str">
        <f t="shared" si="45"/>
        <v>174 x 310</v>
      </c>
      <c r="K81" s="394" t="s">
        <v>207</v>
      </c>
      <c r="L81" s="566">
        <f t="shared" si="46"/>
        <v>320</v>
      </c>
      <c r="M81" s="394" t="s">
        <v>207</v>
      </c>
      <c r="N81" s="566">
        <f t="shared" si="47"/>
        <v>209</v>
      </c>
      <c r="O81" s="567" t="s">
        <v>207</v>
      </c>
      <c r="P81" s="566">
        <v>5</v>
      </c>
      <c r="Q81" s="567" t="s">
        <v>207</v>
      </c>
      <c r="R81" s="394">
        <v>30</v>
      </c>
      <c r="S81" s="394" t="s">
        <v>207</v>
      </c>
      <c r="T81" s="66">
        <f t="shared" si="48"/>
        <v>355</v>
      </c>
      <c r="U81" s="2" t="s">
        <v>207</v>
      </c>
      <c r="V81" s="130"/>
      <c r="W81" s="110"/>
      <c r="X81" s="136">
        <f>(F81*10)+476</f>
        <v>3576</v>
      </c>
      <c r="Y81" s="419" t="s">
        <v>2676</v>
      </c>
      <c r="AA81" s="66">
        <f t="shared" si="33"/>
        <v>122</v>
      </c>
      <c r="AB81" s="2" t="s">
        <v>208</v>
      </c>
      <c r="AC81" s="66">
        <f t="shared" si="34"/>
        <v>68.5</v>
      </c>
      <c r="AD81" s="340" t="s">
        <v>208</v>
      </c>
      <c r="AE81" s="309" t="str">
        <f t="shared" si="35"/>
        <v>68.5 x 122</v>
      </c>
      <c r="AF81" s="340" t="s">
        <v>208</v>
      </c>
      <c r="AG81" s="66">
        <f t="shared" si="36"/>
        <v>126</v>
      </c>
      <c r="AH81" s="340" t="s">
        <v>208</v>
      </c>
      <c r="AI81" s="2">
        <f t="shared" si="37"/>
        <v>82.3</v>
      </c>
      <c r="AJ81" s="340" t="s">
        <v>208</v>
      </c>
      <c r="AK81" s="66">
        <f t="shared" si="38"/>
        <v>2</v>
      </c>
      <c r="AL81" s="340" t="s">
        <v>208</v>
      </c>
      <c r="AM81" s="66">
        <f t="shared" si="39"/>
        <v>11.8</v>
      </c>
      <c r="AN81" s="340" t="s">
        <v>208</v>
      </c>
      <c r="AO81" s="66">
        <f t="shared" si="40"/>
        <v>140</v>
      </c>
      <c r="AP81" s="340" t="s">
        <v>208</v>
      </c>
      <c r="AQ81" s="130"/>
      <c r="AR81" s="110"/>
      <c r="AS81" s="130">
        <f t="shared" si="41"/>
        <v>140.80000000000001</v>
      </c>
      <c r="AT81" s="122" t="s">
        <v>208</v>
      </c>
      <c r="AV81" s="961"/>
      <c r="AX81" s="305">
        <v>10103812</v>
      </c>
      <c r="AY81" s="137">
        <f>IF(Index!$L$4="€",VLOOKUP(AX81,ERP!$A:$CL,5,0),IF(Index!$L$4="$",VLOOKUP(AX81,ERP!$A:$CL,7,0),IF(Index!$L$4="CHF",VLOOKUP(AX81,ERP!$A:$CL,9,0),IF(Index!$L$4="£",VLOOKUP(AX81,ERP!$A:$CL,11,0),""))))</f>
        <v>4327</v>
      </c>
      <c r="AZ81" s="305">
        <v>10103954</v>
      </c>
      <c r="BA81" s="137">
        <f>IF(Index!$L$4="€",VLOOKUP(AZ81,ERP!$A:$CL,5,0),IF(Index!$L$4="$",VLOOKUP(AZ81,ERP!$A:$CL,7,0),IF(Index!$L$4="CHF",VLOOKUP(AZ81,ERP!$A:$CL,9,0),IF(Index!$L$4="£",VLOOKUP(AZ81,ERP!$A:$CL,11,0),""))))</f>
        <v>4327</v>
      </c>
      <c r="BB81" s="305">
        <v>10101049</v>
      </c>
      <c r="BC81" s="137">
        <f>IF(Index!$L$4="€",VLOOKUP(BB81,ERP!$A:$CL,5,0),IF(Index!$L$4="$",VLOOKUP(BB81,ERP!$A:$CL,7,0),IF(Index!$L$4="CHF",VLOOKUP(BB81,ERP!$A:$CL,9,0),IF(Index!$L$4="£",VLOOKUP(BB81,ERP!$A:$CL,11,0),""))))</f>
        <v>4327</v>
      </c>
      <c r="BD81" s="305">
        <v>10104096</v>
      </c>
      <c r="BE81" s="137">
        <f>IF(Index!$L$4="€",VLOOKUP(BD81,ERP!$A:$CL,5,0),IF(Index!$L$4="$",VLOOKUP(BD81,ERP!$A:$CL,7,0),IF(Index!$L$4="CHF",VLOOKUP(BD81,ERP!$A:$CL,9,0),IF(Index!$L$4="£",VLOOKUP(BD81,ERP!$A:$CL,11,0),""))))</f>
        <v>4327</v>
      </c>
      <c r="BF81" s="221"/>
      <c r="BG81" s="305" t="s">
        <v>125</v>
      </c>
      <c r="BH81" s="137">
        <f t="shared" si="42"/>
        <v>4716</v>
      </c>
      <c r="BI81" s="305" t="s">
        <v>125</v>
      </c>
      <c r="BJ81" s="137">
        <f t="shared" si="49"/>
        <v>3859.4900000000002</v>
      </c>
      <c r="BK81" s="221"/>
      <c r="BL81" s="305">
        <v>10102385</v>
      </c>
      <c r="BM81" s="137">
        <f>IF(Index!$L$4="€",VLOOKUP(BL81,ERP!$A:$CL,5,0),IF(Index!$L$4="$",VLOOKUP(BL81,ERP!$A:$CL,7,0),IF(Index!$L$4="CHF",VLOOKUP(BL81,ERP!$A:$CL,9,0),IF(Index!$L$4="£",VLOOKUP(BL81,ERP!$A:$CL,11,0),""))))</f>
        <v>3607</v>
      </c>
      <c r="BN81" s="102"/>
      <c r="BQ81" s="293"/>
      <c r="BR81" s="293"/>
      <c r="BS81" s="293"/>
      <c r="BT81" s="293"/>
      <c r="BU81" s="293"/>
      <c r="BV81" s="293"/>
      <c r="BW81" s="294"/>
      <c r="BX81" s="293"/>
      <c r="BY81" s="293"/>
      <c r="BZ81" s="293"/>
      <c r="CA81" s="293"/>
      <c r="CB81" s="293"/>
      <c r="CC81" s="293"/>
      <c r="CD81" s="293"/>
      <c r="CE81" s="293"/>
      <c r="CF81" s="293"/>
      <c r="CG81" s="293"/>
      <c r="CH81" s="293"/>
      <c r="CI81" s="293"/>
      <c r="CJ81" s="293"/>
      <c r="CK81" s="293"/>
      <c r="CL81" s="293"/>
      <c r="CM81" s="293"/>
      <c r="CN81" s="293"/>
      <c r="CO81" s="293"/>
      <c r="CP81" s="293"/>
      <c r="CQ81" s="293"/>
      <c r="CR81" s="293"/>
      <c r="CS81" s="293"/>
      <c r="CT81" s="294"/>
      <c r="CU81" s="293"/>
      <c r="CV81" s="293"/>
      <c r="CW81" s="293"/>
      <c r="CX81" s="293"/>
      <c r="CY81" s="293"/>
      <c r="CZ81" s="293"/>
      <c r="DA81" s="293"/>
      <c r="DB81" s="293"/>
      <c r="DC81" s="293"/>
      <c r="DD81" s="293"/>
      <c r="DE81" s="293"/>
      <c r="DF81" s="293"/>
      <c r="DG81" s="293"/>
      <c r="DH81" s="293"/>
      <c r="DI81" s="296"/>
      <c r="DJ81" s="302"/>
      <c r="DK81" s="296"/>
      <c r="DL81" s="302"/>
      <c r="DM81" s="296"/>
      <c r="DN81" s="302"/>
      <c r="DO81" s="296"/>
      <c r="DP81" s="304"/>
      <c r="DQ81" s="293"/>
      <c r="DR81" s="296"/>
      <c r="DS81" s="302"/>
      <c r="DT81" s="295"/>
    </row>
    <row r="82" spans="2:179" ht="12.75" customHeight="1" x14ac:dyDescent="0.2">
      <c r="B82" s="299" t="s">
        <v>210</v>
      </c>
      <c r="C82" s="707">
        <f t="shared" si="43"/>
        <v>1.7777777777777777</v>
      </c>
      <c r="F82" s="568">
        <v>330</v>
      </c>
      <c r="G82" s="644" t="s">
        <v>207</v>
      </c>
      <c r="H82" s="568">
        <f t="shared" si="44"/>
        <v>186</v>
      </c>
      <c r="I82" s="569" t="s">
        <v>207</v>
      </c>
      <c r="J82" s="661" t="str">
        <f t="shared" si="45"/>
        <v>186 x 330</v>
      </c>
      <c r="K82" s="644" t="s">
        <v>207</v>
      </c>
      <c r="L82" s="568">
        <f t="shared" si="46"/>
        <v>340</v>
      </c>
      <c r="M82" s="644" t="s">
        <v>207</v>
      </c>
      <c r="N82" s="568">
        <f t="shared" si="47"/>
        <v>221</v>
      </c>
      <c r="O82" s="569" t="s">
        <v>207</v>
      </c>
      <c r="P82" s="568">
        <v>5</v>
      </c>
      <c r="Q82" s="569" t="s">
        <v>207</v>
      </c>
      <c r="R82" s="644">
        <v>30</v>
      </c>
      <c r="S82" s="644" t="s">
        <v>207</v>
      </c>
      <c r="T82" s="372">
        <f t="shared" si="48"/>
        <v>379</v>
      </c>
      <c r="U82" s="371" t="s">
        <v>207</v>
      </c>
      <c r="V82" s="178"/>
      <c r="W82" s="169"/>
      <c r="X82" s="178">
        <f>(F82*10)+431</f>
        <v>3731</v>
      </c>
      <c r="Y82" s="179" t="s">
        <v>2676</v>
      </c>
      <c r="AA82" s="372">
        <f t="shared" si="33"/>
        <v>129.9</v>
      </c>
      <c r="AB82" s="371" t="s">
        <v>208</v>
      </c>
      <c r="AC82" s="372">
        <f t="shared" si="34"/>
        <v>73.2</v>
      </c>
      <c r="AD82" s="373" t="s">
        <v>208</v>
      </c>
      <c r="AE82" s="382" t="str">
        <f t="shared" si="35"/>
        <v>73.2 x 129.9</v>
      </c>
      <c r="AF82" s="373" t="s">
        <v>208</v>
      </c>
      <c r="AG82" s="372">
        <f t="shared" si="36"/>
        <v>133.9</v>
      </c>
      <c r="AH82" s="373" t="s">
        <v>208</v>
      </c>
      <c r="AI82" s="371">
        <f t="shared" si="37"/>
        <v>87</v>
      </c>
      <c r="AJ82" s="373" t="s">
        <v>208</v>
      </c>
      <c r="AK82" s="372">
        <f t="shared" si="38"/>
        <v>2</v>
      </c>
      <c r="AL82" s="373" t="s">
        <v>208</v>
      </c>
      <c r="AM82" s="372">
        <f t="shared" si="39"/>
        <v>11.8</v>
      </c>
      <c r="AN82" s="373" t="s">
        <v>208</v>
      </c>
      <c r="AO82" s="372">
        <f t="shared" si="40"/>
        <v>149</v>
      </c>
      <c r="AP82" s="373" t="s">
        <v>208</v>
      </c>
      <c r="AQ82" s="178"/>
      <c r="AR82" s="169"/>
      <c r="AS82" s="178">
        <f t="shared" si="41"/>
        <v>146.9</v>
      </c>
      <c r="AT82" s="179" t="s">
        <v>208</v>
      </c>
      <c r="AV82" s="961"/>
      <c r="AX82" s="365">
        <v>10103813</v>
      </c>
      <c r="AY82" s="173">
        <f>IF(Index!$L$4="€",VLOOKUP(AX82,ERP!$A:$CL,5,0),IF(Index!$L$4="$",VLOOKUP(AX82,ERP!$A:$CL,7,0),IF(Index!$L$4="CHF",VLOOKUP(AX82,ERP!$A:$CL,9,0),IF(Index!$L$4="£",VLOOKUP(AX82,ERP!$A:$CL,11,0),""))))</f>
        <v>4625</v>
      </c>
      <c r="AZ82" s="365">
        <v>10103955</v>
      </c>
      <c r="BA82" s="173">
        <f>IF(Index!$L$4="€",VLOOKUP(AZ82,ERP!$A:$CL,5,0),IF(Index!$L$4="$",VLOOKUP(AZ82,ERP!$A:$CL,7,0),IF(Index!$L$4="CHF",VLOOKUP(AZ82,ERP!$A:$CL,9,0),IF(Index!$L$4="£",VLOOKUP(AZ82,ERP!$A:$CL,11,0),""))))</f>
        <v>4625</v>
      </c>
      <c r="BB82" s="365">
        <v>10101050</v>
      </c>
      <c r="BC82" s="173">
        <f>IF(Index!$L$4="€",VLOOKUP(BB82,ERP!$A:$CL,5,0),IF(Index!$L$4="$",VLOOKUP(BB82,ERP!$A:$CL,7,0),IF(Index!$L$4="CHF",VLOOKUP(BB82,ERP!$A:$CL,9,0),IF(Index!$L$4="£",VLOOKUP(BB82,ERP!$A:$CL,11,0),""))))</f>
        <v>4625</v>
      </c>
      <c r="BD82" s="365">
        <v>10104097</v>
      </c>
      <c r="BE82" s="173">
        <f>IF(Index!$L$4="€",VLOOKUP(BD82,ERP!$A:$CL,5,0),IF(Index!$L$4="$",VLOOKUP(BD82,ERP!$A:$CL,7,0),IF(Index!$L$4="CHF",VLOOKUP(BD82,ERP!$A:$CL,9,0),IF(Index!$L$4="£",VLOOKUP(BD82,ERP!$A:$CL,11,0),""))))</f>
        <v>4625</v>
      </c>
      <c r="BF82" s="156"/>
      <c r="BG82" s="365" t="s">
        <v>125</v>
      </c>
      <c r="BH82" s="173">
        <f t="shared" si="42"/>
        <v>5041</v>
      </c>
      <c r="BI82" s="365" t="s">
        <v>125</v>
      </c>
      <c r="BJ82" s="173">
        <f t="shared" si="49"/>
        <v>4124.8500000000004</v>
      </c>
      <c r="BK82" s="156"/>
      <c r="BL82" s="365">
        <v>10102386</v>
      </c>
      <c r="BM82" s="173">
        <f>IF(Index!$L$4="€",VLOOKUP(BL82,ERP!$A:$CL,5,0),IF(Index!$L$4="$",VLOOKUP(BL82,ERP!$A:$CL,7,0),IF(Index!$L$4="CHF",VLOOKUP(BL82,ERP!$A:$CL,9,0),IF(Index!$L$4="£",VLOOKUP(BL82,ERP!$A:$CL,11,0),""))))</f>
        <v>3855</v>
      </c>
      <c r="BN82" s="102"/>
      <c r="BQ82" s="293"/>
      <c r="BR82" s="293"/>
      <c r="BS82" s="293"/>
      <c r="BT82" s="293"/>
      <c r="BU82" s="293"/>
      <c r="BV82" s="293"/>
      <c r="BW82" s="294"/>
      <c r="BX82" s="293"/>
      <c r="BY82" s="293"/>
      <c r="BZ82" s="293"/>
      <c r="CA82" s="293"/>
      <c r="CB82" s="293"/>
      <c r="CC82" s="293"/>
      <c r="CD82" s="293"/>
      <c r="CE82" s="293"/>
      <c r="CF82" s="293"/>
      <c r="CG82" s="293"/>
      <c r="CH82" s="293"/>
      <c r="CI82" s="293"/>
      <c r="CJ82" s="293"/>
      <c r="CK82" s="293"/>
      <c r="CL82" s="293"/>
      <c r="CM82" s="293"/>
      <c r="CN82" s="293"/>
      <c r="CO82" s="293"/>
      <c r="CP82" s="293"/>
      <c r="CQ82" s="293"/>
      <c r="CR82" s="293"/>
      <c r="CS82" s="293"/>
      <c r="CT82" s="294"/>
      <c r="CU82" s="293"/>
      <c r="CV82" s="293"/>
      <c r="CW82" s="293"/>
      <c r="CX82" s="293"/>
      <c r="CY82" s="293"/>
      <c r="CZ82" s="293"/>
      <c r="DA82" s="293"/>
      <c r="DB82" s="293"/>
      <c r="DC82" s="293"/>
      <c r="DD82" s="293"/>
      <c r="DE82" s="293"/>
      <c r="DF82" s="293"/>
      <c r="DG82" s="293"/>
      <c r="DH82" s="293"/>
      <c r="DI82" s="296"/>
      <c r="DJ82" s="302"/>
      <c r="DK82" s="296"/>
      <c r="DL82" s="302"/>
      <c r="DM82" s="296"/>
      <c r="DN82" s="302"/>
      <c r="DO82" s="296"/>
      <c r="DP82" s="304"/>
      <c r="DQ82" s="293"/>
      <c r="DR82" s="296"/>
      <c r="DS82" s="302"/>
      <c r="DT82" s="295"/>
    </row>
    <row r="83" spans="2:179" ht="12.75" customHeight="1" x14ac:dyDescent="0.2">
      <c r="B83" s="299" t="s">
        <v>210</v>
      </c>
      <c r="C83" s="707">
        <f t="shared" si="43"/>
        <v>1.7777777777777777</v>
      </c>
      <c r="F83" s="566">
        <v>350</v>
      </c>
      <c r="G83" s="394" t="s">
        <v>207</v>
      </c>
      <c r="H83" s="566">
        <f t="shared" si="44"/>
        <v>197</v>
      </c>
      <c r="I83" s="567" t="s">
        <v>207</v>
      </c>
      <c r="J83" s="662" t="str">
        <f t="shared" si="45"/>
        <v>197 x 350</v>
      </c>
      <c r="K83" s="394" t="s">
        <v>207</v>
      </c>
      <c r="L83" s="566">
        <f t="shared" si="46"/>
        <v>360</v>
      </c>
      <c r="M83" s="394" t="s">
        <v>207</v>
      </c>
      <c r="N83" s="566">
        <f t="shared" si="47"/>
        <v>232</v>
      </c>
      <c r="O83" s="567" t="s">
        <v>207</v>
      </c>
      <c r="P83" s="566">
        <v>5</v>
      </c>
      <c r="Q83" s="567" t="s">
        <v>207</v>
      </c>
      <c r="R83" s="394">
        <v>30</v>
      </c>
      <c r="S83" s="394" t="s">
        <v>207</v>
      </c>
      <c r="T83" s="66">
        <f t="shared" si="48"/>
        <v>402</v>
      </c>
      <c r="U83" s="2" t="s">
        <v>207</v>
      </c>
      <c r="V83" s="130"/>
      <c r="W83" s="110"/>
      <c r="X83" s="130">
        <f>(F83*10)+431</f>
        <v>3931</v>
      </c>
      <c r="Y83" s="122" t="s">
        <v>2676</v>
      </c>
      <c r="AA83" s="66">
        <f t="shared" si="33"/>
        <v>137.80000000000001</v>
      </c>
      <c r="AB83" s="2" t="s">
        <v>208</v>
      </c>
      <c r="AC83" s="66">
        <f t="shared" si="34"/>
        <v>77.599999999999994</v>
      </c>
      <c r="AD83" s="340" t="s">
        <v>208</v>
      </c>
      <c r="AE83" s="309" t="str">
        <f t="shared" si="35"/>
        <v>77.6 x 137.8</v>
      </c>
      <c r="AF83" s="340" t="s">
        <v>208</v>
      </c>
      <c r="AG83" s="66">
        <f t="shared" si="36"/>
        <v>141.69999999999999</v>
      </c>
      <c r="AH83" s="340" t="s">
        <v>208</v>
      </c>
      <c r="AI83" s="2">
        <f t="shared" si="37"/>
        <v>91.3</v>
      </c>
      <c r="AJ83" s="340" t="s">
        <v>208</v>
      </c>
      <c r="AK83" s="66">
        <f t="shared" si="38"/>
        <v>2</v>
      </c>
      <c r="AL83" s="340" t="s">
        <v>208</v>
      </c>
      <c r="AM83" s="66">
        <f t="shared" si="39"/>
        <v>11.8</v>
      </c>
      <c r="AN83" s="340" t="s">
        <v>208</v>
      </c>
      <c r="AO83" s="66">
        <f t="shared" si="40"/>
        <v>158</v>
      </c>
      <c r="AP83" s="340" t="s">
        <v>208</v>
      </c>
      <c r="AQ83" s="130"/>
      <c r="AR83" s="110"/>
      <c r="AS83" s="130">
        <f t="shared" si="41"/>
        <v>154.80000000000001</v>
      </c>
      <c r="AT83" s="122" t="s">
        <v>208</v>
      </c>
      <c r="AV83" s="961"/>
      <c r="AX83" s="305">
        <v>10104378</v>
      </c>
      <c r="AY83" s="137">
        <f>IF(Index!$L$4="€",VLOOKUP(AX83,ERP!$A:$CL,5,0),IF(Index!$L$4="$",VLOOKUP(AX83,ERP!$A:$CL,7,0),IF(Index!$L$4="CHF",VLOOKUP(AX83,ERP!$A:$CL,9,0),IF(Index!$L$4="£",VLOOKUP(AX83,ERP!$A:$CL,11,0),""))))</f>
        <v>4937</v>
      </c>
      <c r="AZ83" s="305">
        <v>10104384</v>
      </c>
      <c r="BA83" s="137">
        <f>IF(Index!$L$4="€",VLOOKUP(AZ83,ERP!$A:$CL,5,0),IF(Index!$L$4="$",VLOOKUP(AZ83,ERP!$A:$CL,7,0),IF(Index!$L$4="CHF",VLOOKUP(AZ83,ERP!$A:$CL,9,0),IF(Index!$L$4="£",VLOOKUP(AZ83,ERP!$A:$CL,11,0),""))))</f>
        <v>4937</v>
      </c>
      <c r="BB83" s="305">
        <v>10101051</v>
      </c>
      <c r="BC83" s="137">
        <f>IF(Index!$L$4="€",VLOOKUP(BB83,ERP!$A:$CL,5,0),IF(Index!$L$4="$",VLOOKUP(BB83,ERP!$A:$CL,7,0),IF(Index!$L$4="CHF",VLOOKUP(BB83,ERP!$A:$CL,9,0),IF(Index!$L$4="£",VLOOKUP(BB83,ERP!$A:$CL,11,0),""))))</f>
        <v>4937</v>
      </c>
      <c r="BD83" s="305">
        <v>10104390</v>
      </c>
      <c r="BE83" s="137">
        <f>IF(Index!$L$4="€",VLOOKUP(BD83,ERP!$A:$CL,5,0),IF(Index!$L$4="$",VLOOKUP(BD83,ERP!$A:$CL,7,0),IF(Index!$L$4="CHF",VLOOKUP(BD83,ERP!$A:$CL,9,0),IF(Index!$L$4="£",VLOOKUP(BD83,ERP!$A:$CL,11,0),""))))</f>
        <v>4937</v>
      </c>
      <c r="BF83" s="221"/>
      <c r="BG83" s="305" t="s">
        <v>125</v>
      </c>
      <c r="BH83" s="137">
        <f t="shared" si="42"/>
        <v>5381</v>
      </c>
      <c r="BI83" s="305" t="s">
        <v>125</v>
      </c>
      <c r="BJ83" s="137">
        <f t="shared" si="49"/>
        <v>4403.05</v>
      </c>
      <c r="BK83" s="221"/>
      <c r="BL83" s="305">
        <v>10102773</v>
      </c>
      <c r="BM83" s="137">
        <f>IF(Index!$L$4="€",VLOOKUP(BL83,ERP!$A:$CL,5,0),IF(Index!$L$4="$",VLOOKUP(BL83,ERP!$A:$CL,7,0),IF(Index!$L$4="CHF",VLOOKUP(BL83,ERP!$A:$CL,9,0),IF(Index!$L$4="£",VLOOKUP(BL83,ERP!$A:$CL,11,0),""))))</f>
        <v>4115</v>
      </c>
      <c r="BN83" s="102"/>
      <c r="BQ83" s="293"/>
      <c r="BR83" s="293"/>
      <c r="BS83" s="293"/>
      <c r="BT83" s="293"/>
      <c r="BU83" s="293"/>
      <c r="BV83" s="293"/>
      <c r="BW83" s="294"/>
      <c r="BX83" s="293"/>
      <c r="BY83" s="293"/>
      <c r="BZ83" s="293"/>
      <c r="CA83" s="293"/>
      <c r="CB83" s="293"/>
      <c r="CC83" s="293"/>
      <c r="CD83" s="293"/>
      <c r="CE83" s="293"/>
      <c r="CF83" s="293"/>
      <c r="CG83" s="293"/>
      <c r="CH83" s="293"/>
      <c r="CI83" s="293"/>
      <c r="CJ83" s="293"/>
      <c r="CK83" s="293"/>
      <c r="CL83" s="293"/>
      <c r="CM83" s="293"/>
      <c r="CN83" s="293"/>
      <c r="CO83" s="293"/>
      <c r="CP83" s="293"/>
      <c r="CQ83" s="293"/>
      <c r="CR83" s="293"/>
      <c r="CS83" s="293"/>
      <c r="CT83" s="294"/>
      <c r="CU83" s="293"/>
      <c r="CV83" s="293"/>
      <c r="CW83" s="293"/>
      <c r="CX83" s="293"/>
      <c r="CY83" s="293"/>
      <c r="CZ83" s="293"/>
      <c r="DA83" s="293"/>
      <c r="DB83" s="293"/>
      <c r="DC83" s="293"/>
      <c r="DD83" s="293"/>
      <c r="DE83" s="293"/>
      <c r="DF83" s="293"/>
      <c r="DG83" s="293"/>
      <c r="DH83" s="293"/>
      <c r="DI83" s="296"/>
      <c r="DJ83" s="302"/>
      <c r="DK83" s="296"/>
      <c r="DL83" s="302"/>
      <c r="DM83" s="296"/>
      <c r="DN83" s="302"/>
      <c r="DO83" s="296"/>
      <c r="DP83" s="304"/>
      <c r="DQ83" s="293"/>
      <c r="DR83" s="296"/>
      <c r="DS83" s="302"/>
      <c r="DT83" s="295"/>
    </row>
    <row r="84" spans="2:179" ht="12.75" customHeight="1" x14ac:dyDescent="0.2">
      <c r="B84" s="299" t="s">
        <v>210</v>
      </c>
      <c r="C84" s="707">
        <f t="shared" si="43"/>
        <v>1.7777777777777777</v>
      </c>
      <c r="F84" s="570">
        <v>370</v>
      </c>
      <c r="G84" s="656" t="s">
        <v>207</v>
      </c>
      <c r="H84" s="570">
        <f t="shared" si="44"/>
        <v>208</v>
      </c>
      <c r="I84" s="571" t="s">
        <v>207</v>
      </c>
      <c r="J84" s="657" t="str">
        <f t="shared" si="45"/>
        <v>208 x 370</v>
      </c>
      <c r="K84" s="656" t="s">
        <v>207</v>
      </c>
      <c r="L84" s="570">
        <f t="shared" si="46"/>
        <v>380</v>
      </c>
      <c r="M84" s="656" t="s">
        <v>207</v>
      </c>
      <c r="N84" s="570">
        <f t="shared" si="47"/>
        <v>243</v>
      </c>
      <c r="O84" s="571" t="s">
        <v>207</v>
      </c>
      <c r="P84" s="570">
        <v>5</v>
      </c>
      <c r="Q84" s="571" t="s">
        <v>207</v>
      </c>
      <c r="R84" s="656">
        <v>30</v>
      </c>
      <c r="S84" s="656" t="s">
        <v>207</v>
      </c>
      <c r="T84" s="378">
        <f t="shared" si="48"/>
        <v>424</v>
      </c>
      <c r="U84" s="377" t="s">
        <v>207</v>
      </c>
      <c r="V84" s="185"/>
      <c r="W84" s="187"/>
      <c r="X84" s="185">
        <f>(F84*10)+431</f>
        <v>4131</v>
      </c>
      <c r="Y84" s="186" t="s">
        <v>2676</v>
      </c>
      <c r="AA84" s="378">
        <f t="shared" si="33"/>
        <v>145.69999999999999</v>
      </c>
      <c r="AB84" s="377" t="s">
        <v>208</v>
      </c>
      <c r="AC84" s="378">
        <f t="shared" si="34"/>
        <v>81.900000000000006</v>
      </c>
      <c r="AD84" s="379" t="s">
        <v>208</v>
      </c>
      <c r="AE84" s="383" t="str">
        <f>AC84&amp;" x "&amp;AA84</f>
        <v>81.9 x 145.7</v>
      </c>
      <c r="AF84" s="379" t="s">
        <v>208</v>
      </c>
      <c r="AG84" s="378">
        <f t="shared" si="36"/>
        <v>149.6</v>
      </c>
      <c r="AH84" s="379" t="s">
        <v>208</v>
      </c>
      <c r="AI84" s="377">
        <f t="shared" si="37"/>
        <v>95.7</v>
      </c>
      <c r="AJ84" s="379" t="s">
        <v>208</v>
      </c>
      <c r="AK84" s="378">
        <f t="shared" si="38"/>
        <v>2</v>
      </c>
      <c r="AL84" s="379" t="s">
        <v>208</v>
      </c>
      <c r="AM84" s="378">
        <f t="shared" si="39"/>
        <v>11.8</v>
      </c>
      <c r="AN84" s="379" t="s">
        <v>208</v>
      </c>
      <c r="AO84" s="378">
        <f>ROUND(SQRT((AA84^2)+(AC84^2)),0)</f>
        <v>167</v>
      </c>
      <c r="AP84" s="379" t="s">
        <v>208</v>
      </c>
      <c r="AQ84" s="185"/>
      <c r="AR84" s="187"/>
      <c r="AS84" s="185">
        <f>ROUND((X84/10)/$B$2,1)</f>
        <v>162.6</v>
      </c>
      <c r="AT84" s="186" t="s">
        <v>208</v>
      </c>
      <c r="AV84" s="961"/>
      <c r="AX84" s="368">
        <v>10104379</v>
      </c>
      <c r="AY84" s="191">
        <f>IF(Index!$L$4="€",VLOOKUP(AX84,ERP!$A:$CL,5,0),IF(Index!$L$4="$",VLOOKUP(AX84,ERP!$A:$CL,7,0),IF(Index!$L$4="CHF",VLOOKUP(AX84,ERP!$A:$CL,9,0),IF(Index!$L$4="£",VLOOKUP(AX84,ERP!$A:$CL,11,0),""))))</f>
        <v>5265</v>
      </c>
      <c r="AZ84" s="368">
        <v>10104385</v>
      </c>
      <c r="BA84" s="191">
        <f>IF(Index!$L$4="€",VLOOKUP(AZ84,ERP!$A:$CL,5,0),IF(Index!$L$4="$",VLOOKUP(AZ84,ERP!$A:$CL,7,0),IF(Index!$L$4="CHF",VLOOKUP(AZ84,ERP!$A:$CL,9,0),IF(Index!$L$4="£",VLOOKUP(AZ84,ERP!$A:$CL,11,0),""))))</f>
        <v>5265</v>
      </c>
      <c r="BB84" s="368">
        <v>10101052</v>
      </c>
      <c r="BC84" s="191">
        <f>IF(Index!$L$4="€",VLOOKUP(BB84,ERP!$A:$CL,5,0),IF(Index!$L$4="$",VLOOKUP(BB84,ERP!$A:$CL,7,0),IF(Index!$L$4="CHF",VLOOKUP(BB84,ERP!$A:$CL,9,0),IF(Index!$L$4="£",VLOOKUP(BB84,ERP!$A:$CL,11,0),""))))</f>
        <v>5265</v>
      </c>
      <c r="BD84" s="368">
        <v>10104391</v>
      </c>
      <c r="BE84" s="191">
        <f>IF(Index!$L$4="€",VLOOKUP(BD84,ERP!$A:$CL,5,0),IF(Index!$L$4="$",VLOOKUP(BD84,ERP!$A:$CL,7,0),IF(Index!$L$4="CHF",VLOOKUP(BD84,ERP!$A:$CL,9,0),IF(Index!$L$4="£",VLOOKUP(BD84,ERP!$A:$CL,11,0),""))))</f>
        <v>5265</v>
      </c>
      <c r="BF84" s="156"/>
      <c r="BG84" s="368" t="s">
        <v>125</v>
      </c>
      <c r="BH84" s="191">
        <f t="shared" si="42"/>
        <v>5739</v>
      </c>
      <c r="BI84" s="368" t="s">
        <v>125</v>
      </c>
      <c r="BJ84" s="191">
        <f>BM84*$BI$23</f>
        <v>4695.16</v>
      </c>
      <c r="BK84" s="156"/>
      <c r="BL84" s="368">
        <v>10102774</v>
      </c>
      <c r="BM84" s="191">
        <f>IF(Index!$L$4="€",VLOOKUP(BL84,ERP!$A:$CL,5,0),IF(Index!$L$4="$",VLOOKUP(BL84,ERP!$A:$CL,7,0),IF(Index!$L$4="CHF",VLOOKUP(BL84,ERP!$A:$CL,9,0),IF(Index!$L$4="£",VLOOKUP(BL84,ERP!$A:$CL,11,0),""))))</f>
        <v>4388</v>
      </c>
      <c r="BN84" s="102"/>
      <c r="BQ84" s="293"/>
      <c r="BR84" s="293"/>
      <c r="BS84" s="293"/>
      <c r="BT84" s="293"/>
      <c r="BU84" s="293"/>
      <c r="BV84" s="293"/>
      <c r="BW84" s="294"/>
      <c r="BX84" s="293"/>
      <c r="BY84" s="293"/>
      <c r="BZ84" s="293"/>
      <c r="CA84" s="293"/>
      <c r="CB84" s="293"/>
      <c r="CC84" s="293"/>
      <c r="CD84" s="293"/>
      <c r="CE84" s="293"/>
      <c r="CF84" s="293"/>
      <c r="CG84" s="293"/>
      <c r="CH84" s="293"/>
      <c r="CI84" s="293"/>
      <c r="CJ84" s="293"/>
      <c r="CK84" s="293"/>
      <c r="CL84" s="293"/>
      <c r="CM84" s="293"/>
      <c r="CN84" s="293"/>
      <c r="CO84" s="293"/>
      <c r="CP84" s="293"/>
      <c r="CQ84" s="293"/>
      <c r="CR84" s="293"/>
      <c r="CS84" s="293"/>
      <c r="CT84" s="294"/>
      <c r="CU84" s="293"/>
      <c r="CV84" s="293"/>
      <c r="CW84" s="293"/>
      <c r="CX84" s="293"/>
      <c r="CY84" s="293"/>
      <c r="CZ84" s="293"/>
      <c r="DA84" s="293"/>
      <c r="DB84" s="293"/>
      <c r="DC84" s="293"/>
      <c r="DD84" s="293"/>
      <c r="DE84" s="293"/>
      <c r="DF84" s="293"/>
      <c r="DG84" s="293"/>
      <c r="DH84" s="293"/>
      <c r="DI84" s="296"/>
      <c r="DJ84" s="302"/>
      <c r="DK84" s="296"/>
      <c r="DL84" s="302"/>
      <c r="DM84" s="296"/>
      <c r="DN84" s="302"/>
      <c r="DO84" s="296"/>
      <c r="DP84" s="304"/>
      <c r="DQ84" s="293"/>
      <c r="DR84" s="296"/>
      <c r="DS84" s="302"/>
      <c r="DT84" s="295"/>
    </row>
    <row r="85" spans="2:179" ht="12.75" customHeight="1" x14ac:dyDescent="0.2">
      <c r="F85" s="308"/>
      <c r="J85" s="309"/>
      <c r="P85" s="308"/>
      <c r="R85" s="308"/>
      <c r="AE85" s="309"/>
      <c r="AV85" s="961"/>
      <c r="AX85" s="2"/>
      <c r="AZ85" s="2"/>
      <c r="BB85" s="2"/>
      <c r="BD85" s="2"/>
      <c r="BG85" s="2"/>
      <c r="BI85" s="2"/>
      <c r="BL85" s="2"/>
      <c r="BO85" s="300"/>
      <c r="BQ85" s="293"/>
      <c r="BR85" s="293"/>
      <c r="BS85" s="293"/>
      <c r="BT85" s="293"/>
      <c r="BU85" s="293"/>
      <c r="BV85" s="293"/>
      <c r="BW85" s="294"/>
      <c r="BX85" s="293"/>
      <c r="BY85" s="293"/>
      <c r="BZ85" s="293"/>
      <c r="CA85" s="293"/>
      <c r="CB85" s="293"/>
      <c r="CC85" s="293"/>
      <c r="CD85" s="293"/>
      <c r="CE85" s="293"/>
      <c r="CF85" s="293"/>
      <c r="CG85" s="293"/>
      <c r="CH85" s="293"/>
      <c r="CI85" s="293"/>
      <c r="CJ85" s="293"/>
      <c r="CK85" s="293"/>
      <c r="CL85" s="293"/>
      <c r="CM85" s="293"/>
      <c r="CN85" s="293"/>
      <c r="CO85" s="293"/>
      <c r="CP85" s="293"/>
      <c r="CQ85" s="293"/>
      <c r="CR85" s="293"/>
      <c r="CS85" s="293"/>
      <c r="CT85" s="294"/>
      <c r="CU85" s="293"/>
      <c r="CV85" s="293"/>
      <c r="CW85" s="293"/>
      <c r="CX85" s="293"/>
      <c r="CY85" s="293"/>
      <c r="CZ85" s="293"/>
      <c r="DA85" s="293"/>
      <c r="DB85" s="293"/>
      <c r="DC85" s="293"/>
      <c r="DD85" s="293"/>
      <c r="DE85" s="293"/>
      <c r="DF85" s="293"/>
      <c r="DG85" s="293"/>
      <c r="DH85" s="293"/>
      <c r="DI85" s="293"/>
      <c r="DJ85" s="293"/>
      <c r="DK85" s="293"/>
      <c r="DL85" s="293"/>
      <c r="DM85" s="293"/>
      <c r="DN85" s="293"/>
      <c r="DO85" s="293"/>
      <c r="DP85" s="293"/>
      <c r="DQ85" s="293"/>
      <c r="DR85" s="293"/>
      <c r="DS85" s="293"/>
      <c r="DT85" s="295"/>
      <c r="DU85" s="300"/>
      <c r="DV85" s="300"/>
      <c r="DW85" s="300"/>
      <c r="DX85" s="300"/>
      <c r="DY85" s="300"/>
      <c r="DZ85" s="300"/>
      <c r="EA85" s="300"/>
      <c r="EB85" s="300"/>
      <c r="EC85" s="300"/>
      <c r="ED85" s="300"/>
      <c r="EE85" s="300"/>
      <c r="EF85" s="300"/>
      <c r="EG85" s="300"/>
      <c r="EH85" s="300"/>
      <c r="EI85" s="300"/>
      <c r="EJ85" s="300"/>
      <c r="EK85" s="300"/>
      <c r="EL85" s="300"/>
      <c r="EM85" s="300"/>
      <c r="EN85" s="300"/>
      <c r="EO85" s="300"/>
      <c r="EP85" s="300"/>
      <c r="EQ85" s="300"/>
      <c r="ER85" s="300"/>
      <c r="ES85" s="300"/>
      <c r="ET85" s="300"/>
      <c r="EU85" s="300"/>
      <c r="EV85" s="300"/>
      <c r="EW85" s="300"/>
      <c r="EX85" s="300"/>
      <c r="EY85" s="300"/>
      <c r="EZ85" s="300"/>
      <c r="FA85" s="300"/>
      <c r="FB85" s="300"/>
      <c r="FC85" s="300"/>
      <c r="FD85" s="300"/>
      <c r="FE85" s="300"/>
      <c r="FF85" s="300"/>
      <c r="FG85" s="300"/>
      <c r="FH85" s="300"/>
      <c r="FI85" s="300"/>
      <c r="FJ85" s="300"/>
      <c r="FK85" s="300"/>
      <c r="FL85" s="300"/>
      <c r="FM85" s="300"/>
      <c r="FN85" s="300"/>
      <c r="FO85" s="300"/>
      <c r="FP85" s="300"/>
      <c r="FQ85" s="300"/>
      <c r="FR85" s="300"/>
      <c r="FS85" s="300"/>
      <c r="FT85" s="300"/>
      <c r="FU85" s="300"/>
      <c r="FV85" s="300"/>
      <c r="FW85" s="300"/>
    </row>
    <row r="86" spans="2:179" ht="23.25" customHeight="1" outlineLevel="1" x14ac:dyDescent="0.2">
      <c r="F86" s="962" t="s">
        <v>2699</v>
      </c>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c r="AL86" s="963"/>
      <c r="AM86" s="963"/>
      <c r="AN86" s="963"/>
      <c r="AO86" s="963"/>
      <c r="AP86" s="963"/>
      <c r="AQ86" s="963"/>
      <c r="AR86" s="963"/>
      <c r="AS86" s="963"/>
      <c r="AT86" s="964"/>
      <c r="AV86" s="961"/>
      <c r="AX86" s="948" t="s">
        <v>218</v>
      </c>
      <c r="AY86" s="949"/>
      <c r="AZ86" s="948" t="s">
        <v>219</v>
      </c>
      <c r="BA86" s="949"/>
      <c r="BB86" s="948" t="s">
        <v>219</v>
      </c>
      <c r="BC86" s="949"/>
      <c r="BD86" s="948" t="s">
        <v>220</v>
      </c>
      <c r="BE86" s="949"/>
      <c r="BF86" s="156"/>
      <c r="BG86" s="948" t="s">
        <v>252</v>
      </c>
      <c r="BH86" s="949"/>
      <c r="BI86" s="948" t="s">
        <v>2975</v>
      </c>
      <c r="BJ86" s="949"/>
      <c r="BK86" s="102"/>
      <c r="BL86" s="948" t="s">
        <v>2973</v>
      </c>
      <c r="BM86" s="949"/>
      <c r="BO86" s="300"/>
      <c r="BQ86" s="293"/>
      <c r="BR86" s="293"/>
      <c r="BS86" s="293"/>
      <c r="BT86" s="293"/>
      <c r="BU86" s="293"/>
      <c r="BV86" s="293"/>
      <c r="BW86" s="294"/>
      <c r="BX86" s="293"/>
      <c r="BY86" s="293"/>
      <c r="BZ86" s="293"/>
      <c r="CA86" s="293"/>
      <c r="CB86" s="293"/>
      <c r="CC86" s="293"/>
      <c r="CD86" s="293"/>
      <c r="CE86" s="293"/>
      <c r="CF86" s="293"/>
      <c r="CG86" s="293"/>
      <c r="CH86" s="293"/>
      <c r="CI86" s="293"/>
      <c r="CJ86" s="293"/>
      <c r="CK86" s="293"/>
      <c r="CL86" s="293"/>
      <c r="CM86" s="293"/>
      <c r="CN86" s="293"/>
      <c r="CO86" s="293"/>
      <c r="CP86" s="293"/>
      <c r="CQ86" s="293"/>
      <c r="CR86" s="293"/>
      <c r="CS86" s="293"/>
      <c r="CT86" s="294"/>
      <c r="CU86" s="293"/>
      <c r="CV86" s="293"/>
      <c r="CW86" s="293"/>
      <c r="CX86" s="293"/>
      <c r="CY86" s="293"/>
      <c r="CZ86" s="293"/>
      <c r="DA86" s="293"/>
      <c r="DB86" s="293"/>
      <c r="DC86" s="293"/>
      <c r="DD86" s="293"/>
      <c r="DE86" s="293"/>
      <c r="DF86" s="293"/>
      <c r="DG86" s="293"/>
      <c r="DH86" s="293"/>
      <c r="DI86" s="293"/>
      <c r="DJ86" s="293"/>
      <c r="DK86" s="293"/>
      <c r="DL86" s="293"/>
      <c r="DM86" s="293"/>
      <c r="DN86" s="293"/>
      <c r="DO86" s="293"/>
      <c r="DP86" s="293"/>
      <c r="DQ86" s="293"/>
      <c r="DR86" s="293"/>
      <c r="DS86" s="293"/>
      <c r="DT86" s="295"/>
      <c r="DU86" s="300"/>
      <c r="DV86" s="300"/>
      <c r="DW86" s="300"/>
      <c r="DX86" s="300"/>
      <c r="DY86" s="300"/>
      <c r="DZ86" s="300"/>
      <c r="EA86" s="300"/>
      <c r="EB86" s="300"/>
      <c r="EC86" s="300"/>
      <c r="ED86" s="300"/>
      <c r="EE86" s="300"/>
      <c r="EF86" s="300"/>
      <c r="EG86" s="300"/>
      <c r="EH86" s="300"/>
      <c r="EI86" s="300"/>
      <c r="EJ86" s="300"/>
      <c r="EK86" s="300"/>
      <c r="EL86" s="300"/>
      <c r="EM86" s="300"/>
      <c r="EN86" s="300"/>
      <c r="EO86" s="300"/>
      <c r="EP86" s="300"/>
      <c r="EQ86" s="300"/>
      <c r="ER86" s="300"/>
      <c r="ES86" s="300"/>
      <c r="ET86" s="300"/>
      <c r="EU86" s="300"/>
      <c r="EV86" s="300"/>
      <c r="EW86" s="300"/>
      <c r="EX86" s="300"/>
      <c r="EY86" s="300"/>
      <c r="EZ86" s="300"/>
      <c r="FA86" s="300"/>
      <c r="FB86" s="300"/>
      <c r="FC86" s="300"/>
      <c r="FD86" s="300"/>
      <c r="FE86" s="300"/>
      <c r="FF86" s="300"/>
      <c r="FG86" s="300"/>
      <c r="FH86" s="300"/>
      <c r="FI86" s="300"/>
      <c r="FJ86" s="300"/>
      <c r="FK86" s="300"/>
      <c r="FL86" s="300"/>
      <c r="FM86" s="300"/>
      <c r="FN86" s="300"/>
      <c r="FO86" s="300"/>
      <c r="FP86" s="300"/>
      <c r="FQ86" s="300"/>
      <c r="FR86" s="300"/>
      <c r="FS86" s="300"/>
      <c r="FT86" s="300"/>
      <c r="FU86" s="300"/>
      <c r="FV86" s="300"/>
      <c r="FW86" s="300"/>
    </row>
    <row r="87" spans="2:179" ht="23.25" customHeight="1" outlineLevel="1" x14ac:dyDescent="0.2">
      <c r="B87" s="30" t="s">
        <v>213</v>
      </c>
      <c r="F87" s="1128" t="s">
        <v>5860</v>
      </c>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1129"/>
      <c r="AJ87" s="1129"/>
      <c r="AK87" s="1129"/>
      <c r="AL87" s="1129"/>
      <c r="AM87" s="1129"/>
      <c r="AN87" s="1129"/>
      <c r="AO87" s="1129"/>
      <c r="AP87" s="1129"/>
      <c r="AQ87" s="1129"/>
      <c r="AR87" s="1129"/>
      <c r="AS87" s="1129"/>
      <c r="AT87" s="1130"/>
      <c r="AU87" s="30"/>
      <c r="AV87" s="961"/>
      <c r="AW87" s="30"/>
      <c r="AX87" s="160"/>
      <c r="AY87" s="162"/>
      <c r="AZ87" s="160"/>
      <c r="BA87" s="161"/>
      <c r="BB87" s="954" t="s">
        <v>217</v>
      </c>
      <c r="BC87" s="955"/>
      <c r="BD87" s="160"/>
      <c r="BE87" s="162"/>
      <c r="BF87" s="156"/>
      <c r="BG87" s="1054" t="s">
        <v>236</v>
      </c>
      <c r="BH87" s="1055"/>
      <c r="BI87" s="163"/>
      <c r="BJ87" s="164"/>
      <c r="BK87" s="102"/>
      <c r="BL87" s="163"/>
      <c r="BM87" s="164"/>
      <c r="BO87" s="156"/>
      <c r="BQ87" s="1078"/>
      <c r="BR87" s="1078"/>
      <c r="BS87" s="1078"/>
      <c r="BT87" s="1078"/>
      <c r="BU87" s="1078"/>
      <c r="BV87" s="1078"/>
      <c r="BW87" s="1078"/>
      <c r="BX87" s="1078"/>
      <c r="BY87" s="1078"/>
      <c r="BZ87" s="1078"/>
      <c r="CA87" s="1078"/>
      <c r="CB87" s="1078"/>
      <c r="CC87" s="1078"/>
      <c r="CD87" s="1078"/>
      <c r="CE87" s="1078"/>
      <c r="CF87" s="1078"/>
      <c r="CG87" s="1078"/>
      <c r="CH87" s="1078"/>
      <c r="CI87" s="1078"/>
      <c r="CJ87" s="1078"/>
      <c r="CK87" s="1078"/>
      <c r="CL87" s="1078"/>
      <c r="CM87" s="1078"/>
      <c r="CN87" s="1078"/>
      <c r="CO87" s="1078"/>
      <c r="CP87" s="1078"/>
      <c r="CQ87" s="1078"/>
      <c r="CR87" s="1078"/>
      <c r="CS87" s="1078"/>
      <c r="CT87" s="1078"/>
      <c r="CU87" s="1078"/>
      <c r="CV87" s="1078"/>
      <c r="CW87" s="1078"/>
      <c r="CX87" s="1078"/>
      <c r="CY87" s="1078"/>
      <c r="CZ87" s="1078"/>
      <c r="DA87" s="1078"/>
      <c r="DB87" s="1078"/>
      <c r="DC87" s="1078"/>
      <c r="DD87" s="1078"/>
      <c r="DE87" s="1078"/>
      <c r="DF87" s="112"/>
      <c r="DG87" s="295"/>
      <c r="DH87" s="295"/>
      <c r="DI87" s="293"/>
      <c r="DJ87" s="293"/>
      <c r="DK87" s="293"/>
      <c r="DL87" s="293"/>
      <c r="DM87" s="293"/>
      <c r="DN87" s="293"/>
      <c r="DO87" s="293"/>
      <c r="DP87" s="293"/>
      <c r="DQ87" s="293"/>
      <c r="DR87" s="293"/>
      <c r="DS87" s="293"/>
      <c r="DT87" s="293"/>
      <c r="DU87" s="156"/>
      <c r="DV87" s="156"/>
      <c r="DW87" s="156"/>
      <c r="DX87" s="156"/>
      <c r="DY87" s="156"/>
      <c r="DZ87" s="156"/>
      <c r="EA87" s="156"/>
      <c r="EB87" s="156"/>
      <c r="EC87" s="156"/>
      <c r="ED87" s="156"/>
      <c r="EE87" s="156"/>
      <c r="EF87" s="156"/>
      <c r="EG87" s="156"/>
      <c r="EH87" s="156"/>
      <c r="EI87" s="156"/>
      <c r="EJ87" s="156"/>
      <c r="EK87" s="156"/>
      <c r="EL87" s="156"/>
      <c r="EM87" s="156"/>
      <c r="EN87" s="156"/>
      <c r="EO87" s="156"/>
      <c r="EP87" s="156"/>
      <c r="EQ87" s="156"/>
      <c r="ER87" s="156"/>
      <c r="ES87" s="156"/>
      <c r="ET87" s="156"/>
      <c r="EU87" s="156"/>
      <c r="EV87" s="156"/>
      <c r="EW87" s="156"/>
      <c r="EX87" s="156"/>
      <c r="EY87" s="156"/>
      <c r="EZ87" s="156"/>
      <c r="FA87" s="156"/>
      <c r="FB87" s="156"/>
      <c r="FC87" s="156"/>
      <c r="FD87" s="156"/>
      <c r="FE87" s="156"/>
      <c r="FF87" s="156"/>
      <c r="FG87" s="156"/>
      <c r="FH87" s="156"/>
      <c r="FI87" s="156"/>
      <c r="FJ87" s="156"/>
      <c r="FK87" s="156"/>
      <c r="FL87" s="156"/>
      <c r="FM87" s="156"/>
      <c r="FN87" s="156"/>
      <c r="FO87" s="156"/>
      <c r="FP87" s="156"/>
      <c r="FQ87" s="156"/>
      <c r="FR87" s="156"/>
      <c r="FS87" s="156"/>
      <c r="FT87" s="156"/>
      <c r="FU87" s="156"/>
      <c r="FV87" s="298"/>
      <c r="FW87" s="156"/>
    </row>
    <row r="88" spans="2:179" ht="15" customHeight="1" outlineLevel="1" x14ac:dyDescent="0.2">
      <c r="B88" s="30"/>
      <c r="F88" s="121" t="s">
        <v>206</v>
      </c>
      <c r="G88" s="122"/>
      <c r="H88" s="121" t="s">
        <v>211</v>
      </c>
      <c r="I88" s="122"/>
      <c r="J88" s="121" t="s">
        <v>216</v>
      </c>
      <c r="K88" s="122"/>
      <c r="L88" s="121" t="s">
        <v>205</v>
      </c>
      <c r="M88" s="122"/>
      <c r="N88" s="121" t="s">
        <v>214</v>
      </c>
      <c r="O88" s="122"/>
      <c r="P88" s="121" t="s">
        <v>209</v>
      </c>
      <c r="Q88" s="122"/>
      <c r="R88" s="121" t="s">
        <v>215</v>
      </c>
      <c r="S88" s="122"/>
      <c r="T88" s="121" t="s">
        <v>212</v>
      </c>
      <c r="U88" s="123"/>
      <c r="V88" s="966"/>
      <c r="W88" s="967"/>
      <c r="X88" s="966" t="s">
        <v>2674</v>
      </c>
      <c r="Y88" s="967"/>
      <c r="Z88" s="110"/>
      <c r="AA88" s="121" t="s">
        <v>206</v>
      </c>
      <c r="AB88" s="122"/>
      <c r="AC88" s="121" t="s">
        <v>211</v>
      </c>
      <c r="AD88" s="122"/>
      <c r="AE88" s="121" t="s">
        <v>216</v>
      </c>
      <c r="AF88" s="122"/>
      <c r="AG88" s="121" t="s">
        <v>205</v>
      </c>
      <c r="AH88" s="122"/>
      <c r="AI88" s="121" t="s">
        <v>214</v>
      </c>
      <c r="AJ88" s="122"/>
      <c r="AK88" s="121" t="s">
        <v>209</v>
      </c>
      <c r="AL88" s="122"/>
      <c r="AM88" s="121" t="s">
        <v>215</v>
      </c>
      <c r="AN88" s="122"/>
      <c r="AO88" s="121" t="s">
        <v>212</v>
      </c>
      <c r="AP88" s="122"/>
      <c r="AQ88" s="971" t="s">
        <v>2674</v>
      </c>
      <c r="AR88" s="972"/>
      <c r="AS88" s="971" t="s">
        <v>2675</v>
      </c>
      <c r="AT88" s="972"/>
      <c r="AU88" s="30"/>
      <c r="AV88" s="961"/>
      <c r="AW88" s="30"/>
      <c r="AX88" s="762" t="s">
        <v>221</v>
      </c>
      <c r="AY88" s="780" t="s">
        <v>23</v>
      </c>
      <c r="AZ88" s="762" t="s">
        <v>221</v>
      </c>
      <c r="BA88" s="780" t="s">
        <v>23</v>
      </c>
      <c r="BB88" s="762" t="s">
        <v>221</v>
      </c>
      <c r="BC88" s="780" t="s">
        <v>23</v>
      </c>
      <c r="BD88" s="762" t="s">
        <v>221</v>
      </c>
      <c r="BE88" s="780" t="s">
        <v>23</v>
      </c>
      <c r="BF88" s="896"/>
      <c r="BG88" s="762" t="s">
        <v>221</v>
      </c>
      <c r="BH88" s="780" t="s">
        <v>23</v>
      </c>
      <c r="BI88" s="762" t="s">
        <v>221</v>
      </c>
      <c r="BJ88" s="780" t="s">
        <v>23</v>
      </c>
      <c r="BK88" s="102"/>
      <c r="BL88" s="762" t="s">
        <v>221</v>
      </c>
      <c r="BM88" s="780" t="s">
        <v>23</v>
      </c>
      <c r="BN88" s="156"/>
      <c r="BO88" s="156"/>
      <c r="BP88" s="156"/>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295"/>
      <c r="DH88" s="295"/>
      <c r="DI88" s="293"/>
      <c r="DJ88" s="293"/>
      <c r="DK88" s="293"/>
      <c r="DL88" s="293"/>
      <c r="DM88" s="293"/>
      <c r="DN88" s="293"/>
      <c r="DO88" s="293"/>
      <c r="DP88" s="293"/>
      <c r="DQ88" s="293"/>
      <c r="DR88" s="293"/>
      <c r="DS88" s="293"/>
      <c r="DT88" s="293"/>
      <c r="DU88" s="156"/>
      <c r="DV88" s="156"/>
      <c r="DW88" s="156"/>
      <c r="DX88" s="156"/>
      <c r="DY88" s="156"/>
      <c r="DZ88" s="156"/>
      <c r="EA88" s="156"/>
      <c r="EB88" s="156"/>
      <c r="EC88" s="156"/>
      <c r="ED88" s="156"/>
      <c r="EE88" s="156"/>
      <c r="EF88" s="156"/>
      <c r="EG88" s="156"/>
      <c r="EH88" s="156"/>
      <c r="EI88" s="156"/>
      <c r="EJ88" s="156"/>
      <c r="EK88" s="156"/>
      <c r="EL88" s="156"/>
      <c r="EM88" s="156"/>
      <c r="EN88" s="156"/>
      <c r="EO88" s="156"/>
      <c r="EP88" s="156"/>
      <c r="EQ88" s="156"/>
      <c r="ER88" s="156"/>
      <c r="ES88" s="156"/>
      <c r="ET88" s="156"/>
      <c r="EU88" s="156"/>
      <c r="EV88" s="156"/>
      <c r="EW88" s="156"/>
      <c r="EX88" s="156"/>
      <c r="EY88" s="156"/>
      <c r="EZ88" s="156"/>
      <c r="FA88" s="156"/>
      <c r="FB88" s="156"/>
      <c r="FC88" s="156"/>
      <c r="FD88" s="156"/>
      <c r="FE88" s="156"/>
      <c r="FF88" s="156"/>
      <c r="FG88" s="156"/>
      <c r="FH88" s="156"/>
      <c r="FI88" s="156"/>
      <c r="FJ88" s="156"/>
      <c r="FK88" s="156"/>
      <c r="FL88" s="156"/>
      <c r="FM88" s="156"/>
      <c r="FN88" s="156"/>
      <c r="FO88" s="156"/>
      <c r="FP88" s="156"/>
      <c r="FQ88" s="156"/>
      <c r="FR88" s="156"/>
      <c r="FS88" s="156"/>
      <c r="FT88" s="156"/>
      <c r="FU88" s="156"/>
      <c r="FV88" s="298"/>
      <c r="FW88" s="156"/>
    </row>
    <row r="89" spans="2:179" ht="15" customHeight="1" outlineLevel="1" x14ac:dyDescent="0.2">
      <c r="B89" s="30"/>
      <c r="F89" s="121"/>
      <c r="G89" s="110"/>
      <c r="H89" s="121"/>
      <c r="I89" s="122"/>
      <c r="J89" s="121"/>
      <c r="K89" s="110"/>
      <c r="L89" s="121"/>
      <c r="M89" s="110"/>
      <c r="N89" s="121"/>
      <c r="O89" s="122"/>
      <c r="P89" s="121"/>
      <c r="Q89" s="122"/>
      <c r="R89" s="131"/>
      <c r="S89" s="110"/>
      <c r="T89" s="121"/>
      <c r="U89" s="123"/>
      <c r="V89" s="700"/>
      <c r="W89" s="781"/>
      <c r="X89" s="700"/>
      <c r="Y89" s="781"/>
      <c r="Z89" s="110"/>
      <c r="AA89" s="121"/>
      <c r="AB89" s="122"/>
      <c r="AC89" s="121"/>
      <c r="AD89" s="122"/>
      <c r="AE89" s="131"/>
      <c r="AF89" s="122"/>
      <c r="AG89" s="121"/>
      <c r="AH89" s="122"/>
      <c r="AI89" s="131"/>
      <c r="AJ89" s="122"/>
      <c r="AK89" s="121"/>
      <c r="AL89" s="122"/>
      <c r="AM89" s="121"/>
      <c r="AN89" s="122"/>
      <c r="AO89" s="121"/>
      <c r="AP89" s="122"/>
      <c r="AQ89" s="132"/>
      <c r="AR89" s="761"/>
      <c r="AS89" s="156"/>
      <c r="AT89" s="761"/>
      <c r="AU89" s="30"/>
      <c r="AV89" s="961"/>
      <c r="AW89" s="30"/>
      <c r="AX89" s="700"/>
      <c r="AY89" s="781" t="str">
        <f>Index!$L$4</f>
        <v>€</v>
      </c>
      <c r="AZ89" s="700"/>
      <c r="BA89" s="781" t="str">
        <f>Index!$L$4</f>
        <v>€</v>
      </c>
      <c r="BB89" s="700"/>
      <c r="BC89" s="781" t="str">
        <f>Index!$L$4</f>
        <v>€</v>
      </c>
      <c r="BD89" s="700"/>
      <c r="BE89" s="781" t="str">
        <f>Index!$L$4</f>
        <v>€</v>
      </c>
      <c r="BF89" s="896"/>
      <c r="BG89" s="783">
        <v>1.0900000000000001</v>
      </c>
      <c r="BH89" s="781" t="str">
        <f>Index!$L$4</f>
        <v>€</v>
      </c>
      <c r="BI89" s="783">
        <v>1.07</v>
      </c>
      <c r="BJ89" s="781" t="str">
        <f>Index!$L$4</f>
        <v>€</v>
      </c>
      <c r="BK89" s="102"/>
      <c r="BL89" s="700"/>
      <c r="BM89" s="781" t="str">
        <f>Index!$L$4</f>
        <v>€</v>
      </c>
      <c r="BN89" s="156"/>
      <c r="BO89" s="156"/>
      <c r="BP89" s="156"/>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12"/>
      <c r="DE89" s="112"/>
      <c r="DF89" s="112"/>
      <c r="DG89" s="295"/>
      <c r="DH89" s="295"/>
      <c r="DI89" s="293"/>
      <c r="DJ89" s="293"/>
      <c r="DK89" s="293"/>
      <c r="DL89" s="293"/>
      <c r="DM89" s="293"/>
      <c r="DN89" s="293"/>
      <c r="DO89" s="293"/>
      <c r="DP89" s="293"/>
      <c r="DQ89" s="293"/>
      <c r="DR89" s="293"/>
      <c r="DS89" s="293"/>
      <c r="DT89" s="293"/>
      <c r="DU89" s="156"/>
      <c r="DV89" s="156"/>
      <c r="DW89" s="156"/>
      <c r="DX89" s="156"/>
      <c r="DY89" s="156"/>
      <c r="DZ89" s="156"/>
      <c r="EA89" s="156"/>
      <c r="EB89" s="156"/>
      <c r="EC89" s="156"/>
      <c r="ED89" s="156"/>
      <c r="EE89" s="156"/>
      <c r="EF89" s="156"/>
      <c r="EG89" s="156"/>
      <c r="EH89" s="156"/>
      <c r="EI89" s="156"/>
      <c r="EJ89" s="156"/>
      <c r="EK89" s="156"/>
      <c r="EL89" s="156"/>
      <c r="EM89" s="156"/>
      <c r="EN89" s="156"/>
      <c r="EO89" s="156"/>
      <c r="EP89" s="156"/>
      <c r="EQ89" s="156"/>
      <c r="ER89" s="156"/>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298"/>
      <c r="FW89" s="156"/>
    </row>
    <row r="90" spans="2:179" ht="12.75" customHeight="1" outlineLevel="1" x14ac:dyDescent="0.2">
      <c r="B90" s="299" t="s">
        <v>210</v>
      </c>
      <c r="C90" s="707">
        <f>16/9</f>
        <v>1.7777777777777777</v>
      </c>
      <c r="F90" s="564">
        <v>390</v>
      </c>
      <c r="G90" s="643" t="s">
        <v>207</v>
      </c>
      <c r="H90" s="564">
        <f>ROUND(F90/$C90,0)</f>
        <v>219</v>
      </c>
      <c r="I90" s="565" t="s">
        <v>207</v>
      </c>
      <c r="J90" s="658" t="str">
        <f>H90&amp;" x "&amp;F90</f>
        <v>219 x 390</v>
      </c>
      <c r="K90" s="643" t="s">
        <v>207</v>
      </c>
      <c r="L90" s="564">
        <f>F90+(2*P90)</f>
        <v>400</v>
      </c>
      <c r="M90" s="643" t="s">
        <v>207</v>
      </c>
      <c r="N90" s="564">
        <f>H90+P90+R90</f>
        <v>254</v>
      </c>
      <c r="O90" s="565" t="s">
        <v>207</v>
      </c>
      <c r="P90" s="564">
        <v>5</v>
      </c>
      <c r="Q90" s="565" t="s">
        <v>207</v>
      </c>
      <c r="R90" s="643">
        <v>30</v>
      </c>
      <c r="S90" s="643" t="s">
        <v>207</v>
      </c>
      <c r="T90" s="564">
        <f>ROUND(SQRT((F90^2)+(H90^2)),0)</f>
        <v>447</v>
      </c>
      <c r="U90" s="565" t="s">
        <v>207</v>
      </c>
      <c r="V90" s="564"/>
      <c r="W90" s="565"/>
      <c r="X90" s="564">
        <v>4430</v>
      </c>
      <c r="Y90" s="312" t="s">
        <v>2676</v>
      </c>
      <c r="Z90" s="323"/>
      <c r="AA90" s="165">
        <f>ROUND(F90/$B$1,1)</f>
        <v>153.5</v>
      </c>
      <c r="AB90" s="166" t="s">
        <v>208</v>
      </c>
      <c r="AC90" s="165">
        <f>ROUND(H90/$B$1,1)</f>
        <v>86.2</v>
      </c>
      <c r="AD90" s="166" t="s">
        <v>208</v>
      </c>
      <c r="AE90" s="170" t="str">
        <f>AC90&amp;" x "&amp;AA90</f>
        <v>86.2 x 153.5</v>
      </c>
      <c r="AF90" s="166" t="s">
        <v>208</v>
      </c>
      <c r="AG90" s="165">
        <f>ROUND(L90/$B$1,1)</f>
        <v>157.5</v>
      </c>
      <c r="AH90" s="166" t="s">
        <v>208</v>
      </c>
      <c r="AI90" s="167">
        <f>ROUND(N90/$B$1,1)</f>
        <v>100</v>
      </c>
      <c r="AJ90" s="166" t="s">
        <v>208</v>
      </c>
      <c r="AK90" s="165">
        <f>ROUND(P90/$B$1,1)</f>
        <v>2</v>
      </c>
      <c r="AL90" s="166" t="s">
        <v>208</v>
      </c>
      <c r="AM90" s="165">
        <f>ROUND(R90/$B$1,1)</f>
        <v>11.8</v>
      </c>
      <c r="AN90" s="166" t="s">
        <v>208</v>
      </c>
      <c r="AO90" s="165">
        <f>ROUND(SQRT((AA90^2)+(AC90^2)),0)</f>
        <v>176</v>
      </c>
      <c r="AP90" s="166" t="s">
        <v>208</v>
      </c>
      <c r="AQ90" s="311"/>
      <c r="AR90" s="312"/>
      <c r="AS90" s="165">
        <f>ROUND((X90/10)/$B$2,1)</f>
        <v>174.4</v>
      </c>
      <c r="AT90" s="166" t="s">
        <v>208</v>
      </c>
      <c r="AV90" s="961"/>
      <c r="AX90" s="361">
        <v>10103833</v>
      </c>
      <c r="AY90" s="172">
        <f>IF(Index!$L$4="€",VLOOKUP(AX90,ERP!$A:$CL,5,0),IF(Index!$L$4="$",VLOOKUP(AX90,ERP!$A:$CL,7,0),IF(Index!$L$4="CHF",VLOOKUP(AX90,ERP!$A:$CL,9,0),IF(Index!$L$4="£",VLOOKUP(AX90,ERP!$A:$CL,11,0),""))))</f>
        <v>5904</v>
      </c>
      <c r="AZ90" s="361">
        <v>10103975</v>
      </c>
      <c r="BA90" s="172">
        <f>IF(Index!$L$4="€",VLOOKUP(AZ90,ERP!$A:$CL,5,0),IF(Index!$L$4="$",VLOOKUP(AZ90,ERP!$A:$CL,7,0),IF(Index!$L$4="CHF",VLOOKUP(AZ90,ERP!$A:$CL,9,0),IF(Index!$L$4="£",VLOOKUP(AZ90,ERP!$A:$CL,11,0),""))))</f>
        <v>5904</v>
      </c>
      <c r="BB90" s="361">
        <v>10101073</v>
      </c>
      <c r="BC90" s="172">
        <f>IF(Index!$L$4="€",VLOOKUP(BB90,ERP!$A:$CL,5,0),IF(Index!$L$4="$",VLOOKUP(BB90,ERP!$A:$CL,7,0),IF(Index!$L$4="CHF",VLOOKUP(BB90,ERP!$A:$CL,9,0),IF(Index!$L$4="£",VLOOKUP(BB90,ERP!$A:$CL,11,0),""))))</f>
        <v>5904</v>
      </c>
      <c r="BD90" s="361">
        <v>10104117</v>
      </c>
      <c r="BE90" s="172">
        <f>IF(Index!$L$4="€",VLOOKUP(BD90,ERP!$A:$CL,5,0),IF(Index!$L$4="$",VLOOKUP(BD90,ERP!$A:$CL,7,0),IF(Index!$L$4="CHF",VLOOKUP(BD90,ERP!$A:$CL,9,0),IF(Index!$L$4="£",VLOOKUP(BD90,ERP!$A:$CL,11,0),""))))</f>
        <v>5904</v>
      </c>
      <c r="BF90" s="156"/>
      <c r="BG90" s="361" t="s">
        <v>125</v>
      </c>
      <c r="BH90" s="173">
        <f>ROUND(BC90*$BG$74,0)</f>
        <v>6435</v>
      </c>
      <c r="BI90" s="361" t="s">
        <v>125</v>
      </c>
      <c r="BJ90" s="364">
        <f>BM90*$BI$23</f>
        <v>5263.33</v>
      </c>
      <c r="BK90" s="156"/>
      <c r="BL90" s="361">
        <v>10102686</v>
      </c>
      <c r="BM90" s="172">
        <f>IF(Index!$L$4="€",VLOOKUP(BL90,ERP!$A:$CL,5,0),IF(Index!$L$4="$",VLOOKUP(BL90,ERP!$A:$CL,7,0),IF(Index!$L$4="CHF",VLOOKUP(BL90,ERP!$A:$CL,9,0),IF(Index!$L$4="£",VLOOKUP(BL90,ERP!$A:$CL,11,0),""))))</f>
        <v>4919</v>
      </c>
      <c r="BO90" s="324"/>
      <c r="BQ90" s="293"/>
      <c r="BR90" s="293"/>
      <c r="BS90" s="293"/>
      <c r="BT90" s="293"/>
      <c r="BU90" s="293"/>
      <c r="BV90" s="293"/>
      <c r="BW90" s="294"/>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4"/>
      <c r="CU90" s="293"/>
      <c r="CV90" s="293"/>
      <c r="CW90" s="293"/>
      <c r="CX90" s="293"/>
      <c r="CY90" s="293"/>
      <c r="CZ90" s="293"/>
      <c r="DA90" s="293"/>
      <c r="DB90" s="293"/>
      <c r="DC90" s="293"/>
      <c r="DD90" s="293"/>
      <c r="DE90" s="293"/>
      <c r="DF90" s="293"/>
      <c r="DG90" s="293"/>
      <c r="DH90" s="293"/>
      <c r="DI90" s="296"/>
      <c r="DJ90" s="302"/>
      <c r="DK90" s="296"/>
      <c r="DL90" s="302"/>
      <c r="DM90" s="296"/>
      <c r="DN90" s="302"/>
      <c r="DO90" s="296"/>
      <c r="DP90" s="304"/>
      <c r="DQ90" s="293"/>
      <c r="DR90" s="296"/>
      <c r="DS90" s="302"/>
      <c r="DT90" s="30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row>
    <row r="91" spans="2:179" ht="12.75" customHeight="1" outlineLevel="1" x14ac:dyDescent="0.2">
      <c r="B91" s="299" t="s">
        <v>210</v>
      </c>
      <c r="C91" s="707">
        <f>16/9</f>
        <v>1.7777777777777777</v>
      </c>
      <c r="F91" s="572">
        <v>440</v>
      </c>
      <c r="G91" s="659" t="s">
        <v>207</v>
      </c>
      <c r="H91" s="572">
        <f>ROUND(F91/$C91,0)</f>
        <v>248</v>
      </c>
      <c r="I91" s="573" t="s">
        <v>207</v>
      </c>
      <c r="J91" s="660" t="str">
        <f>H91&amp;" x "&amp;F91</f>
        <v>248 x 440</v>
      </c>
      <c r="K91" s="659" t="s">
        <v>207</v>
      </c>
      <c r="L91" s="572">
        <f>F91+(2*P91)</f>
        <v>450</v>
      </c>
      <c r="M91" s="659" t="s">
        <v>207</v>
      </c>
      <c r="N91" s="572">
        <f>H91+P91+R91</f>
        <v>283</v>
      </c>
      <c r="O91" s="573" t="s">
        <v>207</v>
      </c>
      <c r="P91" s="572">
        <v>5</v>
      </c>
      <c r="Q91" s="573" t="s">
        <v>207</v>
      </c>
      <c r="R91" s="659">
        <v>30</v>
      </c>
      <c r="S91" s="659" t="s">
        <v>207</v>
      </c>
      <c r="T91" s="572">
        <f>ROUND(SQRT((F91^2)+(H91^2)),0)</f>
        <v>505</v>
      </c>
      <c r="U91" s="573" t="s">
        <v>207</v>
      </c>
      <c r="V91" s="572"/>
      <c r="W91" s="573"/>
      <c r="X91" s="572">
        <v>4970</v>
      </c>
      <c r="Y91" s="317" t="s">
        <v>2676</v>
      </c>
      <c r="Z91" s="308"/>
      <c r="AA91" s="140">
        <f>ROUND(F91/$B$1,1)</f>
        <v>173.2</v>
      </c>
      <c r="AB91" s="141" t="s">
        <v>208</v>
      </c>
      <c r="AC91" s="140">
        <f>ROUND(H91/$B$1,1)</f>
        <v>97.6</v>
      </c>
      <c r="AD91" s="141" t="s">
        <v>208</v>
      </c>
      <c r="AE91" s="282" t="str">
        <f>AC91&amp;" x "&amp;AA91</f>
        <v>97.6 x 173.2</v>
      </c>
      <c r="AF91" s="141" t="s">
        <v>208</v>
      </c>
      <c r="AG91" s="140">
        <f>ROUND(L91/$B$1,1)</f>
        <v>177.2</v>
      </c>
      <c r="AH91" s="141" t="s">
        <v>208</v>
      </c>
      <c r="AI91" s="142">
        <f>ROUND(N91/$B$1,1)</f>
        <v>111.4</v>
      </c>
      <c r="AJ91" s="141" t="s">
        <v>208</v>
      </c>
      <c r="AK91" s="140">
        <f>ROUND(P91/$B$1,1)</f>
        <v>2</v>
      </c>
      <c r="AL91" s="141" t="s">
        <v>208</v>
      </c>
      <c r="AM91" s="140">
        <f>ROUND(R91/$B$1,1)</f>
        <v>11.8</v>
      </c>
      <c r="AN91" s="141" t="s">
        <v>208</v>
      </c>
      <c r="AO91" s="140">
        <f>ROUND(SQRT((AA91^2)+(AC91^2)),0)</f>
        <v>199</v>
      </c>
      <c r="AP91" s="141" t="s">
        <v>208</v>
      </c>
      <c r="AQ91" s="316"/>
      <c r="AR91" s="317"/>
      <c r="AS91" s="140">
        <f>ROUND((X91/10)/$B$2,1)</f>
        <v>195.7</v>
      </c>
      <c r="AT91" s="141" t="s">
        <v>208</v>
      </c>
      <c r="AV91" s="961"/>
      <c r="AX91" s="321">
        <v>10103834</v>
      </c>
      <c r="AY91" s="144">
        <f>IF(Index!$L$4="€",VLOOKUP(AX91,ERP!$A:$CL,5,0),IF(Index!$L$4="$",VLOOKUP(AX91,ERP!$A:$CL,7,0),IF(Index!$L$4="CHF",VLOOKUP(AX91,ERP!$A:$CL,9,0),IF(Index!$L$4="£",VLOOKUP(AX91,ERP!$A:$CL,11,0),""))))</f>
        <v>7018</v>
      </c>
      <c r="AZ91" s="321">
        <v>10103976</v>
      </c>
      <c r="BA91" s="144">
        <f>IF(Index!$L$4="€",VLOOKUP(AZ91,ERP!$A:$CL,5,0),IF(Index!$L$4="$",VLOOKUP(AZ91,ERP!$A:$CL,7,0),IF(Index!$L$4="CHF",VLOOKUP(AZ91,ERP!$A:$CL,9,0),IF(Index!$L$4="£",VLOOKUP(AZ91,ERP!$A:$CL,11,0),""))))</f>
        <v>7018</v>
      </c>
      <c r="BB91" s="321">
        <v>10101074</v>
      </c>
      <c r="BC91" s="144">
        <f>IF(Index!$L$4="€",VLOOKUP(BB91,ERP!$A:$CL,5,0),IF(Index!$L$4="$",VLOOKUP(BB91,ERP!$A:$CL,7,0),IF(Index!$L$4="CHF",VLOOKUP(BB91,ERP!$A:$CL,9,0),IF(Index!$L$4="£",VLOOKUP(BB91,ERP!$A:$CL,11,0),""))))</f>
        <v>7018</v>
      </c>
      <c r="BD91" s="321">
        <v>10104118</v>
      </c>
      <c r="BE91" s="144">
        <f>IF(Index!$L$4="€",VLOOKUP(BD91,ERP!$A:$CL,5,0),IF(Index!$L$4="$",VLOOKUP(BD91,ERP!$A:$CL,7,0),IF(Index!$L$4="CHF",VLOOKUP(BD91,ERP!$A:$CL,9,0),IF(Index!$L$4="£",VLOOKUP(BD91,ERP!$A:$CL,11,0),""))))</f>
        <v>7018</v>
      </c>
      <c r="BF91" s="156"/>
      <c r="BG91" s="307"/>
      <c r="BH91" s="790"/>
      <c r="BI91" s="307" t="s">
        <v>125</v>
      </c>
      <c r="BJ91" s="326">
        <f>BM91*$BI$23</f>
        <v>6259.5</v>
      </c>
      <c r="BK91" s="156"/>
      <c r="BL91" s="321">
        <v>10102687</v>
      </c>
      <c r="BM91" s="144">
        <f>IF(Index!$L$4="€",VLOOKUP(BL91,ERP!$A:$CL,5,0),IF(Index!$L$4="$",VLOOKUP(BL91,ERP!$A:$CL,7,0),IF(Index!$L$4="CHF",VLOOKUP(BL91,ERP!$A:$CL,9,0),IF(Index!$L$4="£",VLOOKUP(BL91,ERP!$A:$CL,11,0),""))))</f>
        <v>5850</v>
      </c>
      <c r="BO91" s="324"/>
      <c r="BQ91" s="293"/>
      <c r="BR91" s="293"/>
      <c r="BS91" s="293"/>
      <c r="BT91" s="293"/>
      <c r="BU91" s="293"/>
      <c r="BV91" s="293"/>
      <c r="BW91" s="294"/>
      <c r="BX91" s="293"/>
      <c r="BY91" s="293"/>
      <c r="BZ91" s="293"/>
      <c r="CA91" s="293"/>
      <c r="CB91" s="293"/>
      <c r="CC91" s="293"/>
      <c r="CD91" s="293"/>
      <c r="CE91" s="293"/>
      <c r="CF91" s="293"/>
      <c r="CG91" s="293"/>
      <c r="CH91" s="293"/>
      <c r="CI91" s="293"/>
      <c r="CJ91" s="293"/>
      <c r="CK91" s="293"/>
      <c r="CL91" s="293"/>
      <c r="CM91" s="293"/>
      <c r="CN91" s="293"/>
      <c r="CO91" s="293"/>
      <c r="CP91" s="293"/>
      <c r="CQ91" s="293"/>
      <c r="CR91" s="293"/>
      <c r="CS91" s="293"/>
      <c r="CT91" s="294"/>
      <c r="CU91" s="293"/>
      <c r="CV91" s="293"/>
      <c r="CW91" s="293"/>
      <c r="CX91" s="293"/>
      <c r="CY91" s="293"/>
      <c r="CZ91" s="293"/>
      <c r="DA91" s="293"/>
      <c r="DB91" s="293"/>
      <c r="DC91" s="293"/>
      <c r="DD91" s="293"/>
      <c r="DE91" s="293"/>
      <c r="DF91" s="293"/>
      <c r="DG91" s="293"/>
      <c r="DH91" s="293"/>
      <c r="DI91" s="296"/>
      <c r="DJ91" s="302"/>
      <c r="DK91" s="296"/>
      <c r="DL91" s="302"/>
      <c r="DM91" s="296"/>
      <c r="DN91" s="302"/>
      <c r="DO91" s="296"/>
      <c r="DP91" s="304"/>
      <c r="DQ91" s="293"/>
      <c r="DR91" s="296"/>
      <c r="DS91" s="302"/>
      <c r="DT91" s="30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row>
    <row r="92" spans="2:179" ht="12.75" customHeight="1" outlineLevel="1" x14ac:dyDescent="0.2">
      <c r="F92" s="308"/>
      <c r="J92" s="309"/>
      <c r="P92" s="308"/>
      <c r="R92" s="308"/>
      <c r="AE92" s="309"/>
      <c r="AV92" s="961"/>
      <c r="AX92" s="2"/>
      <c r="AZ92" s="2"/>
      <c r="BB92" s="2"/>
      <c r="BD92" s="2"/>
      <c r="BG92" s="2"/>
      <c r="BI92" s="2"/>
      <c r="BL92" s="2"/>
      <c r="BO92" s="300"/>
      <c r="BQ92" s="293"/>
      <c r="BR92" s="293"/>
      <c r="BS92" s="293"/>
      <c r="BT92" s="293"/>
      <c r="BU92" s="293"/>
      <c r="BV92" s="293"/>
      <c r="BW92" s="294"/>
      <c r="BX92" s="293"/>
      <c r="BY92" s="293"/>
      <c r="BZ92" s="293"/>
      <c r="CA92" s="293"/>
      <c r="CB92" s="293"/>
      <c r="CC92" s="293"/>
      <c r="CD92" s="293"/>
      <c r="CE92" s="293"/>
      <c r="CF92" s="293"/>
      <c r="CG92" s="293"/>
      <c r="CH92" s="293"/>
      <c r="CI92" s="293"/>
      <c r="CJ92" s="293"/>
      <c r="CK92" s="293"/>
      <c r="CL92" s="293"/>
      <c r="CM92" s="293"/>
      <c r="CN92" s="293"/>
      <c r="CO92" s="293"/>
      <c r="CP92" s="293"/>
      <c r="CQ92" s="293"/>
      <c r="CR92" s="293"/>
      <c r="CS92" s="293"/>
      <c r="CT92" s="294"/>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5"/>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300"/>
      <c r="EV92" s="300"/>
      <c r="EW92" s="300"/>
      <c r="EX92" s="300"/>
      <c r="EY92" s="300"/>
      <c r="EZ92" s="300"/>
      <c r="FA92" s="300"/>
      <c r="FB92" s="300"/>
      <c r="FC92" s="300"/>
      <c r="FD92" s="300"/>
      <c r="FE92" s="300"/>
      <c r="FF92" s="300"/>
      <c r="FG92" s="300"/>
      <c r="FH92" s="300"/>
      <c r="FI92" s="300"/>
      <c r="FJ92" s="300"/>
      <c r="FK92" s="300"/>
      <c r="FL92" s="300"/>
      <c r="FM92" s="300"/>
      <c r="FN92" s="300"/>
      <c r="FO92" s="300"/>
      <c r="FP92" s="300"/>
      <c r="FQ92" s="300"/>
      <c r="FR92" s="300"/>
      <c r="FS92" s="300"/>
      <c r="FT92" s="300"/>
      <c r="FU92" s="300"/>
      <c r="FV92" s="300"/>
      <c r="FW92" s="300"/>
    </row>
    <row r="93" spans="2:179" ht="23.25" customHeight="1" x14ac:dyDescent="0.2">
      <c r="E93" s="1050" t="s">
        <v>5897</v>
      </c>
      <c r="F93" s="1040" t="s">
        <v>5821</v>
      </c>
      <c r="G93" s="1041"/>
      <c r="H93" s="1041"/>
      <c r="I93" s="1041"/>
      <c r="J93" s="1041"/>
      <c r="K93" s="1041"/>
      <c r="L93" s="1041"/>
      <c r="M93" s="1041"/>
      <c r="N93" s="1041"/>
      <c r="O93" s="1041"/>
      <c r="P93" s="1041"/>
      <c r="Q93" s="1041"/>
      <c r="R93" s="1041"/>
      <c r="S93" s="1041"/>
      <c r="T93" s="1041"/>
      <c r="U93" s="1041"/>
      <c r="V93" s="1041"/>
      <c r="W93" s="1041"/>
      <c r="X93" s="1041"/>
      <c r="Y93" s="1041"/>
      <c r="Z93" s="1041"/>
      <c r="AA93" s="1041"/>
      <c r="AB93" s="1041"/>
      <c r="AC93" s="1041"/>
      <c r="AD93" s="1041"/>
      <c r="AE93" s="1041"/>
      <c r="AF93" s="1041"/>
      <c r="AG93" s="1041"/>
      <c r="AH93" s="1041"/>
      <c r="AI93" s="1041"/>
      <c r="AJ93" s="1041"/>
      <c r="AK93" s="1041"/>
      <c r="AL93" s="1041"/>
      <c r="AM93" s="1041"/>
      <c r="AN93" s="1041"/>
      <c r="AO93" s="1041"/>
      <c r="AP93" s="1041"/>
      <c r="AQ93" s="1041"/>
      <c r="AR93" s="1041"/>
      <c r="AS93" s="1041"/>
      <c r="AT93" s="1042"/>
      <c r="AU93" s="67"/>
      <c r="AV93" s="961"/>
      <c r="AW93" s="30"/>
      <c r="AX93" s="1031" t="s">
        <v>218</v>
      </c>
      <c r="AY93" s="1032"/>
      <c r="AZ93" s="1031" t="s">
        <v>219</v>
      </c>
      <c r="BA93" s="1043"/>
      <c r="BB93" s="1031" t="s">
        <v>219</v>
      </c>
      <c r="BC93" s="1043"/>
      <c r="BD93" s="1031" t="s">
        <v>220</v>
      </c>
      <c r="BE93" s="1032"/>
      <c r="BF93" s="156"/>
      <c r="BG93" s="1031"/>
      <c r="BH93" s="1032"/>
      <c r="BI93" s="1031" t="s">
        <v>2975</v>
      </c>
      <c r="BJ93" s="1032"/>
      <c r="BK93" s="102"/>
      <c r="BL93" s="1031" t="s">
        <v>2973</v>
      </c>
      <c r="BM93" s="1032"/>
      <c r="BN93" s="156"/>
      <c r="BO93" s="156"/>
      <c r="BQ93" s="1078"/>
      <c r="BR93" s="1078"/>
      <c r="BS93" s="1078"/>
      <c r="BT93" s="1078"/>
      <c r="BU93" s="1078"/>
      <c r="BV93" s="1078"/>
      <c r="BW93" s="1078"/>
      <c r="BX93" s="1078"/>
      <c r="BY93" s="1078"/>
      <c r="BZ93" s="1078"/>
      <c r="CA93" s="1078"/>
      <c r="CB93" s="1078"/>
      <c r="CC93" s="1078"/>
      <c r="CD93" s="1078"/>
      <c r="CE93" s="1078"/>
      <c r="CF93" s="1078"/>
      <c r="CG93" s="1078"/>
      <c r="CH93" s="1078"/>
      <c r="CI93" s="1078"/>
      <c r="CJ93" s="1078"/>
      <c r="CK93" s="1078"/>
      <c r="CL93" s="1078"/>
      <c r="CM93" s="1078"/>
      <c r="CN93" s="1078"/>
      <c r="CO93" s="1078"/>
      <c r="CP93" s="1078"/>
      <c r="CQ93" s="1078"/>
      <c r="CR93" s="1078"/>
      <c r="CS93" s="1078"/>
      <c r="CT93" s="1078"/>
      <c r="CU93" s="1078"/>
      <c r="CV93" s="1078"/>
      <c r="CW93" s="1078"/>
      <c r="CX93" s="1078"/>
      <c r="CY93" s="1078"/>
      <c r="CZ93" s="1078"/>
      <c r="DA93" s="1078"/>
      <c r="DB93" s="1078"/>
      <c r="DC93" s="1078"/>
      <c r="DD93" s="1078"/>
      <c r="DE93" s="1078"/>
      <c r="DF93" s="112"/>
      <c r="DG93" s="295"/>
      <c r="DH93" s="295"/>
      <c r="DI93" s="293"/>
      <c r="DJ93" s="293"/>
      <c r="DK93" s="293"/>
      <c r="DL93" s="293"/>
      <c r="DM93" s="293"/>
      <c r="DN93" s="293"/>
      <c r="DO93" s="293"/>
      <c r="DP93" s="293"/>
      <c r="DQ93" s="293"/>
      <c r="DR93" s="293"/>
      <c r="DS93" s="293"/>
      <c r="DT93" s="293"/>
      <c r="DU93" s="156"/>
      <c r="DV93" s="156"/>
      <c r="DW93" s="156"/>
      <c r="DX93" s="156"/>
      <c r="DY93" s="156"/>
      <c r="DZ93" s="156"/>
      <c r="EA93" s="156"/>
      <c r="EB93" s="156"/>
      <c r="EC93" s="156"/>
      <c r="ED93" s="156"/>
      <c r="EE93" s="156"/>
      <c r="EF93" s="156"/>
      <c r="EG93" s="156"/>
      <c r="EH93" s="156"/>
      <c r="EI93" s="156"/>
      <c r="EJ93" s="156"/>
      <c r="EK93" s="156"/>
      <c r="EL93" s="156"/>
      <c r="EM93" s="156"/>
      <c r="EN93" s="156"/>
      <c r="EO93" s="156"/>
      <c r="EP93" s="156"/>
      <c r="EQ93" s="156"/>
      <c r="ER93" s="156"/>
      <c r="ES93" s="156"/>
      <c r="ET93" s="156"/>
      <c r="EU93" s="156"/>
      <c r="EV93" s="156"/>
      <c r="EW93" s="156"/>
      <c r="EX93" s="156"/>
      <c r="EY93" s="156"/>
      <c r="EZ93" s="156"/>
      <c r="FA93" s="156"/>
      <c r="FB93" s="156"/>
      <c r="FC93" s="156"/>
      <c r="FD93" s="156"/>
      <c r="FE93" s="156"/>
      <c r="FF93" s="156"/>
      <c r="FG93" s="156"/>
      <c r="FH93" s="156"/>
      <c r="FI93" s="156"/>
      <c r="FJ93" s="156"/>
      <c r="FK93" s="156"/>
      <c r="FL93" s="156"/>
      <c r="FM93" s="156"/>
      <c r="FN93" s="156"/>
      <c r="FO93" s="156"/>
      <c r="FP93" s="156"/>
      <c r="FQ93" s="156"/>
      <c r="FR93" s="156"/>
      <c r="FS93" s="156"/>
      <c r="FT93" s="156"/>
      <c r="FU93" s="156"/>
      <c r="FV93" s="298"/>
      <c r="FW93" s="156"/>
    </row>
    <row r="94" spans="2:179" ht="23.25" customHeight="1" x14ac:dyDescent="0.2">
      <c r="B94" s="30" t="s">
        <v>213</v>
      </c>
      <c r="E94" s="1051"/>
      <c r="F94" s="1047" t="s">
        <v>5856</v>
      </c>
      <c r="G94" s="1048"/>
      <c r="H94" s="1048"/>
      <c r="I94" s="1048"/>
      <c r="J94" s="1048"/>
      <c r="K94" s="1048"/>
      <c r="L94" s="1048"/>
      <c r="M94" s="1048"/>
      <c r="N94" s="1048"/>
      <c r="O94" s="1048"/>
      <c r="P94" s="1048"/>
      <c r="Q94" s="1048"/>
      <c r="R94" s="1048"/>
      <c r="S94" s="1048"/>
      <c r="T94" s="1048"/>
      <c r="U94" s="1048"/>
      <c r="V94" s="1048"/>
      <c r="W94" s="1048"/>
      <c r="X94" s="1048"/>
      <c r="Y94" s="1048"/>
      <c r="Z94" s="1048"/>
      <c r="AA94" s="1048"/>
      <c r="AB94" s="1048"/>
      <c r="AC94" s="1048"/>
      <c r="AD94" s="1048"/>
      <c r="AE94" s="1048"/>
      <c r="AF94" s="1048"/>
      <c r="AG94" s="1048"/>
      <c r="AH94" s="1048"/>
      <c r="AI94" s="1048"/>
      <c r="AJ94" s="1048"/>
      <c r="AK94" s="1048"/>
      <c r="AL94" s="1048"/>
      <c r="AM94" s="1048"/>
      <c r="AN94" s="1048"/>
      <c r="AO94" s="1048"/>
      <c r="AP94" s="1048"/>
      <c r="AQ94" s="1048"/>
      <c r="AR94" s="1048"/>
      <c r="AS94" s="1048"/>
      <c r="AT94" s="1049"/>
      <c r="AU94" s="67"/>
      <c r="AV94" s="961"/>
      <c r="AW94" s="30"/>
      <c r="AX94" s="869"/>
      <c r="AY94" s="871"/>
      <c r="AZ94" s="869"/>
      <c r="BA94" s="870"/>
      <c r="BB94" s="1038" t="s">
        <v>217</v>
      </c>
      <c r="BC94" s="1039"/>
      <c r="BD94" s="869"/>
      <c r="BE94" s="871"/>
      <c r="BF94" s="156"/>
      <c r="BG94" s="1076"/>
      <c r="BH94" s="1077"/>
      <c r="BI94" s="872"/>
      <c r="BJ94" s="873"/>
      <c r="BK94" s="102"/>
      <c r="BL94" s="872"/>
      <c r="BM94" s="873"/>
      <c r="BN94" s="156"/>
      <c r="BO94" s="156"/>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c r="CR94" s="112"/>
      <c r="CS94" s="112"/>
      <c r="CT94" s="112"/>
      <c r="CU94" s="112"/>
      <c r="CV94" s="112"/>
      <c r="CW94" s="112"/>
      <c r="CX94" s="112"/>
      <c r="CY94" s="112"/>
      <c r="CZ94" s="112"/>
      <c r="DA94" s="112"/>
      <c r="DB94" s="112"/>
      <c r="DC94" s="112"/>
      <c r="DD94" s="112"/>
      <c r="DE94" s="112"/>
      <c r="DF94" s="112"/>
      <c r="DG94" s="295"/>
      <c r="DH94" s="295"/>
      <c r="DI94" s="293"/>
      <c r="DJ94" s="293"/>
      <c r="DK94" s="293"/>
      <c r="DL94" s="293"/>
      <c r="DM94" s="293"/>
      <c r="DN94" s="293"/>
      <c r="DO94" s="293"/>
      <c r="DP94" s="293"/>
      <c r="DQ94" s="293"/>
      <c r="DR94" s="293"/>
      <c r="DS94" s="293"/>
      <c r="DT94" s="293"/>
      <c r="DU94" s="156"/>
      <c r="DV94" s="156"/>
      <c r="DW94" s="156"/>
      <c r="DX94" s="156"/>
      <c r="DY94" s="156"/>
      <c r="DZ94" s="156"/>
      <c r="EA94" s="156"/>
      <c r="EB94" s="156"/>
      <c r="EC94" s="156"/>
      <c r="ED94" s="156"/>
      <c r="EE94" s="156"/>
      <c r="EF94" s="156"/>
      <c r="EG94" s="156"/>
      <c r="EH94" s="156"/>
      <c r="EI94" s="156"/>
      <c r="EJ94" s="156"/>
      <c r="EK94" s="156"/>
      <c r="EL94" s="156"/>
      <c r="EM94" s="156"/>
      <c r="EN94" s="156"/>
      <c r="EO94" s="156"/>
      <c r="EP94" s="156"/>
      <c r="EQ94" s="156"/>
      <c r="ER94" s="156"/>
      <c r="ES94" s="156"/>
      <c r="ET94" s="156"/>
      <c r="EU94" s="156"/>
      <c r="EV94" s="156"/>
      <c r="EW94" s="156"/>
      <c r="EX94" s="156"/>
      <c r="EY94" s="156"/>
      <c r="EZ94" s="156"/>
      <c r="FA94" s="156"/>
      <c r="FB94" s="156"/>
      <c r="FC94" s="156"/>
      <c r="FD94" s="156"/>
      <c r="FE94" s="156"/>
      <c r="FF94" s="156"/>
      <c r="FG94" s="156"/>
      <c r="FH94" s="156"/>
      <c r="FI94" s="156"/>
      <c r="FJ94" s="156"/>
      <c r="FK94" s="156"/>
      <c r="FL94" s="156"/>
      <c r="FM94" s="156"/>
      <c r="FN94" s="156"/>
      <c r="FO94" s="156"/>
      <c r="FP94" s="156"/>
      <c r="FQ94" s="156"/>
      <c r="FR94" s="156"/>
      <c r="FS94" s="156"/>
      <c r="FT94" s="156"/>
      <c r="FU94" s="156"/>
      <c r="FV94" s="298"/>
      <c r="FW94" s="156"/>
    </row>
    <row r="95" spans="2:179" ht="15" customHeight="1" x14ac:dyDescent="0.2">
      <c r="B95" s="30"/>
      <c r="E95" s="1051"/>
      <c r="F95" s="121" t="s">
        <v>206</v>
      </c>
      <c r="G95" s="122"/>
      <c r="H95" s="121" t="s">
        <v>211</v>
      </c>
      <c r="I95" s="122"/>
      <c r="J95" s="121" t="s">
        <v>216</v>
      </c>
      <c r="K95" s="122"/>
      <c r="L95" s="121" t="s">
        <v>205</v>
      </c>
      <c r="M95" s="122"/>
      <c r="N95" s="121" t="s">
        <v>214</v>
      </c>
      <c r="O95" s="122"/>
      <c r="P95" s="121" t="s">
        <v>209</v>
      </c>
      <c r="Q95" s="122"/>
      <c r="R95" s="121" t="s">
        <v>215</v>
      </c>
      <c r="S95" s="122"/>
      <c r="T95" s="121" t="s">
        <v>212</v>
      </c>
      <c r="U95" s="123"/>
      <c r="V95" s="966"/>
      <c r="W95" s="967"/>
      <c r="X95" s="966" t="s">
        <v>2674</v>
      </c>
      <c r="Y95" s="967"/>
      <c r="Z95" s="458"/>
      <c r="AA95" s="121" t="s">
        <v>206</v>
      </c>
      <c r="AB95" s="122"/>
      <c r="AC95" s="121" t="s">
        <v>211</v>
      </c>
      <c r="AD95" s="122"/>
      <c r="AE95" s="121" t="s">
        <v>216</v>
      </c>
      <c r="AF95" s="122"/>
      <c r="AG95" s="121" t="s">
        <v>205</v>
      </c>
      <c r="AH95" s="122"/>
      <c r="AI95" s="121" t="s">
        <v>214</v>
      </c>
      <c r="AJ95" s="122"/>
      <c r="AK95" s="121" t="s">
        <v>209</v>
      </c>
      <c r="AL95" s="122"/>
      <c r="AM95" s="121" t="s">
        <v>215</v>
      </c>
      <c r="AN95" s="122"/>
      <c r="AO95" s="121" t="s">
        <v>212</v>
      </c>
      <c r="AP95" s="122"/>
      <c r="AQ95" s="971" t="s">
        <v>2674</v>
      </c>
      <c r="AR95" s="972"/>
      <c r="AS95" s="971" t="s">
        <v>2675</v>
      </c>
      <c r="AT95" s="972"/>
      <c r="AU95" s="30"/>
      <c r="AV95" s="961"/>
      <c r="AW95" s="30"/>
      <c r="AX95" s="762" t="s">
        <v>221</v>
      </c>
      <c r="AY95" s="780" t="s">
        <v>23</v>
      </c>
      <c r="AZ95" s="762" t="s">
        <v>221</v>
      </c>
      <c r="BA95" s="780" t="s">
        <v>23</v>
      </c>
      <c r="BB95" s="762" t="s">
        <v>221</v>
      </c>
      <c r="BC95" s="780" t="s">
        <v>23</v>
      </c>
      <c r="BD95" s="762" t="s">
        <v>221</v>
      </c>
      <c r="BE95" s="780" t="s">
        <v>23</v>
      </c>
      <c r="BF95" s="896"/>
      <c r="BG95" s="762"/>
      <c r="BH95" s="780"/>
      <c r="BI95" s="762" t="s">
        <v>221</v>
      </c>
      <c r="BJ95" s="780" t="s">
        <v>23</v>
      </c>
      <c r="BK95" s="102"/>
      <c r="BL95" s="762" t="s">
        <v>221</v>
      </c>
      <c r="BM95" s="780" t="s">
        <v>23</v>
      </c>
      <c r="BN95" s="156"/>
      <c r="BO95" s="156"/>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c r="CR95" s="112"/>
      <c r="CS95" s="112"/>
      <c r="CT95" s="112"/>
      <c r="CU95" s="112"/>
      <c r="CV95" s="112"/>
      <c r="CW95" s="112"/>
      <c r="CX95" s="112"/>
      <c r="CY95" s="112"/>
      <c r="CZ95" s="112"/>
      <c r="DA95" s="112"/>
      <c r="DB95" s="112"/>
      <c r="DC95" s="112"/>
      <c r="DD95" s="112"/>
      <c r="DE95" s="112"/>
      <c r="DF95" s="112"/>
      <c r="DG95" s="295"/>
      <c r="DH95" s="295"/>
      <c r="DI95" s="293"/>
      <c r="DJ95" s="293"/>
      <c r="DK95" s="293"/>
      <c r="DL95" s="293"/>
      <c r="DM95" s="293"/>
      <c r="DN95" s="293"/>
      <c r="DO95" s="293"/>
      <c r="DP95" s="293"/>
      <c r="DQ95" s="293"/>
      <c r="DR95" s="293"/>
      <c r="DS95" s="293"/>
      <c r="DT95" s="293"/>
      <c r="DU95" s="156"/>
      <c r="DV95" s="156"/>
      <c r="DW95" s="156"/>
      <c r="DX95" s="156"/>
      <c r="DY95" s="156"/>
      <c r="DZ95" s="156"/>
      <c r="EA95" s="156"/>
      <c r="EB95" s="156"/>
      <c r="EC95" s="156"/>
      <c r="ED95" s="156"/>
      <c r="EE95" s="156"/>
      <c r="EF95" s="156"/>
      <c r="EG95" s="156"/>
      <c r="EH95" s="156"/>
      <c r="EI95" s="156"/>
      <c r="EJ95" s="156"/>
      <c r="EK95" s="156"/>
      <c r="EL95" s="156"/>
      <c r="EM95" s="156"/>
      <c r="EN95" s="156"/>
      <c r="EO95" s="156"/>
      <c r="EP95" s="156"/>
      <c r="EQ95" s="156"/>
      <c r="ER95" s="156"/>
      <c r="ES95" s="156"/>
      <c r="ET95" s="156"/>
      <c r="EU95" s="156"/>
      <c r="EV95" s="156"/>
      <c r="EW95" s="156"/>
      <c r="EX95" s="156"/>
      <c r="EY95" s="156"/>
      <c r="EZ95" s="156"/>
      <c r="FA95" s="156"/>
      <c r="FB95" s="156"/>
      <c r="FC95" s="156"/>
      <c r="FD95" s="156"/>
      <c r="FE95" s="156"/>
      <c r="FF95" s="156"/>
      <c r="FG95" s="156"/>
      <c r="FH95" s="156"/>
      <c r="FI95" s="156"/>
      <c r="FJ95" s="156"/>
      <c r="FK95" s="156"/>
      <c r="FL95" s="156"/>
      <c r="FM95" s="156"/>
      <c r="FN95" s="156"/>
      <c r="FO95" s="156"/>
      <c r="FP95" s="156"/>
      <c r="FQ95" s="156"/>
      <c r="FR95" s="156"/>
      <c r="FS95" s="156"/>
      <c r="FT95" s="156"/>
      <c r="FU95" s="156"/>
      <c r="FV95" s="298"/>
      <c r="FW95" s="156"/>
    </row>
    <row r="96" spans="2:179" ht="15" customHeight="1" x14ac:dyDescent="0.2">
      <c r="B96" s="30"/>
      <c r="E96" s="1051"/>
      <c r="F96" s="121"/>
      <c r="G96" s="110"/>
      <c r="H96" s="121"/>
      <c r="I96" s="122"/>
      <c r="J96" s="121"/>
      <c r="K96" s="110"/>
      <c r="L96" s="121"/>
      <c r="M96" s="110"/>
      <c r="N96" s="121"/>
      <c r="O96" s="122"/>
      <c r="P96" s="121"/>
      <c r="Q96" s="122"/>
      <c r="R96" s="131"/>
      <c r="S96" s="110"/>
      <c r="T96" s="121"/>
      <c r="U96" s="123"/>
      <c r="V96" s="700"/>
      <c r="W96" s="781"/>
      <c r="X96" s="700"/>
      <c r="Y96" s="781"/>
      <c r="AA96" s="121"/>
      <c r="AB96" s="122"/>
      <c r="AC96" s="121"/>
      <c r="AD96" s="122"/>
      <c r="AE96" s="131"/>
      <c r="AF96" s="122"/>
      <c r="AG96" s="121"/>
      <c r="AH96" s="122"/>
      <c r="AI96" s="131"/>
      <c r="AJ96" s="122"/>
      <c r="AK96" s="121"/>
      <c r="AL96" s="122"/>
      <c r="AM96" s="121"/>
      <c r="AN96" s="122"/>
      <c r="AO96" s="121"/>
      <c r="AP96" s="122"/>
      <c r="AQ96" s="132"/>
      <c r="AR96" s="761"/>
      <c r="AS96" s="156"/>
      <c r="AT96" s="761"/>
      <c r="AU96" s="30"/>
      <c r="AV96" s="961"/>
      <c r="AW96" s="30"/>
      <c r="AX96" s="700"/>
      <c r="AY96" s="781" t="str">
        <f>Index!$L$4</f>
        <v>€</v>
      </c>
      <c r="AZ96" s="700"/>
      <c r="BA96" s="781" t="str">
        <f>Index!$L$4</f>
        <v>€</v>
      </c>
      <c r="BB96" s="700"/>
      <c r="BC96" s="781" t="str">
        <f>Index!$L$4</f>
        <v>€</v>
      </c>
      <c r="BD96" s="700"/>
      <c r="BE96" s="781" t="str">
        <f>Index!$L$4</f>
        <v>€</v>
      </c>
      <c r="BF96" s="896"/>
      <c r="BG96" s="783"/>
      <c r="BH96" s="781"/>
      <c r="BI96" s="783">
        <v>1.07</v>
      </c>
      <c r="BJ96" s="781" t="str">
        <f>Index!$L$4</f>
        <v>€</v>
      </c>
      <c r="BK96" s="102"/>
      <c r="BL96" s="700"/>
      <c r="BM96" s="781" t="str">
        <f>Index!$L$4</f>
        <v>€</v>
      </c>
      <c r="BN96" s="156"/>
      <c r="BO96" s="156"/>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c r="CR96" s="112"/>
      <c r="CS96" s="112"/>
      <c r="CT96" s="112"/>
      <c r="CU96" s="112"/>
      <c r="CV96" s="112"/>
      <c r="CW96" s="112"/>
      <c r="CX96" s="112"/>
      <c r="CY96" s="112"/>
      <c r="CZ96" s="112"/>
      <c r="DA96" s="112"/>
      <c r="DB96" s="112"/>
      <c r="DC96" s="112"/>
      <c r="DD96" s="112"/>
      <c r="DE96" s="112"/>
      <c r="DF96" s="112"/>
      <c r="DG96" s="295"/>
      <c r="DH96" s="295"/>
      <c r="DI96" s="293"/>
      <c r="DJ96" s="293"/>
      <c r="DK96" s="293"/>
      <c r="DL96" s="293"/>
      <c r="DM96" s="293"/>
      <c r="DN96" s="293"/>
      <c r="DO96" s="293"/>
      <c r="DP96" s="293"/>
      <c r="DQ96" s="293"/>
      <c r="DR96" s="293"/>
      <c r="DS96" s="293"/>
      <c r="DT96" s="293"/>
      <c r="DU96" s="156"/>
      <c r="DV96" s="156"/>
      <c r="DW96" s="156"/>
      <c r="DX96" s="156"/>
      <c r="DY96" s="156"/>
      <c r="DZ96" s="156"/>
      <c r="EA96" s="156"/>
      <c r="EB96" s="156"/>
      <c r="EC96" s="156"/>
      <c r="ED96" s="156"/>
      <c r="EE96" s="156"/>
      <c r="EF96" s="156"/>
      <c r="EG96" s="156"/>
      <c r="EH96" s="156"/>
      <c r="EI96" s="156"/>
      <c r="EJ96" s="156"/>
      <c r="EK96" s="156"/>
      <c r="EL96" s="156"/>
      <c r="EM96" s="156"/>
      <c r="EN96" s="156"/>
      <c r="EO96" s="156"/>
      <c r="EP96" s="156"/>
      <c r="EQ96" s="156"/>
      <c r="ER96" s="156"/>
      <c r="ES96" s="156"/>
      <c r="ET96" s="156"/>
      <c r="EU96" s="156"/>
      <c r="EV96" s="156"/>
      <c r="EW96" s="156"/>
      <c r="EX96" s="156"/>
      <c r="EY96" s="156"/>
      <c r="EZ96" s="156"/>
      <c r="FA96" s="156"/>
      <c r="FB96" s="156"/>
      <c r="FC96" s="156"/>
      <c r="FD96" s="156"/>
      <c r="FE96" s="156"/>
      <c r="FF96" s="156"/>
      <c r="FG96" s="156"/>
      <c r="FH96" s="156"/>
      <c r="FI96" s="156"/>
      <c r="FJ96" s="156"/>
      <c r="FK96" s="156"/>
      <c r="FL96" s="156"/>
      <c r="FM96" s="156"/>
      <c r="FN96" s="156"/>
      <c r="FO96" s="156"/>
      <c r="FP96" s="156"/>
      <c r="FQ96" s="156"/>
      <c r="FR96" s="156"/>
      <c r="FS96" s="156"/>
      <c r="FT96" s="156"/>
      <c r="FU96" s="156"/>
      <c r="FV96" s="298"/>
      <c r="FW96" s="156"/>
    </row>
    <row r="97" spans="2:179" ht="12.75" customHeight="1" x14ac:dyDescent="0.2">
      <c r="B97" s="299" t="s">
        <v>210</v>
      </c>
      <c r="C97" s="707">
        <f>16/9</f>
        <v>1.7777777777777777</v>
      </c>
      <c r="E97" s="1051"/>
      <c r="F97" s="866">
        <v>426.6</v>
      </c>
      <c r="G97" s="643" t="s">
        <v>207</v>
      </c>
      <c r="H97" s="564">
        <f>ROUND(F97/$C97,0)</f>
        <v>240</v>
      </c>
      <c r="I97" s="565" t="s">
        <v>207</v>
      </c>
      <c r="J97" s="658" t="str">
        <f>H97&amp;" x "&amp;F97</f>
        <v>240 x 426.6</v>
      </c>
      <c r="K97" s="643" t="s">
        <v>207</v>
      </c>
      <c r="L97" s="564">
        <f>F97+(2*P97)</f>
        <v>436.6</v>
      </c>
      <c r="M97" s="643" t="s">
        <v>207</v>
      </c>
      <c r="N97" s="564">
        <f>H97+P97+R97</f>
        <v>275</v>
      </c>
      <c r="O97" s="565" t="s">
        <v>207</v>
      </c>
      <c r="P97" s="564">
        <v>5</v>
      </c>
      <c r="Q97" s="565" t="s">
        <v>207</v>
      </c>
      <c r="R97" s="643">
        <v>30</v>
      </c>
      <c r="S97" s="643" t="s">
        <v>207</v>
      </c>
      <c r="T97" s="311">
        <f>ROUND(SQRT((F97^2)+(H97^2)),0)</f>
        <v>489</v>
      </c>
      <c r="U97" s="312" t="s">
        <v>207</v>
      </c>
      <c r="V97" s="165"/>
      <c r="W97" s="166"/>
      <c r="X97" s="165">
        <f>(F97*10)+430</f>
        <v>4696</v>
      </c>
      <c r="Y97" s="166" t="s">
        <v>2676</v>
      </c>
      <c r="AA97" s="165">
        <f>ROUND(F97/$B$1,1)</f>
        <v>168</v>
      </c>
      <c r="AB97" s="166" t="s">
        <v>208</v>
      </c>
      <c r="AC97" s="165">
        <f>ROUND(H97/$B$1,1)</f>
        <v>94.5</v>
      </c>
      <c r="AD97" s="166" t="s">
        <v>208</v>
      </c>
      <c r="AE97" s="170" t="str">
        <f>AC97&amp;" x "&amp;AA97</f>
        <v>94.5 x 168</v>
      </c>
      <c r="AF97" s="166" t="s">
        <v>208</v>
      </c>
      <c r="AG97" s="165">
        <f>ROUND(L97/$B$1,1)</f>
        <v>171.9</v>
      </c>
      <c r="AH97" s="166" t="s">
        <v>208</v>
      </c>
      <c r="AI97" s="167">
        <f>ROUND(N97/$B$1,1)</f>
        <v>108.3</v>
      </c>
      <c r="AJ97" s="166" t="s">
        <v>208</v>
      </c>
      <c r="AK97" s="165">
        <f>ROUND(P97/$B$1,1)</f>
        <v>2</v>
      </c>
      <c r="AL97" s="166" t="s">
        <v>208</v>
      </c>
      <c r="AM97" s="165">
        <f>ROUND(R97/$B$1,1)</f>
        <v>11.8</v>
      </c>
      <c r="AN97" s="166" t="s">
        <v>208</v>
      </c>
      <c r="AO97" s="165">
        <f>ROUND(SQRT((AA97^2)+(AC97^2)),0)</f>
        <v>193</v>
      </c>
      <c r="AP97" s="166" t="s">
        <v>208</v>
      </c>
      <c r="AQ97" s="311"/>
      <c r="AR97" s="312"/>
      <c r="AS97" s="311"/>
      <c r="AT97" s="312"/>
      <c r="AV97" s="961"/>
      <c r="AX97" s="361" t="s">
        <v>5879</v>
      </c>
      <c r="AY97" s="172">
        <f>IF(Index!$L$4="€",VLOOKUP(AX97,ERP!$A:$CL,5,0),IF(Index!$L$4="$",VLOOKUP(AX97,ERP!$A:$CL,7,0),IF(Index!$L$4="CHF",VLOOKUP(AX97,ERP!$A:$CL,9,0),IF(Index!$L$4="£",VLOOKUP(AX97,ERP!$A:$CL,11,0),""))))</f>
        <v>6937</v>
      </c>
      <c r="AZ97" s="361" t="s">
        <v>5882</v>
      </c>
      <c r="BA97" s="172">
        <f>IF(Index!$L$4="€",VLOOKUP(AZ97,ERP!$A:$CL,5,0),IF(Index!$L$4="$",VLOOKUP(AZ97,ERP!$A:$CL,7,0),IF(Index!$L$4="CHF",VLOOKUP(AZ97,ERP!$A:$CL,9,0),IF(Index!$L$4="£",VLOOKUP(AZ97,ERP!$A:$CL,11,0),""))))</f>
        <v>6937</v>
      </c>
      <c r="BB97" s="361" t="s">
        <v>5885</v>
      </c>
      <c r="BC97" s="172">
        <f>IF(Index!$L$4="€",VLOOKUP(BB97,ERP!$A:$CL,5,0),IF(Index!$L$4="$",VLOOKUP(BB97,ERP!$A:$CL,7,0),IF(Index!$L$4="CHF",VLOOKUP(BB97,ERP!$A:$CL,9,0),IF(Index!$L$4="£",VLOOKUP(BB97,ERP!$A:$CL,11,0),""))))</f>
        <v>6937</v>
      </c>
      <c r="BD97" s="361" t="s">
        <v>5888</v>
      </c>
      <c r="BE97" s="172">
        <f>IF(Index!$L$4="€",VLOOKUP(BD97,ERP!$A:$CL,5,0),IF(Index!$L$4="$",VLOOKUP(BD97,ERP!$A:$CL,7,0),IF(Index!$L$4="CHF",VLOOKUP(BD97,ERP!$A:$CL,9,0),IF(Index!$L$4="£",VLOOKUP(BD97,ERP!$A:$CL,11,0),""))))</f>
        <v>6937</v>
      </c>
      <c r="BF97" s="156"/>
      <c r="BG97" s="361"/>
      <c r="BH97" s="172"/>
      <c r="BI97" s="361" t="s">
        <v>5891</v>
      </c>
      <c r="BJ97" s="172">
        <f>IF(Index!$L$4="€",VLOOKUP(BI97,ERP!$A:$CL,5,0),IF(Index!$L$4="$",VLOOKUP(BI97,ERP!$A:$CL,7,0),IF(Index!$L$4="CHF",VLOOKUP(BI97,ERP!$A:$CL,9,0),IF(Index!$L$4="£",VLOOKUP(BI97,ERP!$A:$CL,11,0),""))))</f>
        <v>6937</v>
      </c>
      <c r="BK97" s="156"/>
      <c r="BL97" s="361" t="s">
        <v>5894</v>
      </c>
      <c r="BM97" s="172">
        <f>IF(Index!$L$4="€",VLOOKUP(BL97,ERP!$A:$CL,5,0),IF(Index!$L$4="$",VLOOKUP(BL97,ERP!$A:$CL,7,0),IF(Index!$L$4="CHF",VLOOKUP(BL97,ERP!$A:$CL,9,0),IF(Index!$L$4="£",VLOOKUP(BL97,ERP!$A:$CL,11,0),""))))</f>
        <v>5897</v>
      </c>
      <c r="BN97" s="156"/>
      <c r="BO97" s="324"/>
      <c r="BQ97" s="293"/>
      <c r="BR97" s="293"/>
      <c r="BS97" s="293"/>
      <c r="BT97" s="293"/>
      <c r="BU97" s="293"/>
      <c r="BV97" s="293"/>
      <c r="BW97" s="294"/>
      <c r="BX97" s="293"/>
      <c r="BY97" s="293"/>
      <c r="BZ97" s="293"/>
      <c r="CA97" s="293"/>
      <c r="CB97" s="293"/>
      <c r="CC97" s="293"/>
      <c r="CD97" s="293"/>
      <c r="CE97" s="293"/>
      <c r="CF97" s="293"/>
      <c r="CG97" s="293"/>
      <c r="CH97" s="293"/>
      <c r="CI97" s="293"/>
      <c r="CJ97" s="293"/>
      <c r="CK97" s="293"/>
      <c r="CL97" s="293"/>
      <c r="CM97" s="293"/>
      <c r="CN97" s="293"/>
      <c r="CO97" s="293"/>
      <c r="CP97" s="293"/>
      <c r="CQ97" s="293"/>
      <c r="CR97" s="293"/>
      <c r="CS97" s="293"/>
      <c r="CT97" s="294"/>
      <c r="CU97" s="293"/>
      <c r="CV97" s="293"/>
      <c r="CW97" s="293"/>
      <c r="CX97" s="293"/>
      <c r="CY97" s="293"/>
      <c r="CZ97" s="293"/>
      <c r="DA97" s="293"/>
      <c r="DB97" s="293"/>
      <c r="DC97" s="293"/>
      <c r="DD97" s="293"/>
      <c r="DE97" s="293"/>
      <c r="DF97" s="293"/>
      <c r="DG97" s="293"/>
      <c r="DH97" s="293"/>
      <c r="DI97" s="296"/>
      <c r="DJ97" s="302"/>
      <c r="DK97" s="296"/>
      <c r="DL97" s="302"/>
      <c r="DM97" s="296"/>
      <c r="DN97" s="302"/>
      <c r="DO97" s="296"/>
      <c r="DP97" s="304"/>
      <c r="DQ97" s="295"/>
      <c r="DR97" s="296"/>
      <c r="DS97" s="302"/>
      <c r="DT97" s="295"/>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row>
    <row r="98" spans="2:179" ht="12.75" customHeight="1" x14ac:dyDescent="0.2">
      <c r="B98" s="299" t="s">
        <v>210</v>
      </c>
      <c r="C98" s="707">
        <f>16/9</f>
        <v>1.7777777777777777</v>
      </c>
      <c r="E98" s="1051"/>
      <c r="F98" s="867">
        <v>447</v>
      </c>
      <c r="G98" s="358" t="s">
        <v>207</v>
      </c>
      <c r="H98" s="863">
        <f>ROUND(F98/$C98,0)</f>
        <v>251</v>
      </c>
      <c r="I98" s="864" t="s">
        <v>207</v>
      </c>
      <c r="J98" s="865" t="str">
        <f>H98&amp;" x "&amp;F98</f>
        <v>251 x 447</v>
      </c>
      <c r="K98" s="358" t="s">
        <v>207</v>
      </c>
      <c r="L98" s="863">
        <f>F98+(2*P98)</f>
        <v>457</v>
      </c>
      <c r="M98" s="358" t="s">
        <v>207</v>
      </c>
      <c r="N98" s="863">
        <f>H98+P98+R98</f>
        <v>286</v>
      </c>
      <c r="O98" s="864" t="s">
        <v>207</v>
      </c>
      <c r="P98" s="863">
        <v>5</v>
      </c>
      <c r="Q98" s="864" t="s">
        <v>207</v>
      </c>
      <c r="R98" s="358">
        <v>30</v>
      </c>
      <c r="S98" s="358" t="s">
        <v>207</v>
      </c>
      <c r="T98" s="355">
        <f>ROUND(SQRT((F98^2)+(H98^2)),0)</f>
        <v>513</v>
      </c>
      <c r="U98" s="356" t="s">
        <v>207</v>
      </c>
      <c r="V98" s="130"/>
      <c r="W98" s="122"/>
      <c r="X98" s="130">
        <f>(F98*10)+570</f>
        <v>5040</v>
      </c>
      <c r="Y98" s="122" t="s">
        <v>2676</v>
      </c>
      <c r="Z98" s="338"/>
      <c r="AA98" s="130">
        <f>ROUND(F98/$B$1,1)</f>
        <v>176</v>
      </c>
      <c r="AB98" s="122" t="s">
        <v>208</v>
      </c>
      <c r="AC98" s="130">
        <f>ROUND(H98/$B$1,1)</f>
        <v>98.8</v>
      </c>
      <c r="AD98" s="122" t="s">
        <v>208</v>
      </c>
      <c r="AE98" s="131" t="str">
        <f>AC98&amp;" x "&amp;AA98</f>
        <v>98.8 x 176</v>
      </c>
      <c r="AF98" s="122" t="s">
        <v>208</v>
      </c>
      <c r="AG98" s="130">
        <f>ROUND(L98/$B$1,1)</f>
        <v>179.9</v>
      </c>
      <c r="AH98" s="122" t="s">
        <v>208</v>
      </c>
      <c r="AI98" s="110">
        <f>ROUND(N98/$B$1,1)</f>
        <v>112.6</v>
      </c>
      <c r="AJ98" s="122" t="s">
        <v>208</v>
      </c>
      <c r="AK98" s="130">
        <f>ROUND(P98/$B$1,1)</f>
        <v>2</v>
      </c>
      <c r="AL98" s="122" t="s">
        <v>208</v>
      </c>
      <c r="AM98" s="130">
        <f>ROUND(R98/$B$1,1)</f>
        <v>11.8</v>
      </c>
      <c r="AN98" s="122" t="s">
        <v>208</v>
      </c>
      <c r="AO98" s="130">
        <f>ROUND(SQRT((AA98^2)+(AC98^2)),0)</f>
        <v>202</v>
      </c>
      <c r="AP98" s="122" t="s">
        <v>208</v>
      </c>
      <c r="AQ98" s="355"/>
      <c r="AR98" s="356"/>
      <c r="AS98" s="355"/>
      <c r="AT98" s="356"/>
      <c r="AV98" s="961"/>
      <c r="AX98" s="305" t="s">
        <v>5880</v>
      </c>
      <c r="AY98" s="126">
        <f>IF(Index!$L$4="€",VLOOKUP(AX98,ERP!$A:$CL,5,0),IF(Index!$L$4="$",VLOOKUP(AX98,ERP!$A:$CL,7,0),IF(Index!$L$4="CHF",VLOOKUP(AX98,ERP!$A:$CL,9,0),IF(Index!$L$4="£",VLOOKUP(AX98,ERP!$A:$CL,11,0),""))))</f>
        <v>7805</v>
      </c>
      <c r="AZ98" s="305" t="s">
        <v>5883</v>
      </c>
      <c r="BA98" s="126">
        <f>IF(Index!$L$4="€",VLOOKUP(AZ98,ERP!$A:$CL,5,0),IF(Index!$L$4="$",VLOOKUP(AZ98,ERP!$A:$CL,7,0),IF(Index!$L$4="CHF",VLOOKUP(AZ98,ERP!$A:$CL,9,0),IF(Index!$L$4="£",VLOOKUP(AZ98,ERP!$A:$CL,11,0),""))))</f>
        <v>7805</v>
      </c>
      <c r="BB98" s="305" t="s">
        <v>5886</v>
      </c>
      <c r="BC98" s="126">
        <f>IF(Index!$L$4="€",VLOOKUP(BB98,ERP!$A:$CL,5,0),IF(Index!$L$4="$",VLOOKUP(BB98,ERP!$A:$CL,7,0),IF(Index!$L$4="CHF",VLOOKUP(BB98,ERP!$A:$CL,9,0),IF(Index!$L$4="£",VLOOKUP(BB98,ERP!$A:$CL,11,0),""))))</f>
        <v>7805</v>
      </c>
      <c r="BD98" s="305" t="s">
        <v>5889</v>
      </c>
      <c r="BE98" s="126">
        <f>IF(Index!$L$4="€",VLOOKUP(BD98,ERP!$A:$CL,5,0),IF(Index!$L$4="$",VLOOKUP(BD98,ERP!$A:$CL,7,0),IF(Index!$L$4="CHF",VLOOKUP(BD98,ERP!$A:$CL,9,0),IF(Index!$L$4="£",VLOOKUP(BD98,ERP!$A:$CL,11,0),""))))</f>
        <v>7805</v>
      </c>
      <c r="BF98" s="156"/>
      <c r="BG98" s="305"/>
      <c r="BH98" s="126"/>
      <c r="BI98" s="305" t="s">
        <v>5892</v>
      </c>
      <c r="BJ98" s="126">
        <f>IF(Index!$L$4="€",VLOOKUP(BI98,ERP!$A:$CL,5,0),IF(Index!$L$4="$",VLOOKUP(BI98,ERP!$A:$CL,7,0),IF(Index!$L$4="CHF",VLOOKUP(BI98,ERP!$A:$CL,9,0),IF(Index!$L$4="£",VLOOKUP(BI98,ERP!$A:$CL,11,0),""))))</f>
        <v>7805</v>
      </c>
      <c r="BK98" s="156"/>
      <c r="BL98" s="305" t="s">
        <v>5895</v>
      </c>
      <c r="BM98" s="126">
        <f>IF(Index!$L$4="€",VLOOKUP(BL98,ERP!$A:$CL,5,0),IF(Index!$L$4="$",VLOOKUP(BL98,ERP!$A:$CL,7,0),IF(Index!$L$4="CHF",VLOOKUP(BL98,ERP!$A:$CL,9,0),IF(Index!$L$4="£",VLOOKUP(BL98,ERP!$A:$CL,11,0),""))))</f>
        <v>6634</v>
      </c>
      <c r="BN98" s="156"/>
      <c r="BO98" s="324"/>
      <c r="BQ98" s="293"/>
      <c r="BR98" s="293"/>
      <c r="BS98" s="293"/>
      <c r="BT98" s="293"/>
      <c r="BU98" s="293"/>
      <c r="BV98" s="293"/>
      <c r="BW98" s="294"/>
      <c r="BX98" s="293"/>
      <c r="BY98" s="293"/>
      <c r="BZ98" s="293"/>
      <c r="CA98" s="293"/>
      <c r="CB98" s="293"/>
      <c r="CC98" s="293"/>
      <c r="CD98" s="293"/>
      <c r="CE98" s="293"/>
      <c r="CF98" s="293"/>
      <c r="CG98" s="293"/>
      <c r="CH98" s="293"/>
      <c r="CI98" s="293"/>
      <c r="CJ98" s="293"/>
      <c r="CK98" s="293"/>
      <c r="CL98" s="293"/>
      <c r="CM98" s="293"/>
      <c r="CN98" s="293"/>
      <c r="CO98" s="293"/>
      <c r="CP98" s="293"/>
      <c r="CQ98" s="293"/>
      <c r="CR98" s="293"/>
      <c r="CS98" s="293"/>
      <c r="CT98" s="294"/>
      <c r="CU98" s="293"/>
      <c r="CV98" s="293"/>
      <c r="CW98" s="293"/>
      <c r="CX98" s="293"/>
      <c r="CY98" s="293"/>
      <c r="CZ98" s="293"/>
      <c r="DA98" s="293"/>
      <c r="DB98" s="293"/>
      <c r="DC98" s="293"/>
      <c r="DD98" s="293"/>
      <c r="DE98" s="293"/>
      <c r="DF98" s="293"/>
      <c r="DG98" s="293"/>
      <c r="DH98" s="293"/>
      <c r="DI98" s="296"/>
      <c r="DJ98" s="302"/>
      <c r="DK98" s="296"/>
      <c r="DL98" s="302"/>
      <c r="DM98" s="296"/>
      <c r="DN98" s="302"/>
      <c r="DO98" s="296"/>
      <c r="DP98" s="304"/>
      <c r="DQ98" s="295"/>
      <c r="DR98" s="296"/>
      <c r="DS98" s="302"/>
      <c r="DT98" s="295"/>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row>
    <row r="99" spans="2:179" ht="12.75" customHeight="1" x14ac:dyDescent="0.2">
      <c r="B99" s="299" t="s">
        <v>210</v>
      </c>
      <c r="C99" s="707">
        <f>16/9</f>
        <v>1.7777777777777777</v>
      </c>
      <c r="E99" s="1052"/>
      <c r="F99" s="868">
        <v>487.8</v>
      </c>
      <c r="G99" s="656" t="s">
        <v>207</v>
      </c>
      <c r="H99" s="570">
        <f>ROUND(F99/$C99,0)</f>
        <v>274</v>
      </c>
      <c r="I99" s="571" t="s">
        <v>207</v>
      </c>
      <c r="J99" s="657" t="str">
        <f>H99&amp;" x "&amp;F99</f>
        <v>274 x 487.8</v>
      </c>
      <c r="K99" s="656" t="s">
        <v>207</v>
      </c>
      <c r="L99" s="570">
        <f>F99+(2*P99)</f>
        <v>497.8</v>
      </c>
      <c r="M99" s="656" t="s">
        <v>207</v>
      </c>
      <c r="N99" s="570">
        <f>H99+P99+R99</f>
        <v>309</v>
      </c>
      <c r="O99" s="571" t="s">
        <v>207</v>
      </c>
      <c r="P99" s="570">
        <v>5</v>
      </c>
      <c r="Q99" s="571" t="s">
        <v>207</v>
      </c>
      <c r="R99" s="656">
        <v>30</v>
      </c>
      <c r="S99" s="656" t="s">
        <v>207</v>
      </c>
      <c r="T99" s="378">
        <f>ROUND(SQRT((F99^2)+(H99^2)),0)</f>
        <v>559</v>
      </c>
      <c r="U99" s="379" t="s">
        <v>207</v>
      </c>
      <c r="V99" s="185"/>
      <c r="W99" s="186"/>
      <c r="X99" s="185">
        <f>(F99*10)+570</f>
        <v>5448</v>
      </c>
      <c r="Y99" s="186" t="s">
        <v>2676</v>
      </c>
      <c r="Z99" s="308"/>
      <c r="AA99" s="185">
        <f>ROUND(F99/$B$1,1)</f>
        <v>192</v>
      </c>
      <c r="AB99" s="186" t="s">
        <v>208</v>
      </c>
      <c r="AC99" s="185">
        <f>ROUND(H99/$B$1,1)</f>
        <v>107.9</v>
      </c>
      <c r="AD99" s="186" t="s">
        <v>208</v>
      </c>
      <c r="AE99" s="189" t="str">
        <f>AC99&amp;" x "&amp;AA99</f>
        <v>107.9 x 192</v>
      </c>
      <c r="AF99" s="186" t="s">
        <v>208</v>
      </c>
      <c r="AG99" s="185">
        <f>ROUND(L99/$B$1,1)</f>
        <v>196</v>
      </c>
      <c r="AH99" s="186" t="s">
        <v>208</v>
      </c>
      <c r="AI99" s="187">
        <f>ROUND(N99/$B$1,1)</f>
        <v>121.7</v>
      </c>
      <c r="AJ99" s="186" t="s">
        <v>208</v>
      </c>
      <c r="AK99" s="185">
        <f>ROUND(P99/$B$1,1)</f>
        <v>2</v>
      </c>
      <c r="AL99" s="186" t="s">
        <v>208</v>
      </c>
      <c r="AM99" s="185">
        <f>ROUND(R99/$B$1,1)</f>
        <v>11.8</v>
      </c>
      <c r="AN99" s="186" t="s">
        <v>208</v>
      </c>
      <c r="AO99" s="185">
        <f>ROUND(SQRT((AA99^2)+(AC99^2)),0)</f>
        <v>220</v>
      </c>
      <c r="AP99" s="186" t="s">
        <v>208</v>
      </c>
      <c r="AQ99" s="378"/>
      <c r="AR99" s="379"/>
      <c r="AS99" s="378"/>
      <c r="AT99" s="379"/>
      <c r="AV99" s="961"/>
      <c r="AX99" s="368" t="s">
        <v>5881</v>
      </c>
      <c r="AY99" s="191">
        <f>IF(Index!$L$4="€",VLOOKUP(AX99,ERP!$A:$CL,5,0),IF(Index!$L$4="$",VLOOKUP(AX99,ERP!$A:$CL,7,0),IF(Index!$L$4="CHF",VLOOKUP(AX99,ERP!$A:$CL,9,0),IF(Index!$L$4="£",VLOOKUP(AX99,ERP!$A:$CL,11,0),""))))</f>
        <v>8672</v>
      </c>
      <c r="AZ99" s="368" t="s">
        <v>5884</v>
      </c>
      <c r="BA99" s="191">
        <f>IF(Index!$L$4="€",VLOOKUP(AZ99,ERP!$A:$CL,5,0),IF(Index!$L$4="$",VLOOKUP(AZ99,ERP!$A:$CL,7,0),IF(Index!$L$4="CHF",VLOOKUP(AZ99,ERP!$A:$CL,9,0),IF(Index!$L$4="£",VLOOKUP(AZ99,ERP!$A:$CL,11,0),""))))</f>
        <v>8672</v>
      </c>
      <c r="BB99" s="368" t="s">
        <v>5887</v>
      </c>
      <c r="BC99" s="191">
        <f>IF(Index!$L$4="€",VLOOKUP(BB99,ERP!$A:$CL,5,0),IF(Index!$L$4="$",VLOOKUP(BB99,ERP!$A:$CL,7,0),IF(Index!$L$4="CHF",VLOOKUP(BB99,ERP!$A:$CL,9,0),IF(Index!$L$4="£",VLOOKUP(BB99,ERP!$A:$CL,11,0),""))))</f>
        <v>8672</v>
      </c>
      <c r="BD99" s="368" t="s">
        <v>5890</v>
      </c>
      <c r="BE99" s="191">
        <f>IF(Index!$L$4="€",VLOOKUP(BD99,ERP!$A:$CL,5,0),IF(Index!$L$4="$",VLOOKUP(BD99,ERP!$A:$CL,7,0),IF(Index!$L$4="CHF",VLOOKUP(BD99,ERP!$A:$CL,9,0),IF(Index!$L$4="£",VLOOKUP(BD99,ERP!$A:$CL,11,0),""))))</f>
        <v>8672</v>
      </c>
      <c r="BF99" s="156"/>
      <c r="BG99" s="368"/>
      <c r="BH99" s="191"/>
      <c r="BI99" s="368" t="s">
        <v>5893</v>
      </c>
      <c r="BJ99" s="191">
        <f>IF(Index!$L$4="€",VLOOKUP(BI99,ERP!$A:$CL,5,0),IF(Index!$L$4="$",VLOOKUP(BI99,ERP!$A:$CL,7,0),IF(Index!$L$4="CHF",VLOOKUP(BI99,ERP!$A:$CL,9,0),IF(Index!$L$4="£",VLOOKUP(BI99,ERP!$A:$CL,11,0),""))))</f>
        <v>8672</v>
      </c>
      <c r="BK99" s="156"/>
      <c r="BL99" s="368" t="s">
        <v>5896</v>
      </c>
      <c r="BM99" s="191">
        <f>IF(Index!$L$4="€",VLOOKUP(BL99,ERP!$A:$CL,5,0),IF(Index!$L$4="$",VLOOKUP(BL99,ERP!$A:$CL,7,0),IF(Index!$L$4="CHF",VLOOKUP(BL99,ERP!$A:$CL,9,0),IF(Index!$L$4="£",VLOOKUP(BL99,ERP!$A:$CL,11,0),""))))</f>
        <v>7372</v>
      </c>
      <c r="BN99" s="156"/>
      <c r="BO99" s="324"/>
      <c r="BQ99" s="293"/>
      <c r="BR99" s="293"/>
      <c r="BS99" s="293"/>
      <c r="BT99" s="293"/>
      <c r="BU99" s="293"/>
      <c r="BV99" s="293"/>
      <c r="BW99" s="294"/>
      <c r="BX99" s="293"/>
      <c r="BY99" s="293"/>
      <c r="BZ99" s="293"/>
      <c r="CA99" s="293"/>
      <c r="CB99" s="293"/>
      <c r="CC99" s="293"/>
      <c r="CD99" s="293"/>
      <c r="CE99" s="293"/>
      <c r="CF99" s="293"/>
      <c r="CG99" s="293"/>
      <c r="CH99" s="293"/>
      <c r="CI99" s="293"/>
      <c r="CJ99" s="293"/>
      <c r="CK99" s="293"/>
      <c r="CL99" s="293"/>
      <c r="CM99" s="293"/>
      <c r="CN99" s="293"/>
      <c r="CO99" s="293"/>
      <c r="CP99" s="293"/>
      <c r="CQ99" s="293"/>
      <c r="CR99" s="293"/>
      <c r="CS99" s="293"/>
      <c r="CT99" s="294"/>
      <c r="CU99" s="293"/>
      <c r="CV99" s="293"/>
      <c r="CW99" s="293"/>
      <c r="CX99" s="293"/>
      <c r="CY99" s="293"/>
      <c r="CZ99" s="293"/>
      <c r="DA99" s="293"/>
      <c r="DB99" s="293"/>
      <c r="DC99" s="293"/>
      <c r="DD99" s="293"/>
      <c r="DE99" s="293"/>
      <c r="DF99" s="293"/>
      <c r="DG99" s="293"/>
      <c r="DH99" s="293"/>
      <c r="DI99" s="296"/>
      <c r="DJ99" s="302"/>
      <c r="DK99" s="296"/>
      <c r="DL99" s="302"/>
      <c r="DM99" s="296"/>
      <c r="DN99" s="302"/>
      <c r="DO99" s="296"/>
      <c r="DP99" s="304"/>
      <c r="DQ99" s="295"/>
      <c r="DR99" s="296"/>
      <c r="DS99" s="302"/>
      <c r="DT99" s="295"/>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row>
    <row r="100" spans="2:179" ht="12.75" customHeight="1" x14ac:dyDescent="0.2">
      <c r="F100" s="308"/>
      <c r="J100" s="309"/>
      <c r="P100" s="308"/>
      <c r="R100" s="308"/>
      <c r="AE100" s="309"/>
      <c r="AV100" s="961"/>
      <c r="AX100" s="300"/>
      <c r="AY100" s="300"/>
      <c r="AZ100" s="300"/>
      <c r="BA100" s="300"/>
      <c r="BB100" s="300"/>
      <c r="BC100" s="300"/>
      <c r="BD100" s="300"/>
      <c r="BE100" s="300"/>
      <c r="BF100" s="156"/>
      <c r="BG100" s="300"/>
      <c r="BH100" s="300"/>
      <c r="BI100" s="300"/>
      <c r="BJ100" s="300"/>
      <c r="BK100" s="156"/>
      <c r="BL100" s="300"/>
      <c r="BM100" s="300"/>
      <c r="BN100" s="300"/>
      <c r="BO100" s="300"/>
      <c r="BQ100" s="293"/>
      <c r="BR100" s="293"/>
      <c r="BS100" s="293"/>
      <c r="BT100" s="293"/>
      <c r="BU100" s="293"/>
      <c r="BV100" s="293"/>
      <c r="BW100" s="294"/>
      <c r="BX100" s="293"/>
      <c r="BY100" s="293"/>
      <c r="BZ100" s="293"/>
      <c r="CA100" s="293"/>
      <c r="CB100" s="293"/>
      <c r="CC100" s="293"/>
      <c r="CD100" s="293"/>
      <c r="CE100" s="293"/>
      <c r="CF100" s="293"/>
      <c r="CG100" s="293"/>
      <c r="CH100" s="293"/>
      <c r="CI100" s="293"/>
      <c r="CJ100" s="293"/>
      <c r="CK100" s="293"/>
      <c r="CL100" s="293"/>
      <c r="CM100" s="293"/>
      <c r="CN100" s="293"/>
      <c r="CO100" s="293"/>
      <c r="CP100" s="293"/>
      <c r="CQ100" s="293"/>
      <c r="CR100" s="293"/>
      <c r="CS100" s="293"/>
      <c r="CT100" s="294"/>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c r="FC100" s="300"/>
      <c r="FD100" s="300"/>
      <c r="FE100" s="300"/>
      <c r="FF100" s="300"/>
      <c r="FG100" s="300"/>
      <c r="FH100" s="300"/>
      <c r="FI100" s="300"/>
      <c r="FJ100" s="300"/>
      <c r="FK100" s="300"/>
      <c r="FL100" s="300"/>
      <c r="FM100" s="300"/>
      <c r="FN100" s="300"/>
      <c r="FO100" s="300"/>
      <c r="FP100" s="300"/>
      <c r="FQ100" s="300"/>
      <c r="FR100" s="300"/>
      <c r="FS100" s="300"/>
      <c r="FT100" s="300"/>
      <c r="FU100" s="300"/>
      <c r="FV100" s="300"/>
      <c r="FW100" s="300"/>
    </row>
    <row r="101" spans="2:179" ht="23.25" customHeight="1" x14ac:dyDescent="0.2">
      <c r="E101" s="1050" t="s">
        <v>5897</v>
      </c>
      <c r="F101" s="1040" t="s">
        <v>5822</v>
      </c>
      <c r="G101" s="1041"/>
      <c r="H101" s="1041"/>
      <c r="I101" s="1041"/>
      <c r="J101" s="1041"/>
      <c r="K101" s="1041"/>
      <c r="L101" s="1041"/>
      <c r="M101" s="1041"/>
      <c r="N101" s="1041"/>
      <c r="O101" s="1041"/>
      <c r="P101" s="1041"/>
      <c r="Q101" s="1041"/>
      <c r="R101" s="1041"/>
      <c r="S101" s="1041"/>
      <c r="T101" s="1041"/>
      <c r="U101" s="1041"/>
      <c r="V101" s="1041"/>
      <c r="W101" s="1041"/>
      <c r="X101" s="1041"/>
      <c r="Y101" s="1041"/>
      <c r="Z101" s="1041"/>
      <c r="AA101" s="1041"/>
      <c r="AB101" s="1041"/>
      <c r="AC101" s="1041"/>
      <c r="AD101" s="1041"/>
      <c r="AE101" s="1041"/>
      <c r="AF101" s="1041"/>
      <c r="AG101" s="1041"/>
      <c r="AH101" s="1041"/>
      <c r="AI101" s="1041"/>
      <c r="AJ101" s="1041"/>
      <c r="AK101" s="1041"/>
      <c r="AL101" s="1041"/>
      <c r="AM101" s="1041"/>
      <c r="AN101" s="1041"/>
      <c r="AO101" s="1041"/>
      <c r="AP101" s="1041"/>
      <c r="AQ101" s="1041"/>
      <c r="AR101" s="1041"/>
      <c r="AS101" s="1041"/>
      <c r="AT101" s="1042"/>
      <c r="AU101" s="67"/>
      <c r="AV101" s="961"/>
      <c r="AW101" s="30"/>
      <c r="AX101" s="1031" t="s">
        <v>218</v>
      </c>
      <c r="AY101" s="1032"/>
      <c r="AZ101" s="1031" t="s">
        <v>219</v>
      </c>
      <c r="BA101" s="1043"/>
      <c r="BB101" s="1031" t="s">
        <v>219</v>
      </c>
      <c r="BC101" s="1043"/>
      <c r="BD101" s="1031" t="s">
        <v>220</v>
      </c>
      <c r="BE101" s="1032"/>
      <c r="BF101" s="156"/>
      <c r="BG101" s="1031"/>
      <c r="BH101" s="1032"/>
      <c r="BI101" s="1031" t="s">
        <v>2975</v>
      </c>
      <c r="BJ101" s="1032"/>
      <c r="BK101" s="102"/>
      <c r="BL101" s="1031" t="s">
        <v>2973</v>
      </c>
      <c r="BM101" s="1032"/>
      <c r="BN101" s="156"/>
      <c r="BO101" s="156"/>
      <c r="BQ101" s="1078"/>
      <c r="BR101" s="1078"/>
      <c r="BS101" s="1078"/>
      <c r="BT101" s="1078"/>
      <c r="BU101" s="1078"/>
      <c r="BV101" s="1078"/>
      <c r="BW101" s="1078"/>
      <c r="BX101" s="1078"/>
      <c r="BY101" s="1078"/>
      <c r="BZ101" s="1078"/>
      <c r="CA101" s="1078"/>
      <c r="CB101" s="1078"/>
      <c r="CC101" s="1078"/>
      <c r="CD101" s="1078"/>
      <c r="CE101" s="1078"/>
      <c r="CF101" s="1078"/>
      <c r="CG101" s="1078"/>
      <c r="CH101" s="1078"/>
      <c r="CI101" s="1078"/>
      <c r="CJ101" s="1078"/>
      <c r="CK101" s="1078"/>
      <c r="CL101" s="1078"/>
      <c r="CM101" s="1078"/>
      <c r="CN101" s="1078"/>
      <c r="CO101" s="1078"/>
      <c r="CP101" s="1078"/>
      <c r="CQ101" s="1078"/>
      <c r="CR101" s="1078"/>
      <c r="CS101" s="1078"/>
      <c r="CT101" s="1078"/>
      <c r="CU101" s="1078"/>
      <c r="CV101" s="1078"/>
      <c r="CW101" s="1078"/>
      <c r="CX101" s="1078"/>
      <c r="CY101" s="1078"/>
      <c r="CZ101" s="1078"/>
      <c r="DA101" s="1078"/>
      <c r="DB101" s="1078"/>
      <c r="DC101" s="1078"/>
      <c r="DD101" s="1078"/>
      <c r="DE101" s="1078"/>
      <c r="DF101" s="112"/>
      <c r="DG101" s="295"/>
      <c r="DH101" s="295"/>
      <c r="DI101" s="293"/>
      <c r="DJ101" s="293"/>
      <c r="DK101" s="293"/>
      <c r="DL101" s="293"/>
      <c r="DM101" s="293"/>
      <c r="DN101" s="293"/>
      <c r="DO101" s="293"/>
      <c r="DP101" s="293"/>
      <c r="DQ101" s="293"/>
      <c r="DR101" s="293"/>
      <c r="DS101" s="293"/>
      <c r="DT101" s="293"/>
      <c r="DU101" s="156"/>
      <c r="DV101" s="156"/>
      <c r="DW101" s="156"/>
      <c r="DX101" s="156"/>
      <c r="DY101" s="156"/>
      <c r="DZ101" s="156"/>
      <c r="EA101" s="156"/>
      <c r="EB101" s="156"/>
      <c r="EC101" s="156"/>
      <c r="ED101" s="156"/>
      <c r="EE101" s="156"/>
      <c r="EF101" s="156"/>
      <c r="EG101" s="156"/>
      <c r="EH101" s="156"/>
      <c r="EI101" s="156"/>
      <c r="EJ101" s="156"/>
      <c r="EK101" s="156"/>
      <c r="EL101" s="156"/>
      <c r="EM101" s="156"/>
      <c r="EN101" s="156"/>
      <c r="EO101" s="156"/>
      <c r="EP101" s="156"/>
      <c r="EQ101" s="156"/>
      <c r="ER101" s="156"/>
      <c r="ES101" s="156"/>
      <c r="ET101" s="156"/>
      <c r="EU101" s="156"/>
      <c r="EV101" s="156"/>
      <c r="EW101" s="156"/>
      <c r="EX101" s="156"/>
      <c r="EY101" s="156"/>
      <c r="EZ101" s="156"/>
      <c r="FA101" s="156"/>
      <c r="FB101" s="156"/>
      <c r="FC101" s="156"/>
      <c r="FD101" s="156"/>
      <c r="FE101" s="156"/>
      <c r="FF101" s="156"/>
      <c r="FG101" s="156"/>
      <c r="FH101" s="156"/>
      <c r="FI101" s="156"/>
      <c r="FJ101" s="156"/>
      <c r="FK101" s="156"/>
      <c r="FL101" s="156"/>
      <c r="FM101" s="156"/>
      <c r="FN101" s="156"/>
      <c r="FO101" s="156"/>
      <c r="FP101" s="156"/>
      <c r="FQ101" s="156"/>
      <c r="FR101" s="156"/>
      <c r="FS101" s="156"/>
      <c r="FT101" s="156"/>
      <c r="FU101" s="156"/>
      <c r="FV101" s="298"/>
      <c r="FW101" s="156"/>
    </row>
    <row r="102" spans="2:179" ht="23.25" customHeight="1" x14ac:dyDescent="0.2">
      <c r="B102" s="30" t="s">
        <v>213</v>
      </c>
      <c r="E102" s="1051"/>
      <c r="F102" s="1047" t="s">
        <v>5856</v>
      </c>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9"/>
      <c r="AU102" s="67"/>
      <c r="AV102" s="961"/>
      <c r="AW102" s="30"/>
      <c r="AX102" s="869"/>
      <c r="AY102" s="871"/>
      <c r="AZ102" s="869"/>
      <c r="BA102" s="870"/>
      <c r="BB102" s="1038" t="s">
        <v>217</v>
      </c>
      <c r="BC102" s="1039"/>
      <c r="BD102" s="869"/>
      <c r="BE102" s="871"/>
      <c r="BF102" s="156"/>
      <c r="BG102" s="1076"/>
      <c r="BH102" s="1077"/>
      <c r="BI102" s="872"/>
      <c r="BJ102" s="873"/>
      <c r="BK102" s="102"/>
      <c r="BL102" s="872"/>
      <c r="BM102" s="873"/>
      <c r="BN102" s="156"/>
      <c r="BO102" s="156"/>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c r="CP102" s="112"/>
      <c r="CQ102" s="112"/>
      <c r="CR102" s="112"/>
      <c r="CS102" s="112"/>
      <c r="CT102" s="112"/>
      <c r="CU102" s="112"/>
      <c r="CV102" s="112"/>
      <c r="CW102" s="112"/>
      <c r="CX102" s="112"/>
      <c r="CY102" s="112"/>
      <c r="CZ102" s="112"/>
      <c r="DA102" s="112"/>
      <c r="DB102" s="112"/>
      <c r="DC102" s="112"/>
      <c r="DD102" s="112"/>
      <c r="DE102" s="112"/>
      <c r="DF102" s="112"/>
      <c r="DG102" s="295"/>
      <c r="DH102" s="295"/>
      <c r="DI102" s="293"/>
      <c r="DJ102" s="293"/>
      <c r="DK102" s="293"/>
      <c r="DL102" s="293"/>
      <c r="DM102" s="293"/>
      <c r="DN102" s="293"/>
      <c r="DO102" s="293"/>
      <c r="DP102" s="293"/>
      <c r="DQ102" s="293"/>
      <c r="DR102" s="293"/>
      <c r="DS102" s="293"/>
      <c r="DT102" s="293"/>
      <c r="DU102" s="156"/>
      <c r="DV102" s="156"/>
      <c r="DW102" s="156"/>
      <c r="DX102" s="156"/>
      <c r="DY102" s="156"/>
      <c r="DZ102" s="156"/>
      <c r="EA102" s="156"/>
      <c r="EB102" s="156"/>
      <c r="EC102" s="156"/>
      <c r="ED102" s="156"/>
      <c r="EE102" s="156"/>
      <c r="EF102" s="156"/>
      <c r="EG102" s="156"/>
      <c r="EH102" s="156"/>
      <c r="EI102" s="156"/>
      <c r="EJ102" s="156"/>
      <c r="EK102" s="156"/>
      <c r="EL102" s="156"/>
      <c r="EM102" s="156"/>
      <c r="EN102" s="156"/>
      <c r="EO102" s="156"/>
      <c r="EP102" s="156"/>
      <c r="EQ102" s="156"/>
      <c r="ER102" s="156"/>
      <c r="ES102" s="156"/>
      <c r="ET102" s="156"/>
      <c r="EU102" s="156"/>
      <c r="EV102" s="156"/>
      <c r="EW102" s="156"/>
      <c r="EX102" s="156"/>
      <c r="EY102" s="156"/>
      <c r="EZ102" s="156"/>
      <c r="FA102" s="156"/>
      <c r="FB102" s="156"/>
      <c r="FC102" s="156"/>
      <c r="FD102" s="156"/>
      <c r="FE102" s="156"/>
      <c r="FF102" s="156"/>
      <c r="FG102" s="156"/>
      <c r="FH102" s="156"/>
      <c r="FI102" s="156"/>
      <c r="FJ102" s="156"/>
      <c r="FK102" s="156"/>
      <c r="FL102" s="156"/>
      <c r="FM102" s="156"/>
      <c r="FN102" s="156"/>
      <c r="FO102" s="156"/>
      <c r="FP102" s="156"/>
      <c r="FQ102" s="156"/>
      <c r="FR102" s="156"/>
      <c r="FS102" s="156"/>
      <c r="FT102" s="156"/>
      <c r="FU102" s="156"/>
      <c r="FV102" s="298"/>
      <c r="FW102" s="156"/>
    </row>
    <row r="103" spans="2:179" ht="15" customHeight="1" x14ac:dyDescent="0.2">
      <c r="B103" s="30"/>
      <c r="E103" s="1051"/>
      <c r="F103" s="121" t="s">
        <v>206</v>
      </c>
      <c r="G103" s="122"/>
      <c r="H103" s="121" t="s">
        <v>211</v>
      </c>
      <c r="I103" s="122"/>
      <c r="J103" s="121" t="s">
        <v>216</v>
      </c>
      <c r="K103" s="122"/>
      <c r="L103" s="121" t="s">
        <v>205</v>
      </c>
      <c r="M103" s="122"/>
      <c r="N103" s="121" t="s">
        <v>214</v>
      </c>
      <c r="O103" s="122"/>
      <c r="P103" s="121" t="s">
        <v>209</v>
      </c>
      <c r="Q103" s="122"/>
      <c r="R103" s="121" t="s">
        <v>215</v>
      </c>
      <c r="S103" s="122"/>
      <c r="T103" s="121" t="s">
        <v>212</v>
      </c>
      <c r="U103" s="123"/>
      <c r="V103" s="966"/>
      <c r="W103" s="967"/>
      <c r="X103" s="966" t="s">
        <v>2674</v>
      </c>
      <c r="Y103" s="967"/>
      <c r="Z103" s="458"/>
      <c r="AA103" s="121" t="s">
        <v>206</v>
      </c>
      <c r="AB103" s="122"/>
      <c r="AC103" s="121" t="s">
        <v>211</v>
      </c>
      <c r="AD103" s="122"/>
      <c r="AE103" s="121" t="s">
        <v>216</v>
      </c>
      <c r="AF103" s="122"/>
      <c r="AG103" s="121" t="s">
        <v>205</v>
      </c>
      <c r="AH103" s="122"/>
      <c r="AI103" s="121" t="s">
        <v>214</v>
      </c>
      <c r="AJ103" s="122"/>
      <c r="AK103" s="121" t="s">
        <v>209</v>
      </c>
      <c r="AL103" s="122"/>
      <c r="AM103" s="121" t="s">
        <v>215</v>
      </c>
      <c r="AN103" s="122"/>
      <c r="AO103" s="121" t="s">
        <v>212</v>
      </c>
      <c r="AP103" s="122"/>
      <c r="AQ103" s="971" t="s">
        <v>2674</v>
      </c>
      <c r="AR103" s="972"/>
      <c r="AS103" s="971" t="s">
        <v>2675</v>
      </c>
      <c r="AT103" s="972"/>
      <c r="AU103" s="30"/>
      <c r="AV103" s="961"/>
      <c r="AW103" s="30"/>
      <c r="AX103" s="762" t="s">
        <v>221</v>
      </c>
      <c r="AY103" s="780" t="s">
        <v>23</v>
      </c>
      <c r="AZ103" s="762" t="s">
        <v>221</v>
      </c>
      <c r="BA103" s="780" t="s">
        <v>23</v>
      </c>
      <c r="BB103" s="762" t="s">
        <v>221</v>
      </c>
      <c r="BC103" s="780" t="s">
        <v>23</v>
      </c>
      <c r="BD103" s="762" t="s">
        <v>221</v>
      </c>
      <c r="BE103" s="780" t="s">
        <v>23</v>
      </c>
      <c r="BF103" s="896"/>
      <c r="BG103" s="762"/>
      <c r="BH103" s="780"/>
      <c r="BI103" s="762" t="s">
        <v>221</v>
      </c>
      <c r="BJ103" s="780" t="s">
        <v>23</v>
      </c>
      <c r="BK103" s="102"/>
      <c r="BL103" s="762" t="s">
        <v>221</v>
      </c>
      <c r="BM103" s="780" t="s">
        <v>23</v>
      </c>
      <c r="BN103" s="156"/>
      <c r="BO103" s="156"/>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295"/>
      <c r="DH103" s="295"/>
      <c r="DI103" s="293"/>
      <c r="DJ103" s="293"/>
      <c r="DK103" s="293"/>
      <c r="DL103" s="293"/>
      <c r="DM103" s="293"/>
      <c r="DN103" s="293"/>
      <c r="DO103" s="293"/>
      <c r="DP103" s="293"/>
      <c r="DQ103" s="293"/>
      <c r="DR103" s="293"/>
      <c r="DS103" s="293"/>
      <c r="DT103" s="293"/>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298"/>
      <c r="FW103" s="156"/>
    </row>
    <row r="104" spans="2:179" ht="15" customHeight="1" x14ac:dyDescent="0.2">
      <c r="B104" s="30"/>
      <c r="E104" s="1051"/>
      <c r="F104" s="121"/>
      <c r="G104" s="110"/>
      <c r="H104" s="121"/>
      <c r="I104" s="122"/>
      <c r="J104" s="121"/>
      <c r="K104" s="110"/>
      <c r="L104" s="121"/>
      <c r="M104" s="110"/>
      <c r="N104" s="121"/>
      <c r="O104" s="122"/>
      <c r="P104" s="121"/>
      <c r="Q104" s="122"/>
      <c r="R104" s="131"/>
      <c r="S104" s="110"/>
      <c r="T104" s="121"/>
      <c r="U104" s="123"/>
      <c r="V104" s="700"/>
      <c r="W104" s="781"/>
      <c r="X104" s="700"/>
      <c r="Y104" s="781"/>
      <c r="AA104" s="121"/>
      <c r="AB104" s="122"/>
      <c r="AC104" s="121"/>
      <c r="AD104" s="122"/>
      <c r="AE104" s="131"/>
      <c r="AF104" s="122"/>
      <c r="AG104" s="121"/>
      <c r="AH104" s="122"/>
      <c r="AI104" s="131"/>
      <c r="AJ104" s="122"/>
      <c r="AK104" s="121"/>
      <c r="AL104" s="122"/>
      <c r="AM104" s="121"/>
      <c r="AN104" s="122"/>
      <c r="AO104" s="121"/>
      <c r="AP104" s="122"/>
      <c r="AQ104" s="132"/>
      <c r="AR104" s="761"/>
      <c r="AS104" s="156"/>
      <c r="AT104" s="761"/>
      <c r="AU104" s="30"/>
      <c r="AV104" s="961"/>
      <c r="AW104" s="30"/>
      <c r="AX104" s="700"/>
      <c r="AY104" s="781" t="str">
        <f>Index!$L$4</f>
        <v>€</v>
      </c>
      <c r="AZ104" s="700"/>
      <c r="BA104" s="781" t="str">
        <f>Index!$L$4</f>
        <v>€</v>
      </c>
      <c r="BB104" s="700"/>
      <c r="BC104" s="781" t="str">
        <f>Index!$L$4</f>
        <v>€</v>
      </c>
      <c r="BD104" s="700"/>
      <c r="BE104" s="781" t="str">
        <f>Index!$L$4</f>
        <v>€</v>
      </c>
      <c r="BF104" s="896"/>
      <c r="BG104" s="783"/>
      <c r="BH104" s="781"/>
      <c r="BI104" s="783">
        <v>1.07</v>
      </c>
      <c r="BJ104" s="781" t="str">
        <f>Index!$L$4</f>
        <v>€</v>
      </c>
      <c r="BK104" s="102"/>
      <c r="BL104" s="700"/>
      <c r="BM104" s="781" t="str">
        <f>Index!$L$4</f>
        <v>€</v>
      </c>
      <c r="BN104" s="156"/>
      <c r="BO104" s="156"/>
      <c r="BQ104" s="112"/>
      <c r="BR104" s="112"/>
      <c r="BS104" s="112"/>
      <c r="BT104" s="112"/>
      <c r="BU104" s="112"/>
      <c r="BV104" s="112"/>
      <c r="BW104" s="112"/>
      <c r="BX104" s="112"/>
      <c r="BY104" s="112"/>
      <c r="BZ104" s="112"/>
      <c r="CA104" s="112"/>
      <c r="CB104" s="112"/>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2"/>
      <c r="CX104" s="112"/>
      <c r="CY104" s="112"/>
      <c r="CZ104" s="112"/>
      <c r="DA104" s="112"/>
      <c r="DB104" s="112"/>
      <c r="DC104" s="112"/>
      <c r="DD104" s="112"/>
      <c r="DE104" s="112"/>
      <c r="DF104" s="112"/>
      <c r="DG104" s="295"/>
      <c r="DH104" s="295"/>
      <c r="DI104" s="293"/>
      <c r="DJ104" s="293"/>
      <c r="DK104" s="293"/>
      <c r="DL104" s="293"/>
      <c r="DM104" s="293"/>
      <c r="DN104" s="293"/>
      <c r="DO104" s="293"/>
      <c r="DP104" s="293"/>
      <c r="DQ104" s="293"/>
      <c r="DR104" s="293"/>
      <c r="DS104" s="293"/>
      <c r="DT104" s="293"/>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298"/>
      <c r="FW104" s="156"/>
    </row>
    <row r="105" spans="2:179" ht="12.75" customHeight="1" x14ac:dyDescent="0.2">
      <c r="B105" s="299" t="s">
        <v>210</v>
      </c>
      <c r="C105" s="707">
        <f>16/9</f>
        <v>1.7777777777777777</v>
      </c>
      <c r="E105" s="1051"/>
      <c r="F105" s="866">
        <v>426.6</v>
      </c>
      <c r="G105" s="643" t="s">
        <v>207</v>
      </c>
      <c r="H105" s="564">
        <f>ROUND(F105/$C105,0)</f>
        <v>240</v>
      </c>
      <c r="I105" s="565" t="s">
        <v>207</v>
      </c>
      <c r="J105" s="658" t="str">
        <f>H105&amp;" x "&amp;F105</f>
        <v>240 x 426.6</v>
      </c>
      <c r="K105" s="643" t="s">
        <v>207</v>
      </c>
      <c r="L105" s="564">
        <f>F105+(2*P105)</f>
        <v>436.6</v>
      </c>
      <c r="M105" s="643" t="s">
        <v>207</v>
      </c>
      <c r="N105" s="564">
        <f>H105+P105+R105</f>
        <v>275</v>
      </c>
      <c r="O105" s="565" t="s">
        <v>207</v>
      </c>
      <c r="P105" s="564">
        <v>5</v>
      </c>
      <c r="Q105" s="565" t="s">
        <v>207</v>
      </c>
      <c r="R105" s="643">
        <v>30</v>
      </c>
      <c r="S105" s="643" t="s">
        <v>207</v>
      </c>
      <c r="T105" s="311">
        <f>ROUND(SQRT((F105^2)+(H105^2)),0)</f>
        <v>489</v>
      </c>
      <c r="U105" s="312" t="s">
        <v>207</v>
      </c>
      <c r="V105" s="165"/>
      <c r="W105" s="166"/>
      <c r="X105" s="165">
        <f>(F105*10)+430</f>
        <v>4696</v>
      </c>
      <c r="Y105" s="166" t="s">
        <v>2676</v>
      </c>
      <c r="AA105" s="165">
        <f>ROUND(F105/$B$1,1)</f>
        <v>168</v>
      </c>
      <c r="AB105" s="166" t="s">
        <v>208</v>
      </c>
      <c r="AC105" s="165">
        <f>ROUND(H105/$B$1,1)</f>
        <v>94.5</v>
      </c>
      <c r="AD105" s="166" t="s">
        <v>208</v>
      </c>
      <c r="AE105" s="170" t="str">
        <f>AC105&amp;" x "&amp;AA105</f>
        <v>94.5 x 168</v>
      </c>
      <c r="AF105" s="166" t="s">
        <v>208</v>
      </c>
      <c r="AG105" s="165">
        <f>ROUND(L105/$B$1,1)</f>
        <v>171.9</v>
      </c>
      <c r="AH105" s="166" t="s">
        <v>208</v>
      </c>
      <c r="AI105" s="167">
        <f>ROUND(N105/$B$1,1)</f>
        <v>108.3</v>
      </c>
      <c r="AJ105" s="166" t="s">
        <v>208</v>
      </c>
      <c r="AK105" s="165">
        <f>ROUND(P105/$B$1,1)</f>
        <v>2</v>
      </c>
      <c r="AL105" s="166" t="s">
        <v>208</v>
      </c>
      <c r="AM105" s="165">
        <f>ROUND(R105/$B$1,1)</f>
        <v>11.8</v>
      </c>
      <c r="AN105" s="166" t="s">
        <v>208</v>
      </c>
      <c r="AO105" s="165">
        <f>ROUND(SQRT((AA105^2)+(AC105^2)),0)</f>
        <v>193</v>
      </c>
      <c r="AP105" s="166" t="s">
        <v>208</v>
      </c>
      <c r="AQ105" s="311"/>
      <c r="AR105" s="312"/>
      <c r="AS105" s="311"/>
      <c r="AT105" s="312"/>
      <c r="AV105" s="961"/>
      <c r="AX105" s="361" t="s">
        <v>5861</v>
      </c>
      <c r="AY105" s="172">
        <f>IF(Index!$L$4="€",VLOOKUP(AX105,ERP!$A:$CL,5,0),IF(Index!$L$4="$",VLOOKUP(AX105,ERP!$A:$CL,7,0),IF(Index!$L$4="CHF",VLOOKUP(AX105,ERP!$A:$CL,9,0),IF(Index!$L$4="£",VLOOKUP(AX105,ERP!$A:$CL,11,0),""))))</f>
        <v>7978</v>
      </c>
      <c r="AZ105" s="361" t="s">
        <v>5864</v>
      </c>
      <c r="BA105" s="172">
        <f>IF(Index!$L$4="€",VLOOKUP(AZ105,ERP!$A:$CL,5,0),IF(Index!$L$4="$",VLOOKUP(AZ105,ERP!$A:$CL,7,0),IF(Index!$L$4="CHF",VLOOKUP(AZ105,ERP!$A:$CL,9,0),IF(Index!$L$4="£",VLOOKUP(AZ105,ERP!$A:$CL,11,0),""))))</f>
        <v>7978</v>
      </c>
      <c r="BB105" s="361" t="s">
        <v>5867</v>
      </c>
      <c r="BC105" s="172">
        <f>IF(Index!$L$4="€",VLOOKUP(BB105,ERP!$A:$CL,5,0),IF(Index!$L$4="$",VLOOKUP(BB105,ERP!$A:$CL,7,0),IF(Index!$L$4="CHF",VLOOKUP(BB105,ERP!$A:$CL,9,0),IF(Index!$L$4="£",VLOOKUP(BB105,ERP!$A:$CL,11,0),""))))</f>
        <v>7978</v>
      </c>
      <c r="BD105" s="361" t="s">
        <v>5870</v>
      </c>
      <c r="BE105" s="172">
        <f>IF(Index!$L$4="€",VLOOKUP(BD105,ERP!$A:$CL,5,0),IF(Index!$L$4="$",VLOOKUP(BD105,ERP!$A:$CL,7,0),IF(Index!$L$4="CHF",VLOOKUP(BD105,ERP!$A:$CL,9,0),IF(Index!$L$4="£",VLOOKUP(BD105,ERP!$A:$CL,11,0),""))))</f>
        <v>7978</v>
      </c>
      <c r="BF105" s="156"/>
      <c r="BG105" s="361"/>
      <c r="BH105" s="172"/>
      <c r="BI105" s="361" t="s">
        <v>5873</v>
      </c>
      <c r="BJ105" s="172">
        <f>IF(Index!$L$4="€",VLOOKUP(BI105,ERP!$A:$CL,5,0),IF(Index!$L$4="$",VLOOKUP(BI105,ERP!$A:$CL,7,0),IF(Index!$L$4="CHF",VLOOKUP(BI105,ERP!$A:$CL,9,0),IF(Index!$L$4="£",VLOOKUP(BI105,ERP!$A:$CL,11,0),""))))</f>
        <v>7978</v>
      </c>
      <c r="BK105" s="156"/>
      <c r="BL105" s="361" t="s">
        <v>5876</v>
      </c>
      <c r="BM105" s="172">
        <f>IF(Index!$L$4="€",VLOOKUP(BL105,ERP!$A:$CL,5,0),IF(Index!$L$4="$",VLOOKUP(BL105,ERP!$A:$CL,7,0),IF(Index!$L$4="CHF",VLOOKUP(BL105,ERP!$A:$CL,9,0),IF(Index!$L$4="£",VLOOKUP(BL105,ERP!$A:$CL,11,0),""))))</f>
        <v>6781</v>
      </c>
      <c r="BN105" s="156"/>
      <c r="BO105" s="324"/>
      <c r="BQ105" s="293"/>
      <c r="BR105" s="293"/>
      <c r="BS105" s="293"/>
      <c r="BT105" s="293"/>
      <c r="BU105" s="293"/>
      <c r="BV105" s="293"/>
      <c r="BW105" s="294"/>
      <c r="BX105" s="293"/>
      <c r="BY105" s="293"/>
      <c r="BZ105" s="293"/>
      <c r="CA105" s="293"/>
      <c r="CB105" s="293"/>
      <c r="CC105" s="293"/>
      <c r="CD105" s="293"/>
      <c r="CE105" s="293"/>
      <c r="CF105" s="293"/>
      <c r="CG105" s="293"/>
      <c r="CH105" s="293"/>
      <c r="CI105" s="293"/>
      <c r="CJ105" s="293"/>
      <c r="CK105" s="293"/>
      <c r="CL105" s="293"/>
      <c r="CM105" s="293"/>
      <c r="CN105" s="293"/>
      <c r="CO105" s="293"/>
      <c r="CP105" s="293"/>
      <c r="CQ105" s="293"/>
      <c r="CR105" s="293"/>
      <c r="CS105" s="293"/>
      <c r="CT105" s="294"/>
      <c r="CU105" s="293"/>
      <c r="CV105" s="293"/>
      <c r="CW105" s="293"/>
      <c r="CX105" s="293"/>
      <c r="CY105" s="293"/>
      <c r="CZ105" s="293"/>
      <c r="DA105" s="293"/>
      <c r="DB105" s="293"/>
      <c r="DC105" s="293"/>
      <c r="DD105" s="293"/>
      <c r="DE105" s="293"/>
      <c r="DF105" s="293"/>
      <c r="DG105" s="293"/>
      <c r="DH105" s="293"/>
      <c r="DI105" s="296"/>
      <c r="DJ105" s="302"/>
      <c r="DK105" s="296"/>
      <c r="DL105" s="302"/>
      <c r="DM105" s="296"/>
      <c r="DN105" s="302"/>
      <c r="DO105" s="296"/>
      <c r="DP105" s="304"/>
      <c r="DQ105" s="295"/>
      <c r="DR105" s="296"/>
      <c r="DS105" s="302"/>
      <c r="DT105" s="295"/>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row>
    <row r="106" spans="2:179" ht="12.75" customHeight="1" x14ac:dyDescent="0.2">
      <c r="B106" s="299" t="s">
        <v>210</v>
      </c>
      <c r="C106" s="707">
        <f>16/9</f>
        <v>1.7777777777777777</v>
      </c>
      <c r="E106" s="1051"/>
      <c r="F106" s="867">
        <v>447</v>
      </c>
      <c r="G106" s="358" t="s">
        <v>207</v>
      </c>
      <c r="H106" s="863">
        <f>ROUND(F106/$C106,0)</f>
        <v>251</v>
      </c>
      <c r="I106" s="864" t="s">
        <v>207</v>
      </c>
      <c r="J106" s="865" t="str">
        <f>H106&amp;" x "&amp;F106</f>
        <v>251 x 447</v>
      </c>
      <c r="K106" s="358" t="s">
        <v>207</v>
      </c>
      <c r="L106" s="863">
        <f>F106+(2*P106)</f>
        <v>457</v>
      </c>
      <c r="M106" s="358" t="s">
        <v>207</v>
      </c>
      <c r="N106" s="863">
        <f>H106+P106+R106</f>
        <v>286</v>
      </c>
      <c r="O106" s="864" t="s">
        <v>207</v>
      </c>
      <c r="P106" s="863">
        <v>5</v>
      </c>
      <c r="Q106" s="864" t="s">
        <v>207</v>
      </c>
      <c r="R106" s="358">
        <v>30</v>
      </c>
      <c r="S106" s="358" t="s">
        <v>207</v>
      </c>
      <c r="T106" s="355">
        <f>ROUND(SQRT((F106^2)+(H106^2)),0)</f>
        <v>513</v>
      </c>
      <c r="U106" s="356" t="s">
        <v>207</v>
      </c>
      <c r="V106" s="130"/>
      <c r="W106" s="122"/>
      <c r="X106" s="130">
        <f>(F106*10)+570</f>
        <v>5040</v>
      </c>
      <c r="Y106" s="122" t="s">
        <v>2676</v>
      </c>
      <c r="Z106" s="338"/>
      <c r="AA106" s="130">
        <f>ROUND(F106/$B$1,1)</f>
        <v>176</v>
      </c>
      <c r="AB106" s="122" t="s">
        <v>208</v>
      </c>
      <c r="AC106" s="130">
        <f>ROUND(H106/$B$1,1)</f>
        <v>98.8</v>
      </c>
      <c r="AD106" s="122" t="s">
        <v>208</v>
      </c>
      <c r="AE106" s="131" t="str">
        <f>AC106&amp;" x "&amp;AA106</f>
        <v>98.8 x 176</v>
      </c>
      <c r="AF106" s="122" t="s">
        <v>208</v>
      </c>
      <c r="AG106" s="130">
        <f>ROUND(L106/$B$1,1)</f>
        <v>179.9</v>
      </c>
      <c r="AH106" s="122" t="s">
        <v>208</v>
      </c>
      <c r="AI106" s="110">
        <f>ROUND(N106/$B$1,1)</f>
        <v>112.6</v>
      </c>
      <c r="AJ106" s="122" t="s">
        <v>208</v>
      </c>
      <c r="AK106" s="130">
        <f>ROUND(P106/$B$1,1)</f>
        <v>2</v>
      </c>
      <c r="AL106" s="122" t="s">
        <v>208</v>
      </c>
      <c r="AM106" s="130">
        <f>ROUND(R106/$B$1,1)</f>
        <v>11.8</v>
      </c>
      <c r="AN106" s="122" t="s">
        <v>208</v>
      </c>
      <c r="AO106" s="130">
        <f>ROUND(SQRT((AA106^2)+(AC106^2)),0)</f>
        <v>202</v>
      </c>
      <c r="AP106" s="122" t="s">
        <v>208</v>
      </c>
      <c r="AQ106" s="355"/>
      <c r="AR106" s="356"/>
      <c r="AS106" s="355"/>
      <c r="AT106" s="356"/>
      <c r="AV106" s="961"/>
      <c r="AX106" s="305" t="s">
        <v>5862</v>
      </c>
      <c r="AY106" s="126">
        <f>IF(Index!$L$4="€",VLOOKUP(AX106,ERP!$A:$CL,5,0),IF(Index!$L$4="$",VLOOKUP(AX106,ERP!$A:$CL,7,0),IF(Index!$L$4="CHF",VLOOKUP(AX106,ERP!$A:$CL,9,0),IF(Index!$L$4="£",VLOOKUP(AX106,ERP!$A:$CL,11,0),""))))</f>
        <v>8974</v>
      </c>
      <c r="AZ106" s="305" t="s">
        <v>5865</v>
      </c>
      <c r="BA106" s="126">
        <f>IF(Index!$L$4="€",VLOOKUP(AZ106,ERP!$A:$CL,5,0),IF(Index!$L$4="$",VLOOKUP(AZ106,ERP!$A:$CL,7,0),IF(Index!$L$4="CHF",VLOOKUP(AZ106,ERP!$A:$CL,9,0),IF(Index!$L$4="£",VLOOKUP(AZ106,ERP!$A:$CL,11,0),""))))</f>
        <v>8974</v>
      </c>
      <c r="BB106" s="305" t="s">
        <v>5868</v>
      </c>
      <c r="BC106" s="126">
        <f>IF(Index!$L$4="€",VLOOKUP(BB106,ERP!$A:$CL,5,0),IF(Index!$L$4="$",VLOOKUP(BB106,ERP!$A:$CL,7,0),IF(Index!$L$4="CHF",VLOOKUP(BB106,ERP!$A:$CL,9,0),IF(Index!$L$4="£",VLOOKUP(BB106,ERP!$A:$CL,11,0),""))))</f>
        <v>8974</v>
      </c>
      <c r="BD106" s="305" t="s">
        <v>5871</v>
      </c>
      <c r="BE106" s="126">
        <f>IF(Index!$L$4="€",VLOOKUP(BD106,ERP!$A:$CL,5,0),IF(Index!$L$4="$",VLOOKUP(BD106,ERP!$A:$CL,7,0),IF(Index!$L$4="CHF",VLOOKUP(BD106,ERP!$A:$CL,9,0),IF(Index!$L$4="£",VLOOKUP(BD106,ERP!$A:$CL,11,0),""))))</f>
        <v>8974</v>
      </c>
      <c r="BF106" s="156"/>
      <c r="BG106" s="305"/>
      <c r="BH106" s="126"/>
      <c r="BI106" s="305" t="s">
        <v>5874</v>
      </c>
      <c r="BJ106" s="126">
        <f>IF(Index!$L$4="€",VLOOKUP(BI106,ERP!$A:$CL,5,0),IF(Index!$L$4="$",VLOOKUP(BI106,ERP!$A:$CL,7,0),IF(Index!$L$4="CHF",VLOOKUP(BI106,ERP!$A:$CL,9,0),IF(Index!$L$4="£",VLOOKUP(BI106,ERP!$A:$CL,11,0),""))))</f>
        <v>8974</v>
      </c>
      <c r="BK106" s="156"/>
      <c r="BL106" s="305" t="s">
        <v>5877</v>
      </c>
      <c r="BM106" s="126">
        <f>IF(Index!$L$4="€",VLOOKUP(BL106,ERP!$A:$CL,5,0),IF(Index!$L$4="$",VLOOKUP(BL106,ERP!$A:$CL,7,0),IF(Index!$L$4="CHF",VLOOKUP(BL106,ERP!$A:$CL,9,0),IF(Index!$L$4="£",VLOOKUP(BL106,ERP!$A:$CL,11,0),""))))</f>
        <v>7628</v>
      </c>
      <c r="BN106" s="156"/>
      <c r="BO106" s="324"/>
      <c r="BQ106" s="293"/>
      <c r="BR106" s="293"/>
      <c r="BS106" s="293"/>
      <c r="BT106" s="293"/>
      <c r="BU106" s="293"/>
      <c r="BV106" s="293"/>
      <c r="BW106" s="294"/>
      <c r="BX106" s="293"/>
      <c r="BY106" s="293"/>
      <c r="BZ106" s="293"/>
      <c r="CA106" s="293"/>
      <c r="CB106" s="293"/>
      <c r="CC106" s="293"/>
      <c r="CD106" s="293"/>
      <c r="CE106" s="293"/>
      <c r="CF106" s="293"/>
      <c r="CG106" s="293"/>
      <c r="CH106" s="293"/>
      <c r="CI106" s="293"/>
      <c r="CJ106" s="293"/>
      <c r="CK106" s="293"/>
      <c r="CL106" s="293"/>
      <c r="CM106" s="293"/>
      <c r="CN106" s="293"/>
      <c r="CO106" s="293"/>
      <c r="CP106" s="293"/>
      <c r="CQ106" s="293"/>
      <c r="CR106" s="293"/>
      <c r="CS106" s="293"/>
      <c r="CT106" s="294"/>
      <c r="CU106" s="293"/>
      <c r="CV106" s="293"/>
      <c r="CW106" s="293"/>
      <c r="CX106" s="293"/>
      <c r="CY106" s="293"/>
      <c r="CZ106" s="293"/>
      <c r="DA106" s="293"/>
      <c r="DB106" s="293"/>
      <c r="DC106" s="293"/>
      <c r="DD106" s="293"/>
      <c r="DE106" s="293"/>
      <c r="DF106" s="293"/>
      <c r="DG106" s="293"/>
      <c r="DH106" s="293"/>
      <c r="DI106" s="296"/>
      <c r="DJ106" s="302"/>
      <c r="DK106" s="296"/>
      <c r="DL106" s="302"/>
      <c r="DM106" s="296"/>
      <c r="DN106" s="302"/>
      <c r="DO106" s="296"/>
      <c r="DP106" s="304"/>
      <c r="DQ106" s="295"/>
      <c r="DR106" s="296"/>
      <c r="DS106" s="302"/>
      <c r="DT106" s="295"/>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row>
    <row r="107" spans="2:179" ht="12.75" customHeight="1" x14ac:dyDescent="0.2">
      <c r="B107" s="299" t="s">
        <v>210</v>
      </c>
      <c r="C107" s="707">
        <f>16/9</f>
        <v>1.7777777777777777</v>
      </c>
      <c r="E107" s="1052"/>
      <c r="F107" s="868">
        <v>487.8</v>
      </c>
      <c r="G107" s="656" t="s">
        <v>207</v>
      </c>
      <c r="H107" s="570">
        <f>ROUND(F107/$C107,0)</f>
        <v>274</v>
      </c>
      <c r="I107" s="571" t="s">
        <v>207</v>
      </c>
      <c r="J107" s="657" t="str">
        <f>H107&amp;" x "&amp;F107</f>
        <v>274 x 487.8</v>
      </c>
      <c r="K107" s="656" t="s">
        <v>207</v>
      </c>
      <c r="L107" s="570">
        <f>F107+(2*P107)</f>
        <v>497.8</v>
      </c>
      <c r="M107" s="656" t="s">
        <v>207</v>
      </c>
      <c r="N107" s="570">
        <f>H107+P107+R107</f>
        <v>309</v>
      </c>
      <c r="O107" s="571" t="s">
        <v>207</v>
      </c>
      <c r="P107" s="570">
        <v>5</v>
      </c>
      <c r="Q107" s="571" t="s">
        <v>207</v>
      </c>
      <c r="R107" s="656">
        <v>30</v>
      </c>
      <c r="S107" s="656" t="s">
        <v>207</v>
      </c>
      <c r="T107" s="378">
        <f>ROUND(SQRT((F107^2)+(H107^2)),0)</f>
        <v>559</v>
      </c>
      <c r="U107" s="379" t="s">
        <v>207</v>
      </c>
      <c r="V107" s="185"/>
      <c r="W107" s="186"/>
      <c r="X107" s="185">
        <f>(F107*10)+570</f>
        <v>5448</v>
      </c>
      <c r="Y107" s="186" t="s">
        <v>2676</v>
      </c>
      <c r="Z107" s="308"/>
      <c r="AA107" s="185">
        <f>ROUND(F107/$B$1,1)</f>
        <v>192</v>
      </c>
      <c r="AB107" s="186" t="s">
        <v>208</v>
      </c>
      <c r="AC107" s="185">
        <f>ROUND(H107/$B$1,1)</f>
        <v>107.9</v>
      </c>
      <c r="AD107" s="186" t="s">
        <v>208</v>
      </c>
      <c r="AE107" s="189" t="str">
        <f>AC107&amp;" x "&amp;AA107</f>
        <v>107.9 x 192</v>
      </c>
      <c r="AF107" s="186" t="s">
        <v>208</v>
      </c>
      <c r="AG107" s="185">
        <f>ROUND(L107/$B$1,1)</f>
        <v>196</v>
      </c>
      <c r="AH107" s="186" t="s">
        <v>208</v>
      </c>
      <c r="AI107" s="187">
        <f>ROUND(N107/$B$1,1)</f>
        <v>121.7</v>
      </c>
      <c r="AJ107" s="186" t="s">
        <v>208</v>
      </c>
      <c r="AK107" s="185">
        <f>ROUND(P107/$B$1,1)</f>
        <v>2</v>
      </c>
      <c r="AL107" s="186" t="s">
        <v>208</v>
      </c>
      <c r="AM107" s="185">
        <f>ROUND(R107/$B$1,1)</f>
        <v>11.8</v>
      </c>
      <c r="AN107" s="186" t="s">
        <v>208</v>
      </c>
      <c r="AO107" s="185">
        <f>ROUND(SQRT((AA107^2)+(AC107^2)),0)</f>
        <v>220</v>
      </c>
      <c r="AP107" s="186" t="s">
        <v>208</v>
      </c>
      <c r="AQ107" s="378"/>
      <c r="AR107" s="379"/>
      <c r="AS107" s="378"/>
      <c r="AT107" s="379"/>
      <c r="AV107" s="961"/>
      <c r="AX107" s="368" t="s">
        <v>5863</v>
      </c>
      <c r="AY107" s="191">
        <f>IF(Index!$L$4="€",VLOOKUP(AX107,ERP!$A:$CL,5,0),IF(Index!$L$4="$",VLOOKUP(AX107,ERP!$A:$CL,7,0),IF(Index!$L$4="CHF",VLOOKUP(AX107,ERP!$A:$CL,9,0),IF(Index!$L$4="£",VLOOKUP(AX107,ERP!$A:$CL,11,0),""))))</f>
        <v>9972</v>
      </c>
      <c r="AZ107" s="368" t="s">
        <v>5866</v>
      </c>
      <c r="BA107" s="191">
        <f>IF(Index!$L$4="€",VLOOKUP(AZ107,ERP!$A:$CL,5,0),IF(Index!$L$4="$",VLOOKUP(AZ107,ERP!$A:$CL,7,0),IF(Index!$L$4="CHF",VLOOKUP(AZ107,ERP!$A:$CL,9,0),IF(Index!$L$4="£",VLOOKUP(AZ107,ERP!$A:$CL,11,0),""))))</f>
        <v>9972</v>
      </c>
      <c r="BB107" s="368" t="s">
        <v>5869</v>
      </c>
      <c r="BC107" s="191">
        <f>IF(Index!$L$4="€",VLOOKUP(BB107,ERP!$A:$CL,5,0),IF(Index!$L$4="$",VLOOKUP(BB107,ERP!$A:$CL,7,0),IF(Index!$L$4="CHF",VLOOKUP(BB107,ERP!$A:$CL,9,0),IF(Index!$L$4="£",VLOOKUP(BB107,ERP!$A:$CL,11,0),""))))</f>
        <v>9972</v>
      </c>
      <c r="BD107" s="368" t="s">
        <v>5872</v>
      </c>
      <c r="BE107" s="191">
        <f>IF(Index!$L$4="€",VLOOKUP(BD107,ERP!$A:$CL,5,0),IF(Index!$L$4="$",VLOOKUP(BD107,ERP!$A:$CL,7,0),IF(Index!$L$4="CHF",VLOOKUP(BD107,ERP!$A:$CL,9,0),IF(Index!$L$4="£",VLOOKUP(BD107,ERP!$A:$CL,11,0),""))))</f>
        <v>9972</v>
      </c>
      <c r="BF107" s="156"/>
      <c r="BG107" s="368"/>
      <c r="BH107" s="191"/>
      <c r="BI107" s="368" t="s">
        <v>5875</v>
      </c>
      <c r="BJ107" s="191">
        <f>IF(Index!$L$4="€",VLOOKUP(BI107,ERP!$A:$CL,5,0),IF(Index!$L$4="$",VLOOKUP(BI107,ERP!$A:$CL,7,0),IF(Index!$L$4="CHF",VLOOKUP(BI107,ERP!$A:$CL,9,0),IF(Index!$L$4="£",VLOOKUP(BI107,ERP!$A:$CL,11,0),""))))</f>
        <v>9972</v>
      </c>
      <c r="BK107" s="156"/>
      <c r="BL107" s="368" t="s">
        <v>5878</v>
      </c>
      <c r="BM107" s="191">
        <f>IF(Index!$L$4="€",VLOOKUP(BL107,ERP!$A:$CL,5,0),IF(Index!$L$4="$",VLOOKUP(BL107,ERP!$A:$CL,7,0),IF(Index!$L$4="CHF",VLOOKUP(BL107,ERP!$A:$CL,9,0),IF(Index!$L$4="£",VLOOKUP(BL107,ERP!$A:$CL,11,0),""))))</f>
        <v>8476</v>
      </c>
      <c r="BN107" s="156"/>
      <c r="BO107" s="324"/>
      <c r="BQ107" s="293"/>
      <c r="BR107" s="293"/>
      <c r="BS107" s="293"/>
      <c r="BT107" s="293"/>
      <c r="BU107" s="293"/>
      <c r="BV107" s="293"/>
      <c r="BW107" s="294"/>
      <c r="BX107" s="293"/>
      <c r="BY107" s="293"/>
      <c r="BZ107" s="293"/>
      <c r="CA107" s="293"/>
      <c r="CB107" s="293"/>
      <c r="CC107" s="293"/>
      <c r="CD107" s="293"/>
      <c r="CE107" s="293"/>
      <c r="CF107" s="293"/>
      <c r="CG107" s="293"/>
      <c r="CH107" s="293"/>
      <c r="CI107" s="293"/>
      <c r="CJ107" s="293"/>
      <c r="CK107" s="293"/>
      <c r="CL107" s="293"/>
      <c r="CM107" s="293"/>
      <c r="CN107" s="293"/>
      <c r="CO107" s="293"/>
      <c r="CP107" s="293"/>
      <c r="CQ107" s="293"/>
      <c r="CR107" s="293"/>
      <c r="CS107" s="293"/>
      <c r="CT107" s="294"/>
      <c r="CU107" s="293"/>
      <c r="CV107" s="293"/>
      <c r="CW107" s="293"/>
      <c r="CX107" s="293"/>
      <c r="CY107" s="293"/>
      <c r="CZ107" s="293"/>
      <c r="DA107" s="293"/>
      <c r="DB107" s="293"/>
      <c r="DC107" s="293"/>
      <c r="DD107" s="293"/>
      <c r="DE107" s="293"/>
      <c r="DF107" s="293"/>
      <c r="DG107" s="293"/>
      <c r="DH107" s="293"/>
      <c r="DI107" s="296"/>
      <c r="DJ107" s="302"/>
      <c r="DK107" s="296"/>
      <c r="DL107" s="302"/>
      <c r="DM107" s="296"/>
      <c r="DN107" s="302"/>
      <c r="DO107" s="296"/>
      <c r="DP107" s="304"/>
      <c r="DQ107" s="295"/>
      <c r="DR107" s="296"/>
      <c r="DS107" s="302"/>
      <c r="DT107" s="295"/>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row>
    <row r="108" spans="2:179" ht="12.75" customHeight="1" x14ac:dyDescent="0.2">
      <c r="F108" s="308"/>
      <c r="J108" s="309"/>
      <c r="P108" s="308"/>
      <c r="R108" s="308"/>
      <c r="AE108" s="309"/>
      <c r="AV108" s="961"/>
      <c r="AX108" s="2"/>
      <c r="AZ108" s="2"/>
      <c r="BB108" s="2"/>
      <c r="BD108" s="2"/>
      <c r="BG108" s="2"/>
      <c r="BI108" s="2"/>
      <c r="BL108" s="2"/>
      <c r="BO108" s="300"/>
      <c r="BQ108" s="293"/>
      <c r="BR108" s="293"/>
      <c r="BS108" s="293"/>
      <c r="BT108" s="293"/>
      <c r="BU108" s="293"/>
      <c r="BV108" s="293"/>
      <c r="BW108" s="294"/>
      <c r="BX108" s="293"/>
      <c r="BY108" s="293"/>
      <c r="BZ108" s="293"/>
      <c r="CA108" s="293"/>
      <c r="CB108" s="293"/>
      <c r="CC108" s="293"/>
      <c r="CD108" s="293"/>
      <c r="CE108" s="293"/>
      <c r="CF108" s="293"/>
      <c r="CG108" s="293"/>
      <c r="CH108" s="293"/>
      <c r="CI108" s="293"/>
      <c r="CJ108" s="293"/>
      <c r="CK108" s="293"/>
      <c r="CL108" s="293"/>
      <c r="CM108" s="293"/>
      <c r="CN108" s="293"/>
      <c r="CO108" s="293"/>
      <c r="CP108" s="293"/>
      <c r="CQ108" s="293"/>
      <c r="CR108" s="293"/>
      <c r="CS108" s="293"/>
      <c r="CT108" s="294"/>
      <c r="CU108" s="293"/>
      <c r="CV108" s="293"/>
      <c r="CW108" s="293"/>
      <c r="CX108" s="293"/>
      <c r="CY108" s="293"/>
      <c r="CZ108" s="293"/>
      <c r="DA108" s="293"/>
      <c r="DB108" s="293"/>
      <c r="DC108" s="293"/>
      <c r="DD108" s="293"/>
      <c r="DE108" s="293"/>
      <c r="DF108" s="293"/>
      <c r="DG108" s="293"/>
      <c r="DH108" s="293"/>
      <c r="DI108" s="293"/>
      <c r="DJ108" s="293"/>
      <c r="DK108" s="293"/>
      <c r="DL108" s="293"/>
      <c r="DM108" s="293"/>
      <c r="DN108" s="293"/>
      <c r="DO108" s="293"/>
      <c r="DP108" s="293"/>
      <c r="DQ108" s="293"/>
      <c r="DR108" s="293"/>
      <c r="DS108" s="293"/>
      <c r="DT108" s="295"/>
      <c r="DU108" s="300"/>
      <c r="DV108" s="300"/>
      <c r="DW108" s="300"/>
      <c r="DX108" s="300"/>
      <c r="DY108" s="300"/>
      <c r="DZ108" s="300"/>
      <c r="EA108" s="300"/>
      <c r="EB108" s="300"/>
      <c r="EC108" s="300"/>
      <c r="ED108" s="300"/>
      <c r="EE108" s="300"/>
      <c r="EF108" s="300"/>
      <c r="EG108" s="300"/>
      <c r="EH108" s="300"/>
      <c r="EI108" s="300"/>
      <c r="EJ108" s="300"/>
      <c r="EK108" s="300"/>
      <c r="EL108" s="300"/>
      <c r="EM108" s="300"/>
      <c r="EN108" s="300"/>
      <c r="EO108" s="300"/>
      <c r="EP108" s="300"/>
      <c r="EQ108" s="300"/>
      <c r="ER108" s="300"/>
      <c r="ES108" s="300"/>
      <c r="ET108" s="300"/>
      <c r="EU108" s="300"/>
      <c r="EV108" s="300"/>
      <c r="EW108" s="300"/>
      <c r="EX108" s="300"/>
      <c r="EY108" s="300"/>
      <c r="EZ108" s="300"/>
      <c r="FA108" s="300"/>
      <c r="FB108" s="300"/>
      <c r="FC108" s="300"/>
      <c r="FD108" s="300"/>
      <c r="FE108" s="300"/>
      <c r="FF108" s="300"/>
      <c r="FG108" s="300"/>
      <c r="FH108" s="300"/>
      <c r="FI108" s="300"/>
      <c r="FJ108" s="300"/>
      <c r="FK108" s="300"/>
      <c r="FL108" s="300"/>
      <c r="FM108" s="300"/>
      <c r="FN108" s="300"/>
      <c r="FO108" s="300"/>
      <c r="FP108" s="300"/>
      <c r="FQ108" s="300"/>
      <c r="FR108" s="300"/>
      <c r="FS108" s="300"/>
      <c r="FT108" s="300"/>
      <c r="FU108" s="300"/>
      <c r="FV108" s="300"/>
      <c r="FW108" s="300"/>
    </row>
    <row r="109" spans="2:179" ht="33" customHeight="1" x14ac:dyDescent="0.2">
      <c r="D109" s="308"/>
      <c r="E109" s="308"/>
      <c r="F109" s="962" t="s">
        <v>243</v>
      </c>
      <c r="G109" s="963"/>
      <c r="H109" s="963"/>
      <c r="I109" s="963"/>
      <c r="J109" s="963"/>
      <c r="K109" s="963"/>
      <c r="L109" s="963"/>
      <c r="M109" s="963"/>
      <c r="N109" s="963"/>
      <c r="O109" s="963"/>
      <c r="P109" s="963"/>
      <c r="Q109" s="963"/>
      <c r="R109" s="963"/>
      <c r="S109" s="963"/>
      <c r="T109" s="963"/>
      <c r="U109" s="963"/>
      <c r="V109" s="963"/>
      <c r="W109" s="963"/>
      <c r="X109" s="963"/>
      <c r="Y109" s="963"/>
      <c r="Z109" s="963"/>
      <c r="AA109" s="963"/>
      <c r="AB109" s="963"/>
      <c r="AC109" s="963"/>
      <c r="AD109" s="963"/>
      <c r="AE109" s="963"/>
      <c r="AF109" s="963"/>
      <c r="AG109" s="963"/>
      <c r="AH109" s="963"/>
      <c r="AI109" s="963"/>
      <c r="AJ109" s="963"/>
      <c r="AK109" s="963"/>
      <c r="AL109" s="963"/>
      <c r="AM109" s="963"/>
      <c r="AN109" s="963"/>
      <c r="AO109" s="963"/>
      <c r="AP109" s="963"/>
      <c r="AQ109" s="963"/>
      <c r="AR109" s="963"/>
      <c r="AS109" s="963"/>
      <c r="AT109" s="964"/>
      <c r="AU109" s="308"/>
      <c r="AV109" s="961"/>
      <c r="AX109" s="948" t="s">
        <v>218</v>
      </c>
      <c r="AY109" s="949"/>
      <c r="AZ109" s="948" t="s">
        <v>219</v>
      </c>
      <c r="BA109" s="956"/>
      <c r="BB109" s="948" t="s">
        <v>219</v>
      </c>
      <c r="BC109" s="956"/>
      <c r="BD109" s="948" t="s">
        <v>220</v>
      </c>
      <c r="BE109" s="949"/>
      <c r="BF109" s="156"/>
      <c r="BG109" s="948" t="s">
        <v>252</v>
      </c>
      <c r="BH109" s="949"/>
      <c r="BI109" s="948" t="s">
        <v>2975</v>
      </c>
      <c r="BJ109" s="949"/>
      <c r="BK109" s="102"/>
      <c r="BL109" s="948" t="s">
        <v>2973</v>
      </c>
      <c r="BM109" s="949"/>
      <c r="BO109" s="300"/>
      <c r="BQ109" s="293"/>
      <c r="BR109" s="293"/>
      <c r="BS109" s="293"/>
      <c r="BT109" s="293"/>
      <c r="BU109" s="293"/>
      <c r="BV109" s="293"/>
      <c r="BW109" s="293"/>
      <c r="BX109" s="293"/>
      <c r="BY109" s="293"/>
      <c r="BZ109" s="293"/>
      <c r="CA109" s="293"/>
      <c r="CB109" s="293"/>
      <c r="CC109" s="293"/>
      <c r="CD109" s="293"/>
      <c r="CE109" s="293"/>
      <c r="CF109" s="293"/>
      <c r="CG109" s="293"/>
      <c r="CH109" s="293"/>
      <c r="CI109" s="293"/>
      <c r="CJ109" s="293"/>
      <c r="CK109" s="293"/>
      <c r="CL109" s="293"/>
      <c r="CM109" s="293"/>
      <c r="CN109" s="293"/>
      <c r="CO109" s="293"/>
      <c r="CP109" s="293"/>
      <c r="CQ109" s="293"/>
      <c r="CR109" s="293"/>
      <c r="CS109" s="293"/>
      <c r="CT109" s="293"/>
      <c r="CU109" s="293"/>
      <c r="CV109" s="293"/>
      <c r="CW109" s="293"/>
      <c r="CX109" s="293"/>
      <c r="CY109" s="293"/>
      <c r="CZ109" s="293"/>
      <c r="DA109" s="293"/>
      <c r="DB109" s="293"/>
      <c r="DC109" s="293"/>
      <c r="DD109" s="293"/>
      <c r="DE109" s="293"/>
      <c r="DF109" s="293"/>
      <c r="DG109" s="293"/>
      <c r="DH109" s="293"/>
      <c r="DI109" s="293"/>
      <c r="DJ109" s="293"/>
      <c r="DK109" s="293"/>
      <c r="DL109" s="293"/>
      <c r="DM109" s="293"/>
      <c r="DN109" s="293"/>
      <c r="DO109" s="293"/>
      <c r="DP109" s="293"/>
      <c r="DQ109" s="293"/>
      <c r="DR109" s="293"/>
      <c r="DS109" s="293"/>
      <c r="DT109" s="304"/>
      <c r="DU109" s="300"/>
      <c r="DV109" s="300"/>
      <c r="DW109" s="300"/>
      <c r="DX109" s="300"/>
      <c r="DY109" s="300"/>
      <c r="DZ109" s="300"/>
      <c r="EA109" s="300"/>
      <c r="EB109" s="300"/>
      <c r="EC109" s="300"/>
      <c r="ED109" s="300"/>
      <c r="EE109" s="300"/>
      <c r="EF109" s="300"/>
      <c r="EG109" s="300"/>
      <c r="EH109" s="300"/>
      <c r="EI109" s="300"/>
      <c r="EJ109" s="300"/>
      <c r="EK109" s="300"/>
      <c r="EL109" s="300"/>
      <c r="EM109" s="300"/>
      <c r="EN109" s="300"/>
      <c r="EO109" s="300"/>
      <c r="EP109" s="300"/>
      <c r="EQ109" s="300"/>
      <c r="ER109" s="300"/>
      <c r="ES109" s="300"/>
      <c r="ET109" s="300"/>
      <c r="EU109" s="300"/>
      <c r="EV109" s="300"/>
      <c r="EW109" s="300"/>
      <c r="EX109" s="300"/>
      <c r="EY109" s="300"/>
      <c r="EZ109" s="300"/>
      <c r="FA109" s="300"/>
      <c r="FB109" s="300"/>
      <c r="FC109" s="300"/>
      <c r="FD109" s="300"/>
      <c r="FE109" s="300"/>
      <c r="FF109" s="300"/>
      <c r="FG109" s="300"/>
      <c r="FH109" s="300"/>
      <c r="FI109" s="300"/>
      <c r="FJ109" s="300"/>
      <c r="FK109" s="300"/>
      <c r="FL109" s="300"/>
      <c r="FM109" s="300"/>
      <c r="FN109" s="300"/>
      <c r="FO109" s="300"/>
      <c r="FP109" s="300"/>
      <c r="FQ109" s="300"/>
      <c r="FR109" s="300"/>
      <c r="FS109" s="300"/>
      <c r="FT109" s="300"/>
      <c r="FU109" s="300"/>
      <c r="FV109" s="300"/>
      <c r="FW109" s="300"/>
    </row>
    <row r="110" spans="2:179" ht="23.25" customHeight="1" x14ac:dyDescent="0.2">
      <c r="B110" s="30" t="s">
        <v>213</v>
      </c>
      <c r="F110" s="1079" t="s">
        <v>5808</v>
      </c>
      <c r="G110" s="1080"/>
      <c r="H110" s="1080"/>
      <c r="I110" s="1080"/>
      <c r="J110" s="1080"/>
      <c r="K110" s="1080"/>
      <c r="L110" s="1080"/>
      <c r="M110" s="1080"/>
      <c r="N110" s="1080"/>
      <c r="O110" s="1080"/>
      <c r="P110" s="1080"/>
      <c r="Q110" s="1080"/>
      <c r="R110" s="1080"/>
      <c r="S110" s="1080"/>
      <c r="T110" s="1080"/>
      <c r="U110" s="1080"/>
      <c r="V110" s="1080"/>
      <c r="W110" s="1080"/>
      <c r="X110" s="1080"/>
      <c r="Y110" s="1080"/>
      <c r="Z110" s="1080"/>
      <c r="AA110" s="1080"/>
      <c r="AB110" s="1080"/>
      <c r="AC110" s="1080"/>
      <c r="AD110" s="1080"/>
      <c r="AE110" s="1080"/>
      <c r="AF110" s="1080"/>
      <c r="AG110" s="1080"/>
      <c r="AH110" s="1080"/>
      <c r="AI110" s="1080"/>
      <c r="AJ110" s="1080"/>
      <c r="AK110" s="1080"/>
      <c r="AL110" s="1080"/>
      <c r="AM110" s="1080"/>
      <c r="AN110" s="1080"/>
      <c r="AO110" s="1080"/>
      <c r="AP110" s="1080"/>
      <c r="AQ110" s="1080"/>
      <c r="AR110" s="1080"/>
      <c r="AS110" s="1080"/>
      <c r="AT110" s="1081"/>
      <c r="AU110" s="30"/>
      <c r="AV110" s="961"/>
      <c r="AW110" s="30"/>
      <c r="AX110" s="160"/>
      <c r="AY110" s="162"/>
      <c r="AZ110" s="160"/>
      <c r="BA110" s="161"/>
      <c r="BB110" s="954" t="s">
        <v>217</v>
      </c>
      <c r="BC110" s="1002"/>
      <c r="BD110" s="160"/>
      <c r="BE110" s="162"/>
      <c r="BF110" s="156"/>
      <c r="BG110" s="1054" t="s">
        <v>236</v>
      </c>
      <c r="BH110" s="1055"/>
      <c r="BI110" s="163"/>
      <c r="BJ110" s="164"/>
      <c r="BK110" s="102"/>
      <c r="BL110" s="163"/>
      <c r="BM110" s="164"/>
      <c r="BO110" s="156"/>
      <c r="BP110" s="156"/>
      <c r="BQ110" s="1078"/>
      <c r="BR110" s="1078"/>
      <c r="BS110" s="1078"/>
      <c r="BT110" s="1078"/>
      <c r="BU110" s="1078"/>
      <c r="BV110" s="1078"/>
      <c r="BW110" s="1078"/>
      <c r="BX110" s="1078"/>
      <c r="BY110" s="1078"/>
      <c r="BZ110" s="1078"/>
      <c r="CA110" s="1078"/>
      <c r="CB110" s="1078"/>
      <c r="CC110" s="1078"/>
      <c r="CD110" s="1078"/>
      <c r="CE110" s="1078"/>
      <c r="CF110" s="1078"/>
      <c r="CG110" s="1078"/>
      <c r="CH110" s="1078"/>
      <c r="CI110" s="1078"/>
      <c r="CJ110" s="1078"/>
      <c r="CK110" s="1078"/>
      <c r="CL110" s="1078"/>
      <c r="CM110" s="1078"/>
      <c r="CN110" s="1078"/>
      <c r="CO110" s="1078"/>
      <c r="CP110" s="1078"/>
      <c r="CQ110" s="1078"/>
      <c r="CR110" s="1078"/>
      <c r="CS110" s="1078"/>
      <c r="CT110" s="1078"/>
      <c r="CU110" s="1078"/>
      <c r="CV110" s="1078"/>
      <c r="CW110" s="1078"/>
      <c r="CX110" s="1078"/>
      <c r="CY110" s="1078"/>
      <c r="CZ110" s="1078"/>
      <c r="DA110" s="1078"/>
      <c r="DB110" s="1078"/>
      <c r="DC110" s="1078"/>
      <c r="DD110" s="1078"/>
      <c r="DE110" s="1078"/>
      <c r="DF110" s="112"/>
      <c r="DG110" s="295"/>
      <c r="DH110" s="295"/>
      <c r="DI110" s="293"/>
      <c r="DJ110" s="293"/>
      <c r="DK110" s="293"/>
      <c r="DL110" s="293"/>
      <c r="DM110" s="293"/>
      <c r="DN110" s="293"/>
      <c r="DO110" s="293"/>
      <c r="DP110" s="293"/>
      <c r="DQ110" s="293"/>
      <c r="DR110" s="293"/>
      <c r="DS110" s="293"/>
      <c r="DT110" s="293"/>
      <c r="DU110" s="156"/>
      <c r="DV110" s="156"/>
      <c r="DW110" s="156"/>
      <c r="DX110" s="156"/>
      <c r="DY110" s="156"/>
      <c r="DZ110" s="156"/>
      <c r="EA110" s="156"/>
      <c r="EB110" s="156"/>
      <c r="EC110" s="156"/>
      <c r="ED110" s="156"/>
      <c r="EE110" s="156"/>
      <c r="EF110" s="156"/>
      <c r="EG110" s="156"/>
      <c r="EH110" s="156"/>
      <c r="EI110" s="156"/>
      <c r="EJ110" s="156"/>
      <c r="EK110" s="156"/>
      <c r="EL110" s="156"/>
      <c r="EM110" s="156"/>
      <c r="EN110" s="156"/>
      <c r="EO110" s="156"/>
      <c r="EP110" s="156"/>
      <c r="EQ110" s="156"/>
      <c r="ER110" s="156"/>
      <c r="ES110" s="156"/>
      <c r="ET110" s="156"/>
      <c r="EU110" s="156"/>
      <c r="EV110" s="156"/>
      <c r="EW110" s="156"/>
      <c r="EX110" s="156"/>
      <c r="EY110" s="156"/>
      <c r="EZ110" s="156"/>
      <c r="FA110" s="156"/>
      <c r="FB110" s="156"/>
      <c r="FC110" s="156"/>
      <c r="FD110" s="156"/>
      <c r="FE110" s="156"/>
      <c r="FF110" s="156"/>
      <c r="FG110" s="156"/>
      <c r="FH110" s="156"/>
      <c r="FI110" s="156"/>
      <c r="FJ110" s="156"/>
      <c r="FK110" s="156"/>
      <c r="FL110" s="156"/>
      <c r="FM110" s="156"/>
      <c r="FN110" s="156"/>
      <c r="FO110" s="156"/>
      <c r="FP110" s="156"/>
      <c r="FQ110" s="156"/>
      <c r="FR110" s="156"/>
      <c r="FS110" s="156"/>
      <c r="FT110" s="156"/>
      <c r="FU110" s="156"/>
      <c r="FV110" s="298"/>
      <c r="FW110" s="156"/>
    </row>
    <row r="111" spans="2:179" ht="15" customHeight="1" x14ac:dyDescent="0.2">
      <c r="B111" s="30"/>
      <c r="F111" s="121" t="s">
        <v>206</v>
      </c>
      <c r="G111" s="122"/>
      <c r="H111" s="121" t="s">
        <v>211</v>
      </c>
      <c r="I111" s="122"/>
      <c r="J111" s="121" t="s">
        <v>216</v>
      </c>
      <c r="K111" s="122"/>
      <c r="L111" s="121" t="s">
        <v>205</v>
      </c>
      <c r="M111" s="122"/>
      <c r="N111" s="121" t="s">
        <v>214</v>
      </c>
      <c r="O111" s="122"/>
      <c r="P111" s="121" t="s">
        <v>209</v>
      </c>
      <c r="Q111" s="122"/>
      <c r="R111" s="121" t="s">
        <v>215</v>
      </c>
      <c r="S111" s="122"/>
      <c r="T111" s="121" t="s">
        <v>212</v>
      </c>
      <c r="U111" s="123"/>
      <c r="V111" s="966"/>
      <c r="W111" s="967"/>
      <c r="X111" s="966" t="s">
        <v>2674</v>
      </c>
      <c r="Y111" s="967"/>
      <c r="Z111" s="110"/>
      <c r="AA111" s="121" t="s">
        <v>206</v>
      </c>
      <c r="AB111" s="122"/>
      <c r="AC111" s="121" t="s">
        <v>211</v>
      </c>
      <c r="AD111" s="122"/>
      <c r="AE111" s="121" t="s">
        <v>216</v>
      </c>
      <c r="AF111" s="122"/>
      <c r="AG111" s="121" t="s">
        <v>205</v>
      </c>
      <c r="AH111" s="122"/>
      <c r="AI111" s="121" t="s">
        <v>214</v>
      </c>
      <c r="AJ111" s="122"/>
      <c r="AK111" s="121" t="s">
        <v>209</v>
      </c>
      <c r="AL111" s="122"/>
      <c r="AM111" s="121" t="s">
        <v>215</v>
      </c>
      <c r="AN111" s="122"/>
      <c r="AO111" s="121" t="s">
        <v>212</v>
      </c>
      <c r="AP111" s="122"/>
      <c r="AQ111" s="971" t="s">
        <v>2674</v>
      </c>
      <c r="AR111" s="972"/>
      <c r="AS111" s="971" t="s">
        <v>2675</v>
      </c>
      <c r="AT111" s="972"/>
      <c r="AU111" s="30"/>
      <c r="AV111" s="961"/>
      <c r="AW111" s="30"/>
      <c r="AX111" s="762" t="s">
        <v>221</v>
      </c>
      <c r="AY111" s="780" t="s">
        <v>23</v>
      </c>
      <c r="AZ111" s="762" t="s">
        <v>221</v>
      </c>
      <c r="BA111" s="780" t="s">
        <v>23</v>
      </c>
      <c r="BB111" s="762" t="s">
        <v>221</v>
      </c>
      <c r="BC111" s="780" t="s">
        <v>23</v>
      </c>
      <c r="BD111" s="762" t="s">
        <v>221</v>
      </c>
      <c r="BE111" s="780" t="s">
        <v>23</v>
      </c>
      <c r="BF111" s="896"/>
      <c r="BG111" s="762" t="s">
        <v>221</v>
      </c>
      <c r="BH111" s="780" t="s">
        <v>23</v>
      </c>
      <c r="BI111" s="762" t="s">
        <v>221</v>
      </c>
      <c r="BJ111" s="780" t="s">
        <v>23</v>
      </c>
      <c r="BK111" s="102"/>
      <c r="BL111" s="762" t="s">
        <v>221</v>
      </c>
      <c r="BM111" s="780" t="s">
        <v>23</v>
      </c>
      <c r="BN111" s="156"/>
      <c r="BO111" s="156"/>
      <c r="BP111" s="156"/>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12"/>
      <c r="DE111" s="112"/>
      <c r="DF111" s="112"/>
      <c r="DG111" s="295"/>
      <c r="DH111" s="295"/>
      <c r="DI111" s="293"/>
      <c r="DJ111" s="293"/>
      <c r="DK111" s="293"/>
      <c r="DL111" s="293"/>
      <c r="DM111" s="293"/>
      <c r="DN111" s="293"/>
      <c r="DO111" s="293"/>
      <c r="DP111" s="293"/>
      <c r="DQ111" s="293"/>
      <c r="DR111" s="293"/>
      <c r="DS111" s="293"/>
      <c r="DT111" s="293"/>
      <c r="DU111" s="156"/>
      <c r="DV111" s="156"/>
      <c r="DW111" s="156"/>
      <c r="DX111" s="156"/>
      <c r="DY111" s="156"/>
      <c r="DZ111" s="156"/>
      <c r="EA111" s="156"/>
      <c r="EB111" s="156"/>
      <c r="EC111" s="156"/>
      <c r="ED111" s="156"/>
      <c r="EE111" s="156"/>
      <c r="EF111" s="156"/>
      <c r="EG111" s="156"/>
      <c r="EH111" s="156"/>
      <c r="EI111" s="156"/>
      <c r="EJ111" s="156"/>
      <c r="EK111" s="156"/>
      <c r="EL111" s="156"/>
      <c r="EM111" s="156"/>
      <c r="EN111" s="156"/>
      <c r="EO111" s="156"/>
      <c r="EP111" s="156"/>
      <c r="EQ111" s="156"/>
      <c r="ER111" s="156"/>
      <c r="ES111" s="156"/>
      <c r="ET111" s="156"/>
      <c r="EU111" s="156"/>
      <c r="EV111" s="156"/>
      <c r="EW111" s="156"/>
      <c r="EX111" s="156"/>
      <c r="EY111" s="156"/>
      <c r="EZ111" s="156"/>
      <c r="FA111" s="156"/>
      <c r="FB111" s="156"/>
      <c r="FC111" s="156"/>
      <c r="FD111" s="156"/>
      <c r="FE111" s="156"/>
      <c r="FF111" s="156"/>
      <c r="FG111" s="156"/>
      <c r="FH111" s="156"/>
      <c r="FI111" s="156"/>
      <c r="FJ111" s="156"/>
      <c r="FK111" s="156"/>
      <c r="FL111" s="156"/>
      <c r="FM111" s="156"/>
      <c r="FN111" s="156"/>
      <c r="FO111" s="156"/>
      <c r="FP111" s="156"/>
      <c r="FQ111" s="156"/>
      <c r="FR111" s="156"/>
      <c r="FS111" s="156"/>
      <c r="FT111" s="156"/>
      <c r="FU111" s="156"/>
      <c r="FV111" s="298"/>
      <c r="FW111" s="156"/>
    </row>
    <row r="112" spans="2:179" ht="15" customHeight="1" x14ac:dyDescent="0.2">
      <c r="B112" s="30"/>
      <c r="F112" s="121"/>
      <c r="G112" s="110"/>
      <c r="H112" s="121"/>
      <c r="I112" s="122"/>
      <c r="J112" s="121"/>
      <c r="K112" s="110"/>
      <c r="L112" s="121"/>
      <c r="M112" s="110"/>
      <c r="N112" s="121"/>
      <c r="O112" s="122"/>
      <c r="P112" s="121"/>
      <c r="Q112" s="122"/>
      <c r="R112" s="131"/>
      <c r="S112" s="110"/>
      <c r="T112" s="121"/>
      <c r="U112" s="123"/>
      <c r="V112" s="700"/>
      <c r="W112" s="781"/>
      <c r="X112" s="700"/>
      <c r="Y112" s="781"/>
      <c r="Z112" s="110"/>
      <c r="AA112" s="121"/>
      <c r="AB112" s="122"/>
      <c r="AC112" s="121"/>
      <c r="AD112" s="122"/>
      <c r="AE112" s="131"/>
      <c r="AF112" s="122"/>
      <c r="AG112" s="121"/>
      <c r="AH112" s="122"/>
      <c r="AI112" s="131"/>
      <c r="AJ112" s="122"/>
      <c r="AK112" s="121"/>
      <c r="AL112" s="122"/>
      <c r="AM112" s="121"/>
      <c r="AN112" s="122"/>
      <c r="AO112" s="121"/>
      <c r="AP112" s="122"/>
      <c r="AQ112" s="132"/>
      <c r="AR112" s="761"/>
      <c r="AS112" s="156"/>
      <c r="AT112" s="761"/>
      <c r="AU112" s="30"/>
      <c r="AV112" s="961"/>
      <c r="AW112" s="30"/>
      <c r="AX112" s="700"/>
      <c r="AY112" s="781" t="str">
        <f>Index!$L$4</f>
        <v>€</v>
      </c>
      <c r="AZ112" s="700"/>
      <c r="BA112" s="781" t="str">
        <f>Index!$L$4</f>
        <v>€</v>
      </c>
      <c r="BB112" s="700"/>
      <c r="BC112" s="781" t="str">
        <f>Index!$L$4</f>
        <v>€</v>
      </c>
      <c r="BD112" s="700"/>
      <c r="BE112" s="781" t="str">
        <f>Index!$L$4</f>
        <v>€</v>
      </c>
      <c r="BF112" s="896"/>
      <c r="BG112" s="783">
        <v>1.0900000000000001</v>
      </c>
      <c r="BH112" s="781" t="str">
        <f>Index!$L$4</f>
        <v>€</v>
      </c>
      <c r="BI112" s="783">
        <v>1.07</v>
      </c>
      <c r="BJ112" s="781" t="str">
        <f>Index!$L$4</f>
        <v>€</v>
      </c>
      <c r="BK112" s="102"/>
      <c r="BL112" s="700"/>
      <c r="BM112" s="781" t="str">
        <f>Index!$L$4</f>
        <v>€</v>
      </c>
      <c r="BN112" s="156"/>
      <c r="BO112" s="156"/>
      <c r="BP112" s="156"/>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295"/>
      <c r="DH112" s="295"/>
      <c r="DI112" s="293"/>
      <c r="DJ112" s="293"/>
      <c r="DK112" s="293"/>
      <c r="DL112" s="293"/>
      <c r="DM112" s="293"/>
      <c r="DN112" s="293"/>
      <c r="DO112" s="293"/>
      <c r="DP112" s="293"/>
      <c r="DQ112" s="293"/>
      <c r="DR112" s="293"/>
      <c r="DS112" s="293"/>
      <c r="DT112" s="293"/>
      <c r="DU112" s="156"/>
      <c r="DV112" s="156"/>
      <c r="DW112" s="156"/>
      <c r="DX112" s="156"/>
      <c r="DY112" s="156"/>
      <c r="DZ112" s="156"/>
      <c r="EA112" s="156"/>
      <c r="EB112" s="156"/>
      <c r="EC112" s="156"/>
      <c r="ED112" s="156"/>
      <c r="EE112" s="156"/>
      <c r="EF112" s="156"/>
      <c r="EG112" s="156"/>
      <c r="EH112" s="156"/>
      <c r="EI112" s="156"/>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6"/>
      <c r="FU112" s="156"/>
      <c r="FV112" s="298"/>
      <c r="FW112" s="156"/>
    </row>
    <row r="113" spans="2:179" ht="12.75" customHeight="1" x14ac:dyDescent="0.2">
      <c r="B113" s="299" t="s">
        <v>210</v>
      </c>
      <c r="C113" s="707">
        <f t="shared" ref="C113:C119" si="50">16/9</f>
        <v>1.7777777777777777</v>
      </c>
      <c r="F113" s="564">
        <v>390</v>
      </c>
      <c r="G113" s="310" t="s">
        <v>207</v>
      </c>
      <c r="H113" s="311">
        <f t="shared" ref="H113:H119" si="51">ROUND(F113/$C113,0)</f>
        <v>219</v>
      </c>
      <c r="I113" s="312" t="s">
        <v>207</v>
      </c>
      <c r="J113" s="710" t="str">
        <f t="shared" ref="J113:J119" si="52">H113&amp;" x "&amp;F113</f>
        <v>219 x 390</v>
      </c>
      <c r="K113" s="310" t="s">
        <v>207</v>
      </c>
      <c r="L113" s="311">
        <f t="shared" ref="L113:L119" si="53">F113+(2*P113)</f>
        <v>400</v>
      </c>
      <c r="M113" s="310" t="s">
        <v>207</v>
      </c>
      <c r="N113" s="311">
        <f t="shared" ref="N113:N119" si="54">H113+P113+R113</f>
        <v>229</v>
      </c>
      <c r="O113" s="312" t="s">
        <v>207</v>
      </c>
      <c r="P113" s="711">
        <v>5</v>
      </c>
      <c r="Q113" s="312" t="s">
        <v>207</v>
      </c>
      <c r="R113" s="643">
        <v>5</v>
      </c>
      <c r="S113" s="310" t="s">
        <v>207</v>
      </c>
      <c r="T113" s="311">
        <f t="shared" ref="T113:T119" si="55">ROUND(SQRT((F113^2)+(H113^2)),0)</f>
        <v>447</v>
      </c>
      <c r="U113" s="312" t="s">
        <v>207</v>
      </c>
      <c r="V113" s="311"/>
      <c r="W113" s="312"/>
      <c r="X113" s="165">
        <v>4434</v>
      </c>
      <c r="Y113" s="166" t="s">
        <v>2676</v>
      </c>
      <c r="Z113" s="308"/>
      <c r="AA113" s="165">
        <f t="shared" ref="AA113:AA119" si="56">ROUND(F113/$B$1,1)</f>
        <v>153.5</v>
      </c>
      <c r="AB113" s="166" t="s">
        <v>208</v>
      </c>
      <c r="AC113" s="165">
        <f t="shared" ref="AC113:AC119" si="57">ROUND(H113/$B$1,1)</f>
        <v>86.2</v>
      </c>
      <c r="AD113" s="166" t="s">
        <v>208</v>
      </c>
      <c r="AE113" s="170" t="str">
        <f t="shared" ref="AE113:AE119" si="58">AC113&amp;" x "&amp;AA113</f>
        <v>86.2 x 153.5</v>
      </c>
      <c r="AF113" s="166" t="s">
        <v>208</v>
      </c>
      <c r="AG113" s="165">
        <f t="shared" ref="AG113:AG119" si="59">ROUND(L113/$B$1,1)</f>
        <v>157.5</v>
      </c>
      <c r="AH113" s="166" t="s">
        <v>208</v>
      </c>
      <c r="AI113" s="167">
        <f t="shared" ref="AI113:AI119" si="60">ROUND(N113/$B$1,1)</f>
        <v>90.2</v>
      </c>
      <c r="AJ113" s="166" t="s">
        <v>208</v>
      </c>
      <c r="AK113" s="165">
        <f t="shared" ref="AK113:AK119" si="61">ROUND(P113/$B$1,1)</f>
        <v>2</v>
      </c>
      <c r="AL113" s="166" t="s">
        <v>208</v>
      </c>
      <c r="AM113" s="165">
        <f t="shared" ref="AM113:AM119" si="62">ROUND(R113/$B$1,1)</f>
        <v>2</v>
      </c>
      <c r="AN113" s="166" t="s">
        <v>208</v>
      </c>
      <c r="AO113" s="165">
        <f t="shared" ref="AO113:AO119" si="63">ROUND(SQRT((AA113^2)+(AC113^2)),0)</f>
        <v>176</v>
      </c>
      <c r="AP113" s="166" t="s">
        <v>208</v>
      </c>
      <c r="AQ113" s="311"/>
      <c r="AR113" s="312"/>
      <c r="AS113" s="311">
        <f t="shared" ref="AS113:AS119" si="64">ROUND((X113/10)/$B$2,1)</f>
        <v>174.6</v>
      </c>
      <c r="AT113" s="312" t="s">
        <v>208</v>
      </c>
      <c r="AV113" s="961"/>
      <c r="AX113" s="361">
        <v>10102216</v>
      </c>
      <c r="AY113" s="172">
        <f>IF(Index!$L$4="€",VLOOKUP(AX113,ERP!$A:$CL,5,0),IF(Index!$L$4="$",VLOOKUP(AX113,ERP!$A:$CL,7,0),IF(Index!$L$4="CHF",VLOOKUP(AX113,ERP!$A:$CL,9,0),IF(Index!$L$4="£",VLOOKUP(AX113,ERP!$A:$CL,11,0),""))))</f>
        <v>6097</v>
      </c>
      <c r="AZ113" s="361">
        <v>10102239</v>
      </c>
      <c r="BA113" s="172">
        <f>IF(Index!$L$4="€",VLOOKUP(AZ113,ERP!$A:$CL,5,0),IF(Index!$L$4="$",VLOOKUP(AZ113,ERP!$A:$CL,7,0),IF(Index!$L$4="CHF",VLOOKUP(AZ113,ERP!$A:$CL,9,0),IF(Index!$L$4="£",VLOOKUP(AZ113,ERP!$A:$CL,11,0),""))))</f>
        <v>6097</v>
      </c>
      <c r="BB113" s="361">
        <v>10101063</v>
      </c>
      <c r="BC113" s="172">
        <f>IF(Index!$L$4="€",VLOOKUP(BB113,ERP!$A:$CL,5,0),IF(Index!$L$4="$",VLOOKUP(BB113,ERP!$A:$CL,7,0),IF(Index!$L$4="CHF",VLOOKUP(BB113,ERP!$A:$CL,9,0),IF(Index!$L$4="£",VLOOKUP(BB113,ERP!$A:$CL,11,0),""))))</f>
        <v>6097</v>
      </c>
      <c r="BD113" s="361">
        <v>10102256</v>
      </c>
      <c r="BE113" s="172">
        <f>IF(Index!$L$4="€",VLOOKUP(BD113,ERP!$A:$CL,5,0),IF(Index!$L$4="$",VLOOKUP(BD113,ERP!$A:$CL,7,0),IF(Index!$L$4="CHF",VLOOKUP(BD113,ERP!$A:$CL,9,0),IF(Index!$L$4="£",VLOOKUP(BD113,ERP!$A:$CL,11,0),""))))</f>
        <v>6097</v>
      </c>
      <c r="BF113" s="156"/>
      <c r="BG113" s="361"/>
      <c r="BH113" s="172"/>
      <c r="BI113" s="361">
        <v>10100027</v>
      </c>
      <c r="BJ113" s="172">
        <f>IF(Index!$L$4="€",VLOOKUP(BI113,ERP!$A:$CL,5,0),IF(Index!$L$4="$",VLOOKUP(BI113,ERP!$A:$CL,7,0),IF(Index!$L$4="CHF",VLOOKUP(BI113,ERP!$A:$CL,9,0),IF(Index!$L$4="£",VLOOKUP(BI113,ERP!$A:$CL,11,0),""))))</f>
        <v>5590</v>
      </c>
      <c r="BK113" s="156"/>
      <c r="BL113" s="361">
        <v>10102279</v>
      </c>
      <c r="BM113" s="172">
        <f>IF(Index!$L$4="€",VLOOKUP(BL113,ERP!$A:$CL,5,0),IF(Index!$L$4="$",VLOOKUP(BL113,ERP!$A:$CL,7,0),IF(Index!$L$4="CHF",VLOOKUP(BL113,ERP!$A:$CL,9,0),IF(Index!$L$4="£",VLOOKUP(BL113,ERP!$A:$CL,11,0),""))))</f>
        <v>5081</v>
      </c>
      <c r="BO113" s="324"/>
      <c r="BP113" s="324"/>
      <c r="BQ113" s="293"/>
      <c r="BR113" s="293"/>
      <c r="BS113" s="293"/>
      <c r="BT113" s="293"/>
      <c r="BU113" s="293"/>
      <c r="BV113" s="293"/>
      <c r="BW113" s="294"/>
      <c r="BX113" s="293"/>
      <c r="BY113" s="293"/>
      <c r="BZ113" s="293"/>
      <c r="CA113" s="293"/>
      <c r="CB113" s="293"/>
      <c r="CC113" s="293"/>
      <c r="CD113" s="293"/>
      <c r="CE113" s="293"/>
      <c r="CF113" s="293"/>
      <c r="CG113" s="293"/>
      <c r="CH113" s="293"/>
      <c r="CI113" s="293"/>
      <c r="CJ113" s="293"/>
      <c r="CK113" s="293"/>
      <c r="CL113" s="293"/>
      <c r="CM113" s="293"/>
      <c r="CN113" s="293"/>
      <c r="CO113" s="293"/>
      <c r="CP113" s="293"/>
      <c r="CQ113" s="293"/>
      <c r="CR113" s="293"/>
      <c r="CS113" s="293"/>
      <c r="CT113" s="294"/>
      <c r="CU113" s="293"/>
      <c r="CV113" s="293"/>
      <c r="CW113" s="293"/>
      <c r="CX113" s="293"/>
      <c r="CY113" s="293"/>
      <c r="CZ113" s="293"/>
      <c r="DA113" s="293"/>
      <c r="DB113" s="293"/>
      <c r="DC113" s="293"/>
      <c r="DD113" s="293"/>
      <c r="DE113" s="293"/>
      <c r="DF113" s="293"/>
      <c r="DG113" s="293"/>
      <c r="DH113" s="293"/>
      <c r="DI113" s="296"/>
      <c r="DJ113" s="302"/>
      <c r="DK113" s="296"/>
      <c r="DL113" s="302"/>
      <c r="DM113" s="296"/>
      <c r="DN113" s="302"/>
      <c r="DO113" s="296"/>
      <c r="DP113" s="304"/>
      <c r="DQ113" s="293"/>
      <c r="DR113" s="296"/>
      <c r="DS113" s="302"/>
      <c r="DT113" s="30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row>
    <row r="114" spans="2:179" ht="12.75" customHeight="1" x14ac:dyDescent="0.2">
      <c r="B114" s="299" t="s">
        <v>210</v>
      </c>
      <c r="C114" s="707">
        <f t="shared" si="50"/>
        <v>1.7777777777777777</v>
      </c>
      <c r="F114" s="566">
        <v>440</v>
      </c>
      <c r="G114" s="2" t="s">
        <v>207</v>
      </c>
      <c r="H114" s="66">
        <f t="shared" si="51"/>
        <v>248</v>
      </c>
      <c r="I114" s="340" t="s">
        <v>207</v>
      </c>
      <c r="J114" s="341" t="str">
        <f t="shared" si="52"/>
        <v>248 x 440</v>
      </c>
      <c r="K114" s="2" t="s">
        <v>207</v>
      </c>
      <c r="L114" s="66">
        <f t="shared" si="53"/>
        <v>450</v>
      </c>
      <c r="M114" s="2" t="s">
        <v>207</v>
      </c>
      <c r="N114" s="66">
        <f t="shared" si="54"/>
        <v>258</v>
      </c>
      <c r="O114" s="340" t="s">
        <v>207</v>
      </c>
      <c r="P114" s="339">
        <v>5</v>
      </c>
      <c r="Q114" s="340" t="s">
        <v>207</v>
      </c>
      <c r="R114" s="394">
        <v>5</v>
      </c>
      <c r="S114" s="2" t="s">
        <v>207</v>
      </c>
      <c r="T114" s="66">
        <f t="shared" si="55"/>
        <v>505</v>
      </c>
      <c r="U114" s="340" t="s">
        <v>207</v>
      </c>
      <c r="V114" s="66"/>
      <c r="W114" s="340"/>
      <c r="X114" s="130">
        <v>4958</v>
      </c>
      <c r="Y114" s="122" t="s">
        <v>2676</v>
      </c>
      <c r="Z114" s="308"/>
      <c r="AA114" s="130">
        <f t="shared" si="56"/>
        <v>173.2</v>
      </c>
      <c r="AB114" s="122" t="s">
        <v>208</v>
      </c>
      <c r="AC114" s="130">
        <f t="shared" si="57"/>
        <v>97.6</v>
      </c>
      <c r="AD114" s="122" t="s">
        <v>208</v>
      </c>
      <c r="AE114" s="131" t="str">
        <f t="shared" si="58"/>
        <v>97.6 x 173.2</v>
      </c>
      <c r="AF114" s="122" t="s">
        <v>208</v>
      </c>
      <c r="AG114" s="130">
        <f t="shared" si="59"/>
        <v>177.2</v>
      </c>
      <c r="AH114" s="122" t="s">
        <v>208</v>
      </c>
      <c r="AI114" s="110">
        <f t="shared" si="60"/>
        <v>101.6</v>
      </c>
      <c r="AJ114" s="122" t="s">
        <v>208</v>
      </c>
      <c r="AK114" s="130">
        <f t="shared" si="61"/>
        <v>2</v>
      </c>
      <c r="AL114" s="122" t="s">
        <v>208</v>
      </c>
      <c r="AM114" s="130">
        <f t="shared" si="62"/>
        <v>2</v>
      </c>
      <c r="AN114" s="122" t="s">
        <v>208</v>
      </c>
      <c r="AO114" s="130">
        <f t="shared" si="63"/>
        <v>199</v>
      </c>
      <c r="AP114" s="122" t="s">
        <v>208</v>
      </c>
      <c r="AQ114" s="66"/>
      <c r="AR114" s="340"/>
      <c r="AS114" s="66">
        <f t="shared" si="64"/>
        <v>195.2</v>
      </c>
      <c r="AT114" s="340" t="s">
        <v>208</v>
      </c>
      <c r="AV114" s="961"/>
      <c r="AX114" s="305">
        <v>10102217</v>
      </c>
      <c r="AY114" s="126">
        <f>IF(Index!$L$4="€",VLOOKUP(AX114,ERP!$A:$CL,5,0),IF(Index!$L$4="$",VLOOKUP(AX114,ERP!$A:$CL,7,0),IF(Index!$L$4="CHF",VLOOKUP(AX114,ERP!$A:$CL,9,0),IF(Index!$L$4="£",VLOOKUP(AX114,ERP!$A:$CL,11,0),""))))</f>
        <v>7734</v>
      </c>
      <c r="AZ114" s="305">
        <v>10102240</v>
      </c>
      <c r="BA114" s="126">
        <f>IF(Index!$L$4="€",VLOOKUP(AZ114,ERP!$A:$CL,5,0),IF(Index!$L$4="$",VLOOKUP(AZ114,ERP!$A:$CL,7,0),IF(Index!$L$4="CHF",VLOOKUP(AZ114,ERP!$A:$CL,9,0),IF(Index!$L$4="£",VLOOKUP(AZ114,ERP!$A:$CL,11,0),""))))</f>
        <v>7734</v>
      </c>
      <c r="BB114" s="305">
        <v>10101064</v>
      </c>
      <c r="BC114" s="126">
        <f>IF(Index!$L$4="€",VLOOKUP(BB114,ERP!$A:$CL,5,0),IF(Index!$L$4="$",VLOOKUP(BB114,ERP!$A:$CL,7,0),IF(Index!$L$4="CHF",VLOOKUP(BB114,ERP!$A:$CL,9,0),IF(Index!$L$4="£",VLOOKUP(BB114,ERP!$A:$CL,11,0),""))))</f>
        <v>7734</v>
      </c>
      <c r="BD114" s="305">
        <v>10102257</v>
      </c>
      <c r="BE114" s="126">
        <f>IF(Index!$L$4="€",VLOOKUP(BD114,ERP!$A:$CL,5,0),IF(Index!$L$4="$",VLOOKUP(BD114,ERP!$A:$CL,7,0),IF(Index!$L$4="CHF",VLOOKUP(BD114,ERP!$A:$CL,9,0),IF(Index!$L$4="£",VLOOKUP(BD114,ERP!$A:$CL,11,0),""))))</f>
        <v>7734</v>
      </c>
      <c r="BF114" s="156"/>
      <c r="BG114" s="305"/>
      <c r="BH114" s="126"/>
      <c r="BI114" s="305">
        <v>10100028</v>
      </c>
      <c r="BJ114" s="126">
        <f>IF(Index!$L$4="€",VLOOKUP(BI114,ERP!$A:$CL,5,0),IF(Index!$L$4="$",VLOOKUP(BI114,ERP!$A:$CL,7,0),IF(Index!$L$4="CHF",VLOOKUP(BI114,ERP!$A:$CL,9,0),IF(Index!$L$4="£",VLOOKUP(BI114,ERP!$A:$CL,11,0),""))))</f>
        <v>7088</v>
      </c>
      <c r="BK114" s="156"/>
      <c r="BL114" s="305">
        <v>10102280</v>
      </c>
      <c r="BM114" s="126">
        <f>IF(Index!$L$4="€",VLOOKUP(BL114,ERP!$A:$CL,5,0),IF(Index!$L$4="$",VLOOKUP(BL114,ERP!$A:$CL,7,0),IF(Index!$L$4="CHF",VLOOKUP(BL114,ERP!$A:$CL,9,0),IF(Index!$L$4="£",VLOOKUP(BL114,ERP!$A:$CL,11,0),""))))</f>
        <v>6444</v>
      </c>
      <c r="BO114" s="324"/>
      <c r="BP114" s="324"/>
      <c r="BQ114" s="293"/>
      <c r="BR114" s="293"/>
      <c r="BS114" s="293"/>
      <c r="BT114" s="293"/>
      <c r="BU114" s="293"/>
      <c r="BV114" s="293"/>
      <c r="BW114" s="294"/>
      <c r="BX114" s="293"/>
      <c r="BY114" s="293"/>
      <c r="BZ114" s="293"/>
      <c r="CA114" s="293"/>
      <c r="CB114" s="293"/>
      <c r="CC114" s="293"/>
      <c r="CD114" s="293"/>
      <c r="CE114" s="293"/>
      <c r="CF114" s="293"/>
      <c r="CG114" s="293"/>
      <c r="CH114" s="293"/>
      <c r="CI114" s="293"/>
      <c r="CJ114" s="293"/>
      <c r="CK114" s="293"/>
      <c r="CL114" s="293"/>
      <c r="CM114" s="293"/>
      <c r="CN114" s="293"/>
      <c r="CO114" s="293"/>
      <c r="CP114" s="293"/>
      <c r="CQ114" s="293"/>
      <c r="CR114" s="293"/>
      <c r="CS114" s="293"/>
      <c r="CT114" s="294"/>
      <c r="CU114" s="293"/>
      <c r="CV114" s="293"/>
      <c r="CW114" s="293"/>
      <c r="CX114" s="293"/>
      <c r="CY114" s="293"/>
      <c r="CZ114" s="293"/>
      <c r="DA114" s="293"/>
      <c r="DB114" s="293"/>
      <c r="DC114" s="293"/>
      <c r="DD114" s="293"/>
      <c r="DE114" s="293"/>
      <c r="DF114" s="293"/>
      <c r="DG114" s="293"/>
      <c r="DH114" s="293"/>
      <c r="DI114" s="296"/>
      <c r="DJ114" s="302"/>
      <c r="DK114" s="296"/>
      <c r="DL114" s="302"/>
      <c r="DM114" s="296"/>
      <c r="DN114" s="302"/>
      <c r="DO114" s="296"/>
      <c r="DP114" s="304"/>
      <c r="DQ114" s="293"/>
      <c r="DR114" s="296"/>
      <c r="DS114" s="302"/>
      <c r="DT114" s="30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row>
    <row r="115" spans="2:179" ht="12.75" customHeight="1" x14ac:dyDescent="0.2">
      <c r="B115" s="299" t="s">
        <v>210</v>
      </c>
      <c r="C115" s="707">
        <f t="shared" si="50"/>
        <v>1.7777777777777777</v>
      </c>
      <c r="F115" s="568">
        <v>490</v>
      </c>
      <c r="G115" s="371" t="s">
        <v>207</v>
      </c>
      <c r="H115" s="372">
        <f t="shared" si="51"/>
        <v>276</v>
      </c>
      <c r="I115" s="373" t="s">
        <v>207</v>
      </c>
      <c r="J115" s="374" t="str">
        <f t="shared" si="52"/>
        <v>276 x 490</v>
      </c>
      <c r="K115" s="371" t="s">
        <v>207</v>
      </c>
      <c r="L115" s="372">
        <f t="shared" si="53"/>
        <v>500</v>
      </c>
      <c r="M115" s="371" t="s">
        <v>207</v>
      </c>
      <c r="N115" s="372">
        <f t="shared" si="54"/>
        <v>286</v>
      </c>
      <c r="O115" s="373" t="s">
        <v>207</v>
      </c>
      <c r="P115" s="370">
        <v>5</v>
      </c>
      <c r="Q115" s="373" t="s">
        <v>207</v>
      </c>
      <c r="R115" s="644">
        <v>5</v>
      </c>
      <c r="S115" s="371" t="s">
        <v>207</v>
      </c>
      <c r="T115" s="372">
        <f t="shared" si="55"/>
        <v>562</v>
      </c>
      <c r="U115" s="373" t="s">
        <v>207</v>
      </c>
      <c r="V115" s="372"/>
      <c r="W115" s="373"/>
      <c r="X115" s="178">
        <v>5486</v>
      </c>
      <c r="Y115" s="179" t="s">
        <v>2676</v>
      </c>
      <c r="Z115" s="308"/>
      <c r="AA115" s="178">
        <f t="shared" si="56"/>
        <v>192.9</v>
      </c>
      <c r="AB115" s="179" t="s">
        <v>208</v>
      </c>
      <c r="AC115" s="178">
        <f t="shared" si="57"/>
        <v>108.7</v>
      </c>
      <c r="AD115" s="179" t="s">
        <v>208</v>
      </c>
      <c r="AE115" s="181" t="str">
        <f t="shared" si="58"/>
        <v>108.7 x 192.9</v>
      </c>
      <c r="AF115" s="179" t="s">
        <v>208</v>
      </c>
      <c r="AG115" s="178">
        <f t="shared" si="59"/>
        <v>196.9</v>
      </c>
      <c r="AH115" s="179" t="s">
        <v>208</v>
      </c>
      <c r="AI115" s="169">
        <f t="shared" si="60"/>
        <v>112.6</v>
      </c>
      <c r="AJ115" s="179" t="s">
        <v>208</v>
      </c>
      <c r="AK115" s="178">
        <f t="shared" si="61"/>
        <v>2</v>
      </c>
      <c r="AL115" s="179" t="s">
        <v>208</v>
      </c>
      <c r="AM115" s="178">
        <f t="shared" si="62"/>
        <v>2</v>
      </c>
      <c r="AN115" s="179" t="s">
        <v>208</v>
      </c>
      <c r="AO115" s="178">
        <f t="shared" si="63"/>
        <v>221</v>
      </c>
      <c r="AP115" s="179" t="s">
        <v>208</v>
      </c>
      <c r="AQ115" s="372"/>
      <c r="AR115" s="373"/>
      <c r="AS115" s="372">
        <f t="shared" si="64"/>
        <v>216</v>
      </c>
      <c r="AT115" s="373" t="s">
        <v>208</v>
      </c>
      <c r="AV115" s="961"/>
      <c r="AX115" s="365">
        <v>10102218</v>
      </c>
      <c r="AY115" s="173">
        <f>IF(Index!$L$4="€",VLOOKUP(AX115,ERP!$A:$CL,5,0),IF(Index!$L$4="$",VLOOKUP(AX115,ERP!$A:$CL,7,0),IF(Index!$L$4="CHF",VLOOKUP(AX115,ERP!$A:$CL,9,0),IF(Index!$L$4="£",VLOOKUP(AX115,ERP!$A:$CL,11,0),""))))</f>
        <v>9408</v>
      </c>
      <c r="AZ115" s="365">
        <v>10102241</v>
      </c>
      <c r="BA115" s="173">
        <f>IF(Index!$L$4="€",VLOOKUP(AZ115,ERP!$A:$CL,5,0),IF(Index!$L$4="$",VLOOKUP(AZ115,ERP!$A:$CL,7,0),IF(Index!$L$4="CHF",VLOOKUP(AZ115,ERP!$A:$CL,9,0),IF(Index!$L$4="£",VLOOKUP(AZ115,ERP!$A:$CL,11,0),""))))</f>
        <v>9408</v>
      </c>
      <c r="BB115" s="365">
        <v>10101065</v>
      </c>
      <c r="BC115" s="173">
        <f>IF(Index!$L$4="€",VLOOKUP(BB115,ERP!$A:$CL,5,0),IF(Index!$L$4="$",VLOOKUP(BB115,ERP!$A:$CL,7,0),IF(Index!$L$4="CHF",VLOOKUP(BB115,ERP!$A:$CL,9,0),IF(Index!$L$4="£",VLOOKUP(BB115,ERP!$A:$CL,11,0),""))))</f>
        <v>9408</v>
      </c>
      <c r="BD115" s="365">
        <v>10102258</v>
      </c>
      <c r="BE115" s="173">
        <f>IF(Index!$L$4="€",VLOOKUP(BD115,ERP!$A:$CL,5,0),IF(Index!$L$4="$",VLOOKUP(BD115,ERP!$A:$CL,7,0),IF(Index!$L$4="CHF",VLOOKUP(BD115,ERP!$A:$CL,9,0),IF(Index!$L$4="£",VLOOKUP(BD115,ERP!$A:$CL,11,0),""))))</f>
        <v>9408</v>
      </c>
      <c r="BF115" s="221"/>
      <c r="BG115" s="365"/>
      <c r="BH115" s="173"/>
      <c r="BI115" s="365">
        <v>10100029</v>
      </c>
      <c r="BJ115" s="173">
        <f>IF(Index!$L$4="€",VLOOKUP(BI115,ERP!$A:$CL,5,0),IF(Index!$L$4="$",VLOOKUP(BI115,ERP!$A:$CL,7,0),IF(Index!$L$4="CHF",VLOOKUP(BI115,ERP!$A:$CL,9,0),IF(Index!$L$4="£",VLOOKUP(BI115,ERP!$A:$CL,11,0),""))))</f>
        <v>8624</v>
      </c>
      <c r="BK115" s="221"/>
      <c r="BL115" s="365">
        <v>10102281</v>
      </c>
      <c r="BM115" s="173">
        <f>IF(Index!$L$4="€",VLOOKUP(BL115,ERP!$A:$CL,5,0),IF(Index!$L$4="$",VLOOKUP(BL115,ERP!$A:$CL,7,0),IF(Index!$L$4="CHF",VLOOKUP(BL115,ERP!$A:$CL,9,0),IF(Index!$L$4="£",VLOOKUP(BL115,ERP!$A:$CL,11,0),""))))</f>
        <v>7840</v>
      </c>
      <c r="BO115" s="324"/>
      <c r="BP115" s="324"/>
      <c r="BQ115" s="293"/>
      <c r="BR115" s="293"/>
      <c r="BS115" s="293"/>
      <c r="BT115" s="293"/>
      <c r="BU115" s="293"/>
      <c r="BV115" s="293"/>
      <c r="BW115" s="294"/>
      <c r="BX115" s="293"/>
      <c r="BY115" s="293"/>
      <c r="BZ115" s="293"/>
      <c r="CA115" s="293"/>
      <c r="CB115" s="293"/>
      <c r="CC115" s="293"/>
      <c r="CD115" s="293"/>
      <c r="CE115" s="293"/>
      <c r="CF115" s="293"/>
      <c r="CG115" s="293"/>
      <c r="CH115" s="293"/>
      <c r="CI115" s="293"/>
      <c r="CJ115" s="293"/>
      <c r="CK115" s="293"/>
      <c r="CL115" s="293"/>
      <c r="CM115" s="293"/>
      <c r="CN115" s="293"/>
      <c r="CO115" s="293"/>
      <c r="CP115" s="293"/>
      <c r="CQ115" s="293"/>
      <c r="CR115" s="293"/>
      <c r="CS115" s="293"/>
      <c r="CT115" s="294"/>
      <c r="CU115" s="293"/>
      <c r="CV115" s="293"/>
      <c r="CW115" s="293"/>
      <c r="CX115" s="293"/>
      <c r="CY115" s="293"/>
      <c r="CZ115" s="293"/>
      <c r="DA115" s="293"/>
      <c r="DB115" s="293"/>
      <c r="DC115" s="293"/>
      <c r="DD115" s="293"/>
      <c r="DE115" s="293"/>
      <c r="DF115" s="293"/>
      <c r="DG115" s="293"/>
      <c r="DH115" s="293"/>
      <c r="DI115" s="296"/>
      <c r="DJ115" s="302"/>
      <c r="DK115" s="296"/>
      <c r="DL115" s="302"/>
      <c r="DM115" s="296"/>
      <c r="DN115" s="302"/>
      <c r="DO115" s="296"/>
      <c r="DP115" s="304"/>
      <c r="DQ115" s="293"/>
      <c r="DR115" s="296"/>
      <c r="DS115" s="302"/>
      <c r="DT115" s="30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row>
    <row r="116" spans="2:179" ht="12.75" customHeight="1" x14ac:dyDescent="0.2">
      <c r="B116" s="299" t="s">
        <v>210</v>
      </c>
      <c r="C116" s="707">
        <f t="shared" si="50"/>
        <v>1.7777777777777777</v>
      </c>
      <c r="F116" s="566">
        <v>540</v>
      </c>
      <c r="G116" s="2" t="s">
        <v>207</v>
      </c>
      <c r="H116" s="66">
        <f t="shared" si="51"/>
        <v>304</v>
      </c>
      <c r="I116" s="340" t="s">
        <v>207</v>
      </c>
      <c r="J116" s="341" t="str">
        <f t="shared" si="52"/>
        <v>304 x 540</v>
      </c>
      <c r="K116" s="2" t="s">
        <v>207</v>
      </c>
      <c r="L116" s="66">
        <f t="shared" si="53"/>
        <v>550</v>
      </c>
      <c r="M116" s="2" t="s">
        <v>207</v>
      </c>
      <c r="N116" s="66">
        <f t="shared" si="54"/>
        <v>314</v>
      </c>
      <c r="O116" s="340" t="s">
        <v>207</v>
      </c>
      <c r="P116" s="339">
        <v>5</v>
      </c>
      <c r="Q116" s="340" t="s">
        <v>207</v>
      </c>
      <c r="R116" s="394">
        <v>5</v>
      </c>
      <c r="S116" s="2" t="s">
        <v>207</v>
      </c>
      <c r="T116" s="66">
        <f t="shared" si="55"/>
        <v>620</v>
      </c>
      <c r="U116" s="340" t="s">
        <v>207</v>
      </c>
      <c r="V116" s="66"/>
      <c r="W116" s="340"/>
      <c r="X116" s="136">
        <v>6016</v>
      </c>
      <c r="Y116" s="419" t="s">
        <v>2676</v>
      </c>
      <c r="Z116" s="308"/>
      <c r="AA116" s="136">
        <f t="shared" si="56"/>
        <v>212.6</v>
      </c>
      <c r="AB116" s="419" t="s">
        <v>208</v>
      </c>
      <c r="AC116" s="136">
        <f t="shared" si="57"/>
        <v>119.7</v>
      </c>
      <c r="AD116" s="419" t="s">
        <v>208</v>
      </c>
      <c r="AE116" s="444" t="str">
        <f t="shared" si="58"/>
        <v>119.7 x 212.6</v>
      </c>
      <c r="AF116" s="419" t="s">
        <v>208</v>
      </c>
      <c r="AG116" s="136">
        <f t="shared" si="59"/>
        <v>216.5</v>
      </c>
      <c r="AH116" s="419" t="s">
        <v>208</v>
      </c>
      <c r="AI116" s="222">
        <f t="shared" si="60"/>
        <v>123.6</v>
      </c>
      <c r="AJ116" s="419" t="s">
        <v>208</v>
      </c>
      <c r="AK116" s="136">
        <f t="shared" si="61"/>
        <v>2</v>
      </c>
      <c r="AL116" s="419" t="s">
        <v>208</v>
      </c>
      <c r="AM116" s="136">
        <f t="shared" si="62"/>
        <v>2</v>
      </c>
      <c r="AN116" s="419" t="s">
        <v>208</v>
      </c>
      <c r="AO116" s="136">
        <f t="shared" si="63"/>
        <v>244</v>
      </c>
      <c r="AP116" s="419" t="s">
        <v>208</v>
      </c>
      <c r="AQ116" s="66"/>
      <c r="AR116" s="340"/>
      <c r="AS116" s="66">
        <f t="shared" si="64"/>
        <v>236.9</v>
      </c>
      <c r="AT116" s="340" t="s">
        <v>208</v>
      </c>
      <c r="AV116" s="961"/>
      <c r="AX116" s="305">
        <v>10102219</v>
      </c>
      <c r="AY116" s="137">
        <f>IF(Index!$L$4="€",VLOOKUP(AX116,ERP!$A:$CL,5,0),IF(Index!$L$4="$",VLOOKUP(AX116,ERP!$A:$CL,7,0),IF(Index!$L$4="CHF",VLOOKUP(AX116,ERP!$A:$CL,9,0),IF(Index!$L$4="£",VLOOKUP(AX116,ERP!$A:$CL,11,0),""))))</f>
        <v>11116</v>
      </c>
      <c r="AZ116" s="305">
        <v>10102242</v>
      </c>
      <c r="BA116" s="137">
        <f>IF(Index!$L$4="€",VLOOKUP(AZ116,ERP!$A:$CL,5,0),IF(Index!$L$4="$",VLOOKUP(AZ116,ERP!$A:$CL,7,0),IF(Index!$L$4="CHF",VLOOKUP(AZ116,ERP!$A:$CL,9,0),IF(Index!$L$4="£",VLOOKUP(AZ116,ERP!$A:$CL,11,0),""))))</f>
        <v>11116</v>
      </c>
      <c r="BB116" s="305">
        <v>10101066</v>
      </c>
      <c r="BC116" s="137">
        <f>IF(Index!$L$4="€",VLOOKUP(BB116,ERP!$A:$CL,5,0),IF(Index!$L$4="$",VLOOKUP(BB116,ERP!$A:$CL,7,0),IF(Index!$L$4="CHF",VLOOKUP(BB116,ERP!$A:$CL,9,0),IF(Index!$L$4="£",VLOOKUP(BB116,ERP!$A:$CL,11,0),""))))</f>
        <v>11116</v>
      </c>
      <c r="BD116" s="305">
        <v>10102259</v>
      </c>
      <c r="BE116" s="137">
        <f>IF(Index!$L$4="€",VLOOKUP(BD116,ERP!$A:$CL,5,0),IF(Index!$L$4="$",VLOOKUP(BD116,ERP!$A:$CL,7,0),IF(Index!$L$4="CHF",VLOOKUP(BD116,ERP!$A:$CL,9,0),IF(Index!$L$4="£",VLOOKUP(BD116,ERP!$A:$CL,11,0),""))))</f>
        <v>11116</v>
      </c>
      <c r="BF116" s="221"/>
      <c r="BG116" s="305"/>
      <c r="BH116" s="137"/>
      <c r="BI116" s="305">
        <v>10100030</v>
      </c>
      <c r="BJ116" s="137">
        <f>IF(Index!$L$4="€",VLOOKUP(BI116,ERP!$A:$CL,5,0),IF(Index!$L$4="$",VLOOKUP(BI116,ERP!$A:$CL,7,0),IF(Index!$L$4="CHF",VLOOKUP(BI116,ERP!$A:$CL,9,0),IF(Index!$L$4="£",VLOOKUP(BI116,ERP!$A:$CL,11,0),""))))</f>
        <v>10190</v>
      </c>
      <c r="BK116" s="221"/>
      <c r="BL116" s="305">
        <v>10102282</v>
      </c>
      <c r="BM116" s="137">
        <f>IF(Index!$L$4="€",VLOOKUP(BL116,ERP!$A:$CL,5,0),IF(Index!$L$4="$",VLOOKUP(BL116,ERP!$A:$CL,7,0),IF(Index!$L$4="CHF",VLOOKUP(BL116,ERP!$A:$CL,9,0),IF(Index!$L$4="£",VLOOKUP(BL116,ERP!$A:$CL,11,0),""))))</f>
        <v>9265</v>
      </c>
      <c r="BO116" s="324"/>
      <c r="BP116" s="324"/>
      <c r="BQ116" s="293"/>
      <c r="BR116" s="293"/>
      <c r="BS116" s="293"/>
      <c r="BT116" s="293"/>
      <c r="BU116" s="293"/>
      <c r="BV116" s="293"/>
      <c r="BW116" s="294"/>
      <c r="BX116" s="293"/>
      <c r="BY116" s="293"/>
      <c r="BZ116" s="293"/>
      <c r="CA116" s="293"/>
      <c r="CB116" s="293"/>
      <c r="CC116" s="293"/>
      <c r="CD116" s="293"/>
      <c r="CE116" s="293"/>
      <c r="CF116" s="293"/>
      <c r="CG116" s="293"/>
      <c r="CH116" s="293"/>
      <c r="CI116" s="293"/>
      <c r="CJ116" s="293"/>
      <c r="CK116" s="293"/>
      <c r="CL116" s="293"/>
      <c r="CM116" s="293"/>
      <c r="CN116" s="293"/>
      <c r="CO116" s="293"/>
      <c r="CP116" s="293"/>
      <c r="CQ116" s="293"/>
      <c r="CR116" s="293"/>
      <c r="CS116" s="293"/>
      <c r="CT116" s="294"/>
      <c r="CU116" s="293"/>
      <c r="CV116" s="293"/>
      <c r="CW116" s="293"/>
      <c r="CX116" s="293"/>
      <c r="CY116" s="293"/>
      <c r="CZ116" s="293"/>
      <c r="DA116" s="293"/>
      <c r="DB116" s="293"/>
      <c r="DC116" s="293"/>
      <c r="DD116" s="293"/>
      <c r="DE116" s="293"/>
      <c r="DF116" s="293"/>
      <c r="DG116" s="293"/>
      <c r="DH116" s="293"/>
      <c r="DI116" s="296"/>
      <c r="DJ116" s="302"/>
      <c r="DK116" s="296"/>
      <c r="DL116" s="302"/>
      <c r="DM116" s="296"/>
      <c r="DN116" s="302"/>
      <c r="DO116" s="296"/>
      <c r="DP116" s="304"/>
      <c r="DQ116" s="293"/>
      <c r="DR116" s="296"/>
      <c r="DS116" s="302"/>
      <c r="DT116" s="30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row>
    <row r="117" spans="2:179" ht="12.75" customHeight="1" x14ac:dyDescent="0.2">
      <c r="B117" s="299" t="s">
        <v>210</v>
      </c>
      <c r="C117" s="707">
        <f t="shared" si="50"/>
        <v>1.7777777777777777</v>
      </c>
      <c r="F117" s="568">
        <v>590</v>
      </c>
      <c r="G117" s="644" t="s">
        <v>207</v>
      </c>
      <c r="H117" s="568">
        <f t="shared" si="51"/>
        <v>332</v>
      </c>
      <c r="I117" s="569" t="s">
        <v>207</v>
      </c>
      <c r="J117" s="661" t="str">
        <f t="shared" si="52"/>
        <v>332 x 590</v>
      </c>
      <c r="K117" s="644" t="s">
        <v>207</v>
      </c>
      <c r="L117" s="568">
        <f t="shared" si="53"/>
        <v>600</v>
      </c>
      <c r="M117" s="644" t="s">
        <v>207</v>
      </c>
      <c r="N117" s="568">
        <f t="shared" si="54"/>
        <v>342</v>
      </c>
      <c r="O117" s="569" t="s">
        <v>207</v>
      </c>
      <c r="P117" s="568">
        <v>5</v>
      </c>
      <c r="Q117" s="569" t="s">
        <v>207</v>
      </c>
      <c r="R117" s="644">
        <v>5</v>
      </c>
      <c r="S117" s="644" t="s">
        <v>207</v>
      </c>
      <c r="T117" s="568">
        <f t="shared" si="55"/>
        <v>677</v>
      </c>
      <c r="U117" s="569" t="s">
        <v>207</v>
      </c>
      <c r="V117" s="568"/>
      <c r="W117" s="569"/>
      <c r="X117" s="178">
        <v>6550</v>
      </c>
      <c r="Y117" s="179" t="s">
        <v>2676</v>
      </c>
      <c r="Z117" s="394"/>
      <c r="AA117" s="178">
        <f t="shared" si="56"/>
        <v>232.3</v>
      </c>
      <c r="AB117" s="179" t="s">
        <v>208</v>
      </c>
      <c r="AC117" s="178">
        <f t="shared" si="57"/>
        <v>130.69999999999999</v>
      </c>
      <c r="AD117" s="179" t="s">
        <v>208</v>
      </c>
      <c r="AE117" s="181" t="str">
        <f t="shared" si="58"/>
        <v>130.7 x 232.3</v>
      </c>
      <c r="AF117" s="179" t="s">
        <v>208</v>
      </c>
      <c r="AG117" s="178">
        <f t="shared" si="59"/>
        <v>236.2</v>
      </c>
      <c r="AH117" s="179" t="s">
        <v>208</v>
      </c>
      <c r="AI117" s="169">
        <f t="shared" si="60"/>
        <v>134.6</v>
      </c>
      <c r="AJ117" s="179" t="s">
        <v>208</v>
      </c>
      <c r="AK117" s="178">
        <f t="shared" si="61"/>
        <v>2</v>
      </c>
      <c r="AL117" s="179" t="s">
        <v>208</v>
      </c>
      <c r="AM117" s="178">
        <f t="shared" si="62"/>
        <v>2</v>
      </c>
      <c r="AN117" s="179" t="s">
        <v>208</v>
      </c>
      <c r="AO117" s="178">
        <f t="shared" si="63"/>
        <v>267</v>
      </c>
      <c r="AP117" s="179" t="s">
        <v>208</v>
      </c>
      <c r="AQ117" s="372"/>
      <c r="AR117" s="373"/>
      <c r="AS117" s="372">
        <f t="shared" si="64"/>
        <v>257.89999999999998</v>
      </c>
      <c r="AT117" s="373" t="s">
        <v>208</v>
      </c>
      <c r="AV117" s="961"/>
      <c r="AX117" s="365">
        <v>10102220</v>
      </c>
      <c r="AY117" s="173">
        <f>IF(Index!$L$4="€",VLOOKUP(AX117,ERP!$A:$CL,5,0),IF(Index!$L$4="$",VLOOKUP(AX117,ERP!$A:$CL,7,0),IF(Index!$L$4="CHF",VLOOKUP(AX117,ERP!$A:$CL,9,0),IF(Index!$L$4="£",VLOOKUP(AX117,ERP!$A:$CL,11,0),""))))</f>
        <v>12865</v>
      </c>
      <c r="AZ117" s="365">
        <v>10102243</v>
      </c>
      <c r="BA117" s="173">
        <f>IF(Index!$L$4="€",VLOOKUP(AZ117,ERP!$A:$CL,5,0),IF(Index!$L$4="$",VLOOKUP(AZ117,ERP!$A:$CL,7,0),IF(Index!$L$4="CHF",VLOOKUP(AZ117,ERP!$A:$CL,9,0),IF(Index!$L$4="£",VLOOKUP(AZ117,ERP!$A:$CL,11,0),""))))</f>
        <v>12865</v>
      </c>
      <c r="BB117" s="365">
        <v>10101067</v>
      </c>
      <c r="BC117" s="173">
        <f>IF(Index!$L$4="€",VLOOKUP(BB117,ERP!$A:$CL,5,0),IF(Index!$L$4="$",VLOOKUP(BB117,ERP!$A:$CL,7,0),IF(Index!$L$4="CHF",VLOOKUP(BB117,ERP!$A:$CL,9,0),IF(Index!$L$4="£",VLOOKUP(BB117,ERP!$A:$CL,11,0),""))))</f>
        <v>12865</v>
      </c>
      <c r="BD117" s="365">
        <v>10102260</v>
      </c>
      <c r="BE117" s="173">
        <f>IF(Index!$L$4="€",VLOOKUP(BD117,ERP!$A:$CL,5,0),IF(Index!$L$4="$",VLOOKUP(BD117,ERP!$A:$CL,7,0),IF(Index!$L$4="CHF",VLOOKUP(BD117,ERP!$A:$CL,9,0),IF(Index!$L$4="£",VLOOKUP(BD117,ERP!$A:$CL,11,0),""))))</f>
        <v>12865</v>
      </c>
      <c r="BF117" s="221"/>
      <c r="BG117" s="365"/>
      <c r="BH117" s="173"/>
      <c r="BI117" s="365">
        <v>10100031</v>
      </c>
      <c r="BJ117" s="173">
        <f>IF(Index!$L$4="€",VLOOKUP(BI117,ERP!$A:$CL,5,0),IF(Index!$L$4="$",VLOOKUP(BI117,ERP!$A:$CL,7,0),IF(Index!$L$4="CHF",VLOOKUP(BI117,ERP!$A:$CL,9,0),IF(Index!$L$4="£",VLOOKUP(BI117,ERP!$A:$CL,11,0),""))))</f>
        <v>11793</v>
      </c>
      <c r="BK117" s="221"/>
      <c r="BL117" s="365">
        <v>10102283</v>
      </c>
      <c r="BM117" s="173">
        <f>IF(Index!$L$4="€",VLOOKUP(BL117,ERP!$A:$CL,5,0),IF(Index!$L$4="$",VLOOKUP(BL117,ERP!$A:$CL,7,0),IF(Index!$L$4="CHF",VLOOKUP(BL117,ERP!$A:$CL,9,0),IF(Index!$L$4="£",VLOOKUP(BL117,ERP!$A:$CL,11,0),""))))</f>
        <v>10721</v>
      </c>
      <c r="BO117" s="324"/>
      <c r="BP117" s="324"/>
      <c r="BQ117" s="293"/>
      <c r="BR117" s="293"/>
      <c r="BS117" s="293"/>
      <c r="BT117" s="293"/>
      <c r="BU117" s="293"/>
      <c r="BV117" s="293"/>
      <c r="BW117" s="294"/>
      <c r="BX117" s="293"/>
      <c r="BY117" s="293"/>
      <c r="BZ117" s="293"/>
      <c r="CA117" s="293"/>
      <c r="CB117" s="293"/>
      <c r="CC117" s="293"/>
      <c r="CD117" s="293"/>
      <c r="CE117" s="293"/>
      <c r="CF117" s="293"/>
      <c r="CG117" s="293"/>
      <c r="CH117" s="293"/>
      <c r="CI117" s="293"/>
      <c r="CJ117" s="293"/>
      <c r="CK117" s="293"/>
      <c r="CL117" s="293"/>
      <c r="CM117" s="293"/>
      <c r="CN117" s="293"/>
      <c r="CO117" s="293"/>
      <c r="CP117" s="293"/>
      <c r="CQ117" s="293"/>
      <c r="CR117" s="293"/>
      <c r="CS117" s="293"/>
      <c r="CT117" s="294"/>
      <c r="CU117" s="293"/>
      <c r="CV117" s="293"/>
      <c r="CW117" s="293"/>
      <c r="CX117" s="293"/>
      <c r="CY117" s="293"/>
      <c r="CZ117" s="293"/>
      <c r="DA117" s="293"/>
      <c r="DB117" s="293"/>
      <c r="DC117" s="293"/>
      <c r="DD117" s="293"/>
      <c r="DE117" s="293"/>
      <c r="DF117" s="293"/>
      <c r="DG117" s="293"/>
      <c r="DH117" s="293"/>
      <c r="DI117" s="296"/>
      <c r="DJ117" s="302"/>
      <c r="DK117" s="296"/>
      <c r="DL117" s="302"/>
      <c r="DM117" s="296"/>
      <c r="DN117" s="302"/>
      <c r="DO117" s="296"/>
      <c r="DP117" s="304"/>
      <c r="DQ117" s="293"/>
      <c r="DR117" s="296"/>
      <c r="DS117" s="302"/>
      <c r="DT117" s="30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row>
    <row r="118" spans="2:179" ht="12.75" customHeight="1" x14ac:dyDescent="0.2">
      <c r="B118" s="299" t="s">
        <v>210</v>
      </c>
      <c r="C118" s="707">
        <f t="shared" si="50"/>
        <v>1.7777777777777777</v>
      </c>
      <c r="F118" s="566">
        <v>640</v>
      </c>
      <c r="G118" s="394" t="s">
        <v>207</v>
      </c>
      <c r="H118" s="566">
        <f t="shared" si="51"/>
        <v>360</v>
      </c>
      <c r="I118" s="567" t="s">
        <v>207</v>
      </c>
      <c r="J118" s="662" t="str">
        <f t="shared" si="52"/>
        <v>360 x 640</v>
      </c>
      <c r="K118" s="394" t="s">
        <v>207</v>
      </c>
      <c r="L118" s="566">
        <f t="shared" si="53"/>
        <v>650</v>
      </c>
      <c r="M118" s="394" t="s">
        <v>207</v>
      </c>
      <c r="N118" s="566">
        <f t="shared" si="54"/>
        <v>370</v>
      </c>
      <c r="O118" s="567" t="s">
        <v>207</v>
      </c>
      <c r="P118" s="566">
        <v>5</v>
      </c>
      <c r="Q118" s="567" t="s">
        <v>207</v>
      </c>
      <c r="R118" s="394">
        <v>5</v>
      </c>
      <c r="S118" s="394" t="s">
        <v>207</v>
      </c>
      <c r="T118" s="566">
        <f t="shared" si="55"/>
        <v>734</v>
      </c>
      <c r="U118" s="567" t="s">
        <v>207</v>
      </c>
      <c r="V118" s="566"/>
      <c r="W118" s="567"/>
      <c r="X118" s="136">
        <v>7086</v>
      </c>
      <c r="Y118" s="419" t="s">
        <v>2676</v>
      </c>
      <c r="Z118" s="394"/>
      <c r="AA118" s="136">
        <f t="shared" si="56"/>
        <v>252</v>
      </c>
      <c r="AB118" s="419" t="s">
        <v>208</v>
      </c>
      <c r="AC118" s="136">
        <f t="shared" si="57"/>
        <v>141.69999999999999</v>
      </c>
      <c r="AD118" s="419" t="s">
        <v>208</v>
      </c>
      <c r="AE118" s="444" t="str">
        <f t="shared" si="58"/>
        <v>141.7 x 252</v>
      </c>
      <c r="AF118" s="419" t="s">
        <v>208</v>
      </c>
      <c r="AG118" s="136">
        <f t="shared" si="59"/>
        <v>255.9</v>
      </c>
      <c r="AH118" s="419" t="s">
        <v>208</v>
      </c>
      <c r="AI118" s="222">
        <f t="shared" si="60"/>
        <v>145.69999999999999</v>
      </c>
      <c r="AJ118" s="419" t="s">
        <v>208</v>
      </c>
      <c r="AK118" s="136">
        <f t="shared" si="61"/>
        <v>2</v>
      </c>
      <c r="AL118" s="419" t="s">
        <v>208</v>
      </c>
      <c r="AM118" s="136">
        <f t="shared" si="62"/>
        <v>2</v>
      </c>
      <c r="AN118" s="419" t="s">
        <v>208</v>
      </c>
      <c r="AO118" s="136">
        <f t="shared" si="63"/>
        <v>289</v>
      </c>
      <c r="AP118" s="419" t="s">
        <v>208</v>
      </c>
      <c r="AQ118" s="372"/>
      <c r="AR118" s="373"/>
      <c r="AS118" s="372">
        <f t="shared" si="64"/>
        <v>279</v>
      </c>
      <c r="AT118" s="373" t="s">
        <v>208</v>
      </c>
      <c r="AV118" s="961"/>
      <c r="AX118" s="305">
        <v>10100045</v>
      </c>
      <c r="AY118" s="137">
        <f>IF(Index!$L$4="€",VLOOKUP(AX118,ERP!$A:$CL,5,0),IF(Index!$L$4="$",VLOOKUP(AX118,ERP!$A:$CL,7,0),IF(Index!$L$4="CHF",VLOOKUP(AX118,ERP!$A:$CL,9,0),IF(Index!$L$4="£",VLOOKUP(AX118,ERP!$A:$CL,11,0),""))))</f>
        <v>14649</v>
      </c>
      <c r="AZ118" s="305">
        <v>10100047</v>
      </c>
      <c r="BA118" s="137">
        <f>IF(Index!$L$4="€",VLOOKUP(AZ118,ERP!$A:$CL,5,0),IF(Index!$L$4="$",VLOOKUP(AZ118,ERP!$A:$CL,7,0),IF(Index!$L$4="CHF",VLOOKUP(AZ118,ERP!$A:$CL,9,0),IF(Index!$L$4="£",VLOOKUP(AZ118,ERP!$A:$CL,11,0),""))))</f>
        <v>14649</v>
      </c>
      <c r="BB118" s="305">
        <v>10100051</v>
      </c>
      <c r="BC118" s="137">
        <f>IF(Index!$L$4="€",VLOOKUP(BB118,ERP!$A:$CL,5,0),IF(Index!$L$4="$",VLOOKUP(BB118,ERP!$A:$CL,7,0),IF(Index!$L$4="CHF",VLOOKUP(BB118,ERP!$A:$CL,9,0),IF(Index!$L$4="£",VLOOKUP(BB118,ERP!$A:$CL,11,0),""))))</f>
        <v>14649</v>
      </c>
      <c r="BD118" s="305">
        <v>10100049</v>
      </c>
      <c r="BE118" s="137">
        <f>IF(Index!$L$4="€",VLOOKUP(BD118,ERP!$A:$CL,5,0),IF(Index!$L$4="$",VLOOKUP(BD118,ERP!$A:$CL,7,0),IF(Index!$L$4="CHF",VLOOKUP(BD118,ERP!$A:$CL,9,0),IF(Index!$L$4="£",VLOOKUP(BD118,ERP!$A:$CL,11,0),""))))</f>
        <v>14649</v>
      </c>
      <c r="BF118" s="221"/>
      <c r="BG118" s="305"/>
      <c r="BH118" s="137"/>
      <c r="BI118" s="305">
        <v>10100032</v>
      </c>
      <c r="BJ118" s="137">
        <f>IF(Index!$L$4="€",VLOOKUP(BI118,ERP!$A:$CL,5,0),IF(Index!$L$4="$",VLOOKUP(BI118,ERP!$A:$CL,7,0),IF(Index!$L$4="CHF",VLOOKUP(BI118,ERP!$A:$CL,9,0),IF(Index!$L$4="£",VLOOKUP(BI118,ERP!$A:$CL,11,0),""))))</f>
        <v>13430</v>
      </c>
      <c r="BK118" s="221"/>
      <c r="BL118" s="305">
        <v>10100041</v>
      </c>
      <c r="BM118" s="137">
        <f>IF(Index!$L$4="€",VLOOKUP(BL118,ERP!$A:$CL,5,0),IF(Index!$L$4="$",VLOOKUP(BL118,ERP!$A:$CL,7,0),IF(Index!$L$4="CHF",VLOOKUP(BL118,ERP!$A:$CL,9,0),IF(Index!$L$4="£",VLOOKUP(BL118,ERP!$A:$CL,11,0),""))))</f>
        <v>12208</v>
      </c>
      <c r="BO118" s="324"/>
      <c r="BP118" s="324"/>
      <c r="BQ118" s="293"/>
      <c r="BR118" s="293"/>
      <c r="BS118" s="293"/>
      <c r="BT118" s="293"/>
      <c r="BU118" s="293"/>
      <c r="BV118" s="293"/>
      <c r="BW118" s="294"/>
      <c r="BX118" s="293"/>
      <c r="BY118" s="293"/>
      <c r="BZ118" s="293"/>
      <c r="CA118" s="293"/>
      <c r="CB118" s="293"/>
      <c r="CC118" s="293"/>
      <c r="CD118" s="293"/>
      <c r="CE118" s="293"/>
      <c r="CF118" s="293"/>
      <c r="CG118" s="293"/>
      <c r="CH118" s="293"/>
      <c r="CI118" s="293"/>
      <c r="CJ118" s="293"/>
      <c r="CK118" s="293"/>
      <c r="CL118" s="293"/>
      <c r="CM118" s="293"/>
      <c r="CN118" s="293"/>
      <c r="CO118" s="293"/>
      <c r="CP118" s="293"/>
      <c r="CQ118" s="293"/>
      <c r="CR118" s="293"/>
      <c r="CS118" s="293"/>
      <c r="CT118" s="294"/>
      <c r="CU118" s="293"/>
      <c r="CV118" s="293"/>
      <c r="CW118" s="293"/>
      <c r="CX118" s="293"/>
      <c r="CY118" s="293"/>
      <c r="CZ118" s="293"/>
      <c r="DA118" s="293"/>
      <c r="DB118" s="293"/>
      <c r="DC118" s="293"/>
      <c r="DD118" s="293"/>
      <c r="DE118" s="293"/>
      <c r="DF118" s="293"/>
      <c r="DG118" s="293"/>
      <c r="DH118" s="293"/>
      <c r="DI118" s="296"/>
      <c r="DJ118" s="302"/>
      <c r="DK118" s="296"/>
      <c r="DL118" s="302"/>
      <c r="DM118" s="296"/>
      <c r="DN118" s="302"/>
      <c r="DO118" s="296"/>
      <c r="DP118" s="304"/>
      <c r="DQ118" s="293"/>
      <c r="DR118" s="296"/>
      <c r="DS118" s="302"/>
      <c r="DT118" s="30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row>
    <row r="119" spans="2:179" x14ac:dyDescent="0.2">
      <c r="B119" s="299" t="s">
        <v>210</v>
      </c>
      <c r="C119" s="707">
        <f t="shared" si="50"/>
        <v>1.7777777777777777</v>
      </c>
      <c r="F119" s="570">
        <v>690</v>
      </c>
      <c r="G119" s="656" t="s">
        <v>207</v>
      </c>
      <c r="H119" s="570">
        <f t="shared" si="51"/>
        <v>388</v>
      </c>
      <c r="I119" s="571" t="s">
        <v>207</v>
      </c>
      <c r="J119" s="657" t="str">
        <f t="shared" si="52"/>
        <v>388 x 690</v>
      </c>
      <c r="K119" s="656" t="s">
        <v>207</v>
      </c>
      <c r="L119" s="570">
        <f t="shared" si="53"/>
        <v>700</v>
      </c>
      <c r="M119" s="656" t="s">
        <v>207</v>
      </c>
      <c r="N119" s="570">
        <f t="shared" si="54"/>
        <v>398</v>
      </c>
      <c r="O119" s="571" t="s">
        <v>207</v>
      </c>
      <c r="P119" s="570">
        <v>5</v>
      </c>
      <c r="Q119" s="571" t="s">
        <v>207</v>
      </c>
      <c r="R119" s="656">
        <v>5</v>
      </c>
      <c r="S119" s="656" t="s">
        <v>207</v>
      </c>
      <c r="T119" s="570">
        <f t="shared" si="55"/>
        <v>792</v>
      </c>
      <c r="U119" s="571" t="s">
        <v>207</v>
      </c>
      <c r="V119" s="570"/>
      <c r="W119" s="571"/>
      <c r="X119" s="185">
        <v>7626</v>
      </c>
      <c r="Y119" s="186" t="s">
        <v>2676</v>
      </c>
      <c r="Z119" s="394"/>
      <c r="AA119" s="185">
        <f t="shared" si="56"/>
        <v>271.7</v>
      </c>
      <c r="AB119" s="186" t="s">
        <v>208</v>
      </c>
      <c r="AC119" s="185">
        <f t="shared" si="57"/>
        <v>152.80000000000001</v>
      </c>
      <c r="AD119" s="186" t="s">
        <v>208</v>
      </c>
      <c r="AE119" s="189" t="str">
        <f t="shared" si="58"/>
        <v>152.8 x 271.7</v>
      </c>
      <c r="AF119" s="186" t="s">
        <v>208</v>
      </c>
      <c r="AG119" s="185">
        <f t="shared" si="59"/>
        <v>275.60000000000002</v>
      </c>
      <c r="AH119" s="186" t="s">
        <v>208</v>
      </c>
      <c r="AI119" s="187">
        <f t="shared" si="60"/>
        <v>156.69999999999999</v>
      </c>
      <c r="AJ119" s="186" t="s">
        <v>208</v>
      </c>
      <c r="AK119" s="185">
        <f t="shared" si="61"/>
        <v>2</v>
      </c>
      <c r="AL119" s="186" t="s">
        <v>208</v>
      </c>
      <c r="AM119" s="185">
        <f t="shared" si="62"/>
        <v>2</v>
      </c>
      <c r="AN119" s="186" t="s">
        <v>208</v>
      </c>
      <c r="AO119" s="185">
        <f t="shared" si="63"/>
        <v>312</v>
      </c>
      <c r="AP119" s="186" t="s">
        <v>208</v>
      </c>
      <c r="AQ119" s="378"/>
      <c r="AR119" s="379"/>
      <c r="AS119" s="378">
        <f t="shared" si="64"/>
        <v>300.2</v>
      </c>
      <c r="AT119" s="379" t="s">
        <v>208</v>
      </c>
      <c r="AV119" s="965"/>
      <c r="AX119" s="368">
        <v>10100046</v>
      </c>
      <c r="AY119" s="191">
        <f>IF(Index!$L$4="€",VLOOKUP(AX119,ERP!$A:$CL,5,0),IF(Index!$L$4="$",VLOOKUP(AX119,ERP!$A:$CL,7,0),IF(Index!$L$4="CHF",VLOOKUP(AX119,ERP!$A:$CL,9,0),IF(Index!$L$4="£",VLOOKUP(AX119,ERP!$A:$CL,11,0),""))))</f>
        <v>16471</v>
      </c>
      <c r="AZ119" s="368">
        <v>10100048</v>
      </c>
      <c r="BA119" s="191">
        <f>IF(Index!$L$4="€",VLOOKUP(AZ119,ERP!$A:$CL,5,0),IF(Index!$L$4="$",VLOOKUP(AZ119,ERP!$A:$CL,7,0),IF(Index!$L$4="CHF",VLOOKUP(AZ119,ERP!$A:$CL,9,0),IF(Index!$L$4="£",VLOOKUP(AZ119,ERP!$A:$CL,11,0),""))))</f>
        <v>16471</v>
      </c>
      <c r="BB119" s="368">
        <v>10100052</v>
      </c>
      <c r="BC119" s="191">
        <f>IF(Index!$L$4="€",VLOOKUP(BB119,ERP!$A:$CL,5,0),IF(Index!$L$4="$",VLOOKUP(BB119,ERP!$A:$CL,7,0),IF(Index!$L$4="CHF",VLOOKUP(BB119,ERP!$A:$CL,9,0),IF(Index!$L$4="£",VLOOKUP(BB119,ERP!$A:$CL,11,0),""))))</f>
        <v>16471</v>
      </c>
      <c r="BD119" s="368">
        <v>10100050</v>
      </c>
      <c r="BE119" s="191">
        <f>IF(Index!$L$4="€",VLOOKUP(BD119,ERP!$A:$CL,5,0),IF(Index!$L$4="$",VLOOKUP(BD119,ERP!$A:$CL,7,0),IF(Index!$L$4="CHF",VLOOKUP(BD119,ERP!$A:$CL,9,0),IF(Index!$L$4="£",VLOOKUP(BD119,ERP!$A:$CL,11,0),""))))</f>
        <v>16471</v>
      </c>
      <c r="BF119" s="221"/>
      <c r="BG119" s="368"/>
      <c r="BH119" s="191"/>
      <c r="BI119" s="368">
        <v>10100033</v>
      </c>
      <c r="BJ119" s="191">
        <f>IF(Index!$L$4="€",VLOOKUP(BI119,ERP!$A:$CL,5,0),IF(Index!$L$4="$",VLOOKUP(BI119,ERP!$A:$CL,7,0),IF(Index!$L$4="CHF",VLOOKUP(BI119,ERP!$A:$CL,9,0),IF(Index!$L$4="£",VLOOKUP(BI119,ERP!$A:$CL,11,0),""))))</f>
        <v>15100</v>
      </c>
      <c r="BK119" s="642"/>
      <c r="BL119" s="368">
        <v>10100042</v>
      </c>
      <c r="BM119" s="191">
        <f>IF(Index!$L$4="€",VLOOKUP(BL119,ERP!$A:$CL,5,0),IF(Index!$L$4="$",VLOOKUP(BL119,ERP!$A:$CL,7,0),IF(Index!$L$4="CHF",VLOOKUP(BL119,ERP!$A:$CL,9,0),IF(Index!$L$4="£",VLOOKUP(BL119,ERP!$A:$CL,11,0),""))))</f>
        <v>13728</v>
      </c>
      <c r="BO119" s="324"/>
      <c r="BP119" s="324"/>
      <c r="BQ119" s="293"/>
      <c r="BR119" s="293"/>
      <c r="BS119" s="293"/>
      <c r="BT119" s="293"/>
      <c r="BU119" s="293"/>
      <c r="BV119" s="293"/>
      <c r="BW119" s="294"/>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4"/>
      <c r="CU119" s="293"/>
      <c r="CV119" s="293"/>
      <c r="CW119" s="293"/>
      <c r="CX119" s="293"/>
      <c r="CY119" s="293"/>
      <c r="CZ119" s="293"/>
      <c r="DA119" s="293"/>
      <c r="DB119" s="293"/>
      <c r="DC119" s="293"/>
      <c r="DD119" s="293"/>
      <c r="DE119" s="293"/>
      <c r="DF119" s="293"/>
      <c r="DG119" s="293"/>
      <c r="DH119" s="293"/>
      <c r="DI119" s="296"/>
      <c r="DJ119" s="302"/>
      <c r="DK119" s="296"/>
      <c r="DL119" s="302"/>
      <c r="DM119" s="296"/>
      <c r="DN119" s="302"/>
      <c r="DO119" s="296"/>
      <c r="DP119" s="304"/>
      <c r="DQ119" s="293"/>
      <c r="DR119" s="296"/>
      <c r="DS119" s="302"/>
      <c r="DT119" s="30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row>
    <row r="120" spans="2:179" x14ac:dyDescent="0.2">
      <c r="BF120" s="221"/>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293"/>
      <c r="DE120" s="293"/>
      <c r="DF120" s="293"/>
      <c r="DG120" s="293"/>
      <c r="DH120" s="293"/>
      <c r="DI120" s="296"/>
      <c r="DJ120" s="293"/>
      <c r="DK120" s="296"/>
      <c r="DL120" s="293"/>
      <c r="DM120" s="296"/>
      <c r="DN120" s="293"/>
      <c r="DO120" s="296"/>
      <c r="DP120" s="293"/>
      <c r="DQ120" s="293"/>
      <c r="DR120" s="296"/>
      <c r="DS120" s="293"/>
      <c r="DT120" s="293"/>
    </row>
    <row r="121" spans="2:179" s="102" customFormat="1" ht="65.25" customHeight="1" x14ac:dyDescent="0.2">
      <c r="D121" s="107"/>
      <c r="E121" s="107"/>
      <c r="F121" s="254"/>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992" t="s">
        <v>2702</v>
      </c>
      <c r="AW121" s="992"/>
      <c r="AX121" s="992"/>
      <c r="AY121" s="992"/>
      <c r="AZ121" s="992"/>
      <c r="BA121" s="992"/>
      <c r="BB121" s="992"/>
      <c r="BC121" s="992"/>
      <c r="BD121" s="992"/>
      <c r="BE121" s="992"/>
      <c r="BF121" s="992"/>
      <c r="BG121" s="992"/>
      <c r="BH121" s="992"/>
      <c r="BI121" s="992"/>
      <c r="BJ121" s="992"/>
      <c r="BK121" s="992"/>
      <c r="BL121" s="992"/>
      <c r="BM121" s="993"/>
      <c r="BN121" s="2"/>
      <c r="BQ121" s="1074"/>
      <c r="BR121" s="1074"/>
      <c r="BS121" s="1074"/>
      <c r="BT121" s="1074"/>
      <c r="BU121" s="1074"/>
      <c r="BV121" s="1074"/>
      <c r="BW121" s="1074"/>
      <c r="BX121" s="1074"/>
      <c r="BY121" s="1074"/>
      <c r="BZ121" s="1074"/>
      <c r="CA121" s="1074"/>
      <c r="CB121" s="1074"/>
      <c r="CC121" s="1074"/>
      <c r="CD121" s="1074"/>
      <c r="CE121" s="1074"/>
      <c r="CF121" s="1074"/>
      <c r="CG121" s="1074"/>
      <c r="CH121" s="1074"/>
      <c r="CI121" s="1074"/>
      <c r="CJ121" s="1074"/>
      <c r="CK121" s="1074"/>
      <c r="CL121" s="1074"/>
      <c r="CM121" s="1074"/>
      <c r="CN121" s="1074"/>
      <c r="CO121" s="1074"/>
      <c r="CP121" s="1074"/>
      <c r="CQ121" s="1074"/>
      <c r="CR121" s="1074"/>
      <c r="CS121" s="1074"/>
      <c r="CT121" s="1074"/>
      <c r="CU121" s="1074"/>
      <c r="CV121" s="1074"/>
      <c r="CW121" s="1074"/>
      <c r="CX121" s="1074"/>
      <c r="CY121" s="1074"/>
      <c r="CZ121" s="1074"/>
      <c r="DA121" s="1074"/>
      <c r="DB121" s="1074"/>
      <c r="DC121" s="1074"/>
      <c r="DD121" s="1074"/>
      <c r="DE121" s="1074"/>
      <c r="DF121" s="1074"/>
      <c r="DG121" s="1074"/>
      <c r="DH121" s="344"/>
      <c r="DI121" s="344"/>
      <c r="DJ121" s="344"/>
      <c r="DK121" s="344"/>
      <c r="DL121" s="344"/>
      <c r="DM121" s="344"/>
      <c r="DN121" s="344"/>
      <c r="DO121" s="344"/>
      <c r="DP121" s="344"/>
      <c r="DQ121" s="344"/>
      <c r="DR121" s="344"/>
      <c r="DS121" s="344"/>
      <c r="DT121" s="344"/>
    </row>
    <row r="122" spans="2:179" ht="7.5" customHeight="1" x14ac:dyDescent="0.2">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2"/>
      <c r="AW122" s="102"/>
      <c r="AX122" s="112"/>
      <c r="AY122" s="112"/>
      <c r="AZ122" s="112"/>
      <c r="BA122" s="112"/>
      <c r="BB122" s="112"/>
      <c r="BC122" s="112"/>
      <c r="BD122" s="112"/>
      <c r="BE122" s="112"/>
      <c r="BF122" s="113"/>
      <c r="BG122" s="113"/>
      <c r="BH122" s="113"/>
      <c r="BI122" s="113"/>
      <c r="BJ122" s="113"/>
      <c r="BK122" s="102"/>
      <c r="BL122" s="114"/>
      <c r="BM122" s="114"/>
      <c r="BQ122" s="293"/>
      <c r="BR122" s="293"/>
      <c r="BS122" s="293"/>
      <c r="BT122" s="293"/>
      <c r="BU122" s="293"/>
      <c r="BV122" s="293"/>
      <c r="BW122" s="293"/>
      <c r="BX122" s="293"/>
      <c r="BY122" s="293"/>
      <c r="BZ122" s="293"/>
      <c r="CA122" s="293"/>
      <c r="CB122" s="293"/>
      <c r="CC122" s="293"/>
      <c r="CD122" s="332"/>
      <c r="CE122" s="332"/>
      <c r="CF122" s="332"/>
      <c r="CG122" s="332"/>
      <c r="CH122" s="332"/>
      <c r="CI122" s="332"/>
      <c r="CJ122" s="332"/>
      <c r="CK122" s="332"/>
      <c r="CL122" s="332"/>
      <c r="CM122" s="332"/>
      <c r="CN122" s="332"/>
      <c r="CO122" s="332"/>
      <c r="CP122" s="332"/>
      <c r="CQ122" s="332"/>
      <c r="CR122" s="332"/>
      <c r="CS122" s="332"/>
      <c r="CT122" s="332"/>
      <c r="CU122" s="332"/>
      <c r="CV122" s="332"/>
      <c r="CW122" s="332"/>
      <c r="CX122" s="332"/>
      <c r="CY122" s="332"/>
      <c r="CZ122" s="332"/>
      <c r="DA122" s="332"/>
      <c r="DB122" s="332"/>
      <c r="DC122" s="332"/>
      <c r="DD122" s="332"/>
      <c r="DE122" s="332"/>
      <c r="DF122" s="332"/>
      <c r="DG122" s="332"/>
      <c r="DH122" s="332"/>
      <c r="DI122" s="261"/>
      <c r="DJ122" s="262"/>
      <c r="DK122" s="262"/>
      <c r="DL122" s="262"/>
      <c r="DM122" s="262"/>
      <c r="DN122" s="262"/>
      <c r="DO122" s="262"/>
      <c r="DP122" s="262"/>
      <c r="DQ122" s="262"/>
      <c r="DR122" s="262"/>
      <c r="DS122" s="262"/>
      <c r="DT122" s="332"/>
    </row>
    <row r="123" spans="2:179" ht="30" customHeight="1" x14ac:dyDescent="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7"/>
      <c r="AR123" s="107"/>
      <c r="AS123" s="107"/>
      <c r="AT123" s="107"/>
      <c r="AU123" s="107"/>
      <c r="AV123" s="200" t="s">
        <v>260</v>
      </c>
      <c r="AW123" s="107"/>
      <c r="AX123" s="997" t="s">
        <v>265</v>
      </c>
      <c r="AY123" s="980"/>
      <c r="AZ123" s="997" t="s">
        <v>266</v>
      </c>
      <c r="BA123" s="980"/>
      <c r="BB123" s="1000"/>
      <c r="BC123" s="985"/>
      <c r="BD123" s="221"/>
      <c r="BE123" s="159"/>
      <c r="BF123" s="222"/>
      <c r="BG123" s="221"/>
      <c r="BH123" s="223"/>
      <c r="BI123" s="221"/>
      <c r="BJ123" s="224"/>
      <c r="BK123" s="107"/>
      <c r="BL123" s="221"/>
      <c r="BM123" s="224"/>
      <c r="BQ123" s="293"/>
      <c r="BR123" s="293"/>
      <c r="BS123" s="293"/>
      <c r="BT123" s="293"/>
      <c r="BU123" s="293"/>
      <c r="BV123" s="293"/>
      <c r="BW123" s="293"/>
      <c r="BX123" s="293"/>
      <c r="BY123" s="293"/>
      <c r="BZ123" s="293"/>
      <c r="CA123" s="293"/>
      <c r="CB123" s="293"/>
      <c r="CC123" s="293"/>
      <c r="CD123" s="1075"/>
      <c r="CE123" s="1075"/>
      <c r="CF123" s="1075"/>
      <c r="CG123" s="1075"/>
      <c r="CH123" s="1075"/>
      <c r="CI123" s="1075"/>
      <c r="CJ123" s="1075"/>
      <c r="CK123" s="1075"/>
      <c r="CL123" s="1075"/>
      <c r="CM123" s="1075"/>
      <c r="CN123" s="1075"/>
      <c r="CO123" s="1075"/>
      <c r="CP123" s="1075"/>
      <c r="CQ123" s="1075"/>
      <c r="CR123" s="1075"/>
      <c r="CS123" s="1075"/>
      <c r="CT123" s="1075"/>
      <c r="CU123" s="1075"/>
      <c r="CV123" s="1075"/>
      <c r="CW123" s="1075"/>
      <c r="CX123" s="1075"/>
      <c r="CY123" s="1075"/>
      <c r="CZ123" s="1075"/>
      <c r="DA123" s="1075"/>
      <c r="DB123" s="1075"/>
      <c r="DC123" s="1075"/>
      <c r="DD123" s="1075"/>
      <c r="DE123" s="1075"/>
      <c r="DF123" s="347"/>
      <c r="DG123" s="332"/>
      <c r="DH123" s="332"/>
      <c r="DI123" s="345"/>
      <c r="DJ123" s="332"/>
      <c r="DK123" s="345"/>
      <c r="DL123" s="332"/>
      <c r="DM123" s="345"/>
      <c r="DN123" s="332"/>
      <c r="DO123" s="297"/>
      <c r="DP123" s="346"/>
      <c r="DQ123" s="332"/>
      <c r="DR123" s="297"/>
      <c r="DS123" s="346"/>
      <c r="DT123" s="332"/>
    </row>
    <row r="124" spans="2:179" ht="30" customHeight="1" x14ac:dyDescent="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7"/>
      <c r="AR124" s="107"/>
      <c r="AS124" s="107"/>
      <c r="AT124" s="107"/>
      <c r="AU124" s="107"/>
      <c r="AV124" s="200" t="s">
        <v>227</v>
      </c>
      <c r="AW124" s="107"/>
      <c r="AX124" s="989"/>
      <c r="AY124" s="980"/>
      <c r="AZ124" s="989"/>
      <c r="BA124" s="980"/>
      <c r="BB124" s="991"/>
      <c r="BC124" s="985"/>
      <c r="BD124" s="221"/>
      <c r="BE124" s="159"/>
      <c r="BF124" s="222"/>
      <c r="BG124" s="221"/>
      <c r="BH124" s="223"/>
      <c r="BI124" s="221"/>
      <c r="BJ124" s="224"/>
      <c r="BK124" s="107"/>
      <c r="BL124" s="221"/>
      <c r="BM124" s="224"/>
      <c r="BQ124" s="293"/>
      <c r="BR124" s="293"/>
      <c r="BS124" s="293"/>
      <c r="BT124" s="293"/>
      <c r="BU124" s="293"/>
      <c r="BV124" s="293"/>
      <c r="BW124" s="293"/>
      <c r="BX124" s="293"/>
      <c r="BY124" s="293"/>
      <c r="BZ124" s="293"/>
      <c r="CA124" s="293"/>
      <c r="CB124" s="293"/>
      <c r="CC124" s="293"/>
      <c r="CD124" s="1075"/>
      <c r="CE124" s="1075"/>
      <c r="CF124" s="1075"/>
      <c r="CG124" s="1075"/>
      <c r="CH124" s="1075"/>
      <c r="CI124" s="1075"/>
      <c r="CJ124" s="1075"/>
      <c r="CK124" s="1075"/>
      <c r="CL124" s="1075"/>
      <c r="CM124" s="1075"/>
      <c r="CN124" s="1075"/>
      <c r="CO124" s="1075"/>
      <c r="CP124" s="1075"/>
      <c r="CQ124" s="1075"/>
      <c r="CR124" s="1075"/>
      <c r="CS124" s="1075"/>
      <c r="CT124" s="1075"/>
      <c r="CU124" s="1075"/>
      <c r="CV124" s="1075"/>
      <c r="CW124" s="1075"/>
      <c r="CX124" s="1075"/>
      <c r="CY124" s="1075"/>
      <c r="CZ124" s="1075"/>
      <c r="DA124" s="1075"/>
      <c r="DB124" s="1075"/>
      <c r="DC124" s="1075"/>
      <c r="DD124" s="1075"/>
      <c r="DE124" s="1075"/>
      <c r="DF124" s="347"/>
      <c r="DG124" s="332"/>
      <c r="DH124" s="332"/>
      <c r="DI124" s="331"/>
      <c r="DJ124" s="332"/>
      <c r="DK124" s="331"/>
      <c r="DL124" s="332"/>
      <c r="DM124" s="331"/>
      <c r="DN124" s="332"/>
      <c r="DO124" s="297"/>
      <c r="DP124" s="346"/>
      <c r="DQ124" s="332"/>
      <c r="DR124" s="297"/>
      <c r="DS124" s="346"/>
      <c r="DT124" s="332"/>
    </row>
    <row r="125" spans="2:179" ht="30" customHeight="1" x14ac:dyDescent="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7"/>
      <c r="AR125" s="107"/>
      <c r="AS125" s="107"/>
      <c r="AT125" s="107"/>
      <c r="AU125" s="107"/>
      <c r="AV125" s="200" t="s">
        <v>227</v>
      </c>
      <c r="AW125" s="107"/>
      <c r="AX125" s="989" t="s">
        <v>270</v>
      </c>
      <c r="AY125" s="980"/>
      <c r="AZ125" s="989" t="s">
        <v>270</v>
      </c>
      <c r="BA125" s="980"/>
      <c r="BB125" s="991"/>
      <c r="BC125" s="985"/>
      <c r="BD125" s="221"/>
      <c r="BE125" s="159"/>
      <c r="BF125" s="222"/>
      <c r="BG125" s="221"/>
      <c r="BH125" s="223"/>
      <c r="BI125" s="221"/>
      <c r="BJ125" s="224"/>
      <c r="BK125" s="107"/>
      <c r="BL125" s="221"/>
      <c r="BM125" s="224"/>
      <c r="BN125" s="107"/>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332"/>
      <c r="CL125" s="332"/>
      <c r="CM125" s="332"/>
      <c r="CN125" s="332"/>
      <c r="CO125" s="332"/>
      <c r="CP125" s="332"/>
      <c r="CQ125" s="332"/>
      <c r="CR125" s="332"/>
      <c r="CS125" s="332"/>
      <c r="CT125" s="332"/>
      <c r="CU125" s="332"/>
      <c r="CV125" s="332"/>
      <c r="CW125" s="332"/>
      <c r="CX125" s="332"/>
      <c r="CY125" s="332"/>
      <c r="CZ125" s="332"/>
      <c r="DA125" s="332"/>
      <c r="DB125" s="332"/>
      <c r="DC125" s="332"/>
      <c r="DD125" s="332"/>
      <c r="DE125" s="332"/>
      <c r="DF125" s="347"/>
      <c r="DG125" s="332"/>
      <c r="DH125" s="332"/>
      <c r="DI125" s="332"/>
      <c r="DJ125" s="332"/>
      <c r="DK125" s="332"/>
      <c r="DL125" s="332"/>
      <c r="DM125" s="332"/>
      <c r="DN125" s="332"/>
      <c r="DO125" s="297"/>
      <c r="DP125" s="346"/>
      <c r="DQ125" s="332"/>
      <c r="DR125" s="297"/>
      <c r="DS125" s="346"/>
      <c r="DT125" s="332"/>
    </row>
    <row r="126" spans="2:179" ht="30" customHeight="1" x14ac:dyDescent="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7"/>
      <c r="AR126" s="107"/>
      <c r="AS126" s="107"/>
      <c r="AT126" s="107"/>
      <c r="AU126" s="107"/>
      <c r="AV126" s="200" t="s">
        <v>224</v>
      </c>
      <c r="AW126" s="107"/>
      <c r="AX126" s="988" t="s">
        <v>2681</v>
      </c>
      <c r="AY126" s="980"/>
      <c r="AZ126" s="988" t="s">
        <v>2681</v>
      </c>
      <c r="BA126" s="980"/>
      <c r="BB126" s="985"/>
      <c r="BC126" s="985"/>
      <c r="BD126" s="221"/>
      <c r="BE126" s="159"/>
      <c r="BF126" s="222"/>
      <c r="BG126" s="221"/>
      <c r="BH126" s="223"/>
      <c r="BI126" s="221"/>
      <c r="BJ126" s="224"/>
      <c r="BK126" s="107"/>
      <c r="BL126" s="221"/>
      <c r="BM126" s="224"/>
      <c r="BN126" s="107"/>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332"/>
      <c r="CL126" s="332"/>
      <c r="CM126" s="332"/>
      <c r="CN126" s="332"/>
      <c r="CO126" s="332"/>
      <c r="CP126" s="332"/>
      <c r="CQ126" s="332"/>
      <c r="CR126" s="332"/>
      <c r="CS126" s="332"/>
      <c r="CT126" s="332"/>
      <c r="CU126" s="332"/>
      <c r="CV126" s="332"/>
      <c r="CW126" s="332"/>
      <c r="CX126" s="332"/>
      <c r="CY126" s="332"/>
      <c r="CZ126" s="332"/>
      <c r="DA126" s="332"/>
      <c r="DB126" s="332"/>
      <c r="DC126" s="332"/>
      <c r="DD126" s="332"/>
      <c r="DE126" s="332"/>
      <c r="DF126" s="347"/>
      <c r="DG126" s="332"/>
      <c r="DH126" s="332"/>
      <c r="DI126" s="332"/>
      <c r="DJ126" s="332"/>
      <c r="DK126" s="332"/>
      <c r="DL126" s="332"/>
      <c r="DM126" s="332"/>
      <c r="DN126" s="332"/>
      <c r="DO126" s="297"/>
      <c r="DP126" s="346"/>
      <c r="DQ126" s="332"/>
      <c r="DR126" s="297"/>
      <c r="DS126" s="346"/>
      <c r="DT126" s="332"/>
    </row>
    <row r="127" spans="2:179" ht="20.100000000000001" customHeight="1" x14ac:dyDescent="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7"/>
      <c r="AR127" s="107"/>
      <c r="AS127" s="107"/>
      <c r="AT127" s="107"/>
      <c r="AU127" s="107"/>
      <c r="AV127" s="200" t="s">
        <v>225</v>
      </c>
      <c r="AW127" s="107"/>
      <c r="AX127" s="988" t="s">
        <v>232</v>
      </c>
      <c r="AY127" s="980"/>
      <c r="AZ127" s="988" t="s">
        <v>232</v>
      </c>
      <c r="BA127" s="980"/>
      <c r="BB127" s="985"/>
      <c r="BC127" s="985"/>
      <c r="BD127" s="221"/>
      <c r="BE127" s="159"/>
      <c r="BF127" s="222"/>
      <c r="BG127" s="221"/>
      <c r="BH127" s="223"/>
      <c r="BI127" s="221"/>
      <c r="BJ127" s="224"/>
      <c r="BK127" s="107"/>
      <c r="BL127" s="221"/>
      <c r="BM127" s="224"/>
      <c r="BN127" s="107"/>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332"/>
      <c r="CL127" s="332"/>
      <c r="CM127" s="332"/>
      <c r="CN127" s="332"/>
      <c r="CO127" s="332"/>
      <c r="CP127" s="332"/>
      <c r="CQ127" s="332"/>
      <c r="CR127" s="332"/>
      <c r="CS127" s="332"/>
      <c r="CT127" s="332"/>
      <c r="CU127" s="332"/>
      <c r="CV127" s="332"/>
      <c r="CW127" s="332"/>
      <c r="CX127" s="332"/>
      <c r="CY127" s="332"/>
      <c r="CZ127" s="332"/>
      <c r="DA127" s="332"/>
      <c r="DB127" s="332"/>
      <c r="DC127" s="332"/>
      <c r="DD127" s="332"/>
      <c r="DE127" s="332"/>
      <c r="DF127" s="347"/>
      <c r="DG127" s="332"/>
      <c r="DH127" s="332"/>
      <c r="DI127" s="332"/>
      <c r="DJ127" s="332"/>
      <c r="DK127" s="332"/>
      <c r="DL127" s="332"/>
      <c r="DM127" s="332"/>
      <c r="DN127" s="332"/>
      <c r="DO127" s="297"/>
      <c r="DP127" s="346"/>
      <c r="DQ127" s="332"/>
      <c r="DR127" s="297"/>
      <c r="DS127" s="346"/>
      <c r="DT127" s="332"/>
    </row>
    <row r="128" spans="2:179" ht="20.100000000000001" customHeight="1" x14ac:dyDescent="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7"/>
      <c r="AR128" s="107"/>
      <c r="AS128" s="107"/>
      <c r="AT128" s="107"/>
      <c r="AU128" s="107"/>
      <c r="AV128" s="200" t="s">
        <v>226</v>
      </c>
      <c r="AW128" s="107"/>
      <c r="AX128" s="988" t="s">
        <v>222</v>
      </c>
      <c r="AY128" s="980"/>
      <c r="AZ128" s="988" t="s">
        <v>222</v>
      </c>
      <c r="BA128" s="980"/>
      <c r="BB128" s="985"/>
      <c r="BC128" s="985"/>
      <c r="BD128" s="221"/>
      <c r="BE128" s="159"/>
      <c r="BF128" s="222"/>
      <c r="BG128" s="221"/>
      <c r="BH128" s="223"/>
      <c r="BI128" s="221"/>
      <c r="BJ128" s="224"/>
      <c r="BK128" s="107"/>
      <c r="BL128" s="221"/>
      <c r="BM128" s="224"/>
      <c r="BN128" s="107"/>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332"/>
      <c r="CL128" s="332"/>
      <c r="CM128" s="332"/>
      <c r="CN128" s="332"/>
      <c r="CO128" s="332"/>
      <c r="CP128" s="332"/>
      <c r="CQ128" s="332"/>
      <c r="CR128" s="332"/>
      <c r="CS128" s="332"/>
      <c r="CT128" s="332"/>
      <c r="CU128" s="332"/>
      <c r="CV128" s="332"/>
      <c r="CW128" s="332"/>
      <c r="CX128" s="332"/>
      <c r="CY128" s="332"/>
      <c r="CZ128" s="332"/>
      <c r="DA128" s="332"/>
      <c r="DB128" s="332"/>
      <c r="DC128" s="332"/>
      <c r="DD128" s="332"/>
      <c r="DE128" s="332"/>
      <c r="DF128" s="347"/>
      <c r="DG128" s="332"/>
      <c r="DH128" s="332"/>
      <c r="DI128" s="332"/>
      <c r="DJ128" s="332"/>
      <c r="DK128" s="332"/>
      <c r="DL128" s="332"/>
      <c r="DM128" s="332"/>
      <c r="DN128" s="332"/>
      <c r="DO128" s="297"/>
      <c r="DP128" s="346"/>
      <c r="DQ128" s="332"/>
      <c r="DR128" s="297"/>
      <c r="DS128" s="346"/>
      <c r="DT128" s="332"/>
    </row>
    <row r="129" spans="2:179" ht="20.100000000000001" customHeight="1" x14ac:dyDescent="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7"/>
      <c r="AR129" s="107"/>
      <c r="AS129" s="107"/>
      <c r="AT129" s="107"/>
      <c r="AU129" s="107"/>
      <c r="AV129" s="200" t="s">
        <v>257</v>
      </c>
      <c r="AW129" s="107"/>
      <c r="AX129" s="988" t="s">
        <v>240</v>
      </c>
      <c r="AY129" s="980"/>
      <c r="AZ129" s="988" t="s">
        <v>240</v>
      </c>
      <c r="BA129" s="980"/>
      <c r="BB129" s="985"/>
      <c r="BC129" s="985"/>
      <c r="BD129" s="221"/>
      <c r="BE129" s="159"/>
      <c r="BF129" s="222"/>
      <c r="BG129" s="221"/>
      <c r="BH129" s="223"/>
      <c r="BI129" s="221"/>
      <c r="BJ129" s="224"/>
      <c r="BK129" s="107"/>
      <c r="BL129" s="221"/>
      <c r="BM129" s="224"/>
      <c r="BN129" s="107"/>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332"/>
      <c r="CL129" s="332"/>
      <c r="CM129" s="332"/>
      <c r="CN129" s="332"/>
      <c r="CO129" s="332"/>
      <c r="CP129" s="332"/>
      <c r="CQ129" s="332"/>
      <c r="CR129" s="332"/>
      <c r="CS129" s="332"/>
      <c r="CT129" s="332"/>
      <c r="CU129" s="332"/>
      <c r="CV129" s="332"/>
      <c r="CW129" s="332"/>
      <c r="CX129" s="332"/>
      <c r="CY129" s="332"/>
      <c r="CZ129" s="332"/>
      <c r="DA129" s="332"/>
      <c r="DB129" s="332"/>
      <c r="DC129" s="332"/>
      <c r="DD129" s="332"/>
      <c r="DE129" s="332"/>
      <c r="DF129" s="347"/>
      <c r="DG129" s="332"/>
      <c r="DH129" s="332"/>
      <c r="DI129" s="332"/>
      <c r="DJ129" s="332"/>
      <c r="DK129" s="332"/>
      <c r="DL129" s="332"/>
      <c r="DM129" s="332"/>
      <c r="DN129" s="332"/>
      <c r="DO129" s="297"/>
      <c r="DP129" s="346"/>
      <c r="DQ129" s="332"/>
      <c r="DR129" s="297"/>
      <c r="DS129" s="346"/>
      <c r="DT129" s="332"/>
    </row>
    <row r="130" spans="2:179" ht="20.100000000000001" customHeight="1" x14ac:dyDescent="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7"/>
      <c r="AR130" s="107"/>
      <c r="AS130" s="107"/>
      <c r="AT130" s="107"/>
      <c r="AU130" s="107"/>
      <c r="AV130" s="200" t="s">
        <v>237</v>
      </c>
      <c r="AW130" s="107"/>
      <c r="AX130" s="988" t="s">
        <v>240</v>
      </c>
      <c r="AY130" s="980"/>
      <c r="AZ130" s="988" t="s">
        <v>240</v>
      </c>
      <c r="BA130" s="980"/>
      <c r="BB130" s="985"/>
      <c r="BC130" s="985"/>
      <c r="BD130" s="221"/>
      <c r="BE130" s="159"/>
      <c r="BF130" s="222"/>
      <c r="BG130" s="221"/>
      <c r="BH130" s="223"/>
      <c r="BI130" s="221"/>
      <c r="BJ130" s="224"/>
      <c r="BK130" s="107"/>
      <c r="BL130" s="221"/>
      <c r="BM130" s="224"/>
      <c r="BN130" s="107"/>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332"/>
      <c r="CL130" s="332"/>
      <c r="CM130" s="332"/>
      <c r="CN130" s="332"/>
      <c r="CO130" s="332"/>
      <c r="CP130" s="332"/>
      <c r="CQ130" s="332"/>
      <c r="CR130" s="332"/>
      <c r="CS130" s="332"/>
      <c r="CT130" s="332"/>
      <c r="CU130" s="332"/>
      <c r="CV130" s="332"/>
      <c r="CW130" s="332"/>
      <c r="CX130" s="332"/>
      <c r="CY130" s="332"/>
      <c r="CZ130" s="332"/>
      <c r="DA130" s="332"/>
      <c r="DB130" s="332"/>
      <c r="DC130" s="332"/>
      <c r="DD130" s="332"/>
      <c r="DE130" s="332"/>
      <c r="DF130" s="347"/>
      <c r="DG130" s="332"/>
      <c r="DH130" s="332"/>
      <c r="DI130" s="332"/>
      <c r="DJ130" s="332"/>
      <c r="DK130" s="332"/>
      <c r="DL130" s="332"/>
      <c r="DM130" s="332"/>
      <c r="DN130" s="332"/>
      <c r="DO130" s="297"/>
      <c r="DP130" s="346"/>
      <c r="DQ130" s="332"/>
      <c r="DR130" s="297"/>
      <c r="DS130" s="346"/>
      <c r="DT130" s="332"/>
    </row>
    <row r="131" spans="2:179" ht="20.100000000000001" customHeight="1" x14ac:dyDescent="0.2">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3"/>
      <c r="AP131" s="283"/>
      <c r="AQ131" s="107"/>
      <c r="AR131" s="107"/>
      <c r="AS131" s="107"/>
      <c r="AT131" s="107"/>
      <c r="AU131" s="107"/>
      <c r="AV131" s="200" t="s">
        <v>2780</v>
      </c>
      <c r="AW131" s="107"/>
      <c r="AX131" s="988" t="s">
        <v>240</v>
      </c>
      <c r="AY131" s="980"/>
      <c r="AZ131" s="988" t="s">
        <v>240</v>
      </c>
      <c r="BA131" s="980"/>
      <c r="BB131" s="985"/>
      <c r="BC131" s="985"/>
      <c r="BD131" s="221"/>
      <c r="BE131" s="159"/>
      <c r="BF131" s="222"/>
      <c r="BG131" s="221"/>
      <c r="BH131" s="223"/>
      <c r="BI131" s="221"/>
      <c r="BJ131" s="224"/>
      <c r="BK131" s="107"/>
      <c r="BL131" s="221"/>
      <c r="BM131" s="224"/>
      <c r="BN131" s="107"/>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347"/>
      <c r="CL131" s="347"/>
      <c r="CM131" s="347"/>
      <c r="CN131" s="347"/>
      <c r="CO131" s="347"/>
      <c r="CP131" s="347"/>
      <c r="CQ131" s="347"/>
      <c r="CR131" s="347"/>
      <c r="CS131" s="347"/>
      <c r="CT131" s="347"/>
      <c r="CU131" s="347"/>
      <c r="CV131" s="347"/>
      <c r="CW131" s="347"/>
      <c r="CX131" s="347"/>
      <c r="CY131" s="347"/>
      <c r="CZ131" s="347"/>
      <c r="DA131" s="347"/>
      <c r="DB131" s="347"/>
      <c r="DC131" s="347"/>
      <c r="DD131" s="347"/>
      <c r="DE131" s="347"/>
      <c r="DF131" s="347"/>
      <c r="DG131" s="332"/>
      <c r="DH131" s="332"/>
      <c r="DI131" s="332"/>
      <c r="DJ131" s="332"/>
      <c r="DK131" s="332"/>
      <c r="DL131" s="332"/>
      <c r="DM131" s="332"/>
      <c r="DN131" s="332"/>
      <c r="DO131" s="297"/>
      <c r="DP131" s="346"/>
      <c r="DQ131" s="332"/>
      <c r="DR131" s="297"/>
      <c r="DS131" s="346"/>
      <c r="DT131" s="332"/>
    </row>
    <row r="132" spans="2:179" ht="20.100000000000001" customHeight="1" x14ac:dyDescent="0.2">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3"/>
      <c r="AP132" s="283"/>
      <c r="AQ132" s="107"/>
      <c r="AR132" s="107"/>
      <c r="AS132" s="107"/>
      <c r="AT132" s="107"/>
      <c r="AU132" s="107"/>
      <c r="AV132" s="201" t="s">
        <v>2779</v>
      </c>
      <c r="AW132" s="107"/>
      <c r="AX132" s="988" t="s">
        <v>240</v>
      </c>
      <c r="AY132" s="980"/>
      <c r="AZ132" s="988" t="s">
        <v>240</v>
      </c>
      <c r="BA132" s="980"/>
      <c r="BB132" s="985"/>
      <c r="BC132" s="985"/>
      <c r="BD132" s="221"/>
      <c r="BE132" s="159"/>
      <c r="BF132" s="222"/>
      <c r="BG132" s="221"/>
      <c r="BH132" s="223"/>
      <c r="BI132" s="221"/>
      <c r="BJ132" s="224"/>
      <c r="BK132" s="107"/>
      <c r="BL132" s="221"/>
      <c r="BM132" s="224"/>
      <c r="BN132" s="107"/>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347"/>
      <c r="CL132" s="347"/>
      <c r="CM132" s="347"/>
      <c r="CN132" s="347"/>
      <c r="CO132" s="347"/>
      <c r="CP132" s="347"/>
      <c r="CQ132" s="347"/>
      <c r="CR132" s="347"/>
      <c r="CS132" s="347"/>
      <c r="CT132" s="347"/>
      <c r="CU132" s="347"/>
      <c r="CV132" s="347"/>
      <c r="CW132" s="347"/>
      <c r="CX132" s="347"/>
      <c r="CY132" s="347"/>
      <c r="CZ132" s="347"/>
      <c r="DA132" s="347"/>
      <c r="DB132" s="347"/>
      <c r="DC132" s="347"/>
      <c r="DD132" s="347"/>
      <c r="DE132" s="347"/>
      <c r="DF132" s="347"/>
      <c r="DG132" s="332"/>
      <c r="DH132" s="332"/>
      <c r="DI132" s="332"/>
      <c r="DJ132" s="332"/>
      <c r="DK132" s="332"/>
      <c r="DL132" s="332"/>
      <c r="DM132" s="332"/>
      <c r="DN132" s="332"/>
      <c r="DO132" s="297"/>
      <c r="DP132" s="346"/>
      <c r="DQ132" s="332"/>
      <c r="DR132" s="297"/>
      <c r="DS132" s="346"/>
      <c r="DT132" s="332"/>
    </row>
    <row r="133" spans="2:179" ht="20.100000000000001" customHeight="1" x14ac:dyDescent="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7"/>
      <c r="AR133" s="107"/>
      <c r="AS133" s="107"/>
      <c r="AT133" s="107"/>
      <c r="AU133" s="107"/>
      <c r="AV133" s="201" t="s">
        <v>2781</v>
      </c>
      <c r="AW133" s="107"/>
      <c r="AX133" s="1023" t="s">
        <v>239</v>
      </c>
      <c r="AY133" s="1024"/>
      <c r="AZ133" s="1023" t="s">
        <v>239</v>
      </c>
      <c r="BA133" s="1024"/>
      <c r="BB133" s="985"/>
      <c r="BC133" s="985"/>
      <c r="BD133" s="221"/>
      <c r="BE133" s="159"/>
      <c r="BF133" s="222"/>
      <c r="BG133" s="221"/>
      <c r="BH133" s="223"/>
      <c r="BI133" s="221"/>
      <c r="BJ133" s="224"/>
      <c r="BK133" s="107"/>
      <c r="BL133" s="221"/>
      <c r="BM133" s="224"/>
      <c r="BN133" s="107"/>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332"/>
      <c r="CL133" s="332"/>
      <c r="CM133" s="332"/>
      <c r="CN133" s="332"/>
      <c r="CO133" s="332"/>
      <c r="CP133" s="332"/>
      <c r="CQ133" s="332"/>
      <c r="CR133" s="332"/>
      <c r="CS133" s="332"/>
      <c r="CT133" s="332"/>
      <c r="CU133" s="332"/>
      <c r="CV133" s="332"/>
      <c r="CW133" s="332"/>
      <c r="CX133" s="332"/>
      <c r="CY133" s="332"/>
      <c r="CZ133" s="332"/>
      <c r="DA133" s="332"/>
      <c r="DB133" s="332"/>
      <c r="DC133" s="332"/>
      <c r="DD133" s="332"/>
      <c r="DE133" s="332"/>
      <c r="DF133" s="347"/>
      <c r="DG133" s="332"/>
      <c r="DH133" s="332"/>
      <c r="DI133" s="348"/>
      <c r="DJ133" s="332"/>
      <c r="DK133" s="348"/>
      <c r="DL133" s="332"/>
      <c r="DM133" s="348"/>
      <c r="DN133" s="332"/>
      <c r="DO133" s="297"/>
      <c r="DP133" s="346"/>
      <c r="DQ133" s="332"/>
      <c r="DR133" s="297"/>
      <c r="DS133" s="346"/>
      <c r="DT133" s="332"/>
    </row>
    <row r="134" spans="2:179" ht="20.100000000000001" customHeight="1" x14ac:dyDescent="0.2">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200" t="s">
        <v>251</v>
      </c>
      <c r="AW134" s="107"/>
      <c r="AX134" s="988" t="s">
        <v>240</v>
      </c>
      <c r="AY134" s="980"/>
      <c r="AZ134" s="988" t="s">
        <v>240</v>
      </c>
      <c r="BA134" s="980"/>
      <c r="BB134" s="985"/>
      <c r="BC134" s="985"/>
      <c r="BD134" s="57"/>
      <c r="BE134" s="107"/>
      <c r="BF134" s="107"/>
      <c r="BG134" s="57"/>
      <c r="BH134" s="107"/>
      <c r="BI134" s="57"/>
      <c r="BJ134" s="107"/>
      <c r="BK134" s="107"/>
      <c r="BL134" s="221"/>
      <c r="BM134" s="224"/>
      <c r="BN134" s="107"/>
      <c r="BQ134" s="293"/>
      <c r="BR134" s="293"/>
      <c r="BS134" s="293"/>
      <c r="BT134" s="293"/>
      <c r="BU134" s="293"/>
      <c r="BV134" s="293"/>
      <c r="BW134" s="293"/>
      <c r="BX134" s="293"/>
      <c r="BY134" s="293"/>
      <c r="BZ134" s="293"/>
      <c r="CA134" s="293"/>
      <c r="CB134" s="293"/>
      <c r="CC134" s="293"/>
      <c r="CD134" s="293"/>
      <c r="CE134" s="293"/>
      <c r="CF134" s="293"/>
      <c r="CG134" s="293"/>
      <c r="CH134" s="293"/>
      <c r="CI134" s="293"/>
      <c r="CJ134" s="293"/>
      <c r="CK134" s="332"/>
      <c r="CL134" s="332"/>
      <c r="CM134" s="332"/>
      <c r="CN134" s="332"/>
      <c r="CO134" s="332"/>
      <c r="CP134" s="332"/>
      <c r="CQ134" s="332"/>
      <c r="CR134" s="332"/>
      <c r="CS134" s="332"/>
      <c r="CT134" s="332"/>
      <c r="CU134" s="332"/>
      <c r="CV134" s="332"/>
      <c r="CW134" s="332"/>
      <c r="CX134" s="332"/>
      <c r="CY134" s="332"/>
      <c r="CZ134" s="332"/>
      <c r="DA134" s="332"/>
      <c r="DB134" s="332"/>
      <c r="DC134" s="332"/>
      <c r="DD134" s="332"/>
      <c r="DE134" s="332"/>
      <c r="DF134" s="332"/>
      <c r="DG134" s="332"/>
      <c r="DH134" s="332"/>
      <c r="DI134" s="332"/>
      <c r="DJ134" s="332"/>
      <c r="DK134" s="332"/>
      <c r="DL134" s="332"/>
      <c r="DM134" s="332"/>
      <c r="DN134" s="332"/>
      <c r="DO134" s="297"/>
      <c r="DP134" s="332"/>
      <c r="DQ134" s="332"/>
      <c r="DR134" s="297"/>
      <c r="DS134" s="346"/>
      <c r="DT134" s="332"/>
    </row>
    <row r="135" spans="2:179" x14ac:dyDescent="0.2">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2"/>
      <c r="AW135" s="107"/>
      <c r="AX135" s="384"/>
      <c r="AY135" s="57"/>
      <c r="AZ135" s="384"/>
      <c r="BA135" s="57"/>
      <c r="BB135" s="384"/>
      <c r="BC135" s="57"/>
      <c r="BD135" s="384"/>
      <c r="BE135" s="57"/>
      <c r="BF135" s="107"/>
      <c r="BG135" s="57"/>
      <c r="BH135" s="107"/>
      <c r="BI135" s="57"/>
      <c r="BJ135" s="107"/>
      <c r="BK135" s="107"/>
      <c r="BL135" s="221"/>
      <c r="BM135" s="224"/>
      <c r="BN135" s="107"/>
      <c r="BQ135" s="293"/>
      <c r="BR135" s="293"/>
      <c r="BS135" s="293"/>
      <c r="BT135" s="293"/>
      <c r="BU135" s="293"/>
      <c r="BV135" s="293"/>
      <c r="BW135" s="293"/>
      <c r="BX135" s="293"/>
      <c r="BY135" s="293"/>
      <c r="BZ135" s="293"/>
      <c r="CA135" s="293"/>
      <c r="CB135" s="293"/>
      <c r="CC135" s="293"/>
      <c r="CD135" s="293"/>
      <c r="CE135" s="293"/>
      <c r="CF135" s="293"/>
      <c r="CG135" s="293"/>
      <c r="CH135" s="293"/>
      <c r="CI135" s="293"/>
      <c r="CJ135" s="293"/>
      <c r="CK135" s="332"/>
      <c r="CL135" s="332"/>
      <c r="CM135" s="332"/>
      <c r="CN135" s="332"/>
      <c r="CO135" s="332"/>
      <c r="CP135" s="332"/>
      <c r="CQ135" s="332"/>
      <c r="CR135" s="332"/>
      <c r="CS135" s="332"/>
      <c r="CT135" s="332"/>
      <c r="CU135" s="332"/>
      <c r="CV135" s="297"/>
      <c r="CW135" s="332"/>
      <c r="CX135" s="332"/>
      <c r="CY135" s="332"/>
      <c r="CZ135" s="332"/>
      <c r="DA135" s="332"/>
      <c r="DB135" s="332"/>
      <c r="DC135" s="332"/>
      <c r="DD135" s="332"/>
      <c r="DE135" s="332"/>
      <c r="DF135" s="332"/>
      <c r="DG135" s="332"/>
      <c r="DH135" s="332"/>
      <c r="DI135" s="332"/>
      <c r="DJ135" s="332"/>
      <c r="DK135" s="332"/>
      <c r="DL135" s="332"/>
      <c r="DM135" s="332"/>
      <c r="DN135" s="332"/>
      <c r="DO135" s="297"/>
      <c r="DP135" s="332"/>
      <c r="DQ135" s="332"/>
      <c r="DR135" s="297"/>
      <c r="DS135" s="346"/>
      <c r="DT135" s="332"/>
    </row>
    <row r="136" spans="2:179" ht="39.75" customHeight="1" x14ac:dyDescent="0.2">
      <c r="F136" s="286"/>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973" t="s">
        <v>2679</v>
      </c>
      <c r="AW136" s="973"/>
      <c r="AX136" s="973"/>
      <c r="AY136" s="973"/>
      <c r="AZ136" s="973"/>
      <c r="BA136" s="973"/>
      <c r="BB136" s="973"/>
      <c r="BC136" s="973"/>
      <c r="BD136" s="973"/>
      <c r="BE136" s="973"/>
      <c r="BF136" s="973"/>
      <c r="BG136" s="973"/>
      <c r="BH136" s="973"/>
      <c r="BI136" s="973"/>
      <c r="BJ136" s="973"/>
      <c r="BK136" s="973"/>
      <c r="BL136" s="973"/>
      <c r="BM136" s="974"/>
      <c r="BN136" s="107"/>
      <c r="BQ136" s="293"/>
      <c r="BR136" s="293"/>
      <c r="BS136" s="293"/>
      <c r="BT136" s="293"/>
      <c r="BU136" s="293"/>
      <c r="BV136" s="293"/>
      <c r="BW136" s="293"/>
      <c r="BX136" s="293"/>
      <c r="BY136" s="293"/>
      <c r="BZ136" s="293"/>
      <c r="CA136" s="293"/>
      <c r="CB136" s="293"/>
      <c r="CC136" s="293"/>
      <c r="CD136" s="293"/>
      <c r="CE136" s="293"/>
      <c r="CF136" s="293"/>
      <c r="CG136" s="293"/>
      <c r="CH136" s="293"/>
      <c r="CI136" s="293"/>
      <c r="CJ136" s="293"/>
      <c r="CK136" s="293"/>
      <c r="CL136" s="293"/>
      <c r="CM136" s="293"/>
      <c r="CN136" s="293"/>
      <c r="CO136" s="293"/>
      <c r="CP136" s="293"/>
      <c r="CQ136" s="293"/>
      <c r="CR136" s="293"/>
      <c r="CS136" s="293"/>
      <c r="CT136" s="293"/>
      <c r="CU136" s="293"/>
      <c r="CV136" s="293"/>
      <c r="CW136" s="293"/>
      <c r="CX136" s="293"/>
      <c r="CY136" s="293"/>
      <c r="CZ136" s="293"/>
      <c r="DA136" s="293"/>
      <c r="DB136" s="293"/>
      <c r="DC136" s="293"/>
      <c r="DD136" s="293"/>
      <c r="DE136" s="293"/>
      <c r="DF136" s="293"/>
      <c r="DG136" s="291"/>
      <c r="DH136" s="395"/>
      <c r="DI136" s="207"/>
      <c r="DJ136" s="207"/>
      <c r="DK136" s="207"/>
      <c r="DL136" s="207"/>
      <c r="DM136" s="207"/>
      <c r="DN136" s="207"/>
      <c r="DO136" s="297"/>
      <c r="DP136" s="332"/>
      <c r="DQ136" s="332"/>
      <c r="DR136" s="297"/>
      <c r="DS136" s="346"/>
      <c r="DT136" s="332"/>
    </row>
    <row r="137" spans="2:179" ht="6" customHeight="1" x14ac:dyDescent="0.2">
      <c r="AW137" s="57"/>
      <c r="AX137" s="57"/>
      <c r="AY137" s="57"/>
      <c r="AZ137" s="57"/>
      <c r="BA137" s="57"/>
      <c r="BB137" s="57"/>
      <c r="BC137" s="57"/>
      <c r="BD137" s="57"/>
      <c r="BE137" s="57"/>
      <c r="BF137" s="338"/>
      <c r="BG137" s="338"/>
      <c r="BH137" s="338"/>
      <c r="BI137" s="338"/>
      <c r="BJ137" s="338"/>
      <c r="BK137" s="338"/>
      <c r="BL137" s="338"/>
      <c r="BM137" s="338"/>
      <c r="BN137" s="338"/>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3"/>
      <c r="CP137" s="293"/>
      <c r="CQ137" s="293"/>
      <c r="CR137" s="293"/>
      <c r="CS137" s="293"/>
      <c r="CT137" s="293"/>
      <c r="CU137" s="293"/>
      <c r="CV137" s="293"/>
      <c r="CW137" s="293"/>
      <c r="CX137" s="293"/>
      <c r="CY137" s="293"/>
      <c r="CZ137" s="293"/>
      <c r="DA137" s="293"/>
      <c r="DB137" s="293"/>
      <c r="DC137" s="293"/>
      <c r="DD137" s="293"/>
      <c r="DE137" s="293"/>
      <c r="DF137" s="293"/>
      <c r="DG137" s="291"/>
      <c r="DH137" s="395"/>
      <c r="DI137" s="208"/>
      <c r="DJ137" s="208"/>
      <c r="DK137" s="208"/>
      <c r="DL137" s="208"/>
      <c r="DM137" s="208"/>
      <c r="DN137" s="208"/>
      <c r="DO137" s="297"/>
      <c r="DP137" s="332"/>
      <c r="DQ137" s="332"/>
      <c r="DR137" s="297"/>
      <c r="DS137" s="346"/>
      <c r="DT137" s="332"/>
    </row>
    <row r="138" spans="2:179" ht="28.5" customHeight="1" x14ac:dyDescent="0.2">
      <c r="F138" s="1070" t="s">
        <v>875</v>
      </c>
      <c r="G138" s="963"/>
      <c r="H138" s="963"/>
      <c r="I138" s="963"/>
      <c r="J138" s="963"/>
      <c r="K138" s="963"/>
      <c r="L138" s="963"/>
      <c r="M138" s="963"/>
      <c r="N138" s="963"/>
      <c r="O138" s="963"/>
      <c r="P138" s="963"/>
      <c r="Q138" s="963"/>
      <c r="R138" s="963"/>
      <c r="S138" s="963"/>
      <c r="T138" s="963"/>
      <c r="U138" s="963"/>
      <c r="V138" s="963"/>
      <c r="W138" s="963"/>
      <c r="X138" s="963"/>
      <c r="Y138" s="963"/>
      <c r="Z138" s="963"/>
      <c r="AA138" s="963"/>
      <c r="AB138" s="963"/>
      <c r="AC138" s="963"/>
      <c r="AD138" s="963"/>
      <c r="AE138" s="963"/>
      <c r="AF138" s="963"/>
      <c r="AG138" s="963"/>
      <c r="AH138" s="963"/>
      <c r="AI138" s="963"/>
      <c r="AJ138" s="963"/>
      <c r="AK138" s="963"/>
      <c r="AL138" s="963"/>
      <c r="AM138" s="963"/>
      <c r="AN138" s="963"/>
      <c r="AO138" s="963"/>
      <c r="AP138" s="963"/>
      <c r="AQ138" s="963"/>
      <c r="AR138" s="963"/>
      <c r="AS138" s="963"/>
      <c r="AT138" s="964"/>
      <c r="AV138" s="1014" t="s">
        <v>228</v>
      </c>
      <c r="AX138" s="948" t="s">
        <v>230</v>
      </c>
      <c r="AY138" s="956"/>
      <c r="AZ138" s="948" t="s">
        <v>230</v>
      </c>
      <c r="BA138" s="949"/>
      <c r="BB138" s="950"/>
      <c r="BC138" s="950"/>
      <c r="BD138" s="57"/>
      <c r="BE138" s="222"/>
      <c r="BG138" s="386"/>
      <c r="BH138" s="291"/>
      <c r="BI138" s="386"/>
      <c r="BJ138" s="291"/>
      <c r="BL138" s="221"/>
      <c r="BM138" s="224"/>
      <c r="BN138" s="107"/>
      <c r="BQ138" s="1070" t="s">
        <v>2700</v>
      </c>
      <c r="BR138" s="963"/>
      <c r="BS138" s="963"/>
      <c r="BT138" s="963"/>
      <c r="BU138" s="963"/>
      <c r="BV138" s="963"/>
      <c r="BW138" s="963"/>
      <c r="BX138" s="963"/>
      <c r="BY138" s="963"/>
      <c r="BZ138" s="963"/>
      <c r="CA138" s="963"/>
      <c r="CB138" s="963"/>
      <c r="CC138" s="963"/>
      <c r="CD138" s="963"/>
      <c r="CE138" s="963"/>
      <c r="CF138" s="963"/>
      <c r="CG138" s="963"/>
      <c r="CH138" s="963"/>
      <c r="CI138" s="963"/>
      <c r="CJ138" s="963"/>
      <c r="CK138" s="963"/>
      <c r="CL138" s="963"/>
      <c r="CM138" s="963"/>
      <c r="CN138" s="963"/>
      <c r="CO138" s="963"/>
      <c r="CP138" s="963"/>
      <c r="CQ138" s="963"/>
      <c r="CR138" s="963"/>
      <c r="CS138" s="963"/>
      <c r="CT138" s="963"/>
      <c r="CU138" s="963"/>
      <c r="CV138" s="963"/>
      <c r="CW138" s="963"/>
      <c r="CX138" s="963"/>
      <c r="CY138" s="963"/>
      <c r="CZ138" s="963"/>
      <c r="DA138" s="963"/>
      <c r="DB138" s="963"/>
      <c r="DC138" s="963"/>
      <c r="DD138" s="963"/>
      <c r="DE138" s="964"/>
      <c r="DF138" s="293"/>
      <c r="DG138" s="1014" t="s">
        <v>228</v>
      </c>
      <c r="DI138" s="948" t="s">
        <v>230</v>
      </c>
      <c r="DJ138" s="956"/>
      <c r="DK138" s="948" t="s">
        <v>230</v>
      </c>
      <c r="DL138" s="949"/>
      <c r="DM138" s="950"/>
      <c r="DN138" s="950"/>
      <c r="DO138" s="334"/>
      <c r="DP138" s="293"/>
      <c r="DQ138" s="293"/>
      <c r="DR138" s="297"/>
      <c r="DS138" s="346"/>
      <c r="DT138" s="332"/>
    </row>
    <row r="139" spans="2:179" s="30" customFormat="1" ht="15" customHeight="1" x14ac:dyDescent="0.2">
      <c r="F139" s="1058"/>
      <c r="G139" s="1059"/>
      <c r="H139" s="1059"/>
      <c r="I139" s="1059"/>
      <c r="J139" s="1059"/>
      <c r="K139" s="1059"/>
      <c r="L139" s="1059"/>
      <c r="M139" s="1059"/>
      <c r="N139" s="1059"/>
      <c r="O139" s="1059"/>
      <c r="P139" s="1059"/>
      <c r="Q139" s="1059"/>
      <c r="R139" s="1059"/>
      <c r="S139" s="1059"/>
      <c r="T139" s="1059"/>
      <c r="U139" s="1059"/>
      <c r="V139" s="1059"/>
      <c r="W139" s="1059"/>
      <c r="X139" s="1059"/>
      <c r="Y139" s="1059"/>
      <c r="Z139" s="1059"/>
      <c r="AA139" s="1059"/>
      <c r="AB139" s="1059"/>
      <c r="AC139" s="1059"/>
      <c r="AD139" s="1059"/>
      <c r="AE139" s="1059"/>
      <c r="AF139" s="1059"/>
      <c r="AG139" s="1059"/>
      <c r="AH139" s="1059"/>
      <c r="AI139" s="1059"/>
      <c r="AJ139" s="1059"/>
      <c r="AK139" s="1059"/>
      <c r="AL139" s="1059"/>
      <c r="AM139" s="1059"/>
      <c r="AN139" s="1059"/>
      <c r="AO139" s="1059"/>
      <c r="AP139" s="1059"/>
      <c r="AQ139" s="1059"/>
      <c r="AR139" s="1059"/>
      <c r="AS139" s="1059"/>
      <c r="AT139" s="1060"/>
      <c r="AV139" s="1015"/>
      <c r="AX139" s="954" t="s">
        <v>233</v>
      </c>
      <c r="AY139" s="955"/>
      <c r="AZ139" s="954" t="s">
        <v>2670</v>
      </c>
      <c r="BA139" s="955"/>
      <c r="BB139" s="769"/>
      <c r="BC139" s="806"/>
      <c r="BD139" s="57"/>
      <c r="BE139" s="222"/>
      <c r="BF139" s="107"/>
      <c r="BG139" s="389"/>
      <c r="BH139" s="390"/>
      <c r="BI139" s="389"/>
      <c r="BJ139" s="390"/>
      <c r="BK139" s="2"/>
      <c r="BL139" s="221"/>
      <c r="BM139" s="224"/>
      <c r="BN139" s="107"/>
      <c r="BO139" s="300"/>
      <c r="BQ139" s="1058"/>
      <c r="BR139" s="1059"/>
      <c r="BS139" s="1059"/>
      <c r="BT139" s="1059"/>
      <c r="BU139" s="1059"/>
      <c r="BV139" s="1059"/>
      <c r="BW139" s="1059"/>
      <c r="BX139" s="1059"/>
      <c r="BY139" s="1059"/>
      <c r="BZ139" s="1059"/>
      <c r="CA139" s="1059"/>
      <c r="CB139" s="1059"/>
      <c r="CC139" s="1059"/>
      <c r="CD139" s="1059"/>
      <c r="CE139" s="1059"/>
      <c r="CF139" s="1059"/>
      <c r="CG139" s="1059"/>
      <c r="CH139" s="1059"/>
      <c r="CI139" s="1059"/>
      <c r="CJ139" s="1059"/>
      <c r="CK139" s="1059"/>
      <c r="CL139" s="1059"/>
      <c r="CM139" s="1059"/>
      <c r="CN139" s="1059"/>
      <c r="CO139" s="1059"/>
      <c r="CP139" s="1059"/>
      <c r="CQ139" s="1059"/>
      <c r="CR139" s="1059"/>
      <c r="CS139" s="1059"/>
      <c r="CT139" s="1059"/>
      <c r="CU139" s="1059"/>
      <c r="CV139" s="1059"/>
      <c r="CW139" s="1059"/>
      <c r="CX139" s="1059"/>
      <c r="CY139" s="1059"/>
      <c r="CZ139" s="1059"/>
      <c r="DA139" s="1059"/>
      <c r="DB139" s="1059"/>
      <c r="DC139" s="1059"/>
      <c r="DD139" s="1059"/>
      <c r="DE139" s="1060"/>
      <c r="DF139" s="293"/>
      <c r="DG139" s="1015"/>
      <c r="DI139" s="954" t="s">
        <v>233</v>
      </c>
      <c r="DJ139" s="955"/>
      <c r="DK139" s="954" t="s">
        <v>2670</v>
      </c>
      <c r="DL139" s="955"/>
      <c r="DM139" s="769"/>
      <c r="DN139" s="806"/>
      <c r="DO139" s="335"/>
      <c r="DP139" s="297"/>
      <c r="DQ139" s="293"/>
      <c r="DR139" s="297"/>
      <c r="DS139" s="346"/>
      <c r="DT139" s="332"/>
      <c r="DU139" s="300"/>
      <c r="DV139" s="300"/>
      <c r="DW139" s="300"/>
      <c r="DX139" s="300"/>
      <c r="DY139" s="300"/>
      <c r="DZ139" s="300"/>
      <c r="EA139" s="300"/>
      <c r="EB139" s="300"/>
      <c r="EC139" s="300"/>
      <c r="ED139" s="300"/>
      <c r="EE139" s="300"/>
      <c r="EF139" s="300"/>
      <c r="EG139" s="300"/>
      <c r="EH139" s="300"/>
      <c r="EI139" s="300"/>
      <c r="EJ139" s="300"/>
      <c r="EK139" s="300"/>
      <c r="EL139" s="300"/>
      <c r="EM139" s="300"/>
      <c r="EN139" s="300"/>
      <c r="EO139" s="300"/>
      <c r="EP139" s="300"/>
      <c r="EQ139" s="300"/>
      <c r="ER139" s="300"/>
      <c r="ES139" s="300"/>
      <c r="ET139" s="300"/>
      <c r="EU139" s="300"/>
      <c r="EV139" s="300"/>
      <c r="EW139" s="300"/>
      <c r="EX139" s="300"/>
      <c r="EY139" s="300"/>
      <c r="EZ139" s="300"/>
      <c r="FA139" s="300"/>
      <c r="FB139" s="300"/>
      <c r="FC139" s="300"/>
      <c r="FD139" s="300"/>
      <c r="FE139" s="300"/>
      <c r="FF139" s="300"/>
      <c r="FG139" s="300"/>
      <c r="FH139" s="300"/>
      <c r="FI139" s="300"/>
      <c r="FJ139" s="300"/>
      <c r="FK139" s="300"/>
      <c r="FL139" s="300"/>
      <c r="FM139" s="300"/>
      <c r="FN139" s="300"/>
      <c r="FO139" s="300"/>
      <c r="FP139" s="300"/>
      <c r="FQ139" s="300"/>
      <c r="FR139" s="300"/>
      <c r="FS139" s="300"/>
      <c r="FT139" s="300"/>
      <c r="FU139" s="300"/>
      <c r="FV139" s="300"/>
      <c r="FW139" s="300"/>
    </row>
    <row r="140" spans="2:179" s="30" customFormat="1" ht="15" customHeight="1" x14ac:dyDescent="0.2">
      <c r="F140" s="121" t="s">
        <v>206</v>
      </c>
      <c r="G140" s="122"/>
      <c r="H140" s="121" t="s">
        <v>211</v>
      </c>
      <c r="I140" s="122"/>
      <c r="J140" s="121" t="s">
        <v>216</v>
      </c>
      <c r="K140" s="122"/>
      <c r="L140" s="121" t="s">
        <v>205</v>
      </c>
      <c r="M140" s="122"/>
      <c r="N140" s="121" t="s">
        <v>214</v>
      </c>
      <c r="O140" s="122"/>
      <c r="P140" s="121" t="s">
        <v>209</v>
      </c>
      <c r="Q140" s="122"/>
      <c r="R140" s="121" t="s">
        <v>215</v>
      </c>
      <c r="S140" s="122"/>
      <c r="T140" s="121" t="s">
        <v>212</v>
      </c>
      <c r="U140" s="123"/>
      <c r="V140" s="966"/>
      <c r="W140" s="967"/>
      <c r="X140" s="966" t="s">
        <v>2674</v>
      </c>
      <c r="Y140" s="967"/>
      <c r="Z140" s="110"/>
      <c r="AA140" s="121" t="s">
        <v>206</v>
      </c>
      <c r="AB140" s="122"/>
      <c r="AC140" s="121" t="s">
        <v>211</v>
      </c>
      <c r="AD140" s="122"/>
      <c r="AE140" s="121" t="s">
        <v>216</v>
      </c>
      <c r="AF140" s="122"/>
      <c r="AG140" s="121" t="s">
        <v>205</v>
      </c>
      <c r="AH140" s="122"/>
      <c r="AI140" s="121" t="s">
        <v>214</v>
      </c>
      <c r="AJ140" s="122"/>
      <c r="AK140" s="121" t="s">
        <v>209</v>
      </c>
      <c r="AL140" s="122"/>
      <c r="AM140" s="121" t="s">
        <v>215</v>
      </c>
      <c r="AN140" s="122"/>
      <c r="AO140" s="121" t="s">
        <v>212</v>
      </c>
      <c r="AP140" s="122"/>
      <c r="AQ140" s="971" t="s">
        <v>2674</v>
      </c>
      <c r="AR140" s="972"/>
      <c r="AS140" s="971" t="s">
        <v>2675</v>
      </c>
      <c r="AT140" s="972"/>
      <c r="AV140" s="1015"/>
      <c r="AX140" s="762" t="s">
        <v>221</v>
      </c>
      <c r="AY140" s="780" t="s">
        <v>23</v>
      </c>
      <c r="AZ140" s="762" t="s">
        <v>221</v>
      </c>
      <c r="BA140" s="780" t="s">
        <v>23</v>
      </c>
      <c r="BB140" s="156"/>
      <c r="BC140" s="156"/>
      <c r="BD140" s="57"/>
      <c r="BE140" s="222"/>
      <c r="BF140" s="107"/>
      <c r="BG140" s="389"/>
      <c r="BH140" s="390"/>
      <c r="BI140" s="389"/>
      <c r="BJ140" s="390"/>
      <c r="BK140" s="2"/>
      <c r="BL140" s="221"/>
      <c r="BM140" s="224"/>
      <c r="BN140" s="107"/>
      <c r="BO140" s="300"/>
      <c r="BQ140" s="121" t="s">
        <v>206</v>
      </c>
      <c r="BR140" s="122"/>
      <c r="BS140" s="121" t="s">
        <v>211</v>
      </c>
      <c r="BT140" s="122"/>
      <c r="BU140" s="121" t="s">
        <v>216</v>
      </c>
      <c r="BV140" s="122"/>
      <c r="BW140" s="121" t="s">
        <v>205</v>
      </c>
      <c r="BX140" s="122"/>
      <c r="BY140" s="121" t="s">
        <v>214</v>
      </c>
      <c r="BZ140" s="122"/>
      <c r="CA140" s="121" t="s">
        <v>209</v>
      </c>
      <c r="CB140" s="122"/>
      <c r="CC140" s="121" t="s">
        <v>215</v>
      </c>
      <c r="CD140" s="122"/>
      <c r="CE140" s="121" t="s">
        <v>212</v>
      </c>
      <c r="CF140" s="123"/>
      <c r="CG140" s="971" t="s">
        <v>2674</v>
      </c>
      <c r="CH140" s="972"/>
      <c r="CI140" s="971" t="s">
        <v>2675</v>
      </c>
      <c r="CJ140" s="972"/>
      <c r="CK140" s="110"/>
      <c r="CL140" s="121" t="s">
        <v>206</v>
      </c>
      <c r="CM140" s="122"/>
      <c r="CN140" s="121" t="s">
        <v>211</v>
      </c>
      <c r="CO140" s="122"/>
      <c r="CP140" s="121" t="s">
        <v>216</v>
      </c>
      <c r="CQ140" s="122"/>
      <c r="CR140" s="121" t="s">
        <v>205</v>
      </c>
      <c r="CS140" s="122"/>
      <c r="CT140" s="121" t="s">
        <v>214</v>
      </c>
      <c r="CU140" s="122"/>
      <c r="CV140" s="121" t="s">
        <v>209</v>
      </c>
      <c r="CW140" s="122"/>
      <c r="CX140" s="121" t="s">
        <v>215</v>
      </c>
      <c r="CY140" s="122"/>
      <c r="CZ140" s="121" t="s">
        <v>212</v>
      </c>
      <c r="DA140" s="122"/>
      <c r="DB140" s="971" t="s">
        <v>2674</v>
      </c>
      <c r="DC140" s="972"/>
      <c r="DD140" s="971" t="s">
        <v>2675</v>
      </c>
      <c r="DE140" s="972"/>
      <c r="DF140" s="293"/>
      <c r="DG140" s="1015"/>
      <c r="DI140" s="762" t="s">
        <v>221</v>
      </c>
      <c r="DJ140" s="780" t="s">
        <v>23</v>
      </c>
      <c r="DK140" s="762" t="s">
        <v>221</v>
      </c>
      <c r="DL140" s="780" t="s">
        <v>23</v>
      </c>
      <c r="DM140" s="156"/>
      <c r="DN140" s="156"/>
      <c r="DO140" s="335"/>
      <c r="DP140" s="297"/>
      <c r="DQ140" s="293"/>
      <c r="DR140" s="297"/>
      <c r="DS140" s="346"/>
      <c r="DT140" s="332"/>
      <c r="DU140" s="300"/>
      <c r="DV140" s="300"/>
      <c r="DW140" s="300"/>
      <c r="DX140" s="300"/>
      <c r="DY140" s="300"/>
      <c r="DZ140" s="300"/>
      <c r="EA140" s="300"/>
      <c r="EB140" s="300"/>
      <c r="EC140" s="300"/>
      <c r="ED140" s="300"/>
      <c r="EE140" s="300"/>
      <c r="EF140" s="300"/>
      <c r="EG140" s="300"/>
      <c r="EH140" s="300"/>
      <c r="EI140" s="300"/>
      <c r="EJ140" s="300"/>
      <c r="EK140" s="300"/>
      <c r="EL140" s="300"/>
      <c r="EM140" s="300"/>
      <c r="EN140" s="300"/>
      <c r="EO140" s="300"/>
      <c r="EP140" s="300"/>
      <c r="EQ140" s="300"/>
      <c r="ER140" s="300"/>
      <c r="ES140" s="300"/>
      <c r="ET140" s="300"/>
      <c r="EU140" s="300"/>
      <c r="EV140" s="300"/>
      <c r="EW140" s="300"/>
      <c r="EX140" s="300"/>
      <c r="EY140" s="300"/>
      <c r="EZ140" s="300"/>
      <c r="FA140" s="300"/>
      <c r="FB140" s="300"/>
      <c r="FC140" s="300"/>
      <c r="FD140" s="300"/>
      <c r="FE140" s="300"/>
      <c r="FF140" s="300"/>
      <c r="FG140" s="300"/>
      <c r="FH140" s="300"/>
      <c r="FI140" s="300"/>
      <c r="FJ140" s="300"/>
      <c r="FK140" s="300"/>
      <c r="FL140" s="300"/>
      <c r="FM140" s="300"/>
      <c r="FN140" s="300"/>
      <c r="FO140" s="300"/>
      <c r="FP140" s="300"/>
      <c r="FQ140" s="300"/>
      <c r="FR140" s="300"/>
      <c r="FS140" s="300"/>
      <c r="FT140" s="300"/>
      <c r="FU140" s="300"/>
      <c r="FV140" s="300"/>
      <c r="FW140" s="300"/>
    </row>
    <row r="141" spans="2:179" s="30" customFormat="1" ht="12.75" customHeight="1" x14ac:dyDescent="0.2">
      <c r="B141" s="30" t="s">
        <v>213</v>
      </c>
      <c r="F141" s="121"/>
      <c r="G141" s="110"/>
      <c r="H141" s="121"/>
      <c r="I141" s="122"/>
      <c r="J141" s="121"/>
      <c r="K141" s="110"/>
      <c r="L141" s="121"/>
      <c r="M141" s="110"/>
      <c r="N141" s="121"/>
      <c r="O141" s="122"/>
      <c r="P141" s="121"/>
      <c r="Q141" s="122"/>
      <c r="R141" s="131"/>
      <c r="S141" s="110"/>
      <c r="T141" s="121"/>
      <c r="U141" s="123"/>
      <c r="V141" s="700"/>
      <c r="W141" s="781"/>
      <c r="X141" s="700"/>
      <c r="Y141" s="781"/>
      <c r="Z141" s="110"/>
      <c r="AA141" s="121"/>
      <c r="AB141" s="122"/>
      <c r="AC141" s="121"/>
      <c r="AD141" s="122"/>
      <c r="AE141" s="131"/>
      <c r="AF141" s="122"/>
      <c r="AG141" s="121"/>
      <c r="AH141" s="122"/>
      <c r="AI141" s="131"/>
      <c r="AJ141" s="122"/>
      <c r="AK141" s="121"/>
      <c r="AL141" s="122"/>
      <c r="AM141" s="121"/>
      <c r="AN141" s="122"/>
      <c r="AO141" s="121"/>
      <c r="AP141" s="122"/>
      <c r="AQ141" s="132"/>
      <c r="AR141" s="761"/>
      <c r="AS141" s="156"/>
      <c r="AT141" s="761"/>
      <c r="AV141" s="1015"/>
      <c r="AX141" s="700"/>
      <c r="AY141" s="781" t="str">
        <f>Index!$L$4</f>
        <v>€</v>
      </c>
      <c r="AZ141" s="700"/>
      <c r="BA141" s="781" t="str">
        <f>Index!$L$4</f>
        <v>€</v>
      </c>
      <c r="BB141" s="156"/>
      <c r="BC141" s="156"/>
      <c r="BD141" s="57"/>
      <c r="BE141" s="222"/>
      <c r="BF141" s="116"/>
      <c r="BG141" s="367"/>
      <c r="BH141" s="221"/>
      <c r="BI141" s="367"/>
      <c r="BJ141" s="391"/>
      <c r="BL141" s="221"/>
      <c r="BM141" s="224"/>
      <c r="BN141" s="107"/>
      <c r="BO141" s="300"/>
      <c r="BQ141" s="121"/>
      <c r="BR141" s="110"/>
      <c r="BS141" s="121"/>
      <c r="BT141" s="122"/>
      <c r="BU141" s="121"/>
      <c r="BV141" s="110"/>
      <c r="BW141" s="121"/>
      <c r="BX141" s="110"/>
      <c r="BY141" s="121"/>
      <c r="BZ141" s="122"/>
      <c r="CA141" s="121"/>
      <c r="CB141" s="122"/>
      <c r="CC141" s="131"/>
      <c r="CD141" s="110"/>
      <c r="CE141" s="121"/>
      <c r="CF141" s="123"/>
      <c r="CG141" s="132"/>
      <c r="CH141" s="761"/>
      <c r="CI141" s="132"/>
      <c r="CJ141" s="761"/>
      <c r="CK141" s="110"/>
      <c r="CL141" s="121"/>
      <c r="CM141" s="122"/>
      <c r="CN141" s="121"/>
      <c r="CO141" s="122"/>
      <c r="CP141" s="131"/>
      <c r="CQ141" s="122"/>
      <c r="CR141" s="121"/>
      <c r="CS141" s="122"/>
      <c r="CT141" s="131"/>
      <c r="CU141" s="122"/>
      <c r="CV141" s="121"/>
      <c r="CW141" s="122"/>
      <c r="CX141" s="121"/>
      <c r="CY141" s="122"/>
      <c r="CZ141" s="121"/>
      <c r="DA141" s="122"/>
      <c r="DB141" s="132"/>
      <c r="DC141" s="761"/>
      <c r="DD141" s="156"/>
      <c r="DE141" s="761"/>
      <c r="DF141" s="293"/>
      <c r="DG141" s="1015"/>
      <c r="DI141" s="700"/>
      <c r="DJ141" s="781" t="str">
        <f>Index!$L$4</f>
        <v>€</v>
      </c>
      <c r="DK141" s="700"/>
      <c r="DL141" s="781" t="str">
        <f>Index!$L$4</f>
        <v>€</v>
      </c>
      <c r="DM141" s="156"/>
      <c r="DN141" s="156"/>
      <c r="DO141" s="296"/>
      <c r="DP141" s="336"/>
      <c r="DQ141" s="295"/>
      <c r="DR141" s="297"/>
      <c r="DS141" s="346"/>
      <c r="DT141" s="332"/>
      <c r="DU141" s="300"/>
      <c r="DV141" s="300"/>
      <c r="DW141" s="300"/>
      <c r="DX141" s="300"/>
      <c r="DY141" s="300"/>
      <c r="DZ141" s="300"/>
      <c r="EA141" s="300"/>
      <c r="EB141" s="300"/>
      <c r="EC141" s="300"/>
      <c r="ED141" s="300"/>
      <c r="EE141" s="300"/>
      <c r="EF141" s="300"/>
      <c r="EG141" s="300"/>
      <c r="EH141" s="300"/>
      <c r="EI141" s="300"/>
      <c r="EJ141" s="300"/>
      <c r="EK141" s="300"/>
      <c r="EL141" s="300"/>
      <c r="EM141" s="300"/>
      <c r="EN141" s="300"/>
      <c r="EO141" s="300"/>
      <c r="EP141" s="300"/>
      <c r="EQ141" s="300"/>
      <c r="ER141" s="300"/>
      <c r="ES141" s="300"/>
      <c r="ET141" s="300"/>
      <c r="EU141" s="300"/>
      <c r="EV141" s="300"/>
      <c r="EW141" s="300"/>
      <c r="EX141" s="300"/>
      <c r="EY141" s="300"/>
      <c r="EZ141" s="300"/>
      <c r="FA141" s="300"/>
      <c r="FB141" s="300"/>
      <c r="FC141" s="300"/>
      <c r="FD141" s="300"/>
      <c r="FE141" s="300"/>
      <c r="FF141" s="300"/>
      <c r="FG141" s="300"/>
      <c r="FH141" s="300"/>
      <c r="FI141" s="300"/>
      <c r="FJ141" s="300"/>
      <c r="FK141" s="300"/>
      <c r="FL141" s="300"/>
      <c r="FM141" s="300"/>
      <c r="FN141" s="300"/>
      <c r="FO141" s="300"/>
      <c r="FP141" s="300"/>
      <c r="FQ141" s="300"/>
      <c r="FR141" s="300"/>
      <c r="FS141" s="300"/>
      <c r="FT141" s="300"/>
      <c r="FU141" s="300"/>
      <c r="FV141" s="300"/>
      <c r="FW141" s="300"/>
    </row>
    <row r="142" spans="2:179" ht="15" customHeight="1" x14ac:dyDescent="0.2">
      <c r="B142" s="299" t="s">
        <v>204</v>
      </c>
      <c r="C142" s="707">
        <f>16/10</f>
        <v>1.6</v>
      </c>
      <c r="F142" s="564">
        <v>190</v>
      </c>
      <c r="G142" s="310" t="s">
        <v>207</v>
      </c>
      <c r="H142" s="311">
        <f t="shared" ref="H142:H152" si="65">ROUND(F142/$C142,0)</f>
        <v>119</v>
      </c>
      <c r="I142" s="312" t="s">
        <v>207</v>
      </c>
      <c r="J142" s="710" t="str">
        <f t="shared" ref="J142:J152" si="66">H142&amp;" x "&amp;F142</f>
        <v>119 x 190</v>
      </c>
      <c r="K142" s="310" t="s">
        <v>207</v>
      </c>
      <c r="L142" s="311">
        <f t="shared" ref="L142:L152" si="67">F142+(2*P142)</f>
        <v>200</v>
      </c>
      <c r="M142" s="310" t="s">
        <v>207</v>
      </c>
      <c r="N142" s="311">
        <f t="shared" ref="N142:N152" si="68">H142+P142+R142</f>
        <v>129</v>
      </c>
      <c r="O142" s="312" t="s">
        <v>207</v>
      </c>
      <c r="P142" s="564">
        <v>5</v>
      </c>
      <c r="Q142" s="565" t="s">
        <v>207</v>
      </c>
      <c r="R142" s="643">
        <v>5</v>
      </c>
      <c r="S142" s="310" t="s">
        <v>207</v>
      </c>
      <c r="T142" s="311">
        <f t="shared" ref="T142:T152" si="69">ROUND(SQRT((F142^2)+(H142^2)),0)</f>
        <v>224</v>
      </c>
      <c r="U142" s="312" t="s">
        <v>207</v>
      </c>
      <c r="V142" s="311"/>
      <c r="W142" s="312"/>
      <c r="X142" s="165">
        <f>(F142*10)+231</f>
        <v>2131</v>
      </c>
      <c r="Y142" s="312" t="s">
        <v>2676</v>
      </c>
      <c r="AA142" s="311">
        <f t="shared" ref="AA142:AA152" si="70">ROUND(F142/$B$1,1)</f>
        <v>74.8</v>
      </c>
      <c r="AB142" s="312" t="s">
        <v>208</v>
      </c>
      <c r="AC142" s="311">
        <f t="shared" ref="AC142:AC152" si="71">ROUND(H142/$B$1,1)</f>
        <v>46.9</v>
      </c>
      <c r="AD142" s="312" t="s">
        <v>208</v>
      </c>
      <c r="AE142" s="313" t="str">
        <f t="shared" ref="AE142:AE152" si="72">AC142&amp;" x "&amp;AA142</f>
        <v>46.9 x 74.8</v>
      </c>
      <c r="AF142" s="312" t="s">
        <v>208</v>
      </c>
      <c r="AG142" s="311">
        <f t="shared" ref="AG142:AG152" si="73">ROUND(L142/$B$1,1)</f>
        <v>78.7</v>
      </c>
      <c r="AH142" s="312" t="s">
        <v>208</v>
      </c>
      <c r="AI142" s="310">
        <f t="shared" ref="AI142:AI152" si="74">ROUND(N142/$B$1,1)</f>
        <v>50.8</v>
      </c>
      <c r="AJ142" s="312" t="s">
        <v>208</v>
      </c>
      <c r="AK142" s="311">
        <f t="shared" ref="AK142:AK152" si="75">ROUND(P142/$B$1,1)</f>
        <v>2</v>
      </c>
      <c r="AL142" s="312" t="s">
        <v>208</v>
      </c>
      <c r="AM142" s="311">
        <f t="shared" ref="AM142:AM152" si="76">ROUND(R142/$B$1,1)</f>
        <v>2</v>
      </c>
      <c r="AN142" s="312" t="s">
        <v>208</v>
      </c>
      <c r="AO142" s="311">
        <f t="shared" ref="AO142:AO152" si="77">ROUND(SQRT((AA142^2)+(AC142^2)),0)</f>
        <v>88</v>
      </c>
      <c r="AP142" s="312" t="s">
        <v>208</v>
      </c>
      <c r="AQ142" s="165"/>
      <c r="AR142" s="166"/>
      <c r="AS142" s="167">
        <f t="shared" ref="AS142:AS151" si="78">ROUND((X142/10)/$B$2,1)</f>
        <v>83.9</v>
      </c>
      <c r="AT142" s="166" t="s">
        <v>208</v>
      </c>
      <c r="AV142" s="1015"/>
      <c r="AX142" s="171">
        <v>10103537</v>
      </c>
      <c r="AY142" s="172">
        <f>IF(Index!$L$4="€",VLOOKUP(AX142,ERP!$A:$CL,5,0),IF(Index!$L$4="$",VLOOKUP(AX142,ERP!$A:$CL,7,0),IF(Index!$L$4="CHF",VLOOKUP(AX142,ERP!$A:$CL,9,0),IF(Index!$L$4="£",VLOOKUP(AX142,ERP!$A:$CL,11,0),""))))</f>
        <v>1166</v>
      </c>
      <c r="AZ142" s="171">
        <v>10143537</v>
      </c>
      <c r="BA142" s="172">
        <f>IF(Index!$L$4="€",VLOOKUP(AZ142,ERP!$A:$CL,5,0),IF(Index!$L$4="$",VLOOKUP(AZ142,ERP!$A:$CL,7,0),IF(Index!$L$4="CHF",VLOOKUP(AZ142,ERP!$A:$CL,9,0),IF(Index!$L$4="£",VLOOKUP(AZ142,ERP!$A:$CL,11,0),""))))</f>
        <v>1166</v>
      </c>
      <c r="BB142" s="156"/>
      <c r="BC142" s="150"/>
      <c r="BD142" s="2"/>
      <c r="BF142" s="128"/>
      <c r="BG142" s="222"/>
      <c r="BI142" s="367"/>
      <c r="BJ142" s="393"/>
      <c r="BK142" s="30"/>
      <c r="BL142" s="221"/>
      <c r="BM142" s="224"/>
      <c r="BN142" s="107"/>
      <c r="BQ142" s="564">
        <v>190</v>
      </c>
      <c r="BR142" s="643" t="s">
        <v>207</v>
      </c>
      <c r="BS142" s="564">
        <v>119</v>
      </c>
      <c r="BT142" s="565" t="s">
        <v>207</v>
      </c>
      <c r="BU142" s="658" t="s">
        <v>4769</v>
      </c>
      <c r="BV142" s="643" t="s">
        <v>207</v>
      </c>
      <c r="BW142" s="564">
        <v>200</v>
      </c>
      <c r="BX142" s="643" t="s">
        <v>207</v>
      </c>
      <c r="BY142" s="564">
        <v>182</v>
      </c>
      <c r="BZ142" s="565" t="s">
        <v>207</v>
      </c>
      <c r="CA142" s="564">
        <v>5</v>
      </c>
      <c r="CB142" s="565" t="s">
        <v>207</v>
      </c>
      <c r="CC142" s="643">
        <v>58</v>
      </c>
      <c r="CD142" s="643" t="s">
        <v>207</v>
      </c>
      <c r="CE142" s="564">
        <v>224</v>
      </c>
      <c r="CF142" s="565" t="s">
        <v>207</v>
      </c>
      <c r="CG142" s="564"/>
      <c r="CH142" s="312"/>
      <c r="CI142" s="165">
        <v>2131</v>
      </c>
      <c r="CJ142" s="312" t="s">
        <v>2676</v>
      </c>
      <c r="CL142" s="311">
        <v>74.8</v>
      </c>
      <c r="CM142" s="312" t="s">
        <v>208</v>
      </c>
      <c r="CN142" s="311">
        <v>46.9</v>
      </c>
      <c r="CO142" s="312" t="s">
        <v>208</v>
      </c>
      <c r="CP142" s="313" t="s">
        <v>4770</v>
      </c>
      <c r="CQ142" s="312" t="s">
        <v>208</v>
      </c>
      <c r="CR142" s="311">
        <v>78.7</v>
      </c>
      <c r="CS142" s="312" t="s">
        <v>208</v>
      </c>
      <c r="CT142" s="310">
        <v>71.7</v>
      </c>
      <c r="CU142" s="312" t="s">
        <v>208</v>
      </c>
      <c r="CV142" s="311">
        <v>2</v>
      </c>
      <c r="CW142" s="312" t="s">
        <v>208</v>
      </c>
      <c r="CX142" s="311">
        <v>22.8</v>
      </c>
      <c r="CY142" s="312" t="s">
        <v>208</v>
      </c>
      <c r="CZ142" s="311">
        <v>88</v>
      </c>
      <c r="DA142" s="312" t="s">
        <v>208</v>
      </c>
      <c r="DB142" s="165"/>
      <c r="DC142" s="166"/>
      <c r="DD142" s="167">
        <v>83.9</v>
      </c>
      <c r="DE142" s="166" t="s">
        <v>208</v>
      </c>
      <c r="DF142" s="293"/>
      <c r="DG142" s="1015"/>
      <c r="DI142" s="171">
        <v>10102109</v>
      </c>
      <c r="DJ142" s="172">
        <f>IF(Index!$L$4="€",VLOOKUP(DI142,ERP!$A:$CL,5,0),IF(Index!$L$4="$",VLOOKUP(DI142,ERP!$A:$CL,7,0),IF(Index!$L$4="CHF",VLOOKUP(DI142,ERP!$A:$CL,9,0),IF(Index!$L$4="£",VLOOKUP(DI142,ERP!$A:$CL,11,0),""))))</f>
        <v>1282</v>
      </c>
      <c r="DK142" s="407"/>
      <c r="DL142" s="408"/>
      <c r="DM142" s="298"/>
      <c r="DN142" s="150"/>
      <c r="DO142" s="296"/>
      <c r="DP142" s="304"/>
      <c r="DQ142" s="295"/>
      <c r="DR142" s="297"/>
      <c r="DS142" s="346"/>
      <c r="DT142" s="332"/>
    </row>
    <row r="143" spans="2:179" ht="15.75" customHeight="1" x14ac:dyDescent="0.2">
      <c r="B143" s="299" t="s">
        <v>204</v>
      </c>
      <c r="C143" s="707">
        <f t="shared" ref="C143:C152" si="79">16/10</f>
        <v>1.6</v>
      </c>
      <c r="F143" s="566">
        <v>210</v>
      </c>
      <c r="G143" s="2" t="s">
        <v>207</v>
      </c>
      <c r="H143" s="66">
        <f t="shared" si="65"/>
        <v>131</v>
      </c>
      <c r="I143" s="340" t="s">
        <v>207</v>
      </c>
      <c r="J143" s="341" t="str">
        <f t="shared" si="66"/>
        <v>131 x 210</v>
      </c>
      <c r="K143" s="2" t="s">
        <v>207</v>
      </c>
      <c r="L143" s="66">
        <f t="shared" si="67"/>
        <v>220</v>
      </c>
      <c r="M143" s="2" t="s">
        <v>207</v>
      </c>
      <c r="N143" s="66">
        <f t="shared" si="68"/>
        <v>141</v>
      </c>
      <c r="O143" s="340" t="s">
        <v>207</v>
      </c>
      <c r="P143" s="566">
        <v>5</v>
      </c>
      <c r="Q143" s="567" t="s">
        <v>207</v>
      </c>
      <c r="R143" s="394">
        <v>5</v>
      </c>
      <c r="S143" s="2" t="s">
        <v>207</v>
      </c>
      <c r="T143" s="66">
        <f t="shared" si="69"/>
        <v>248</v>
      </c>
      <c r="U143" s="340" t="s">
        <v>207</v>
      </c>
      <c r="V143" s="66"/>
      <c r="W143" s="340"/>
      <c r="X143" s="66">
        <f t="shared" ref="X143:X152" si="80">(F143*10)+231</f>
        <v>2331</v>
      </c>
      <c r="Y143" s="340" t="s">
        <v>2676</v>
      </c>
      <c r="AA143" s="66">
        <f t="shared" si="70"/>
        <v>82.7</v>
      </c>
      <c r="AB143" s="340" t="s">
        <v>208</v>
      </c>
      <c r="AC143" s="66">
        <f t="shared" si="71"/>
        <v>51.6</v>
      </c>
      <c r="AD143" s="340" t="s">
        <v>208</v>
      </c>
      <c r="AE143" s="309" t="str">
        <f t="shared" si="72"/>
        <v>51.6 x 82.7</v>
      </c>
      <c r="AF143" s="340" t="s">
        <v>208</v>
      </c>
      <c r="AG143" s="66">
        <f t="shared" si="73"/>
        <v>86.6</v>
      </c>
      <c r="AH143" s="340" t="s">
        <v>208</v>
      </c>
      <c r="AI143" s="2">
        <f t="shared" si="74"/>
        <v>55.5</v>
      </c>
      <c r="AJ143" s="340" t="s">
        <v>208</v>
      </c>
      <c r="AK143" s="66">
        <f t="shared" si="75"/>
        <v>2</v>
      </c>
      <c r="AL143" s="340" t="s">
        <v>208</v>
      </c>
      <c r="AM143" s="66">
        <f t="shared" si="76"/>
        <v>2</v>
      </c>
      <c r="AN143" s="340" t="s">
        <v>208</v>
      </c>
      <c r="AO143" s="66">
        <f t="shared" si="77"/>
        <v>97</v>
      </c>
      <c r="AP143" s="340" t="s">
        <v>208</v>
      </c>
      <c r="AQ143" s="130"/>
      <c r="AR143" s="122"/>
      <c r="AS143" s="110">
        <f t="shared" si="78"/>
        <v>91.8</v>
      </c>
      <c r="AT143" s="122" t="s">
        <v>208</v>
      </c>
      <c r="AV143" s="1015"/>
      <c r="AX143" s="138">
        <v>10103538</v>
      </c>
      <c r="AY143" s="126">
        <f>IF(Index!$L$4="€",VLOOKUP(AX143,ERP!$A:$CL,5,0),IF(Index!$L$4="$",VLOOKUP(AX143,ERP!$A:$CL,7,0),IF(Index!$L$4="CHF",VLOOKUP(AX143,ERP!$A:$CL,9,0),IF(Index!$L$4="£",VLOOKUP(AX143,ERP!$A:$CL,11,0),""))))</f>
        <v>1301</v>
      </c>
      <c r="AZ143" s="138">
        <v>10143538</v>
      </c>
      <c r="BA143" s="126">
        <f>IF(Index!$L$4="€",VLOOKUP(AZ143,ERP!$A:$CL,5,0),IF(Index!$L$4="$",VLOOKUP(AZ143,ERP!$A:$CL,7,0),IF(Index!$L$4="CHF",VLOOKUP(AZ143,ERP!$A:$CL,9,0),IF(Index!$L$4="£",VLOOKUP(AZ143,ERP!$A:$CL,11,0),""))))</f>
        <v>1301</v>
      </c>
      <c r="BB143" s="156"/>
      <c r="BC143" s="150"/>
      <c r="BD143" s="2"/>
      <c r="BF143" s="228"/>
      <c r="BG143" s="225"/>
      <c r="BI143" s="367"/>
      <c r="BJ143" s="393"/>
      <c r="BK143" s="30"/>
      <c r="BL143" s="221"/>
      <c r="BM143" s="224"/>
      <c r="BN143" s="107"/>
      <c r="BQ143" s="566">
        <v>210</v>
      </c>
      <c r="BR143" s="394" t="s">
        <v>207</v>
      </c>
      <c r="BS143" s="566">
        <v>131</v>
      </c>
      <c r="BT143" s="567" t="s">
        <v>207</v>
      </c>
      <c r="BU143" s="662" t="s">
        <v>4771</v>
      </c>
      <c r="BV143" s="394" t="s">
        <v>207</v>
      </c>
      <c r="BW143" s="566">
        <v>220</v>
      </c>
      <c r="BX143" s="394" t="s">
        <v>207</v>
      </c>
      <c r="BY143" s="566">
        <v>182</v>
      </c>
      <c r="BZ143" s="567" t="s">
        <v>207</v>
      </c>
      <c r="CA143" s="566">
        <v>5</v>
      </c>
      <c r="CB143" s="567" t="s">
        <v>207</v>
      </c>
      <c r="CC143" s="394">
        <v>46</v>
      </c>
      <c r="CD143" s="394" t="s">
        <v>207</v>
      </c>
      <c r="CE143" s="566">
        <v>248</v>
      </c>
      <c r="CF143" s="567" t="s">
        <v>207</v>
      </c>
      <c r="CG143" s="566"/>
      <c r="CH143" s="340"/>
      <c r="CI143" s="66">
        <v>2331</v>
      </c>
      <c r="CJ143" s="340" t="s">
        <v>2676</v>
      </c>
      <c r="CL143" s="66">
        <v>82.7</v>
      </c>
      <c r="CM143" s="340" t="s">
        <v>208</v>
      </c>
      <c r="CN143" s="66">
        <v>51.6</v>
      </c>
      <c r="CO143" s="340" t="s">
        <v>208</v>
      </c>
      <c r="CP143" s="309" t="s">
        <v>4772</v>
      </c>
      <c r="CQ143" s="340" t="s">
        <v>208</v>
      </c>
      <c r="CR143" s="66">
        <v>86.6</v>
      </c>
      <c r="CS143" s="340" t="s">
        <v>208</v>
      </c>
      <c r="CT143" s="2">
        <v>71.7</v>
      </c>
      <c r="CU143" s="340" t="s">
        <v>208</v>
      </c>
      <c r="CV143" s="66">
        <v>2</v>
      </c>
      <c r="CW143" s="340" t="s">
        <v>208</v>
      </c>
      <c r="CX143" s="66">
        <v>18.100000000000001</v>
      </c>
      <c r="CY143" s="340" t="s">
        <v>208</v>
      </c>
      <c r="CZ143" s="66">
        <v>97</v>
      </c>
      <c r="DA143" s="340" t="s">
        <v>208</v>
      </c>
      <c r="DB143" s="130"/>
      <c r="DC143" s="122"/>
      <c r="DD143" s="110">
        <v>91.8</v>
      </c>
      <c r="DE143" s="122" t="s">
        <v>208</v>
      </c>
      <c r="DF143" s="293"/>
      <c r="DG143" s="1015"/>
      <c r="DI143" s="138">
        <v>10102110</v>
      </c>
      <c r="DJ143" s="126">
        <f>IF(Index!$L$4="€",VLOOKUP(DI143,ERP!$A:$CL,5,0),IF(Index!$L$4="$",VLOOKUP(DI143,ERP!$A:$CL,7,0),IF(Index!$L$4="CHF",VLOOKUP(DI143,ERP!$A:$CL,9,0),IF(Index!$L$4="£",VLOOKUP(DI143,ERP!$A:$CL,11,0),""))))</f>
        <v>1431</v>
      </c>
      <c r="DK143" s="403"/>
      <c r="DL143" s="404"/>
      <c r="DM143" s="298"/>
      <c r="DN143" s="150"/>
      <c r="DO143" s="296"/>
      <c r="DP143" s="304"/>
      <c r="DQ143" s="295"/>
      <c r="DR143" s="297"/>
      <c r="DS143" s="346"/>
      <c r="DT143" s="332"/>
    </row>
    <row r="144" spans="2:179" ht="15.75" customHeight="1" x14ac:dyDescent="0.2">
      <c r="B144" s="299" t="s">
        <v>204</v>
      </c>
      <c r="C144" s="707">
        <f t="shared" si="79"/>
        <v>1.6</v>
      </c>
      <c r="F144" s="568">
        <v>230</v>
      </c>
      <c r="G144" s="371" t="s">
        <v>207</v>
      </c>
      <c r="H144" s="372">
        <f t="shared" si="65"/>
        <v>144</v>
      </c>
      <c r="I144" s="373" t="s">
        <v>207</v>
      </c>
      <c r="J144" s="374" t="str">
        <f t="shared" si="66"/>
        <v>144 x 230</v>
      </c>
      <c r="K144" s="371" t="s">
        <v>207</v>
      </c>
      <c r="L144" s="372">
        <f t="shared" si="67"/>
        <v>240</v>
      </c>
      <c r="M144" s="371" t="s">
        <v>207</v>
      </c>
      <c r="N144" s="372">
        <f t="shared" si="68"/>
        <v>154</v>
      </c>
      <c r="O144" s="373" t="s">
        <v>207</v>
      </c>
      <c r="P144" s="568">
        <v>5</v>
      </c>
      <c r="Q144" s="569" t="s">
        <v>207</v>
      </c>
      <c r="R144" s="644">
        <v>5</v>
      </c>
      <c r="S144" s="371" t="s">
        <v>207</v>
      </c>
      <c r="T144" s="372">
        <f t="shared" si="69"/>
        <v>271</v>
      </c>
      <c r="U144" s="373" t="s">
        <v>207</v>
      </c>
      <c r="V144" s="372"/>
      <c r="W144" s="373"/>
      <c r="X144" s="372">
        <f t="shared" si="80"/>
        <v>2531</v>
      </c>
      <c r="Y144" s="373" t="s">
        <v>2676</v>
      </c>
      <c r="AA144" s="372">
        <f t="shared" si="70"/>
        <v>90.6</v>
      </c>
      <c r="AB144" s="373" t="s">
        <v>208</v>
      </c>
      <c r="AC144" s="372">
        <f t="shared" si="71"/>
        <v>56.7</v>
      </c>
      <c r="AD144" s="373" t="s">
        <v>208</v>
      </c>
      <c r="AE144" s="382" t="str">
        <f t="shared" si="72"/>
        <v>56.7 x 90.6</v>
      </c>
      <c r="AF144" s="373" t="s">
        <v>208</v>
      </c>
      <c r="AG144" s="372">
        <f t="shared" si="73"/>
        <v>94.5</v>
      </c>
      <c r="AH144" s="373" t="s">
        <v>208</v>
      </c>
      <c r="AI144" s="371">
        <f t="shared" si="74"/>
        <v>60.6</v>
      </c>
      <c r="AJ144" s="373" t="s">
        <v>208</v>
      </c>
      <c r="AK144" s="372">
        <f t="shared" si="75"/>
        <v>2</v>
      </c>
      <c r="AL144" s="373" t="s">
        <v>208</v>
      </c>
      <c r="AM144" s="372">
        <f t="shared" si="76"/>
        <v>2</v>
      </c>
      <c r="AN144" s="373" t="s">
        <v>208</v>
      </c>
      <c r="AO144" s="372">
        <f t="shared" si="77"/>
        <v>107</v>
      </c>
      <c r="AP144" s="373" t="s">
        <v>208</v>
      </c>
      <c r="AQ144" s="178"/>
      <c r="AR144" s="179"/>
      <c r="AS144" s="169">
        <f t="shared" si="78"/>
        <v>99.6</v>
      </c>
      <c r="AT144" s="179" t="s">
        <v>208</v>
      </c>
      <c r="AV144" s="1015"/>
      <c r="AX144" s="182">
        <v>10103539</v>
      </c>
      <c r="AY144" s="173">
        <f>IF(Index!$L$4="€",VLOOKUP(AX144,ERP!$A:$CL,5,0),IF(Index!$L$4="$",VLOOKUP(AX144,ERP!$A:$CL,7,0),IF(Index!$L$4="CHF",VLOOKUP(AX144,ERP!$A:$CL,9,0),IF(Index!$L$4="£",VLOOKUP(AX144,ERP!$A:$CL,11,0),""))))</f>
        <v>1456</v>
      </c>
      <c r="AZ144" s="182">
        <v>10143539</v>
      </c>
      <c r="BA144" s="173">
        <f>IF(Index!$L$4="€",VLOOKUP(AZ144,ERP!$A:$CL,5,0),IF(Index!$L$4="$",VLOOKUP(AZ144,ERP!$A:$CL,7,0),IF(Index!$L$4="CHF",VLOOKUP(AZ144,ERP!$A:$CL,9,0),IF(Index!$L$4="£",VLOOKUP(AZ144,ERP!$A:$CL,11,0),""))))</f>
        <v>1456</v>
      </c>
      <c r="BB144" s="156"/>
      <c r="BC144" s="150"/>
      <c r="BD144" s="2"/>
      <c r="BF144" s="228"/>
      <c r="BG144" s="225"/>
      <c r="BI144" s="367"/>
      <c r="BJ144" s="393"/>
      <c r="BK144" s="30"/>
      <c r="BL144" s="221"/>
      <c r="BM144" s="224"/>
      <c r="BN144" s="107"/>
      <c r="BQ144" s="568">
        <v>230</v>
      </c>
      <c r="BR144" s="644" t="s">
        <v>207</v>
      </c>
      <c r="BS144" s="568">
        <v>144</v>
      </c>
      <c r="BT144" s="569" t="s">
        <v>207</v>
      </c>
      <c r="BU144" s="661" t="s">
        <v>4773</v>
      </c>
      <c r="BV144" s="644" t="s">
        <v>207</v>
      </c>
      <c r="BW144" s="568">
        <v>240</v>
      </c>
      <c r="BX144" s="644" t="s">
        <v>207</v>
      </c>
      <c r="BY144" s="568">
        <v>188</v>
      </c>
      <c r="BZ144" s="569" t="s">
        <v>207</v>
      </c>
      <c r="CA144" s="568">
        <v>5</v>
      </c>
      <c r="CB144" s="569" t="s">
        <v>207</v>
      </c>
      <c r="CC144" s="644">
        <v>39</v>
      </c>
      <c r="CD144" s="644" t="s">
        <v>207</v>
      </c>
      <c r="CE144" s="568">
        <v>271</v>
      </c>
      <c r="CF144" s="569" t="s">
        <v>207</v>
      </c>
      <c r="CG144" s="568"/>
      <c r="CH144" s="373"/>
      <c r="CI144" s="372">
        <v>2531</v>
      </c>
      <c r="CJ144" s="373" t="s">
        <v>2676</v>
      </c>
      <c r="CL144" s="372">
        <v>90.6</v>
      </c>
      <c r="CM144" s="373" t="s">
        <v>208</v>
      </c>
      <c r="CN144" s="372">
        <v>56.7</v>
      </c>
      <c r="CO144" s="373" t="s">
        <v>208</v>
      </c>
      <c r="CP144" s="382" t="s">
        <v>4774</v>
      </c>
      <c r="CQ144" s="373" t="s">
        <v>208</v>
      </c>
      <c r="CR144" s="372">
        <v>94.5</v>
      </c>
      <c r="CS144" s="373" t="s">
        <v>208</v>
      </c>
      <c r="CT144" s="371">
        <v>74</v>
      </c>
      <c r="CU144" s="373" t="s">
        <v>208</v>
      </c>
      <c r="CV144" s="372">
        <v>2</v>
      </c>
      <c r="CW144" s="373" t="s">
        <v>208</v>
      </c>
      <c r="CX144" s="372">
        <v>15.4</v>
      </c>
      <c r="CY144" s="373" t="s">
        <v>208</v>
      </c>
      <c r="CZ144" s="372">
        <v>107</v>
      </c>
      <c r="DA144" s="373" t="s">
        <v>208</v>
      </c>
      <c r="DB144" s="178"/>
      <c r="DC144" s="179"/>
      <c r="DD144" s="169">
        <v>99.6</v>
      </c>
      <c r="DE144" s="179" t="s">
        <v>208</v>
      </c>
      <c r="DF144" s="293"/>
      <c r="DG144" s="1015"/>
      <c r="DI144" s="182">
        <v>10102111</v>
      </c>
      <c r="DJ144" s="173">
        <f>IF(Index!$L$4="€",VLOOKUP(DI144,ERP!$A:$CL,5,0),IF(Index!$L$4="$",VLOOKUP(DI144,ERP!$A:$CL,7,0),IF(Index!$L$4="CHF",VLOOKUP(DI144,ERP!$A:$CL,9,0),IF(Index!$L$4="£",VLOOKUP(DI144,ERP!$A:$CL,11,0),""))))</f>
        <v>1601</v>
      </c>
      <c r="DK144" s="409"/>
      <c r="DL144" s="410"/>
      <c r="DM144" s="298"/>
      <c r="DN144" s="150"/>
      <c r="DO144" s="296"/>
      <c r="DP144" s="304"/>
      <c r="DQ144" s="295"/>
      <c r="DR144" s="297"/>
      <c r="DS144" s="346"/>
      <c r="DT144" s="332"/>
    </row>
    <row r="145" spans="2:124" ht="15.75" customHeight="1" x14ac:dyDescent="0.2">
      <c r="B145" s="299" t="s">
        <v>204</v>
      </c>
      <c r="C145" s="707">
        <f t="shared" si="79"/>
        <v>1.6</v>
      </c>
      <c r="F145" s="566">
        <v>250</v>
      </c>
      <c r="G145" s="2" t="s">
        <v>207</v>
      </c>
      <c r="H145" s="66">
        <f t="shared" si="65"/>
        <v>156</v>
      </c>
      <c r="I145" s="340" t="s">
        <v>207</v>
      </c>
      <c r="J145" s="341" t="str">
        <f t="shared" si="66"/>
        <v>156 x 250</v>
      </c>
      <c r="K145" s="2" t="s">
        <v>207</v>
      </c>
      <c r="L145" s="66">
        <f t="shared" si="67"/>
        <v>260</v>
      </c>
      <c r="M145" s="2" t="s">
        <v>207</v>
      </c>
      <c r="N145" s="66">
        <f t="shared" si="68"/>
        <v>166</v>
      </c>
      <c r="O145" s="340" t="s">
        <v>207</v>
      </c>
      <c r="P145" s="566">
        <v>5</v>
      </c>
      <c r="Q145" s="567" t="s">
        <v>207</v>
      </c>
      <c r="R145" s="394">
        <v>5</v>
      </c>
      <c r="S145" s="2" t="s">
        <v>207</v>
      </c>
      <c r="T145" s="66">
        <f t="shared" si="69"/>
        <v>295</v>
      </c>
      <c r="U145" s="340" t="s">
        <v>207</v>
      </c>
      <c r="V145" s="66"/>
      <c r="W145" s="340"/>
      <c r="X145" s="66">
        <f t="shared" si="80"/>
        <v>2731</v>
      </c>
      <c r="Y145" s="340" t="s">
        <v>2676</v>
      </c>
      <c r="AA145" s="66">
        <f t="shared" si="70"/>
        <v>98.4</v>
      </c>
      <c r="AB145" s="340" t="s">
        <v>208</v>
      </c>
      <c r="AC145" s="66">
        <f t="shared" si="71"/>
        <v>61.4</v>
      </c>
      <c r="AD145" s="340" t="s">
        <v>208</v>
      </c>
      <c r="AE145" s="309" t="str">
        <f t="shared" si="72"/>
        <v>61.4 x 98.4</v>
      </c>
      <c r="AF145" s="340" t="s">
        <v>208</v>
      </c>
      <c r="AG145" s="66">
        <f t="shared" si="73"/>
        <v>102.4</v>
      </c>
      <c r="AH145" s="340" t="s">
        <v>208</v>
      </c>
      <c r="AI145" s="2">
        <f t="shared" si="74"/>
        <v>65.400000000000006</v>
      </c>
      <c r="AJ145" s="340" t="s">
        <v>208</v>
      </c>
      <c r="AK145" s="66">
        <f t="shared" si="75"/>
        <v>2</v>
      </c>
      <c r="AL145" s="340" t="s">
        <v>208</v>
      </c>
      <c r="AM145" s="66">
        <f t="shared" si="76"/>
        <v>2</v>
      </c>
      <c r="AN145" s="340" t="s">
        <v>208</v>
      </c>
      <c r="AO145" s="66">
        <f t="shared" si="77"/>
        <v>116</v>
      </c>
      <c r="AP145" s="340" t="s">
        <v>208</v>
      </c>
      <c r="AQ145" s="130"/>
      <c r="AR145" s="122"/>
      <c r="AS145" s="110">
        <f t="shared" si="78"/>
        <v>107.5</v>
      </c>
      <c r="AT145" s="122" t="s">
        <v>208</v>
      </c>
      <c r="AV145" s="1015"/>
      <c r="AX145" s="138">
        <v>10101202</v>
      </c>
      <c r="AY145" s="126">
        <f>IF(Index!$L$4="€",VLOOKUP(AX145,ERP!$A:$CL,5,0),IF(Index!$L$4="$",VLOOKUP(AX145,ERP!$A:$CL,7,0),IF(Index!$L$4="CHF",VLOOKUP(AX145,ERP!$A:$CL,9,0),IF(Index!$L$4="£",VLOOKUP(AX145,ERP!$A:$CL,11,0),""))))</f>
        <v>1630</v>
      </c>
      <c r="AZ145" s="138">
        <v>10141202</v>
      </c>
      <c r="BA145" s="126">
        <f>IF(Index!$L$4="€",VLOOKUP(AZ145,ERP!$A:$CL,5,0),IF(Index!$L$4="$",VLOOKUP(AZ145,ERP!$A:$CL,7,0),IF(Index!$L$4="CHF",VLOOKUP(AZ145,ERP!$A:$CL,9,0),IF(Index!$L$4="£",VLOOKUP(AZ145,ERP!$A:$CL,11,0),""))))</f>
        <v>1630</v>
      </c>
      <c r="BB145" s="156"/>
      <c r="BC145" s="150"/>
      <c r="BD145" s="2"/>
      <c r="BF145" s="229"/>
      <c r="BG145" s="2"/>
      <c r="BI145" s="367"/>
      <c r="BJ145" s="393"/>
      <c r="BK145" s="30"/>
      <c r="BL145" s="221"/>
      <c r="BM145" s="224"/>
      <c r="BN145" s="107"/>
      <c r="BQ145" s="566">
        <v>250</v>
      </c>
      <c r="BR145" s="394" t="s">
        <v>207</v>
      </c>
      <c r="BS145" s="566">
        <v>156</v>
      </c>
      <c r="BT145" s="567" t="s">
        <v>207</v>
      </c>
      <c r="BU145" s="662" t="s">
        <v>4775</v>
      </c>
      <c r="BV145" s="394" t="s">
        <v>207</v>
      </c>
      <c r="BW145" s="566">
        <v>260</v>
      </c>
      <c r="BX145" s="394" t="s">
        <v>207</v>
      </c>
      <c r="BY145" s="566">
        <v>181</v>
      </c>
      <c r="BZ145" s="567" t="s">
        <v>207</v>
      </c>
      <c r="CA145" s="566">
        <v>5</v>
      </c>
      <c r="CB145" s="567" t="s">
        <v>207</v>
      </c>
      <c r="CC145" s="394">
        <v>20</v>
      </c>
      <c r="CD145" s="394" t="s">
        <v>207</v>
      </c>
      <c r="CE145" s="566">
        <v>295</v>
      </c>
      <c r="CF145" s="567" t="s">
        <v>207</v>
      </c>
      <c r="CG145" s="566"/>
      <c r="CH145" s="340"/>
      <c r="CI145" s="66">
        <v>2731</v>
      </c>
      <c r="CJ145" s="340" t="s">
        <v>2676</v>
      </c>
      <c r="CL145" s="66">
        <v>98.4</v>
      </c>
      <c r="CM145" s="340" t="s">
        <v>208</v>
      </c>
      <c r="CN145" s="66">
        <v>61.4</v>
      </c>
      <c r="CO145" s="340" t="s">
        <v>208</v>
      </c>
      <c r="CP145" s="309" t="s">
        <v>4776</v>
      </c>
      <c r="CQ145" s="340" t="s">
        <v>208</v>
      </c>
      <c r="CR145" s="66">
        <v>102.4</v>
      </c>
      <c r="CS145" s="340" t="s">
        <v>208</v>
      </c>
      <c r="CT145" s="2">
        <v>71.3</v>
      </c>
      <c r="CU145" s="340" t="s">
        <v>208</v>
      </c>
      <c r="CV145" s="66">
        <v>2</v>
      </c>
      <c r="CW145" s="340" t="s">
        <v>208</v>
      </c>
      <c r="CX145" s="66">
        <v>7.9</v>
      </c>
      <c r="CY145" s="340" t="s">
        <v>208</v>
      </c>
      <c r="CZ145" s="66">
        <v>116</v>
      </c>
      <c r="DA145" s="340" t="s">
        <v>208</v>
      </c>
      <c r="DB145" s="130"/>
      <c r="DC145" s="122"/>
      <c r="DD145" s="110">
        <v>107.5</v>
      </c>
      <c r="DE145" s="122" t="s">
        <v>208</v>
      </c>
      <c r="DF145" s="293"/>
      <c r="DG145" s="1015"/>
      <c r="DI145" s="138"/>
      <c r="DJ145" s="126"/>
      <c r="DK145" s="403"/>
      <c r="DL145" s="404"/>
      <c r="DM145" s="298"/>
      <c r="DN145" s="150"/>
      <c r="DO145" s="296"/>
      <c r="DP145" s="304"/>
      <c r="DQ145" s="295"/>
      <c r="DR145" s="297"/>
      <c r="DS145" s="346"/>
      <c r="DT145" s="332"/>
    </row>
    <row r="146" spans="2:124" ht="15.75" customHeight="1" x14ac:dyDescent="0.2">
      <c r="B146" s="299" t="s">
        <v>204</v>
      </c>
      <c r="C146" s="707">
        <f t="shared" si="79"/>
        <v>1.6</v>
      </c>
      <c r="F146" s="568">
        <v>270</v>
      </c>
      <c r="G146" s="371" t="s">
        <v>207</v>
      </c>
      <c r="H146" s="372">
        <f t="shared" si="65"/>
        <v>169</v>
      </c>
      <c r="I146" s="373" t="s">
        <v>207</v>
      </c>
      <c r="J146" s="374" t="str">
        <f t="shared" si="66"/>
        <v>169 x 270</v>
      </c>
      <c r="K146" s="371" t="s">
        <v>207</v>
      </c>
      <c r="L146" s="372">
        <f t="shared" si="67"/>
        <v>280</v>
      </c>
      <c r="M146" s="371" t="s">
        <v>207</v>
      </c>
      <c r="N146" s="372">
        <f t="shared" si="68"/>
        <v>179</v>
      </c>
      <c r="O146" s="373" t="s">
        <v>207</v>
      </c>
      <c r="P146" s="568">
        <v>5</v>
      </c>
      <c r="Q146" s="569" t="s">
        <v>207</v>
      </c>
      <c r="R146" s="644">
        <v>5</v>
      </c>
      <c r="S146" s="371" t="s">
        <v>207</v>
      </c>
      <c r="T146" s="372">
        <f t="shared" si="69"/>
        <v>319</v>
      </c>
      <c r="U146" s="373" t="s">
        <v>207</v>
      </c>
      <c r="V146" s="372"/>
      <c r="W146" s="373"/>
      <c r="X146" s="372">
        <f t="shared" si="80"/>
        <v>2931</v>
      </c>
      <c r="Y146" s="373" t="s">
        <v>2676</v>
      </c>
      <c r="AA146" s="372">
        <f t="shared" si="70"/>
        <v>106.3</v>
      </c>
      <c r="AB146" s="373" t="s">
        <v>208</v>
      </c>
      <c r="AC146" s="372">
        <f t="shared" si="71"/>
        <v>66.5</v>
      </c>
      <c r="AD146" s="373" t="s">
        <v>208</v>
      </c>
      <c r="AE146" s="382" t="str">
        <f t="shared" si="72"/>
        <v>66.5 x 106.3</v>
      </c>
      <c r="AF146" s="373" t="s">
        <v>208</v>
      </c>
      <c r="AG146" s="372">
        <f t="shared" si="73"/>
        <v>110.2</v>
      </c>
      <c r="AH146" s="373" t="s">
        <v>208</v>
      </c>
      <c r="AI146" s="371">
        <f t="shared" si="74"/>
        <v>70.5</v>
      </c>
      <c r="AJ146" s="373" t="s">
        <v>208</v>
      </c>
      <c r="AK146" s="372">
        <f t="shared" si="75"/>
        <v>2</v>
      </c>
      <c r="AL146" s="373" t="s">
        <v>208</v>
      </c>
      <c r="AM146" s="372">
        <f t="shared" si="76"/>
        <v>2</v>
      </c>
      <c r="AN146" s="373" t="s">
        <v>208</v>
      </c>
      <c r="AO146" s="372">
        <f t="shared" si="77"/>
        <v>125</v>
      </c>
      <c r="AP146" s="373" t="s">
        <v>208</v>
      </c>
      <c r="AQ146" s="178"/>
      <c r="AR146" s="179"/>
      <c r="AS146" s="169">
        <f t="shared" si="78"/>
        <v>115.4</v>
      </c>
      <c r="AT146" s="179" t="s">
        <v>208</v>
      </c>
      <c r="AV146" s="1015"/>
      <c r="AX146" s="182">
        <v>10103540</v>
      </c>
      <c r="AY146" s="173">
        <f>IF(Index!$L$4="€",VLOOKUP(AX146,ERP!$A:$CL,5,0),IF(Index!$L$4="$",VLOOKUP(AX146,ERP!$A:$CL,7,0),IF(Index!$L$4="CHF",VLOOKUP(AX146,ERP!$A:$CL,9,0),IF(Index!$L$4="£",VLOOKUP(AX146,ERP!$A:$CL,11,0),""))))</f>
        <v>1822</v>
      </c>
      <c r="AZ146" s="182">
        <v>10143540</v>
      </c>
      <c r="BA146" s="173">
        <f>IF(Index!$L$4="€",VLOOKUP(AZ146,ERP!$A:$CL,5,0),IF(Index!$L$4="$",VLOOKUP(AZ146,ERP!$A:$CL,7,0),IF(Index!$L$4="CHF",VLOOKUP(AZ146,ERP!$A:$CL,9,0),IF(Index!$L$4="£",VLOOKUP(AZ146,ERP!$A:$CL,11,0),""))))</f>
        <v>1822</v>
      </c>
      <c r="BB146" s="156"/>
      <c r="BC146" s="150"/>
      <c r="BD146" s="2"/>
      <c r="BF146" s="136"/>
      <c r="BG146" s="222" t="s">
        <v>2669</v>
      </c>
      <c r="BI146" s="367"/>
      <c r="BJ146" s="393"/>
      <c r="BK146" s="30"/>
      <c r="BL146" s="221"/>
      <c r="BM146" s="224"/>
      <c r="BN146" s="107"/>
      <c r="BQ146" s="568">
        <v>270</v>
      </c>
      <c r="BR146" s="644" t="s">
        <v>207</v>
      </c>
      <c r="BS146" s="568">
        <v>169</v>
      </c>
      <c r="BT146" s="569" t="s">
        <v>207</v>
      </c>
      <c r="BU146" s="661" t="s">
        <v>4777</v>
      </c>
      <c r="BV146" s="644" t="s">
        <v>207</v>
      </c>
      <c r="BW146" s="568">
        <v>280</v>
      </c>
      <c r="BX146" s="644" t="s">
        <v>207</v>
      </c>
      <c r="BY146" s="568">
        <v>194</v>
      </c>
      <c r="BZ146" s="569" t="s">
        <v>207</v>
      </c>
      <c r="CA146" s="568">
        <v>5</v>
      </c>
      <c r="CB146" s="569" t="s">
        <v>207</v>
      </c>
      <c r="CC146" s="644">
        <v>20</v>
      </c>
      <c r="CD146" s="644" t="s">
        <v>207</v>
      </c>
      <c r="CE146" s="568">
        <v>319</v>
      </c>
      <c r="CF146" s="569" t="s">
        <v>207</v>
      </c>
      <c r="CG146" s="568"/>
      <c r="CH146" s="373"/>
      <c r="CI146" s="372">
        <v>2931</v>
      </c>
      <c r="CJ146" s="373" t="s">
        <v>2676</v>
      </c>
      <c r="CL146" s="372">
        <v>106.3</v>
      </c>
      <c r="CM146" s="373" t="s">
        <v>208</v>
      </c>
      <c r="CN146" s="372">
        <v>66.5</v>
      </c>
      <c r="CO146" s="373" t="s">
        <v>208</v>
      </c>
      <c r="CP146" s="382" t="s">
        <v>4778</v>
      </c>
      <c r="CQ146" s="373" t="s">
        <v>208</v>
      </c>
      <c r="CR146" s="372">
        <v>110.2</v>
      </c>
      <c r="CS146" s="373" t="s">
        <v>208</v>
      </c>
      <c r="CT146" s="371">
        <v>76.400000000000006</v>
      </c>
      <c r="CU146" s="373" t="s">
        <v>208</v>
      </c>
      <c r="CV146" s="372">
        <v>2</v>
      </c>
      <c r="CW146" s="373" t="s">
        <v>208</v>
      </c>
      <c r="CX146" s="372">
        <v>7.9</v>
      </c>
      <c r="CY146" s="373" t="s">
        <v>208</v>
      </c>
      <c r="CZ146" s="372">
        <v>125</v>
      </c>
      <c r="DA146" s="373" t="s">
        <v>208</v>
      </c>
      <c r="DB146" s="178"/>
      <c r="DC146" s="179"/>
      <c r="DD146" s="169">
        <v>115.4</v>
      </c>
      <c r="DE146" s="179" t="s">
        <v>208</v>
      </c>
      <c r="DF146" s="293"/>
      <c r="DG146" s="1015"/>
      <c r="DI146" s="182">
        <v>10102112</v>
      </c>
      <c r="DJ146" s="173">
        <f>IF(Index!$L$4="€",VLOOKUP(DI146,ERP!$A:$CL,5,0),IF(Index!$L$4="$",VLOOKUP(DI146,ERP!$A:$CL,7,0),IF(Index!$L$4="CHF",VLOOKUP(DI146,ERP!$A:$CL,9,0),IF(Index!$L$4="£",VLOOKUP(DI146,ERP!$A:$CL,11,0),""))))</f>
        <v>2003</v>
      </c>
      <c r="DK146" s="409"/>
      <c r="DL146" s="410"/>
      <c r="DM146" s="298"/>
      <c r="DN146" s="150"/>
      <c r="DO146" s="296"/>
      <c r="DP146" s="304"/>
      <c r="DQ146" s="295"/>
      <c r="DR146" s="297"/>
      <c r="DS146" s="346"/>
      <c r="DT146" s="332"/>
    </row>
    <row r="147" spans="2:124" ht="15.75" customHeight="1" x14ac:dyDescent="0.2">
      <c r="B147" s="299" t="s">
        <v>204</v>
      </c>
      <c r="C147" s="707">
        <f t="shared" si="79"/>
        <v>1.6</v>
      </c>
      <c r="F147" s="566">
        <v>290</v>
      </c>
      <c r="G147" s="2" t="s">
        <v>207</v>
      </c>
      <c r="H147" s="66">
        <f t="shared" si="65"/>
        <v>181</v>
      </c>
      <c r="I147" s="340" t="s">
        <v>207</v>
      </c>
      <c r="J147" s="341" t="str">
        <f t="shared" si="66"/>
        <v>181 x 290</v>
      </c>
      <c r="K147" s="2" t="s">
        <v>207</v>
      </c>
      <c r="L147" s="66">
        <f t="shared" si="67"/>
        <v>300</v>
      </c>
      <c r="M147" s="2" t="s">
        <v>207</v>
      </c>
      <c r="N147" s="66">
        <f t="shared" si="68"/>
        <v>191</v>
      </c>
      <c r="O147" s="340" t="s">
        <v>207</v>
      </c>
      <c r="P147" s="566">
        <v>5</v>
      </c>
      <c r="Q147" s="567" t="s">
        <v>207</v>
      </c>
      <c r="R147" s="394">
        <v>5</v>
      </c>
      <c r="S147" s="2" t="s">
        <v>207</v>
      </c>
      <c r="T147" s="66">
        <f t="shared" si="69"/>
        <v>342</v>
      </c>
      <c r="U147" s="340" t="s">
        <v>207</v>
      </c>
      <c r="V147" s="66"/>
      <c r="W147" s="340"/>
      <c r="X147" s="66">
        <f t="shared" si="80"/>
        <v>3131</v>
      </c>
      <c r="Y147" s="340" t="s">
        <v>2676</v>
      </c>
      <c r="AA147" s="66">
        <f t="shared" si="70"/>
        <v>114.2</v>
      </c>
      <c r="AB147" s="340" t="s">
        <v>208</v>
      </c>
      <c r="AC147" s="66">
        <f t="shared" si="71"/>
        <v>71.3</v>
      </c>
      <c r="AD147" s="340" t="s">
        <v>208</v>
      </c>
      <c r="AE147" s="309" t="str">
        <f t="shared" si="72"/>
        <v>71.3 x 114.2</v>
      </c>
      <c r="AF147" s="340" t="s">
        <v>208</v>
      </c>
      <c r="AG147" s="66">
        <f t="shared" si="73"/>
        <v>118.1</v>
      </c>
      <c r="AH147" s="340" t="s">
        <v>208</v>
      </c>
      <c r="AI147" s="2">
        <f t="shared" si="74"/>
        <v>75.2</v>
      </c>
      <c r="AJ147" s="340" t="s">
        <v>208</v>
      </c>
      <c r="AK147" s="66">
        <f t="shared" si="75"/>
        <v>2</v>
      </c>
      <c r="AL147" s="340" t="s">
        <v>208</v>
      </c>
      <c r="AM147" s="66">
        <f t="shared" si="76"/>
        <v>2</v>
      </c>
      <c r="AN147" s="340" t="s">
        <v>208</v>
      </c>
      <c r="AO147" s="66">
        <f t="shared" si="77"/>
        <v>135</v>
      </c>
      <c r="AP147" s="340" t="s">
        <v>208</v>
      </c>
      <c r="AQ147" s="130"/>
      <c r="AR147" s="122"/>
      <c r="AS147" s="110">
        <f t="shared" si="78"/>
        <v>123.3</v>
      </c>
      <c r="AT147" s="122" t="s">
        <v>208</v>
      </c>
      <c r="AV147" s="1015"/>
      <c r="AX147" s="138">
        <v>10103541</v>
      </c>
      <c r="AY147" s="126">
        <f>IF(Index!$L$4="€",VLOOKUP(AX147,ERP!$A:$CL,5,0),IF(Index!$L$4="$",VLOOKUP(AX147,ERP!$A:$CL,7,0),IF(Index!$L$4="CHF",VLOOKUP(AX147,ERP!$A:$CL,9,0),IF(Index!$L$4="£",VLOOKUP(AX147,ERP!$A:$CL,11,0),""))))</f>
        <v>2033</v>
      </c>
      <c r="AZ147" s="138">
        <v>10143541</v>
      </c>
      <c r="BA147" s="126">
        <f>IF(Index!$L$4="€",VLOOKUP(AZ147,ERP!$A:$CL,5,0),IF(Index!$L$4="$",VLOOKUP(AZ147,ERP!$A:$CL,7,0),IF(Index!$L$4="CHF",VLOOKUP(AZ147,ERP!$A:$CL,9,0),IF(Index!$L$4="£",VLOOKUP(AZ147,ERP!$A:$CL,11,0),""))))</f>
        <v>2033</v>
      </c>
      <c r="BB147" s="156"/>
      <c r="BC147" s="150"/>
      <c r="BD147" s="2"/>
      <c r="BF147" s="136"/>
      <c r="BG147" s="225" t="s">
        <v>2671</v>
      </c>
      <c r="BI147" s="367"/>
      <c r="BJ147" s="393"/>
      <c r="BK147" s="30"/>
      <c r="BL147" s="221"/>
      <c r="BM147" s="224"/>
      <c r="BN147" s="107"/>
      <c r="BQ147" s="566">
        <v>290</v>
      </c>
      <c r="BR147" s="394" t="s">
        <v>207</v>
      </c>
      <c r="BS147" s="566">
        <v>181</v>
      </c>
      <c r="BT147" s="567" t="s">
        <v>207</v>
      </c>
      <c r="BU147" s="662" t="s">
        <v>4779</v>
      </c>
      <c r="BV147" s="394" t="s">
        <v>207</v>
      </c>
      <c r="BW147" s="566">
        <v>300</v>
      </c>
      <c r="BX147" s="394" t="s">
        <v>207</v>
      </c>
      <c r="BY147" s="566">
        <v>206</v>
      </c>
      <c r="BZ147" s="567" t="s">
        <v>207</v>
      </c>
      <c r="CA147" s="566">
        <v>5</v>
      </c>
      <c r="CB147" s="567" t="s">
        <v>207</v>
      </c>
      <c r="CC147" s="394">
        <v>20</v>
      </c>
      <c r="CD147" s="394" t="s">
        <v>207</v>
      </c>
      <c r="CE147" s="566">
        <v>342</v>
      </c>
      <c r="CF147" s="567" t="s">
        <v>207</v>
      </c>
      <c r="CG147" s="566"/>
      <c r="CH147" s="340"/>
      <c r="CI147" s="66">
        <v>3131</v>
      </c>
      <c r="CJ147" s="340" t="s">
        <v>2676</v>
      </c>
      <c r="CL147" s="66">
        <v>114.2</v>
      </c>
      <c r="CM147" s="340" t="s">
        <v>208</v>
      </c>
      <c r="CN147" s="66">
        <v>71.3</v>
      </c>
      <c r="CO147" s="340" t="s">
        <v>208</v>
      </c>
      <c r="CP147" s="309" t="s">
        <v>4780</v>
      </c>
      <c r="CQ147" s="340" t="s">
        <v>208</v>
      </c>
      <c r="CR147" s="66">
        <v>118.1</v>
      </c>
      <c r="CS147" s="340" t="s">
        <v>208</v>
      </c>
      <c r="CT147" s="2">
        <v>81.099999999999994</v>
      </c>
      <c r="CU147" s="340" t="s">
        <v>208</v>
      </c>
      <c r="CV147" s="66">
        <v>2</v>
      </c>
      <c r="CW147" s="340" t="s">
        <v>208</v>
      </c>
      <c r="CX147" s="66">
        <v>7.9</v>
      </c>
      <c r="CY147" s="340" t="s">
        <v>208</v>
      </c>
      <c r="CZ147" s="66">
        <v>135</v>
      </c>
      <c r="DA147" s="340" t="s">
        <v>208</v>
      </c>
      <c r="DB147" s="130"/>
      <c r="DC147" s="122"/>
      <c r="DD147" s="110">
        <v>123.3</v>
      </c>
      <c r="DE147" s="122" t="s">
        <v>208</v>
      </c>
      <c r="DF147" s="293"/>
      <c r="DG147" s="1015"/>
      <c r="DI147" s="138">
        <v>10102113</v>
      </c>
      <c r="DJ147" s="126">
        <f>IF(Index!$L$4="€",VLOOKUP(DI147,ERP!$A:$CL,5,0),IF(Index!$L$4="$",VLOOKUP(DI147,ERP!$A:$CL,7,0),IF(Index!$L$4="CHF",VLOOKUP(DI147,ERP!$A:$CL,9,0),IF(Index!$L$4="£",VLOOKUP(DI147,ERP!$A:$CL,11,0),""))))</f>
        <v>2235</v>
      </c>
      <c r="DK147" s="403"/>
      <c r="DL147" s="404"/>
      <c r="DM147" s="298"/>
      <c r="DN147" s="150"/>
      <c r="DO147" s="296"/>
      <c r="DP147" s="304"/>
      <c r="DQ147" s="295"/>
      <c r="DR147" s="297"/>
      <c r="DS147" s="346"/>
      <c r="DT147" s="332"/>
    </row>
    <row r="148" spans="2:124" ht="15.75" customHeight="1" x14ac:dyDescent="0.2">
      <c r="B148" s="299" t="s">
        <v>204</v>
      </c>
      <c r="C148" s="707">
        <f t="shared" si="79"/>
        <v>1.6</v>
      </c>
      <c r="F148" s="568">
        <v>310</v>
      </c>
      <c r="G148" s="371" t="s">
        <v>207</v>
      </c>
      <c r="H148" s="372">
        <f>ROUND(F148/$C148,0)</f>
        <v>194</v>
      </c>
      <c r="I148" s="373" t="s">
        <v>207</v>
      </c>
      <c r="J148" s="374" t="str">
        <f t="shared" si="66"/>
        <v>194 x 310</v>
      </c>
      <c r="K148" s="371" t="s">
        <v>207</v>
      </c>
      <c r="L148" s="372">
        <f t="shared" si="67"/>
        <v>320</v>
      </c>
      <c r="M148" s="371" t="s">
        <v>207</v>
      </c>
      <c r="N148" s="372">
        <f t="shared" si="68"/>
        <v>204</v>
      </c>
      <c r="O148" s="373" t="s">
        <v>207</v>
      </c>
      <c r="P148" s="568">
        <v>5</v>
      </c>
      <c r="Q148" s="569" t="s">
        <v>207</v>
      </c>
      <c r="R148" s="644">
        <v>5</v>
      </c>
      <c r="S148" s="371" t="s">
        <v>207</v>
      </c>
      <c r="T148" s="372">
        <f t="shared" si="69"/>
        <v>366</v>
      </c>
      <c r="U148" s="373" t="s">
        <v>207</v>
      </c>
      <c r="V148" s="372"/>
      <c r="W148" s="373"/>
      <c r="X148" s="372">
        <f t="shared" si="80"/>
        <v>3331</v>
      </c>
      <c r="Y148" s="373" t="s">
        <v>2676</v>
      </c>
      <c r="AA148" s="372">
        <f t="shared" si="70"/>
        <v>122</v>
      </c>
      <c r="AB148" s="373" t="s">
        <v>208</v>
      </c>
      <c r="AC148" s="372">
        <f t="shared" si="71"/>
        <v>76.400000000000006</v>
      </c>
      <c r="AD148" s="373" t="s">
        <v>208</v>
      </c>
      <c r="AE148" s="382" t="str">
        <f t="shared" si="72"/>
        <v>76.4 x 122</v>
      </c>
      <c r="AF148" s="373" t="s">
        <v>208</v>
      </c>
      <c r="AG148" s="372">
        <f t="shared" si="73"/>
        <v>126</v>
      </c>
      <c r="AH148" s="373" t="s">
        <v>208</v>
      </c>
      <c r="AI148" s="371">
        <f t="shared" si="74"/>
        <v>80.3</v>
      </c>
      <c r="AJ148" s="373" t="s">
        <v>208</v>
      </c>
      <c r="AK148" s="372">
        <f t="shared" si="75"/>
        <v>2</v>
      </c>
      <c r="AL148" s="373" t="s">
        <v>208</v>
      </c>
      <c r="AM148" s="372">
        <f t="shared" si="76"/>
        <v>2</v>
      </c>
      <c r="AN148" s="373" t="s">
        <v>208</v>
      </c>
      <c r="AO148" s="372">
        <f t="shared" si="77"/>
        <v>144</v>
      </c>
      <c r="AP148" s="373" t="s">
        <v>208</v>
      </c>
      <c r="AQ148" s="178"/>
      <c r="AR148" s="179"/>
      <c r="AS148" s="169">
        <f t="shared" si="78"/>
        <v>131.1</v>
      </c>
      <c r="AT148" s="179" t="s">
        <v>208</v>
      </c>
      <c r="AV148" s="1015"/>
      <c r="AX148" s="182">
        <v>10103542</v>
      </c>
      <c r="AY148" s="173">
        <f>IF(Index!$L$4="€",VLOOKUP(AX148,ERP!$A:$CL,5,0),IF(Index!$L$4="$",VLOOKUP(AX148,ERP!$A:$CL,7,0),IF(Index!$L$4="CHF",VLOOKUP(AX148,ERP!$A:$CL,9,0),IF(Index!$L$4="£",VLOOKUP(AX148,ERP!$A:$CL,11,0),""))))</f>
        <v>2263</v>
      </c>
      <c r="AZ148" s="182">
        <v>10143542</v>
      </c>
      <c r="BA148" s="173">
        <f>IF(Index!$L$4="€",VLOOKUP(AZ148,ERP!$A:$CL,5,0),IF(Index!$L$4="$",VLOOKUP(AZ148,ERP!$A:$CL,7,0),IF(Index!$L$4="CHF",VLOOKUP(AZ148,ERP!$A:$CL,9,0),IF(Index!$L$4="£",VLOOKUP(AZ148,ERP!$A:$CL,11,0),""))))</f>
        <v>2263</v>
      </c>
      <c r="BB148" s="156"/>
      <c r="BC148" s="150"/>
      <c r="BD148" s="2"/>
      <c r="BF148" s="136"/>
      <c r="BG148" s="225" t="s">
        <v>2668</v>
      </c>
      <c r="BI148" s="367"/>
      <c r="BJ148" s="393"/>
      <c r="BK148" s="30"/>
      <c r="BL148" s="221"/>
      <c r="BM148" s="224"/>
      <c r="BN148" s="107"/>
      <c r="BQ148" s="568">
        <v>310</v>
      </c>
      <c r="BR148" s="644" t="s">
        <v>207</v>
      </c>
      <c r="BS148" s="568">
        <v>194</v>
      </c>
      <c r="BT148" s="569" t="s">
        <v>207</v>
      </c>
      <c r="BU148" s="661" t="s">
        <v>4781</v>
      </c>
      <c r="BV148" s="644" t="s">
        <v>207</v>
      </c>
      <c r="BW148" s="568">
        <v>320</v>
      </c>
      <c r="BX148" s="644" t="s">
        <v>207</v>
      </c>
      <c r="BY148" s="568">
        <v>219</v>
      </c>
      <c r="BZ148" s="569" t="s">
        <v>207</v>
      </c>
      <c r="CA148" s="568">
        <v>5</v>
      </c>
      <c r="CB148" s="569" t="s">
        <v>207</v>
      </c>
      <c r="CC148" s="644">
        <v>20</v>
      </c>
      <c r="CD148" s="644" t="s">
        <v>207</v>
      </c>
      <c r="CE148" s="568">
        <v>366</v>
      </c>
      <c r="CF148" s="569" t="s">
        <v>207</v>
      </c>
      <c r="CG148" s="568"/>
      <c r="CH148" s="373"/>
      <c r="CI148" s="372">
        <v>3331</v>
      </c>
      <c r="CJ148" s="373" t="s">
        <v>2676</v>
      </c>
      <c r="CL148" s="372">
        <v>122</v>
      </c>
      <c r="CM148" s="373" t="s">
        <v>208</v>
      </c>
      <c r="CN148" s="372">
        <v>76.400000000000006</v>
      </c>
      <c r="CO148" s="373" t="s">
        <v>208</v>
      </c>
      <c r="CP148" s="382" t="s">
        <v>4782</v>
      </c>
      <c r="CQ148" s="373" t="s">
        <v>208</v>
      </c>
      <c r="CR148" s="372">
        <v>126</v>
      </c>
      <c r="CS148" s="373" t="s">
        <v>208</v>
      </c>
      <c r="CT148" s="371">
        <v>86.2</v>
      </c>
      <c r="CU148" s="373" t="s">
        <v>208</v>
      </c>
      <c r="CV148" s="372">
        <v>2</v>
      </c>
      <c r="CW148" s="373" t="s">
        <v>208</v>
      </c>
      <c r="CX148" s="372">
        <v>7.9</v>
      </c>
      <c r="CY148" s="373" t="s">
        <v>208</v>
      </c>
      <c r="CZ148" s="372">
        <v>144</v>
      </c>
      <c r="DA148" s="373" t="s">
        <v>208</v>
      </c>
      <c r="DB148" s="178"/>
      <c r="DC148" s="179"/>
      <c r="DD148" s="169">
        <v>131.1</v>
      </c>
      <c r="DE148" s="179" t="s">
        <v>208</v>
      </c>
      <c r="DF148" s="293"/>
      <c r="DG148" s="1015"/>
      <c r="DI148" s="182">
        <v>10102114</v>
      </c>
      <c r="DJ148" s="173">
        <f>IF(Index!$L$4="€",VLOOKUP(DI148,ERP!$A:$CL,5,0),IF(Index!$L$4="$",VLOOKUP(DI148,ERP!$A:$CL,7,0),IF(Index!$L$4="CHF",VLOOKUP(DI148,ERP!$A:$CL,9,0),IF(Index!$L$4="£",VLOOKUP(DI148,ERP!$A:$CL,11,0),""))))</f>
        <v>2489</v>
      </c>
      <c r="DK148" s="409"/>
      <c r="DL148" s="410"/>
      <c r="DM148" s="298"/>
      <c r="DN148" s="150"/>
      <c r="DO148" s="296"/>
      <c r="DP148" s="304"/>
      <c r="DQ148" s="295"/>
      <c r="DR148" s="297"/>
      <c r="DS148" s="346"/>
      <c r="DT148" s="332"/>
    </row>
    <row r="149" spans="2:124" ht="15.75" customHeight="1" x14ac:dyDescent="0.2">
      <c r="B149" s="299" t="s">
        <v>204</v>
      </c>
      <c r="C149" s="707">
        <f t="shared" si="79"/>
        <v>1.6</v>
      </c>
      <c r="F149" s="566">
        <v>330</v>
      </c>
      <c r="G149" s="2" t="s">
        <v>207</v>
      </c>
      <c r="H149" s="66">
        <f t="shared" si="65"/>
        <v>206</v>
      </c>
      <c r="I149" s="340" t="s">
        <v>207</v>
      </c>
      <c r="J149" s="341" t="str">
        <f t="shared" si="66"/>
        <v>206 x 330</v>
      </c>
      <c r="K149" s="2" t="s">
        <v>207</v>
      </c>
      <c r="L149" s="66">
        <f t="shared" si="67"/>
        <v>340</v>
      </c>
      <c r="M149" s="2" t="s">
        <v>207</v>
      </c>
      <c r="N149" s="66">
        <f t="shared" si="68"/>
        <v>216</v>
      </c>
      <c r="O149" s="340" t="s">
        <v>207</v>
      </c>
      <c r="P149" s="566">
        <v>5</v>
      </c>
      <c r="Q149" s="567" t="s">
        <v>207</v>
      </c>
      <c r="R149" s="394">
        <v>5</v>
      </c>
      <c r="S149" s="2" t="s">
        <v>207</v>
      </c>
      <c r="T149" s="66">
        <f t="shared" si="69"/>
        <v>389</v>
      </c>
      <c r="U149" s="340" t="s">
        <v>207</v>
      </c>
      <c r="V149" s="66"/>
      <c r="W149" s="340"/>
      <c r="X149" s="66">
        <f t="shared" si="80"/>
        <v>3531</v>
      </c>
      <c r="Y149" s="340" t="s">
        <v>2676</v>
      </c>
      <c r="AA149" s="66">
        <f t="shared" si="70"/>
        <v>129.9</v>
      </c>
      <c r="AB149" s="340" t="s">
        <v>208</v>
      </c>
      <c r="AC149" s="66">
        <f t="shared" si="71"/>
        <v>81.099999999999994</v>
      </c>
      <c r="AD149" s="340" t="s">
        <v>208</v>
      </c>
      <c r="AE149" s="309" t="str">
        <f t="shared" si="72"/>
        <v>81.1 x 129.9</v>
      </c>
      <c r="AF149" s="340" t="s">
        <v>208</v>
      </c>
      <c r="AG149" s="66">
        <f t="shared" si="73"/>
        <v>133.9</v>
      </c>
      <c r="AH149" s="340" t="s">
        <v>208</v>
      </c>
      <c r="AI149" s="2">
        <f t="shared" si="74"/>
        <v>85</v>
      </c>
      <c r="AJ149" s="340" t="s">
        <v>208</v>
      </c>
      <c r="AK149" s="66">
        <f t="shared" si="75"/>
        <v>2</v>
      </c>
      <c r="AL149" s="340" t="s">
        <v>208</v>
      </c>
      <c r="AM149" s="66">
        <f t="shared" si="76"/>
        <v>2</v>
      </c>
      <c r="AN149" s="340" t="s">
        <v>208</v>
      </c>
      <c r="AO149" s="66">
        <f t="shared" si="77"/>
        <v>153</v>
      </c>
      <c r="AP149" s="340" t="s">
        <v>208</v>
      </c>
      <c r="AQ149" s="130"/>
      <c r="AR149" s="122"/>
      <c r="AS149" s="110">
        <f t="shared" si="78"/>
        <v>139</v>
      </c>
      <c r="AT149" s="122" t="s">
        <v>208</v>
      </c>
      <c r="AV149" s="1015"/>
      <c r="AX149" s="138">
        <v>10103543</v>
      </c>
      <c r="AY149" s="126">
        <f>IF(Index!$L$4="€",VLOOKUP(AX149,ERP!$A:$CL,5,0),IF(Index!$L$4="$",VLOOKUP(AX149,ERP!$A:$CL,7,0),IF(Index!$L$4="CHF",VLOOKUP(AX149,ERP!$A:$CL,9,0),IF(Index!$L$4="£",VLOOKUP(AX149,ERP!$A:$CL,11,0),""))))</f>
        <v>2511</v>
      </c>
      <c r="AZ149" s="138">
        <v>10143543</v>
      </c>
      <c r="BA149" s="126">
        <f>IF(Index!$L$4="€",VLOOKUP(AZ149,ERP!$A:$CL,5,0),IF(Index!$L$4="$",VLOOKUP(AZ149,ERP!$A:$CL,7,0),IF(Index!$L$4="CHF",VLOOKUP(AZ149,ERP!$A:$CL,9,0),IF(Index!$L$4="£",VLOOKUP(AZ149,ERP!$A:$CL,11,0),""))))</f>
        <v>2511</v>
      </c>
      <c r="BB149" s="156"/>
      <c r="BC149" s="150"/>
      <c r="BD149" s="2"/>
      <c r="BF149" s="136"/>
      <c r="BG149" s="222"/>
      <c r="BI149" s="367"/>
      <c r="BJ149" s="393"/>
      <c r="BK149" s="30"/>
      <c r="BL149" s="221"/>
      <c r="BM149" s="224"/>
      <c r="BN149" s="107"/>
      <c r="BQ149" s="566">
        <v>330</v>
      </c>
      <c r="BR149" s="394" t="s">
        <v>207</v>
      </c>
      <c r="BS149" s="566">
        <v>206</v>
      </c>
      <c r="BT149" s="567" t="s">
        <v>207</v>
      </c>
      <c r="BU149" s="662" t="s">
        <v>4783</v>
      </c>
      <c r="BV149" s="394" t="s">
        <v>207</v>
      </c>
      <c r="BW149" s="566">
        <v>340</v>
      </c>
      <c r="BX149" s="394" t="s">
        <v>207</v>
      </c>
      <c r="BY149" s="566">
        <v>231</v>
      </c>
      <c r="BZ149" s="567" t="s">
        <v>207</v>
      </c>
      <c r="CA149" s="566">
        <v>5</v>
      </c>
      <c r="CB149" s="567" t="s">
        <v>207</v>
      </c>
      <c r="CC149" s="394">
        <v>20</v>
      </c>
      <c r="CD149" s="394" t="s">
        <v>207</v>
      </c>
      <c r="CE149" s="566">
        <v>389</v>
      </c>
      <c r="CF149" s="567" t="s">
        <v>207</v>
      </c>
      <c r="CG149" s="566"/>
      <c r="CH149" s="340"/>
      <c r="CI149" s="66">
        <v>3531</v>
      </c>
      <c r="CJ149" s="340" t="s">
        <v>2676</v>
      </c>
      <c r="CL149" s="66">
        <v>129.9</v>
      </c>
      <c r="CM149" s="340" t="s">
        <v>208</v>
      </c>
      <c r="CN149" s="66">
        <v>81.099999999999994</v>
      </c>
      <c r="CO149" s="340" t="s">
        <v>208</v>
      </c>
      <c r="CP149" s="309" t="s">
        <v>4784</v>
      </c>
      <c r="CQ149" s="340" t="s">
        <v>208</v>
      </c>
      <c r="CR149" s="66">
        <v>133.9</v>
      </c>
      <c r="CS149" s="340" t="s">
        <v>208</v>
      </c>
      <c r="CT149" s="2">
        <v>90.9</v>
      </c>
      <c r="CU149" s="340" t="s">
        <v>208</v>
      </c>
      <c r="CV149" s="66">
        <v>2</v>
      </c>
      <c r="CW149" s="340" t="s">
        <v>208</v>
      </c>
      <c r="CX149" s="66">
        <v>7.9</v>
      </c>
      <c r="CY149" s="340" t="s">
        <v>208</v>
      </c>
      <c r="CZ149" s="66">
        <v>153</v>
      </c>
      <c r="DA149" s="340" t="s">
        <v>208</v>
      </c>
      <c r="DB149" s="130"/>
      <c r="DC149" s="122"/>
      <c r="DD149" s="110">
        <v>139</v>
      </c>
      <c r="DE149" s="122" t="s">
        <v>208</v>
      </c>
      <c r="DF149" s="293"/>
      <c r="DG149" s="1015"/>
      <c r="DI149" s="305">
        <v>10102115</v>
      </c>
      <c r="DJ149" s="126">
        <f>IF(Index!$L$4="€",VLOOKUP(DI149,ERP!$A:$CL,5,0),IF(Index!$L$4="$",VLOOKUP(DI149,ERP!$A:$CL,7,0),IF(Index!$L$4="CHF",VLOOKUP(DI149,ERP!$A:$CL,9,0),IF(Index!$L$4="£",VLOOKUP(DI149,ERP!$A:$CL,11,0),""))))</f>
        <v>2760</v>
      </c>
      <c r="DK149" s="403"/>
      <c r="DL149" s="404"/>
      <c r="DM149" s="298"/>
      <c r="DN149" s="150"/>
      <c r="DO149" s="296"/>
      <c r="DP149" s="304"/>
      <c r="DQ149" s="295"/>
      <c r="DR149" s="297"/>
      <c r="DS149" s="346"/>
      <c r="DT149" s="332"/>
    </row>
    <row r="150" spans="2:124" ht="15.75" customHeight="1" x14ac:dyDescent="0.2">
      <c r="B150" s="299" t="s">
        <v>204</v>
      </c>
      <c r="C150" s="707">
        <f t="shared" si="79"/>
        <v>1.6</v>
      </c>
      <c r="F150" s="568">
        <v>350</v>
      </c>
      <c r="G150" s="371" t="s">
        <v>207</v>
      </c>
      <c r="H150" s="372">
        <f t="shared" si="65"/>
        <v>219</v>
      </c>
      <c r="I150" s="373" t="s">
        <v>207</v>
      </c>
      <c r="J150" s="374" t="str">
        <f t="shared" si="66"/>
        <v>219 x 350</v>
      </c>
      <c r="K150" s="371" t="s">
        <v>207</v>
      </c>
      <c r="L150" s="372">
        <f t="shared" si="67"/>
        <v>360</v>
      </c>
      <c r="M150" s="371" t="s">
        <v>207</v>
      </c>
      <c r="N150" s="372">
        <f t="shared" si="68"/>
        <v>229</v>
      </c>
      <c r="O150" s="373" t="s">
        <v>207</v>
      </c>
      <c r="P150" s="568">
        <v>5</v>
      </c>
      <c r="Q150" s="569" t="s">
        <v>207</v>
      </c>
      <c r="R150" s="644">
        <v>5</v>
      </c>
      <c r="S150" s="371" t="s">
        <v>207</v>
      </c>
      <c r="T150" s="372">
        <f t="shared" si="69"/>
        <v>413</v>
      </c>
      <c r="U150" s="373" t="s">
        <v>207</v>
      </c>
      <c r="V150" s="372"/>
      <c r="W150" s="373"/>
      <c r="X150" s="372">
        <f t="shared" si="80"/>
        <v>3731</v>
      </c>
      <c r="Y150" s="373" t="s">
        <v>2676</v>
      </c>
      <c r="AA150" s="372">
        <f t="shared" si="70"/>
        <v>137.80000000000001</v>
      </c>
      <c r="AB150" s="373" t="s">
        <v>208</v>
      </c>
      <c r="AC150" s="372">
        <f t="shared" si="71"/>
        <v>86.2</v>
      </c>
      <c r="AD150" s="373" t="s">
        <v>208</v>
      </c>
      <c r="AE150" s="382" t="str">
        <f t="shared" si="72"/>
        <v>86.2 x 137.8</v>
      </c>
      <c r="AF150" s="373" t="s">
        <v>208</v>
      </c>
      <c r="AG150" s="372">
        <f t="shared" si="73"/>
        <v>141.69999999999999</v>
      </c>
      <c r="AH150" s="373" t="s">
        <v>208</v>
      </c>
      <c r="AI150" s="371">
        <f t="shared" si="74"/>
        <v>90.2</v>
      </c>
      <c r="AJ150" s="373" t="s">
        <v>208</v>
      </c>
      <c r="AK150" s="372">
        <f t="shared" si="75"/>
        <v>2</v>
      </c>
      <c r="AL150" s="373" t="s">
        <v>208</v>
      </c>
      <c r="AM150" s="372">
        <f t="shared" si="76"/>
        <v>2</v>
      </c>
      <c r="AN150" s="373" t="s">
        <v>208</v>
      </c>
      <c r="AO150" s="372">
        <f t="shared" si="77"/>
        <v>163</v>
      </c>
      <c r="AP150" s="373" t="s">
        <v>208</v>
      </c>
      <c r="AQ150" s="178"/>
      <c r="AR150" s="179"/>
      <c r="AS150" s="169">
        <f t="shared" si="78"/>
        <v>146.9</v>
      </c>
      <c r="AT150" s="179" t="s">
        <v>208</v>
      </c>
      <c r="AV150" s="1015"/>
      <c r="AX150" s="182">
        <v>10101576</v>
      </c>
      <c r="AY150" s="173">
        <f>IF(Index!$L$4="€",VLOOKUP(AX150,ERP!$A:$CL,5,0),IF(Index!$L$4="$",VLOOKUP(AX150,ERP!$A:$CL,7,0),IF(Index!$L$4="CHF",VLOOKUP(AX150,ERP!$A:$CL,9,0),IF(Index!$L$4="£",VLOOKUP(AX150,ERP!$A:$CL,11,0),""))))</f>
        <v>2776</v>
      </c>
      <c r="AZ150" s="182">
        <v>10143499</v>
      </c>
      <c r="BA150" s="173">
        <f>IF(Index!$L$4="€",VLOOKUP(AZ150,ERP!$A:$CL,5,0),IF(Index!$L$4="$",VLOOKUP(AZ150,ERP!$A:$CL,7,0),IF(Index!$L$4="CHF",VLOOKUP(AZ150,ERP!$A:$CL,9,0),IF(Index!$L$4="£",VLOOKUP(AZ150,ERP!$A:$CL,11,0),""))))</f>
        <v>2776</v>
      </c>
      <c r="BB150" s="156"/>
      <c r="BC150" s="150"/>
      <c r="BD150" s="2"/>
      <c r="BF150" s="136"/>
      <c r="BG150" s="222"/>
      <c r="BI150" s="367"/>
      <c r="BJ150" s="393"/>
      <c r="BK150" s="30"/>
      <c r="BL150" s="221"/>
      <c r="BM150" s="224"/>
      <c r="BN150" s="107"/>
      <c r="BQ150" s="370"/>
      <c r="BR150" s="371"/>
      <c r="BS150" s="372"/>
      <c r="BT150" s="373"/>
      <c r="BU150" s="374"/>
      <c r="BV150" s="371"/>
      <c r="BW150" s="372"/>
      <c r="BX150" s="371"/>
      <c r="BY150" s="372"/>
      <c r="BZ150" s="373"/>
      <c r="CA150" s="370"/>
      <c r="CB150" s="373"/>
      <c r="CC150" s="375"/>
      <c r="CD150" s="371"/>
      <c r="CE150" s="372"/>
      <c r="CF150" s="373"/>
      <c r="CG150" s="372"/>
      <c r="CH150" s="373"/>
      <c r="CI150" s="372"/>
      <c r="CJ150" s="373"/>
      <c r="CL150" s="372"/>
      <c r="CM150" s="373"/>
      <c r="CN150" s="372"/>
      <c r="CO150" s="373"/>
      <c r="CP150" s="382"/>
      <c r="CQ150" s="373"/>
      <c r="CR150" s="372"/>
      <c r="CS150" s="373"/>
      <c r="CT150" s="371"/>
      <c r="CU150" s="373"/>
      <c r="CV150" s="372"/>
      <c r="CW150" s="373"/>
      <c r="CX150" s="372"/>
      <c r="CY150" s="373"/>
      <c r="CZ150" s="372"/>
      <c r="DA150" s="373"/>
      <c r="DB150" s="178"/>
      <c r="DC150" s="179"/>
      <c r="DD150" s="169"/>
      <c r="DE150" s="179"/>
      <c r="DF150" s="293"/>
      <c r="DG150" s="1015"/>
      <c r="DI150" s="412"/>
      <c r="DJ150" s="173"/>
      <c r="DK150" s="409"/>
      <c r="DL150" s="410"/>
      <c r="DM150" s="298"/>
      <c r="DN150" s="354"/>
      <c r="DO150" s="296"/>
      <c r="DP150" s="304"/>
      <c r="DQ150" s="295"/>
      <c r="DR150" s="297"/>
      <c r="DS150" s="346"/>
      <c r="DT150" s="332"/>
    </row>
    <row r="151" spans="2:124" ht="15.75" customHeight="1" x14ac:dyDescent="0.2">
      <c r="B151" s="299" t="s">
        <v>204</v>
      </c>
      <c r="C151" s="707">
        <f t="shared" si="79"/>
        <v>1.6</v>
      </c>
      <c r="F151" s="566">
        <v>370</v>
      </c>
      <c r="G151" s="2" t="s">
        <v>207</v>
      </c>
      <c r="H151" s="66">
        <f t="shared" si="65"/>
        <v>231</v>
      </c>
      <c r="I151" s="340" t="s">
        <v>207</v>
      </c>
      <c r="J151" s="341" t="str">
        <f t="shared" si="66"/>
        <v>231 x 370</v>
      </c>
      <c r="K151" s="2" t="s">
        <v>207</v>
      </c>
      <c r="L151" s="66">
        <f t="shared" si="67"/>
        <v>380</v>
      </c>
      <c r="M151" s="2" t="s">
        <v>207</v>
      </c>
      <c r="N151" s="66">
        <f t="shared" si="68"/>
        <v>241</v>
      </c>
      <c r="O151" s="340" t="s">
        <v>207</v>
      </c>
      <c r="P151" s="566">
        <v>5</v>
      </c>
      <c r="Q151" s="567" t="s">
        <v>207</v>
      </c>
      <c r="R151" s="394">
        <v>5</v>
      </c>
      <c r="S151" s="2" t="s">
        <v>207</v>
      </c>
      <c r="T151" s="66">
        <f t="shared" si="69"/>
        <v>436</v>
      </c>
      <c r="U151" s="340" t="s">
        <v>207</v>
      </c>
      <c r="V151" s="66"/>
      <c r="W151" s="340"/>
      <c r="X151" s="66">
        <f t="shared" si="80"/>
        <v>3931</v>
      </c>
      <c r="Y151" s="340" t="s">
        <v>2676</v>
      </c>
      <c r="AA151" s="66">
        <f t="shared" si="70"/>
        <v>145.69999999999999</v>
      </c>
      <c r="AB151" s="340" t="s">
        <v>208</v>
      </c>
      <c r="AC151" s="66">
        <f t="shared" si="71"/>
        <v>90.9</v>
      </c>
      <c r="AD151" s="340" t="s">
        <v>208</v>
      </c>
      <c r="AE151" s="309" t="str">
        <f t="shared" si="72"/>
        <v>90.9 x 145.7</v>
      </c>
      <c r="AF151" s="340" t="s">
        <v>208</v>
      </c>
      <c r="AG151" s="66">
        <f t="shared" si="73"/>
        <v>149.6</v>
      </c>
      <c r="AH151" s="340" t="s">
        <v>208</v>
      </c>
      <c r="AI151" s="2">
        <f t="shared" si="74"/>
        <v>94.9</v>
      </c>
      <c r="AJ151" s="340" t="s">
        <v>208</v>
      </c>
      <c r="AK151" s="66">
        <f t="shared" si="75"/>
        <v>2</v>
      </c>
      <c r="AL151" s="340" t="s">
        <v>208</v>
      </c>
      <c r="AM151" s="66">
        <f t="shared" si="76"/>
        <v>2</v>
      </c>
      <c r="AN151" s="340" t="s">
        <v>208</v>
      </c>
      <c r="AO151" s="66">
        <f t="shared" si="77"/>
        <v>172</v>
      </c>
      <c r="AP151" s="340" t="s">
        <v>208</v>
      </c>
      <c r="AQ151" s="130"/>
      <c r="AR151" s="122"/>
      <c r="AS151" s="110">
        <f t="shared" si="78"/>
        <v>154.80000000000001</v>
      </c>
      <c r="AT151" s="122" t="s">
        <v>208</v>
      </c>
      <c r="AV151" s="1015"/>
      <c r="AX151" s="138">
        <v>10101577</v>
      </c>
      <c r="AY151" s="126">
        <f>IF(Index!$L$4="€",VLOOKUP(AX151,ERP!$A:$CL,5,0),IF(Index!$L$4="$",VLOOKUP(AX151,ERP!$A:$CL,7,0),IF(Index!$L$4="CHF",VLOOKUP(AX151,ERP!$A:$CL,9,0),IF(Index!$L$4="£",VLOOKUP(AX151,ERP!$A:$CL,11,0),""))))</f>
        <v>3061</v>
      </c>
      <c r="AZ151" s="138">
        <v>10143500</v>
      </c>
      <c r="BA151" s="126">
        <f>IF(Index!$L$4="€",VLOOKUP(AZ151,ERP!$A:$CL,5,0),IF(Index!$L$4="$",VLOOKUP(AZ151,ERP!$A:$CL,7,0),IF(Index!$L$4="CHF",VLOOKUP(AZ151,ERP!$A:$CL,9,0),IF(Index!$L$4="£",VLOOKUP(AZ151,ERP!$A:$CL,11,0),""))))</f>
        <v>3061</v>
      </c>
      <c r="BB151" s="156"/>
      <c r="BC151" s="150"/>
      <c r="BD151" s="2"/>
      <c r="BF151" s="136"/>
      <c r="BG151" s="222"/>
      <c r="BI151" s="367"/>
      <c r="BJ151" s="393"/>
      <c r="BK151" s="30"/>
      <c r="BL151" s="221"/>
      <c r="BM151" s="224"/>
      <c r="BN151" s="107"/>
      <c r="BQ151" s="339"/>
      <c r="BS151" s="66"/>
      <c r="BT151" s="340"/>
      <c r="BU151" s="341"/>
      <c r="BW151" s="66"/>
      <c r="BY151" s="66"/>
      <c r="BZ151" s="340"/>
      <c r="CA151" s="339"/>
      <c r="CB151" s="340"/>
      <c r="CC151" s="308"/>
      <c r="CE151" s="66"/>
      <c r="CF151" s="340"/>
      <c r="CG151" s="66"/>
      <c r="CH151" s="340"/>
      <c r="CI151" s="66"/>
      <c r="CJ151" s="340"/>
      <c r="CL151" s="66"/>
      <c r="CM151" s="340"/>
      <c r="CN151" s="66"/>
      <c r="CO151" s="340"/>
      <c r="CP151" s="309"/>
      <c r="CQ151" s="340"/>
      <c r="CR151" s="66"/>
      <c r="CS151" s="340"/>
      <c r="CU151" s="340"/>
      <c r="CV151" s="66"/>
      <c r="CW151" s="340"/>
      <c r="CX151" s="66"/>
      <c r="CY151" s="340"/>
      <c r="CZ151" s="66"/>
      <c r="DA151" s="340"/>
      <c r="DB151" s="130"/>
      <c r="DC151" s="122"/>
      <c r="DD151" s="110"/>
      <c r="DE151" s="122"/>
      <c r="DF151" s="293"/>
      <c r="DG151" s="1015"/>
      <c r="DI151" s="397"/>
      <c r="DJ151" s="126"/>
      <c r="DK151" s="403"/>
      <c r="DL151" s="404"/>
      <c r="DM151" s="298"/>
      <c r="DN151" s="354"/>
      <c r="DO151" s="296"/>
      <c r="DP151" s="304"/>
      <c r="DQ151" s="295"/>
      <c r="DR151" s="297"/>
      <c r="DS151" s="346"/>
      <c r="DT151" s="332"/>
    </row>
    <row r="152" spans="2:124" ht="15.75" customHeight="1" x14ac:dyDescent="0.2">
      <c r="B152" s="299" t="s">
        <v>204</v>
      </c>
      <c r="C152" s="707">
        <f t="shared" si="79"/>
        <v>1.6</v>
      </c>
      <c r="F152" s="570">
        <v>390</v>
      </c>
      <c r="G152" s="377" t="s">
        <v>207</v>
      </c>
      <c r="H152" s="378">
        <f t="shared" si="65"/>
        <v>244</v>
      </c>
      <c r="I152" s="379" t="s">
        <v>207</v>
      </c>
      <c r="J152" s="380" t="str">
        <f t="shared" si="66"/>
        <v>244 x 390</v>
      </c>
      <c r="K152" s="377" t="s">
        <v>207</v>
      </c>
      <c r="L152" s="378">
        <f t="shared" si="67"/>
        <v>400</v>
      </c>
      <c r="M152" s="377" t="s">
        <v>207</v>
      </c>
      <c r="N152" s="378">
        <f t="shared" si="68"/>
        <v>254</v>
      </c>
      <c r="O152" s="379" t="s">
        <v>207</v>
      </c>
      <c r="P152" s="570">
        <v>5</v>
      </c>
      <c r="Q152" s="571" t="s">
        <v>207</v>
      </c>
      <c r="R152" s="656">
        <v>5</v>
      </c>
      <c r="S152" s="377" t="s">
        <v>207</v>
      </c>
      <c r="T152" s="378">
        <f t="shared" si="69"/>
        <v>460</v>
      </c>
      <c r="U152" s="379" t="s">
        <v>207</v>
      </c>
      <c r="V152" s="378"/>
      <c r="W152" s="379"/>
      <c r="X152" s="378">
        <f t="shared" si="80"/>
        <v>4131</v>
      </c>
      <c r="Y152" s="379" t="s">
        <v>2676</v>
      </c>
      <c r="AA152" s="378">
        <f t="shared" si="70"/>
        <v>153.5</v>
      </c>
      <c r="AB152" s="379" t="s">
        <v>208</v>
      </c>
      <c r="AC152" s="378">
        <f t="shared" si="71"/>
        <v>96.1</v>
      </c>
      <c r="AD152" s="379" t="s">
        <v>208</v>
      </c>
      <c r="AE152" s="383" t="str">
        <f t="shared" si="72"/>
        <v>96.1 x 153.5</v>
      </c>
      <c r="AF152" s="379" t="s">
        <v>208</v>
      </c>
      <c r="AG152" s="378">
        <f t="shared" si="73"/>
        <v>157.5</v>
      </c>
      <c r="AH152" s="379" t="s">
        <v>208</v>
      </c>
      <c r="AI152" s="377">
        <f t="shared" si="74"/>
        <v>100</v>
      </c>
      <c r="AJ152" s="379" t="s">
        <v>208</v>
      </c>
      <c r="AK152" s="378">
        <f t="shared" si="75"/>
        <v>2</v>
      </c>
      <c r="AL152" s="379" t="s">
        <v>208</v>
      </c>
      <c r="AM152" s="378">
        <f t="shared" si="76"/>
        <v>2</v>
      </c>
      <c r="AN152" s="379" t="s">
        <v>208</v>
      </c>
      <c r="AO152" s="378">
        <f t="shared" si="77"/>
        <v>181</v>
      </c>
      <c r="AP152" s="379" t="s">
        <v>208</v>
      </c>
      <c r="AQ152" s="378"/>
      <c r="AR152" s="379"/>
      <c r="AS152" s="378">
        <f>ROUND((X152/10)/$B$2,1)</f>
        <v>162.6</v>
      </c>
      <c r="AT152" s="379" t="s">
        <v>208</v>
      </c>
      <c r="AV152" s="1015"/>
      <c r="AX152" s="190">
        <v>10101578</v>
      </c>
      <c r="AY152" s="191">
        <f>IF(Index!$L$4="€",VLOOKUP(AX152,ERP!$A:$CL,5,0),IF(Index!$L$4="$",VLOOKUP(AX152,ERP!$A:$CL,7,0),IF(Index!$L$4="CHF",VLOOKUP(AX152,ERP!$A:$CL,9,0),IF(Index!$L$4="£",VLOOKUP(AX152,ERP!$A:$CL,11,0),""))))</f>
        <v>3365</v>
      </c>
      <c r="AZ152" s="190">
        <v>10143501</v>
      </c>
      <c r="BA152" s="191">
        <f>IF(Index!$L$4="€",VLOOKUP(AZ152,ERP!$A:$CL,5,0),IF(Index!$L$4="$",VLOOKUP(AZ152,ERP!$A:$CL,7,0),IF(Index!$L$4="CHF",VLOOKUP(AZ152,ERP!$A:$CL,9,0),IF(Index!$L$4="£",VLOOKUP(AZ152,ERP!$A:$CL,11,0),""))))</f>
        <v>3365</v>
      </c>
      <c r="BB152" s="156"/>
      <c r="BC152" s="150"/>
      <c r="BD152" s="2"/>
      <c r="BF152" s="145"/>
      <c r="BG152" s="222"/>
      <c r="BI152" s="367"/>
      <c r="BJ152" s="393"/>
      <c r="BK152" s="30"/>
      <c r="BL152" s="221"/>
      <c r="BM152" s="224"/>
      <c r="BN152" s="107"/>
      <c r="BQ152" s="376"/>
      <c r="BR152" s="377"/>
      <c r="BS152" s="378"/>
      <c r="BT152" s="379"/>
      <c r="BU152" s="380"/>
      <c r="BV152" s="377"/>
      <c r="BW152" s="378"/>
      <c r="BX152" s="377"/>
      <c r="BY152" s="378"/>
      <c r="BZ152" s="379"/>
      <c r="CA152" s="376"/>
      <c r="CB152" s="379"/>
      <c r="CC152" s="381"/>
      <c r="CD152" s="377"/>
      <c r="CE152" s="378"/>
      <c r="CF152" s="379"/>
      <c r="CG152" s="378"/>
      <c r="CH152" s="379"/>
      <c r="CI152" s="378"/>
      <c r="CJ152" s="379"/>
      <c r="CL152" s="378"/>
      <c r="CM152" s="379"/>
      <c r="CN152" s="378"/>
      <c r="CO152" s="379"/>
      <c r="CP152" s="383"/>
      <c r="CQ152" s="379"/>
      <c r="CR152" s="378"/>
      <c r="CS152" s="379"/>
      <c r="CT152" s="377"/>
      <c r="CU152" s="379"/>
      <c r="CV152" s="378"/>
      <c r="CW152" s="379"/>
      <c r="CX152" s="378"/>
      <c r="CY152" s="379"/>
      <c r="CZ152" s="378"/>
      <c r="DA152" s="379"/>
      <c r="DB152" s="378"/>
      <c r="DC152" s="379"/>
      <c r="DD152" s="378"/>
      <c r="DE152" s="379"/>
      <c r="DF152" s="293"/>
      <c r="DG152" s="1015"/>
      <c r="DI152" s="413"/>
      <c r="DJ152" s="191"/>
      <c r="DK152" s="414"/>
      <c r="DL152" s="415"/>
      <c r="DM152" s="298"/>
      <c r="DN152" s="354"/>
      <c r="DO152" s="296"/>
      <c r="DP152" s="304"/>
      <c r="DQ152" s="295"/>
      <c r="DR152" s="297"/>
      <c r="DS152" s="346"/>
      <c r="DT152" s="332"/>
    </row>
    <row r="153" spans="2:124" ht="15.75" customHeight="1" x14ac:dyDescent="0.2">
      <c r="F153" s="308"/>
      <c r="J153" s="309"/>
      <c r="P153" s="308"/>
      <c r="R153" s="308"/>
      <c r="AE153" s="309"/>
      <c r="AV153" s="1015"/>
      <c r="AX153" s="2"/>
      <c r="AZ153" s="2"/>
      <c r="BB153" s="338"/>
      <c r="BC153" s="338"/>
      <c r="BD153" s="2"/>
      <c r="BG153" s="2"/>
      <c r="BI153" s="367"/>
      <c r="BJ153" s="393"/>
      <c r="BK153" s="30"/>
      <c r="BL153" s="221"/>
      <c r="BM153" s="224"/>
      <c r="BN153" s="107"/>
      <c r="BQ153" s="308"/>
      <c r="BR153" s="308"/>
      <c r="BS153" s="308"/>
      <c r="BW153" s="309"/>
      <c r="CC153" s="308"/>
      <c r="CE153" s="308"/>
      <c r="CT153" s="309"/>
      <c r="DF153" s="293"/>
      <c r="DG153" s="291"/>
      <c r="DI153" s="401"/>
      <c r="DJ153" s="402"/>
      <c r="DK153" s="396"/>
      <c r="DL153" s="396"/>
      <c r="DM153" s="367"/>
      <c r="DN153" s="330"/>
      <c r="DO153" s="296"/>
      <c r="DP153" s="304"/>
      <c r="DQ153" s="295"/>
      <c r="DR153" s="297"/>
      <c r="DS153" s="346"/>
      <c r="DT153" s="332"/>
    </row>
    <row r="154" spans="2:124" ht="23.25" customHeight="1" outlineLevel="1" x14ac:dyDescent="0.2">
      <c r="F154" s="1070" t="s">
        <v>1594</v>
      </c>
      <c r="G154" s="963"/>
      <c r="H154" s="963"/>
      <c r="I154" s="963"/>
      <c r="J154" s="963"/>
      <c r="K154" s="963"/>
      <c r="L154" s="963"/>
      <c r="M154" s="963"/>
      <c r="N154" s="963"/>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963"/>
      <c r="AK154" s="963"/>
      <c r="AL154" s="963"/>
      <c r="AM154" s="963"/>
      <c r="AN154" s="963"/>
      <c r="AO154" s="963"/>
      <c r="AP154" s="963"/>
      <c r="AQ154" s="963"/>
      <c r="AR154" s="963"/>
      <c r="AS154" s="963"/>
      <c r="AT154" s="964"/>
      <c r="AV154" s="1015"/>
      <c r="AX154" s="948" t="s">
        <v>230</v>
      </c>
      <c r="AY154" s="956"/>
      <c r="AZ154" s="948" t="s">
        <v>230</v>
      </c>
      <c r="BA154" s="949"/>
      <c r="BB154" s="950"/>
      <c r="BC154" s="950"/>
      <c r="BD154" s="2"/>
      <c r="BG154" s="2"/>
      <c r="BI154" s="367"/>
      <c r="BJ154" s="393"/>
      <c r="BK154" s="30"/>
      <c r="BL154" s="221"/>
      <c r="BM154" s="224"/>
      <c r="BN154" s="107"/>
      <c r="BQ154" s="302"/>
      <c r="BR154" s="302"/>
      <c r="BS154" s="302"/>
      <c r="BT154" s="302"/>
      <c r="BU154" s="302"/>
      <c r="BV154" s="302"/>
      <c r="BW154" s="302"/>
      <c r="BX154" s="302"/>
      <c r="BY154" s="302"/>
      <c r="BZ154" s="302"/>
      <c r="CA154" s="302"/>
      <c r="CB154" s="302"/>
      <c r="CC154" s="302"/>
      <c r="CD154" s="302"/>
      <c r="CE154" s="302"/>
      <c r="CF154" s="302"/>
      <c r="CG154" s="302"/>
      <c r="CH154" s="302"/>
      <c r="CI154" s="302"/>
      <c r="CJ154" s="302"/>
      <c r="CK154" s="302"/>
      <c r="CL154" s="302"/>
      <c r="CM154" s="302"/>
      <c r="CN154" s="302"/>
      <c r="CO154" s="302"/>
      <c r="CP154" s="302"/>
      <c r="CQ154" s="302"/>
      <c r="CR154" s="302"/>
      <c r="CS154" s="302"/>
      <c r="CT154" s="302"/>
      <c r="CU154" s="302"/>
      <c r="CV154" s="302"/>
      <c r="CW154" s="302"/>
      <c r="CX154" s="302"/>
      <c r="CY154" s="302"/>
      <c r="CZ154" s="302"/>
      <c r="DA154" s="302"/>
      <c r="DB154" s="302"/>
      <c r="DC154" s="302"/>
      <c r="DD154" s="302"/>
      <c r="DE154" s="302"/>
      <c r="DF154" s="293"/>
      <c r="DG154" s="402"/>
      <c r="DH154" s="402"/>
      <c r="DI154" s="402"/>
      <c r="DJ154" s="402"/>
      <c r="DK154" s="402"/>
      <c r="DL154" s="402"/>
      <c r="DM154" s="402"/>
      <c r="DN154" s="402"/>
      <c r="DO154" s="296"/>
      <c r="DP154" s="304"/>
      <c r="DQ154" s="295"/>
      <c r="DR154" s="297"/>
      <c r="DS154" s="346"/>
      <c r="DT154" s="332"/>
    </row>
    <row r="155" spans="2:124" ht="23.25" customHeight="1" outlineLevel="1" x14ac:dyDescent="0.2">
      <c r="B155" s="30" t="s">
        <v>213</v>
      </c>
      <c r="F155" s="1128" t="s">
        <v>5860</v>
      </c>
      <c r="G155" s="1129"/>
      <c r="H155" s="1129"/>
      <c r="I155" s="1129"/>
      <c r="J155" s="1129"/>
      <c r="K155" s="1129"/>
      <c r="L155" s="1129"/>
      <c r="M155" s="1129"/>
      <c r="N155" s="1129"/>
      <c r="O155" s="1129"/>
      <c r="P155" s="1129"/>
      <c r="Q155" s="1129"/>
      <c r="R155" s="1129"/>
      <c r="S155" s="1129"/>
      <c r="T155" s="1129"/>
      <c r="U155" s="1129"/>
      <c r="V155" s="1129"/>
      <c r="W155" s="1129"/>
      <c r="X155" s="1129"/>
      <c r="Y155" s="1129"/>
      <c r="Z155" s="1129"/>
      <c r="AA155" s="1129"/>
      <c r="AB155" s="1129"/>
      <c r="AC155" s="1129"/>
      <c r="AD155" s="1129"/>
      <c r="AE155" s="1129"/>
      <c r="AF155" s="1129"/>
      <c r="AG155" s="1129"/>
      <c r="AH155" s="1129"/>
      <c r="AI155" s="1129"/>
      <c r="AJ155" s="1129"/>
      <c r="AK155" s="1129"/>
      <c r="AL155" s="1129"/>
      <c r="AM155" s="1129"/>
      <c r="AN155" s="1129"/>
      <c r="AO155" s="1129"/>
      <c r="AP155" s="1129"/>
      <c r="AQ155" s="1129"/>
      <c r="AR155" s="1129"/>
      <c r="AS155" s="1129"/>
      <c r="AT155" s="1130"/>
      <c r="AV155" s="1015"/>
      <c r="AX155" s="954" t="s">
        <v>233</v>
      </c>
      <c r="AY155" s="955"/>
      <c r="AZ155" s="954" t="s">
        <v>2670</v>
      </c>
      <c r="BA155" s="955"/>
      <c r="BB155" s="769"/>
      <c r="BC155" s="806"/>
      <c r="BD155" s="2"/>
      <c r="BG155" s="2"/>
      <c r="BI155" s="367"/>
      <c r="BJ155" s="393"/>
      <c r="BK155" s="30"/>
      <c r="BL155" s="221"/>
      <c r="BM155" s="224"/>
      <c r="BN155" s="107"/>
      <c r="BQ155" s="302"/>
      <c r="BR155" s="302"/>
      <c r="BS155" s="302"/>
      <c r="BT155" s="302"/>
      <c r="BU155" s="302"/>
      <c r="BV155" s="302"/>
      <c r="BW155" s="302"/>
      <c r="BX155" s="302"/>
      <c r="BY155" s="302"/>
      <c r="BZ155" s="302"/>
      <c r="CA155" s="302"/>
      <c r="CB155" s="302"/>
      <c r="CC155" s="302"/>
      <c r="CD155" s="302"/>
      <c r="CE155" s="302"/>
      <c r="CF155" s="302"/>
      <c r="CG155" s="302"/>
      <c r="CH155" s="302"/>
      <c r="CI155" s="302"/>
      <c r="CJ155" s="302"/>
      <c r="CK155" s="302"/>
      <c r="CL155" s="302"/>
      <c r="CM155" s="302"/>
      <c r="CN155" s="302"/>
      <c r="CO155" s="302"/>
      <c r="CP155" s="302"/>
      <c r="CQ155" s="302"/>
      <c r="CR155" s="302"/>
      <c r="CS155" s="302"/>
      <c r="CT155" s="302"/>
      <c r="CU155" s="302"/>
      <c r="CV155" s="302"/>
      <c r="CW155" s="302"/>
      <c r="CX155" s="302"/>
      <c r="CY155" s="302"/>
      <c r="CZ155" s="302"/>
      <c r="DA155" s="302"/>
      <c r="DB155" s="302"/>
      <c r="DC155" s="302"/>
      <c r="DD155" s="302"/>
      <c r="DE155" s="302"/>
      <c r="DF155" s="302"/>
      <c r="DG155" s="402"/>
      <c r="DH155" s="402"/>
      <c r="DI155" s="402"/>
      <c r="DJ155" s="402"/>
      <c r="DK155" s="402"/>
      <c r="DL155" s="402"/>
      <c r="DM155" s="402"/>
      <c r="DN155" s="402"/>
      <c r="DO155" s="296"/>
      <c r="DP155" s="304"/>
      <c r="DQ155" s="295"/>
      <c r="DR155" s="297"/>
      <c r="DS155" s="346"/>
      <c r="DT155" s="332"/>
    </row>
    <row r="156" spans="2:124" ht="15" customHeight="1" outlineLevel="1" x14ac:dyDescent="0.2">
      <c r="B156" s="30"/>
      <c r="F156" s="279" t="s">
        <v>206</v>
      </c>
      <c r="G156" s="280"/>
      <c r="H156" s="279" t="s">
        <v>211</v>
      </c>
      <c r="I156" s="280"/>
      <c r="J156" s="279" t="s">
        <v>216</v>
      </c>
      <c r="K156" s="280"/>
      <c r="L156" s="279" t="s">
        <v>205</v>
      </c>
      <c r="M156" s="280"/>
      <c r="N156" s="279" t="s">
        <v>214</v>
      </c>
      <c r="O156" s="280"/>
      <c r="P156" s="279" t="s">
        <v>209</v>
      </c>
      <c r="Q156" s="280"/>
      <c r="R156" s="279" t="s">
        <v>215</v>
      </c>
      <c r="S156" s="280"/>
      <c r="T156" s="279" t="s">
        <v>212</v>
      </c>
      <c r="U156" s="281"/>
      <c r="V156" s="966"/>
      <c r="W156" s="967"/>
      <c r="X156" s="966" t="s">
        <v>2674</v>
      </c>
      <c r="Y156" s="967"/>
      <c r="Z156" s="110"/>
      <c r="AA156" s="279" t="s">
        <v>206</v>
      </c>
      <c r="AB156" s="280"/>
      <c r="AC156" s="279" t="s">
        <v>211</v>
      </c>
      <c r="AD156" s="280"/>
      <c r="AE156" s="279" t="s">
        <v>216</v>
      </c>
      <c r="AF156" s="280"/>
      <c r="AG156" s="279" t="s">
        <v>205</v>
      </c>
      <c r="AH156" s="280"/>
      <c r="AI156" s="279" t="s">
        <v>214</v>
      </c>
      <c r="AJ156" s="280"/>
      <c r="AK156" s="279" t="s">
        <v>209</v>
      </c>
      <c r="AL156" s="280"/>
      <c r="AM156" s="279" t="s">
        <v>215</v>
      </c>
      <c r="AN156" s="280"/>
      <c r="AO156" s="279" t="s">
        <v>212</v>
      </c>
      <c r="AP156" s="280"/>
      <c r="AQ156" s="966" t="s">
        <v>2674</v>
      </c>
      <c r="AR156" s="967"/>
      <c r="AS156" s="966" t="s">
        <v>2675</v>
      </c>
      <c r="AT156" s="967"/>
      <c r="AV156" s="1015"/>
      <c r="AX156" s="762" t="s">
        <v>221</v>
      </c>
      <c r="AY156" s="780" t="s">
        <v>23</v>
      </c>
      <c r="AZ156" s="762" t="s">
        <v>221</v>
      </c>
      <c r="BA156" s="780" t="s">
        <v>23</v>
      </c>
      <c r="BB156" s="156"/>
      <c r="BC156" s="156"/>
      <c r="BD156" s="2"/>
      <c r="BG156" s="2"/>
      <c r="BI156" s="367"/>
      <c r="BJ156" s="393"/>
      <c r="BK156" s="30"/>
      <c r="BL156" s="221"/>
      <c r="BM156" s="224"/>
      <c r="BN156" s="107"/>
      <c r="BQ156" s="302"/>
      <c r="BR156" s="302"/>
      <c r="BS156" s="302"/>
      <c r="BT156" s="302"/>
      <c r="BU156" s="302"/>
      <c r="BV156" s="302"/>
      <c r="BW156" s="302"/>
      <c r="BX156" s="302"/>
      <c r="BY156" s="302"/>
      <c r="BZ156" s="302"/>
      <c r="CA156" s="302"/>
      <c r="CB156" s="302"/>
      <c r="CC156" s="302"/>
      <c r="CD156" s="302"/>
      <c r="CE156" s="302"/>
      <c r="CF156" s="302"/>
      <c r="CG156" s="302"/>
      <c r="CH156" s="302"/>
      <c r="CI156" s="302"/>
      <c r="CJ156" s="302"/>
      <c r="CK156" s="302"/>
      <c r="CL156" s="302"/>
      <c r="CM156" s="302"/>
      <c r="CN156" s="302"/>
      <c r="CO156" s="302"/>
      <c r="CP156" s="302"/>
      <c r="CQ156" s="302"/>
      <c r="CR156" s="302"/>
      <c r="CS156" s="302"/>
      <c r="CT156" s="302"/>
      <c r="CU156" s="302"/>
      <c r="CV156" s="302"/>
      <c r="CW156" s="302"/>
      <c r="CX156" s="302"/>
      <c r="CY156" s="302"/>
      <c r="CZ156" s="302"/>
      <c r="DA156" s="302"/>
      <c r="DB156" s="302"/>
      <c r="DC156" s="302"/>
      <c r="DD156" s="302"/>
      <c r="DE156" s="302"/>
      <c r="DF156" s="302"/>
      <c r="DG156" s="402"/>
      <c r="DH156" s="402"/>
      <c r="DI156" s="402"/>
      <c r="DJ156" s="402"/>
      <c r="DK156" s="402"/>
      <c r="DL156" s="402"/>
      <c r="DM156" s="402"/>
      <c r="DN156" s="402"/>
      <c r="DO156" s="296"/>
      <c r="DP156" s="304"/>
      <c r="DQ156" s="295"/>
      <c r="DR156" s="297"/>
      <c r="DS156" s="346"/>
      <c r="DT156" s="332"/>
    </row>
    <row r="157" spans="2:124" ht="15" customHeight="1" outlineLevel="1" x14ac:dyDescent="0.2">
      <c r="B157" s="30"/>
      <c r="F157" s="143"/>
      <c r="G157" s="142"/>
      <c r="H157" s="143"/>
      <c r="I157" s="141"/>
      <c r="J157" s="143"/>
      <c r="K157" s="142"/>
      <c r="L157" s="143"/>
      <c r="M157" s="142"/>
      <c r="N157" s="143"/>
      <c r="O157" s="141"/>
      <c r="P157" s="143"/>
      <c r="Q157" s="141"/>
      <c r="R157" s="282"/>
      <c r="S157" s="142"/>
      <c r="T157" s="143"/>
      <c r="U157" s="782"/>
      <c r="V157" s="700"/>
      <c r="W157" s="781"/>
      <c r="X157" s="700"/>
      <c r="Y157" s="781"/>
      <c r="Z157" s="110"/>
      <c r="AA157" s="143"/>
      <c r="AB157" s="141"/>
      <c r="AC157" s="143"/>
      <c r="AD157" s="141"/>
      <c r="AE157" s="282"/>
      <c r="AF157" s="141"/>
      <c r="AG157" s="143"/>
      <c r="AH157" s="141"/>
      <c r="AI157" s="282"/>
      <c r="AJ157" s="141"/>
      <c r="AK157" s="143"/>
      <c r="AL157" s="141"/>
      <c r="AM157" s="143"/>
      <c r="AN157" s="141"/>
      <c r="AO157" s="143"/>
      <c r="AP157" s="141"/>
      <c r="AQ157" s="700"/>
      <c r="AR157" s="781"/>
      <c r="AS157" s="789"/>
      <c r="AT157" s="781"/>
      <c r="AV157" s="1015"/>
      <c r="AX157" s="700"/>
      <c r="AY157" s="781" t="str">
        <f>Index!$L$4</f>
        <v>€</v>
      </c>
      <c r="AZ157" s="700"/>
      <c r="BA157" s="781" t="str">
        <f>Index!$L$4</f>
        <v>€</v>
      </c>
      <c r="BB157" s="156"/>
      <c r="BC157" s="156"/>
      <c r="BD157" s="2"/>
      <c r="BG157" s="2"/>
      <c r="BI157" s="367"/>
      <c r="BJ157" s="393"/>
      <c r="BK157" s="30"/>
      <c r="BL157" s="221"/>
      <c r="BM157" s="224"/>
      <c r="BN157" s="107"/>
      <c r="BQ157" s="302"/>
      <c r="BR157" s="302"/>
      <c r="BS157" s="302"/>
      <c r="BT157" s="302"/>
      <c r="BU157" s="302"/>
      <c r="BV157" s="302"/>
      <c r="BW157" s="302"/>
      <c r="BX157" s="302"/>
      <c r="BY157" s="302"/>
      <c r="BZ157" s="302"/>
      <c r="CA157" s="302"/>
      <c r="CB157" s="302"/>
      <c r="CC157" s="302"/>
      <c r="CD157" s="302"/>
      <c r="CE157" s="302"/>
      <c r="CF157" s="302"/>
      <c r="CG157" s="302"/>
      <c r="CH157" s="302"/>
      <c r="CI157" s="302"/>
      <c r="CJ157" s="302"/>
      <c r="CK157" s="302"/>
      <c r="CL157" s="302"/>
      <c r="CM157" s="302"/>
      <c r="CN157" s="302"/>
      <c r="CO157" s="302"/>
      <c r="CP157" s="302"/>
      <c r="CQ157" s="302"/>
      <c r="CR157" s="302"/>
      <c r="CS157" s="302"/>
      <c r="CT157" s="302"/>
      <c r="CU157" s="302"/>
      <c r="CV157" s="302"/>
      <c r="CW157" s="302"/>
      <c r="CX157" s="302"/>
      <c r="CY157" s="302"/>
      <c r="CZ157" s="302"/>
      <c r="DA157" s="302"/>
      <c r="DB157" s="302"/>
      <c r="DC157" s="302"/>
      <c r="DD157" s="302"/>
      <c r="DE157" s="302"/>
      <c r="DF157" s="302"/>
      <c r="DG157" s="402"/>
      <c r="DH157" s="402"/>
      <c r="DI157" s="402"/>
      <c r="DJ157" s="402"/>
      <c r="DK157" s="402"/>
      <c r="DL157" s="402"/>
      <c r="DM157" s="402"/>
      <c r="DN157" s="402"/>
      <c r="DO157" s="296"/>
      <c r="DP157" s="304"/>
      <c r="DQ157" s="295"/>
      <c r="DR157" s="297"/>
      <c r="DS157" s="346"/>
      <c r="DT157" s="332"/>
    </row>
    <row r="158" spans="2:124" ht="12.75" customHeight="1" outlineLevel="1" x14ac:dyDescent="0.2">
      <c r="B158" s="708" t="s">
        <v>204</v>
      </c>
      <c r="C158" s="709">
        <f>16/10</f>
        <v>1.6</v>
      </c>
      <c r="D158" s="394"/>
      <c r="E158" s="394"/>
      <c r="F158" s="568">
        <v>390</v>
      </c>
      <c r="G158" s="644" t="s">
        <v>207</v>
      </c>
      <c r="H158" s="568">
        <f>ROUND(F158/$C158,0)</f>
        <v>244</v>
      </c>
      <c r="I158" s="569" t="s">
        <v>207</v>
      </c>
      <c r="J158" s="661" t="str">
        <f>H158&amp;" x "&amp;F158</f>
        <v>244 x 390</v>
      </c>
      <c r="K158" s="644" t="s">
        <v>207</v>
      </c>
      <c r="L158" s="568">
        <f>F158+(2*P158)</f>
        <v>400</v>
      </c>
      <c r="M158" s="644" t="s">
        <v>207</v>
      </c>
      <c r="N158" s="568">
        <f>H158+P158+R158</f>
        <v>254</v>
      </c>
      <c r="O158" s="569" t="s">
        <v>207</v>
      </c>
      <c r="P158" s="568">
        <v>5</v>
      </c>
      <c r="Q158" s="569" t="s">
        <v>207</v>
      </c>
      <c r="R158" s="644">
        <v>5</v>
      </c>
      <c r="S158" s="644" t="s">
        <v>207</v>
      </c>
      <c r="T158" s="568">
        <f>ROUND(SQRT((F158^2)+(H158^2)),0)</f>
        <v>460</v>
      </c>
      <c r="U158" s="644" t="s">
        <v>207</v>
      </c>
      <c r="V158" s="568"/>
      <c r="W158" s="569"/>
      <c r="X158" s="568">
        <v>4175</v>
      </c>
      <c r="Y158" s="569" t="s">
        <v>2676</v>
      </c>
      <c r="Z158" s="394"/>
      <c r="AA158" s="568">
        <f>ROUND(F158/$B$1,1)</f>
        <v>153.5</v>
      </c>
      <c r="AB158" s="569" t="s">
        <v>208</v>
      </c>
      <c r="AC158" s="568">
        <f>ROUND(H158/$B$1,1)</f>
        <v>96.1</v>
      </c>
      <c r="AD158" s="569" t="s">
        <v>208</v>
      </c>
      <c r="AE158" s="712" t="str">
        <f>AC158&amp;" x "&amp;AA158</f>
        <v>96.1 x 153.5</v>
      </c>
      <c r="AF158" s="569" t="s">
        <v>208</v>
      </c>
      <c r="AG158" s="568">
        <f>ROUND(L158/$B$1,1)</f>
        <v>157.5</v>
      </c>
      <c r="AH158" s="569" t="s">
        <v>208</v>
      </c>
      <c r="AI158" s="644">
        <f>ROUND(N158/$B$1,1)</f>
        <v>100</v>
      </c>
      <c r="AJ158" s="569" t="s">
        <v>208</v>
      </c>
      <c r="AK158" s="568">
        <f>ROUND(P158/$B$1,1)</f>
        <v>2</v>
      </c>
      <c r="AL158" s="569" t="s">
        <v>208</v>
      </c>
      <c r="AM158" s="568">
        <f>ROUND(R158/$B$1,1)</f>
        <v>2</v>
      </c>
      <c r="AN158" s="569" t="s">
        <v>208</v>
      </c>
      <c r="AO158" s="568">
        <f>ROUND(SQRT((AA158^2)+(AC158^2)),0)</f>
        <v>181</v>
      </c>
      <c r="AP158" s="569" t="s">
        <v>208</v>
      </c>
      <c r="AQ158" s="178"/>
      <c r="AR158" s="179"/>
      <c r="AS158" s="169">
        <f>ROUND((X158/10)/$B$2,1)</f>
        <v>164.4</v>
      </c>
      <c r="AT158" s="179" t="s">
        <v>208</v>
      </c>
      <c r="AV158" s="1015"/>
      <c r="AX158" s="171">
        <v>10100336</v>
      </c>
      <c r="AY158" s="172">
        <f>IF(Index!$L$4="€",VLOOKUP(AX158,ERP!$A:$CL,5,0),IF(Index!$L$4="$",VLOOKUP(AX158,ERP!$A:$CL,7,0),IF(Index!$L$4="CHF",VLOOKUP(AX158,ERP!$A:$CL,9,0),IF(Index!$L$4="£",VLOOKUP(AX158,ERP!$A:$CL,11,0),""))))</f>
        <v>3805</v>
      </c>
      <c r="AZ158" s="171">
        <v>10140336</v>
      </c>
      <c r="BA158" s="172">
        <f>IF(Index!$L$4="€",VLOOKUP(AZ158,ERP!$A:$CL,5,0),IF(Index!$L$4="$",VLOOKUP(AZ158,ERP!$A:$CL,7,0),IF(Index!$L$4="CHF",VLOOKUP(AZ158,ERP!$A:$CL,9,0),IF(Index!$L$4="£",VLOOKUP(AZ158,ERP!$A:$CL,11,0),""))))</f>
        <v>3805</v>
      </c>
      <c r="BB158" s="156"/>
      <c r="BC158" s="150"/>
      <c r="BD158" s="2"/>
      <c r="BF158" s="128"/>
      <c r="BG158" s="222" t="s">
        <v>2669</v>
      </c>
      <c r="BI158" s="367"/>
      <c r="BJ158" s="393"/>
      <c r="BK158" s="30"/>
      <c r="BL158" s="221"/>
      <c r="BM158" s="224"/>
      <c r="BN158" s="107"/>
      <c r="BQ158" s="302"/>
      <c r="BR158" s="302"/>
      <c r="BS158" s="302"/>
      <c r="BT158" s="302"/>
      <c r="BU158" s="302"/>
      <c r="BV158" s="302"/>
      <c r="BW158" s="302"/>
      <c r="BX158" s="302"/>
      <c r="BY158" s="302"/>
      <c r="BZ158" s="302"/>
      <c r="CA158" s="302"/>
      <c r="CB158" s="302"/>
      <c r="CC158" s="302"/>
      <c r="CD158" s="302"/>
      <c r="CE158" s="302"/>
      <c r="CF158" s="302"/>
      <c r="CG158" s="302"/>
      <c r="CH158" s="302"/>
      <c r="CI158" s="302"/>
      <c r="CJ158" s="302"/>
      <c r="CK158" s="302"/>
      <c r="CL158" s="302"/>
      <c r="CM158" s="302"/>
      <c r="CN158" s="302"/>
      <c r="CO158" s="302"/>
      <c r="CP158" s="302"/>
      <c r="CQ158" s="302"/>
      <c r="CR158" s="302"/>
      <c r="CS158" s="302"/>
      <c r="CT158" s="302"/>
      <c r="CU158" s="302"/>
      <c r="CV158" s="302"/>
      <c r="CW158" s="302"/>
      <c r="CX158" s="302"/>
      <c r="CY158" s="302"/>
      <c r="CZ158" s="302"/>
      <c r="DA158" s="302"/>
      <c r="DB158" s="302"/>
      <c r="DC158" s="302"/>
      <c r="DD158" s="302"/>
      <c r="DE158" s="302"/>
      <c r="DF158" s="302"/>
      <c r="DG158" s="402"/>
      <c r="DH158" s="402"/>
      <c r="DI158" s="402"/>
      <c r="DJ158" s="402"/>
      <c r="DK158" s="402"/>
      <c r="DL158" s="402"/>
      <c r="DM158" s="402"/>
      <c r="DN158" s="402"/>
      <c r="DO158" s="296"/>
      <c r="DP158" s="304"/>
      <c r="DQ158" s="295"/>
      <c r="DR158" s="297"/>
      <c r="DS158" s="346"/>
      <c r="DT158" s="332"/>
    </row>
    <row r="159" spans="2:124" ht="12.75" customHeight="1" outlineLevel="1" x14ac:dyDescent="0.2">
      <c r="B159" s="708" t="s">
        <v>204</v>
      </c>
      <c r="C159" s="709">
        <f>16/10</f>
        <v>1.6</v>
      </c>
      <c r="D159" s="394"/>
      <c r="E159" s="394"/>
      <c r="F159" s="566">
        <v>440</v>
      </c>
      <c r="G159" s="394" t="s">
        <v>207</v>
      </c>
      <c r="H159" s="566">
        <f>ROUND(F159/$C159,0)</f>
        <v>275</v>
      </c>
      <c r="I159" s="567" t="s">
        <v>207</v>
      </c>
      <c r="J159" s="662" t="str">
        <f>H159&amp;" x "&amp;F159</f>
        <v>275 x 440</v>
      </c>
      <c r="K159" s="394" t="s">
        <v>207</v>
      </c>
      <c r="L159" s="566">
        <f>F159+(2*P159)</f>
        <v>450</v>
      </c>
      <c r="M159" s="394" t="s">
        <v>207</v>
      </c>
      <c r="N159" s="566">
        <f>H159+P159+R159</f>
        <v>285</v>
      </c>
      <c r="O159" s="567" t="s">
        <v>207</v>
      </c>
      <c r="P159" s="566">
        <v>5</v>
      </c>
      <c r="Q159" s="567" t="s">
        <v>207</v>
      </c>
      <c r="R159" s="394">
        <v>5</v>
      </c>
      <c r="S159" s="394" t="s">
        <v>207</v>
      </c>
      <c r="T159" s="566">
        <f>ROUND(SQRT((F159^2)+(H159^2)),0)</f>
        <v>519</v>
      </c>
      <c r="U159" s="394" t="s">
        <v>207</v>
      </c>
      <c r="V159" s="566"/>
      <c r="W159" s="567"/>
      <c r="X159" s="566">
        <v>4675</v>
      </c>
      <c r="Y159" s="567" t="s">
        <v>2676</v>
      </c>
      <c r="Z159" s="394"/>
      <c r="AA159" s="566">
        <f>ROUND(F159/$B$1,1)</f>
        <v>173.2</v>
      </c>
      <c r="AB159" s="567" t="s">
        <v>208</v>
      </c>
      <c r="AC159" s="566">
        <f>ROUND(H159/$B$1,1)</f>
        <v>108.3</v>
      </c>
      <c r="AD159" s="567" t="s">
        <v>208</v>
      </c>
      <c r="AE159" s="467" t="str">
        <f>AC159&amp;" x "&amp;AA159</f>
        <v>108.3 x 173.2</v>
      </c>
      <c r="AF159" s="567" t="s">
        <v>208</v>
      </c>
      <c r="AG159" s="566">
        <f>ROUND(L159/$B$1,1)</f>
        <v>177.2</v>
      </c>
      <c r="AH159" s="567" t="s">
        <v>208</v>
      </c>
      <c r="AI159" s="394">
        <f>ROUND(N159/$B$1,1)</f>
        <v>112.2</v>
      </c>
      <c r="AJ159" s="567" t="s">
        <v>208</v>
      </c>
      <c r="AK159" s="566">
        <f>ROUND(P159/$B$1,1)</f>
        <v>2</v>
      </c>
      <c r="AL159" s="567" t="s">
        <v>208</v>
      </c>
      <c r="AM159" s="566">
        <f>ROUND(R159/$B$1,1)</f>
        <v>2</v>
      </c>
      <c r="AN159" s="567" t="s">
        <v>208</v>
      </c>
      <c r="AO159" s="566">
        <f>ROUND(SQRT((AA159^2)+(AC159^2)),0)</f>
        <v>204</v>
      </c>
      <c r="AP159" s="567" t="s">
        <v>208</v>
      </c>
      <c r="AQ159" s="130"/>
      <c r="AR159" s="122"/>
      <c r="AS159" s="110">
        <f>ROUND((X159/10)/$B$2,1)</f>
        <v>184.1</v>
      </c>
      <c r="AT159" s="122" t="s">
        <v>208</v>
      </c>
      <c r="AV159" s="1015"/>
      <c r="AX159" s="138">
        <v>10100337</v>
      </c>
      <c r="AY159" s="137">
        <f>IF(Index!$L$4="€",VLOOKUP(AX159,ERP!$A:$CL,5,0),IF(Index!$L$4="$",VLOOKUP(AX159,ERP!$A:$CL,7,0),IF(Index!$L$4="CHF",VLOOKUP(AX159,ERP!$A:$CL,9,0),IF(Index!$L$4="£",VLOOKUP(AX159,ERP!$A:$CL,11,0),""))))</f>
        <v>5044</v>
      </c>
      <c r="AZ159" s="138">
        <v>10140337</v>
      </c>
      <c r="BA159" s="137">
        <f>IF(Index!$L$4="€",VLOOKUP(AZ159,ERP!$A:$CL,5,0),IF(Index!$L$4="$",VLOOKUP(AZ159,ERP!$A:$CL,7,0),IF(Index!$L$4="CHF",VLOOKUP(AZ159,ERP!$A:$CL,9,0),IF(Index!$L$4="£",VLOOKUP(AZ159,ERP!$A:$CL,11,0),""))))</f>
        <v>5044</v>
      </c>
      <c r="BB159" s="156"/>
      <c r="BC159" s="150"/>
      <c r="BD159" s="2"/>
      <c r="BF159" s="228"/>
      <c r="BG159" s="225" t="s">
        <v>2671</v>
      </c>
      <c r="BI159" s="367"/>
      <c r="BJ159" s="393"/>
      <c r="BK159" s="30"/>
      <c r="BL159" s="221"/>
      <c r="BM159" s="224"/>
      <c r="BN159" s="107"/>
      <c r="BQ159" s="302"/>
      <c r="BR159" s="302"/>
      <c r="BS159" s="302"/>
      <c r="BT159" s="302"/>
      <c r="BU159" s="302"/>
      <c r="BV159" s="302"/>
      <c r="BW159" s="302"/>
      <c r="BX159" s="302"/>
      <c r="BY159" s="302"/>
      <c r="BZ159" s="302"/>
      <c r="CA159" s="302"/>
      <c r="CB159" s="302"/>
      <c r="CC159" s="302"/>
      <c r="CD159" s="302"/>
      <c r="CE159" s="302"/>
      <c r="CF159" s="302"/>
      <c r="CG159" s="302"/>
      <c r="CH159" s="302"/>
      <c r="CI159" s="302"/>
      <c r="CJ159" s="302"/>
      <c r="CK159" s="302"/>
      <c r="CL159" s="302"/>
      <c r="CM159" s="302"/>
      <c r="CN159" s="302"/>
      <c r="CO159" s="302"/>
      <c r="CP159" s="302"/>
      <c r="CQ159" s="302"/>
      <c r="CR159" s="302"/>
      <c r="CS159" s="302"/>
      <c r="CT159" s="302"/>
      <c r="CU159" s="302"/>
      <c r="CV159" s="302"/>
      <c r="CW159" s="302"/>
      <c r="CX159" s="302"/>
      <c r="CY159" s="302"/>
      <c r="CZ159" s="302"/>
      <c r="DA159" s="302"/>
      <c r="DB159" s="302"/>
      <c r="DC159" s="302"/>
      <c r="DD159" s="302"/>
      <c r="DE159" s="302"/>
      <c r="DF159" s="302"/>
      <c r="DG159" s="402"/>
      <c r="DH159" s="402"/>
      <c r="DI159" s="402"/>
      <c r="DJ159" s="402"/>
      <c r="DK159" s="402"/>
      <c r="DL159" s="402"/>
      <c r="DM159" s="402"/>
      <c r="DN159" s="402"/>
      <c r="DO159" s="296"/>
      <c r="DP159" s="304"/>
      <c r="DQ159" s="295"/>
      <c r="DR159" s="297"/>
      <c r="DS159" s="346"/>
      <c r="DT159" s="332"/>
    </row>
    <row r="160" spans="2:124" ht="12.75" customHeight="1" outlineLevel="1" x14ac:dyDescent="0.2">
      <c r="B160" s="708" t="s">
        <v>204</v>
      </c>
      <c r="C160" s="709">
        <f>16/10</f>
        <v>1.6</v>
      </c>
      <c r="D160" s="394"/>
      <c r="E160" s="394"/>
      <c r="F160" s="570">
        <v>490</v>
      </c>
      <c r="G160" s="656" t="s">
        <v>207</v>
      </c>
      <c r="H160" s="570">
        <f>ROUND(F160/$C160,0)</f>
        <v>306</v>
      </c>
      <c r="I160" s="571" t="s">
        <v>207</v>
      </c>
      <c r="J160" s="657" t="str">
        <f>H160&amp;" x "&amp;F160</f>
        <v>306 x 490</v>
      </c>
      <c r="K160" s="656" t="s">
        <v>207</v>
      </c>
      <c r="L160" s="570">
        <f>F160+(2*P160)</f>
        <v>500</v>
      </c>
      <c r="M160" s="656" t="s">
        <v>207</v>
      </c>
      <c r="N160" s="570">
        <f>H160+P160+R160</f>
        <v>316</v>
      </c>
      <c r="O160" s="571" t="s">
        <v>207</v>
      </c>
      <c r="P160" s="570">
        <v>5</v>
      </c>
      <c r="Q160" s="571" t="s">
        <v>207</v>
      </c>
      <c r="R160" s="656">
        <v>5</v>
      </c>
      <c r="S160" s="656" t="s">
        <v>207</v>
      </c>
      <c r="T160" s="570">
        <f>ROUND(SQRT((F160^2)+(H160^2)),0)</f>
        <v>578</v>
      </c>
      <c r="U160" s="656" t="s">
        <v>207</v>
      </c>
      <c r="V160" s="570"/>
      <c r="W160" s="571"/>
      <c r="X160" s="570">
        <v>5175</v>
      </c>
      <c r="Y160" s="571" t="s">
        <v>2676</v>
      </c>
      <c r="Z160" s="394"/>
      <c r="AA160" s="570">
        <f>ROUND(F160/$B$1,1)</f>
        <v>192.9</v>
      </c>
      <c r="AB160" s="571" t="s">
        <v>208</v>
      </c>
      <c r="AC160" s="570">
        <f>ROUND(H160/$B$1,1)</f>
        <v>120.5</v>
      </c>
      <c r="AD160" s="571" t="s">
        <v>208</v>
      </c>
      <c r="AE160" s="713" t="str">
        <f>AC160&amp;" x "&amp;AA160</f>
        <v>120.5 x 192.9</v>
      </c>
      <c r="AF160" s="571" t="s">
        <v>208</v>
      </c>
      <c r="AG160" s="570">
        <f>ROUND(L160/$B$1,1)</f>
        <v>196.9</v>
      </c>
      <c r="AH160" s="571" t="s">
        <v>208</v>
      </c>
      <c r="AI160" s="656">
        <f>ROUND(N160/$B$1,1)</f>
        <v>124.4</v>
      </c>
      <c r="AJ160" s="571" t="s">
        <v>208</v>
      </c>
      <c r="AK160" s="570">
        <f>ROUND(P160/$B$1,1)</f>
        <v>2</v>
      </c>
      <c r="AL160" s="571" t="s">
        <v>208</v>
      </c>
      <c r="AM160" s="570">
        <f>ROUND(R160/$B$1,1)</f>
        <v>2</v>
      </c>
      <c r="AN160" s="571" t="s">
        <v>208</v>
      </c>
      <c r="AO160" s="570">
        <f>ROUND(SQRT((AA160^2)+(AC160^2)),0)</f>
        <v>227</v>
      </c>
      <c r="AP160" s="571" t="s">
        <v>208</v>
      </c>
      <c r="AQ160" s="185"/>
      <c r="AR160" s="186"/>
      <c r="AS160" s="187">
        <f>ROUND((X160/10)/$B$2,1)</f>
        <v>203.7</v>
      </c>
      <c r="AT160" s="186" t="s">
        <v>208</v>
      </c>
      <c r="AV160" s="1015"/>
      <c r="AX160" s="190">
        <v>10100338</v>
      </c>
      <c r="AY160" s="191">
        <f>IF(Index!$L$4="€",VLOOKUP(AX160,ERP!$A:$CL,5,0),IF(Index!$L$4="$",VLOOKUP(AX160,ERP!$A:$CL,7,0),IF(Index!$L$4="CHF",VLOOKUP(AX160,ERP!$A:$CL,9,0),IF(Index!$L$4="£",VLOOKUP(AX160,ERP!$A:$CL,11,0),""))))</f>
        <v>6315</v>
      </c>
      <c r="AZ160" s="190">
        <v>10140338</v>
      </c>
      <c r="BA160" s="191">
        <f>IF(Index!$L$4="€",VLOOKUP(AZ160,ERP!$A:$CL,5,0),IF(Index!$L$4="$",VLOOKUP(AZ160,ERP!$A:$CL,7,0),IF(Index!$L$4="CHF",VLOOKUP(AZ160,ERP!$A:$CL,9,0),IF(Index!$L$4="£",VLOOKUP(AZ160,ERP!$A:$CL,11,0),""))))</f>
        <v>6315</v>
      </c>
      <c r="BB160" s="156"/>
      <c r="BC160" s="150"/>
      <c r="BD160" s="2"/>
      <c r="BF160" s="145"/>
      <c r="BG160" s="2"/>
      <c r="BI160" s="367"/>
      <c r="BJ160" s="393"/>
      <c r="BK160" s="30"/>
      <c r="BL160" s="221"/>
      <c r="BM160" s="224"/>
      <c r="BN160" s="107"/>
      <c r="BQ160" s="302"/>
      <c r="BR160" s="302"/>
      <c r="BS160" s="302"/>
      <c r="BT160" s="302"/>
      <c r="BU160" s="302"/>
      <c r="BV160" s="302"/>
      <c r="BW160" s="302"/>
      <c r="BX160" s="302"/>
      <c r="BY160" s="302"/>
      <c r="BZ160" s="302"/>
      <c r="CA160" s="302"/>
      <c r="CB160" s="302"/>
      <c r="CC160" s="302"/>
      <c r="CD160" s="302"/>
      <c r="CE160" s="302"/>
      <c r="CF160" s="302"/>
      <c r="CG160" s="302"/>
      <c r="CH160" s="302"/>
      <c r="CI160" s="302"/>
      <c r="CJ160" s="302"/>
      <c r="CK160" s="302"/>
      <c r="CL160" s="302"/>
      <c r="CM160" s="302"/>
      <c r="CN160" s="302"/>
      <c r="CO160" s="302"/>
      <c r="CP160" s="302"/>
      <c r="CQ160" s="302"/>
      <c r="CR160" s="302"/>
      <c r="CS160" s="302"/>
      <c r="CT160" s="302"/>
      <c r="CU160" s="302"/>
      <c r="CV160" s="302"/>
      <c r="CW160" s="302"/>
      <c r="CX160" s="302"/>
      <c r="CY160" s="302"/>
      <c r="CZ160" s="302"/>
      <c r="DA160" s="302"/>
      <c r="DB160" s="302"/>
      <c r="DC160" s="302"/>
      <c r="DD160" s="302"/>
      <c r="DE160" s="302"/>
      <c r="DF160" s="302"/>
      <c r="DG160" s="402"/>
      <c r="DH160" s="402"/>
      <c r="DI160" s="402"/>
      <c r="DJ160" s="402"/>
      <c r="DK160" s="402"/>
      <c r="DL160" s="402"/>
      <c r="DM160" s="402"/>
      <c r="DN160" s="402"/>
      <c r="DO160" s="296"/>
      <c r="DP160" s="304"/>
      <c r="DQ160" s="295"/>
      <c r="DR160" s="297"/>
      <c r="DS160" s="346"/>
      <c r="DT160" s="332"/>
    </row>
    <row r="161" spans="2:124" ht="15.75" customHeight="1" outlineLevel="1" x14ac:dyDescent="0.2">
      <c r="F161" s="308"/>
      <c r="J161" s="309"/>
      <c r="P161" s="308"/>
      <c r="R161" s="308"/>
      <c r="AE161" s="309"/>
      <c r="AV161" s="1015"/>
      <c r="AX161" s="2"/>
      <c r="AZ161" s="2"/>
      <c r="BB161" s="338"/>
      <c r="BC161" s="338"/>
      <c r="BD161" s="2"/>
      <c r="BG161" s="2"/>
      <c r="BI161" s="367"/>
      <c r="BJ161" s="393"/>
      <c r="BK161" s="30"/>
      <c r="BL161" s="221"/>
      <c r="BM161" s="224"/>
      <c r="BN161" s="107"/>
      <c r="BQ161" s="308"/>
      <c r="BR161" s="308"/>
      <c r="BS161" s="308"/>
      <c r="BW161" s="309"/>
      <c r="CC161" s="308"/>
      <c r="CE161" s="308"/>
      <c r="CT161" s="309"/>
      <c r="DF161" s="293"/>
      <c r="DG161" s="291"/>
      <c r="DI161" s="401"/>
      <c r="DJ161" s="402"/>
      <c r="DK161" s="396"/>
      <c r="DL161" s="396"/>
      <c r="DM161" s="367"/>
      <c r="DN161" s="330"/>
      <c r="DO161" s="296"/>
      <c r="DP161" s="304"/>
      <c r="DQ161" s="295"/>
      <c r="DR161" s="297"/>
      <c r="DS161" s="346"/>
      <c r="DT161" s="332"/>
    </row>
    <row r="162" spans="2:124" ht="23.25" customHeight="1" x14ac:dyDescent="0.2">
      <c r="E162" s="1050" t="s">
        <v>5897</v>
      </c>
      <c r="F162" s="1040" t="s">
        <v>5821</v>
      </c>
      <c r="G162" s="1041"/>
      <c r="H162" s="1041"/>
      <c r="I162" s="1041"/>
      <c r="J162" s="1041"/>
      <c r="K162" s="1041"/>
      <c r="L162" s="1041"/>
      <c r="M162" s="1041"/>
      <c r="N162" s="1041"/>
      <c r="O162" s="1041"/>
      <c r="P162" s="1041"/>
      <c r="Q162" s="1041"/>
      <c r="R162" s="1041"/>
      <c r="S162" s="1041"/>
      <c r="T162" s="1041"/>
      <c r="U162" s="1041"/>
      <c r="V162" s="1041"/>
      <c r="W162" s="1041"/>
      <c r="X162" s="1041"/>
      <c r="Y162" s="1041"/>
      <c r="Z162" s="1041"/>
      <c r="AA162" s="1041"/>
      <c r="AB162" s="1041"/>
      <c r="AC162" s="1041"/>
      <c r="AD162" s="1041"/>
      <c r="AE162" s="1041"/>
      <c r="AF162" s="1041"/>
      <c r="AG162" s="1041"/>
      <c r="AH162" s="1041"/>
      <c r="AI162" s="1041"/>
      <c r="AJ162" s="1041"/>
      <c r="AK162" s="1041"/>
      <c r="AL162" s="1041"/>
      <c r="AM162" s="1041"/>
      <c r="AN162" s="1041"/>
      <c r="AO162" s="1041"/>
      <c r="AP162" s="1041"/>
      <c r="AQ162" s="1041"/>
      <c r="AR162" s="1041"/>
      <c r="AS162" s="1041"/>
      <c r="AT162" s="1042"/>
      <c r="AV162" s="1015"/>
      <c r="AX162" s="948" t="s">
        <v>230</v>
      </c>
      <c r="AY162" s="956"/>
      <c r="AZ162" s="948" t="s">
        <v>230</v>
      </c>
      <c r="BA162" s="949"/>
      <c r="BB162" s="950"/>
      <c r="BC162" s="950"/>
      <c r="BD162" s="2"/>
      <c r="BG162" s="2"/>
      <c r="BI162" s="367"/>
      <c r="BJ162" s="393"/>
      <c r="BK162" s="30"/>
      <c r="BL162" s="221"/>
      <c r="BM162" s="224"/>
      <c r="BN162" s="107"/>
      <c r="BQ162" s="302"/>
      <c r="BR162" s="302"/>
      <c r="BS162" s="302"/>
      <c r="BT162" s="302"/>
      <c r="BU162" s="302"/>
      <c r="BV162" s="302"/>
      <c r="BW162" s="302"/>
      <c r="BX162" s="302"/>
      <c r="BY162" s="302"/>
      <c r="BZ162" s="302"/>
      <c r="CA162" s="302"/>
      <c r="CB162" s="302"/>
      <c r="CC162" s="302"/>
      <c r="CD162" s="302"/>
      <c r="CE162" s="302"/>
      <c r="CF162" s="302"/>
      <c r="CG162" s="302"/>
      <c r="CH162" s="302"/>
      <c r="CI162" s="302"/>
      <c r="CJ162" s="302"/>
      <c r="CK162" s="302"/>
      <c r="CL162" s="302"/>
      <c r="CM162" s="302"/>
      <c r="CN162" s="302"/>
      <c r="CO162" s="302"/>
      <c r="CP162" s="302"/>
      <c r="CQ162" s="302"/>
      <c r="CR162" s="302"/>
      <c r="CS162" s="302"/>
      <c r="CT162" s="302"/>
      <c r="CU162" s="302"/>
      <c r="CV162" s="302"/>
      <c r="CW162" s="302"/>
      <c r="CX162" s="302"/>
      <c r="CY162" s="302"/>
      <c r="CZ162" s="302"/>
      <c r="DA162" s="302"/>
      <c r="DB162" s="302"/>
      <c r="DC162" s="302"/>
      <c r="DD162" s="302"/>
      <c r="DE162" s="302"/>
      <c r="DF162" s="293"/>
      <c r="DG162" s="402"/>
      <c r="DH162" s="402"/>
      <c r="DI162" s="402"/>
      <c r="DJ162" s="402"/>
      <c r="DK162" s="402"/>
      <c r="DL162" s="402"/>
      <c r="DM162" s="402"/>
      <c r="DN162" s="402"/>
      <c r="DO162" s="296"/>
      <c r="DP162" s="304"/>
      <c r="DQ162" s="295"/>
      <c r="DR162" s="297"/>
      <c r="DS162" s="346"/>
      <c r="DT162" s="332"/>
    </row>
    <row r="163" spans="2:124" ht="23.25" customHeight="1" x14ac:dyDescent="0.2">
      <c r="B163" s="30" t="s">
        <v>213</v>
      </c>
      <c r="E163" s="1051"/>
      <c r="F163" s="1047" t="s">
        <v>5856</v>
      </c>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9"/>
      <c r="AV163" s="1015"/>
      <c r="AX163" s="954" t="s">
        <v>233</v>
      </c>
      <c r="AY163" s="955"/>
      <c r="AZ163" s="954" t="s">
        <v>2670</v>
      </c>
      <c r="BA163" s="955"/>
      <c r="BB163" s="769"/>
      <c r="BC163" s="806"/>
      <c r="BD163" s="2"/>
      <c r="BG163" s="2"/>
      <c r="BI163" s="367"/>
      <c r="BJ163" s="393"/>
      <c r="BK163" s="30"/>
      <c r="BL163" s="221"/>
      <c r="BM163" s="224"/>
      <c r="BN163" s="107"/>
      <c r="BQ163" s="302"/>
      <c r="BR163" s="302"/>
      <c r="BS163" s="302"/>
      <c r="BT163" s="302"/>
      <c r="BU163" s="302"/>
      <c r="BV163" s="302"/>
      <c r="BW163" s="302"/>
      <c r="BX163" s="302"/>
      <c r="BY163" s="302"/>
      <c r="BZ163" s="302"/>
      <c r="CA163" s="302"/>
      <c r="CB163" s="302"/>
      <c r="CC163" s="302"/>
      <c r="CD163" s="302"/>
      <c r="CE163" s="302"/>
      <c r="CF163" s="302"/>
      <c r="CG163" s="302"/>
      <c r="CH163" s="302"/>
      <c r="CI163" s="302"/>
      <c r="CJ163" s="302"/>
      <c r="CK163" s="302"/>
      <c r="CL163" s="302"/>
      <c r="CM163" s="302"/>
      <c r="CN163" s="302"/>
      <c r="CO163" s="302"/>
      <c r="CP163" s="302"/>
      <c r="CQ163" s="302"/>
      <c r="CR163" s="302"/>
      <c r="CS163" s="302"/>
      <c r="CT163" s="302"/>
      <c r="CU163" s="302"/>
      <c r="CV163" s="302"/>
      <c r="CW163" s="302"/>
      <c r="CX163" s="302"/>
      <c r="CY163" s="302"/>
      <c r="CZ163" s="302"/>
      <c r="DA163" s="302"/>
      <c r="DB163" s="302"/>
      <c r="DC163" s="302"/>
      <c r="DD163" s="302"/>
      <c r="DE163" s="302"/>
      <c r="DF163" s="302"/>
      <c r="DG163" s="402"/>
      <c r="DH163" s="402"/>
      <c r="DI163" s="402"/>
      <c r="DJ163" s="402"/>
      <c r="DK163" s="402"/>
      <c r="DL163" s="402"/>
      <c r="DM163" s="402"/>
      <c r="DN163" s="402"/>
      <c r="DO163" s="296"/>
      <c r="DP163" s="304"/>
      <c r="DQ163" s="295"/>
      <c r="DR163" s="297"/>
      <c r="DS163" s="346"/>
      <c r="DT163" s="332"/>
    </row>
    <row r="164" spans="2:124" ht="15" customHeight="1" x14ac:dyDescent="0.2">
      <c r="B164" s="30"/>
      <c r="E164" s="1051"/>
      <c r="F164" s="121" t="s">
        <v>206</v>
      </c>
      <c r="G164" s="122"/>
      <c r="H164" s="121" t="s">
        <v>211</v>
      </c>
      <c r="I164" s="122"/>
      <c r="J164" s="121" t="s">
        <v>216</v>
      </c>
      <c r="K164" s="122"/>
      <c r="L164" s="121" t="s">
        <v>205</v>
      </c>
      <c r="M164" s="122"/>
      <c r="N164" s="121" t="s">
        <v>214</v>
      </c>
      <c r="O164" s="122"/>
      <c r="P164" s="121" t="s">
        <v>209</v>
      </c>
      <c r="Q164" s="122"/>
      <c r="R164" s="121" t="s">
        <v>215</v>
      </c>
      <c r="S164" s="122"/>
      <c r="T164" s="121" t="s">
        <v>212</v>
      </c>
      <c r="U164" s="123"/>
      <c r="V164" s="966"/>
      <c r="W164" s="967"/>
      <c r="X164" s="966" t="s">
        <v>2674</v>
      </c>
      <c r="Y164" s="967"/>
      <c r="Z164" s="458"/>
      <c r="AA164" s="121" t="s">
        <v>206</v>
      </c>
      <c r="AB164" s="122"/>
      <c r="AC164" s="121" t="s">
        <v>211</v>
      </c>
      <c r="AD164" s="122"/>
      <c r="AE164" s="121" t="s">
        <v>216</v>
      </c>
      <c r="AF164" s="122"/>
      <c r="AG164" s="121" t="s">
        <v>205</v>
      </c>
      <c r="AH164" s="122"/>
      <c r="AI164" s="121" t="s">
        <v>214</v>
      </c>
      <c r="AJ164" s="122"/>
      <c r="AK164" s="121" t="s">
        <v>209</v>
      </c>
      <c r="AL164" s="122"/>
      <c r="AM164" s="121" t="s">
        <v>215</v>
      </c>
      <c r="AN164" s="122"/>
      <c r="AO164" s="121" t="s">
        <v>212</v>
      </c>
      <c r="AP164" s="122"/>
      <c r="AQ164" s="971" t="s">
        <v>2674</v>
      </c>
      <c r="AR164" s="972"/>
      <c r="AS164" s="971" t="s">
        <v>2675</v>
      </c>
      <c r="AT164" s="972"/>
      <c r="AV164" s="1015"/>
      <c r="AX164" s="762" t="s">
        <v>221</v>
      </c>
      <c r="AY164" s="780" t="s">
        <v>23</v>
      </c>
      <c r="AZ164" s="762" t="s">
        <v>221</v>
      </c>
      <c r="BA164" s="780" t="s">
        <v>23</v>
      </c>
      <c r="BB164" s="156"/>
      <c r="BC164" s="156"/>
      <c r="BD164" s="2"/>
      <c r="BG164" s="2"/>
      <c r="BI164" s="367"/>
      <c r="BJ164" s="393"/>
      <c r="BK164" s="30"/>
      <c r="BL164" s="221"/>
      <c r="BM164" s="224"/>
      <c r="BN164" s="107"/>
      <c r="BQ164" s="302"/>
      <c r="BR164" s="302"/>
      <c r="BS164" s="302"/>
      <c r="BT164" s="302"/>
      <c r="BU164" s="302"/>
      <c r="BV164" s="302"/>
      <c r="BW164" s="302"/>
      <c r="BX164" s="302"/>
      <c r="BY164" s="302"/>
      <c r="BZ164" s="302"/>
      <c r="CA164" s="302"/>
      <c r="CB164" s="302"/>
      <c r="CC164" s="302"/>
      <c r="CD164" s="302"/>
      <c r="CE164" s="302"/>
      <c r="CF164" s="302"/>
      <c r="CG164" s="302"/>
      <c r="CH164" s="302"/>
      <c r="CI164" s="302"/>
      <c r="CJ164" s="302"/>
      <c r="CK164" s="302"/>
      <c r="CL164" s="302"/>
      <c r="CM164" s="302"/>
      <c r="CN164" s="302"/>
      <c r="CO164" s="302"/>
      <c r="CP164" s="302"/>
      <c r="CQ164" s="302"/>
      <c r="CR164" s="302"/>
      <c r="CS164" s="302"/>
      <c r="CT164" s="302"/>
      <c r="CU164" s="302"/>
      <c r="CV164" s="302"/>
      <c r="CW164" s="302"/>
      <c r="CX164" s="302"/>
      <c r="CY164" s="302"/>
      <c r="CZ164" s="302"/>
      <c r="DA164" s="302"/>
      <c r="DB164" s="302"/>
      <c r="DC164" s="302"/>
      <c r="DD164" s="302"/>
      <c r="DE164" s="302"/>
      <c r="DF164" s="302"/>
      <c r="DG164" s="402"/>
      <c r="DH164" s="402"/>
      <c r="DI164" s="402"/>
      <c r="DJ164" s="402"/>
      <c r="DK164" s="402"/>
      <c r="DL164" s="402"/>
      <c r="DM164" s="402"/>
      <c r="DN164" s="402"/>
      <c r="DO164" s="296"/>
      <c r="DP164" s="304"/>
      <c r="DQ164" s="295"/>
      <c r="DR164" s="297"/>
      <c r="DS164" s="346"/>
      <c r="DT164" s="332"/>
    </row>
    <row r="165" spans="2:124" ht="15" customHeight="1" x14ac:dyDescent="0.2">
      <c r="B165" s="30"/>
      <c r="E165" s="1051"/>
      <c r="F165" s="121"/>
      <c r="G165" s="110"/>
      <c r="H165" s="121"/>
      <c r="I165" s="122"/>
      <c r="J165" s="121"/>
      <c r="K165" s="110"/>
      <c r="L165" s="121"/>
      <c r="M165" s="110"/>
      <c r="N165" s="121"/>
      <c r="O165" s="122"/>
      <c r="P165" s="121"/>
      <c r="Q165" s="122"/>
      <c r="R165" s="131"/>
      <c r="S165" s="110"/>
      <c r="T165" s="121"/>
      <c r="U165" s="123"/>
      <c r="V165" s="700"/>
      <c r="W165" s="781"/>
      <c r="X165" s="700"/>
      <c r="Y165" s="781"/>
      <c r="AA165" s="121"/>
      <c r="AB165" s="122"/>
      <c r="AC165" s="121"/>
      <c r="AD165" s="122"/>
      <c r="AE165" s="131"/>
      <c r="AF165" s="122"/>
      <c r="AG165" s="121"/>
      <c r="AH165" s="122"/>
      <c r="AI165" s="131"/>
      <c r="AJ165" s="122"/>
      <c r="AK165" s="121"/>
      <c r="AL165" s="122"/>
      <c r="AM165" s="121"/>
      <c r="AN165" s="122"/>
      <c r="AO165" s="121"/>
      <c r="AP165" s="122"/>
      <c r="AQ165" s="132"/>
      <c r="AR165" s="761"/>
      <c r="AS165" s="156"/>
      <c r="AT165" s="761"/>
      <c r="AV165" s="1015"/>
      <c r="AX165" s="700"/>
      <c r="AY165" s="781" t="str">
        <f>Index!$L$4</f>
        <v>€</v>
      </c>
      <c r="AZ165" s="700"/>
      <c r="BA165" s="781" t="str">
        <f>Index!$L$4</f>
        <v>€</v>
      </c>
      <c r="BB165" s="156"/>
      <c r="BC165" s="156"/>
      <c r="BD165" s="2"/>
      <c r="BG165" s="2"/>
      <c r="BI165" s="367"/>
      <c r="BJ165" s="393"/>
      <c r="BK165" s="30"/>
      <c r="BL165" s="221"/>
      <c r="BM165" s="224"/>
      <c r="BN165" s="107"/>
      <c r="BQ165" s="302"/>
      <c r="BR165" s="302"/>
      <c r="BS165" s="302"/>
      <c r="BT165" s="302"/>
      <c r="BU165" s="302"/>
      <c r="BV165" s="302"/>
      <c r="BW165" s="302"/>
      <c r="BX165" s="302"/>
      <c r="BY165" s="302"/>
      <c r="BZ165" s="302"/>
      <c r="CA165" s="302"/>
      <c r="CB165" s="302"/>
      <c r="CC165" s="302"/>
      <c r="CD165" s="302"/>
      <c r="CE165" s="302"/>
      <c r="CF165" s="302"/>
      <c r="CG165" s="302"/>
      <c r="CH165" s="302"/>
      <c r="CI165" s="302"/>
      <c r="CJ165" s="302"/>
      <c r="CK165" s="302"/>
      <c r="CL165" s="302"/>
      <c r="CM165" s="302"/>
      <c r="CN165" s="302"/>
      <c r="CO165" s="302"/>
      <c r="CP165" s="302"/>
      <c r="CQ165" s="302"/>
      <c r="CR165" s="302"/>
      <c r="CS165" s="302"/>
      <c r="CT165" s="302"/>
      <c r="CU165" s="302"/>
      <c r="CV165" s="302"/>
      <c r="CW165" s="302"/>
      <c r="CX165" s="302"/>
      <c r="CY165" s="302"/>
      <c r="CZ165" s="302"/>
      <c r="DA165" s="302"/>
      <c r="DB165" s="302"/>
      <c r="DC165" s="302"/>
      <c r="DD165" s="302"/>
      <c r="DE165" s="302"/>
      <c r="DF165" s="302"/>
      <c r="DG165" s="402"/>
      <c r="DH165" s="402"/>
      <c r="DI165" s="402"/>
      <c r="DJ165" s="402"/>
      <c r="DK165" s="402"/>
      <c r="DL165" s="402"/>
      <c r="DM165" s="402"/>
      <c r="DN165" s="402"/>
      <c r="DO165" s="296"/>
      <c r="DP165" s="304"/>
      <c r="DQ165" s="295"/>
      <c r="DR165" s="297"/>
      <c r="DS165" s="346"/>
      <c r="DT165" s="332"/>
    </row>
    <row r="166" spans="2:124" ht="12.75" customHeight="1" x14ac:dyDescent="0.2">
      <c r="B166" s="708" t="s">
        <v>204</v>
      </c>
      <c r="C166" s="709">
        <f>16/10</f>
        <v>1.6</v>
      </c>
      <c r="D166" s="394"/>
      <c r="E166" s="1051"/>
      <c r="F166" s="866">
        <v>426.6</v>
      </c>
      <c r="G166" s="643" t="s">
        <v>207</v>
      </c>
      <c r="H166" s="564">
        <f>ROUND(F166/$C166,0)</f>
        <v>267</v>
      </c>
      <c r="I166" s="565" t="s">
        <v>207</v>
      </c>
      <c r="J166" s="658" t="str">
        <f>H166&amp;" x "&amp;F166</f>
        <v>267 x 426.6</v>
      </c>
      <c r="K166" s="643" t="s">
        <v>207</v>
      </c>
      <c r="L166" s="564">
        <f>F166+(2*P166)</f>
        <v>436.6</v>
      </c>
      <c r="M166" s="643" t="s">
        <v>207</v>
      </c>
      <c r="N166" s="564">
        <f>H166+P166+R166</f>
        <v>302</v>
      </c>
      <c r="O166" s="565" t="s">
        <v>207</v>
      </c>
      <c r="P166" s="564">
        <v>5</v>
      </c>
      <c r="Q166" s="565" t="s">
        <v>207</v>
      </c>
      <c r="R166" s="643">
        <v>30</v>
      </c>
      <c r="S166" s="643" t="s">
        <v>207</v>
      </c>
      <c r="T166" s="311">
        <f>ROUND(SQRT((F166^2)+(H166^2)),0)</f>
        <v>503</v>
      </c>
      <c r="U166" s="312" t="s">
        <v>207</v>
      </c>
      <c r="V166" s="165"/>
      <c r="W166" s="166"/>
      <c r="X166" s="165">
        <f>(F166*10)+430</f>
        <v>4696</v>
      </c>
      <c r="Y166" s="166" t="s">
        <v>2676</v>
      </c>
      <c r="AA166" s="165">
        <f>ROUND(F166/$B$1,1)</f>
        <v>168</v>
      </c>
      <c r="AB166" s="166" t="s">
        <v>208</v>
      </c>
      <c r="AC166" s="165">
        <f>ROUND(H166/$B$1,1)</f>
        <v>105.1</v>
      </c>
      <c r="AD166" s="166" t="s">
        <v>208</v>
      </c>
      <c r="AE166" s="170" t="str">
        <f>AC166&amp;" x "&amp;AA166</f>
        <v>105.1 x 168</v>
      </c>
      <c r="AF166" s="166" t="s">
        <v>208</v>
      </c>
      <c r="AG166" s="165">
        <f>ROUND(L166/$B$1,1)</f>
        <v>171.9</v>
      </c>
      <c r="AH166" s="166" t="s">
        <v>208</v>
      </c>
      <c r="AI166" s="167">
        <f>ROUND(N166/$B$1,1)</f>
        <v>118.9</v>
      </c>
      <c r="AJ166" s="166" t="s">
        <v>208</v>
      </c>
      <c r="AK166" s="165">
        <f>ROUND(P166/$B$1,1)</f>
        <v>2</v>
      </c>
      <c r="AL166" s="166" t="s">
        <v>208</v>
      </c>
      <c r="AM166" s="165">
        <f>ROUND(R166/$B$1,1)</f>
        <v>11.8</v>
      </c>
      <c r="AN166" s="166" t="s">
        <v>208</v>
      </c>
      <c r="AO166" s="165">
        <f>ROUND(SQRT((AA166^2)+(AC166^2)),0)</f>
        <v>198</v>
      </c>
      <c r="AP166" s="166" t="s">
        <v>208</v>
      </c>
      <c r="AQ166" s="311"/>
      <c r="AR166" s="312"/>
      <c r="AS166" s="311"/>
      <c r="AT166" s="312"/>
      <c r="AV166" s="1015"/>
      <c r="AX166" s="171" t="s">
        <v>5901</v>
      </c>
      <c r="AY166" s="172">
        <f>IF(Index!$L$4="€",VLOOKUP(AX166,ERP!$A:$CL,5,0),IF(Index!$L$4="$",VLOOKUP(AX166,ERP!$A:$CL,7,0),IF(Index!$L$4="CHF",VLOOKUP(AX166,ERP!$A:$CL,9,0),IF(Index!$L$4="£",VLOOKUP(AX166,ERP!$A:$CL,11,0),""))))</f>
        <v>4510</v>
      </c>
      <c r="AZ166" s="171"/>
      <c r="BA166" s="172"/>
      <c r="BB166" s="156"/>
      <c r="BC166" s="150"/>
      <c r="BD166" s="2"/>
      <c r="BF166" s="128"/>
      <c r="BG166" s="222" t="s">
        <v>2669</v>
      </c>
      <c r="BI166" s="367"/>
      <c r="BJ166" s="393"/>
      <c r="BK166" s="30"/>
      <c r="BL166" s="221"/>
      <c r="BM166" s="224"/>
      <c r="BN166" s="107"/>
      <c r="BQ166" s="302"/>
      <c r="BR166" s="302"/>
      <c r="BS166" s="302"/>
      <c r="BT166" s="302"/>
      <c r="BU166" s="302"/>
      <c r="BV166" s="302"/>
      <c r="BW166" s="302"/>
      <c r="BX166" s="302"/>
      <c r="BY166" s="302"/>
      <c r="BZ166" s="302"/>
      <c r="CA166" s="302"/>
      <c r="CB166" s="302"/>
      <c r="CC166" s="302"/>
      <c r="CD166" s="302"/>
      <c r="CE166" s="302"/>
      <c r="CF166" s="302"/>
      <c r="CG166" s="302"/>
      <c r="CH166" s="302"/>
      <c r="CI166" s="302"/>
      <c r="CJ166" s="302"/>
      <c r="CK166" s="302"/>
      <c r="CL166" s="302"/>
      <c r="CM166" s="302"/>
      <c r="CN166" s="302"/>
      <c r="CO166" s="302"/>
      <c r="CP166" s="302"/>
      <c r="CQ166" s="302"/>
      <c r="CR166" s="302"/>
      <c r="CS166" s="302"/>
      <c r="CT166" s="302"/>
      <c r="CU166" s="302"/>
      <c r="CV166" s="302"/>
      <c r="CW166" s="302"/>
      <c r="CX166" s="302"/>
      <c r="CY166" s="302"/>
      <c r="CZ166" s="302"/>
      <c r="DA166" s="302"/>
      <c r="DB166" s="302"/>
      <c r="DC166" s="302"/>
      <c r="DD166" s="302"/>
      <c r="DE166" s="302"/>
      <c r="DF166" s="302"/>
      <c r="DG166" s="402"/>
      <c r="DH166" s="402"/>
      <c r="DI166" s="402"/>
      <c r="DJ166" s="402"/>
      <c r="DK166" s="402"/>
      <c r="DL166" s="402"/>
      <c r="DM166" s="402"/>
      <c r="DN166" s="402"/>
      <c r="DO166" s="296"/>
      <c r="DP166" s="304"/>
      <c r="DQ166" s="295"/>
      <c r="DR166" s="297"/>
      <c r="DS166" s="346"/>
      <c r="DT166" s="332"/>
    </row>
    <row r="167" spans="2:124" ht="12.75" customHeight="1" x14ac:dyDescent="0.2">
      <c r="B167" s="708" t="s">
        <v>204</v>
      </c>
      <c r="C167" s="709">
        <f>16/10</f>
        <v>1.6</v>
      </c>
      <c r="D167" s="394"/>
      <c r="E167" s="1051"/>
      <c r="F167" s="867">
        <v>447</v>
      </c>
      <c r="G167" s="358" t="s">
        <v>207</v>
      </c>
      <c r="H167" s="863">
        <f>ROUND(F167/$C167,0)</f>
        <v>279</v>
      </c>
      <c r="I167" s="864" t="s">
        <v>207</v>
      </c>
      <c r="J167" s="865" t="str">
        <f>H167&amp;" x "&amp;F167</f>
        <v>279 x 447</v>
      </c>
      <c r="K167" s="358" t="s">
        <v>207</v>
      </c>
      <c r="L167" s="863">
        <f>F167+(2*P167)</f>
        <v>457</v>
      </c>
      <c r="M167" s="358" t="s">
        <v>207</v>
      </c>
      <c r="N167" s="863">
        <f>H167+P167+R167</f>
        <v>314</v>
      </c>
      <c r="O167" s="864" t="s">
        <v>207</v>
      </c>
      <c r="P167" s="863">
        <v>5</v>
      </c>
      <c r="Q167" s="864" t="s">
        <v>207</v>
      </c>
      <c r="R167" s="358">
        <v>30</v>
      </c>
      <c r="S167" s="358" t="s">
        <v>207</v>
      </c>
      <c r="T167" s="355">
        <f>ROUND(SQRT((F167^2)+(H167^2)),0)</f>
        <v>527</v>
      </c>
      <c r="U167" s="356" t="s">
        <v>207</v>
      </c>
      <c r="V167" s="130"/>
      <c r="W167" s="122"/>
      <c r="X167" s="130">
        <f>(F167*10)+570</f>
        <v>5040</v>
      </c>
      <c r="Y167" s="122" t="s">
        <v>2676</v>
      </c>
      <c r="Z167" s="338"/>
      <c r="AA167" s="130">
        <f>ROUND(F167/$B$1,1)</f>
        <v>176</v>
      </c>
      <c r="AB167" s="122" t="s">
        <v>208</v>
      </c>
      <c r="AC167" s="130">
        <f>ROUND(H167/$B$1,1)</f>
        <v>109.8</v>
      </c>
      <c r="AD167" s="122" t="s">
        <v>208</v>
      </c>
      <c r="AE167" s="131" t="str">
        <f>AC167&amp;" x "&amp;AA167</f>
        <v>109.8 x 176</v>
      </c>
      <c r="AF167" s="122" t="s">
        <v>208</v>
      </c>
      <c r="AG167" s="130">
        <f>ROUND(L167/$B$1,1)</f>
        <v>179.9</v>
      </c>
      <c r="AH167" s="122" t="s">
        <v>208</v>
      </c>
      <c r="AI167" s="110">
        <f>ROUND(N167/$B$1,1)</f>
        <v>123.6</v>
      </c>
      <c r="AJ167" s="122" t="s">
        <v>208</v>
      </c>
      <c r="AK167" s="130">
        <f>ROUND(P167/$B$1,1)</f>
        <v>2</v>
      </c>
      <c r="AL167" s="122" t="s">
        <v>208</v>
      </c>
      <c r="AM167" s="130">
        <f>ROUND(R167/$B$1,1)</f>
        <v>11.8</v>
      </c>
      <c r="AN167" s="122" t="s">
        <v>208</v>
      </c>
      <c r="AO167" s="130">
        <f>ROUND(SQRT((AA167^2)+(AC167^2)),0)</f>
        <v>207</v>
      </c>
      <c r="AP167" s="122" t="s">
        <v>208</v>
      </c>
      <c r="AQ167" s="355"/>
      <c r="AR167" s="356"/>
      <c r="AS167" s="355"/>
      <c r="AT167" s="356"/>
      <c r="AV167" s="1015"/>
      <c r="AX167" s="138" t="s">
        <v>5902</v>
      </c>
      <c r="AY167" s="137">
        <f>IF(Index!$L$4="€",VLOOKUP(AX167,ERP!$A:$CL,5,0),IF(Index!$L$4="$",VLOOKUP(AX167,ERP!$A:$CL,7,0),IF(Index!$L$4="CHF",VLOOKUP(AX167,ERP!$A:$CL,9,0),IF(Index!$L$4="£",VLOOKUP(AX167,ERP!$A:$CL,11,0),""))))</f>
        <v>5074</v>
      </c>
      <c r="AZ167" s="138"/>
      <c r="BA167" s="137"/>
      <c r="BB167" s="156"/>
      <c r="BC167" s="150"/>
      <c r="BD167" s="2"/>
      <c r="BF167" s="228"/>
      <c r="BG167" s="225" t="s">
        <v>2671</v>
      </c>
      <c r="BI167" s="367"/>
      <c r="BJ167" s="393"/>
      <c r="BK167" s="30"/>
      <c r="BL167" s="221"/>
      <c r="BM167" s="224"/>
      <c r="BN167" s="107"/>
      <c r="BQ167" s="302"/>
      <c r="BR167" s="302"/>
      <c r="BS167" s="302"/>
      <c r="BT167" s="302"/>
      <c r="BU167" s="302"/>
      <c r="BV167" s="302"/>
      <c r="BW167" s="302"/>
      <c r="BX167" s="302"/>
      <c r="BY167" s="302"/>
      <c r="BZ167" s="302"/>
      <c r="CA167" s="302"/>
      <c r="CB167" s="302"/>
      <c r="CC167" s="302"/>
      <c r="CD167" s="302"/>
      <c r="CE167" s="302"/>
      <c r="CF167" s="302"/>
      <c r="CG167" s="302"/>
      <c r="CH167" s="302"/>
      <c r="CI167" s="302"/>
      <c r="CJ167" s="302"/>
      <c r="CK167" s="302"/>
      <c r="CL167" s="302"/>
      <c r="CM167" s="302"/>
      <c r="CN167" s="302"/>
      <c r="CO167" s="302"/>
      <c r="CP167" s="302"/>
      <c r="CQ167" s="302"/>
      <c r="CR167" s="302"/>
      <c r="CS167" s="302"/>
      <c r="CT167" s="302"/>
      <c r="CU167" s="302"/>
      <c r="CV167" s="302"/>
      <c r="CW167" s="302"/>
      <c r="CX167" s="302"/>
      <c r="CY167" s="302"/>
      <c r="CZ167" s="302"/>
      <c r="DA167" s="302"/>
      <c r="DB167" s="302"/>
      <c r="DC167" s="302"/>
      <c r="DD167" s="302"/>
      <c r="DE167" s="302"/>
      <c r="DF167" s="302"/>
      <c r="DG167" s="402"/>
      <c r="DH167" s="402"/>
      <c r="DI167" s="402"/>
      <c r="DJ167" s="402"/>
      <c r="DK167" s="402"/>
      <c r="DL167" s="402"/>
      <c r="DM167" s="402"/>
      <c r="DN167" s="402"/>
      <c r="DO167" s="296"/>
      <c r="DP167" s="304"/>
      <c r="DQ167" s="295"/>
      <c r="DR167" s="297"/>
      <c r="DS167" s="346"/>
      <c r="DT167" s="332"/>
    </row>
    <row r="168" spans="2:124" ht="12.75" customHeight="1" x14ac:dyDescent="0.2">
      <c r="B168" s="708" t="s">
        <v>204</v>
      </c>
      <c r="C168" s="709">
        <f>16/10</f>
        <v>1.6</v>
      </c>
      <c r="D168" s="394"/>
      <c r="E168" s="1052"/>
      <c r="F168" s="868">
        <v>487.8</v>
      </c>
      <c r="G168" s="656" t="s">
        <v>207</v>
      </c>
      <c r="H168" s="570">
        <f>ROUND(F168/$C168,0)</f>
        <v>305</v>
      </c>
      <c r="I168" s="571" t="s">
        <v>207</v>
      </c>
      <c r="J168" s="657" t="str">
        <f>H168&amp;" x "&amp;F168</f>
        <v>305 x 487.8</v>
      </c>
      <c r="K168" s="656" t="s">
        <v>207</v>
      </c>
      <c r="L168" s="570">
        <f>F168+(2*P168)</f>
        <v>497.8</v>
      </c>
      <c r="M168" s="656" t="s">
        <v>207</v>
      </c>
      <c r="N168" s="570">
        <f>H168+P168+R168</f>
        <v>340</v>
      </c>
      <c r="O168" s="571" t="s">
        <v>207</v>
      </c>
      <c r="P168" s="570">
        <v>5</v>
      </c>
      <c r="Q168" s="571" t="s">
        <v>207</v>
      </c>
      <c r="R168" s="656">
        <v>30</v>
      </c>
      <c r="S168" s="656" t="s">
        <v>207</v>
      </c>
      <c r="T168" s="378">
        <f>ROUND(SQRT((F168^2)+(H168^2)),0)</f>
        <v>575</v>
      </c>
      <c r="U168" s="379" t="s">
        <v>207</v>
      </c>
      <c r="V168" s="185"/>
      <c r="W168" s="186"/>
      <c r="X168" s="185">
        <f>(F168*10)+570</f>
        <v>5448</v>
      </c>
      <c r="Y168" s="186" t="s">
        <v>2676</v>
      </c>
      <c r="Z168" s="308"/>
      <c r="AA168" s="185">
        <f>ROUND(F168/$B$1,1)</f>
        <v>192</v>
      </c>
      <c r="AB168" s="186" t="s">
        <v>208</v>
      </c>
      <c r="AC168" s="185">
        <f>ROUND(H168/$B$1,1)</f>
        <v>120.1</v>
      </c>
      <c r="AD168" s="186" t="s">
        <v>208</v>
      </c>
      <c r="AE168" s="189" t="str">
        <f>AC168&amp;" x "&amp;AA168</f>
        <v>120.1 x 192</v>
      </c>
      <c r="AF168" s="186" t="s">
        <v>208</v>
      </c>
      <c r="AG168" s="185">
        <f>ROUND(L168/$B$1,1)</f>
        <v>196</v>
      </c>
      <c r="AH168" s="186" t="s">
        <v>208</v>
      </c>
      <c r="AI168" s="187">
        <f>ROUND(N168/$B$1,1)</f>
        <v>133.9</v>
      </c>
      <c r="AJ168" s="186" t="s">
        <v>208</v>
      </c>
      <c r="AK168" s="185">
        <f>ROUND(P168/$B$1,1)</f>
        <v>2</v>
      </c>
      <c r="AL168" s="186" t="s">
        <v>208</v>
      </c>
      <c r="AM168" s="185">
        <f>ROUND(R168/$B$1,1)</f>
        <v>11.8</v>
      </c>
      <c r="AN168" s="186" t="s">
        <v>208</v>
      </c>
      <c r="AO168" s="185">
        <f>ROUND(SQRT((AA168^2)+(AC168^2)),0)</f>
        <v>226</v>
      </c>
      <c r="AP168" s="186" t="s">
        <v>208</v>
      </c>
      <c r="AQ168" s="378"/>
      <c r="AR168" s="379"/>
      <c r="AS168" s="378"/>
      <c r="AT168" s="379"/>
      <c r="AV168" s="1015"/>
      <c r="AX168" s="190" t="s">
        <v>5903</v>
      </c>
      <c r="AY168" s="191">
        <f>IF(Index!$L$4="€",VLOOKUP(AX168,ERP!$A:$CL,5,0),IF(Index!$L$4="$",VLOOKUP(AX168,ERP!$A:$CL,7,0),IF(Index!$L$4="CHF",VLOOKUP(AX168,ERP!$A:$CL,9,0),IF(Index!$L$4="£",VLOOKUP(AX168,ERP!$A:$CL,11,0),""))))</f>
        <v>5636</v>
      </c>
      <c r="AZ168" s="190"/>
      <c r="BA168" s="191"/>
      <c r="BB168" s="156"/>
      <c r="BC168" s="150"/>
      <c r="BD168" s="2"/>
      <c r="BF168" s="145"/>
      <c r="BG168" s="2"/>
      <c r="BI168" s="367"/>
      <c r="BJ168" s="393"/>
      <c r="BK168" s="30"/>
      <c r="BL168" s="221"/>
      <c r="BM168" s="224"/>
      <c r="BN168" s="107"/>
      <c r="BQ168" s="302"/>
      <c r="BR168" s="302"/>
      <c r="BS168" s="302"/>
      <c r="BT168" s="302"/>
      <c r="BU168" s="302"/>
      <c r="BV168" s="302"/>
      <c r="BW168" s="302"/>
      <c r="BX168" s="302"/>
      <c r="BY168" s="302"/>
      <c r="BZ168" s="302"/>
      <c r="CA168" s="302"/>
      <c r="CB168" s="302"/>
      <c r="CC168" s="302"/>
      <c r="CD168" s="302"/>
      <c r="CE168" s="302"/>
      <c r="CF168" s="302"/>
      <c r="CG168" s="302"/>
      <c r="CH168" s="302"/>
      <c r="CI168" s="302"/>
      <c r="CJ168" s="302"/>
      <c r="CK168" s="302"/>
      <c r="CL168" s="302"/>
      <c r="CM168" s="302"/>
      <c r="CN168" s="302"/>
      <c r="CO168" s="302"/>
      <c r="CP168" s="302"/>
      <c r="CQ168" s="302"/>
      <c r="CR168" s="302"/>
      <c r="CS168" s="302"/>
      <c r="CT168" s="302"/>
      <c r="CU168" s="302"/>
      <c r="CV168" s="302"/>
      <c r="CW168" s="302"/>
      <c r="CX168" s="302"/>
      <c r="CY168" s="302"/>
      <c r="CZ168" s="302"/>
      <c r="DA168" s="302"/>
      <c r="DB168" s="302"/>
      <c r="DC168" s="302"/>
      <c r="DD168" s="302"/>
      <c r="DE168" s="302"/>
      <c r="DF168" s="302"/>
      <c r="DG168" s="402"/>
      <c r="DH168" s="402"/>
      <c r="DI168" s="402"/>
      <c r="DJ168" s="402"/>
      <c r="DK168" s="402"/>
      <c r="DL168" s="402"/>
      <c r="DM168" s="402"/>
      <c r="DN168" s="402"/>
      <c r="DO168" s="296"/>
      <c r="DP168" s="304"/>
      <c r="DQ168" s="295"/>
      <c r="DR168" s="297"/>
      <c r="DS168" s="346"/>
      <c r="DT168" s="332"/>
    </row>
    <row r="169" spans="2:124" ht="15.75" customHeight="1" x14ac:dyDescent="0.2">
      <c r="F169" s="308"/>
      <c r="J169" s="309"/>
      <c r="P169" s="308"/>
      <c r="R169" s="308"/>
      <c r="AE169" s="309"/>
      <c r="AV169" s="1015"/>
      <c r="AX169" s="2"/>
      <c r="AZ169" s="2"/>
      <c r="BB169" s="338"/>
      <c r="BC169" s="338"/>
      <c r="BD169" s="2"/>
      <c r="BG169" s="2"/>
      <c r="BI169" s="367"/>
      <c r="BJ169" s="393"/>
      <c r="BK169" s="30"/>
      <c r="BL169" s="221"/>
      <c r="BM169" s="224"/>
      <c r="BN169" s="107"/>
      <c r="BQ169" s="308"/>
      <c r="BR169" s="308"/>
      <c r="BS169" s="308"/>
      <c r="BW169" s="309"/>
      <c r="CC169" s="308"/>
      <c r="CE169" s="308"/>
      <c r="CT169" s="309"/>
      <c r="DF169" s="293"/>
      <c r="DG169" s="291"/>
      <c r="DI169" s="401"/>
      <c r="DJ169" s="402"/>
      <c r="DK169" s="396"/>
      <c r="DL169" s="396"/>
      <c r="DM169" s="367"/>
      <c r="DN169" s="330"/>
      <c r="DO169" s="296"/>
      <c r="DP169" s="304"/>
      <c r="DQ169" s="295"/>
      <c r="DR169" s="297"/>
      <c r="DS169" s="346"/>
      <c r="DT169" s="332"/>
    </row>
    <row r="170" spans="2:124" ht="23.25" customHeight="1" x14ac:dyDescent="0.2">
      <c r="E170" s="1050" t="s">
        <v>5897</v>
      </c>
      <c r="F170" s="1040" t="s">
        <v>5822</v>
      </c>
      <c r="G170" s="1041"/>
      <c r="H170" s="1041"/>
      <c r="I170" s="1041"/>
      <c r="J170" s="1041"/>
      <c r="K170" s="1041"/>
      <c r="L170" s="1041"/>
      <c r="M170" s="1041"/>
      <c r="N170" s="1041"/>
      <c r="O170" s="1041"/>
      <c r="P170" s="1041"/>
      <c r="Q170" s="1041"/>
      <c r="R170" s="1041"/>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c r="AS170" s="1041"/>
      <c r="AT170" s="1042"/>
      <c r="AV170" s="1015"/>
      <c r="AX170" s="948" t="s">
        <v>230</v>
      </c>
      <c r="AY170" s="956"/>
      <c r="AZ170" s="948" t="s">
        <v>230</v>
      </c>
      <c r="BA170" s="949"/>
      <c r="BB170" s="950"/>
      <c r="BC170" s="950"/>
      <c r="BD170" s="2"/>
      <c r="BG170" s="2"/>
      <c r="BI170" s="367"/>
      <c r="BJ170" s="393"/>
      <c r="BK170" s="30"/>
      <c r="BL170" s="221"/>
      <c r="BM170" s="224"/>
      <c r="BN170" s="107"/>
      <c r="BQ170" s="302"/>
      <c r="BR170" s="302"/>
      <c r="BS170" s="302"/>
      <c r="BT170" s="302"/>
      <c r="BU170" s="302"/>
      <c r="BV170" s="302"/>
      <c r="BW170" s="302"/>
      <c r="BX170" s="302"/>
      <c r="BY170" s="302"/>
      <c r="BZ170" s="302"/>
      <c r="CA170" s="302"/>
      <c r="CB170" s="302"/>
      <c r="CC170" s="302"/>
      <c r="CD170" s="302"/>
      <c r="CE170" s="302"/>
      <c r="CF170" s="302"/>
      <c r="CG170" s="302"/>
      <c r="CH170" s="302"/>
      <c r="CI170" s="302"/>
      <c r="CJ170" s="302"/>
      <c r="CK170" s="302"/>
      <c r="CL170" s="302"/>
      <c r="CM170" s="302"/>
      <c r="CN170" s="302"/>
      <c r="CO170" s="302"/>
      <c r="CP170" s="302"/>
      <c r="CQ170" s="302"/>
      <c r="CR170" s="302"/>
      <c r="CS170" s="302"/>
      <c r="CT170" s="302"/>
      <c r="CU170" s="302"/>
      <c r="CV170" s="302"/>
      <c r="CW170" s="302"/>
      <c r="CX170" s="302"/>
      <c r="CY170" s="302"/>
      <c r="CZ170" s="302"/>
      <c r="DA170" s="302"/>
      <c r="DB170" s="302"/>
      <c r="DC170" s="302"/>
      <c r="DD170" s="302"/>
      <c r="DE170" s="302"/>
      <c r="DF170" s="293"/>
      <c r="DG170" s="402"/>
      <c r="DH170" s="402"/>
      <c r="DI170" s="402"/>
      <c r="DJ170" s="402"/>
      <c r="DK170" s="402"/>
      <c r="DL170" s="402"/>
      <c r="DM170" s="402"/>
      <c r="DN170" s="402"/>
      <c r="DO170" s="296"/>
      <c r="DP170" s="304"/>
      <c r="DQ170" s="295"/>
      <c r="DR170" s="297"/>
      <c r="DS170" s="346"/>
      <c r="DT170" s="332"/>
    </row>
    <row r="171" spans="2:124" ht="23.25" customHeight="1" x14ac:dyDescent="0.2">
      <c r="B171" s="30" t="s">
        <v>213</v>
      </c>
      <c r="E171" s="1051"/>
      <c r="F171" s="1047" t="s">
        <v>5856</v>
      </c>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9"/>
      <c r="AV171" s="1015"/>
      <c r="AX171" s="954" t="s">
        <v>233</v>
      </c>
      <c r="AY171" s="955"/>
      <c r="AZ171" s="954" t="s">
        <v>2670</v>
      </c>
      <c r="BA171" s="955"/>
      <c r="BB171" s="769"/>
      <c r="BC171" s="806"/>
      <c r="BD171" s="2"/>
      <c r="BG171" s="2"/>
      <c r="BI171" s="367"/>
      <c r="BJ171" s="393"/>
      <c r="BK171" s="30"/>
      <c r="BL171" s="221"/>
      <c r="BM171" s="224"/>
      <c r="BN171" s="107"/>
      <c r="BQ171" s="302"/>
      <c r="BR171" s="302"/>
      <c r="BS171" s="302"/>
      <c r="BT171" s="302"/>
      <c r="BU171" s="302"/>
      <c r="BV171" s="302"/>
      <c r="BW171" s="302"/>
      <c r="BX171" s="302"/>
      <c r="BY171" s="302"/>
      <c r="BZ171" s="302"/>
      <c r="CA171" s="302"/>
      <c r="CB171" s="302"/>
      <c r="CC171" s="302"/>
      <c r="CD171" s="302"/>
      <c r="CE171" s="302"/>
      <c r="CF171" s="302"/>
      <c r="CG171" s="302"/>
      <c r="CH171" s="302"/>
      <c r="CI171" s="302"/>
      <c r="CJ171" s="302"/>
      <c r="CK171" s="302"/>
      <c r="CL171" s="302"/>
      <c r="CM171" s="302"/>
      <c r="CN171" s="302"/>
      <c r="CO171" s="302"/>
      <c r="CP171" s="302"/>
      <c r="CQ171" s="302"/>
      <c r="CR171" s="302"/>
      <c r="CS171" s="302"/>
      <c r="CT171" s="302"/>
      <c r="CU171" s="302"/>
      <c r="CV171" s="302"/>
      <c r="CW171" s="302"/>
      <c r="CX171" s="302"/>
      <c r="CY171" s="302"/>
      <c r="CZ171" s="302"/>
      <c r="DA171" s="302"/>
      <c r="DB171" s="302"/>
      <c r="DC171" s="302"/>
      <c r="DD171" s="302"/>
      <c r="DE171" s="302"/>
      <c r="DF171" s="302"/>
      <c r="DG171" s="402"/>
      <c r="DH171" s="402"/>
      <c r="DI171" s="402"/>
      <c r="DJ171" s="402"/>
      <c r="DK171" s="402"/>
      <c r="DL171" s="402"/>
      <c r="DM171" s="402"/>
      <c r="DN171" s="402"/>
      <c r="DO171" s="296"/>
      <c r="DP171" s="304"/>
      <c r="DQ171" s="295"/>
      <c r="DR171" s="297"/>
      <c r="DS171" s="346"/>
      <c r="DT171" s="332"/>
    </row>
    <row r="172" spans="2:124" ht="15" customHeight="1" x14ac:dyDescent="0.2">
      <c r="B172" s="30"/>
      <c r="E172" s="1051"/>
      <c r="F172" s="121" t="s">
        <v>206</v>
      </c>
      <c r="G172" s="122"/>
      <c r="H172" s="121" t="s">
        <v>211</v>
      </c>
      <c r="I172" s="122"/>
      <c r="J172" s="121" t="s">
        <v>216</v>
      </c>
      <c r="K172" s="122"/>
      <c r="L172" s="121" t="s">
        <v>205</v>
      </c>
      <c r="M172" s="122"/>
      <c r="N172" s="121" t="s">
        <v>214</v>
      </c>
      <c r="O172" s="122"/>
      <c r="P172" s="121" t="s">
        <v>209</v>
      </c>
      <c r="Q172" s="122"/>
      <c r="R172" s="121" t="s">
        <v>215</v>
      </c>
      <c r="S172" s="122"/>
      <c r="T172" s="121" t="s">
        <v>212</v>
      </c>
      <c r="U172" s="123"/>
      <c r="V172" s="966"/>
      <c r="W172" s="967"/>
      <c r="X172" s="966" t="s">
        <v>2674</v>
      </c>
      <c r="Y172" s="967"/>
      <c r="Z172" s="458"/>
      <c r="AA172" s="121" t="s">
        <v>206</v>
      </c>
      <c r="AB172" s="122"/>
      <c r="AC172" s="121" t="s">
        <v>211</v>
      </c>
      <c r="AD172" s="122"/>
      <c r="AE172" s="121" t="s">
        <v>216</v>
      </c>
      <c r="AF172" s="122"/>
      <c r="AG172" s="121" t="s">
        <v>205</v>
      </c>
      <c r="AH172" s="122"/>
      <c r="AI172" s="121" t="s">
        <v>214</v>
      </c>
      <c r="AJ172" s="122"/>
      <c r="AK172" s="121" t="s">
        <v>209</v>
      </c>
      <c r="AL172" s="122"/>
      <c r="AM172" s="121" t="s">
        <v>215</v>
      </c>
      <c r="AN172" s="122"/>
      <c r="AO172" s="121" t="s">
        <v>212</v>
      </c>
      <c r="AP172" s="122"/>
      <c r="AQ172" s="971" t="s">
        <v>2674</v>
      </c>
      <c r="AR172" s="972"/>
      <c r="AS172" s="971" t="s">
        <v>2675</v>
      </c>
      <c r="AT172" s="972"/>
      <c r="AV172" s="1015"/>
      <c r="AX172" s="762" t="s">
        <v>221</v>
      </c>
      <c r="AY172" s="780" t="s">
        <v>23</v>
      </c>
      <c r="AZ172" s="762" t="s">
        <v>221</v>
      </c>
      <c r="BA172" s="780" t="s">
        <v>23</v>
      </c>
      <c r="BB172" s="156"/>
      <c r="BC172" s="156"/>
      <c r="BD172" s="2"/>
      <c r="BG172" s="2"/>
      <c r="BI172" s="367"/>
      <c r="BJ172" s="393"/>
      <c r="BK172" s="30"/>
      <c r="BL172" s="221"/>
      <c r="BM172" s="224"/>
      <c r="BN172" s="107"/>
      <c r="BQ172" s="302"/>
      <c r="BR172" s="302"/>
      <c r="BS172" s="302"/>
      <c r="BT172" s="302"/>
      <c r="BU172" s="302"/>
      <c r="BV172" s="302"/>
      <c r="BW172" s="302"/>
      <c r="BX172" s="302"/>
      <c r="BY172" s="302"/>
      <c r="BZ172" s="302"/>
      <c r="CA172" s="302"/>
      <c r="CB172" s="302"/>
      <c r="CC172" s="302"/>
      <c r="CD172" s="302"/>
      <c r="CE172" s="302"/>
      <c r="CF172" s="302"/>
      <c r="CG172" s="302"/>
      <c r="CH172" s="302"/>
      <c r="CI172" s="302"/>
      <c r="CJ172" s="302"/>
      <c r="CK172" s="302"/>
      <c r="CL172" s="302"/>
      <c r="CM172" s="302"/>
      <c r="CN172" s="302"/>
      <c r="CO172" s="302"/>
      <c r="CP172" s="302"/>
      <c r="CQ172" s="302"/>
      <c r="CR172" s="302"/>
      <c r="CS172" s="302"/>
      <c r="CT172" s="302"/>
      <c r="CU172" s="302"/>
      <c r="CV172" s="302"/>
      <c r="CW172" s="302"/>
      <c r="CX172" s="302"/>
      <c r="CY172" s="302"/>
      <c r="CZ172" s="302"/>
      <c r="DA172" s="302"/>
      <c r="DB172" s="302"/>
      <c r="DC172" s="302"/>
      <c r="DD172" s="302"/>
      <c r="DE172" s="302"/>
      <c r="DF172" s="302"/>
      <c r="DG172" s="402"/>
      <c r="DH172" s="402"/>
      <c r="DI172" s="402"/>
      <c r="DJ172" s="402"/>
      <c r="DK172" s="402"/>
      <c r="DL172" s="402"/>
      <c r="DM172" s="402"/>
      <c r="DN172" s="402"/>
      <c r="DO172" s="296"/>
      <c r="DP172" s="304"/>
      <c r="DQ172" s="295"/>
      <c r="DR172" s="297"/>
      <c r="DS172" s="346"/>
      <c r="DT172" s="332"/>
    </row>
    <row r="173" spans="2:124" ht="15" customHeight="1" x14ac:dyDescent="0.2">
      <c r="B173" s="30"/>
      <c r="E173" s="1051"/>
      <c r="F173" s="121"/>
      <c r="G173" s="110"/>
      <c r="H173" s="121"/>
      <c r="I173" s="122"/>
      <c r="J173" s="121"/>
      <c r="K173" s="110"/>
      <c r="L173" s="121"/>
      <c r="M173" s="110"/>
      <c r="N173" s="121"/>
      <c r="O173" s="122"/>
      <c r="P173" s="121"/>
      <c r="Q173" s="122"/>
      <c r="R173" s="131"/>
      <c r="S173" s="110"/>
      <c r="T173" s="121"/>
      <c r="U173" s="123"/>
      <c r="V173" s="700"/>
      <c r="W173" s="781"/>
      <c r="X173" s="700"/>
      <c r="Y173" s="781"/>
      <c r="AA173" s="121"/>
      <c r="AB173" s="122"/>
      <c r="AC173" s="121"/>
      <c r="AD173" s="122"/>
      <c r="AE173" s="131"/>
      <c r="AF173" s="122"/>
      <c r="AG173" s="121"/>
      <c r="AH173" s="122"/>
      <c r="AI173" s="131"/>
      <c r="AJ173" s="122"/>
      <c r="AK173" s="121"/>
      <c r="AL173" s="122"/>
      <c r="AM173" s="121"/>
      <c r="AN173" s="122"/>
      <c r="AO173" s="121"/>
      <c r="AP173" s="122"/>
      <c r="AQ173" s="132"/>
      <c r="AR173" s="761"/>
      <c r="AS173" s="156"/>
      <c r="AT173" s="761"/>
      <c r="AV173" s="1015"/>
      <c r="AX173" s="700"/>
      <c r="AY173" s="781" t="str">
        <f>Index!$L$4</f>
        <v>€</v>
      </c>
      <c r="AZ173" s="700"/>
      <c r="BA173" s="781" t="str">
        <f>Index!$L$4</f>
        <v>€</v>
      </c>
      <c r="BB173" s="156"/>
      <c r="BC173" s="156"/>
      <c r="BD173" s="2"/>
      <c r="BG173" s="2"/>
      <c r="BI173" s="367"/>
      <c r="BJ173" s="393"/>
      <c r="BK173" s="30"/>
      <c r="BL173" s="221"/>
      <c r="BM173" s="224"/>
      <c r="BN173" s="107"/>
      <c r="BQ173" s="302"/>
      <c r="BR173" s="302"/>
      <c r="BS173" s="302"/>
      <c r="BT173" s="302"/>
      <c r="BU173" s="302"/>
      <c r="BV173" s="302"/>
      <c r="BW173" s="302"/>
      <c r="BX173" s="302"/>
      <c r="BY173" s="302"/>
      <c r="BZ173" s="302"/>
      <c r="CA173" s="302"/>
      <c r="CB173" s="302"/>
      <c r="CC173" s="302"/>
      <c r="CD173" s="302"/>
      <c r="CE173" s="302"/>
      <c r="CF173" s="302"/>
      <c r="CG173" s="302"/>
      <c r="CH173" s="302"/>
      <c r="CI173" s="302"/>
      <c r="CJ173" s="302"/>
      <c r="CK173" s="302"/>
      <c r="CL173" s="302"/>
      <c r="CM173" s="302"/>
      <c r="CN173" s="302"/>
      <c r="CO173" s="302"/>
      <c r="CP173" s="302"/>
      <c r="CQ173" s="302"/>
      <c r="CR173" s="302"/>
      <c r="CS173" s="302"/>
      <c r="CT173" s="302"/>
      <c r="CU173" s="302"/>
      <c r="CV173" s="302"/>
      <c r="CW173" s="302"/>
      <c r="CX173" s="302"/>
      <c r="CY173" s="302"/>
      <c r="CZ173" s="302"/>
      <c r="DA173" s="302"/>
      <c r="DB173" s="302"/>
      <c r="DC173" s="302"/>
      <c r="DD173" s="302"/>
      <c r="DE173" s="302"/>
      <c r="DF173" s="302"/>
      <c r="DG173" s="402"/>
      <c r="DH173" s="402"/>
      <c r="DI173" s="402"/>
      <c r="DJ173" s="402"/>
      <c r="DK173" s="402"/>
      <c r="DL173" s="402"/>
      <c r="DM173" s="402"/>
      <c r="DN173" s="402"/>
      <c r="DO173" s="296"/>
      <c r="DP173" s="304"/>
      <c r="DQ173" s="295"/>
      <c r="DR173" s="297"/>
      <c r="DS173" s="346"/>
      <c r="DT173" s="332"/>
    </row>
    <row r="174" spans="2:124" ht="12.75" customHeight="1" x14ac:dyDescent="0.2">
      <c r="B174" s="708" t="s">
        <v>204</v>
      </c>
      <c r="C174" s="709">
        <f>16/10</f>
        <v>1.6</v>
      </c>
      <c r="D174" s="394"/>
      <c r="E174" s="1051"/>
      <c r="F174" s="866">
        <v>426.6</v>
      </c>
      <c r="G174" s="643" t="s">
        <v>207</v>
      </c>
      <c r="H174" s="564">
        <f>ROUND(F174/$C174,0)</f>
        <v>267</v>
      </c>
      <c r="I174" s="565" t="s">
        <v>207</v>
      </c>
      <c r="J174" s="658" t="str">
        <f>H174&amp;" x "&amp;F174</f>
        <v>267 x 426.6</v>
      </c>
      <c r="K174" s="643" t="s">
        <v>207</v>
      </c>
      <c r="L174" s="564">
        <f>F174+(2*P174)</f>
        <v>436.6</v>
      </c>
      <c r="M174" s="643" t="s">
        <v>207</v>
      </c>
      <c r="N174" s="564">
        <f>H174+P174+R174</f>
        <v>302</v>
      </c>
      <c r="O174" s="565" t="s">
        <v>207</v>
      </c>
      <c r="P174" s="564">
        <v>5</v>
      </c>
      <c r="Q174" s="565" t="s">
        <v>207</v>
      </c>
      <c r="R174" s="643">
        <v>30</v>
      </c>
      <c r="S174" s="643" t="s">
        <v>207</v>
      </c>
      <c r="T174" s="311">
        <f>ROUND(SQRT((F174^2)+(H174^2)),0)</f>
        <v>503</v>
      </c>
      <c r="U174" s="312" t="s">
        <v>207</v>
      </c>
      <c r="V174" s="165"/>
      <c r="W174" s="166"/>
      <c r="X174" s="165">
        <f>(F174*10)+430</f>
        <v>4696</v>
      </c>
      <c r="Y174" s="166" t="s">
        <v>2676</v>
      </c>
      <c r="AA174" s="165">
        <f>ROUND(F174/$B$1,1)</f>
        <v>168</v>
      </c>
      <c r="AB174" s="166" t="s">
        <v>208</v>
      </c>
      <c r="AC174" s="165">
        <f>ROUND(H174/$B$1,1)</f>
        <v>105.1</v>
      </c>
      <c r="AD174" s="166" t="s">
        <v>208</v>
      </c>
      <c r="AE174" s="170" t="str">
        <f>AC174&amp;" x "&amp;AA174</f>
        <v>105.1 x 168</v>
      </c>
      <c r="AF174" s="166" t="s">
        <v>208</v>
      </c>
      <c r="AG174" s="165">
        <f>ROUND(L174/$B$1,1)</f>
        <v>171.9</v>
      </c>
      <c r="AH174" s="166" t="s">
        <v>208</v>
      </c>
      <c r="AI174" s="167">
        <f>ROUND(N174/$B$1,1)</f>
        <v>118.9</v>
      </c>
      <c r="AJ174" s="166" t="s">
        <v>208</v>
      </c>
      <c r="AK174" s="165">
        <f>ROUND(P174/$B$1,1)</f>
        <v>2</v>
      </c>
      <c r="AL174" s="166" t="s">
        <v>208</v>
      </c>
      <c r="AM174" s="165">
        <f>ROUND(R174/$B$1,1)</f>
        <v>11.8</v>
      </c>
      <c r="AN174" s="166" t="s">
        <v>208</v>
      </c>
      <c r="AO174" s="165">
        <f>ROUND(SQRT((AA174^2)+(AC174^2)),0)</f>
        <v>198</v>
      </c>
      <c r="AP174" s="166" t="s">
        <v>208</v>
      </c>
      <c r="AQ174" s="311"/>
      <c r="AR174" s="312"/>
      <c r="AS174" s="311"/>
      <c r="AT174" s="312"/>
      <c r="AV174" s="1015"/>
      <c r="AX174" s="171" t="s">
        <v>5904</v>
      </c>
      <c r="AY174" s="172">
        <f>IF(Index!$L$4="€",VLOOKUP(AX174,ERP!$A:$CL,5,0),IF(Index!$L$4="$",VLOOKUP(AX174,ERP!$A:$CL,7,0),IF(Index!$L$4="CHF",VLOOKUP(AX174,ERP!$A:$CL,9,0),IF(Index!$L$4="£",VLOOKUP(AX174,ERP!$A:$CL,11,0),""))))</f>
        <v>5186</v>
      </c>
      <c r="AZ174" s="171"/>
      <c r="BA174" s="172"/>
      <c r="BB174" s="156"/>
      <c r="BC174" s="150"/>
      <c r="BD174" s="2"/>
      <c r="BF174" s="128"/>
      <c r="BG174" s="222" t="s">
        <v>2669</v>
      </c>
      <c r="BI174" s="367"/>
      <c r="BJ174" s="393"/>
      <c r="BK174" s="30"/>
      <c r="BL174" s="221"/>
      <c r="BM174" s="224"/>
      <c r="BN174" s="107"/>
      <c r="BQ174" s="302"/>
      <c r="BR174" s="302"/>
      <c r="BS174" s="302"/>
      <c r="BT174" s="302"/>
      <c r="BU174" s="302"/>
      <c r="BV174" s="302"/>
      <c r="BW174" s="302"/>
      <c r="BX174" s="302"/>
      <c r="BY174" s="302"/>
      <c r="BZ174" s="302"/>
      <c r="CA174" s="302"/>
      <c r="CB174" s="302"/>
      <c r="CC174" s="302"/>
      <c r="CD174" s="302"/>
      <c r="CE174" s="302"/>
      <c r="CF174" s="302"/>
      <c r="CG174" s="302"/>
      <c r="CH174" s="302"/>
      <c r="CI174" s="302"/>
      <c r="CJ174" s="302"/>
      <c r="CK174" s="302"/>
      <c r="CL174" s="302"/>
      <c r="CM174" s="302"/>
      <c r="CN174" s="302"/>
      <c r="CO174" s="302"/>
      <c r="CP174" s="302"/>
      <c r="CQ174" s="302"/>
      <c r="CR174" s="302"/>
      <c r="CS174" s="302"/>
      <c r="CT174" s="302"/>
      <c r="CU174" s="302"/>
      <c r="CV174" s="302"/>
      <c r="CW174" s="302"/>
      <c r="CX174" s="302"/>
      <c r="CY174" s="302"/>
      <c r="CZ174" s="302"/>
      <c r="DA174" s="302"/>
      <c r="DB174" s="302"/>
      <c r="DC174" s="302"/>
      <c r="DD174" s="302"/>
      <c r="DE174" s="302"/>
      <c r="DF174" s="302"/>
      <c r="DG174" s="402"/>
      <c r="DH174" s="402"/>
      <c r="DI174" s="402"/>
      <c r="DJ174" s="402"/>
      <c r="DK174" s="402"/>
      <c r="DL174" s="402"/>
      <c r="DM174" s="402"/>
      <c r="DN174" s="402"/>
      <c r="DO174" s="296"/>
      <c r="DP174" s="304"/>
      <c r="DQ174" s="295"/>
      <c r="DR174" s="297"/>
      <c r="DS174" s="346"/>
      <c r="DT174" s="332"/>
    </row>
    <row r="175" spans="2:124" ht="12.75" customHeight="1" x14ac:dyDescent="0.2">
      <c r="B175" s="708" t="s">
        <v>204</v>
      </c>
      <c r="C175" s="709">
        <f>16/10</f>
        <v>1.6</v>
      </c>
      <c r="D175" s="394"/>
      <c r="E175" s="1051"/>
      <c r="F175" s="867">
        <v>447</v>
      </c>
      <c r="G175" s="358" t="s">
        <v>207</v>
      </c>
      <c r="H175" s="863">
        <f>ROUND(F175/$C175,0)</f>
        <v>279</v>
      </c>
      <c r="I175" s="864" t="s">
        <v>207</v>
      </c>
      <c r="J175" s="865" t="str">
        <f>H175&amp;" x "&amp;F175</f>
        <v>279 x 447</v>
      </c>
      <c r="K175" s="358" t="s">
        <v>207</v>
      </c>
      <c r="L175" s="863">
        <f>F175+(2*P175)</f>
        <v>457</v>
      </c>
      <c r="M175" s="358" t="s">
        <v>207</v>
      </c>
      <c r="N175" s="863">
        <f>H175+P175+R175</f>
        <v>314</v>
      </c>
      <c r="O175" s="864" t="s">
        <v>207</v>
      </c>
      <c r="P175" s="863">
        <v>5</v>
      </c>
      <c r="Q175" s="864" t="s">
        <v>207</v>
      </c>
      <c r="R175" s="358">
        <v>30</v>
      </c>
      <c r="S175" s="358" t="s">
        <v>207</v>
      </c>
      <c r="T175" s="355">
        <f>ROUND(SQRT((F175^2)+(H175^2)),0)</f>
        <v>527</v>
      </c>
      <c r="U175" s="356" t="s">
        <v>207</v>
      </c>
      <c r="V175" s="130"/>
      <c r="W175" s="122"/>
      <c r="X175" s="130">
        <f>(F175*10)+570</f>
        <v>5040</v>
      </c>
      <c r="Y175" s="122" t="s">
        <v>2676</v>
      </c>
      <c r="Z175" s="338"/>
      <c r="AA175" s="130">
        <f>ROUND(F175/$B$1,1)</f>
        <v>176</v>
      </c>
      <c r="AB175" s="122" t="s">
        <v>208</v>
      </c>
      <c r="AC175" s="130">
        <f>ROUND(H175/$B$1,1)</f>
        <v>109.8</v>
      </c>
      <c r="AD175" s="122" t="s">
        <v>208</v>
      </c>
      <c r="AE175" s="131" t="str">
        <f>AC175&amp;" x "&amp;AA175</f>
        <v>109.8 x 176</v>
      </c>
      <c r="AF175" s="122" t="s">
        <v>208</v>
      </c>
      <c r="AG175" s="130">
        <f>ROUND(L175/$B$1,1)</f>
        <v>179.9</v>
      </c>
      <c r="AH175" s="122" t="s">
        <v>208</v>
      </c>
      <c r="AI175" s="110">
        <f>ROUND(N175/$B$1,1)</f>
        <v>123.6</v>
      </c>
      <c r="AJ175" s="122" t="s">
        <v>208</v>
      </c>
      <c r="AK175" s="130">
        <f>ROUND(P175/$B$1,1)</f>
        <v>2</v>
      </c>
      <c r="AL175" s="122" t="s">
        <v>208</v>
      </c>
      <c r="AM175" s="130">
        <f>ROUND(R175/$B$1,1)</f>
        <v>11.8</v>
      </c>
      <c r="AN175" s="122" t="s">
        <v>208</v>
      </c>
      <c r="AO175" s="130">
        <f>ROUND(SQRT((AA175^2)+(AC175^2)),0)</f>
        <v>207</v>
      </c>
      <c r="AP175" s="122" t="s">
        <v>208</v>
      </c>
      <c r="AQ175" s="355"/>
      <c r="AR175" s="356"/>
      <c r="AS175" s="355"/>
      <c r="AT175" s="356"/>
      <c r="AV175" s="1015"/>
      <c r="AX175" s="138" t="s">
        <v>5905</v>
      </c>
      <c r="AY175" s="137">
        <f>IF(Index!$L$4="€",VLOOKUP(AX175,ERP!$A:$CL,5,0),IF(Index!$L$4="$",VLOOKUP(AX175,ERP!$A:$CL,7,0),IF(Index!$L$4="CHF",VLOOKUP(AX175,ERP!$A:$CL,9,0),IF(Index!$L$4="£",VLOOKUP(AX175,ERP!$A:$CL,11,0),""))))</f>
        <v>5834</v>
      </c>
      <c r="AZ175" s="138"/>
      <c r="BA175" s="137"/>
      <c r="BB175" s="156"/>
      <c r="BC175" s="150"/>
      <c r="BD175" s="2"/>
      <c r="BF175" s="228"/>
      <c r="BG175" s="225" t="s">
        <v>2671</v>
      </c>
      <c r="BI175" s="367"/>
      <c r="BJ175" s="393"/>
      <c r="BK175" s="30"/>
      <c r="BL175" s="221"/>
      <c r="BM175" s="224"/>
      <c r="BN175" s="107"/>
      <c r="BQ175" s="302"/>
      <c r="BR175" s="302"/>
      <c r="BS175" s="302"/>
      <c r="BT175" s="302"/>
      <c r="BU175" s="302"/>
      <c r="BV175" s="302"/>
      <c r="BW175" s="302"/>
      <c r="BX175" s="302"/>
      <c r="BY175" s="302"/>
      <c r="BZ175" s="302"/>
      <c r="CA175" s="302"/>
      <c r="CB175" s="302"/>
      <c r="CC175" s="302"/>
      <c r="CD175" s="302"/>
      <c r="CE175" s="302"/>
      <c r="CF175" s="302"/>
      <c r="CG175" s="302"/>
      <c r="CH175" s="302"/>
      <c r="CI175" s="302"/>
      <c r="CJ175" s="302"/>
      <c r="CK175" s="302"/>
      <c r="CL175" s="302"/>
      <c r="CM175" s="302"/>
      <c r="CN175" s="302"/>
      <c r="CO175" s="302"/>
      <c r="CP175" s="302"/>
      <c r="CQ175" s="302"/>
      <c r="CR175" s="302"/>
      <c r="CS175" s="302"/>
      <c r="CT175" s="302"/>
      <c r="CU175" s="302"/>
      <c r="CV175" s="302"/>
      <c r="CW175" s="302"/>
      <c r="CX175" s="302"/>
      <c r="CY175" s="302"/>
      <c r="CZ175" s="302"/>
      <c r="DA175" s="302"/>
      <c r="DB175" s="302"/>
      <c r="DC175" s="302"/>
      <c r="DD175" s="302"/>
      <c r="DE175" s="302"/>
      <c r="DF175" s="302"/>
      <c r="DG175" s="402"/>
      <c r="DH175" s="402"/>
      <c r="DI175" s="402"/>
      <c r="DJ175" s="402"/>
      <c r="DK175" s="402"/>
      <c r="DL175" s="402"/>
      <c r="DM175" s="402"/>
      <c r="DN175" s="402"/>
      <c r="DO175" s="296"/>
      <c r="DP175" s="304"/>
      <c r="DQ175" s="295"/>
      <c r="DR175" s="297"/>
      <c r="DS175" s="346"/>
      <c r="DT175" s="332"/>
    </row>
    <row r="176" spans="2:124" ht="12.75" customHeight="1" x14ac:dyDescent="0.2">
      <c r="B176" s="708" t="s">
        <v>204</v>
      </c>
      <c r="C176" s="709">
        <f>16/10</f>
        <v>1.6</v>
      </c>
      <c r="D176" s="394"/>
      <c r="E176" s="1052"/>
      <c r="F176" s="868">
        <v>487.8</v>
      </c>
      <c r="G176" s="656" t="s">
        <v>207</v>
      </c>
      <c r="H176" s="570">
        <f>ROUND(F176/$C176,0)</f>
        <v>305</v>
      </c>
      <c r="I176" s="571" t="s">
        <v>207</v>
      </c>
      <c r="J176" s="657" t="str">
        <f>H176&amp;" x "&amp;F176</f>
        <v>305 x 487.8</v>
      </c>
      <c r="K176" s="656" t="s">
        <v>207</v>
      </c>
      <c r="L176" s="570">
        <f>F176+(2*P176)</f>
        <v>497.8</v>
      </c>
      <c r="M176" s="656" t="s">
        <v>207</v>
      </c>
      <c r="N176" s="570">
        <f>H176+P176+R176</f>
        <v>340</v>
      </c>
      <c r="O176" s="571" t="s">
        <v>207</v>
      </c>
      <c r="P176" s="570">
        <v>5</v>
      </c>
      <c r="Q176" s="571" t="s">
        <v>207</v>
      </c>
      <c r="R176" s="656">
        <v>30</v>
      </c>
      <c r="S176" s="656" t="s">
        <v>207</v>
      </c>
      <c r="T176" s="378">
        <f>ROUND(SQRT((F176^2)+(H176^2)),0)</f>
        <v>575</v>
      </c>
      <c r="U176" s="379" t="s">
        <v>207</v>
      </c>
      <c r="V176" s="185"/>
      <c r="W176" s="186"/>
      <c r="X176" s="185">
        <f>(F176*10)+570</f>
        <v>5448</v>
      </c>
      <c r="Y176" s="186" t="s">
        <v>2676</v>
      </c>
      <c r="Z176" s="308"/>
      <c r="AA176" s="185">
        <f>ROUND(F176/$B$1,1)</f>
        <v>192</v>
      </c>
      <c r="AB176" s="186" t="s">
        <v>208</v>
      </c>
      <c r="AC176" s="185">
        <f>ROUND(H176/$B$1,1)</f>
        <v>120.1</v>
      </c>
      <c r="AD176" s="186" t="s">
        <v>208</v>
      </c>
      <c r="AE176" s="189" t="str">
        <f>AC176&amp;" x "&amp;AA176</f>
        <v>120.1 x 192</v>
      </c>
      <c r="AF176" s="186" t="s">
        <v>208</v>
      </c>
      <c r="AG176" s="185">
        <f>ROUND(L176/$B$1,1)</f>
        <v>196</v>
      </c>
      <c r="AH176" s="186" t="s">
        <v>208</v>
      </c>
      <c r="AI176" s="187">
        <f>ROUND(N176/$B$1,1)</f>
        <v>133.9</v>
      </c>
      <c r="AJ176" s="186" t="s">
        <v>208</v>
      </c>
      <c r="AK176" s="185">
        <f>ROUND(P176/$B$1,1)</f>
        <v>2</v>
      </c>
      <c r="AL176" s="186" t="s">
        <v>208</v>
      </c>
      <c r="AM176" s="185">
        <f>ROUND(R176/$B$1,1)</f>
        <v>11.8</v>
      </c>
      <c r="AN176" s="186" t="s">
        <v>208</v>
      </c>
      <c r="AO176" s="185">
        <f>ROUND(SQRT((AA176^2)+(AC176^2)),0)</f>
        <v>226</v>
      </c>
      <c r="AP176" s="186" t="s">
        <v>208</v>
      </c>
      <c r="AQ176" s="378"/>
      <c r="AR176" s="379"/>
      <c r="AS176" s="378"/>
      <c r="AT176" s="379"/>
      <c r="AV176" s="1015"/>
      <c r="AX176" s="190" t="s">
        <v>5906</v>
      </c>
      <c r="AY176" s="191">
        <f>IF(Index!$L$4="€",VLOOKUP(AX176,ERP!$A:$CL,5,0),IF(Index!$L$4="$",VLOOKUP(AX176,ERP!$A:$CL,7,0),IF(Index!$L$4="CHF",VLOOKUP(AX176,ERP!$A:$CL,9,0),IF(Index!$L$4="£",VLOOKUP(AX176,ERP!$A:$CL,11,0),""))))</f>
        <v>6482</v>
      </c>
      <c r="AZ176" s="190"/>
      <c r="BA176" s="191"/>
      <c r="BB176" s="156"/>
      <c r="BC176" s="150"/>
      <c r="BD176" s="2"/>
      <c r="BF176" s="145"/>
      <c r="BG176" s="2"/>
      <c r="BI176" s="367"/>
      <c r="BJ176" s="393"/>
      <c r="BK176" s="30"/>
      <c r="BL176" s="221"/>
      <c r="BM176" s="224"/>
      <c r="BN176" s="107"/>
      <c r="BQ176" s="302"/>
      <c r="BR176" s="302"/>
      <c r="BS176" s="302"/>
      <c r="BT176" s="302"/>
      <c r="BU176" s="302"/>
      <c r="BV176" s="302"/>
      <c r="BW176" s="302"/>
      <c r="BX176" s="302"/>
      <c r="BY176" s="302"/>
      <c r="BZ176" s="302"/>
      <c r="CA176" s="302"/>
      <c r="CB176" s="302"/>
      <c r="CC176" s="302"/>
      <c r="CD176" s="302"/>
      <c r="CE176" s="302"/>
      <c r="CF176" s="302"/>
      <c r="CG176" s="302"/>
      <c r="CH176" s="302"/>
      <c r="CI176" s="302"/>
      <c r="CJ176" s="302"/>
      <c r="CK176" s="302"/>
      <c r="CL176" s="302"/>
      <c r="CM176" s="302"/>
      <c r="CN176" s="302"/>
      <c r="CO176" s="302"/>
      <c r="CP176" s="302"/>
      <c r="CQ176" s="302"/>
      <c r="CR176" s="302"/>
      <c r="CS176" s="302"/>
      <c r="CT176" s="302"/>
      <c r="CU176" s="302"/>
      <c r="CV176" s="302"/>
      <c r="CW176" s="302"/>
      <c r="CX176" s="302"/>
      <c r="CY176" s="302"/>
      <c r="CZ176" s="302"/>
      <c r="DA176" s="302"/>
      <c r="DB176" s="302"/>
      <c r="DC176" s="302"/>
      <c r="DD176" s="302"/>
      <c r="DE176" s="302"/>
      <c r="DF176" s="302"/>
      <c r="DG176" s="402"/>
      <c r="DH176" s="402"/>
      <c r="DI176" s="402"/>
      <c r="DJ176" s="402"/>
      <c r="DK176" s="402"/>
      <c r="DL176" s="402"/>
      <c r="DM176" s="402"/>
      <c r="DN176" s="402"/>
      <c r="DO176" s="296"/>
      <c r="DP176" s="304"/>
      <c r="DQ176" s="295"/>
      <c r="DR176" s="297"/>
      <c r="DS176" s="346"/>
      <c r="DT176" s="332"/>
    </row>
    <row r="177" spans="2:179" ht="12.75" customHeight="1" x14ac:dyDescent="0.2">
      <c r="F177" s="308"/>
      <c r="J177" s="309"/>
      <c r="P177" s="308"/>
      <c r="R177" s="308"/>
      <c r="AE177" s="309"/>
      <c r="AX177" s="2"/>
      <c r="AZ177" s="2"/>
      <c r="BB177" s="338"/>
      <c r="BC177" s="338"/>
      <c r="BD177" s="2"/>
      <c r="BG177" s="2"/>
      <c r="BI177" s="367"/>
      <c r="BJ177" s="393"/>
      <c r="BK177" s="30"/>
      <c r="BL177" s="221"/>
      <c r="BM177" s="224"/>
      <c r="BN177" s="107"/>
      <c r="BQ177" s="302"/>
      <c r="BR177" s="302"/>
      <c r="BS177" s="302"/>
      <c r="BT177" s="302"/>
      <c r="BU177" s="302"/>
      <c r="BV177" s="302"/>
      <c r="BW177" s="302"/>
      <c r="BX177" s="302"/>
      <c r="BY177" s="302"/>
      <c r="BZ177" s="302"/>
      <c r="CA177" s="302"/>
      <c r="CB177" s="302"/>
      <c r="CC177" s="302"/>
      <c r="CD177" s="302"/>
      <c r="CE177" s="302"/>
      <c r="CF177" s="302"/>
      <c r="CG177" s="302"/>
      <c r="CH177" s="302"/>
      <c r="CI177" s="302"/>
      <c r="CJ177" s="302"/>
      <c r="CK177" s="302"/>
      <c r="CL177" s="302"/>
      <c r="CM177" s="302"/>
      <c r="CN177" s="302"/>
      <c r="CO177" s="302"/>
      <c r="CP177" s="302"/>
      <c r="CQ177" s="302"/>
      <c r="CR177" s="302"/>
      <c r="CS177" s="302"/>
      <c r="CT177" s="302"/>
      <c r="CU177" s="302"/>
      <c r="CV177" s="302"/>
      <c r="CW177" s="302"/>
      <c r="CX177" s="302"/>
      <c r="CY177" s="302"/>
      <c r="CZ177" s="302"/>
      <c r="DA177" s="302"/>
      <c r="DB177" s="302"/>
      <c r="DC177" s="302"/>
      <c r="DD177" s="302"/>
      <c r="DE177" s="302"/>
      <c r="DF177" s="302"/>
      <c r="DG177" s="402"/>
      <c r="DH177" s="402"/>
      <c r="DI177" s="402"/>
      <c r="DJ177" s="402"/>
      <c r="DK177" s="402"/>
      <c r="DL177" s="402"/>
      <c r="DM177" s="402"/>
      <c r="DN177" s="402"/>
      <c r="DO177" s="296"/>
      <c r="DP177" s="304"/>
      <c r="DQ177" s="295"/>
      <c r="DR177" s="297"/>
      <c r="DS177" s="346"/>
      <c r="DT177" s="332"/>
    </row>
    <row r="178" spans="2:179" ht="12.75" customHeight="1" x14ac:dyDescent="0.2">
      <c r="F178" s="308"/>
      <c r="J178" s="309"/>
      <c r="P178" s="308"/>
      <c r="R178" s="308"/>
      <c r="AE178" s="309"/>
      <c r="AX178" s="2"/>
      <c r="AZ178" s="2"/>
      <c r="BB178" s="338"/>
      <c r="BC178" s="338"/>
      <c r="BD178" s="2"/>
      <c r="BG178" s="2"/>
      <c r="BI178" s="367"/>
      <c r="BJ178" s="393"/>
      <c r="BK178" s="30"/>
      <c r="BL178" s="221"/>
      <c r="BM178" s="224"/>
      <c r="BN178" s="107"/>
      <c r="BQ178" s="302"/>
      <c r="BR178" s="302"/>
      <c r="BS178" s="302"/>
      <c r="BT178" s="302"/>
      <c r="BU178" s="302"/>
      <c r="BV178" s="302"/>
      <c r="BW178" s="302"/>
      <c r="BX178" s="302"/>
      <c r="BY178" s="302"/>
      <c r="BZ178" s="302"/>
      <c r="CA178" s="302"/>
      <c r="CB178" s="302"/>
      <c r="CC178" s="302"/>
      <c r="CD178" s="302"/>
      <c r="CE178" s="302"/>
      <c r="CF178" s="302"/>
      <c r="CG178" s="302"/>
      <c r="CH178" s="302"/>
      <c r="CI178" s="302"/>
      <c r="CJ178" s="302"/>
      <c r="CK178" s="302"/>
      <c r="CL178" s="302"/>
      <c r="CM178" s="302"/>
      <c r="CN178" s="302"/>
      <c r="CO178" s="302"/>
      <c r="CP178" s="302"/>
      <c r="CQ178" s="302"/>
      <c r="CR178" s="302"/>
      <c r="CS178" s="302"/>
      <c r="CT178" s="302"/>
      <c r="CU178" s="302"/>
      <c r="CV178" s="302"/>
      <c r="CW178" s="302"/>
      <c r="CX178" s="302"/>
      <c r="CY178" s="302"/>
      <c r="CZ178" s="302"/>
      <c r="DA178" s="302"/>
      <c r="DB178" s="302"/>
      <c r="DC178" s="302"/>
      <c r="DD178" s="302"/>
      <c r="DE178" s="302"/>
      <c r="DF178" s="302"/>
      <c r="DG178" s="402"/>
      <c r="DH178" s="402"/>
      <c r="DI178" s="402"/>
      <c r="DJ178" s="402"/>
      <c r="DK178" s="402"/>
      <c r="DL178" s="402"/>
      <c r="DM178" s="402"/>
      <c r="DN178" s="402"/>
      <c r="DO178" s="296"/>
      <c r="DP178" s="304"/>
      <c r="DQ178" s="295"/>
      <c r="DR178" s="297"/>
      <c r="DS178" s="346"/>
      <c r="DT178" s="332"/>
    </row>
    <row r="179" spans="2:179" ht="12.75" customHeight="1" x14ac:dyDescent="0.2">
      <c r="F179" s="308"/>
      <c r="J179" s="309"/>
      <c r="P179" s="308"/>
      <c r="R179" s="308"/>
      <c r="AE179" s="309"/>
      <c r="AX179" s="2"/>
      <c r="AZ179" s="2"/>
      <c r="BB179" s="338"/>
      <c r="BC179" s="338"/>
      <c r="BD179" s="2"/>
      <c r="BG179" s="2"/>
      <c r="BI179" s="367"/>
      <c r="BJ179" s="393"/>
      <c r="BK179" s="30"/>
      <c r="BL179" s="221"/>
      <c r="BM179" s="224"/>
      <c r="BN179" s="107"/>
      <c r="BQ179" s="302"/>
      <c r="BR179" s="302"/>
      <c r="BS179" s="302"/>
      <c r="BT179" s="302"/>
      <c r="BU179" s="302"/>
      <c r="BV179" s="302"/>
      <c r="BW179" s="302"/>
      <c r="BX179" s="302"/>
      <c r="BY179" s="302"/>
      <c r="BZ179" s="302"/>
      <c r="CA179" s="302"/>
      <c r="CB179" s="302"/>
      <c r="CC179" s="302"/>
      <c r="CD179" s="302"/>
      <c r="CE179" s="302"/>
      <c r="CF179" s="302"/>
      <c r="CG179" s="302"/>
      <c r="CH179" s="302"/>
      <c r="CI179" s="302"/>
      <c r="CJ179" s="302"/>
      <c r="CK179" s="302"/>
      <c r="CL179" s="302"/>
      <c r="CM179" s="302"/>
      <c r="CN179" s="302"/>
      <c r="CO179" s="302"/>
      <c r="CP179" s="302"/>
      <c r="CQ179" s="302"/>
      <c r="CR179" s="302"/>
      <c r="CS179" s="302"/>
      <c r="CT179" s="302"/>
      <c r="CU179" s="302"/>
      <c r="CV179" s="302"/>
      <c r="CW179" s="302"/>
      <c r="CX179" s="302"/>
      <c r="CY179" s="302"/>
      <c r="CZ179" s="302"/>
      <c r="DA179" s="302"/>
      <c r="DB179" s="302"/>
      <c r="DC179" s="302"/>
      <c r="DD179" s="302"/>
      <c r="DE179" s="302"/>
      <c r="DF179" s="302"/>
      <c r="DG179" s="402"/>
      <c r="DH179" s="402"/>
      <c r="DI179" s="402"/>
      <c r="DJ179" s="402"/>
      <c r="DK179" s="402"/>
      <c r="DL179" s="402"/>
      <c r="DM179" s="402"/>
      <c r="DN179" s="402"/>
      <c r="DO179" s="296"/>
      <c r="DP179" s="304"/>
      <c r="DQ179" s="295"/>
      <c r="DR179" s="297"/>
      <c r="DS179" s="346"/>
      <c r="DT179" s="332"/>
    </row>
    <row r="180" spans="2:179" ht="27.75" customHeight="1" x14ac:dyDescent="0.2">
      <c r="F180" s="1070" t="s">
        <v>875</v>
      </c>
      <c r="G180" s="963"/>
      <c r="H180" s="963"/>
      <c r="I180" s="963"/>
      <c r="J180" s="963"/>
      <c r="K180" s="963"/>
      <c r="L180" s="963"/>
      <c r="M180" s="963"/>
      <c r="N180" s="963"/>
      <c r="O180" s="963"/>
      <c r="P180" s="963"/>
      <c r="Q180" s="963"/>
      <c r="R180" s="963"/>
      <c r="S180" s="963"/>
      <c r="T180" s="963"/>
      <c r="U180" s="963"/>
      <c r="V180" s="963"/>
      <c r="W180" s="963"/>
      <c r="X180" s="963"/>
      <c r="Y180" s="963"/>
      <c r="Z180" s="963"/>
      <c r="AA180" s="963"/>
      <c r="AB180" s="963"/>
      <c r="AC180" s="963"/>
      <c r="AD180" s="963"/>
      <c r="AE180" s="963"/>
      <c r="AF180" s="963"/>
      <c r="AG180" s="963"/>
      <c r="AH180" s="963"/>
      <c r="AI180" s="963"/>
      <c r="AJ180" s="963"/>
      <c r="AK180" s="963"/>
      <c r="AL180" s="963"/>
      <c r="AM180" s="963"/>
      <c r="AN180" s="963"/>
      <c r="AO180" s="963"/>
      <c r="AP180" s="963"/>
      <c r="AQ180" s="963"/>
      <c r="AR180" s="963"/>
      <c r="AS180" s="963"/>
      <c r="AT180" s="964"/>
      <c r="AV180" s="960" t="s">
        <v>229</v>
      </c>
      <c r="AX180" s="948" t="s">
        <v>230</v>
      </c>
      <c r="AY180" s="956"/>
      <c r="AZ180" s="948" t="s">
        <v>230</v>
      </c>
      <c r="BA180" s="949"/>
      <c r="BB180" s="950"/>
      <c r="BC180" s="950"/>
      <c r="BD180" s="2"/>
      <c r="BG180" s="2"/>
      <c r="BI180" s="386"/>
      <c r="BJ180" s="291"/>
      <c r="BL180" s="221"/>
      <c r="BM180" s="224"/>
      <c r="BN180" s="107"/>
      <c r="BQ180" s="1070" t="s">
        <v>2700</v>
      </c>
      <c r="BR180" s="963"/>
      <c r="BS180" s="963"/>
      <c r="BT180" s="963"/>
      <c r="BU180" s="963"/>
      <c r="BV180" s="963"/>
      <c r="BW180" s="963"/>
      <c r="BX180" s="963"/>
      <c r="BY180" s="963"/>
      <c r="BZ180" s="963"/>
      <c r="CA180" s="963"/>
      <c r="CB180" s="963"/>
      <c r="CC180" s="963"/>
      <c r="CD180" s="963"/>
      <c r="CE180" s="963"/>
      <c r="CF180" s="963"/>
      <c r="CG180" s="963"/>
      <c r="CH180" s="963"/>
      <c r="CI180" s="963"/>
      <c r="CJ180" s="963"/>
      <c r="CK180" s="963"/>
      <c r="CL180" s="963"/>
      <c r="CM180" s="963"/>
      <c r="CN180" s="963"/>
      <c r="CO180" s="963"/>
      <c r="CP180" s="963"/>
      <c r="CQ180" s="963"/>
      <c r="CR180" s="963"/>
      <c r="CS180" s="963"/>
      <c r="CT180" s="963"/>
      <c r="CU180" s="963"/>
      <c r="CV180" s="963"/>
      <c r="CW180" s="963"/>
      <c r="CX180" s="963"/>
      <c r="CY180" s="963"/>
      <c r="CZ180" s="963"/>
      <c r="DA180" s="963"/>
      <c r="DB180" s="963"/>
      <c r="DC180" s="963"/>
      <c r="DD180" s="963"/>
      <c r="DE180" s="964"/>
      <c r="DF180" s="302"/>
      <c r="DG180" s="1014" t="s">
        <v>229</v>
      </c>
      <c r="DI180" s="948" t="s">
        <v>230</v>
      </c>
      <c r="DJ180" s="956"/>
      <c r="DK180" s="948" t="s">
        <v>230</v>
      </c>
      <c r="DL180" s="949"/>
      <c r="DM180" s="950"/>
      <c r="DN180" s="950"/>
      <c r="DO180" s="334"/>
      <c r="DP180" s="293"/>
      <c r="DQ180" s="293"/>
      <c r="DR180" s="297"/>
      <c r="DS180" s="346"/>
      <c r="DT180" s="332"/>
    </row>
    <row r="181" spans="2:179" s="30" customFormat="1" ht="15" customHeight="1" x14ac:dyDescent="0.2">
      <c r="F181" s="1058"/>
      <c r="G181" s="1059"/>
      <c r="H181" s="1059"/>
      <c r="I181" s="1059"/>
      <c r="J181" s="1059"/>
      <c r="K181" s="1059"/>
      <c r="L181" s="1059"/>
      <c r="M181" s="1059"/>
      <c r="N181" s="1059"/>
      <c r="O181" s="1059"/>
      <c r="P181" s="1059"/>
      <c r="Q181" s="1059"/>
      <c r="R181" s="1059"/>
      <c r="S181" s="1059"/>
      <c r="T181" s="1059"/>
      <c r="U181" s="1059"/>
      <c r="V181" s="1059"/>
      <c r="W181" s="1059"/>
      <c r="X181" s="1059"/>
      <c r="Y181" s="1059"/>
      <c r="Z181" s="1059"/>
      <c r="AA181" s="1059"/>
      <c r="AB181" s="1059"/>
      <c r="AC181" s="1059"/>
      <c r="AD181" s="1059"/>
      <c r="AE181" s="1059"/>
      <c r="AF181" s="1059"/>
      <c r="AG181" s="1059"/>
      <c r="AH181" s="1059"/>
      <c r="AI181" s="1059"/>
      <c r="AJ181" s="1059"/>
      <c r="AK181" s="1059"/>
      <c r="AL181" s="1059"/>
      <c r="AM181" s="1059"/>
      <c r="AN181" s="1059"/>
      <c r="AO181" s="1059"/>
      <c r="AP181" s="1059"/>
      <c r="AQ181" s="1059"/>
      <c r="AR181" s="1059"/>
      <c r="AS181" s="1059"/>
      <c r="AT181" s="1060"/>
      <c r="AV181" s="961"/>
      <c r="AX181" s="954" t="s">
        <v>233</v>
      </c>
      <c r="AY181" s="955"/>
      <c r="AZ181" s="954" t="s">
        <v>2670</v>
      </c>
      <c r="BA181" s="955"/>
      <c r="BB181" s="769"/>
      <c r="BC181" s="806"/>
      <c r="BD181" s="2"/>
      <c r="BE181" s="2"/>
      <c r="BF181" s="2"/>
      <c r="BG181" s="2"/>
      <c r="BI181" s="389"/>
      <c r="BJ181" s="390"/>
      <c r="BK181" s="2"/>
      <c r="BL181" s="221"/>
      <c r="BM181" s="224"/>
      <c r="BN181" s="107"/>
      <c r="BO181" s="300"/>
      <c r="BQ181" s="1058"/>
      <c r="BR181" s="1059"/>
      <c r="BS181" s="1059"/>
      <c r="BT181" s="1059"/>
      <c r="BU181" s="1059"/>
      <c r="BV181" s="1059"/>
      <c r="BW181" s="1059"/>
      <c r="BX181" s="1059"/>
      <c r="BY181" s="1059"/>
      <c r="BZ181" s="1059"/>
      <c r="CA181" s="1059"/>
      <c r="CB181" s="1059"/>
      <c r="CC181" s="1059"/>
      <c r="CD181" s="1059"/>
      <c r="CE181" s="1059"/>
      <c r="CF181" s="1059"/>
      <c r="CG181" s="1059"/>
      <c r="CH181" s="1059"/>
      <c r="CI181" s="1059"/>
      <c r="CJ181" s="1059"/>
      <c r="CK181" s="1059"/>
      <c r="CL181" s="1059"/>
      <c r="CM181" s="1059"/>
      <c r="CN181" s="1059"/>
      <c r="CO181" s="1059"/>
      <c r="CP181" s="1059"/>
      <c r="CQ181" s="1059"/>
      <c r="CR181" s="1059"/>
      <c r="CS181" s="1059"/>
      <c r="CT181" s="1059"/>
      <c r="CU181" s="1059"/>
      <c r="CV181" s="1059"/>
      <c r="CW181" s="1059"/>
      <c r="CX181" s="1059"/>
      <c r="CY181" s="1059"/>
      <c r="CZ181" s="1059"/>
      <c r="DA181" s="1059"/>
      <c r="DB181" s="1059"/>
      <c r="DC181" s="1059"/>
      <c r="DD181" s="1059"/>
      <c r="DE181" s="1060"/>
      <c r="DF181" s="302"/>
      <c r="DG181" s="1015"/>
      <c r="DI181" s="954" t="s">
        <v>233</v>
      </c>
      <c r="DJ181" s="955"/>
      <c r="DK181" s="954" t="s">
        <v>2670</v>
      </c>
      <c r="DL181" s="955"/>
      <c r="DM181" s="769"/>
      <c r="DN181" s="806"/>
      <c r="DO181" s="335"/>
      <c r="DP181" s="297"/>
      <c r="DQ181" s="293"/>
      <c r="DR181" s="297"/>
      <c r="DS181" s="346"/>
      <c r="DT181" s="332"/>
      <c r="DU181" s="300"/>
      <c r="DV181" s="300"/>
      <c r="DW181" s="300"/>
      <c r="DX181" s="300"/>
      <c r="DY181" s="300"/>
      <c r="DZ181" s="300"/>
      <c r="EA181" s="300"/>
      <c r="EB181" s="300"/>
      <c r="EC181" s="300"/>
      <c r="ED181" s="300"/>
      <c r="EE181" s="300"/>
      <c r="EF181" s="300"/>
      <c r="EG181" s="300"/>
      <c r="EH181" s="300"/>
      <c r="EI181" s="300"/>
      <c r="EJ181" s="300"/>
      <c r="EK181" s="300"/>
      <c r="EL181" s="300"/>
      <c r="EM181" s="300"/>
      <c r="EN181" s="300"/>
      <c r="EO181" s="300"/>
      <c r="EP181" s="300"/>
      <c r="EQ181" s="300"/>
      <c r="ER181" s="300"/>
      <c r="ES181" s="300"/>
      <c r="ET181" s="300"/>
      <c r="EU181" s="300"/>
      <c r="EV181" s="300"/>
      <c r="EW181" s="300"/>
      <c r="EX181" s="300"/>
      <c r="EY181" s="300"/>
      <c r="EZ181" s="300"/>
      <c r="FA181" s="300"/>
      <c r="FB181" s="300"/>
      <c r="FC181" s="300"/>
      <c r="FD181" s="300"/>
      <c r="FE181" s="300"/>
      <c r="FF181" s="300"/>
      <c r="FG181" s="300"/>
      <c r="FH181" s="300"/>
      <c r="FI181" s="300"/>
      <c r="FJ181" s="300"/>
      <c r="FK181" s="300"/>
      <c r="FL181" s="300"/>
      <c r="FM181" s="300"/>
      <c r="FN181" s="300"/>
      <c r="FO181" s="300"/>
      <c r="FP181" s="300"/>
      <c r="FQ181" s="300"/>
      <c r="FR181" s="300"/>
      <c r="FS181" s="300"/>
      <c r="FT181" s="300"/>
      <c r="FU181" s="300"/>
      <c r="FV181" s="300"/>
      <c r="FW181" s="300"/>
    </row>
    <row r="182" spans="2:179" s="30" customFormat="1" ht="15" customHeight="1" x14ac:dyDescent="0.2">
      <c r="F182" s="279" t="s">
        <v>206</v>
      </c>
      <c r="G182" s="280"/>
      <c r="H182" s="279" t="s">
        <v>211</v>
      </c>
      <c r="I182" s="280"/>
      <c r="J182" s="279" t="s">
        <v>216</v>
      </c>
      <c r="K182" s="280"/>
      <c r="L182" s="279" t="s">
        <v>205</v>
      </c>
      <c r="M182" s="280"/>
      <c r="N182" s="279" t="s">
        <v>214</v>
      </c>
      <c r="O182" s="280"/>
      <c r="P182" s="279" t="s">
        <v>209</v>
      </c>
      <c r="Q182" s="280"/>
      <c r="R182" s="279" t="s">
        <v>215</v>
      </c>
      <c r="S182" s="280"/>
      <c r="T182" s="279" t="s">
        <v>212</v>
      </c>
      <c r="U182" s="281"/>
      <c r="V182" s="966"/>
      <c r="W182" s="967"/>
      <c r="X182" s="966" t="s">
        <v>2674</v>
      </c>
      <c r="Y182" s="967"/>
      <c r="Z182" s="110"/>
      <c r="AA182" s="279" t="s">
        <v>206</v>
      </c>
      <c r="AB182" s="280"/>
      <c r="AC182" s="279" t="s">
        <v>211</v>
      </c>
      <c r="AD182" s="280"/>
      <c r="AE182" s="279" t="s">
        <v>216</v>
      </c>
      <c r="AF182" s="280"/>
      <c r="AG182" s="279" t="s">
        <v>205</v>
      </c>
      <c r="AH182" s="280"/>
      <c r="AI182" s="279" t="s">
        <v>214</v>
      </c>
      <c r="AJ182" s="280"/>
      <c r="AK182" s="279" t="s">
        <v>209</v>
      </c>
      <c r="AL182" s="280"/>
      <c r="AM182" s="279" t="s">
        <v>215</v>
      </c>
      <c r="AN182" s="280"/>
      <c r="AO182" s="279" t="s">
        <v>212</v>
      </c>
      <c r="AP182" s="280"/>
      <c r="AQ182" s="966" t="s">
        <v>2674</v>
      </c>
      <c r="AR182" s="967"/>
      <c r="AS182" s="966" t="s">
        <v>2675</v>
      </c>
      <c r="AT182" s="967"/>
      <c r="AV182" s="961"/>
      <c r="AX182" s="762" t="s">
        <v>221</v>
      </c>
      <c r="AY182" s="780" t="s">
        <v>23</v>
      </c>
      <c r="AZ182" s="762" t="s">
        <v>221</v>
      </c>
      <c r="BA182" s="780" t="s">
        <v>23</v>
      </c>
      <c r="BB182" s="156"/>
      <c r="BC182" s="156"/>
      <c r="BD182" s="2"/>
      <c r="BE182" s="2"/>
      <c r="BF182" s="2"/>
      <c r="BG182" s="2"/>
      <c r="BI182" s="389"/>
      <c r="BJ182" s="390"/>
      <c r="BK182" s="2"/>
      <c r="BL182" s="221"/>
      <c r="BM182" s="224"/>
      <c r="BN182" s="107"/>
      <c r="BO182" s="300"/>
      <c r="BQ182" s="279" t="s">
        <v>206</v>
      </c>
      <c r="BR182" s="280"/>
      <c r="BS182" s="279" t="s">
        <v>211</v>
      </c>
      <c r="BT182" s="280"/>
      <c r="BU182" s="279" t="s">
        <v>216</v>
      </c>
      <c r="BV182" s="280"/>
      <c r="BW182" s="279" t="s">
        <v>205</v>
      </c>
      <c r="BX182" s="280"/>
      <c r="BY182" s="279" t="s">
        <v>214</v>
      </c>
      <c r="BZ182" s="280"/>
      <c r="CA182" s="279" t="s">
        <v>209</v>
      </c>
      <c r="CB182" s="280"/>
      <c r="CC182" s="279" t="s">
        <v>215</v>
      </c>
      <c r="CD182" s="280"/>
      <c r="CE182" s="279" t="s">
        <v>212</v>
      </c>
      <c r="CF182" s="281"/>
      <c r="CG182" s="966" t="s">
        <v>2674</v>
      </c>
      <c r="CH182" s="967"/>
      <c r="CI182" s="966" t="s">
        <v>2675</v>
      </c>
      <c r="CJ182" s="967"/>
      <c r="CK182" s="110"/>
      <c r="CL182" s="279" t="s">
        <v>206</v>
      </c>
      <c r="CM182" s="280"/>
      <c r="CN182" s="279" t="s">
        <v>211</v>
      </c>
      <c r="CO182" s="280"/>
      <c r="CP182" s="279" t="s">
        <v>216</v>
      </c>
      <c r="CQ182" s="280"/>
      <c r="CR182" s="279" t="s">
        <v>205</v>
      </c>
      <c r="CS182" s="280"/>
      <c r="CT182" s="279" t="s">
        <v>214</v>
      </c>
      <c r="CU182" s="280"/>
      <c r="CV182" s="279" t="s">
        <v>209</v>
      </c>
      <c r="CW182" s="280"/>
      <c r="CX182" s="279" t="s">
        <v>215</v>
      </c>
      <c r="CY182" s="280"/>
      <c r="CZ182" s="279" t="s">
        <v>212</v>
      </c>
      <c r="DA182" s="280"/>
      <c r="DB182" s="966" t="s">
        <v>2674</v>
      </c>
      <c r="DC182" s="967"/>
      <c r="DD182" s="966" t="s">
        <v>2675</v>
      </c>
      <c r="DE182" s="967"/>
      <c r="DF182" s="302"/>
      <c r="DG182" s="1015"/>
      <c r="DI182" s="762" t="s">
        <v>221</v>
      </c>
      <c r="DJ182" s="780" t="s">
        <v>23</v>
      </c>
      <c r="DK182" s="762" t="s">
        <v>221</v>
      </c>
      <c r="DL182" s="780" t="s">
        <v>23</v>
      </c>
      <c r="DM182" s="156"/>
      <c r="DN182" s="156"/>
      <c r="DO182" s="335"/>
      <c r="DP182" s="297"/>
      <c r="DQ182" s="293"/>
      <c r="DR182" s="297"/>
      <c r="DS182" s="346"/>
      <c r="DT182" s="332"/>
      <c r="DU182" s="300"/>
      <c r="DV182" s="300"/>
      <c r="DW182" s="300"/>
      <c r="DX182" s="300"/>
      <c r="DY182" s="300"/>
      <c r="DZ182" s="300"/>
      <c r="EA182" s="300"/>
      <c r="EB182" s="300"/>
      <c r="EC182" s="300"/>
      <c r="ED182" s="300"/>
      <c r="EE182" s="300"/>
      <c r="EF182" s="300"/>
      <c r="EG182" s="300"/>
      <c r="EH182" s="300"/>
      <c r="EI182" s="300"/>
      <c r="EJ182" s="300"/>
      <c r="EK182" s="300"/>
      <c r="EL182" s="300"/>
      <c r="EM182" s="300"/>
      <c r="EN182" s="300"/>
      <c r="EO182" s="300"/>
      <c r="EP182" s="300"/>
      <c r="EQ182" s="300"/>
      <c r="ER182" s="300"/>
      <c r="ES182" s="300"/>
      <c r="ET182" s="300"/>
      <c r="EU182" s="300"/>
      <c r="EV182" s="300"/>
      <c r="EW182" s="300"/>
      <c r="EX182" s="300"/>
      <c r="EY182" s="300"/>
      <c r="EZ182" s="300"/>
      <c r="FA182" s="300"/>
      <c r="FB182" s="300"/>
      <c r="FC182" s="300"/>
      <c r="FD182" s="300"/>
      <c r="FE182" s="300"/>
      <c r="FF182" s="300"/>
      <c r="FG182" s="300"/>
      <c r="FH182" s="300"/>
      <c r="FI182" s="300"/>
      <c r="FJ182" s="300"/>
      <c r="FK182" s="300"/>
      <c r="FL182" s="300"/>
      <c r="FM182" s="300"/>
      <c r="FN182" s="300"/>
      <c r="FO182" s="300"/>
      <c r="FP182" s="300"/>
      <c r="FQ182" s="300"/>
      <c r="FR182" s="300"/>
      <c r="FS182" s="300"/>
      <c r="FT182" s="300"/>
      <c r="FU182" s="300"/>
      <c r="FV182" s="300"/>
      <c r="FW182" s="300"/>
    </row>
    <row r="183" spans="2:179" s="30" customFormat="1" ht="12.75" customHeight="1" x14ac:dyDescent="0.2">
      <c r="B183" s="30" t="s">
        <v>213</v>
      </c>
      <c r="F183" s="143"/>
      <c r="G183" s="142"/>
      <c r="H183" s="143"/>
      <c r="I183" s="141"/>
      <c r="J183" s="143"/>
      <c r="K183" s="142"/>
      <c r="L183" s="143"/>
      <c r="M183" s="142"/>
      <c r="N183" s="143"/>
      <c r="O183" s="141"/>
      <c r="P183" s="143"/>
      <c r="Q183" s="141"/>
      <c r="R183" s="282"/>
      <c r="S183" s="142"/>
      <c r="T183" s="143"/>
      <c r="U183" s="782"/>
      <c r="V183" s="700"/>
      <c r="W183" s="781"/>
      <c r="X183" s="700"/>
      <c r="Y183" s="781"/>
      <c r="Z183" s="110"/>
      <c r="AA183" s="143"/>
      <c r="AB183" s="141"/>
      <c r="AC183" s="143"/>
      <c r="AD183" s="141"/>
      <c r="AE183" s="282"/>
      <c r="AF183" s="141"/>
      <c r="AG183" s="143"/>
      <c r="AH183" s="141"/>
      <c r="AI183" s="282"/>
      <c r="AJ183" s="141"/>
      <c r="AK183" s="143"/>
      <c r="AL183" s="141"/>
      <c r="AM183" s="143"/>
      <c r="AN183" s="141"/>
      <c r="AO183" s="143"/>
      <c r="AP183" s="141"/>
      <c r="AQ183" s="700"/>
      <c r="AR183" s="781"/>
      <c r="AS183" s="789"/>
      <c r="AT183" s="781"/>
      <c r="AV183" s="961"/>
      <c r="AX183" s="700"/>
      <c r="AY183" s="781" t="str">
        <f>Index!$L$4</f>
        <v>€</v>
      </c>
      <c r="AZ183" s="700"/>
      <c r="BA183" s="781" t="str">
        <f>Index!$L$4</f>
        <v>€</v>
      </c>
      <c r="BB183" s="156"/>
      <c r="BC183" s="156"/>
      <c r="BF183" s="2"/>
      <c r="BI183" s="367"/>
      <c r="BJ183" s="391"/>
      <c r="BL183" s="221"/>
      <c r="BM183" s="224"/>
      <c r="BN183" s="107"/>
      <c r="BO183" s="300"/>
      <c r="BQ183" s="143"/>
      <c r="BR183" s="142"/>
      <c r="BS183" s="143"/>
      <c r="BT183" s="141"/>
      <c r="BU183" s="143"/>
      <c r="BV183" s="142"/>
      <c r="BW183" s="143"/>
      <c r="BX183" s="142"/>
      <c r="BY183" s="143"/>
      <c r="BZ183" s="141"/>
      <c r="CA183" s="143"/>
      <c r="CB183" s="141"/>
      <c r="CC183" s="282"/>
      <c r="CD183" s="142"/>
      <c r="CE183" s="143"/>
      <c r="CF183" s="782"/>
      <c r="CG183" s="700"/>
      <c r="CH183" s="781"/>
      <c r="CI183" s="700"/>
      <c r="CJ183" s="781"/>
      <c r="CK183" s="110"/>
      <c r="CL183" s="143"/>
      <c r="CM183" s="141"/>
      <c r="CN183" s="143"/>
      <c r="CO183" s="141"/>
      <c r="CP183" s="282"/>
      <c r="CQ183" s="141"/>
      <c r="CR183" s="143"/>
      <c r="CS183" s="141"/>
      <c r="CT183" s="282"/>
      <c r="CU183" s="141"/>
      <c r="CV183" s="143"/>
      <c r="CW183" s="141"/>
      <c r="CX183" s="143"/>
      <c r="CY183" s="141"/>
      <c r="CZ183" s="143"/>
      <c r="DA183" s="141"/>
      <c r="DB183" s="700"/>
      <c r="DC183" s="781"/>
      <c r="DD183" s="789"/>
      <c r="DE183" s="781"/>
      <c r="DF183" s="302"/>
      <c r="DG183" s="1015"/>
      <c r="DI183" s="700"/>
      <c r="DJ183" s="781" t="str">
        <f>Index!$L$4</f>
        <v>€</v>
      </c>
      <c r="DK183" s="700"/>
      <c r="DL183" s="781" t="str">
        <f>Index!$L$4</f>
        <v>€</v>
      </c>
      <c r="DM183" s="156"/>
      <c r="DN183" s="156"/>
      <c r="DO183" s="296"/>
      <c r="DP183" s="336"/>
      <c r="DQ183" s="295"/>
      <c r="DR183" s="297"/>
      <c r="DS183" s="346"/>
      <c r="DT183" s="332"/>
      <c r="DU183" s="300"/>
      <c r="DV183" s="300"/>
      <c r="DW183" s="300"/>
      <c r="DX183" s="300"/>
      <c r="DY183" s="300"/>
      <c r="DZ183" s="300"/>
      <c r="EA183" s="300"/>
      <c r="EB183" s="300"/>
      <c r="EC183" s="300"/>
      <c r="ED183" s="300"/>
      <c r="EE183" s="300"/>
      <c r="EF183" s="300"/>
      <c r="EG183" s="300"/>
      <c r="EH183" s="300"/>
      <c r="EI183" s="300"/>
      <c r="EJ183" s="300"/>
      <c r="EK183" s="300"/>
      <c r="EL183" s="300"/>
      <c r="EM183" s="300"/>
      <c r="EN183" s="300"/>
      <c r="EO183" s="300"/>
      <c r="EP183" s="300"/>
      <c r="EQ183" s="300"/>
      <c r="ER183" s="300"/>
      <c r="ES183" s="300"/>
      <c r="ET183" s="300"/>
      <c r="EU183" s="300"/>
      <c r="EV183" s="300"/>
      <c r="EW183" s="300"/>
      <c r="EX183" s="300"/>
      <c r="EY183" s="300"/>
      <c r="EZ183" s="300"/>
      <c r="FA183" s="300"/>
      <c r="FB183" s="300"/>
      <c r="FC183" s="300"/>
      <c r="FD183" s="300"/>
      <c r="FE183" s="300"/>
      <c r="FF183" s="300"/>
      <c r="FG183" s="300"/>
      <c r="FH183" s="300"/>
      <c r="FI183" s="300"/>
      <c r="FJ183" s="300"/>
      <c r="FK183" s="300"/>
      <c r="FL183" s="300"/>
      <c r="FM183" s="300"/>
      <c r="FN183" s="300"/>
      <c r="FO183" s="300"/>
      <c r="FP183" s="300"/>
      <c r="FQ183" s="300"/>
      <c r="FR183" s="300"/>
      <c r="FS183" s="300"/>
      <c r="FT183" s="300"/>
      <c r="FU183" s="300"/>
      <c r="FV183" s="300"/>
      <c r="FW183" s="300"/>
    </row>
    <row r="184" spans="2:179" ht="15" customHeight="1" x14ac:dyDescent="0.2">
      <c r="B184" s="708" t="s">
        <v>210</v>
      </c>
      <c r="C184" s="709">
        <f>16/9</f>
        <v>1.7777777777777777</v>
      </c>
      <c r="D184" s="394"/>
      <c r="E184" s="394"/>
      <c r="F184" s="566">
        <v>190</v>
      </c>
      <c r="G184" s="394" t="s">
        <v>207</v>
      </c>
      <c r="H184" s="566">
        <f>ROUND(F184/$C184,0)</f>
        <v>107</v>
      </c>
      <c r="I184" s="567" t="s">
        <v>207</v>
      </c>
      <c r="J184" s="662" t="str">
        <f>H184&amp;" x "&amp;F184</f>
        <v>107 x 190</v>
      </c>
      <c r="K184" s="394" t="s">
        <v>207</v>
      </c>
      <c r="L184" s="566">
        <f>F184+(2*P184)</f>
        <v>200</v>
      </c>
      <c r="M184" s="394" t="s">
        <v>207</v>
      </c>
      <c r="N184" s="566">
        <f>H184+P184+R184</f>
        <v>117</v>
      </c>
      <c r="O184" s="567" t="s">
        <v>207</v>
      </c>
      <c r="P184" s="566">
        <v>5</v>
      </c>
      <c r="Q184" s="567" t="s">
        <v>207</v>
      </c>
      <c r="R184" s="394">
        <v>5</v>
      </c>
      <c r="S184" s="394" t="s">
        <v>207</v>
      </c>
      <c r="T184" s="566">
        <f>ROUND(SQRT((F184^2)+(H184^2)),0)</f>
        <v>218</v>
      </c>
      <c r="U184" s="567" t="s">
        <v>207</v>
      </c>
      <c r="V184" s="566"/>
      <c r="W184" s="567"/>
      <c r="X184" s="566">
        <f t="shared" ref="X184:X194" si="81">(F184*10)+231</f>
        <v>2131</v>
      </c>
      <c r="Y184" s="567" t="s">
        <v>2676</v>
      </c>
      <c r="Z184" s="110"/>
      <c r="AA184" s="566">
        <f t="shared" ref="AA184:AA194" si="82">ROUND(F184/$B$1,1)</f>
        <v>74.8</v>
      </c>
      <c r="AB184" s="567" t="s">
        <v>208</v>
      </c>
      <c r="AC184" s="566">
        <f t="shared" ref="AC184:AC194" si="83">ROUND(H184/$B$1,1)</f>
        <v>42.1</v>
      </c>
      <c r="AD184" s="567" t="s">
        <v>208</v>
      </c>
      <c r="AE184" s="467" t="str">
        <f t="shared" ref="AE184:AE193" si="84">AC184&amp;" x "&amp;AA184</f>
        <v>42.1 x 74.8</v>
      </c>
      <c r="AF184" s="567" t="s">
        <v>208</v>
      </c>
      <c r="AG184" s="566">
        <f t="shared" ref="AG184:AG194" si="85">ROUND(L184/$B$1,1)</f>
        <v>78.7</v>
      </c>
      <c r="AH184" s="567" t="s">
        <v>208</v>
      </c>
      <c r="AI184" s="394">
        <f t="shared" ref="AI184:AI194" si="86">ROUND(N184/$B$1,1)</f>
        <v>46.1</v>
      </c>
      <c r="AJ184" s="567" t="s">
        <v>208</v>
      </c>
      <c r="AK184" s="566">
        <f t="shared" ref="AK184:AK194" si="87">ROUND(P184/$B$1,1)</f>
        <v>2</v>
      </c>
      <c r="AL184" s="567" t="s">
        <v>208</v>
      </c>
      <c r="AM184" s="566">
        <f t="shared" ref="AM184:AM194" si="88">ROUND(R184/$B$1,1)</f>
        <v>2</v>
      </c>
      <c r="AN184" s="567" t="s">
        <v>208</v>
      </c>
      <c r="AO184" s="566">
        <f t="shared" ref="AO184:AO193" si="89">ROUND(SQRT((AA184^2)+(AC184^2)),0)</f>
        <v>86</v>
      </c>
      <c r="AP184" s="567" t="s">
        <v>208</v>
      </c>
      <c r="AQ184" s="130"/>
      <c r="AR184" s="122"/>
      <c r="AS184" s="110">
        <f t="shared" ref="AS184:AS193" si="90">ROUND((X184/10)/$B$2,1)</f>
        <v>83.9</v>
      </c>
      <c r="AT184" s="122" t="s">
        <v>208</v>
      </c>
      <c r="AV184" s="961"/>
      <c r="AX184" s="138">
        <v>10103514</v>
      </c>
      <c r="AY184" s="137">
        <f>IF(Index!$L$4="€",VLOOKUP(AX184,ERP!$A:$CL,5,0),IF(Index!$L$4="$",VLOOKUP(AX184,ERP!$A:$CL,7,0),IF(Index!$L$4="CHF",VLOOKUP(AX184,ERP!$A:$CL,9,0),IF(Index!$L$4="£",VLOOKUP(AX184,ERP!$A:$CL,11,0),""))))</f>
        <v>1166</v>
      </c>
      <c r="AZ184" s="138">
        <v>10143514</v>
      </c>
      <c r="BA184" s="137">
        <f>IF(Index!$L$4="€",VLOOKUP(AZ184,ERP!$A:$CL,5,0),IF(Index!$L$4="$",VLOOKUP(AZ184,ERP!$A:$CL,7,0),IF(Index!$L$4="CHF",VLOOKUP(AZ184,ERP!$A:$CL,9,0),IF(Index!$L$4="£",VLOOKUP(AZ184,ERP!$A:$CL,11,0),""))))</f>
        <v>1166</v>
      </c>
      <c r="BB184" s="156"/>
      <c r="BC184" s="150"/>
      <c r="BD184" s="2"/>
      <c r="BF184" s="128"/>
      <c r="BG184" s="225"/>
      <c r="BI184" s="367"/>
      <c r="BJ184" s="393"/>
      <c r="BL184" s="221"/>
      <c r="BM184" s="224"/>
      <c r="BN184" s="107"/>
      <c r="BQ184" s="566">
        <v>190</v>
      </c>
      <c r="BR184" s="394" t="s">
        <v>207</v>
      </c>
      <c r="BS184" s="566">
        <v>107</v>
      </c>
      <c r="BT184" s="567" t="s">
        <v>207</v>
      </c>
      <c r="BU184" s="662" t="s">
        <v>4791</v>
      </c>
      <c r="BV184" s="394" t="s">
        <v>207</v>
      </c>
      <c r="BW184" s="566">
        <v>200</v>
      </c>
      <c r="BX184" s="394" t="s">
        <v>207</v>
      </c>
      <c r="BY184" s="566">
        <v>182</v>
      </c>
      <c r="BZ184" s="567" t="s">
        <v>207</v>
      </c>
      <c r="CA184" s="566">
        <v>5</v>
      </c>
      <c r="CB184" s="567" t="s">
        <v>207</v>
      </c>
      <c r="CC184" s="394">
        <v>70</v>
      </c>
      <c r="CD184" s="394" t="s">
        <v>207</v>
      </c>
      <c r="CE184" s="566">
        <v>218</v>
      </c>
      <c r="CF184" s="340" t="s">
        <v>207</v>
      </c>
      <c r="CG184" s="66"/>
      <c r="CH184" s="340"/>
      <c r="CI184" s="66">
        <v>2131</v>
      </c>
      <c r="CJ184" s="340" t="s">
        <v>2676</v>
      </c>
      <c r="CL184" s="66">
        <v>74.8</v>
      </c>
      <c r="CM184" s="340" t="s">
        <v>208</v>
      </c>
      <c r="CN184" s="66">
        <v>42.1</v>
      </c>
      <c r="CO184" s="340" t="s">
        <v>208</v>
      </c>
      <c r="CP184" s="309" t="s">
        <v>4792</v>
      </c>
      <c r="CQ184" s="340" t="s">
        <v>208</v>
      </c>
      <c r="CR184" s="66">
        <v>78.7</v>
      </c>
      <c r="CS184" s="340" t="s">
        <v>208</v>
      </c>
      <c r="CT184" s="2">
        <v>71.7</v>
      </c>
      <c r="CU184" s="340" t="s">
        <v>208</v>
      </c>
      <c r="CV184" s="66">
        <v>2</v>
      </c>
      <c r="CW184" s="340" t="s">
        <v>208</v>
      </c>
      <c r="CX184" s="66">
        <v>27.6</v>
      </c>
      <c r="CY184" s="340" t="s">
        <v>208</v>
      </c>
      <c r="CZ184" s="66">
        <v>86</v>
      </c>
      <c r="DA184" s="340" t="s">
        <v>208</v>
      </c>
      <c r="DB184" s="130"/>
      <c r="DC184" s="122"/>
      <c r="DD184" s="110">
        <v>83.9</v>
      </c>
      <c r="DE184" s="122" t="s">
        <v>208</v>
      </c>
      <c r="DF184" s="302"/>
      <c r="DG184" s="1015"/>
      <c r="DI184" s="305">
        <v>10102094</v>
      </c>
      <c r="DJ184" s="329">
        <f>IF(Index!$L$4="€",VLOOKUP(DI184,ERP!$A:$CL,5,0),IF(Index!$L$4="$",VLOOKUP(DI184,ERP!$A:$CL,7,0),IF(Index!$L$4="CHF",VLOOKUP(DI184,ERP!$A:$CL,9,0),IF(Index!$L$4="£",VLOOKUP(DI184,ERP!$A:$CL,11,0),""))))</f>
        <v>1282</v>
      </c>
      <c r="DK184" s="403"/>
      <c r="DL184" s="404"/>
      <c r="DM184" s="298"/>
      <c r="DN184" s="354"/>
      <c r="DO184" s="296"/>
      <c r="DP184" s="304"/>
      <c r="DQ184" s="293"/>
      <c r="DR184" s="297"/>
      <c r="DS184" s="346"/>
      <c r="DT184" s="332"/>
    </row>
    <row r="185" spans="2:179" ht="15.75" customHeight="1" x14ac:dyDescent="0.2">
      <c r="B185" s="708" t="s">
        <v>210</v>
      </c>
      <c r="C185" s="709">
        <f t="shared" ref="C185:C194" si="91">16/9</f>
        <v>1.7777777777777777</v>
      </c>
      <c r="D185" s="394"/>
      <c r="E185" s="394"/>
      <c r="F185" s="568">
        <v>210</v>
      </c>
      <c r="G185" s="644" t="s">
        <v>207</v>
      </c>
      <c r="H185" s="568">
        <f t="shared" ref="H185:H194" si="92">ROUND(F185/$C185,0)</f>
        <v>118</v>
      </c>
      <c r="I185" s="569" t="s">
        <v>207</v>
      </c>
      <c r="J185" s="661" t="str">
        <f t="shared" ref="J185:J194" si="93">H185&amp;" x "&amp;F185</f>
        <v>118 x 210</v>
      </c>
      <c r="K185" s="644" t="s">
        <v>207</v>
      </c>
      <c r="L185" s="568">
        <f t="shared" ref="L185:L194" si="94">F185+(2*P185)</f>
        <v>220</v>
      </c>
      <c r="M185" s="644" t="s">
        <v>207</v>
      </c>
      <c r="N185" s="568">
        <f t="shared" ref="N185:N194" si="95">H185+P185+R185</f>
        <v>128</v>
      </c>
      <c r="O185" s="569" t="s">
        <v>207</v>
      </c>
      <c r="P185" s="568">
        <v>5</v>
      </c>
      <c r="Q185" s="569" t="s">
        <v>207</v>
      </c>
      <c r="R185" s="644">
        <v>5</v>
      </c>
      <c r="S185" s="644" t="s">
        <v>207</v>
      </c>
      <c r="T185" s="568">
        <f t="shared" ref="T185:T194" si="96">ROUND(SQRT((F185^2)+(H185^2)),0)</f>
        <v>241</v>
      </c>
      <c r="U185" s="569" t="s">
        <v>207</v>
      </c>
      <c r="V185" s="568"/>
      <c r="W185" s="569"/>
      <c r="X185" s="568">
        <f t="shared" si="81"/>
        <v>2331</v>
      </c>
      <c r="Y185" s="569" t="s">
        <v>2676</v>
      </c>
      <c r="Z185" s="394"/>
      <c r="AA185" s="568">
        <f t="shared" si="82"/>
        <v>82.7</v>
      </c>
      <c r="AB185" s="569" t="s">
        <v>208</v>
      </c>
      <c r="AC185" s="568">
        <f t="shared" si="83"/>
        <v>46.5</v>
      </c>
      <c r="AD185" s="569" t="s">
        <v>208</v>
      </c>
      <c r="AE185" s="712" t="str">
        <f t="shared" si="84"/>
        <v>46.5 x 82.7</v>
      </c>
      <c r="AF185" s="569" t="s">
        <v>208</v>
      </c>
      <c r="AG185" s="568">
        <f t="shared" si="85"/>
        <v>86.6</v>
      </c>
      <c r="AH185" s="569" t="s">
        <v>208</v>
      </c>
      <c r="AI185" s="644">
        <f t="shared" si="86"/>
        <v>50.4</v>
      </c>
      <c r="AJ185" s="569" t="s">
        <v>208</v>
      </c>
      <c r="AK185" s="568">
        <f t="shared" si="87"/>
        <v>2</v>
      </c>
      <c r="AL185" s="569" t="s">
        <v>208</v>
      </c>
      <c r="AM185" s="568">
        <f t="shared" si="88"/>
        <v>2</v>
      </c>
      <c r="AN185" s="569" t="s">
        <v>208</v>
      </c>
      <c r="AO185" s="568">
        <f t="shared" si="89"/>
        <v>95</v>
      </c>
      <c r="AP185" s="569" t="s">
        <v>208</v>
      </c>
      <c r="AQ185" s="178"/>
      <c r="AR185" s="179"/>
      <c r="AS185" s="169">
        <f t="shared" si="90"/>
        <v>91.8</v>
      </c>
      <c r="AT185" s="179" t="s">
        <v>208</v>
      </c>
      <c r="AV185" s="961"/>
      <c r="AX185" s="182">
        <v>10103515</v>
      </c>
      <c r="AY185" s="173">
        <f>IF(Index!$L$4="€",VLOOKUP(AX185,ERP!$A:$CL,5,0),IF(Index!$L$4="$",VLOOKUP(AX185,ERP!$A:$CL,7,0),IF(Index!$L$4="CHF",VLOOKUP(AX185,ERP!$A:$CL,9,0),IF(Index!$L$4="£",VLOOKUP(AX185,ERP!$A:$CL,11,0),""))))</f>
        <v>1301</v>
      </c>
      <c r="AZ185" s="182">
        <v>10143515</v>
      </c>
      <c r="BA185" s="173">
        <f>IF(Index!$L$4="€",VLOOKUP(AZ185,ERP!$A:$CL,5,0),IF(Index!$L$4="$",VLOOKUP(AZ185,ERP!$A:$CL,7,0),IF(Index!$L$4="CHF",VLOOKUP(AZ185,ERP!$A:$CL,9,0),IF(Index!$L$4="£",VLOOKUP(AZ185,ERP!$A:$CL,11,0),""))))</f>
        <v>1301</v>
      </c>
      <c r="BB185" s="156"/>
      <c r="BC185" s="150"/>
      <c r="BD185" s="2"/>
      <c r="BF185" s="228"/>
      <c r="BG185" s="225"/>
      <c r="BI185" s="367"/>
      <c r="BJ185" s="393"/>
      <c r="BL185" s="221"/>
      <c r="BM185" s="224"/>
      <c r="BN185" s="107"/>
      <c r="BQ185" s="568">
        <v>210</v>
      </c>
      <c r="BR185" s="644" t="s">
        <v>207</v>
      </c>
      <c r="BS185" s="568">
        <v>118</v>
      </c>
      <c r="BT185" s="569" t="s">
        <v>207</v>
      </c>
      <c r="BU185" s="661" t="s">
        <v>4793</v>
      </c>
      <c r="BV185" s="644" t="s">
        <v>207</v>
      </c>
      <c r="BW185" s="568">
        <v>220</v>
      </c>
      <c r="BX185" s="644" t="s">
        <v>207</v>
      </c>
      <c r="BY185" s="568">
        <v>182</v>
      </c>
      <c r="BZ185" s="569" t="s">
        <v>207</v>
      </c>
      <c r="CA185" s="568">
        <v>5</v>
      </c>
      <c r="CB185" s="569" t="s">
        <v>207</v>
      </c>
      <c r="CC185" s="644">
        <v>59</v>
      </c>
      <c r="CD185" s="644" t="s">
        <v>207</v>
      </c>
      <c r="CE185" s="568">
        <v>241</v>
      </c>
      <c r="CF185" s="373" t="s">
        <v>207</v>
      </c>
      <c r="CG185" s="372"/>
      <c r="CH185" s="373"/>
      <c r="CI185" s="372">
        <v>2331</v>
      </c>
      <c r="CJ185" s="373" t="s">
        <v>2676</v>
      </c>
      <c r="CL185" s="372">
        <v>82.7</v>
      </c>
      <c r="CM185" s="373" t="s">
        <v>208</v>
      </c>
      <c r="CN185" s="372">
        <v>46.5</v>
      </c>
      <c r="CO185" s="373" t="s">
        <v>208</v>
      </c>
      <c r="CP185" s="382" t="s">
        <v>4794</v>
      </c>
      <c r="CQ185" s="373" t="s">
        <v>208</v>
      </c>
      <c r="CR185" s="372">
        <v>86.6</v>
      </c>
      <c r="CS185" s="373" t="s">
        <v>208</v>
      </c>
      <c r="CT185" s="371">
        <v>71.7</v>
      </c>
      <c r="CU185" s="373" t="s">
        <v>208</v>
      </c>
      <c r="CV185" s="372">
        <v>2</v>
      </c>
      <c r="CW185" s="373" t="s">
        <v>208</v>
      </c>
      <c r="CX185" s="372">
        <v>23.2</v>
      </c>
      <c r="CY185" s="373" t="s">
        <v>208</v>
      </c>
      <c r="CZ185" s="372">
        <v>95</v>
      </c>
      <c r="DA185" s="373" t="s">
        <v>208</v>
      </c>
      <c r="DB185" s="178"/>
      <c r="DC185" s="179"/>
      <c r="DD185" s="169">
        <v>91.8</v>
      </c>
      <c r="DE185" s="179" t="s">
        <v>208</v>
      </c>
      <c r="DF185" s="302"/>
      <c r="DG185" s="1015"/>
      <c r="DI185" s="365">
        <v>10102095</v>
      </c>
      <c r="DJ185" s="411">
        <f>IF(Index!$L$4="€",VLOOKUP(DI185,ERP!$A:$CL,5,0),IF(Index!$L$4="$",VLOOKUP(DI185,ERP!$A:$CL,7,0),IF(Index!$L$4="CHF",VLOOKUP(DI185,ERP!$A:$CL,9,0),IF(Index!$L$4="£",VLOOKUP(DI185,ERP!$A:$CL,11,0),""))))</f>
        <v>1431</v>
      </c>
      <c r="DK185" s="409"/>
      <c r="DL185" s="410"/>
      <c r="DM185" s="298"/>
      <c r="DN185" s="354"/>
      <c r="DO185" s="296"/>
      <c r="DP185" s="304"/>
      <c r="DQ185" s="293"/>
      <c r="DR185" s="297"/>
      <c r="DS185" s="346"/>
      <c r="DT185" s="332"/>
    </row>
    <row r="186" spans="2:179" ht="15.75" customHeight="1" x14ac:dyDescent="0.2">
      <c r="B186" s="708" t="s">
        <v>210</v>
      </c>
      <c r="C186" s="709">
        <f t="shared" si="91"/>
        <v>1.7777777777777777</v>
      </c>
      <c r="D186" s="394"/>
      <c r="E186" s="394"/>
      <c r="F186" s="566">
        <v>230</v>
      </c>
      <c r="G186" s="394" t="s">
        <v>207</v>
      </c>
      <c r="H186" s="566">
        <f t="shared" si="92"/>
        <v>129</v>
      </c>
      <c r="I186" s="567" t="s">
        <v>207</v>
      </c>
      <c r="J186" s="662" t="str">
        <f t="shared" si="93"/>
        <v>129 x 230</v>
      </c>
      <c r="K186" s="394" t="s">
        <v>207</v>
      </c>
      <c r="L186" s="566">
        <f t="shared" si="94"/>
        <v>240</v>
      </c>
      <c r="M186" s="394" t="s">
        <v>207</v>
      </c>
      <c r="N186" s="566">
        <f t="shared" si="95"/>
        <v>139</v>
      </c>
      <c r="O186" s="567" t="s">
        <v>207</v>
      </c>
      <c r="P186" s="566">
        <v>5</v>
      </c>
      <c r="Q186" s="567" t="s">
        <v>207</v>
      </c>
      <c r="R186" s="394">
        <v>5</v>
      </c>
      <c r="S186" s="394" t="s">
        <v>207</v>
      </c>
      <c r="T186" s="566">
        <f t="shared" si="96"/>
        <v>264</v>
      </c>
      <c r="U186" s="567" t="s">
        <v>207</v>
      </c>
      <c r="V186" s="566"/>
      <c r="W186" s="567"/>
      <c r="X186" s="566">
        <f t="shared" si="81"/>
        <v>2531</v>
      </c>
      <c r="Y186" s="567" t="s">
        <v>2676</v>
      </c>
      <c r="Z186" s="394"/>
      <c r="AA186" s="566">
        <f t="shared" si="82"/>
        <v>90.6</v>
      </c>
      <c r="AB186" s="567" t="s">
        <v>208</v>
      </c>
      <c r="AC186" s="566">
        <f t="shared" si="83"/>
        <v>50.8</v>
      </c>
      <c r="AD186" s="567" t="s">
        <v>208</v>
      </c>
      <c r="AE186" s="467" t="str">
        <f t="shared" si="84"/>
        <v>50.8 x 90.6</v>
      </c>
      <c r="AF186" s="567" t="s">
        <v>208</v>
      </c>
      <c r="AG186" s="566">
        <f t="shared" si="85"/>
        <v>94.5</v>
      </c>
      <c r="AH186" s="567" t="s">
        <v>208</v>
      </c>
      <c r="AI186" s="394">
        <f t="shared" si="86"/>
        <v>54.7</v>
      </c>
      <c r="AJ186" s="567" t="s">
        <v>208</v>
      </c>
      <c r="AK186" s="566">
        <f t="shared" si="87"/>
        <v>2</v>
      </c>
      <c r="AL186" s="567" t="s">
        <v>208</v>
      </c>
      <c r="AM186" s="566">
        <f t="shared" si="88"/>
        <v>2</v>
      </c>
      <c r="AN186" s="567" t="s">
        <v>208</v>
      </c>
      <c r="AO186" s="566">
        <f t="shared" si="89"/>
        <v>104</v>
      </c>
      <c r="AP186" s="567" t="s">
        <v>208</v>
      </c>
      <c r="AQ186" s="130"/>
      <c r="AR186" s="122"/>
      <c r="AS186" s="110">
        <f t="shared" si="90"/>
        <v>99.6</v>
      </c>
      <c r="AT186" s="122" t="s">
        <v>208</v>
      </c>
      <c r="AV186" s="961"/>
      <c r="AX186" s="138">
        <v>10103516</v>
      </c>
      <c r="AY186" s="137">
        <f>IF(Index!$L$4="€",VLOOKUP(AX186,ERP!$A:$CL,5,0),IF(Index!$L$4="$",VLOOKUP(AX186,ERP!$A:$CL,7,0),IF(Index!$L$4="CHF",VLOOKUP(AX186,ERP!$A:$CL,9,0),IF(Index!$L$4="£",VLOOKUP(AX186,ERP!$A:$CL,11,0),""))))</f>
        <v>1456</v>
      </c>
      <c r="AZ186" s="138">
        <v>10143516</v>
      </c>
      <c r="BA186" s="137">
        <f>IF(Index!$L$4="€",VLOOKUP(AZ186,ERP!$A:$CL,5,0),IF(Index!$L$4="$",VLOOKUP(AZ186,ERP!$A:$CL,7,0),IF(Index!$L$4="CHF",VLOOKUP(AZ186,ERP!$A:$CL,9,0),IF(Index!$L$4="£",VLOOKUP(AZ186,ERP!$A:$CL,11,0),""))))</f>
        <v>1456</v>
      </c>
      <c r="BB186" s="156"/>
      <c r="BC186" s="150"/>
      <c r="BD186" s="2"/>
      <c r="BF186" s="229"/>
      <c r="BG186" s="2"/>
      <c r="BI186" s="367"/>
      <c r="BJ186" s="393"/>
      <c r="BL186" s="221"/>
      <c r="BM186" s="224"/>
      <c r="BN186" s="107"/>
      <c r="BQ186" s="566">
        <v>230</v>
      </c>
      <c r="BR186" s="394" t="s">
        <v>207</v>
      </c>
      <c r="BS186" s="566">
        <v>129</v>
      </c>
      <c r="BT186" s="567" t="s">
        <v>207</v>
      </c>
      <c r="BU186" s="662" t="s">
        <v>4795</v>
      </c>
      <c r="BV186" s="394" t="s">
        <v>207</v>
      </c>
      <c r="BW186" s="566">
        <v>240</v>
      </c>
      <c r="BX186" s="394" t="s">
        <v>207</v>
      </c>
      <c r="BY186" s="566">
        <v>187</v>
      </c>
      <c r="BZ186" s="567" t="s">
        <v>207</v>
      </c>
      <c r="CA186" s="566">
        <v>5</v>
      </c>
      <c r="CB186" s="567" t="s">
        <v>207</v>
      </c>
      <c r="CC186" s="394">
        <v>53</v>
      </c>
      <c r="CD186" s="394" t="s">
        <v>207</v>
      </c>
      <c r="CE186" s="566">
        <v>264</v>
      </c>
      <c r="CF186" s="340" t="s">
        <v>207</v>
      </c>
      <c r="CG186" s="66"/>
      <c r="CH186" s="340"/>
      <c r="CI186" s="66">
        <v>2531</v>
      </c>
      <c r="CJ186" s="340" t="s">
        <v>2676</v>
      </c>
      <c r="CL186" s="66">
        <v>90.6</v>
      </c>
      <c r="CM186" s="340" t="s">
        <v>208</v>
      </c>
      <c r="CN186" s="66">
        <v>50.8</v>
      </c>
      <c r="CO186" s="340" t="s">
        <v>208</v>
      </c>
      <c r="CP186" s="309" t="s">
        <v>4796</v>
      </c>
      <c r="CQ186" s="340" t="s">
        <v>208</v>
      </c>
      <c r="CR186" s="66">
        <v>94.5</v>
      </c>
      <c r="CS186" s="340" t="s">
        <v>208</v>
      </c>
      <c r="CT186" s="2">
        <v>73.599999999999994</v>
      </c>
      <c r="CU186" s="340" t="s">
        <v>208</v>
      </c>
      <c r="CV186" s="66">
        <v>2</v>
      </c>
      <c r="CW186" s="340" t="s">
        <v>208</v>
      </c>
      <c r="CX186" s="66">
        <v>20.9</v>
      </c>
      <c r="CY186" s="340" t="s">
        <v>208</v>
      </c>
      <c r="CZ186" s="66">
        <v>104</v>
      </c>
      <c r="DA186" s="340" t="s">
        <v>208</v>
      </c>
      <c r="DB186" s="130"/>
      <c r="DC186" s="122"/>
      <c r="DD186" s="110">
        <v>99.6</v>
      </c>
      <c r="DE186" s="122" t="s">
        <v>208</v>
      </c>
      <c r="DF186" s="302"/>
      <c r="DG186" s="1015"/>
      <c r="DI186" s="305">
        <v>10102096</v>
      </c>
      <c r="DJ186" s="329">
        <f>IF(Index!$L$4="€",VLOOKUP(DI186,ERP!$A:$CL,5,0),IF(Index!$L$4="$",VLOOKUP(DI186,ERP!$A:$CL,7,0),IF(Index!$L$4="CHF",VLOOKUP(DI186,ERP!$A:$CL,9,0),IF(Index!$L$4="£",VLOOKUP(DI186,ERP!$A:$CL,11,0),""))))</f>
        <v>1601</v>
      </c>
      <c r="DK186" s="403"/>
      <c r="DL186" s="404"/>
      <c r="DM186" s="298"/>
      <c r="DN186" s="354"/>
      <c r="DO186" s="296"/>
      <c r="DP186" s="304"/>
      <c r="DQ186" s="293"/>
      <c r="DR186" s="297"/>
      <c r="DS186" s="346"/>
      <c r="DT186" s="332"/>
    </row>
    <row r="187" spans="2:179" ht="15.75" customHeight="1" x14ac:dyDescent="0.2">
      <c r="B187" s="708" t="s">
        <v>210</v>
      </c>
      <c r="C187" s="709">
        <f t="shared" si="91"/>
        <v>1.7777777777777777</v>
      </c>
      <c r="D187" s="394"/>
      <c r="E187" s="394"/>
      <c r="F187" s="568">
        <v>250</v>
      </c>
      <c r="G187" s="644" t="s">
        <v>207</v>
      </c>
      <c r="H187" s="568">
        <f t="shared" si="92"/>
        <v>141</v>
      </c>
      <c r="I187" s="569" t="s">
        <v>207</v>
      </c>
      <c r="J187" s="661" t="str">
        <f t="shared" si="93"/>
        <v>141 x 250</v>
      </c>
      <c r="K187" s="644" t="s">
        <v>207</v>
      </c>
      <c r="L187" s="568">
        <f t="shared" si="94"/>
        <v>260</v>
      </c>
      <c r="M187" s="644" t="s">
        <v>207</v>
      </c>
      <c r="N187" s="568">
        <f t="shared" si="95"/>
        <v>151</v>
      </c>
      <c r="O187" s="569" t="s">
        <v>207</v>
      </c>
      <c r="P187" s="568">
        <v>5</v>
      </c>
      <c r="Q187" s="569" t="s">
        <v>207</v>
      </c>
      <c r="R187" s="644">
        <v>5</v>
      </c>
      <c r="S187" s="644" t="s">
        <v>207</v>
      </c>
      <c r="T187" s="568">
        <f t="shared" si="96"/>
        <v>287</v>
      </c>
      <c r="U187" s="569" t="s">
        <v>207</v>
      </c>
      <c r="V187" s="568"/>
      <c r="W187" s="569"/>
      <c r="X187" s="568">
        <f t="shared" si="81"/>
        <v>2731</v>
      </c>
      <c r="Y187" s="569" t="s">
        <v>2676</v>
      </c>
      <c r="Z187" s="394"/>
      <c r="AA187" s="568">
        <f t="shared" si="82"/>
        <v>98.4</v>
      </c>
      <c r="AB187" s="569" t="s">
        <v>208</v>
      </c>
      <c r="AC187" s="568">
        <f t="shared" si="83"/>
        <v>55.5</v>
      </c>
      <c r="AD187" s="569" t="s">
        <v>208</v>
      </c>
      <c r="AE187" s="712" t="str">
        <f t="shared" si="84"/>
        <v>55.5 x 98.4</v>
      </c>
      <c r="AF187" s="569" t="s">
        <v>208</v>
      </c>
      <c r="AG187" s="568">
        <f t="shared" si="85"/>
        <v>102.4</v>
      </c>
      <c r="AH187" s="569" t="s">
        <v>208</v>
      </c>
      <c r="AI187" s="644">
        <f t="shared" si="86"/>
        <v>59.4</v>
      </c>
      <c r="AJ187" s="569" t="s">
        <v>208</v>
      </c>
      <c r="AK187" s="568">
        <f t="shared" si="87"/>
        <v>2</v>
      </c>
      <c r="AL187" s="569" t="s">
        <v>208</v>
      </c>
      <c r="AM187" s="568">
        <f t="shared" si="88"/>
        <v>2</v>
      </c>
      <c r="AN187" s="569" t="s">
        <v>208</v>
      </c>
      <c r="AO187" s="568">
        <f t="shared" si="89"/>
        <v>113</v>
      </c>
      <c r="AP187" s="569" t="s">
        <v>208</v>
      </c>
      <c r="AQ187" s="178"/>
      <c r="AR187" s="179"/>
      <c r="AS187" s="169">
        <f t="shared" si="90"/>
        <v>107.5</v>
      </c>
      <c r="AT187" s="179" t="s">
        <v>208</v>
      </c>
      <c r="AV187" s="961"/>
      <c r="AX187" s="182">
        <v>10101199</v>
      </c>
      <c r="AY187" s="173">
        <f>IF(Index!$L$4="€",VLOOKUP(AX187,ERP!$A:$CL,5,0),IF(Index!$L$4="$",VLOOKUP(AX187,ERP!$A:$CL,7,0),IF(Index!$L$4="CHF",VLOOKUP(AX187,ERP!$A:$CL,9,0),IF(Index!$L$4="£",VLOOKUP(AX187,ERP!$A:$CL,11,0),""))))</f>
        <v>1630</v>
      </c>
      <c r="AZ187" s="182">
        <v>10141199</v>
      </c>
      <c r="BA187" s="173">
        <f>IF(Index!$L$4="€",VLOOKUP(AZ187,ERP!$A:$CL,5,0),IF(Index!$L$4="$",VLOOKUP(AZ187,ERP!$A:$CL,7,0),IF(Index!$L$4="CHF",VLOOKUP(AZ187,ERP!$A:$CL,9,0),IF(Index!$L$4="£",VLOOKUP(AZ187,ERP!$A:$CL,11,0),""))))</f>
        <v>1630</v>
      </c>
      <c r="BB187" s="156"/>
      <c r="BC187" s="150"/>
      <c r="BD187" s="2"/>
      <c r="BF187" s="136"/>
      <c r="BG187" s="222" t="s">
        <v>2669</v>
      </c>
      <c r="BI187" s="367"/>
      <c r="BJ187" s="393"/>
      <c r="BL187" s="221"/>
      <c r="BM187" s="224"/>
      <c r="BN187" s="107"/>
      <c r="BQ187" s="568"/>
      <c r="BR187" s="644"/>
      <c r="BS187" s="568"/>
      <c r="BT187" s="569"/>
      <c r="BU187" s="661"/>
      <c r="BV187" s="644"/>
      <c r="BW187" s="568"/>
      <c r="BX187" s="644"/>
      <c r="BY187" s="568"/>
      <c r="BZ187" s="569"/>
      <c r="CA187" s="568"/>
      <c r="CB187" s="569"/>
      <c r="CC187" s="644"/>
      <c r="CD187" s="644"/>
      <c r="CE187" s="568"/>
      <c r="CF187" s="373"/>
      <c r="CG187" s="372"/>
      <c r="CH187" s="373"/>
      <c r="CI187" s="372"/>
      <c r="CJ187" s="373"/>
      <c r="CL187" s="372"/>
      <c r="CM187" s="373"/>
      <c r="CN187" s="372"/>
      <c r="CO187" s="373"/>
      <c r="CP187" s="382"/>
      <c r="CQ187" s="373"/>
      <c r="CR187" s="372"/>
      <c r="CS187" s="373"/>
      <c r="CT187" s="371"/>
      <c r="CU187" s="373"/>
      <c r="CV187" s="372"/>
      <c r="CW187" s="373"/>
      <c r="CX187" s="372"/>
      <c r="CY187" s="373"/>
      <c r="CZ187" s="372"/>
      <c r="DA187" s="373"/>
      <c r="DB187" s="178"/>
      <c r="DC187" s="179"/>
      <c r="DD187" s="169"/>
      <c r="DE187" s="179"/>
      <c r="DF187" s="302"/>
      <c r="DG187" s="1015"/>
      <c r="DI187" s="365"/>
      <c r="DJ187" s="411"/>
      <c r="DK187" s="409"/>
      <c r="DL187" s="410"/>
      <c r="DM187" s="298"/>
      <c r="DN187" s="354"/>
      <c r="DO187" s="296"/>
      <c r="DP187" s="304"/>
      <c r="DQ187" s="293"/>
      <c r="DR187" s="297"/>
      <c r="DS187" s="346"/>
      <c r="DT187" s="332"/>
    </row>
    <row r="188" spans="2:179" ht="15.75" customHeight="1" x14ac:dyDescent="0.2">
      <c r="B188" s="708" t="s">
        <v>210</v>
      </c>
      <c r="C188" s="709">
        <f t="shared" si="91"/>
        <v>1.7777777777777777</v>
      </c>
      <c r="D188" s="394"/>
      <c r="E188" s="394"/>
      <c r="F188" s="566">
        <v>270</v>
      </c>
      <c r="G188" s="394" t="s">
        <v>207</v>
      </c>
      <c r="H188" s="566">
        <f t="shared" si="92"/>
        <v>152</v>
      </c>
      <c r="I188" s="567" t="s">
        <v>207</v>
      </c>
      <c r="J188" s="662" t="str">
        <f t="shared" si="93"/>
        <v>152 x 270</v>
      </c>
      <c r="K188" s="394" t="s">
        <v>207</v>
      </c>
      <c r="L188" s="566">
        <f t="shared" si="94"/>
        <v>280</v>
      </c>
      <c r="M188" s="394" t="s">
        <v>207</v>
      </c>
      <c r="N188" s="566">
        <f t="shared" si="95"/>
        <v>162</v>
      </c>
      <c r="O188" s="567" t="s">
        <v>207</v>
      </c>
      <c r="P188" s="566">
        <v>5</v>
      </c>
      <c r="Q188" s="567" t="s">
        <v>207</v>
      </c>
      <c r="R188" s="394">
        <v>5</v>
      </c>
      <c r="S188" s="394" t="s">
        <v>207</v>
      </c>
      <c r="T188" s="566">
        <f t="shared" si="96"/>
        <v>310</v>
      </c>
      <c r="U188" s="567" t="s">
        <v>207</v>
      </c>
      <c r="V188" s="566"/>
      <c r="W188" s="567"/>
      <c r="X188" s="566">
        <f t="shared" si="81"/>
        <v>2931</v>
      </c>
      <c r="Y188" s="567" t="s">
        <v>2676</v>
      </c>
      <c r="Z188" s="394"/>
      <c r="AA188" s="566">
        <f t="shared" si="82"/>
        <v>106.3</v>
      </c>
      <c r="AB188" s="567" t="s">
        <v>208</v>
      </c>
      <c r="AC188" s="566">
        <f t="shared" si="83"/>
        <v>59.8</v>
      </c>
      <c r="AD188" s="567" t="s">
        <v>208</v>
      </c>
      <c r="AE188" s="467" t="str">
        <f t="shared" si="84"/>
        <v>59.8 x 106.3</v>
      </c>
      <c r="AF188" s="567" t="s">
        <v>208</v>
      </c>
      <c r="AG188" s="566">
        <f t="shared" si="85"/>
        <v>110.2</v>
      </c>
      <c r="AH188" s="567" t="s">
        <v>208</v>
      </c>
      <c r="AI188" s="394">
        <f t="shared" si="86"/>
        <v>63.8</v>
      </c>
      <c r="AJ188" s="567" t="s">
        <v>208</v>
      </c>
      <c r="AK188" s="566">
        <f t="shared" si="87"/>
        <v>2</v>
      </c>
      <c r="AL188" s="567" t="s">
        <v>208</v>
      </c>
      <c r="AM188" s="566">
        <f t="shared" si="88"/>
        <v>2</v>
      </c>
      <c r="AN188" s="567" t="s">
        <v>208</v>
      </c>
      <c r="AO188" s="566">
        <f t="shared" si="89"/>
        <v>122</v>
      </c>
      <c r="AP188" s="567" t="s">
        <v>208</v>
      </c>
      <c r="AQ188" s="130"/>
      <c r="AR188" s="122"/>
      <c r="AS188" s="110">
        <f t="shared" si="90"/>
        <v>115.4</v>
      </c>
      <c r="AT188" s="122" t="s">
        <v>208</v>
      </c>
      <c r="AV188" s="961"/>
      <c r="AX188" s="138">
        <v>10103517</v>
      </c>
      <c r="AY188" s="137">
        <f>IF(Index!$L$4="€",VLOOKUP(AX188,ERP!$A:$CL,5,0),IF(Index!$L$4="$",VLOOKUP(AX188,ERP!$A:$CL,7,0),IF(Index!$L$4="CHF",VLOOKUP(AX188,ERP!$A:$CL,9,0),IF(Index!$L$4="£",VLOOKUP(AX188,ERP!$A:$CL,11,0),""))))</f>
        <v>1822</v>
      </c>
      <c r="AZ188" s="138">
        <v>10143517</v>
      </c>
      <c r="BA188" s="137">
        <f>IF(Index!$L$4="€",VLOOKUP(AZ188,ERP!$A:$CL,5,0),IF(Index!$L$4="$",VLOOKUP(AZ188,ERP!$A:$CL,7,0),IF(Index!$L$4="CHF",VLOOKUP(AZ188,ERP!$A:$CL,9,0),IF(Index!$L$4="£",VLOOKUP(AZ188,ERP!$A:$CL,11,0),""))))</f>
        <v>1822</v>
      </c>
      <c r="BB188" s="156"/>
      <c r="BC188" s="150"/>
      <c r="BD188" s="2"/>
      <c r="BF188" s="136"/>
      <c r="BG188" s="225" t="s">
        <v>2671</v>
      </c>
      <c r="BI188" s="367"/>
      <c r="BJ188" s="393"/>
      <c r="BL188" s="221"/>
      <c r="BM188" s="224"/>
      <c r="BN188" s="107"/>
      <c r="BQ188" s="566">
        <v>270</v>
      </c>
      <c r="BR188" s="394" t="s">
        <v>207</v>
      </c>
      <c r="BS188" s="566">
        <v>152</v>
      </c>
      <c r="BT188" s="567" t="s">
        <v>207</v>
      </c>
      <c r="BU188" s="662" t="s">
        <v>4797</v>
      </c>
      <c r="BV188" s="394" t="s">
        <v>207</v>
      </c>
      <c r="BW188" s="566">
        <v>280</v>
      </c>
      <c r="BX188" s="394" t="s">
        <v>207</v>
      </c>
      <c r="BY188" s="566">
        <v>188</v>
      </c>
      <c r="BZ188" s="567" t="s">
        <v>207</v>
      </c>
      <c r="CA188" s="566">
        <v>5</v>
      </c>
      <c r="CB188" s="567" t="s">
        <v>207</v>
      </c>
      <c r="CC188" s="394">
        <v>31</v>
      </c>
      <c r="CD188" s="394" t="s">
        <v>207</v>
      </c>
      <c r="CE188" s="566">
        <v>310</v>
      </c>
      <c r="CF188" s="340" t="s">
        <v>207</v>
      </c>
      <c r="CG188" s="66"/>
      <c r="CH188" s="340"/>
      <c r="CI188" s="66">
        <v>2931</v>
      </c>
      <c r="CJ188" s="340" t="s">
        <v>2676</v>
      </c>
      <c r="CL188" s="66">
        <v>106.3</v>
      </c>
      <c r="CM188" s="340" t="s">
        <v>208</v>
      </c>
      <c r="CN188" s="66">
        <v>59.8</v>
      </c>
      <c r="CO188" s="340" t="s">
        <v>208</v>
      </c>
      <c r="CP188" s="309" t="s">
        <v>4798</v>
      </c>
      <c r="CQ188" s="340" t="s">
        <v>208</v>
      </c>
      <c r="CR188" s="66">
        <v>110.2</v>
      </c>
      <c r="CS188" s="340" t="s">
        <v>208</v>
      </c>
      <c r="CT188" s="2">
        <v>74</v>
      </c>
      <c r="CU188" s="340" t="s">
        <v>208</v>
      </c>
      <c r="CV188" s="66">
        <v>2</v>
      </c>
      <c r="CW188" s="340" t="s">
        <v>208</v>
      </c>
      <c r="CX188" s="66">
        <v>12.2</v>
      </c>
      <c r="CY188" s="340" t="s">
        <v>208</v>
      </c>
      <c r="CZ188" s="66">
        <v>122</v>
      </c>
      <c r="DA188" s="340" t="s">
        <v>208</v>
      </c>
      <c r="DB188" s="130"/>
      <c r="DC188" s="122"/>
      <c r="DD188" s="110">
        <v>115.4</v>
      </c>
      <c r="DE188" s="122" t="s">
        <v>208</v>
      </c>
      <c r="DF188" s="302"/>
      <c r="DG188" s="1015"/>
      <c r="DI188" s="305">
        <v>10102097</v>
      </c>
      <c r="DJ188" s="329">
        <f>IF(Index!$L$4="€",VLOOKUP(DI188,ERP!$A:$CL,5,0),IF(Index!$L$4="$",VLOOKUP(DI188,ERP!$A:$CL,7,0),IF(Index!$L$4="CHF",VLOOKUP(DI188,ERP!$A:$CL,9,0),IF(Index!$L$4="£",VLOOKUP(DI188,ERP!$A:$CL,11,0),""))))</f>
        <v>2003</v>
      </c>
      <c r="DK188" s="403"/>
      <c r="DL188" s="404"/>
      <c r="DM188" s="298"/>
      <c r="DN188" s="354"/>
      <c r="DO188" s="296"/>
      <c r="DP188" s="304"/>
      <c r="DQ188" s="293"/>
      <c r="DR188" s="297"/>
      <c r="DS188" s="346"/>
      <c r="DT188" s="332"/>
    </row>
    <row r="189" spans="2:179" ht="15.75" customHeight="1" x14ac:dyDescent="0.2">
      <c r="B189" s="708" t="s">
        <v>210</v>
      </c>
      <c r="C189" s="709">
        <f t="shared" si="91"/>
        <v>1.7777777777777777</v>
      </c>
      <c r="D189" s="394"/>
      <c r="E189" s="394"/>
      <c r="F189" s="568">
        <v>290</v>
      </c>
      <c r="G189" s="644" t="s">
        <v>207</v>
      </c>
      <c r="H189" s="568">
        <f t="shared" si="92"/>
        <v>163</v>
      </c>
      <c r="I189" s="569" t="s">
        <v>207</v>
      </c>
      <c r="J189" s="661" t="str">
        <f t="shared" si="93"/>
        <v>163 x 290</v>
      </c>
      <c r="K189" s="644" t="s">
        <v>207</v>
      </c>
      <c r="L189" s="568">
        <f t="shared" si="94"/>
        <v>300</v>
      </c>
      <c r="M189" s="644" t="s">
        <v>207</v>
      </c>
      <c r="N189" s="568">
        <f t="shared" si="95"/>
        <v>173</v>
      </c>
      <c r="O189" s="569" t="s">
        <v>207</v>
      </c>
      <c r="P189" s="568">
        <v>5</v>
      </c>
      <c r="Q189" s="569" t="s">
        <v>207</v>
      </c>
      <c r="R189" s="644">
        <v>5</v>
      </c>
      <c r="S189" s="644" t="s">
        <v>207</v>
      </c>
      <c r="T189" s="568">
        <f t="shared" si="96"/>
        <v>333</v>
      </c>
      <c r="U189" s="569" t="s">
        <v>207</v>
      </c>
      <c r="V189" s="568"/>
      <c r="W189" s="569"/>
      <c r="X189" s="568">
        <f t="shared" si="81"/>
        <v>3131</v>
      </c>
      <c r="Y189" s="569" t="s">
        <v>2676</v>
      </c>
      <c r="Z189" s="394"/>
      <c r="AA189" s="568">
        <f t="shared" si="82"/>
        <v>114.2</v>
      </c>
      <c r="AB189" s="569" t="s">
        <v>208</v>
      </c>
      <c r="AC189" s="568">
        <f t="shared" si="83"/>
        <v>64.2</v>
      </c>
      <c r="AD189" s="569" t="s">
        <v>208</v>
      </c>
      <c r="AE189" s="712" t="str">
        <f t="shared" si="84"/>
        <v>64.2 x 114.2</v>
      </c>
      <c r="AF189" s="569" t="s">
        <v>208</v>
      </c>
      <c r="AG189" s="568">
        <f t="shared" si="85"/>
        <v>118.1</v>
      </c>
      <c r="AH189" s="569" t="s">
        <v>208</v>
      </c>
      <c r="AI189" s="644">
        <f t="shared" si="86"/>
        <v>68.099999999999994</v>
      </c>
      <c r="AJ189" s="569" t="s">
        <v>208</v>
      </c>
      <c r="AK189" s="568">
        <f t="shared" si="87"/>
        <v>2</v>
      </c>
      <c r="AL189" s="569" t="s">
        <v>208</v>
      </c>
      <c r="AM189" s="568">
        <f t="shared" si="88"/>
        <v>2</v>
      </c>
      <c r="AN189" s="569" t="s">
        <v>208</v>
      </c>
      <c r="AO189" s="568">
        <f t="shared" si="89"/>
        <v>131</v>
      </c>
      <c r="AP189" s="569" t="s">
        <v>208</v>
      </c>
      <c r="AQ189" s="178"/>
      <c r="AR189" s="179"/>
      <c r="AS189" s="169">
        <f t="shared" si="90"/>
        <v>123.3</v>
      </c>
      <c r="AT189" s="179" t="s">
        <v>208</v>
      </c>
      <c r="AV189" s="961"/>
      <c r="AX189" s="182">
        <v>10103518</v>
      </c>
      <c r="AY189" s="173">
        <f>IF(Index!$L$4="€",VLOOKUP(AX189,ERP!$A:$CL,5,0),IF(Index!$L$4="$",VLOOKUP(AX189,ERP!$A:$CL,7,0),IF(Index!$L$4="CHF",VLOOKUP(AX189,ERP!$A:$CL,9,0),IF(Index!$L$4="£",VLOOKUP(AX189,ERP!$A:$CL,11,0),""))))</f>
        <v>2033</v>
      </c>
      <c r="AZ189" s="182">
        <v>10143518</v>
      </c>
      <c r="BA189" s="173">
        <f>IF(Index!$L$4="€",VLOOKUP(AZ189,ERP!$A:$CL,5,0),IF(Index!$L$4="$",VLOOKUP(AZ189,ERP!$A:$CL,7,0),IF(Index!$L$4="CHF",VLOOKUP(AZ189,ERP!$A:$CL,9,0),IF(Index!$L$4="£",VLOOKUP(AZ189,ERP!$A:$CL,11,0),""))))</f>
        <v>2033</v>
      </c>
      <c r="BB189" s="156"/>
      <c r="BC189" s="150"/>
      <c r="BD189" s="2"/>
      <c r="BF189" s="136"/>
      <c r="BG189" s="225" t="s">
        <v>2668</v>
      </c>
      <c r="BI189" s="367"/>
      <c r="BJ189" s="393"/>
      <c r="BL189" s="221"/>
      <c r="BM189" s="224"/>
      <c r="BN189" s="107"/>
      <c r="BQ189" s="568">
        <v>290</v>
      </c>
      <c r="BR189" s="644" t="s">
        <v>207</v>
      </c>
      <c r="BS189" s="568">
        <v>163</v>
      </c>
      <c r="BT189" s="569" t="s">
        <v>207</v>
      </c>
      <c r="BU189" s="661" t="s">
        <v>4799</v>
      </c>
      <c r="BV189" s="644" t="s">
        <v>207</v>
      </c>
      <c r="BW189" s="568">
        <v>300</v>
      </c>
      <c r="BX189" s="644" t="s">
        <v>207</v>
      </c>
      <c r="BY189" s="568">
        <v>188</v>
      </c>
      <c r="BZ189" s="569" t="s">
        <v>207</v>
      </c>
      <c r="CA189" s="568">
        <v>5</v>
      </c>
      <c r="CB189" s="569" t="s">
        <v>207</v>
      </c>
      <c r="CC189" s="644">
        <v>20</v>
      </c>
      <c r="CD189" s="644" t="s">
        <v>207</v>
      </c>
      <c r="CE189" s="568">
        <v>333</v>
      </c>
      <c r="CF189" s="373" t="s">
        <v>207</v>
      </c>
      <c r="CG189" s="372"/>
      <c r="CH189" s="373"/>
      <c r="CI189" s="372">
        <v>3131</v>
      </c>
      <c r="CJ189" s="373" t="s">
        <v>2676</v>
      </c>
      <c r="CL189" s="372">
        <v>114.2</v>
      </c>
      <c r="CM189" s="373" t="s">
        <v>208</v>
      </c>
      <c r="CN189" s="372">
        <v>64.2</v>
      </c>
      <c r="CO189" s="373" t="s">
        <v>208</v>
      </c>
      <c r="CP189" s="382" t="s">
        <v>4800</v>
      </c>
      <c r="CQ189" s="373" t="s">
        <v>208</v>
      </c>
      <c r="CR189" s="372">
        <v>118.1</v>
      </c>
      <c r="CS189" s="373" t="s">
        <v>208</v>
      </c>
      <c r="CT189" s="371">
        <v>74</v>
      </c>
      <c r="CU189" s="373" t="s">
        <v>208</v>
      </c>
      <c r="CV189" s="372">
        <v>2</v>
      </c>
      <c r="CW189" s="373" t="s">
        <v>208</v>
      </c>
      <c r="CX189" s="372">
        <v>7.9</v>
      </c>
      <c r="CY189" s="373" t="s">
        <v>208</v>
      </c>
      <c r="CZ189" s="372">
        <v>131</v>
      </c>
      <c r="DA189" s="373" t="s">
        <v>208</v>
      </c>
      <c r="DB189" s="178"/>
      <c r="DC189" s="179"/>
      <c r="DD189" s="169">
        <v>123.3</v>
      </c>
      <c r="DE189" s="179" t="s">
        <v>208</v>
      </c>
      <c r="DF189" s="302"/>
      <c r="DG189" s="1015"/>
      <c r="DI189" s="365">
        <v>10102098</v>
      </c>
      <c r="DJ189" s="411">
        <f>IF(Index!$L$4="€",VLOOKUP(DI189,ERP!$A:$CL,5,0),IF(Index!$L$4="$",VLOOKUP(DI189,ERP!$A:$CL,7,0),IF(Index!$L$4="CHF",VLOOKUP(DI189,ERP!$A:$CL,9,0),IF(Index!$L$4="£",VLOOKUP(DI189,ERP!$A:$CL,11,0),""))))</f>
        <v>2235</v>
      </c>
      <c r="DK189" s="409"/>
      <c r="DL189" s="410"/>
      <c r="DM189" s="298"/>
      <c r="DN189" s="354"/>
      <c r="DO189" s="296"/>
      <c r="DP189" s="304"/>
      <c r="DQ189" s="293"/>
      <c r="DR189" s="297"/>
      <c r="DS189" s="346"/>
      <c r="DT189" s="332"/>
    </row>
    <row r="190" spans="2:179" ht="15.75" customHeight="1" x14ac:dyDescent="0.2">
      <c r="B190" s="708" t="s">
        <v>210</v>
      </c>
      <c r="C190" s="709">
        <f t="shared" si="91"/>
        <v>1.7777777777777777</v>
      </c>
      <c r="D190" s="394"/>
      <c r="E190" s="394"/>
      <c r="F190" s="566">
        <v>310</v>
      </c>
      <c r="G190" s="394" t="s">
        <v>207</v>
      </c>
      <c r="H190" s="566">
        <f t="shared" si="92"/>
        <v>174</v>
      </c>
      <c r="I190" s="567" t="s">
        <v>207</v>
      </c>
      <c r="J190" s="662" t="str">
        <f t="shared" si="93"/>
        <v>174 x 310</v>
      </c>
      <c r="K190" s="394" t="s">
        <v>207</v>
      </c>
      <c r="L190" s="566">
        <f t="shared" si="94"/>
        <v>320</v>
      </c>
      <c r="M190" s="394" t="s">
        <v>207</v>
      </c>
      <c r="N190" s="566">
        <f t="shared" si="95"/>
        <v>184</v>
      </c>
      <c r="O190" s="567" t="s">
        <v>207</v>
      </c>
      <c r="P190" s="566">
        <v>5</v>
      </c>
      <c r="Q190" s="567" t="s">
        <v>207</v>
      </c>
      <c r="R190" s="394">
        <v>5</v>
      </c>
      <c r="S190" s="394" t="s">
        <v>207</v>
      </c>
      <c r="T190" s="566">
        <f t="shared" si="96"/>
        <v>355</v>
      </c>
      <c r="U190" s="567" t="s">
        <v>207</v>
      </c>
      <c r="V190" s="566"/>
      <c r="W190" s="567"/>
      <c r="X190" s="566">
        <f t="shared" si="81"/>
        <v>3331</v>
      </c>
      <c r="Y190" s="567" t="s">
        <v>2676</v>
      </c>
      <c r="Z190" s="394"/>
      <c r="AA190" s="566">
        <f t="shared" si="82"/>
        <v>122</v>
      </c>
      <c r="AB190" s="567" t="s">
        <v>208</v>
      </c>
      <c r="AC190" s="566">
        <f t="shared" si="83"/>
        <v>68.5</v>
      </c>
      <c r="AD190" s="567" t="s">
        <v>208</v>
      </c>
      <c r="AE190" s="467" t="str">
        <f t="shared" si="84"/>
        <v>68.5 x 122</v>
      </c>
      <c r="AF190" s="567" t="s">
        <v>208</v>
      </c>
      <c r="AG190" s="566">
        <f t="shared" si="85"/>
        <v>126</v>
      </c>
      <c r="AH190" s="567" t="s">
        <v>208</v>
      </c>
      <c r="AI190" s="394">
        <f t="shared" si="86"/>
        <v>72.400000000000006</v>
      </c>
      <c r="AJ190" s="567" t="s">
        <v>208</v>
      </c>
      <c r="AK190" s="566">
        <f t="shared" si="87"/>
        <v>2</v>
      </c>
      <c r="AL190" s="567" t="s">
        <v>208</v>
      </c>
      <c r="AM190" s="566">
        <f t="shared" si="88"/>
        <v>2</v>
      </c>
      <c r="AN190" s="567" t="s">
        <v>208</v>
      </c>
      <c r="AO190" s="566">
        <f t="shared" si="89"/>
        <v>140</v>
      </c>
      <c r="AP190" s="567" t="s">
        <v>208</v>
      </c>
      <c r="AQ190" s="130"/>
      <c r="AR190" s="122"/>
      <c r="AS190" s="110">
        <f t="shared" si="90"/>
        <v>131.1</v>
      </c>
      <c r="AT190" s="122" t="s">
        <v>208</v>
      </c>
      <c r="AV190" s="961"/>
      <c r="AX190" s="138">
        <v>10103519</v>
      </c>
      <c r="AY190" s="137">
        <f>IF(Index!$L$4="€",VLOOKUP(AX190,ERP!$A:$CL,5,0),IF(Index!$L$4="$",VLOOKUP(AX190,ERP!$A:$CL,7,0),IF(Index!$L$4="CHF",VLOOKUP(AX190,ERP!$A:$CL,9,0),IF(Index!$L$4="£",VLOOKUP(AX190,ERP!$A:$CL,11,0),""))))</f>
        <v>2263</v>
      </c>
      <c r="AZ190" s="138">
        <v>10143519</v>
      </c>
      <c r="BA190" s="137">
        <f>IF(Index!$L$4="€",VLOOKUP(AZ190,ERP!$A:$CL,5,0),IF(Index!$L$4="$",VLOOKUP(AZ190,ERP!$A:$CL,7,0),IF(Index!$L$4="CHF",VLOOKUP(AZ190,ERP!$A:$CL,9,0),IF(Index!$L$4="£",VLOOKUP(AZ190,ERP!$A:$CL,11,0),""))))</f>
        <v>2263</v>
      </c>
      <c r="BB190" s="156"/>
      <c r="BC190" s="150"/>
      <c r="BD190" s="2"/>
      <c r="BF190" s="136"/>
      <c r="BG190" s="222"/>
      <c r="BI190" s="367"/>
      <c r="BJ190" s="393"/>
      <c r="BL190" s="221"/>
      <c r="BM190" s="224"/>
      <c r="BN190" s="107"/>
      <c r="BQ190" s="566">
        <v>310</v>
      </c>
      <c r="BR190" s="394" t="s">
        <v>207</v>
      </c>
      <c r="BS190" s="566">
        <v>174</v>
      </c>
      <c r="BT190" s="567" t="s">
        <v>207</v>
      </c>
      <c r="BU190" s="662" t="s">
        <v>4801</v>
      </c>
      <c r="BV190" s="394" t="s">
        <v>207</v>
      </c>
      <c r="BW190" s="566">
        <v>320</v>
      </c>
      <c r="BX190" s="394" t="s">
        <v>207</v>
      </c>
      <c r="BY190" s="566">
        <v>199</v>
      </c>
      <c r="BZ190" s="567" t="s">
        <v>207</v>
      </c>
      <c r="CA190" s="566">
        <v>5</v>
      </c>
      <c r="CB190" s="567" t="s">
        <v>207</v>
      </c>
      <c r="CC190" s="394">
        <v>20</v>
      </c>
      <c r="CD190" s="394" t="s">
        <v>207</v>
      </c>
      <c r="CE190" s="566">
        <v>355</v>
      </c>
      <c r="CF190" s="340" t="s">
        <v>207</v>
      </c>
      <c r="CG190" s="66"/>
      <c r="CH190" s="340"/>
      <c r="CI190" s="66">
        <v>3331</v>
      </c>
      <c r="CJ190" s="340" t="s">
        <v>2676</v>
      </c>
      <c r="CL190" s="66">
        <v>122</v>
      </c>
      <c r="CM190" s="340" t="s">
        <v>208</v>
      </c>
      <c r="CN190" s="66">
        <v>68.5</v>
      </c>
      <c r="CO190" s="340" t="s">
        <v>208</v>
      </c>
      <c r="CP190" s="309" t="s">
        <v>4802</v>
      </c>
      <c r="CQ190" s="340" t="s">
        <v>208</v>
      </c>
      <c r="CR190" s="66">
        <v>126</v>
      </c>
      <c r="CS190" s="340" t="s">
        <v>208</v>
      </c>
      <c r="CT190" s="2">
        <v>78.3</v>
      </c>
      <c r="CU190" s="340" t="s">
        <v>208</v>
      </c>
      <c r="CV190" s="66">
        <v>2</v>
      </c>
      <c r="CW190" s="340" t="s">
        <v>208</v>
      </c>
      <c r="CX190" s="66">
        <v>7.9</v>
      </c>
      <c r="CY190" s="340" t="s">
        <v>208</v>
      </c>
      <c r="CZ190" s="66">
        <v>140</v>
      </c>
      <c r="DA190" s="340" t="s">
        <v>208</v>
      </c>
      <c r="DB190" s="130"/>
      <c r="DC190" s="122"/>
      <c r="DD190" s="110">
        <v>131.1</v>
      </c>
      <c r="DE190" s="122" t="s">
        <v>208</v>
      </c>
      <c r="DF190" s="302"/>
      <c r="DG190" s="1015"/>
      <c r="DI190" s="305">
        <v>10102099</v>
      </c>
      <c r="DJ190" s="329">
        <f>IF(Index!$L$4="€",VLOOKUP(DI190,ERP!$A:$CL,5,0),IF(Index!$L$4="$",VLOOKUP(DI190,ERP!$A:$CL,7,0),IF(Index!$L$4="CHF",VLOOKUP(DI190,ERP!$A:$CL,9,0),IF(Index!$L$4="£",VLOOKUP(DI190,ERP!$A:$CL,11,0),""))))</f>
        <v>2489</v>
      </c>
      <c r="DK190" s="403"/>
      <c r="DL190" s="404"/>
      <c r="DM190" s="298"/>
      <c r="DN190" s="354"/>
      <c r="DO190" s="296"/>
      <c r="DP190" s="304"/>
      <c r="DQ190" s="293"/>
      <c r="DR190" s="297"/>
      <c r="DS190" s="346"/>
      <c r="DT190" s="332"/>
    </row>
    <row r="191" spans="2:179" ht="15.75" customHeight="1" x14ac:dyDescent="0.2">
      <c r="B191" s="708" t="s">
        <v>210</v>
      </c>
      <c r="C191" s="709">
        <f t="shared" si="91"/>
        <v>1.7777777777777777</v>
      </c>
      <c r="D191" s="394"/>
      <c r="E191" s="394"/>
      <c r="F191" s="568">
        <v>330</v>
      </c>
      <c r="G191" s="644" t="s">
        <v>207</v>
      </c>
      <c r="H191" s="568">
        <f t="shared" si="92"/>
        <v>186</v>
      </c>
      <c r="I191" s="569" t="s">
        <v>207</v>
      </c>
      <c r="J191" s="661" t="str">
        <f t="shared" si="93"/>
        <v>186 x 330</v>
      </c>
      <c r="K191" s="644" t="s">
        <v>207</v>
      </c>
      <c r="L191" s="568">
        <f t="shared" si="94"/>
        <v>340</v>
      </c>
      <c r="M191" s="644" t="s">
        <v>207</v>
      </c>
      <c r="N191" s="568">
        <f t="shared" si="95"/>
        <v>196</v>
      </c>
      <c r="O191" s="569" t="s">
        <v>207</v>
      </c>
      <c r="P191" s="568">
        <v>5</v>
      </c>
      <c r="Q191" s="569" t="s">
        <v>207</v>
      </c>
      <c r="R191" s="644">
        <v>5</v>
      </c>
      <c r="S191" s="644" t="s">
        <v>207</v>
      </c>
      <c r="T191" s="568">
        <f t="shared" si="96"/>
        <v>379</v>
      </c>
      <c r="U191" s="569" t="s">
        <v>207</v>
      </c>
      <c r="V191" s="568"/>
      <c r="W191" s="569"/>
      <c r="X191" s="568">
        <f t="shared" si="81"/>
        <v>3531</v>
      </c>
      <c r="Y191" s="569" t="s">
        <v>2676</v>
      </c>
      <c r="Z191" s="394"/>
      <c r="AA191" s="568">
        <f t="shared" si="82"/>
        <v>129.9</v>
      </c>
      <c r="AB191" s="569" t="s">
        <v>208</v>
      </c>
      <c r="AC191" s="568">
        <f t="shared" si="83"/>
        <v>73.2</v>
      </c>
      <c r="AD191" s="569" t="s">
        <v>208</v>
      </c>
      <c r="AE191" s="712" t="str">
        <f t="shared" si="84"/>
        <v>73.2 x 129.9</v>
      </c>
      <c r="AF191" s="569" t="s">
        <v>208</v>
      </c>
      <c r="AG191" s="568">
        <f t="shared" si="85"/>
        <v>133.9</v>
      </c>
      <c r="AH191" s="569" t="s">
        <v>208</v>
      </c>
      <c r="AI191" s="644">
        <f t="shared" si="86"/>
        <v>77.2</v>
      </c>
      <c r="AJ191" s="569" t="s">
        <v>208</v>
      </c>
      <c r="AK191" s="568">
        <f t="shared" si="87"/>
        <v>2</v>
      </c>
      <c r="AL191" s="569" t="s">
        <v>208</v>
      </c>
      <c r="AM191" s="568">
        <f t="shared" si="88"/>
        <v>2</v>
      </c>
      <c r="AN191" s="569" t="s">
        <v>208</v>
      </c>
      <c r="AO191" s="568">
        <f t="shared" si="89"/>
        <v>149</v>
      </c>
      <c r="AP191" s="569" t="s">
        <v>208</v>
      </c>
      <c r="AQ191" s="178"/>
      <c r="AR191" s="179"/>
      <c r="AS191" s="169">
        <f t="shared" si="90"/>
        <v>139</v>
      </c>
      <c r="AT191" s="179" t="s">
        <v>208</v>
      </c>
      <c r="AV191" s="961"/>
      <c r="AX191" s="182">
        <v>10103520</v>
      </c>
      <c r="AY191" s="173">
        <f>IF(Index!$L$4="€",VLOOKUP(AX191,ERP!$A:$CL,5,0),IF(Index!$L$4="$",VLOOKUP(AX191,ERP!$A:$CL,7,0),IF(Index!$L$4="CHF",VLOOKUP(AX191,ERP!$A:$CL,9,0),IF(Index!$L$4="£",VLOOKUP(AX191,ERP!$A:$CL,11,0),""))))</f>
        <v>2511</v>
      </c>
      <c r="AZ191" s="182">
        <v>10143520</v>
      </c>
      <c r="BA191" s="173">
        <f>IF(Index!$L$4="€",VLOOKUP(AZ191,ERP!$A:$CL,5,0),IF(Index!$L$4="$",VLOOKUP(AZ191,ERP!$A:$CL,7,0),IF(Index!$L$4="CHF",VLOOKUP(AZ191,ERP!$A:$CL,9,0),IF(Index!$L$4="£",VLOOKUP(AZ191,ERP!$A:$CL,11,0),""))))</f>
        <v>2511</v>
      </c>
      <c r="BB191" s="156"/>
      <c r="BC191" s="150"/>
      <c r="BD191" s="2"/>
      <c r="BF191" s="136"/>
      <c r="BG191" s="222"/>
      <c r="BI191" s="367"/>
      <c r="BJ191" s="393"/>
      <c r="BL191" s="221"/>
      <c r="BM191" s="224"/>
      <c r="BN191" s="107"/>
      <c r="BQ191" s="568">
        <v>330</v>
      </c>
      <c r="BR191" s="644" t="s">
        <v>207</v>
      </c>
      <c r="BS191" s="568">
        <v>186</v>
      </c>
      <c r="BT191" s="569" t="s">
        <v>207</v>
      </c>
      <c r="BU191" s="661" t="s">
        <v>4803</v>
      </c>
      <c r="BV191" s="644" t="s">
        <v>207</v>
      </c>
      <c r="BW191" s="568">
        <v>340</v>
      </c>
      <c r="BX191" s="644" t="s">
        <v>207</v>
      </c>
      <c r="BY191" s="568">
        <v>211</v>
      </c>
      <c r="BZ191" s="569" t="s">
        <v>207</v>
      </c>
      <c r="CA191" s="568">
        <v>5</v>
      </c>
      <c r="CB191" s="569" t="s">
        <v>207</v>
      </c>
      <c r="CC191" s="644">
        <v>20</v>
      </c>
      <c r="CD191" s="644" t="s">
        <v>207</v>
      </c>
      <c r="CE191" s="568">
        <v>379</v>
      </c>
      <c r="CF191" s="373" t="s">
        <v>207</v>
      </c>
      <c r="CG191" s="372"/>
      <c r="CH191" s="373"/>
      <c r="CI191" s="372">
        <v>3531</v>
      </c>
      <c r="CJ191" s="373" t="s">
        <v>2676</v>
      </c>
      <c r="CL191" s="372">
        <v>129.9</v>
      </c>
      <c r="CM191" s="373" t="s">
        <v>208</v>
      </c>
      <c r="CN191" s="372">
        <v>73.2</v>
      </c>
      <c r="CO191" s="373" t="s">
        <v>208</v>
      </c>
      <c r="CP191" s="382" t="s">
        <v>4804</v>
      </c>
      <c r="CQ191" s="373" t="s">
        <v>208</v>
      </c>
      <c r="CR191" s="372">
        <v>133.9</v>
      </c>
      <c r="CS191" s="373" t="s">
        <v>208</v>
      </c>
      <c r="CT191" s="371">
        <v>83.1</v>
      </c>
      <c r="CU191" s="373" t="s">
        <v>208</v>
      </c>
      <c r="CV191" s="372">
        <v>2</v>
      </c>
      <c r="CW191" s="373" t="s">
        <v>208</v>
      </c>
      <c r="CX191" s="372">
        <v>7.9</v>
      </c>
      <c r="CY191" s="373" t="s">
        <v>208</v>
      </c>
      <c r="CZ191" s="372">
        <v>149</v>
      </c>
      <c r="DA191" s="373" t="s">
        <v>208</v>
      </c>
      <c r="DB191" s="178"/>
      <c r="DC191" s="179"/>
      <c r="DD191" s="169">
        <v>139</v>
      </c>
      <c r="DE191" s="179" t="s">
        <v>208</v>
      </c>
      <c r="DG191" s="1015"/>
      <c r="DI191" s="365">
        <v>10102100</v>
      </c>
      <c r="DJ191" s="411">
        <f>IF(Index!$L$4="€",VLOOKUP(DI191,ERP!$A:$CL,5,0),IF(Index!$L$4="$",VLOOKUP(DI191,ERP!$A:$CL,7,0),IF(Index!$L$4="CHF",VLOOKUP(DI191,ERP!$A:$CL,9,0),IF(Index!$L$4="£",VLOOKUP(DI191,ERP!$A:$CL,11,0),""))))</f>
        <v>2760</v>
      </c>
      <c r="DK191" s="409"/>
      <c r="DL191" s="410"/>
      <c r="DM191" s="298"/>
      <c r="DN191" s="354"/>
      <c r="DO191" s="296"/>
      <c r="DP191" s="304"/>
      <c r="DQ191" s="293"/>
      <c r="DR191" s="297"/>
      <c r="DS191" s="346"/>
      <c r="DT191" s="332"/>
    </row>
    <row r="192" spans="2:179" ht="15.75" customHeight="1" x14ac:dyDescent="0.2">
      <c r="B192" s="708" t="s">
        <v>210</v>
      </c>
      <c r="C192" s="709">
        <f t="shared" si="91"/>
        <v>1.7777777777777777</v>
      </c>
      <c r="D192" s="394"/>
      <c r="E192" s="394"/>
      <c r="F192" s="566">
        <v>350</v>
      </c>
      <c r="G192" s="394" t="s">
        <v>207</v>
      </c>
      <c r="H192" s="566">
        <f t="shared" si="92"/>
        <v>197</v>
      </c>
      <c r="I192" s="567" t="s">
        <v>207</v>
      </c>
      <c r="J192" s="662" t="str">
        <f t="shared" si="93"/>
        <v>197 x 350</v>
      </c>
      <c r="K192" s="394" t="s">
        <v>207</v>
      </c>
      <c r="L192" s="566">
        <f t="shared" si="94"/>
        <v>360</v>
      </c>
      <c r="M192" s="394" t="s">
        <v>207</v>
      </c>
      <c r="N192" s="566">
        <f t="shared" si="95"/>
        <v>207</v>
      </c>
      <c r="O192" s="567" t="s">
        <v>207</v>
      </c>
      <c r="P192" s="566">
        <v>5</v>
      </c>
      <c r="Q192" s="567" t="s">
        <v>207</v>
      </c>
      <c r="R192" s="394">
        <v>5</v>
      </c>
      <c r="S192" s="394" t="s">
        <v>207</v>
      </c>
      <c r="T192" s="566">
        <f t="shared" si="96"/>
        <v>402</v>
      </c>
      <c r="U192" s="567" t="s">
        <v>207</v>
      </c>
      <c r="V192" s="566"/>
      <c r="W192" s="567"/>
      <c r="X192" s="566">
        <f t="shared" si="81"/>
        <v>3731</v>
      </c>
      <c r="Y192" s="567" t="s">
        <v>2676</v>
      </c>
      <c r="Z192" s="394"/>
      <c r="AA192" s="566">
        <f t="shared" si="82"/>
        <v>137.80000000000001</v>
      </c>
      <c r="AB192" s="567" t="s">
        <v>208</v>
      </c>
      <c r="AC192" s="566">
        <f t="shared" si="83"/>
        <v>77.599999999999994</v>
      </c>
      <c r="AD192" s="567" t="s">
        <v>208</v>
      </c>
      <c r="AE192" s="467" t="str">
        <f t="shared" si="84"/>
        <v>77.6 x 137.8</v>
      </c>
      <c r="AF192" s="567" t="s">
        <v>208</v>
      </c>
      <c r="AG192" s="566">
        <f t="shared" si="85"/>
        <v>141.69999999999999</v>
      </c>
      <c r="AH192" s="567" t="s">
        <v>208</v>
      </c>
      <c r="AI192" s="394">
        <f t="shared" si="86"/>
        <v>81.5</v>
      </c>
      <c r="AJ192" s="567" t="s">
        <v>208</v>
      </c>
      <c r="AK192" s="566">
        <f t="shared" si="87"/>
        <v>2</v>
      </c>
      <c r="AL192" s="567" t="s">
        <v>208</v>
      </c>
      <c r="AM192" s="566">
        <f t="shared" si="88"/>
        <v>2</v>
      </c>
      <c r="AN192" s="567" t="s">
        <v>208</v>
      </c>
      <c r="AO192" s="566">
        <f t="shared" si="89"/>
        <v>158</v>
      </c>
      <c r="AP192" s="567" t="s">
        <v>208</v>
      </c>
      <c r="AQ192" s="130"/>
      <c r="AR192" s="122"/>
      <c r="AS192" s="110">
        <f t="shared" si="90"/>
        <v>146.9</v>
      </c>
      <c r="AT192" s="122" t="s">
        <v>208</v>
      </c>
      <c r="AV192" s="961"/>
      <c r="AX192" s="138">
        <v>10101579</v>
      </c>
      <c r="AY192" s="137">
        <f>IF(Index!$L$4="€",VLOOKUP(AX192,ERP!$A:$CL,5,0),IF(Index!$L$4="$",VLOOKUP(AX192,ERP!$A:$CL,7,0),IF(Index!$L$4="CHF",VLOOKUP(AX192,ERP!$A:$CL,9,0),IF(Index!$L$4="£",VLOOKUP(AX192,ERP!$A:$CL,11,0),""))))</f>
        <v>2776</v>
      </c>
      <c r="AZ192" s="138">
        <v>10143502</v>
      </c>
      <c r="BA192" s="137">
        <f>IF(Index!$L$4="€",VLOOKUP(AZ192,ERP!$A:$CL,5,0),IF(Index!$L$4="$",VLOOKUP(AZ192,ERP!$A:$CL,7,0),IF(Index!$L$4="CHF",VLOOKUP(AZ192,ERP!$A:$CL,9,0),IF(Index!$L$4="£",VLOOKUP(AZ192,ERP!$A:$CL,11,0),""))))</f>
        <v>2776</v>
      </c>
      <c r="BB192" s="156"/>
      <c r="BC192" s="150"/>
      <c r="BD192" s="2"/>
      <c r="BF192" s="136"/>
      <c r="BG192" s="222"/>
      <c r="BI192" s="367"/>
      <c r="BJ192" s="393"/>
      <c r="BL192" s="221"/>
      <c r="BM192" s="224"/>
      <c r="BN192" s="107"/>
      <c r="BQ192" s="339"/>
      <c r="BS192" s="66"/>
      <c r="BT192" s="340"/>
      <c r="BU192" s="341"/>
      <c r="BW192" s="66"/>
      <c r="BY192" s="66"/>
      <c r="BZ192" s="340"/>
      <c r="CA192" s="339"/>
      <c r="CB192" s="340"/>
      <c r="CC192" s="308"/>
      <c r="CE192" s="66"/>
      <c r="CF192" s="340"/>
      <c r="CG192" s="66"/>
      <c r="CH192" s="340"/>
      <c r="CI192" s="66"/>
      <c r="CJ192" s="340"/>
      <c r="CL192" s="66"/>
      <c r="CM192" s="340"/>
      <c r="CN192" s="66"/>
      <c r="CO192" s="340"/>
      <c r="CP192" s="309"/>
      <c r="CQ192" s="340"/>
      <c r="CR192" s="66"/>
      <c r="CS192" s="340"/>
      <c r="CU192" s="340"/>
      <c r="CV192" s="66"/>
      <c r="CW192" s="340"/>
      <c r="CX192" s="66"/>
      <c r="CY192" s="340"/>
      <c r="CZ192" s="66"/>
      <c r="DA192" s="340"/>
      <c r="DB192" s="130"/>
      <c r="DC192" s="122"/>
      <c r="DD192" s="110"/>
      <c r="DE192" s="122"/>
      <c r="DG192" s="1015"/>
      <c r="DI192" s="397"/>
      <c r="DJ192" s="398"/>
      <c r="DK192" s="403"/>
      <c r="DL192" s="404"/>
      <c r="DM192" s="298"/>
      <c r="DN192" s="354"/>
      <c r="DO192" s="296"/>
      <c r="DP192" s="304"/>
      <c r="DQ192" s="293"/>
      <c r="DR192" s="297"/>
      <c r="DS192" s="346"/>
      <c r="DT192" s="332"/>
    </row>
    <row r="193" spans="2:124" ht="15.75" customHeight="1" x14ac:dyDescent="0.2">
      <c r="B193" s="708" t="s">
        <v>210</v>
      </c>
      <c r="C193" s="709">
        <f t="shared" si="91"/>
        <v>1.7777777777777777</v>
      </c>
      <c r="D193" s="394"/>
      <c r="E193" s="394"/>
      <c r="F193" s="568">
        <v>370</v>
      </c>
      <c r="G193" s="644" t="s">
        <v>207</v>
      </c>
      <c r="H193" s="568">
        <f t="shared" si="92"/>
        <v>208</v>
      </c>
      <c r="I193" s="569" t="s">
        <v>207</v>
      </c>
      <c r="J193" s="661" t="str">
        <f t="shared" si="93"/>
        <v>208 x 370</v>
      </c>
      <c r="K193" s="644" t="s">
        <v>207</v>
      </c>
      <c r="L193" s="568">
        <f t="shared" si="94"/>
        <v>380</v>
      </c>
      <c r="M193" s="644" t="s">
        <v>207</v>
      </c>
      <c r="N193" s="568">
        <f t="shared" si="95"/>
        <v>218</v>
      </c>
      <c r="O193" s="569" t="s">
        <v>207</v>
      </c>
      <c r="P193" s="568">
        <v>5</v>
      </c>
      <c r="Q193" s="569" t="s">
        <v>207</v>
      </c>
      <c r="R193" s="644">
        <v>5</v>
      </c>
      <c r="S193" s="644" t="s">
        <v>207</v>
      </c>
      <c r="T193" s="568">
        <f t="shared" si="96"/>
        <v>424</v>
      </c>
      <c r="U193" s="569" t="s">
        <v>207</v>
      </c>
      <c r="V193" s="568"/>
      <c r="W193" s="569"/>
      <c r="X193" s="568">
        <f t="shared" si="81"/>
        <v>3931</v>
      </c>
      <c r="Y193" s="569" t="s">
        <v>2676</v>
      </c>
      <c r="Z193" s="394"/>
      <c r="AA193" s="568">
        <f t="shared" si="82"/>
        <v>145.69999999999999</v>
      </c>
      <c r="AB193" s="569" t="s">
        <v>208</v>
      </c>
      <c r="AC193" s="568">
        <f t="shared" si="83"/>
        <v>81.900000000000006</v>
      </c>
      <c r="AD193" s="569" t="s">
        <v>208</v>
      </c>
      <c r="AE193" s="712" t="str">
        <f t="shared" si="84"/>
        <v>81.9 x 145.7</v>
      </c>
      <c r="AF193" s="569" t="s">
        <v>208</v>
      </c>
      <c r="AG193" s="568">
        <f t="shared" si="85"/>
        <v>149.6</v>
      </c>
      <c r="AH193" s="569" t="s">
        <v>208</v>
      </c>
      <c r="AI193" s="644">
        <f t="shared" si="86"/>
        <v>85.8</v>
      </c>
      <c r="AJ193" s="569" t="s">
        <v>208</v>
      </c>
      <c r="AK193" s="568">
        <f t="shared" si="87"/>
        <v>2</v>
      </c>
      <c r="AL193" s="569" t="s">
        <v>208</v>
      </c>
      <c r="AM193" s="568">
        <f t="shared" si="88"/>
        <v>2</v>
      </c>
      <c r="AN193" s="569" t="s">
        <v>208</v>
      </c>
      <c r="AO193" s="568">
        <f t="shared" si="89"/>
        <v>167</v>
      </c>
      <c r="AP193" s="569" t="s">
        <v>208</v>
      </c>
      <c r="AQ193" s="568"/>
      <c r="AR193" s="569"/>
      <c r="AS193" s="568">
        <f t="shared" si="90"/>
        <v>154.80000000000001</v>
      </c>
      <c r="AT193" s="569" t="s">
        <v>208</v>
      </c>
      <c r="AV193" s="961"/>
      <c r="AX193" s="182">
        <v>10101580</v>
      </c>
      <c r="AY193" s="173">
        <f>IF(Index!$L$4="€",VLOOKUP(AX193,ERP!$A:$CL,5,0),IF(Index!$L$4="$",VLOOKUP(AX193,ERP!$A:$CL,7,0),IF(Index!$L$4="CHF",VLOOKUP(AX193,ERP!$A:$CL,9,0),IF(Index!$L$4="£",VLOOKUP(AX193,ERP!$A:$CL,11,0),""))))</f>
        <v>3061</v>
      </c>
      <c r="AZ193" s="182">
        <v>10143503</v>
      </c>
      <c r="BA193" s="173">
        <f>IF(Index!$L$4="€",VLOOKUP(AZ193,ERP!$A:$CL,5,0),IF(Index!$L$4="$",VLOOKUP(AZ193,ERP!$A:$CL,7,0),IF(Index!$L$4="CHF",VLOOKUP(AZ193,ERP!$A:$CL,9,0),IF(Index!$L$4="£",VLOOKUP(AZ193,ERP!$A:$CL,11,0),""))))</f>
        <v>3061</v>
      </c>
      <c r="BB193" s="156"/>
      <c r="BC193" s="150"/>
      <c r="BD193" s="2"/>
      <c r="BF193" s="136"/>
      <c r="BG193" s="222"/>
      <c r="BI193" s="367"/>
      <c r="BJ193" s="393"/>
      <c r="BL193" s="221"/>
      <c r="BM193" s="224"/>
      <c r="BN193" s="107"/>
      <c r="BQ193" s="370"/>
      <c r="BR193" s="371"/>
      <c r="BS193" s="372"/>
      <c r="BT193" s="373"/>
      <c r="BU193" s="374"/>
      <c r="BV193" s="371"/>
      <c r="BW193" s="372"/>
      <c r="BX193" s="371"/>
      <c r="BY193" s="372"/>
      <c r="BZ193" s="373"/>
      <c r="CA193" s="370"/>
      <c r="CB193" s="373"/>
      <c r="CC193" s="375"/>
      <c r="CD193" s="371"/>
      <c r="CE193" s="372"/>
      <c r="CF193" s="373"/>
      <c r="CG193" s="372"/>
      <c r="CH193" s="373"/>
      <c r="CI193" s="372"/>
      <c r="CJ193" s="373"/>
      <c r="CL193" s="372"/>
      <c r="CM193" s="373"/>
      <c r="CN193" s="372"/>
      <c r="CO193" s="373"/>
      <c r="CP193" s="382"/>
      <c r="CQ193" s="373"/>
      <c r="CR193" s="372"/>
      <c r="CS193" s="373"/>
      <c r="CT193" s="371"/>
      <c r="CU193" s="373"/>
      <c r="CV193" s="372"/>
      <c r="CW193" s="373"/>
      <c r="CX193" s="372"/>
      <c r="CY193" s="373"/>
      <c r="CZ193" s="372"/>
      <c r="DA193" s="373"/>
      <c r="DB193" s="372"/>
      <c r="DC193" s="373"/>
      <c r="DD193" s="372"/>
      <c r="DE193" s="373"/>
      <c r="DG193" s="1015"/>
      <c r="DI193" s="412"/>
      <c r="DJ193" s="417"/>
      <c r="DK193" s="409"/>
      <c r="DL193" s="410"/>
      <c r="DM193" s="298"/>
      <c r="DN193" s="354"/>
      <c r="DO193" s="296"/>
      <c r="DP193" s="304"/>
      <c r="DQ193" s="293"/>
      <c r="DR193" s="297"/>
      <c r="DS193" s="346"/>
      <c r="DT193" s="332"/>
    </row>
    <row r="194" spans="2:124" ht="15.75" customHeight="1" x14ac:dyDescent="0.2">
      <c r="B194" s="708" t="s">
        <v>210</v>
      </c>
      <c r="C194" s="709">
        <f t="shared" si="91"/>
        <v>1.7777777777777777</v>
      </c>
      <c r="D194" s="394"/>
      <c r="E194" s="394"/>
      <c r="F194" s="572">
        <v>390</v>
      </c>
      <c r="G194" s="659" t="s">
        <v>207</v>
      </c>
      <c r="H194" s="572">
        <f t="shared" si="92"/>
        <v>219</v>
      </c>
      <c r="I194" s="573" t="s">
        <v>207</v>
      </c>
      <c r="J194" s="660" t="str">
        <f t="shared" si="93"/>
        <v>219 x 390</v>
      </c>
      <c r="K194" s="659" t="s">
        <v>207</v>
      </c>
      <c r="L194" s="572">
        <f t="shared" si="94"/>
        <v>400</v>
      </c>
      <c r="M194" s="659" t="s">
        <v>207</v>
      </c>
      <c r="N194" s="572">
        <f t="shared" si="95"/>
        <v>229</v>
      </c>
      <c r="O194" s="573" t="s">
        <v>207</v>
      </c>
      <c r="P194" s="572">
        <v>5</v>
      </c>
      <c r="Q194" s="573" t="s">
        <v>207</v>
      </c>
      <c r="R194" s="659">
        <v>5</v>
      </c>
      <c r="S194" s="659" t="s">
        <v>207</v>
      </c>
      <c r="T194" s="572">
        <f t="shared" si="96"/>
        <v>447</v>
      </c>
      <c r="U194" s="573" t="s">
        <v>207</v>
      </c>
      <c r="V194" s="572"/>
      <c r="W194" s="573"/>
      <c r="X194" s="572">
        <f t="shared" si="81"/>
        <v>4131</v>
      </c>
      <c r="Y194" s="573" t="s">
        <v>2676</v>
      </c>
      <c r="Z194" s="394"/>
      <c r="AA194" s="572">
        <f t="shared" si="82"/>
        <v>153.5</v>
      </c>
      <c r="AB194" s="573" t="s">
        <v>208</v>
      </c>
      <c r="AC194" s="572">
        <f t="shared" si="83"/>
        <v>86.2</v>
      </c>
      <c r="AD194" s="573" t="s">
        <v>208</v>
      </c>
      <c r="AE194" s="714" t="str">
        <f>AC194&amp;" x "&amp;AA194</f>
        <v>86.2 x 153.5</v>
      </c>
      <c r="AF194" s="573" t="s">
        <v>208</v>
      </c>
      <c r="AG194" s="572">
        <f t="shared" si="85"/>
        <v>157.5</v>
      </c>
      <c r="AH194" s="573" t="s">
        <v>208</v>
      </c>
      <c r="AI194" s="659">
        <f t="shared" si="86"/>
        <v>90.2</v>
      </c>
      <c r="AJ194" s="573" t="s">
        <v>208</v>
      </c>
      <c r="AK194" s="572">
        <f t="shared" si="87"/>
        <v>2</v>
      </c>
      <c r="AL194" s="573" t="s">
        <v>208</v>
      </c>
      <c r="AM194" s="572">
        <f t="shared" si="88"/>
        <v>2</v>
      </c>
      <c r="AN194" s="573" t="s">
        <v>208</v>
      </c>
      <c r="AO194" s="572">
        <f>ROUND(SQRT((AA194^2)+(AC194^2)),0)</f>
        <v>176</v>
      </c>
      <c r="AP194" s="573" t="s">
        <v>208</v>
      </c>
      <c r="AQ194" s="572"/>
      <c r="AR194" s="573"/>
      <c r="AS194" s="572">
        <f>ROUND((X194/10)/$B$2,1)</f>
        <v>162.6</v>
      </c>
      <c r="AT194" s="573" t="s">
        <v>208</v>
      </c>
      <c r="AV194" s="961"/>
      <c r="AX194" s="147">
        <v>10101581</v>
      </c>
      <c r="AY194" s="146">
        <f>IF(Index!$L$4="€",VLOOKUP(AX194,ERP!$A:$CL,5,0),IF(Index!$L$4="$",VLOOKUP(AX194,ERP!$A:$CL,7,0),IF(Index!$L$4="CHF",VLOOKUP(AX194,ERP!$A:$CL,9,0),IF(Index!$L$4="£",VLOOKUP(AX194,ERP!$A:$CL,11,0),""))))</f>
        <v>3365</v>
      </c>
      <c r="AZ194" s="147">
        <v>10143504</v>
      </c>
      <c r="BA194" s="146">
        <f>IF(Index!$L$4="€",VLOOKUP(AZ194,ERP!$A:$CL,5,0),IF(Index!$L$4="$",VLOOKUP(AZ194,ERP!$A:$CL,7,0),IF(Index!$L$4="CHF",VLOOKUP(AZ194,ERP!$A:$CL,9,0),IF(Index!$L$4="£",VLOOKUP(AZ194,ERP!$A:$CL,11,0),""))))</f>
        <v>3365</v>
      </c>
      <c r="BB194" s="156"/>
      <c r="BC194" s="150"/>
      <c r="BD194" s="2"/>
      <c r="BF194" s="145"/>
      <c r="BG194" s="2"/>
      <c r="BI194" s="367"/>
      <c r="BJ194" s="393"/>
      <c r="BL194" s="221"/>
      <c r="BM194" s="224"/>
      <c r="BN194" s="107"/>
      <c r="BQ194" s="314"/>
      <c r="BR194" s="315"/>
      <c r="BS194" s="316"/>
      <c r="BT194" s="317"/>
      <c r="BU194" s="318"/>
      <c r="BV194" s="315"/>
      <c r="BW194" s="316"/>
      <c r="BX194" s="315"/>
      <c r="BY194" s="316"/>
      <c r="BZ194" s="317"/>
      <c r="CA194" s="314"/>
      <c r="CB194" s="317"/>
      <c r="CC194" s="319"/>
      <c r="CD194" s="315"/>
      <c r="CE194" s="316"/>
      <c r="CF194" s="317"/>
      <c r="CG194" s="316"/>
      <c r="CH194" s="317"/>
      <c r="CI194" s="316"/>
      <c r="CJ194" s="317"/>
      <c r="CL194" s="316"/>
      <c r="CM194" s="317"/>
      <c r="CN194" s="316"/>
      <c r="CO194" s="317"/>
      <c r="CP194" s="320"/>
      <c r="CQ194" s="317"/>
      <c r="CR194" s="316"/>
      <c r="CS194" s="317"/>
      <c r="CT194" s="315"/>
      <c r="CU194" s="317"/>
      <c r="CV194" s="316"/>
      <c r="CW194" s="317"/>
      <c r="CX194" s="316"/>
      <c r="CY194" s="317"/>
      <c r="CZ194" s="316"/>
      <c r="DA194" s="317"/>
      <c r="DB194" s="316"/>
      <c r="DC194" s="317"/>
      <c r="DD194" s="316"/>
      <c r="DE194" s="317"/>
      <c r="DG194" s="1016"/>
      <c r="DI194" s="399"/>
      <c r="DJ194" s="400"/>
      <c r="DK194" s="405"/>
      <c r="DL194" s="406"/>
      <c r="DM194" s="298"/>
      <c r="DN194" s="354"/>
      <c r="DO194" s="296"/>
      <c r="DP194" s="304"/>
      <c r="DQ194" s="293"/>
      <c r="DR194" s="297"/>
      <c r="DS194" s="346"/>
      <c r="DT194" s="332"/>
    </row>
    <row r="195" spans="2:124" ht="12.75" customHeight="1" x14ac:dyDescent="0.2">
      <c r="F195" s="308"/>
      <c r="AV195" s="961"/>
      <c r="AX195" s="2"/>
      <c r="AZ195" s="2"/>
      <c r="BB195" s="338"/>
      <c r="BC195" s="338"/>
      <c r="BD195" s="2"/>
      <c r="BG195" s="2"/>
      <c r="BI195" s="367"/>
      <c r="BJ195" s="393"/>
      <c r="BK195" s="30"/>
      <c r="BL195" s="221"/>
      <c r="BM195" s="224"/>
      <c r="BN195" s="107"/>
      <c r="BQ195" s="302"/>
      <c r="BR195" s="302"/>
      <c r="BS195" s="302"/>
      <c r="BT195" s="302"/>
      <c r="BU195" s="302"/>
      <c r="BV195" s="302"/>
      <c r="BW195" s="302"/>
      <c r="BX195" s="302"/>
      <c r="BY195" s="302"/>
      <c r="BZ195" s="302"/>
      <c r="CA195" s="302"/>
      <c r="CB195" s="302"/>
      <c r="CC195" s="302"/>
      <c r="CD195" s="302"/>
      <c r="CE195" s="302"/>
      <c r="CF195" s="302"/>
      <c r="CG195" s="302"/>
      <c r="CH195" s="302"/>
      <c r="CI195" s="302"/>
      <c r="CJ195" s="302"/>
      <c r="CK195" s="302"/>
      <c r="CL195" s="302"/>
      <c r="CM195" s="302"/>
      <c r="CN195" s="302"/>
      <c r="CO195" s="302"/>
      <c r="CP195" s="302"/>
      <c r="CQ195" s="302"/>
      <c r="CR195" s="302"/>
      <c r="CS195" s="302"/>
      <c r="CT195" s="302"/>
      <c r="CU195" s="302"/>
      <c r="CV195" s="302"/>
      <c r="CW195" s="302"/>
      <c r="CX195" s="302"/>
      <c r="CY195" s="302"/>
      <c r="CZ195" s="302"/>
      <c r="DA195" s="302"/>
      <c r="DB195" s="302"/>
      <c r="DC195" s="302"/>
      <c r="DD195" s="302"/>
      <c r="DE195" s="302"/>
      <c r="DF195" s="302"/>
      <c r="DG195" s="402"/>
      <c r="DH195" s="402"/>
      <c r="DI195" s="402"/>
      <c r="DJ195" s="402"/>
      <c r="DK195" s="402"/>
      <c r="DL195" s="402"/>
      <c r="DM195" s="402"/>
      <c r="DN195" s="402"/>
      <c r="DO195" s="296"/>
      <c r="DP195" s="304"/>
      <c r="DQ195" s="295"/>
      <c r="DR195" s="297"/>
      <c r="DS195" s="346"/>
      <c r="DT195" s="332"/>
    </row>
    <row r="196" spans="2:124" ht="23.25" hidden="1" customHeight="1" outlineLevel="1" x14ac:dyDescent="0.2">
      <c r="F196" s="1070" t="s">
        <v>1594</v>
      </c>
      <c r="G196" s="963"/>
      <c r="H196" s="963"/>
      <c r="I196" s="963"/>
      <c r="J196" s="963"/>
      <c r="K196" s="963"/>
      <c r="L196" s="963"/>
      <c r="M196" s="963"/>
      <c r="N196" s="963"/>
      <c r="O196" s="963"/>
      <c r="P196" s="963"/>
      <c r="Q196" s="963"/>
      <c r="R196" s="963"/>
      <c r="S196" s="963"/>
      <c r="T196" s="963"/>
      <c r="U196" s="963"/>
      <c r="V196" s="963"/>
      <c r="W196" s="963"/>
      <c r="X196" s="963"/>
      <c r="Y196" s="963"/>
      <c r="Z196" s="963"/>
      <c r="AA196" s="963"/>
      <c r="AB196" s="963"/>
      <c r="AC196" s="963"/>
      <c r="AD196" s="963"/>
      <c r="AE196" s="963"/>
      <c r="AF196" s="963"/>
      <c r="AG196" s="963"/>
      <c r="AH196" s="963"/>
      <c r="AI196" s="963"/>
      <c r="AJ196" s="963"/>
      <c r="AK196" s="963"/>
      <c r="AL196" s="963"/>
      <c r="AM196" s="963"/>
      <c r="AN196" s="963"/>
      <c r="AO196" s="963"/>
      <c r="AP196" s="963"/>
      <c r="AQ196" s="963"/>
      <c r="AR196" s="963"/>
      <c r="AS196" s="963"/>
      <c r="AT196" s="964"/>
      <c r="AV196" s="961"/>
      <c r="AX196" s="948" t="s">
        <v>230</v>
      </c>
      <c r="AY196" s="956"/>
      <c r="AZ196" s="948" t="s">
        <v>230</v>
      </c>
      <c r="BA196" s="956"/>
      <c r="BB196" s="950"/>
      <c r="BC196" s="950"/>
      <c r="BD196" s="2"/>
      <c r="BG196" s="2"/>
      <c r="BI196" s="367"/>
      <c r="BJ196" s="393"/>
      <c r="BK196" s="30"/>
      <c r="BL196" s="221"/>
      <c r="BM196" s="224"/>
      <c r="BN196" s="107"/>
      <c r="BQ196" s="302"/>
      <c r="BR196" s="302"/>
      <c r="BS196" s="302"/>
      <c r="BT196" s="302"/>
      <c r="BU196" s="302"/>
      <c r="BV196" s="302"/>
      <c r="BW196" s="302"/>
      <c r="BX196" s="302"/>
      <c r="BY196" s="302"/>
      <c r="BZ196" s="302"/>
      <c r="CA196" s="302"/>
      <c r="CB196" s="302"/>
      <c r="CC196" s="302"/>
      <c r="CD196" s="302"/>
      <c r="CE196" s="302"/>
      <c r="CF196" s="302"/>
      <c r="CG196" s="302"/>
      <c r="CH196" s="302"/>
      <c r="CI196" s="302"/>
      <c r="CJ196" s="302"/>
      <c r="CK196" s="302"/>
      <c r="CL196" s="302"/>
      <c r="CM196" s="302"/>
      <c r="CN196" s="302"/>
      <c r="CO196" s="302"/>
      <c r="CP196" s="302"/>
      <c r="CQ196" s="302"/>
      <c r="CR196" s="302"/>
      <c r="CS196" s="302"/>
      <c r="CT196" s="302"/>
      <c r="CU196" s="302"/>
      <c r="CV196" s="302"/>
      <c r="CW196" s="302"/>
      <c r="CX196" s="302"/>
      <c r="CY196" s="302"/>
      <c r="CZ196" s="302"/>
      <c r="DA196" s="302"/>
      <c r="DB196" s="302"/>
      <c r="DC196" s="302"/>
      <c r="DD196" s="302"/>
      <c r="DE196" s="302"/>
      <c r="DF196" s="302"/>
      <c r="DG196" s="402"/>
      <c r="DH196" s="402"/>
      <c r="DI196" s="402"/>
      <c r="DJ196" s="402"/>
      <c r="DK196" s="402"/>
      <c r="DL196" s="402"/>
      <c r="DM196" s="402"/>
      <c r="DN196" s="402"/>
      <c r="DO196" s="296"/>
      <c r="DP196" s="304"/>
      <c r="DQ196" s="295"/>
      <c r="DR196" s="297"/>
      <c r="DS196" s="346"/>
      <c r="DT196" s="332"/>
    </row>
    <row r="197" spans="2:124" ht="21" hidden="1" customHeight="1" outlineLevel="1" x14ac:dyDescent="0.2">
      <c r="B197" s="30" t="s">
        <v>213</v>
      </c>
      <c r="F197" s="1128" t="s">
        <v>5860</v>
      </c>
      <c r="G197" s="1129"/>
      <c r="H197" s="1129"/>
      <c r="I197" s="1129"/>
      <c r="J197" s="1129"/>
      <c r="K197" s="1129"/>
      <c r="L197" s="1129"/>
      <c r="M197" s="1129"/>
      <c r="N197" s="1129"/>
      <c r="O197" s="1129"/>
      <c r="P197" s="1129"/>
      <c r="Q197" s="1129"/>
      <c r="R197" s="1129"/>
      <c r="S197" s="1129"/>
      <c r="T197" s="1129"/>
      <c r="U197" s="1129"/>
      <c r="V197" s="1129"/>
      <c r="W197" s="1129"/>
      <c r="X197" s="1129"/>
      <c r="Y197" s="1129"/>
      <c r="Z197" s="1129"/>
      <c r="AA197" s="1129"/>
      <c r="AB197" s="1129"/>
      <c r="AC197" s="1129"/>
      <c r="AD197" s="1129"/>
      <c r="AE197" s="1129"/>
      <c r="AF197" s="1129"/>
      <c r="AG197" s="1129"/>
      <c r="AH197" s="1129"/>
      <c r="AI197" s="1129"/>
      <c r="AJ197" s="1129"/>
      <c r="AK197" s="1129"/>
      <c r="AL197" s="1129"/>
      <c r="AM197" s="1129"/>
      <c r="AN197" s="1129"/>
      <c r="AO197" s="1129"/>
      <c r="AP197" s="1129"/>
      <c r="AQ197" s="1129"/>
      <c r="AR197" s="1129"/>
      <c r="AS197" s="1129"/>
      <c r="AT197" s="1130"/>
      <c r="AV197" s="961"/>
      <c r="AX197" s="954" t="s">
        <v>233</v>
      </c>
      <c r="AY197" s="955"/>
      <c r="AZ197" s="954" t="s">
        <v>2670</v>
      </c>
      <c r="BA197" s="1002"/>
      <c r="BB197" s="769"/>
      <c r="BC197" s="806"/>
      <c r="BD197" s="2"/>
      <c r="BG197" s="2"/>
      <c r="BI197" s="367"/>
      <c r="BJ197" s="393"/>
      <c r="BK197" s="30"/>
      <c r="BL197" s="221"/>
      <c r="BM197" s="224"/>
      <c r="BN197" s="107"/>
      <c r="BQ197" s="302"/>
      <c r="BR197" s="302"/>
      <c r="BS197" s="302"/>
      <c r="BT197" s="302"/>
      <c r="BU197" s="302"/>
      <c r="BV197" s="302"/>
      <c r="BW197" s="302"/>
      <c r="BX197" s="302"/>
      <c r="BY197" s="302"/>
      <c r="BZ197" s="302"/>
      <c r="CA197" s="302"/>
      <c r="CB197" s="302"/>
      <c r="CC197" s="302"/>
      <c r="CD197" s="302"/>
      <c r="CE197" s="302"/>
      <c r="CF197" s="302"/>
      <c r="CG197" s="302"/>
      <c r="CH197" s="302"/>
      <c r="CI197" s="302"/>
      <c r="CJ197" s="302"/>
      <c r="CK197" s="302"/>
      <c r="CL197" s="302"/>
      <c r="CM197" s="302"/>
      <c r="CN197" s="302"/>
      <c r="CO197" s="302"/>
      <c r="CP197" s="302"/>
      <c r="CQ197" s="302"/>
      <c r="CR197" s="302"/>
      <c r="CS197" s="302"/>
      <c r="CT197" s="302"/>
      <c r="CU197" s="302"/>
      <c r="CV197" s="302"/>
      <c r="CW197" s="302"/>
      <c r="CX197" s="302"/>
      <c r="CY197" s="302"/>
      <c r="CZ197" s="302"/>
      <c r="DA197" s="302"/>
      <c r="DB197" s="302"/>
      <c r="DC197" s="302"/>
      <c r="DD197" s="302"/>
      <c r="DE197" s="302"/>
      <c r="DF197" s="302"/>
      <c r="DG197" s="402"/>
      <c r="DH197" s="402"/>
      <c r="DI197" s="402"/>
      <c r="DJ197" s="402"/>
      <c r="DK197" s="402"/>
      <c r="DL197" s="402"/>
      <c r="DM197" s="402"/>
      <c r="DN197" s="402"/>
      <c r="DO197" s="296"/>
      <c r="DP197" s="304"/>
      <c r="DQ197" s="295"/>
      <c r="DR197" s="297"/>
      <c r="DS197" s="346"/>
      <c r="DT197" s="332"/>
    </row>
    <row r="198" spans="2:124" ht="15" hidden="1" customHeight="1" outlineLevel="1" x14ac:dyDescent="0.2">
      <c r="B198" s="30"/>
      <c r="F198" s="279" t="s">
        <v>206</v>
      </c>
      <c r="G198" s="280"/>
      <c r="H198" s="279" t="s">
        <v>211</v>
      </c>
      <c r="I198" s="280"/>
      <c r="J198" s="279" t="s">
        <v>216</v>
      </c>
      <c r="K198" s="280"/>
      <c r="L198" s="279" t="s">
        <v>205</v>
      </c>
      <c r="M198" s="280"/>
      <c r="N198" s="279" t="s">
        <v>214</v>
      </c>
      <c r="O198" s="280"/>
      <c r="P198" s="279" t="s">
        <v>209</v>
      </c>
      <c r="Q198" s="280"/>
      <c r="R198" s="279" t="s">
        <v>215</v>
      </c>
      <c r="S198" s="280"/>
      <c r="T198" s="279" t="s">
        <v>212</v>
      </c>
      <c r="U198" s="281"/>
      <c r="V198" s="966"/>
      <c r="W198" s="967"/>
      <c r="X198" s="966" t="s">
        <v>2674</v>
      </c>
      <c r="Y198" s="967"/>
      <c r="Z198" s="110"/>
      <c r="AA198" s="279" t="s">
        <v>206</v>
      </c>
      <c r="AB198" s="280"/>
      <c r="AC198" s="279" t="s">
        <v>211</v>
      </c>
      <c r="AD198" s="280"/>
      <c r="AE198" s="279" t="s">
        <v>216</v>
      </c>
      <c r="AF198" s="280"/>
      <c r="AG198" s="279" t="s">
        <v>205</v>
      </c>
      <c r="AH198" s="280"/>
      <c r="AI198" s="279" t="s">
        <v>214</v>
      </c>
      <c r="AJ198" s="280"/>
      <c r="AK198" s="279" t="s">
        <v>209</v>
      </c>
      <c r="AL198" s="280"/>
      <c r="AM198" s="279" t="s">
        <v>215</v>
      </c>
      <c r="AN198" s="280"/>
      <c r="AO198" s="279" t="s">
        <v>212</v>
      </c>
      <c r="AP198" s="280"/>
      <c r="AQ198" s="966" t="s">
        <v>2674</v>
      </c>
      <c r="AR198" s="967"/>
      <c r="AS198" s="966" t="s">
        <v>2675</v>
      </c>
      <c r="AT198" s="967"/>
      <c r="AV198" s="961"/>
      <c r="AX198" s="762" t="s">
        <v>221</v>
      </c>
      <c r="AY198" s="780" t="s">
        <v>23</v>
      </c>
      <c r="AZ198" s="762" t="s">
        <v>221</v>
      </c>
      <c r="BA198" s="894" t="s">
        <v>23</v>
      </c>
      <c r="BB198" s="156"/>
      <c r="BC198" s="156"/>
      <c r="BD198" s="2"/>
      <c r="BG198" s="2"/>
      <c r="BI198" s="367"/>
      <c r="BJ198" s="393"/>
      <c r="BK198" s="30"/>
      <c r="BL198" s="221"/>
      <c r="BM198" s="224"/>
      <c r="BN198" s="107"/>
      <c r="BQ198" s="302"/>
      <c r="BR198" s="302"/>
      <c r="BS198" s="302"/>
      <c r="BT198" s="302"/>
      <c r="BU198" s="302"/>
      <c r="BV198" s="302"/>
      <c r="BW198" s="302"/>
      <c r="BX198" s="302"/>
      <c r="BY198" s="302"/>
      <c r="BZ198" s="302"/>
      <c r="CA198" s="302"/>
      <c r="CB198" s="302"/>
      <c r="CC198" s="302"/>
      <c r="CD198" s="302"/>
      <c r="CE198" s="302"/>
      <c r="CF198" s="302"/>
      <c r="CG198" s="302"/>
      <c r="CH198" s="302"/>
      <c r="CI198" s="302"/>
      <c r="CJ198" s="302"/>
      <c r="CK198" s="302"/>
      <c r="CL198" s="302"/>
      <c r="CM198" s="302"/>
      <c r="CN198" s="302"/>
      <c r="CO198" s="302"/>
      <c r="CP198" s="302"/>
      <c r="CQ198" s="302"/>
      <c r="CR198" s="302"/>
      <c r="CS198" s="302"/>
      <c r="CT198" s="302"/>
      <c r="CU198" s="302"/>
      <c r="CV198" s="302"/>
      <c r="CW198" s="302"/>
      <c r="CX198" s="302"/>
      <c r="CY198" s="302"/>
      <c r="CZ198" s="302"/>
      <c r="DA198" s="302"/>
      <c r="DB198" s="302"/>
      <c r="DC198" s="302"/>
      <c r="DD198" s="302"/>
      <c r="DE198" s="302"/>
      <c r="DF198" s="302"/>
      <c r="DG198" s="402"/>
      <c r="DH198" s="402"/>
      <c r="DI198" s="402"/>
      <c r="DJ198" s="402"/>
      <c r="DK198" s="402"/>
      <c r="DL198" s="402"/>
      <c r="DM198" s="402"/>
      <c r="DN198" s="402"/>
      <c r="DO198" s="296"/>
      <c r="DP198" s="304"/>
      <c r="DQ198" s="295"/>
      <c r="DR198" s="297"/>
      <c r="DS198" s="346"/>
      <c r="DT198" s="332"/>
    </row>
    <row r="199" spans="2:124" ht="15" hidden="1" customHeight="1" outlineLevel="1" x14ac:dyDescent="0.2">
      <c r="B199" s="30"/>
      <c r="F199" s="143"/>
      <c r="G199" s="142"/>
      <c r="H199" s="143"/>
      <c r="I199" s="141"/>
      <c r="J199" s="143"/>
      <c r="K199" s="142"/>
      <c r="L199" s="143"/>
      <c r="M199" s="142"/>
      <c r="N199" s="143"/>
      <c r="O199" s="141"/>
      <c r="P199" s="143"/>
      <c r="Q199" s="141"/>
      <c r="R199" s="282"/>
      <c r="S199" s="142"/>
      <c r="T199" s="143"/>
      <c r="U199" s="782"/>
      <c r="V199" s="700"/>
      <c r="W199" s="781"/>
      <c r="X199" s="700"/>
      <c r="Y199" s="781"/>
      <c r="Z199" s="110"/>
      <c r="AA199" s="143"/>
      <c r="AB199" s="141"/>
      <c r="AC199" s="143"/>
      <c r="AD199" s="141"/>
      <c r="AE199" s="282"/>
      <c r="AF199" s="141"/>
      <c r="AG199" s="143"/>
      <c r="AH199" s="141"/>
      <c r="AI199" s="282"/>
      <c r="AJ199" s="141"/>
      <c r="AK199" s="143"/>
      <c r="AL199" s="141"/>
      <c r="AM199" s="143"/>
      <c r="AN199" s="141"/>
      <c r="AO199" s="143"/>
      <c r="AP199" s="141"/>
      <c r="AQ199" s="700"/>
      <c r="AR199" s="781"/>
      <c r="AS199" s="789"/>
      <c r="AT199" s="781"/>
      <c r="AV199" s="961"/>
      <c r="AX199" s="700"/>
      <c r="AY199" s="781" t="str">
        <f>Index!$L$4</f>
        <v>€</v>
      </c>
      <c r="AZ199" s="700"/>
      <c r="BA199" s="789" t="str">
        <f>Index!$L$4</f>
        <v>€</v>
      </c>
      <c r="BB199" s="156"/>
      <c r="BC199" s="156"/>
      <c r="BD199" s="2"/>
      <c r="BG199" s="2"/>
      <c r="BI199" s="367"/>
      <c r="BJ199" s="393"/>
      <c r="BK199" s="30"/>
      <c r="BL199" s="221"/>
      <c r="BM199" s="224"/>
      <c r="BN199" s="107"/>
      <c r="BQ199" s="302"/>
      <c r="BR199" s="302"/>
      <c r="BS199" s="302"/>
      <c r="BT199" s="302"/>
      <c r="BU199" s="302"/>
      <c r="BV199" s="302"/>
      <c r="BW199" s="302"/>
      <c r="BX199" s="302"/>
      <c r="BY199" s="302"/>
      <c r="BZ199" s="302"/>
      <c r="CA199" s="302"/>
      <c r="CB199" s="302"/>
      <c r="CC199" s="302"/>
      <c r="CD199" s="302"/>
      <c r="CE199" s="302"/>
      <c r="CF199" s="302"/>
      <c r="CG199" s="302"/>
      <c r="CH199" s="302"/>
      <c r="CI199" s="302"/>
      <c r="CJ199" s="302"/>
      <c r="CK199" s="302"/>
      <c r="CL199" s="302"/>
      <c r="CM199" s="302"/>
      <c r="CN199" s="302"/>
      <c r="CO199" s="302"/>
      <c r="CP199" s="302"/>
      <c r="CQ199" s="302"/>
      <c r="CR199" s="302"/>
      <c r="CS199" s="302"/>
      <c r="CT199" s="302"/>
      <c r="CU199" s="302"/>
      <c r="CV199" s="302"/>
      <c r="CW199" s="302"/>
      <c r="CX199" s="302"/>
      <c r="CY199" s="302"/>
      <c r="CZ199" s="302"/>
      <c r="DA199" s="302"/>
      <c r="DB199" s="302"/>
      <c r="DC199" s="302"/>
      <c r="DD199" s="302"/>
      <c r="DE199" s="302"/>
      <c r="DF199" s="302"/>
      <c r="DG199" s="402"/>
      <c r="DH199" s="402"/>
      <c r="DI199" s="402"/>
      <c r="DJ199" s="402"/>
      <c r="DK199" s="402"/>
      <c r="DL199" s="402"/>
      <c r="DM199" s="402"/>
      <c r="DN199" s="402"/>
      <c r="DO199" s="296"/>
      <c r="DP199" s="304"/>
      <c r="DQ199" s="295"/>
      <c r="DR199" s="297"/>
      <c r="DS199" s="346"/>
      <c r="DT199" s="332"/>
    </row>
    <row r="200" spans="2:124" ht="12.75" hidden="1" customHeight="1" outlineLevel="1" x14ac:dyDescent="0.2">
      <c r="B200" s="708" t="s">
        <v>210</v>
      </c>
      <c r="C200" s="709">
        <f>16/9</f>
        <v>1.7777777777777777</v>
      </c>
      <c r="D200" s="394"/>
      <c r="E200" s="394"/>
      <c r="F200" s="568">
        <v>390</v>
      </c>
      <c r="G200" s="644" t="s">
        <v>207</v>
      </c>
      <c r="H200" s="568">
        <f>ROUND(F200/$C200,0)</f>
        <v>219</v>
      </c>
      <c r="I200" s="569" t="s">
        <v>207</v>
      </c>
      <c r="J200" s="661" t="str">
        <f>H200&amp;" x "&amp;F200</f>
        <v>219 x 390</v>
      </c>
      <c r="K200" s="644" t="s">
        <v>207</v>
      </c>
      <c r="L200" s="568">
        <f>F200+(2*P200)</f>
        <v>400</v>
      </c>
      <c r="M200" s="644" t="s">
        <v>207</v>
      </c>
      <c r="N200" s="568">
        <f>H200+P200+R200</f>
        <v>229</v>
      </c>
      <c r="O200" s="569" t="s">
        <v>207</v>
      </c>
      <c r="P200" s="568">
        <v>5</v>
      </c>
      <c r="Q200" s="569" t="s">
        <v>207</v>
      </c>
      <c r="R200" s="644">
        <v>5</v>
      </c>
      <c r="S200" s="644" t="s">
        <v>207</v>
      </c>
      <c r="T200" s="568">
        <f>ROUND(SQRT((F200^2)+(H200^2)),0)</f>
        <v>447</v>
      </c>
      <c r="U200" s="569" t="s">
        <v>207</v>
      </c>
      <c r="V200" s="564"/>
      <c r="W200" s="565"/>
      <c r="X200" s="564">
        <v>4175</v>
      </c>
      <c r="Y200" s="565" t="s">
        <v>2676</v>
      </c>
      <c r="Z200" s="394"/>
      <c r="AA200" s="564">
        <f>ROUND(F200/$B$1,1)</f>
        <v>153.5</v>
      </c>
      <c r="AB200" s="565" t="s">
        <v>208</v>
      </c>
      <c r="AC200" s="568">
        <f>ROUND(H200/$B$1,1)</f>
        <v>86.2</v>
      </c>
      <c r="AD200" s="569" t="s">
        <v>208</v>
      </c>
      <c r="AE200" s="712" t="str">
        <f>AC200&amp;" x "&amp;AA200</f>
        <v>86.2 x 153.5</v>
      </c>
      <c r="AF200" s="569" t="s">
        <v>208</v>
      </c>
      <c r="AG200" s="568">
        <f>ROUND(L200/$B$1,1)</f>
        <v>157.5</v>
      </c>
      <c r="AH200" s="569" t="s">
        <v>208</v>
      </c>
      <c r="AI200" s="644">
        <f>ROUND(N200/$B$1,1)</f>
        <v>90.2</v>
      </c>
      <c r="AJ200" s="569" t="s">
        <v>208</v>
      </c>
      <c r="AK200" s="568">
        <f>ROUND(P200/$B$1,1)</f>
        <v>2</v>
      </c>
      <c r="AL200" s="569" t="s">
        <v>208</v>
      </c>
      <c r="AM200" s="568">
        <f>ROUND(R200/$B$1,1)</f>
        <v>2</v>
      </c>
      <c r="AN200" s="569" t="s">
        <v>208</v>
      </c>
      <c r="AO200" s="568">
        <f>ROUND(SQRT((AA200^2)+(AC200^2)),0)</f>
        <v>176</v>
      </c>
      <c r="AP200" s="569" t="s">
        <v>208</v>
      </c>
      <c r="AQ200" s="165"/>
      <c r="AR200" s="166"/>
      <c r="AS200" s="167">
        <f>ROUND((X200/10)/$B$2,1)</f>
        <v>164.4</v>
      </c>
      <c r="AT200" s="166" t="s">
        <v>208</v>
      </c>
      <c r="AV200" s="961"/>
      <c r="AX200" s="171">
        <v>10100332</v>
      </c>
      <c r="AY200" s="172">
        <f>IF(Index!$L$4="€",VLOOKUP(AX200,ERP!$A:$CL,5,0),IF(Index!$L$4="$",VLOOKUP(AX200,ERP!$A:$CL,7,0),IF(Index!$L$4="CHF",VLOOKUP(AX200,ERP!$A:$CL,9,0),IF(Index!$L$4="£",VLOOKUP(AX200,ERP!$A:$CL,11,0),""))))</f>
        <v>3805</v>
      </c>
      <c r="AZ200" s="171">
        <v>10140332</v>
      </c>
      <c r="BA200" s="897">
        <f>IF(Index!$L$4="€",VLOOKUP(AZ200,ERP!$A:$CL,5,0),IF(Index!$L$4="$",VLOOKUP(AZ200,ERP!$A:$CL,7,0),IF(Index!$L$4="CHF",VLOOKUP(AZ200,ERP!$A:$CL,9,0),IF(Index!$L$4="£",VLOOKUP(AZ200,ERP!$A:$CL,11,0),""))))</f>
        <v>3805</v>
      </c>
      <c r="BB200" s="156"/>
      <c r="BC200" s="150"/>
      <c r="BD200" s="2"/>
      <c r="BF200" s="128"/>
      <c r="BG200" s="222" t="s">
        <v>2669</v>
      </c>
      <c r="BI200" s="367"/>
      <c r="BJ200" s="393"/>
      <c r="BK200" s="30"/>
      <c r="BL200" s="221"/>
      <c r="BM200" s="224"/>
      <c r="BN200" s="107"/>
      <c r="BQ200" s="302"/>
      <c r="BR200" s="302"/>
      <c r="BS200" s="302"/>
      <c r="BT200" s="302"/>
      <c r="BU200" s="302"/>
      <c r="BV200" s="302"/>
      <c r="BW200" s="302"/>
      <c r="BX200" s="302"/>
      <c r="BY200" s="302"/>
      <c r="BZ200" s="302"/>
      <c r="CA200" s="302"/>
      <c r="CB200" s="302"/>
      <c r="CC200" s="302"/>
      <c r="CD200" s="302"/>
      <c r="CE200" s="302"/>
      <c r="CF200" s="302"/>
      <c r="CG200" s="302"/>
      <c r="CH200" s="302"/>
      <c r="CI200" s="302"/>
      <c r="CJ200" s="302"/>
      <c r="CK200" s="302"/>
      <c r="CL200" s="302"/>
      <c r="CM200" s="302"/>
      <c r="CN200" s="302"/>
      <c r="CO200" s="302"/>
      <c r="CP200" s="302"/>
      <c r="CQ200" s="302"/>
      <c r="CR200" s="302"/>
      <c r="CS200" s="302"/>
      <c r="CT200" s="302"/>
      <c r="CU200" s="302"/>
      <c r="CV200" s="302"/>
      <c r="CW200" s="302"/>
      <c r="CX200" s="302"/>
      <c r="CY200" s="302"/>
      <c r="CZ200" s="302"/>
      <c r="DA200" s="302"/>
      <c r="DB200" s="302"/>
      <c r="DC200" s="302"/>
      <c r="DD200" s="302"/>
      <c r="DE200" s="302"/>
      <c r="DF200" s="302"/>
      <c r="DG200" s="402"/>
      <c r="DH200" s="402"/>
      <c r="DI200" s="402"/>
      <c r="DJ200" s="402"/>
      <c r="DK200" s="402"/>
      <c r="DL200" s="402"/>
      <c r="DM200" s="402"/>
      <c r="DN200" s="402"/>
      <c r="DO200" s="296"/>
      <c r="DP200" s="304"/>
      <c r="DQ200" s="295"/>
      <c r="DR200" s="297"/>
      <c r="DS200" s="346"/>
      <c r="DT200" s="332"/>
    </row>
    <row r="201" spans="2:124" ht="12.75" hidden="1" customHeight="1" outlineLevel="1" x14ac:dyDescent="0.2">
      <c r="B201" s="708" t="s">
        <v>210</v>
      </c>
      <c r="C201" s="709">
        <f>16/9</f>
        <v>1.7777777777777777</v>
      </c>
      <c r="D201" s="394"/>
      <c r="E201" s="394"/>
      <c r="F201" s="566">
        <v>440</v>
      </c>
      <c r="G201" s="394" t="s">
        <v>207</v>
      </c>
      <c r="H201" s="566">
        <f>ROUND(F201/$C201,0)</f>
        <v>248</v>
      </c>
      <c r="I201" s="567" t="s">
        <v>207</v>
      </c>
      <c r="J201" s="662" t="str">
        <f>H201&amp;" x "&amp;F201</f>
        <v>248 x 440</v>
      </c>
      <c r="K201" s="394" t="s">
        <v>207</v>
      </c>
      <c r="L201" s="566">
        <f>F201+(2*P201)</f>
        <v>450</v>
      </c>
      <c r="M201" s="394" t="s">
        <v>207</v>
      </c>
      <c r="N201" s="566">
        <f>H201+P201+R201</f>
        <v>258</v>
      </c>
      <c r="O201" s="567" t="s">
        <v>207</v>
      </c>
      <c r="P201" s="566">
        <v>5</v>
      </c>
      <c r="Q201" s="567" t="s">
        <v>207</v>
      </c>
      <c r="R201" s="394">
        <v>5</v>
      </c>
      <c r="S201" s="394" t="s">
        <v>207</v>
      </c>
      <c r="T201" s="566">
        <f>ROUND(SQRT((F201^2)+(H201^2)),0)</f>
        <v>505</v>
      </c>
      <c r="U201" s="567" t="s">
        <v>207</v>
      </c>
      <c r="V201" s="566"/>
      <c r="W201" s="567"/>
      <c r="X201" s="566">
        <v>4675</v>
      </c>
      <c r="Y201" s="567" t="s">
        <v>2676</v>
      </c>
      <c r="Z201" s="394"/>
      <c r="AA201" s="566">
        <f>ROUND(F201/$B$1,1)</f>
        <v>173.2</v>
      </c>
      <c r="AB201" s="567" t="s">
        <v>208</v>
      </c>
      <c r="AC201" s="566">
        <f>ROUND(H201/$B$1,1)</f>
        <v>97.6</v>
      </c>
      <c r="AD201" s="567" t="s">
        <v>208</v>
      </c>
      <c r="AE201" s="467" t="str">
        <f>AC201&amp;" x "&amp;AA201</f>
        <v>97.6 x 173.2</v>
      </c>
      <c r="AF201" s="567" t="s">
        <v>208</v>
      </c>
      <c r="AG201" s="566">
        <f>ROUND(L201/$B$1,1)</f>
        <v>177.2</v>
      </c>
      <c r="AH201" s="567" t="s">
        <v>208</v>
      </c>
      <c r="AI201" s="394">
        <f>ROUND(N201/$B$1,1)</f>
        <v>101.6</v>
      </c>
      <c r="AJ201" s="567" t="s">
        <v>208</v>
      </c>
      <c r="AK201" s="566">
        <f>ROUND(P201/$B$1,1)</f>
        <v>2</v>
      </c>
      <c r="AL201" s="567" t="s">
        <v>208</v>
      </c>
      <c r="AM201" s="566">
        <f>ROUND(R201/$B$1,1)</f>
        <v>2</v>
      </c>
      <c r="AN201" s="567" t="s">
        <v>208</v>
      </c>
      <c r="AO201" s="566">
        <f>ROUND(SQRT((AA201^2)+(AC201^2)),0)</f>
        <v>199</v>
      </c>
      <c r="AP201" s="567" t="s">
        <v>208</v>
      </c>
      <c r="AQ201" s="130"/>
      <c r="AR201" s="122"/>
      <c r="AS201" s="110">
        <f>ROUND((X201/10)/$B$2,1)</f>
        <v>184.1</v>
      </c>
      <c r="AT201" s="122" t="s">
        <v>208</v>
      </c>
      <c r="AV201" s="961"/>
      <c r="AX201" s="138">
        <v>10100333</v>
      </c>
      <c r="AY201" s="137">
        <f>IF(Index!$L$4="€",VLOOKUP(AX201,ERP!$A:$CL,5,0),IF(Index!$L$4="$",VLOOKUP(AX201,ERP!$A:$CL,7,0),IF(Index!$L$4="CHF",VLOOKUP(AX201,ERP!$A:$CL,9,0),IF(Index!$L$4="£",VLOOKUP(AX201,ERP!$A:$CL,11,0),""))))</f>
        <v>5044</v>
      </c>
      <c r="AZ201" s="138">
        <v>10140333</v>
      </c>
      <c r="BA201" s="159">
        <f>IF(Index!$L$4="€",VLOOKUP(AZ201,ERP!$A:$CL,5,0),IF(Index!$L$4="$",VLOOKUP(AZ201,ERP!$A:$CL,7,0),IF(Index!$L$4="CHF",VLOOKUP(AZ201,ERP!$A:$CL,9,0),IF(Index!$L$4="£",VLOOKUP(AZ201,ERP!$A:$CL,11,0),""))))</f>
        <v>5044</v>
      </c>
      <c r="BB201" s="156"/>
      <c r="BC201" s="150"/>
      <c r="BD201" s="2"/>
      <c r="BF201" s="228"/>
      <c r="BG201" s="225" t="s">
        <v>2671</v>
      </c>
      <c r="BI201" s="367"/>
      <c r="BJ201" s="393"/>
      <c r="BK201" s="30"/>
      <c r="BL201" s="221"/>
      <c r="BM201" s="224"/>
      <c r="BN201" s="107"/>
      <c r="BQ201" s="302"/>
      <c r="BR201" s="302"/>
      <c r="BS201" s="302"/>
      <c r="BT201" s="302"/>
      <c r="BU201" s="302"/>
      <c r="BV201" s="302"/>
      <c r="BW201" s="302"/>
      <c r="BX201" s="302"/>
      <c r="BY201" s="302"/>
      <c r="BZ201" s="302"/>
      <c r="CA201" s="302"/>
      <c r="CB201" s="302"/>
      <c r="CC201" s="302"/>
      <c r="CD201" s="302"/>
      <c r="CE201" s="302"/>
      <c r="CF201" s="302"/>
      <c r="CG201" s="302"/>
      <c r="CH201" s="302"/>
      <c r="CI201" s="302"/>
      <c r="CJ201" s="302"/>
      <c r="CK201" s="302"/>
      <c r="CL201" s="302"/>
      <c r="CM201" s="302"/>
      <c r="CN201" s="302"/>
      <c r="CO201" s="302"/>
      <c r="CP201" s="302"/>
      <c r="CQ201" s="302"/>
      <c r="CR201" s="302"/>
      <c r="CS201" s="302"/>
      <c r="CT201" s="302"/>
      <c r="CU201" s="302"/>
      <c r="CV201" s="302"/>
      <c r="CW201" s="302"/>
      <c r="CX201" s="302"/>
      <c r="CY201" s="302"/>
      <c r="CZ201" s="302"/>
      <c r="DA201" s="302"/>
      <c r="DB201" s="302"/>
      <c r="DC201" s="302"/>
      <c r="DD201" s="302"/>
      <c r="DE201" s="302"/>
      <c r="DF201" s="302"/>
      <c r="DG201" s="402"/>
      <c r="DH201" s="402"/>
      <c r="DI201" s="402"/>
      <c r="DJ201" s="402"/>
      <c r="DK201" s="402"/>
      <c r="DL201" s="402"/>
      <c r="DM201" s="402"/>
      <c r="DN201" s="402"/>
      <c r="DO201" s="296"/>
      <c r="DP201" s="304"/>
      <c r="DQ201" s="295"/>
      <c r="DR201" s="297"/>
      <c r="DS201" s="346"/>
      <c r="DT201" s="332"/>
    </row>
    <row r="202" spans="2:124" ht="12.75" hidden="1" customHeight="1" outlineLevel="1" x14ac:dyDescent="0.2">
      <c r="B202" s="708" t="s">
        <v>210</v>
      </c>
      <c r="C202" s="709">
        <f>16/9</f>
        <v>1.7777777777777777</v>
      </c>
      <c r="D202" s="394"/>
      <c r="E202" s="394"/>
      <c r="F202" s="570">
        <v>490</v>
      </c>
      <c r="G202" s="656" t="s">
        <v>207</v>
      </c>
      <c r="H202" s="570">
        <f>ROUND(F202/$C202,0)</f>
        <v>276</v>
      </c>
      <c r="I202" s="571" t="s">
        <v>207</v>
      </c>
      <c r="J202" s="657" t="str">
        <f>H202&amp;" x "&amp;F202</f>
        <v>276 x 490</v>
      </c>
      <c r="K202" s="656" t="s">
        <v>207</v>
      </c>
      <c r="L202" s="570">
        <f>F202+(2*P202)</f>
        <v>500</v>
      </c>
      <c r="M202" s="656" t="s">
        <v>207</v>
      </c>
      <c r="N202" s="570">
        <f>H202+P202+R202</f>
        <v>286</v>
      </c>
      <c r="O202" s="571" t="s">
        <v>207</v>
      </c>
      <c r="P202" s="570">
        <v>5</v>
      </c>
      <c r="Q202" s="571" t="s">
        <v>207</v>
      </c>
      <c r="R202" s="656">
        <v>5</v>
      </c>
      <c r="S202" s="656" t="s">
        <v>207</v>
      </c>
      <c r="T202" s="570">
        <f>ROUND(SQRT((F202^2)+(H202^2)),0)</f>
        <v>562</v>
      </c>
      <c r="U202" s="571" t="s">
        <v>207</v>
      </c>
      <c r="V202" s="570"/>
      <c r="W202" s="571"/>
      <c r="X202" s="570">
        <v>5175</v>
      </c>
      <c r="Y202" s="571" t="s">
        <v>2676</v>
      </c>
      <c r="Z202" s="566"/>
      <c r="AA202" s="570">
        <f>ROUND(F202/$B$1,1)</f>
        <v>192.9</v>
      </c>
      <c r="AB202" s="571" t="s">
        <v>208</v>
      </c>
      <c r="AC202" s="570">
        <f>ROUND(H202/$B$1,1)</f>
        <v>108.7</v>
      </c>
      <c r="AD202" s="571" t="s">
        <v>208</v>
      </c>
      <c r="AE202" s="713" t="str">
        <f>AC202&amp;" x "&amp;AA202</f>
        <v>108.7 x 192.9</v>
      </c>
      <c r="AF202" s="571" t="s">
        <v>208</v>
      </c>
      <c r="AG202" s="570">
        <f>ROUND(L202/$B$1,1)</f>
        <v>196.9</v>
      </c>
      <c r="AH202" s="571" t="s">
        <v>208</v>
      </c>
      <c r="AI202" s="656">
        <f>ROUND(N202/$B$1,1)</f>
        <v>112.6</v>
      </c>
      <c r="AJ202" s="571" t="s">
        <v>208</v>
      </c>
      <c r="AK202" s="570">
        <f>ROUND(P202/$B$1,1)</f>
        <v>2</v>
      </c>
      <c r="AL202" s="571" t="s">
        <v>208</v>
      </c>
      <c r="AM202" s="570">
        <f>ROUND(R202/$B$1,1)</f>
        <v>2</v>
      </c>
      <c r="AN202" s="571" t="s">
        <v>208</v>
      </c>
      <c r="AO202" s="570">
        <f>ROUND(SQRT((AA202^2)+(AC202^2)),0)</f>
        <v>221</v>
      </c>
      <c r="AP202" s="571" t="s">
        <v>208</v>
      </c>
      <c r="AQ202" s="185"/>
      <c r="AR202" s="186"/>
      <c r="AS202" s="187">
        <f>ROUND((X202/10)/$B$2,1)</f>
        <v>203.7</v>
      </c>
      <c r="AT202" s="186" t="s">
        <v>208</v>
      </c>
      <c r="AV202" s="961"/>
      <c r="AX202" s="190">
        <v>10100334</v>
      </c>
      <c r="AY202" s="191">
        <f>IF(Index!$L$4="€",VLOOKUP(AX202,ERP!$A:$CL,5,0),IF(Index!$L$4="$",VLOOKUP(AX202,ERP!$A:$CL,7,0),IF(Index!$L$4="CHF",VLOOKUP(AX202,ERP!$A:$CL,9,0),IF(Index!$L$4="£",VLOOKUP(AX202,ERP!$A:$CL,11,0),""))))</f>
        <v>6315</v>
      </c>
      <c r="AZ202" s="190">
        <v>10140334</v>
      </c>
      <c r="BA202" s="898">
        <f>IF(Index!$L$4="€",VLOOKUP(AZ202,ERP!$A:$CL,5,0),IF(Index!$L$4="$",VLOOKUP(AZ202,ERP!$A:$CL,7,0),IF(Index!$L$4="CHF",VLOOKUP(AZ202,ERP!$A:$CL,9,0),IF(Index!$L$4="£",VLOOKUP(AZ202,ERP!$A:$CL,11,0),""))))</f>
        <v>6315</v>
      </c>
      <c r="BB202" s="156"/>
      <c r="BC202" s="150"/>
      <c r="BD202" s="2"/>
      <c r="BF202" s="145"/>
      <c r="BG202" s="2"/>
      <c r="BI202" s="367"/>
      <c r="BJ202" s="393"/>
      <c r="BK202" s="30"/>
      <c r="BL202" s="221"/>
      <c r="BM202" s="224"/>
      <c r="BN202" s="107"/>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302"/>
      <c r="CO202" s="302"/>
      <c r="CP202" s="302"/>
      <c r="CQ202" s="302"/>
      <c r="CR202" s="302"/>
      <c r="CS202" s="302"/>
      <c r="CT202" s="302"/>
      <c r="CU202" s="302"/>
      <c r="CV202" s="302"/>
      <c r="CW202" s="302"/>
      <c r="CX202" s="302"/>
      <c r="CY202" s="302"/>
      <c r="CZ202" s="302"/>
      <c r="DA202" s="302"/>
      <c r="DB202" s="302"/>
      <c r="DC202" s="302"/>
      <c r="DD202" s="302"/>
      <c r="DE202" s="302"/>
      <c r="DF202" s="302"/>
      <c r="DG202" s="402"/>
      <c r="DH202" s="402"/>
      <c r="DI202" s="402"/>
      <c r="DJ202" s="402"/>
      <c r="DK202" s="402"/>
      <c r="DL202" s="402"/>
      <c r="DM202" s="402"/>
      <c r="DN202" s="402"/>
      <c r="DO202" s="296"/>
      <c r="DP202" s="304"/>
      <c r="DQ202" s="295"/>
      <c r="DR202" s="297"/>
      <c r="DS202" s="346"/>
      <c r="DT202" s="332"/>
    </row>
    <row r="203" spans="2:124" ht="12.75" hidden="1" customHeight="1" outlineLevel="1" x14ac:dyDescent="0.2">
      <c r="F203" s="308"/>
      <c r="AV203" s="961"/>
      <c r="AX203" s="2"/>
      <c r="AZ203" s="2"/>
      <c r="BB203" s="338"/>
      <c r="BC203" s="338"/>
      <c r="BD203" s="2"/>
      <c r="BG203" s="2"/>
      <c r="BI203" s="367"/>
      <c r="BJ203" s="393"/>
      <c r="BK203" s="30"/>
      <c r="BL203" s="221"/>
      <c r="BM203" s="224"/>
      <c r="BN203" s="107"/>
      <c r="BQ203" s="302"/>
      <c r="BR203" s="302"/>
      <c r="BS203" s="302"/>
      <c r="BT203" s="302"/>
      <c r="BU203" s="302"/>
      <c r="BV203" s="302"/>
      <c r="BW203" s="302"/>
      <c r="BX203" s="302"/>
      <c r="BY203" s="302"/>
      <c r="BZ203" s="302"/>
      <c r="CA203" s="302"/>
      <c r="CB203" s="302"/>
      <c r="CC203" s="302"/>
      <c r="CD203" s="302"/>
      <c r="CE203" s="302"/>
      <c r="CF203" s="302"/>
      <c r="CG203" s="302"/>
      <c r="CH203" s="302"/>
      <c r="CI203" s="302"/>
      <c r="CJ203" s="302"/>
      <c r="CK203" s="302"/>
      <c r="CL203" s="302"/>
      <c r="CM203" s="302"/>
      <c r="CN203" s="302"/>
      <c r="CO203" s="302"/>
      <c r="CP203" s="302"/>
      <c r="CQ203" s="302"/>
      <c r="CR203" s="302"/>
      <c r="CS203" s="302"/>
      <c r="CT203" s="302"/>
      <c r="CU203" s="302"/>
      <c r="CV203" s="302"/>
      <c r="CW203" s="302"/>
      <c r="CX203" s="302"/>
      <c r="CY203" s="302"/>
      <c r="CZ203" s="302"/>
      <c r="DA203" s="302"/>
      <c r="DB203" s="302"/>
      <c r="DC203" s="302"/>
      <c r="DD203" s="302"/>
      <c r="DE203" s="302"/>
      <c r="DF203" s="302"/>
      <c r="DG203" s="402"/>
      <c r="DH203" s="402"/>
      <c r="DI203" s="402"/>
      <c r="DJ203" s="402"/>
      <c r="DK203" s="402"/>
      <c r="DL203" s="402"/>
      <c r="DM203" s="402"/>
      <c r="DN203" s="402"/>
      <c r="DO203" s="296"/>
      <c r="DP203" s="304"/>
      <c r="DQ203" s="295"/>
      <c r="DR203" s="297"/>
      <c r="DS203" s="346"/>
      <c r="DT203" s="332"/>
    </row>
    <row r="204" spans="2:124" ht="23.25" customHeight="1" collapsed="1" x14ac:dyDescent="0.2">
      <c r="E204" s="1050" t="s">
        <v>5897</v>
      </c>
      <c r="F204" s="1040" t="s">
        <v>5821</v>
      </c>
      <c r="G204" s="1041"/>
      <c r="H204" s="1041"/>
      <c r="I204" s="1041"/>
      <c r="J204" s="1041"/>
      <c r="K204" s="1041"/>
      <c r="L204" s="1041"/>
      <c r="M204" s="1041"/>
      <c r="N204" s="1041"/>
      <c r="O204" s="1041"/>
      <c r="P204" s="1041"/>
      <c r="Q204" s="1041"/>
      <c r="R204" s="1041"/>
      <c r="S204" s="1041"/>
      <c r="T204" s="1041"/>
      <c r="U204" s="1041"/>
      <c r="V204" s="1041"/>
      <c r="W204" s="1041"/>
      <c r="X204" s="1041"/>
      <c r="Y204" s="1041"/>
      <c r="Z204" s="1041"/>
      <c r="AA204" s="1041"/>
      <c r="AB204" s="1041"/>
      <c r="AC204" s="1041"/>
      <c r="AD204" s="1041"/>
      <c r="AE204" s="1041"/>
      <c r="AF204" s="1041"/>
      <c r="AG204" s="1041"/>
      <c r="AH204" s="1041"/>
      <c r="AI204" s="1041"/>
      <c r="AJ204" s="1041"/>
      <c r="AK204" s="1041"/>
      <c r="AL204" s="1041"/>
      <c r="AM204" s="1041"/>
      <c r="AN204" s="1041"/>
      <c r="AO204" s="1041"/>
      <c r="AP204" s="1041"/>
      <c r="AQ204" s="1041"/>
      <c r="AR204" s="1041"/>
      <c r="AS204" s="1041"/>
      <c r="AT204" s="1042"/>
      <c r="AV204" s="961"/>
      <c r="AX204" s="948" t="s">
        <v>230</v>
      </c>
      <c r="AY204" s="956"/>
      <c r="AZ204" s="948" t="s">
        <v>230</v>
      </c>
      <c r="BA204" s="949"/>
      <c r="BB204" s="950"/>
      <c r="BC204" s="950"/>
      <c r="BD204" s="2"/>
      <c r="BG204" s="2"/>
      <c r="BI204" s="367"/>
      <c r="BJ204" s="393"/>
      <c r="BK204" s="30"/>
      <c r="BL204" s="221"/>
      <c r="BM204" s="224"/>
      <c r="BN204" s="107"/>
      <c r="BQ204" s="302"/>
      <c r="BR204" s="302"/>
      <c r="BS204" s="302"/>
      <c r="BT204" s="302"/>
      <c r="BU204" s="302"/>
      <c r="BV204" s="302"/>
      <c r="BW204" s="302"/>
      <c r="BX204" s="302"/>
      <c r="BY204" s="302"/>
      <c r="BZ204" s="302"/>
      <c r="CA204" s="302"/>
      <c r="CB204" s="302"/>
      <c r="CC204" s="302"/>
      <c r="CD204" s="302"/>
      <c r="CE204" s="302"/>
      <c r="CF204" s="302"/>
      <c r="CG204" s="302"/>
      <c r="CH204" s="302"/>
      <c r="CI204" s="302"/>
      <c r="CJ204" s="302"/>
      <c r="CK204" s="302"/>
      <c r="CL204" s="302"/>
      <c r="CM204" s="302"/>
      <c r="CN204" s="302"/>
      <c r="CO204" s="302"/>
      <c r="CP204" s="302"/>
      <c r="CQ204" s="302"/>
      <c r="CR204" s="302"/>
      <c r="CS204" s="302"/>
      <c r="CT204" s="302"/>
      <c r="CU204" s="302"/>
      <c r="CV204" s="302"/>
      <c r="CW204" s="302"/>
      <c r="CX204" s="302"/>
      <c r="CY204" s="302"/>
      <c r="CZ204" s="302"/>
      <c r="DA204" s="302"/>
      <c r="DB204" s="302"/>
      <c r="DC204" s="302"/>
      <c r="DD204" s="302"/>
      <c r="DE204" s="302"/>
      <c r="DF204" s="302"/>
      <c r="DG204" s="402"/>
      <c r="DH204" s="402"/>
      <c r="DI204" s="402"/>
      <c r="DJ204" s="402"/>
      <c r="DK204" s="402"/>
      <c r="DL204" s="402"/>
      <c r="DM204" s="402"/>
      <c r="DN204" s="402"/>
      <c r="DO204" s="296"/>
      <c r="DP204" s="304"/>
      <c r="DQ204" s="295"/>
      <c r="DR204" s="297"/>
      <c r="DS204" s="346"/>
      <c r="DT204" s="332"/>
    </row>
    <row r="205" spans="2:124" ht="21" customHeight="1" x14ac:dyDescent="0.2">
      <c r="B205" s="30" t="s">
        <v>213</v>
      </c>
      <c r="E205" s="1051"/>
      <c r="F205" s="1047" t="s">
        <v>5856</v>
      </c>
      <c r="G205" s="1048"/>
      <c r="H205" s="1048"/>
      <c r="I205" s="1048"/>
      <c r="J205" s="1048"/>
      <c r="K205" s="1048"/>
      <c r="L205" s="1048"/>
      <c r="M205" s="1048"/>
      <c r="N205" s="1048"/>
      <c r="O205" s="1048"/>
      <c r="P205" s="1048"/>
      <c r="Q205" s="1048"/>
      <c r="R205" s="1048"/>
      <c r="S205" s="1048"/>
      <c r="T205" s="1048"/>
      <c r="U205" s="1048"/>
      <c r="V205" s="1048"/>
      <c r="W205" s="1048"/>
      <c r="X205" s="1048"/>
      <c r="Y205" s="1048"/>
      <c r="Z205" s="1048"/>
      <c r="AA205" s="1048"/>
      <c r="AB205" s="1048"/>
      <c r="AC205" s="1048"/>
      <c r="AD205" s="1048"/>
      <c r="AE205" s="1048"/>
      <c r="AF205" s="1048"/>
      <c r="AG205" s="1048"/>
      <c r="AH205" s="1048"/>
      <c r="AI205" s="1048"/>
      <c r="AJ205" s="1048"/>
      <c r="AK205" s="1048"/>
      <c r="AL205" s="1048"/>
      <c r="AM205" s="1048"/>
      <c r="AN205" s="1048"/>
      <c r="AO205" s="1048"/>
      <c r="AP205" s="1048"/>
      <c r="AQ205" s="1048"/>
      <c r="AR205" s="1048"/>
      <c r="AS205" s="1048"/>
      <c r="AT205" s="1049"/>
      <c r="AV205" s="961"/>
      <c r="AX205" s="954" t="s">
        <v>233</v>
      </c>
      <c r="AY205" s="955"/>
      <c r="AZ205" s="954" t="s">
        <v>2670</v>
      </c>
      <c r="BA205" s="955"/>
      <c r="BB205" s="769"/>
      <c r="BC205" s="806"/>
      <c r="BD205" s="2"/>
      <c r="BG205" s="2"/>
      <c r="BI205" s="367"/>
      <c r="BJ205" s="393"/>
      <c r="BK205" s="30"/>
      <c r="BL205" s="221"/>
      <c r="BM205" s="224"/>
      <c r="BN205" s="107"/>
      <c r="BQ205" s="302"/>
      <c r="BR205" s="302"/>
      <c r="BS205" s="302"/>
      <c r="BT205" s="302"/>
      <c r="BU205" s="302"/>
      <c r="BV205" s="302"/>
      <c r="BW205" s="302"/>
      <c r="BX205" s="302"/>
      <c r="BY205" s="302"/>
      <c r="BZ205" s="302"/>
      <c r="CA205" s="302"/>
      <c r="CB205" s="302"/>
      <c r="CC205" s="302"/>
      <c r="CD205" s="302"/>
      <c r="CE205" s="302"/>
      <c r="CF205" s="302"/>
      <c r="CG205" s="302"/>
      <c r="CH205" s="302"/>
      <c r="CI205" s="302"/>
      <c r="CJ205" s="302"/>
      <c r="CK205" s="302"/>
      <c r="CL205" s="302"/>
      <c r="CM205" s="302"/>
      <c r="CN205" s="302"/>
      <c r="CO205" s="302"/>
      <c r="CP205" s="302"/>
      <c r="CQ205" s="302"/>
      <c r="CR205" s="302"/>
      <c r="CS205" s="302"/>
      <c r="CT205" s="302"/>
      <c r="CU205" s="302"/>
      <c r="CV205" s="302"/>
      <c r="CW205" s="302"/>
      <c r="CX205" s="302"/>
      <c r="CY205" s="302"/>
      <c r="CZ205" s="302"/>
      <c r="DA205" s="302"/>
      <c r="DB205" s="302"/>
      <c r="DC205" s="302"/>
      <c r="DD205" s="302"/>
      <c r="DE205" s="302"/>
      <c r="DF205" s="302"/>
      <c r="DG205" s="402"/>
      <c r="DH205" s="402"/>
      <c r="DI205" s="402"/>
      <c r="DJ205" s="402"/>
      <c r="DK205" s="402"/>
      <c r="DL205" s="402"/>
      <c r="DM205" s="402"/>
      <c r="DN205" s="402"/>
      <c r="DO205" s="296"/>
      <c r="DP205" s="304"/>
      <c r="DQ205" s="295"/>
      <c r="DR205" s="297"/>
      <c r="DS205" s="346"/>
      <c r="DT205" s="332"/>
    </row>
    <row r="206" spans="2:124" ht="15" customHeight="1" x14ac:dyDescent="0.2">
      <c r="B206" s="30"/>
      <c r="E206" s="1051"/>
      <c r="F206" s="121" t="s">
        <v>206</v>
      </c>
      <c r="G206" s="122"/>
      <c r="H206" s="121" t="s">
        <v>211</v>
      </c>
      <c r="I206" s="122"/>
      <c r="J206" s="121" t="s">
        <v>216</v>
      </c>
      <c r="K206" s="122"/>
      <c r="L206" s="121" t="s">
        <v>205</v>
      </c>
      <c r="M206" s="122"/>
      <c r="N206" s="121" t="s">
        <v>214</v>
      </c>
      <c r="O206" s="122"/>
      <c r="P206" s="121" t="s">
        <v>209</v>
      </c>
      <c r="Q206" s="122"/>
      <c r="R206" s="121" t="s">
        <v>215</v>
      </c>
      <c r="S206" s="122"/>
      <c r="T206" s="121" t="s">
        <v>212</v>
      </c>
      <c r="U206" s="123"/>
      <c r="V206" s="966"/>
      <c r="W206" s="967"/>
      <c r="X206" s="966" t="s">
        <v>2674</v>
      </c>
      <c r="Y206" s="967"/>
      <c r="Z206" s="458"/>
      <c r="AA206" s="121" t="s">
        <v>206</v>
      </c>
      <c r="AB206" s="122"/>
      <c r="AC206" s="121" t="s">
        <v>211</v>
      </c>
      <c r="AD206" s="122"/>
      <c r="AE206" s="121" t="s">
        <v>216</v>
      </c>
      <c r="AF206" s="122"/>
      <c r="AG206" s="121" t="s">
        <v>205</v>
      </c>
      <c r="AH206" s="122"/>
      <c r="AI206" s="121" t="s">
        <v>214</v>
      </c>
      <c r="AJ206" s="122"/>
      <c r="AK206" s="121" t="s">
        <v>209</v>
      </c>
      <c r="AL206" s="122"/>
      <c r="AM206" s="121" t="s">
        <v>215</v>
      </c>
      <c r="AN206" s="122"/>
      <c r="AO206" s="121" t="s">
        <v>212</v>
      </c>
      <c r="AP206" s="122"/>
      <c r="AQ206" s="971" t="s">
        <v>2674</v>
      </c>
      <c r="AR206" s="972"/>
      <c r="AS206" s="971" t="s">
        <v>2675</v>
      </c>
      <c r="AT206" s="972"/>
      <c r="AV206" s="961"/>
      <c r="AX206" s="762" t="s">
        <v>221</v>
      </c>
      <c r="AY206" s="780" t="s">
        <v>23</v>
      </c>
      <c r="AZ206" s="762" t="s">
        <v>221</v>
      </c>
      <c r="BA206" s="780" t="s">
        <v>23</v>
      </c>
      <c r="BB206" s="156"/>
      <c r="BC206" s="156"/>
      <c r="BD206" s="2"/>
      <c r="BG206" s="2"/>
      <c r="BI206" s="367"/>
      <c r="BJ206" s="393"/>
      <c r="BK206" s="30"/>
      <c r="BL206" s="221"/>
      <c r="BM206" s="224"/>
      <c r="BN206" s="107"/>
      <c r="BQ206" s="302"/>
      <c r="BR206" s="302"/>
      <c r="BS206" s="302"/>
      <c r="BT206" s="302"/>
      <c r="BU206" s="302"/>
      <c r="BV206" s="302"/>
      <c r="BW206" s="302"/>
      <c r="BX206" s="302"/>
      <c r="BY206" s="302"/>
      <c r="BZ206" s="302"/>
      <c r="CA206" s="302"/>
      <c r="CB206" s="302"/>
      <c r="CC206" s="302"/>
      <c r="CD206" s="302"/>
      <c r="CE206" s="302"/>
      <c r="CF206" s="302"/>
      <c r="CG206" s="302"/>
      <c r="CH206" s="302"/>
      <c r="CI206" s="302"/>
      <c r="CJ206" s="302"/>
      <c r="CK206" s="302"/>
      <c r="CL206" s="302"/>
      <c r="CM206" s="302"/>
      <c r="CN206" s="302"/>
      <c r="CO206" s="302"/>
      <c r="CP206" s="302"/>
      <c r="CQ206" s="302"/>
      <c r="CR206" s="302"/>
      <c r="CS206" s="302"/>
      <c r="CT206" s="302"/>
      <c r="CU206" s="302"/>
      <c r="CV206" s="302"/>
      <c r="CW206" s="302"/>
      <c r="CX206" s="302"/>
      <c r="CY206" s="302"/>
      <c r="CZ206" s="302"/>
      <c r="DA206" s="302"/>
      <c r="DB206" s="302"/>
      <c r="DC206" s="302"/>
      <c r="DD206" s="302"/>
      <c r="DE206" s="302"/>
      <c r="DF206" s="302"/>
      <c r="DG206" s="402"/>
      <c r="DH206" s="402"/>
      <c r="DI206" s="402"/>
      <c r="DJ206" s="402"/>
      <c r="DK206" s="402"/>
      <c r="DL206" s="402"/>
      <c r="DM206" s="402"/>
      <c r="DN206" s="402"/>
      <c r="DO206" s="296"/>
      <c r="DP206" s="304"/>
      <c r="DQ206" s="295"/>
      <c r="DR206" s="297"/>
      <c r="DS206" s="346"/>
      <c r="DT206" s="332"/>
    </row>
    <row r="207" spans="2:124" ht="15" customHeight="1" x14ac:dyDescent="0.2">
      <c r="B207" s="30"/>
      <c r="E207" s="1051"/>
      <c r="F207" s="121"/>
      <c r="G207" s="110"/>
      <c r="H207" s="121"/>
      <c r="I207" s="122"/>
      <c r="J207" s="121"/>
      <c r="K207" s="110"/>
      <c r="L207" s="121"/>
      <c r="M207" s="110"/>
      <c r="N207" s="121"/>
      <c r="O207" s="122"/>
      <c r="P207" s="121"/>
      <c r="Q207" s="122"/>
      <c r="R207" s="131"/>
      <c r="S207" s="110"/>
      <c r="T207" s="121"/>
      <c r="U207" s="123"/>
      <c r="V207" s="700"/>
      <c r="W207" s="781"/>
      <c r="X207" s="700"/>
      <c r="Y207" s="781"/>
      <c r="AA207" s="121"/>
      <c r="AB207" s="122"/>
      <c r="AC207" s="121"/>
      <c r="AD207" s="122"/>
      <c r="AE207" s="131"/>
      <c r="AF207" s="122"/>
      <c r="AG207" s="121"/>
      <c r="AH207" s="122"/>
      <c r="AI207" s="131"/>
      <c r="AJ207" s="122"/>
      <c r="AK207" s="121"/>
      <c r="AL207" s="122"/>
      <c r="AM207" s="121"/>
      <c r="AN207" s="122"/>
      <c r="AO207" s="121"/>
      <c r="AP207" s="122"/>
      <c r="AQ207" s="132"/>
      <c r="AR207" s="761"/>
      <c r="AS207" s="156"/>
      <c r="AT207" s="761"/>
      <c r="AV207" s="961"/>
      <c r="AX207" s="700"/>
      <c r="AY207" s="781" t="str">
        <f>Index!$L$4</f>
        <v>€</v>
      </c>
      <c r="AZ207" s="700"/>
      <c r="BA207" s="781" t="str">
        <f>Index!$L$4</f>
        <v>€</v>
      </c>
      <c r="BB207" s="156"/>
      <c r="BC207" s="156"/>
      <c r="BD207" s="2"/>
      <c r="BG207" s="2"/>
      <c r="BI207" s="367"/>
      <c r="BJ207" s="393"/>
      <c r="BK207" s="30"/>
      <c r="BL207" s="221"/>
      <c r="BM207" s="224"/>
      <c r="BN207" s="107"/>
      <c r="BQ207" s="302"/>
      <c r="BR207" s="302"/>
      <c r="BS207" s="302"/>
      <c r="BT207" s="302"/>
      <c r="BU207" s="302"/>
      <c r="BV207" s="302"/>
      <c r="BW207" s="302"/>
      <c r="BX207" s="302"/>
      <c r="BY207" s="302"/>
      <c r="BZ207" s="302"/>
      <c r="CA207" s="302"/>
      <c r="CB207" s="302"/>
      <c r="CC207" s="302"/>
      <c r="CD207" s="302"/>
      <c r="CE207" s="302"/>
      <c r="CF207" s="302"/>
      <c r="CG207" s="302"/>
      <c r="CH207" s="302"/>
      <c r="CI207" s="302"/>
      <c r="CJ207" s="302"/>
      <c r="CK207" s="302"/>
      <c r="CL207" s="302"/>
      <c r="CM207" s="302"/>
      <c r="CN207" s="302"/>
      <c r="CO207" s="302"/>
      <c r="CP207" s="302"/>
      <c r="CQ207" s="302"/>
      <c r="CR207" s="302"/>
      <c r="CS207" s="302"/>
      <c r="CT207" s="302"/>
      <c r="CU207" s="302"/>
      <c r="CV207" s="302"/>
      <c r="CW207" s="302"/>
      <c r="CX207" s="302"/>
      <c r="CY207" s="302"/>
      <c r="CZ207" s="302"/>
      <c r="DA207" s="302"/>
      <c r="DB207" s="302"/>
      <c r="DC207" s="302"/>
      <c r="DD207" s="302"/>
      <c r="DE207" s="302"/>
      <c r="DF207" s="302"/>
      <c r="DG207" s="402"/>
      <c r="DH207" s="402"/>
      <c r="DI207" s="402"/>
      <c r="DJ207" s="402"/>
      <c r="DK207" s="402"/>
      <c r="DL207" s="402"/>
      <c r="DM207" s="402"/>
      <c r="DN207" s="402"/>
      <c r="DO207" s="296"/>
      <c r="DP207" s="304"/>
      <c r="DQ207" s="295"/>
      <c r="DR207" s="297"/>
      <c r="DS207" s="346"/>
      <c r="DT207" s="332"/>
    </row>
    <row r="208" spans="2:124" ht="12.75" customHeight="1" x14ac:dyDescent="0.2">
      <c r="B208" s="708" t="s">
        <v>210</v>
      </c>
      <c r="C208" s="709">
        <f>16/9</f>
        <v>1.7777777777777777</v>
      </c>
      <c r="D208" s="394"/>
      <c r="E208" s="1051"/>
      <c r="F208" s="866">
        <v>426.6</v>
      </c>
      <c r="G208" s="643" t="s">
        <v>207</v>
      </c>
      <c r="H208" s="564">
        <f>ROUND(F208/$C208,0)</f>
        <v>240</v>
      </c>
      <c r="I208" s="565" t="s">
        <v>207</v>
      </c>
      <c r="J208" s="658" t="str">
        <f>H208&amp;" x "&amp;F208</f>
        <v>240 x 426.6</v>
      </c>
      <c r="K208" s="643" t="s">
        <v>207</v>
      </c>
      <c r="L208" s="564">
        <f>F208+(2*P208)</f>
        <v>436.6</v>
      </c>
      <c r="M208" s="643" t="s">
        <v>207</v>
      </c>
      <c r="N208" s="564">
        <f>H208+P208+R208</f>
        <v>275</v>
      </c>
      <c r="O208" s="565" t="s">
        <v>207</v>
      </c>
      <c r="P208" s="564">
        <v>5</v>
      </c>
      <c r="Q208" s="565" t="s">
        <v>207</v>
      </c>
      <c r="R208" s="643">
        <v>30</v>
      </c>
      <c r="S208" s="643" t="s">
        <v>207</v>
      </c>
      <c r="T208" s="311">
        <f>ROUND(SQRT((F208^2)+(H208^2)),0)</f>
        <v>489</v>
      </c>
      <c r="U208" s="312" t="s">
        <v>207</v>
      </c>
      <c r="V208" s="165"/>
      <c r="W208" s="166"/>
      <c r="X208" s="165">
        <f>(F208*10)+430</f>
        <v>4696</v>
      </c>
      <c r="Y208" s="166" t="s">
        <v>2676</v>
      </c>
      <c r="AA208" s="165">
        <f>ROUND(F208/$B$1,1)</f>
        <v>168</v>
      </c>
      <c r="AB208" s="166" t="s">
        <v>208</v>
      </c>
      <c r="AC208" s="165">
        <f>ROUND(H208/$B$1,1)</f>
        <v>94.5</v>
      </c>
      <c r="AD208" s="166" t="s">
        <v>208</v>
      </c>
      <c r="AE208" s="170" t="str">
        <f>AC208&amp;" x "&amp;AA208</f>
        <v>94.5 x 168</v>
      </c>
      <c r="AF208" s="166" t="s">
        <v>208</v>
      </c>
      <c r="AG208" s="165">
        <f>ROUND(L208/$B$1,1)</f>
        <v>171.9</v>
      </c>
      <c r="AH208" s="166" t="s">
        <v>208</v>
      </c>
      <c r="AI208" s="167">
        <f>ROUND(N208/$B$1,1)</f>
        <v>108.3</v>
      </c>
      <c r="AJ208" s="166" t="s">
        <v>208</v>
      </c>
      <c r="AK208" s="165">
        <f>ROUND(P208/$B$1,1)</f>
        <v>2</v>
      </c>
      <c r="AL208" s="166" t="s">
        <v>208</v>
      </c>
      <c r="AM208" s="165">
        <f>ROUND(R208/$B$1,1)</f>
        <v>11.8</v>
      </c>
      <c r="AN208" s="166" t="s">
        <v>208</v>
      </c>
      <c r="AO208" s="165">
        <f>ROUND(SQRT((AA208^2)+(AC208^2)),0)</f>
        <v>193</v>
      </c>
      <c r="AP208" s="166" t="s">
        <v>208</v>
      </c>
      <c r="AQ208" s="311"/>
      <c r="AR208" s="312"/>
      <c r="AS208" s="311"/>
      <c r="AT208" s="312"/>
      <c r="AV208" s="961"/>
      <c r="AX208" s="171" t="s">
        <v>5898</v>
      </c>
      <c r="AY208" s="172">
        <f>IF(Index!$L$4="€",VLOOKUP(AX208,ERP!$A:$CL,5,0),IF(Index!$L$4="$",VLOOKUP(AX208,ERP!$A:$CL,7,0),IF(Index!$L$4="CHF",VLOOKUP(AX208,ERP!$A:$CL,9,0),IF(Index!$L$4="£",VLOOKUP(AX208,ERP!$A:$CL,11,0),""))))</f>
        <v>4510</v>
      </c>
      <c r="AZ208" s="171"/>
      <c r="BA208" s="172"/>
      <c r="BB208" s="156"/>
      <c r="BC208" s="150"/>
      <c r="BD208" s="2"/>
      <c r="BF208" s="128"/>
      <c r="BG208" s="222" t="s">
        <v>2669</v>
      </c>
      <c r="BI208" s="367"/>
      <c r="BJ208" s="393"/>
      <c r="BK208" s="30"/>
      <c r="BL208" s="221"/>
      <c r="BM208" s="224"/>
      <c r="BN208" s="107"/>
      <c r="BQ208" s="302"/>
      <c r="BR208" s="302"/>
      <c r="BS208" s="302"/>
      <c r="BT208" s="302"/>
      <c r="BU208" s="302"/>
      <c r="BV208" s="302"/>
      <c r="BW208" s="302"/>
      <c r="BX208" s="302"/>
      <c r="BY208" s="302"/>
      <c r="BZ208" s="302"/>
      <c r="CA208" s="302"/>
      <c r="CB208" s="302"/>
      <c r="CC208" s="302"/>
      <c r="CD208" s="302"/>
      <c r="CE208" s="302"/>
      <c r="CF208" s="302"/>
      <c r="CG208" s="302"/>
      <c r="CH208" s="302"/>
      <c r="CI208" s="302"/>
      <c r="CJ208" s="302"/>
      <c r="CK208" s="302"/>
      <c r="CL208" s="302"/>
      <c r="CM208" s="302"/>
      <c r="CN208" s="302"/>
      <c r="CO208" s="302"/>
      <c r="CP208" s="302"/>
      <c r="CQ208" s="302"/>
      <c r="CR208" s="302"/>
      <c r="CS208" s="302"/>
      <c r="CT208" s="302"/>
      <c r="CU208" s="302"/>
      <c r="CV208" s="302"/>
      <c r="CW208" s="302"/>
      <c r="CX208" s="302"/>
      <c r="CY208" s="302"/>
      <c r="CZ208" s="302"/>
      <c r="DA208" s="302"/>
      <c r="DB208" s="302"/>
      <c r="DC208" s="302"/>
      <c r="DD208" s="302"/>
      <c r="DE208" s="302"/>
      <c r="DF208" s="302"/>
      <c r="DG208" s="402"/>
      <c r="DH208" s="402"/>
      <c r="DI208" s="402"/>
      <c r="DJ208" s="402"/>
      <c r="DK208" s="402"/>
      <c r="DL208" s="402"/>
      <c r="DM208" s="402"/>
      <c r="DN208" s="402"/>
      <c r="DO208" s="296"/>
      <c r="DP208" s="304"/>
      <c r="DQ208" s="295"/>
      <c r="DR208" s="297"/>
      <c r="DS208" s="346"/>
      <c r="DT208" s="332"/>
    </row>
    <row r="209" spans="2:179" ht="12.75" customHeight="1" x14ac:dyDescent="0.2">
      <c r="B209" s="708" t="s">
        <v>210</v>
      </c>
      <c r="C209" s="709">
        <f>16/9</f>
        <v>1.7777777777777777</v>
      </c>
      <c r="D209" s="394"/>
      <c r="E209" s="1051"/>
      <c r="F209" s="867">
        <v>447</v>
      </c>
      <c r="G209" s="358" t="s">
        <v>207</v>
      </c>
      <c r="H209" s="863">
        <f>ROUND(F209/$C209,0)</f>
        <v>251</v>
      </c>
      <c r="I209" s="864" t="s">
        <v>207</v>
      </c>
      <c r="J209" s="865" t="str">
        <f>H209&amp;" x "&amp;F209</f>
        <v>251 x 447</v>
      </c>
      <c r="K209" s="358" t="s">
        <v>207</v>
      </c>
      <c r="L209" s="863">
        <f>F209+(2*P209)</f>
        <v>457</v>
      </c>
      <c r="M209" s="358" t="s">
        <v>207</v>
      </c>
      <c r="N209" s="863">
        <f>H209+P209+R209</f>
        <v>286</v>
      </c>
      <c r="O209" s="864" t="s">
        <v>207</v>
      </c>
      <c r="P209" s="863">
        <v>5</v>
      </c>
      <c r="Q209" s="864" t="s">
        <v>207</v>
      </c>
      <c r="R209" s="358">
        <v>30</v>
      </c>
      <c r="S209" s="358" t="s">
        <v>207</v>
      </c>
      <c r="T209" s="355">
        <f>ROUND(SQRT((F209^2)+(H209^2)),0)</f>
        <v>513</v>
      </c>
      <c r="U209" s="356" t="s">
        <v>207</v>
      </c>
      <c r="V209" s="130"/>
      <c r="W209" s="122"/>
      <c r="X209" s="130">
        <f>(F209*10)+570</f>
        <v>5040</v>
      </c>
      <c r="Y209" s="122" t="s">
        <v>2676</v>
      </c>
      <c r="Z209" s="338"/>
      <c r="AA209" s="130">
        <f>ROUND(F209/$B$1,1)</f>
        <v>176</v>
      </c>
      <c r="AB209" s="122" t="s">
        <v>208</v>
      </c>
      <c r="AC209" s="130">
        <f>ROUND(H209/$B$1,1)</f>
        <v>98.8</v>
      </c>
      <c r="AD209" s="122" t="s">
        <v>208</v>
      </c>
      <c r="AE209" s="131" t="str">
        <f>AC209&amp;" x "&amp;AA209</f>
        <v>98.8 x 176</v>
      </c>
      <c r="AF209" s="122" t="s">
        <v>208</v>
      </c>
      <c r="AG209" s="130">
        <f>ROUND(L209/$B$1,1)</f>
        <v>179.9</v>
      </c>
      <c r="AH209" s="122" t="s">
        <v>208</v>
      </c>
      <c r="AI209" s="110">
        <f>ROUND(N209/$B$1,1)</f>
        <v>112.6</v>
      </c>
      <c r="AJ209" s="122" t="s">
        <v>208</v>
      </c>
      <c r="AK209" s="130">
        <f>ROUND(P209/$B$1,1)</f>
        <v>2</v>
      </c>
      <c r="AL209" s="122" t="s">
        <v>208</v>
      </c>
      <c r="AM209" s="130">
        <f>ROUND(R209/$B$1,1)</f>
        <v>11.8</v>
      </c>
      <c r="AN209" s="122" t="s">
        <v>208</v>
      </c>
      <c r="AO209" s="130">
        <f>ROUND(SQRT((AA209^2)+(AC209^2)),0)</f>
        <v>202</v>
      </c>
      <c r="AP209" s="122" t="s">
        <v>208</v>
      </c>
      <c r="AQ209" s="355"/>
      <c r="AR209" s="356"/>
      <c r="AS209" s="355"/>
      <c r="AT209" s="356"/>
      <c r="AV209" s="961"/>
      <c r="AX209" s="138" t="s">
        <v>5899</v>
      </c>
      <c r="AY209" s="137">
        <f>IF(Index!$L$4="€",VLOOKUP(AX209,ERP!$A:$CL,5,0),IF(Index!$L$4="$",VLOOKUP(AX209,ERP!$A:$CL,7,0),IF(Index!$L$4="CHF",VLOOKUP(AX209,ERP!$A:$CL,9,0),IF(Index!$L$4="£",VLOOKUP(AX209,ERP!$A:$CL,11,0),""))))</f>
        <v>5074</v>
      </c>
      <c r="AZ209" s="138"/>
      <c r="BA209" s="137"/>
      <c r="BB209" s="156"/>
      <c r="BC209" s="150"/>
      <c r="BD209" s="2"/>
      <c r="BF209" s="228"/>
      <c r="BG209" s="225" t="s">
        <v>2671</v>
      </c>
      <c r="BI209" s="367"/>
      <c r="BJ209" s="393"/>
      <c r="BK209" s="30"/>
      <c r="BL209" s="221"/>
      <c r="BM209" s="224"/>
      <c r="BN209" s="107"/>
      <c r="BQ209" s="302"/>
      <c r="BR209" s="302"/>
      <c r="BS209" s="302"/>
      <c r="BT209" s="302"/>
      <c r="BU209" s="302"/>
      <c r="BV209" s="302"/>
      <c r="BW209" s="302"/>
      <c r="BX209" s="302"/>
      <c r="BY209" s="302"/>
      <c r="BZ209" s="302"/>
      <c r="CA209" s="302"/>
      <c r="CB209" s="302"/>
      <c r="CC209" s="302"/>
      <c r="CD209" s="302"/>
      <c r="CE209" s="302"/>
      <c r="CF209" s="302"/>
      <c r="CG209" s="302"/>
      <c r="CH209" s="302"/>
      <c r="CI209" s="302"/>
      <c r="CJ209" s="302"/>
      <c r="CK209" s="302"/>
      <c r="CL209" s="302"/>
      <c r="CM209" s="302"/>
      <c r="CN209" s="302"/>
      <c r="CO209" s="302"/>
      <c r="CP209" s="302"/>
      <c r="CQ209" s="302"/>
      <c r="CR209" s="302"/>
      <c r="CS209" s="302"/>
      <c r="CT209" s="302"/>
      <c r="CU209" s="302"/>
      <c r="CV209" s="302"/>
      <c r="CW209" s="302"/>
      <c r="CX209" s="302"/>
      <c r="CY209" s="302"/>
      <c r="CZ209" s="302"/>
      <c r="DA209" s="302"/>
      <c r="DB209" s="302"/>
      <c r="DC209" s="302"/>
      <c r="DD209" s="302"/>
      <c r="DE209" s="302"/>
      <c r="DF209" s="302"/>
      <c r="DG209" s="402"/>
      <c r="DH209" s="402"/>
      <c r="DI209" s="402"/>
      <c r="DJ209" s="402"/>
      <c r="DK209" s="402"/>
      <c r="DL209" s="402"/>
      <c r="DM209" s="402"/>
      <c r="DN209" s="402"/>
      <c r="DO209" s="296"/>
      <c r="DP209" s="304"/>
      <c r="DQ209" s="295"/>
      <c r="DR209" s="297"/>
      <c r="DS209" s="346"/>
      <c r="DT209" s="332"/>
    </row>
    <row r="210" spans="2:179" ht="12.75" customHeight="1" x14ac:dyDescent="0.2">
      <c r="B210" s="708" t="s">
        <v>210</v>
      </c>
      <c r="C210" s="709">
        <f>16/9</f>
        <v>1.7777777777777777</v>
      </c>
      <c r="D210" s="394"/>
      <c r="E210" s="1052"/>
      <c r="F210" s="868">
        <v>487.8</v>
      </c>
      <c r="G210" s="656" t="s">
        <v>207</v>
      </c>
      <c r="H210" s="570">
        <f>ROUND(F210/$C210,0)</f>
        <v>274</v>
      </c>
      <c r="I210" s="571" t="s">
        <v>207</v>
      </c>
      <c r="J210" s="657" t="str">
        <f>H210&amp;" x "&amp;F210</f>
        <v>274 x 487.8</v>
      </c>
      <c r="K210" s="656" t="s">
        <v>207</v>
      </c>
      <c r="L210" s="570">
        <f>F210+(2*P210)</f>
        <v>497.8</v>
      </c>
      <c r="M210" s="656" t="s">
        <v>207</v>
      </c>
      <c r="N210" s="570">
        <f>H210+P210+R210</f>
        <v>309</v>
      </c>
      <c r="O210" s="571" t="s">
        <v>207</v>
      </c>
      <c r="P210" s="570">
        <v>5</v>
      </c>
      <c r="Q210" s="571" t="s">
        <v>207</v>
      </c>
      <c r="R210" s="656">
        <v>30</v>
      </c>
      <c r="S210" s="656" t="s">
        <v>207</v>
      </c>
      <c r="T210" s="378">
        <f>ROUND(SQRT((F210^2)+(H210^2)),0)</f>
        <v>559</v>
      </c>
      <c r="U210" s="379" t="s">
        <v>207</v>
      </c>
      <c r="V210" s="185"/>
      <c r="W210" s="186"/>
      <c r="X210" s="185">
        <f>(F210*10)+570</f>
        <v>5448</v>
      </c>
      <c r="Y210" s="186" t="s">
        <v>2676</v>
      </c>
      <c r="Z210" s="308"/>
      <c r="AA210" s="185">
        <f>ROUND(F210/$B$1,1)</f>
        <v>192</v>
      </c>
      <c r="AB210" s="186" t="s">
        <v>208</v>
      </c>
      <c r="AC210" s="185">
        <f>ROUND(H210/$B$1,1)</f>
        <v>107.9</v>
      </c>
      <c r="AD210" s="186" t="s">
        <v>208</v>
      </c>
      <c r="AE210" s="189" t="str">
        <f>AC210&amp;" x "&amp;AA210</f>
        <v>107.9 x 192</v>
      </c>
      <c r="AF210" s="186" t="s">
        <v>208</v>
      </c>
      <c r="AG210" s="185">
        <f>ROUND(L210/$B$1,1)</f>
        <v>196</v>
      </c>
      <c r="AH210" s="186" t="s">
        <v>208</v>
      </c>
      <c r="AI210" s="187">
        <f>ROUND(N210/$B$1,1)</f>
        <v>121.7</v>
      </c>
      <c r="AJ210" s="186" t="s">
        <v>208</v>
      </c>
      <c r="AK210" s="185">
        <f>ROUND(P210/$B$1,1)</f>
        <v>2</v>
      </c>
      <c r="AL210" s="186" t="s">
        <v>208</v>
      </c>
      <c r="AM210" s="185">
        <f>ROUND(R210/$B$1,1)</f>
        <v>11.8</v>
      </c>
      <c r="AN210" s="186" t="s">
        <v>208</v>
      </c>
      <c r="AO210" s="185">
        <f>ROUND(SQRT((AA210^2)+(AC210^2)),0)</f>
        <v>220</v>
      </c>
      <c r="AP210" s="186" t="s">
        <v>208</v>
      </c>
      <c r="AQ210" s="378"/>
      <c r="AR210" s="379"/>
      <c r="AS210" s="378"/>
      <c r="AT210" s="379"/>
      <c r="AV210" s="961"/>
      <c r="AX210" s="190" t="s">
        <v>5900</v>
      </c>
      <c r="AY210" s="191">
        <f>IF(Index!$L$4="€",VLOOKUP(AX210,ERP!$A:$CL,5,0),IF(Index!$L$4="$",VLOOKUP(AX210,ERP!$A:$CL,7,0),IF(Index!$L$4="CHF",VLOOKUP(AX210,ERP!$A:$CL,9,0),IF(Index!$L$4="£",VLOOKUP(AX210,ERP!$A:$CL,11,0),""))))</f>
        <v>5636</v>
      </c>
      <c r="AZ210" s="190"/>
      <c r="BA210" s="191"/>
      <c r="BB210" s="156"/>
      <c r="BC210" s="150"/>
      <c r="BD210" s="2"/>
      <c r="BF210" s="145"/>
      <c r="BG210" s="2"/>
      <c r="BI210" s="367"/>
      <c r="BJ210" s="393"/>
      <c r="BK210" s="30"/>
      <c r="BL210" s="221"/>
      <c r="BM210" s="224"/>
      <c r="BN210" s="107"/>
      <c r="BQ210" s="302"/>
      <c r="BR210" s="302"/>
      <c r="BS210" s="302"/>
      <c r="BT210" s="302"/>
      <c r="BU210" s="302"/>
      <c r="BV210" s="302"/>
      <c r="BW210" s="302"/>
      <c r="BX210" s="302"/>
      <c r="BY210" s="302"/>
      <c r="BZ210" s="302"/>
      <c r="CA210" s="302"/>
      <c r="CB210" s="302"/>
      <c r="CC210" s="302"/>
      <c r="CD210" s="302"/>
      <c r="CE210" s="302"/>
      <c r="CF210" s="302"/>
      <c r="CG210" s="302"/>
      <c r="CH210" s="302"/>
      <c r="CI210" s="302"/>
      <c r="CJ210" s="302"/>
      <c r="CK210" s="302"/>
      <c r="CL210" s="302"/>
      <c r="CM210" s="302"/>
      <c r="CN210" s="302"/>
      <c r="CO210" s="302"/>
      <c r="CP210" s="302"/>
      <c r="CQ210" s="302"/>
      <c r="CR210" s="302"/>
      <c r="CS210" s="302"/>
      <c r="CT210" s="302"/>
      <c r="CU210" s="302"/>
      <c r="CV210" s="302"/>
      <c r="CW210" s="302"/>
      <c r="CX210" s="302"/>
      <c r="CY210" s="302"/>
      <c r="CZ210" s="302"/>
      <c r="DA210" s="302"/>
      <c r="DB210" s="302"/>
      <c r="DC210" s="302"/>
      <c r="DD210" s="302"/>
      <c r="DE210" s="302"/>
      <c r="DF210" s="302"/>
      <c r="DG210" s="402"/>
      <c r="DH210" s="402"/>
      <c r="DI210" s="402"/>
      <c r="DJ210" s="402"/>
      <c r="DK210" s="402"/>
      <c r="DL210" s="402"/>
      <c r="DM210" s="402"/>
      <c r="DN210" s="402"/>
      <c r="DO210" s="296"/>
      <c r="DP210" s="304"/>
      <c r="DQ210" s="295"/>
      <c r="DR210" s="297"/>
      <c r="DS210" s="346"/>
      <c r="DT210" s="332"/>
    </row>
    <row r="211" spans="2:179" ht="12.75" customHeight="1" x14ac:dyDescent="0.2">
      <c r="F211" s="308"/>
      <c r="J211" s="309"/>
      <c r="P211" s="308"/>
      <c r="R211" s="308"/>
      <c r="AE211" s="309"/>
      <c r="AV211" s="961"/>
      <c r="AX211" s="2"/>
      <c r="AZ211" s="2"/>
      <c r="BB211" s="338"/>
      <c r="BC211" s="338"/>
      <c r="BD211" s="2"/>
      <c r="BG211" s="2"/>
      <c r="BI211" s="367"/>
      <c r="BJ211" s="393"/>
      <c r="BK211" s="30"/>
      <c r="BL211" s="221"/>
      <c r="BM211" s="224"/>
      <c r="BN211" s="107"/>
      <c r="BQ211" s="302"/>
      <c r="BR211" s="302"/>
      <c r="BS211" s="302"/>
      <c r="BT211" s="302"/>
      <c r="BU211" s="302"/>
      <c r="BV211" s="302"/>
      <c r="BW211" s="302"/>
      <c r="BX211" s="302"/>
      <c r="BY211" s="302"/>
      <c r="BZ211" s="302"/>
      <c r="CA211" s="302"/>
      <c r="CB211" s="302"/>
      <c r="CC211" s="302"/>
      <c r="CD211" s="302"/>
      <c r="CE211" s="302"/>
      <c r="CF211" s="302"/>
      <c r="CG211" s="302"/>
      <c r="CH211" s="302"/>
      <c r="CI211" s="302"/>
      <c r="CJ211" s="302"/>
      <c r="CK211" s="302"/>
      <c r="CL211" s="302"/>
      <c r="CM211" s="302"/>
      <c r="CN211" s="302"/>
      <c r="CO211" s="302"/>
      <c r="CP211" s="302"/>
      <c r="CQ211" s="302"/>
      <c r="CR211" s="302"/>
      <c r="CS211" s="302"/>
      <c r="CT211" s="302"/>
      <c r="CU211" s="302"/>
      <c r="CV211" s="302"/>
      <c r="CW211" s="302"/>
      <c r="CX211" s="302"/>
      <c r="CY211" s="302"/>
      <c r="CZ211" s="302"/>
      <c r="DA211" s="302"/>
      <c r="DB211" s="302"/>
      <c r="DC211" s="302"/>
      <c r="DD211" s="302"/>
      <c r="DE211" s="302"/>
      <c r="DF211" s="302"/>
      <c r="DG211" s="402"/>
      <c r="DH211" s="402"/>
      <c r="DI211" s="402"/>
      <c r="DJ211" s="402"/>
      <c r="DK211" s="402"/>
      <c r="DL211" s="402"/>
      <c r="DM211" s="402"/>
      <c r="DN211" s="402"/>
      <c r="DO211" s="296"/>
      <c r="DP211" s="304"/>
      <c r="DQ211" s="295"/>
      <c r="DR211" s="297"/>
      <c r="DS211" s="346"/>
      <c r="DT211" s="332"/>
    </row>
    <row r="212" spans="2:179" ht="23.25" customHeight="1" x14ac:dyDescent="0.2">
      <c r="E212" s="1050" t="s">
        <v>5897</v>
      </c>
      <c r="F212" s="1040" t="s">
        <v>5822</v>
      </c>
      <c r="G212" s="1041"/>
      <c r="H212" s="1041"/>
      <c r="I212" s="1041"/>
      <c r="J212" s="1041"/>
      <c r="K212" s="1041"/>
      <c r="L212" s="1041"/>
      <c r="M212" s="1041"/>
      <c r="N212" s="1041"/>
      <c r="O212" s="1041"/>
      <c r="P212" s="1041"/>
      <c r="Q212" s="1041"/>
      <c r="R212" s="1041"/>
      <c r="S212" s="1041"/>
      <c r="T212" s="1041"/>
      <c r="U212" s="1041"/>
      <c r="V212" s="1041"/>
      <c r="W212" s="1041"/>
      <c r="X212" s="1041"/>
      <c r="Y212" s="1041"/>
      <c r="Z212" s="1041"/>
      <c r="AA212" s="1041"/>
      <c r="AB212" s="1041"/>
      <c r="AC212" s="1041"/>
      <c r="AD212" s="1041"/>
      <c r="AE212" s="1041"/>
      <c r="AF212" s="1041"/>
      <c r="AG212" s="1041"/>
      <c r="AH212" s="1041"/>
      <c r="AI212" s="1041"/>
      <c r="AJ212" s="1041"/>
      <c r="AK212" s="1041"/>
      <c r="AL212" s="1041"/>
      <c r="AM212" s="1041"/>
      <c r="AN212" s="1041"/>
      <c r="AO212" s="1041"/>
      <c r="AP212" s="1041"/>
      <c r="AQ212" s="1041"/>
      <c r="AR212" s="1041"/>
      <c r="AS212" s="1041"/>
      <c r="AT212" s="1042"/>
      <c r="AV212" s="961"/>
      <c r="AX212" s="948" t="s">
        <v>230</v>
      </c>
      <c r="AY212" s="956"/>
      <c r="AZ212" s="948" t="s">
        <v>230</v>
      </c>
      <c r="BA212" s="949"/>
      <c r="BB212" s="950"/>
      <c r="BC212" s="950"/>
      <c r="BD212" s="2"/>
      <c r="BG212" s="2"/>
      <c r="BI212" s="367"/>
      <c r="BJ212" s="393"/>
      <c r="BK212" s="30"/>
      <c r="BL212" s="221"/>
      <c r="BM212" s="224"/>
      <c r="BN212" s="107"/>
      <c r="BQ212" s="302"/>
      <c r="BR212" s="302"/>
      <c r="BS212" s="302"/>
      <c r="BT212" s="302"/>
      <c r="BU212" s="302"/>
      <c r="BV212" s="302"/>
      <c r="BW212" s="302"/>
      <c r="BX212" s="302"/>
      <c r="BY212" s="302"/>
      <c r="BZ212" s="302"/>
      <c r="CA212" s="302"/>
      <c r="CB212" s="302"/>
      <c r="CC212" s="302"/>
      <c r="CD212" s="302"/>
      <c r="CE212" s="302"/>
      <c r="CF212" s="302"/>
      <c r="CG212" s="302"/>
      <c r="CH212" s="302"/>
      <c r="CI212" s="302"/>
      <c r="CJ212" s="302"/>
      <c r="CK212" s="302"/>
      <c r="CL212" s="302"/>
      <c r="CM212" s="302"/>
      <c r="CN212" s="302"/>
      <c r="CO212" s="302"/>
      <c r="CP212" s="302"/>
      <c r="CQ212" s="302"/>
      <c r="CR212" s="302"/>
      <c r="CS212" s="302"/>
      <c r="CT212" s="302"/>
      <c r="CU212" s="302"/>
      <c r="CV212" s="302"/>
      <c r="CW212" s="302"/>
      <c r="CX212" s="302"/>
      <c r="CY212" s="302"/>
      <c r="CZ212" s="302"/>
      <c r="DA212" s="302"/>
      <c r="DB212" s="302"/>
      <c r="DC212" s="302"/>
      <c r="DD212" s="302"/>
      <c r="DE212" s="302"/>
      <c r="DF212" s="302"/>
      <c r="DG212" s="402"/>
      <c r="DH212" s="402"/>
      <c r="DI212" s="402"/>
      <c r="DJ212" s="402"/>
      <c r="DK212" s="402"/>
      <c r="DL212" s="402"/>
      <c r="DM212" s="402"/>
      <c r="DN212" s="402"/>
      <c r="DO212" s="296"/>
      <c r="DP212" s="304"/>
      <c r="DQ212" s="295"/>
      <c r="DR212" s="297"/>
      <c r="DS212" s="346"/>
      <c r="DT212" s="332"/>
    </row>
    <row r="213" spans="2:179" ht="21" customHeight="1" x14ac:dyDescent="0.2">
      <c r="B213" s="30" t="s">
        <v>213</v>
      </c>
      <c r="E213" s="1051"/>
      <c r="F213" s="1047" t="s">
        <v>5856</v>
      </c>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8"/>
      <c r="AK213" s="1048"/>
      <c r="AL213" s="1048"/>
      <c r="AM213" s="1048"/>
      <c r="AN213" s="1048"/>
      <c r="AO213" s="1048"/>
      <c r="AP213" s="1048"/>
      <c r="AQ213" s="1048"/>
      <c r="AR213" s="1048"/>
      <c r="AS213" s="1048"/>
      <c r="AT213" s="1049"/>
      <c r="AV213" s="961"/>
      <c r="AX213" s="954" t="s">
        <v>233</v>
      </c>
      <c r="AY213" s="955"/>
      <c r="AZ213" s="954" t="s">
        <v>2670</v>
      </c>
      <c r="BA213" s="955"/>
      <c r="BB213" s="769"/>
      <c r="BC213" s="806"/>
      <c r="BD213" s="2"/>
      <c r="BG213" s="2"/>
      <c r="BI213" s="367"/>
      <c r="BJ213" s="393"/>
      <c r="BK213" s="30"/>
      <c r="BL213" s="221"/>
      <c r="BM213" s="224"/>
      <c r="BN213" s="107"/>
      <c r="BQ213" s="302"/>
      <c r="BR213" s="302"/>
      <c r="BS213" s="302"/>
      <c r="BT213" s="302"/>
      <c r="BU213" s="302"/>
      <c r="BV213" s="302"/>
      <c r="BW213" s="302"/>
      <c r="BX213" s="302"/>
      <c r="BY213" s="302"/>
      <c r="BZ213" s="302"/>
      <c r="CA213" s="302"/>
      <c r="CB213" s="302"/>
      <c r="CC213" s="302"/>
      <c r="CD213" s="302"/>
      <c r="CE213" s="302"/>
      <c r="CF213" s="302"/>
      <c r="CG213" s="302"/>
      <c r="CH213" s="302"/>
      <c r="CI213" s="302"/>
      <c r="CJ213" s="302"/>
      <c r="CK213" s="302"/>
      <c r="CL213" s="302"/>
      <c r="CM213" s="302"/>
      <c r="CN213" s="302"/>
      <c r="CO213" s="302"/>
      <c r="CP213" s="302"/>
      <c r="CQ213" s="302"/>
      <c r="CR213" s="302"/>
      <c r="CS213" s="302"/>
      <c r="CT213" s="302"/>
      <c r="CU213" s="302"/>
      <c r="CV213" s="302"/>
      <c r="CW213" s="302"/>
      <c r="CX213" s="302"/>
      <c r="CY213" s="302"/>
      <c r="CZ213" s="302"/>
      <c r="DA213" s="302"/>
      <c r="DB213" s="302"/>
      <c r="DC213" s="302"/>
      <c r="DD213" s="302"/>
      <c r="DE213" s="302"/>
      <c r="DF213" s="302"/>
      <c r="DG213" s="402"/>
      <c r="DH213" s="402"/>
      <c r="DI213" s="402"/>
      <c r="DJ213" s="402"/>
      <c r="DK213" s="402"/>
      <c r="DL213" s="402"/>
      <c r="DM213" s="402"/>
      <c r="DN213" s="402"/>
      <c r="DO213" s="296"/>
      <c r="DP213" s="304"/>
      <c r="DQ213" s="295"/>
      <c r="DR213" s="297"/>
      <c r="DS213" s="346"/>
      <c r="DT213" s="332"/>
    </row>
    <row r="214" spans="2:179" ht="15" customHeight="1" x14ac:dyDescent="0.2">
      <c r="B214" s="30"/>
      <c r="E214" s="1051"/>
      <c r="F214" s="121" t="s">
        <v>206</v>
      </c>
      <c r="G214" s="122"/>
      <c r="H214" s="121" t="s">
        <v>211</v>
      </c>
      <c r="I214" s="122"/>
      <c r="J214" s="121" t="s">
        <v>216</v>
      </c>
      <c r="K214" s="122"/>
      <c r="L214" s="121" t="s">
        <v>205</v>
      </c>
      <c r="M214" s="122"/>
      <c r="N214" s="121" t="s">
        <v>214</v>
      </c>
      <c r="O214" s="122"/>
      <c r="P214" s="121" t="s">
        <v>209</v>
      </c>
      <c r="Q214" s="122"/>
      <c r="R214" s="121" t="s">
        <v>215</v>
      </c>
      <c r="S214" s="122"/>
      <c r="T214" s="121" t="s">
        <v>212</v>
      </c>
      <c r="U214" s="123"/>
      <c r="V214" s="966"/>
      <c r="W214" s="967"/>
      <c r="X214" s="966" t="s">
        <v>2674</v>
      </c>
      <c r="Y214" s="967"/>
      <c r="Z214" s="458"/>
      <c r="AA214" s="121" t="s">
        <v>206</v>
      </c>
      <c r="AB214" s="122"/>
      <c r="AC214" s="121" t="s">
        <v>211</v>
      </c>
      <c r="AD214" s="122"/>
      <c r="AE214" s="121" t="s">
        <v>216</v>
      </c>
      <c r="AF214" s="122"/>
      <c r="AG214" s="121" t="s">
        <v>205</v>
      </c>
      <c r="AH214" s="122"/>
      <c r="AI214" s="121" t="s">
        <v>214</v>
      </c>
      <c r="AJ214" s="122"/>
      <c r="AK214" s="121" t="s">
        <v>209</v>
      </c>
      <c r="AL214" s="122"/>
      <c r="AM214" s="121" t="s">
        <v>215</v>
      </c>
      <c r="AN214" s="122"/>
      <c r="AO214" s="121" t="s">
        <v>212</v>
      </c>
      <c r="AP214" s="122"/>
      <c r="AQ214" s="971" t="s">
        <v>2674</v>
      </c>
      <c r="AR214" s="972"/>
      <c r="AS214" s="971" t="s">
        <v>2675</v>
      </c>
      <c r="AT214" s="972"/>
      <c r="AV214" s="961"/>
      <c r="AX214" s="762" t="s">
        <v>221</v>
      </c>
      <c r="AY214" s="780" t="s">
        <v>23</v>
      </c>
      <c r="AZ214" s="762" t="s">
        <v>221</v>
      </c>
      <c r="BA214" s="780" t="s">
        <v>23</v>
      </c>
      <c r="BB214" s="156"/>
      <c r="BC214" s="156"/>
      <c r="BD214" s="2"/>
      <c r="BG214" s="2"/>
      <c r="BI214" s="367"/>
      <c r="BJ214" s="393"/>
      <c r="BK214" s="30"/>
      <c r="BL214" s="221"/>
      <c r="BM214" s="224"/>
      <c r="BN214" s="107"/>
      <c r="BQ214" s="302"/>
      <c r="BR214" s="302"/>
      <c r="BS214" s="302"/>
      <c r="BT214" s="302"/>
      <c r="BU214" s="302"/>
      <c r="BV214" s="302"/>
      <c r="BW214" s="302"/>
      <c r="BX214" s="302"/>
      <c r="BY214" s="302"/>
      <c r="BZ214" s="302"/>
      <c r="CA214" s="302"/>
      <c r="CB214" s="302"/>
      <c r="CC214" s="302"/>
      <c r="CD214" s="302"/>
      <c r="CE214" s="302"/>
      <c r="CF214" s="302"/>
      <c r="CG214" s="302"/>
      <c r="CH214" s="302"/>
      <c r="CI214" s="302"/>
      <c r="CJ214" s="302"/>
      <c r="CK214" s="302"/>
      <c r="CL214" s="302"/>
      <c r="CM214" s="302"/>
      <c r="CN214" s="302"/>
      <c r="CO214" s="302"/>
      <c r="CP214" s="302"/>
      <c r="CQ214" s="302"/>
      <c r="CR214" s="302"/>
      <c r="CS214" s="302"/>
      <c r="CT214" s="302"/>
      <c r="CU214" s="302"/>
      <c r="CV214" s="302"/>
      <c r="CW214" s="302"/>
      <c r="CX214" s="302"/>
      <c r="CY214" s="302"/>
      <c r="CZ214" s="302"/>
      <c r="DA214" s="302"/>
      <c r="DB214" s="302"/>
      <c r="DC214" s="302"/>
      <c r="DD214" s="302"/>
      <c r="DE214" s="302"/>
      <c r="DF214" s="302"/>
      <c r="DG214" s="402"/>
      <c r="DH214" s="402"/>
      <c r="DI214" s="402"/>
      <c r="DJ214" s="402"/>
      <c r="DK214" s="402"/>
      <c r="DL214" s="402"/>
      <c r="DM214" s="402"/>
      <c r="DN214" s="402"/>
      <c r="DO214" s="296"/>
      <c r="DP214" s="304"/>
      <c r="DQ214" s="295"/>
      <c r="DR214" s="297"/>
      <c r="DS214" s="346"/>
      <c r="DT214" s="332"/>
    </row>
    <row r="215" spans="2:179" ht="15" customHeight="1" x14ac:dyDescent="0.2">
      <c r="B215" s="30"/>
      <c r="E215" s="1051"/>
      <c r="F215" s="121"/>
      <c r="G215" s="110"/>
      <c r="H215" s="121"/>
      <c r="I215" s="122"/>
      <c r="J215" s="121"/>
      <c r="K215" s="110"/>
      <c r="L215" s="121"/>
      <c r="M215" s="110"/>
      <c r="N215" s="121"/>
      <c r="O215" s="122"/>
      <c r="P215" s="121"/>
      <c r="Q215" s="122"/>
      <c r="R215" s="131"/>
      <c r="S215" s="110"/>
      <c r="T215" s="121"/>
      <c r="U215" s="123"/>
      <c r="V215" s="700"/>
      <c r="W215" s="781"/>
      <c r="X215" s="700"/>
      <c r="Y215" s="781"/>
      <c r="AA215" s="121"/>
      <c r="AB215" s="122"/>
      <c r="AC215" s="121"/>
      <c r="AD215" s="122"/>
      <c r="AE215" s="131"/>
      <c r="AF215" s="122"/>
      <c r="AG215" s="121"/>
      <c r="AH215" s="122"/>
      <c r="AI215" s="131"/>
      <c r="AJ215" s="122"/>
      <c r="AK215" s="121"/>
      <c r="AL215" s="122"/>
      <c r="AM215" s="121"/>
      <c r="AN215" s="122"/>
      <c r="AO215" s="121"/>
      <c r="AP215" s="122"/>
      <c r="AQ215" s="132"/>
      <c r="AR215" s="761"/>
      <c r="AS215" s="156"/>
      <c r="AT215" s="761"/>
      <c r="AV215" s="961"/>
      <c r="AX215" s="700"/>
      <c r="AY215" s="781" t="str">
        <f>Index!$L$4</f>
        <v>€</v>
      </c>
      <c r="AZ215" s="700"/>
      <c r="BA215" s="781" t="str">
        <f>Index!$L$4</f>
        <v>€</v>
      </c>
      <c r="BB215" s="156"/>
      <c r="BC215" s="156"/>
      <c r="BD215" s="2"/>
      <c r="BG215" s="2"/>
      <c r="BI215" s="367"/>
      <c r="BJ215" s="393"/>
      <c r="BK215" s="30"/>
      <c r="BL215" s="221"/>
      <c r="BM215" s="224"/>
      <c r="BN215" s="107"/>
      <c r="BQ215" s="302"/>
      <c r="BR215" s="302"/>
      <c r="BS215" s="302"/>
      <c r="BT215" s="302"/>
      <c r="BU215" s="302"/>
      <c r="BV215" s="302"/>
      <c r="BW215" s="302"/>
      <c r="BX215" s="302"/>
      <c r="BY215" s="302"/>
      <c r="BZ215" s="302"/>
      <c r="CA215" s="302"/>
      <c r="CB215" s="302"/>
      <c r="CC215" s="302"/>
      <c r="CD215" s="302"/>
      <c r="CE215" s="302"/>
      <c r="CF215" s="302"/>
      <c r="CG215" s="302"/>
      <c r="CH215" s="302"/>
      <c r="CI215" s="302"/>
      <c r="CJ215" s="302"/>
      <c r="CK215" s="302"/>
      <c r="CL215" s="302"/>
      <c r="CM215" s="302"/>
      <c r="CN215" s="302"/>
      <c r="CO215" s="302"/>
      <c r="CP215" s="302"/>
      <c r="CQ215" s="302"/>
      <c r="CR215" s="302"/>
      <c r="CS215" s="302"/>
      <c r="CT215" s="302"/>
      <c r="CU215" s="302"/>
      <c r="CV215" s="302"/>
      <c r="CW215" s="302"/>
      <c r="CX215" s="302"/>
      <c r="CY215" s="302"/>
      <c r="CZ215" s="302"/>
      <c r="DA215" s="302"/>
      <c r="DB215" s="302"/>
      <c r="DC215" s="302"/>
      <c r="DD215" s="302"/>
      <c r="DE215" s="302"/>
      <c r="DF215" s="302"/>
      <c r="DG215" s="402"/>
      <c r="DH215" s="402"/>
      <c r="DI215" s="402"/>
      <c r="DJ215" s="402"/>
      <c r="DK215" s="402"/>
      <c r="DL215" s="402"/>
      <c r="DM215" s="402"/>
      <c r="DN215" s="402"/>
      <c r="DO215" s="296"/>
      <c r="DP215" s="304"/>
      <c r="DQ215" s="295"/>
      <c r="DR215" s="297"/>
      <c r="DS215" s="346"/>
      <c r="DT215" s="332"/>
    </row>
    <row r="216" spans="2:179" ht="12.75" customHeight="1" x14ac:dyDescent="0.2">
      <c r="B216" s="708" t="s">
        <v>210</v>
      </c>
      <c r="C216" s="709">
        <f>16/9</f>
        <v>1.7777777777777777</v>
      </c>
      <c r="D216" s="394"/>
      <c r="E216" s="1051"/>
      <c r="F216" s="866">
        <v>426.6</v>
      </c>
      <c r="G216" s="643" t="s">
        <v>207</v>
      </c>
      <c r="H216" s="564">
        <f>ROUND(F216/$C216,0)</f>
        <v>240</v>
      </c>
      <c r="I216" s="565" t="s">
        <v>207</v>
      </c>
      <c r="J216" s="658" t="str">
        <f>H216&amp;" x "&amp;F216</f>
        <v>240 x 426.6</v>
      </c>
      <c r="K216" s="643" t="s">
        <v>207</v>
      </c>
      <c r="L216" s="564">
        <f>F216+(2*P216)</f>
        <v>436.6</v>
      </c>
      <c r="M216" s="643" t="s">
        <v>207</v>
      </c>
      <c r="N216" s="564">
        <f>H216+P216+R216</f>
        <v>275</v>
      </c>
      <c r="O216" s="565" t="s">
        <v>207</v>
      </c>
      <c r="P216" s="564">
        <v>5</v>
      </c>
      <c r="Q216" s="565" t="s">
        <v>207</v>
      </c>
      <c r="R216" s="643">
        <v>30</v>
      </c>
      <c r="S216" s="643" t="s">
        <v>207</v>
      </c>
      <c r="T216" s="311">
        <f>ROUND(SQRT((F216^2)+(H216^2)),0)</f>
        <v>489</v>
      </c>
      <c r="U216" s="312" t="s">
        <v>207</v>
      </c>
      <c r="V216" s="165"/>
      <c r="W216" s="166"/>
      <c r="X216" s="165">
        <f>(F216*10)+430</f>
        <v>4696</v>
      </c>
      <c r="Y216" s="166" t="s">
        <v>2676</v>
      </c>
      <c r="AA216" s="165">
        <f>ROUND(F216/$B$1,1)</f>
        <v>168</v>
      </c>
      <c r="AB216" s="166" t="s">
        <v>208</v>
      </c>
      <c r="AC216" s="165">
        <f>ROUND(H216/$B$1,1)</f>
        <v>94.5</v>
      </c>
      <c r="AD216" s="166" t="s">
        <v>208</v>
      </c>
      <c r="AE216" s="170" t="str">
        <f>AC216&amp;" x "&amp;AA216</f>
        <v>94.5 x 168</v>
      </c>
      <c r="AF216" s="166" t="s">
        <v>208</v>
      </c>
      <c r="AG216" s="165">
        <f>ROUND(L216/$B$1,1)</f>
        <v>171.9</v>
      </c>
      <c r="AH216" s="166" t="s">
        <v>208</v>
      </c>
      <c r="AI216" s="167">
        <f>ROUND(N216/$B$1,1)</f>
        <v>108.3</v>
      </c>
      <c r="AJ216" s="166" t="s">
        <v>208</v>
      </c>
      <c r="AK216" s="165">
        <f>ROUND(P216/$B$1,1)</f>
        <v>2</v>
      </c>
      <c r="AL216" s="166" t="s">
        <v>208</v>
      </c>
      <c r="AM216" s="165">
        <f>ROUND(R216/$B$1,1)</f>
        <v>11.8</v>
      </c>
      <c r="AN216" s="166" t="s">
        <v>208</v>
      </c>
      <c r="AO216" s="165">
        <f>ROUND(SQRT((AA216^2)+(AC216^2)),0)</f>
        <v>193</v>
      </c>
      <c r="AP216" s="166" t="s">
        <v>208</v>
      </c>
      <c r="AQ216" s="311"/>
      <c r="AR216" s="312"/>
      <c r="AS216" s="311"/>
      <c r="AT216" s="312"/>
      <c r="AV216" s="961"/>
      <c r="AX216" s="171" t="s">
        <v>5907</v>
      </c>
      <c r="AY216" s="172">
        <f>IF(Index!$L$4="€",VLOOKUP(AX216,ERP!$A:$CL,5,0),IF(Index!$L$4="$",VLOOKUP(AX216,ERP!$A:$CL,7,0),IF(Index!$L$4="CHF",VLOOKUP(AX216,ERP!$A:$CL,9,0),IF(Index!$L$4="£",VLOOKUP(AX216,ERP!$A:$CL,11,0),""))))</f>
        <v>5186</v>
      </c>
      <c r="AZ216" s="171"/>
      <c r="BA216" s="172"/>
      <c r="BB216" s="156"/>
      <c r="BC216" s="150"/>
      <c r="BD216" s="2"/>
      <c r="BF216" s="128"/>
      <c r="BG216" s="222" t="s">
        <v>2669</v>
      </c>
      <c r="BI216" s="367"/>
      <c r="BJ216" s="393"/>
      <c r="BK216" s="30"/>
      <c r="BL216" s="221"/>
      <c r="BM216" s="224"/>
      <c r="BN216" s="107"/>
      <c r="BQ216" s="302"/>
      <c r="BR216" s="302"/>
      <c r="BS216" s="302"/>
      <c r="BT216" s="302"/>
      <c r="BU216" s="302"/>
      <c r="BV216" s="302"/>
      <c r="BW216" s="302"/>
      <c r="BX216" s="302"/>
      <c r="BY216" s="302"/>
      <c r="BZ216" s="302"/>
      <c r="CA216" s="302"/>
      <c r="CB216" s="302"/>
      <c r="CC216" s="302"/>
      <c r="CD216" s="302"/>
      <c r="CE216" s="302"/>
      <c r="CF216" s="302"/>
      <c r="CG216" s="302"/>
      <c r="CH216" s="302"/>
      <c r="CI216" s="302"/>
      <c r="CJ216" s="302"/>
      <c r="CK216" s="302"/>
      <c r="CL216" s="302"/>
      <c r="CM216" s="302"/>
      <c r="CN216" s="302"/>
      <c r="CO216" s="302"/>
      <c r="CP216" s="302"/>
      <c r="CQ216" s="302"/>
      <c r="CR216" s="302"/>
      <c r="CS216" s="302"/>
      <c r="CT216" s="302"/>
      <c r="CU216" s="302"/>
      <c r="CV216" s="302"/>
      <c r="CW216" s="302"/>
      <c r="CX216" s="302"/>
      <c r="CY216" s="302"/>
      <c r="CZ216" s="302"/>
      <c r="DA216" s="302"/>
      <c r="DB216" s="302"/>
      <c r="DC216" s="302"/>
      <c r="DD216" s="302"/>
      <c r="DE216" s="302"/>
      <c r="DF216" s="302"/>
      <c r="DG216" s="402"/>
      <c r="DH216" s="402"/>
      <c r="DI216" s="402"/>
      <c r="DJ216" s="402"/>
      <c r="DK216" s="402"/>
      <c r="DL216" s="402"/>
      <c r="DM216" s="402"/>
      <c r="DN216" s="402"/>
      <c r="DO216" s="296"/>
      <c r="DP216" s="304"/>
      <c r="DQ216" s="295"/>
      <c r="DR216" s="297"/>
      <c r="DS216" s="346"/>
      <c r="DT216" s="332"/>
    </row>
    <row r="217" spans="2:179" ht="12.75" customHeight="1" x14ac:dyDescent="0.2">
      <c r="B217" s="708" t="s">
        <v>210</v>
      </c>
      <c r="C217" s="709">
        <f>16/9</f>
        <v>1.7777777777777777</v>
      </c>
      <c r="D217" s="394"/>
      <c r="E217" s="1051"/>
      <c r="F217" s="867">
        <v>447</v>
      </c>
      <c r="G217" s="358" t="s">
        <v>207</v>
      </c>
      <c r="H217" s="863">
        <f>ROUND(F217/$C217,0)</f>
        <v>251</v>
      </c>
      <c r="I217" s="864" t="s">
        <v>207</v>
      </c>
      <c r="J217" s="865" t="str">
        <f>H217&amp;" x "&amp;F217</f>
        <v>251 x 447</v>
      </c>
      <c r="K217" s="358" t="s">
        <v>207</v>
      </c>
      <c r="L217" s="863">
        <f>F217+(2*P217)</f>
        <v>457</v>
      </c>
      <c r="M217" s="358" t="s">
        <v>207</v>
      </c>
      <c r="N217" s="863">
        <f>H217+P217+R217</f>
        <v>286</v>
      </c>
      <c r="O217" s="864" t="s">
        <v>207</v>
      </c>
      <c r="P217" s="863">
        <v>5</v>
      </c>
      <c r="Q217" s="864" t="s">
        <v>207</v>
      </c>
      <c r="R217" s="358">
        <v>30</v>
      </c>
      <c r="S217" s="358" t="s">
        <v>207</v>
      </c>
      <c r="T217" s="355">
        <f>ROUND(SQRT((F217^2)+(H217^2)),0)</f>
        <v>513</v>
      </c>
      <c r="U217" s="356" t="s">
        <v>207</v>
      </c>
      <c r="V217" s="130"/>
      <c r="W217" s="122"/>
      <c r="X217" s="130">
        <f>(F217*10)+570</f>
        <v>5040</v>
      </c>
      <c r="Y217" s="122" t="s">
        <v>2676</v>
      </c>
      <c r="Z217" s="338"/>
      <c r="AA217" s="130">
        <f>ROUND(F217/$B$1,1)</f>
        <v>176</v>
      </c>
      <c r="AB217" s="122" t="s">
        <v>208</v>
      </c>
      <c r="AC217" s="130">
        <f>ROUND(H217/$B$1,1)</f>
        <v>98.8</v>
      </c>
      <c r="AD217" s="122" t="s">
        <v>208</v>
      </c>
      <c r="AE217" s="131" t="str">
        <f>AC217&amp;" x "&amp;AA217</f>
        <v>98.8 x 176</v>
      </c>
      <c r="AF217" s="122" t="s">
        <v>208</v>
      </c>
      <c r="AG217" s="130">
        <f>ROUND(L217/$B$1,1)</f>
        <v>179.9</v>
      </c>
      <c r="AH217" s="122" t="s">
        <v>208</v>
      </c>
      <c r="AI217" s="110">
        <f>ROUND(N217/$B$1,1)</f>
        <v>112.6</v>
      </c>
      <c r="AJ217" s="122" t="s">
        <v>208</v>
      </c>
      <c r="AK217" s="130">
        <f>ROUND(P217/$B$1,1)</f>
        <v>2</v>
      </c>
      <c r="AL217" s="122" t="s">
        <v>208</v>
      </c>
      <c r="AM217" s="130">
        <f>ROUND(R217/$B$1,1)</f>
        <v>11.8</v>
      </c>
      <c r="AN217" s="122" t="s">
        <v>208</v>
      </c>
      <c r="AO217" s="130">
        <f>ROUND(SQRT((AA217^2)+(AC217^2)),0)</f>
        <v>202</v>
      </c>
      <c r="AP217" s="122" t="s">
        <v>208</v>
      </c>
      <c r="AQ217" s="355"/>
      <c r="AR217" s="356"/>
      <c r="AS217" s="355"/>
      <c r="AT217" s="356"/>
      <c r="AV217" s="961"/>
      <c r="AX217" s="138" t="s">
        <v>5908</v>
      </c>
      <c r="AY217" s="137">
        <f>IF(Index!$L$4="€",VLOOKUP(AX217,ERP!$A:$CL,5,0),IF(Index!$L$4="$",VLOOKUP(AX217,ERP!$A:$CL,7,0),IF(Index!$L$4="CHF",VLOOKUP(AX217,ERP!$A:$CL,9,0),IF(Index!$L$4="£",VLOOKUP(AX217,ERP!$A:$CL,11,0),""))))</f>
        <v>5834</v>
      </c>
      <c r="AZ217" s="138"/>
      <c r="BA217" s="137"/>
      <c r="BB217" s="156"/>
      <c r="BC217" s="150"/>
      <c r="BD217" s="2"/>
      <c r="BF217" s="228"/>
      <c r="BG217" s="225" t="s">
        <v>2671</v>
      </c>
      <c r="BI217" s="367"/>
      <c r="BJ217" s="393"/>
      <c r="BK217" s="30"/>
      <c r="BL217" s="221"/>
      <c r="BM217" s="224"/>
      <c r="BN217" s="107"/>
      <c r="BQ217" s="302"/>
      <c r="BR217" s="302"/>
      <c r="BS217" s="302"/>
      <c r="BT217" s="302"/>
      <c r="BU217" s="302"/>
      <c r="BV217" s="302"/>
      <c r="BW217" s="302"/>
      <c r="BX217" s="302"/>
      <c r="BY217" s="302"/>
      <c r="BZ217" s="302"/>
      <c r="CA217" s="302"/>
      <c r="CB217" s="302"/>
      <c r="CC217" s="302"/>
      <c r="CD217" s="302"/>
      <c r="CE217" s="302"/>
      <c r="CF217" s="302"/>
      <c r="CG217" s="302"/>
      <c r="CH217" s="302"/>
      <c r="CI217" s="302"/>
      <c r="CJ217" s="302"/>
      <c r="CK217" s="302"/>
      <c r="CL217" s="302"/>
      <c r="CM217" s="302"/>
      <c r="CN217" s="302"/>
      <c r="CO217" s="302"/>
      <c r="CP217" s="302"/>
      <c r="CQ217" s="302"/>
      <c r="CR217" s="302"/>
      <c r="CS217" s="302"/>
      <c r="CT217" s="302"/>
      <c r="CU217" s="302"/>
      <c r="CV217" s="302"/>
      <c r="CW217" s="302"/>
      <c r="CX217" s="302"/>
      <c r="CY217" s="302"/>
      <c r="CZ217" s="302"/>
      <c r="DA217" s="302"/>
      <c r="DB217" s="302"/>
      <c r="DC217" s="302"/>
      <c r="DD217" s="302"/>
      <c r="DE217" s="302"/>
      <c r="DF217" s="302"/>
      <c r="DG217" s="402"/>
      <c r="DH217" s="402"/>
      <c r="DI217" s="402"/>
      <c r="DJ217" s="402"/>
      <c r="DK217" s="402"/>
      <c r="DL217" s="402"/>
      <c r="DM217" s="402"/>
      <c r="DN217" s="402"/>
      <c r="DO217" s="296"/>
      <c r="DP217" s="304"/>
      <c r="DQ217" s="295"/>
      <c r="DR217" s="297"/>
      <c r="DS217" s="346"/>
      <c r="DT217" s="332"/>
    </row>
    <row r="218" spans="2:179" ht="12.75" customHeight="1" x14ac:dyDescent="0.2">
      <c r="B218" s="708" t="s">
        <v>210</v>
      </c>
      <c r="C218" s="709">
        <f>16/9</f>
        <v>1.7777777777777777</v>
      </c>
      <c r="D218" s="394"/>
      <c r="E218" s="1052"/>
      <c r="F218" s="868">
        <v>487.8</v>
      </c>
      <c r="G218" s="656" t="s">
        <v>207</v>
      </c>
      <c r="H218" s="570">
        <f>ROUND(F218/$C218,0)</f>
        <v>274</v>
      </c>
      <c r="I218" s="571" t="s">
        <v>207</v>
      </c>
      <c r="J218" s="657" t="str">
        <f>H218&amp;" x "&amp;F218</f>
        <v>274 x 487.8</v>
      </c>
      <c r="K218" s="656" t="s">
        <v>207</v>
      </c>
      <c r="L218" s="570">
        <f>F218+(2*P218)</f>
        <v>497.8</v>
      </c>
      <c r="M218" s="656" t="s">
        <v>207</v>
      </c>
      <c r="N218" s="570">
        <f>H218+P218+R218</f>
        <v>309</v>
      </c>
      <c r="O218" s="571" t="s">
        <v>207</v>
      </c>
      <c r="P218" s="570">
        <v>5</v>
      </c>
      <c r="Q218" s="571" t="s">
        <v>207</v>
      </c>
      <c r="R218" s="656">
        <v>30</v>
      </c>
      <c r="S218" s="656" t="s">
        <v>207</v>
      </c>
      <c r="T218" s="378">
        <f>ROUND(SQRT((F218^2)+(H218^2)),0)</f>
        <v>559</v>
      </c>
      <c r="U218" s="379" t="s">
        <v>207</v>
      </c>
      <c r="V218" s="185"/>
      <c r="W218" s="186"/>
      <c r="X218" s="185">
        <f>(F218*10)+570</f>
        <v>5448</v>
      </c>
      <c r="Y218" s="186" t="s">
        <v>2676</v>
      </c>
      <c r="Z218" s="308"/>
      <c r="AA218" s="185">
        <f>ROUND(F218/$B$1,1)</f>
        <v>192</v>
      </c>
      <c r="AB218" s="186" t="s">
        <v>208</v>
      </c>
      <c r="AC218" s="185">
        <f>ROUND(H218/$B$1,1)</f>
        <v>107.9</v>
      </c>
      <c r="AD218" s="186" t="s">
        <v>208</v>
      </c>
      <c r="AE218" s="189" t="str">
        <f>AC218&amp;" x "&amp;AA218</f>
        <v>107.9 x 192</v>
      </c>
      <c r="AF218" s="186" t="s">
        <v>208</v>
      </c>
      <c r="AG218" s="185">
        <f>ROUND(L218/$B$1,1)</f>
        <v>196</v>
      </c>
      <c r="AH218" s="186" t="s">
        <v>208</v>
      </c>
      <c r="AI218" s="187">
        <f>ROUND(N218/$B$1,1)</f>
        <v>121.7</v>
      </c>
      <c r="AJ218" s="186" t="s">
        <v>208</v>
      </c>
      <c r="AK218" s="185">
        <f>ROUND(P218/$B$1,1)</f>
        <v>2</v>
      </c>
      <c r="AL218" s="186" t="s">
        <v>208</v>
      </c>
      <c r="AM218" s="185">
        <f>ROUND(R218/$B$1,1)</f>
        <v>11.8</v>
      </c>
      <c r="AN218" s="186" t="s">
        <v>208</v>
      </c>
      <c r="AO218" s="185">
        <f>ROUND(SQRT((AA218^2)+(AC218^2)),0)</f>
        <v>220</v>
      </c>
      <c r="AP218" s="186" t="s">
        <v>208</v>
      </c>
      <c r="AQ218" s="378"/>
      <c r="AR218" s="379"/>
      <c r="AS218" s="378"/>
      <c r="AT218" s="379"/>
      <c r="AV218" s="965"/>
      <c r="AX218" s="190" t="s">
        <v>5909</v>
      </c>
      <c r="AY218" s="191">
        <f>IF(Index!$L$4="€",VLOOKUP(AX218,ERP!$A:$CL,5,0),IF(Index!$L$4="$",VLOOKUP(AX218,ERP!$A:$CL,7,0),IF(Index!$L$4="CHF",VLOOKUP(AX218,ERP!$A:$CL,9,0),IF(Index!$L$4="£",VLOOKUP(AX218,ERP!$A:$CL,11,0),""))))</f>
        <v>6482</v>
      </c>
      <c r="AZ218" s="190"/>
      <c r="BA218" s="191"/>
      <c r="BB218" s="156"/>
      <c r="BC218" s="150"/>
      <c r="BD218" s="2"/>
      <c r="BF218" s="145"/>
      <c r="BG218" s="2"/>
      <c r="BI218" s="367"/>
      <c r="BJ218" s="393"/>
      <c r="BK218" s="30"/>
      <c r="BL218" s="221"/>
      <c r="BM218" s="224"/>
      <c r="BN218" s="107"/>
      <c r="BQ218" s="302"/>
      <c r="BR218" s="302"/>
      <c r="BS218" s="302"/>
      <c r="BT218" s="302"/>
      <c r="BU218" s="302"/>
      <c r="BV218" s="302"/>
      <c r="BW218" s="302"/>
      <c r="BX218" s="302"/>
      <c r="BY218" s="302"/>
      <c r="BZ218" s="302"/>
      <c r="CA218" s="302"/>
      <c r="CB218" s="302"/>
      <c r="CC218" s="302"/>
      <c r="CD218" s="302"/>
      <c r="CE218" s="302"/>
      <c r="CF218" s="302"/>
      <c r="CG218" s="302"/>
      <c r="CH218" s="302"/>
      <c r="CI218" s="302"/>
      <c r="CJ218" s="302"/>
      <c r="CK218" s="302"/>
      <c r="CL218" s="302"/>
      <c r="CM218" s="302"/>
      <c r="CN218" s="302"/>
      <c r="CO218" s="302"/>
      <c r="CP218" s="302"/>
      <c r="CQ218" s="302"/>
      <c r="CR218" s="302"/>
      <c r="CS218" s="302"/>
      <c r="CT218" s="302"/>
      <c r="CU218" s="302"/>
      <c r="CV218" s="302"/>
      <c r="CW218" s="302"/>
      <c r="CX218" s="302"/>
      <c r="CY218" s="302"/>
      <c r="CZ218" s="302"/>
      <c r="DA218" s="302"/>
      <c r="DB218" s="302"/>
      <c r="DC218" s="302"/>
      <c r="DD218" s="302"/>
      <c r="DE218" s="302"/>
      <c r="DF218" s="302"/>
      <c r="DG218" s="402"/>
      <c r="DH218" s="402"/>
      <c r="DI218" s="402"/>
      <c r="DJ218" s="402"/>
      <c r="DK218" s="402"/>
      <c r="DL218" s="402"/>
      <c r="DM218" s="402"/>
      <c r="DN218" s="402"/>
      <c r="DO218" s="296"/>
      <c r="DP218" s="304"/>
      <c r="DQ218" s="295"/>
      <c r="DR218" s="297"/>
      <c r="DS218" s="346"/>
      <c r="DT218" s="332"/>
    </row>
    <row r="219" spans="2:179" ht="12.75" customHeight="1" x14ac:dyDescent="0.2">
      <c r="F219" s="308"/>
      <c r="J219" s="309"/>
      <c r="P219" s="308"/>
      <c r="R219" s="308"/>
      <c r="AX219" s="2"/>
      <c r="AZ219" s="2"/>
      <c r="BB219" s="338"/>
      <c r="BC219" s="338"/>
      <c r="BD219" s="2"/>
      <c r="BG219" s="2"/>
      <c r="BI219" s="367"/>
      <c r="BJ219" s="393"/>
      <c r="BK219" s="30"/>
      <c r="BL219" s="221"/>
      <c r="BM219" s="224"/>
      <c r="BN219" s="107"/>
      <c r="BQ219" s="302"/>
      <c r="BR219" s="302"/>
      <c r="BS219" s="302"/>
      <c r="BT219" s="302"/>
      <c r="BU219" s="302"/>
      <c r="BV219" s="302"/>
      <c r="BW219" s="302"/>
      <c r="BX219" s="302"/>
      <c r="BY219" s="302"/>
      <c r="BZ219" s="302"/>
      <c r="CA219" s="302"/>
      <c r="CB219" s="302"/>
      <c r="CC219" s="302"/>
      <c r="CD219" s="302"/>
      <c r="CE219" s="302"/>
      <c r="CF219" s="302"/>
      <c r="CG219" s="302"/>
      <c r="CH219" s="302"/>
      <c r="CI219" s="302"/>
      <c r="CJ219" s="302"/>
      <c r="CK219" s="302"/>
      <c r="CL219" s="302"/>
      <c r="CM219" s="302"/>
      <c r="CN219" s="302"/>
      <c r="CO219" s="302"/>
      <c r="CP219" s="302"/>
      <c r="CQ219" s="302"/>
      <c r="CR219" s="302"/>
      <c r="CS219" s="302"/>
      <c r="CT219" s="302"/>
      <c r="CU219" s="302"/>
      <c r="CV219" s="302"/>
      <c r="CW219" s="302"/>
      <c r="CX219" s="302"/>
      <c r="CY219" s="302"/>
      <c r="CZ219" s="302"/>
      <c r="DA219" s="302"/>
      <c r="DB219" s="302"/>
      <c r="DC219" s="302"/>
      <c r="DD219" s="302"/>
      <c r="DE219" s="302"/>
      <c r="DF219" s="302"/>
      <c r="DG219" s="402"/>
      <c r="DH219" s="402"/>
      <c r="DI219" s="402"/>
      <c r="DJ219" s="402"/>
      <c r="DK219" s="402"/>
      <c r="DL219" s="402"/>
      <c r="DM219" s="402"/>
      <c r="DN219" s="402"/>
      <c r="DO219" s="296"/>
      <c r="DP219" s="304"/>
      <c r="DQ219" s="295"/>
      <c r="DR219" s="297"/>
      <c r="DS219" s="346"/>
      <c r="DT219" s="332"/>
    </row>
    <row r="220" spans="2:179" s="30" customFormat="1" ht="33" customHeight="1" x14ac:dyDescent="0.2">
      <c r="D220" s="2"/>
      <c r="E220" s="2"/>
      <c r="F220" s="1070" t="s">
        <v>875</v>
      </c>
      <c r="G220" s="963"/>
      <c r="H220" s="963"/>
      <c r="I220" s="963"/>
      <c r="J220" s="963"/>
      <c r="K220" s="963"/>
      <c r="L220" s="963"/>
      <c r="M220" s="963"/>
      <c r="N220" s="963"/>
      <c r="O220" s="963"/>
      <c r="P220" s="963"/>
      <c r="Q220" s="963"/>
      <c r="R220" s="963"/>
      <c r="S220" s="963"/>
      <c r="T220" s="963"/>
      <c r="U220" s="963"/>
      <c r="V220" s="963"/>
      <c r="W220" s="963"/>
      <c r="X220" s="963"/>
      <c r="Y220" s="963"/>
      <c r="Z220" s="963"/>
      <c r="AA220" s="963"/>
      <c r="AB220" s="963"/>
      <c r="AC220" s="963"/>
      <c r="AD220" s="963"/>
      <c r="AE220" s="963"/>
      <c r="AF220" s="963"/>
      <c r="AG220" s="963"/>
      <c r="AH220" s="963"/>
      <c r="AI220" s="963"/>
      <c r="AJ220" s="963"/>
      <c r="AK220" s="963"/>
      <c r="AL220" s="963"/>
      <c r="AM220" s="963"/>
      <c r="AN220" s="963"/>
      <c r="AO220" s="963"/>
      <c r="AP220" s="963"/>
      <c r="AQ220" s="963"/>
      <c r="AR220" s="963"/>
      <c r="AS220" s="963"/>
      <c r="AT220" s="964"/>
      <c r="AU220" s="2"/>
      <c r="AV220" s="1014" t="s">
        <v>235</v>
      </c>
      <c r="AW220" s="2"/>
      <c r="AX220" s="948" t="s">
        <v>230</v>
      </c>
      <c r="AY220" s="956"/>
      <c r="AZ220" s="948" t="s">
        <v>230</v>
      </c>
      <c r="BA220" s="949"/>
      <c r="BB220" s="950"/>
      <c r="BC220" s="950"/>
      <c r="BD220" s="2"/>
      <c r="BE220" s="2"/>
      <c r="BF220" s="2"/>
      <c r="BG220" s="2"/>
      <c r="BH220" s="2"/>
      <c r="BI220" s="386"/>
      <c r="BJ220" s="291"/>
      <c r="BK220" s="2"/>
      <c r="BL220" s="221"/>
      <c r="BM220" s="224"/>
      <c r="BN220" s="107"/>
      <c r="BO220" s="300"/>
      <c r="BQ220" s="1070" t="s">
        <v>2700</v>
      </c>
      <c r="BR220" s="963"/>
      <c r="BS220" s="963"/>
      <c r="BT220" s="963"/>
      <c r="BU220" s="963"/>
      <c r="BV220" s="963"/>
      <c r="BW220" s="963"/>
      <c r="BX220" s="963"/>
      <c r="BY220" s="963"/>
      <c r="BZ220" s="963"/>
      <c r="CA220" s="963"/>
      <c r="CB220" s="963"/>
      <c r="CC220" s="963"/>
      <c r="CD220" s="963"/>
      <c r="CE220" s="963"/>
      <c r="CF220" s="963"/>
      <c r="CG220" s="963"/>
      <c r="CH220" s="963"/>
      <c r="CI220" s="963"/>
      <c r="CJ220" s="963"/>
      <c r="CK220" s="963"/>
      <c r="CL220" s="963"/>
      <c r="CM220" s="963"/>
      <c r="CN220" s="963"/>
      <c r="CO220" s="963"/>
      <c r="CP220" s="963"/>
      <c r="CQ220" s="963"/>
      <c r="CR220" s="963"/>
      <c r="CS220" s="963"/>
      <c r="CT220" s="963"/>
      <c r="CU220" s="963"/>
      <c r="CV220" s="963"/>
      <c r="CW220" s="963"/>
      <c r="CX220" s="963"/>
      <c r="CY220" s="963"/>
      <c r="CZ220" s="963"/>
      <c r="DA220" s="963"/>
      <c r="DB220" s="963"/>
      <c r="DC220" s="963"/>
      <c r="DD220" s="963"/>
      <c r="DE220" s="964"/>
      <c r="DF220" s="302"/>
      <c r="DG220" s="1014" t="s">
        <v>2701</v>
      </c>
      <c r="DH220" s="2"/>
      <c r="DI220" s="948" t="s">
        <v>230</v>
      </c>
      <c r="DJ220" s="956"/>
      <c r="DK220" s="948" t="s">
        <v>230</v>
      </c>
      <c r="DL220" s="949"/>
      <c r="DM220" s="950"/>
      <c r="DN220" s="950"/>
      <c r="DO220" s="334"/>
      <c r="DP220" s="293"/>
      <c r="DQ220" s="293"/>
      <c r="DR220" s="297"/>
      <c r="DS220" s="346"/>
      <c r="DT220" s="332"/>
      <c r="DU220" s="300"/>
      <c r="DV220" s="300"/>
      <c r="DW220" s="300"/>
      <c r="DX220" s="300"/>
      <c r="DY220" s="300"/>
      <c r="DZ220" s="300"/>
      <c r="EA220" s="300"/>
      <c r="EB220" s="300"/>
      <c r="EC220" s="300"/>
      <c r="ED220" s="300"/>
      <c r="EE220" s="300"/>
      <c r="EF220" s="300"/>
      <c r="EG220" s="300"/>
      <c r="EH220" s="300"/>
      <c r="EI220" s="300"/>
      <c r="EJ220" s="300"/>
      <c r="EK220" s="300"/>
      <c r="EL220" s="300"/>
      <c r="EM220" s="300"/>
      <c r="EN220" s="300"/>
      <c r="EO220" s="300"/>
      <c r="EP220" s="300"/>
      <c r="EQ220" s="300"/>
      <c r="ER220" s="300"/>
      <c r="ES220" s="300"/>
      <c r="ET220" s="300"/>
      <c r="EU220" s="300"/>
      <c r="EV220" s="300"/>
      <c r="EW220" s="300"/>
      <c r="EX220" s="300"/>
      <c r="EY220" s="300"/>
      <c r="EZ220" s="300"/>
      <c r="FA220" s="300"/>
      <c r="FB220" s="300"/>
      <c r="FC220" s="300"/>
      <c r="FD220" s="300"/>
      <c r="FE220" s="300"/>
      <c r="FF220" s="300"/>
      <c r="FG220" s="300"/>
      <c r="FH220" s="300"/>
      <c r="FI220" s="300"/>
      <c r="FJ220" s="300"/>
      <c r="FK220" s="300"/>
      <c r="FL220" s="300"/>
      <c r="FM220" s="300"/>
      <c r="FN220" s="300"/>
      <c r="FO220" s="300"/>
      <c r="FP220" s="300"/>
      <c r="FQ220" s="300"/>
      <c r="FR220" s="300"/>
      <c r="FS220" s="300"/>
      <c r="FT220" s="300"/>
      <c r="FU220" s="300"/>
      <c r="FV220" s="300"/>
      <c r="FW220" s="300"/>
    </row>
    <row r="221" spans="2:179" ht="15" customHeight="1" x14ac:dyDescent="0.2">
      <c r="D221" s="30"/>
      <c r="E221" s="30"/>
      <c r="F221" s="1058"/>
      <c r="G221" s="1059"/>
      <c r="H221" s="1059"/>
      <c r="I221" s="1059"/>
      <c r="J221" s="1059"/>
      <c r="K221" s="1059"/>
      <c r="L221" s="1059"/>
      <c r="M221" s="1059"/>
      <c r="N221" s="1059"/>
      <c r="O221" s="1059"/>
      <c r="P221" s="1059"/>
      <c r="Q221" s="1059"/>
      <c r="R221" s="1059"/>
      <c r="S221" s="1059"/>
      <c r="T221" s="1059"/>
      <c r="U221" s="1059"/>
      <c r="V221" s="1059"/>
      <c r="W221" s="1059"/>
      <c r="X221" s="1059"/>
      <c r="Y221" s="1059"/>
      <c r="Z221" s="1059"/>
      <c r="AA221" s="1059"/>
      <c r="AB221" s="1059"/>
      <c r="AC221" s="1059"/>
      <c r="AD221" s="1059"/>
      <c r="AE221" s="1059"/>
      <c r="AF221" s="1059"/>
      <c r="AG221" s="1059"/>
      <c r="AH221" s="1059"/>
      <c r="AI221" s="1059"/>
      <c r="AJ221" s="1059"/>
      <c r="AK221" s="1059"/>
      <c r="AL221" s="1059"/>
      <c r="AM221" s="1059"/>
      <c r="AN221" s="1059"/>
      <c r="AO221" s="1059"/>
      <c r="AP221" s="1059"/>
      <c r="AQ221" s="1059"/>
      <c r="AR221" s="1059"/>
      <c r="AS221" s="1059"/>
      <c r="AT221" s="1060"/>
      <c r="AU221" s="30"/>
      <c r="AV221" s="1015"/>
      <c r="AW221" s="30"/>
      <c r="AX221" s="954" t="s">
        <v>233</v>
      </c>
      <c r="AY221" s="955"/>
      <c r="AZ221" s="954" t="s">
        <v>2670</v>
      </c>
      <c r="BA221" s="955"/>
      <c r="BB221" s="769"/>
      <c r="BC221" s="806"/>
      <c r="BD221" s="2"/>
      <c r="BG221" s="2"/>
      <c r="BI221" s="389"/>
      <c r="BJ221" s="390"/>
      <c r="BL221" s="221"/>
      <c r="BM221" s="224"/>
      <c r="BN221" s="107"/>
      <c r="BQ221" s="1058"/>
      <c r="BR221" s="1059"/>
      <c r="BS221" s="1059"/>
      <c r="BT221" s="1059"/>
      <c r="BU221" s="1059"/>
      <c r="BV221" s="1059"/>
      <c r="BW221" s="1059"/>
      <c r="BX221" s="1059"/>
      <c r="BY221" s="1059"/>
      <c r="BZ221" s="1059"/>
      <c r="CA221" s="1059"/>
      <c r="CB221" s="1059"/>
      <c r="CC221" s="1059"/>
      <c r="CD221" s="1059"/>
      <c r="CE221" s="1059"/>
      <c r="CF221" s="1059"/>
      <c r="CG221" s="1059"/>
      <c r="CH221" s="1059"/>
      <c r="CI221" s="1059"/>
      <c r="CJ221" s="1059"/>
      <c r="CK221" s="1059"/>
      <c r="CL221" s="1059"/>
      <c r="CM221" s="1059"/>
      <c r="CN221" s="1059"/>
      <c r="CO221" s="1059"/>
      <c r="CP221" s="1059"/>
      <c r="CQ221" s="1059"/>
      <c r="CR221" s="1059"/>
      <c r="CS221" s="1059"/>
      <c r="CT221" s="1059"/>
      <c r="CU221" s="1059"/>
      <c r="CV221" s="1059"/>
      <c r="CW221" s="1059"/>
      <c r="CX221" s="1059"/>
      <c r="CY221" s="1059"/>
      <c r="CZ221" s="1059"/>
      <c r="DA221" s="1059"/>
      <c r="DB221" s="1059"/>
      <c r="DC221" s="1059"/>
      <c r="DD221" s="1059"/>
      <c r="DE221" s="1060"/>
      <c r="DF221" s="302"/>
      <c r="DG221" s="1015"/>
      <c r="DH221" s="30"/>
      <c r="DI221" s="954" t="s">
        <v>233</v>
      </c>
      <c r="DJ221" s="955"/>
      <c r="DK221" s="954" t="s">
        <v>2670</v>
      </c>
      <c r="DL221" s="955"/>
      <c r="DM221" s="769"/>
      <c r="DN221" s="806"/>
      <c r="DO221" s="335"/>
      <c r="DP221" s="297"/>
      <c r="DQ221" s="293"/>
      <c r="DR221" s="297"/>
      <c r="DS221" s="346"/>
      <c r="DT221" s="332"/>
    </row>
    <row r="222" spans="2:179" ht="15" customHeight="1" x14ac:dyDescent="0.2">
      <c r="D222" s="30"/>
      <c r="E222" s="30"/>
      <c r="F222" s="279" t="s">
        <v>206</v>
      </c>
      <c r="G222" s="280"/>
      <c r="H222" s="279" t="s">
        <v>211</v>
      </c>
      <c r="I222" s="280"/>
      <c r="J222" s="279" t="s">
        <v>216</v>
      </c>
      <c r="K222" s="280"/>
      <c r="L222" s="279" t="s">
        <v>205</v>
      </c>
      <c r="M222" s="280"/>
      <c r="N222" s="279" t="s">
        <v>214</v>
      </c>
      <c r="O222" s="280"/>
      <c r="P222" s="279" t="s">
        <v>209</v>
      </c>
      <c r="Q222" s="280"/>
      <c r="R222" s="279" t="s">
        <v>215</v>
      </c>
      <c r="S222" s="280"/>
      <c r="T222" s="279" t="s">
        <v>212</v>
      </c>
      <c r="U222" s="281"/>
      <c r="V222" s="966"/>
      <c r="W222" s="967"/>
      <c r="X222" s="966" t="s">
        <v>2674</v>
      </c>
      <c r="Y222" s="967"/>
      <c r="Z222" s="110"/>
      <c r="AA222" s="279" t="s">
        <v>206</v>
      </c>
      <c r="AB222" s="280"/>
      <c r="AC222" s="279" t="s">
        <v>211</v>
      </c>
      <c r="AD222" s="280"/>
      <c r="AE222" s="279" t="s">
        <v>216</v>
      </c>
      <c r="AF222" s="280"/>
      <c r="AG222" s="279" t="s">
        <v>205</v>
      </c>
      <c r="AH222" s="280"/>
      <c r="AI222" s="279" t="s">
        <v>214</v>
      </c>
      <c r="AJ222" s="280"/>
      <c r="AK222" s="279" t="s">
        <v>209</v>
      </c>
      <c r="AL222" s="280"/>
      <c r="AM222" s="279" t="s">
        <v>215</v>
      </c>
      <c r="AN222" s="280"/>
      <c r="AO222" s="279" t="s">
        <v>212</v>
      </c>
      <c r="AP222" s="280"/>
      <c r="AQ222" s="966" t="s">
        <v>2674</v>
      </c>
      <c r="AR222" s="967"/>
      <c r="AS222" s="966" t="s">
        <v>2675</v>
      </c>
      <c r="AT222" s="967"/>
      <c r="AU222" s="30"/>
      <c r="AV222" s="1015"/>
      <c r="AW222" s="30"/>
      <c r="AX222" s="762" t="s">
        <v>221</v>
      </c>
      <c r="AY222" s="780" t="s">
        <v>23</v>
      </c>
      <c r="AZ222" s="762" t="s">
        <v>221</v>
      </c>
      <c r="BA222" s="780" t="s">
        <v>23</v>
      </c>
      <c r="BB222" s="156"/>
      <c r="BC222" s="156"/>
      <c r="BD222" s="2"/>
      <c r="BG222" s="2"/>
      <c r="BI222" s="389"/>
      <c r="BJ222" s="390"/>
      <c r="BL222" s="221"/>
      <c r="BM222" s="224"/>
      <c r="BN222" s="107"/>
      <c r="BQ222" s="279" t="s">
        <v>206</v>
      </c>
      <c r="BR222" s="280"/>
      <c r="BS222" s="279" t="s">
        <v>211</v>
      </c>
      <c r="BT222" s="280"/>
      <c r="BU222" s="279" t="s">
        <v>216</v>
      </c>
      <c r="BV222" s="280"/>
      <c r="BW222" s="279" t="s">
        <v>205</v>
      </c>
      <c r="BX222" s="280"/>
      <c r="BY222" s="279" t="s">
        <v>214</v>
      </c>
      <c r="BZ222" s="280"/>
      <c r="CA222" s="279" t="s">
        <v>209</v>
      </c>
      <c r="CB222" s="280"/>
      <c r="CC222" s="279" t="s">
        <v>215</v>
      </c>
      <c r="CD222" s="280"/>
      <c r="CE222" s="279" t="s">
        <v>212</v>
      </c>
      <c r="CF222" s="281"/>
      <c r="CG222" s="966" t="s">
        <v>2674</v>
      </c>
      <c r="CH222" s="967"/>
      <c r="CI222" s="966" t="s">
        <v>2675</v>
      </c>
      <c r="CJ222" s="967"/>
      <c r="CK222" s="110"/>
      <c r="CL222" s="279" t="s">
        <v>206</v>
      </c>
      <c r="CM222" s="280"/>
      <c r="CN222" s="279" t="s">
        <v>211</v>
      </c>
      <c r="CO222" s="280"/>
      <c r="CP222" s="279" t="s">
        <v>216</v>
      </c>
      <c r="CQ222" s="280"/>
      <c r="CR222" s="279" t="s">
        <v>205</v>
      </c>
      <c r="CS222" s="280"/>
      <c r="CT222" s="279" t="s">
        <v>214</v>
      </c>
      <c r="CU222" s="280"/>
      <c r="CV222" s="279" t="s">
        <v>209</v>
      </c>
      <c r="CW222" s="280"/>
      <c r="CX222" s="279" t="s">
        <v>215</v>
      </c>
      <c r="CY222" s="280"/>
      <c r="CZ222" s="279" t="s">
        <v>212</v>
      </c>
      <c r="DA222" s="280"/>
      <c r="DB222" s="966" t="s">
        <v>2674</v>
      </c>
      <c r="DC222" s="967"/>
      <c r="DD222" s="966" t="s">
        <v>2675</v>
      </c>
      <c r="DE222" s="967"/>
      <c r="DF222" s="302"/>
      <c r="DG222" s="1015"/>
      <c r="DH222" s="30"/>
      <c r="DI222" s="762" t="s">
        <v>221</v>
      </c>
      <c r="DJ222" s="780" t="s">
        <v>23</v>
      </c>
      <c r="DK222" s="762" t="s">
        <v>221</v>
      </c>
      <c r="DL222" s="780" t="s">
        <v>23</v>
      </c>
      <c r="DM222" s="156"/>
      <c r="DN222" s="156"/>
      <c r="DO222" s="335"/>
      <c r="DP222" s="297"/>
      <c r="DQ222" s="293"/>
      <c r="DR222" s="297"/>
      <c r="DS222" s="346"/>
      <c r="DT222" s="332"/>
    </row>
    <row r="223" spans="2:179" ht="12.75" customHeight="1" x14ac:dyDescent="0.2">
      <c r="D223" s="30"/>
      <c r="E223" s="30"/>
      <c r="F223" s="143"/>
      <c r="G223" s="142"/>
      <c r="H223" s="143"/>
      <c r="I223" s="141"/>
      <c r="J223" s="143"/>
      <c r="K223" s="142"/>
      <c r="L223" s="143"/>
      <c r="M223" s="142"/>
      <c r="N223" s="143"/>
      <c r="O223" s="141"/>
      <c r="P223" s="143"/>
      <c r="Q223" s="141"/>
      <c r="R223" s="282"/>
      <c r="S223" s="142"/>
      <c r="T223" s="143"/>
      <c r="U223" s="782"/>
      <c r="V223" s="700"/>
      <c r="W223" s="781"/>
      <c r="X223" s="700"/>
      <c r="Y223" s="781"/>
      <c r="Z223" s="110"/>
      <c r="AA223" s="143"/>
      <c r="AB223" s="141"/>
      <c r="AC223" s="143"/>
      <c r="AD223" s="141"/>
      <c r="AE223" s="282"/>
      <c r="AF223" s="141"/>
      <c r="AG223" s="143"/>
      <c r="AH223" s="141"/>
      <c r="AI223" s="282"/>
      <c r="AJ223" s="141"/>
      <c r="AK223" s="143"/>
      <c r="AL223" s="141"/>
      <c r="AM223" s="143"/>
      <c r="AN223" s="141"/>
      <c r="AO223" s="143"/>
      <c r="AP223" s="141"/>
      <c r="AQ223" s="700"/>
      <c r="AR223" s="781"/>
      <c r="AS223" s="789"/>
      <c r="AT223" s="781"/>
      <c r="AU223" s="30"/>
      <c r="AV223" s="1015"/>
      <c r="AW223" s="30"/>
      <c r="AX223" s="700"/>
      <c r="AY223" s="781" t="str">
        <f>Index!$L$4</f>
        <v>€</v>
      </c>
      <c r="AZ223" s="700"/>
      <c r="BA223" s="781" t="str">
        <f>Index!$L$4</f>
        <v>€</v>
      </c>
      <c r="BB223" s="156"/>
      <c r="BC223" s="156"/>
      <c r="BD223" s="2"/>
      <c r="BG223" s="2"/>
      <c r="BI223" s="367"/>
      <c r="BJ223" s="391"/>
      <c r="BK223" s="30"/>
      <c r="BL223" s="221"/>
      <c r="BM223" s="224"/>
      <c r="BN223" s="107"/>
      <c r="BQ223" s="143"/>
      <c r="BR223" s="142"/>
      <c r="BS223" s="143"/>
      <c r="BT223" s="141"/>
      <c r="BU223" s="143"/>
      <c r="BV223" s="142"/>
      <c r="BW223" s="143"/>
      <c r="BX223" s="142"/>
      <c r="BY223" s="143"/>
      <c r="BZ223" s="141"/>
      <c r="CA223" s="143"/>
      <c r="CB223" s="141"/>
      <c r="CC223" s="282"/>
      <c r="CD223" s="142"/>
      <c r="CE223" s="143"/>
      <c r="CF223" s="782"/>
      <c r="CG223" s="700"/>
      <c r="CH223" s="781"/>
      <c r="CI223" s="700"/>
      <c r="CJ223" s="781"/>
      <c r="CK223" s="110"/>
      <c r="CL223" s="143"/>
      <c r="CM223" s="141"/>
      <c r="CN223" s="143"/>
      <c r="CO223" s="141"/>
      <c r="CP223" s="282"/>
      <c r="CQ223" s="141"/>
      <c r="CR223" s="143"/>
      <c r="CS223" s="141"/>
      <c r="CT223" s="282"/>
      <c r="CU223" s="141"/>
      <c r="CV223" s="143"/>
      <c r="CW223" s="141"/>
      <c r="CX223" s="143"/>
      <c r="CY223" s="141"/>
      <c r="CZ223" s="143"/>
      <c r="DA223" s="141"/>
      <c r="DB223" s="700"/>
      <c r="DC223" s="781"/>
      <c r="DD223" s="789"/>
      <c r="DE223" s="781"/>
      <c r="DF223" s="302"/>
      <c r="DG223" s="1015"/>
      <c r="DH223" s="30"/>
      <c r="DI223" s="700"/>
      <c r="DJ223" s="781" t="str">
        <f>Index!$L$4</f>
        <v>€</v>
      </c>
      <c r="DK223" s="700"/>
      <c r="DL223" s="781" t="str">
        <f>Index!$L$4</f>
        <v>€</v>
      </c>
      <c r="DM223" s="156"/>
      <c r="DN223" s="156"/>
      <c r="DO223" s="296"/>
      <c r="DP223" s="336"/>
      <c r="DQ223" s="295"/>
      <c r="DR223" s="297"/>
      <c r="DS223" s="346"/>
      <c r="DT223" s="332"/>
    </row>
    <row r="224" spans="2:179" ht="15.75" customHeight="1" x14ac:dyDescent="0.2">
      <c r="B224" s="708" t="s">
        <v>234</v>
      </c>
      <c r="C224" s="709">
        <f t="shared" ref="C224:C231" si="97">4/3</f>
        <v>1.3333333333333333</v>
      </c>
      <c r="D224" s="394"/>
      <c r="E224" s="394"/>
      <c r="F224" s="566">
        <v>190</v>
      </c>
      <c r="G224" s="394" t="s">
        <v>207</v>
      </c>
      <c r="H224" s="566">
        <f t="shared" ref="H224:H231" si="98">ROUND(F224/$C224,0)</f>
        <v>143</v>
      </c>
      <c r="I224" s="567" t="s">
        <v>207</v>
      </c>
      <c r="J224" s="662" t="str">
        <f t="shared" ref="J224:J231" si="99">H224&amp;" x "&amp;F224</f>
        <v>143 x 190</v>
      </c>
      <c r="K224" s="394" t="s">
        <v>207</v>
      </c>
      <c r="L224" s="566">
        <f t="shared" ref="L224:L231" si="100">F224+(2*P224)</f>
        <v>200</v>
      </c>
      <c r="M224" s="394" t="s">
        <v>207</v>
      </c>
      <c r="N224" s="566">
        <f t="shared" ref="N224:N231" si="101">H224+P224+R224</f>
        <v>153</v>
      </c>
      <c r="O224" s="567" t="s">
        <v>207</v>
      </c>
      <c r="P224" s="566">
        <v>5</v>
      </c>
      <c r="Q224" s="567" t="s">
        <v>207</v>
      </c>
      <c r="R224" s="394">
        <v>5</v>
      </c>
      <c r="S224" s="394" t="s">
        <v>207</v>
      </c>
      <c r="T224" s="566">
        <f t="shared" ref="T224:T231" si="102">ROUND(SQRT((F224^2)+(H224^2)),0)</f>
        <v>238</v>
      </c>
      <c r="U224" s="567" t="s">
        <v>207</v>
      </c>
      <c r="V224" s="566"/>
      <c r="W224" s="567"/>
      <c r="X224" s="566">
        <f t="shared" ref="X224:X231" si="103">(F224*10)+231</f>
        <v>2131</v>
      </c>
      <c r="Y224" s="567" t="s">
        <v>2676</v>
      </c>
      <c r="Z224" s="110"/>
      <c r="AA224" s="566">
        <f t="shared" ref="AA224:AA231" si="104">ROUND(F224/$B$1,1)</f>
        <v>74.8</v>
      </c>
      <c r="AB224" s="567" t="s">
        <v>208</v>
      </c>
      <c r="AC224" s="566">
        <f t="shared" ref="AC224:AC231" si="105">ROUND(H224/$B$1,1)</f>
        <v>56.3</v>
      </c>
      <c r="AD224" s="567" t="s">
        <v>208</v>
      </c>
      <c r="AE224" s="467" t="str">
        <f t="shared" ref="AE224:AE231" si="106">AC224&amp;" x "&amp;AA224</f>
        <v>56.3 x 74.8</v>
      </c>
      <c r="AF224" s="567" t="s">
        <v>208</v>
      </c>
      <c r="AG224" s="566">
        <f t="shared" ref="AG224:AG231" si="107">ROUND(L224/$B$1,1)</f>
        <v>78.7</v>
      </c>
      <c r="AH224" s="567" t="s">
        <v>208</v>
      </c>
      <c r="AI224" s="394">
        <f t="shared" ref="AI224:AI231" si="108">ROUND(N224/$B$1,1)</f>
        <v>60.2</v>
      </c>
      <c r="AJ224" s="567" t="s">
        <v>208</v>
      </c>
      <c r="AK224" s="566">
        <f t="shared" ref="AK224:AK231" si="109">ROUND(P224/$B$1,1)</f>
        <v>2</v>
      </c>
      <c r="AL224" s="567" t="s">
        <v>208</v>
      </c>
      <c r="AM224" s="566">
        <f t="shared" ref="AM224:AM231" si="110">ROUND(R224/$B$1,1)</f>
        <v>2</v>
      </c>
      <c r="AN224" s="567" t="s">
        <v>208</v>
      </c>
      <c r="AO224" s="566">
        <f t="shared" ref="AO224:AO231" si="111">ROUND(SQRT((AA224^2)+(AC224^2)),0)</f>
        <v>94</v>
      </c>
      <c r="AP224" s="567" t="s">
        <v>208</v>
      </c>
      <c r="AQ224" s="130"/>
      <c r="AR224" s="122"/>
      <c r="AS224" s="110">
        <f t="shared" ref="AS224:AS231" si="112">ROUND((X224/10)/$B$2,1)</f>
        <v>83.9</v>
      </c>
      <c r="AT224" s="122" t="s">
        <v>208</v>
      </c>
      <c r="AV224" s="1015"/>
      <c r="AX224" s="138">
        <v>10103492</v>
      </c>
      <c r="AY224" s="137">
        <f>IF(Index!$L$4="€",VLOOKUP(AX224,ERP!$A:$CL,5,0),IF(Index!$L$4="$",VLOOKUP(AX224,ERP!$A:$CL,7,0),IF(Index!$L$4="CHF",VLOOKUP(AX224,ERP!$A:$CL,9,0),IF(Index!$L$4="£",VLOOKUP(AX224,ERP!$A:$CL,11,0),""))))</f>
        <v>1166</v>
      </c>
      <c r="AZ224" s="138">
        <v>10143492</v>
      </c>
      <c r="BA224" s="137">
        <f>IF(Index!$L$4="€",VLOOKUP(AZ224,ERP!$A:$CL,5,0),IF(Index!$L$4="$",VLOOKUP(AZ224,ERP!$A:$CL,7,0),IF(Index!$L$4="CHF",VLOOKUP(AZ224,ERP!$A:$CL,9,0),IF(Index!$L$4="£",VLOOKUP(AZ224,ERP!$A:$CL,11,0),""))))</f>
        <v>1166</v>
      </c>
      <c r="BB224" s="156"/>
      <c r="BC224" s="150"/>
      <c r="BD224" s="2"/>
      <c r="BF224" s="128"/>
      <c r="BG224" s="225"/>
      <c r="BI224" s="367"/>
      <c r="BJ224" s="393"/>
      <c r="BL224" s="221"/>
      <c r="BM224" s="224"/>
      <c r="BN224" s="107"/>
      <c r="BQ224" s="566">
        <v>190</v>
      </c>
      <c r="BR224" s="394" t="s">
        <v>207</v>
      </c>
      <c r="BS224" s="566">
        <v>143</v>
      </c>
      <c r="BT224" s="567" t="s">
        <v>207</v>
      </c>
      <c r="BU224" s="662" t="s">
        <v>4811</v>
      </c>
      <c r="BV224" s="394" t="s">
        <v>207</v>
      </c>
      <c r="BW224" s="566">
        <v>200</v>
      </c>
      <c r="BX224" s="394" t="s">
        <v>207</v>
      </c>
      <c r="BY224" s="566">
        <v>182</v>
      </c>
      <c r="BZ224" s="567" t="s">
        <v>207</v>
      </c>
      <c r="CA224" s="566">
        <v>5</v>
      </c>
      <c r="CB224" s="567" t="s">
        <v>207</v>
      </c>
      <c r="CC224" s="394">
        <v>34</v>
      </c>
      <c r="CD224" s="394" t="s">
        <v>207</v>
      </c>
      <c r="CE224" s="566">
        <v>238</v>
      </c>
      <c r="CF224" s="567" t="s">
        <v>207</v>
      </c>
      <c r="CG224" s="66"/>
      <c r="CH224" s="340"/>
      <c r="CI224" s="66">
        <v>2131</v>
      </c>
      <c r="CJ224" s="340" t="s">
        <v>2676</v>
      </c>
      <c r="CL224" s="66">
        <v>74.8</v>
      </c>
      <c r="CM224" s="340" t="s">
        <v>208</v>
      </c>
      <c r="CN224" s="66">
        <v>56.3</v>
      </c>
      <c r="CO224" s="340" t="s">
        <v>208</v>
      </c>
      <c r="CP224" s="309" t="s">
        <v>4812</v>
      </c>
      <c r="CQ224" s="340" t="s">
        <v>208</v>
      </c>
      <c r="CR224" s="66">
        <v>78.7</v>
      </c>
      <c r="CS224" s="340" t="s">
        <v>208</v>
      </c>
      <c r="CT224" s="2">
        <v>71.7</v>
      </c>
      <c r="CU224" s="340" t="s">
        <v>208</v>
      </c>
      <c r="CV224" s="66">
        <v>2</v>
      </c>
      <c r="CW224" s="340" t="s">
        <v>208</v>
      </c>
      <c r="CX224" s="66">
        <v>13.4</v>
      </c>
      <c r="CY224" s="340" t="s">
        <v>208</v>
      </c>
      <c r="CZ224" s="66">
        <v>94</v>
      </c>
      <c r="DA224" s="340" t="s">
        <v>208</v>
      </c>
      <c r="DB224" s="130"/>
      <c r="DC224" s="122"/>
      <c r="DD224" s="110">
        <v>83.9</v>
      </c>
      <c r="DE224" s="122" t="s">
        <v>208</v>
      </c>
      <c r="DF224" s="302"/>
      <c r="DG224" s="1015"/>
      <c r="DI224" s="759">
        <v>10102079</v>
      </c>
      <c r="DJ224" s="760">
        <f>IF(Index!$L$4="€",VLOOKUP(DI224,ERP!$A:$CL,5,0),IF(Index!$L$4="$",VLOOKUP(DI224,ERP!$A:$CL,7,0),IF(Index!$L$4="CHF",VLOOKUP(DI224,ERP!$A:$CL,9,0),IF(Index!$L$4="£",VLOOKUP(DI224,ERP!$A:$CL,11,0),""))))</f>
        <v>1282</v>
      </c>
      <c r="DK224" s="403"/>
      <c r="DL224" s="404"/>
      <c r="DM224" s="298"/>
      <c r="DN224" s="354"/>
      <c r="DO224" s="296"/>
      <c r="DP224" s="304"/>
      <c r="DQ224" s="293"/>
      <c r="DR224" s="297"/>
      <c r="DS224" s="346"/>
      <c r="DT224" s="332"/>
    </row>
    <row r="225" spans="2:124" ht="15.75" customHeight="1" x14ac:dyDescent="0.2">
      <c r="B225" s="708" t="s">
        <v>234</v>
      </c>
      <c r="C225" s="709">
        <f t="shared" si="97"/>
        <v>1.3333333333333333</v>
      </c>
      <c r="D225" s="394"/>
      <c r="E225" s="394"/>
      <c r="F225" s="568">
        <v>210</v>
      </c>
      <c r="G225" s="644" t="s">
        <v>207</v>
      </c>
      <c r="H225" s="568">
        <f t="shared" si="98"/>
        <v>158</v>
      </c>
      <c r="I225" s="569" t="s">
        <v>207</v>
      </c>
      <c r="J225" s="661" t="str">
        <f t="shared" si="99"/>
        <v>158 x 210</v>
      </c>
      <c r="K225" s="644" t="s">
        <v>207</v>
      </c>
      <c r="L225" s="568">
        <f t="shared" si="100"/>
        <v>220</v>
      </c>
      <c r="M225" s="644" t="s">
        <v>207</v>
      </c>
      <c r="N225" s="568">
        <f t="shared" si="101"/>
        <v>168</v>
      </c>
      <c r="O225" s="569" t="s">
        <v>207</v>
      </c>
      <c r="P225" s="568">
        <v>5</v>
      </c>
      <c r="Q225" s="569" t="s">
        <v>207</v>
      </c>
      <c r="R225" s="644">
        <v>5</v>
      </c>
      <c r="S225" s="644" t="s">
        <v>207</v>
      </c>
      <c r="T225" s="568">
        <f t="shared" si="102"/>
        <v>263</v>
      </c>
      <c r="U225" s="569" t="s">
        <v>207</v>
      </c>
      <c r="V225" s="568"/>
      <c r="W225" s="569"/>
      <c r="X225" s="568">
        <f t="shared" si="103"/>
        <v>2331</v>
      </c>
      <c r="Y225" s="569" t="s">
        <v>2676</v>
      </c>
      <c r="Z225" s="394"/>
      <c r="AA225" s="568">
        <f t="shared" si="104"/>
        <v>82.7</v>
      </c>
      <c r="AB225" s="569" t="s">
        <v>208</v>
      </c>
      <c r="AC225" s="568">
        <f t="shared" si="105"/>
        <v>62.2</v>
      </c>
      <c r="AD225" s="569" t="s">
        <v>208</v>
      </c>
      <c r="AE225" s="712" t="str">
        <f t="shared" si="106"/>
        <v>62.2 x 82.7</v>
      </c>
      <c r="AF225" s="569" t="s">
        <v>208</v>
      </c>
      <c r="AG225" s="568">
        <f t="shared" si="107"/>
        <v>86.6</v>
      </c>
      <c r="AH225" s="569" t="s">
        <v>208</v>
      </c>
      <c r="AI225" s="644">
        <f t="shared" si="108"/>
        <v>66.099999999999994</v>
      </c>
      <c r="AJ225" s="569" t="s">
        <v>208</v>
      </c>
      <c r="AK225" s="568">
        <f t="shared" si="109"/>
        <v>2</v>
      </c>
      <c r="AL225" s="569" t="s">
        <v>208</v>
      </c>
      <c r="AM225" s="568">
        <f t="shared" si="110"/>
        <v>2</v>
      </c>
      <c r="AN225" s="569" t="s">
        <v>208</v>
      </c>
      <c r="AO225" s="568">
        <f t="shared" si="111"/>
        <v>103</v>
      </c>
      <c r="AP225" s="569" t="s">
        <v>208</v>
      </c>
      <c r="AQ225" s="178"/>
      <c r="AR225" s="179"/>
      <c r="AS225" s="169">
        <f t="shared" si="112"/>
        <v>91.8</v>
      </c>
      <c r="AT225" s="179" t="s">
        <v>208</v>
      </c>
      <c r="AV225" s="1015"/>
      <c r="AX225" s="182">
        <v>10103493</v>
      </c>
      <c r="AY225" s="173">
        <f>IF(Index!$L$4="€",VLOOKUP(AX225,ERP!$A:$CL,5,0),IF(Index!$L$4="$",VLOOKUP(AX225,ERP!$A:$CL,7,0),IF(Index!$L$4="CHF",VLOOKUP(AX225,ERP!$A:$CL,9,0),IF(Index!$L$4="£",VLOOKUP(AX225,ERP!$A:$CL,11,0),""))))</f>
        <v>1301</v>
      </c>
      <c r="AZ225" s="182">
        <v>10143493</v>
      </c>
      <c r="BA225" s="173">
        <f>IF(Index!$L$4="€",VLOOKUP(AZ225,ERP!$A:$CL,5,0),IF(Index!$L$4="$",VLOOKUP(AZ225,ERP!$A:$CL,7,0),IF(Index!$L$4="CHF",VLOOKUP(AZ225,ERP!$A:$CL,9,0),IF(Index!$L$4="£",VLOOKUP(AZ225,ERP!$A:$CL,11,0),""))))</f>
        <v>1301</v>
      </c>
      <c r="BB225" s="156"/>
      <c r="BC225" s="150"/>
      <c r="BD225" s="640"/>
      <c r="BF225" s="228"/>
      <c r="BG225" s="225"/>
      <c r="BI225" s="367"/>
      <c r="BJ225" s="393"/>
      <c r="BL225" s="221"/>
      <c r="BM225" s="224"/>
      <c r="BN225" s="107"/>
      <c r="BQ225" s="568">
        <v>210</v>
      </c>
      <c r="BR225" s="644" t="s">
        <v>207</v>
      </c>
      <c r="BS225" s="568">
        <v>158</v>
      </c>
      <c r="BT225" s="569" t="s">
        <v>207</v>
      </c>
      <c r="BU225" s="661" t="s">
        <v>4813</v>
      </c>
      <c r="BV225" s="644" t="s">
        <v>207</v>
      </c>
      <c r="BW225" s="568">
        <v>220</v>
      </c>
      <c r="BX225" s="644" t="s">
        <v>207</v>
      </c>
      <c r="BY225" s="568">
        <v>183</v>
      </c>
      <c r="BZ225" s="569" t="s">
        <v>207</v>
      </c>
      <c r="CA225" s="568">
        <v>5</v>
      </c>
      <c r="CB225" s="569" t="s">
        <v>207</v>
      </c>
      <c r="CC225" s="644">
        <v>20</v>
      </c>
      <c r="CD225" s="644" t="s">
        <v>207</v>
      </c>
      <c r="CE225" s="568">
        <v>263</v>
      </c>
      <c r="CF225" s="569" t="s">
        <v>207</v>
      </c>
      <c r="CG225" s="372"/>
      <c r="CH225" s="373"/>
      <c r="CI225" s="372">
        <v>2331</v>
      </c>
      <c r="CJ225" s="373" t="s">
        <v>2676</v>
      </c>
      <c r="CL225" s="372">
        <v>82.7</v>
      </c>
      <c r="CM225" s="373" t="s">
        <v>208</v>
      </c>
      <c r="CN225" s="372">
        <v>62.2</v>
      </c>
      <c r="CO225" s="373" t="s">
        <v>208</v>
      </c>
      <c r="CP225" s="382" t="s">
        <v>4814</v>
      </c>
      <c r="CQ225" s="373" t="s">
        <v>208</v>
      </c>
      <c r="CR225" s="372">
        <v>86.6</v>
      </c>
      <c r="CS225" s="373" t="s">
        <v>208</v>
      </c>
      <c r="CT225" s="371">
        <v>72</v>
      </c>
      <c r="CU225" s="373" t="s">
        <v>208</v>
      </c>
      <c r="CV225" s="372">
        <v>2</v>
      </c>
      <c r="CW225" s="373" t="s">
        <v>208</v>
      </c>
      <c r="CX225" s="372">
        <v>7.9</v>
      </c>
      <c r="CY225" s="373" t="s">
        <v>208</v>
      </c>
      <c r="CZ225" s="372">
        <v>103</v>
      </c>
      <c r="DA225" s="373" t="s">
        <v>208</v>
      </c>
      <c r="DB225" s="178"/>
      <c r="DC225" s="179"/>
      <c r="DD225" s="169">
        <v>91.8</v>
      </c>
      <c r="DE225" s="179" t="s">
        <v>208</v>
      </c>
      <c r="DF225" s="302"/>
      <c r="DG225" s="1015"/>
      <c r="DI225" s="365">
        <v>10102080</v>
      </c>
      <c r="DJ225" s="411">
        <f>IF(Index!$L$4="€",VLOOKUP(DI225,ERP!$A:$CL,5,0),IF(Index!$L$4="$",VLOOKUP(DI225,ERP!$A:$CL,7,0),IF(Index!$L$4="CHF",VLOOKUP(DI225,ERP!$A:$CL,9,0),IF(Index!$L$4="£",VLOOKUP(DI225,ERP!$A:$CL,11,0),""))))</f>
        <v>1431</v>
      </c>
      <c r="DK225" s="409"/>
      <c r="DL225" s="410"/>
      <c r="DM225" s="298"/>
      <c r="DN225" s="354"/>
      <c r="DO225" s="296"/>
      <c r="DP225" s="304"/>
      <c r="DQ225" s="293"/>
      <c r="DR225" s="297"/>
      <c r="DS225" s="346"/>
      <c r="DT225" s="332"/>
    </row>
    <row r="226" spans="2:124" ht="15.75" customHeight="1" x14ac:dyDescent="0.2">
      <c r="B226" s="708" t="s">
        <v>234</v>
      </c>
      <c r="C226" s="709">
        <f t="shared" si="97"/>
        <v>1.3333333333333333</v>
      </c>
      <c r="D226" s="394"/>
      <c r="E226" s="394"/>
      <c r="F226" s="566">
        <v>230</v>
      </c>
      <c r="G226" s="394" t="s">
        <v>207</v>
      </c>
      <c r="H226" s="566">
        <f t="shared" si="98"/>
        <v>173</v>
      </c>
      <c r="I226" s="567" t="s">
        <v>207</v>
      </c>
      <c r="J226" s="662" t="str">
        <f t="shared" si="99"/>
        <v>173 x 230</v>
      </c>
      <c r="K226" s="394" t="s">
        <v>207</v>
      </c>
      <c r="L226" s="566">
        <f t="shared" si="100"/>
        <v>240</v>
      </c>
      <c r="M226" s="394" t="s">
        <v>207</v>
      </c>
      <c r="N226" s="566">
        <f t="shared" si="101"/>
        <v>183</v>
      </c>
      <c r="O226" s="567" t="s">
        <v>207</v>
      </c>
      <c r="P226" s="566">
        <v>5</v>
      </c>
      <c r="Q226" s="567" t="s">
        <v>207</v>
      </c>
      <c r="R226" s="394">
        <v>5</v>
      </c>
      <c r="S226" s="394" t="s">
        <v>207</v>
      </c>
      <c r="T226" s="566">
        <f t="shared" si="102"/>
        <v>288</v>
      </c>
      <c r="U226" s="567" t="s">
        <v>207</v>
      </c>
      <c r="V226" s="566"/>
      <c r="W226" s="567"/>
      <c r="X226" s="566">
        <f t="shared" si="103"/>
        <v>2531</v>
      </c>
      <c r="Y226" s="567" t="s">
        <v>2676</v>
      </c>
      <c r="Z226" s="394"/>
      <c r="AA226" s="566">
        <f t="shared" si="104"/>
        <v>90.6</v>
      </c>
      <c r="AB226" s="567" t="s">
        <v>208</v>
      </c>
      <c r="AC226" s="566">
        <f t="shared" si="105"/>
        <v>68.099999999999994</v>
      </c>
      <c r="AD226" s="567" t="s">
        <v>208</v>
      </c>
      <c r="AE226" s="467" t="str">
        <f t="shared" si="106"/>
        <v>68.1 x 90.6</v>
      </c>
      <c r="AF226" s="567" t="s">
        <v>208</v>
      </c>
      <c r="AG226" s="566">
        <f t="shared" si="107"/>
        <v>94.5</v>
      </c>
      <c r="AH226" s="567" t="s">
        <v>208</v>
      </c>
      <c r="AI226" s="394">
        <f t="shared" si="108"/>
        <v>72</v>
      </c>
      <c r="AJ226" s="567" t="s">
        <v>208</v>
      </c>
      <c r="AK226" s="566">
        <f t="shared" si="109"/>
        <v>2</v>
      </c>
      <c r="AL226" s="567" t="s">
        <v>208</v>
      </c>
      <c r="AM226" s="566">
        <f t="shared" si="110"/>
        <v>2</v>
      </c>
      <c r="AN226" s="567" t="s">
        <v>208</v>
      </c>
      <c r="AO226" s="566">
        <f t="shared" si="111"/>
        <v>113</v>
      </c>
      <c r="AP226" s="567" t="s">
        <v>208</v>
      </c>
      <c r="AQ226" s="130"/>
      <c r="AR226" s="122"/>
      <c r="AS226" s="110">
        <f t="shared" si="112"/>
        <v>99.6</v>
      </c>
      <c r="AT226" s="122" t="s">
        <v>208</v>
      </c>
      <c r="AV226" s="1015"/>
      <c r="AX226" s="138">
        <v>10103494</v>
      </c>
      <c r="AY226" s="137">
        <f>IF(Index!$L$4="€",VLOOKUP(AX226,ERP!$A:$CL,5,0),IF(Index!$L$4="$",VLOOKUP(AX226,ERP!$A:$CL,7,0),IF(Index!$L$4="CHF",VLOOKUP(AX226,ERP!$A:$CL,9,0),IF(Index!$L$4="£",VLOOKUP(AX226,ERP!$A:$CL,11,0),""))))</f>
        <v>1456</v>
      </c>
      <c r="AZ226" s="138">
        <v>10143494</v>
      </c>
      <c r="BA226" s="137">
        <f>IF(Index!$L$4="€",VLOOKUP(AZ226,ERP!$A:$CL,5,0),IF(Index!$L$4="$",VLOOKUP(AZ226,ERP!$A:$CL,7,0),IF(Index!$L$4="CHF",VLOOKUP(AZ226,ERP!$A:$CL,9,0),IF(Index!$L$4="£",VLOOKUP(AZ226,ERP!$A:$CL,11,0),""))))</f>
        <v>1456</v>
      </c>
      <c r="BB226" s="156"/>
      <c r="BC226" s="150"/>
      <c r="BD226" s="640"/>
      <c r="BF226" s="229"/>
      <c r="BG226" s="222" t="s">
        <v>2669</v>
      </c>
      <c r="BI226" s="367"/>
      <c r="BJ226" s="393"/>
      <c r="BL226" s="221"/>
      <c r="BM226" s="224"/>
      <c r="BN226" s="107"/>
      <c r="BQ226" s="566">
        <v>230</v>
      </c>
      <c r="BR226" s="394" t="s">
        <v>207</v>
      </c>
      <c r="BS226" s="566">
        <v>173</v>
      </c>
      <c r="BT226" s="567" t="s">
        <v>207</v>
      </c>
      <c r="BU226" s="662" t="s">
        <v>4815</v>
      </c>
      <c r="BV226" s="394" t="s">
        <v>207</v>
      </c>
      <c r="BW226" s="566">
        <v>240</v>
      </c>
      <c r="BX226" s="394" t="s">
        <v>207</v>
      </c>
      <c r="BY226" s="566">
        <v>198</v>
      </c>
      <c r="BZ226" s="567" t="s">
        <v>207</v>
      </c>
      <c r="CA226" s="566">
        <v>5</v>
      </c>
      <c r="CB226" s="567" t="s">
        <v>207</v>
      </c>
      <c r="CC226" s="394">
        <v>20</v>
      </c>
      <c r="CD226" s="394" t="s">
        <v>207</v>
      </c>
      <c r="CE226" s="566">
        <v>288</v>
      </c>
      <c r="CF226" s="567" t="s">
        <v>207</v>
      </c>
      <c r="CG226" s="66"/>
      <c r="CH226" s="340"/>
      <c r="CI226" s="66">
        <v>2531</v>
      </c>
      <c r="CJ226" s="340" t="s">
        <v>2676</v>
      </c>
      <c r="CL226" s="66">
        <v>90.6</v>
      </c>
      <c r="CM226" s="340" t="s">
        <v>208</v>
      </c>
      <c r="CN226" s="66">
        <v>68.099999999999994</v>
      </c>
      <c r="CO226" s="340" t="s">
        <v>208</v>
      </c>
      <c r="CP226" s="309" t="s">
        <v>4816</v>
      </c>
      <c r="CQ226" s="340" t="s">
        <v>208</v>
      </c>
      <c r="CR226" s="66">
        <v>94.5</v>
      </c>
      <c r="CS226" s="340" t="s">
        <v>208</v>
      </c>
      <c r="CT226" s="2">
        <v>78</v>
      </c>
      <c r="CU226" s="340" t="s">
        <v>208</v>
      </c>
      <c r="CV226" s="66">
        <v>2</v>
      </c>
      <c r="CW226" s="340" t="s">
        <v>208</v>
      </c>
      <c r="CX226" s="66">
        <v>7.9</v>
      </c>
      <c r="CY226" s="340" t="s">
        <v>208</v>
      </c>
      <c r="CZ226" s="66">
        <v>113</v>
      </c>
      <c r="DA226" s="340" t="s">
        <v>208</v>
      </c>
      <c r="DB226" s="130"/>
      <c r="DC226" s="122"/>
      <c r="DD226" s="110">
        <v>99.6</v>
      </c>
      <c r="DE226" s="122" t="s">
        <v>208</v>
      </c>
      <c r="DF226" s="302"/>
      <c r="DG226" s="1015"/>
      <c r="DI226" s="305">
        <v>10102081</v>
      </c>
      <c r="DJ226" s="329">
        <f>IF(Index!$L$4="€",VLOOKUP(DI226,ERP!$A:$CL,5,0),IF(Index!$L$4="$",VLOOKUP(DI226,ERP!$A:$CL,7,0),IF(Index!$L$4="CHF",VLOOKUP(DI226,ERP!$A:$CL,9,0),IF(Index!$L$4="£",VLOOKUP(DI226,ERP!$A:$CL,11,0),""))))</f>
        <v>1601</v>
      </c>
      <c r="DK226" s="403"/>
      <c r="DL226" s="404"/>
      <c r="DM226" s="298"/>
      <c r="DN226" s="354"/>
      <c r="DO226" s="296"/>
      <c r="DP226" s="304"/>
      <c r="DQ226" s="293"/>
      <c r="DR226" s="297"/>
      <c r="DS226" s="346"/>
      <c r="DT226" s="332"/>
    </row>
    <row r="227" spans="2:124" ht="15.75" hidden="1" customHeight="1" outlineLevel="1" x14ac:dyDescent="0.2">
      <c r="B227" s="708" t="s">
        <v>234</v>
      </c>
      <c r="C227" s="709">
        <f t="shared" si="97"/>
        <v>1.3333333333333333</v>
      </c>
      <c r="D227" s="394"/>
      <c r="E227" s="394"/>
      <c r="F227" s="568">
        <v>250</v>
      </c>
      <c r="G227" s="644" t="s">
        <v>207</v>
      </c>
      <c r="H227" s="568">
        <f t="shared" si="98"/>
        <v>188</v>
      </c>
      <c r="I227" s="569" t="s">
        <v>207</v>
      </c>
      <c r="J227" s="661" t="str">
        <f t="shared" si="99"/>
        <v>188 x 250</v>
      </c>
      <c r="K227" s="644" t="s">
        <v>207</v>
      </c>
      <c r="L227" s="568">
        <f t="shared" si="100"/>
        <v>260</v>
      </c>
      <c r="M227" s="644" t="s">
        <v>207</v>
      </c>
      <c r="N227" s="568">
        <f t="shared" si="101"/>
        <v>198</v>
      </c>
      <c r="O227" s="569" t="s">
        <v>207</v>
      </c>
      <c r="P227" s="568">
        <v>5</v>
      </c>
      <c r="Q227" s="569" t="s">
        <v>207</v>
      </c>
      <c r="R227" s="644">
        <v>5</v>
      </c>
      <c r="S227" s="644" t="s">
        <v>207</v>
      </c>
      <c r="T227" s="568">
        <f t="shared" si="102"/>
        <v>313</v>
      </c>
      <c r="U227" s="569" t="s">
        <v>207</v>
      </c>
      <c r="V227" s="568"/>
      <c r="W227" s="569"/>
      <c r="X227" s="568">
        <f t="shared" si="103"/>
        <v>2731</v>
      </c>
      <c r="Y227" s="569" t="s">
        <v>2676</v>
      </c>
      <c r="Z227" s="394"/>
      <c r="AA227" s="568">
        <f t="shared" si="104"/>
        <v>98.4</v>
      </c>
      <c r="AB227" s="569" t="s">
        <v>208</v>
      </c>
      <c r="AC227" s="568">
        <f t="shared" si="105"/>
        <v>74</v>
      </c>
      <c r="AD227" s="569" t="s">
        <v>208</v>
      </c>
      <c r="AE227" s="712" t="str">
        <f t="shared" si="106"/>
        <v>74 x 98.4</v>
      </c>
      <c r="AF227" s="569" t="s">
        <v>208</v>
      </c>
      <c r="AG227" s="568">
        <f t="shared" si="107"/>
        <v>102.4</v>
      </c>
      <c r="AH227" s="569" t="s">
        <v>208</v>
      </c>
      <c r="AI227" s="644">
        <f t="shared" si="108"/>
        <v>78</v>
      </c>
      <c r="AJ227" s="569" t="s">
        <v>208</v>
      </c>
      <c r="AK227" s="568">
        <f t="shared" si="109"/>
        <v>2</v>
      </c>
      <c r="AL227" s="569" t="s">
        <v>208</v>
      </c>
      <c r="AM227" s="568">
        <f t="shared" si="110"/>
        <v>2</v>
      </c>
      <c r="AN227" s="569" t="s">
        <v>208</v>
      </c>
      <c r="AO227" s="568">
        <f t="shared" si="111"/>
        <v>123</v>
      </c>
      <c r="AP227" s="569" t="s">
        <v>208</v>
      </c>
      <c r="AQ227" s="178"/>
      <c r="AR227" s="179"/>
      <c r="AS227" s="169">
        <f t="shared" si="112"/>
        <v>107.5</v>
      </c>
      <c r="AT227" s="179" t="s">
        <v>208</v>
      </c>
      <c r="AV227" s="1015"/>
      <c r="AX227" s="182" t="s">
        <v>125</v>
      </c>
      <c r="AY227" s="173">
        <f>AY187</f>
        <v>1630</v>
      </c>
      <c r="AZ227" s="182" t="s">
        <v>125</v>
      </c>
      <c r="BA227" s="173">
        <f>BA187</f>
        <v>1630</v>
      </c>
      <c r="BB227" s="156"/>
      <c r="BC227" s="150"/>
      <c r="BD227" s="640"/>
      <c r="BF227" s="136"/>
      <c r="BG227" s="225" t="s">
        <v>2671</v>
      </c>
      <c r="BI227" s="367"/>
      <c r="BJ227" s="393"/>
      <c r="BL227" s="221"/>
      <c r="BM227" s="224"/>
      <c r="BN227" s="107"/>
      <c r="BQ227" s="568">
        <v>250</v>
      </c>
      <c r="BR227" s="644" t="s">
        <v>207</v>
      </c>
      <c r="BS227" s="568">
        <v>188</v>
      </c>
      <c r="BT227" s="569" t="s">
        <v>207</v>
      </c>
      <c r="BU227" s="661" t="s">
        <v>4817</v>
      </c>
      <c r="BV227" s="644" t="s">
        <v>207</v>
      </c>
      <c r="BW227" s="568">
        <v>260</v>
      </c>
      <c r="BX227" s="644" t="s">
        <v>207</v>
      </c>
      <c r="BY227" s="568">
        <v>213</v>
      </c>
      <c r="BZ227" s="569" t="s">
        <v>207</v>
      </c>
      <c r="CA227" s="568">
        <v>5</v>
      </c>
      <c r="CB227" s="569" t="s">
        <v>207</v>
      </c>
      <c r="CC227" s="644">
        <v>20</v>
      </c>
      <c r="CD227" s="644" t="s">
        <v>207</v>
      </c>
      <c r="CE227" s="568">
        <v>313</v>
      </c>
      <c r="CF227" s="569" t="s">
        <v>207</v>
      </c>
      <c r="CG227" s="372"/>
      <c r="CH227" s="373"/>
      <c r="CI227" s="372">
        <v>2731</v>
      </c>
      <c r="CJ227" s="373" t="s">
        <v>2676</v>
      </c>
      <c r="CL227" s="372">
        <v>98.4</v>
      </c>
      <c r="CM227" s="373" t="s">
        <v>208</v>
      </c>
      <c r="CN227" s="372">
        <v>74</v>
      </c>
      <c r="CO227" s="373" t="s">
        <v>208</v>
      </c>
      <c r="CP227" s="382" t="s">
        <v>4818</v>
      </c>
      <c r="CQ227" s="373" t="s">
        <v>208</v>
      </c>
      <c r="CR227" s="372">
        <v>102.4</v>
      </c>
      <c r="CS227" s="373" t="s">
        <v>208</v>
      </c>
      <c r="CT227" s="371">
        <v>83.9</v>
      </c>
      <c r="CU227" s="373" t="s">
        <v>208</v>
      </c>
      <c r="CV227" s="372">
        <v>2</v>
      </c>
      <c r="CW227" s="373" t="s">
        <v>208</v>
      </c>
      <c r="CX227" s="372">
        <v>7.9</v>
      </c>
      <c r="CY227" s="373" t="s">
        <v>208</v>
      </c>
      <c r="CZ227" s="372">
        <v>123</v>
      </c>
      <c r="DA227" s="373" t="s">
        <v>208</v>
      </c>
      <c r="DB227" s="178"/>
      <c r="DC227" s="179"/>
      <c r="DD227" s="169">
        <v>107.5</v>
      </c>
      <c r="DE227" s="179" t="s">
        <v>208</v>
      </c>
      <c r="DF227" s="302"/>
      <c r="DG227" s="1015"/>
      <c r="DI227" s="365"/>
      <c r="DJ227" s="411"/>
      <c r="DK227" s="409"/>
      <c r="DL227" s="410"/>
      <c r="DM227" s="298"/>
      <c r="DN227" s="354"/>
      <c r="DO227" s="296"/>
      <c r="DP227" s="304"/>
      <c r="DQ227" s="293"/>
      <c r="DR227" s="297"/>
      <c r="DS227" s="346"/>
      <c r="DT227" s="332"/>
    </row>
    <row r="228" spans="2:124" ht="15.75" customHeight="1" collapsed="1" x14ac:dyDescent="0.2">
      <c r="B228" s="708" t="s">
        <v>234</v>
      </c>
      <c r="C228" s="709">
        <f t="shared" si="97"/>
        <v>1.3333333333333333</v>
      </c>
      <c r="D228" s="394"/>
      <c r="E228" s="394"/>
      <c r="F228" s="566">
        <v>270</v>
      </c>
      <c r="G228" s="394" t="s">
        <v>207</v>
      </c>
      <c r="H228" s="566">
        <f t="shared" si="98"/>
        <v>203</v>
      </c>
      <c r="I228" s="567" t="s">
        <v>207</v>
      </c>
      <c r="J228" s="662" t="str">
        <f t="shared" si="99"/>
        <v>203 x 270</v>
      </c>
      <c r="K228" s="394" t="s">
        <v>207</v>
      </c>
      <c r="L228" s="566">
        <f t="shared" si="100"/>
        <v>280</v>
      </c>
      <c r="M228" s="394" t="s">
        <v>207</v>
      </c>
      <c r="N228" s="566">
        <f t="shared" si="101"/>
        <v>213</v>
      </c>
      <c r="O228" s="567" t="s">
        <v>207</v>
      </c>
      <c r="P228" s="566">
        <v>5</v>
      </c>
      <c r="Q228" s="567" t="s">
        <v>207</v>
      </c>
      <c r="R228" s="394">
        <v>5</v>
      </c>
      <c r="S228" s="394" t="s">
        <v>207</v>
      </c>
      <c r="T228" s="566">
        <f t="shared" si="102"/>
        <v>338</v>
      </c>
      <c r="U228" s="567" t="s">
        <v>207</v>
      </c>
      <c r="V228" s="566"/>
      <c r="W228" s="567"/>
      <c r="X228" s="566">
        <f t="shared" si="103"/>
        <v>2931</v>
      </c>
      <c r="Y228" s="567" t="s">
        <v>2676</v>
      </c>
      <c r="Z228" s="394"/>
      <c r="AA228" s="566">
        <f t="shared" si="104"/>
        <v>106.3</v>
      </c>
      <c r="AB228" s="567" t="s">
        <v>208</v>
      </c>
      <c r="AC228" s="566">
        <f t="shared" si="105"/>
        <v>79.900000000000006</v>
      </c>
      <c r="AD228" s="567" t="s">
        <v>208</v>
      </c>
      <c r="AE228" s="467" t="str">
        <f t="shared" si="106"/>
        <v>79.9 x 106.3</v>
      </c>
      <c r="AF228" s="567" t="s">
        <v>208</v>
      </c>
      <c r="AG228" s="566">
        <f t="shared" si="107"/>
        <v>110.2</v>
      </c>
      <c r="AH228" s="567" t="s">
        <v>208</v>
      </c>
      <c r="AI228" s="394">
        <f t="shared" si="108"/>
        <v>83.9</v>
      </c>
      <c r="AJ228" s="567" t="s">
        <v>208</v>
      </c>
      <c r="AK228" s="566">
        <f t="shared" si="109"/>
        <v>2</v>
      </c>
      <c r="AL228" s="567" t="s">
        <v>208</v>
      </c>
      <c r="AM228" s="566">
        <f t="shared" si="110"/>
        <v>2</v>
      </c>
      <c r="AN228" s="567" t="s">
        <v>208</v>
      </c>
      <c r="AO228" s="566">
        <f t="shared" si="111"/>
        <v>133</v>
      </c>
      <c r="AP228" s="567" t="s">
        <v>208</v>
      </c>
      <c r="AQ228" s="130"/>
      <c r="AR228" s="122"/>
      <c r="AS228" s="110">
        <f t="shared" si="112"/>
        <v>115.4</v>
      </c>
      <c r="AT228" s="122" t="s">
        <v>208</v>
      </c>
      <c r="AV228" s="1015"/>
      <c r="AX228" s="138">
        <v>10103495</v>
      </c>
      <c r="AY228" s="137">
        <f>IF(Index!$L$4="€",VLOOKUP(AX228,ERP!$A:$CL,5,0),IF(Index!$L$4="$",VLOOKUP(AX228,ERP!$A:$CL,7,0),IF(Index!$L$4="CHF",VLOOKUP(AX228,ERP!$A:$CL,9,0),IF(Index!$L$4="£",VLOOKUP(AX228,ERP!$A:$CL,11,0),""))))</f>
        <v>1822</v>
      </c>
      <c r="AZ228" s="138">
        <v>10143495</v>
      </c>
      <c r="BA228" s="137">
        <f>IF(Index!$L$4="€",VLOOKUP(AZ228,ERP!$A:$CL,5,0),IF(Index!$L$4="$",VLOOKUP(AZ228,ERP!$A:$CL,7,0),IF(Index!$L$4="CHF",VLOOKUP(AZ228,ERP!$A:$CL,9,0),IF(Index!$L$4="£",VLOOKUP(AZ228,ERP!$A:$CL,11,0),""))))</f>
        <v>1822</v>
      </c>
      <c r="BB228" s="156"/>
      <c r="BC228" s="150"/>
      <c r="BD228" s="640"/>
      <c r="BF228" s="136"/>
      <c r="BG228" s="225" t="s">
        <v>2668</v>
      </c>
      <c r="BI228" s="367"/>
      <c r="BJ228" s="393"/>
      <c r="BL228" s="221"/>
      <c r="BM228" s="224"/>
      <c r="BN228" s="107"/>
      <c r="BQ228" s="566">
        <v>270</v>
      </c>
      <c r="BR228" s="394" t="s">
        <v>207</v>
      </c>
      <c r="BS228" s="566">
        <v>203</v>
      </c>
      <c r="BT228" s="567" t="s">
        <v>207</v>
      </c>
      <c r="BU228" s="662" t="s">
        <v>4819</v>
      </c>
      <c r="BV228" s="394" t="s">
        <v>207</v>
      </c>
      <c r="BW228" s="566">
        <v>280</v>
      </c>
      <c r="BX228" s="394" t="s">
        <v>207</v>
      </c>
      <c r="BY228" s="566">
        <v>228</v>
      </c>
      <c r="BZ228" s="567" t="s">
        <v>207</v>
      </c>
      <c r="CA228" s="566">
        <v>5</v>
      </c>
      <c r="CB228" s="567" t="s">
        <v>207</v>
      </c>
      <c r="CC228" s="394">
        <v>20</v>
      </c>
      <c r="CD228" s="394" t="s">
        <v>207</v>
      </c>
      <c r="CE228" s="566">
        <v>338</v>
      </c>
      <c r="CF228" s="567" t="s">
        <v>207</v>
      </c>
      <c r="CG228" s="66"/>
      <c r="CH228" s="340"/>
      <c r="CI228" s="66">
        <v>2931</v>
      </c>
      <c r="CJ228" s="340" t="s">
        <v>2676</v>
      </c>
      <c r="CL228" s="66">
        <v>106.3</v>
      </c>
      <c r="CM228" s="340" t="s">
        <v>208</v>
      </c>
      <c r="CN228" s="66">
        <v>79.900000000000006</v>
      </c>
      <c r="CO228" s="340" t="s">
        <v>208</v>
      </c>
      <c r="CP228" s="309" t="s">
        <v>4820</v>
      </c>
      <c r="CQ228" s="340" t="s">
        <v>208</v>
      </c>
      <c r="CR228" s="66">
        <v>110.2</v>
      </c>
      <c r="CS228" s="340" t="s">
        <v>208</v>
      </c>
      <c r="CT228" s="2">
        <v>89.8</v>
      </c>
      <c r="CU228" s="340" t="s">
        <v>208</v>
      </c>
      <c r="CV228" s="66">
        <v>2</v>
      </c>
      <c r="CW228" s="340" t="s">
        <v>208</v>
      </c>
      <c r="CX228" s="66">
        <v>7.9</v>
      </c>
      <c r="CY228" s="340" t="s">
        <v>208</v>
      </c>
      <c r="CZ228" s="66">
        <v>133</v>
      </c>
      <c r="DA228" s="340" t="s">
        <v>208</v>
      </c>
      <c r="DB228" s="130"/>
      <c r="DC228" s="122"/>
      <c r="DD228" s="110">
        <v>115.4</v>
      </c>
      <c r="DE228" s="122" t="s">
        <v>208</v>
      </c>
      <c r="DF228" s="302"/>
      <c r="DG228" s="1015"/>
      <c r="DI228" s="305">
        <v>10102082</v>
      </c>
      <c r="DJ228" s="329">
        <f>IF(Index!$L$4="€",VLOOKUP(DI228,ERP!$A:$CL,5,0),IF(Index!$L$4="$",VLOOKUP(DI228,ERP!$A:$CL,7,0),IF(Index!$L$4="CHF",VLOOKUP(DI228,ERP!$A:$CL,9,0),IF(Index!$L$4="£",VLOOKUP(DI228,ERP!$A:$CL,11,0),""))))</f>
        <v>2003</v>
      </c>
      <c r="DK228" s="403"/>
      <c r="DL228" s="404"/>
      <c r="DM228" s="298"/>
      <c r="DN228" s="354"/>
      <c r="DO228" s="296"/>
      <c r="DP228" s="304"/>
      <c r="DQ228" s="293"/>
      <c r="DR228" s="297"/>
      <c r="DS228" s="346"/>
      <c r="DT228" s="332"/>
    </row>
    <row r="229" spans="2:124" ht="15.75" customHeight="1" x14ac:dyDescent="0.2">
      <c r="B229" s="708" t="s">
        <v>234</v>
      </c>
      <c r="C229" s="709">
        <f t="shared" si="97"/>
        <v>1.3333333333333333</v>
      </c>
      <c r="D229" s="394"/>
      <c r="E229" s="394"/>
      <c r="F229" s="568">
        <v>290</v>
      </c>
      <c r="G229" s="644" t="s">
        <v>207</v>
      </c>
      <c r="H229" s="568">
        <f t="shared" si="98"/>
        <v>218</v>
      </c>
      <c r="I229" s="569" t="s">
        <v>207</v>
      </c>
      <c r="J229" s="661" t="str">
        <f t="shared" si="99"/>
        <v>218 x 290</v>
      </c>
      <c r="K229" s="644" t="s">
        <v>207</v>
      </c>
      <c r="L229" s="568">
        <f t="shared" si="100"/>
        <v>300</v>
      </c>
      <c r="M229" s="644" t="s">
        <v>207</v>
      </c>
      <c r="N229" s="568">
        <f t="shared" si="101"/>
        <v>228</v>
      </c>
      <c r="O229" s="569" t="s">
        <v>207</v>
      </c>
      <c r="P229" s="568">
        <v>5</v>
      </c>
      <c r="Q229" s="569" t="s">
        <v>207</v>
      </c>
      <c r="R229" s="644">
        <v>5</v>
      </c>
      <c r="S229" s="644" t="s">
        <v>207</v>
      </c>
      <c r="T229" s="568">
        <f t="shared" si="102"/>
        <v>363</v>
      </c>
      <c r="U229" s="569" t="s">
        <v>207</v>
      </c>
      <c r="V229" s="568"/>
      <c r="W229" s="569"/>
      <c r="X229" s="568">
        <f t="shared" si="103"/>
        <v>3131</v>
      </c>
      <c r="Y229" s="569" t="s">
        <v>2676</v>
      </c>
      <c r="Z229" s="394"/>
      <c r="AA229" s="568">
        <f t="shared" si="104"/>
        <v>114.2</v>
      </c>
      <c r="AB229" s="569" t="s">
        <v>208</v>
      </c>
      <c r="AC229" s="568">
        <f t="shared" si="105"/>
        <v>85.8</v>
      </c>
      <c r="AD229" s="569" t="s">
        <v>208</v>
      </c>
      <c r="AE229" s="712" t="str">
        <f t="shared" si="106"/>
        <v>85.8 x 114.2</v>
      </c>
      <c r="AF229" s="569" t="s">
        <v>208</v>
      </c>
      <c r="AG229" s="568">
        <f t="shared" si="107"/>
        <v>118.1</v>
      </c>
      <c r="AH229" s="569" t="s">
        <v>208</v>
      </c>
      <c r="AI229" s="644">
        <f t="shared" si="108"/>
        <v>89.8</v>
      </c>
      <c r="AJ229" s="569" t="s">
        <v>208</v>
      </c>
      <c r="AK229" s="568">
        <f t="shared" si="109"/>
        <v>2</v>
      </c>
      <c r="AL229" s="569" t="s">
        <v>208</v>
      </c>
      <c r="AM229" s="568">
        <f t="shared" si="110"/>
        <v>2</v>
      </c>
      <c r="AN229" s="569" t="s">
        <v>208</v>
      </c>
      <c r="AO229" s="568">
        <f t="shared" si="111"/>
        <v>143</v>
      </c>
      <c r="AP229" s="569" t="s">
        <v>208</v>
      </c>
      <c r="AQ229" s="178"/>
      <c r="AR229" s="179"/>
      <c r="AS229" s="169">
        <f t="shared" si="112"/>
        <v>123.3</v>
      </c>
      <c r="AT229" s="179" t="s">
        <v>208</v>
      </c>
      <c r="AV229" s="1015"/>
      <c r="AX229" s="182">
        <v>10103496</v>
      </c>
      <c r="AY229" s="173">
        <f>IF(Index!$L$4="€",VLOOKUP(AX229,ERP!$A:$CL,5,0),IF(Index!$L$4="$",VLOOKUP(AX229,ERP!$A:$CL,7,0),IF(Index!$L$4="CHF",VLOOKUP(AX229,ERP!$A:$CL,9,0),IF(Index!$L$4="£",VLOOKUP(AX229,ERP!$A:$CL,11,0),""))))</f>
        <v>2033</v>
      </c>
      <c r="AZ229" s="182">
        <v>10143496</v>
      </c>
      <c r="BA229" s="173">
        <f>IF(Index!$L$4="€",VLOOKUP(AZ229,ERP!$A:$CL,5,0),IF(Index!$L$4="$",VLOOKUP(AZ229,ERP!$A:$CL,7,0),IF(Index!$L$4="CHF",VLOOKUP(AZ229,ERP!$A:$CL,9,0),IF(Index!$L$4="£",VLOOKUP(AZ229,ERP!$A:$CL,11,0),""))))</f>
        <v>2033</v>
      </c>
      <c r="BB229" s="156"/>
      <c r="BC229" s="150"/>
      <c r="BD229" s="640"/>
      <c r="BF229" s="136"/>
      <c r="BG229" s="2"/>
      <c r="BI229" s="367"/>
      <c r="BJ229" s="393"/>
      <c r="BL229" s="221"/>
      <c r="BM229" s="224"/>
      <c r="BN229" s="107"/>
      <c r="BQ229" s="568">
        <v>290</v>
      </c>
      <c r="BR229" s="644" t="s">
        <v>207</v>
      </c>
      <c r="BS229" s="568">
        <v>218</v>
      </c>
      <c r="BT229" s="569" t="s">
        <v>207</v>
      </c>
      <c r="BU229" s="661" t="s">
        <v>4821</v>
      </c>
      <c r="BV229" s="644" t="s">
        <v>207</v>
      </c>
      <c r="BW229" s="568">
        <v>300</v>
      </c>
      <c r="BX229" s="644" t="s">
        <v>207</v>
      </c>
      <c r="BY229" s="568">
        <v>243</v>
      </c>
      <c r="BZ229" s="569" t="s">
        <v>207</v>
      </c>
      <c r="CA229" s="568">
        <v>5</v>
      </c>
      <c r="CB229" s="569" t="s">
        <v>207</v>
      </c>
      <c r="CC229" s="644">
        <v>20</v>
      </c>
      <c r="CD229" s="644" t="s">
        <v>207</v>
      </c>
      <c r="CE229" s="568">
        <v>363</v>
      </c>
      <c r="CF229" s="569" t="s">
        <v>207</v>
      </c>
      <c r="CG229" s="372"/>
      <c r="CH229" s="373"/>
      <c r="CI229" s="372">
        <v>3131</v>
      </c>
      <c r="CJ229" s="373" t="s">
        <v>2676</v>
      </c>
      <c r="CL229" s="372">
        <v>114.2</v>
      </c>
      <c r="CM229" s="373" t="s">
        <v>208</v>
      </c>
      <c r="CN229" s="372">
        <v>85.8</v>
      </c>
      <c r="CO229" s="373" t="s">
        <v>208</v>
      </c>
      <c r="CP229" s="382" t="s">
        <v>4822</v>
      </c>
      <c r="CQ229" s="373" t="s">
        <v>208</v>
      </c>
      <c r="CR229" s="372">
        <v>118.1</v>
      </c>
      <c r="CS229" s="373" t="s">
        <v>208</v>
      </c>
      <c r="CT229" s="371">
        <v>95.7</v>
      </c>
      <c r="CU229" s="373" t="s">
        <v>208</v>
      </c>
      <c r="CV229" s="372">
        <v>2</v>
      </c>
      <c r="CW229" s="373" t="s">
        <v>208</v>
      </c>
      <c r="CX229" s="372">
        <v>7.9</v>
      </c>
      <c r="CY229" s="373" t="s">
        <v>208</v>
      </c>
      <c r="CZ229" s="372">
        <v>143</v>
      </c>
      <c r="DA229" s="373" t="s">
        <v>208</v>
      </c>
      <c r="DB229" s="178"/>
      <c r="DC229" s="179"/>
      <c r="DD229" s="169">
        <v>123.3</v>
      </c>
      <c r="DE229" s="179" t="s">
        <v>208</v>
      </c>
      <c r="DF229" s="302"/>
      <c r="DG229" s="1015"/>
      <c r="DI229" s="365">
        <v>10102083</v>
      </c>
      <c r="DJ229" s="411">
        <f>IF(Index!$L$4="€",VLOOKUP(DI229,ERP!$A:$CL,5,0),IF(Index!$L$4="$",VLOOKUP(DI229,ERP!$A:$CL,7,0),IF(Index!$L$4="CHF",VLOOKUP(DI229,ERP!$A:$CL,9,0),IF(Index!$L$4="£",VLOOKUP(DI229,ERP!$A:$CL,11,0),""))))</f>
        <v>2235</v>
      </c>
      <c r="DK229" s="409"/>
      <c r="DL229" s="410"/>
      <c r="DM229" s="298"/>
      <c r="DN229" s="354"/>
      <c r="DO229" s="296"/>
      <c r="DP229" s="304"/>
      <c r="DQ229" s="293"/>
      <c r="DR229" s="297"/>
      <c r="DS229" s="346"/>
      <c r="DT229" s="332"/>
    </row>
    <row r="230" spans="2:124" ht="15.75" customHeight="1" x14ac:dyDescent="0.2">
      <c r="B230" s="708" t="s">
        <v>234</v>
      </c>
      <c r="C230" s="709">
        <f t="shared" si="97"/>
        <v>1.3333333333333333</v>
      </c>
      <c r="D230" s="394"/>
      <c r="E230" s="394"/>
      <c r="F230" s="566">
        <v>310</v>
      </c>
      <c r="G230" s="394" t="s">
        <v>207</v>
      </c>
      <c r="H230" s="566">
        <f t="shared" si="98"/>
        <v>233</v>
      </c>
      <c r="I230" s="567" t="s">
        <v>207</v>
      </c>
      <c r="J230" s="662" t="str">
        <f t="shared" si="99"/>
        <v>233 x 310</v>
      </c>
      <c r="K230" s="394" t="s">
        <v>207</v>
      </c>
      <c r="L230" s="566">
        <f t="shared" si="100"/>
        <v>320</v>
      </c>
      <c r="M230" s="394" t="s">
        <v>207</v>
      </c>
      <c r="N230" s="566">
        <f t="shared" si="101"/>
        <v>243</v>
      </c>
      <c r="O230" s="567" t="s">
        <v>207</v>
      </c>
      <c r="P230" s="566">
        <v>5</v>
      </c>
      <c r="Q230" s="567" t="s">
        <v>207</v>
      </c>
      <c r="R230" s="394">
        <v>5</v>
      </c>
      <c r="S230" s="394" t="s">
        <v>207</v>
      </c>
      <c r="T230" s="566">
        <f t="shared" si="102"/>
        <v>388</v>
      </c>
      <c r="U230" s="567" t="s">
        <v>207</v>
      </c>
      <c r="V230" s="566"/>
      <c r="W230" s="567"/>
      <c r="X230" s="566">
        <f t="shared" si="103"/>
        <v>3331</v>
      </c>
      <c r="Y230" s="567" t="s">
        <v>2676</v>
      </c>
      <c r="Z230" s="394"/>
      <c r="AA230" s="566">
        <f t="shared" si="104"/>
        <v>122</v>
      </c>
      <c r="AB230" s="567" t="s">
        <v>208</v>
      </c>
      <c r="AC230" s="566">
        <f t="shared" si="105"/>
        <v>91.7</v>
      </c>
      <c r="AD230" s="567" t="s">
        <v>208</v>
      </c>
      <c r="AE230" s="467" t="str">
        <f t="shared" si="106"/>
        <v>91.7 x 122</v>
      </c>
      <c r="AF230" s="567" t="s">
        <v>208</v>
      </c>
      <c r="AG230" s="566">
        <f t="shared" si="107"/>
        <v>126</v>
      </c>
      <c r="AH230" s="567" t="s">
        <v>208</v>
      </c>
      <c r="AI230" s="394">
        <f t="shared" si="108"/>
        <v>95.7</v>
      </c>
      <c r="AJ230" s="567" t="s">
        <v>208</v>
      </c>
      <c r="AK230" s="566">
        <f t="shared" si="109"/>
        <v>2</v>
      </c>
      <c r="AL230" s="567" t="s">
        <v>208</v>
      </c>
      <c r="AM230" s="566">
        <f t="shared" si="110"/>
        <v>2</v>
      </c>
      <c r="AN230" s="567" t="s">
        <v>208</v>
      </c>
      <c r="AO230" s="566">
        <f t="shared" si="111"/>
        <v>153</v>
      </c>
      <c r="AP230" s="567" t="s">
        <v>208</v>
      </c>
      <c r="AQ230" s="130"/>
      <c r="AR230" s="122"/>
      <c r="AS230" s="110">
        <f t="shared" si="112"/>
        <v>131.1</v>
      </c>
      <c r="AT230" s="122" t="s">
        <v>208</v>
      </c>
      <c r="AV230" s="1015"/>
      <c r="AX230" s="138">
        <v>10103497</v>
      </c>
      <c r="AY230" s="137">
        <f>IF(Index!$L$4="€",VLOOKUP(AX230,ERP!$A:$CL,5,0),IF(Index!$L$4="$",VLOOKUP(AX230,ERP!$A:$CL,7,0),IF(Index!$L$4="CHF",VLOOKUP(AX230,ERP!$A:$CL,9,0),IF(Index!$L$4="£",VLOOKUP(AX230,ERP!$A:$CL,11,0),""))))</f>
        <v>2263</v>
      </c>
      <c r="AZ230" s="138">
        <v>10143497</v>
      </c>
      <c r="BA230" s="137">
        <f>IF(Index!$L$4="€",VLOOKUP(AZ230,ERP!$A:$CL,5,0),IF(Index!$L$4="$",VLOOKUP(AZ230,ERP!$A:$CL,7,0),IF(Index!$L$4="CHF",VLOOKUP(AZ230,ERP!$A:$CL,9,0),IF(Index!$L$4="£",VLOOKUP(AZ230,ERP!$A:$CL,11,0),""))))</f>
        <v>2263</v>
      </c>
      <c r="BB230" s="156"/>
      <c r="BC230" s="150"/>
      <c r="BD230" s="640"/>
      <c r="BF230" s="136"/>
      <c r="BG230" s="222"/>
      <c r="BI230" s="367"/>
      <c r="BJ230" s="393"/>
      <c r="BL230" s="221"/>
      <c r="BM230" s="224"/>
      <c r="BN230" s="107"/>
      <c r="BQ230" s="566">
        <v>310</v>
      </c>
      <c r="BR230" s="394" t="s">
        <v>207</v>
      </c>
      <c r="BS230" s="566">
        <v>233</v>
      </c>
      <c r="BT230" s="567" t="s">
        <v>207</v>
      </c>
      <c r="BU230" s="662" t="s">
        <v>4823</v>
      </c>
      <c r="BV230" s="394" t="s">
        <v>207</v>
      </c>
      <c r="BW230" s="566">
        <v>320</v>
      </c>
      <c r="BX230" s="394" t="s">
        <v>207</v>
      </c>
      <c r="BY230" s="566">
        <v>258</v>
      </c>
      <c r="BZ230" s="567" t="s">
        <v>207</v>
      </c>
      <c r="CA230" s="566">
        <v>5</v>
      </c>
      <c r="CB230" s="567" t="s">
        <v>207</v>
      </c>
      <c r="CC230" s="394">
        <v>20</v>
      </c>
      <c r="CD230" s="394" t="s">
        <v>207</v>
      </c>
      <c r="CE230" s="566">
        <v>388</v>
      </c>
      <c r="CF230" s="567" t="s">
        <v>207</v>
      </c>
      <c r="CG230" s="66"/>
      <c r="CH230" s="340"/>
      <c r="CI230" s="66">
        <v>3331</v>
      </c>
      <c r="CJ230" s="340" t="s">
        <v>2676</v>
      </c>
      <c r="CL230" s="66">
        <v>122</v>
      </c>
      <c r="CM230" s="340" t="s">
        <v>208</v>
      </c>
      <c r="CN230" s="66">
        <v>91.7</v>
      </c>
      <c r="CO230" s="340" t="s">
        <v>208</v>
      </c>
      <c r="CP230" s="309" t="s">
        <v>4824</v>
      </c>
      <c r="CQ230" s="340" t="s">
        <v>208</v>
      </c>
      <c r="CR230" s="66">
        <v>126</v>
      </c>
      <c r="CS230" s="340" t="s">
        <v>208</v>
      </c>
      <c r="CT230" s="2">
        <v>101.6</v>
      </c>
      <c r="CU230" s="340" t="s">
        <v>208</v>
      </c>
      <c r="CV230" s="66">
        <v>2</v>
      </c>
      <c r="CW230" s="340" t="s">
        <v>208</v>
      </c>
      <c r="CX230" s="66">
        <v>7.9</v>
      </c>
      <c r="CY230" s="340" t="s">
        <v>208</v>
      </c>
      <c r="CZ230" s="66">
        <v>153</v>
      </c>
      <c r="DA230" s="340" t="s">
        <v>208</v>
      </c>
      <c r="DB230" s="130"/>
      <c r="DC230" s="122"/>
      <c r="DD230" s="110">
        <v>131.1</v>
      </c>
      <c r="DE230" s="122" t="s">
        <v>208</v>
      </c>
      <c r="DF230" s="302"/>
      <c r="DG230" s="1015"/>
      <c r="DI230" s="305">
        <v>10102084</v>
      </c>
      <c r="DJ230" s="329">
        <f>IF(Index!$L$4="€",VLOOKUP(DI230,ERP!$A:$CL,5,0),IF(Index!$L$4="$",VLOOKUP(DI230,ERP!$A:$CL,7,0),IF(Index!$L$4="CHF",VLOOKUP(DI230,ERP!$A:$CL,9,0),IF(Index!$L$4="£",VLOOKUP(DI230,ERP!$A:$CL,11,0),""))))</f>
        <v>2489</v>
      </c>
      <c r="DK230" s="403"/>
      <c r="DL230" s="404"/>
      <c r="DM230" s="298"/>
      <c r="DN230" s="354"/>
      <c r="DO230" s="296"/>
      <c r="DP230" s="304"/>
      <c r="DQ230" s="293"/>
      <c r="DR230" s="297"/>
      <c r="DS230" s="346"/>
      <c r="DT230" s="332"/>
    </row>
    <row r="231" spans="2:124" ht="15.75" customHeight="1" x14ac:dyDescent="0.2">
      <c r="B231" s="708" t="s">
        <v>234</v>
      </c>
      <c r="C231" s="709">
        <f t="shared" si="97"/>
        <v>1.3333333333333333</v>
      </c>
      <c r="D231" s="394"/>
      <c r="E231" s="394"/>
      <c r="F231" s="570">
        <v>330</v>
      </c>
      <c r="G231" s="656" t="s">
        <v>207</v>
      </c>
      <c r="H231" s="570">
        <f t="shared" si="98"/>
        <v>248</v>
      </c>
      <c r="I231" s="571" t="s">
        <v>207</v>
      </c>
      <c r="J231" s="657" t="str">
        <f t="shared" si="99"/>
        <v>248 x 330</v>
      </c>
      <c r="K231" s="656" t="s">
        <v>207</v>
      </c>
      <c r="L231" s="570">
        <f t="shared" si="100"/>
        <v>340</v>
      </c>
      <c r="M231" s="656" t="s">
        <v>207</v>
      </c>
      <c r="N231" s="570">
        <f t="shared" si="101"/>
        <v>258</v>
      </c>
      <c r="O231" s="571" t="s">
        <v>207</v>
      </c>
      <c r="P231" s="570">
        <v>5</v>
      </c>
      <c r="Q231" s="571" t="s">
        <v>207</v>
      </c>
      <c r="R231" s="656">
        <v>5</v>
      </c>
      <c r="S231" s="656" t="s">
        <v>207</v>
      </c>
      <c r="T231" s="570">
        <f t="shared" si="102"/>
        <v>413</v>
      </c>
      <c r="U231" s="571" t="s">
        <v>207</v>
      </c>
      <c r="V231" s="570"/>
      <c r="W231" s="571"/>
      <c r="X231" s="570">
        <f t="shared" si="103"/>
        <v>3531</v>
      </c>
      <c r="Y231" s="571" t="s">
        <v>2676</v>
      </c>
      <c r="Z231" s="394"/>
      <c r="AA231" s="570">
        <f t="shared" si="104"/>
        <v>129.9</v>
      </c>
      <c r="AB231" s="571" t="s">
        <v>208</v>
      </c>
      <c r="AC231" s="570">
        <f t="shared" si="105"/>
        <v>97.6</v>
      </c>
      <c r="AD231" s="571" t="s">
        <v>208</v>
      </c>
      <c r="AE231" s="713" t="str">
        <f t="shared" si="106"/>
        <v>97.6 x 129.9</v>
      </c>
      <c r="AF231" s="571" t="s">
        <v>208</v>
      </c>
      <c r="AG231" s="570">
        <f t="shared" si="107"/>
        <v>133.9</v>
      </c>
      <c r="AH231" s="571" t="s">
        <v>208</v>
      </c>
      <c r="AI231" s="656">
        <f t="shared" si="108"/>
        <v>101.6</v>
      </c>
      <c r="AJ231" s="571" t="s">
        <v>208</v>
      </c>
      <c r="AK231" s="570">
        <f t="shared" si="109"/>
        <v>2</v>
      </c>
      <c r="AL231" s="571" t="s">
        <v>208</v>
      </c>
      <c r="AM231" s="570">
        <f t="shared" si="110"/>
        <v>2</v>
      </c>
      <c r="AN231" s="571" t="s">
        <v>208</v>
      </c>
      <c r="AO231" s="570">
        <f t="shared" si="111"/>
        <v>162</v>
      </c>
      <c r="AP231" s="571" t="s">
        <v>208</v>
      </c>
      <c r="AQ231" s="185"/>
      <c r="AR231" s="186"/>
      <c r="AS231" s="187">
        <f t="shared" si="112"/>
        <v>139</v>
      </c>
      <c r="AT231" s="186" t="s">
        <v>208</v>
      </c>
      <c r="AV231" s="1015"/>
      <c r="AX231" s="190">
        <v>10103498</v>
      </c>
      <c r="AY231" s="191">
        <f>IF(Index!$L$4="€",VLOOKUP(AX231,ERP!$A:$CL,5,0),IF(Index!$L$4="$",VLOOKUP(AX231,ERP!$A:$CL,7,0),IF(Index!$L$4="CHF",VLOOKUP(AX231,ERP!$A:$CL,9,0),IF(Index!$L$4="£",VLOOKUP(AX231,ERP!$A:$CL,11,0),""))))</f>
        <v>2511</v>
      </c>
      <c r="AZ231" s="190">
        <v>10143498</v>
      </c>
      <c r="BA231" s="191">
        <f>IF(Index!$L$4="€",VLOOKUP(AZ231,ERP!$A:$CL,5,0),IF(Index!$L$4="$",VLOOKUP(AZ231,ERP!$A:$CL,7,0),IF(Index!$L$4="CHF",VLOOKUP(AZ231,ERP!$A:$CL,9,0),IF(Index!$L$4="£",VLOOKUP(AZ231,ERP!$A:$CL,11,0),""))))</f>
        <v>2511</v>
      </c>
      <c r="BB231" s="156"/>
      <c r="BC231" s="150"/>
      <c r="BD231" s="640"/>
      <c r="BF231" s="145"/>
      <c r="BG231" s="222"/>
      <c r="BI231" s="367"/>
      <c r="BJ231" s="393"/>
      <c r="BL231" s="221"/>
      <c r="BM231" s="224"/>
      <c r="BN231" s="107"/>
      <c r="BQ231" s="570">
        <v>330</v>
      </c>
      <c r="BR231" s="656" t="s">
        <v>207</v>
      </c>
      <c r="BS231" s="570">
        <v>248</v>
      </c>
      <c r="BT231" s="571" t="s">
        <v>207</v>
      </c>
      <c r="BU231" s="657" t="s">
        <v>4825</v>
      </c>
      <c r="BV231" s="656" t="s">
        <v>207</v>
      </c>
      <c r="BW231" s="570">
        <v>340</v>
      </c>
      <c r="BX231" s="656" t="s">
        <v>207</v>
      </c>
      <c r="BY231" s="570">
        <v>273</v>
      </c>
      <c r="BZ231" s="571" t="s">
        <v>207</v>
      </c>
      <c r="CA231" s="570">
        <v>5</v>
      </c>
      <c r="CB231" s="571" t="s">
        <v>207</v>
      </c>
      <c r="CC231" s="656">
        <v>20</v>
      </c>
      <c r="CD231" s="656" t="s">
        <v>207</v>
      </c>
      <c r="CE231" s="570">
        <v>413</v>
      </c>
      <c r="CF231" s="571" t="s">
        <v>207</v>
      </c>
      <c r="CG231" s="378"/>
      <c r="CH231" s="379"/>
      <c r="CI231" s="378">
        <v>3531</v>
      </c>
      <c r="CJ231" s="379" t="s">
        <v>2676</v>
      </c>
      <c r="CL231" s="378">
        <v>129.9</v>
      </c>
      <c r="CM231" s="379" t="s">
        <v>208</v>
      </c>
      <c r="CN231" s="378">
        <v>97.6</v>
      </c>
      <c r="CO231" s="379" t="s">
        <v>208</v>
      </c>
      <c r="CP231" s="383" t="s">
        <v>4826</v>
      </c>
      <c r="CQ231" s="379" t="s">
        <v>208</v>
      </c>
      <c r="CR231" s="378">
        <v>133.9</v>
      </c>
      <c r="CS231" s="379" t="s">
        <v>208</v>
      </c>
      <c r="CT231" s="377">
        <v>107.5</v>
      </c>
      <c r="CU231" s="379" t="s">
        <v>208</v>
      </c>
      <c r="CV231" s="378">
        <v>2</v>
      </c>
      <c r="CW231" s="379" t="s">
        <v>208</v>
      </c>
      <c r="CX231" s="378">
        <v>7.9</v>
      </c>
      <c r="CY231" s="379" t="s">
        <v>208</v>
      </c>
      <c r="CZ231" s="378">
        <v>162</v>
      </c>
      <c r="DA231" s="379" t="s">
        <v>208</v>
      </c>
      <c r="DB231" s="185"/>
      <c r="DC231" s="186"/>
      <c r="DD231" s="187">
        <v>139</v>
      </c>
      <c r="DE231" s="186" t="s">
        <v>208</v>
      </c>
      <c r="DF231" s="302"/>
      <c r="DG231" s="1016"/>
      <c r="DI231" s="368">
        <v>10102085</v>
      </c>
      <c r="DJ231" s="416">
        <f>IF(Index!$L$4="€",VLOOKUP(DI231,ERP!$A:$CL,5,0),IF(Index!$L$4="$",VLOOKUP(DI231,ERP!$A:$CL,7,0),IF(Index!$L$4="CHF",VLOOKUP(DI231,ERP!$A:$CL,9,0),IF(Index!$L$4="£",VLOOKUP(DI231,ERP!$A:$CL,11,0),""))))</f>
        <v>2760</v>
      </c>
      <c r="DK231" s="414"/>
      <c r="DL231" s="415"/>
      <c r="DM231" s="298"/>
      <c r="DN231" s="354"/>
      <c r="DO231" s="296"/>
      <c r="DP231" s="304"/>
      <c r="DQ231" s="293"/>
      <c r="DR231" s="297"/>
      <c r="DS231" s="346"/>
      <c r="DT231" s="332"/>
    </row>
    <row r="232" spans="2:124" ht="12.75" customHeight="1" x14ac:dyDescent="0.2">
      <c r="F232" s="308"/>
      <c r="J232" s="309"/>
      <c r="P232" s="308"/>
      <c r="R232" s="308"/>
      <c r="Z232" s="315"/>
      <c r="AE232" s="309"/>
      <c r="AV232" s="1015"/>
      <c r="AX232" s="2"/>
      <c r="AZ232" s="2"/>
      <c r="BB232" s="338"/>
      <c r="BC232" s="338"/>
      <c r="BD232" s="2"/>
      <c r="BG232" s="222"/>
      <c r="BI232" s="367"/>
      <c r="BJ232" s="393"/>
      <c r="BK232" s="30"/>
      <c r="BL232" s="221"/>
      <c r="BM232" s="224"/>
      <c r="BN232" s="107"/>
      <c r="BQ232" s="302"/>
      <c r="BR232" s="302"/>
      <c r="BS232" s="302"/>
      <c r="BT232" s="302"/>
      <c r="BU232" s="302"/>
      <c r="BV232" s="302"/>
      <c r="BW232" s="302"/>
      <c r="BX232" s="302"/>
      <c r="BY232" s="302"/>
      <c r="BZ232" s="302"/>
      <c r="CA232" s="302"/>
      <c r="CB232" s="302"/>
      <c r="CC232" s="302"/>
      <c r="CD232" s="302"/>
      <c r="CE232" s="302"/>
      <c r="CF232" s="302"/>
      <c r="CG232" s="302"/>
      <c r="CH232" s="302"/>
      <c r="CI232" s="302"/>
      <c r="CJ232" s="302"/>
      <c r="CK232" s="302"/>
      <c r="CL232" s="302"/>
      <c r="CM232" s="302"/>
      <c r="CN232" s="302"/>
      <c r="CO232" s="302"/>
      <c r="CP232" s="302"/>
      <c r="CQ232" s="302"/>
      <c r="CR232" s="302"/>
      <c r="CS232" s="302"/>
      <c r="CT232" s="302"/>
      <c r="CU232" s="302"/>
      <c r="CV232" s="302"/>
      <c r="CW232" s="302"/>
      <c r="CX232" s="302"/>
      <c r="CY232" s="302"/>
      <c r="CZ232" s="302"/>
      <c r="DA232" s="302"/>
      <c r="DB232" s="302"/>
      <c r="DC232" s="302"/>
      <c r="DD232" s="302"/>
      <c r="DE232" s="302"/>
      <c r="DF232" s="302"/>
      <c r="DG232" s="302"/>
      <c r="DH232" s="302"/>
      <c r="DI232" s="402"/>
      <c r="DJ232" s="402"/>
      <c r="DK232" s="402"/>
      <c r="DL232" s="402"/>
      <c r="DM232" s="402"/>
      <c r="DN232" s="303"/>
      <c r="DO232" s="296"/>
      <c r="DP232" s="304"/>
      <c r="DQ232" s="295"/>
      <c r="DR232" s="297"/>
      <c r="DS232" s="346"/>
      <c r="DT232" s="332"/>
    </row>
    <row r="233" spans="2:124" ht="23.25" customHeight="1" x14ac:dyDescent="0.2">
      <c r="F233" s="1070" t="s">
        <v>1594</v>
      </c>
      <c r="G233" s="963"/>
      <c r="H233" s="963"/>
      <c r="I233" s="963"/>
      <c r="J233" s="963"/>
      <c r="K233" s="963"/>
      <c r="L233" s="963"/>
      <c r="M233" s="963"/>
      <c r="N233" s="963"/>
      <c r="O233" s="963"/>
      <c r="P233" s="963"/>
      <c r="Q233" s="963"/>
      <c r="R233" s="963"/>
      <c r="S233" s="963"/>
      <c r="T233" s="963"/>
      <c r="U233" s="963"/>
      <c r="V233" s="963"/>
      <c r="W233" s="963"/>
      <c r="X233" s="963"/>
      <c r="Y233" s="963"/>
      <c r="Z233" s="963"/>
      <c r="AA233" s="963"/>
      <c r="AB233" s="963"/>
      <c r="AC233" s="963"/>
      <c r="AD233" s="963"/>
      <c r="AE233" s="963"/>
      <c r="AF233" s="963"/>
      <c r="AG233" s="963"/>
      <c r="AH233" s="963"/>
      <c r="AI233" s="963"/>
      <c r="AJ233" s="963"/>
      <c r="AK233" s="963"/>
      <c r="AL233" s="963"/>
      <c r="AM233" s="963"/>
      <c r="AN233" s="963"/>
      <c r="AO233" s="963"/>
      <c r="AP233" s="963"/>
      <c r="AQ233" s="963"/>
      <c r="AR233" s="963"/>
      <c r="AS233" s="963"/>
      <c r="AT233" s="964"/>
      <c r="AV233" s="1015"/>
      <c r="AX233" s="948" t="s">
        <v>230</v>
      </c>
      <c r="AY233" s="949"/>
      <c r="AZ233" s="948" t="s">
        <v>230</v>
      </c>
      <c r="BA233" s="949"/>
      <c r="BB233" s="950"/>
      <c r="BC233" s="950"/>
      <c r="BD233" s="2"/>
      <c r="BG233" s="222"/>
      <c r="BI233" s="367"/>
      <c r="BJ233" s="393"/>
      <c r="BK233" s="30"/>
      <c r="BL233" s="221"/>
      <c r="BM233" s="224"/>
      <c r="BN233" s="107"/>
      <c r="BQ233" s="302"/>
      <c r="BR233" s="302"/>
      <c r="BS233" s="302"/>
      <c r="BT233" s="302"/>
      <c r="BU233" s="302"/>
      <c r="BV233" s="302"/>
      <c r="BW233" s="302"/>
      <c r="BX233" s="302"/>
      <c r="BY233" s="302"/>
      <c r="BZ233" s="302"/>
      <c r="CA233" s="302"/>
      <c r="CB233" s="302"/>
      <c r="CC233" s="302"/>
      <c r="CD233" s="302"/>
      <c r="CE233" s="302"/>
      <c r="CF233" s="302"/>
      <c r="CG233" s="302"/>
      <c r="CH233" s="302"/>
      <c r="CI233" s="302"/>
      <c r="CJ233" s="302"/>
      <c r="CK233" s="302"/>
      <c r="CL233" s="302"/>
      <c r="CM233" s="302"/>
      <c r="CN233" s="302"/>
      <c r="CO233" s="302"/>
      <c r="CP233" s="302"/>
      <c r="CQ233" s="302"/>
      <c r="CR233" s="302"/>
      <c r="CS233" s="302"/>
      <c r="CT233" s="302"/>
      <c r="CU233" s="302"/>
      <c r="CV233" s="302"/>
      <c r="CW233" s="302"/>
      <c r="CX233" s="302"/>
      <c r="CY233" s="302"/>
      <c r="CZ233" s="302"/>
      <c r="DA233" s="302"/>
      <c r="DB233" s="302"/>
      <c r="DC233" s="302"/>
      <c r="DD233" s="302"/>
      <c r="DE233" s="302"/>
      <c r="DF233" s="302"/>
      <c r="DG233" s="302"/>
      <c r="DH233" s="302"/>
      <c r="DI233" s="402"/>
      <c r="DJ233" s="402"/>
      <c r="DK233" s="402"/>
      <c r="DL233" s="402"/>
      <c r="DM233" s="402"/>
      <c r="DN233" s="303"/>
      <c r="DO233" s="296"/>
      <c r="DP233" s="304"/>
      <c r="DQ233" s="295"/>
      <c r="DR233" s="297"/>
      <c r="DS233" s="346"/>
      <c r="DT233" s="332"/>
    </row>
    <row r="234" spans="2:124" ht="23.25" customHeight="1" x14ac:dyDescent="0.2">
      <c r="F234" s="1058"/>
      <c r="G234" s="1059"/>
      <c r="H234" s="1059"/>
      <c r="I234" s="1059"/>
      <c r="J234" s="1059"/>
      <c r="K234" s="1059"/>
      <c r="L234" s="1059"/>
      <c r="M234" s="1059"/>
      <c r="N234" s="1059"/>
      <c r="O234" s="1059"/>
      <c r="P234" s="1059"/>
      <c r="Q234" s="1059"/>
      <c r="R234" s="1059"/>
      <c r="S234" s="1059"/>
      <c r="T234" s="1059"/>
      <c r="U234" s="1059"/>
      <c r="V234" s="1059"/>
      <c r="W234" s="1059"/>
      <c r="X234" s="1059"/>
      <c r="Y234" s="1059"/>
      <c r="Z234" s="1059"/>
      <c r="AA234" s="1059"/>
      <c r="AB234" s="1059"/>
      <c r="AC234" s="1059"/>
      <c r="AD234" s="1059"/>
      <c r="AE234" s="1059"/>
      <c r="AF234" s="1059"/>
      <c r="AG234" s="1059"/>
      <c r="AH234" s="1059"/>
      <c r="AI234" s="1059"/>
      <c r="AJ234" s="1059"/>
      <c r="AK234" s="1059"/>
      <c r="AL234" s="1059"/>
      <c r="AM234" s="1059"/>
      <c r="AN234" s="1059"/>
      <c r="AO234" s="1059"/>
      <c r="AP234" s="1059"/>
      <c r="AQ234" s="1059"/>
      <c r="AR234" s="1059"/>
      <c r="AS234" s="1059"/>
      <c r="AT234" s="1060"/>
      <c r="AV234" s="1015"/>
      <c r="AX234" s="954" t="s">
        <v>233</v>
      </c>
      <c r="AY234" s="955"/>
      <c r="AZ234" s="954" t="s">
        <v>2670</v>
      </c>
      <c r="BA234" s="955"/>
      <c r="BB234" s="769"/>
      <c r="BC234" s="806"/>
      <c r="BD234" s="2"/>
      <c r="BG234" s="2"/>
      <c r="BI234" s="367"/>
      <c r="BJ234" s="393"/>
      <c r="BK234" s="30"/>
      <c r="BL234" s="221"/>
      <c r="BM234" s="224"/>
      <c r="BN234" s="107"/>
      <c r="BQ234" s="302"/>
      <c r="BR234" s="302"/>
      <c r="BS234" s="302"/>
      <c r="BT234" s="302"/>
      <c r="BU234" s="302"/>
      <c r="BV234" s="302"/>
      <c r="BW234" s="302"/>
      <c r="BX234" s="302"/>
      <c r="BY234" s="302"/>
      <c r="BZ234" s="302"/>
      <c r="CA234" s="302"/>
      <c r="CB234" s="302"/>
      <c r="CC234" s="302"/>
      <c r="CD234" s="302"/>
      <c r="CE234" s="302"/>
      <c r="CF234" s="302"/>
      <c r="CG234" s="302"/>
      <c r="CH234" s="302"/>
      <c r="CI234" s="302"/>
      <c r="CJ234" s="302"/>
      <c r="CK234" s="302"/>
      <c r="CL234" s="302"/>
      <c r="CM234" s="302"/>
      <c r="CN234" s="302"/>
      <c r="CO234" s="302"/>
      <c r="CP234" s="302"/>
      <c r="CQ234" s="302"/>
      <c r="CR234" s="302"/>
      <c r="CS234" s="302"/>
      <c r="CT234" s="302"/>
      <c r="CU234" s="302"/>
      <c r="CV234" s="302"/>
      <c r="CW234" s="302"/>
      <c r="CX234" s="302"/>
      <c r="CY234" s="302"/>
      <c r="CZ234" s="302"/>
      <c r="DA234" s="302"/>
      <c r="DB234" s="302"/>
      <c r="DC234" s="302"/>
      <c r="DD234" s="302"/>
      <c r="DE234" s="302"/>
      <c r="DF234" s="302"/>
      <c r="DG234" s="302"/>
      <c r="DH234" s="302"/>
      <c r="DI234" s="302"/>
      <c r="DJ234" s="302"/>
      <c r="DK234" s="302"/>
      <c r="DL234" s="302"/>
      <c r="DM234" s="302"/>
      <c r="DN234" s="302"/>
      <c r="DO234" s="296"/>
      <c r="DP234" s="304"/>
      <c r="DQ234" s="295"/>
      <c r="DR234" s="297"/>
      <c r="DS234" s="346"/>
      <c r="DT234" s="332"/>
    </row>
    <row r="235" spans="2:124" ht="12.75" customHeight="1" x14ac:dyDescent="0.2">
      <c r="B235" s="708"/>
      <c r="C235" s="709"/>
      <c r="D235" s="394"/>
      <c r="E235" s="394"/>
      <c r="F235" s="279" t="s">
        <v>206</v>
      </c>
      <c r="G235" s="280"/>
      <c r="H235" s="279" t="s">
        <v>211</v>
      </c>
      <c r="I235" s="280"/>
      <c r="J235" s="279" t="s">
        <v>216</v>
      </c>
      <c r="K235" s="280"/>
      <c r="L235" s="279" t="s">
        <v>205</v>
      </c>
      <c r="M235" s="280"/>
      <c r="N235" s="279" t="s">
        <v>214</v>
      </c>
      <c r="O235" s="280"/>
      <c r="P235" s="279" t="s">
        <v>209</v>
      </c>
      <c r="Q235" s="280"/>
      <c r="R235" s="279" t="s">
        <v>215</v>
      </c>
      <c r="S235" s="280"/>
      <c r="T235" s="279" t="s">
        <v>212</v>
      </c>
      <c r="U235" s="281"/>
      <c r="V235" s="966"/>
      <c r="W235" s="967"/>
      <c r="X235" s="966" t="s">
        <v>2674</v>
      </c>
      <c r="Y235" s="967"/>
      <c r="Z235" s="110"/>
      <c r="AA235" s="279" t="s">
        <v>206</v>
      </c>
      <c r="AB235" s="280"/>
      <c r="AC235" s="279" t="s">
        <v>211</v>
      </c>
      <c r="AD235" s="280"/>
      <c r="AE235" s="279" t="s">
        <v>216</v>
      </c>
      <c r="AF235" s="280"/>
      <c r="AG235" s="279" t="s">
        <v>205</v>
      </c>
      <c r="AH235" s="280"/>
      <c r="AI235" s="279" t="s">
        <v>214</v>
      </c>
      <c r="AJ235" s="280"/>
      <c r="AK235" s="279" t="s">
        <v>209</v>
      </c>
      <c r="AL235" s="280"/>
      <c r="AM235" s="279" t="s">
        <v>215</v>
      </c>
      <c r="AN235" s="280"/>
      <c r="AO235" s="279" t="s">
        <v>212</v>
      </c>
      <c r="AP235" s="280"/>
      <c r="AQ235" s="966" t="s">
        <v>2674</v>
      </c>
      <c r="AR235" s="967"/>
      <c r="AS235" s="966" t="s">
        <v>2675</v>
      </c>
      <c r="AT235" s="967"/>
      <c r="AV235" s="1015"/>
      <c r="AX235" s="762" t="s">
        <v>221</v>
      </c>
      <c r="AY235" s="780" t="s">
        <v>23</v>
      </c>
      <c r="AZ235" s="762" t="s">
        <v>221</v>
      </c>
      <c r="BA235" s="780" t="s">
        <v>23</v>
      </c>
      <c r="BB235" s="156"/>
      <c r="BC235" s="156"/>
      <c r="BD235" s="2"/>
      <c r="BF235" s="222"/>
      <c r="BG235" s="222"/>
      <c r="BI235" s="367"/>
      <c r="BJ235" s="393"/>
      <c r="BK235" s="30"/>
      <c r="BL235" s="221"/>
      <c r="BM235" s="224"/>
      <c r="BN235" s="107"/>
      <c r="BQ235" s="302"/>
      <c r="BR235" s="302"/>
      <c r="BS235" s="302"/>
      <c r="BT235" s="302"/>
      <c r="BU235" s="302"/>
      <c r="BV235" s="302"/>
      <c r="BW235" s="302"/>
      <c r="BX235" s="302"/>
      <c r="BY235" s="302"/>
      <c r="BZ235" s="302"/>
      <c r="CA235" s="302"/>
      <c r="CB235" s="302"/>
      <c r="CC235" s="302"/>
      <c r="CD235" s="302"/>
      <c r="CE235" s="302"/>
      <c r="CF235" s="302"/>
      <c r="CG235" s="302"/>
      <c r="CH235" s="302"/>
      <c r="CI235" s="302"/>
      <c r="CJ235" s="302"/>
      <c r="CK235" s="302"/>
      <c r="CL235" s="302"/>
      <c r="CM235" s="302"/>
      <c r="CN235" s="302"/>
      <c r="CO235" s="302"/>
      <c r="CP235" s="302"/>
      <c r="CQ235" s="302"/>
      <c r="CR235" s="302"/>
      <c r="CS235" s="302"/>
      <c r="CT235" s="302"/>
      <c r="CU235" s="302"/>
      <c r="CV235" s="302"/>
      <c r="CW235" s="302"/>
      <c r="CX235" s="302"/>
      <c r="CY235" s="302"/>
      <c r="CZ235" s="302"/>
      <c r="DA235" s="302"/>
      <c r="DB235" s="302"/>
      <c r="DC235" s="302"/>
      <c r="DD235" s="302"/>
      <c r="DE235" s="302"/>
      <c r="DF235" s="302"/>
      <c r="DG235" s="302"/>
      <c r="DH235" s="302"/>
      <c r="DI235" s="302"/>
      <c r="DJ235" s="302"/>
      <c r="DK235" s="302"/>
      <c r="DL235" s="302"/>
      <c r="DM235" s="302"/>
      <c r="DN235" s="302"/>
      <c r="DO235" s="296"/>
      <c r="DP235" s="304"/>
      <c r="DQ235" s="295"/>
      <c r="DR235" s="297"/>
      <c r="DS235" s="346"/>
      <c r="DT235" s="332"/>
    </row>
    <row r="236" spans="2:124" ht="12.75" customHeight="1" x14ac:dyDescent="0.2">
      <c r="B236" s="708"/>
      <c r="C236" s="709"/>
      <c r="D236" s="394"/>
      <c r="E236" s="394"/>
      <c r="F236" s="143"/>
      <c r="G236" s="142"/>
      <c r="H236" s="143"/>
      <c r="I236" s="141"/>
      <c r="J236" s="143"/>
      <c r="K236" s="142"/>
      <c r="L236" s="143"/>
      <c r="M236" s="142"/>
      <c r="N236" s="143"/>
      <c r="O236" s="141"/>
      <c r="P236" s="143"/>
      <c r="Q236" s="141"/>
      <c r="R236" s="282"/>
      <c r="S236" s="142"/>
      <c r="T236" s="143"/>
      <c r="U236" s="782"/>
      <c r="V236" s="700"/>
      <c r="W236" s="781"/>
      <c r="X236" s="700"/>
      <c r="Y236" s="781"/>
      <c r="Z236" s="110"/>
      <c r="AA236" s="143"/>
      <c r="AB236" s="141"/>
      <c r="AC236" s="143"/>
      <c r="AD236" s="141"/>
      <c r="AE236" s="282"/>
      <c r="AF236" s="141"/>
      <c r="AG236" s="143"/>
      <c r="AH236" s="141"/>
      <c r="AI236" s="282"/>
      <c r="AJ236" s="141"/>
      <c r="AK236" s="143"/>
      <c r="AL236" s="141"/>
      <c r="AM236" s="143"/>
      <c r="AN236" s="141"/>
      <c r="AO236" s="143"/>
      <c r="AP236" s="141"/>
      <c r="AQ236" s="700"/>
      <c r="AR236" s="781"/>
      <c r="AS236" s="789"/>
      <c r="AT236" s="781"/>
      <c r="AV236" s="1015"/>
      <c r="AX236" s="700"/>
      <c r="AY236" s="781" t="str">
        <f>Index!$L$4</f>
        <v>€</v>
      </c>
      <c r="AZ236" s="700"/>
      <c r="BA236" s="781" t="str">
        <f>Index!$L$4</f>
        <v>€</v>
      </c>
      <c r="BB236" s="156"/>
      <c r="BC236" s="156"/>
      <c r="BD236" s="2"/>
      <c r="BF236" s="222"/>
      <c r="BG236" s="222"/>
      <c r="BI236" s="367"/>
      <c r="BJ236" s="393"/>
      <c r="BK236" s="30"/>
      <c r="BL236" s="221"/>
      <c r="BM236" s="224"/>
      <c r="BN236" s="107"/>
      <c r="BQ236" s="302"/>
      <c r="BR236" s="302"/>
      <c r="BS236" s="302"/>
      <c r="BT236" s="302"/>
      <c r="BU236" s="302"/>
      <c r="BV236" s="302"/>
      <c r="BW236" s="302"/>
      <c r="BX236" s="302"/>
      <c r="BY236" s="302"/>
      <c r="BZ236" s="302"/>
      <c r="CA236" s="302"/>
      <c r="CB236" s="302"/>
      <c r="CC236" s="302"/>
      <c r="CD236" s="302"/>
      <c r="CE236" s="302"/>
      <c r="CF236" s="302"/>
      <c r="CG236" s="302"/>
      <c r="CH236" s="302"/>
      <c r="CI236" s="302"/>
      <c r="CJ236" s="302"/>
      <c r="CK236" s="302"/>
      <c r="CL236" s="302"/>
      <c r="CM236" s="302"/>
      <c r="CN236" s="302"/>
      <c r="CO236" s="302"/>
      <c r="CP236" s="302"/>
      <c r="CQ236" s="302"/>
      <c r="CR236" s="302"/>
      <c r="CS236" s="302"/>
      <c r="CT236" s="302"/>
      <c r="CU236" s="302"/>
      <c r="CV236" s="302"/>
      <c r="CW236" s="302"/>
      <c r="CX236" s="302"/>
      <c r="CY236" s="302"/>
      <c r="CZ236" s="302"/>
      <c r="DA236" s="302"/>
      <c r="DB236" s="302"/>
      <c r="DC236" s="302"/>
      <c r="DD236" s="302"/>
      <c r="DE236" s="302"/>
      <c r="DF236" s="302"/>
      <c r="DG236" s="302"/>
      <c r="DH236" s="302"/>
      <c r="DI236" s="302"/>
      <c r="DJ236" s="302"/>
      <c r="DK236" s="302"/>
      <c r="DL236" s="302"/>
      <c r="DM236" s="302"/>
      <c r="DN236" s="302"/>
      <c r="DO236" s="296"/>
      <c r="DP236" s="304"/>
      <c r="DQ236" s="295"/>
      <c r="DR236" s="297"/>
      <c r="DS236" s="346"/>
      <c r="DT236" s="332"/>
    </row>
    <row r="237" spans="2:124" ht="12.75" customHeight="1" x14ac:dyDescent="0.2">
      <c r="B237" s="708" t="s">
        <v>234</v>
      </c>
      <c r="C237" s="709">
        <f>4/3</f>
        <v>1.3333333333333333</v>
      </c>
      <c r="D237" s="394"/>
      <c r="E237" s="394"/>
      <c r="F237" s="568">
        <v>390</v>
      </c>
      <c r="G237" s="644" t="s">
        <v>207</v>
      </c>
      <c r="H237" s="568">
        <f>ROUND(F237/$C237,0)</f>
        <v>293</v>
      </c>
      <c r="I237" s="569" t="s">
        <v>207</v>
      </c>
      <c r="J237" s="661" t="str">
        <f>H237&amp;" x "&amp;F237</f>
        <v>293 x 390</v>
      </c>
      <c r="K237" s="644" t="s">
        <v>207</v>
      </c>
      <c r="L237" s="568">
        <f>F237+(2*P237)</f>
        <v>400</v>
      </c>
      <c r="M237" s="644" t="s">
        <v>207</v>
      </c>
      <c r="N237" s="568">
        <f>H237+P237+R237</f>
        <v>303</v>
      </c>
      <c r="O237" s="569" t="s">
        <v>207</v>
      </c>
      <c r="P237" s="568">
        <v>5</v>
      </c>
      <c r="Q237" s="569" t="s">
        <v>207</v>
      </c>
      <c r="R237" s="644">
        <v>5</v>
      </c>
      <c r="S237" s="644" t="s">
        <v>207</v>
      </c>
      <c r="T237" s="568">
        <f>ROUND(SQRT((F237^2)+(H237^2)),0)</f>
        <v>488</v>
      </c>
      <c r="U237" s="569" t="s">
        <v>207</v>
      </c>
      <c r="V237" s="564"/>
      <c r="W237" s="565"/>
      <c r="X237" s="564">
        <v>4175</v>
      </c>
      <c r="Y237" s="565" t="s">
        <v>2676</v>
      </c>
      <c r="Z237" s="394"/>
      <c r="AA237" s="564">
        <f>ROUND(F237/$B$1,1)</f>
        <v>153.5</v>
      </c>
      <c r="AB237" s="565" t="s">
        <v>208</v>
      </c>
      <c r="AC237" s="568">
        <f>ROUND(H237/$B$1,1)</f>
        <v>115.4</v>
      </c>
      <c r="AD237" s="569" t="s">
        <v>208</v>
      </c>
      <c r="AE237" s="712" t="str">
        <f>AC237&amp;" x "&amp;AA237</f>
        <v>115.4 x 153.5</v>
      </c>
      <c r="AF237" s="569" t="s">
        <v>208</v>
      </c>
      <c r="AG237" s="568">
        <f>ROUND(L237/$B$1,1)</f>
        <v>157.5</v>
      </c>
      <c r="AH237" s="569" t="s">
        <v>208</v>
      </c>
      <c r="AI237" s="644">
        <f>ROUND(N237/$B$1,1)</f>
        <v>119.3</v>
      </c>
      <c r="AJ237" s="569" t="s">
        <v>208</v>
      </c>
      <c r="AK237" s="568">
        <f>ROUND(P237/$B$1,1)</f>
        <v>2</v>
      </c>
      <c r="AL237" s="569" t="s">
        <v>208</v>
      </c>
      <c r="AM237" s="568">
        <f>ROUND(R237/$B$1,1)</f>
        <v>2</v>
      </c>
      <c r="AN237" s="569" t="s">
        <v>208</v>
      </c>
      <c r="AO237" s="568">
        <f>ROUND(SQRT((AA237^2)+(AC237^2)),0)</f>
        <v>192</v>
      </c>
      <c r="AP237" s="569" t="s">
        <v>208</v>
      </c>
      <c r="AQ237" s="165"/>
      <c r="AR237" s="166"/>
      <c r="AS237" s="167">
        <f>ROUND((X237/10)/$B$2,1)</f>
        <v>164.4</v>
      </c>
      <c r="AT237" s="166" t="s">
        <v>208</v>
      </c>
      <c r="AV237" s="1015"/>
      <c r="AX237" s="171">
        <v>10100312</v>
      </c>
      <c r="AY237" s="172">
        <f>IF(Index!$L$4="€",VLOOKUP(AX237,ERP!$A:$CL,5,0),IF(Index!$L$4="$",VLOOKUP(AX237,ERP!$A:$CL,7,0),IF(Index!$L$4="CHF",VLOOKUP(AX237,ERP!$A:$CL,9,0),IF(Index!$L$4="£",VLOOKUP(AX237,ERP!$A:$CL,11,0),""))))</f>
        <v>3805</v>
      </c>
      <c r="AZ237" s="171">
        <v>10140312</v>
      </c>
      <c r="BA237" s="172">
        <f>IF(Index!$L$4="€",VLOOKUP(AZ237,ERP!$A:$CL,5,0),IF(Index!$L$4="$",VLOOKUP(AZ237,ERP!$A:$CL,7,0),IF(Index!$L$4="CHF",VLOOKUP(AZ237,ERP!$A:$CL,9,0),IF(Index!$L$4="£",VLOOKUP(AZ237,ERP!$A:$CL,11,0),""))))</f>
        <v>3805</v>
      </c>
      <c r="BB237" s="156"/>
      <c r="BC237" s="150"/>
      <c r="BD237" s="2"/>
      <c r="BF237" s="128"/>
      <c r="BG237" s="222" t="s">
        <v>2669</v>
      </c>
      <c r="BI237" s="367"/>
      <c r="BJ237" s="393"/>
      <c r="BK237" s="30"/>
      <c r="BL237" s="221"/>
      <c r="BM237" s="224"/>
      <c r="BN237" s="107"/>
      <c r="BQ237" s="302"/>
      <c r="BR237" s="302"/>
      <c r="BS237" s="302"/>
      <c r="BT237" s="302"/>
      <c r="BU237" s="302"/>
      <c r="BV237" s="302"/>
      <c r="BW237" s="302"/>
      <c r="BX237" s="302"/>
      <c r="BY237" s="302"/>
      <c r="BZ237" s="302"/>
      <c r="CA237" s="302"/>
      <c r="CB237" s="302"/>
      <c r="CC237" s="302"/>
      <c r="CD237" s="302"/>
      <c r="CE237" s="302"/>
      <c r="CF237" s="302"/>
      <c r="CG237" s="302"/>
      <c r="CH237" s="302"/>
      <c r="CI237" s="302"/>
      <c r="CJ237" s="302"/>
      <c r="CK237" s="302"/>
      <c r="CL237" s="302"/>
      <c r="CM237" s="302"/>
      <c r="CN237" s="302"/>
      <c r="CO237" s="302"/>
      <c r="CP237" s="302"/>
      <c r="CQ237" s="302"/>
      <c r="CR237" s="302"/>
      <c r="CS237" s="302"/>
      <c r="CT237" s="302"/>
      <c r="CU237" s="302"/>
      <c r="CV237" s="302"/>
      <c r="CW237" s="302"/>
      <c r="CX237" s="302"/>
      <c r="CY237" s="302"/>
      <c r="CZ237" s="302"/>
      <c r="DA237" s="302"/>
      <c r="DB237" s="302"/>
      <c r="DC237" s="302"/>
      <c r="DD237" s="302"/>
      <c r="DE237" s="302"/>
      <c r="DF237" s="302"/>
      <c r="DG237" s="302"/>
      <c r="DH237" s="302"/>
      <c r="DI237" s="302"/>
      <c r="DJ237" s="302"/>
      <c r="DK237" s="302"/>
      <c r="DL237" s="302"/>
      <c r="DM237" s="302"/>
      <c r="DN237" s="302"/>
      <c r="DO237" s="296"/>
      <c r="DP237" s="304"/>
      <c r="DQ237" s="295"/>
      <c r="DR237" s="297"/>
      <c r="DS237" s="346"/>
      <c r="DT237" s="332"/>
    </row>
    <row r="238" spans="2:124" ht="12.75" customHeight="1" x14ac:dyDescent="0.2">
      <c r="B238" s="708" t="s">
        <v>234</v>
      </c>
      <c r="C238" s="709">
        <f>4/3</f>
        <v>1.3333333333333333</v>
      </c>
      <c r="D238" s="394"/>
      <c r="E238" s="394"/>
      <c r="F238" s="566">
        <v>440</v>
      </c>
      <c r="G238" s="394" t="s">
        <v>207</v>
      </c>
      <c r="H238" s="566">
        <f>ROUND(F238/$C238,0)</f>
        <v>330</v>
      </c>
      <c r="I238" s="567" t="s">
        <v>207</v>
      </c>
      <c r="J238" s="662" t="str">
        <f>H238&amp;" x "&amp;F238</f>
        <v>330 x 440</v>
      </c>
      <c r="K238" s="394" t="s">
        <v>207</v>
      </c>
      <c r="L238" s="566">
        <f>F238+(2*P238)</f>
        <v>450</v>
      </c>
      <c r="M238" s="394" t="s">
        <v>207</v>
      </c>
      <c r="N238" s="566">
        <f>H238+P238+R238</f>
        <v>340</v>
      </c>
      <c r="O238" s="567" t="s">
        <v>207</v>
      </c>
      <c r="P238" s="566">
        <v>5</v>
      </c>
      <c r="Q238" s="567" t="s">
        <v>207</v>
      </c>
      <c r="R238" s="394">
        <v>5</v>
      </c>
      <c r="S238" s="394" t="s">
        <v>207</v>
      </c>
      <c r="T238" s="566">
        <f>ROUND(SQRT((F238^2)+(H238^2)),0)</f>
        <v>550</v>
      </c>
      <c r="U238" s="567" t="s">
        <v>207</v>
      </c>
      <c r="V238" s="566"/>
      <c r="W238" s="567"/>
      <c r="X238" s="566">
        <v>4675</v>
      </c>
      <c r="Y238" s="567" t="s">
        <v>2676</v>
      </c>
      <c r="Z238" s="394"/>
      <c r="AA238" s="566">
        <f>ROUND(F238/$B$1,1)</f>
        <v>173.2</v>
      </c>
      <c r="AB238" s="567" t="s">
        <v>208</v>
      </c>
      <c r="AC238" s="566">
        <f>ROUND(H238/$B$1,1)</f>
        <v>129.9</v>
      </c>
      <c r="AD238" s="567" t="s">
        <v>208</v>
      </c>
      <c r="AE238" s="467" t="str">
        <f>AC238&amp;" x "&amp;AA238</f>
        <v>129.9 x 173.2</v>
      </c>
      <c r="AF238" s="567" t="s">
        <v>208</v>
      </c>
      <c r="AG238" s="566">
        <f>ROUND(L238/$B$1,1)</f>
        <v>177.2</v>
      </c>
      <c r="AH238" s="567" t="s">
        <v>208</v>
      </c>
      <c r="AI238" s="394">
        <f>ROUND(N238/$B$1,1)</f>
        <v>133.9</v>
      </c>
      <c r="AJ238" s="567" t="s">
        <v>208</v>
      </c>
      <c r="AK238" s="566">
        <f>ROUND(P238/$B$1,1)</f>
        <v>2</v>
      </c>
      <c r="AL238" s="567" t="s">
        <v>208</v>
      </c>
      <c r="AM238" s="566">
        <f>ROUND(R238/$B$1,1)</f>
        <v>2</v>
      </c>
      <c r="AN238" s="567" t="s">
        <v>208</v>
      </c>
      <c r="AO238" s="566">
        <f>ROUND(SQRT((AA238^2)+(AC238^2)),0)</f>
        <v>217</v>
      </c>
      <c r="AP238" s="567" t="s">
        <v>208</v>
      </c>
      <c r="AQ238" s="130"/>
      <c r="AR238" s="122"/>
      <c r="AS238" s="110">
        <f>ROUND((X238/10)/$B$2,1)</f>
        <v>184.1</v>
      </c>
      <c r="AT238" s="122" t="s">
        <v>208</v>
      </c>
      <c r="AV238" s="1015"/>
      <c r="AX238" s="138">
        <v>10100329</v>
      </c>
      <c r="AY238" s="137">
        <f>IF(Index!$L$4="€",VLOOKUP(AX238,ERP!$A:$CL,5,0),IF(Index!$L$4="$",VLOOKUP(AX238,ERP!$A:$CL,7,0),IF(Index!$L$4="CHF",VLOOKUP(AX238,ERP!$A:$CL,9,0),IF(Index!$L$4="£",VLOOKUP(AX238,ERP!$A:$CL,11,0),""))))</f>
        <v>5044</v>
      </c>
      <c r="AZ238" s="138">
        <v>10140329</v>
      </c>
      <c r="BA238" s="137">
        <f>IF(Index!$L$4="€",VLOOKUP(AZ238,ERP!$A:$CL,5,0),IF(Index!$L$4="$",VLOOKUP(AZ238,ERP!$A:$CL,7,0),IF(Index!$L$4="CHF",VLOOKUP(AZ238,ERP!$A:$CL,9,0),IF(Index!$L$4="£",VLOOKUP(AZ238,ERP!$A:$CL,11,0),""))))</f>
        <v>5044</v>
      </c>
      <c r="BB238" s="156"/>
      <c r="BC238" s="150"/>
      <c r="BD238" s="2"/>
      <c r="BF238" s="228"/>
      <c r="BG238" s="225" t="s">
        <v>2671</v>
      </c>
      <c r="BI238" s="367"/>
      <c r="BJ238" s="393"/>
      <c r="BK238" s="30"/>
      <c r="BL238" s="221"/>
      <c r="BM238" s="224"/>
      <c r="BN238" s="107"/>
      <c r="BQ238" s="302"/>
      <c r="BR238" s="302"/>
      <c r="BS238" s="302"/>
      <c r="BT238" s="302"/>
      <c r="BU238" s="302"/>
      <c r="BV238" s="302"/>
      <c r="BW238" s="302"/>
      <c r="BX238" s="302"/>
      <c r="BY238" s="302"/>
      <c r="BZ238" s="302"/>
      <c r="CA238" s="302"/>
      <c r="CB238" s="302"/>
      <c r="CC238" s="302"/>
      <c r="CD238" s="302"/>
      <c r="CE238" s="302"/>
      <c r="CF238" s="302"/>
      <c r="CG238" s="302"/>
      <c r="CH238" s="302"/>
      <c r="CI238" s="302"/>
      <c r="CJ238" s="302"/>
      <c r="CK238" s="302"/>
      <c r="CL238" s="302"/>
      <c r="CM238" s="302"/>
      <c r="CN238" s="302"/>
      <c r="CO238" s="302"/>
      <c r="CP238" s="302"/>
      <c r="CQ238" s="302"/>
      <c r="CR238" s="302"/>
      <c r="CS238" s="302"/>
      <c r="CT238" s="302"/>
      <c r="CU238" s="302"/>
      <c r="CV238" s="302"/>
      <c r="CW238" s="302"/>
      <c r="CX238" s="302"/>
      <c r="CY238" s="302"/>
      <c r="CZ238" s="302"/>
      <c r="DA238" s="302"/>
      <c r="DB238" s="302"/>
      <c r="DC238" s="302"/>
      <c r="DD238" s="302"/>
      <c r="DE238" s="302"/>
      <c r="DF238" s="302"/>
      <c r="DG238" s="302"/>
      <c r="DH238" s="302"/>
      <c r="DI238" s="302"/>
      <c r="DJ238" s="302"/>
      <c r="DK238" s="302"/>
      <c r="DL238" s="302"/>
      <c r="DM238" s="302"/>
      <c r="DN238" s="302"/>
      <c r="DO238" s="296"/>
      <c r="DP238" s="304"/>
      <c r="DQ238" s="295"/>
      <c r="DR238" s="297"/>
      <c r="DS238" s="346"/>
      <c r="DT238" s="332"/>
    </row>
    <row r="239" spans="2:124" ht="12.75" customHeight="1" x14ac:dyDescent="0.2">
      <c r="B239" s="708" t="s">
        <v>234</v>
      </c>
      <c r="C239" s="709">
        <f>4/3</f>
        <v>1.3333333333333333</v>
      </c>
      <c r="D239" s="394"/>
      <c r="E239" s="394"/>
      <c r="F239" s="570">
        <v>490</v>
      </c>
      <c r="G239" s="656" t="s">
        <v>207</v>
      </c>
      <c r="H239" s="570">
        <f>ROUND(F239/$C239,0)</f>
        <v>368</v>
      </c>
      <c r="I239" s="571" t="s">
        <v>207</v>
      </c>
      <c r="J239" s="657" t="str">
        <f>H239&amp;" x "&amp;F239</f>
        <v>368 x 490</v>
      </c>
      <c r="K239" s="656" t="s">
        <v>207</v>
      </c>
      <c r="L239" s="570">
        <f>F239+(2*P239)</f>
        <v>500</v>
      </c>
      <c r="M239" s="656" t="s">
        <v>207</v>
      </c>
      <c r="N239" s="570">
        <f>H239+P239+R239</f>
        <v>378</v>
      </c>
      <c r="O239" s="571" t="s">
        <v>207</v>
      </c>
      <c r="P239" s="570">
        <v>5</v>
      </c>
      <c r="Q239" s="571" t="s">
        <v>207</v>
      </c>
      <c r="R239" s="656">
        <v>5</v>
      </c>
      <c r="S239" s="656" t="s">
        <v>207</v>
      </c>
      <c r="T239" s="570">
        <f>ROUND(SQRT((F239^2)+(H239^2)),0)</f>
        <v>613</v>
      </c>
      <c r="U239" s="571" t="s">
        <v>207</v>
      </c>
      <c r="V239" s="570"/>
      <c r="W239" s="571"/>
      <c r="X239" s="570">
        <v>5175</v>
      </c>
      <c r="Y239" s="571" t="s">
        <v>2676</v>
      </c>
      <c r="Z239" s="566"/>
      <c r="AA239" s="570">
        <f>ROUND(F239/$B$1,1)</f>
        <v>192.9</v>
      </c>
      <c r="AB239" s="571" t="s">
        <v>208</v>
      </c>
      <c r="AC239" s="570">
        <f>ROUND(H239/$B$1,1)</f>
        <v>144.9</v>
      </c>
      <c r="AD239" s="571" t="s">
        <v>208</v>
      </c>
      <c r="AE239" s="713" t="str">
        <f>AC239&amp;" x "&amp;AA239</f>
        <v>144.9 x 192.9</v>
      </c>
      <c r="AF239" s="571" t="s">
        <v>208</v>
      </c>
      <c r="AG239" s="570">
        <f>ROUND(L239/$B$1,1)</f>
        <v>196.9</v>
      </c>
      <c r="AH239" s="571" t="s">
        <v>208</v>
      </c>
      <c r="AI239" s="656">
        <f>ROUND(N239/$B$1,1)</f>
        <v>148.80000000000001</v>
      </c>
      <c r="AJ239" s="571" t="s">
        <v>208</v>
      </c>
      <c r="AK239" s="570">
        <f>ROUND(P239/$B$1,1)</f>
        <v>2</v>
      </c>
      <c r="AL239" s="571" t="s">
        <v>208</v>
      </c>
      <c r="AM239" s="570">
        <f>ROUND(R239/$B$1,1)</f>
        <v>2</v>
      </c>
      <c r="AN239" s="571" t="s">
        <v>208</v>
      </c>
      <c r="AO239" s="570">
        <f>ROUND(SQRT((AA239^2)+(AC239^2)),0)</f>
        <v>241</v>
      </c>
      <c r="AP239" s="571" t="s">
        <v>208</v>
      </c>
      <c r="AQ239" s="185"/>
      <c r="AR239" s="186"/>
      <c r="AS239" s="187">
        <f>ROUND((X239/10)/$B$2,1)</f>
        <v>203.7</v>
      </c>
      <c r="AT239" s="186" t="s">
        <v>208</v>
      </c>
      <c r="AV239" s="1016"/>
      <c r="AX239" s="190">
        <v>10100330</v>
      </c>
      <c r="AY239" s="191">
        <f>IF(Index!$L$4="€",VLOOKUP(AX239,ERP!$A:$CL,5,0),IF(Index!$L$4="$",VLOOKUP(AX239,ERP!$A:$CL,7,0),IF(Index!$L$4="CHF",VLOOKUP(AX239,ERP!$A:$CL,9,0),IF(Index!$L$4="£",VLOOKUP(AX239,ERP!$A:$CL,11,0),""))))</f>
        <v>6315</v>
      </c>
      <c r="AZ239" s="190">
        <v>10140330</v>
      </c>
      <c r="BA239" s="191">
        <f>IF(Index!$L$4="€",VLOOKUP(AZ239,ERP!$A:$CL,5,0),IF(Index!$L$4="$",VLOOKUP(AZ239,ERP!$A:$CL,7,0),IF(Index!$L$4="CHF",VLOOKUP(AZ239,ERP!$A:$CL,9,0),IF(Index!$L$4="£",VLOOKUP(AZ239,ERP!$A:$CL,11,0),""))))</f>
        <v>6315</v>
      </c>
      <c r="BB239" s="156"/>
      <c r="BC239" s="150"/>
      <c r="BD239" s="2"/>
      <c r="BF239" s="145"/>
      <c r="BG239" s="2"/>
      <c r="BI239" s="367"/>
      <c r="BJ239" s="393"/>
      <c r="BK239" s="30"/>
      <c r="BL239" s="221"/>
      <c r="BM239" s="224"/>
      <c r="BN239" s="107"/>
      <c r="BQ239" s="302"/>
      <c r="BR239" s="302"/>
      <c r="BS239" s="302"/>
      <c r="BT239" s="302"/>
      <c r="BU239" s="302"/>
      <c r="BV239" s="302"/>
      <c r="BW239" s="302"/>
      <c r="BX239" s="302"/>
      <c r="BY239" s="302"/>
      <c r="BZ239" s="302"/>
      <c r="CA239" s="302"/>
      <c r="CB239" s="302"/>
      <c r="CC239" s="302"/>
      <c r="CD239" s="302"/>
      <c r="CE239" s="302"/>
      <c r="CF239" s="302"/>
      <c r="CG239" s="302"/>
      <c r="CH239" s="302"/>
      <c r="CI239" s="302"/>
      <c r="CJ239" s="302"/>
      <c r="CK239" s="302"/>
      <c r="CL239" s="302"/>
      <c r="CM239" s="302"/>
      <c r="CN239" s="302"/>
      <c r="CO239" s="302"/>
      <c r="CP239" s="302"/>
      <c r="CQ239" s="302"/>
      <c r="CR239" s="302"/>
      <c r="CS239" s="302"/>
      <c r="CT239" s="302"/>
      <c r="CU239" s="302"/>
      <c r="CV239" s="302"/>
      <c r="CW239" s="302"/>
      <c r="CX239" s="302"/>
      <c r="CY239" s="302"/>
      <c r="CZ239" s="302"/>
      <c r="DA239" s="302"/>
      <c r="DB239" s="302"/>
      <c r="DC239" s="302"/>
      <c r="DD239" s="302"/>
      <c r="DE239" s="302"/>
      <c r="DF239" s="302"/>
      <c r="DG239" s="302"/>
      <c r="DH239" s="302"/>
      <c r="DI239" s="302"/>
      <c r="DJ239" s="302"/>
      <c r="DK239" s="302"/>
      <c r="DL239" s="302"/>
      <c r="DM239" s="302"/>
      <c r="DN239" s="302"/>
      <c r="DO239" s="296"/>
      <c r="DP239" s="304"/>
      <c r="DQ239" s="295"/>
      <c r="DR239" s="297"/>
      <c r="DS239" s="346"/>
      <c r="DT239" s="332"/>
    </row>
    <row r="240" spans="2:124" ht="12.75" customHeight="1" x14ac:dyDescent="0.2">
      <c r="F240" s="308"/>
      <c r="J240" s="309"/>
      <c r="P240" s="308"/>
      <c r="R240" s="308"/>
      <c r="AE240" s="309"/>
      <c r="AX240" s="2"/>
      <c r="AZ240" s="2"/>
      <c r="BB240" s="338"/>
      <c r="BC240" s="338"/>
      <c r="BD240" s="2"/>
      <c r="BG240" s="2"/>
      <c r="BI240" s="367"/>
      <c r="BJ240" s="393"/>
      <c r="BK240" s="30"/>
      <c r="BL240" s="221"/>
      <c r="BM240" s="224"/>
      <c r="BN240" s="107"/>
      <c r="BQ240" s="302"/>
      <c r="BR240" s="302"/>
      <c r="BS240" s="302"/>
      <c r="BT240" s="302"/>
      <c r="BU240" s="302"/>
      <c r="BV240" s="302"/>
      <c r="BW240" s="302"/>
      <c r="BX240" s="302"/>
      <c r="BY240" s="302"/>
      <c r="BZ240" s="302"/>
      <c r="CA240" s="302"/>
      <c r="CB240" s="302"/>
      <c r="CC240" s="302"/>
      <c r="CD240" s="302"/>
      <c r="CE240" s="302"/>
      <c r="CF240" s="302"/>
      <c r="CG240" s="302"/>
      <c r="CH240" s="302"/>
      <c r="CI240" s="302"/>
      <c r="CJ240" s="302"/>
      <c r="CK240" s="302"/>
      <c r="CL240" s="302"/>
      <c r="CM240" s="302"/>
      <c r="CN240" s="302"/>
      <c r="CO240" s="302"/>
      <c r="CP240" s="302"/>
      <c r="CQ240" s="302"/>
      <c r="CR240" s="302"/>
      <c r="CS240" s="302"/>
      <c r="CT240" s="302"/>
      <c r="CU240" s="302"/>
      <c r="CV240" s="302"/>
      <c r="CW240" s="302"/>
      <c r="CX240" s="302"/>
      <c r="CY240" s="302"/>
      <c r="CZ240" s="302"/>
      <c r="DA240" s="302"/>
      <c r="DB240" s="302"/>
      <c r="DC240" s="302"/>
      <c r="DD240" s="302"/>
      <c r="DE240" s="302"/>
      <c r="DF240" s="302"/>
      <c r="DG240" s="302"/>
      <c r="DH240" s="302"/>
      <c r="DI240" s="349"/>
      <c r="DJ240" s="349"/>
      <c r="DK240" s="349"/>
      <c r="DL240" s="349"/>
      <c r="DM240" s="349"/>
      <c r="DN240" s="349"/>
      <c r="DO240" s="296"/>
      <c r="DP240" s="304"/>
      <c r="DQ240" s="295"/>
      <c r="DR240" s="297"/>
      <c r="DS240" s="346"/>
      <c r="DT240" s="332"/>
    </row>
    <row r="241" spans="2:179" s="30" customFormat="1" ht="33" customHeight="1" x14ac:dyDescent="0.2">
      <c r="D241" s="2"/>
      <c r="E241" s="2"/>
      <c r="F241" s="1070" t="s">
        <v>875</v>
      </c>
      <c r="G241" s="963"/>
      <c r="H241" s="963"/>
      <c r="I241" s="963"/>
      <c r="J241" s="963"/>
      <c r="K241" s="963"/>
      <c r="L241" s="963"/>
      <c r="M241" s="963"/>
      <c r="N241" s="963"/>
      <c r="O241" s="963"/>
      <c r="P241" s="963"/>
      <c r="Q241" s="963"/>
      <c r="R241" s="963"/>
      <c r="S241" s="963"/>
      <c r="T241" s="963"/>
      <c r="U241" s="963"/>
      <c r="V241" s="963"/>
      <c r="W241" s="963"/>
      <c r="X241" s="963"/>
      <c r="Y241" s="963"/>
      <c r="Z241" s="963"/>
      <c r="AA241" s="963"/>
      <c r="AB241" s="963"/>
      <c r="AC241" s="963"/>
      <c r="AD241" s="963"/>
      <c r="AE241" s="963"/>
      <c r="AF241" s="963"/>
      <c r="AG241" s="963"/>
      <c r="AH241" s="963"/>
      <c r="AI241" s="963"/>
      <c r="AJ241" s="963"/>
      <c r="AK241" s="963"/>
      <c r="AL241" s="963"/>
      <c r="AM241" s="963"/>
      <c r="AN241" s="963"/>
      <c r="AO241" s="963"/>
      <c r="AP241" s="963"/>
      <c r="AQ241" s="963"/>
      <c r="AR241" s="963"/>
      <c r="AS241" s="963"/>
      <c r="AT241" s="964"/>
      <c r="AU241" s="2"/>
      <c r="AV241" s="1014" t="s">
        <v>241</v>
      </c>
      <c r="AW241" s="2"/>
      <c r="AX241" s="948" t="s">
        <v>230</v>
      </c>
      <c r="AY241" s="956"/>
      <c r="AZ241" s="948" t="s">
        <v>230</v>
      </c>
      <c r="BA241" s="949"/>
      <c r="BB241" s="950"/>
      <c r="BC241" s="950"/>
      <c r="BD241" s="2"/>
      <c r="BE241" s="2"/>
      <c r="BF241" s="2"/>
      <c r="BG241" s="2"/>
      <c r="BH241" s="2"/>
      <c r="BI241" s="386"/>
      <c r="BJ241" s="291"/>
      <c r="BK241" s="2"/>
      <c r="BL241" s="221"/>
      <c r="BM241" s="224"/>
      <c r="BN241" s="107"/>
      <c r="BO241" s="300"/>
      <c r="BQ241" s="293"/>
      <c r="BR241" s="300"/>
      <c r="BS241" s="293"/>
      <c r="BT241" s="300"/>
      <c r="BU241" s="293"/>
      <c r="BV241" s="300"/>
      <c r="BW241" s="293"/>
      <c r="BX241" s="300"/>
      <c r="BY241" s="333"/>
      <c r="BZ241" s="333"/>
      <c r="CA241" s="333"/>
      <c r="CB241" s="333"/>
      <c r="CC241" s="333"/>
      <c r="CD241" s="333"/>
      <c r="CE241" s="333"/>
      <c r="CF241" s="333"/>
      <c r="CG241" s="333"/>
      <c r="CH241" s="333"/>
      <c r="CI241" s="333"/>
      <c r="CJ241" s="333"/>
      <c r="CK241" s="333"/>
      <c r="CL241" s="333"/>
      <c r="CM241" s="333"/>
      <c r="CN241" s="333"/>
      <c r="CO241" s="333"/>
      <c r="CP241" s="333"/>
      <c r="CQ241" s="333"/>
      <c r="CR241" s="333"/>
      <c r="CS241" s="333"/>
      <c r="CT241" s="333"/>
      <c r="CU241" s="333"/>
      <c r="CV241" s="333"/>
      <c r="CW241" s="333"/>
      <c r="CX241" s="333"/>
      <c r="CY241" s="333"/>
      <c r="CZ241" s="333"/>
      <c r="DA241" s="333"/>
      <c r="DB241" s="333"/>
      <c r="DC241" s="333"/>
      <c r="DD241" s="333"/>
      <c r="DE241" s="333"/>
      <c r="DF241" s="333"/>
      <c r="DG241" s="293"/>
      <c r="DH241" s="293"/>
      <c r="DI241" s="331"/>
      <c r="DJ241" s="331"/>
      <c r="DK241" s="331"/>
      <c r="DL241" s="331"/>
      <c r="DM241" s="331"/>
      <c r="DN241" s="331"/>
      <c r="DO241" s="296"/>
      <c r="DP241" s="304"/>
      <c r="DQ241" s="293"/>
      <c r="DR241" s="297"/>
      <c r="DS241" s="346"/>
      <c r="DT241" s="332"/>
      <c r="DU241" s="338"/>
      <c r="DV241" s="300"/>
      <c r="DW241" s="300"/>
      <c r="DX241" s="300"/>
      <c r="DY241" s="300"/>
      <c r="DZ241" s="300"/>
      <c r="EA241" s="300"/>
      <c r="EB241" s="300"/>
      <c r="EC241" s="300"/>
      <c r="ED241" s="300"/>
      <c r="EE241" s="300"/>
      <c r="EF241" s="300"/>
      <c r="EG241" s="300"/>
      <c r="EH241" s="300"/>
      <c r="EI241" s="300"/>
      <c r="EJ241" s="300"/>
      <c r="EK241" s="300"/>
      <c r="EL241" s="300"/>
      <c r="EM241" s="300"/>
      <c r="EN241" s="300"/>
      <c r="EO241" s="300"/>
      <c r="EP241" s="300"/>
      <c r="EQ241" s="300"/>
      <c r="ER241" s="300"/>
      <c r="ES241" s="300"/>
      <c r="ET241" s="300"/>
      <c r="EU241" s="300"/>
      <c r="EV241" s="300"/>
      <c r="EW241" s="300"/>
      <c r="EX241" s="300"/>
      <c r="EY241" s="300"/>
      <c r="EZ241" s="300"/>
      <c r="FA241" s="300"/>
      <c r="FB241" s="300"/>
      <c r="FC241" s="300"/>
      <c r="FD241" s="300"/>
      <c r="FE241" s="300"/>
      <c r="FF241" s="300"/>
      <c r="FG241" s="300"/>
      <c r="FH241" s="300"/>
      <c r="FI241" s="300"/>
      <c r="FJ241" s="300"/>
      <c r="FK241" s="300"/>
      <c r="FL241" s="300"/>
      <c r="FM241" s="300"/>
      <c r="FN241" s="300"/>
      <c r="FO241" s="300"/>
      <c r="FP241" s="300"/>
      <c r="FQ241" s="300"/>
      <c r="FR241" s="300"/>
      <c r="FS241" s="300"/>
      <c r="FT241" s="300"/>
      <c r="FU241" s="300"/>
      <c r="FV241" s="300"/>
      <c r="FW241" s="300"/>
    </row>
    <row r="242" spans="2:179" ht="15" customHeight="1" x14ac:dyDescent="0.2">
      <c r="D242" s="30"/>
      <c r="E242" s="30"/>
      <c r="F242" s="1058"/>
      <c r="G242" s="1059"/>
      <c r="H242" s="1059"/>
      <c r="I242" s="1059"/>
      <c r="J242" s="1059"/>
      <c r="K242" s="1059"/>
      <c r="L242" s="1059"/>
      <c r="M242" s="1059"/>
      <c r="N242" s="1059"/>
      <c r="O242" s="1059"/>
      <c r="P242" s="1059"/>
      <c r="Q242" s="1059"/>
      <c r="R242" s="1059"/>
      <c r="S242" s="1059"/>
      <c r="T242" s="1059"/>
      <c r="U242" s="1059"/>
      <c r="V242" s="1059"/>
      <c r="W242" s="1059"/>
      <c r="X242" s="1059"/>
      <c r="Y242" s="1059"/>
      <c r="Z242" s="1059"/>
      <c r="AA242" s="1059"/>
      <c r="AB242" s="1059"/>
      <c r="AC242" s="1059"/>
      <c r="AD242" s="1059"/>
      <c r="AE242" s="1059"/>
      <c r="AF242" s="1059"/>
      <c r="AG242" s="1059"/>
      <c r="AH242" s="1059"/>
      <c r="AI242" s="1059"/>
      <c r="AJ242" s="1059"/>
      <c r="AK242" s="1059"/>
      <c r="AL242" s="1059"/>
      <c r="AM242" s="1059"/>
      <c r="AN242" s="1059"/>
      <c r="AO242" s="1059"/>
      <c r="AP242" s="1059"/>
      <c r="AQ242" s="1059"/>
      <c r="AR242" s="1059"/>
      <c r="AS242" s="1059"/>
      <c r="AT242" s="1060"/>
      <c r="AU242" s="30"/>
      <c r="AV242" s="1015"/>
      <c r="AW242" s="30"/>
      <c r="AX242" s="954" t="s">
        <v>233</v>
      </c>
      <c r="AY242" s="955"/>
      <c r="AZ242" s="954" t="s">
        <v>2670</v>
      </c>
      <c r="BA242" s="955"/>
      <c r="BB242" s="769"/>
      <c r="BC242" s="806"/>
      <c r="BD242" s="2"/>
      <c r="BG242" s="2"/>
      <c r="BI242" s="389"/>
      <c r="BJ242" s="390"/>
      <c r="BL242" s="221"/>
      <c r="BM242" s="224"/>
      <c r="BN242" s="107"/>
      <c r="BQ242" s="295"/>
      <c r="BR242" s="338"/>
      <c r="BS242" s="295"/>
      <c r="BT242" s="338"/>
      <c r="BU242" s="295"/>
      <c r="BV242" s="338"/>
      <c r="BW242" s="295"/>
      <c r="BX242" s="338"/>
      <c r="BY242" s="331"/>
      <c r="BZ242" s="331"/>
      <c r="CA242" s="331"/>
      <c r="CB242" s="331"/>
      <c r="CC242" s="331"/>
      <c r="CD242" s="331"/>
      <c r="CE242" s="331"/>
      <c r="CF242" s="331"/>
      <c r="CG242" s="331"/>
      <c r="CH242" s="331"/>
      <c r="CI242" s="331"/>
      <c r="CJ242" s="331"/>
      <c r="CK242" s="331"/>
      <c r="CL242" s="331"/>
      <c r="CM242" s="331"/>
      <c r="CN242" s="331"/>
      <c r="CO242" s="331"/>
      <c r="CP242" s="331"/>
      <c r="CQ242" s="331"/>
      <c r="CR242" s="331"/>
      <c r="CS242" s="331"/>
      <c r="CT242" s="331"/>
      <c r="CU242" s="331"/>
      <c r="CV242" s="331"/>
      <c r="CW242" s="331"/>
      <c r="CX242" s="331"/>
      <c r="CY242" s="331"/>
      <c r="CZ242" s="331"/>
      <c r="DA242" s="331"/>
      <c r="DB242" s="331"/>
      <c r="DC242" s="331"/>
      <c r="DD242" s="331"/>
      <c r="DE242" s="331"/>
      <c r="DF242" s="331"/>
      <c r="DG242" s="295"/>
      <c r="DH242" s="295"/>
      <c r="DI242" s="331"/>
      <c r="DJ242" s="331"/>
      <c r="DK242" s="331"/>
      <c r="DL242" s="331"/>
      <c r="DM242" s="331"/>
      <c r="DN242" s="331"/>
      <c r="DO242" s="296"/>
      <c r="DP242" s="304"/>
      <c r="DQ242" s="293"/>
      <c r="DR242" s="297"/>
      <c r="DS242" s="346"/>
      <c r="DT242" s="332"/>
    </row>
    <row r="243" spans="2:179" ht="15" customHeight="1" x14ac:dyDescent="0.2">
      <c r="D243" s="30"/>
      <c r="E243" s="30"/>
      <c r="F243" s="279" t="s">
        <v>206</v>
      </c>
      <c r="G243" s="280"/>
      <c r="H243" s="279" t="s">
        <v>211</v>
      </c>
      <c r="I243" s="280"/>
      <c r="J243" s="279" t="s">
        <v>216</v>
      </c>
      <c r="K243" s="280"/>
      <c r="L243" s="279" t="s">
        <v>205</v>
      </c>
      <c r="M243" s="280"/>
      <c r="N243" s="279" t="s">
        <v>214</v>
      </c>
      <c r="O243" s="280"/>
      <c r="P243" s="279" t="s">
        <v>209</v>
      </c>
      <c r="Q243" s="280"/>
      <c r="R243" s="279" t="s">
        <v>215</v>
      </c>
      <c r="S243" s="280"/>
      <c r="T243" s="279" t="s">
        <v>212</v>
      </c>
      <c r="U243" s="281"/>
      <c r="V243" s="966"/>
      <c r="W243" s="967"/>
      <c r="X243" s="966" t="s">
        <v>2674</v>
      </c>
      <c r="Y243" s="967"/>
      <c r="Z243" s="110"/>
      <c r="AA243" s="279" t="s">
        <v>206</v>
      </c>
      <c r="AB243" s="280"/>
      <c r="AC243" s="279" t="s">
        <v>211</v>
      </c>
      <c r="AD243" s="280"/>
      <c r="AE243" s="279" t="s">
        <v>216</v>
      </c>
      <c r="AF243" s="280"/>
      <c r="AG243" s="279" t="s">
        <v>205</v>
      </c>
      <c r="AH243" s="280"/>
      <c r="AI243" s="279" t="s">
        <v>214</v>
      </c>
      <c r="AJ243" s="280"/>
      <c r="AK243" s="279" t="s">
        <v>209</v>
      </c>
      <c r="AL243" s="280"/>
      <c r="AM243" s="279" t="s">
        <v>215</v>
      </c>
      <c r="AN243" s="280"/>
      <c r="AO243" s="279" t="s">
        <v>212</v>
      </c>
      <c r="AP243" s="280"/>
      <c r="AQ243" s="966" t="s">
        <v>2674</v>
      </c>
      <c r="AR243" s="967"/>
      <c r="AS243" s="966" t="s">
        <v>2675</v>
      </c>
      <c r="AT243" s="967"/>
      <c r="AU243" s="30"/>
      <c r="AV243" s="1015"/>
      <c r="AW243" s="30"/>
      <c r="AX243" s="762" t="s">
        <v>221</v>
      </c>
      <c r="AY243" s="780" t="s">
        <v>23</v>
      </c>
      <c r="AZ243" s="762" t="s">
        <v>221</v>
      </c>
      <c r="BA243" s="780" t="s">
        <v>23</v>
      </c>
      <c r="BB243" s="156"/>
      <c r="BC243" s="156"/>
      <c r="BD243" s="2"/>
      <c r="BG243" s="2"/>
      <c r="BI243" s="389"/>
      <c r="BJ243" s="390"/>
      <c r="BL243" s="221"/>
      <c r="BM243" s="224"/>
      <c r="BN243" s="107"/>
      <c r="BQ243" s="295"/>
      <c r="BR243" s="338"/>
      <c r="BS243" s="295"/>
      <c r="BT243" s="338"/>
      <c r="BU243" s="295"/>
      <c r="BV243" s="338"/>
      <c r="BW243" s="295"/>
      <c r="BX243" s="338"/>
      <c r="BY243" s="331"/>
      <c r="BZ243" s="331"/>
      <c r="CA243" s="331"/>
      <c r="CB243" s="331"/>
      <c r="CC243" s="331"/>
      <c r="CD243" s="331"/>
      <c r="CE243" s="331"/>
      <c r="CF243" s="331"/>
      <c r="CG243" s="331"/>
      <c r="CH243" s="331"/>
      <c r="CI243" s="331"/>
      <c r="CJ243" s="331"/>
      <c r="CK243" s="331"/>
      <c r="CL243" s="331"/>
      <c r="CM243" s="331"/>
      <c r="CN243" s="331"/>
      <c r="CO243" s="331"/>
      <c r="CP243" s="331"/>
      <c r="CQ243" s="331"/>
      <c r="CR243" s="331"/>
      <c r="CS243" s="331"/>
      <c r="CT243" s="331"/>
      <c r="CU243" s="331"/>
      <c r="CV243" s="331"/>
      <c r="CW243" s="331"/>
      <c r="CX243" s="331"/>
      <c r="CY243" s="331"/>
      <c r="CZ243" s="331"/>
      <c r="DA243" s="331"/>
      <c r="DB243" s="331"/>
      <c r="DC243" s="331"/>
      <c r="DD243" s="331"/>
      <c r="DE243" s="331"/>
      <c r="DF243" s="331"/>
      <c r="DG243" s="295"/>
      <c r="DH243" s="295"/>
      <c r="DI243" s="331"/>
      <c r="DJ243" s="331"/>
      <c r="DK243" s="331"/>
      <c r="DL243" s="331"/>
      <c r="DM243" s="331"/>
      <c r="DN243" s="331"/>
      <c r="DO243" s="296"/>
      <c r="DP243" s="304"/>
      <c r="DQ243" s="293"/>
      <c r="DR243" s="297"/>
      <c r="DS243" s="346"/>
      <c r="DT243" s="332"/>
    </row>
    <row r="244" spans="2:179" x14ac:dyDescent="0.2">
      <c r="D244" s="30"/>
      <c r="E244" s="30"/>
      <c r="F244" s="143"/>
      <c r="G244" s="142"/>
      <c r="H244" s="143"/>
      <c r="I244" s="141"/>
      <c r="J244" s="143"/>
      <c r="K244" s="142"/>
      <c r="L244" s="143"/>
      <c r="M244" s="142"/>
      <c r="N244" s="143"/>
      <c r="O244" s="141"/>
      <c r="P244" s="143"/>
      <c r="Q244" s="141"/>
      <c r="R244" s="282"/>
      <c r="S244" s="142"/>
      <c r="T244" s="143"/>
      <c r="U244" s="782"/>
      <c r="V244" s="700"/>
      <c r="W244" s="781"/>
      <c r="X244" s="700"/>
      <c r="Y244" s="781"/>
      <c r="Z244" s="110"/>
      <c r="AA244" s="143"/>
      <c r="AB244" s="141"/>
      <c r="AC244" s="143"/>
      <c r="AD244" s="141"/>
      <c r="AE244" s="282"/>
      <c r="AF244" s="141"/>
      <c r="AG244" s="143"/>
      <c r="AH244" s="141"/>
      <c r="AI244" s="282"/>
      <c r="AJ244" s="141"/>
      <c r="AK244" s="143"/>
      <c r="AL244" s="141"/>
      <c r="AM244" s="143"/>
      <c r="AN244" s="141"/>
      <c r="AO244" s="143"/>
      <c r="AP244" s="141"/>
      <c r="AQ244" s="700"/>
      <c r="AR244" s="781"/>
      <c r="AS244" s="789"/>
      <c r="AT244" s="781"/>
      <c r="AU244" s="30"/>
      <c r="AV244" s="1015"/>
      <c r="AW244" s="30"/>
      <c r="AX244" s="700"/>
      <c r="AY244" s="781" t="str">
        <f>Index!$L$4</f>
        <v>€</v>
      </c>
      <c r="AZ244" s="700"/>
      <c r="BA244" s="781" t="str">
        <f>Index!$L$4</f>
        <v>€</v>
      </c>
      <c r="BB244" s="156"/>
      <c r="BC244" s="156"/>
      <c r="BD244" s="2"/>
      <c r="BG244" s="2"/>
      <c r="BI244" s="367"/>
      <c r="BJ244" s="391"/>
      <c r="BK244" s="30"/>
      <c r="BL244" s="221"/>
      <c r="BM244" s="224"/>
      <c r="BN244" s="107"/>
      <c r="BQ244" s="295"/>
      <c r="BR244" s="338"/>
      <c r="BS244" s="295"/>
      <c r="BT244" s="338"/>
      <c r="BU244" s="295"/>
      <c r="BV244" s="338"/>
      <c r="BW244" s="295"/>
      <c r="BX244" s="338"/>
      <c r="BY244" s="294"/>
      <c r="BZ244" s="293"/>
      <c r="CA244" s="294"/>
      <c r="CB244" s="293"/>
      <c r="CC244" s="294"/>
      <c r="CD244" s="293"/>
      <c r="CE244" s="294"/>
      <c r="CF244" s="293"/>
      <c r="CG244" s="294"/>
      <c r="CH244" s="294"/>
      <c r="CI244" s="294"/>
      <c r="CJ244" s="294"/>
      <c r="CK244" s="294"/>
      <c r="CL244" s="294"/>
      <c r="CM244" s="293"/>
      <c r="CN244" s="293"/>
      <c r="CO244" s="293"/>
      <c r="CP244" s="294"/>
      <c r="CQ244" s="293"/>
      <c r="CR244" s="294"/>
      <c r="CS244" s="293"/>
      <c r="CT244" s="294"/>
      <c r="CU244" s="293"/>
      <c r="CV244" s="294"/>
      <c r="CW244" s="293"/>
      <c r="CX244" s="294"/>
      <c r="CY244" s="293"/>
      <c r="CZ244" s="294"/>
      <c r="DA244" s="293"/>
      <c r="DB244" s="294"/>
      <c r="DC244" s="293"/>
      <c r="DD244" s="294"/>
      <c r="DE244" s="293"/>
      <c r="DF244" s="293"/>
      <c r="DG244" s="295"/>
      <c r="DH244" s="295"/>
      <c r="DI244" s="293"/>
      <c r="DJ244" s="332"/>
      <c r="DK244" s="293"/>
      <c r="DL244" s="332"/>
      <c r="DM244" s="293"/>
      <c r="DN244" s="332"/>
      <c r="DO244" s="296"/>
      <c r="DP244" s="304"/>
      <c r="DQ244" s="293"/>
      <c r="DR244" s="297"/>
      <c r="DS244" s="346"/>
      <c r="DT244" s="332"/>
    </row>
    <row r="245" spans="2:179" x14ac:dyDescent="0.2">
      <c r="B245" s="708" t="s">
        <v>242</v>
      </c>
      <c r="C245" s="709">
        <v>1</v>
      </c>
      <c r="D245" s="394"/>
      <c r="E245" s="394"/>
      <c r="F245" s="566">
        <v>195</v>
      </c>
      <c r="G245" s="394" t="s">
        <v>207</v>
      </c>
      <c r="H245" s="566">
        <f t="shared" ref="H245:H252" si="113">ROUND(F245/$C245,0)</f>
        <v>195</v>
      </c>
      <c r="I245" s="567" t="s">
        <v>207</v>
      </c>
      <c r="J245" s="662" t="str">
        <f t="shared" ref="J245:J252" si="114">H245&amp;" x "&amp;F245</f>
        <v>195 x 195</v>
      </c>
      <c r="K245" s="394" t="s">
        <v>207</v>
      </c>
      <c r="L245" s="566">
        <f t="shared" ref="L245:L252" si="115">F245+(2*P245)</f>
        <v>200</v>
      </c>
      <c r="M245" s="394" t="s">
        <v>207</v>
      </c>
      <c r="N245" s="566">
        <f t="shared" ref="N245:N252" si="116">H245+R245</f>
        <v>195</v>
      </c>
      <c r="O245" s="567" t="s">
        <v>207</v>
      </c>
      <c r="P245" s="566">
        <v>2.5</v>
      </c>
      <c r="Q245" s="567" t="s">
        <v>207</v>
      </c>
      <c r="R245" s="566">
        <v>0</v>
      </c>
      <c r="S245" s="394" t="s">
        <v>207</v>
      </c>
      <c r="T245" s="566">
        <f t="shared" ref="T245:T252" si="117">ROUND(SQRT((F245^2)+(H245^2)),0)</f>
        <v>276</v>
      </c>
      <c r="U245" s="567" t="s">
        <v>207</v>
      </c>
      <c r="V245" s="566"/>
      <c r="W245" s="567"/>
      <c r="X245" s="566">
        <v>2131</v>
      </c>
      <c r="Y245" s="567" t="s">
        <v>2676</v>
      </c>
      <c r="Z245" s="110"/>
      <c r="AA245" s="566">
        <f t="shared" ref="AA245:AA252" si="118">ROUND(F245/$B$1,1)</f>
        <v>76.8</v>
      </c>
      <c r="AB245" s="567" t="s">
        <v>208</v>
      </c>
      <c r="AC245" s="566">
        <f t="shared" ref="AC245:AC252" si="119">ROUND(H245/$B$1,1)</f>
        <v>76.8</v>
      </c>
      <c r="AD245" s="567" t="s">
        <v>208</v>
      </c>
      <c r="AE245" s="467" t="str">
        <f t="shared" ref="AE245:AE252" si="120">AC245&amp;" x "&amp;AA245</f>
        <v>76.8 x 76.8</v>
      </c>
      <c r="AF245" s="567" t="s">
        <v>208</v>
      </c>
      <c r="AG245" s="566">
        <f t="shared" ref="AG245:AG252" si="121">ROUND(L245/$B$1,1)</f>
        <v>78.7</v>
      </c>
      <c r="AH245" s="567" t="s">
        <v>208</v>
      </c>
      <c r="AI245" s="394">
        <f t="shared" ref="AI245:AI252" si="122">ROUND(N245/$B$1,1)</f>
        <v>76.8</v>
      </c>
      <c r="AJ245" s="567" t="s">
        <v>208</v>
      </c>
      <c r="AK245" s="566">
        <f t="shared" ref="AK245:AK252" si="123">ROUND(P245/$B$1,1)</f>
        <v>1</v>
      </c>
      <c r="AL245" s="567" t="s">
        <v>208</v>
      </c>
      <c r="AM245" s="566">
        <f t="shared" ref="AM245:AM252" si="124">ROUND(R245/$B$1,1)</f>
        <v>0</v>
      </c>
      <c r="AN245" s="567" t="s">
        <v>208</v>
      </c>
      <c r="AO245" s="566">
        <f t="shared" ref="AO245:AO252" si="125">ROUND(SQRT((AA245^2)+(AC245^2)),0)</f>
        <v>109</v>
      </c>
      <c r="AP245" s="567" t="s">
        <v>208</v>
      </c>
      <c r="AQ245" s="130"/>
      <c r="AR245" s="122"/>
      <c r="AS245" s="110">
        <f t="shared" ref="AS245:AS252" si="126">ROUND((X245/10)/$B$2,1)</f>
        <v>83.9</v>
      </c>
      <c r="AT245" s="122" t="s">
        <v>208</v>
      </c>
      <c r="AV245" s="1015"/>
      <c r="AX245" s="138">
        <v>10103559</v>
      </c>
      <c r="AY245" s="137">
        <f>IF(Index!$L$4="€",VLOOKUP(AX245,ERP!$A:$CL,5,0),IF(Index!$L$4="$",VLOOKUP(AX245,ERP!$A:$CL,7,0),IF(Index!$L$4="CHF",VLOOKUP(AX245,ERP!$A:$CL,9,0),IF(Index!$L$4="£",VLOOKUP(AX245,ERP!$A:$CL,11,0),""))))</f>
        <v>1149</v>
      </c>
      <c r="AZ245" s="138">
        <v>10143559</v>
      </c>
      <c r="BA245" s="137">
        <f>IF(Index!$L$4="€",VLOOKUP(AZ245,ERP!$A:$CL,5,0),IF(Index!$L$4="$",VLOOKUP(AZ245,ERP!$A:$CL,7,0),IF(Index!$L$4="CHF",VLOOKUP(AZ245,ERP!$A:$CL,9,0),IF(Index!$L$4="£",VLOOKUP(AZ245,ERP!$A:$CL,11,0),""))))</f>
        <v>1149</v>
      </c>
      <c r="BB245" s="156"/>
      <c r="BC245" s="150"/>
      <c r="BD245" s="2"/>
      <c r="BF245" s="128"/>
      <c r="BG245" s="225"/>
      <c r="BI245" s="367"/>
      <c r="BJ245" s="393"/>
      <c r="BL245" s="221"/>
      <c r="BM245" s="224"/>
      <c r="BN245" s="107"/>
      <c r="BQ245" s="301"/>
      <c r="BR245" s="338"/>
      <c r="BS245" s="301"/>
      <c r="BT245" s="338"/>
      <c r="BU245" s="301"/>
      <c r="BV245" s="338"/>
      <c r="BW245" s="301"/>
      <c r="BX245" s="338"/>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4"/>
      <c r="CU245" s="293"/>
      <c r="CV245" s="293"/>
      <c r="CW245" s="293"/>
      <c r="CX245" s="293"/>
      <c r="CY245" s="293"/>
      <c r="CZ245" s="293"/>
      <c r="DA245" s="293"/>
      <c r="DB245" s="293"/>
      <c r="DC245" s="293"/>
      <c r="DD245" s="293"/>
      <c r="DE245" s="293"/>
      <c r="DF245" s="293"/>
      <c r="DG245" s="293"/>
      <c r="DH245" s="293"/>
      <c r="DI245" s="293"/>
      <c r="DJ245" s="349"/>
      <c r="DK245" s="293"/>
      <c r="DL245" s="349"/>
      <c r="DM245" s="293"/>
      <c r="DN245" s="349"/>
      <c r="DO245" s="296"/>
      <c r="DP245" s="304"/>
      <c r="DQ245" s="293"/>
      <c r="DR245" s="297"/>
      <c r="DS245" s="346"/>
      <c r="DT245" s="332"/>
    </row>
    <row r="246" spans="2:179" x14ac:dyDescent="0.2">
      <c r="B246" s="708" t="s">
        <v>242</v>
      </c>
      <c r="C246" s="709">
        <v>1</v>
      </c>
      <c r="D246" s="394"/>
      <c r="E246" s="394"/>
      <c r="F246" s="568">
        <v>215</v>
      </c>
      <c r="G246" s="644" t="s">
        <v>207</v>
      </c>
      <c r="H246" s="568">
        <f t="shared" si="113"/>
        <v>215</v>
      </c>
      <c r="I246" s="569" t="s">
        <v>207</v>
      </c>
      <c r="J246" s="661" t="str">
        <f t="shared" si="114"/>
        <v>215 x 215</v>
      </c>
      <c r="K246" s="644" t="s">
        <v>207</v>
      </c>
      <c r="L246" s="568">
        <f t="shared" si="115"/>
        <v>220</v>
      </c>
      <c r="M246" s="644" t="s">
        <v>207</v>
      </c>
      <c r="N246" s="568">
        <f t="shared" si="116"/>
        <v>215</v>
      </c>
      <c r="O246" s="569" t="s">
        <v>207</v>
      </c>
      <c r="P246" s="568">
        <v>2.5</v>
      </c>
      <c r="Q246" s="569" t="s">
        <v>207</v>
      </c>
      <c r="R246" s="568">
        <v>0</v>
      </c>
      <c r="S246" s="644" t="s">
        <v>207</v>
      </c>
      <c r="T246" s="568">
        <f t="shared" si="117"/>
        <v>304</v>
      </c>
      <c r="U246" s="569" t="s">
        <v>207</v>
      </c>
      <c r="V246" s="568"/>
      <c r="W246" s="569"/>
      <c r="X246" s="568">
        <v>2331</v>
      </c>
      <c r="Y246" s="569" t="s">
        <v>2676</v>
      </c>
      <c r="Z246" s="394"/>
      <c r="AA246" s="568">
        <f t="shared" si="118"/>
        <v>84.6</v>
      </c>
      <c r="AB246" s="569" t="s">
        <v>208</v>
      </c>
      <c r="AC246" s="568">
        <f t="shared" si="119"/>
        <v>84.6</v>
      </c>
      <c r="AD246" s="569" t="s">
        <v>208</v>
      </c>
      <c r="AE246" s="712" t="str">
        <f t="shared" si="120"/>
        <v>84.6 x 84.6</v>
      </c>
      <c r="AF246" s="569" t="s">
        <v>208</v>
      </c>
      <c r="AG246" s="568">
        <f t="shared" si="121"/>
        <v>86.6</v>
      </c>
      <c r="AH246" s="569" t="s">
        <v>208</v>
      </c>
      <c r="AI246" s="644">
        <f t="shared" si="122"/>
        <v>84.6</v>
      </c>
      <c r="AJ246" s="569" t="s">
        <v>208</v>
      </c>
      <c r="AK246" s="568">
        <f t="shared" si="123"/>
        <v>1</v>
      </c>
      <c r="AL246" s="569" t="s">
        <v>208</v>
      </c>
      <c r="AM246" s="568">
        <f t="shared" si="124"/>
        <v>0</v>
      </c>
      <c r="AN246" s="569" t="s">
        <v>208</v>
      </c>
      <c r="AO246" s="568">
        <f t="shared" si="125"/>
        <v>120</v>
      </c>
      <c r="AP246" s="569" t="s">
        <v>208</v>
      </c>
      <c r="AQ246" s="178"/>
      <c r="AR246" s="179"/>
      <c r="AS246" s="169">
        <f t="shared" si="126"/>
        <v>91.8</v>
      </c>
      <c r="AT246" s="179" t="s">
        <v>208</v>
      </c>
      <c r="AV246" s="1015"/>
      <c r="AX246" s="182">
        <v>10103560</v>
      </c>
      <c r="AY246" s="173">
        <f>IF(Index!$L$4="€",VLOOKUP(AX246,ERP!$A:$CL,5,0),IF(Index!$L$4="$",VLOOKUP(AX246,ERP!$A:$CL,7,0),IF(Index!$L$4="CHF",VLOOKUP(AX246,ERP!$A:$CL,9,0),IF(Index!$L$4="£",VLOOKUP(AX246,ERP!$A:$CL,11,0),""))))</f>
        <v>1244</v>
      </c>
      <c r="AZ246" s="182">
        <v>10143560</v>
      </c>
      <c r="BA246" s="173">
        <f>IF(Index!$L$4="€",VLOOKUP(AZ246,ERP!$A:$CL,5,0),IF(Index!$L$4="$",VLOOKUP(AZ246,ERP!$A:$CL,7,0),IF(Index!$L$4="CHF",VLOOKUP(AZ246,ERP!$A:$CL,9,0),IF(Index!$L$4="£",VLOOKUP(AZ246,ERP!$A:$CL,11,0),""))))</f>
        <v>1244</v>
      </c>
      <c r="BB246" s="156"/>
      <c r="BC246" s="150"/>
      <c r="BD246" s="2"/>
      <c r="BF246" s="228"/>
      <c r="BG246" s="225"/>
      <c r="BI246" s="367"/>
      <c r="BJ246" s="393"/>
      <c r="BL246" s="221"/>
      <c r="BM246" s="224"/>
      <c r="BN246" s="107"/>
      <c r="BQ246" s="301"/>
      <c r="BR246" s="338"/>
      <c r="BS246" s="301"/>
      <c r="BT246" s="338"/>
      <c r="BU246" s="301"/>
      <c r="BV246" s="338"/>
      <c r="BW246" s="301"/>
      <c r="BX246" s="338"/>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4"/>
      <c r="CU246" s="293"/>
      <c r="CV246" s="293"/>
      <c r="CW246" s="293"/>
      <c r="CX246" s="293"/>
      <c r="CY246" s="293"/>
      <c r="CZ246" s="293"/>
      <c r="DA246" s="293"/>
      <c r="DB246" s="293"/>
      <c r="DC246" s="293"/>
      <c r="DD246" s="293"/>
      <c r="DE246" s="293"/>
      <c r="DF246" s="293"/>
      <c r="DG246" s="293"/>
      <c r="DH246" s="293"/>
      <c r="DI246" s="293"/>
      <c r="DJ246" s="349"/>
      <c r="DK246" s="293"/>
      <c r="DL246" s="349"/>
      <c r="DM246" s="293"/>
      <c r="DN246" s="349"/>
      <c r="DO246" s="296"/>
      <c r="DP246" s="304"/>
      <c r="DQ246" s="293"/>
      <c r="DR246" s="297"/>
      <c r="DS246" s="346"/>
      <c r="DT246" s="332"/>
    </row>
    <row r="247" spans="2:179" x14ac:dyDescent="0.2">
      <c r="B247" s="708" t="s">
        <v>242</v>
      </c>
      <c r="C247" s="709">
        <v>1</v>
      </c>
      <c r="D247" s="394"/>
      <c r="E247" s="394"/>
      <c r="F247" s="566">
        <v>230</v>
      </c>
      <c r="G247" s="394" t="s">
        <v>207</v>
      </c>
      <c r="H247" s="566">
        <f t="shared" si="113"/>
        <v>230</v>
      </c>
      <c r="I247" s="567" t="s">
        <v>207</v>
      </c>
      <c r="J247" s="662" t="str">
        <f t="shared" si="114"/>
        <v>230 x 230</v>
      </c>
      <c r="K247" s="394" t="s">
        <v>207</v>
      </c>
      <c r="L247" s="566">
        <f t="shared" si="115"/>
        <v>240</v>
      </c>
      <c r="M247" s="394" t="s">
        <v>207</v>
      </c>
      <c r="N247" s="566">
        <f t="shared" si="116"/>
        <v>230</v>
      </c>
      <c r="O247" s="567" t="s">
        <v>207</v>
      </c>
      <c r="P247" s="566">
        <v>5</v>
      </c>
      <c r="Q247" s="567" t="s">
        <v>207</v>
      </c>
      <c r="R247" s="566">
        <v>0</v>
      </c>
      <c r="S247" s="394" t="s">
        <v>207</v>
      </c>
      <c r="T247" s="566">
        <f t="shared" si="117"/>
        <v>325</v>
      </c>
      <c r="U247" s="567" t="s">
        <v>207</v>
      </c>
      <c r="V247" s="566"/>
      <c r="W247" s="567"/>
      <c r="X247" s="566">
        <v>2531</v>
      </c>
      <c r="Y247" s="567" t="s">
        <v>2676</v>
      </c>
      <c r="Z247" s="394"/>
      <c r="AA247" s="566">
        <f t="shared" si="118"/>
        <v>90.6</v>
      </c>
      <c r="AB247" s="567" t="s">
        <v>208</v>
      </c>
      <c r="AC247" s="566">
        <f t="shared" si="119"/>
        <v>90.6</v>
      </c>
      <c r="AD247" s="567" t="s">
        <v>208</v>
      </c>
      <c r="AE247" s="467" t="str">
        <f t="shared" si="120"/>
        <v>90.6 x 90.6</v>
      </c>
      <c r="AF247" s="567" t="s">
        <v>208</v>
      </c>
      <c r="AG247" s="566">
        <f t="shared" si="121"/>
        <v>94.5</v>
      </c>
      <c r="AH247" s="567" t="s">
        <v>208</v>
      </c>
      <c r="AI247" s="394">
        <f t="shared" si="122"/>
        <v>90.6</v>
      </c>
      <c r="AJ247" s="567" t="s">
        <v>208</v>
      </c>
      <c r="AK247" s="566">
        <f t="shared" si="123"/>
        <v>2</v>
      </c>
      <c r="AL247" s="567" t="s">
        <v>208</v>
      </c>
      <c r="AM247" s="566">
        <f t="shared" si="124"/>
        <v>0</v>
      </c>
      <c r="AN247" s="567" t="s">
        <v>208</v>
      </c>
      <c r="AO247" s="566">
        <f t="shared" si="125"/>
        <v>128</v>
      </c>
      <c r="AP247" s="567" t="s">
        <v>208</v>
      </c>
      <c r="AQ247" s="130"/>
      <c r="AR247" s="122"/>
      <c r="AS247" s="110">
        <f t="shared" si="126"/>
        <v>99.6</v>
      </c>
      <c r="AT247" s="122" t="s">
        <v>208</v>
      </c>
      <c r="AV247" s="1015"/>
      <c r="AX247" s="138">
        <v>10103561</v>
      </c>
      <c r="AY247" s="137">
        <f>IF(Index!$L$4="€",VLOOKUP(AX247,ERP!$A:$CL,5,0),IF(Index!$L$4="$",VLOOKUP(AX247,ERP!$A:$CL,7,0),IF(Index!$L$4="CHF",VLOOKUP(AX247,ERP!$A:$CL,9,0),IF(Index!$L$4="£",VLOOKUP(AX247,ERP!$A:$CL,11,0),""))))</f>
        <v>1499</v>
      </c>
      <c r="AZ247" s="138">
        <v>10143561</v>
      </c>
      <c r="BA247" s="137">
        <f>IF(Index!$L$4="€",VLOOKUP(AZ247,ERP!$A:$CL,5,0),IF(Index!$L$4="$",VLOOKUP(AZ247,ERP!$A:$CL,7,0),IF(Index!$L$4="CHF",VLOOKUP(AZ247,ERP!$A:$CL,9,0),IF(Index!$L$4="£",VLOOKUP(AZ247,ERP!$A:$CL,11,0),""))))</f>
        <v>1499</v>
      </c>
      <c r="BB247" s="156"/>
      <c r="BC247" s="150"/>
      <c r="BD247" s="2"/>
      <c r="BF247" s="229"/>
      <c r="BG247" s="222" t="s">
        <v>2669</v>
      </c>
      <c r="BI247" s="367"/>
      <c r="BJ247" s="393"/>
      <c r="BL247" s="221"/>
      <c r="BM247" s="224"/>
      <c r="BN247" s="107"/>
      <c r="BQ247" s="301"/>
      <c r="BR247" s="338"/>
      <c r="BS247" s="301"/>
      <c r="BT247" s="338"/>
      <c r="BU247" s="301"/>
      <c r="BV247" s="338"/>
      <c r="BW247" s="301"/>
      <c r="BX247" s="338"/>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4"/>
      <c r="CU247" s="293"/>
      <c r="CV247" s="293"/>
      <c r="CW247" s="293"/>
      <c r="CX247" s="293"/>
      <c r="CY247" s="293"/>
      <c r="CZ247" s="293"/>
      <c r="DA247" s="293"/>
      <c r="DB247" s="293"/>
      <c r="DC247" s="293"/>
      <c r="DD247" s="293"/>
      <c r="DE247" s="293"/>
      <c r="DF247" s="293"/>
      <c r="DG247" s="293"/>
      <c r="DH247" s="293"/>
      <c r="DI247" s="293"/>
      <c r="DJ247" s="349"/>
      <c r="DK247" s="293"/>
      <c r="DL247" s="349"/>
      <c r="DM247" s="293"/>
      <c r="DN247" s="349"/>
      <c r="DO247" s="296"/>
      <c r="DP247" s="304"/>
      <c r="DQ247" s="293"/>
      <c r="DR247" s="297"/>
      <c r="DS247" s="346"/>
      <c r="DT247" s="332"/>
    </row>
    <row r="248" spans="2:179" x14ac:dyDescent="0.2">
      <c r="B248" s="708" t="s">
        <v>242</v>
      </c>
      <c r="C248" s="709">
        <v>1</v>
      </c>
      <c r="D248" s="394"/>
      <c r="E248" s="394"/>
      <c r="F248" s="568">
        <v>250</v>
      </c>
      <c r="G248" s="644" t="s">
        <v>207</v>
      </c>
      <c r="H248" s="568">
        <f t="shared" si="113"/>
        <v>250</v>
      </c>
      <c r="I248" s="569" t="s">
        <v>207</v>
      </c>
      <c r="J248" s="661" t="str">
        <f t="shared" si="114"/>
        <v>250 x 250</v>
      </c>
      <c r="K248" s="644" t="s">
        <v>207</v>
      </c>
      <c r="L248" s="568">
        <f t="shared" si="115"/>
        <v>260</v>
      </c>
      <c r="M248" s="644" t="s">
        <v>207</v>
      </c>
      <c r="N248" s="568">
        <f t="shared" si="116"/>
        <v>250</v>
      </c>
      <c r="O248" s="569" t="s">
        <v>207</v>
      </c>
      <c r="P248" s="568">
        <v>5</v>
      </c>
      <c r="Q248" s="569" t="s">
        <v>207</v>
      </c>
      <c r="R248" s="644">
        <v>0</v>
      </c>
      <c r="S248" s="644" t="s">
        <v>207</v>
      </c>
      <c r="T248" s="568">
        <f t="shared" si="117"/>
        <v>354</v>
      </c>
      <c r="U248" s="569" t="s">
        <v>207</v>
      </c>
      <c r="V248" s="568"/>
      <c r="W248" s="569"/>
      <c r="X248" s="568">
        <v>2731</v>
      </c>
      <c r="Y248" s="569" t="s">
        <v>2676</v>
      </c>
      <c r="Z248" s="394"/>
      <c r="AA248" s="568">
        <f t="shared" si="118"/>
        <v>98.4</v>
      </c>
      <c r="AB248" s="569" t="s">
        <v>208</v>
      </c>
      <c r="AC248" s="568">
        <f t="shared" si="119"/>
        <v>98.4</v>
      </c>
      <c r="AD248" s="569" t="s">
        <v>208</v>
      </c>
      <c r="AE248" s="712" t="str">
        <f t="shared" si="120"/>
        <v>98.4 x 98.4</v>
      </c>
      <c r="AF248" s="569" t="s">
        <v>208</v>
      </c>
      <c r="AG248" s="568">
        <f t="shared" si="121"/>
        <v>102.4</v>
      </c>
      <c r="AH248" s="569" t="s">
        <v>208</v>
      </c>
      <c r="AI248" s="644">
        <f t="shared" si="122"/>
        <v>98.4</v>
      </c>
      <c r="AJ248" s="569" t="s">
        <v>208</v>
      </c>
      <c r="AK248" s="568">
        <f t="shared" si="123"/>
        <v>2</v>
      </c>
      <c r="AL248" s="569" t="s">
        <v>208</v>
      </c>
      <c r="AM248" s="568">
        <f t="shared" si="124"/>
        <v>0</v>
      </c>
      <c r="AN248" s="569" t="s">
        <v>208</v>
      </c>
      <c r="AO248" s="568">
        <f t="shared" si="125"/>
        <v>139</v>
      </c>
      <c r="AP248" s="569" t="s">
        <v>208</v>
      </c>
      <c r="AQ248" s="178"/>
      <c r="AR248" s="179"/>
      <c r="AS248" s="169">
        <f t="shared" si="126"/>
        <v>107.5</v>
      </c>
      <c r="AT248" s="179" t="s">
        <v>208</v>
      </c>
      <c r="AV248" s="1015"/>
      <c r="AX248" s="182" t="s">
        <v>125</v>
      </c>
      <c r="AY248" s="173">
        <f>AY227</f>
        <v>1630</v>
      </c>
      <c r="AZ248" s="182" t="s">
        <v>125</v>
      </c>
      <c r="BA248" s="173">
        <f>BA227</f>
        <v>1630</v>
      </c>
      <c r="BB248" s="156"/>
      <c r="BC248" s="150"/>
      <c r="BD248" s="2"/>
      <c r="BF248" s="136"/>
      <c r="BG248" s="225" t="s">
        <v>2671</v>
      </c>
      <c r="BI248" s="367"/>
      <c r="BJ248" s="393"/>
      <c r="BL248" s="221"/>
      <c r="BM248" s="224"/>
      <c r="BN248" s="107"/>
      <c r="BQ248" s="301"/>
      <c r="BR248" s="338"/>
      <c r="BS248" s="301"/>
      <c r="BT248" s="338"/>
      <c r="BU248" s="301"/>
      <c r="BV248" s="338"/>
      <c r="BW248" s="301"/>
      <c r="BX248" s="338"/>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4"/>
      <c r="CU248" s="293"/>
      <c r="CV248" s="293"/>
      <c r="CW248" s="293"/>
      <c r="CX248" s="293"/>
      <c r="CY248" s="293"/>
      <c r="CZ248" s="293"/>
      <c r="DA248" s="293"/>
      <c r="DB248" s="293"/>
      <c r="DC248" s="293"/>
      <c r="DD248" s="293"/>
      <c r="DE248" s="293"/>
      <c r="DF248" s="293"/>
      <c r="DG248" s="293"/>
      <c r="DH248" s="293"/>
      <c r="DI248" s="293"/>
      <c r="DJ248" s="349"/>
      <c r="DK248" s="293"/>
      <c r="DL248" s="349"/>
      <c r="DM248" s="293"/>
      <c r="DN248" s="293"/>
      <c r="DO248" s="296"/>
      <c r="DP248" s="304"/>
      <c r="DQ248" s="293"/>
      <c r="DR248" s="297"/>
      <c r="DS248" s="346"/>
      <c r="DT248" s="332"/>
    </row>
    <row r="249" spans="2:179" x14ac:dyDescent="0.2">
      <c r="B249" s="708" t="s">
        <v>242</v>
      </c>
      <c r="C249" s="709">
        <v>1</v>
      </c>
      <c r="D249" s="394"/>
      <c r="E249" s="394"/>
      <c r="F249" s="566">
        <v>270</v>
      </c>
      <c r="G249" s="394" t="s">
        <v>207</v>
      </c>
      <c r="H249" s="566">
        <f t="shared" si="113"/>
        <v>270</v>
      </c>
      <c r="I249" s="567" t="s">
        <v>207</v>
      </c>
      <c r="J249" s="662" t="str">
        <f t="shared" si="114"/>
        <v>270 x 270</v>
      </c>
      <c r="K249" s="394" t="s">
        <v>207</v>
      </c>
      <c r="L249" s="566">
        <f t="shared" si="115"/>
        <v>280</v>
      </c>
      <c r="M249" s="394" t="s">
        <v>207</v>
      </c>
      <c r="N249" s="566">
        <f t="shared" si="116"/>
        <v>270</v>
      </c>
      <c r="O249" s="567" t="s">
        <v>207</v>
      </c>
      <c r="P249" s="566">
        <v>5</v>
      </c>
      <c r="Q249" s="567" t="s">
        <v>207</v>
      </c>
      <c r="R249" s="566">
        <v>0</v>
      </c>
      <c r="S249" s="394" t="s">
        <v>207</v>
      </c>
      <c r="T249" s="566">
        <f t="shared" si="117"/>
        <v>382</v>
      </c>
      <c r="U249" s="567" t="s">
        <v>207</v>
      </c>
      <c r="V249" s="566"/>
      <c r="W249" s="567"/>
      <c r="X249" s="566">
        <v>2931</v>
      </c>
      <c r="Y249" s="567" t="s">
        <v>2676</v>
      </c>
      <c r="Z249" s="394"/>
      <c r="AA249" s="566">
        <f t="shared" si="118"/>
        <v>106.3</v>
      </c>
      <c r="AB249" s="567" t="s">
        <v>208</v>
      </c>
      <c r="AC249" s="566">
        <f t="shared" si="119"/>
        <v>106.3</v>
      </c>
      <c r="AD249" s="567" t="s">
        <v>208</v>
      </c>
      <c r="AE249" s="467" t="str">
        <f t="shared" si="120"/>
        <v>106.3 x 106.3</v>
      </c>
      <c r="AF249" s="567" t="s">
        <v>208</v>
      </c>
      <c r="AG249" s="566">
        <f t="shared" si="121"/>
        <v>110.2</v>
      </c>
      <c r="AH249" s="567" t="s">
        <v>208</v>
      </c>
      <c r="AI249" s="394">
        <f t="shared" si="122"/>
        <v>106.3</v>
      </c>
      <c r="AJ249" s="567" t="s">
        <v>208</v>
      </c>
      <c r="AK249" s="566">
        <f t="shared" si="123"/>
        <v>2</v>
      </c>
      <c r="AL249" s="567" t="s">
        <v>208</v>
      </c>
      <c r="AM249" s="566">
        <f t="shared" si="124"/>
        <v>0</v>
      </c>
      <c r="AN249" s="567" t="s">
        <v>208</v>
      </c>
      <c r="AO249" s="566">
        <f t="shared" si="125"/>
        <v>150</v>
      </c>
      <c r="AP249" s="567" t="s">
        <v>208</v>
      </c>
      <c r="AQ249" s="130"/>
      <c r="AR249" s="122"/>
      <c r="AS249" s="110">
        <f t="shared" si="126"/>
        <v>115.4</v>
      </c>
      <c r="AT249" s="122" t="s">
        <v>208</v>
      </c>
      <c r="AV249" s="1015"/>
      <c r="AX249" s="138">
        <v>10103562</v>
      </c>
      <c r="AY249" s="137">
        <f>IF(Index!$L$4="€",VLOOKUP(AX249,ERP!$A:$CL,5,0),IF(Index!$L$4="$",VLOOKUP(AX249,ERP!$A:$CL,7,0),IF(Index!$L$4="CHF",VLOOKUP(AX249,ERP!$A:$CL,9,0),IF(Index!$L$4="£",VLOOKUP(AX249,ERP!$A:$CL,11,0),""))))</f>
        <v>1692</v>
      </c>
      <c r="AZ249" s="138">
        <v>10143562</v>
      </c>
      <c r="BA249" s="137">
        <f>IF(Index!$L$4="€",VLOOKUP(AZ249,ERP!$A:$CL,5,0),IF(Index!$L$4="$",VLOOKUP(AZ249,ERP!$A:$CL,7,0),IF(Index!$L$4="CHF",VLOOKUP(AZ249,ERP!$A:$CL,9,0),IF(Index!$L$4="£",VLOOKUP(AZ249,ERP!$A:$CL,11,0),""))))</f>
        <v>1692</v>
      </c>
      <c r="BB249" s="156"/>
      <c r="BC249" s="150"/>
      <c r="BD249" s="2"/>
      <c r="BF249" s="136"/>
      <c r="BG249" s="225" t="s">
        <v>2703</v>
      </c>
      <c r="BI249" s="367"/>
      <c r="BJ249" s="393"/>
      <c r="BL249" s="221"/>
      <c r="BM249" s="224"/>
      <c r="BN249" s="107"/>
      <c r="BQ249" s="301"/>
      <c r="BR249" s="338"/>
      <c r="BS249" s="301"/>
      <c r="BT249" s="338"/>
      <c r="BU249" s="301"/>
      <c r="BV249" s="338"/>
      <c r="BW249" s="301"/>
      <c r="BX249" s="338"/>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4"/>
      <c r="CU249" s="293"/>
      <c r="CV249" s="293"/>
      <c r="CW249" s="293"/>
      <c r="CX249" s="293"/>
      <c r="CY249" s="293"/>
      <c r="CZ249" s="293"/>
      <c r="DA249" s="293"/>
      <c r="DB249" s="293"/>
      <c r="DC249" s="293"/>
      <c r="DD249" s="293"/>
      <c r="DE249" s="293"/>
      <c r="DF249" s="293"/>
      <c r="DG249" s="293"/>
      <c r="DH249" s="293"/>
      <c r="DI249" s="296"/>
      <c r="DJ249" s="302"/>
      <c r="DK249" s="296"/>
      <c r="DL249" s="302"/>
      <c r="DM249" s="296"/>
      <c r="DN249" s="296"/>
      <c r="DO249" s="296"/>
      <c r="DP249" s="304"/>
      <c r="DQ249" s="293"/>
      <c r="DR249" s="297"/>
      <c r="DS249" s="346"/>
      <c r="DT249" s="332"/>
    </row>
    <row r="250" spans="2:179" x14ac:dyDescent="0.2">
      <c r="B250" s="708" t="s">
        <v>242</v>
      </c>
      <c r="C250" s="709">
        <v>1</v>
      </c>
      <c r="D250" s="394"/>
      <c r="E250" s="394"/>
      <c r="F250" s="568">
        <v>290</v>
      </c>
      <c r="G250" s="644" t="s">
        <v>207</v>
      </c>
      <c r="H250" s="568">
        <f t="shared" si="113"/>
        <v>290</v>
      </c>
      <c r="I250" s="569" t="s">
        <v>207</v>
      </c>
      <c r="J250" s="661" t="str">
        <f t="shared" si="114"/>
        <v>290 x 290</v>
      </c>
      <c r="K250" s="644" t="s">
        <v>207</v>
      </c>
      <c r="L250" s="568">
        <f t="shared" si="115"/>
        <v>300</v>
      </c>
      <c r="M250" s="644" t="s">
        <v>207</v>
      </c>
      <c r="N250" s="568">
        <f t="shared" si="116"/>
        <v>290</v>
      </c>
      <c r="O250" s="569" t="s">
        <v>207</v>
      </c>
      <c r="P250" s="568">
        <v>5</v>
      </c>
      <c r="Q250" s="569" t="s">
        <v>207</v>
      </c>
      <c r="R250" s="568">
        <v>0</v>
      </c>
      <c r="S250" s="644" t="s">
        <v>207</v>
      </c>
      <c r="T250" s="568">
        <f t="shared" si="117"/>
        <v>410</v>
      </c>
      <c r="U250" s="569" t="s">
        <v>207</v>
      </c>
      <c r="V250" s="568"/>
      <c r="W250" s="569"/>
      <c r="X250" s="568">
        <v>3131</v>
      </c>
      <c r="Y250" s="569" t="s">
        <v>2676</v>
      </c>
      <c r="Z250" s="394"/>
      <c r="AA250" s="568">
        <f t="shared" si="118"/>
        <v>114.2</v>
      </c>
      <c r="AB250" s="569" t="s">
        <v>208</v>
      </c>
      <c r="AC250" s="568">
        <f t="shared" si="119"/>
        <v>114.2</v>
      </c>
      <c r="AD250" s="569" t="s">
        <v>208</v>
      </c>
      <c r="AE250" s="712" t="str">
        <f t="shared" si="120"/>
        <v>114.2 x 114.2</v>
      </c>
      <c r="AF250" s="569" t="s">
        <v>208</v>
      </c>
      <c r="AG250" s="568">
        <f t="shared" si="121"/>
        <v>118.1</v>
      </c>
      <c r="AH250" s="569" t="s">
        <v>208</v>
      </c>
      <c r="AI250" s="644">
        <f t="shared" si="122"/>
        <v>114.2</v>
      </c>
      <c r="AJ250" s="569" t="s">
        <v>208</v>
      </c>
      <c r="AK250" s="568">
        <f t="shared" si="123"/>
        <v>2</v>
      </c>
      <c r="AL250" s="569" t="s">
        <v>208</v>
      </c>
      <c r="AM250" s="568">
        <f t="shared" si="124"/>
        <v>0</v>
      </c>
      <c r="AN250" s="569" t="s">
        <v>208</v>
      </c>
      <c r="AO250" s="568">
        <f t="shared" si="125"/>
        <v>162</v>
      </c>
      <c r="AP250" s="569" t="s">
        <v>208</v>
      </c>
      <c r="AQ250" s="178"/>
      <c r="AR250" s="179"/>
      <c r="AS250" s="169">
        <f t="shared" si="126"/>
        <v>123.3</v>
      </c>
      <c r="AT250" s="179" t="s">
        <v>208</v>
      </c>
      <c r="AV250" s="1015"/>
      <c r="AX250" s="182">
        <v>10103563</v>
      </c>
      <c r="AY250" s="173">
        <f>IF(Index!$L$4="€",VLOOKUP(AX250,ERP!$A:$CL,5,0),IF(Index!$L$4="$",VLOOKUP(AX250,ERP!$A:$CL,7,0),IF(Index!$L$4="CHF",VLOOKUP(AX250,ERP!$A:$CL,9,0),IF(Index!$L$4="£",VLOOKUP(AX250,ERP!$A:$CL,11,0),""))))</f>
        <v>1882</v>
      </c>
      <c r="AZ250" s="182">
        <v>10143563</v>
      </c>
      <c r="BA250" s="173">
        <f>IF(Index!$L$4="€",VLOOKUP(AZ250,ERP!$A:$CL,5,0),IF(Index!$L$4="$",VLOOKUP(AZ250,ERP!$A:$CL,7,0),IF(Index!$L$4="CHF",VLOOKUP(AZ250,ERP!$A:$CL,9,0),IF(Index!$L$4="£",VLOOKUP(AZ250,ERP!$A:$CL,11,0),""))))</f>
        <v>1882</v>
      </c>
      <c r="BB250" s="156"/>
      <c r="BC250" s="150"/>
      <c r="BD250" s="2"/>
      <c r="BF250" s="136"/>
      <c r="BG250" s="2"/>
      <c r="BI250" s="367"/>
      <c r="BJ250" s="393"/>
      <c r="BL250" s="221"/>
      <c r="BM250" s="224"/>
      <c r="BN250" s="107"/>
      <c r="BQ250" s="301"/>
      <c r="BR250" s="338"/>
      <c r="BS250" s="301"/>
      <c r="BT250" s="338"/>
      <c r="BU250" s="301"/>
      <c r="BV250" s="338"/>
      <c r="BW250" s="301"/>
      <c r="BX250" s="338"/>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4"/>
      <c r="CU250" s="293"/>
      <c r="CV250" s="293"/>
      <c r="CW250" s="293"/>
      <c r="CX250" s="293"/>
      <c r="CY250" s="293"/>
      <c r="CZ250" s="293"/>
      <c r="DA250" s="293"/>
      <c r="DB250" s="293"/>
      <c r="DC250" s="293"/>
      <c r="DD250" s="293"/>
      <c r="DE250" s="293"/>
      <c r="DF250" s="293"/>
      <c r="DG250" s="293"/>
      <c r="DH250" s="293"/>
      <c r="DI250" s="293"/>
      <c r="DJ250" s="349"/>
      <c r="DK250" s="293"/>
      <c r="DL250" s="349"/>
      <c r="DM250" s="293"/>
      <c r="DN250" s="349"/>
      <c r="DO250" s="296"/>
      <c r="DP250" s="304"/>
      <c r="DQ250" s="293"/>
      <c r="DR250" s="297"/>
      <c r="DS250" s="346"/>
      <c r="DT250" s="332"/>
    </row>
    <row r="251" spans="2:179" x14ac:dyDescent="0.2">
      <c r="B251" s="708" t="s">
        <v>242</v>
      </c>
      <c r="C251" s="709">
        <v>1</v>
      </c>
      <c r="D251" s="394"/>
      <c r="E251" s="394"/>
      <c r="F251" s="566">
        <v>310</v>
      </c>
      <c r="G251" s="394" t="s">
        <v>207</v>
      </c>
      <c r="H251" s="566">
        <f t="shared" si="113"/>
        <v>310</v>
      </c>
      <c r="I251" s="567" t="s">
        <v>207</v>
      </c>
      <c r="J251" s="662" t="str">
        <f t="shared" si="114"/>
        <v>310 x 310</v>
      </c>
      <c r="K251" s="394" t="s">
        <v>207</v>
      </c>
      <c r="L251" s="566">
        <f t="shared" si="115"/>
        <v>320</v>
      </c>
      <c r="M251" s="394" t="s">
        <v>207</v>
      </c>
      <c r="N251" s="566">
        <f t="shared" si="116"/>
        <v>310</v>
      </c>
      <c r="O251" s="567" t="s">
        <v>207</v>
      </c>
      <c r="P251" s="566">
        <v>5</v>
      </c>
      <c r="Q251" s="567" t="s">
        <v>207</v>
      </c>
      <c r="R251" s="566">
        <v>0</v>
      </c>
      <c r="S251" s="394" t="s">
        <v>207</v>
      </c>
      <c r="T251" s="566">
        <f t="shared" si="117"/>
        <v>438</v>
      </c>
      <c r="U251" s="567" t="s">
        <v>207</v>
      </c>
      <c r="V251" s="566"/>
      <c r="W251" s="567"/>
      <c r="X251" s="566">
        <v>3331</v>
      </c>
      <c r="Y251" s="567" t="s">
        <v>2676</v>
      </c>
      <c r="Z251" s="394"/>
      <c r="AA251" s="566">
        <f t="shared" si="118"/>
        <v>122</v>
      </c>
      <c r="AB251" s="567" t="s">
        <v>208</v>
      </c>
      <c r="AC251" s="566">
        <f t="shared" si="119"/>
        <v>122</v>
      </c>
      <c r="AD251" s="567" t="s">
        <v>208</v>
      </c>
      <c r="AE251" s="467" t="str">
        <f t="shared" si="120"/>
        <v>122 x 122</v>
      </c>
      <c r="AF251" s="567" t="s">
        <v>208</v>
      </c>
      <c r="AG251" s="566">
        <f t="shared" si="121"/>
        <v>126</v>
      </c>
      <c r="AH251" s="567" t="s">
        <v>208</v>
      </c>
      <c r="AI251" s="394">
        <f t="shared" si="122"/>
        <v>122</v>
      </c>
      <c r="AJ251" s="567" t="s">
        <v>208</v>
      </c>
      <c r="AK251" s="566">
        <f t="shared" si="123"/>
        <v>2</v>
      </c>
      <c r="AL251" s="567" t="s">
        <v>208</v>
      </c>
      <c r="AM251" s="566">
        <f t="shared" si="124"/>
        <v>0</v>
      </c>
      <c r="AN251" s="567" t="s">
        <v>208</v>
      </c>
      <c r="AO251" s="566">
        <f t="shared" si="125"/>
        <v>173</v>
      </c>
      <c r="AP251" s="567" t="s">
        <v>208</v>
      </c>
      <c r="AQ251" s="130"/>
      <c r="AR251" s="122"/>
      <c r="AS251" s="110">
        <f t="shared" si="126"/>
        <v>131.1</v>
      </c>
      <c r="AT251" s="122" t="s">
        <v>208</v>
      </c>
      <c r="AV251" s="1015"/>
      <c r="AX251" s="138">
        <v>10103564</v>
      </c>
      <c r="AY251" s="137">
        <f>IF(Index!$L$4="€",VLOOKUP(AX251,ERP!$A:$CL,5,0),IF(Index!$L$4="$",VLOOKUP(AX251,ERP!$A:$CL,7,0),IF(Index!$L$4="CHF",VLOOKUP(AX251,ERP!$A:$CL,9,0),IF(Index!$L$4="£",VLOOKUP(AX251,ERP!$A:$CL,11,0),""))))</f>
        <v>2361</v>
      </c>
      <c r="AZ251" s="138">
        <v>10143564</v>
      </c>
      <c r="BA251" s="137">
        <f>IF(Index!$L$4="€",VLOOKUP(AZ251,ERP!$A:$CL,5,0),IF(Index!$L$4="$",VLOOKUP(AZ251,ERP!$A:$CL,7,0),IF(Index!$L$4="CHF",VLOOKUP(AZ251,ERP!$A:$CL,9,0),IF(Index!$L$4="£",VLOOKUP(AZ251,ERP!$A:$CL,11,0),""))))</f>
        <v>2361</v>
      </c>
      <c r="BB251" s="156"/>
      <c r="BC251" s="150"/>
      <c r="BD251" s="2"/>
      <c r="BF251" s="136"/>
      <c r="BG251" s="222"/>
      <c r="BI251" s="367"/>
      <c r="BJ251" s="393"/>
      <c r="BL251" s="221"/>
      <c r="BM251" s="224"/>
      <c r="BN251" s="107"/>
      <c r="BQ251" s="301"/>
      <c r="BR251" s="338"/>
      <c r="BS251" s="301"/>
      <c r="BT251" s="338"/>
      <c r="BU251" s="301"/>
      <c r="BV251" s="338"/>
      <c r="BW251" s="301"/>
      <c r="BX251" s="338"/>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4"/>
      <c r="CU251" s="293"/>
      <c r="CV251" s="293"/>
      <c r="CW251" s="293"/>
      <c r="CX251" s="293"/>
      <c r="CY251" s="293"/>
      <c r="CZ251" s="293"/>
      <c r="DA251" s="293"/>
      <c r="DB251" s="293"/>
      <c r="DC251" s="293"/>
      <c r="DD251" s="293"/>
      <c r="DE251" s="293"/>
      <c r="DF251" s="293"/>
      <c r="DG251" s="293"/>
      <c r="DH251" s="293"/>
      <c r="DI251" s="296"/>
      <c r="DJ251" s="302"/>
      <c r="DK251" s="296"/>
      <c r="DL251" s="302"/>
      <c r="DM251" s="296"/>
      <c r="DN251" s="302"/>
      <c r="DO251" s="296"/>
      <c r="DP251" s="304"/>
      <c r="DQ251" s="293"/>
      <c r="DR251" s="297"/>
      <c r="DS251" s="346"/>
      <c r="DT251" s="332"/>
    </row>
    <row r="252" spans="2:179" x14ac:dyDescent="0.2">
      <c r="B252" s="708" t="s">
        <v>242</v>
      </c>
      <c r="C252" s="709">
        <v>1</v>
      </c>
      <c r="D252" s="394"/>
      <c r="E252" s="394"/>
      <c r="F252" s="570">
        <v>330</v>
      </c>
      <c r="G252" s="656" t="s">
        <v>207</v>
      </c>
      <c r="H252" s="570">
        <f t="shared" si="113"/>
        <v>330</v>
      </c>
      <c r="I252" s="571" t="s">
        <v>207</v>
      </c>
      <c r="J252" s="657" t="str">
        <f t="shared" si="114"/>
        <v>330 x 330</v>
      </c>
      <c r="K252" s="656" t="s">
        <v>207</v>
      </c>
      <c r="L252" s="570">
        <f t="shared" si="115"/>
        <v>340</v>
      </c>
      <c r="M252" s="656" t="s">
        <v>207</v>
      </c>
      <c r="N252" s="570">
        <f t="shared" si="116"/>
        <v>330</v>
      </c>
      <c r="O252" s="571" t="s">
        <v>207</v>
      </c>
      <c r="P252" s="570">
        <v>5</v>
      </c>
      <c r="Q252" s="571" t="s">
        <v>207</v>
      </c>
      <c r="R252" s="570">
        <v>0</v>
      </c>
      <c r="S252" s="656" t="s">
        <v>207</v>
      </c>
      <c r="T252" s="570">
        <f t="shared" si="117"/>
        <v>467</v>
      </c>
      <c r="U252" s="571" t="s">
        <v>207</v>
      </c>
      <c r="V252" s="570"/>
      <c r="W252" s="571"/>
      <c r="X252" s="570">
        <v>3531</v>
      </c>
      <c r="Y252" s="571" t="s">
        <v>2676</v>
      </c>
      <c r="Z252" s="394"/>
      <c r="AA252" s="570">
        <f t="shared" si="118"/>
        <v>129.9</v>
      </c>
      <c r="AB252" s="571" t="s">
        <v>208</v>
      </c>
      <c r="AC252" s="570">
        <f t="shared" si="119"/>
        <v>129.9</v>
      </c>
      <c r="AD252" s="571" t="s">
        <v>208</v>
      </c>
      <c r="AE252" s="713" t="str">
        <f t="shared" si="120"/>
        <v>129.9 x 129.9</v>
      </c>
      <c r="AF252" s="571" t="s">
        <v>208</v>
      </c>
      <c r="AG252" s="570">
        <f t="shared" si="121"/>
        <v>133.9</v>
      </c>
      <c r="AH252" s="571" t="s">
        <v>208</v>
      </c>
      <c r="AI252" s="656">
        <f t="shared" si="122"/>
        <v>129.9</v>
      </c>
      <c r="AJ252" s="571" t="s">
        <v>208</v>
      </c>
      <c r="AK252" s="570">
        <f t="shared" si="123"/>
        <v>2</v>
      </c>
      <c r="AL252" s="571" t="s">
        <v>208</v>
      </c>
      <c r="AM252" s="570">
        <f t="shared" si="124"/>
        <v>0</v>
      </c>
      <c r="AN252" s="571" t="s">
        <v>208</v>
      </c>
      <c r="AO252" s="570">
        <f t="shared" si="125"/>
        <v>184</v>
      </c>
      <c r="AP252" s="571" t="s">
        <v>208</v>
      </c>
      <c r="AQ252" s="185"/>
      <c r="AR252" s="186"/>
      <c r="AS252" s="187">
        <f t="shared" si="126"/>
        <v>139</v>
      </c>
      <c r="AT252" s="186" t="s">
        <v>208</v>
      </c>
      <c r="AV252" s="1015"/>
      <c r="AX252" s="190">
        <v>10103565</v>
      </c>
      <c r="AY252" s="191">
        <f>IF(Index!$L$4="€",VLOOKUP(AX252,ERP!$A:$CL,5,0),IF(Index!$L$4="$",VLOOKUP(AX252,ERP!$A:$CL,7,0),IF(Index!$L$4="CHF",VLOOKUP(AX252,ERP!$A:$CL,9,0),IF(Index!$L$4="£",VLOOKUP(AX252,ERP!$A:$CL,11,0),""))))</f>
        <v>2618</v>
      </c>
      <c r="AZ252" s="190">
        <v>10143565</v>
      </c>
      <c r="BA252" s="191">
        <f>IF(Index!$L$4="€",VLOOKUP(AZ252,ERP!$A:$CL,5,0),IF(Index!$L$4="$",VLOOKUP(AZ252,ERP!$A:$CL,7,0),IF(Index!$L$4="CHF",VLOOKUP(AZ252,ERP!$A:$CL,9,0),IF(Index!$L$4="£",VLOOKUP(AZ252,ERP!$A:$CL,11,0),""))))</f>
        <v>2618</v>
      </c>
      <c r="BB252" s="156"/>
      <c r="BC252" s="150"/>
      <c r="BD252" s="2"/>
      <c r="BF252" s="145"/>
      <c r="BG252" s="222"/>
      <c r="BI252" s="367"/>
      <c r="BJ252" s="393"/>
      <c r="BL252" s="221"/>
      <c r="BM252" s="224"/>
      <c r="BN252" s="107"/>
      <c r="BQ252" s="301"/>
      <c r="BR252" s="338"/>
      <c r="BS252" s="301"/>
      <c r="BT252" s="338"/>
      <c r="BU252" s="301"/>
      <c r="BV252" s="338"/>
      <c r="BW252" s="301"/>
      <c r="BX252" s="338"/>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4"/>
      <c r="CU252" s="293"/>
      <c r="CV252" s="293"/>
      <c r="CW252" s="293"/>
      <c r="CX252" s="293"/>
      <c r="CY252" s="293"/>
      <c r="CZ252" s="293"/>
      <c r="DA252" s="293"/>
      <c r="DB252" s="293"/>
      <c r="DC252" s="293"/>
      <c r="DD252" s="293"/>
      <c r="DE252" s="293"/>
      <c r="DF252" s="293"/>
      <c r="DG252" s="293"/>
      <c r="DH252" s="293"/>
      <c r="DI252" s="296"/>
      <c r="DJ252" s="302"/>
      <c r="DK252" s="296"/>
      <c r="DL252" s="302"/>
      <c r="DM252" s="296"/>
      <c r="DN252" s="302"/>
      <c r="DO252" s="296"/>
      <c r="DP252" s="304"/>
      <c r="DQ252" s="293"/>
      <c r="DR252" s="297"/>
      <c r="DS252" s="346"/>
      <c r="DT252" s="332"/>
    </row>
    <row r="253" spans="2:179" ht="15.75" x14ac:dyDescent="0.2">
      <c r="F253" s="308"/>
      <c r="J253" s="309"/>
      <c r="P253" s="308"/>
      <c r="R253" s="308"/>
      <c r="Z253" s="315"/>
      <c r="AE253" s="309"/>
      <c r="AV253" s="1015"/>
      <c r="AX253" s="2"/>
      <c r="AZ253" s="2"/>
      <c r="BB253" s="338"/>
      <c r="BC253" s="338"/>
      <c r="BD253" s="2"/>
      <c r="BG253" s="2"/>
      <c r="BI253" s="367"/>
      <c r="BJ253" s="393"/>
      <c r="BK253" s="30"/>
      <c r="BL253" s="221"/>
      <c r="BM253" s="224"/>
      <c r="BN253" s="107"/>
      <c r="BQ253" s="350"/>
      <c r="BR253" s="338"/>
      <c r="BS253" s="350"/>
      <c r="BT253" s="338"/>
      <c r="BU253" s="350"/>
      <c r="BV253" s="338"/>
      <c r="BW253" s="350"/>
      <c r="BX253" s="338"/>
      <c r="BY253" s="338"/>
      <c r="BZ253" s="338"/>
      <c r="CA253" s="338"/>
      <c r="CB253" s="338"/>
      <c r="CC253" s="351"/>
      <c r="CD253" s="338"/>
      <c r="CE253" s="351"/>
      <c r="CF253" s="338"/>
      <c r="CG253" s="338"/>
      <c r="CH253" s="338"/>
      <c r="CI253" s="338"/>
      <c r="CJ253" s="338"/>
      <c r="CK253" s="338"/>
      <c r="CL253" s="338"/>
      <c r="CM253" s="338"/>
      <c r="CN253" s="338"/>
      <c r="CO253" s="338"/>
      <c r="CP253" s="338"/>
      <c r="CQ253" s="338"/>
      <c r="CR253" s="338"/>
      <c r="CS253" s="338"/>
      <c r="CT253" s="352"/>
      <c r="CU253" s="338"/>
      <c r="CV253" s="338"/>
      <c r="CW253" s="338"/>
      <c r="CX253" s="338"/>
      <c r="CY253" s="338"/>
      <c r="CZ253" s="338"/>
      <c r="DA253" s="338"/>
      <c r="DB253" s="338"/>
      <c r="DC253" s="338"/>
      <c r="DD253" s="338"/>
      <c r="DE253" s="338"/>
      <c r="DF253" s="338"/>
      <c r="DG253" s="293"/>
      <c r="DH253" s="338"/>
      <c r="DI253" s="296"/>
      <c r="DJ253" s="302"/>
      <c r="DK253" s="353"/>
      <c r="DL253" s="353"/>
      <c r="DM253" s="298"/>
      <c r="DN253" s="354"/>
      <c r="DO253" s="296"/>
      <c r="DP253" s="304"/>
      <c r="DQ253" s="295"/>
      <c r="DR253" s="297"/>
      <c r="DS253" s="346"/>
      <c r="DT253" s="332"/>
    </row>
    <row r="254" spans="2:179" ht="23.25" x14ac:dyDescent="0.2">
      <c r="F254" s="1070" t="s">
        <v>1594</v>
      </c>
      <c r="G254" s="963"/>
      <c r="H254" s="963"/>
      <c r="I254" s="963"/>
      <c r="J254" s="963"/>
      <c r="K254" s="963"/>
      <c r="L254" s="963"/>
      <c r="M254" s="963"/>
      <c r="N254" s="963"/>
      <c r="O254" s="963"/>
      <c r="P254" s="963"/>
      <c r="Q254" s="963"/>
      <c r="R254" s="963"/>
      <c r="S254" s="963"/>
      <c r="T254" s="963"/>
      <c r="U254" s="963"/>
      <c r="V254" s="963"/>
      <c r="W254" s="963"/>
      <c r="X254" s="963"/>
      <c r="Y254" s="963"/>
      <c r="Z254" s="963"/>
      <c r="AA254" s="963"/>
      <c r="AB254" s="963"/>
      <c r="AC254" s="963"/>
      <c r="AD254" s="963"/>
      <c r="AE254" s="963"/>
      <c r="AF254" s="963"/>
      <c r="AG254" s="963"/>
      <c r="AH254" s="963"/>
      <c r="AI254" s="963"/>
      <c r="AJ254" s="963"/>
      <c r="AK254" s="963"/>
      <c r="AL254" s="963"/>
      <c r="AM254" s="963"/>
      <c r="AN254" s="963"/>
      <c r="AO254" s="963"/>
      <c r="AP254" s="963"/>
      <c r="AQ254" s="963"/>
      <c r="AR254" s="963"/>
      <c r="AS254" s="963"/>
      <c r="AT254" s="964"/>
      <c r="AV254" s="1015"/>
      <c r="AX254" s="948" t="s">
        <v>230</v>
      </c>
      <c r="AY254" s="956"/>
      <c r="AZ254" s="948" t="s">
        <v>230</v>
      </c>
      <c r="BA254" s="949"/>
      <c r="BB254" s="950"/>
      <c r="BC254" s="950"/>
      <c r="BD254" s="2"/>
      <c r="BG254" s="2"/>
      <c r="BI254" s="367"/>
      <c r="BJ254" s="393"/>
      <c r="BK254" s="30"/>
      <c r="BL254" s="221"/>
      <c r="BM254" s="224"/>
      <c r="BN254" s="107"/>
      <c r="BQ254" s="350"/>
      <c r="BR254" s="338"/>
      <c r="BS254" s="350"/>
      <c r="BT254" s="338"/>
      <c r="BU254" s="350"/>
      <c r="BV254" s="338"/>
      <c r="BW254" s="350"/>
      <c r="BX254" s="338"/>
      <c r="BY254" s="338"/>
      <c r="BZ254" s="338"/>
      <c r="CA254" s="338"/>
      <c r="CB254" s="338"/>
      <c r="CC254" s="351"/>
      <c r="CD254" s="338"/>
      <c r="CE254" s="351"/>
      <c r="CF254" s="338"/>
      <c r="CG254" s="338"/>
      <c r="CH254" s="338"/>
      <c r="CI254" s="338"/>
      <c r="CJ254" s="338"/>
      <c r="CK254" s="338"/>
      <c r="CL254" s="338"/>
      <c r="CM254" s="338"/>
      <c r="CN254" s="338"/>
      <c r="CO254" s="338"/>
      <c r="CP254" s="338"/>
      <c r="CQ254" s="338"/>
      <c r="CR254" s="338"/>
      <c r="CS254" s="338"/>
      <c r="CT254" s="352"/>
      <c r="CU254" s="338"/>
      <c r="CV254" s="338"/>
      <c r="CW254" s="338"/>
      <c r="CX254" s="338"/>
      <c r="CY254" s="338"/>
      <c r="CZ254" s="338"/>
      <c r="DA254" s="338"/>
      <c r="DB254" s="338"/>
      <c r="DC254" s="338"/>
      <c r="DD254" s="338"/>
      <c r="DE254" s="338"/>
      <c r="DF254" s="338"/>
      <c r="DG254" s="293"/>
      <c r="DH254" s="338"/>
      <c r="DI254" s="296"/>
      <c r="DJ254" s="302"/>
      <c r="DK254" s="353"/>
      <c r="DL254" s="353"/>
      <c r="DM254" s="298"/>
      <c r="DN254" s="354"/>
      <c r="DO254" s="296"/>
      <c r="DP254" s="304"/>
      <c r="DQ254" s="295"/>
      <c r="DR254" s="297"/>
      <c r="DS254" s="346"/>
      <c r="DT254" s="332"/>
    </row>
    <row r="255" spans="2:179" ht="23.25" customHeight="1" x14ac:dyDescent="0.2">
      <c r="F255" s="1058"/>
      <c r="G255" s="1059"/>
      <c r="H255" s="1059"/>
      <c r="I255" s="1059"/>
      <c r="J255" s="1059"/>
      <c r="K255" s="1059"/>
      <c r="L255" s="1059"/>
      <c r="M255" s="1059"/>
      <c r="N255" s="1059"/>
      <c r="O255" s="1059"/>
      <c r="P255" s="1059"/>
      <c r="Q255" s="1059"/>
      <c r="R255" s="1059"/>
      <c r="S255" s="1059"/>
      <c r="T255" s="1059"/>
      <c r="U255" s="1059"/>
      <c r="V255" s="1083"/>
      <c r="W255" s="1083"/>
      <c r="X255" s="1059"/>
      <c r="Y255" s="1059"/>
      <c r="Z255" s="1059"/>
      <c r="AA255" s="1059"/>
      <c r="AB255" s="1059"/>
      <c r="AC255" s="1059"/>
      <c r="AD255" s="1059"/>
      <c r="AE255" s="1059"/>
      <c r="AF255" s="1059"/>
      <c r="AG255" s="1059"/>
      <c r="AH255" s="1059"/>
      <c r="AI255" s="1059"/>
      <c r="AJ255" s="1059"/>
      <c r="AK255" s="1059"/>
      <c r="AL255" s="1059"/>
      <c r="AM255" s="1059"/>
      <c r="AN255" s="1059"/>
      <c r="AO255" s="1059"/>
      <c r="AP255" s="1059"/>
      <c r="AQ255" s="1059"/>
      <c r="AR255" s="1059"/>
      <c r="AS255" s="1059"/>
      <c r="AT255" s="1060"/>
      <c r="AV255" s="1015"/>
      <c r="AX255" s="954" t="s">
        <v>233</v>
      </c>
      <c r="AY255" s="955"/>
      <c r="AZ255" s="954" t="s">
        <v>2670</v>
      </c>
      <c r="BA255" s="955"/>
      <c r="BB255" s="769"/>
      <c r="BC255" s="806"/>
      <c r="BD255" s="2"/>
      <c r="BG255" s="2"/>
      <c r="BI255" s="367"/>
      <c r="BJ255" s="393"/>
      <c r="BK255" s="30"/>
      <c r="BL255" s="221"/>
      <c r="BM255" s="224"/>
      <c r="BN255" s="107"/>
      <c r="BQ255" s="350"/>
      <c r="BR255" s="338"/>
      <c r="BS255" s="350"/>
      <c r="BT255" s="338"/>
      <c r="BU255" s="350"/>
      <c r="BV255" s="338"/>
      <c r="BW255" s="350"/>
      <c r="BX255" s="338"/>
      <c r="BY255" s="338"/>
      <c r="BZ255" s="338"/>
      <c r="CA255" s="338"/>
      <c r="CB255" s="338"/>
      <c r="CC255" s="351"/>
      <c r="CD255" s="338"/>
      <c r="CE255" s="351"/>
      <c r="CF255" s="338"/>
      <c r="CG255" s="338"/>
      <c r="CH255" s="338"/>
      <c r="CI255" s="338"/>
      <c r="CJ255" s="338"/>
      <c r="CK255" s="338"/>
      <c r="CL255" s="338"/>
      <c r="CM255" s="338"/>
      <c r="CN255" s="338"/>
      <c r="CO255" s="338"/>
      <c r="CP255" s="338"/>
      <c r="CQ255" s="338"/>
      <c r="CR255" s="338"/>
      <c r="CS255" s="338"/>
      <c r="CT255" s="338"/>
      <c r="CU255" s="338"/>
      <c r="CV255" s="338"/>
      <c r="CW255" s="338"/>
      <c r="CX255" s="338"/>
      <c r="CY255" s="338"/>
      <c r="CZ255" s="338"/>
      <c r="DA255" s="338"/>
      <c r="DB255" s="338"/>
      <c r="DC255" s="338"/>
      <c r="DD255" s="338"/>
      <c r="DE255" s="338"/>
      <c r="DF255" s="338"/>
      <c r="DG255" s="293"/>
      <c r="DH255" s="338"/>
      <c r="DI255" s="296"/>
      <c r="DJ255" s="302"/>
      <c r="DK255" s="353"/>
      <c r="DL255" s="353"/>
      <c r="DM255" s="298"/>
      <c r="DN255" s="354"/>
      <c r="DO255" s="296"/>
      <c r="DP255" s="304"/>
      <c r="DQ255" s="295"/>
      <c r="DR255" s="297"/>
      <c r="DS255" s="346"/>
      <c r="DT255" s="332"/>
    </row>
    <row r="256" spans="2:179" ht="15.75" x14ac:dyDescent="0.2">
      <c r="C256" s="709"/>
      <c r="F256" s="279" t="s">
        <v>206</v>
      </c>
      <c r="G256" s="280"/>
      <c r="H256" s="279" t="s">
        <v>211</v>
      </c>
      <c r="I256" s="280"/>
      <c r="J256" s="279" t="s">
        <v>216</v>
      </c>
      <c r="K256" s="280"/>
      <c r="L256" s="279" t="s">
        <v>205</v>
      </c>
      <c r="M256" s="280"/>
      <c r="N256" s="279" t="s">
        <v>214</v>
      </c>
      <c r="O256" s="280"/>
      <c r="P256" s="279" t="s">
        <v>209</v>
      </c>
      <c r="Q256" s="280"/>
      <c r="R256" s="279" t="s">
        <v>215</v>
      </c>
      <c r="S256" s="280"/>
      <c r="T256" s="279" t="s">
        <v>212</v>
      </c>
      <c r="U256" s="281"/>
      <c r="V256" s="966"/>
      <c r="W256" s="967"/>
      <c r="X256" s="966" t="s">
        <v>2674</v>
      </c>
      <c r="Y256" s="967"/>
      <c r="Z256" s="110"/>
      <c r="AA256" s="279" t="s">
        <v>206</v>
      </c>
      <c r="AB256" s="280"/>
      <c r="AC256" s="279" t="s">
        <v>211</v>
      </c>
      <c r="AD256" s="280"/>
      <c r="AE256" s="279" t="s">
        <v>216</v>
      </c>
      <c r="AF256" s="280"/>
      <c r="AG256" s="279" t="s">
        <v>205</v>
      </c>
      <c r="AH256" s="280"/>
      <c r="AI256" s="279" t="s">
        <v>214</v>
      </c>
      <c r="AJ256" s="280"/>
      <c r="AK256" s="279" t="s">
        <v>209</v>
      </c>
      <c r="AL256" s="280"/>
      <c r="AM256" s="279" t="s">
        <v>215</v>
      </c>
      <c r="AN256" s="280"/>
      <c r="AO256" s="279" t="s">
        <v>212</v>
      </c>
      <c r="AP256" s="280"/>
      <c r="AQ256" s="966" t="s">
        <v>2674</v>
      </c>
      <c r="AR256" s="967"/>
      <c r="AS256" s="966" t="s">
        <v>2675</v>
      </c>
      <c r="AT256" s="967"/>
      <c r="AV256" s="1015"/>
      <c r="AX256" s="762" t="s">
        <v>221</v>
      </c>
      <c r="AY256" s="780" t="s">
        <v>23</v>
      </c>
      <c r="AZ256" s="762" t="s">
        <v>221</v>
      </c>
      <c r="BA256" s="780" t="s">
        <v>23</v>
      </c>
      <c r="BB256" s="156"/>
      <c r="BC256" s="156"/>
      <c r="BD256" s="2"/>
      <c r="BF256" s="222"/>
      <c r="BG256" s="222"/>
      <c r="BI256" s="367"/>
      <c r="BJ256" s="393"/>
      <c r="BK256" s="30"/>
      <c r="BL256" s="221"/>
      <c r="BM256" s="224"/>
      <c r="BN256" s="107"/>
      <c r="BQ256" s="350"/>
      <c r="BR256" s="338"/>
      <c r="BS256" s="350"/>
      <c r="BT256" s="338"/>
      <c r="BU256" s="350"/>
      <c r="BV256" s="338"/>
      <c r="BW256" s="350"/>
      <c r="BX256" s="338"/>
      <c r="BY256" s="338"/>
      <c r="BZ256" s="338"/>
      <c r="CA256" s="338"/>
      <c r="CB256" s="338"/>
      <c r="CC256" s="351"/>
      <c r="CD256" s="338"/>
      <c r="CE256" s="351"/>
      <c r="CF256" s="338"/>
      <c r="CG256" s="338"/>
      <c r="CH256" s="338"/>
      <c r="CI256" s="338"/>
      <c r="CJ256" s="338"/>
      <c r="CK256" s="338"/>
      <c r="CL256" s="338"/>
      <c r="CM256" s="338"/>
      <c r="CN256" s="338"/>
      <c r="CO256" s="338"/>
      <c r="CP256" s="338"/>
      <c r="CQ256" s="338"/>
      <c r="CR256" s="338"/>
      <c r="CS256" s="338"/>
      <c r="CT256" s="338"/>
      <c r="CU256" s="338"/>
      <c r="CV256" s="338"/>
      <c r="CW256" s="338"/>
      <c r="CX256" s="338"/>
      <c r="CY256" s="338"/>
      <c r="CZ256" s="338"/>
      <c r="DA256" s="338"/>
      <c r="DB256" s="338"/>
      <c r="DC256" s="338"/>
      <c r="DD256" s="338"/>
      <c r="DE256" s="338"/>
      <c r="DF256" s="338"/>
      <c r="DG256" s="293"/>
      <c r="DH256" s="338"/>
      <c r="DI256" s="296"/>
      <c r="DJ256" s="302"/>
      <c r="DK256" s="353"/>
      <c r="DL256" s="353"/>
      <c r="DM256" s="298"/>
      <c r="DN256" s="354"/>
      <c r="DO256" s="296"/>
      <c r="DP256" s="304"/>
      <c r="DQ256" s="295"/>
      <c r="DR256" s="297"/>
      <c r="DS256" s="346"/>
      <c r="DT256" s="332"/>
    </row>
    <row r="257" spans="2:124" ht="15.75" x14ac:dyDescent="0.2">
      <c r="C257" s="709"/>
      <c r="F257" s="143"/>
      <c r="G257" s="142"/>
      <c r="H257" s="143"/>
      <c r="I257" s="141"/>
      <c r="J257" s="143"/>
      <c r="K257" s="142"/>
      <c r="L257" s="143"/>
      <c r="M257" s="142"/>
      <c r="N257" s="143"/>
      <c r="O257" s="141"/>
      <c r="P257" s="143"/>
      <c r="Q257" s="141"/>
      <c r="R257" s="282"/>
      <c r="S257" s="142"/>
      <c r="T257" s="143"/>
      <c r="U257" s="782"/>
      <c r="V257" s="700"/>
      <c r="W257" s="781"/>
      <c r="X257" s="700"/>
      <c r="Y257" s="781"/>
      <c r="Z257" s="110"/>
      <c r="AA257" s="143"/>
      <c r="AB257" s="141"/>
      <c r="AC257" s="143"/>
      <c r="AD257" s="141"/>
      <c r="AE257" s="282"/>
      <c r="AF257" s="141"/>
      <c r="AG257" s="143"/>
      <c r="AH257" s="141"/>
      <c r="AI257" s="282"/>
      <c r="AJ257" s="141"/>
      <c r="AK257" s="143"/>
      <c r="AL257" s="141"/>
      <c r="AM257" s="143"/>
      <c r="AN257" s="141"/>
      <c r="AO257" s="143"/>
      <c r="AP257" s="141"/>
      <c r="AQ257" s="700"/>
      <c r="AR257" s="781"/>
      <c r="AS257" s="789"/>
      <c r="AT257" s="781"/>
      <c r="AV257" s="1015"/>
      <c r="AX257" s="700"/>
      <c r="AY257" s="781" t="str">
        <f>Index!$L$4</f>
        <v>€</v>
      </c>
      <c r="AZ257" s="700"/>
      <c r="BA257" s="781" t="str">
        <f>Index!$L$4</f>
        <v>€</v>
      </c>
      <c r="BB257" s="156"/>
      <c r="BC257" s="156"/>
      <c r="BD257" s="2"/>
      <c r="BF257" s="222"/>
      <c r="BG257" s="222"/>
      <c r="BI257" s="367"/>
      <c r="BJ257" s="393"/>
      <c r="BK257" s="30"/>
      <c r="BL257" s="221"/>
      <c r="BM257" s="224"/>
      <c r="BN257" s="107"/>
      <c r="BQ257" s="350"/>
      <c r="BR257" s="338"/>
      <c r="BS257" s="350"/>
      <c r="BT257" s="338"/>
      <c r="BU257" s="350"/>
      <c r="BV257" s="338"/>
      <c r="BW257" s="350"/>
      <c r="BX257" s="338"/>
      <c r="BY257" s="338"/>
      <c r="BZ257" s="338"/>
      <c r="CA257" s="338"/>
      <c r="CB257" s="338"/>
      <c r="CC257" s="351"/>
      <c r="CD257" s="338"/>
      <c r="CE257" s="351"/>
      <c r="CF257" s="338"/>
      <c r="CG257" s="338"/>
      <c r="CH257" s="338"/>
      <c r="CI257" s="338"/>
      <c r="CJ257" s="338"/>
      <c r="CK257" s="338"/>
      <c r="CL257" s="338"/>
      <c r="CM257" s="338"/>
      <c r="CN257" s="338"/>
      <c r="CO257" s="338"/>
      <c r="CP257" s="338"/>
      <c r="CQ257" s="338"/>
      <c r="CR257" s="338"/>
      <c r="CS257" s="338"/>
      <c r="CT257" s="338"/>
      <c r="CU257" s="338"/>
      <c r="CV257" s="338"/>
      <c r="CW257" s="338"/>
      <c r="CX257" s="338"/>
      <c r="CY257" s="338"/>
      <c r="CZ257" s="338"/>
      <c r="DA257" s="338"/>
      <c r="DB257" s="338"/>
      <c r="DC257" s="338"/>
      <c r="DD257" s="338"/>
      <c r="DE257" s="338"/>
      <c r="DF257" s="338"/>
      <c r="DG257" s="293"/>
      <c r="DH257" s="338"/>
      <c r="DI257" s="296"/>
      <c r="DJ257" s="302"/>
      <c r="DK257" s="353"/>
      <c r="DL257" s="353"/>
      <c r="DM257" s="298"/>
      <c r="DN257" s="354"/>
      <c r="DO257" s="296"/>
      <c r="DP257" s="304"/>
      <c r="DQ257" s="295"/>
      <c r="DR257" s="297"/>
      <c r="DS257" s="346"/>
      <c r="DT257" s="332"/>
    </row>
    <row r="258" spans="2:124" ht="15.75" x14ac:dyDescent="0.2">
      <c r="B258" s="2" t="s">
        <v>242</v>
      </c>
      <c r="C258" s="709">
        <v>1</v>
      </c>
      <c r="F258" s="568">
        <v>390</v>
      </c>
      <c r="G258" s="644" t="s">
        <v>207</v>
      </c>
      <c r="H258" s="568">
        <f>ROUND(F258/$C258,0)</f>
        <v>390</v>
      </c>
      <c r="I258" s="569" t="s">
        <v>207</v>
      </c>
      <c r="J258" s="661" t="str">
        <f>H258&amp;" x "&amp;F258</f>
        <v>390 x 390</v>
      </c>
      <c r="K258" s="644" t="s">
        <v>207</v>
      </c>
      <c r="L258" s="568">
        <f>F258+(2*P258)</f>
        <v>400</v>
      </c>
      <c r="M258" s="644" t="s">
        <v>207</v>
      </c>
      <c r="N258" s="568">
        <f>H258+P258+R258</f>
        <v>395</v>
      </c>
      <c r="O258" s="569" t="s">
        <v>207</v>
      </c>
      <c r="P258" s="568">
        <v>5</v>
      </c>
      <c r="Q258" s="569" t="s">
        <v>207</v>
      </c>
      <c r="R258" s="644">
        <v>0</v>
      </c>
      <c r="S258" s="644" t="s">
        <v>207</v>
      </c>
      <c r="T258" s="568">
        <f>ROUND(SQRT((F258^2)+(H258^2)),0)</f>
        <v>552</v>
      </c>
      <c r="U258" s="569" t="s">
        <v>207</v>
      </c>
      <c r="V258" s="311"/>
      <c r="W258" s="312"/>
      <c r="X258" s="311">
        <v>4175</v>
      </c>
      <c r="Y258" s="312" t="s">
        <v>2676</v>
      </c>
      <c r="AA258" s="311">
        <f>ROUND(F258/$B$1,1)</f>
        <v>153.5</v>
      </c>
      <c r="AB258" s="312" t="s">
        <v>208</v>
      </c>
      <c r="AC258" s="372">
        <f>ROUND(H258/$B$1,1)</f>
        <v>153.5</v>
      </c>
      <c r="AD258" s="373" t="s">
        <v>208</v>
      </c>
      <c r="AE258" s="382" t="str">
        <f>AC258&amp;" x "&amp;AA258</f>
        <v>153.5 x 153.5</v>
      </c>
      <c r="AF258" s="373" t="s">
        <v>208</v>
      </c>
      <c r="AG258" s="372">
        <f>ROUND(L258/$B$1,1)</f>
        <v>157.5</v>
      </c>
      <c r="AH258" s="373" t="s">
        <v>208</v>
      </c>
      <c r="AI258" s="371">
        <f>ROUND(N258/$B$1,1)</f>
        <v>155.5</v>
      </c>
      <c r="AJ258" s="373" t="s">
        <v>208</v>
      </c>
      <c r="AK258" s="372">
        <f>ROUND(P258/$B$1,1)</f>
        <v>2</v>
      </c>
      <c r="AL258" s="373" t="s">
        <v>208</v>
      </c>
      <c r="AM258" s="372">
        <f>ROUND(R258/$B$1,1)</f>
        <v>0</v>
      </c>
      <c r="AN258" s="373" t="s">
        <v>208</v>
      </c>
      <c r="AO258" s="372">
        <f>ROUND(SQRT((AA258^2)+(AC258^2)),0)</f>
        <v>217</v>
      </c>
      <c r="AP258" s="373" t="s">
        <v>208</v>
      </c>
      <c r="AQ258" s="165"/>
      <c r="AR258" s="166"/>
      <c r="AS258" s="167">
        <f>ROUND((X258/10)/$B$2,1)</f>
        <v>164.4</v>
      </c>
      <c r="AT258" s="166" t="s">
        <v>208</v>
      </c>
      <c r="AV258" s="1015"/>
      <c r="AX258" s="171">
        <v>10100314</v>
      </c>
      <c r="AY258" s="172">
        <f>IF(Index!$L$4="€",VLOOKUP(AX258,ERP!$A:$CL,5,0),IF(Index!$L$4="$",VLOOKUP(AX258,ERP!$A:$CL,7,0),IF(Index!$L$4="CHF",VLOOKUP(AX258,ERP!$A:$CL,9,0),IF(Index!$L$4="£",VLOOKUP(AX258,ERP!$A:$CL,11,0),""))))</f>
        <v>3805</v>
      </c>
      <c r="AZ258" s="171">
        <v>10140314</v>
      </c>
      <c r="BA258" s="172">
        <f>IF(Index!$L$4="€",VLOOKUP(AZ258,ERP!$A:$CL,5,0),IF(Index!$L$4="$",VLOOKUP(AZ258,ERP!$A:$CL,7,0),IF(Index!$L$4="CHF",VLOOKUP(AZ258,ERP!$A:$CL,9,0),IF(Index!$L$4="£",VLOOKUP(AZ258,ERP!$A:$CL,11,0),""))))</f>
        <v>3805</v>
      </c>
      <c r="BB258" s="156"/>
      <c r="BC258" s="150"/>
      <c r="BD258" s="2"/>
      <c r="BF258" s="128"/>
      <c r="BG258" s="222" t="s">
        <v>2669</v>
      </c>
      <c r="BI258" s="367"/>
      <c r="BJ258" s="393"/>
      <c r="BK258" s="30"/>
      <c r="BL258" s="221"/>
      <c r="BM258" s="224"/>
      <c r="BN258" s="107"/>
      <c r="BQ258" s="350"/>
      <c r="BR258" s="338"/>
      <c r="BS258" s="350"/>
      <c r="BT258" s="338"/>
      <c r="BU258" s="350"/>
      <c r="BV258" s="338"/>
      <c r="BW258" s="350"/>
      <c r="BX258" s="338"/>
      <c r="BY258" s="338"/>
      <c r="BZ258" s="338"/>
      <c r="CA258" s="338"/>
      <c r="CB258" s="338"/>
      <c r="CC258" s="351"/>
      <c r="CD258" s="338"/>
      <c r="CE258" s="351"/>
      <c r="CF258" s="338"/>
      <c r="CG258" s="338"/>
      <c r="CH258" s="338"/>
      <c r="CI258" s="338"/>
      <c r="CJ258" s="338"/>
      <c r="CK258" s="338"/>
      <c r="CL258" s="338"/>
      <c r="CM258" s="338"/>
      <c r="CN258" s="338"/>
      <c r="CO258" s="338"/>
      <c r="CP258" s="338"/>
      <c r="CQ258" s="338"/>
      <c r="CR258" s="338"/>
      <c r="CS258" s="338"/>
      <c r="CT258" s="338"/>
      <c r="CU258" s="338"/>
      <c r="CV258" s="338"/>
      <c r="CW258" s="338"/>
      <c r="CX258" s="338"/>
      <c r="CY258" s="338"/>
      <c r="CZ258" s="338"/>
      <c r="DA258" s="338"/>
      <c r="DB258" s="338"/>
      <c r="DC258" s="338"/>
      <c r="DD258" s="338"/>
      <c r="DE258" s="338"/>
      <c r="DF258" s="338"/>
      <c r="DG258" s="293"/>
      <c r="DH258" s="338"/>
      <c r="DI258" s="296"/>
      <c r="DJ258" s="302"/>
      <c r="DK258" s="353"/>
      <c r="DL258" s="353"/>
      <c r="DM258" s="298"/>
      <c r="DN258" s="354"/>
      <c r="DO258" s="296"/>
      <c r="DP258" s="304"/>
      <c r="DQ258" s="295"/>
      <c r="DR258" s="297"/>
      <c r="DS258" s="346"/>
      <c r="DT258" s="332"/>
    </row>
    <row r="259" spans="2:124" ht="15.75" x14ac:dyDescent="0.2">
      <c r="B259" s="2" t="s">
        <v>242</v>
      </c>
      <c r="C259" s="709">
        <v>1</v>
      </c>
      <c r="F259" s="566">
        <v>440</v>
      </c>
      <c r="G259" s="394" t="s">
        <v>207</v>
      </c>
      <c r="H259" s="566">
        <f>ROUND(F259/$C259,0)</f>
        <v>440</v>
      </c>
      <c r="I259" s="567" t="s">
        <v>207</v>
      </c>
      <c r="J259" s="662" t="str">
        <f>H259&amp;" x "&amp;F259</f>
        <v>440 x 440</v>
      </c>
      <c r="K259" s="394" t="s">
        <v>207</v>
      </c>
      <c r="L259" s="566">
        <f>F259+(2*P259)</f>
        <v>450</v>
      </c>
      <c r="M259" s="394" t="s">
        <v>207</v>
      </c>
      <c r="N259" s="566">
        <f>H259+P259+R259</f>
        <v>445</v>
      </c>
      <c r="O259" s="567" t="s">
        <v>207</v>
      </c>
      <c r="P259" s="566">
        <v>5</v>
      </c>
      <c r="Q259" s="567" t="s">
        <v>207</v>
      </c>
      <c r="R259" s="394">
        <v>0</v>
      </c>
      <c r="S259" s="394" t="s">
        <v>207</v>
      </c>
      <c r="T259" s="566">
        <f>ROUND(SQRT((F259^2)+(H259^2)),0)</f>
        <v>622</v>
      </c>
      <c r="U259" s="567" t="s">
        <v>207</v>
      </c>
      <c r="V259" s="66"/>
      <c r="W259" s="340"/>
      <c r="X259" s="66">
        <v>4675</v>
      </c>
      <c r="Y259" s="340" t="s">
        <v>2676</v>
      </c>
      <c r="AA259" s="66">
        <f>ROUND(F259/$B$1,1)</f>
        <v>173.2</v>
      </c>
      <c r="AB259" s="340" t="s">
        <v>208</v>
      </c>
      <c r="AC259" s="66">
        <f>ROUND(H259/$B$1,1)</f>
        <v>173.2</v>
      </c>
      <c r="AD259" s="340" t="s">
        <v>208</v>
      </c>
      <c r="AE259" s="309" t="str">
        <f>AC259&amp;" x "&amp;AA259</f>
        <v>173.2 x 173.2</v>
      </c>
      <c r="AF259" s="340" t="s">
        <v>208</v>
      </c>
      <c r="AG259" s="66">
        <f>ROUND(L259/$B$1,1)</f>
        <v>177.2</v>
      </c>
      <c r="AH259" s="340" t="s">
        <v>208</v>
      </c>
      <c r="AI259" s="2">
        <f>ROUND(N259/$B$1,1)</f>
        <v>175.2</v>
      </c>
      <c r="AJ259" s="340" t="s">
        <v>208</v>
      </c>
      <c r="AK259" s="66">
        <f>ROUND(P259/$B$1,1)</f>
        <v>2</v>
      </c>
      <c r="AL259" s="340" t="s">
        <v>208</v>
      </c>
      <c r="AM259" s="66">
        <f>ROUND(R259/$B$1,1)</f>
        <v>0</v>
      </c>
      <c r="AN259" s="340" t="s">
        <v>208</v>
      </c>
      <c r="AO259" s="66">
        <f>ROUND(SQRT((AA259^2)+(AC259^2)),0)</f>
        <v>245</v>
      </c>
      <c r="AP259" s="340" t="s">
        <v>208</v>
      </c>
      <c r="AQ259" s="130"/>
      <c r="AR259" s="122"/>
      <c r="AS259" s="110">
        <f>ROUND((X259/10)/$B$2,1)</f>
        <v>184.1</v>
      </c>
      <c r="AT259" s="122" t="s">
        <v>208</v>
      </c>
      <c r="AV259" s="1015"/>
      <c r="AX259" s="138">
        <v>10100339</v>
      </c>
      <c r="AY259" s="137">
        <f>IF(Index!$L$4="€",VLOOKUP(AX259,ERP!$A:$CL,5,0),IF(Index!$L$4="$",VLOOKUP(AX259,ERP!$A:$CL,7,0),IF(Index!$L$4="CHF",VLOOKUP(AX259,ERP!$A:$CL,9,0),IF(Index!$L$4="£",VLOOKUP(AX259,ERP!$A:$CL,11,0),""))))</f>
        <v>5044</v>
      </c>
      <c r="AZ259" s="138">
        <v>10140339</v>
      </c>
      <c r="BA259" s="137">
        <f>IF(Index!$L$4="€",VLOOKUP(AZ259,ERP!$A:$CL,5,0),IF(Index!$L$4="$",VLOOKUP(AZ259,ERP!$A:$CL,7,0),IF(Index!$L$4="CHF",VLOOKUP(AZ259,ERP!$A:$CL,9,0),IF(Index!$L$4="£",VLOOKUP(AZ259,ERP!$A:$CL,11,0),""))))</f>
        <v>5044</v>
      </c>
      <c r="BB259" s="156"/>
      <c r="BC259" s="150"/>
      <c r="BD259" s="2"/>
      <c r="BF259" s="228"/>
      <c r="BG259" s="225" t="s">
        <v>2671</v>
      </c>
      <c r="BI259" s="367"/>
      <c r="BJ259" s="393"/>
      <c r="BK259" s="30"/>
      <c r="BL259" s="221"/>
      <c r="BM259" s="224"/>
      <c r="BN259" s="107"/>
      <c r="BQ259" s="350"/>
      <c r="BR259" s="338"/>
      <c r="BS259" s="350"/>
      <c r="BT259" s="338"/>
      <c r="BU259" s="350"/>
      <c r="BV259" s="338"/>
      <c r="BW259" s="350"/>
      <c r="BX259" s="338"/>
      <c r="BY259" s="338"/>
      <c r="BZ259" s="338"/>
      <c r="CA259" s="338"/>
      <c r="CB259" s="338"/>
      <c r="CC259" s="351"/>
      <c r="CD259" s="338"/>
      <c r="CE259" s="351"/>
      <c r="CF259" s="338"/>
      <c r="CG259" s="338"/>
      <c r="CH259" s="338"/>
      <c r="CI259" s="338"/>
      <c r="CJ259" s="338"/>
      <c r="CK259" s="338"/>
      <c r="CL259" s="338"/>
      <c r="CM259" s="338"/>
      <c r="CN259" s="338"/>
      <c r="CO259" s="338"/>
      <c r="CP259" s="338"/>
      <c r="CQ259" s="338"/>
      <c r="CR259" s="338"/>
      <c r="CS259" s="338"/>
      <c r="CT259" s="352"/>
      <c r="CU259" s="338"/>
      <c r="CV259" s="338"/>
      <c r="CW259" s="338"/>
      <c r="CX259" s="338"/>
      <c r="CY259" s="338"/>
      <c r="CZ259" s="338"/>
      <c r="DA259" s="338"/>
      <c r="DB259" s="338"/>
      <c r="DC259" s="338"/>
      <c r="DD259" s="338"/>
      <c r="DE259" s="338"/>
      <c r="DF259" s="338"/>
      <c r="DG259" s="293"/>
      <c r="DH259" s="338"/>
      <c r="DI259" s="296"/>
      <c r="DJ259" s="302"/>
      <c r="DK259" s="353"/>
      <c r="DL259" s="353"/>
      <c r="DM259" s="298"/>
      <c r="DN259" s="354"/>
      <c r="DO259" s="296"/>
      <c r="DP259" s="304"/>
      <c r="DQ259" s="295"/>
      <c r="DR259" s="297"/>
      <c r="DS259" s="346"/>
      <c r="DT259" s="332"/>
    </row>
    <row r="260" spans="2:124" ht="15.75" x14ac:dyDescent="0.2">
      <c r="B260" s="2" t="s">
        <v>242</v>
      </c>
      <c r="C260" s="709">
        <v>1</v>
      </c>
      <c r="F260" s="570">
        <v>490</v>
      </c>
      <c r="G260" s="656" t="s">
        <v>207</v>
      </c>
      <c r="H260" s="570">
        <f>ROUND(F260/$C260,0)</f>
        <v>490</v>
      </c>
      <c r="I260" s="571" t="s">
        <v>207</v>
      </c>
      <c r="J260" s="657" t="str">
        <f>H260&amp;" x "&amp;F260</f>
        <v>490 x 490</v>
      </c>
      <c r="K260" s="656" t="s">
        <v>207</v>
      </c>
      <c r="L260" s="570">
        <f>F260+(2*P260)</f>
        <v>500</v>
      </c>
      <c r="M260" s="656" t="s">
        <v>207</v>
      </c>
      <c r="N260" s="570">
        <f>H260+P260+R260</f>
        <v>495</v>
      </c>
      <c r="O260" s="571" t="s">
        <v>207</v>
      </c>
      <c r="P260" s="570">
        <v>5</v>
      </c>
      <c r="Q260" s="571" t="s">
        <v>207</v>
      </c>
      <c r="R260" s="656">
        <v>0</v>
      </c>
      <c r="S260" s="656" t="s">
        <v>207</v>
      </c>
      <c r="T260" s="570">
        <f>ROUND(SQRT((F260^2)+(H260^2)),0)</f>
        <v>693</v>
      </c>
      <c r="U260" s="571" t="s">
        <v>207</v>
      </c>
      <c r="V260" s="378"/>
      <c r="W260" s="379"/>
      <c r="X260" s="378">
        <v>5175</v>
      </c>
      <c r="Y260" s="379" t="s">
        <v>2676</v>
      </c>
      <c r="Z260" s="66"/>
      <c r="AA260" s="378">
        <f>ROUND(F260/$B$1,1)</f>
        <v>192.9</v>
      </c>
      <c r="AB260" s="379" t="s">
        <v>208</v>
      </c>
      <c r="AC260" s="378">
        <f>ROUND(H260/$B$1,1)</f>
        <v>192.9</v>
      </c>
      <c r="AD260" s="379" t="s">
        <v>208</v>
      </c>
      <c r="AE260" s="383" t="str">
        <f>AC260&amp;" x "&amp;AA260</f>
        <v>192.9 x 192.9</v>
      </c>
      <c r="AF260" s="379" t="s">
        <v>208</v>
      </c>
      <c r="AG260" s="378">
        <f>ROUND(L260/$B$1,1)</f>
        <v>196.9</v>
      </c>
      <c r="AH260" s="379" t="s">
        <v>208</v>
      </c>
      <c r="AI260" s="377">
        <f>ROUND(N260/$B$1,1)</f>
        <v>194.9</v>
      </c>
      <c r="AJ260" s="379" t="s">
        <v>208</v>
      </c>
      <c r="AK260" s="378">
        <f>ROUND(P260/$B$1,1)</f>
        <v>2</v>
      </c>
      <c r="AL260" s="379" t="s">
        <v>208</v>
      </c>
      <c r="AM260" s="378">
        <f>ROUND(R260/$B$1,1)</f>
        <v>0</v>
      </c>
      <c r="AN260" s="379" t="s">
        <v>208</v>
      </c>
      <c r="AO260" s="378">
        <f>ROUND(SQRT((AA260^2)+(AC260^2)),0)</f>
        <v>273</v>
      </c>
      <c r="AP260" s="379" t="s">
        <v>208</v>
      </c>
      <c r="AQ260" s="185"/>
      <c r="AR260" s="186"/>
      <c r="AS260" s="187">
        <f>ROUND((X260/10)/$B$2,1)</f>
        <v>203.7</v>
      </c>
      <c r="AT260" s="186" t="s">
        <v>208</v>
      </c>
      <c r="AV260" s="1016"/>
      <c r="AX260" s="190">
        <v>10100340</v>
      </c>
      <c r="AY260" s="191">
        <f>IF(Index!$L$4="€",VLOOKUP(AX260,ERP!$A:$CL,5,0),IF(Index!$L$4="$",VLOOKUP(AX260,ERP!$A:$CL,7,0),IF(Index!$L$4="CHF",VLOOKUP(AX260,ERP!$A:$CL,9,0),IF(Index!$L$4="£",VLOOKUP(AX260,ERP!$A:$CL,11,0),""))))</f>
        <v>6315</v>
      </c>
      <c r="AZ260" s="190">
        <v>10140340</v>
      </c>
      <c r="BA260" s="191">
        <f>IF(Index!$L$4="€",VLOOKUP(AZ260,ERP!$A:$CL,5,0),IF(Index!$L$4="$",VLOOKUP(AZ260,ERP!$A:$CL,7,0),IF(Index!$L$4="CHF",VLOOKUP(AZ260,ERP!$A:$CL,9,0),IF(Index!$L$4="£",VLOOKUP(AZ260,ERP!$A:$CL,11,0),""))))</f>
        <v>6315</v>
      </c>
      <c r="BB260" s="156"/>
      <c r="BC260" s="150"/>
      <c r="BD260" s="2"/>
      <c r="BF260" s="145"/>
      <c r="BG260" s="225" t="s">
        <v>2703</v>
      </c>
      <c r="BI260" s="367"/>
      <c r="BJ260" s="393"/>
      <c r="BK260" s="30"/>
      <c r="BL260" s="221"/>
      <c r="BM260" s="224"/>
      <c r="BN260" s="107"/>
      <c r="BQ260" s="350"/>
      <c r="BR260" s="338"/>
      <c r="BS260" s="350"/>
      <c r="BT260" s="338"/>
      <c r="BU260" s="350"/>
      <c r="BV260" s="338"/>
      <c r="BW260" s="350"/>
      <c r="BX260" s="338"/>
      <c r="BY260" s="338"/>
      <c r="BZ260" s="338"/>
      <c r="CA260" s="338"/>
      <c r="CB260" s="338"/>
      <c r="CC260" s="351"/>
      <c r="CD260" s="338"/>
      <c r="CE260" s="351"/>
      <c r="CF260" s="338"/>
      <c r="CG260" s="338"/>
      <c r="CH260" s="338"/>
      <c r="CI260" s="338"/>
      <c r="CJ260" s="338"/>
      <c r="CK260" s="338"/>
      <c r="CL260" s="338"/>
      <c r="CM260" s="338"/>
      <c r="CN260" s="338"/>
      <c r="CO260" s="338"/>
      <c r="CP260" s="338"/>
      <c r="CQ260" s="338"/>
      <c r="CR260" s="338"/>
      <c r="CS260" s="338"/>
      <c r="CT260" s="352"/>
      <c r="CU260" s="338"/>
      <c r="CV260" s="338"/>
      <c r="CW260" s="338"/>
      <c r="CX260" s="338"/>
      <c r="CY260" s="338"/>
      <c r="CZ260" s="338"/>
      <c r="DA260" s="338"/>
      <c r="DB260" s="338"/>
      <c r="DC260" s="338"/>
      <c r="DD260" s="338"/>
      <c r="DE260" s="338"/>
      <c r="DF260" s="338"/>
      <c r="DG260" s="293"/>
      <c r="DH260" s="338"/>
      <c r="DI260" s="296"/>
      <c r="DJ260" s="302"/>
      <c r="DK260" s="353"/>
      <c r="DL260" s="353"/>
      <c r="DM260" s="298"/>
      <c r="DN260" s="354"/>
      <c r="DO260" s="296"/>
      <c r="DP260" s="304"/>
      <c r="DQ260" s="295"/>
      <c r="DR260" s="297"/>
      <c r="DS260" s="346"/>
      <c r="DT260" s="332"/>
    </row>
    <row r="261" spans="2:124" ht="15.75" x14ac:dyDescent="0.2">
      <c r="F261" s="308"/>
      <c r="J261" s="309"/>
      <c r="P261" s="308"/>
      <c r="R261" s="308"/>
      <c r="AE261" s="309"/>
      <c r="AX261" s="2"/>
      <c r="AZ261" s="2"/>
      <c r="BB261" s="338"/>
      <c r="BC261" s="338"/>
      <c r="BD261" s="2"/>
      <c r="BF261" s="392"/>
      <c r="BG261" s="367"/>
      <c r="BH261" s="392"/>
      <c r="BI261" s="367"/>
      <c r="BJ261" s="393"/>
      <c r="BK261" s="30"/>
      <c r="BL261" s="221"/>
      <c r="BM261" s="224"/>
      <c r="BN261" s="107"/>
      <c r="BQ261" s="350"/>
      <c r="BR261" s="338"/>
      <c r="BS261" s="350"/>
      <c r="BT261" s="338"/>
      <c r="BU261" s="350"/>
      <c r="BV261" s="338"/>
      <c r="BW261" s="350"/>
      <c r="BX261" s="338"/>
      <c r="BY261" s="338"/>
      <c r="BZ261" s="338"/>
      <c r="CA261" s="338"/>
      <c r="CB261" s="338"/>
      <c r="CC261" s="351"/>
      <c r="CD261" s="338"/>
      <c r="CE261" s="351"/>
      <c r="CF261" s="338"/>
      <c r="CG261" s="338"/>
      <c r="CH261" s="338"/>
      <c r="CI261" s="338"/>
      <c r="CJ261" s="338"/>
      <c r="CK261" s="338"/>
      <c r="CL261" s="338"/>
      <c r="CM261" s="338"/>
      <c r="CN261" s="338"/>
      <c r="CO261" s="338"/>
      <c r="CP261" s="338"/>
      <c r="CQ261" s="338"/>
      <c r="CR261" s="338"/>
      <c r="CS261" s="338"/>
      <c r="CT261" s="352"/>
      <c r="CU261" s="338"/>
      <c r="CV261" s="338"/>
      <c r="CW261" s="338"/>
      <c r="CX261" s="338"/>
      <c r="CY261" s="338"/>
      <c r="CZ261" s="338"/>
      <c r="DA261" s="338"/>
      <c r="DB261" s="338"/>
      <c r="DC261" s="338"/>
      <c r="DD261" s="338"/>
      <c r="DE261" s="338"/>
      <c r="DF261" s="338"/>
      <c r="DG261" s="293"/>
      <c r="DH261" s="338"/>
      <c r="DI261" s="296"/>
      <c r="DJ261" s="302"/>
      <c r="DK261" s="353"/>
      <c r="DL261" s="353"/>
      <c r="DM261" s="298"/>
      <c r="DN261" s="354"/>
      <c r="DO261" s="296"/>
      <c r="DP261" s="304"/>
      <c r="DQ261" s="295"/>
      <c r="DR261" s="297"/>
      <c r="DS261" s="346"/>
      <c r="DT261" s="332"/>
    </row>
    <row r="262" spans="2:124" x14ac:dyDescent="0.2">
      <c r="BN262" s="107"/>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c r="CM262" s="338"/>
      <c r="CN262" s="338"/>
      <c r="CO262" s="338"/>
      <c r="CP262" s="338"/>
      <c r="CQ262" s="338"/>
      <c r="CR262" s="338"/>
      <c r="CS262" s="338"/>
      <c r="CT262" s="338"/>
      <c r="CU262" s="338"/>
      <c r="CV262" s="338"/>
      <c r="CW262" s="338"/>
      <c r="CX262" s="338"/>
      <c r="CY262" s="338"/>
      <c r="CZ262" s="338"/>
      <c r="DA262" s="338"/>
      <c r="DB262" s="338"/>
      <c r="DC262" s="338"/>
      <c r="DD262" s="338"/>
      <c r="DE262" s="338"/>
      <c r="DF262" s="338"/>
      <c r="DG262" s="338"/>
      <c r="DH262" s="293"/>
      <c r="DI262" s="296"/>
      <c r="DJ262" s="302"/>
      <c r="DK262" s="296"/>
      <c r="DL262" s="302"/>
      <c r="DM262" s="296"/>
      <c r="DN262" s="302"/>
      <c r="DO262" s="296"/>
      <c r="DP262" s="304"/>
      <c r="DQ262" s="293"/>
      <c r="DR262" s="297"/>
      <c r="DS262" s="346"/>
      <c r="DT262" s="332"/>
    </row>
    <row r="263" spans="2:124" s="102" customFormat="1" ht="65.25" customHeight="1" x14ac:dyDescent="0.2">
      <c r="D263" s="107"/>
      <c r="E263" s="107"/>
      <c r="F263" s="254"/>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992" t="s">
        <v>2702</v>
      </c>
      <c r="AW263" s="992"/>
      <c r="AX263" s="992"/>
      <c r="AY263" s="992"/>
      <c r="AZ263" s="992"/>
      <c r="BA263" s="992"/>
      <c r="BB263" s="992"/>
      <c r="BC263" s="992"/>
      <c r="BD263" s="992"/>
      <c r="BE263" s="992"/>
      <c r="BF263" s="992"/>
      <c r="BG263" s="992"/>
      <c r="BH263" s="992"/>
      <c r="BI263" s="992"/>
      <c r="BJ263" s="992"/>
      <c r="BK263" s="992"/>
      <c r="BL263" s="992"/>
      <c r="BM263" s="993"/>
      <c r="BN263" s="2"/>
      <c r="BQ263" s="1074"/>
      <c r="BR263" s="1074"/>
      <c r="BS263" s="1074"/>
      <c r="BT263" s="1074"/>
      <c r="BU263" s="1074"/>
      <c r="BV263" s="1074"/>
      <c r="BW263" s="1074"/>
      <c r="BX263" s="1074"/>
      <c r="BY263" s="1074"/>
      <c r="BZ263" s="1074"/>
      <c r="CA263" s="1074"/>
      <c r="CB263" s="1074"/>
      <c r="CC263" s="1074"/>
      <c r="CD263" s="1074"/>
      <c r="CE263" s="1074"/>
      <c r="CF263" s="1074"/>
      <c r="CG263" s="1074"/>
      <c r="CH263" s="1074"/>
      <c r="CI263" s="1074"/>
      <c r="CJ263" s="1074"/>
      <c r="CK263" s="1074"/>
      <c r="CL263" s="1074"/>
      <c r="CM263" s="1074"/>
      <c r="CN263" s="1074"/>
      <c r="CO263" s="1074"/>
      <c r="CP263" s="1074"/>
      <c r="CQ263" s="1074"/>
      <c r="CR263" s="1074"/>
      <c r="CS263" s="1074"/>
      <c r="CT263" s="1074"/>
      <c r="CU263" s="1074"/>
      <c r="CV263" s="1074"/>
      <c r="CW263" s="1074"/>
      <c r="CX263" s="1074"/>
      <c r="CY263" s="1074"/>
      <c r="CZ263" s="1074"/>
      <c r="DA263" s="1074"/>
      <c r="DB263" s="1074"/>
      <c r="DC263" s="1074"/>
      <c r="DD263" s="1074"/>
      <c r="DE263" s="1074"/>
      <c r="DF263" s="1074"/>
      <c r="DG263" s="1074"/>
      <c r="DH263" s="344"/>
      <c r="DI263" s="344"/>
      <c r="DJ263" s="344"/>
      <c r="DK263" s="344"/>
      <c r="DL263" s="344"/>
      <c r="DM263" s="344"/>
      <c r="DN263" s="344"/>
      <c r="DO263" s="344"/>
      <c r="DP263" s="344"/>
      <c r="DQ263" s="344"/>
      <c r="DR263" s="344"/>
      <c r="DS263" s="344"/>
      <c r="DT263" s="344"/>
    </row>
    <row r="264" spans="2:124" ht="7.5" customHeight="1" x14ac:dyDescent="0.2">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2"/>
      <c r="AW264" s="102"/>
      <c r="AX264" s="112"/>
      <c r="AY264" s="112"/>
      <c r="AZ264" s="112"/>
      <c r="BA264" s="112"/>
      <c r="BB264" s="112"/>
      <c r="BC264" s="112"/>
      <c r="BD264" s="112"/>
      <c r="BE264" s="112"/>
      <c r="BF264" s="113"/>
      <c r="BG264" s="113"/>
      <c r="BH264" s="113"/>
      <c r="BI264" s="113"/>
      <c r="BJ264" s="113"/>
      <c r="BK264" s="102"/>
      <c r="BL264" s="114"/>
      <c r="BM264" s="114"/>
      <c r="BQ264" s="293"/>
      <c r="BR264" s="293"/>
      <c r="BS264" s="293"/>
      <c r="BT264" s="293"/>
      <c r="BU264" s="293"/>
      <c r="BV264" s="293"/>
      <c r="BW264" s="293"/>
      <c r="BX264" s="293"/>
      <c r="BY264" s="293"/>
      <c r="BZ264" s="293"/>
      <c r="CA264" s="293"/>
      <c r="CB264" s="293"/>
      <c r="CC264" s="293"/>
      <c r="CD264" s="332"/>
      <c r="CE264" s="332"/>
      <c r="CF264" s="332"/>
      <c r="CG264" s="332"/>
      <c r="CH264" s="332"/>
      <c r="CI264" s="332"/>
      <c r="CJ264" s="332"/>
      <c r="CK264" s="332"/>
      <c r="CL264" s="332"/>
      <c r="CM264" s="332"/>
      <c r="CN264" s="332"/>
      <c r="CO264" s="332"/>
      <c r="CP264" s="332"/>
      <c r="CQ264" s="332"/>
      <c r="CR264" s="332"/>
      <c r="CS264" s="332"/>
      <c r="CT264" s="332"/>
      <c r="CU264" s="332"/>
      <c r="CV264" s="332"/>
      <c r="CW264" s="332"/>
      <c r="CX264" s="332"/>
      <c r="CY264" s="332"/>
      <c r="CZ264" s="332"/>
      <c r="DA264" s="332"/>
      <c r="DB264" s="332"/>
      <c r="DC264" s="332"/>
      <c r="DD264" s="332"/>
      <c r="DE264" s="332"/>
      <c r="DF264" s="332"/>
      <c r="DG264" s="332"/>
      <c r="DH264" s="332"/>
      <c r="DI264" s="261"/>
      <c r="DJ264" s="262"/>
      <c r="DK264" s="262"/>
      <c r="DL264" s="262"/>
      <c r="DM264" s="262"/>
      <c r="DN264" s="262"/>
      <c r="DO264" s="262"/>
      <c r="DP264" s="262"/>
      <c r="DQ264" s="262"/>
      <c r="DR264" s="262"/>
      <c r="DS264" s="262"/>
      <c r="DT264" s="332"/>
    </row>
    <row r="265" spans="2:124" ht="30" customHeight="1" x14ac:dyDescent="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7"/>
      <c r="AR265" s="107"/>
      <c r="AS265" s="107"/>
      <c r="AT265" s="107"/>
      <c r="AU265" s="107"/>
      <c r="AV265" s="200" t="s">
        <v>260</v>
      </c>
      <c r="AW265" s="107"/>
      <c r="AX265" s="997" t="s">
        <v>265</v>
      </c>
      <c r="AY265" s="980"/>
      <c r="AZ265" s="997" t="s">
        <v>266</v>
      </c>
      <c r="BA265" s="980"/>
      <c r="BB265" s="999"/>
      <c r="BC265" s="983"/>
      <c r="BD265" s="221"/>
      <c r="BE265" s="159"/>
      <c r="BF265" s="222"/>
      <c r="BG265" s="221"/>
      <c r="BH265" s="223"/>
      <c r="BI265" s="221"/>
      <c r="BJ265" s="224"/>
      <c r="BK265" s="107"/>
      <c r="BL265" s="221"/>
      <c r="BM265" s="224"/>
      <c r="BQ265" s="293"/>
      <c r="BR265" s="293"/>
      <c r="BS265" s="293"/>
      <c r="BT265" s="293"/>
      <c r="BU265" s="293"/>
      <c r="BV265" s="293"/>
      <c r="BW265" s="293"/>
      <c r="BX265" s="293"/>
      <c r="BY265" s="293"/>
      <c r="BZ265" s="293"/>
      <c r="CA265" s="293"/>
      <c r="CB265" s="293"/>
      <c r="CC265" s="293"/>
      <c r="CD265" s="1075"/>
      <c r="CE265" s="1075"/>
      <c r="CF265" s="1075"/>
      <c r="CG265" s="1075"/>
      <c r="CH265" s="1075"/>
      <c r="CI265" s="1075"/>
      <c r="CJ265" s="1075"/>
      <c r="CK265" s="1075"/>
      <c r="CL265" s="1075"/>
      <c r="CM265" s="1075"/>
      <c r="CN265" s="1075"/>
      <c r="CO265" s="1075"/>
      <c r="CP265" s="1075"/>
      <c r="CQ265" s="1075"/>
      <c r="CR265" s="1075"/>
      <c r="CS265" s="1075"/>
      <c r="CT265" s="1075"/>
      <c r="CU265" s="1075"/>
      <c r="CV265" s="1075"/>
      <c r="CW265" s="1075"/>
      <c r="CX265" s="1075"/>
      <c r="CY265" s="1075"/>
      <c r="CZ265" s="1075"/>
      <c r="DA265" s="1075"/>
      <c r="DB265" s="1075"/>
      <c r="DC265" s="1075"/>
      <c r="DD265" s="1075"/>
      <c r="DE265" s="1075"/>
      <c r="DF265" s="347"/>
      <c r="DG265" s="332"/>
      <c r="DH265" s="332"/>
      <c r="DI265" s="345"/>
      <c r="DJ265" s="332"/>
      <c r="DK265" s="345"/>
      <c r="DL265" s="332"/>
      <c r="DM265" s="345"/>
      <c r="DN265" s="332"/>
      <c r="DO265" s="297"/>
      <c r="DP265" s="346"/>
      <c r="DQ265" s="332"/>
      <c r="DR265" s="297"/>
      <c r="DS265" s="346"/>
      <c r="DT265" s="332"/>
    </row>
    <row r="266" spans="2:124" ht="30" customHeight="1" x14ac:dyDescent="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7"/>
      <c r="AR266" s="107"/>
      <c r="AS266" s="107"/>
      <c r="AT266" s="107"/>
      <c r="AU266" s="107"/>
      <c r="AV266" s="200" t="s">
        <v>227</v>
      </c>
      <c r="AW266" s="107"/>
      <c r="AX266" s="989"/>
      <c r="AY266" s="980"/>
      <c r="AZ266" s="989"/>
      <c r="BA266" s="980"/>
      <c r="BB266" s="1001"/>
      <c r="BC266" s="983"/>
      <c r="BD266" s="221"/>
      <c r="BE266" s="159"/>
      <c r="BF266" s="222"/>
      <c r="BG266" s="221"/>
      <c r="BH266" s="223"/>
      <c r="BI266" s="221"/>
      <c r="BJ266" s="224"/>
      <c r="BK266" s="107"/>
      <c r="BL266" s="221"/>
      <c r="BM266" s="224"/>
      <c r="BQ266" s="293"/>
      <c r="BR266" s="293"/>
      <c r="BS266" s="293"/>
      <c r="BT266" s="293"/>
      <c r="BU266" s="293"/>
      <c r="BV266" s="293"/>
      <c r="BW266" s="293"/>
      <c r="BX266" s="293"/>
      <c r="BY266" s="293"/>
      <c r="BZ266" s="293"/>
      <c r="CA266" s="293"/>
      <c r="CB266" s="293"/>
      <c r="CC266" s="293"/>
      <c r="CD266" s="1075"/>
      <c r="CE266" s="1075"/>
      <c r="CF266" s="1075"/>
      <c r="CG266" s="1075"/>
      <c r="CH266" s="1075"/>
      <c r="CI266" s="1075"/>
      <c r="CJ266" s="1075"/>
      <c r="CK266" s="1075"/>
      <c r="CL266" s="1075"/>
      <c r="CM266" s="1075"/>
      <c r="CN266" s="1075"/>
      <c r="CO266" s="1075"/>
      <c r="CP266" s="1075"/>
      <c r="CQ266" s="1075"/>
      <c r="CR266" s="1075"/>
      <c r="CS266" s="1075"/>
      <c r="CT266" s="1075"/>
      <c r="CU266" s="1075"/>
      <c r="CV266" s="1075"/>
      <c r="CW266" s="1075"/>
      <c r="CX266" s="1075"/>
      <c r="CY266" s="1075"/>
      <c r="CZ266" s="1075"/>
      <c r="DA266" s="1075"/>
      <c r="DB266" s="1075"/>
      <c r="DC266" s="1075"/>
      <c r="DD266" s="1075"/>
      <c r="DE266" s="1075"/>
      <c r="DF266" s="347"/>
      <c r="DG266" s="332"/>
      <c r="DH266" s="332"/>
      <c r="DI266" s="331"/>
      <c r="DJ266" s="332"/>
      <c r="DK266" s="331"/>
      <c r="DL266" s="332"/>
      <c r="DM266" s="331"/>
      <c r="DN266" s="332"/>
      <c r="DO266" s="297"/>
      <c r="DP266" s="346"/>
      <c r="DQ266" s="332"/>
      <c r="DR266" s="297"/>
      <c r="DS266" s="346"/>
      <c r="DT266" s="332"/>
    </row>
    <row r="267" spans="2:124" ht="30" customHeight="1" x14ac:dyDescent="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7"/>
      <c r="AR267" s="107"/>
      <c r="AS267" s="107"/>
      <c r="AT267" s="107"/>
      <c r="AU267" s="107"/>
      <c r="AV267" s="200" t="s">
        <v>227</v>
      </c>
      <c r="AW267" s="107"/>
      <c r="AX267" s="989" t="s">
        <v>270</v>
      </c>
      <c r="AY267" s="980"/>
      <c r="AZ267" s="989" t="s">
        <v>270</v>
      </c>
      <c r="BA267" s="980"/>
      <c r="BB267" s="1001"/>
      <c r="BC267" s="983"/>
      <c r="BD267" s="221"/>
      <c r="BE267" s="159"/>
      <c r="BF267" s="222"/>
      <c r="BG267" s="221"/>
      <c r="BH267" s="223"/>
      <c r="BI267" s="221"/>
      <c r="BJ267" s="224"/>
      <c r="BK267" s="107"/>
      <c r="BL267" s="221"/>
      <c r="BM267" s="224"/>
      <c r="BN267" s="107"/>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332"/>
      <c r="CL267" s="332"/>
      <c r="CM267" s="332"/>
      <c r="CN267" s="332"/>
      <c r="CO267" s="332"/>
      <c r="CP267" s="332"/>
      <c r="CQ267" s="332"/>
      <c r="CR267" s="332"/>
      <c r="CS267" s="332"/>
      <c r="CT267" s="332"/>
      <c r="CU267" s="332"/>
      <c r="CV267" s="332"/>
      <c r="CW267" s="332"/>
      <c r="CX267" s="332"/>
      <c r="CY267" s="332"/>
      <c r="CZ267" s="332"/>
      <c r="DA267" s="332"/>
      <c r="DB267" s="332"/>
      <c r="DC267" s="332"/>
      <c r="DD267" s="332"/>
      <c r="DE267" s="332"/>
      <c r="DF267" s="347"/>
      <c r="DG267" s="332"/>
      <c r="DH267" s="332"/>
      <c r="DI267" s="332"/>
      <c r="DJ267" s="332"/>
      <c r="DK267" s="332"/>
      <c r="DL267" s="332"/>
      <c r="DM267" s="332"/>
      <c r="DN267" s="332"/>
      <c r="DO267" s="297"/>
      <c r="DP267" s="346"/>
      <c r="DQ267" s="332"/>
      <c r="DR267" s="297"/>
      <c r="DS267" s="346"/>
      <c r="DT267" s="332"/>
    </row>
    <row r="268" spans="2:124" ht="30" customHeight="1" x14ac:dyDescent="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7"/>
      <c r="AR268" s="107"/>
      <c r="AS268" s="107"/>
      <c r="AT268" s="107"/>
      <c r="AU268" s="107"/>
      <c r="AV268" s="200" t="s">
        <v>224</v>
      </c>
      <c r="AW268" s="107"/>
      <c r="AX268" s="988" t="s">
        <v>2681</v>
      </c>
      <c r="AY268" s="980"/>
      <c r="AZ268" s="988" t="s">
        <v>2681</v>
      </c>
      <c r="BA268" s="980"/>
      <c r="BB268" s="983"/>
      <c r="BC268" s="983"/>
      <c r="BD268" s="221"/>
      <c r="BE268" s="159"/>
      <c r="BF268" s="222"/>
      <c r="BG268" s="221"/>
      <c r="BH268" s="223"/>
      <c r="BI268" s="221"/>
      <c r="BJ268" s="224"/>
      <c r="BK268" s="107"/>
      <c r="BL268" s="221"/>
      <c r="BM268" s="224"/>
      <c r="BN268" s="107"/>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332"/>
      <c r="CL268" s="332"/>
      <c r="CM268" s="332"/>
      <c r="CN268" s="332"/>
      <c r="CO268" s="332"/>
      <c r="CP268" s="332"/>
      <c r="CQ268" s="332"/>
      <c r="CR268" s="332"/>
      <c r="CS268" s="332"/>
      <c r="CT268" s="332"/>
      <c r="CU268" s="332"/>
      <c r="CV268" s="332"/>
      <c r="CW268" s="332"/>
      <c r="CX268" s="332"/>
      <c r="CY268" s="332"/>
      <c r="CZ268" s="332"/>
      <c r="DA268" s="332"/>
      <c r="DB268" s="332"/>
      <c r="DC268" s="332"/>
      <c r="DD268" s="332"/>
      <c r="DE268" s="332"/>
      <c r="DF268" s="347"/>
      <c r="DG268" s="332"/>
      <c r="DH268" s="332"/>
      <c r="DI268" s="332"/>
      <c r="DJ268" s="332"/>
      <c r="DK268" s="332"/>
      <c r="DL268" s="332"/>
      <c r="DM268" s="332"/>
      <c r="DN268" s="332"/>
      <c r="DO268" s="297"/>
      <c r="DP268" s="346"/>
      <c r="DQ268" s="332"/>
      <c r="DR268" s="297"/>
      <c r="DS268" s="346"/>
      <c r="DT268" s="332"/>
    </row>
    <row r="269" spans="2:124" ht="20.100000000000001" customHeight="1" x14ac:dyDescent="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7"/>
      <c r="AR269" s="107"/>
      <c r="AS269" s="107"/>
      <c r="AT269" s="107"/>
      <c r="AU269" s="107"/>
      <c r="AV269" s="200" t="s">
        <v>225</v>
      </c>
      <c r="AW269" s="107"/>
      <c r="AX269" s="988" t="s">
        <v>232</v>
      </c>
      <c r="AY269" s="980"/>
      <c r="AZ269" s="988" t="s">
        <v>232</v>
      </c>
      <c r="BA269" s="980"/>
      <c r="BB269" s="983"/>
      <c r="BC269" s="983"/>
      <c r="BD269" s="221"/>
      <c r="BE269" s="159"/>
      <c r="BF269" s="222"/>
      <c r="BG269" s="221"/>
      <c r="BH269" s="223"/>
      <c r="BI269" s="221"/>
      <c r="BJ269" s="224"/>
      <c r="BK269" s="107"/>
      <c r="BL269" s="221"/>
      <c r="BM269" s="224"/>
      <c r="BN269" s="107"/>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332"/>
      <c r="CL269" s="332"/>
      <c r="CM269" s="332"/>
      <c r="CN269" s="332"/>
      <c r="CO269" s="332"/>
      <c r="CP269" s="332"/>
      <c r="CQ269" s="332"/>
      <c r="CR269" s="332"/>
      <c r="CS269" s="332"/>
      <c r="CT269" s="332"/>
      <c r="CU269" s="332"/>
      <c r="CV269" s="332"/>
      <c r="CW269" s="332"/>
      <c r="CX269" s="332"/>
      <c r="CY269" s="332"/>
      <c r="CZ269" s="332"/>
      <c r="DA269" s="332"/>
      <c r="DB269" s="332"/>
      <c r="DC269" s="332"/>
      <c r="DD269" s="332"/>
      <c r="DE269" s="332"/>
      <c r="DF269" s="347"/>
      <c r="DG269" s="332"/>
      <c r="DH269" s="332"/>
      <c r="DI269" s="332"/>
      <c r="DJ269" s="332"/>
      <c r="DK269" s="332"/>
      <c r="DL269" s="332"/>
      <c r="DM269" s="332"/>
      <c r="DN269" s="332"/>
      <c r="DO269" s="297"/>
      <c r="DP269" s="346"/>
      <c r="DQ269" s="332"/>
      <c r="DR269" s="297"/>
      <c r="DS269" s="346"/>
      <c r="DT269" s="332"/>
    </row>
    <row r="270" spans="2:124" ht="20.100000000000001" customHeight="1" x14ac:dyDescent="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7"/>
      <c r="AR270" s="107"/>
      <c r="AS270" s="107"/>
      <c r="AT270" s="107"/>
      <c r="AU270" s="107"/>
      <c r="AV270" s="200" t="s">
        <v>226</v>
      </c>
      <c r="AW270" s="107"/>
      <c r="AX270" s="988" t="s">
        <v>222</v>
      </c>
      <c r="AY270" s="980"/>
      <c r="AZ270" s="988" t="s">
        <v>222</v>
      </c>
      <c r="BA270" s="980"/>
      <c r="BB270" s="983"/>
      <c r="BC270" s="983"/>
      <c r="BD270" s="221"/>
      <c r="BE270" s="159"/>
      <c r="BF270" s="222"/>
      <c r="BG270" s="221"/>
      <c r="BH270" s="223"/>
      <c r="BI270" s="221"/>
      <c r="BJ270" s="224"/>
      <c r="BK270" s="107"/>
      <c r="BL270" s="221"/>
      <c r="BM270" s="224"/>
      <c r="BN270" s="107"/>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332"/>
      <c r="CL270" s="332"/>
      <c r="CM270" s="332"/>
      <c r="CN270" s="332"/>
      <c r="CO270" s="332"/>
      <c r="CP270" s="332"/>
      <c r="CQ270" s="332"/>
      <c r="CR270" s="332"/>
      <c r="CS270" s="332"/>
      <c r="CT270" s="332"/>
      <c r="CU270" s="332"/>
      <c r="CV270" s="332"/>
      <c r="CW270" s="332"/>
      <c r="CX270" s="332"/>
      <c r="CY270" s="332"/>
      <c r="CZ270" s="332"/>
      <c r="DA270" s="332"/>
      <c r="DB270" s="332"/>
      <c r="DC270" s="332"/>
      <c r="DD270" s="332"/>
      <c r="DE270" s="332"/>
      <c r="DF270" s="347"/>
      <c r="DG270" s="332"/>
      <c r="DH270" s="332"/>
      <c r="DI270" s="332"/>
      <c r="DJ270" s="332"/>
      <c r="DK270" s="332"/>
      <c r="DL270" s="332"/>
      <c r="DM270" s="332"/>
      <c r="DN270" s="332"/>
      <c r="DO270" s="297"/>
      <c r="DP270" s="346"/>
      <c r="DQ270" s="332"/>
      <c r="DR270" s="297"/>
      <c r="DS270" s="346"/>
      <c r="DT270" s="332"/>
    </row>
    <row r="271" spans="2:124" ht="20.100000000000001" customHeight="1" x14ac:dyDescent="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7"/>
      <c r="AR271" s="107"/>
      <c r="AS271" s="107"/>
      <c r="AT271" s="107"/>
      <c r="AU271" s="107"/>
      <c r="AV271" s="200" t="s">
        <v>257</v>
      </c>
      <c r="AW271" s="107"/>
      <c r="AX271" s="988" t="s">
        <v>240</v>
      </c>
      <c r="AY271" s="980"/>
      <c r="AZ271" s="988" t="s">
        <v>240</v>
      </c>
      <c r="BA271" s="980"/>
      <c r="BB271" s="983"/>
      <c r="BC271" s="983"/>
      <c r="BD271" s="221"/>
      <c r="BE271" s="159"/>
      <c r="BF271" s="222"/>
      <c r="BG271" s="221"/>
      <c r="BH271" s="223"/>
      <c r="BI271" s="221"/>
      <c r="BJ271" s="224"/>
      <c r="BK271" s="107"/>
      <c r="BL271" s="221"/>
      <c r="BM271" s="224"/>
      <c r="BN271" s="107"/>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332"/>
      <c r="CL271" s="332"/>
      <c r="CM271" s="332"/>
      <c r="CN271" s="332"/>
      <c r="CO271" s="332"/>
      <c r="CP271" s="332"/>
      <c r="CQ271" s="332"/>
      <c r="CR271" s="332"/>
      <c r="CS271" s="332"/>
      <c r="CT271" s="332"/>
      <c r="CU271" s="332"/>
      <c r="CV271" s="332"/>
      <c r="CW271" s="332"/>
      <c r="CX271" s="332"/>
      <c r="CY271" s="332"/>
      <c r="CZ271" s="332"/>
      <c r="DA271" s="332"/>
      <c r="DB271" s="332"/>
      <c r="DC271" s="332"/>
      <c r="DD271" s="332"/>
      <c r="DE271" s="332"/>
      <c r="DF271" s="347"/>
      <c r="DG271" s="332"/>
      <c r="DH271" s="332"/>
      <c r="DI271" s="332"/>
      <c r="DJ271" s="332"/>
      <c r="DK271" s="332"/>
      <c r="DL271" s="332"/>
      <c r="DM271" s="332"/>
      <c r="DN271" s="332"/>
      <c r="DO271" s="297"/>
      <c r="DP271" s="346"/>
      <c r="DQ271" s="332"/>
      <c r="DR271" s="297"/>
      <c r="DS271" s="346"/>
      <c r="DT271" s="332"/>
    </row>
    <row r="272" spans="2:124" ht="20.100000000000001" customHeight="1" x14ac:dyDescent="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7"/>
      <c r="AR272" s="107"/>
      <c r="AS272" s="107"/>
      <c r="AT272" s="107"/>
      <c r="AU272" s="107"/>
      <c r="AV272" s="200" t="s">
        <v>237</v>
      </c>
      <c r="AW272" s="107"/>
      <c r="AX272" s="988" t="s">
        <v>240</v>
      </c>
      <c r="AY272" s="980"/>
      <c r="AZ272" s="988" t="s">
        <v>240</v>
      </c>
      <c r="BA272" s="980"/>
      <c r="BB272" s="983"/>
      <c r="BC272" s="983"/>
      <c r="BD272" s="221"/>
      <c r="BE272" s="159"/>
      <c r="BF272" s="222"/>
      <c r="BG272" s="221"/>
      <c r="BH272" s="223"/>
      <c r="BI272" s="221"/>
      <c r="BJ272" s="224"/>
      <c r="BK272" s="107"/>
      <c r="BL272" s="221"/>
      <c r="BM272" s="224"/>
      <c r="BN272" s="107"/>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332"/>
      <c r="CL272" s="332"/>
      <c r="CM272" s="332"/>
      <c r="CN272" s="332"/>
      <c r="CO272" s="332"/>
      <c r="CP272" s="332"/>
      <c r="CQ272" s="332"/>
      <c r="CR272" s="332"/>
      <c r="CS272" s="332"/>
      <c r="CT272" s="332"/>
      <c r="CU272" s="332"/>
      <c r="CV272" s="332"/>
      <c r="CW272" s="332"/>
      <c r="CX272" s="332"/>
      <c r="CY272" s="332"/>
      <c r="CZ272" s="332"/>
      <c r="DA272" s="332"/>
      <c r="DB272" s="332"/>
      <c r="DC272" s="332"/>
      <c r="DD272" s="332"/>
      <c r="DE272" s="332"/>
      <c r="DF272" s="347"/>
      <c r="DG272" s="332"/>
      <c r="DH272" s="332"/>
      <c r="DI272" s="332"/>
      <c r="DJ272" s="332"/>
      <c r="DK272" s="332"/>
      <c r="DL272" s="332"/>
      <c r="DM272" s="332"/>
      <c r="DN272" s="332"/>
      <c r="DO272" s="297"/>
      <c r="DP272" s="346"/>
      <c r="DQ272" s="332"/>
      <c r="DR272" s="297"/>
      <c r="DS272" s="346"/>
      <c r="DT272" s="332"/>
    </row>
    <row r="273" spans="2:179" ht="20.100000000000001" customHeight="1" x14ac:dyDescent="0.2">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3"/>
      <c r="AP273" s="283"/>
      <c r="AQ273" s="107"/>
      <c r="AR273" s="107"/>
      <c r="AS273" s="107"/>
      <c r="AT273" s="107"/>
      <c r="AU273" s="107"/>
      <c r="AV273" s="200" t="s">
        <v>2780</v>
      </c>
      <c r="AW273" s="107"/>
      <c r="AX273" s="988" t="s">
        <v>240</v>
      </c>
      <c r="AY273" s="980"/>
      <c r="AZ273" s="988" t="s">
        <v>240</v>
      </c>
      <c r="BA273" s="980"/>
      <c r="BB273" s="983"/>
      <c r="BC273" s="983"/>
      <c r="BD273" s="221"/>
      <c r="BE273" s="159"/>
      <c r="BF273" s="222"/>
      <c r="BG273" s="221"/>
      <c r="BH273" s="223"/>
      <c r="BI273" s="221"/>
      <c r="BJ273" s="224"/>
      <c r="BK273" s="107"/>
      <c r="BL273" s="221"/>
      <c r="BM273" s="224"/>
      <c r="BN273" s="107"/>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347"/>
      <c r="CL273" s="347"/>
      <c r="CM273" s="347"/>
      <c r="CN273" s="347"/>
      <c r="CO273" s="347"/>
      <c r="CP273" s="347"/>
      <c r="CQ273" s="347"/>
      <c r="CR273" s="347"/>
      <c r="CS273" s="347"/>
      <c r="CT273" s="347"/>
      <c r="CU273" s="347"/>
      <c r="CV273" s="347"/>
      <c r="CW273" s="347"/>
      <c r="CX273" s="347"/>
      <c r="CY273" s="347"/>
      <c r="CZ273" s="347"/>
      <c r="DA273" s="347"/>
      <c r="DB273" s="347"/>
      <c r="DC273" s="347"/>
      <c r="DD273" s="347"/>
      <c r="DE273" s="347"/>
      <c r="DF273" s="347"/>
      <c r="DG273" s="332"/>
      <c r="DH273" s="332"/>
      <c r="DI273" s="332"/>
      <c r="DJ273" s="332"/>
      <c r="DK273" s="332"/>
      <c r="DL273" s="332"/>
      <c r="DM273" s="332"/>
      <c r="DN273" s="332"/>
      <c r="DO273" s="297"/>
      <c r="DP273" s="346"/>
      <c r="DQ273" s="332"/>
      <c r="DR273" s="297"/>
      <c r="DS273" s="346"/>
      <c r="DT273" s="332"/>
    </row>
    <row r="274" spans="2:179" ht="20.100000000000001" customHeight="1" x14ac:dyDescent="0.2">
      <c r="Q274" s="283"/>
      <c r="R274" s="283"/>
      <c r="S274" s="283"/>
      <c r="T274" s="283"/>
      <c r="U274" s="283"/>
      <c r="V274" s="283"/>
      <c r="W274" s="283"/>
      <c r="X274" s="283"/>
      <c r="Y274" s="283"/>
      <c r="Z274" s="283"/>
      <c r="AA274" s="283"/>
      <c r="AB274" s="283"/>
      <c r="AC274" s="283"/>
      <c r="AD274" s="283"/>
      <c r="AE274" s="283"/>
      <c r="AF274" s="283"/>
      <c r="AG274" s="283"/>
      <c r="AH274" s="283"/>
      <c r="AI274" s="283"/>
      <c r="AJ274" s="283"/>
      <c r="AK274" s="283"/>
      <c r="AL274" s="283"/>
      <c r="AM274" s="283"/>
      <c r="AN274" s="283"/>
      <c r="AO274" s="283"/>
      <c r="AP274" s="283"/>
      <c r="AQ274" s="107"/>
      <c r="AR274" s="107"/>
      <c r="AS274" s="107"/>
      <c r="AT274" s="107"/>
      <c r="AU274" s="107"/>
      <c r="AV274" s="201" t="s">
        <v>2779</v>
      </c>
      <c r="AW274" s="107"/>
      <c r="AX274" s="988" t="s">
        <v>240</v>
      </c>
      <c r="AY274" s="980"/>
      <c r="AZ274" s="988" t="s">
        <v>240</v>
      </c>
      <c r="BA274" s="980"/>
      <c r="BB274" s="983"/>
      <c r="BC274" s="983"/>
      <c r="BD274" s="221"/>
      <c r="BE274" s="159"/>
      <c r="BF274" s="222"/>
      <c r="BG274" s="221"/>
      <c r="BH274" s="223"/>
      <c r="BI274" s="221"/>
      <c r="BJ274" s="224"/>
      <c r="BK274" s="107"/>
      <c r="BL274" s="221"/>
      <c r="BM274" s="224"/>
      <c r="BN274" s="107"/>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347"/>
      <c r="CL274" s="347"/>
      <c r="CM274" s="347"/>
      <c r="CN274" s="347"/>
      <c r="CO274" s="347"/>
      <c r="CP274" s="347"/>
      <c r="CQ274" s="347"/>
      <c r="CR274" s="347"/>
      <c r="CS274" s="347"/>
      <c r="CT274" s="347"/>
      <c r="CU274" s="347"/>
      <c r="CV274" s="347"/>
      <c r="CW274" s="347"/>
      <c r="CX274" s="347"/>
      <c r="CY274" s="347"/>
      <c r="CZ274" s="347"/>
      <c r="DA274" s="347"/>
      <c r="DB274" s="347"/>
      <c r="DC274" s="347"/>
      <c r="DD274" s="347"/>
      <c r="DE274" s="347"/>
      <c r="DF274" s="347"/>
      <c r="DG274" s="332"/>
      <c r="DH274" s="332"/>
      <c r="DI274" s="332"/>
      <c r="DJ274" s="332"/>
      <c r="DK274" s="332"/>
      <c r="DL274" s="332"/>
      <c r="DM274" s="332"/>
      <c r="DN274" s="332"/>
      <c r="DO274" s="297"/>
      <c r="DP274" s="346"/>
      <c r="DQ274" s="332"/>
      <c r="DR274" s="297"/>
      <c r="DS274" s="346"/>
      <c r="DT274" s="332"/>
    </row>
    <row r="275" spans="2:179" ht="20.100000000000001" customHeight="1" x14ac:dyDescent="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7"/>
      <c r="AR275" s="107"/>
      <c r="AS275" s="107"/>
      <c r="AT275" s="107"/>
      <c r="AU275" s="107"/>
      <c r="AV275" s="201" t="s">
        <v>2781</v>
      </c>
      <c r="AW275" s="107"/>
      <c r="AX275" s="1023" t="s">
        <v>239</v>
      </c>
      <c r="AY275" s="1024"/>
      <c r="AZ275" s="1023" t="s">
        <v>239</v>
      </c>
      <c r="BA275" s="1024"/>
      <c r="BB275" s="983"/>
      <c r="BC275" s="983"/>
      <c r="BD275" s="221"/>
      <c r="BE275" s="159"/>
      <c r="BF275" s="222"/>
      <c r="BG275" s="221"/>
      <c r="BH275" s="223"/>
      <c r="BI275" s="221"/>
      <c r="BJ275" s="224"/>
      <c r="BK275" s="107"/>
      <c r="BL275" s="221"/>
      <c r="BM275" s="224"/>
      <c r="BN275" s="107"/>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332"/>
      <c r="CL275" s="332"/>
      <c r="CM275" s="332"/>
      <c r="CN275" s="332"/>
      <c r="CO275" s="332"/>
      <c r="CP275" s="332"/>
      <c r="CQ275" s="332"/>
      <c r="CR275" s="332"/>
      <c r="CS275" s="332"/>
      <c r="CT275" s="332"/>
      <c r="CU275" s="332"/>
      <c r="CV275" s="332"/>
      <c r="CW275" s="332"/>
      <c r="CX275" s="332"/>
      <c r="CY275" s="332"/>
      <c r="CZ275" s="332"/>
      <c r="DA275" s="332"/>
      <c r="DB275" s="332"/>
      <c r="DC275" s="332"/>
      <c r="DD275" s="332"/>
      <c r="DE275" s="332"/>
      <c r="DF275" s="347"/>
      <c r="DG275" s="332"/>
      <c r="DH275" s="332"/>
      <c r="DI275" s="348"/>
      <c r="DJ275" s="332"/>
      <c r="DK275" s="348"/>
      <c r="DL275" s="332"/>
      <c r="DM275" s="348"/>
      <c r="DN275" s="332"/>
      <c r="DO275" s="297"/>
      <c r="DP275" s="346"/>
      <c r="DQ275" s="332"/>
      <c r="DR275" s="297"/>
      <c r="DS275" s="346"/>
      <c r="DT275" s="332"/>
    </row>
    <row r="276" spans="2:179" x14ac:dyDescent="0.2">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200" t="s">
        <v>251</v>
      </c>
      <c r="AW276" s="107"/>
      <c r="AX276" s="979" t="s">
        <v>240</v>
      </c>
      <c r="AY276" s="980"/>
      <c r="AZ276" s="979" t="s">
        <v>240</v>
      </c>
      <c r="BA276" s="980"/>
      <c r="BB276" s="982"/>
      <c r="BC276" s="983"/>
      <c r="BD276" s="57"/>
      <c r="BE276" s="107"/>
      <c r="BF276" s="107"/>
      <c r="BG276" s="57"/>
      <c r="BH276" s="107"/>
      <c r="BI276" s="57"/>
      <c r="BJ276" s="107"/>
      <c r="BK276" s="107"/>
      <c r="BL276" s="221"/>
      <c r="BM276" s="224"/>
      <c r="BN276" s="107"/>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332"/>
      <c r="CL276" s="332"/>
      <c r="CM276" s="332"/>
      <c r="CN276" s="332"/>
      <c r="CO276" s="332"/>
      <c r="CP276" s="332"/>
      <c r="CQ276" s="332"/>
      <c r="CR276" s="332"/>
      <c r="CS276" s="332"/>
      <c r="CT276" s="332"/>
      <c r="CU276" s="332"/>
      <c r="CV276" s="332"/>
      <c r="CW276" s="332"/>
      <c r="CX276" s="332"/>
      <c r="CY276" s="332"/>
      <c r="CZ276" s="332"/>
      <c r="DA276" s="332"/>
      <c r="DB276" s="332"/>
      <c r="DC276" s="332"/>
      <c r="DD276" s="332"/>
      <c r="DE276" s="332"/>
      <c r="DF276" s="332"/>
      <c r="DG276" s="332"/>
      <c r="DH276" s="332"/>
      <c r="DI276" s="332"/>
      <c r="DJ276" s="332"/>
      <c r="DK276" s="332"/>
      <c r="DL276" s="332"/>
      <c r="DM276" s="332"/>
      <c r="DN276" s="332"/>
      <c r="DO276" s="297"/>
      <c r="DP276" s="332"/>
      <c r="DQ276" s="332"/>
      <c r="DR276" s="297"/>
      <c r="DS276" s="346"/>
      <c r="DT276" s="332"/>
    </row>
    <row r="277" spans="2:179" x14ac:dyDescent="0.2">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2"/>
      <c r="AW277" s="107"/>
      <c r="AX277" s="384"/>
      <c r="AY277" s="57"/>
      <c r="AZ277" s="384"/>
      <c r="BA277" s="57"/>
      <c r="BB277" s="384"/>
      <c r="BC277" s="57"/>
      <c r="BD277" s="384"/>
      <c r="BE277" s="57"/>
      <c r="BF277" s="107"/>
      <c r="BG277" s="57"/>
      <c r="BH277" s="107"/>
      <c r="BI277" s="57"/>
      <c r="BJ277" s="107"/>
      <c r="BK277" s="107"/>
      <c r="BL277" s="221"/>
      <c r="BM277" s="224"/>
      <c r="BN277" s="107"/>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332"/>
      <c r="CL277" s="332"/>
      <c r="CM277" s="332"/>
      <c r="CN277" s="332"/>
      <c r="CO277" s="332"/>
      <c r="CP277" s="332"/>
      <c r="CQ277" s="332"/>
      <c r="CR277" s="332"/>
      <c r="CS277" s="332"/>
      <c r="CT277" s="332"/>
      <c r="CU277" s="332"/>
      <c r="CV277" s="332"/>
      <c r="CW277" s="332"/>
      <c r="CX277" s="332"/>
      <c r="CY277" s="332"/>
      <c r="CZ277" s="332"/>
      <c r="DA277" s="332"/>
      <c r="DB277" s="332"/>
      <c r="DC277" s="332"/>
      <c r="DD277" s="332"/>
      <c r="DE277" s="332"/>
      <c r="DF277" s="332"/>
      <c r="DG277" s="332"/>
      <c r="DH277" s="332"/>
      <c r="DI277" s="332"/>
      <c r="DJ277" s="332"/>
      <c r="DK277" s="332"/>
      <c r="DL277" s="332"/>
      <c r="DM277" s="332"/>
      <c r="DN277" s="332"/>
      <c r="DO277" s="297"/>
      <c r="DP277" s="332"/>
      <c r="DQ277" s="332"/>
      <c r="DR277" s="297"/>
      <c r="DS277" s="346"/>
      <c r="DT277" s="332"/>
    </row>
    <row r="278" spans="2:179" ht="39.75" customHeight="1" x14ac:dyDescent="0.2">
      <c r="F278" s="286"/>
      <c r="G278" s="287"/>
      <c r="H278" s="287"/>
      <c r="I278" s="287"/>
      <c r="J278" s="287"/>
      <c r="K278" s="287"/>
      <c r="L278" s="287"/>
      <c r="M278" s="287"/>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c r="AI278" s="287"/>
      <c r="AJ278" s="287"/>
      <c r="AK278" s="287"/>
      <c r="AL278" s="287"/>
      <c r="AM278" s="287"/>
      <c r="AN278" s="287"/>
      <c r="AO278" s="287"/>
      <c r="AP278" s="287"/>
      <c r="AQ278" s="287"/>
      <c r="AR278" s="287"/>
      <c r="AS278" s="287"/>
      <c r="AT278" s="287"/>
      <c r="AU278" s="287"/>
      <c r="AV278" s="973" t="s">
        <v>2679</v>
      </c>
      <c r="AW278" s="973"/>
      <c r="AX278" s="973"/>
      <c r="AY278" s="973"/>
      <c r="AZ278" s="973"/>
      <c r="BA278" s="973"/>
      <c r="BB278" s="973"/>
      <c r="BC278" s="973"/>
      <c r="BD278" s="973"/>
      <c r="BE278" s="973"/>
      <c r="BF278" s="973"/>
      <c r="BG278" s="973"/>
      <c r="BH278" s="973"/>
      <c r="BI278" s="973"/>
      <c r="BJ278" s="973"/>
      <c r="BK278" s="973"/>
      <c r="BL278" s="973"/>
      <c r="BM278" s="974"/>
      <c r="BN278" s="107"/>
      <c r="BQ278" s="978" t="s">
        <v>2679</v>
      </c>
      <c r="BR278" s="973"/>
      <c r="BS278" s="973"/>
      <c r="BT278" s="973"/>
      <c r="BU278" s="973"/>
      <c r="BV278" s="973"/>
      <c r="BW278" s="973"/>
      <c r="BX278" s="973"/>
      <c r="BY278" s="973"/>
      <c r="BZ278" s="973"/>
      <c r="CA278" s="973"/>
      <c r="CB278" s="973"/>
      <c r="CC278" s="973"/>
      <c r="CD278" s="973"/>
      <c r="CE278" s="973"/>
      <c r="CF278" s="973"/>
      <c r="CG278" s="973"/>
      <c r="CH278" s="973"/>
      <c r="CI278" s="973"/>
      <c r="CJ278" s="973"/>
      <c r="CK278" s="973"/>
      <c r="CL278" s="973"/>
      <c r="CM278" s="973"/>
      <c r="CN278" s="973"/>
      <c r="CO278" s="973"/>
      <c r="CP278" s="973"/>
      <c r="CQ278" s="973"/>
      <c r="CR278" s="973"/>
      <c r="CS278" s="973"/>
      <c r="CT278" s="973"/>
      <c r="CU278" s="973"/>
      <c r="CV278" s="973"/>
      <c r="CW278" s="973"/>
      <c r="CX278" s="973"/>
      <c r="CY278" s="973"/>
      <c r="CZ278" s="973"/>
      <c r="DA278" s="973"/>
      <c r="DB278" s="973"/>
      <c r="DC278" s="973"/>
      <c r="DD278" s="973"/>
      <c r="DE278" s="973"/>
      <c r="DF278" s="973"/>
      <c r="DG278" s="973"/>
      <c r="DH278" s="973"/>
      <c r="DI278" s="973"/>
      <c r="DJ278" s="973"/>
      <c r="DK278" s="973"/>
      <c r="DL278" s="973"/>
      <c r="DM278" s="973"/>
      <c r="DN278" s="974"/>
      <c r="DO278" s="297"/>
      <c r="DP278" s="332"/>
      <c r="DQ278" s="332"/>
      <c r="DR278" s="297"/>
      <c r="DS278" s="346"/>
      <c r="DT278" s="332"/>
    </row>
    <row r="279" spans="2:179" ht="6" customHeight="1" x14ac:dyDescent="0.2">
      <c r="AW279" s="57"/>
      <c r="AX279" s="57"/>
      <c r="AY279" s="57"/>
      <c r="AZ279" s="57"/>
      <c r="BA279" s="57"/>
      <c r="BB279" s="57"/>
      <c r="BC279" s="57"/>
      <c r="BD279" s="57"/>
      <c r="BE279" s="57"/>
      <c r="BF279" s="338"/>
      <c r="BG279" s="338"/>
      <c r="BH279" s="338"/>
      <c r="BI279" s="338"/>
      <c r="BJ279" s="338"/>
      <c r="BK279" s="338"/>
      <c r="BL279" s="338"/>
      <c r="BM279" s="338"/>
      <c r="BN279" s="338"/>
      <c r="BQ279" s="332"/>
      <c r="BR279" s="332"/>
      <c r="BS279" s="332"/>
      <c r="BT279" s="332"/>
      <c r="BU279" s="332"/>
      <c r="BV279" s="332"/>
      <c r="BW279" s="332"/>
      <c r="BX279" s="332"/>
      <c r="BY279" s="332"/>
      <c r="BZ279" s="332"/>
      <c r="CA279" s="332"/>
      <c r="CB279" s="332"/>
      <c r="CC279" s="332"/>
      <c r="CD279" s="332"/>
      <c r="CE279" s="332"/>
      <c r="CF279" s="332"/>
      <c r="CG279" s="332"/>
      <c r="CH279" s="332"/>
      <c r="CI279" s="332"/>
      <c r="CJ279" s="332"/>
      <c r="CK279" s="332"/>
      <c r="CL279" s="332"/>
      <c r="CM279" s="332"/>
      <c r="CN279" s="332"/>
      <c r="CO279" s="332"/>
      <c r="CP279" s="332"/>
      <c r="CQ279" s="332"/>
      <c r="CR279" s="332"/>
      <c r="CS279" s="332"/>
      <c r="CT279" s="332"/>
      <c r="CU279" s="332"/>
      <c r="CV279" s="332"/>
      <c r="CW279" s="332"/>
      <c r="CX279" s="332"/>
      <c r="CY279" s="332"/>
      <c r="CZ279" s="332"/>
      <c r="DA279" s="332"/>
      <c r="DB279" s="332"/>
      <c r="DC279" s="332"/>
      <c r="DD279" s="332"/>
      <c r="DE279" s="332"/>
      <c r="DF279" s="332"/>
      <c r="DG279" s="332"/>
      <c r="DH279" s="332"/>
      <c r="DI279" s="332"/>
      <c r="DJ279" s="332"/>
      <c r="DK279" s="332"/>
      <c r="DL279" s="332"/>
      <c r="DM279" s="332"/>
      <c r="DN279" s="332"/>
      <c r="DO279" s="332"/>
      <c r="DP279" s="332"/>
      <c r="DQ279" s="332"/>
      <c r="DR279" s="297"/>
      <c r="DS279" s="346"/>
      <c r="DT279" s="332"/>
    </row>
    <row r="280" spans="2:179" ht="28.5" customHeight="1" x14ac:dyDescent="0.2">
      <c r="F280" s="1070" t="s">
        <v>1156</v>
      </c>
      <c r="G280" s="963"/>
      <c r="H280" s="963"/>
      <c r="I280" s="963"/>
      <c r="J280" s="963"/>
      <c r="K280" s="963"/>
      <c r="L280" s="963"/>
      <c r="M280" s="963"/>
      <c r="N280" s="963"/>
      <c r="O280" s="963"/>
      <c r="P280" s="963"/>
      <c r="Q280" s="963"/>
      <c r="R280" s="963"/>
      <c r="S280" s="963"/>
      <c r="T280" s="963"/>
      <c r="U280" s="963"/>
      <c r="V280" s="963"/>
      <c r="W280" s="963"/>
      <c r="X280" s="963"/>
      <c r="Y280" s="963"/>
      <c r="Z280" s="963"/>
      <c r="AA280" s="963"/>
      <c r="AB280" s="963"/>
      <c r="AC280" s="963"/>
      <c r="AD280" s="963"/>
      <c r="AE280" s="963"/>
      <c r="AF280" s="963"/>
      <c r="AG280" s="963"/>
      <c r="AH280" s="963"/>
      <c r="AI280" s="963"/>
      <c r="AJ280" s="963"/>
      <c r="AK280" s="963"/>
      <c r="AL280" s="963"/>
      <c r="AM280" s="963"/>
      <c r="AN280" s="963"/>
      <c r="AO280" s="963"/>
      <c r="AP280" s="963"/>
      <c r="AQ280" s="963"/>
      <c r="AR280" s="963"/>
      <c r="AS280" s="963"/>
      <c r="AT280" s="964"/>
      <c r="AV280" s="1071" t="s">
        <v>228</v>
      </c>
      <c r="AX280" s="948" t="s">
        <v>230</v>
      </c>
      <c r="AY280" s="956"/>
      <c r="AZ280" s="948" t="s">
        <v>230</v>
      </c>
      <c r="BA280" s="949"/>
      <c r="BB280" s="950"/>
      <c r="BC280" s="950"/>
      <c r="BD280" s="57"/>
      <c r="BE280" s="222"/>
      <c r="BG280" s="386"/>
      <c r="BH280" s="291"/>
      <c r="BI280" s="386"/>
      <c r="BJ280" s="291"/>
      <c r="BL280" s="221"/>
      <c r="BM280" s="224"/>
      <c r="BN280" s="107"/>
      <c r="BQ280" s="1070" t="s">
        <v>2706</v>
      </c>
      <c r="BR280" s="963"/>
      <c r="BS280" s="963"/>
      <c r="BT280" s="963"/>
      <c r="BU280" s="963"/>
      <c r="BV280" s="963"/>
      <c r="BW280" s="963"/>
      <c r="BX280" s="963"/>
      <c r="BY280" s="963"/>
      <c r="BZ280" s="963"/>
      <c r="CA280" s="963"/>
      <c r="CB280" s="963"/>
      <c r="CC280" s="963"/>
      <c r="CD280" s="963"/>
      <c r="CE280" s="963"/>
      <c r="CF280" s="963"/>
      <c r="CG280" s="963"/>
      <c r="CH280" s="963"/>
      <c r="CI280" s="963"/>
      <c r="CJ280" s="963"/>
      <c r="CK280" s="963"/>
      <c r="CL280" s="963"/>
      <c r="CM280" s="963"/>
      <c r="CN280" s="963"/>
      <c r="CO280" s="963"/>
      <c r="CP280" s="963"/>
      <c r="CQ280" s="963"/>
      <c r="CR280" s="963"/>
      <c r="CS280" s="963"/>
      <c r="CT280" s="963"/>
      <c r="CU280" s="963"/>
      <c r="CV280" s="963"/>
      <c r="CW280" s="963"/>
      <c r="CX280" s="963"/>
      <c r="CY280" s="963"/>
      <c r="CZ280" s="963"/>
      <c r="DA280" s="963"/>
      <c r="DB280" s="963"/>
      <c r="DC280" s="963"/>
      <c r="DD280" s="963"/>
      <c r="DE280" s="964"/>
      <c r="DF280" s="293"/>
      <c r="DG280" s="1071" t="s">
        <v>228</v>
      </c>
      <c r="DH280" s="332"/>
      <c r="DI280" s="948" t="s">
        <v>230</v>
      </c>
      <c r="DJ280" s="956"/>
      <c r="DK280" s="948" t="s">
        <v>230</v>
      </c>
      <c r="DL280" s="949"/>
      <c r="DM280" s="950"/>
      <c r="DN280" s="950"/>
      <c r="DO280" s="334"/>
      <c r="DP280" s="293"/>
      <c r="DQ280" s="293"/>
      <c r="DR280" s="297"/>
      <c r="DS280" s="346"/>
      <c r="DT280" s="332"/>
    </row>
    <row r="281" spans="2:179" s="30" customFormat="1" ht="15" customHeight="1" x14ac:dyDescent="0.2">
      <c r="F281" s="1058"/>
      <c r="G281" s="1059"/>
      <c r="H281" s="1059"/>
      <c r="I281" s="1059"/>
      <c r="J281" s="1059"/>
      <c r="K281" s="1059"/>
      <c r="L281" s="1059"/>
      <c r="M281" s="1059"/>
      <c r="N281" s="1059"/>
      <c r="O281" s="1059"/>
      <c r="P281" s="1059"/>
      <c r="Q281" s="1059"/>
      <c r="R281" s="1059"/>
      <c r="S281" s="1059"/>
      <c r="T281" s="1059"/>
      <c r="U281" s="1059"/>
      <c r="V281" s="1059"/>
      <c r="W281" s="1059"/>
      <c r="X281" s="1059"/>
      <c r="Y281" s="1059"/>
      <c r="Z281" s="1059"/>
      <c r="AA281" s="1059"/>
      <c r="AB281" s="1059"/>
      <c r="AC281" s="1059"/>
      <c r="AD281" s="1059"/>
      <c r="AE281" s="1059"/>
      <c r="AF281" s="1059"/>
      <c r="AG281" s="1059"/>
      <c r="AH281" s="1059"/>
      <c r="AI281" s="1059"/>
      <c r="AJ281" s="1059"/>
      <c r="AK281" s="1059"/>
      <c r="AL281" s="1059"/>
      <c r="AM281" s="1059"/>
      <c r="AN281" s="1059"/>
      <c r="AO281" s="1059"/>
      <c r="AP281" s="1059"/>
      <c r="AQ281" s="1059"/>
      <c r="AR281" s="1059"/>
      <c r="AS281" s="1059"/>
      <c r="AT281" s="1060"/>
      <c r="AV281" s="1072"/>
      <c r="AX281" s="954" t="s">
        <v>233</v>
      </c>
      <c r="AY281" s="955"/>
      <c r="AZ281" s="954" t="s">
        <v>2670</v>
      </c>
      <c r="BA281" s="955"/>
      <c r="BB281" s="769"/>
      <c r="BC281" s="806"/>
      <c r="BD281" s="57"/>
      <c r="BE281" s="222"/>
      <c r="BF281" s="107"/>
      <c r="BG281" s="389"/>
      <c r="BH281" s="390"/>
      <c r="BI281" s="389"/>
      <c r="BJ281" s="390"/>
      <c r="BK281" s="2"/>
      <c r="BL281" s="221"/>
      <c r="BM281" s="224"/>
      <c r="BN281" s="107"/>
      <c r="BO281" s="300"/>
      <c r="BQ281" s="1058"/>
      <c r="BR281" s="1059"/>
      <c r="BS281" s="1059"/>
      <c r="BT281" s="1059"/>
      <c r="BU281" s="1059"/>
      <c r="BV281" s="1059"/>
      <c r="BW281" s="1059"/>
      <c r="BX281" s="1059"/>
      <c r="BY281" s="1059"/>
      <c r="BZ281" s="1059"/>
      <c r="CA281" s="1059"/>
      <c r="CB281" s="1059"/>
      <c r="CC281" s="1059"/>
      <c r="CD281" s="1059"/>
      <c r="CE281" s="1059"/>
      <c r="CF281" s="1059"/>
      <c r="CG281" s="1059"/>
      <c r="CH281" s="1059"/>
      <c r="CI281" s="1059"/>
      <c r="CJ281" s="1059"/>
      <c r="CK281" s="1059"/>
      <c r="CL281" s="1059"/>
      <c r="CM281" s="1059"/>
      <c r="CN281" s="1059"/>
      <c r="CO281" s="1059"/>
      <c r="CP281" s="1059"/>
      <c r="CQ281" s="1059"/>
      <c r="CR281" s="1059"/>
      <c r="CS281" s="1059"/>
      <c r="CT281" s="1059"/>
      <c r="CU281" s="1059"/>
      <c r="CV281" s="1059"/>
      <c r="CW281" s="1059"/>
      <c r="CX281" s="1059"/>
      <c r="CY281" s="1059"/>
      <c r="CZ281" s="1059"/>
      <c r="DA281" s="1059"/>
      <c r="DB281" s="1059"/>
      <c r="DC281" s="1059"/>
      <c r="DD281" s="1059"/>
      <c r="DE281" s="1060"/>
      <c r="DF281" s="293"/>
      <c r="DG281" s="1072"/>
      <c r="DH281" s="332"/>
      <c r="DI281" s="954" t="s">
        <v>233</v>
      </c>
      <c r="DJ281" s="955"/>
      <c r="DK281" s="954" t="s">
        <v>2670</v>
      </c>
      <c r="DL281" s="955"/>
      <c r="DM281" s="769"/>
      <c r="DN281" s="806"/>
      <c r="DO281" s="335"/>
      <c r="DP281" s="297"/>
      <c r="DQ281" s="293"/>
      <c r="DR281" s="297"/>
      <c r="DS281" s="346"/>
      <c r="DT281" s="332"/>
      <c r="DU281" s="300"/>
      <c r="DV281" s="300"/>
      <c r="DW281" s="300"/>
      <c r="DX281" s="300"/>
      <c r="DY281" s="300"/>
      <c r="DZ281" s="300"/>
      <c r="EA281" s="300"/>
      <c r="EB281" s="300"/>
      <c r="EC281" s="300"/>
      <c r="ED281" s="300"/>
      <c r="EE281" s="300"/>
      <c r="EF281" s="300"/>
      <c r="EG281" s="300"/>
      <c r="EH281" s="300"/>
      <c r="EI281" s="300"/>
      <c r="EJ281" s="300"/>
      <c r="EK281" s="300"/>
      <c r="EL281" s="300"/>
      <c r="EM281" s="300"/>
      <c r="EN281" s="300"/>
      <c r="EO281" s="300"/>
      <c r="EP281" s="300"/>
      <c r="EQ281" s="300"/>
      <c r="ER281" s="300"/>
      <c r="ES281" s="300"/>
      <c r="ET281" s="300"/>
      <c r="EU281" s="300"/>
      <c r="EV281" s="300"/>
      <c r="EW281" s="300"/>
      <c r="EX281" s="300"/>
      <c r="EY281" s="300"/>
      <c r="EZ281" s="300"/>
      <c r="FA281" s="300"/>
      <c r="FB281" s="300"/>
      <c r="FC281" s="300"/>
      <c r="FD281" s="300"/>
      <c r="FE281" s="300"/>
      <c r="FF281" s="300"/>
      <c r="FG281" s="300"/>
      <c r="FH281" s="300"/>
      <c r="FI281" s="300"/>
      <c r="FJ281" s="300"/>
      <c r="FK281" s="300"/>
      <c r="FL281" s="300"/>
      <c r="FM281" s="300"/>
      <c r="FN281" s="300"/>
      <c r="FO281" s="300"/>
      <c r="FP281" s="300"/>
      <c r="FQ281" s="300"/>
      <c r="FR281" s="300"/>
      <c r="FS281" s="300"/>
      <c r="FT281" s="300"/>
      <c r="FU281" s="300"/>
      <c r="FV281" s="300"/>
      <c r="FW281" s="300"/>
    </row>
    <row r="282" spans="2:179" s="30" customFormat="1" ht="12.75" customHeight="1" x14ac:dyDescent="0.2">
      <c r="F282" s="279" t="s">
        <v>206</v>
      </c>
      <c r="G282" s="280"/>
      <c r="H282" s="279" t="s">
        <v>211</v>
      </c>
      <c r="I282" s="280"/>
      <c r="J282" s="279" t="s">
        <v>216</v>
      </c>
      <c r="K282" s="280"/>
      <c r="L282" s="279" t="s">
        <v>205</v>
      </c>
      <c r="M282" s="280"/>
      <c r="N282" s="279" t="s">
        <v>214</v>
      </c>
      <c r="O282" s="280"/>
      <c r="P282" s="279" t="s">
        <v>209</v>
      </c>
      <c r="Q282" s="280"/>
      <c r="R282" s="279" t="s">
        <v>215</v>
      </c>
      <c r="S282" s="280"/>
      <c r="T282" s="279" t="s">
        <v>212</v>
      </c>
      <c r="U282" s="281"/>
      <c r="V282" s="966"/>
      <c r="W282" s="967"/>
      <c r="X282" s="966" t="s">
        <v>2674</v>
      </c>
      <c r="Y282" s="967"/>
      <c r="Z282" s="110"/>
      <c r="AA282" s="279" t="s">
        <v>206</v>
      </c>
      <c r="AB282" s="280"/>
      <c r="AC282" s="279" t="s">
        <v>211</v>
      </c>
      <c r="AD282" s="280"/>
      <c r="AE282" s="279" t="s">
        <v>216</v>
      </c>
      <c r="AF282" s="280"/>
      <c r="AG282" s="279" t="s">
        <v>205</v>
      </c>
      <c r="AH282" s="280"/>
      <c r="AI282" s="279" t="s">
        <v>214</v>
      </c>
      <c r="AJ282" s="280"/>
      <c r="AK282" s="279" t="s">
        <v>209</v>
      </c>
      <c r="AL282" s="280"/>
      <c r="AM282" s="279" t="s">
        <v>215</v>
      </c>
      <c r="AN282" s="280"/>
      <c r="AO282" s="279" t="s">
        <v>212</v>
      </c>
      <c r="AP282" s="280"/>
      <c r="AQ282" s="966" t="s">
        <v>2674</v>
      </c>
      <c r="AR282" s="967"/>
      <c r="AS282" s="966" t="s">
        <v>2675</v>
      </c>
      <c r="AT282" s="967"/>
      <c r="AV282" s="1072"/>
      <c r="AX282" s="762" t="s">
        <v>221</v>
      </c>
      <c r="AY282" s="780" t="s">
        <v>23</v>
      </c>
      <c r="AZ282" s="762" t="s">
        <v>221</v>
      </c>
      <c r="BA282" s="780" t="s">
        <v>23</v>
      </c>
      <c r="BB282" s="156"/>
      <c r="BC282" s="156"/>
      <c r="BD282" s="57"/>
      <c r="BE282" s="222"/>
      <c r="BF282" s="116"/>
      <c r="BG282" s="367"/>
      <c r="BH282" s="221"/>
      <c r="BI282" s="367"/>
      <c r="BJ282" s="391"/>
      <c r="BL282" s="221"/>
      <c r="BM282" s="224"/>
      <c r="BN282" s="107"/>
      <c r="BO282" s="300"/>
      <c r="BQ282" s="279" t="s">
        <v>206</v>
      </c>
      <c r="BR282" s="280"/>
      <c r="BS282" s="279" t="s">
        <v>211</v>
      </c>
      <c r="BT282" s="280"/>
      <c r="BU282" s="279" t="s">
        <v>216</v>
      </c>
      <c r="BV282" s="280"/>
      <c r="BW282" s="279" t="s">
        <v>205</v>
      </c>
      <c r="BX282" s="280"/>
      <c r="BY282" s="279" t="s">
        <v>214</v>
      </c>
      <c r="BZ282" s="280"/>
      <c r="CA282" s="279" t="s">
        <v>209</v>
      </c>
      <c r="CB282" s="280"/>
      <c r="CC282" s="279" t="s">
        <v>215</v>
      </c>
      <c r="CD282" s="280"/>
      <c r="CE282" s="279" t="s">
        <v>212</v>
      </c>
      <c r="CF282" s="281"/>
      <c r="CG282" s="966" t="s">
        <v>2674</v>
      </c>
      <c r="CH282" s="967"/>
      <c r="CI282" s="966" t="s">
        <v>2675</v>
      </c>
      <c r="CJ282" s="967"/>
      <c r="CK282" s="110"/>
      <c r="CL282" s="121" t="s">
        <v>206</v>
      </c>
      <c r="CM282" s="122"/>
      <c r="CN282" s="121" t="s">
        <v>211</v>
      </c>
      <c r="CO282" s="122"/>
      <c r="CP282" s="121" t="s">
        <v>216</v>
      </c>
      <c r="CQ282" s="122"/>
      <c r="CR282" s="121" t="s">
        <v>205</v>
      </c>
      <c r="CS282" s="122"/>
      <c r="CT282" s="121" t="s">
        <v>214</v>
      </c>
      <c r="CU282" s="122"/>
      <c r="CV282" s="121" t="s">
        <v>209</v>
      </c>
      <c r="CW282" s="122"/>
      <c r="CX282" s="121" t="s">
        <v>215</v>
      </c>
      <c r="CY282" s="122"/>
      <c r="CZ282" s="121" t="s">
        <v>212</v>
      </c>
      <c r="DA282" s="122"/>
      <c r="DB282" s="971" t="s">
        <v>2674</v>
      </c>
      <c r="DC282" s="972"/>
      <c r="DD282" s="971" t="s">
        <v>2675</v>
      </c>
      <c r="DE282" s="972"/>
      <c r="DF282" s="293"/>
      <c r="DG282" s="1072"/>
      <c r="DH282" s="332"/>
      <c r="DI282" s="762" t="s">
        <v>221</v>
      </c>
      <c r="DJ282" s="780" t="s">
        <v>23</v>
      </c>
      <c r="DK282" s="762" t="s">
        <v>221</v>
      </c>
      <c r="DL282" s="780" t="s">
        <v>23</v>
      </c>
      <c r="DM282" s="156"/>
      <c r="DN282" s="156"/>
      <c r="DO282" s="296"/>
      <c r="DP282" s="336"/>
      <c r="DQ282" s="295"/>
      <c r="DR282" s="297"/>
      <c r="DS282" s="346"/>
      <c r="DT282" s="332"/>
      <c r="DU282" s="300"/>
      <c r="DV282" s="300"/>
      <c r="DW282" s="300"/>
      <c r="DX282" s="300"/>
      <c r="DY282" s="300"/>
      <c r="DZ282" s="300"/>
      <c r="EA282" s="300"/>
      <c r="EB282" s="300"/>
      <c r="EC282" s="300"/>
      <c r="ED282" s="300"/>
      <c r="EE282" s="300"/>
      <c r="EF282" s="300"/>
      <c r="EG282" s="300"/>
      <c r="EH282" s="300"/>
      <c r="EI282" s="300"/>
      <c r="EJ282" s="300"/>
      <c r="EK282" s="300"/>
      <c r="EL282" s="300"/>
      <c r="EM282" s="300"/>
      <c r="EN282" s="300"/>
      <c r="EO282" s="300"/>
      <c r="EP282" s="300"/>
      <c r="EQ282" s="300"/>
      <c r="ER282" s="300"/>
      <c r="ES282" s="300"/>
      <c r="ET282" s="300"/>
      <c r="EU282" s="300"/>
      <c r="EV282" s="300"/>
      <c r="EW282" s="300"/>
      <c r="EX282" s="300"/>
      <c r="EY282" s="300"/>
      <c r="EZ282" s="300"/>
      <c r="FA282" s="300"/>
      <c r="FB282" s="300"/>
      <c r="FC282" s="300"/>
      <c r="FD282" s="300"/>
      <c r="FE282" s="300"/>
      <c r="FF282" s="300"/>
      <c r="FG282" s="300"/>
      <c r="FH282" s="300"/>
      <c r="FI282" s="300"/>
      <c r="FJ282" s="300"/>
      <c r="FK282" s="300"/>
      <c r="FL282" s="300"/>
      <c r="FM282" s="300"/>
      <c r="FN282" s="300"/>
      <c r="FO282" s="300"/>
      <c r="FP282" s="300"/>
      <c r="FQ282" s="300"/>
      <c r="FR282" s="300"/>
      <c r="FS282" s="300"/>
      <c r="FT282" s="300"/>
      <c r="FU282" s="300"/>
      <c r="FV282" s="300"/>
      <c r="FW282" s="300"/>
    </row>
    <row r="283" spans="2:179" s="30" customFormat="1" ht="12.75" customHeight="1" x14ac:dyDescent="0.2">
      <c r="F283" s="143"/>
      <c r="G283" s="142"/>
      <c r="H283" s="143"/>
      <c r="I283" s="141"/>
      <c r="J283" s="143"/>
      <c r="K283" s="142"/>
      <c r="L283" s="143"/>
      <c r="M283" s="142"/>
      <c r="N283" s="143"/>
      <c r="O283" s="141"/>
      <c r="P283" s="143"/>
      <c r="Q283" s="141"/>
      <c r="R283" s="282"/>
      <c r="S283" s="142"/>
      <c r="T283" s="143"/>
      <c r="U283" s="782"/>
      <c r="V283" s="700"/>
      <c r="W283" s="781"/>
      <c r="X283" s="700"/>
      <c r="Y283" s="781"/>
      <c r="Z283" s="110"/>
      <c r="AA283" s="143"/>
      <c r="AB283" s="141"/>
      <c r="AC283" s="143"/>
      <c r="AD283" s="141"/>
      <c r="AE283" s="282"/>
      <c r="AF283" s="141"/>
      <c r="AG283" s="143"/>
      <c r="AH283" s="141"/>
      <c r="AI283" s="282"/>
      <c r="AJ283" s="141"/>
      <c r="AK283" s="143"/>
      <c r="AL283" s="141"/>
      <c r="AM283" s="143"/>
      <c r="AN283" s="141"/>
      <c r="AO283" s="143"/>
      <c r="AP283" s="141"/>
      <c r="AQ283" s="700"/>
      <c r="AR283" s="781"/>
      <c r="AS283" s="789"/>
      <c r="AT283" s="781"/>
      <c r="AV283" s="1072"/>
      <c r="AX283" s="700"/>
      <c r="AY283" s="781" t="str">
        <f>Index!$L$4</f>
        <v>€</v>
      </c>
      <c r="AZ283" s="700"/>
      <c r="BA283" s="781" t="str">
        <f>Index!$L$4</f>
        <v>€</v>
      </c>
      <c r="BB283" s="156"/>
      <c r="BC283" s="156"/>
      <c r="BD283" s="57"/>
      <c r="BE283" s="222"/>
      <c r="BI283" s="367"/>
      <c r="BJ283" s="391"/>
      <c r="BL283" s="221"/>
      <c r="BM283" s="224"/>
      <c r="BN283" s="107"/>
      <c r="BO283" s="300"/>
      <c r="BQ283" s="143"/>
      <c r="BR283" s="142"/>
      <c r="BS283" s="143"/>
      <c r="BT283" s="141"/>
      <c r="BU283" s="143"/>
      <c r="BV283" s="142"/>
      <c r="BW283" s="143"/>
      <c r="BX283" s="142"/>
      <c r="BY283" s="143"/>
      <c r="BZ283" s="141"/>
      <c r="CA283" s="143"/>
      <c r="CB283" s="141"/>
      <c r="CC283" s="282"/>
      <c r="CD283" s="142"/>
      <c r="CE283" s="143"/>
      <c r="CF283" s="782"/>
      <c r="CG283" s="700"/>
      <c r="CH283" s="781"/>
      <c r="CI283" s="700"/>
      <c r="CJ283" s="781"/>
      <c r="CK283" s="110"/>
      <c r="CL283" s="121"/>
      <c r="CM283" s="122"/>
      <c r="CN283" s="121"/>
      <c r="CO283" s="122"/>
      <c r="CP283" s="131"/>
      <c r="CQ283" s="122"/>
      <c r="CR283" s="121"/>
      <c r="CS283" s="122"/>
      <c r="CT283" s="131"/>
      <c r="CU283" s="122"/>
      <c r="CV283" s="121"/>
      <c r="CW283" s="122"/>
      <c r="CX283" s="121"/>
      <c r="CY283" s="122"/>
      <c r="CZ283" s="121"/>
      <c r="DA283" s="122"/>
      <c r="DB283" s="132"/>
      <c r="DC283" s="761"/>
      <c r="DD283" s="156"/>
      <c r="DE283" s="761"/>
      <c r="DF283" s="293"/>
      <c r="DG283" s="1072"/>
      <c r="DH283" s="332"/>
      <c r="DI283" s="700"/>
      <c r="DJ283" s="781" t="str">
        <f>Index!$L$4</f>
        <v>€</v>
      </c>
      <c r="DK283" s="700"/>
      <c r="DL283" s="781" t="str">
        <f>Index!$L$4</f>
        <v>€</v>
      </c>
      <c r="DM283" s="156"/>
      <c r="DN283" s="156"/>
      <c r="DO283" s="296"/>
      <c r="DP283" s="336"/>
      <c r="DQ283" s="295"/>
      <c r="DR283" s="297"/>
      <c r="DS283" s="346"/>
      <c r="DT283" s="332"/>
      <c r="DU283" s="300"/>
      <c r="DV283" s="300"/>
      <c r="DW283" s="300"/>
      <c r="DX283" s="300"/>
      <c r="DY283" s="300"/>
      <c r="DZ283" s="300"/>
      <c r="EA283" s="300"/>
      <c r="EB283" s="300"/>
      <c r="EC283" s="300"/>
      <c r="ED283" s="300"/>
      <c r="EE283" s="300"/>
      <c r="EF283" s="300"/>
      <c r="EG283" s="300"/>
      <c r="EH283" s="300"/>
      <c r="EI283" s="300"/>
      <c r="EJ283" s="300"/>
      <c r="EK283" s="300"/>
      <c r="EL283" s="300"/>
      <c r="EM283" s="300"/>
      <c r="EN283" s="300"/>
      <c r="EO283" s="300"/>
      <c r="EP283" s="300"/>
      <c r="EQ283" s="300"/>
      <c r="ER283" s="300"/>
      <c r="ES283" s="300"/>
      <c r="ET283" s="300"/>
      <c r="EU283" s="300"/>
      <c r="EV283" s="300"/>
      <c r="EW283" s="300"/>
      <c r="EX283" s="300"/>
      <c r="EY283" s="300"/>
      <c r="EZ283" s="300"/>
      <c r="FA283" s="300"/>
      <c r="FB283" s="300"/>
      <c r="FC283" s="300"/>
      <c r="FD283" s="300"/>
      <c r="FE283" s="300"/>
      <c r="FF283" s="300"/>
      <c r="FG283" s="300"/>
      <c r="FH283" s="300"/>
      <c r="FI283" s="300"/>
      <c r="FJ283" s="300"/>
      <c r="FK283" s="300"/>
      <c r="FL283" s="300"/>
      <c r="FM283" s="300"/>
      <c r="FN283" s="300"/>
      <c r="FO283" s="300"/>
      <c r="FP283" s="300"/>
      <c r="FQ283" s="300"/>
      <c r="FR283" s="300"/>
      <c r="FS283" s="300"/>
      <c r="FT283" s="300"/>
      <c r="FU283" s="300"/>
      <c r="FV283" s="300"/>
      <c r="FW283" s="300"/>
    </row>
    <row r="284" spans="2:179" ht="15" customHeight="1" x14ac:dyDescent="0.2">
      <c r="B284" s="708" t="s">
        <v>204</v>
      </c>
      <c r="C284" s="709">
        <f t="shared" ref="C284:C289" si="127">16/10</f>
        <v>1.6</v>
      </c>
      <c r="D284" s="394"/>
      <c r="E284" s="394"/>
      <c r="F284" s="564">
        <v>190</v>
      </c>
      <c r="G284" s="643" t="s">
        <v>207</v>
      </c>
      <c r="H284" s="564">
        <f t="shared" ref="H284:H289" si="128">ROUND(F284/$C284,0)</f>
        <v>119</v>
      </c>
      <c r="I284" s="565" t="s">
        <v>207</v>
      </c>
      <c r="J284" s="658" t="str">
        <f t="shared" ref="J284:J289" si="129">H284&amp;" x "&amp;F284</f>
        <v>119 x 190</v>
      </c>
      <c r="K284" s="643" t="s">
        <v>207</v>
      </c>
      <c r="L284" s="564">
        <f t="shared" ref="L284:L289" si="130">F284+(2*P284)</f>
        <v>200</v>
      </c>
      <c r="M284" s="643" t="s">
        <v>207</v>
      </c>
      <c r="N284" s="564">
        <f t="shared" ref="N284:N289" si="131">H284+P284+R284</f>
        <v>129</v>
      </c>
      <c r="O284" s="565" t="s">
        <v>207</v>
      </c>
      <c r="P284" s="564">
        <v>5</v>
      </c>
      <c r="Q284" s="565" t="s">
        <v>207</v>
      </c>
      <c r="R284" s="643">
        <v>5</v>
      </c>
      <c r="S284" s="643" t="s">
        <v>207</v>
      </c>
      <c r="T284" s="564">
        <f t="shared" ref="T284:T289" si="132">ROUND(SQRT((F284^2)+(H284^2)),0)</f>
        <v>224</v>
      </c>
      <c r="U284" s="565" t="s">
        <v>207</v>
      </c>
      <c r="V284" s="568"/>
      <c r="W284" s="569"/>
      <c r="X284" s="568">
        <f t="shared" ref="X284:X289" si="133">(F284*10)+234</f>
        <v>2134</v>
      </c>
      <c r="Y284" s="565" t="s">
        <v>2676</v>
      </c>
      <c r="Z284" s="110"/>
      <c r="AA284" s="564">
        <f t="shared" ref="AA284:AA289" si="134">ROUND(F284/$B$1,1)</f>
        <v>74.8</v>
      </c>
      <c r="AB284" s="565" t="s">
        <v>208</v>
      </c>
      <c r="AC284" s="564">
        <f t="shared" ref="AC284:AC289" si="135">ROUND(H284/$B$1,1)</f>
        <v>46.9</v>
      </c>
      <c r="AD284" s="565" t="s">
        <v>208</v>
      </c>
      <c r="AE284" s="715" t="str">
        <f t="shared" ref="AE284:AE289" si="136">AC284&amp;" x "&amp;AA284</f>
        <v>46.9 x 74.8</v>
      </c>
      <c r="AF284" s="565" t="s">
        <v>208</v>
      </c>
      <c r="AG284" s="564">
        <f t="shared" ref="AG284:AG289" si="137">ROUND(L284/$B$1,1)</f>
        <v>78.7</v>
      </c>
      <c r="AH284" s="565" t="s">
        <v>208</v>
      </c>
      <c r="AI284" s="643">
        <f t="shared" ref="AI284:AI289" si="138">ROUND(N284/$B$1,1)</f>
        <v>50.8</v>
      </c>
      <c r="AJ284" s="565" t="s">
        <v>208</v>
      </c>
      <c r="AK284" s="564">
        <f t="shared" ref="AK284:AK289" si="139">ROUND(P284/$B$1,1)</f>
        <v>2</v>
      </c>
      <c r="AL284" s="565" t="s">
        <v>208</v>
      </c>
      <c r="AM284" s="564">
        <f t="shared" ref="AM284:AM289" si="140">ROUND(R284/$B$1,1)</f>
        <v>2</v>
      </c>
      <c r="AN284" s="565" t="s">
        <v>208</v>
      </c>
      <c r="AO284" s="564">
        <f t="shared" ref="AO284:AO289" si="141">ROUND(SQRT((AA284^2)+(AC284^2)),0)</f>
        <v>88</v>
      </c>
      <c r="AP284" s="565" t="s">
        <v>208</v>
      </c>
      <c r="AQ284" s="568"/>
      <c r="AR284" s="569"/>
      <c r="AS284" s="167">
        <f t="shared" ref="AS284:AS289" si="142">ROUND((X284/10)/$B$2,1)</f>
        <v>84</v>
      </c>
      <c r="AT284" s="166" t="s">
        <v>208</v>
      </c>
      <c r="AV284" s="1072"/>
      <c r="AX284" s="361">
        <v>10101822</v>
      </c>
      <c r="AY284" s="172">
        <f>IF(Index!$L$4="€",VLOOKUP(AX284,ERP!$A:$CL,5,0),IF(Index!$L$4="$",VLOOKUP(AX284,ERP!$A:$CL,7,0),IF(Index!$L$4="CHF",VLOOKUP(AX284,ERP!$A:$CL,9,0),IF(Index!$L$4="£",VLOOKUP(AX284,ERP!$A:$CL,11,0),""))))</f>
        <v>861</v>
      </c>
      <c r="AZ284" s="361">
        <v>10141822</v>
      </c>
      <c r="BA284" s="172">
        <f>IF(Index!$L$4="€",VLOOKUP(AZ284,ERP!$A:$CL,5,0),IF(Index!$L$4="$",VLOOKUP(AZ284,ERP!$A:$CL,7,0),IF(Index!$L$4="CHF",VLOOKUP(AZ284,ERP!$A:$CL,9,0),IF(Index!$L$4="£",VLOOKUP(AZ284,ERP!$A:$CL,11,0),""))))</f>
        <v>861</v>
      </c>
      <c r="BB284" s="890"/>
      <c r="BC284" s="354"/>
      <c r="BD284" s="640"/>
      <c r="BE284" s="640"/>
      <c r="BF284" s="337"/>
      <c r="BG284" s="2"/>
      <c r="BI284" s="367"/>
      <c r="BJ284" s="393"/>
      <c r="BK284" s="30"/>
      <c r="BL284" s="2"/>
      <c r="BN284" s="107"/>
      <c r="BQ284" s="568">
        <v>190</v>
      </c>
      <c r="BR284" s="644" t="s">
        <v>207</v>
      </c>
      <c r="BS284" s="568">
        <v>119</v>
      </c>
      <c r="BT284" s="569" t="s">
        <v>207</v>
      </c>
      <c r="BU284" s="661" t="s">
        <v>4769</v>
      </c>
      <c r="BV284" s="644" t="s">
        <v>207</v>
      </c>
      <c r="BW284" s="568">
        <v>200</v>
      </c>
      <c r="BX284" s="644" t="s">
        <v>207</v>
      </c>
      <c r="BY284" s="568">
        <v>182</v>
      </c>
      <c r="BZ284" s="569" t="s">
        <v>207</v>
      </c>
      <c r="CA284" s="568">
        <v>5</v>
      </c>
      <c r="CB284" s="569" t="s">
        <v>207</v>
      </c>
      <c r="CC284" s="644">
        <v>58</v>
      </c>
      <c r="CD284" s="644" t="s">
        <v>207</v>
      </c>
      <c r="CE284" s="568">
        <v>224</v>
      </c>
      <c r="CF284" s="569" t="s">
        <v>207</v>
      </c>
      <c r="CG284" s="372"/>
      <c r="CH284" s="373"/>
      <c r="CI284" s="372">
        <v>2134</v>
      </c>
      <c r="CJ284" s="373" t="s">
        <v>2676</v>
      </c>
      <c r="CK284" s="110"/>
      <c r="CL284" s="311">
        <v>74.8</v>
      </c>
      <c r="CM284" s="312" t="s">
        <v>208</v>
      </c>
      <c r="CN284" s="311">
        <v>46.9</v>
      </c>
      <c r="CO284" s="312" t="s">
        <v>208</v>
      </c>
      <c r="CP284" s="313" t="s">
        <v>4770</v>
      </c>
      <c r="CQ284" s="312" t="s">
        <v>208</v>
      </c>
      <c r="CR284" s="311">
        <v>78.7</v>
      </c>
      <c r="CS284" s="312" t="s">
        <v>208</v>
      </c>
      <c r="CT284" s="310">
        <v>71.7</v>
      </c>
      <c r="CU284" s="312" t="s">
        <v>208</v>
      </c>
      <c r="CV284" s="311">
        <v>2</v>
      </c>
      <c r="CW284" s="312" t="s">
        <v>208</v>
      </c>
      <c r="CX284" s="311">
        <v>22.8</v>
      </c>
      <c r="CY284" s="312" t="s">
        <v>208</v>
      </c>
      <c r="CZ284" s="311">
        <v>88</v>
      </c>
      <c r="DA284" s="312" t="s">
        <v>208</v>
      </c>
      <c r="DB284" s="372"/>
      <c r="DC284" s="373"/>
      <c r="DD284" s="167">
        <v>84</v>
      </c>
      <c r="DE284" s="166" t="s">
        <v>208</v>
      </c>
      <c r="DG284" s="1072"/>
      <c r="DH284" s="332"/>
      <c r="DI284" s="361">
        <v>10102485</v>
      </c>
      <c r="DJ284" s="362">
        <f>IF(Index!$L$4="€",VLOOKUP(DI284,ERP!$A:$CL,5,0),IF(Index!$L$4="$",VLOOKUP(DI284,ERP!$A:$CL,7,0),IF(Index!$L$4="CHF",VLOOKUP(DI284,ERP!$A:$CL,9,0),IF(Index!$L$4="£",VLOOKUP(DI284,ERP!$A:$CL,11,0),""))))</f>
        <v>968</v>
      </c>
      <c r="DK284" s="407"/>
      <c r="DL284" s="408"/>
      <c r="DM284" s="298"/>
      <c r="DN284" s="354"/>
      <c r="DO284" s="296"/>
      <c r="DP284" s="304"/>
      <c r="DQ284" s="293"/>
      <c r="DR284" s="297"/>
      <c r="DS284" s="346"/>
      <c r="DT284" s="332"/>
    </row>
    <row r="285" spans="2:179" ht="15.75" x14ac:dyDescent="0.2">
      <c r="B285" s="708" t="s">
        <v>204</v>
      </c>
      <c r="C285" s="709">
        <f t="shared" si="127"/>
        <v>1.6</v>
      </c>
      <c r="D285" s="394"/>
      <c r="E285" s="394"/>
      <c r="F285" s="566">
        <v>210</v>
      </c>
      <c r="G285" s="394" t="s">
        <v>207</v>
      </c>
      <c r="H285" s="566">
        <f t="shared" si="128"/>
        <v>131</v>
      </c>
      <c r="I285" s="567" t="s">
        <v>207</v>
      </c>
      <c r="J285" s="662" t="str">
        <f t="shared" si="129"/>
        <v>131 x 210</v>
      </c>
      <c r="K285" s="394" t="s">
        <v>207</v>
      </c>
      <c r="L285" s="566">
        <f t="shared" si="130"/>
        <v>220</v>
      </c>
      <c r="M285" s="394" t="s">
        <v>207</v>
      </c>
      <c r="N285" s="566">
        <f t="shared" si="131"/>
        <v>141</v>
      </c>
      <c r="O285" s="567" t="s">
        <v>207</v>
      </c>
      <c r="P285" s="566">
        <v>5</v>
      </c>
      <c r="Q285" s="567" t="s">
        <v>207</v>
      </c>
      <c r="R285" s="394">
        <v>5</v>
      </c>
      <c r="S285" s="394" t="s">
        <v>207</v>
      </c>
      <c r="T285" s="566">
        <f t="shared" si="132"/>
        <v>248</v>
      </c>
      <c r="U285" s="567" t="s">
        <v>207</v>
      </c>
      <c r="V285" s="566"/>
      <c r="W285" s="567"/>
      <c r="X285" s="566">
        <f t="shared" si="133"/>
        <v>2334</v>
      </c>
      <c r="Y285" s="567" t="s">
        <v>2676</v>
      </c>
      <c r="Z285" s="110"/>
      <c r="AA285" s="566">
        <f t="shared" si="134"/>
        <v>82.7</v>
      </c>
      <c r="AB285" s="567" t="s">
        <v>208</v>
      </c>
      <c r="AC285" s="566">
        <f t="shared" si="135"/>
        <v>51.6</v>
      </c>
      <c r="AD285" s="567" t="s">
        <v>208</v>
      </c>
      <c r="AE285" s="467" t="str">
        <f t="shared" si="136"/>
        <v>51.6 x 82.7</v>
      </c>
      <c r="AF285" s="567" t="s">
        <v>208</v>
      </c>
      <c r="AG285" s="566">
        <f t="shared" si="137"/>
        <v>86.6</v>
      </c>
      <c r="AH285" s="567" t="s">
        <v>208</v>
      </c>
      <c r="AI285" s="394">
        <f t="shared" si="138"/>
        <v>55.5</v>
      </c>
      <c r="AJ285" s="567" t="s">
        <v>208</v>
      </c>
      <c r="AK285" s="566">
        <f t="shared" si="139"/>
        <v>2</v>
      </c>
      <c r="AL285" s="567" t="s">
        <v>208</v>
      </c>
      <c r="AM285" s="566">
        <f t="shared" si="140"/>
        <v>2</v>
      </c>
      <c r="AN285" s="567" t="s">
        <v>208</v>
      </c>
      <c r="AO285" s="566">
        <f t="shared" si="141"/>
        <v>97</v>
      </c>
      <c r="AP285" s="567" t="s">
        <v>208</v>
      </c>
      <c r="AQ285" s="566"/>
      <c r="AR285" s="567"/>
      <c r="AS285" s="222">
        <f t="shared" si="142"/>
        <v>91.9</v>
      </c>
      <c r="AT285" s="419" t="s">
        <v>208</v>
      </c>
      <c r="AV285" s="1072"/>
      <c r="AX285" s="305">
        <v>10102476</v>
      </c>
      <c r="AY285" s="137">
        <f>IF(Index!$L$4="€",VLOOKUP(AX285,ERP!$A:$CL,5,0),IF(Index!$L$4="$",VLOOKUP(AX285,ERP!$A:$CL,7,0),IF(Index!$L$4="CHF",VLOOKUP(AX285,ERP!$A:$CL,9,0),IF(Index!$L$4="£",VLOOKUP(AX285,ERP!$A:$CL,11,0),""))))</f>
        <v>920</v>
      </c>
      <c r="AZ285" s="305">
        <v>10142476</v>
      </c>
      <c r="BA285" s="137">
        <f>IF(Index!$L$4="€",VLOOKUP(AZ285,ERP!$A:$CL,5,0),IF(Index!$L$4="$",VLOOKUP(AZ285,ERP!$A:$CL,7,0),IF(Index!$L$4="CHF",VLOOKUP(AZ285,ERP!$A:$CL,9,0),IF(Index!$L$4="£",VLOOKUP(AZ285,ERP!$A:$CL,11,0),""))))</f>
        <v>920</v>
      </c>
      <c r="BB285" s="358"/>
      <c r="BC285" s="354"/>
      <c r="BD285" s="640"/>
      <c r="BE285" s="640"/>
      <c r="BF285" s="66"/>
      <c r="BG285" s="222" t="s">
        <v>2669</v>
      </c>
      <c r="BI285" s="367"/>
      <c r="BJ285" s="393"/>
      <c r="BK285" s="30"/>
      <c r="BL285" s="2"/>
      <c r="BN285" s="107"/>
      <c r="BQ285" s="566">
        <v>210</v>
      </c>
      <c r="BR285" s="394" t="s">
        <v>207</v>
      </c>
      <c r="BS285" s="566">
        <v>131</v>
      </c>
      <c r="BT285" s="567" t="s">
        <v>207</v>
      </c>
      <c r="BU285" s="662" t="s">
        <v>4771</v>
      </c>
      <c r="BV285" s="394" t="s">
        <v>207</v>
      </c>
      <c r="BW285" s="566">
        <v>220</v>
      </c>
      <c r="BX285" s="394" t="s">
        <v>207</v>
      </c>
      <c r="BY285" s="566">
        <v>182</v>
      </c>
      <c r="BZ285" s="567" t="s">
        <v>207</v>
      </c>
      <c r="CA285" s="566">
        <v>5</v>
      </c>
      <c r="CB285" s="567" t="s">
        <v>207</v>
      </c>
      <c r="CC285" s="394">
        <v>46</v>
      </c>
      <c r="CD285" s="394" t="s">
        <v>207</v>
      </c>
      <c r="CE285" s="566">
        <v>248</v>
      </c>
      <c r="CF285" s="567" t="s">
        <v>207</v>
      </c>
      <c r="CG285" s="66"/>
      <c r="CH285" s="340"/>
      <c r="CI285" s="66">
        <v>2334</v>
      </c>
      <c r="CJ285" s="340" t="s">
        <v>2676</v>
      </c>
      <c r="CK285" s="110"/>
      <c r="CL285" s="66">
        <v>82.7</v>
      </c>
      <c r="CM285" s="340" t="s">
        <v>208</v>
      </c>
      <c r="CN285" s="66">
        <v>51.6</v>
      </c>
      <c r="CO285" s="340" t="s">
        <v>208</v>
      </c>
      <c r="CP285" s="309" t="s">
        <v>4772</v>
      </c>
      <c r="CQ285" s="340" t="s">
        <v>208</v>
      </c>
      <c r="CR285" s="66">
        <v>86.6</v>
      </c>
      <c r="CS285" s="340" t="s">
        <v>208</v>
      </c>
      <c r="CT285" s="2">
        <v>71.7</v>
      </c>
      <c r="CU285" s="340" t="s">
        <v>208</v>
      </c>
      <c r="CV285" s="66">
        <v>2</v>
      </c>
      <c r="CW285" s="340" t="s">
        <v>208</v>
      </c>
      <c r="CX285" s="66">
        <v>18.100000000000001</v>
      </c>
      <c r="CY285" s="340" t="s">
        <v>208</v>
      </c>
      <c r="CZ285" s="66">
        <v>97</v>
      </c>
      <c r="DA285" s="340" t="s">
        <v>208</v>
      </c>
      <c r="DB285" s="66"/>
      <c r="DC285" s="340"/>
      <c r="DD285" s="222">
        <v>91.9</v>
      </c>
      <c r="DE285" s="419" t="s">
        <v>208</v>
      </c>
      <c r="DG285" s="1072"/>
      <c r="DH285" s="332"/>
      <c r="DI285" s="305">
        <v>10102486</v>
      </c>
      <c r="DJ285" s="329">
        <f>IF(Index!$L$4="€",VLOOKUP(DI285,ERP!$A:$CL,5,0),IF(Index!$L$4="$",VLOOKUP(DI285,ERP!$A:$CL,7,0),IF(Index!$L$4="CHF",VLOOKUP(DI285,ERP!$A:$CL,9,0),IF(Index!$L$4="£",VLOOKUP(DI285,ERP!$A:$CL,11,0),""))))</f>
        <v>1027</v>
      </c>
      <c r="DK285" s="421"/>
      <c r="DL285" s="422"/>
      <c r="DM285" s="298"/>
      <c r="DN285" s="354"/>
      <c r="DO285" s="296"/>
      <c r="DP285" s="304"/>
      <c r="DQ285" s="293"/>
      <c r="DR285" s="297"/>
      <c r="DS285" s="346"/>
      <c r="DT285" s="332"/>
    </row>
    <row r="286" spans="2:179" ht="15.75" x14ac:dyDescent="0.2">
      <c r="B286" s="708" t="s">
        <v>204</v>
      </c>
      <c r="C286" s="709">
        <f t="shared" si="127"/>
        <v>1.6</v>
      </c>
      <c r="D286" s="394"/>
      <c r="E286" s="394"/>
      <c r="F286" s="568">
        <v>230</v>
      </c>
      <c r="G286" s="644" t="s">
        <v>207</v>
      </c>
      <c r="H286" s="568">
        <f t="shared" si="128"/>
        <v>144</v>
      </c>
      <c r="I286" s="569" t="s">
        <v>207</v>
      </c>
      <c r="J286" s="661" t="str">
        <f t="shared" si="129"/>
        <v>144 x 230</v>
      </c>
      <c r="K286" s="644" t="s">
        <v>207</v>
      </c>
      <c r="L286" s="568">
        <f t="shared" si="130"/>
        <v>240</v>
      </c>
      <c r="M286" s="644" t="s">
        <v>207</v>
      </c>
      <c r="N286" s="568">
        <f t="shared" si="131"/>
        <v>154</v>
      </c>
      <c r="O286" s="569" t="s">
        <v>207</v>
      </c>
      <c r="P286" s="568">
        <v>5</v>
      </c>
      <c r="Q286" s="569" t="s">
        <v>207</v>
      </c>
      <c r="R286" s="644">
        <v>5</v>
      </c>
      <c r="S286" s="644" t="s">
        <v>207</v>
      </c>
      <c r="T286" s="568">
        <f t="shared" si="132"/>
        <v>271</v>
      </c>
      <c r="U286" s="569" t="s">
        <v>207</v>
      </c>
      <c r="V286" s="568"/>
      <c r="W286" s="569"/>
      <c r="X286" s="568">
        <f t="shared" si="133"/>
        <v>2534</v>
      </c>
      <c r="Y286" s="569" t="s">
        <v>2676</v>
      </c>
      <c r="Z286" s="110"/>
      <c r="AA286" s="568">
        <f t="shared" si="134"/>
        <v>90.6</v>
      </c>
      <c r="AB286" s="569" t="s">
        <v>208</v>
      </c>
      <c r="AC286" s="568">
        <f t="shared" si="135"/>
        <v>56.7</v>
      </c>
      <c r="AD286" s="569" t="s">
        <v>208</v>
      </c>
      <c r="AE286" s="712" t="str">
        <f t="shared" si="136"/>
        <v>56.7 x 90.6</v>
      </c>
      <c r="AF286" s="569" t="s">
        <v>208</v>
      </c>
      <c r="AG286" s="568">
        <f t="shared" si="137"/>
        <v>94.5</v>
      </c>
      <c r="AH286" s="569" t="s">
        <v>208</v>
      </c>
      <c r="AI286" s="644">
        <f t="shared" si="138"/>
        <v>60.6</v>
      </c>
      <c r="AJ286" s="569" t="s">
        <v>208</v>
      </c>
      <c r="AK286" s="568">
        <f t="shared" si="139"/>
        <v>2</v>
      </c>
      <c r="AL286" s="569" t="s">
        <v>208</v>
      </c>
      <c r="AM286" s="568">
        <f t="shared" si="140"/>
        <v>2</v>
      </c>
      <c r="AN286" s="569" t="s">
        <v>208</v>
      </c>
      <c r="AO286" s="568">
        <f t="shared" si="141"/>
        <v>107</v>
      </c>
      <c r="AP286" s="569" t="s">
        <v>208</v>
      </c>
      <c r="AQ286" s="568"/>
      <c r="AR286" s="569"/>
      <c r="AS286" s="169">
        <f t="shared" si="142"/>
        <v>99.8</v>
      </c>
      <c r="AT286" s="179" t="s">
        <v>208</v>
      </c>
      <c r="AV286" s="1072"/>
      <c r="AX286" s="365">
        <v>10101847</v>
      </c>
      <c r="AY286" s="173">
        <f>IF(Index!$L$4="€",VLOOKUP(AX286,ERP!$A:$CL,5,0),IF(Index!$L$4="$",VLOOKUP(AX286,ERP!$A:$CL,7,0),IF(Index!$L$4="CHF",VLOOKUP(AX286,ERP!$A:$CL,9,0),IF(Index!$L$4="£",VLOOKUP(AX286,ERP!$A:$CL,11,0),""))))</f>
        <v>977</v>
      </c>
      <c r="AZ286" s="365">
        <v>10141847</v>
      </c>
      <c r="BA286" s="173">
        <f>IF(Index!$L$4="€",VLOOKUP(AZ286,ERP!$A:$CL,5,0),IF(Index!$L$4="$",VLOOKUP(AZ286,ERP!$A:$CL,7,0),IF(Index!$L$4="CHF",VLOOKUP(AZ286,ERP!$A:$CL,9,0),IF(Index!$L$4="£",VLOOKUP(AZ286,ERP!$A:$CL,11,0),""))))</f>
        <v>977</v>
      </c>
      <c r="BB286" s="358"/>
      <c r="BC286" s="354"/>
      <c r="BD286" s="640"/>
      <c r="BE286" s="640"/>
      <c r="BF286" s="66"/>
      <c r="BG286" s="225" t="s">
        <v>2671</v>
      </c>
      <c r="BI286" s="367"/>
      <c r="BJ286" s="393"/>
      <c r="BK286" s="30"/>
      <c r="BL286" s="2"/>
      <c r="BN286" s="107"/>
      <c r="BQ286" s="568">
        <v>230</v>
      </c>
      <c r="BR286" s="644" t="s">
        <v>207</v>
      </c>
      <c r="BS286" s="568">
        <v>144</v>
      </c>
      <c r="BT286" s="569" t="s">
        <v>207</v>
      </c>
      <c r="BU286" s="661" t="s">
        <v>4773</v>
      </c>
      <c r="BV286" s="644" t="s">
        <v>207</v>
      </c>
      <c r="BW286" s="568">
        <v>240</v>
      </c>
      <c r="BX286" s="644" t="s">
        <v>207</v>
      </c>
      <c r="BY286" s="568">
        <v>182</v>
      </c>
      <c r="BZ286" s="569" t="s">
        <v>207</v>
      </c>
      <c r="CA286" s="568">
        <v>5</v>
      </c>
      <c r="CB286" s="569" t="s">
        <v>207</v>
      </c>
      <c r="CC286" s="644">
        <v>33</v>
      </c>
      <c r="CD286" s="644" t="s">
        <v>207</v>
      </c>
      <c r="CE286" s="568">
        <v>271</v>
      </c>
      <c r="CF286" s="569" t="s">
        <v>207</v>
      </c>
      <c r="CG286" s="372"/>
      <c r="CH286" s="373"/>
      <c r="CI286" s="372">
        <v>2534</v>
      </c>
      <c r="CJ286" s="373" t="s">
        <v>2676</v>
      </c>
      <c r="CK286" s="110"/>
      <c r="CL286" s="372">
        <v>90.6</v>
      </c>
      <c r="CM286" s="373" t="s">
        <v>208</v>
      </c>
      <c r="CN286" s="372">
        <v>56.7</v>
      </c>
      <c r="CO286" s="373" t="s">
        <v>208</v>
      </c>
      <c r="CP286" s="382" t="s">
        <v>4774</v>
      </c>
      <c r="CQ286" s="373" t="s">
        <v>208</v>
      </c>
      <c r="CR286" s="372">
        <v>94.5</v>
      </c>
      <c r="CS286" s="373" t="s">
        <v>208</v>
      </c>
      <c r="CT286" s="371">
        <v>71.7</v>
      </c>
      <c r="CU286" s="373" t="s">
        <v>208</v>
      </c>
      <c r="CV286" s="372">
        <v>2</v>
      </c>
      <c r="CW286" s="373" t="s">
        <v>208</v>
      </c>
      <c r="CX286" s="372">
        <v>13</v>
      </c>
      <c r="CY286" s="373" t="s">
        <v>208</v>
      </c>
      <c r="CZ286" s="372">
        <v>107</v>
      </c>
      <c r="DA286" s="373" t="s">
        <v>208</v>
      </c>
      <c r="DB286" s="372"/>
      <c r="DC286" s="373"/>
      <c r="DD286" s="169">
        <v>99.8</v>
      </c>
      <c r="DE286" s="179" t="s">
        <v>208</v>
      </c>
      <c r="DG286" s="1072"/>
      <c r="DH286" s="332"/>
      <c r="DI286" s="365">
        <v>10100093</v>
      </c>
      <c r="DJ286" s="411">
        <f>IF(Index!$L$4="€",VLOOKUP(DI286,ERP!$A:$CL,5,0),IF(Index!$L$4="$",VLOOKUP(DI286,ERP!$A:$CL,7,0),IF(Index!$L$4="CHF",VLOOKUP(DI286,ERP!$A:$CL,9,0),IF(Index!$L$4="£",VLOOKUP(DI286,ERP!$A:$CL,11,0),""))))</f>
        <v>1083</v>
      </c>
      <c r="DK286" s="409"/>
      <c r="DL286" s="410"/>
      <c r="DM286" s="298"/>
      <c r="DN286" s="354"/>
      <c r="DO286" s="296"/>
      <c r="DP286" s="304"/>
      <c r="DQ286" s="293"/>
      <c r="DR286" s="297"/>
      <c r="DS286" s="346"/>
      <c r="DT286" s="332"/>
    </row>
    <row r="287" spans="2:179" ht="15.75" customHeight="1" x14ac:dyDescent="0.2">
      <c r="B287" s="708" t="s">
        <v>204</v>
      </c>
      <c r="C287" s="709">
        <f t="shared" si="127"/>
        <v>1.6</v>
      </c>
      <c r="D287" s="394"/>
      <c r="E287" s="394"/>
      <c r="F287" s="566">
        <v>250</v>
      </c>
      <c r="G287" s="394" t="s">
        <v>207</v>
      </c>
      <c r="H287" s="566">
        <f t="shared" si="128"/>
        <v>156</v>
      </c>
      <c r="I287" s="567" t="s">
        <v>207</v>
      </c>
      <c r="J287" s="662" t="str">
        <f t="shared" si="129"/>
        <v>156 x 250</v>
      </c>
      <c r="K287" s="394" t="s">
        <v>207</v>
      </c>
      <c r="L287" s="566">
        <f t="shared" si="130"/>
        <v>260</v>
      </c>
      <c r="M287" s="394" t="s">
        <v>207</v>
      </c>
      <c r="N287" s="566">
        <f t="shared" si="131"/>
        <v>166</v>
      </c>
      <c r="O287" s="567" t="s">
        <v>207</v>
      </c>
      <c r="P287" s="566">
        <v>5</v>
      </c>
      <c r="Q287" s="567" t="s">
        <v>207</v>
      </c>
      <c r="R287" s="394">
        <v>5</v>
      </c>
      <c r="S287" s="394" t="s">
        <v>207</v>
      </c>
      <c r="T287" s="566">
        <f t="shared" si="132"/>
        <v>295</v>
      </c>
      <c r="U287" s="567" t="s">
        <v>207</v>
      </c>
      <c r="V287" s="566"/>
      <c r="W287" s="567"/>
      <c r="X287" s="566">
        <f t="shared" si="133"/>
        <v>2734</v>
      </c>
      <c r="Y287" s="567" t="s">
        <v>2676</v>
      </c>
      <c r="Z287" s="110"/>
      <c r="AA287" s="566">
        <f t="shared" si="134"/>
        <v>98.4</v>
      </c>
      <c r="AB287" s="567" t="s">
        <v>208</v>
      </c>
      <c r="AC287" s="566">
        <f t="shared" si="135"/>
        <v>61.4</v>
      </c>
      <c r="AD287" s="567" t="s">
        <v>208</v>
      </c>
      <c r="AE287" s="467" t="str">
        <f t="shared" si="136"/>
        <v>61.4 x 98.4</v>
      </c>
      <c r="AF287" s="567" t="s">
        <v>208</v>
      </c>
      <c r="AG287" s="566">
        <f t="shared" si="137"/>
        <v>102.4</v>
      </c>
      <c r="AH287" s="567" t="s">
        <v>208</v>
      </c>
      <c r="AI287" s="394">
        <f t="shared" si="138"/>
        <v>65.400000000000006</v>
      </c>
      <c r="AJ287" s="567" t="s">
        <v>208</v>
      </c>
      <c r="AK287" s="566">
        <f t="shared" si="139"/>
        <v>2</v>
      </c>
      <c r="AL287" s="567" t="s">
        <v>208</v>
      </c>
      <c r="AM287" s="566">
        <f t="shared" si="140"/>
        <v>2</v>
      </c>
      <c r="AN287" s="567" t="s">
        <v>208</v>
      </c>
      <c r="AO287" s="566">
        <f t="shared" si="141"/>
        <v>116</v>
      </c>
      <c r="AP287" s="567" t="s">
        <v>208</v>
      </c>
      <c r="AQ287" s="566"/>
      <c r="AR287" s="567"/>
      <c r="AS287" s="136">
        <f t="shared" si="142"/>
        <v>107.6</v>
      </c>
      <c r="AT287" s="419" t="s">
        <v>208</v>
      </c>
      <c r="AV287" s="1072"/>
      <c r="AX287" s="305">
        <v>10102008</v>
      </c>
      <c r="AY287" s="137">
        <f>IF(Index!$L$4="€",VLOOKUP(AX287,ERP!$A:$CL,5,0),IF(Index!$L$4="$",VLOOKUP(AX287,ERP!$A:$CL,7,0),IF(Index!$L$4="CHF",VLOOKUP(AX287,ERP!$A:$CL,9,0),IF(Index!$L$4="£",VLOOKUP(AX287,ERP!$A:$CL,11,0),""))))</f>
        <v>1034</v>
      </c>
      <c r="AZ287" s="305" t="s">
        <v>125</v>
      </c>
      <c r="BA287" s="137">
        <f>AY287</f>
        <v>1034</v>
      </c>
      <c r="BB287" s="358"/>
      <c r="BC287" s="150"/>
      <c r="BD287" s="640"/>
      <c r="BE287" s="640"/>
      <c r="BF287" s="66"/>
      <c r="BG287" s="225" t="s">
        <v>2668</v>
      </c>
      <c r="BI287" s="367"/>
      <c r="BJ287" s="393"/>
      <c r="BK287" s="30"/>
      <c r="BL287" s="2"/>
      <c r="BN287" s="107"/>
      <c r="BQ287" s="339"/>
      <c r="BS287" s="66"/>
      <c r="BT287" s="340"/>
      <c r="BU287" s="341"/>
      <c r="BW287" s="66"/>
      <c r="BY287" s="66"/>
      <c r="BZ287" s="340"/>
      <c r="CA287" s="339"/>
      <c r="CB287" s="340"/>
      <c r="CC287" s="308"/>
      <c r="CE287" s="66"/>
      <c r="CF287" s="340"/>
      <c r="CG287" s="66"/>
      <c r="CH287" s="340"/>
      <c r="CI287" s="66"/>
      <c r="CJ287" s="340"/>
      <c r="CK287" s="110"/>
      <c r="CL287" s="66"/>
      <c r="CM287" s="340"/>
      <c r="CN287" s="66"/>
      <c r="CO287" s="340"/>
      <c r="CP287" s="309"/>
      <c r="CQ287" s="340"/>
      <c r="CR287" s="66"/>
      <c r="CS287" s="340"/>
      <c r="CU287" s="340"/>
      <c r="CV287" s="66"/>
      <c r="CW287" s="340"/>
      <c r="CX287" s="66"/>
      <c r="CY287" s="340"/>
      <c r="CZ287" s="66"/>
      <c r="DA287" s="340"/>
      <c r="DB287" s="66"/>
      <c r="DC287" s="340"/>
      <c r="DD287" s="136"/>
      <c r="DE287" s="419"/>
      <c r="DG287" s="1072"/>
      <c r="DH287" s="332"/>
      <c r="DI287" s="305"/>
      <c r="DJ287" s="329"/>
      <c r="DK287" s="327"/>
      <c r="DL287" s="328"/>
      <c r="DM287" s="298"/>
      <c r="DN287" s="354"/>
      <c r="DO287" s="296"/>
      <c r="DP287" s="304"/>
      <c r="DQ287" s="293"/>
      <c r="DR287" s="297"/>
      <c r="DS287" s="346"/>
      <c r="DT287" s="332"/>
    </row>
    <row r="288" spans="2:179" x14ac:dyDescent="0.2">
      <c r="B288" s="708" t="s">
        <v>204</v>
      </c>
      <c r="C288" s="709">
        <f t="shared" si="127"/>
        <v>1.6</v>
      </c>
      <c r="D288" s="394"/>
      <c r="E288" s="394"/>
      <c r="F288" s="568">
        <v>270</v>
      </c>
      <c r="G288" s="644" t="s">
        <v>207</v>
      </c>
      <c r="H288" s="568">
        <f t="shared" si="128"/>
        <v>169</v>
      </c>
      <c r="I288" s="569" t="s">
        <v>207</v>
      </c>
      <c r="J288" s="661" t="str">
        <f t="shared" si="129"/>
        <v>169 x 270</v>
      </c>
      <c r="K288" s="644" t="s">
        <v>207</v>
      </c>
      <c r="L288" s="568">
        <f t="shared" si="130"/>
        <v>280</v>
      </c>
      <c r="M288" s="644" t="s">
        <v>207</v>
      </c>
      <c r="N288" s="568">
        <f t="shared" si="131"/>
        <v>179</v>
      </c>
      <c r="O288" s="569" t="s">
        <v>207</v>
      </c>
      <c r="P288" s="568">
        <v>5</v>
      </c>
      <c r="Q288" s="569" t="s">
        <v>207</v>
      </c>
      <c r="R288" s="644">
        <v>5</v>
      </c>
      <c r="S288" s="644" t="s">
        <v>207</v>
      </c>
      <c r="T288" s="568">
        <f t="shared" si="132"/>
        <v>319</v>
      </c>
      <c r="U288" s="569" t="s">
        <v>207</v>
      </c>
      <c r="V288" s="568"/>
      <c r="W288" s="569"/>
      <c r="X288" s="568">
        <f t="shared" si="133"/>
        <v>2934</v>
      </c>
      <c r="Y288" s="569" t="s">
        <v>2676</v>
      </c>
      <c r="Z288" s="110"/>
      <c r="AA288" s="568">
        <f t="shared" si="134"/>
        <v>106.3</v>
      </c>
      <c r="AB288" s="569" t="s">
        <v>208</v>
      </c>
      <c r="AC288" s="568">
        <f t="shared" si="135"/>
        <v>66.5</v>
      </c>
      <c r="AD288" s="569" t="s">
        <v>208</v>
      </c>
      <c r="AE288" s="712" t="str">
        <f t="shared" si="136"/>
        <v>66.5 x 106.3</v>
      </c>
      <c r="AF288" s="569" t="s">
        <v>208</v>
      </c>
      <c r="AG288" s="568">
        <f t="shared" si="137"/>
        <v>110.2</v>
      </c>
      <c r="AH288" s="569" t="s">
        <v>208</v>
      </c>
      <c r="AI288" s="644">
        <f t="shared" si="138"/>
        <v>70.5</v>
      </c>
      <c r="AJ288" s="569" t="s">
        <v>208</v>
      </c>
      <c r="AK288" s="568">
        <f t="shared" si="139"/>
        <v>2</v>
      </c>
      <c r="AL288" s="569" t="s">
        <v>208</v>
      </c>
      <c r="AM288" s="568">
        <f t="shared" si="140"/>
        <v>2</v>
      </c>
      <c r="AN288" s="569" t="s">
        <v>208</v>
      </c>
      <c r="AO288" s="568">
        <f t="shared" si="141"/>
        <v>125</v>
      </c>
      <c r="AP288" s="569" t="s">
        <v>208</v>
      </c>
      <c r="AQ288" s="568"/>
      <c r="AR288" s="569"/>
      <c r="AS288" s="178">
        <f t="shared" si="142"/>
        <v>115.5</v>
      </c>
      <c r="AT288" s="179" t="s">
        <v>208</v>
      </c>
      <c r="AV288" s="1072"/>
      <c r="AX288" s="365">
        <v>10102477</v>
      </c>
      <c r="AY288" s="173">
        <f>IF(Index!$L$4="€",VLOOKUP(AX288,ERP!$A:$CL,5,0),IF(Index!$L$4="$",VLOOKUP(AX288,ERP!$A:$CL,7,0),IF(Index!$L$4="CHF",VLOOKUP(AX288,ERP!$A:$CL,9,0),IF(Index!$L$4="£",VLOOKUP(AX288,ERP!$A:$CL,11,0),""))))</f>
        <v>1148</v>
      </c>
      <c r="AZ288" s="365">
        <v>10142477</v>
      </c>
      <c r="BA288" s="173">
        <f>IF(Index!$L$4="€",VLOOKUP(AZ288,ERP!$A:$CL,5,0),IF(Index!$L$4="$",VLOOKUP(AZ288,ERP!$A:$CL,7,0),IF(Index!$L$4="CHF",VLOOKUP(AZ288,ERP!$A:$CL,9,0),IF(Index!$L$4="£",VLOOKUP(AZ288,ERP!$A:$CL,11,0),""))))</f>
        <v>1148</v>
      </c>
      <c r="BB288" s="298"/>
      <c r="BC288" s="354"/>
      <c r="BD288" s="640"/>
      <c r="BE288" s="640"/>
      <c r="BF288" s="66"/>
      <c r="BG288" s="2"/>
      <c r="BI288" s="367"/>
      <c r="BJ288" s="393"/>
      <c r="BK288" s="30"/>
      <c r="BL288" s="2"/>
      <c r="BN288" s="107"/>
      <c r="BQ288" s="370"/>
      <c r="BR288" s="371"/>
      <c r="BS288" s="372"/>
      <c r="BT288" s="373"/>
      <c r="BU288" s="374"/>
      <c r="BV288" s="371"/>
      <c r="BW288" s="372"/>
      <c r="BX288" s="371"/>
      <c r="BY288" s="372"/>
      <c r="BZ288" s="373"/>
      <c r="CA288" s="370"/>
      <c r="CB288" s="373"/>
      <c r="CC288" s="375"/>
      <c r="CD288" s="371"/>
      <c r="CE288" s="372"/>
      <c r="CF288" s="373"/>
      <c r="CG288" s="372"/>
      <c r="CH288" s="373"/>
      <c r="CI288" s="372"/>
      <c r="CJ288" s="373"/>
      <c r="CK288" s="110"/>
      <c r="CL288" s="372"/>
      <c r="CM288" s="373"/>
      <c r="CN288" s="372"/>
      <c r="CO288" s="373"/>
      <c r="CP288" s="382"/>
      <c r="CQ288" s="373"/>
      <c r="CR288" s="372"/>
      <c r="CS288" s="373"/>
      <c r="CT288" s="371"/>
      <c r="CU288" s="373"/>
      <c r="CV288" s="372"/>
      <c r="CW288" s="373"/>
      <c r="CX288" s="372"/>
      <c r="CY288" s="373"/>
      <c r="CZ288" s="372"/>
      <c r="DA288" s="373"/>
      <c r="DB288" s="372"/>
      <c r="DC288" s="373"/>
      <c r="DD288" s="178"/>
      <c r="DE288" s="179"/>
      <c r="DG288" s="1072"/>
      <c r="DH288" s="332"/>
      <c r="DI288" s="365"/>
      <c r="DJ288" s="411"/>
      <c r="DK288" s="365"/>
      <c r="DL288" s="411"/>
      <c r="DM288" s="298"/>
      <c r="DN288" s="354"/>
      <c r="DO288" s="296"/>
      <c r="DP288" s="304"/>
      <c r="DQ288" s="293"/>
      <c r="DR288" s="297"/>
      <c r="DS288" s="346"/>
      <c r="DT288" s="332"/>
    </row>
    <row r="289" spans="2:179" x14ac:dyDescent="0.2">
      <c r="B289" s="708" t="s">
        <v>204</v>
      </c>
      <c r="C289" s="709">
        <f t="shared" si="127"/>
        <v>1.6</v>
      </c>
      <c r="D289" s="394"/>
      <c r="E289" s="394"/>
      <c r="F289" s="572">
        <v>290</v>
      </c>
      <c r="G289" s="659" t="s">
        <v>207</v>
      </c>
      <c r="H289" s="572">
        <f t="shared" si="128"/>
        <v>181</v>
      </c>
      <c r="I289" s="573" t="s">
        <v>207</v>
      </c>
      <c r="J289" s="660" t="str">
        <f t="shared" si="129"/>
        <v>181 x 290</v>
      </c>
      <c r="K289" s="659" t="s">
        <v>207</v>
      </c>
      <c r="L289" s="572">
        <f t="shared" si="130"/>
        <v>300</v>
      </c>
      <c r="M289" s="659" t="s">
        <v>207</v>
      </c>
      <c r="N289" s="572">
        <f t="shared" si="131"/>
        <v>191</v>
      </c>
      <c r="O289" s="573" t="s">
        <v>207</v>
      </c>
      <c r="P289" s="572">
        <v>5</v>
      </c>
      <c r="Q289" s="573" t="s">
        <v>207</v>
      </c>
      <c r="R289" s="659">
        <v>5</v>
      </c>
      <c r="S289" s="659" t="s">
        <v>207</v>
      </c>
      <c r="T289" s="572">
        <f t="shared" si="132"/>
        <v>342</v>
      </c>
      <c r="U289" s="573" t="s">
        <v>207</v>
      </c>
      <c r="V289" s="572"/>
      <c r="W289" s="573"/>
      <c r="X289" s="572">
        <f t="shared" si="133"/>
        <v>3134</v>
      </c>
      <c r="Y289" s="573" t="s">
        <v>2676</v>
      </c>
      <c r="Z289" s="110"/>
      <c r="AA289" s="572">
        <f t="shared" si="134"/>
        <v>114.2</v>
      </c>
      <c r="AB289" s="573" t="s">
        <v>208</v>
      </c>
      <c r="AC289" s="572">
        <f t="shared" si="135"/>
        <v>71.3</v>
      </c>
      <c r="AD289" s="573" t="s">
        <v>208</v>
      </c>
      <c r="AE289" s="714" t="str">
        <f t="shared" si="136"/>
        <v>71.3 x 114.2</v>
      </c>
      <c r="AF289" s="573" t="s">
        <v>208</v>
      </c>
      <c r="AG289" s="572">
        <f t="shared" si="137"/>
        <v>118.1</v>
      </c>
      <c r="AH289" s="573" t="s">
        <v>208</v>
      </c>
      <c r="AI289" s="659">
        <f t="shared" si="138"/>
        <v>75.2</v>
      </c>
      <c r="AJ289" s="573" t="s">
        <v>208</v>
      </c>
      <c r="AK289" s="572">
        <f t="shared" si="139"/>
        <v>2</v>
      </c>
      <c r="AL289" s="573" t="s">
        <v>208</v>
      </c>
      <c r="AM289" s="572">
        <f t="shared" si="140"/>
        <v>2</v>
      </c>
      <c r="AN289" s="573" t="s">
        <v>208</v>
      </c>
      <c r="AO289" s="572">
        <f t="shared" si="141"/>
        <v>135</v>
      </c>
      <c r="AP289" s="573" t="s">
        <v>208</v>
      </c>
      <c r="AQ289" s="572"/>
      <c r="AR289" s="573"/>
      <c r="AS289" s="420">
        <f t="shared" si="142"/>
        <v>123.4</v>
      </c>
      <c r="AT289" s="369" t="s">
        <v>208</v>
      </c>
      <c r="AV289" s="1073"/>
      <c r="AX289" s="307">
        <v>10102478</v>
      </c>
      <c r="AY289" s="146">
        <f>IF(Index!$L$4="€",VLOOKUP(AX289,ERP!$A:$CL,5,0),IF(Index!$L$4="$",VLOOKUP(AX289,ERP!$A:$CL,7,0),IF(Index!$L$4="CHF",VLOOKUP(AX289,ERP!$A:$CL,9,0),IF(Index!$L$4="£",VLOOKUP(AX289,ERP!$A:$CL,11,0),""))))</f>
        <v>1287</v>
      </c>
      <c r="AZ289" s="307">
        <v>10142478</v>
      </c>
      <c r="BA289" s="146">
        <f>IF(Index!$L$4="€",VLOOKUP(AZ289,ERP!$A:$CL,5,0),IF(Index!$L$4="$",VLOOKUP(AZ289,ERP!$A:$CL,7,0),IF(Index!$L$4="CHF",VLOOKUP(AZ289,ERP!$A:$CL,9,0),IF(Index!$L$4="£",VLOOKUP(AZ289,ERP!$A:$CL,11,0),""))))</f>
        <v>1287</v>
      </c>
      <c r="BB289" s="298"/>
      <c r="BC289" s="354"/>
      <c r="BD289" s="640"/>
      <c r="BE289" s="640"/>
      <c r="BF289" s="316"/>
      <c r="BG289" s="2"/>
      <c r="BI289" s="367"/>
      <c r="BJ289" s="393"/>
      <c r="BK289" s="30"/>
      <c r="BL289" s="2"/>
      <c r="BN289" s="107"/>
      <c r="BQ289" s="314"/>
      <c r="BR289" s="315"/>
      <c r="BS289" s="316"/>
      <c r="BT289" s="317"/>
      <c r="BU289" s="318"/>
      <c r="BV289" s="315"/>
      <c r="BW289" s="316"/>
      <c r="BX289" s="315"/>
      <c r="BY289" s="316"/>
      <c r="BZ289" s="317"/>
      <c r="CA289" s="314"/>
      <c r="CB289" s="317"/>
      <c r="CC289" s="319"/>
      <c r="CD289" s="315"/>
      <c r="CE289" s="316"/>
      <c r="CF289" s="317"/>
      <c r="CG289" s="316"/>
      <c r="CH289" s="317"/>
      <c r="CI289" s="316"/>
      <c r="CJ289" s="317"/>
      <c r="CK289" s="110"/>
      <c r="CL289" s="316"/>
      <c r="CM289" s="317"/>
      <c r="CN289" s="316"/>
      <c r="CO289" s="317"/>
      <c r="CP289" s="320"/>
      <c r="CQ289" s="317"/>
      <c r="CR289" s="316"/>
      <c r="CS289" s="317"/>
      <c r="CT289" s="315"/>
      <c r="CU289" s="317"/>
      <c r="CV289" s="316"/>
      <c r="CW289" s="317"/>
      <c r="CX289" s="316"/>
      <c r="CY289" s="317"/>
      <c r="CZ289" s="316"/>
      <c r="DA289" s="317"/>
      <c r="DB289" s="316"/>
      <c r="DC289" s="317"/>
      <c r="DD289" s="420"/>
      <c r="DE289" s="369"/>
      <c r="DG289" s="1073"/>
      <c r="DH289" s="332"/>
      <c r="DI289" s="307"/>
      <c r="DJ289" s="325"/>
      <c r="DK289" s="321"/>
      <c r="DL289" s="322"/>
      <c r="DM289" s="298"/>
      <c r="DN289" s="354"/>
      <c r="DO289" s="296"/>
      <c r="DP289" s="304"/>
      <c r="DQ289" s="293"/>
      <c r="DR289" s="297"/>
      <c r="DS289" s="346"/>
      <c r="DT289" s="332"/>
    </row>
    <row r="290" spans="2:179" ht="23.25" x14ac:dyDescent="0.2">
      <c r="F290" s="308"/>
      <c r="J290" s="309"/>
      <c r="P290" s="308"/>
      <c r="R290" s="308"/>
      <c r="Z290" s="110"/>
      <c r="AE290" s="309"/>
      <c r="AV290" s="291"/>
      <c r="AX290" s="57"/>
      <c r="AY290" s="57"/>
      <c r="AZ290" s="57"/>
      <c r="BA290" s="57"/>
      <c r="BB290" s="148"/>
      <c r="BC290" s="148"/>
      <c r="BD290" s="57"/>
      <c r="BE290" s="57"/>
      <c r="BF290" s="107"/>
      <c r="BG290" s="107"/>
      <c r="BI290" s="367"/>
      <c r="BJ290" s="393"/>
      <c r="BK290" s="30"/>
      <c r="BL290" s="221"/>
      <c r="BM290" s="224"/>
      <c r="BN290" s="107"/>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293"/>
      <c r="DE290" s="293"/>
      <c r="DF290" s="293"/>
      <c r="DG290" s="291"/>
      <c r="DH290" s="332"/>
      <c r="DI290" s="208"/>
      <c r="DJ290" s="208"/>
      <c r="DK290" s="208"/>
      <c r="DL290" s="208"/>
      <c r="DM290" s="112"/>
      <c r="DN290" s="112"/>
      <c r="DO290" s="296"/>
      <c r="DP290" s="304"/>
      <c r="DQ290" s="295"/>
      <c r="DR290" s="297"/>
      <c r="DS290" s="346"/>
      <c r="DT290" s="332"/>
    </row>
    <row r="291" spans="2:179" ht="44.25" customHeight="1" x14ac:dyDescent="0.2">
      <c r="F291" s="1070" t="s">
        <v>1156</v>
      </c>
      <c r="G291" s="963"/>
      <c r="H291" s="963"/>
      <c r="I291" s="963"/>
      <c r="J291" s="963"/>
      <c r="K291" s="963"/>
      <c r="L291" s="963"/>
      <c r="M291" s="963"/>
      <c r="N291" s="963"/>
      <c r="O291" s="963"/>
      <c r="P291" s="963"/>
      <c r="Q291" s="963"/>
      <c r="R291" s="963"/>
      <c r="S291" s="963"/>
      <c r="T291" s="963"/>
      <c r="U291" s="963"/>
      <c r="V291" s="963"/>
      <c r="W291" s="963"/>
      <c r="X291" s="963"/>
      <c r="Y291" s="963"/>
      <c r="Z291" s="963"/>
      <c r="AA291" s="963"/>
      <c r="AB291" s="963"/>
      <c r="AC291" s="963"/>
      <c r="AD291" s="963"/>
      <c r="AE291" s="963"/>
      <c r="AF291" s="963"/>
      <c r="AG291" s="963"/>
      <c r="AH291" s="963"/>
      <c r="AI291" s="963"/>
      <c r="AJ291" s="963"/>
      <c r="AK291" s="963"/>
      <c r="AL291" s="963"/>
      <c r="AM291" s="963"/>
      <c r="AN291" s="963"/>
      <c r="AO291" s="963"/>
      <c r="AP291" s="963"/>
      <c r="AQ291" s="963"/>
      <c r="AR291" s="963"/>
      <c r="AS291" s="963"/>
      <c r="AT291" s="964"/>
      <c r="AV291" s="1071" t="s">
        <v>229</v>
      </c>
      <c r="AX291" s="948" t="s">
        <v>230</v>
      </c>
      <c r="AY291" s="956"/>
      <c r="AZ291" s="948" t="s">
        <v>230</v>
      </c>
      <c r="BA291" s="949"/>
      <c r="BB291" s="950"/>
      <c r="BC291" s="950"/>
      <c r="BD291" s="57"/>
      <c r="BE291" s="222"/>
      <c r="BF291" s="385"/>
      <c r="BG291" s="385"/>
      <c r="BH291" s="386"/>
      <c r="BI291" s="386"/>
      <c r="BJ291" s="291"/>
      <c r="BL291" s="2"/>
      <c r="BN291" s="107"/>
      <c r="BQ291" s="1070" t="s">
        <v>2706</v>
      </c>
      <c r="BR291" s="963"/>
      <c r="BS291" s="963"/>
      <c r="BT291" s="963"/>
      <c r="BU291" s="963"/>
      <c r="BV291" s="963"/>
      <c r="BW291" s="963"/>
      <c r="BX291" s="963"/>
      <c r="BY291" s="963"/>
      <c r="BZ291" s="963"/>
      <c r="CA291" s="963"/>
      <c r="CB291" s="963"/>
      <c r="CC291" s="963"/>
      <c r="CD291" s="963"/>
      <c r="CE291" s="963"/>
      <c r="CF291" s="963"/>
      <c r="CG291" s="963"/>
      <c r="CH291" s="963"/>
      <c r="CI291" s="963"/>
      <c r="CJ291" s="963"/>
      <c r="CK291" s="963"/>
      <c r="CL291" s="963"/>
      <c r="CM291" s="963"/>
      <c r="CN291" s="963"/>
      <c r="CO291" s="963"/>
      <c r="CP291" s="963"/>
      <c r="CQ291" s="963"/>
      <c r="CR291" s="963"/>
      <c r="CS291" s="963"/>
      <c r="CT291" s="963"/>
      <c r="CU291" s="963"/>
      <c r="CV291" s="963"/>
      <c r="CW291" s="963"/>
      <c r="CX291" s="963"/>
      <c r="CY291" s="963"/>
      <c r="CZ291" s="963"/>
      <c r="DA291" s="963"/>
      <c r="DB291" s="963"/>
      <c r="DC291" s="963"/>
      <c r="DD291" s="963"/>
      <c r="DE291" s="964"/>
      <c r="DF291" s="293"/>
      <c r="DG291" s="1071" t="s">
        <v>229</v>
      </c>
      <c r="DH291" s="332"/>
      <c r="DI291" s="948" t="s">
        <v>230</v>
      </c>
      <c r="DJ291" s="956"/>
      <c r="DK291" s="948" t="s">
        <v>230</v>
      </c>
      <c r="DL291" s="949"/>
      <c r="DM291" s="950"/>
      <c r="DN291" s="950"/>
      <c r="DO291" s="296"/>
      <c r="DP291" s="304"/>
      <c r="DQ291" s="293"/>
      <c r="DR291" s="297"/>
      <c r="DS291" s="346"/>
      <c r="DT291" s="332"/>
    </row>
    <row r="292" spans="2:179" s="30" customFormat="1" ht="15" customHeight="1" x14ac:dyDescent="0.2">
      <c r="F292" s="1058"/>
      <c r="G292" s="1059"/>
      <c r="H292" s="1059"/>
      <c r="I292" s="1059"/>
      <c r="J292" s="1059"/>
      <c r="K292" s="1059"/>
      <c r="L292" s="1059"/>
      <c r="M292" s="1059"/>
      <c r="N292" s="1059"/>
      <c r="O292" s="1059"/>
      <c r="P292" s="1059"/>
      <c r="Q292" s="1059"/>
      <c r="R292" s="1059"/>
      <c r="S292" s="1059"/>
      <c r="T292" s="1059"/>
      <c r="U292" s="1059"/>
      <c r="V292" s="1059"/>
      <c r="W292" s="1059"/>
      <c r="X292" s="1059"/>
      <c r="Y292" s="1059"/>
      <c r="Z292" s="1059"/>
      <c r="AA292" s="1059"/>
      <c r="AB292" s="1059"/>
      <c r="AC292" s="1059"/>
      <c r="AD292" s="1059"/>
      <c r="AE292" s="1059"/>
      <c r="AF292" s="1059"/>
      <c r="AG292" s="1059"/>
      <c r="AH292" s="1059"/>
      <c r="AI292" s="1059"/>
      <c r="AJ292" s="1059"/>
      <c r="AK292" s="1059"/>
      <c r="AL292" s="1059"/>
      <c r="AM292" s="1059"/>
      <c r="AN292" s="1059"/>
      <c r="AO292" s="1059"/>
      <c r="AP292" s="1059"/>
      <c r="AQ292" s="1059"/>
      <c r="AR292" s="1059"/>
      <c r="AS292" s="1059"/>
      <c r="AT292" s="1060"/>
      <c r="AV292" s="1072"/>
      <c r="AX292" s="954" t="s">
        <v>233</v>
      </c>
      <c r="AY292" s="955"/>
      <c r="AZ292" s="954" t="s">
        <v>2670</v>
      </c>
      <c r="BA292" s="955"/>
      <c r="BB292" s="769"/>
      <c r="BC292" s="806"/>
      <c r="BD292" s="57"/>
      <c r="BE292" s="222"/>
      <c r="BF292" s="385"/>
      <c r="BG292" s="385"/>
      <c r="BH292" s="385"/>
      <c r="BI292" s="389"/>
      <c r="BJ292" s="390"/>
      <c r="BK292" s="2"/>
      <c r="BL292" s="2"/>
      <c r="BM292" s="2"/>
      <c r="BN292" s="107"/>
      <c r="BO292" s="300"/>
      <c r="BQ292" s="1058"/>
      <c r="BR292" s="1059"/>
      <c r="BS292" s="1059"/>
      <c r="BT292" s="1059"/>
      <c r="BU292" s="1059"/>
      <c r="BV292" s="1059"/>
      <c r="BW292" s="1059"/>
      <c r="BX292" s="1059"/>
      <c r="BY292" s="1059"/>
      <c r="BZ292" s="1059"/>
      <c r="CA292" s="1059"/>
      <c r="CB292" s="1059"/>
      <c r="CC292" s="1059"/>
      <c r="CD292" s="1059"/>
      <c r="CE292" s="1059"/>
      <c r="CF292" s="1059"/>
      <c r="CG292" s="1059"/>
      <c r="CH292" s="1059"/>
      <c r="CI292" s="1059"/>
      <c r="CJ292" s="1059"/>
      <c r="CK292" s="1059"/>
      <c r="CL292" s="1059"/>
      <c r="CM292" s="1059"/>
      <c r="CN292" s="1059"/>
      <c r="CO292" s="1059"/>
      <c r="CP292" s="1059"/>
      <c r="CQ292" s="1059"/>
      <c r="CR292" s="1059"/>
      <c r="CS292" s="1059"/>
      <c r="CT292" s="1059"/>
      <c r="CU292" s="1059"/>
      <c r="CV292" s="1059"/>
      <c r="CW292" s="1059"/>
      <c r="CX292" s="1059"/>
      <c r="CY292" s="1059"/>
      <c r="CZ292" s="1059"/>
      <c r="DA292" s="1059"/>
      <c r="DB292" s="1059"/>
      <c r="DC292" s="1059"/>
      <c r="DD292" s="1059"/>
      <c r="DE292" s="1060"/>
      <c r="DF292" s="293"/>
      <c r="DG292" s="1072"/>
      <c r="DH292" s="332"/>
      <c r="DI292" s="954" t="s">
        <v>233</v>
      </c>
      <c r="DJ292" s="955"/>
      <c r="DK292" s="954" t="s">
        <v>2670</v>
      </c>
      <c r="DL292" s="955"/>
      <c r="DM292" s="769"/>
      <c r="DN292" s="806"/>
      <c r="DO292" s="296"/>
      <c r="DP292" s="304"/>
      <c r="DQ292" s="293"/>
      <c r="DR292" s="297"/>
      <c r="DS292" s="346"/>
      <c r="DT292" s="332"/>
      <c r="DU292" s="338"/>
      <c r="DV292" s="300"/>
      <c r="DW292" s="300"/>
      <c r="DX292" s="300"/>
      <c r="DY292" s="300"/>
      <c r="DZ292" s="300"/>
      <c r="EA292" s="300"/>
      <c r="EB292" s="300"/>
      <c r="EC292" s="300"/>
      <c r="ED292" s="300"/>
      <c r="EE292" s="300"/>
      <c r="EF292" s="300"/>
      <c r="EG292" s="300"/>
      <c r="EH292" s="300"/>
      <c r="EI292" s="300"/>
      <c r="EJ292" s="300"/>
      <c r="EK292" s="300"/>
      <c r="EL292" s="300"/>
      <c r="EM292" s="300"/>
      <c r="EN292" s="300"/>
      <c r="EO292" s="300"/>
      <c r="EP292" s="300"/>
      <c r="EQ292" s="300"/>
      <c r="ER292" s="300"/>
      <c r="ES292" s="300"/>
      <c r="ET292" s="300"/>
      <c r="EU292" s="300"/>
      <c r="EV292" s="300"/>
      <c r="EW292" s="300"/>
      <c r="EX292" s="300"/>
      <c r="EY292" s="300"/>
      <c r="EZ292" s="300"/>
      <c r="FA292" s="300"/>
      <c r="FB292" s="300"/>
      <c r="FC292" s="300"/>
      <c r="FD292" s="300"/>
      <c r="FE292" s="300"/>
      <c r="FF292" s="300"/>
      <c r="FG292" s="300"/>
      <c r="FH292" s="300"/>
      <c r="FI292" s="300"/>
      <c r="FJ292" s="300"/>
      <c r="FK292" s="300"/>
      <c r="FL292" s="300"/>
      <c r="FM292" s="300"/>
      <c r="FN292" s="300"/>
      <c r="FO292" s="300"/>
      <c r="FP292" s="300"/>
      <c r="FQ292" s="300"/>
      <c r="FR292" s="300"/>
      <c r="FS292" s="300"/>
      <c r="FT292" s="300"/>
      <c r="FU292" s="300"/>
      <c r="FV292" s="300"/>
      <c r="FW292" s="300"/>
    </row>
    <row r="293" spans="2:179" s="30" customFormat="1" x14ac:dyDescent="0.2">
      <c r="F293" s="279" t="s">
        <v>206</v>
      </c>
      <c r="G293" s="280"/>
      <c r="H293" s="279" t="s">
        <v>211</v>
      </c>
      <c r="I293" s="280"/>
      <c r="J293" s="279" t="s">
        <v>216</v>
      </c>
      <c r="K293" s="280"/>
      <c r="L293" s="279" t="s">
        <v>205</v>
      </c>
      <c r="M293" s="280"/>
      <c r="N293" s="279" t="s">
        <v>214</v>
      </c>
      <c r="O293" s="280"/>
      <c r="P293" s="279" t="s">
        <v>209</v>
      </c>
      <c r="Q293" s="280"/>
      <c r="R293" s="279" t="s">
        <v>215</v>
      </c>
      <c r="S293" s="280"/>
      <c r="T293" s="279" t="s">
        <v>212</v>
      </c>
      <c r="U293" s="281"/>
      <c r="V293" s="966"/>
      <c r="W293" s="967"/>
      <c r="X293" s="966" t="s">
        <v>2674</v>
      </c>
      <c r="Y293" s="967"/>
      <c r="Z293" s="110"/>
      <c r="AA293" s="279" t="s">
        <v>206</v>
      </c>
      <c r="AB293" s="280"/>
      <c r="AC293" s="279" t="s">
        <v>211</v>
      </c>
      <c r="AD293" s="280"/>
      <c r="AE293" s="279" t="s">
        <v>216</v>
      </c>
      <c r="AF293" s="280"/>
      <c r="AG293" s="279" t="s">
        <v>205</v>
      </c>
      <c r="AH293" s="280"/>
      <c r="AI293" s="279" t="s">
        <v>214</v>
      </c>
      <c r="AJ293" s="280"/>
      <c r="AK293" s="279" t="s">
        <v>209</v>
      </c>
      <c r="AL293" s="280"/>
      <c r="AM293" s="279" t="s">
        <v>215</v>
      </c>
      <c r="AN293" s="280"/>
      <c r="AO293" s="279" t="s">
        <v>212</v>
      </c>
      <c r="AP293" s="280"/>
      <c r="AQ293" s="966" t="s">
        <v>2674</v>
      </c>
      <c r="AR293" s="967"/>
      <c r="AS293" s="966" t="s">
        <v>2675</v>
      </c>
      <c r="AT293" s="967"/>
      <c r="AV293" s="1072"/>
      <c r="AX293" s="762" t="s">
        <v>221</v>
      </c>
      <c r="AY293" s="780" t="s">
        <v>23</v>
      </c>
      <c r="AZ293" s="762" t="s">
        <v>221</v>
      </c>
      <c r="BA293" s="780" t="s">
        <v>23</v>
      </c>
      <c r="BB293" s="156"/>
      <c r="BC293" s="156"/>
      <c r="BD293" s="57"/>
      <c r="BE293" s="222"/>
      <c r="BH293" s="387"/>
      <c r="BI293" s="367"/>
      <c r="BJ293" s="391"/>
      <c r="BL293" s="2"/>
      <c r="BM293" s="2"/>
      <c r="BN293" s="107"/>
      <c r="BO293" s="300"/>
      <c r="BQ293" s="121" t="s">
        <v>206</v>
      </c>
      <c r="BR293" s="122"/>
      <c r="BS293" s="121" t="s">
        <v>211</v>
      </c>
      <c r="BT293" s="122"/>
      <c r="BU293" s="121" t="s">
        <v>216</v>
      </c>
      <c r="BV293" s="122"/>
      <c r="BW293" s="121" t="s">
        <v>205</v>
      </c>
      <c r="BX293" s="122"/>
      <c r="BY293" s="121" t="s">
        <v>214</v>
      </c>
      <c r="BZ293" s="122"/>
      <c r="CA293" s="121" t="s">
        <v>209</v>
      </c>
      <c r="CB293" s="122"/>
      <c r="CC293" s="121" t="s">
        <v>215</v>
      </c>
      <c r="CD293" s="122"/>
      <c r="CE293" s="121" t="s">
        <v>212</v>
      </c>
      <c r="CF293" s="123"/>
      <c r="CG293" s="971" t="s">
        <v>2674</v>
      </c>
      <c r="CH293" s="972"/>
      <c r="CI293" s="971" t="s">
        <v>2675</v>
      </c>
      <c r="CJ293" s="972"/>
      <c r="CK293" s="110"/>
      <c r="CL293" s="121" t="s">
        <v>206</v>
      </c>
      <c r="CM293" s="122"/>
      <c r="CN293" s="121" t="s">
        <v>211</v>
      </c>
      <c r="CO293" s="122"/>
      <c r="CP293" s="121" t="s">
        <v>216</v>
      </c>
      <c r="CQ293" s="122"/>
      <c r="CR293" s="121" t="s">
        <v>205</v>
      </c>
      <c r="CS293" s="122"/>
      <c r="CT293" s="121" t="s">
        <v>214</v>
      </c>
      <c r="CU293" s="122"/>
      <c r="CV293" s="121" t="s">
        <v>209</v>
      </c>
      <c r="CW293" s="122"/>
      <c r="CX293" s="121" t="s">
        <v>215</v>
      </c>
      <c r="CY293" s="122"/>
      <c r="CZ293" s="121" t="s">
        <v>212</v>
      </c>
      <c r="DA293" s="122"/>
      <c r="DB293" s="971" t="s">
        <v>2674</v>
      </c>
      <c r="DC293" s="972"/>
      <c r="DD293" s="971" t="s">
        <v>2675</v>
      </c>
      <c r="DE293" s="972"/>
      <c r="DF293" s="293"/>
      <c r="DG293" s="1072"/>
      <c r="DH293" s="332"/>
      <c r="DI293" s="762" t="s">
        <v>221</v>
      </c>
      <c r="DJ293" s="780" t="s">
        <v>23</v>
      </c>
      <c r="DK293" s="762" t="s">
        <v>221</v>
      </c>
      <c r="DL293" s="780" t="s">
        <v>23</v>
      </c>
      <c r="DM293" s="156"/>
      <c r="DN293" s="156"/>
      <c r="DO293" s="296"/>
      <c r="DP293" s="304"/>
      <c r="DQ293" s="293"/>
      <c r="DR293" s="297"/>
      <c r="DS293" s="346"/>
      <c r="DT293" s="332"/>
      <c r="DU293" s="338"/>
      <c r="DV293" s="300"/>
      <c r="DW293" s="300"/>
      <c r="DX293" s="300"/>
      <c r="DY293" s="300"/>
      <c r="DZ293" s="300"/>
      <c r="EA293" s="300"/>
      <c r="EB293" s="300"/>
      <c r="EC293" s="300"/>
      <c r="ED293" s="300"/>
      <c r="EE293" s="300"/>
      <c r="EF293" s="300"/>
      <c r="EG293" s="300"/>
      <c r="EH293" s="300"/>
      <c r="EI293" s="300"/>
      <c r="EJ293" s="300"/>
      <c r="EK293" s="300"/>
      <c r="EL293" s="300"/>
      <c r="EM293" s="300"/>
      <c r="EN293" s="300"/>
      <c r="EO293" s="300"/>
      <c r="EP293" s="300"/>
      <c r="EQ293" s="300"/>
      <c r="ER293" s="300"/>
      <c r="ES293" s="300"/>
      <c r="ET293" s="300"/>
      <c r="EU293" s="300"/>
      <c r="EV293" s="300"/>
      <c r="EW293" s="300"/>
      <c r="EX293" s="300"/>
      <c r="EY293" s="300"/>
      <c r="EZ293" s="300"/>
      <c r="FA293" s="300"/>
      <c r="FB293" s="300"/>
      <c r="FC293" s="300"/>
      <c r="FD293" s="300"/>
      <c r="FE293" s="300"/>
      <c r="FF293" s="300"/>
      <c r="FG293" s="300"/>
      <c r="FH293" s="300"/>
      <c r="FI293" s="300"/>
      <c r="FJ293" s="300"/>
      <c r="FK293" s="300"/>
      <c r="FL293" s="300"/>
      <c r="FM293" s="300"/>
      <c r="FN293" s="300"/>
      <c r="FO293" s="300"/>
      <c r="FP293" s="300"/>
      <c r="FQ293" s="300"/>
      <c r="FR293" s="300"/>
      <c r="FS293" s="300"/>
      <c r="FT293" s="300"/>
      <c r="FU293" s="300"/>
      <c r="FV293" s="300"/>
      <c r="FW293" s="300"/>
    </row>
    <row r="294" spans="2:179" s="30" customFormat="1" x14ac:dyDescent="0.2">
      <c r="F294" s="143"/>
      <c r="G294" s="142"/>
      <c r="H294" s="143"/>
      <c r="I294" s="141"/>
      <c r="J294" s="143"/>
      <c r="K294" s="142"/>
      <c r="L294" s="143"/>
      <c r="M294" s="142"/>
      <c r="N294" s="143"/>
      <c r="O294" s="141"/>
      <c r="P294" s="143"/>
      <c r="Q294" s="141"/>
      <c r="R294" s="282"/>
      <c r="S294" s="142"/>
      <c r="T294" s="143"/>
      <c r="U294" s="782"/>
      <c r="V294" s="700"/>
      <c r="W294" s="781"/>
      <c r="X294" s="700"/>
      <c r="Y294" s="781"/>
      <c r="Z294" s="110"/>
      <c r="AA294" s="143"/>
      <c r="AB294" s="141"/>
      <c r="AC294" s="143"/>
      <c r="AD294" s="141"/>
      <c r="AE294" s="282"/>
      <c r="AF294" s="141"/>
      <c r="AG294" s="143"/>
      <c r="AH294" s="141"/>
      <c r="AI294" s="282"/>
      <c r="AJ294" s="141"/>
      <c r="AK294" s="143"/>
      <c r="AL294" s="141"/>
      <c r="AM294" s="143"/>
      <c r="AN294" s="141"/>
      <c r="AO294" s="143"/>
      <c r="AP294" s="141"/>
      <c r="AQ294" s="700"/>
      <c r="AR294" s="781"/>
      <c r="AS294" s="789"/>
      <c r="AT294" s="781"/>
      <c r="AV294" s="1072"/>
      <c r="AX294" s="700"/>
      <c r="AY294" s="781" t="str">
        <f>Index!$L$4</f>
        <v>€</v>
      </c>
      <c r="AZ294" s="700"/>
      <c r="BA294" s="781" t="str">
        <f>Index!$L$4</f>
        <v>€</v>
      </c>
      <c r="BB294" s="156"/>
      <c r="BC294" s="156"/>
      <c r="BD294" s="57"/>
      <c r="BE294" s="222"/>
      <c r="BH294" s="387"/>
      <c r="BI294" s="367"/>
      <c r="BJ294" s="391"/>
      <c r="BL294" s="2"/>
      <c r="BM294" s="2"/>
      <c r="BN294" s="107"/>
      <c r="BO294" s="300"/>
      <c r="BQ294" s="121"/>
      <c r="BR294" s="110"/>
      <c r="BS294" s="121"/>
      <c r="BT294" s="122"/>
      <c r="BU294" s="121"/>
      <c r="BV294" s="110"/>
      <c r="BW294" s="121"/>
      <c r="BX294" s="110"/>
      <c r="BY294" s="121"/>
      <c r="BZ294" s="122"/>
      <c r="CA294" s="121"/>
      <c r="CB294" s="122"/>
      <c r="CC294" s="131"/>
      <c r="CD294" s="110"/>
      <c r="CE294" s="121"/>
      <c r="CF294" s="123"/>
      <c r="CG294" s="132"/>
      <c r="CH294" s="761"/>
      <c r="CI294" s="132"/>
      <c r="CJ294" s="761"/>
      <c r="CK294" s="110"/>
      <c r="CL294" s="121"/>
      <c r="CM294" s="122"/>
      <c r="CN294" s="121"/>
      <c r="CO294" s="122"/>
      <c r="CP294" s="131"/>
      <c r="CQ294" s="122"/>
      <c r="CR294" s="121"/>
      <c r="CS294" s="122"/>
      <c r="CT294" s="131"/>
      <c r="CU294" s="122"/>
      <c r="CV294" s="121"/>
      <c r="CW294" s="122"/>
      <c r="CX294" s="121"/>
      <c r="CY294" s="122"/>
      <c r="CZ294" s="121"/>
      <c r="DA294" s="122"/>
      <c r="DB294" s="132"/>
      <c r="DC294" s="761"/>
      <c r="DD294" s="156"/>
      <c r="DE294" s="761"/>
      <c r="DF294" s="293"/>
      <c r="DG294" s="1072"/>
      <c r="DH294" s="332"/>
      <c r="DI294" s="700"/>
      <c r="DJ294" s="781" t="str">
        <f>Index!$L$4</f>
        <v>€</v>
      </c>
      <c r="DK294" s="700"/>
      <c r="DL294" s="781" t="str">
        <f>Index!$L$4</f>
        <v>€</v>
      </c>
      <c r="DM294" s="156"/>
      <c r="DN294" s="156"/>
      <c r="DO294" s="296"/>
      <c r="DP294" s="304"/>
      <c r="DQ294" s="293"/>
      <c r="DR294" s="297"/>
      <c r="DS294" s="346"/>
      <c r="DT294" s="332"/>
      <c r="DU294" s="338"/>
      <c r="DV294" s="300"/>
      <c r="DW294" s="300"/>
      <c r="DX294" s="300"/>
      <c r="DY294" s="300"/>
      <c r="DZ294" s="300"/>
      <c r="EA294" s="300"/>
      <c r="EB294" s="300"/>
      <c r="EC294" s="300"/>
      <c r="ED294" s="300"/>
      <c r="EE294" s="300"/>
      <c r="EF294" s="300"/>
      <c r="EG294" s="300"/>
      <c r="EH294" s="300"/>
      <c r="EI294" s="300"/>
      <c r="EJ294" s="300"/>
      <c r="EK294" s="300"/>
      <c r="EL294" s="300"/>
      <c r="EM294" s="300"/>
      <c r="EN294" s="300"/>
      <c r="EO294" s="300"/>
      <c r="EP294" s="300"/>
      <c r="EQ294" s="300"/>
      <c r="ER294" s="300"/>
      <c r="ES294" s="300"/>
      <c r="ET294" s="300"/>
      <c r="EU294" s="300"/>
      <c r="EV294" s="300"/>
      <c r="EW294" s="300"/>
      <c r="EX294" s="300"/>
      <c r="EY294" s="300"/>
      <c r="EZ294" s="300"/>
      <c r="FA294" s="300"/>
      <c r="FB294" s="300"/>
      <c r="FC294" s="300"/>
      <c r="FD294" s="300"/>
      <c r="FE294" s="300"/>
      <c r="FF294" s="300"/>
      <c r="FG294" s="300"/>
      <c r="FH294" s="300"/>
      <c r="FI294" s="300"/>
      <c r="FJ294" s="300"/>
      <c r="FK294" s="300"/>
      <c r="FL294" s="300"/>
      <c r="FM294" s="300"/>
      <c r="FN294" s="300"/>
      <c r="FO294" s="300"/>
      <c r="FP294" s="300"/>
      <c r="FQ294" s="300"/>
      <c r="FR294" s="300"/>
      <c r="FS294" s="300"/>
      <c r="FT294" s="300"/>
      <c r="FU294" s="300"/>
      <c r="FV294" s="300"/>
      <c r="FW294" s="300"/>
    </row>
    <row r="295" spans="2:179" ht="15" customHeight="1" x14ac:dyDescent="0.2">
      <c r="B295" s="708" t="s">
        <v>210</v>
      </c>
      <c r="C295" s="709">
        <f t="shared" ref="C295:C302" si="143">16/9</f>
        <v>1.7777777777777777</v>
      </c>
      <c r="D295" s="394"/>
      <c r="E295" s="394"/>
      <c r="F295" s="564">
        <v>146</v>
      </c>
      <c r="G295" s="643" t="s">
        <v>207</v>
      </c>
      <c r="H295" s="564">
        <f t="shared" ref="H295:H302" si="144">ROUND(F295/$C295,0)</f>
        <v>82</v>
      </c>
      <c r="I295" s="565" t="s">
        <v>207</v>
      </c>
      <c r="J295" s="658" t="str">
        <f t="shared" ref="J295:J302" si="145">H295&amp;" x "&amp;F295</f>
        <v>82 x 146</v>
      </c>
      <c r="K295" s="643" t="s">
        <v>207</v>
      </c>
      <c r="L295" s="564">
        <f t="shared" ref="L295:L302" si="146">F295+(2*P295)</f>
        <v>156</v>
      </c>
      <c r="M295" s="643" t="s">
        <v>207</v>
      </c>
      <c r="N295" s="564">
        <f t="shared" ref="N295:N302" si="147">H295+P295+R295</f>
        <v>92</v>
      </c>
      <c r="O295" s="565" t="s">
        <v>207</v>
      </c>
      <c r="P295" s="564">
        <v>5</v>
      </c>
      <c r="Q295" s="565" t="s">
        <v>207</v>
      </c>
      <c r="R295" s="643">
        <v>5</v>
      </c>
      <c r="S295" s="643" t="s">
        <v>207</v>
      </c>
      <c r="T295" s="564">
        <f t="shared" ref="T295:T302" si="148">ROUND(SQRT((F295^2)+(H295^2)),0)</f>
        <v>167</v>
      </c>
      <c r="U295" s="565" t="s">
        <v>207</v>
      </c>
      <c r="V295" s="564"/>
      <c r="W295" s="565"/>
      <c r="X295" s="564">
        <f>(F295*10)+254</f>
        <v>1714</v>
      </c>
      <c r="Y295" s="565" t="s">
        <v>2676</v>
      </c>
      <c r="Z295" s="110"/>
      <c r="AA295" s="564">
        <f t="shared" ref="AA295:AA302" si="149">ROUND(F295/$B$1,1)</f>
        <v>57.5</v>
      </c>
      <c r="AB295" s="565" t="s">
        <v>208</v>
      </c>
      <c r="AC295" s="564">
        <f t="shared" ref="AC295:AC302" si="150">ROUND(H295/$B$1,1)</f>
        <v>32.299999999999997</v>
      </c>
      <c r="AD295" s="565" t="s">
        <v>208</v>
      </c>
      <c r="AE295" s="715" t="str">
        <f t="shared" ref="AE295:AE302" si="151">AC295&amp;" x "&amp;AA295</f>
        <v>32.3 x 57.5</v>
      </c>
      <c r="AF295" s="565" t="s">
        <v>208</v>
      </c>
      <c r="AG295" s="564">
        <f t="shared" ref="AG295:AG302" si="152">ROUND(L295/$B$1,1)</f>
        <v>61.4</v>
      </c>
      <c r="AH295" s="565" t="s">
        <v>208</v>
      </c>
      <c r="AI295" s="643">
        <f t="shared" ref="AI295:AI302" si="153">ROUND(N295/$B$1,1)</f>
        <v>36.200000000000003</v>
      </c>
      <c r="AJ295" s="565" t="s">
        <v>208</v>
      </c>
      <c r="AK295" s="564">
        <f t="shared" ref="AK295:AK302" si="154">ROUND(P295/$B$1,1)</f>
        <v>2</v>
      </c>
      <c r="AL295" s="565" t="s">
        <v>208</v>
      </c>
      <c r="AM295" s="564">
        <f t="shared" ref="AM295:AM302" si="155">ROUND(R295/$B$1,1)</f>
        <v>2</v>
      </c>
      <c r="AN295" s="565" t="s">
        <v>208</v>
      </c>
      <c r="AO295" s="564">
        <f t="shared" ref="AO295:AO302" si="156">ROUND(SQRT((AA295^2)+(AC295^2)),0)</f>
        <v>66</v>
      </c>
      <c r="AP295" s="565" t="s">
        <v>208</v>
      </c>
      <c r="AQ295" s="564"/>
      <c r="AR295" s="565"/>
      <c r="AS295" s="564">
        <f t="shared" ref="AS295:AS300" si="157">ROUND((X295/10)/$B$2,1)</f>
        <v>67.5</v>
      </c>
      <c r="AT295" s="565" t="s">
        <v>208</v>
      </c>
      <c r="AV295" s="1072"/>
      <c r="AX295" s="361">
        <v>10101160</v>
      </c>
      <c r="AY295" s="172">
        <f>IF(Index!$L$4="€",VLOOKUP(AX295,ERP!$A:$CL,5,0),IF(Index!$L$4="$",VLOOKUP(AX295,ERP!$A:$CL,7,0),IF(Index!$L$4="CHF",VLOOKUP(AX295,ERP!$A:$CL,9,0),IF(Index!$L$4="£",VLOOKUP(AX295,ERP!$A:$CL,11,0),""))))</f>
        <v>727</v>
      </c>
      <c r="AZ295" s="361">
        <v>10141160</v>
      </c>
      <c r="BA295" s="172">
        <f>IF(Index!$L$4="€",VLOOKUP(AZ295,ERP!$A:$CL,5,0),IF(Index!$L$4="$",VLOOKUP(AZ295,ERP!$A:$CL,7,0),IF(Index!$L$4="CHF",VLOOKUP(AZ295,ERP!$A:$CL,9,0),IF(Index!$L$4="£",VLOOKUP(AZ295,ERP!$A:$CL,11,0),""))))</f>
        <v>727</v>
      </c>
      <c r="BB295" s="298"/>
      <c r="BC295" s="150"/>
      <c r="BD295" s="2"/>
      <c r="BF295" s="337"/>
      <c r="BG295" s="2"/>
      <c r="BI295" s="367"/>
      <c r="BJ295" s="393"/>
      <c r="BL295" s="2"/>
      <c r="BN295" s="107"/>
      <c r="BQ295" s="564">
        <v>146</v>
      </c>
      <c r="BR295" s="643" t="s">
        <v>207</v>
      </c>
      <c r="BS295" s="564">
        <v>82</v>
      </c>
      <c r="BT295" s="565" t="s">
        <v>207</v>
      </c>
      <c r="BU295" s="658" t="s">
        <v>4829</v>
      </c>
      <c r="BV295" s="643" t="s">
        <v>207</v>
      </c>
      <c r="BW295" s="564">
        <v>156</v>
      </c>
      <c r="BX295" s="643" t="s">
        <v>207</v>
      </c>
      <c r="BY295" s="564">
        <v>182</v>
      </c>
      <c r="BZ295" s="565" t="s">
        <v>207</v>
      </c>
      <c r="CA295" s="564">
        <v>5</v>
      </c>
      <c r="CB295" s="565" t="s">
        <v>207</v>
      </c>
      <c r="CC295" s="643">
        <v>95</v>
      </c>
      <c r="CD295" s="643" t="s">
        <v>207</v>
      </c>
      <c r="CE295" s="564">
        <v>167</v>
      </c>
      <c r="CF295" s="565" t="s">
        <v>207</v>
      </c>
      <c r="CG295" s="564"/>
      <c r="CH295" s="312"/>
      <c r="CI295" s="311">
        <v>1714</v>
      </c>
      <c r="CJ295" s="312" t="s">
        <v>2676</v>
      </c>
      <c r="CK295" s="110"/>
      <c r="CL295" s="311">
        <v>57.5</v>
      </c>
      <c r="CM295" s="312" t="s">
        <v>208</v>
      </c>
      <c r="CN295" s="311">
        <v>32.299999999999997</v>
      </c>
      <c r="CO295" s="312" t="s">
        <v>208</v>
      </c>
      <c r="CP295" s="313" t="s">
        <v>4830</v>
      </c>
      <c r="CQ295" s="312" t="s">
        <v>208</v>
      </c>
      <c r="CR295" s="311">
        <v>61.4</v>
      </c>
      <c r="CS295" s="312" t="s">
        <v>208</v>
      </c>
      <c r="CT295" s="310">
        <v>71.7</v>
      </c>
      <c r="CU295" s="312" t="s">
        <v>208</v>
      </c>
      <c r="CV295" s="311">
        <v>2</v>
      </c>
      <c r="CW295" s="312" t="s">
        <v>208</v>
      </c>
      <c r="CX295" s="311">
        <v>37.4</v>
      </c>
      <c r="CY295" s="312" t="s">
        <v>208</v>
      </c>
      <c r="CZ295" s="311">
        <v>66</v>
      </c>
      <c r="DA295" s="312" t="s">
        <v>208</v>
      </c>
      <c r="DB295" s="311"/>
      <c r="DC295" s="312"/>
      <c r="DD295" s="311">
        <v>67.5</v>
      </c>
      <c r="DE295" s="312" t="s">
        <v>208</v>
      </c>
      <c r="DG295" s="1072"/>
      <c r="DH295" s="332"/>
      <c r="DI295" s="361">
        <v>10100056</v>
      </c>
      <c r="DJ295" s="362">
        <f>IF(Index!$L$4="€",VLOOKUP(DI295,ERP!$A:$CL,5,0),IF(Index!$L$4="$",VLOOKUP(DI295,ERP!$A:$CL,7,0),IF(Index!$L$4="CHF",VLOOKUP(DI295,ERP!$A:$CL,9,0),IF(Index!$L$4="£",VLOOKUP(DI295,ERP!$A:$CL,11,0),""))))</f>
        <v>833</v>
      </c>
      <c r="DK295" s="407"/>
      <c r="DL295" s="408"/>
      <c r="DM295" s="298"/>
      <c r="DN295" s="354"/>
      <c r="DO295" s="296"/>
      <c r="DP295" s="304"/>
      <c r="DQ295" s="293"/>
      <c r="DR295" s="297"/>
      <c r="DS295" s="346"/>
      <c r="DT295" s="332"/>
    </row>
    <row r="296" spans="2:179" ht="15" customHeight="1" x14ac:dyDescent="0.2">
      <c r="B296" s="708" t="s">
        <v>210</v>
      </c>
      <c r="C296" s="709">
        <f t="shared" si="143"/>
        <v>1.7777777777777777</v>
      </c>
      <c r="D296" s="394"/>
      <c r="E296" s="394"/>
      <c r="F296" s="566">
        <v>168</v>
      </c>
      <c r="G296" s="394" t="s">
        <v>207</v>
      </c>
      <c r="H296" s="566">
        <f>ROUND(F296/$C296,0)</f>
        <v>95</v>
      </c>
      <c r="I296" s="567" t="s">
        <v>207</v>
      </c>
      <c r="J296" s="662" t="str">
        <f>H296&amp;" x "&amp;F296</f>
        <v>95 x 168</v>
      </c>
      <c r="K296" s="394" t="s">
        <v>207</v>
      </c>
      <c r="L296" s="566">
        <f>F296+(2*P296)</f>
        <v>178</v>
      </c>
      <c r="M296" s="394" t="s">
        <v>207</v>
      </c>
      <c r="N296" s="566">
        <f>H296+P296+R296</f>
        <v>105</v>
      </c>
      <c r="O296" s="567" t="s">
        <v>207</v>
      </c>
      <c r="P296" s="566">
        <v>5</v>
      </c>
      <c r="Q296" s="567" t="s">
        <v>207</v>
      </c>
      <c r="R296" s="394">
        <v>5</v>
      </c>
      <c r="S296" s="394" t="s">
        <v>207</v>
      </c>
      <c r="T296" s="566">
        <f>ROUND(SQRT((F296^2)+(H296^2)),0)</f>
        <v>193</v>
      </c>
      <c r="U296" s="567" t="s">
        <v>207</v>
      </c>
      <c r="V296" s="566"/>
      <c r="W296" s="567"/>
      <c r="X296" s="566">
        <f t="shared" ref="X296:X302" si="158">(F296*10)+234</f>
        <v>1914</v>
      </c>
      <c r="Y296" s="567" t="s">
        <v>2676</v>
      </c>
      <c r="Z296" s="110"/>
      <c r="AA296" s="566">
        <f t="shared" si="149"/>
        <v>66.099999999999994</v>
      </c>
      <c r="AB296" s="567" t="s">
        <v>208</v>
      </c>
      <c r="AC296" s="566">
        <f t="shared" si="150"/>
        <v>37.4</v>
      </c>
      <c r="AD296" s="567" t="s">
        <v>208</v>
      </c>
      <c r="AE296" s="467" t="str">
        <f t="shared" si="151"/>
        <v>37.4 x 66.1</v>
      </c>
      <c r="AF296" s="567" t="s">
        <v>208</v>
      </c>
      <c r="AG296" s="566">
        <f t="shared" si="152"/>
        <v>70.099999999999994</v>
      </c>
      <c r="AH296" s="567" t="s">
        <v>208</v>
      </c>
      <c r="AI296" s="394">
        <f t="shared" si="153"/>
        <v>41.3</v>
      </c>
      <c r="AJ296" s="567" t="s">
        <v>208</v>
      </c>
      <c r="AK296" s="566">
        <f t="shared" si="154"/>
        <v>2</v>
      </c>
      <c r="AL296" s="567" t="s">
        <v>208</v>
      </c>
      <c r="AM296" s="566">
        <f t="shared" si="155"/>
        <v>2</v>
      </c>
      <c r="AN296" s="567" t="s">
        <v>208</v>
      </c>
      <c r="AO296" s="566">
        <f t="shared" si="156"/>
        <v>76</v>
      </c>
      <c r="AP296" s="567" t="s">
        <v>208</v>
      </c>
      <c r="AQ296" s="566"/>
      <c r="AR296" s="567"/>
      <c r="AS296" s="566">
        <f t="shared" si="157"/>
        <v>75.400000000000006</v>
      </c>
      <c r="AT296" s="567" t="s">
        <v>208</v>
      </c>
      <c r="AV296" s="1072"/>
      <c r="AX296" s="305">
        <v>10101163</v>
      </c>
      <c r="AY296" s="137">
        <f>IF(Index!$L$4="€",VLOOKUP(AX296,ERP!$A:$CL,5,0),IF(Index!$L$4="$",VLOOKUP(AX296,ERP!$A:$CL,7,0),IF(Index!$L$4="CHF",VLOOKUP(AX296,ERP!$A:$CL,9,0),IF(Index!$L$4="£",VLOOKUP(AX296,ERP!$A:$CL,11,0),""))))</f>
        <v>803</v>
      </c>
      <c r="AZ296" s="305">
        <v>10141163</v>
      </c>
      <c r="BA296" s="137">
        <f>IF(Index!$L$4="€",VLOOKUP(AZ296,ERP!$A:$CL,5,0),IF(Index!$L$4="$",VLOOKUP(AZ296,ERP!$A:$CL,7,0),IF(Index!$L$4="CHF",VLOOKUP(AZ296,ERP!$A:$CL,9,0),IF(Index!$L$4="£",VLOOKUP(AZ296,ERP!$A:$CL,11,0),""))))</f>
        <v>803</v>
      </c>
      <c r="BB296" s="298"/>
      <c r="BC296" s="150"/>
      <c r="BD296" s="2"/>
      <c r="BF296" s="66"/>
      <c r="BG296" s="2"/>
      <c r="BI296" s="367"/>
      <c r="BJ296" s="393"/>
      <c r="BL296" s="2"/>
      <c r="BN296" s="107"/>
      <c r="BQ296" s="566">
        <v>168</v>
      </c>
      <c r="BR296" s="394" t="s">
        <v>207</v>
      </c>
      <c r="BS296" s="566">
        <v>95</v>
      </c>
      <c r="BT296" s="567" t="s">
        <v>207</v>
      </c>
      <c r="BU296" s="662" t="s">
        <v>4831</v>
      </c>
      <c r="BV296" s="394" t="s">
        <v>207</v>
      </c>
      <c r="BW296" s="566">
        <v>178</v>
      </c>
      <c r="BX296" s="394" t="s">
        <v>207</v>
      </c>
      <c r="BY296" s="566">
        <v>182</v>
      </c>
      <c r="BZ296" s="567" t="s">
        <v>207</v>
      </c>
      <c r="CA296" s="566">
        <v>5</v>
      </c>
      <c r="CB296" s="567" t="s">
        <v>207</v>
      </c>
      <c r="CC296" s="394">
        <v>82</v>
      </c>
      <c r="CD296" s="394" t="s">
        <v>207</v>
      </c>
      <c r="CE296" s="566">
        <v>193</v>
      </c>
      <c r="CF296" s="567" t="s">
        <v>207</v>
      </c>
      <c r="CG296" s="566"/>
      <c r="CH296" s="340"/>
      <c r="CI296" s="66">
        <v>1914</v>
      </c>
      <c r="CJ296" s="340" t="s">
        <v>2676</v>
      </c>
      <c r="CK296" s="110"/>
      <c r="CL296" s="66">
        <v>66.099999999999994</v>
      </c>
      <c r="CM296" s="340" t="s">
        <v>208</v>
      </c>
      <c r="CN296" s="66">
        <v>37.4</v>
      </c>
      <c r="CO296" s="340" t="s">
        <v>208</v>
      </c>
      <c r="CP296" s="309" t="s">
        <v>4832</v>
      </c>
      <c r="CQ296" s="340" t="s">
        <v>208</v>
      </c>
      <c r="CR296" s="66">
        <v>70.099999999999994</v>
      </c>
      <c r="CS296" s="340" t="s">
        <v>208</v>
      </c>
      <c r="CT296" s="2">
        <v>71.7</v>
      </c>
      <c r="CU296" s="340" t="s">
        <v>208</v>
      </c>
      <c r="CV296" s="66">
        <v>2</v>
      </c>
      <c r="CW296" s="340" t="s">
        <v>208</v>
      </c>
      <c r="CX296" s="66">
        <v>32.299999999999997</v>
      </c>
      <c r="CY296" s="340" t="s">
        <v>208</v>
      </c>
      <c r="CZ296" s="66">
        <v>76</v>
      </c>
      <c r="DA296" s="340" t="s">
        <v>208</v>
      </c>
      <c r="DB296" s="66"/>
      <c r="DC296" s="340"/>
      <c r="DD296" s="66">
        <v>75.400000000000006</v>
      </c>
      <c r="DE296" s="340" t="s">
        <v>208</v>
      </c>
      <c r="DG296" s="1072"/>
      <c r="DH296" s="332"/>
      <c r="DI296" s="305">
        <v>10100057</v>
      </c>
      <c r="DJ296" s="329">
        <f>IF(Index!$L$4="€",VLOOKUP(DI296,ERP!$A:$CL,5,0),IF(Index!$L$4="$",VLOOKUP(DI296,ERP!$A:$CL,7,0),IF(Index!$L$4="CHF",VLOOKUP(DI296,ERP!$A:$CL,9,0),IF(Index!$L$4="£",VLOOKUP(DI296,ERP!$A:$CL,11,0),""))))</f>
        <v>911</v>
      </c>
      <c r="DK296" s="421"/>
      <c r="DL296" s="422"/>
      <c r="DM296" s="298"/>
      <c r="DN296" s="354"/>
      <c r="DO296" s="296"/>
      <c r="DP296" s="304"/>
      <c r="DQ296" s="293"/>
      <c r="DR296" s="297"/>
      <c r="DS296" s="346"/>
      <c r="DT296" s="332"/>
    </row>
    <row r="297" spans="2:179" ht="15" customHeight="1" x14ac:dyDescent="0.2">
      <c r="B297" s="708" t="s">
        <v>210</v>
      </c>
      <c r="C297" s="709">
        <f t="shared" si="143"/>
        <v>1.7777777777777777</v>
      </c>
      <c r="D297" s="394"/>
      <c r="E297" s="394"/>
      <c r="F297" s="568">
        <v>190</v>
      </c>
      <c r="G297" s="644" t="s">
        <v>207</v>
      </c>
      <c r="H297" s="568">
        <f t="shared" si="144"/>
        <v>107</v>
      </c>
      <c r="I297" s="569" t="s">
        <v>207</v>
      </c>
      <c r="J297" s="661" t="str">
        <f t="shared" si="145"/>
        <v>107 x 190</v>
      </c>
      <c r="K297" s="644" t="s">
        <v>207</v>
      </c>
      <c r="L297" s="568">
        <f t="shared" si="146"/>
        <v>200</v>
      </c>
      <c r="M297" s="644" t="s">
        <v>207</v>
      </c>
      <c r="N297" s="568">
        <f t="shared" si="147"/>
        <v>117</v>
      </c>
      <c r="O297" s="569" t="s">
        <v>207</v>
      </c>
      <c r="P297" s="568">
        <v>5</v>
      </c>
      <c r="Q297" s="569" t="s">
        <v>207</v>
      </c>
      <c r="R297" s="644">
        <v>5</v>
      </c>
      <c r="S297" s="644" t="s">
        <v>207</v>
      </c>
      <c r="T297" s="568">
        <f t="shared" si="148"/>
        <v>218</v>
      </c>
      <c r="U297" s="569" t="s">
        <v>207</v>
      </c>
      <c r="V297" s="568"/>
      <c r="W297" s="569"/>
      <c r="X297" s="568">
        <f t="shared" si="158"/>
        <v>2134</v>
      </c>
      <c r="Y297" s="569" t="s">
        <v>2676</v>
      </c>
      <c r="Z297" s="110"/>
      <c r="AA297" s="568">
        <f t="shared" si="149"/>
        <v>74.8</v>
      </c>
      <c r="AB297" s="569" t="s">
        <v>208</v>
      </c>
      <c r="AC297" s="568">
        <f t="shared" si="150"/>
        <v>42.1</v>
      </c>
      <c r="AD297" s="569" t="s">
        <v>208</v>
      </c>
      <c r="AE297" s="712" t="str">
        <f t="shared" si="151"/>
        <v>42.1 x 74.8</v>
      </c>
      <c r="AF297" s="569" t="s">
        <v>208</v>
      </c>
      <c r="AG297" s="568">
        <f t="shared" si="152"/>
        <v>78.7</v>
      </c>
      <c r="AH297" s="569" t="s">
        <v>208</v>
      </c>
      <c r="AI297" s="644">
        <f t="shared" si="153"/>
        <v>46.1</v>
      </c>
      <c r="AJ297" s="569" t="s">
        <v>208</v>
      </c>
      <c r="AK297" s="568">
        <f t="shared" si="154"/>
        <v>2</v>
      </c>
      <c r="AL297" s="569" t="s">
        <v>208</v>
      </c>
      <c r="AM297" s="568">
        <f t="shared" si="155"/>
        <v>2</v>
      </c>
      <c r="AN297" s="569" t="s">
        <v>208</v>
      </c>
      <c r="AO297" s="568">
        <f t="shared" si="156"/>
        <v>86</v>
      </c>
      <c r="AP297" s="569" t="s">
        <v>208</v>
      </c>
      <c r="AQ297" s="568"/>
      <c r="AR297" s="569"/>
      <c r="AS297" s="568">
        <f t="shared" si="157"/>
        <v>84</v>
      </c>
      <c r="AT297" s="569" t="s">
        <v>208</v>
      </c>
      <c r="AV297" s="1072"/>
      <c r="AX297" s="365">
        <v>10101166</v>
      </c>
      <c r="AY297" s="173">
        <f>IF(Index!$L$4="€",VLOOKUP(AX297,ERP!$A:$CL,5,0),IF(Index!$L$4="$",VLOOKUP(AX297,ERP!$A:$CL,7,0),IF(Index!$L$4="CHF",VLOOKUP(AX297,ERP!$A:$CL,9,0),IF(Index!$L$4="£",VLOOKUP(AX297,ERP!$A:$CL,11,0),""))))</f>
        <v>861</v>
      </c>
      <c r="AZ297" s="365">
        <v>10141166</v>
      </c>
      <c r="BA297" s="173">
        <f>IF(Index!$L$4="€",VLOOKUP(AZ297,ERP!$A:$CL,5,0),IF(Index!$L$4="$",VLOOKUP(AZ297,ERP!$A:$CL,7,0),IF(Index!$L$4="CHF",VLOOKUP(AZ297,ERP!$A:$CL,9,0),IF(Index!$L$4="£",VLOOKUP(AZ297,ERP!$A:$CL,11,0),""))))</f>
        <v>861</v>
      </c>
      <c r="BB297" s="298"/>
      <c r="BC297" s="150"/>
      <c r="BD297" s="2"/>
      <c r="BF297" s="66"/>
      <c r="BG297" s="222" t="s">
        <v>2669</v>
      </c>
      <c r="BI297" s="367"/>
      <c r="BJ297" s="393"/>
      <c r="BL297" s="2"/>
      <c r="BN297" s="107"/>
      <c r="BQ297" s="568">
        <v>190</v>
      </c>
      <c r="BR297" s="644" t="s">
        <v>207</v>
      </c>
      <c r="BS297" s="568">
        <v>107</v>
      </c>
      <c r="BT297" s="569" t="s">
        <v>207</v>
      </c>
      <c r="BU297" s="661" t="s">
        <v>4791</v>
      </c>
      <c r="BV297" s="644" t="s">
        <v>207</v>
      </c>
      <c r="BW297" s="568">
        <v>200</v>
      </c>
      <c r="BX297" s="644" t="s">
        <v>207</v>
      </c>
      <c r="BY297" s="568">
        <v>182</v>
      </c>
      <c r="BZ297" s="569" t="s">
        <v>207</v>
      </c>
      <c r="CA297" s="568">
        <v>5</v>
      </c>
      <c r="CB297" s="569" t="s">
        <v>207</v>
      </c>
      <c r="CC297" s="644">
        <v>70</v>
      </c>
      <c r="CD297" s="644" t="s">
        <v>207</v>
      </c>
      <c r="CE297" s="568">
        <v>218</v>
      </c>
      <c r="CF297" s="569" t="s">
        <v>207</v>
      </c>
      <c r="CG297" s="568"/>
      <c r="CH297" s="373"/>
      <c r="CI297" s="372">
        <v>2134</v>
      </c>
      <c r="CJ297" s="373" t="s">
        <v>2676</v>
      </c>
      <c r="CK297" s="110"/>
      <c r="CL297" s="372">
        <v>74.8</v>
      </c>
      <c r="CM297" s="373" t="s">
        <v>208</v>
      </c>
      <c r="CN297" s="372">
        <v>42.1</v>
      </c>
      <c r="CO297" s="373" t="s">
        <v>208</v>
      </c>
      <c r="CP297" s="382" t="s">
        <v>4792</v>
      </c>
      <c r="CQ297" s="373" t="s">
        <v>208</v>
      </c>
      <c r="CR297" s="372">
        <v>78.7</v>
      </c>
      <c r="CS297" s="373" t="s">
        <v>208</v>
      </c>
      <c r="CT297" s="371">
        <v>71.7</v>
      </c>
      <c r="CU297" s="373" t="s">
        <v>208</v>
      </c>
      <c r="CV297" s="372">
        <v>2</v>
      </c>
      <c r="CW297" s="373" t="s">
        <v>208</v>
      </c>
      <c r="CX297" s="372">
        <v>27.6</v>
      </c>
      <c r="CY297" s="373" t="s">
        <v>208</v>
      </c>
      <c r="CZ297" s="372">
        <v>86</v>
      </c>
      <c r="DA297" s="373" t="s">
        <v>208</v>
      </c>
      <c r="DB297" s="372"/>
      <c r="DC297" s="373"/>
      <c r="DD297" s="372">
        <v>84</v>
      </c>
      <c r="DE297" s="373" t="s">
        <v>208</v>
      </c>
      <c r="DG297" s="1072"/>
      <c r="DH297" s="332"/>
      <c r="DI297" s="365">
        <v>10100058</v>
      </c>
      <c r="DJ297" s="411">
        <f>IF(Index!$L$4="€",VLOOKUP(DI297,ERP!$A:$CL,5,0),IF(Index!$L$4="$",VLOOKUP(DI297,ERP!$A:$CL,7,0),IF(Index!$L$4="CHF",VLOOKUP(DI297,ERP!$A:$CL,9,0),IF(Index!$L$4="£",VLOOKUP(DI297,ERP!$A:$CL,11,0),""))))</f>
        <v>968</v>
      </c>
      <c r="DK297" s="409"/>
      <c r="DL297" s="410"/>
      <c r="DM297" s="298"/>
      <c r="DN297" s="354"/>
      <c r="DO297" s="296"/>
      <c r="DP297" s="304"/>
      <c r="DQ297" s="293"/>
      <c r="DR297" s="297"/>
      <c r="DS297" s="346"/>
      <c r="DT297" s="332"/>
    </row>
    <row r="298" spans="2:179" ht="15.75" x14ac:dyDescent="0.2">
      <c r="B298" s="708" t="s">
        <v>210</v>
      </c>
      <c r="C298" s="709">
        <f t="shared" si="143"/>
        <v>1.7777777777777777</v>
      </c>
      <c r="D298" s="394"/>
      <c r="E298" s="394"/>
      <c r="F298" s="566">
        <v>210</v>
      </c>
      <c r="G298" s="394" t="s">
        <v>207</v>
      </c>
      <c r="H298" s="566">
        <f t="shared" si="144"/>
        <v>118</v>
      </c>
      <c r="I298" s="567" t="s">
        <v>207</v>
      </c>
      <c r="J298" s="662" t="str">
        <f t="shared" si="145"/>
        <v>118 x 210</v>
      </c>
      <c r="K298" s="394" t="s">
        <v>207</v>
      </c>
      <c r="L298" s="566">
        <f t="shared" si="146"/>
        <v>220</v>
      </c>
      <c r="M298" s="394" t="s">
        <v>207</v>
      </c>
      <c r="N298" s="566">
        <f t="shared" si="147"/>
        <v>128</v>
      </c>
      <c r="O298" s="567" t="s">
        <v>207</v>
      </c>
      <c r="P298" s="566">
        <v>5</v>
      </c>
      <c r="Q298" s="567" t="s">
        <v>207</v>
      </c>
      <c r="R298" s="394">
        <v>5</v>
      </c>
      <c r="S298" s="394" t="s">
        <v>207</v>
      </c>
      <c r="T298" s="566">
        <f t="shared" si="148"/>
        <v>241</v>
      </c>
      <c r="U298" s="567" t="s">
        <v>207</v>
      </c>
      <c r="V298" s="566"/>
      <c r="W298" s="567"/>
      <c r="X298" s="566">
        <f t="shared" si="158"/>
        <v>2334</v>
      </c>
      <c r="Y298" s="567" t="s">
        <v>2676</v>
      </c>
      <c r="Z298" s="110"/>
      <c r="AA298" s="566">
        <f t="shared" si="149"/>
        <v>82.7</v>
      </c>
      <c r="AB298" s="567" t="s">
        <v>208</v>
      </c>
      <c r="AC298" s="566">
        <f t="shared" si="150"/>
        <v>46.5</v>
      </c>
      <c r="AD298" s="567" t="s">
        <v>208</v>
      </c>
      <c r="AE298" s="467" t="str">
        <f t="shared" si="151"/>
        <v>46.5 x 82.7</v>
      </c>
      <c r="AF298" s="567" t="s">
        <v>208</v>
      </c>
      <c r="AG298" s="566">
        <f t="shared" si="152"/>
        <v>86.6</v>
      </c>
      <c r="AH298" s="567" t="s">
        <v>208</v>
      </c>
      <c r="AI298" s="394">
        <f t="shared" si="153"/>
        <v>50.4</v>
      </c>
      <c r="AJ298" s="567" t="s">
        <v>208</v>
      </c>
      <c r="AK298" s="566">
        <f t="shared" si="154"/>
        <v>2</v>
      </c>
      <c r="AL298" s="567" t="s">
        <v>208</v>
      </c>
      <c r="AM298" s="566">
        <f t="shared" si="155"/>
        <v>2</v>
      </c>
      <c r="AN298" s="567" t="s">
        <v>208</v>
      </c>
      <c r="AO298" s="566">
        <f t="shared" si="156"/>
        <v>95</v>
      </c>
      <c r="AP298" s="567" t="s">
        <v>208</v>
      </c>
      <c r="AQ298" s="566"/>
      <c r="AR298" s="567"/>
      <c r="AS298" s="566">
        <f t="shared" si="157"/>
        <v>91.9</v>
      </c>
      <c r="AT298" s="567" t="s">
        <v>208</v>
      </c>
      <c r="AV298" s="1072"/>
      <c r="AX298" s="305">
        <v>10101984</v>
      </c>
      <c r="AY298" s="137">
        <f>IF(Index!$L$4="€",VLOOKUP(AX298,ERP!$A:$CL,5,0),IF(Index!$L$4="$",VLOOKUP(AX298,ERP!$A:$CL,7,0),IF(Index!$L$4="CHF",VLOOKUP(AX298,ERP!$A:$CL,9,0),IF(Index!$L$4="£",VLOOKUP(AX298,ERP!$A:$CL,11,0),""))))</f>
        <v>920</v>
      </c>
      <c r="AZ298" s="305">
        <v>10141984</v>
      </c>
      <c r="BA298" s="137">
        <f>IF(Index!$L$4="€",VLOOKUP(AZ298,ERP!$A:$CL,5,0),IF(Index!$L$4="$",VLOOKUP(AZ298,ERP!$A:$CL,7,0),IF(Index!$L$4="CHF",VLOOKUP(AZ298,ERP!$A:$CL,9,0),IF(Index!$L$4="£",VLOOKUP(AZ298,ERP!$A:$CL,11,0),""))))</f>
        <v>920</v>
      </c>
      <c r="BB298" s="298"/>
      <c r="BC298" s="150"/>
      <c r="BD298" s="2"/>
      <c r="BF298" s="66"/>
      <c r="BG298" s="225" t="s">
        <v>2671</v>
      </c>
      <c r="BI298" s="367"/>
      <c r="BJ298" s="393"/>
      <c r="BL298" s="2"/>
      <c r="BN298" s="107"/>
      <c r="BQ298" s="566">
        <v>210</v>
      </c>
      <c r="BR298" s="394" t="s">
        <v>207</v>
      </c>
      <c r="BS298" s="566">
        <v>118</v>
      </c>
      <c r="BT298" s="567" t="s">
        <v>207</v>
      </c>
      <c r="BU298" s="662" t="s">
        <v>4793</v>
      </c>
      <c r="BV298" s="394" t="s">
        <v>207</v>
      </c>
      <c r="BW298" s="566">
        <v>220</v>
      </c>
      <c r="BX298" s="394" t="s">
        <v>207</v>
      </c>
      <c r="BY298" s="566">
        <v>182</v>
      </c>
      <c r="BZ298" s="567" t="s">
        <v>207</v>
      </c>
      <c r="CA298" s="566">
        <v>5</v>
      </c>
      <c r="CB298" s="567" t="s">
        <v>207</v>
      </c>
      <c r="CC298" s="394">
        <v>59</v>
      </c>
      <c r="CD298" s="394" t="s">
        <v>207</v>
      </c>
      <c r="CE298" s="566">
        <v>241</v>
      </c>
      <c r="CF298" s="567" t="s">
        <v>207</v>
      </c>
      <c r="CG298" s="566"/>
      <c r="CH298" s="340"/>
      <c r="CI298" s="66">
        <v>2334</v>
      </c>
      <c r="CJ298" s="340" t="s">
        <v>2676</v>
      </c>
      <c r="CK298" s="110"/>
      <c r="CL298" s="66">
        <v>82.7</v>
      </c>
      <c r="CM298" s="340" t="s">
        <v>208</v>
      </c>
      <c r="CN298" s="66">
        <v>46.5</v>
      </c>
      <c r="CO298" s="340" t="s">
        <v>208</v>
      </c>
      <c r="CP298" s="309" t="s">
        <v>4794</v>
      </c>
      <c r="CQ298" s="340" t="s">
        <v>208</v>
      </c>
      <c r="CR298" s="66">
        <v>86.6</v>
      </c>
      <c r="CS298" s="340" t="s">
        <v>208</v>
      </c>
      <c r="CT298" s="2">
        <v>71.7</v>
      </c>
      <c r="CU298" s="340" t="s">
        <v>208</v>
      </c>
      <c r="CV298" s="66">
        <v>2</v>
      </c>
      <c r="CW298" s="340" t="s">
        <v>208</v>
      </c>
      <c r="CX298" s="66">
        <v>23.2</v>
      </c>
      <c r="CY298" s="340" t="s">
        <v>208</v>
      </c>
      <c r="CZ298" s="66">
        <v>95</v>
      </c>
      <c r="DA298" s="340" t="s">
        <v>208</v>
      </c>
      <c r="DB298" s="66"/>
      <c r="DC298" s="340"/>
      <c r="DD298" s="66">
        <v>91.9</v>
      </c>
      <c r="DE298" s="340" t="s">
        <v>208</v>
      </c>
      <c r="DG298" s="1072"/>
      <c r="DH298" s="332"/>
      <c r="DI298" s="305">
        <v>10102005</v>
      </c>
      <c r="DJ298" s="329">
        <f>IF(Index!$L$4="€",VLOOKUP(DI298,ERP!$A:$CL,5,0),IF(Index!$L$4="$",VLOOKUP(DI298,ERP!$A:$CL,7,0),IF(Index!$L$4="CHF",VLOOKUP(DI298,ERP!$A:$CL,9,0),IF(Index!$L$4="£",VLOOKUP(DI298,ERP!$A:$CL,11,0),""))))</f>
        <v>1027</v>
      </c>
      <c r="DK298" s="421"/>
      <c r="DL298" s="422"/>
      <c r="DM298" s="298"/>
      <c r="DN298" s="354"/>
      <c r="DO298" s="296"/>
      <c r="DP298" s="304"/>
      <c r="DQ298" s="293"/>
      <c r="DR298" s="297"/>
      <c r="DS298" s="346"/>
      <c r="DT298" s="332"/>
    </row>
    <row r="299" spans="2:179" ht="15.75" x14ac:dyDescent="0.2">
      <c r="B299" s="708" t="s">
        <v>210</v>
      </c>
      <c r="C299" s="709">
        <f t="shared" si="143"/>
        <v>1.7777777777777777</v>
      </c>
      <c r="D299" s="394"/>
      <c r="E299" s="394"/>
      <c r="F299" s="568">
        <v>230</v>
      </c>
      <c r="G299" s="644" t="s">
        <v>207</v>
      </c>
      <c r="H299" s="568">
        <f t="shared" si="144"/>
        <v>129</v>
      </c>
      <c r="I299" s="569" t="s">
        <v>207</v>
      </c>
      <c r="J299" s="661" t="str">
        <f t="shared" si="145"/>
        <v>129 x 230</v>
      </c>
      <c r="K299" s="644" t="s">
        <v>207</v>
      </c>
      <c r="L299" s="568">
        <f t="shared" si="146"/>
        <v>240</v>
      </c>
      <c r="M299" s="644" t="s">
        <v>207</v>
      </c>
      <c r="N299" s="568">
        <f t="shared" si="147"/>
        <v>139</v>
      </c>
      <c r="O299" s="569" t="s">
        <v>207</v>
      </c>
      <c r="P299" s="568">
        <v>5</v>
      </c>
      <c r="Q299" s="569" t="s">
        <v>207</v>
      </c>
      <c r="R299" s="644">
        <v>5</v>
      </c>
      <c r="S299" s="644" t="s">
        <v>207</v>
      </c>
      <c r="T299" s="568">
        <f t="shared" si="148"/>
        <v>264</v>
      </c>
      <c r="U299" s="569" t="s">
        <v>207</v>
      </c>
      <c r="V299" s="568"/>
      <c r="W299" s="569"/>
      <c r="X299" s="568">
        <f t="shared" si="158"/>
        <v>2534</v>
      </c>
      <c r="Y299" s="569" t="s">
        <v>2676</v>
      </c>
      <c r="Z299" s="110"/>
      <c r="AA299" s="568">
        <f t="shared" si="149"/>
        <v>90.6</v>
      </c>
      <c r="AB299" s="569" t="s">
        <v>208</v>
      </c>
      <c r="AC299" s="568">
        <f t="shared" si="150"/>
        <v>50.8</v>
      </c>
      <c r="AD299" s="569" t="s">
        <v>208</v>
      </c>
      <c r="AE299" s="712" t="str">
        <f t="shared" si="151"/>
        <v>50.8 x 90.6</v>
      </c>
      <c r="AF299" s="569" t="s">
        <v>208</v>
      </c>
      <c r="AG299" s="568">
        <f t="shared" si="152"/>
        <v>94.5</v>
      </c>
      <c r="AH299" s="569" t="s">
        <v>208</v>
      </c>
      <c r="AI299" s="644">
        <f t="shared" si="153"/>
        <v>54.7</v>
      </c>
      <c r="AJ299" s="569" t="s">
        <v>208</v>
      </c>
      <c r="AK299" s="568">
        <f t="shared" si="154"/>
        <v>2</v>
      </c>
      <c r="AL299" s="569" t="s">
        <v>208</v>
      </c>
      <c r="AM299" s="568">
        <f t="shared" si="155"/>
        <v>2</v>
      </c>
      <c r="AN299" s="569" t="s">
        <v>208</v>
      </c>
      <c r="AO299" s="568">
        <f t="shared" si="156"/>
        <v>104</v>
      </c>
      <c r="AP299" s="569" t="s">
        <v>208</v>
      </c>
      <c r="AQ299" s="568"/>
      <c r="AR299" s="569"/>
      <c r="AS299" s="568">
        <f t="shared" si="157"/>
        <v>99.8</v>
      </c>
      <c r="AT299" s="569" t="s">
        <v>208</v>
      </c>
      <c r="AV299" s="1072"/>
      <c r="AX299" s="365">
        <v>10101169</v>
      </c>
      <c r="AY299" s="173">
        <f>IF(Index!$L$4="€",VLOOKUP(AX299,ERP!$A:$CL,5,0),IF(Index!$L$4="$",VLOOKUP(AX299,ERP!$A:$CL,7,0),IF(Index!$L$4="CHF",VLOOKUP(AX299,ERP!$A:$CL,9,0),IF(Index!$L$4="£",VLOOKUP(AX299,ERP!$A:$CL,11,0),""))))</f>
        <v>977</v>
      </c>
      <c r="AZ299" s="365">
        <v>10141169</v>
      </c>
      <c r="BA299" s="173">
        <f>IF(Index!$L$4="€",VLOOKUP(AZ299,ERP!$A:$CL,5,0),IF(Index!$L$4="$",VLOOKUP(AZ299,ERP!$A:$CL,7,0),IF(Index!$L$4="CHF",VLOOKUP(AZ299,ERP!$A:$CL,9,0),IF(Index!$L$4="£",VLOOKUP(AZ299,ERP!$A:$CL,11,0),""))))</f>
        <v>977</v>
      </c>
      <c r="BB299" s="298"/>
      <c r="BC299" s="150"/>
      <c r="BD299" s="2"/>
      <c r="BF299" s="66"/>
      <c r="BG299" s="225" t="s">
        <v>2668</v>
      </c>
      <c r="BI299" s="367"/>
      <c r="BJ299" s="393"/>
      <c r="BL299" s="2"/>
      <c r="BN299" s="107"/>
      <c r="BQ299" s="568">
        <v>230</v>
      </c>
      <c r="BR299" s="644" t="s">
        <v>207</v>
      </c>
      <c r="BS299" s="568">
        <v>129</v>
      </c>
      <c r="BT299" s="569" t="s">
        <v>207</v>
      </c>
      <c r="BU299" s="661" t="s">
        <v>4795</v>
      </c>
      <c r="BV299" s="644" t="s">
        <v>207</v>
      </c>
      <c r="BW299" s="568">
        <v>240</v>
      </c>
      <c r="BX299" s="644" t="s">
        <v>207</v>
      </c>
      <c r="BY299" s="568">
        <v>182</v>
      </c>
      <c r="BZ299" s="569" t="s">
        <v>207</v>
      </c>
      <c r="CA299" s="568">
        <v>5</v>
      </c>
      <c r="CB299" s="569" t="s">
        <v>207</v>
      </c>
      <c r="CC299" s="644">
        <v>48</v>
      </c>
      <c r="CD299" s="644" t="s">
        <v>207</v>
      </c>
      <c r="CE299" s="568">
        <v>264</v>
      </c>
      <c r="CF299" s="569" t="s">
        <v>207</v>
      </c>
      <c r="CG299" s="568"/>
      <c r="CH299" s="373"/>
      <c r="CI299" s="372">
        <v>2534</v>
      </c>
      <c r="CJ299" s="373" t="s">
        <v>2676</v>
      </c>
      <c r="CK299" s="110"/>
      <c r="CL299" s="372">
        <v>90.6</v>
      </c>
      <c r="CM299" s="373" t="s">
        <v>208</v>
      </c>
      <c r="CN299" s="372">
        <v>50.8</v>
      </c>
      <c r="CO299" s="373" t="s">
        <v>208</v>
      </c>
      <c r="CP299" s="382" t="s">
        <v>4796</v>
      </c>
      <c r="CQ299" s="373" t="s">
        <v>208</v>
      </c>
      <c r="CR299" s="372">
        <v>94.5</v>
      </c>
      <c r="CS299" s="373" t="s">
        <v>208</v>
      </c>
      <c r="CT299" s="371">
        <v>71.7</v>
      </c>
      <c r="CU299" s="373" t="s">
        <v>208</v>
      </c>
      <c r="CV299" s="372">
        <v>2</v>
      </c>
      <c r="CW299" s="373" t="s">
        <v>208</v>
      </c>
      <c r="CX299" s="372">
        <v>18.899999999999999</v>
      </c>
      <c r="CY299" s="373" t="s">
        <v>208</v>
      </c>
      <c r="CZ299" s="372">
        <v>104</v>
      </c>
      <c r="DA299" s="373" t="s">
        <v>208</v>
      </c>
      <c r="DB299" s="372"/>
      <c r="DC299" s="373"/>
      <c r="DD299" s="372">
        <v>99.8</v>
      </c>
      <c r="DE299" s="373" t="s">
        <v>208</v>
      </c>
      <c r="DG299" s="1072"/>
      <c r="DH299" s="332"/>
      <c r="DI299" s="365">
        <v>10100060</v>
      </c>
      <c r="DJ299" s="411">
        <f>IF(Index!$L$4="€",VLOOKUP(DI299,ERP!$A:$CL,5,0),IF(Index!$L$4="$",VLOOKUP(DI299,ERP!$A:$CL,7,0),IF(Index!$L$4="CHF",VLOOKUP(DI299,ERP!$A:$CL,9,0),IF(Index!$L$4="£",VLOOKUP(DI299,ERP!$A:$CL,11,0),""))))</f>
        <v>1083</v>
      </c>
      <c r="DK299" s="409"/>
      <c r="DL299" s="410"/>
      <c r="DM299" s="298"/>
      <c r="DN299" s="354"/>
      <c r="DO299" s="296"/>
      <c r="DP299" s="304"/>
      <c r="DQ299" s="293"/>
      <c r="DR299" s="297"/>
      <c r="DS299" s="346"/>
      <c r="DT299" s="332"/>
    </row>
    <row r="300" spans="2:179" x14ac:dyDescent="0.2">
      <c r="B300" s="708" t="s">
        <v>210</v>
      </c>
      <c r="C300" s="709">
        <f t="shared" si="143"/>
        <v>1.7777777777777777</v>
      </c>
      <c r="D300" s="394"/>
      <c r="E300" s="394"/>
      <c r="F300" s="566">
        <v>250</v>
      </c>
      <c r="G300" s="394" t="s">
        <v>207</v>
      </c>
      <c r="H300" s="566">
        <f t="shared" si="144"/>
        <v>141</v>
      </c>
      <c r="I300" s="567" t="s">
        <v>207</v>
      </c>
      <c r="J300" s="662" t="str">
        <f t="shared" si="145"/>
        <v>141 x 250</v>
      </c>
      <c r="K300" s="394" t="s">
        <v>207</v>
      </c>
      <c r="L300" s="566">
        <f t="shared" si="146"/>
        <v>260</v>
      </c>
      <c r="M300" s="394" t="s">
        <v>207</v>
      </c>
      <c r="N300" s="566">
        <f t="shared" si="147"/>
        <v>151</v>
      </c>
      <c r="O300" s="567" t="s">
        <v>207</v>
      </c>
      <c r="P300" s="566">
        <v>5</v>
      </c>
      <c r="Q300" s="567" t="s">
        <v>207</v>
      </c>
      <c r="R300" s="394">
        <v>5</v>
      </c>
      <c r="S300" s="394" t="s">
        <v>207</v>
      </c>
      <c r="T300" s="566">
        <f t="shared" si="148"/>
        <v>287</v>
      </c>
      <c r="U300" s="567" t="s">
        <v>207</v>
      </c>
      <c r="V300" s="566"/>
      <c r="W300" s="567"/>
      <c r="X300" s="566">
        <f t="shared" si="158"/>
        <v>2734</v>
      </c>
      <c r="Y300" s="567" t="s">
        <v>2676</v>
      </c>
      <c r="Z300" s="110"/>
      <c r="AA300" s="566">
        <f t="shared" si="149"/>
        <v>98.4</v>
      </c>
      <c r="AB300" s="567" t="s">
        <v>208</v>
      </c>
      <c r="AC300" s="566">
        <f t="shared" si="150"/>
        <v>55.5</v>
      </c>
      <c r="AD300" s="567" t="s">
        <v>208</v>
      </c>
      <c r="AE300" s="467" t="str">
        <f t="shared" si="151"/>
        <v>55.5 x 98.4</v>
      </c>
      <c r="AF300" s="567" t="s">
        <v>208</v>
      </c>
      <c r="AG300" s="566">
        <f t="shared" si="152"/>
        <v>102.4</v>
      </c>
      <c r="AH300" s="567" t="s">
        <v>208</v>
      </c>
      <c r="AI300" s="394">
        <f t="shared" si="153"/>
        <v>59.4</v>
      </c>
      <c r="AJ300" s="567" t="s">
        <v>208</v>
      </c>
      <c r="AK300" s="566">
        <f t="shared" si="154"/>
        <v>2</v>
      </c>
      <c r="AL300" s="567" t="s">
        <v>208</v>
      </c>
      <c r="AM300" s="566">
        <f t="shared" si="155"/>
        <v>2</v>
      </c>
      <c r="AN300" s="567" t="s">
        <v>208</v>
      </c>
      <c r="AO300" s="566">
        <f t="shared" si="156"/>
        <v>113</v>
      </c>
      <c r="AP300" s="567" t="s">
        <v>208</v>
      </c>
      <c r="AQ300" s="566"/>
      <c r="AR300" s="567"/>
      <c r="AS300" s="566">
        <f t="shared" si="157"/>
        <v>107.6</v>
      </c>
      <c r="AT300" s="567" t="s">
        <v>208</v>
      </c>
      <c r="AV300" s="1072"/>
      <c r="AX300" s="305">
        <v>10102010</v>
      </c>
      <c r="AY300" s="137">
        <f>IF(Index!$L$4="€",VLOOKUP(AX300,ERP!$A:$CL,5,0),IF(Index!$L$4="$",VLOOKUP(AX300,ERP!$A:$CL,7,0),IF(Index!$L$4="CHF",VLOOKUP(AX300,ERP!$A:$CL,9,0),IF(Index!$L$4="£",VLOOKUP(AX300,ERP!$A:$CL,11,0),""))))</f>
        <v>1034</v>
      </c>
      <c r="AZ300" s="305" t="s">
        <v>125</v>
      </c>
      <c r="BA300" s="137">
        <f>BA287</f>
        <v>1034</v>
      </c>
      <c r="BB300" s="358"/>
      <c r="BC300" s="150"/>
      <c r="BD300" s="2"/>
      <c r="BF300" s="66"/>
      <c r="BG300" s="2"/>
      <c r="BI300" s="367"/>
      <c r="BJ300" s="393"/>
      <c r="BL300" s="2"/>
      <c r="BN300" s="107"/>
      <c r="BQ300" s="339"/>
      <c r="BS300" s="66"/>
      <c r="BT300" s="340"/>
      <c r="BU300" s="341"/>
      <c r="BW300" s="66"/>
      <c r="BY300" s="66"/>
      <c r="BZ300" s="340"/>
      <c r="CA300" s="339"/>
      <c r="CB300" s="340"/>
      <c r="CC300" s="308"/>
      <c r="CE300" s="66"/>
      <c r="CF300" s="340"/>
      <c r="CG300" s="66"/>
      <c r="CH300" s="340"/>
      <c r="CI300" s="66"/>
      <c r="CJ300" s="340"/>
      <c r="CK300" s="110"/>
      <c r="CL300" s="66"/>
      <c r="CM300" s="340"/>
      <c r="CN300" s="66"/>
      <c r="CO300" s="340"/>
      <c r="CP300" s="309"/>
      <c r="CQ300" s="340"/>
      <c r="CR300" s="66"/>
      <c r="CS300" s="340"/>
      <c r="CU300" s="340"/>
      <c r="CV300" s="66"/>
      <c r="CW300" s="340"/>
      <c r="CX300" s="66"/>
      <c r="CY300" s="340"/>
      <c r="CZ300" s="66"/>
      <c r="DA300" s="340"/>
      <c r="DB300" s="66"/>
      <c r="DC300" s="340"/>
      <c r="DD300" s="66"/>
      <c r="DE300" s="340"/>
      <c r="DG300" s="1072"/>
      <c r="DH300" s="332"/>
      <c r="DI300" s="305"/>
      <c r="DJ300" s="329"/>
      <c r="DK300" s="327"/>
      <c r="DL300" s="328"/>
      <c r="DM300" s="298"/>
      <c r="DN300" s="354"/>
      <c r="DO300" s="296"/>
      <c r="DP300" s="304"/>
      <c r="DQ300" s="293"/>
      <c r="DR300" s="297"/>
      <c r="DS300" s="346"/>
      <c r="DT300" s="332"/>
    </row>
    <row r="301" spans="2:179" x14ac:dyDescent="0.2">
      <c r="B301" s="708" t="s">
        <v>210</v>
      </c>
      <c r="C301" s="709">
        <f t="shared" si="143"/>
        <v>1.7777777777777777</v>
      </c>
      <c r="D301" s="394"/>
      <c r="E301" s="394"/>
      <c r="F301" s="568">
        <v>270</v>
      </c>
      <c r="G301" s="644" t="s">
        <v>207</v>
      </c>
      <c r="H301" s="568">
        <f t="shared" si="144"/>
        <v>152</v>
      </c>
      <c r="I301" s="569" t="s">
        <v>207</v>
      </c>
      <c r="J301" s="661" t="str">
        <f t="shared" si="145"/>
        <v>152 x 270</v>
      </c>
      <c r="K301" s="644" t="s">
        <v>207</v>
      </c>
      <c r="L301" s="568">
        <f t="shared" si="146"/>
        <v>280</v>
      </c>
      <c r="M301" s="644" t="s">
        <v>207</v>
      </c>
      <c r="N301" s="568">
        <f t="shared" si="147"/>
        <v>162</v>
      </c>
      <c r="O301" s="569" t="s">
        <v>207</v>
      </c>
      <c r="P301" s="568">
        <v>5</v>
      </c>
      <c r="Q301" s="569" t="s">
        <v>207</v>
      </c>
      <c r="R301" s="644">
        <v>5</v>
      </c>
      <c r="S301" s="644" t="s">
        <v>207</v>
      </c>
      <c r="T301" s="568">
        <f t="shared" si="148"/>
        <v>310</v>
      </c>
      <c r="U301" s="569" t="s">
        <v>207</v>
      </c>
      <c r="V301" s="568"/>
      <c r="W301" s="569"/>
      <c r="X301" s="568">
        <f t="shared" si="158"/>
        <v>2934</v>
      </c>
      <c r="Y301" s="569" t="s">
        <v>2676</v>
      </c>
      <c r="Z301" s="110"/>
      <c r="AA301" s="568">
        <f t="shared" si="149"/>
        <v>106.3</v>
      </c>
      <c r="AB301" s="569" t="s">
        <v>208</v>
      </c>
      <c r="AC301" s="568">
        <f t="shared" si="150"/>
        <v>59.8</v>
      </c>
      <c r="AD301" s="569" t="s">
        <v>208</v>
      </c>
      <c r="AE301" s="712" t="str">
        <f t="shared" si="151"/>
        <v>59.8 x 106.3</v>
      </c>
      <c r="AF301" s="569" t="s">
        <v>208</v>
      </c>
      <c r="AG301" s="568">
        <f t="shared" si="152"/>
        <v>110.2</v>
      </c>
      <c r="AH301" s="569" t="s">
        <v>208</v>
      </c>
      <c r="AI301" s="644">
        <f t="shared" si="153"/>
        <v>63.8</v>
      </c>
      <c r="AJ301" s="569" t="s">
        <v>208</v>
      </c>
      <c r="AK301" s="568">
        <f t="shared" si="154"/>
        <v>2</v>
      </c>
      <c r="AL301" s="569" t="s">
        <v>208</v>
      </c>
      <c r="AM301" s="568">
        <f t="shared" si="155"/>
        <v>2</v>
      </c>
      <c r="AN301" s="569" t="s">
        <v>208</v>
      </c>
      <c r="AO301" s="568">
        <f t="shared" si="156"/>
        <v>122</v>
      </c>
      <c r="AP301" s="569" t="s">
        <v>208</v>
      </c>
      <c r="AQ301" s="568"/>
      <c r="AR301" s="569"/>
      <c r="AS301" s="568">
        <f>ROUND((X301/10)/$B$2,1)</f>
        <v>115.5</v>
      </c>
      <c r="AT301" s="569" t="s">
        <v>208</v>
      </c>
      <c r="AV301" s="1072"/>
      <c r="AX301" s="365">
        <v>10101172</v>
      </c>
      <c r="AY301" s="173">
        <f>IF(Index!$L$4="€",VLOOKUP(AX301,ERP!$A:$CL,5,0),IF(Index!$L$4="$",VLOOKUP(AX301,ERP!$A:$CL,7,0),IF(Index!$L$4="CHF",VLOOKUP(AX301,ERP!$A:$CL,9,0),IF(Index!$L$4="£",VLOOKUP(AX301,ERP!$A:$CL,11,0),""))))</f>
        <v>1148</v>
      </c>
      <c r="AZ301" s="365">
        <v>10141172</v>
      </c>
      <c r="BA301" s="173">
        <f>IF(Index!$L$4="€",VLOOKUP(AZ301,ERP!$A:$CL,5,0),IF(Index!$L$4="$",VLOOKUP(AZ301,ERP!$A:$CL,7,0),IF(Index!$L$4="CHF",VLOOKUP(AZ301,ERP!$A:$CL,9,0),IF(Index!$L$4="£",VLOOKUP(AZ301,ERP!$A:$CL,11,0),""))))</f>
        <v>1148</v>
      </c>
      <c r="BB301" s="298"/>
      <c r="BC301" s="150"/>
      <c r="BD301" s="2"/>
      <c r="BF301" s="66"/>
      <c r="BG301" s="2"/>
      <c r="BI301" s="367"/>
      <c r="BJ301" s="393"/>
      <c r="BL301" s="2"/>
      <c r="BN301" s="107"/>
      <c r="BQ301" s="370"/>
      <c r="BR301" s="371"/>
      <c r="BS301" s="372"/>
      <c r="BT301" s="373"/>
      <c r="BU301" s="374"/>
      <c r="BV301" s="371"/>
      <c r="BW301" s="372"/>
      <c r="BX301" s="371"/>
      <c r="BY301" s="372"/>
      <c r="BZ301" s="373"/>
      <c r="CA301" s="370"/>
      <c r="CB301" s="373"/>
      <c r="CC301" s="375"/>
      <c r="CD301" s="371"/>
      <c r="CE301" s="372"/>
      <c r="CF301" s="373"/>
      <c r="CG301" s="372"/>
      <c r="CH301" s="373"/>
      <c r="CI301" s="372"/>
      <c r="CJ301" s="373"/>
      <c r="CK301" s="110"/>
      <c r="CL301" s="372"/>
      <c r="CM301" s="373"/>
      <c r="CN301" s="372"/>
      <c r="CO301" s="373"/>
      <c r="CP301" s="382"/>
      <c r="CQ301" s="373"/>
      <c r="CR301" s="372"/>
      <c r="CS301" s="373"/>
      <c r="CT301" s="371"/>
      <c r="CU301" s="373"/>
      <c r="CV301" s="372"/>
      <c r="CW301" s="373"/>
      <c r="CX301" s="372"/>
      <c r="CY301" s="373"/>
      <c r="CZ301" s="372"/>
      <c r="DA301" s="373"/>
      <c r="DB301" s="372"/>
      <c r="DC301" s="373"/>
      <c r="DD301" s="372"/>
      <c r="DE301" s="373"/>
      <c r="DG301" s="1072"/>
      <c r="DH301" s="332"/>
      <c r="DI301" s="365"/>
      <c r="DJ301" s="411"/>
      <c r="DK301" s="365"/>
      <c r="DL301" s="411"/>
      <c r="DM301" s="298"/>
      <c r="DN301" s="354"/>
      <c r="DO301" s="296"/>
      <c r="DP301" s="304"/>
      <c r="DQ301" s="293"/>
      <c r="DR301" s="297"/>
      <c r="DS301" s="346"/>
      <c r="DT301" s="332"/>
    </row>
    <row r="302" spans="2:179" x14ac:dyDescent="0.2">
      <c r="B302" s="708" t="s">
        <v>210</v>
      </c>
      <c r="C302" s="709">
        <f t="shared" si="143"/>
        <v>1.7777777777777777</v>
      </c>
      <c r="D302" s="394"/>
      <c r="E302" s="394"/>
      <c r="F302" s="572">
        <v>290</v>
      </c>
      <c r="G302" s="659" t="s">
        <v>207</v>
      </c>
      <c r="H302" s="572">
        <f t="shared" si="144"/>
        <v>163</v>
      </c>
      <c r="I302" s="573" t="s">
        <v>207</v>
      </c>
      <c r="J302" s="660" t="str">
        <f t="shared" si="145"/>
        <v>163 x 290</v>
      </c>
      <c r="K302" s="659" t="s">
        <v>207</v>
      </c>
      <c r="L302" s="572">
        <f t="shared" si="146"/>
        <v>300</v>
      </c>
      <c r="M302" s="659" t="s">
        <v>207</v>
      </c>
      <c r="N302" s="572">
        <f t="shared" si="147"/>
        <v>173</v>
      </c>
      <c r="O302" s="573" t="s">
        <v>207</v>
      </c>
      <c r="P302" s="572">
        <v>5</v>
      </c>
      <c r="Q302" s="573" t="s">
        <v>207</v>
      </c>
      <c r="R302" s="659">
        <v>5</v>
      </c>
      <c r="S302" s="659" t="s">
        <v>207</v>
      </c>
      <c r="T302" s="572">
        <f t="shared" si="148"/>
        <v>333</v>
      </c>
      <c r="U302" s="573" t="s">
        <v>207</v>
      </c>
      <c r="V302" s="572"/>
      <c r="W302" s="573"/>
      <c r="X302" s="572">
        <f t="shared" si="158"/>
        <v>3134</v>
      </c>
      <c r="Y302" s="573" t="s">
        <v>2676</v>
      </c>
      <c r="Z302" s="110"/>
      <c r="AA302" s="572">
        <f t="shared" si="149"/>
        <v>114.2</v>
      </c>
      <c r="AB302" s="573" t="s">
        <v>208</v>
      </c>
      <c r="AC302" s="572">
        <f t="shared" si="150"/>
        <v>64.2</v>
      </c>
      <c r="AD302" s="573" t="s">
        <v>208</v>
      </c>
      <c r="AE302" s="714" t="str">
        <f t="shared" si="151"/>
        <v>64.2 x 114.2</v>
      </c>
      <c r="AF302" s="573" t="s">
        <v>208</v>
      </c>
      <c r="AG302" s="572">
        <f t="shared" si="152"/>
        <v>118.1</v>
      </c>
      <c r="AH302" s="573" t="s">
        <v>208</v>
      </c>
      <c r="AI302" s="659">
        <f t="shared" si="153"/>
        <v>68.099999999999994</v>
      </c>
      <c r="AJ302" s="573" t="s">
        <v>208</v>
      </c>
      <c r="AK302" s="572">
        <f t="shared" si="154"/>
        <v>2</v>
      </c>
      <c r="AL302" s="573" t="s">
        <v>208</v>
      </c>
      <c r="AM302" s="572">
        <f t="shared" si="155"/>
        <v>2</v>
      </c>
      <c r="AN302" s="573" t="s">
        <v>208</v>
      </c>
      <c r="AO302" s="572">
        <f t="shared" si="156"/>
        <v>131</v>
      </c>
      <c r="AP302" s="573" t="s">
        <v>208</v>
      </c>
      <c r="AQ302" s="572"/>
      <c r="AR302" s="573"/>
      <c r="AS302" s="572">
        <f>ROUND((X302/10)/$B$2,1)</f>
        <v>123.4</v>
      </c>
      <c r="AT302" s="573" t="s">
        <v>208</v>
      </c>
      <c r="AV302" s="1073"/>
      <c r="AX302" s="307">
        <v>10101173</v>
      </c>
      <c r="AY302" s="146">
        <f>IF(Index!$L$4="€",VLOOKUP(AX302,ERP!$A:$CL,5,0),IF(Index!$L$4="$",VLOOKUP(AX302,ERP!$A:$CL,7,0),IF(Index!$L$4="CHF",VLOOKUP(AX302,ERP!$A:$CL,9,0),IF(Index!$L$4="£",VLOOKUP(AX302,ERP!$A:$CL,11,0),""))))</f>
        <v>1287</v>
      </c>
      <c r="AZ302" s="307">
        <v>10141173</v>
      </c>
      <c r="BA302" s="146">
        <f>IF(Index!$L$4="€",VLOOKUP(AZ302,ERP!$A:$CL,5,0),IF(Index!$L$4="$",VLOOKUP(AZ302,ERP!$A:$CL,7,0),IF(Index!$L$4="CHF",VLOOKUP(AZ302,ERP!$A:$CL,9,0),IF(Index!$L$4="£",VLOOKUP(AZ302,ERP!$A:$CL,11,0),""))))</f>
        <v>1287</v>
      </c>
      <c r="BB302" s="298"/>
      <c r="BC302" s="150"/>
      <c r="BD302" s="2"/>
      <c r="BF302" s="316"/>
      <c r="BG302" s="2"/>
      <c r="BI302" s="367"/>
      <c r="BJ302" s="393"/>
      <c r="BL302" s="2"/>
      <c r="BN302" s="107"/>
      <c r="BQ302" s="314"/>
      <c r="BR302" s="315"/>
      <c r="BS302" s="316"/>
      <c r="BT302" s="317"/>
      <c r="BU302" s="318"/>
      <c r="BV302" s="315"/>
      <c r="BW302" s="316"/>
      <c r="BX302" s="315"/>
      <c r="BY302" s="316"/>
      <c r="BZ302" s="317"/>
      <c r="CA302" s="314"/>
      <c r="CB302" s="317"/>
      <c r="CC302" s="319"/>
      <c r="CD302" s="315"/>
      <c r="CE302" s="316"/>
      <c r="CF302" s="317"/>
      <c r="CG302" s="316"/>
      <c r="CH302" s="317"/>
      <c r="CI302" s="316"/>
      <c r="CJ302" s="317"/>
      <c r="CK302" s="110"/>
      <c r="CL302" s="316"/>
      <c r="CM302" s="317"/>
      <c r="CN302" s="316"/>
      <c r="CO302" s="317"/>
      <c r="CP302" s="320"/>
      <c r="CQ302" s="317"/>
      <c r="CR302" s="316"/>
      <c r="CS302" s="317"/>
      <c r="CT302" s="315"/>
      <c r="CU302" s="317"/>
      <c r="CV302" s="316"/>
      <c r="CW302" s="317"/>
      <c r="CX302" s="316"/>
      <c r="CY302" s="317"/>
      <c r="CZ302" s="316"/>
      <c r="DA302" s="317"/>
      <c r="DB302" s="316"/>
      <c r="DC302" s="317"/>
      <c r="DD302" s="316"/>
      <c r="DE302" s="317"/>
      <c r="DG302" s="1073"/>
      <c r="DH302" s="332"/>
      <c r="DI302" s="307"/>
      <c r="DJ302" s="325"/>
      <c r="DK302" s="321"/>
      <c r="DL302" s="322"/>
      <c r="DM302" s="298"/>
      <c r="DN302" s="354"/>
      <c r="DO302" s="296"/>
      <c r="DP302" s="304"/>
      <c r="DQ302" s="293"/>
      <c r="DR302" s="297"/>
      <c r="DS302" s="346"/>
      <c r="DT302" s="332"/>
    </row>
    <row r="303" spans="2:179" ht="23.25" x14ac:dyDescent="0.2">
      <c r="F303" s="308"/>
      <c r="J303" s="309"/>
      <c r="P303" s="308"/>
      <c r="R303" s="308"/>
      <c r="Z303" s="110"/>
      <c r="AE303" s="309"/>
      <c r="AV303" s="291"/>
      <c r="AX303" s="57"/>
      <c r="AY303" s="57"/>
      <c r="AZ303" s="57"/>
      <c r="BA303" s="57"/>
      <c r="BB303" s="148"/>
      <c r="BC303" s="148"/>
      <c r="BD303" s="57"/>
      <c r="BE303" s="57"/>
      <c r="BF303" s="107"/>
      <c r="BG303" s="107"/>
      <c r="BI303" s="367"/>
      <c r="BJ303" s="393"/>
      <c r="BK303" s="30"/>
      <c r="BL303" s="221"/>
      <c r="BM303" s="224"/>
      <c r="BN303" s="107"/>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1"/>
      <c r="DH303" s="332"/>
      <c r="DI303" s="208"/>
      <c r="DJ303" s="208"/>
      <c r="DK303" s="208"/>
      <c r="DL303" s="208"/>
      <c r="DM303" s="112"/>
      <c r="DN303" s="112"/>
      <c r="DO303" s="296"/>
      <c r="DP303" s="304"/>
      <c r="DQ303" s="295"/>
      <c r="DR303" s="297"/>
      <c r="DS303" s="346"/>
      <c r="DT303" s="332"/>
    </row>
    <row r="304" spans="2:179" s="30" customFormat="1" ht="48.75" customHeight="1" x14ac:dyDescent="0.2">
      <c r="D304" s="2"/>
      <c r="E304" s="2"/>
      <c r="F304" s="1070" t="s">
        <v>1156</v>
      </c>
      <c r="G304" s="963"/>
      <c r="H304" s="963"/>
      <c r="I304" s="963"/>
      <c r="J304" s="963"/>
      <c r="K304" s="963"/>
      <c r="L304" s="963"/>
      <c r="M304" s="963"/>
      <c r="N304" s="963"/>
      <c r="O304" s="963"/>
      <c r="P304" s="963"/>
      <c r="Q304" s="963"/>
      <c r="R304" s="963"/>
      <c r="S304" s="963"/>
      <c r="T304" s="963"/>
      <c r="U304" s="963"/>
      <c r="V304" s="963"/>
      <c r="W304" s="963"/>
      <c r="X304" s="963"/>
      <c r="Y304" s="963"/>
      <c r="Z304" s="963"/>
      <c r="AA304" s="963"/>
      <c r="AB304" s="963"/>
      <c r="AC304" s="963"/>
      <c r="AD304" s="963"/>
      <c r="AE304" s="963"/>
      <c r="AF304" s="963"/>
      <c r="AG304" s="963"/>
      <c r="AH304" s="963"/>
      <c r="AI304" s="963"/>
      <c r="AJ304" s="963"/>
      <c r="AK304" s="963"/>
      <c r="AL304" s="963"/>
      <c r="AM304" s="963"/>
      <c r="AN304" s="963"/>
      <c r="AO304" s="963"/>
      <c r="AP304" s="963"/>
      <c r="AQ304" s="963"/>
      <c r="AR304" s="963"/>
      <c r="AS304" s="963"/>
      <c r="AT304" s="964"/>
      <c r="AU304" s="2"/>
      <c r="AV304" s="1071" t="s">
        <v>235</v>
      </c>
      <c r="AW304" s="2"/>
      <c r="AX304" s="948" t="s">
        <v>230</v>
      </c>
      <c r="AY304" s="956"/>
      <c r="AZ304" s="948" t="s">
        <v>230</v>
      </c>
      <c r="BA304" s="949"/>
      <c r="BB304" s="950"/>
      <c r="BC304" s="950"/>
      <c r="BD304" s="57"/>
      <c r="BE304" s="222"/>
      <c r="BF304" s="385"/>
      <c r="BG304" s="385"/>
      <c r="BH304" s="386"/>
      <c r="BI304" s="386"/>
      <c r="BJ304" s="291"/>
      <c r="BK304" s="2"/>
      <c r="BL304" s="2"/>
      <c r="BM304" s="2"/>
      <c r="BN304" s="107"/>
      <c r="BO304" s="300"/>
      <c r="BQ304" s="1070" t="s">
        <v>2706</v>
      </c>
      <c r="BR304" s="963"/>
      <c r="BS304" s="963"/>
      <c r="BT304" s="963"/>
      <c r="BU304" s="963"/>
      <c r="BV304" s="963"/>
      <c r="BW304" s="963"/>
      <c r="BX304" s="963"/>
      <c r="BY304" s="963"/>
      <c r="BZ304" s="963"/>
      <c r="CA304" s="963"/>
      <c r="CB304" s="963"/>
      <c r="CC304" s="963"/>
      <c r="CD304" s="963"/>
      <c r="CE304" s="963"/>
      <c r="CF304" s="963"/>
      <c r="CG304" s="963"/>
      <c r="CH304" s="963"/>
      <c r="CI304" s="963"/>
      <c r="CJ304" s="963"/>
      <c r="CK304" s="963"/>
      <c r="CL304" s="963"/>
      <c r="CM304" s="963"/>
      <c r="CN304" s="963"/>
      <c r="CO304" s="963"/>
      <c r="CP304" s="963"/>
      <c r="CQ304" s="963"/>
      <c r="CR304" s="963"/>
      <c r="CS304" s="963"/>
      <c r="CT304" s="963"/>
      <c r="CU304" s="963"/>
      <c r="CV304" s="963"/>
      <c r="CW304" s="963"/>
      <c r="CX304" s="963"/>
      <c r="CY304" s="963"/>
      <c r="CZ304" s="963"/>
      <c r="DA304" s="963"/>
      <c r="DB304" s="963"/>
      <c r="DC304" s="963"/>
      <c r="DD304" s="963"/>
      <c r="DE304" s="964"/>
      <c r="DF304" s="293"/>
      <c r="DG304" s="1071" t="s">
        <v>235</v>
      </c>
      <c r="DH304" s="332"/>
      <c r="DI304" s="948" t="s">
        <v>230</v>
      </c>
      <c r="DJ304" s="956"/>
      <c r="DK304" s="948" t="s">
        <v>230</v>
      </c>
      <c r="DL304" s="949"/>
      <c r="DM304" s="950"/>
      <c r="DN304" s="950"/>
      <c r="DO304" s="296"/>
      <c r="DP304" s="304"/>
      <c r="DQ304" s="293"/>
      <c r="DR304" s="297"/>
      <c r="DS304" s="346"/>
      <c r="DT304" s="332"/>
      <c r="DU304" s="338"/>
      <c r="DV304" s="300"/>
      <c r="DW304" s="300"/>
      <c r="DX304" s="300"/>
      <c r="DY304" s="300"/>
      <c r="DZ304" s="300"/>
      <c r="EA304" s="300"/>
      <c r="EB304" s="300"/>
      <c r="EC304" s="300"/>
      <c r="ED304" s="300"/>
      <c r="EE304" s="300"/>
      <c r="EF304" s="300"/>
      <c r="EG304" s="300"/>
      <c r="EH304" s="300"/>
      <c r="EI304" s="300"/>
      <c r="EJ304" s="300"/>
      <c r="EK304" s="300"/>
      <c r="EL304" s="300"/>
      <c r="EM304" s="300"/>
      <c r="EN304" s="300"/>
      <c r="EO304" s="300"/>
      <c r="EP304" s="300"/>
      <c r="EQ304" s="300"/>
      <c r="ER304" s="300"/>
      <c r="ES304" s="300"/>
      <c r="ET304" s="300"/>
      <c r="EU304" s="300"/>
      <c r="EV304" s="300"/>
      <c r="EW304" s="300"/>
      <c r="EX304" s="300"/>
      <c r="EY304" s="300"/>
      <c r="EZ304" s="300"/>
      <c r="FA304" s="300"/>
      <c r="FB304" s="300"/>
      <c r="FC304" s="300"/>
      <c r="FD304" s="300"/>
      <c r="FE304" s="300"/>
      <c r="FF304" s="300"/>
      <c r="FG304" s="300"/>
      <c r="FH304" s="300"/>
      <c r="FI304" s="300"/>
      <c r="FJ304" s="300"/>
      <c r="FK304" s="300"/>
      <c r="FL304" s="300"/>
      <c r="FM304" s="300"/>
      <c r="FN304" s="300"/>
      <c r="FO304" s="300"/>
      <c r="FP304" s="300"/>
      <c r="FQ304" s="300"/>
      <c r="FR304" s="300"/>
      <c r="FS304" s="300"/>
      <c r="FT304" s="300"/>
      <c r="FU304" s="300"/>
      <c r="FV304" s="300"/>
      <c r="FW304" s="300"/>
    </row>
    <row r="305" spans="2:179" ht="15" customHeight="1" x14ac:dyDescent="0.2">
      <c r="D305" s="30"/>
      <c r="E305" s="30"/>
      <c r="F305" s="1058"/>
      <c r="G305" s="1059"/>
      <c r="H305" s="1059"/>
      <c r="I305" s="1059"/>
      <c r="J305" s="1059"/>
      <c r="K305" s="1059"/>
      <c r="L305" s="1059"/>
      <c r="M305" s="1059"/>
      <c r="N305" s="1059"/>
      <c r="O305" s="1059"/>
      <c r="P305" s="1059"/>
      <c r="Q305" s="1059"/>
      <c r="R305" s="1059"/>
      <c r="S305" s="1059"/>
      <c r="T305" s="1059"/>
      <c r="U305" s="1059"/>
      <c r="V305" s="1059"/>
      <c r="W305" s="1059"/>
      <c r="X305" s="1059"/>
      <c r="Y305" s="1059"/>
      <c r="Z305" s="1059"/>
      <c r="AA305" s="1059"/>
      <c r="AB305" s="1059"/>
      <c r="AC305" s="1059"/>
      <c r="AD305" s="1059"/>
      <c r="AE305" s="1059"/>
      <c r="AF305" s="1059"/>
      <c r="AG305" s="1059"/>
      <c r="AH305" s="1059"/>
      <c r="AI305" s="1059"/>
      <c r="AJ305" s="1059"/>
      <c r="AK305" s="1059"/>
      <c r="AL305" s="1059"/>
      <c r="AM305" s="1059"/>
      <c r="AN305" s="1059"/>
      <c r="AO305" s="1059"/>
      <c r="AP305" s="1059"/>
      <c r="AQ305" s="1059"/>
      <c r="AR305" s="1059"/>
      <c r="AS305" s="1059"/>
      <c r="AT305" s="1060"/>
      <c r="AU305" s="30"/>
      <c r="AV305" s="1072"/>
      <c r="AW305" s="30"/>
      <c r="AX305" s="954" t="s">
        <v>233</v>
      </c>
      <c r="AY305" s="955"/>
      <c r="AZ305" s="954" t="s">
        <v>2670</v>
      </c>
      <c r="BA305" s="955"/>
      <c r="BB305" s="769"/>
      <c r="BC305" s="806"/>
      <c r="BD305" s="57"/>
      <c r="BE305" s="222"/>
      <c r="BF305" s="385"/>
      <c r="BG305" s="385"/>
      <c r="BH305" s="385"/>
      <c r="BI305" s="389"/>
      <c r="BJ305" s="390"/>
      <c r="BL305" s="2"/>
      <c r="BN305" s="107"/>
      <c r="BQ305" s="1058"/>
      <c r="BR305" s="1059"/>
      <c r="BS305" s="1059"/>
      <c r="BT305" s="1059"/>
      <c r="BU305" s="1059"/>
      <c r="BV305" s="1059"/>
      <c r="BW305" s="1059"/>
      <c r="BX305" s="1059"/>
      <c r="BY305" s="1059"/>
      <c r="BZ305" s="1059"/>
      <c r="CA305" s="1059"/>
      <c r="CB305" s="1059"/>
      <c r="CC305" s="1059"/>
      <c r="CD305" s="1059"/>
      <c r="CE305" s="1059"/>
      <c r="CF305" s="1059"/>
      <c r="CG305" s="1059"/>
      <c r="CH305" s="1059"/>
      <c r="CI305" s="1059"/>
      <c r="CJ305" s="1059"/>
      <c r="CK305" s="1059"/>
      <c r="CL305" s="1059"/>
      <c r="CM305" s="1059"/>
      <c r="CN305" s="1059"/>
      <c r="CO305" s="1059"/>
      <c r="CP305" s="1059"/>
      <c r="CQ305" s="1059"/>
      <c r="CR305" s="1059"/>
      <c r="CS305" s="1059"/>
      <c r="CT305" s="1059"/>
      <c r="CU305" s="1059"/>
      <c r="CV305" s="1059"/>
      <c r="CW305" s="1059"/>
      <c r="CX305" s="1059"/>
      <c r="CY305" s="1059"/>
      <c r="CZ305" s="1059"/>
      <c r="DA305" s="1059"/>
      <c r="DB305" s="1059"/>
      <c r="DC305" s="1059"/>
      <c r="DD305" s="1059"/>
      <c r="DE305" s="1060"/>
      <c r="DF305" s="293"/>
      <c r="DG305" s="1072"/>
      <c r="DH305" s="332"/>
      <c r="DI305" s="954" t="s">
        <v>233</v>
      </c>
      <c r="DJ305" s="955"/>
      <c r="DK305" s="954" t="s">
        <v>2670</v>
      </c>
      <c r="DL305" s="955"/>
      <c r="DM305" s="769"/>
      <c r="DN305" s="806"/>
      <c r="DO305" s="296"/>
      <c r="DP305" s="304"/>
      <c r="DQ305" s="293"/>
      <c r="DR305" s="297"/>
      <c r="DS305" s="346"/>
      <c r="DT305" s="332"/>
    </row>
    <row r="306" spans="2:179" x14ac:dyDescent="0.2">
      <c r="D306" s="30"/>
      <c r="E306" s="30"/>
      <c r="F306" s="279" t="s">
        <v>206</v>
      </c>
      <c r="G306" s="280"/>
      <c r="H306" s="279" t="s">
        <v>211</v>
      </c>
      <c r="I306" s="280"/>
      <c r="J306" s="279" t="s">
        <v>216</v>
      </c>
      <c r="K306" s="280"/>
      <c r="L306" s="279" t="s">
        <v>205</v>
      </c>
      <c r="M306" s="280"/>
      <c r="N306" s="279" t="s">
        <v>214</v>
      </c>
      <c r="O306" s="280"/>
      <c r="P306" s="279" t="s">
        <v>209</v>
      </c>
      <c r="Q306" s="280"/>
      <c r="R306" s="279" t="s">
        <v>215</v>
      </c>
      <c r="S306" s="280"/>
      <c r="T306" s="279" t="s">
        <v>212</v>
      </c>
      <c r="U306" s="281"/>
      <c r="V306" s="966"/>
      <c r="W306" s="967"/>
      <c r="X306" s="966" t="s">
        <v>2674</v>
      </c>
      <c r="Y306" s="967"/>
      <c r="Z306" s="110"/>
      <c r="AA306" s="279" t="s">
        <v>206</v>
      </c>
      <c r="AB306" s="280"/>
      <c r="AC306" s="279" t="s">
        <v>211</v>
      </c>
      <c r="AD306" s="280"/>
      <c r="AE306" s="279" t="s">
        <v>216</v>
      </c>
      <c r="AF306" s="280"/>
      <c r="AG306" s="279" t="s">
        <v>205</v>
      </c>
      <c r="AH306" s="280"/>
      <c r="AI306" s="279" t="s">
        <v>214</v>
      </c>
      <c r="AJ306" s="280"/>
      <c r="AK306" s="279" t="s">
        <v>209</v>
      </c>
      <c r="AL306" s="280"/>
      <c r="AM306" s="279" t="s">
        <v>215</v>
      </c>
      <c r="AN306" s="280"/>
      <c r="AO306" s="279" t="s">
        <v>212</v>
      </c>
      <c r="AP306" s="280"/>
      <c r="AQ306" s="966" t="s">
        <v>2674</v>
      </c>
      <c r="AR306" s="967"/>
      <c r="AS306" s="966" t="s">
        <v>2675</v>
      </c>
      <c r="AT306" s="967"/>
      <c r="AU306" s="30"/>
      <c r="AV306" s="1072"/>
      <c r="AW306" s="30"/>
      <c r="AX306" s="762" t="s">
        <v>221</v>
      </c>
      <c r="AY306" s="780" t="s">
        <v>23</v>
      </c>
      <c r="AZ306" s="762" t="s">
        <v>221</v>
      </c>
      <c r="BA306" s="780" t="s">
        <v>23</v>
      </c>
      <c r="BB306" s="156"/>
      <c r="BC306" s="156"/>
      <c r="BD306" s="57"/>
      <c r="BE306" s="222"/>
      <c r="BF306" s="30"/>
      <c r="BG306" s="30"/>
      <c r="BH306" s="387"/>
      <c r="BI306" s="367"/>
      <c r="BJ306" s="391"/>
      <c r="BK306" s="30"/>
      <c r="BL306" s="2"/>
      <c r="BN306" s="107"/>
      <c r="BQ306" s="121" t="s">
        <v>206</v>
      </c>
      <c r="BR306" s="122"/>
      <c r="BS306" s="121" t="s">
        <v>211</v>
      </c>
      <c r="BT306" s="122"/>
      <c r="BU306" s="121" t="s">
        <v>216</v>
      </c>
      <c r="BV306" s="122"/>
      <c r="BW306" s="121" t="s">
        <v>205</v>
      </c>
      <c r="BX306" s="122"/>
      <c r="BY306" s="121" t="s">
        <v>214</v>
      </c>
      <c r="BZ306" s="122"/>
      <c r="CA306" s="121" t="s">
        <v>209</v>
      </c>
      <c r="CB306" s="122"/>
      <c r="CC306" s="121" t="s">
        <v>215</v>
      </c>
      <c r="CD306" s="122"/>
      <c r="CE306" s="121" t="s">
        <v>212</v>
      </c>
      <c r="CF306" s="123"/>
      <c r="CG306" s="971" t="s">
        <v>2674</v>
      </c>
      <c r="CH306" s="972"/>
      <c r="CI306" s="971" t="s">
        <v>2675</v>
      </c>
      <c r="CJ306" s="972"/>
      <c r="CK306" s="110"/>
      <c r="CL306" s="121" t="s">
        <v>206</v>
      </c>
      <c r="CM306" s="122"/>
      <c r="CN306" s="121" t="s">
        <v>211</v>
      </c>
      <c r="CO306" s="122"/>
      <c r="CP306" s="121" t="s">
        <v>216</v>
      </c>
      <c r="CQ306" s="122"/>
      <c r="CR306" s="121" t="s">
        <v>205</v>
      </c>
      <c r="CS306" s="122"/>
      <c r="CT306" s="121" t="s">
        <v>214</v>
      </c>
      <c r="CU306" s="122"/>
      <c r="CV306" s="121" t="s">
        <v>209</v>
      </c>
      <c r="CW306" s="122"/>
      <c r="CX306" s="121" t="s">
        <v>215</v>
      </c>
      <c r="CY306" s="122"/>
      <c r="CZ306" s="121" t="s">
        <v>212</v>
      </c>
      <c r="DA306" s="122"/>
      <c r="DB306" s="971" t="s">
        <v>2674</v>
      </c>
      <c r="DC306" s="972"/>
      <c r="DD306" s="971" t="s">
        <v>2675</v>
      </c>
      <c r="DE306" s="972"/>
      <c r="DF306" s="293"/>
      <c r="DG306" s="1072"/>
      <c r="DH306" s="332"/>
      <c r="DI306" s="762" t="s">
        <v>221</v>
      </c>
      <c r="DJ306" s="780" t="s">
        <v>23</v>
      </c>
      <c r="DK306" s="762" t="s">
        <v>221</v>
      </c>
      <c r="DL306" s="780" t="s">
        <v>23</v>
      </c>
      <c r="DM306" s="156"/>
      <c r="DN306" s="156"/>
      <c r="DO306" s="296"/>
      <c r="DP306" s="304"/>
      <c r="DQ306" s="293"/>
      <c r="DR306" s="297"/>
      <c r="DS306" s="346"/>
      <c r="DT306" s="332"/>
    </row>
    <row r="307" spans="2:179" x14ac:dyDescent="0.2">
      <c r="D307" s="30"/>
      <c r="E307" s="30"/>
      <c r="F307" s="143"/>
      <c r="G307" s="142"/>
      <c r="H307" s="143"/>
      <c r="I307" s="141"/>
      <c r="J307" s="143"/>
      <c r="K307" s="142"/>
      <c r="L307" s="143"/>
      <c r="M307" s="142"/>
      <c r="N307" s="143"/>
      <c r="O307" s="141"/>
      <c r="P307" s="143"/>
      <c r="Q307" s="141"/>
      <c r="R307" s="282"/>
      <c r="S307" s="142"/>
      <c r="T307" s="143"/>
      <c r="U307" s="782"/>
      <c r="V307" s="700"/>
      <c r="W307" s="781"/>
      <c r="X307" s="700"/>
      <c r="Y307" s="781"/>
      <c r="Z307" s="110"/>
      <c r="AA307" s="143"/>
      <c r="AB307" s="141"/>
      <c r="AC307" s="143"/>
      <c r="AD307" s="141"/>
      <c r="AE307" s="282"/>
      <c r="AF307" s="141"/>
      <c r="AG307" s="143"/>
      <c r="AH307" s="141"/>
      <c r="AI307" s="282"/>
      <c r="AJ307" s="141"/>
      <c r="AK307" s="143"/>
      <c r="AL307" s="141"/>
      <c r="AM307" s="143"/>
      <c r="AN307" s="141"/>
      <c r="AO307" s="143"/>
      <c r="AP307" s="141"/>
      <c r="AQ307" s="700"/>
      <c r="AR307" s="781"/>
      <c r="AS307" s="789"/>
      <c r="AT307" s="781"/>
      <c r="AU307" s="30"/>
      <c r="AV307" s="1072"/>
      <c r="AW307" s="30"/>
      <c r="AX307" s="700"/>
      <c r="AY307" s="781" t="str">
        <f>Index!$L$4</f>
        <v>€</v>
      </c>
      <c r="AZ307" s="700"/>
      <c r="BA307" s="781" t="str">
        <f>Index!$L$4</f>
        <v>€</v>
      </c>
      <c r="BB307" s="156"/>
      <c r="BC307" s="156"/>
      <c r="BD307" s="57"/>
      <c r="BE307" s="222"/>
      <c r="BF307" s="30"/>
      <c r="BG307" s="30"/>
      <c r="BH307" s="387"/>
      <c r="BI307" s="367"/>
      <c r="BJ307" s="391"/>
      <c r="BK307" s="30"/>
      <c r="BL307" s="2"/>
      <c r="BN307" s="107"/>
      <c r="BQ307" s="121"/>
      <c r="BR307" s="110"/>
      <c r="BS307" s="121"/>
      <c r="BT307" s="122"/>
      <c r="BU307" s="121"/>
      <c r="BV307" s="110"/>
      <c r="BW307" s="121"/>
      <c r="BX307" s="110"/>
      <c r="BY307" s="121"/>
      <c r="BZ307" s="122"/>
      <c r="CA307" s="121"/>
      <c r="CB307" s="122"/>
      <c r="CC307" s="131"/>
      <c r="CD307" s="110"/>
      <c r="CE307" s="121"/>
      <c r="CF307" s="123"/>
      <c r="CG307" s="132"/>
      <c r="CH307" s="761"/>
      <c r="CI307" s="132"/>
      <c r="CJ307" s="761"/>
      <c r="CK307" s="110"/>
      <c r="CL307" s="121"/>
      <c r="CM307" s="122"/>
      <c r="CN307" s="121"/>
      <c r="CO307" s="122"/>
      <c r="CP307" s="131"/>
      <c r="CQ307" s="122"/>
      <c r="CR307" s="121"/>
      <c r="CS307" s="122"/>
      <c r="CT307" s="131"/>
      <c r="CU307" s="122"/>
      <c r="CV307" s="121"/>
      <c r="CW307" s="122"/>
      <c r="CX307" s="121"/>
      <c r="CY307" s="122"/>
      <c r="CZ307" s="121"/>
      <c r="DA307" s="122"/>
      <c r="DB307" s="132"/>
      <c r="DC307" s="761"/>
      <c r="DD307" s="156"/>
      <c r="DE307" s="761"/>
      <c r="DF307" s="293"/>
      <c r="DG307" s="1072"/>
      <c r="DH307" s="332"/>
      <c r="DI307" s="700"/>
      <c r="DJ307" s="781" t="str">
        <f>Index!$L$4</f>
        <v>€</v>
      </c>
      <c r="DK307" s="700"/>
      <c r="DL307" s="781" t="str">
        <f>Index!$L$4</f>
        <v>€</v>
      </c>
      <c r="DM307" s="156"/>
      <c r="DN307" s="156"/>
      <c r="DO307" s="296"/>
      <c r="DP307" s="304"/>
      <c r="DQ307" s="293"/>
      <c r="DR307" s="297"/>
      <c r="DS307" s="346"/>
      <c r="DT307" s="332"/>
    </row>
    <row r="308" spans="2:179" ht="15.75" x14ac:dyDescent="0.2">
      <c r="B308" s="708" t="s">
        <v>234</v>
      </c>
      <c r="C308" s="709">
        <f>4/3</f>
        <v>1.3333333333333333</v>
      </c>
      <c r="D308" s="394"/>
      <c r="E308" s="394"/>
      <c r="F308" s="564">
        <v>146</v>
      </c>
      <c r="G308" s="643" t="s">
        <v>207</v>
      </c>
      <c r="H308" s="564">
        <f t="shared" ref="H308:H315" si="159">ROUND(F308/$C308,0)</f>
        <v>110</v>
      </c>
      <c r="I308" s="565" t="s">
        <v>207</v>
      </c>
      <c r="J308" s="658" t="str">
        <f t="shared" ref="J308:J315" si="160">H308&amp;" x "&amp;F308</f>
        <v>110 x 146</v>
      </c>
      <c r="K308" s="643" t="s">
        <v>207</v>
      </c>
      <c r="L308" s="564">
        <f t="shared" ref="L308:L315" si="161">F308+(2*P308)</f>
        <v>156</v>
      </c>
      <c r="M308" s="643" t="s">
        <v>207</v>
      </c>
      <c r="N308" s="564">
        <f t="shared" ref="N308:N315" si="162">H308+P308+R308</f>
        <v>120</v>
      </c>
      <c r="O308" s="565" t="s">
        <v>207</v>
      </c>
      <c r="P308" s="564">
        <v>5</v>
      </c>
      <c r="Q308" s="565" t="s">
        <v>207</v>
      </c>
      <c r="R308" s="643">
        <v>5</v>
      </c>
      <c r="S308" s="643" t="s">
        <v>207</v>
      </c>
      <c r="T308" s="564">
        <f t="shared" ref="T308:T315" si="163">ROUND(SQRT((F308^2)+(H308^2)),0)</f>
        <v>183</v>
      </c>
      <c r="U308" s="565" t="s">
        <v>207</v>
      </c>
      <c r="V308" s="564"/>
      <c r="W308" s="565"/>
      <c r="X308" s="564">
        <f>(F308*10)+254</f>
        <v>1714</v>
      </c>
      <c r="Y308" s="565" t="s">
        <v>2676</v>
      </c>
      <c r="Z308" s="110"/>
      <c r="AA308" s="564">
        <f t="shared" ref="AA308:AA315" si="164">ROUND(F308/$B$1,1)</f>
        <v>57.5</v>
      </c>
      <c r="AB308" s="565" t="s">
        <v>208</v>
      </c>
      <c r="AC308" s="564">
        <f t="shared" ref="AC308:AC315" si="165">ROUND(H308/$B$1,1)</f>
        <v>43.3</v>
      </c>
      <c r="AD308" s="565" t="s">
        <v>208</v>
      </c>
      <c r="AE308" s="715" t="str">
        <f t="shared" ref="AE308:AE315" si="166">AC308&amp;" x "&amp;AA308</f>
        <v>43.3 x 57.5</v>
      </c>
      <c r="AF308" s="565" t="s">
        <v>208</v>
      </c>
      <c r="AG308" s="564">
        <f t="shared" ref="AG308:AG315" si="167">ROUND(L308/$B$1,1)</f>
        <v>61.4</v>
      </c>
      <c r="AH308" s="565" t="s">
        <v>208</v>
      </c>
      <c r="AI308" s="643">
        <f t="shared" ref="AI308:AI315" si="168">ROUND(N308/$B$1,1)</f>
        <v>47.2</v>
      </c>
      <c r="AJ308" s="565" t="s">
        <v>208</v>
      </c>
      <c r="AK308" s="564">
        <f t="shared" ref="AK308:AK315" si="169">ROUND(P308/$B$1,1)</f>
        <v>2</v>
      </c>
      <c r="AL308" s="565" t="s">
        <v>208</v>
      </c>
      <c r="AM308" s="564">
        <f t="shared" ref="AM308:AM315" si="170">ROUND(R308/$B$1,1)</f>
        <v>2</v>
      </c>
      <c r="AN308" s="565" t="s">
        <v>208</v>
      </c>
      <c r="AO308" s="564">
        <f t="shared" ref="AO308:AO315" si="171">ROUND(SQRT((AA308^2)+(AC308^2)),0)</f>
        <v>72</v>
      </c>
      <c r="AP308" s="565" t="s">
        <v>208</v>
      </c>
      <c r="AQ308" s="564"/>
      <c r="AR308" s="565"/>
      <c r="AS308" s="564">
        <f t="shared" ref="AS308:AS315" si="172">ROUND((X308/10)/$B$2,1)</f>
        <v>67.5</v>
      </c>
      <c r="AT308" s="565" t="s">
        <v>208</v>
      </c>
      <c r="AV308" s="1072"/>
      <c r="AX308" s="361">
        <v>10100073</v>
      </c>
      <c r="AY308" s="172">
        <f>IF(Index!$L$4="€",VLOOKUP(AX308,ERP!$A:$CL,5,0),IF(Index!$L$4="$",VLOOKUP(AX308,ERP!$A:$CL,7,0),IF(Index!$L$4="CHF",VLOOKUP(AX308,ERP!$A:$CL,9,0),IF(Index!$L$4="£",VLOOKUP(AX308,ERP!$A:$CL,11,0),""))))</f>
        <v>727</v>
      </c>
      <c r="AZ308" s="361">
        <v>10140073</v>
      </c>
      <c r="BA308" s="172">
        <f>IF(Index!$L$4="€",VLOOKUP(AZ308,ERP!$A:$CL,5,0),IF(Index!$L$4="$",VLOOKUP(AZ308,ERP!$A:$CL,7,0),IF(Index!$L$4="CHF",VLOOKUP(AZ308,ERP!$A:$CL,9,0),IF(Index!$L$4="£",VLOOKUP(AZ308,ERP!$A:$CL,11,0),""))))</f>
        <v>727</v>
      </c>
      <c r="BB308" s="298"/>
      <c r="BC308" s="150"/>
      <c r="BD308" s="2"/>
      <c r="BF308" s="337"/>
      <c r="BG308" s="2"/>
      <c r="BI308" s="367"/>
      <c r="BJ308" s="393"/>
      <c r="BL308" s="2"/>
      <c r="BN308" s="107"/>
      <c r="BQ308" s="564">
        <v>146</v>
      </c>
      <c r="BR308" s="643" t="s">
        <v>207</v>
      </c>
      <c r="BS308" s="564">
        <v>110</v>
      </c>
      <c r="BT308" s="565" t="s">
        <v>207</v>
      </c>
      <c r="BU308" s="658" t="s">
        <v>4833</v>
      </c>
      <c r="BV308" s="643" t="s">
        <v>207</v>
      </c>
      <c r="BW308" s="564">
        <v>156</v>
      </c>
      <c r="BX308" s="643" t="s">
        <v>207</v>
      </c>
      <c r="BY308" s="564">
        <v>182</v>
      </c>
      <c r="BZ308" s="565" t="s">
        <v>207</v>
      </c>
      <c r="CA308" s="564">
        <v>5</v>
      </c>
      <c r="CB308" s="565" t="s">
        <v>207</v>
      </c>
      <c r="CC308" s="643">
        <v>67</v>
      </c>
      <c r="CD308" s="643" t="s">
        <v>207</v>
      </c>
      <c r="CE308" s="564">
        <v>183</v>
      </c>
      <c r="CF308" s="565" t="s">
        <v>207</v>
      </c>
      <c r="CG308" s="311"/>
      <c r="CH308" s="312"/>
      <c r="CI308" s="311">
        <v>1714</v>
      </c>
      <c r="CJ308" s="312" t="s">
        <v>2676</v>
      </c>
      <c r="CK308" s="110"/>
      <c r="CL308" s="311">
        <v>57.5</v>
      </c>
      <c r="CM308" s="312" t="s">
        <v>208</v>
      </c>
      <c r="CN308" s="311">
        <v>43.3</v>
      </c>
      <c r="CO308" s="312" t="s">
        <v>208</v>
      </c>
      <c r="CP308" s="313" t="s">
        <v>4834</v>
      </c>
      <c r="CQ308" s="312" t="s">
        <v>208</v>
      </c>
      <c r="CR308" s="311">
        <v>61.4</v>
      </c>
      <c r="CS308" s="312" t="s">
        <v>208</v>
      </c>
      <c r="CT308" s="310">
        <v>71.7</v>
      </c>
      <c r="CU308" s="312" t="s">
        <v>208</v>
      </c>
      <c r="CV308" s="311">
        <v>2</v>
      </c>
      <c r="CW308" s="312" t="s">
        <v>208</v>
      </c>
      <c r="CX308" s="311">
        <v>26.4</v>
      </c>
      <c r="CY308" s="312" t="s">
        <v>208</v>
      </c>
      <c r="CZ308" s="311">
        <v>72</v>
      </c>
      <c r="DA308" s="312" t="s">
        <v>208</v>
      </c>
      <c r="DB308" s="311"/>
      <c r="DC308" s="312"/>
      <c r="DD308" s="311">
        <v>67.5</v>
      </c>
      <c r="DE308" s="312" t="s">
        <v>208</v>
      </c>
      <c r="DG308" s="1072"/>
      <c r="DH308" s="332"/>
      <c r="DI308" s="361">
        <v>10100053</v>
      </c>
      <c r="DJ308" s="362">
        <f>IF(Index!$L$4="€",VLOOKUP(DI308,ERP!$A:$CL,5,0),IF(Index!$L$4="$",VLOOKUP(DI308,ERP!$A:$CL,7,0),IF(Index!$L$4="CHF",VLOOKUP(DI308,ERP!$A:$CL,9,0),IF(Index!$L$4="£",VLOOKUP(DI308,ERP!$A:$CL,11,0),""))))</f>
        <v>833</v>
      </c>
      <c r="DK308" s="407"/>
      <c r="DL308" s="408"/>
      <c r="DM308" s="298"/>
      <c r="DN308" s="354"/>
      <c r="DO308" s="296"/>
      <c r="DP308" s="304"/>
      <c r="DQ308" s="293"/>
      <c r="DR308" s="297"/>
      <c r="DS308" s="346"/>
      <c r="DT308" s="332"/>
    </row>
    <row r="309" spans="2:179" ht="15.75" x14ac:dyDescent="0.2">
      <c r="B309" s="708" t="s">
        <v>234</v>
      </c>
      <c r="C309" s="709">
        <f>4/3</f>
        <v>1.3333333333333333</v>
      </c>
      <c r="D309" s="394"/>
      <c r="E309" s="394"/>
      <c r="F309" s="566">
        <v>168</v>
      </c>
      <c r="G309" s="394" t="s">
        <v>207</v>
      </c>
      <c r="H309" s="566">
        <f>ROUND(F309/$C309,0)</f>
        <v>126</v>
      </c>
      <c r="I309" s="567" t="s">
        <v>207</v>
      </c>
      <c r="J309" s="662" t="str">
        <f>H309&amp;" x "&amp;F309</f>
        <v>126 x 168</v>
      </c>
      <c r="K309" s="394" t="s">
        <v>207</v>
      </c>
      <c r="L309" s="566">
        <f>F309+(2*P309)</f>
        <v>178</v>
      </c>
      <c r="M309" s="394" t="s">
        <v>207</v>
      </c>
      <c r="N309" s="566">
        <f>H309+P309+R309</f>
        <v>136</v>
      </c>
      <c r="O309" s="567" t="s">
        <v>207</v>
      </c>
      <c r="P309" s="566">
        <v>5</v>
      </c>
      <c r="Q309" s="567" t="s">
        <v>207</v>
      </c>
      <c r="R309" s="394">
        <v>5</v>
      </c>
      <c r="S309" s="394" t="s">
        <v>207</v>
      </c>
      <c r="T309" s="566">
        <f>ROUND(SQRT((F309^2)+(H309^2)),0)</f>
        <v>210</v>
      </c>
      <c r="U309" s="567" t="s">
        <v>207</v>
      </c>
      <c r="V309" s="566"/>
      <c r="W309" s="567"/>
      <c r="X309" s="566">
        <f t="shared" ref="X309:X315" si="173">(F309*10)+234</f>
        <v>1914</v>
      </c>
      <c r="Y309" s="567" t="s">
        <v>2676</v>
      </c>
      <c r="Z309" s="110"/>
      <c r="AA309" s="566">
        <f t="shared" si="164"/>
        <v>66.099999999999994</v>
      </c>
      <c r="AB309" s="567" t="s">
        <v>208</v>
      </c>
      <c r="AC309" s="566">
        <f t="shared" si="165"/>
        <v>49.6</v>
      </c>
      <c r="AD309" s="567" t="s">
        <v>208</v>
      </c>
      <c r="AE309" s="467" t="str">
        <f t="shared" si="166"/>
        <v>49.6 x 66.1</v>
      </c>
      <c r="AF309" s="567" t="s">
        <v>208</v>
      </c>
      <c r="AG309" s="566">
        <f t="shared" si="167"/>
        <v>70.099999999999994</v>
      </c>
      <c r="AH309" s="567" t="s">
        <v>208</v>
      </c>
      <c r="AI309" s="394">
        <f t="shared" si="168"/>
        <v>53.5</v>
      </c>
      <c r="AJ309" s="567" t="s">
        <v>208</v>
      </c>
      <c r="AK309" s="566">
        <f t="shared" si="169"/>
        <v>2</v>
      </c>
      <c r="AL309" s="567" t="s">
        <v>208</v>
      </c>
      <c r="AM309" s="566">
        <f t="shared" si="170"/>
        <v>2</v>
      </c>
      <c r="AN309" s="567" t="s">
        <v>208</v>
      </c>
      <c r="AO309" s="566">
        <f t="shared" si="171"/>
        <v>83</v>
      </c>
      <c r="AP309" s="567" t="s">
        <v>208</v>
      </c>
      <c r="AQ309" s="566"/>
      <c r="AR309" s="567"/>
      <c r="AS309" s="566">
        <f t="shared" si="172"/>
        <v>75.400000000000006</v>
      </c>
      <c r="AT309" s="567" t="s">
        <v>208</v>
      </c>
      <c r="AV309" s="1072"/>
      <c r="AX309" s="305">
        <v>10100074</v>
      </c>
      <c r="AY309" s="137">
        <f>IF(Index!$L$4="€",VLOOKUP(AX309,ERP!$A:$CL,5,0),IF(Index!$L$4="$",VLOOKUP(AX309,ERP!$A:$CL,7,0),IF(Index!$L$4="CHF",VLOOKUP(AX309,ERP!$A:$CL,9,0),IF(Index!$L$4="£",VLOOKUP(AX309,ERP!$A:$CL,11,0),""))))</f>
        <v>803</v>
      </c>
      <c r="AZ309" s="305">
        <v>10140074</v>
      </c>
      <c r="BA309" s="137">
        <f>IF(Index!$L$4="€",VLOOKUP(AZ309,ERP!$A:$CL,5,0),IF(Index!$L$4="$",VLOOKUP(AZ309,ERP!$A:$CL,7,0),IF(Index!$L$4="CHF",VLOOKUP(AZ309,ERP!$A:$CL,9,0),IF(Index!$L$4="£",VLOOKUP(AZ309,ERP!$A:$CL,11,0),""))))</f>
        <v>803</v>
      </c>
      <c r="BB309" s="298"/>
      <c r="BC309" s="150"/>
      <c r="BD309" s="2"/>
      <c r="BF309" s="66"/>
      <c r="BG309" s="2"/>
      <c r="BI309" s="367"/>
      <c r="BJ309" s="393"/>
      <c r="BL309" s="2"/>
      <c r="BN309" s="107"/>
      <c r="BQ309" s="566">
        <v>168</v>
      </c>
      <c r="BR309" s="394" t="s">
        <v>207</v>
      </c>
      <c r="BS309" s="566">
        <v>126</v>
      </c>
      <c r="BT309" s="567" t="s">
        <v>207</v>
      </c>
      <c r="BU309" s="662" t="s">
        <v>4835</v>
      </c>
      <c r="BV309" s="394" t="s">
        <v>207</v>
      </c>
      <c r="BW309" s="566">
        <v>178</v>
      </c>
      <c r="BX309" s="394" t="s">
        <v>207</v>
      </c>
      <c r="BY309" s="566">
        <v>182</v>
      </c>
      <c r="BZ309" s="567" t="s">
        <v>207</v>
      </c>
      <c r="CA309" s="566">
        <v>5</v>
      </c>
      <c r="CB309" s="567" t="s">
        <v>207</v>
      </c>
      <c r="CC309" s="394">
        <v>51</v>
      </c>
      <c r="CD309" s="394" t="s">
        <v>207</v>
      </c>
      <c r="CE309" s="566">
        <v>210</v>
      </c>
      <c r="CF309" s="567" t="s">
        <v>207</v>
      </c>
      <c r="CG309" s="66"/>
      <c r="CH309" s="340"/>
      <c r="CI309" s="66">
        <v>1914</v>
      </c>
      <c r="CJ309" s="340" t="s">
        <v>2676</v>
      </c>
      <c r="CK309" s="110"/>
      <c r="CL309" s="66">
        <v>66.099999999999994</v>
      </c>
      <c r="CM309" s="340" t="s">
        <v>208</v>
      </c>
      <c r="CN309" s="66">
        <v>49.6</v>
      </c>
      <c r="CO309" s="340" t="s">
        <v>208</v>
      </c>
      <c r="CP309" s="309" t="s">
        <v>4836</v>
      </c>
      <c r="CQ309" s="340" t="s">
        <v>208</v>
      </c>
      <c r="CR309" s="66">
        <v>70.099999999999994</v>
      </c>
      <c r="CS309" s="340" t="s">
        <v>208</v>
      </c>
      <c r="CT309" s="2">
        <v>71.7</v>
      </c>
      <c r="CU309" s="340" t="s">
        <v>208</v>
      </c>
      <c r="CV309" s="66">
        <v>2</v>
      </c>
      <c r="CW309" s="340" t="s">
        <v>208</v>
      </c>
      <c r="CX309" s="66">
        <v>20.100000000000001</v>
      </c>
      <c r="CY309" s="340" t="s">
        <v>208</v>
      </c>
      <c r="CZ309" s="66">
        <v>83</v>
      </c>
      <c r="DA309" s="340" t="s">
        <v>208</v>
      </c>
      <c r="DB309" s="66"/>
      <c r="DC309" s="340"/>
      <c r="DD309" s="66">
        <v>75.400000000000006</v>
      </c>
      <c r="DE309" s="340" t="s">
        <v>208</v>
      </c>
      <c r="DG309" s="1072"/>
      <c r="DH309" s="332"/>
      <c r="DI309" s="305">
        <v>10100054</v>
      </c>
      <c r="DJ309" s="329">
        <f>IF(Index!$L$4="€",VLOOKUP(DI309,ERP!$A:$CL,5,0),IF(Index!$L$4="$",VLOOKUP(DI309,ERP!$A:$CL,7,0),IF(Index!$L$4="CHF",VLOOKUP(DI309,ERP!$A:$CL,9,0),IF(Index!$L$4="£",VLOOKUP(DI309,ERP!$A:$CL,11,0),""))))</f>
        <v>911</v>
      </c>
      <c r="DK309" s="421"/>
      <c r="DL309" s="422"/>
      <c r="DM309" s="298"/>
      <c r="DN309" s="354"/>
      <c r="DO309" s="296"/>
      <c r="DP309" s="304"/>
      <c r="DQ309" s="293"/>
      <c r="DR309" s="297"/>
      <c r="DS309" s="346"/>
      <c r="DT309" s="332"/>
    </row>
    <row r="310" spans="2:179" ht="15.75" x14ac:dyDescent="0.2">
      <c r="B310" s="708" t="s">
        <v>234</v>
      </c>
      <c r="C310" s="709">
        <f t="shared" ref="C310:C315" si="174">4/3</f>
        <v>1.3333333333333333</v>
      </c>
      <c r="D310" s="394"/>
      <c r="E310" s="394"/>
      <c r="F310" s="568">
        <v>190</v>
      </c>
      <c r="G310" s="644" t="s">
        <v>207</v>
      </c>
      <c r="H310" s="568">
        <f t="shared" si="159"/>
        <v>143</v>
      </c>
      <c r="I310" s="569" t="s">
        <v>207</v>
      </c>
      <c r="J310" s="661" t="str">
        <f t="shared" si="160"/>
        <v>143 x 190</v>
      </c>
      <c r="K310" s="644" t="s">
        <v>207</v>
      </c>
      <c r="L310" s="568">
        <f t="shared" si="161"/>
        <v>200</v>
      </c>
      <c r="M310" s="644" t="s">
        <v>207</v>
      </c>
      <c r="N310" s="568">
        <f t="shared" si="162"/>
        <v>153</v>
      </c>
      <c r="O310" s="569" t="s">
        <v>207</v>
      </c>
      <c r="P310" s="568">
        <v>5</v>
      </c>
      <c r="Q310" s="569" t="s">
        <v>207</v>
      </c>
      <c r="R310" s="644">
        <v>5</v>
      </c>
      <c r="S310" s="644" t="s">
        <v>207</v>
      </c>
      <c r="T310" s="568">
        <f t="shared" si="163"/>
        <v>238</v>
      </c>
      <c r="U310" s="569" t="s">
        <v>207</v>
      </c>
      <c r="V310" s="568"/>
      <c r="W310" s="569"/>
      <c r="X310" s="568">
        <f t="shared" si="173"/>
        <v>2134</v>
      </c>
      <c r="Y310" s="569" t="s">
        <v>2676</v>
      </c>
      <c r="Z310" s="110"/>
      <c r="AA310" s="568">
        <f t="shared" si="164"/>
        <v>74.8</v>
      </c>
      <c r="AB310" s="569" t="s">
        <v>208</v>
      </c>
      <c r="AC310" s="568">
        <f t="shared" si="165"/>
        <v>56.3</v>
      </c>
      <c r="AD310" s="569" t="s">
        <v>208</v>
      </c>
      <c r="AE310" s="712" t="str">
        <f t="shared" si="166"/>
        <v>56.3 x 74.8</v>
      </c>
      <c r="AF310" s="569" t="s">
        <v>208</v>
      </c>
      <c r="AG310" s="568">
        <f t="shared" si="167"/>
        <v>78.7</v>
      </c>
      <c r="AH310" s="569" t="s">
        <v>208</v>
      </c>
      <c r="AI310" s="644">
        <f t="shared" si="168"/>
        <v>60.2</v>
      </c>
      <c r="AJ310" s="569" t="s">
        <v>208</v>
      </c>
      <c r="AK310" s="568">
        <f t="shared" si="169"/>
        <v>2</v>
      </c>
      <c r="AL310" s="569" t="s">
        <v>208</v>
      </c>
      <c r="AM310" s="568">
        <f t="shared" si="170"/>
        <v>2</v>
      </c>
      <c r="AN310" s="569" t="s">
        <v>208</v>
      </c>
      <c r="AO310" s="568">
        <f t="shared" si="171"/>
        <v>94</v>
      </c>
      <c r="AP310" s="569" t="s">
        <v>208</v>
      </c>
      <c r="AQ310" s="568"/>
      <c r="AR310" s="569"/>
      <c r="AS310" s="568">
        <f t="shared" si="172"/>
        <v>84</v>
      </c>
      <c r="AT310" s="569" t="s">
        <v>208</v>
      </c>
      <c r="AV310" s="1072"/>
      <c r="AX310" s="365">
        <v>10100075</v>
      </c>
      <c r="AY310" s="173">
        <f>IF(Index!$L$4="€",VLOOKUP(AX310,ERP!$A:$CL,5,0),IF(Index!$L$4="$",VLOOKUP(AX310,ERP!$A:$CL,7,0),IF(Index!$L$4="CHF",VLOOKUP(AX310,ERP!$A:$CL,9,0),IF(Index!$L$4="£",VLOOKUP(AX310,ERP!$A:$CL,11,0),""))))</f>
        <v>861</v>
      </c>
      <c r="AZ310" s="365">
        <v>10140075</v>
      </c>
      <c r="BA310" s="173">
        <f>IF(Index!$L$4="€",VLOOKUP(AZ310,ERP!$A:$CL,5,0),IF(Index!$L$4="$",VLOOKUP(AZ310,ERP!$A:$CL,7,0),IF(Index!$L$4="CHF",VLOOKUP(AZ310,ERP!$A:$CL,9,0),IF(Index!$L$4="£",VLOOKUP(AZ310,ERP!$A:$CL,11,0),""))))</f>
        <v>861</v>
      </c>
      <c r="BB310" s="298"/>
      <c r="BC310" s="150"/>
      <c r="BD310" s="2"/>
      <c r="BF310" s="66"/>
      <c r="BG310" s="222" t="s">
        <v>2669</v>
      </c>
      <c r="BI310" s="367"/>
      <c r="BJ310" s="393"/>
      <c r="BL310" s="2"/>
      <c r="BN310" s="107"/>
      <c r="BQ310" s="568">
        <v>190</v>
      </c>
      <c r="BR310" s="644" t="s">
        <v>207</v>
      </c>
      <c r="BS310" s="568">
        <v>143</v>
      </c>
      <c r="BT310" s="569" t="s">
        <v>207</v>
      </c>
      <c r="BU310" s="661" t="s">
        <v>4811</v>
      </c>
      <c r="BV310" s="644" t="s">
        <v>207</v>
      </c>
      <c r="BW310" s="568">
        <v>200</v>
      </c>
      <c r="BX310" s="644" t="s">
        <v>207</v>
      </c>
      <c r="BY310" s="568">
        <v>182</v>
      </c>
      <c r="BZ310" s="569" t="s">
        <v>207</v>
      </c>
      <c r="CA310" s="568">
        <v>5</v>
      </c>
      <c r="CB310" s="569" t="s">
        <v>207</v>
      </c>
      <c r="CC310" s="644">
        <v>34</v>
      </c>
      <c r="CD310" s="644" t="s">
        <v>207</v>
      </c>
      <c r="CE310" s="568">
        <v>238</v>
      </c>
      <c r="CF310" s="569" t="s">
        <v>207</v>
      </c>
      <c r="CG310" s="372"/>
      <c r="CH310" s="373"/>
      <c r="CI310" s="372">
        <v>2134</v>
      </c>
      <c r="CJ310" s="373" t="s">
        <v>2676</v>
      </c>
      <c r="CK310" s="110"/>
      <c r="CL310" s="372">
        <v>74.8</v>
      </c>
      <c r="CM310" s="373" t="s">
        <v>208</v>
      </c>
      <c r="CN310" s="372">
        <v>56.3</v>
      </c>
      <c r="CO310" s="373" t="s">
        <v>208</v>
      </c>
      <c r="CP310" s="382" t="s">
        <v>4812</v>
      </c>
      <c r="CQ310" s="373" t="s">
        <v>208</v>
      </c>
      <c r="CR310" s="372">
        <v>78.7</v>
      </c>
      <c r="CS310" s="373" t="s">
        <v>208</v>
      </c>
      <c r="CT310" s="371">
        <v>71.7</v>
      </c>
      <c r="CU310" s="373" t="s">
        <v>208</v>
      </c>
      <c r="CV310" s="372">
        <v>2</v>
      </c>
      <c r="CW310" s="373" t="s">
        <v>208</v>
      </c>
      <c r="CX310" s="372">
        <v>13.4</v>
      </c>
      <c r="CY310" s="373" t="s">
        <v>208</v>
      </c>
      <c r="CZ310" s="372">
        <v>94</v>
      </c>
      <c r="DA310" s="373" t="s">
        <v>208</v>
      </c>
      <c r="DB310" s="372"/>
      <c r="DC310" s="373"/>
      <c r="DD310" s="372">
        <v>84</v>
      </c>
      <c r="DE310" s="373" t="s">
        <v>208</v>
      </c>
      <c r="DG310" s="1072"/>
      <c r="DH310" s="332"/>
      <c r="DI310" s="365">
        <v>10100055</v>
      </c>
      <c r="DJ310" s="411">
        <f>IF(Index!$L$4="€",VLOOKUP(DI310,ERP!$A:$CL,5,0),IF(Index!$L$4="$",VLOOKUP(DI310,ERP!$A:$CL,7,0),IF(Index!$L$4="CHF",VLOOKUP(DI310,ERP!$A:$CL,9,0),IF(Index!$L$4="£",VLOOKUP(DI310,ERP!$A:$CL,11,0),""))))</f>
        <v>968</v>
      </c>
      <c r="DK310" s="409"/>
      <c r="DL310" s="410"/>
      <c r="DM310" s="298"/>
      <c r="DN310" s="354"/>
      <c r="DO310" s="296"/>
      <c r="DP310" s="304"/>
      <c r="DQ310" s="293"/>
      <c r="DR310" s="297"/>
      <c r="DS310" s="346"/>
      <c r="DT310" s="332"/>
    </row>
    <row r="311" spans="2:179" ht="15.75" x14ac:dyDescent="0.2">
      <c r="B311" s="708" t="s">
        <v>234</v>
      </c>
      <c r="C311" s="709">
        <f t="shared" si="174"/>
        <v>1.3333333333333333</v>
      </c>
      <c r="D311" s="394"/>
      <c r="E311" s="394"/>
      <c r="F311" s="566">
        <v>210</v>
      </c>
      <c r="G311" s="394" t="s">
        <v>207</v>
      </c>
      <c r="H311" s="566">
        <f t="shared" si="159"/>
        <v>158</v>
      </c>
      <c r="I311" s="567" t="s">
        <v>207</v>
      </c>
      <c r="J311" s="662" t="str">
        <f t="shared" si="160"/>
        <v>158 x 210</v>
      </c>
      <c r="K311" s="394" t="s">
        <v>207</v>
      </c>
      <c r="L311" s="566">
        <f t="shared" si="161"/>
        <v>220</v>
      </c>
      <c r="M311" s="394" t="s">
        <v>207</v>
      </c>
      <c r="N311" s="566">
        <f t="shared" si="162"/>
        <v>168</v>
      </c>
      <c r="O311" s="567" t="s">
        <v>207</v>
      </c>
      <c r="P311" s="566">
        <v>5</v>
      </c>
      <c r="Q311" s="567" t="s">
        <v>207</v>
      </c>
      <c r="R311" s="394">
        <v>5</v>
      </c>
      <c r="S311" s="394" t="s">
        <v>207</v>
      </c>
      <c r="T311" s="566">
        <f t="shared" si="163"/>
        <v>263</v>
      </c>
      <c r="U311" s="567" t="s">
        <v>207</v>
      </c>
      <c r="V311" s="566"/>
      <c r="W311" s="567"/>
      <c r="X311" s="566">
        <f t="shared" si="173"/>
        <v>2334</v>
      </c>
      <c r="Y311" s="567" t="s">
        <v>2676</v>
      </c>
      <c r="Z311" s="110"/>
      <c r="AA311" s="566">
        <f t="shared" si="164"/>
        <v>82.7</v>
      </c>
      <c r="AB311" s="567" t="s">
        <v>208</v>
      </c>
      <c r="AC311" s="566">
        <f t="shared" si="165"/>
        <v>62.2</v>
      </c>
      <c r="AD311" s="567" t="s">
        <v>208</v>
      </c>
      <c r="AE311" s="467" t="str">
        <f t="shared" si="166"/>
        <v>62.2 x 82.7</v>
      </c>
      <c r="AF311" s="567" t="s">
        <v>208</v>
      </c>
      <c r="AG311" s="566">
        <f t="shared" si="167"/>
        <v>86.6</v>
      </c>
      <c r="AH311" s="567" t="s">
        <v>208</v>
      </c>
      <c r="AI311" s="394">
        <f t="shared" si="168"/>
        <v>66.099999999999994</v>
      </c>
      <c r="AJ311" s="567" t="s">
        <v>208</v>
      </c>
      <c r="AK311" s="566">
        <f t="shared" si="169"/>
        <v>2</v>
      </c>
      <c r="AL311" s="567" t="s">
        <v>208</v>
      </c>
      <c r="AM311" s="566">
        <f t="shared" si="170"/>
        <v>2</v>
      </c>
      <c r="AN311" s="567" t="s">
        <v>208</v>
      </c>
      <c r="AO311" s="566">
        <f t="shared" si="171"/>
        <v>103</v>
      </c>
      <c r="AP311" s="567" t="s">
        <v>208</v>
      </c>
      <c r="AQ311" s="566"/>
      <c r="AR311" s="567"/>
      <c r="AS311" s="566">
        <f t="shared" si="172"/>
        <v>91.9</v>
      </c>
      <c r="AT311" s="567" t="s">
        <v>208</v>
      </c>
      <c r="AV311" s="1072"/>
      <c r="AX311" s="305">
        <v>10101981</v>
      </c>
      <c r="AY311" s="137">
        <f>IF(Index!$L$4="€",VLOOKUP(AX311,ERP!$A:$CL,5,0),IF(Index!$L$4="$",VLOOKUP(AX311,ERP!$A:$CL,7,0),IF(Index!$L$4="CHF",VLOOKUP(AX311,ERP!$A:$CL,9,0),IF(Index!$L$4="£",VLOOKUP(AX311,ERP!$A:$CL,11,0),""))))</f>
        <v>920</v>
      </c>
      <c r="AZ311" s="305">
        <v>10141981</v>
      </c>
      <c r="BA311" s="137">
        <f>IF(Index!$L$4="€",VLOOKUP(AZ311,ERP!$A:$CL,5,0),IF(Index!$L$4="$",VLOOKUP(AZ311,ERP!$A:$CL,7,0),IF(Index!$L$4="CHF",VLOOKUP(AZ311,ERP!$A:$CL,9,0),IF(Index!$L$4="£",VLOOKUP(AZ311,ERP!$A:$CL,11,0),""))))</f>
        <v>920</v>
      </c>
      <c r="BB311" s="298"/>
      <c r="BC311" s="150"/>
      <c r="BD311" s="2"/>
      <c r="BF311" s="66"/>
      <c r="BG311" s="225" t="s">
        <v>2671</v>
      </c>
      <c r="BI311" s="367"/>
      <c r="BJ311" s="393"/>
      <c r="BL311" s="2"/>
      <c r="BN311" s="107"/>
      <c r="BQ311" s="566">
        <v>210</v>
      </c>
      <c r="BR311" s="394" t="s">
        <v>207</v>
      </c>
      <c r="BS311" s="566">
        <v>158</v>
      </c>
      <c r="BT311" s="567" t="s">
        <v>207</v>
      </c>
      <c r="BU311" s="662" t="s">
        <v>4813</v>
      </c>
      <c r="BV311" s="394" t="s">
        <v>207</v>
      </c>
      <c r="BW311" s="566">
        <v>220</v>
      </c>
      <c r="BX311" s="394" t="s">
        <v>207</v>
      </c>
      <c r="BY311" s="566">
        <v>183</v>
      </c>
      <c r="BZ311" s="567" t="s">
        <v>207</v>
      </c>
      <c r="CA311" s="566">
        <v>5</v>
      </c>
      <c r="CB311" s="567" t="s">
        <v>207</v>
      </c>
      <c r="CC311" s="394">
        <v>20</v>
      </c>
      <c r="CD311" s="394" t="s">
        <v>207</v>
      </c>
      <c r="CE311" s="566">
        <v>263</v>
      </c>
      <c r="CF311" s="567" t="s">
        <v>207</v>
      </c>
      <c r="CG311" s="66"/>
      <c r="CH311" s="340"/>
      <c r="CI311" s="66">
        <v>2334</v>
      </c>
      <c r="CJ311" s="340" t="s">
        <v>2676</v>
      </c>
      <c r="CK311" s="110"/>
      <c r="CL311" s="66">
        <v>82.7</v>
      </c>
      <c r="CM311" s="340" t="s">
        <v>208</v>
      </c>
      <c r="CN311" s="66">
        <v>62.2</v>
      </c>
      <c r="CO311" s="340" t="s">
        <v>208</v>
      </c>
      <c r="CP311" s="309" t="s">
        <v>4814</v>
      </c>
      <c r="CQ311" s="340" t="s">
        <v>208</v>
      </c>
      <c r="CR311" s="66">
        <v>86.6</v>
      </c>
      <c r="CS311" s="340" t="s">
        <v>208</v>
      </c>
      <c r="CT311" s="2">
        <v>72</v>
      </c>
      <c r="CU311" s="340" t="s">
        <v>208</v>
      </c>
      <c r="CV311" s="66">
        <v>2</v>
      </c>
      <c r="CW311" s="340" t="s">
        <v>208</v>
      </c>
      <c r="CX311" s="66">
        <v>7.9</v>
      </c>
      <c r="CY311" s="340" t="s">
        <v>208</v>
      </c>
      <c r="CZ311" s="66">
        <v>103</v>
      </c>
      <c r="DA311" s="340" t="s">
        <v>208</v>
      </c>
      <c r="DB311" s="66"/>
      <c r="DC311" s="340"/>
      <c r="DD311" s="66">
        <v>91.9</v>
      </c>
      <c r="DE311" s="340" t="s">
        <v>208</v>
      </c>
      <c r="DG311" s="1072"/>
      <c r="DH311" s="332"/>
      <c r="DI311" s="305">
        <v>10102003</v>
      </c>
      <c r="DJ311" s="329">
        <f>IF(Index!$L$4="€",VLOOKUP(DI311,ERP!$A:$CL,5,0),IF(Index!$L$4="$",VLOOKUP(DI311,ERP!$A:$CL,7,0),IF(Index!$L$4="CHF",VLOOKUP(DI311,ERP!$A:$CL,9,0),IF(Index!$L$4="£",VLOOKUP(DI311,ERP!$A:$CL,11,0),""))))</f>
        <v>1027</v>
      </c>
      <c r="DK311" s="421"/>
      <c r="DL311" s="422"/>
      <c r="DM311" s="298"/>
      <c r="DN311" s="354"/>
      <c r="DO311" s="296"/>
      <c r="DP311" s="304"/>
      <c r="DQ311" s="293"/>
      <c r="DR311" s="297"/>
      <c r="DS311" s="346"/>
      <c r="DT311" s="332"/>
    </row>
    <row r="312" spans="2:179" ht="15.75" x14ac:dyDescent="0.2">
      <c r="B312" s="708" t="s">
        <v>234</v>
      </c>
      <c r="C312" s="709">
        <f t="shared" si="174"/>
        <v>1.3333333333333333</v>
      </c>
      <c r="D312" s="394"/>
      <c r="E312" s="394"/>
      <c r="F312" s="568">
        <v>230</v>
      </c>
      <c r="G312" s="644" t="s">
        <v>207</v>
      </c>
      <c r="H312" s="568">
        <f t="shared" si="159"/>
        <v>173</v>
      </c>
      <c r="I312" s="569" t="s">
        <v>207</v>
      </c>
      <c r="J312" s="661" t="str">
        <f t="shared" si="160"/>
        <v>173 x 230</v>
      </c>
      <c r="K312" s="644" t="s">
        <v>207</v>
      </c>
      <c r="L312" s="568">
        <f t="shared" si="161"/>
        <v>240</v>
      </c>
      <c r="M312" s="644" t="s">
        <v>207</v>
      </c>
      <c r="N312" s="568">
        <f t="shared" si="162"/>
        <v>183</v>
      </c>
      <c r="O312" s="569" t="s">
        <v>207</v>
      </c>
      <c r="P312" s="568">
        <v>5</v>
      </c>
      <c r="Q312" s="569" t="s">
        <v>207</v>
      </c>
      <c r="R312" s="644">
        <v>5</v>
      </c>
      <c r="S312" s="644" t="s">
        <v>207</v>
      </c>
      <c r="T312" s="568">
        <f t="shared" si="163"/>
        <v>288</v>
      </c>
      <c r="U312" s="569" t="s">
        <v>207</v>
      </c>
      <c r="V312" s="568"/>
      <c r="W312" s="569"/>
      <c r="X312" s="568">
        <f t="shared" si="173"/>
        <v>2534</v>
      </c>
      <c r="Y312" s="569" t="s">
        <v>2676</v>
      </c>
      <c r="Z312" s="110"/>
      <c r="AA312" s="568">
        <f t="shared" si="164"/>
        <v>90.6</v>
      </c>
      <c r="AB312" s="569" t="s">
        <v>208</v>
      </c>
      <c r="AC312" s="568">
        <f t="shared" si="165"/>
        <v>68.099999999999994</v>
      </c>
      <c r="AD312" s="569" t="s">
        <v>208</v>
      </c>
      <c r="AE312" s="712" t="str">
        <f t="shared" si="166"/>
        <v>68.1 x 90.6</v>
      </c>
      <c r="AF312" s="569" t="s">
        <v>208</v>
      </c>
      <c r="AG312" s="568">
        <f t="shared" si="167"/>
        <v>94.5</v>
      </c>
      <c r="AH312" s="569" t="s">
        <v>208</v>
      </c>
      <c r="AI312" s="644">
        <f t="shared" si="168"/>
        <v>72</v>
      </c>
      <c r="AJ312" s="569" t="s">
        <v>208</v>
      </c>
      <c r="AK312" s="568">
        <f t="shared" si="169"/>
        <v>2</v>
      </c>
      <c r="AL312" s="569" t="s">
        <v>208</v>
      </c>
      <c r="AM312" s="568">
        <f t="shared" si="170"/>
        <v>2</v>
      </c>
      <c r="AN312" s="569" t="s">
        <v>208</v>
      </c>
      <c r="AO312" s="568">
        <f t="shared" si="171"/>
        <v>113</v>
      </c>
      <c r="AP312" s="569" t="s">
        <v>208</v>
      </c>
      <c r="AQ312" s="568"/>
      <c r="AR312" s="569"/>
      <c r="AS312" s="568">
        <f t="shared" si="172"/>
        <v>99.8</v>
      </c>
      <c r="AT312" s="569" t="s">
        <v>208</v>
      </c>
      <c r="AV312" s="1072"/>
      <c r="AX312" s="365">
        <v>10100077</v>
      </c>
      <c r="AY312" s="173">
        <f>IF(Index!$L$4="€",VLOOKUP(AX312,ERP!$A:$CL,5,0),IF(Index!$L$4="$",VLOOKUP(AX312,ERP!$A:$CL,7,0),IF(Index!$L$4="CHF",VLOOKUP(AX312,ERP!$A:$CL,9,0),IF(Index!$L$4="£",VLOOKUP(AX312,ERP!$A:$CL,11,0),""))))</f>
        <v>977</v>
      </c>
      <c r="AZ312" s="365">
        <v>10140077</v>
      </c>
      <c r="BA312" s="173">
        <f>IF(Index!$L$4="€",VLOOKUP(AZ312,ERP!$A:$CL,5,0),IF(Index!$L$4="$",VLOOKUP(AZ312,ERP!$A:$CL,7,0),IF(Index!$L$4="CHF",VLOOKUP(AZ312,ERP!$A:$CL,9,0),IF(Index!$L$4="£",VLOOKUP(AZ312,ERP!$A:$CL,11,0),""))))</f>
        <v>977</v>
      </c>
      <c r="BB312" s="298"/>
      <c r="BC312" s="150"/>
      <c r="BD312" s="2"/>
      <c r="BF312" s="66"/>
      <c r="BG312" s="225" t="s">
        <v>2668</v>
      </c>
      <c r="BI312" s="367"/>
      <c r="BJ312" s="393"/>
      <c r="BL312" s="2"/>
      <c r="BN312" s="107"/>
      <c r="BQ312" s="568">
        <v>230</v>
      </c>
      <c r="BR312" s="644" t="s">
        <v>207</v>
      </c>
      <c r="BS312" s="568">
        <v>173</v>
      </c>
      <c r="BT312" s="569" t="s">
        <v>207</v>
      </c>
      <c r="BU312" s="661" t="s">
        <v>4815</v>
      </c>
      <c r="BV312" s="644" t="s">
        <v>207</v>
      </c>
      <c r="BW312" s="568">
        <v>240</v>
      </c>
      <c r="BX312" s="644" t="s">
        <v>207</v>
      </c>
      <c r="BY312" s="568">
        <v>198</v>
      </c>
      <c r="BZ312" s="569" t="s">
        <v>207</v>
      </c>
      <c r="CA312" s="568">
        <v>5</v>
      </c>
      <c r="CB312" s="569" t="s">
        <v>207</v>
      </c>
      <c r="CC312" s="644">
        <v>20</v>
      </c>
      <c r="CD312" s="644" t="s">
        <v>207</v>
      </c>
      <c r="CE312" s="568">
        <v>288</v>
      </c>
      <c r="CF312" s="569" t="s">
        <v>207</v>
      </c>
      <c r="CG312" s="372"/>
      <c r="CH312" s="373"/>
      <c r="CI312" s="372">
        <v>2534</v>
      </c>
      <c r="CJ312" s="373" t="s">
        <v>2676</v>
      </c>
      <c r="CK312" s="110"/>
      <c r="CL312" s="372">
        <v>90.6</v>
      </c>
      <c r="CM312" s="373" t="s">
        <v>208</v>
      </c>
      <c r="CN312" s="372">
        <v>68.099999999999994</v>
      </c>
      <c r="CO312" s="373" t="s">
        <v>208</v>
      </c>
      <c r="CP312" s="382" t="s">
        <v>4816</v>
      </c>
      <c r="CQ312" s="373" t="s">
        <v>208</v>
      </c>
      <c r="CR312" s="372">
        <v>94.5</v>
      </c>
      <c r="CS312" s="373" t="s">
        <v>208</v>
      </c>
      <c r="CT312" s="371">
        <v>78</v>
      </c>
      <c r="CU312" s="373" t="s">
        <v>208</v>
      </c>
      <c r="CV312" s="372">
        <v>2</v>
      </c>
      <c r="CW312" s="373" t="s">
        <v>208</v>
      </c>
      <c r="CX312" s="372">
        <v>7.9</v>
      </c>
      <c r="CY312" s="373" t="s">
        <v>208</v>
      </c>
      <c r="CZ312" s="372">
        <v>113</v>
      </c>
      <c r="DA312" s="373" t="s">
        <v>208</v>
      </c>
      <c r="DB312" s="372"/>
      <c r="DC312" s="373"/>
      <c r="DD312" s="372">
        <v>99.8</v>
      </c>
      <c r="DE312" s="373" t="s">
        <v>208</v>
      </c>
      <c r="DG312" s="1072"/>
      <c r="DH312" s="332"/>
      <c r="DI312" s="365">
        <v>10100059</v>
      </c>
      <c r="DJ312" s="411">
        <f>IF(Index!$L$4="€",VLOOKUP(DI312,ERP!$A:$CL,5,0),IF(Index!$L$4="$",VLOOKUP(DI312,ERP!$A:$CL,7,0),IF(Index!$L$4="CHF",VLOOKUP(DI312,ERP!$A:$CL,9,0),IF(Index!$L$4="£",VLOOKUP(DI312,ERP!$A:$CL,11,0),""))))</f>
        <v>1083</v>
      </c>
      <c r="DK312" s="409"/>
      <c r="DL312" s="410"/>
      <c r="DM312" s="298"/>
      <c r="DN312" s="354"/>
      <c r="DO312" s="296"/>
      <c r="DP312" s="304"/>
      <c r="DQ312" s="293"/>
      <c r="DR312" s="297"/>
      <c r="DS312" s="346"/>
      <c r="DT312" s="332"/>
    </row>
    <row r="313" spans="2:179" x14ac:dyDescent="0.2">
      <c r="B313" s="708" t="s">
        <v>234</v>
      </c>
      <c r="C313" s="709">
        <f t="shared" si="174"/>
        <v>1.3333333333333333</v>
      </c>
      <c r="D313" s="394"/>
      <c r="E313" s="394"/>
      <c r="F313" s="566">
        <v>250</v>
      </c>
      <c r="G313" s="394" t="s">
        <v>207</v>
      </c>
      <c r="H313" s="566">
        <f t="shared" si="159"/>
        <v>188</v>
      </c>
      <c r="I313" s="567" t="s">
        <v>207</v>
      </c>
      <c r="J313" s="662" t="str">
        <f t="shared" si="160"/>
        <v>188 x 250</v>
      </c>
      <c r="K313" s="394" t="s">
        <v>207</v>
      </c>
      <c r="L313" s="566">
        <f t="shared" si="161"/>
        <v>260</v>
      </c>
      <c r="M313" s="394" t="s">
        <v>207</v>
      </c>
      <c r="N313" s="566">
        <f t="shared" si="162"/>
        <v>198</v>
      </c>
      <c r="O313" s="567" t="s">
        <v>207</v>
      </c>
      <c r="P313" s="566">
        <v>5</v>
      </c>
      <c r="Q313" s="567" t="s">
        <v>207</v>
      </c>
      <c r="R313" s="394">
        <v>5</v>
      </c>
      <c r="S313" s="394" t="s">
        <v>207</v>
      </c>
      <c r="T313" s="566">
        <f t="shared" si="163"/>
        <v>313</v>
      </c>
      <c r="U313" s="567" t="s">
        <v>207</v>
      </c>
      <c r="V313" s="566"/>
      <c r="W313" s="567"/>
      <c r="X313" s="566">
        <f t="shared" si="173"/>
        <v>2734</v>
      </c>
      <c r="Y313" s="567" t="s">
        <v>2676</v>
      </c>
      <c r="Z313" s="110"/>
      <c r="AA313" s="566">
        <f t="shared" si="164"/>
        <v>98.4</v>
      </c>
      <c r="AB313" s="567" t="s">
        <v>208</v>
      </c>
      <c r="AC313" s="566">
        <f t="shared" si="165"/>
        <v>74</v>
      </c>
      <c r="AD313" s="567" t="s">
        <v>208</v>
      </c>
      <c r="AE313" s="467" t="str">
        <f t="shared" si="166"/>
        <v>74 x 98.4</v>
      </c>
      <c r="AF313" s="567" t="s">
        <v>208</v>
      </c>
      <c r="AG313" s="566">
        <f t="shared" si="167"/>
        <v>102.4</v>
      </c>
      <c r="AH313" s="567" t="s">
        <v>208</v>
      </c>
      <c r="AI313" s="394">
        <f t="shared" si="168"/>
        <v>78</v>
      </c>
      <c r="AJ313" s="567" t="s">
        <v>208</v>
      </c>
      <c r="AK313" s="566">
        <f t="shared" si="169"/>
        <v>2</v>
      </c>
      <c r="AL313" s="567" t="s">
        <v>208</v>
      </c>
      <c r="AM313" s="566">
        <f t="shared" si="170"/>
        <v>2</v>
      </c>
      <c r="AN313" s="567" t="s">
        <v>208</v>
      </c>
      <c r="AO313" s="566">
        <f t="shared" si="171"/>
        <v>123</v>
      </c>
      <c r="AP313" s="567" t="s">
        <v>208</v>
      </c>
      <c r="AQ313" s="566"/>
      <c r="AR313" s="567"/>
      <c r="AS313" s="566">
        <f t="shared" si="172"/>
        <v>107.6</v>
      </c>
      <c r="AT313" s="567" t="s">
        <v>208</v>
      </c>
      <c r="AV313" s="1072"/>
      <c r="AX313" s="305" t="s">
        <v>125</v>
      </c>
      <c r="AY313" s="137">
        <f>AY300</f>
        <v>1034</v>
      </c>
      <c r="AZ313" s="305" t="s">
        <v>125</v>
      </c>
      <c r="BA313" s="137">
        <f>BA300</f>
        <v>1034</v>
      </c>
      <c r="BB313" s="358"/>
      <c r="BC313" s="150"/>
      <c r="BD313" s="57"/>
      <c r="BE313" s="222"/>
      <c r="BF313" s="66"/>
      <c r="BG313" s="2"/>
      <c r="BI313" s="367"/>
      <c r="BJ313" s="393"/>
      <c r="BL313" s="2"/>
      <c r="BN313" s="107"/>
      <c r="BQ313" s="339"/>
      <c r="BS313" s="66"/>
      <c r="BT313" s="340"/>
      <c r="BU313" s="341"/>
      <c r="BW313" s="66"/>
      <c r="BY313" s="66"/>
      <c r="BZ313" s="340"/>
      <c r="CA313" s="339"/>
      <c r="CB313" s="340"/>
      <c r="CC313" s="308"/>
      <c r="CE313" s="66"/>
      <c r="CF313" s="340"/>
      <c r="CG313" s="66"/>
      <c r="CH313" s="340"/>
      <c r="CI313" s="66"/>
      <c r="CJ313" s="340"/>
      <c r="CK313" s="110"/>
      <c r="CL313" s="66"/>
      <c r="CM313" s="340"/>
      <c r="CN313" s="66"/>
      <c r="CO313" s="340"/>
      <c r="CP313" s="309"/>
      <c r="CQ313" s="340"/>
      <c r="CR313" s="66"/>
      <c r="CS313" s="340"/>
      <c r="CU313" s="340"/>
      <c r="CV313" s="66"/>
      <c r="CW313" s="340"/>
      <c r="CX313" s="66"/>
      <c r="CY313" s="340"/>
      <c r="CZ313" s="66"/>
      <c r="DA313" s="340"/>
      <c r="DB313" s="66"/>
      <c r="DC313" s="340"/>
      <c r="DD313" s="66"/>
      <c r="DE313" s="340"/>
      <c r="DG313" s="1072"/>
      <c r="DH313" s="332"/>
      <c r="DI313" s="305"/>
      <c r="DJ313" s="329"/>
      <c r="DK313" s="327"/>
      <c r="DL313" s="328"/>
      <c r="DM313" s="298"/>
      <c r="DN313" s="354"/>
      <c r="DO313" s="296"/>
      <c r="DP313" s="304"/>
      <c r="DQ313" s="293"/>
      <c r="DR313" s="297"/>
      <c r="DS313" s="346"/>
      <c r="DT313" s="332"/>
    </row>
    <row r="314" spans="2:179" x14ac:dyDescent="0.2">
      <c r="B314" s="708" t="s">
        <v>234</v>
      </c>
      <c r="C314" s="709">
        <f t="shared" si="174"/>
        <v>1.3333333333333333</v>
      </c>
      <c r="D314" s="394"/>
      <c r="E314" s="394"/>
      <c r="F314" s="568">
        <v>270</v>
      </c>
      <c r="G314" s="644" t="s">
        <v>207</v>
      </c>
      <c r="H314" s="568">
        <f t="shared" si="159"/>
        <v>203</v>
      </c>
      <c r="I314" s="569" t="s">
        <v>207</v>
      </c>
      <c r="J314" s="661" t="str">
        <f t="shared" si="160"/>
        <v>203 x 270</v>
      </c>
      <c r="K314" s="644" t="s">
        <v>207</v>
      </c>
      <c r="L314" s="568">
        <f t="shared" si="161"/>
        <v>280</v>
      </c>
      <c r="M314" s="644" t="s">
        <v>207</v>
      </c>
      <c r="N314" s="568">
        <f t="shared" si="162"/>
        <v>213</v>
      </c>
      <c r="O314" s="569" t="s">
        <v>207</v>
      </c>
      <c r="P314" s="568">
        <v>5</v>
      </c>
      <c r="Q314" s="569" t="s">
        <v>207</v>
      </c>
      <c r="R314" s="644">
        <v>5</v>
      </c>
      <c r="S314" s="644" t="s">
        <v>207</v>
      </c>
      <c r="T314" s="568">
        <f t="shared" si="163"/>
        <v>338</v>
      </c>
      <c r="U314" s="569" t="s">
        <v>207</v>
      </c>
      <c r="V314" s="568"/>
      <c r="W314" s="569"/>
      <c r="X314" s="568">
        <f t="shared" si="173"/>
        <v>2934</v>
      </c>
      <c r="Y314" s="569" t="s">
        <v>2676</v>
      </c>
      <c r="Z314" s="110"/>
      <c r="AA314" s="568">
        <f t="shared" si="164"/>
        <v>106.3</v>
      </c>
      <c r="AB314" s="569" t="s">
        <v>208</v>
      </c>
      <c r="AC314" s="568">
        <f t="shared" si="165"/>
        <v>79.900000000000006</v>
      </c>
      <c r="AD314" s="569" t="s">
        <v>208</v>
      </c>
      <c r="AE314" s="712" t="str">
        <f t="shared" si="166"/>
        <v>79.9 x 106.3</v>
      </c>
      <c r="AF314" s="569" t="s">
        <v>208</v>
      </c>
      <c r="AG314" s="568">
        <f t="shared" si="167"/>
        <v>110.2</v>
      </c>
      <c r="AH314" s="569" t="s">
        <v>208</v>
      </c>
      <c r="AI314" s="644">
        <f t="shared" si="168"/>
        <v>83.9</v>
      </c>
      <c r="AJ314" s="569" t="s">
        <v>208</v>
      </c>
      <c r="AK314" s="568">
        <f t="shared" si="169"/>
        <v>2</v>
      </c>
      <c r="AL314" s="569" t="s">
        <v>208</v>
      </c>
      <c r="AM314" s="568">
        <f t="shared" si="170"/>
        <v>2</v>
      </c>
      <c r="AN314" s="569" t="s">
        <v>208</v>
      </c>
      <c r="AO314" s="568">
        <f t="shared" si="171"/>
        <v>133</v>
      </c>
      <c r="AP314" s="569" t="s">
        <v>208</v>
      </c>
      <c r="AQ314" s="568"/>
      <c r="AR314" s="569"/>
      <c r="AS314" s="568">
        <f t="shared" si="172"/>
        <v>115.5</v>
      </c>
      <c r="AT314" s="569" t="s">
        <v>208</v>
      </c>
      <c r="AV314" s="1072"/>
      <c r="AX314" s="365">
        <v>10100078</v>
      </c>
      <c r="AY314" s="173">
        <f>IF(Index!$L$4="€",VLOOKUP(AX314,ERP!$A:$CL,5,0),IF(Index!$L$4="$",VLOOKUP(AX314,ERP!$A:$CL,7,0),IF(Index!$L$4="CHF",VLOOKUP(AX314,ERP!$A:$CL,9,0),IF(Index!$L$4="£",VLOOKUP(AX314,ERP!$A:$CL,11,0),""))))</f>
        <v>1148</v>
      </c>
      <c r="AZ314" s="365">
        <v>10140078</v>
      </c>
      <c r="BA314" s="173">
        <f>IF(Index!$L$4="€",VLOOKUP(AZ314,ERP!$A:$CL,5,0),IF(Index!$L$4="$",VLOOKUP(AZ314,ERP!$A:$CL,7,0),IF(Index!$L$4="CHF",VLOOKUP(AZ314,ERP!$A:$CL,9,0),IF(Index!$L$4="£",VLOOKUP(AZ314,ERP!$A:$CL,11,0),""))))</f>
        <v>1148</v>
      </c>
      <c r="BB314" s="298"/>
      <c r="BC314" s="354"/>
      <c r="BD314" s="57"/>
      <c r="BE314" s="222"/>
      <c r="BF314" s="66"/>
      <c r="BG314" s="2"/>
      <c r="BI314" s="367"/>
      <c r="BJ314" s="393"/>
      <c r="BL314" s="2"/>
      <c r="BN314" s="107"/>
      <c r="BQ314" s="370"/>
      <c r="BR314" s="371"/>
      <c r="BS314" s="372"/>
      <c r="BT314" s="373"/>
      <c r="BU314" s="374"/>
      <c r="BV314" s="371"/>
      <c r="BW314" s="372"/>
      <c r="BX314" s="371"/>
      <c r="BY314" s="372"/>
      <c r="BZ314" s="373"/>
      <c r="CA314" s="370"/>
      <c r="CB314" s="373"/>
      <c r="CC314" s="375"/>
      <c r="CD314" s="371"/>
      <c r="CE314" s="372"/>
      <c r="CF314" s="373"/>
      <c r="CG314" s="372"/>
      <c r="CH314" s="373"/>
      <c r="CI314" s="372"/>
      <c r="CJ314" s="373"/>
      <c r="CK314" s="110"/>
      <c r="CL314" s="372"/>
      <c r="CM314" s="373"/>
      <c r="CN314" s="372"/>
      <c r="CO314" s="373"/>
      <c r="CP314" s="382"/>
      <c r="CQ314" s="373"/>
      <c r="CR314" s="372"/>
      <c r="CS314" s="373"/>
      <c r="CT314" s="371"/>
      <c r="CU314" s="373"/>
      <c r="CV314" s="372"/>
      <c r="CW314" s="373"/>
      <c r="CX314" s="372"/>
      <c r="CY314" s="373"/>
      <c r="CZ314" s="372"/>
      <c r="DA314" s="373"/>
      <c r="DB314" s="372"/>
      <c r="DC314" s="373"/>
      <c r="DD314" s="372"/>
      <c r="DE314" s="373"/>
      <c r="DG314" s="1072"/>
      <c r="DH314" s="332"/>
      <c r="DI314" s="365"/>
      <c r="DJ314" s="411"/>
      <c r="DK314" s="365"/>
      <c r="DL314" s="411"/>
      <c r="DM314" s="298"/>
      <c r="DN314" s="354"/>
      <c r="DO314" s="296"/>
      <c r="DP314" s="304"/>
      <c r="DQ314" s="293"/>
      <c r="DR314" s="297"/>
      <c r="DS314" s="346"/>
      <c r="DT314" s="332"/>
    </row>
    <row r="315" spans="2:179" x14ac:dyDescent="0.2">
      <c r="B315" s="708" t="s">
        <v>234</v>
      </c>
      <c r="C315" s="709">
        <f t="shared" si="174"/>
        <v>1.3333333333333333</v>
      </c>
      <c r="D315" s="394"/>
      <c r="E315" s="394"/>
      <c r="F315" s="572">
        <v>290</v>
      </c>
      <c r="G315" s="659" t="s">
        <v>207</v>
      </c>
      <c r="H315" s="572">
        <f t="shared" si="159"/>
        <v>218</v>
      </c>
      <c r="I315" s="573" t="s">
        <v>207</v>
      </c>
      <c r="J315" s="660" t="str">
        <f t="shared" si="160"/>
        <v>218 x 290</v>
      </c>
      <c r="K315" s="659" t="s">
        <v>207</v>
      </c>
      <c r="L315" s="572">
        <f t="shared" si="161"/>
        <v>300</v>
      </c>
      <c r="M315" s="659" t="s">
        <v>207</v>
      </c>
      <c r="N315" s="572">
        <f t="shared" si="162"/>
        <v>228</v>
      </c>
      <c r="O315" s="573" t="s">
        <v>207</v>
      </c>
      <c r="P315" s="572">
        <v>5</v>
      </c>
      <c r="Q315" s="573" t="s">
        <v>207</v>
      </c>
      <c r="R315" s="659">
        <v>5</v>
      </c>
      <c r="S315" s="659" t="s">
        <v>207</v>
      </c>
      <c r="T315" s="572">
        <f t="shared" si="163"/>
        <v>363</v>
      </c>
      <c r="U315" s="573" t="s">
        <v>207</v>
      </c>
      <c r="V315" s="572"/>
      <c r="W315" s="573"/>
      <c r="X315" s="572">
        <f t="shared" si="173"/>
        <v>3134</v>
      </c>
      <c r="Y315" s="573" t="s">
        <v>2676</v>
      </c>
      <c r="Z315" s="110"/>
      <c r="AA315" s="572">
        <f t="shared" si="164"/>
        <v>114.2</v>
      </c>
      <c r="AB315" s="573" t="s">
        <v>208</v>
      </c>
      <c r="AC315" s="572">
        <f t="shared" si="165"/>
        <v>85.8</v>
      </c>
      <c r="AD315" s="573" t="s">
        <v>208</v>
      </c>
      <c r="AE315" s="714" t="str">
        <f t="shared" si="166"/>
        <v>85.8 x 114.2</v>
      </c>
      <c r="AF315" s="573" t="s">
        <v>208</v>
      </c>
      <c r="AG315" s="572">
        <f t="shared" si="167"/>
        <v>118.1</v>
      </c>
      <c r="AH315" s="573" t="s">
        <v>208</v>
      </c>
      <c r="AI315" s="659">
        <f t="shared" si="168"/>
        <v>89.8</v>
      </c>
      <c r="AJ315" s="573" t="s">
        <v>208</v>
      </c>
      <c r="AK315" s="572">
        <f t="shared" si="169"/>
        <v>2</v>
      </c>
      <c r="AL315" s="573" t="s">
        <v>208</v>
      </c>
      <c r="AM315" s="572">
        <f t="shared" si="170"/>
        <v>2</v>
      </c>
      <c r="AN315" s="573" t="s">
        <v>208</v>
      </c>
      <c r="AO315" s="572">
        <f t="shared" si="171"/>
        <v>143</v>
      </c>
      <c r="AP315" s="573" t="s">
        <v>208</v>
      </c>
      <c r="AQ315" s="572"/>
      <c r="AR315" s="573"/>
      <c r="AS315" s="572">
        <f t="shared" si="172"/>
        <v>123.4</v>
      </c>
      <c r="AT315" s="573" t="s">
        <v>208</v>
      </c>
      <c r="AV315" s="1073"/>
      <c r="AX315" s="307">
        <v>10100087</v>
      </c>
      <c r="AY315" s="146">
        <f>IF(Index!$L$4="€",VLOOKUP(AX315,ERP!$A:$CL,5,0),IF(Index!$L$4="$",VLOOKUP(AX315,ERP!$A:$CL,7,0),IF(Index!$L$4="CHF",VLOOKUP(AX315,ERP!$A:$CL,9,0),IF(Index!$L$4="£",VLOOKUP(AX315,ERP!$A:$CL,11,0),""))))</f>
        <v>1287</v>
      </c>
      <c r="AZ315" s="307">
        <v>10140087</v>
      </c>
      <c r="BA315" s="146">
        <f>IF(Index!$L$4="€",VLOOKUP(AZ315,ERP!$A:$CL,5,0),IF(Index!$L$4="$",VLOOKUP(AZ315,ERP!$A:$CL,7,0),IF(Index!$L$4="CHF",VLOOKUP(AZ315,ERP!$A:$CL,9,0),IF(Index!$L$4="£",VLOOKUP(AZ315,ERP!$A:$CL,11,0),""))))</f>
        <v>1287</v>
      </c>
      <c r="BB315" s="298"/>
      <c r="BC315" s="354"/>
      <c r="BD315" s="57"/>
      <c r="BE315" s="222"/>
      <c r="BF315" s="316"/>
      <c r="BG315" s="2"/>
      <c r="BI315" s="367"/>
      <c r="BJ315" s="393"/>
      <c r="BL315" s="2"/>
      <c r="BN315" s="107"/>
      <c r="BQ315" s="314"/>
      <c r="BR315" s="315"/>
      <c r="BS315" s="316"/>
      <c r="BT315" s="317"/>
      <c r="BU315" s="318"/>
      <c r="BV315" s="315"/>
      <c r="BW315" s="316"/>
      <c r="BX315" s="315"/>
      <c r="BY315" s="316"/>
      <c r="BZ315" s="317"/>
      <c r="CA315" s="314"/>
      <c r="CB315" s="317"/>
      <c r="CC315" s="319"/>
      <c r="CD315" s="315"/>
      <c r="CE315" s="316"/>
      <c r="CF315" s="317"/>
      <c r="CG315" s="316"/>
      <c r="CH315" s="317"/>
      <c r="CI315" s="316"/>
      <c r="CJ315" s="317"/>
      <c r="CK315" s="110"/>
      <c r="CL315" s="316"/>
      <c r="CM315" s="317"/>
      <c r="CN315" s="316"/>
      <c r="CO315" s="317"/>
      <c r="CP315" s="320"/>
      <c r="CQ315" s="317"/>
      <c r="CR315" s="316"/>
      <c r="CS315" s="317"/>
      <c r="CT315" s="315"/>
      <c r="CU315" s="317"/>
      <c r="CV315" s="316"/>
      <c r="CW315" s="317"/>
      <c r="CX315" s="316"/>
      <c r="CY315" s="317"/>
      <c r="CZ315" s="316"/>
      <c r="DA315" s="317"/>
      <c r="DB315" s="316"/>
      <c r="DC315" s="317"/>
      <c r="DD315" s="316"/>
      <c r="DE315" s="317"/>
      <c r="DG315" s="1073"/>
      <c r="DH315" s="332"/>
      <c r="DI315" s="307"/>
      <c r="DJ315" s="325"/>
      <c r="DK315" s="321"/>
      <c r="DL315" s="322"/>
      <c r="DM315" s="298"/>
      <c r="DN315" s="354"/>
      <c r="DO315" s="296"/>
      <c r="DP315" s="304"/>
      <c r="DQ315" s="293"/>
      <c r="DR315" s="297"/>
      <c r="DS315" s="346"/>
      <c r="DT315" s="332"/>
    </row>
    <row r="316" spans="2:179" ht="23.25" x14ac:dyDescent="0.2">
      <c r="F316" s="308"/>
      <c r="J316" s="309"/>
      <c r="P316" s="308"/>
      <c r="R316" s="308"/>
      <c r="Z316" s="110"/>
      <c r="AE316" s="309"/>
      <c r="AV316" s="291"/>
      <c r="AX316" s="57"/>
      <c r="AY316" s="57"/>
      <c r="AZ316" s="57"/>
      <c r="BA316" s="57"/>
      <c r="BB316" s="148"/>
      <c r="BC316" s="148"/>
      <c r="BD316" s="57"/>
      <c r="BE316" s="222"/>
      <c r="BF316" s="107"/>
      <c r="BG316" s="107"/>
      <c r="BI316" s="367"/>
      <c r="BJ316" s="393"/>
      <c r="BK316" s="30"/>
      <c r="BL316" s="221"/>
      <c r="BM316" s="224"/>
      <c r="BN316" s="107"/>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3"/>
      <c r="CP316" s="293"/>
      <c r="CQ316" s="293"/>
      <c r="CR316" s="293"/>
      <c r="CS316" s="293"/>
      <c r="CT316" s="293"/>
      <c r="CU316" s="293"/>
      <c r="CV316" s="293"/>
      <c r="CW316" s="293"/>
      <c r="CX316" s="293"/>
      <c r="CY316" s="293"/>
      <c r="CZ316" s="293"/>
      <c r="DA316" s="293"/>
      <c r="DB316" s="293"/>
      <c r="DC316" s="293"/>
      <c r="DD316" s="293"/>
      <c r="DE316" s="293"/>
      <c r="DF316" s="293"/>
      <c r="DG316" s="291"/>
      <c r="DH316" s="332"/>
      <c r="DI316" s="208"/>
      <c r="DJ316" s="208"/>
      <c r="DK316" s="208"/>
      <c r="DL316" s="208"/>
      <c r="DM316" s="112"/>
      <c r="DN316" s="112"/>
      <c r="DO316" s="296"/>
      <c r="DP316" s="304"/>
      <c r="DQ316" s="295"/>
      <c r="DR316" s="297"/>
      <c r="DS316" s="346"/>
      <c r="DT316" s="332"/>
    </row>
    <row r="317" spans="2:179" s="30" customFormat="1" ht="44.25" customHeight="1" x14ac:dyDescent="0.2">
      <c r="D317" s="2"/>
      <c r="E317" s="2"/>
      <c r="F317" s="1070" t="s">
        <v>1156</v>
      </c>
      <c r="G317" s="963"/>
      <c r="H317" s="963"/>
      <c r="I317" s="963"/>
      <c r="J317" s="963"/>
      <c r="K317" s="963"/>
      <c r="L317" s="963"/>
      <c r="M317" s="963"/>
      <c r="N317" s="963"/>
      <c r="O317" s="963"/>
      <c r="P317" s="963"/>
      <c r="Q317" s="963"/>
      <c r="R317" s="963"/>
      <c r="S317" s="963"/>
      <c r="T317" s="963"/>
      <c r="U317" s="963"/>
      <c r="V317" s="963"/>
      <c r="W317" s="963"/>
      <c r="X317" s="963"/>
      <c r="Y317" s="963"/>
      <c r="Z317" s="963"/>
      <c r="AA317" s="963"/>
      <c r="AB317" s="963"/>
      <c r="AC317" s="963"/>
      <c r="AD317" s="963"/>
      <c r="AE317" s="963"/>
      <c r="AF317" s="963"/>
      <c r="AG317" s="963"/>
      <c r="AH317" s="963"/>
      <c r="AI317" s="963"/>
      <c r="AJ317" s="963"/>
      <c r="AK317" s="963"/>
      <c r="AL317" s="963"/>
      <c r="AM317" s="963"/>
      <c r="AN317" s="963"/>
      <c r="AO317" s="963"/>
      <c r="AP317" s="963"/>
      <c r="AQ317" s="963"/>
      <c r="AR317" s="963"/>
      <c r="AS317" s="963"/>
      <c r="AT317" s="964"/>
      <c r="AU317" s="2"/>
      <c r="AV317" s="1071" t="s">
        <v>241</v>
      </c>
      <c r="AW317" s="2"/>
      <c r="AX317" s="948" t="s">
        <v>230</v>
      </c>
      <c r="AY317" s="956"/>
      <c r="AZ317" s="948" t="s">
        <v>230</v>
      </c>
      <c r="BA317" s="949"/>
      <c r="BB317" s="950"/>
      <c r="BC317" s="950"/>
      <c r="BD317" s="2"/>
      <c r="BE317" s="2"/>
      <c r="BF317" s="385"/>
      <c r="BG317" s="385"/>
      <c r="BH317" s="386"/>
      <c r="BI317" s="386"/>
      <c r="BJ317" s="291"/>
      <c r="BK317" s="2"/>
      <c r="BL317" s="2"/>
      <c r="BM317" s="2"/>
      <c r="BN317" s="107"/>
      <c r="BO317" s="300"/>
      <c r="BQ317" s="448"/>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c r="DB317" s="290"/>
      <c r="DC317" s="290"/>
      <c r="DD317" s="290"/>
      <c r="DE317" s="290"/>
      <c r="DF317" s="291"/>
      <c r="DG317" s="446"/>
      <c r="DH317" s="395"/>
      <c r="DI317" s="273"/>
      <c r="DJ317" s="273"/>
      <c r="DK317" s="273"/>
      <c r="DL317" s="273"/>
      <c r="DM317" s="273"/>
      <c r="DN317" s="273"/>
      <c r="DO317" s="296"/>
      <c r="DP317" s="304"/>
      <c r="DQ317" s="293"/>
      <c r="DR317" s="297"/>
      <c r="DS317" s="346"/>
      <c r="DT317" s="332"/>
      <c r="DU317" s="338"/>
      <c r="DV317" s="300"/>
      <c r="DW317" s="300"/>
      <c r="DX317" s="300"/>
      <c r="DY317" s="300"/>
      <c r="DZ317" s="300"/>
      <c r="EA317" s="300"/>
      <c r="EB317" s="300"/>
      <c r="EC317" s="300"/>
      <c r="ED317" s="300"/>
      <c r="EE317" s="300"/>
      <c r="EF317" s="300"/>
      <c r="EG317" s="300"/>
      <c r="EH317" s="300"/>
      <c r="EI317" s="300"/>
      <c r="EJ317" s="300"/>
      <c r="EK317" s="300"/>
      <c r="EL317" s="300"/>
      <c r="EM317" s="300"/>
      <c r="EN317" s="300"/>
      <c r="EO317" s="300"/>
      <c r="EP317" s="300"/>
      <c r="EQ317" s="300"/>
      <c r="ER317" s="300"/>
      <c r="ES317" s="300"/>
      <c r="ET317" s="300"/>
      <c r="EU317" s="300"/>
      <c r="EV317" s="300"/>
      <c r="EW317" s="300"/>
      <c r="EX317" s="300"/>
      <c r="EY317" s="300"/>
      <c r="EZ317" s="300"/>
      <c r="FA317" s="300"/>
      <c r="FB317" s="300"/>
      <c r="FC317" s="300"/>
      <c r="FD317" s="300"/>
      <c r="FE317" s="300"/>
      <c r="FF317" s="300"/>
      <c r="FG317" s="300"/>
      <c r="FH317" s="300"/>
      <c r="FI317" s="300"/>
      <c r="FJ317" s="300"/>
      <c r="FK317" s="300"/>
      <c r="FL317" s="300"/>
      <c r="FM317" s="300"/>
      <c r="FN317" s="300"/>
      <c r="FO317" s="300"/>
      <c r="FP317" s="300"/>
      <c r="FQ317" s="300"/>
      <c r="FR317" s="300"/>
      <c r="FS317" s="300"/>
      <c r="FT317" s="300"/>
      <c r="FU317" s="300"/>
      <c r="FV317" s="300"/>
      <c r="FW317" s="300"/>
    </row>
    <row r="318" spans="2:179" ht="15" customHeight="1" x14ac:dyDescent="0.2">
      <c r="D318" s="30"/>
      <c r="E318" s="30"/>
      <c r="F318" s="1058"/>
      <c r="G318" s="1059"/>
      <c r="H318" s="1059"/>
      <c r="I318" s="1059"/>
      <c r="J318" s="1059"/>
      <c r="K318" s="1059"/>
      <c r="L318" s="1059"/>
      <c r="M318" s="1059"/>
      <c r="N318" s="1059"/>
      <c r="O318" s="1059"/>
      <c r="P318" s="1059"/>
      <c r="Q318" s="1059"/>
      <c r="R318" s="1059"/>
      <c r="S318" s="1059"/>
      <c r="T318" s="1059"/>
      <c r="U318" s="1059"/>
      <c r="V318" s="1059"/>
      <c r="W318" s="1059"/>
      <c r="X318" s="1059"/>
      <c r="Y318" s="1059"/>
      <c r="Z318" s="1059"/>
      <c r="AA318" s="1059"/>
      <c r="AB318" s="1059"/>
      <c r="AC318" s="1059"/>
      <c r="AD318" s="1059"/>
      <c r="AE318" s="1059"/>
      <c r="AF318" s="1059"/>
      <c r="AG318" s="1059"/>
      <c r="AH318" s="1059"/>
      <c r="AI318" s="1059"/>
      <c r="AJ318" s="1059"/>
      <c r="AK318" s="1059"/>
      <c r="AL318" s="1059"/>
      <c r="AM318" s="1059"/>
      <c r="AN318" s="1059"/>
      <c r="AO318" s="1059"/>
      <c r="AP318" s="1059"/>
      <c r="AQ318" s="1059"/>
      <c r="AR318" s="1059"/>
      <c r="AS318" s="1059"/>
      <c r="AT318" s="1060"/>
      <c r="AU318" s="30"/>
      <c r="AV318" s="1072"/>
      <c r="AW318" s="30"/>
      <c r="AX318" s="954" t="s">
        <v>233</v>
      </c>
      <c r="AY318" s="955"/>
      <c r="AZ318" s="954" t="s">
        <v>2670</v>
      </c>
      <c r="BA318" s="955"/>
      <c r="BB318" s="769"/>
      <c r="BC318" s="806"/>
      <c r="BD318" s="2"/>
      <c r="BF318" s="385"/>
      <c r="BG318" s="385"/>
      <c r="BH318" s="386"/>
      <c r="BI318" s="389"/>
      <c r="BJ318" s="390"/>
      <c r="BL318" s="2"/>
      <c r="BN318" s="107"/>
      <c r="BQ318" s="445"/>
      <c r="BR318" s="445"/>
      <c r="BS318" s="445"/>
      <c r="BT318" s="445"/>
      <c r="BU318" s="445"/>
      <c r="BV318" s="445"/>
      <c r="BW318" s="445"/>
      <c r="BX318" s="445"/>
      <c r="BY318" s="445"/>
      <c r="BZ318" s="445"/>
      <c r="CA318" s="445"/>
      <c r="CB318" s="445"/>
      <c r="CC318" s="445"/>
      <c r="CD318" s="445"/>
      <c r="CE318" s="445"/>
      <c r="CF318" s="445"/>
      <c r="CG318" s="445"/>
      <c r="CH318" s="445"/>
      <c r="CI318" s="445"/>
      <c r="CJ318" s="445"/>
      <c r="CK318" s="445"/>
      <c r="CL318" s="445"/>
      <c r="CM318" s="445"/>
      <c r="CN318" s="445"/>
      <c r="CO318" s="445"/>
      <c r="CP318" s="445"/>
      <c r="CQ318" s="445"/>
      <c r="CR318" s="445"/>
      <c r="CS318" s="445"/>
      <c r="CT318" s="445"/>
      <c r="CU318" s="445"/>
      <c r="CV318" s="445"/>
      <c r="CW318" s="445"/>
      <c r="CX318" s="445"/>
      <c r="CY318" s="445"/>
      <c r="CZ318" s="445"/>
      <c r="DA318" s="445"/>
      <c r="DB318" s="445"/>
      <c r="DC318" s="445"/>
      <c r="DD318" s="445"/>
      <c r="DE318" s="445"/>
      <c r="DF318" s="291"/>
      <c r="DG318" s="447"/>
      <c r="DH318" s="395"/>
      <c r="DI318" s="273"/>
      <c r="DJ318" s="273"/>
      <c r="DK318" s="273"/>
      <c r="DL318" s="273"/>
      <c r="DM318" s="275"/>
      <c r="DN318" s="273"/>
      <c r="DO318" s="296"/>
      <c r="DP318" s="304"/>
      <c r="DQ318" s="293"/>
      <c r="DR318" s="297"/>
      <c r="DS318" s="346"/>
      <c r="DT318" s="332"/>
    </row>
    <row r="319" spans="2:179" ht="12.75" customHeight="1" x14ac:dyDescent="0.2">
      <c r="D319" s="30"/>
      <c r="E319" s="30"/>
      <c r="F319" s="279" t="s">
        <v>206</v>
      </c>
      <c r="G319" s="280"/>
      <c r="H319" s="279" t="s">
        <v>211</v>
      </c>
      <c r="I319" s="280"/>
      <c r="J319" s="279" t="s">
        <v>216</v>
      </c>
      <c r="K319" s="280"/>
      <c r="L319" s="279" t="s">
        <v>205</v>
      </c>
      <c r="M319" s="280"/>
      <c r="N319" s="279" t="s">
        <v>214</v>
      </c>
      <c r="O319" s="280"/>
      <c r="P319" s="279" t="s">
        <v>209</v>
      </c>
      <c r="Q319" s="280"/>
      <c r="R319" s="279" t="s">
        <v>215</v>
      </c>
      <c r="S319" s="280"/>
      <c r="T319" s="279" t="s">
        <v>212</v>
      </c>
      <c r="U319" s="281"/>
      <c r="V319" s="966"/>
      <c r="W319" s="967"/>
      <c r="X319" s="966" t="s">
        <v>2674</v>
      </c>
      <c r="Y319" s="967"/>
      <c r="Z319" s="110"/>
      <c r="AA319" s="279" t="s">
        <v>206</v>
      </c>
      <c r="AB319" s="280"/>
      <c r="AC319" s="279" t="s">
        <v>211</v>
      </c>
      <c r="AD319" s="280"/>
      <c r="AE319" s="279" t="s">
        <v>216</v>
      </c>
      <c r="AF319" s="280"/>
      <c r="AG319" s="279" t="s">
        <v>205</v>
      </c>
      <c r="AH319" s="280"/>
      <c r="AI319" s="279" t="s">
        <v>214</v>
      </c>
      <c r="AJ319" s="280"/>
      <c r="AK319" s="279" t="s">
        <v>209</v>
      </c>
      <c r="AL319" s="280"/>
      <c r="AM319" s="279" t="s">
        <v>215</v>
      </c>
      <c r="AN319" s="280"/>
      <c r="AO319" s="279" t="s">
        <v>212</v>
      </c>
      <c r="AP319" s="280"/>
      <c r="AQ319" s="966" t="s">
        <v>2674</v>
      </c>
      <c r="AR319" s="967"/>
      <c r="AS319" s="966" t="s">
        <v>2675</v>
      </c>
      <c r="AT319" s="967"/>
      <c r="AU319" s="30"/>
      <c r="AV319" s="1072"/>
      <c r="AW319" s="30"/>
      <c r="AX319" s="762" t="s">
        <v>221</v>
      </c>
      <c r="AY319" s="780" t="s">
        <v>23</v>
      </c>
      <c r="AZ319" s="762" t="s">
        <v>221</v>
      </c>
      <c r="BA319" s="780" t="s">
        <v>23</v>
      </c>
      <c r="BB319" s="156"/>
      <c r="BC319" s="156"/>
      <c r="BD319" s="2"/>
      <c r="BF319" s="30"/>
      <c r="BG319" s="30"/>
      <c r="BH319" s="387"/>
      <c r="BI319" s="367"/>
      <c r="BJ319" s="391"/>
      <c r="BK319" s="30"/>
      <c r="BL319" s="2"/>
      <c r="BN319" s="107"/>
      <c r="BQ319" s="444"/>
      <c r="BR319" s="222"/>
      <c r="BS319" s="444"/>
      <c r="BT319" s="222"/>
      <c r="BU319" s="444"/>
      <c r="BV319" s="222"/>
      <c r="BW319" s="444"/>
      <c r="BX319" s="222"/>
      <c r="BY319" s="444"/>
      <c r="BZ319" s="222"/>
      <c r="CA319" s="444"/>
      <c r="CB319" s="222"/>
      <c r="CC319" s="444"/>
      <c r="CD319" s="222"/>
      <c r="CE319" s="444"/>
      <c r="CF319" s="444"/>
      <c r="CG319" s="222"/>
      <c r="CH319" s="222"/>
      <c r="CI319" s="222"/>
      <c r="CJ319" s="222"/>
      <c r="CK319" s="222"/>
      <c r="CL319" s="444"/>
      <c r="CM319" s="222"/>
      <c r="CN319" s="444"/>
      <c r="CO319" s="222"/>
      <c r="CP319" s="444"/>
      <c r="CQ319" s="222"/>
      <c r="CR319" s="444"/>
      <c r="CS319" s="222"/>
      <c r="CT319" s="444"/>
      <c r="CU319" s="222"/>
      <c r="CV319" s="444"/>
      <c r="CW319" s="222"/>
      <c r="CX319" s="444"/>
      <c r="CY319" s="222"/>
      <c r="CZ319" s="444"/>
      <c r="DA319" s="222"/>
      <c r="DB319" s="222"/>
      <c r="DC319" s="222"/>
      <c r="DD319" s="222"/>
      <c r="DE319" s="222"/>
      <c r="DF319" s="291"/>
      <c r="DG319" s="447"/>
      <c r="DH319" s="395"/>
      <c r="DI319" s="367"/>
      <c r="DJ319" s="221"/>
      <c r="DK319" s="367"/>
      <c r="DL319" s="221"/>
      <c r="DM319" s="367"/>
      <c r="DN319" s="221"/>
      <c r="DO319" s="296"/>
      <c r="DP319" s="304"/>
      <c r="DQ319" s="293"/>
      <c r="DR319" s="297"/>
      <c r="DS319" s="346"/>
      <c r="DT319" s="332"/>
    </row>
    <row r="320" spans="2:179" ht="12.75" customHeight="1" x14ac:dyDescent="0.2">
      <c r="D320" s="30"/>
      <c r="E320" s="30"/>
      <c r="F320" s="143"/>
      <c r="G320" s="142"/>
      <c r="H320" s="143"/>
      <c r="I320" s="141"/>
      <c r="J320" s="143"/>
      <c r="K320" s="142"/>
      <c r="L320" s="143"/>
      <c r="M320" s="142"/>
      <c r="N320" s="143"/>
      <c r="O320" s="141"/>
      <c r="P320" s="143"/>
      <c r="Q320" s="141"/>
      <c r="R320" s="282"/>
      <c r="S320" s="142"/>
      <c r="T320" s="143"/>
      <c r="U320" s="782"/>
      <c r="V320" s="700"/>
      <c r="W320" s="781"/>
      <c r="X320" s="700"/>
      <c r="Y320" s="781"/>
      <c r="Z320" s="110"/>
      <c r="AA320" s="143"/>
      <c r="AB320" s="141"/>
      <c r="AC320" s="143"/>
      <c r="AD320" s="141"/>
      <c r="AE320" s="282"/>
      <c r="AF320" s="141"/>
      <c r="AG320" s="143"/>
      <c r="AH320" s="141"/>
      <c r="AI320" s="282"/>
      <c r="AJ320" s="141"/>
      <c r="AK320" s="143"/>
      <c r="AL320" s="141"/>
      <c r="AM320" s="143"/>
      <c r="AN320" s="141"/>
      <c r="AO320" s="143"/>
      <c r="AP320" s="141"/>
      <c r="AQ320" s="700"/>
      <c r="AR320" s="781"/>
      <c r="AS320" s="789"/>
      <c r="AT320" s="781"/>
      <c r="AU320" s="30"/>
      <c r="AV320" s="1072"/>
      <c r="AW320" s="30"/>
      <c r="AX320" s="700"/>
      <c r="AY320" s="781" t="str">
        <f>Index!$L$4</f>
        <v>€</v>
      </c>
      <c r="AZ320" s="700"/>
      <c r="BA320" s="781" t="str">
        <f>Index!$L$4</f>
        <v>€</v>
      </c>
      <c r="BB320" s="156"/>
      <c r="BC320" s="156"/>
      <c r="BD320" s="2"/>
      <c r="BF320" s="30"/>
      <c r="BG320" s="30"/>
      <c r="BH320" s="387"/>
      <c r="BI320" s="367"/>
      <c r="BJ320" s="391"/>
      <c r="BK320" s="30"/>
      <c r="BL320" s="2"/>
      <c r="BN320" s="107"/>
      <c r="BQ320" s="444"/>
      <c r="BR320" s="222"/>
      <c r="BS320" s="444"/>
      <c r="BT320" s="222"/>
      <c r="BU320" s="444"/>
      <c r="BV320" s="222"/>
      <c r="BW320" s="444"/>
      <c r="BX320" s="222"/>
      <c r="BY320" s="444"/>
      <c r="BZ320" s="222"/>
      <c r="CA320" s="444"/>
      <c r="CB320" s="222"/>
      <c r="CC320" s="444"/>
      <c r="CD320" s="222"/>
      <c r="CE320" s="444"/>
      <c r="CF320" s="444"/>
      <c r="CG320" s="222"/>
      <c r="CH320" s="222"/>
      <c r="CI320" s="222"/>
      <c r="CJ320" s="222"/>
      <c r="CK320" s="222"/>
      <c r="CL320" s="444"/>
      <c r="CM320" s="222"/>
      <c r="CN320" s="444"/>
      <c r="CO320" s="222"/>
      <c r="CP320" s="444"/>
      <c r="CQ320" s="222"/>
      <c r="CR320" s="444"/>
      <c r="CS320" s="222"/>
      <c r="CT320" s="444"/>
      <c r="CU320" s="222"/>
      <c r="CV320" s="444"/>
      <c r="CW320" s="222"/>
      <c r="CX320" s="444"/>
      <c r="CY320" s="222"/>
      <c r="CZ320" s="444"/>
      <c r="DA320" s="222"/>
      <c r="DB320" s="222"/>
      <c r="DC320" s="222"/>
      <c r="DD320" s="222"/>
      <c r="DE320" s="222"/>
      <c r="DF320" s="291"/>
      <c r="DG320" s="447"/>
      <c r="DH320" s="395"/>
      <c r="DI320" s="367"/>
      <c r="DJ320" s="221"/>
      <c r="DK320" s="367"/>
      <c r="DL320" s="221"/>
      <c r="DM320" s="367"/>
      <c r="DN320" s="221"/>
      <c r="DO320" s="296"/>
      <c r="DP320" s="304"/>
      <c r="DQ320" s="293"/>
      <c r="DR320" s="297"/>
      <c r="DS320" s="346"/>
      <c r="DT320" s="332"/>
    </row>
    <row r="321" spans="2:179" ht="12.75" customHeight="1" x14ac:dyDescent="0.2">
      <c r="B321" s="708" t="s">
        <v>242</v>
      </c>
      <c r="C321" s="709">
        <v>1</v>
      </c>
      <c r="D321" s="394"/>
      <c r="E321" s="394"/>
      <c r="F321" s="564">
        <v>151</v>
      </c>
      <c r="G321" s="643" t="s">
        <v>207</v>
      </c>
      <c r="H321" s="564">
        <f>ROUND(F321/$C321,0)</f>
        <v>151</v>
      </c>
      <c r="I321" s="565" t="s">
        <v>207</v>
      </c>
      <c r="J321" s="658" t="str">
        <f>H321&amp;" x "&amp;F321</f>
        <v>151 x 151</v>
      </c>
      <c r="K321" s="643" t="s">
        <v>207</v>
      </c>
      <c r="L321" s="564">
        <f>F321+(2*P321)</f>
        <v>156</v>
      </c>
      <c r="M321" s="643" t="s">
        <v>207</v>
      </c>
      <c r="N321" s="564">
        <f>H321+P321+R321</f>
        <v>156</v>
      </c>
      <c r="O321" s="565" t="s">
        <v>207</v>
      </c>
      <c r="P321" s="564">
        <v>2.5</v>
      </c>
      <c r="Q321" s="565" t="s">
        <v>207</v>
      </c>
      <c r="R321" s="667">
        <v>2.5</v>
      </c>
      <c r="S321" s="643" t="s">
        <v>207</v>
      </c>
      <c r="T321" s="564">
        <f>ROUND(SQRT((F321^2)+(H321^2)),0)</f>
        <v>214</v>
      </c>
      <c r="U321" s="565" t="s">
        <v>207</v>
      </c>
      <c r="V321" s="564"/>
      <c r="W321" s="565"/>
      <c r="X321" s="564">
        <f>(F321*10)+204</f>
        <v>1714</v>
      </c>
      <c r="Y321" s="565" t="s">
        <v>2676</v>
      </c>
      <c r="Z321" s="110"/>
      <c r="AA321" s="564">
        <f>ROUND(F321/$B$1,1)</f>
        <v>59.4</v>
      </c>
      <c r="AB321" s="565" t="s">
        <v>208</v>
      </c>
      <c r="AC321" s="564">
        <f>ROUND(H321/$B$1,1)</f>
        <v>59.4</v>
      </c>
      <c r="AD321" s="565" t="s">
        <v>208</v>
      </c>
      <c r="AE321" s="715" t="str">
        <f>AC321&amp;" x "&amp;AA321</f>
        <v>59.4 x 59.4</v>
      </c>
      <c r="AF321" s="565" t="s">
        <v>208</v>
      </c>
      <c r="AG321" s="564">
        <f>ROUND(L321/$B$1,1)</f>
        <v>61.4</v>
      </c>
      <c r="AH321" s="565" t="s">
        <v>208</v>
      </c>
      <c r="AI321" s="643">
        <f>ROUND(N321/$B$1,1)</f>
        <v>61.4</v>
      </c>
      <c r="AJ321" s="565" t="s">
        <v>208</v>
      </c>
      <c r="AK321" s="564">
        <f>ROUND(P321/$B$1,1)</f>
        <v>1</v>
      </c>
      <c r="AL321" s="565" t="s">
        <v>208</v>
      </c>
      <c r="AM321" s="564">
        <f>ROUND(R321/$B$1,1)</f>
        <v>1</v>
      </c>
      <c r="AN321" s="565" t="s">
        <v>208</v>
      </c>
      <c r="AO321" s="564">
        <f>ROUND(SQRT((AA321^2)+(AC321^2)),0)</f>
        <v>84</v>
      </c>
      <c r="AP321" s="565" t="s">
        <v>208</v>
      </c>
      <c r="AQ321" s="564"/>
      <c r="AR321" s="565"/>
      <c r="AS321" s="564">
        <f>ROUND((X321/10)/$B$2,1)</f>
        <v>67.5</v>
      </c>
      <c r="AT321" s="565" t="s">
        <v>208</v>
      </c>
      <c r="AV321" s="1072"/>
      <c r="AX321" s="361">
        <v>10100070</v>
      </c>
      <c r="AY321" s="172">
        <f>IF(Index!$L$4="€",VLOOKUP(AX321,ERP!$A:$CL,5,0),IF(Index!$L$4="$",VLOOKUP(AX321,ERP!$A:$CL,7,0),IF(Index!$L$4="CHF",VLOOKUP(AX321,ERP!$A:$CL,9,0),IF(Index!$L$4="£",VLOOKUP(AX321,ERP!$A:$CL,11,0),""))))</f>
        <v>727</v>
      </c>
      <c r="AZ321" s="361">
        <v>10140070</v>
      </c>
      <c r="BA321" s="172">
        <f>IF(Index!$L$4="€",VLOOKUP(AZ321,ERP!$A:$CL,5,0),IF(Index!$L$4="$",VLOOKUP(AZ321,ERP!$A:$CL,7,0),IF(Index!$L$4="CHF",VLOOKUP(AZ321,ERP!$A:$CL,9,0),IF(Index!$L$4="£",VLOOKUP(AZ321,ERP!$A:$CL,11,0),""))))</f>
        <v>727</v>
      </c>
      <c r="BB321" s="338"/>
      <c r="BC321" s="338"/>
      <c r="BD321" s="2"/>
      <c r="BF321" s="128"/>
      <c r="BG321" s="2"/>
      <c r="BI321" s="367"/>
      <c r="BJ321" s="393"/>
      <c r="BL321" s="2"/>
      <c r="BN321" s="107"/>
      <c r="BQ321" s="308"/>
      <c r="BU321" s="309"/>
      <c r="CA321" s="308"/>
      <c r="CC321" s="308"/>
      <c r="CK321" s="222"/>
      <c r="CP321" s="309"/>
      <c r="DG321" s="447"/>
      <c r="DH321" s="395"/>
      <c r="DI321" s="367"/>
      <c r="DJ321" s="330"/>
      <c r="DK321" s="367"/>
      <c r="DL321" s="330"/>
      <c r="DM321" s="367"/>
      <c r="DN321" s="330"/>
      <c r="DO321" s="296"/>
      <c r="DP321" s="304"/>
      <c r="DQ321" s="293"/>
      <c r="DR321" s="297"/>
      <c r="DS321" s="346"/>
      <c r="DT321" s="332"/>
    </row>
    <row r="322" spans="2:179" ht="12.75" customHeight="1" x14ac:dyDescent="0.2">
      <c r="B322" s="708" t="s">
        <v>242</v>
      </c>
      <c r="C322" s="709">
        <v>1</v>
      </c>
      <c r="D322" s="394"/>
      <c r="E322" s="394"/>
      <c r="F322" s="566">
        <v>173</v>
      </c>
      <c r="G322" s="394" t="s">
        <v>207</v>
      </c>
      <c r="H322" s="566">
        <f>ROUND(F322/$C322,0)</f>
        <v>173</v>
      </c>
      <c r="I322" s="567" t="s">
        <v>207</v>
      </c>
      <c r="J322" s="662" t="str">
        <f>H322&amp;" x "&amp;F322</f>
        <v>173 x 173</v>
      </c>
      <c r="K322" s="394" t="s">
        <v>207</v>
      </c>
      <c r="L322" s="566">
        <f>F322+(2*P322)</f>
        <v>178</v>
      </c>
      <c r="M322" s="394" t="s">
        <v>207</v>
      </c>
      <c r="N322" s="566">
        <f>H322+P322+R322</f>
        <v>178</v>
      </c>
      <c r="O322" s="567" t="s">
        <v>207</v>
      </c>
      <c r="P322" s="566">
        <v>2.5</v>
      </c>
      <c r="Q322" s="567" t="s">
        <v>207</v>
      </c>
      <c r="R322" s="668">
        <v>2.5</v>
      </c>
      <c r="S322" s="394" t="s">
        <v>207</v>
      </c>
      <c r="T322" s="566">
        <f>ROUND(SQRT((F322^2)+(H322^2)),0)</f>
        <v>245</v>
      </c>
      <c r="U322" s="567" t="s">
        <v>207</v>
      </c>
      <c r="V322" s="566"/>
      <c r="W322" s="567"/>
      <c r="X322" s="566">
        <f>(F322*10)+184</f>
        <v>1914</v>
      </c>
      <c r="Y322" s="567" t="s">
        <v>2676</v>
      </c>
      <c r="Z322" s="110"/>
      <c r="AA322" s="566">
        <f>ROUND(F322/$B$1,1)</f>
        <v>68.099999999999994</v>
      </c>
      <c r="AB322" s="567" t="s">
        <v>208</v>
      </c>
      <c r="AC322" s="566">
        <f>ROUND(H322/$B$1,1)</f>
        <v>68.099999999999994</v>
      </c>
      <c r="AD322" s="567" t="s">
        <v>208</v>
      </c>
      <c r="AE322" s="467" t="str">
        <f>AC322&amp;" x "&amp;AA322</f>
        <v>68.1 x 68.1</v>
      </c>
      <c r="AF322" s="567" t="s">
        <v>208</v>
      </c>
      <c r="AG322" s="566">
        <f>ROUND(L322/$B$1,1)</f>
        <v>70.099999999999994</v>
      </c>
      <c r="AH322" s="567" t="s">
        <v>208</v>
      </c>
      <c r="AI322" s="394">
        <f>ROUND(N322/$B$1,1)</f>
        <v>70.099999999999994</v>
      </c>
      <c r="AJ322" s="567" t="s">
        <v>208</v>
      </c>
      <c r="AK322" s="566">
        <f>ROUND(P322/$B$1,1)</f>
        <v>1</v>
      </c>
      <c r="AL322" s="567" t="s">
        <v>208</v>
      </c>
      <c r="AM322" s="566">
        <f>ROUND(R322/$B$1,1)</f>
        <v>1</v>
      </c>
      <c r="AN322" s="567" t="s">
        <v>208</v>
      </c>
      <c r="AO322" s="566">
        <f>ROUND(SQRT((AA322^2)+(AC322^2)),0)</f>
        <v>96</v>
      </c>
      <c r="AP322" s="567" t="s">
        <v>208</v>
      </c>
      <c r="AQ322" s="566"/>
      <c r="AR322" s="567"/>
      <c r="AS322" s="566">
        <f>ROUND((X322/10)/$B$2,1)</f>
        <v>75.400000000000006</v>
      </c>
      <c r="AT322" s="567" t="s">
        <v>208</v>
      </c>
      <c r="AV322" s="1072"/>
      <c r="AX322" s="305">
        <v>10100071</v>
      </c>
      <c r="AY322" s="137">
        <f>IF(Index!$L$4="€",VLOOKUP(AX322,ERP!$A:$CL,5,0),IF(Index!$L$4="$",VLOOKUP(AX322,ERP!$A:$CL,7,0),IF(Index!$L$4="CHF",VLOOKUP(AX322,ERP!$A:$CL,9,0),IF(Index!$L$4="£",VLOOKUP(AX322,ERP!$A:$CL,11,0),""))))</f>
        <v>803</v>
      </c>
      <c r="AZ322" s="305">
        <v>10140071</v>
      </c>
      <c r="BA322" s="137">
        <f>IF(Index!$L$4="€",VLOOKUP(AZ322,ERP!$A:$CL,5,0),IF(Index!$L$4="$",VLOOKUP(AZ322,ERP!$A:$CL,7,0),IF(Index!$L$4="CHF",VLOOKUP(AZ322,ERP!$A:$CL,9,0),IF(Index!$L$4="£",VLOOKUP(AZ322,ERP!$A:$CL,11,0),""))))</f>
        <v>803</v>
      </c>
      <c r="BB322" s="338"/>
      <c r="BC322" s="338"/>
      <c r="BD322" s="2"/>
      <c r="BF322" s="228"/>
      <c r="BG322" s="222" t="s">
        <v>2669</v>
      </c>
      <c r="BI322" s="367"/>
      <c r="BJ322" s="393"/>
      <c r="BL322" s="2"/>
      <c r="BN322" s="107"/>
      <c r="BQ322" s="308"/>
      <c r="BU322" s="309"/>
      <c r="CA322" s="308"/>
      <c r="CC322" s="308"/>
      <c r="CK322" s="222"/>
      <c r="CP322" s="309"/>
      <c r="DG322" s="447"/>
      <c r="DH322" s="395"/>
      <c r="DI322" s="367"/>
      <c r="DJ322" s="330"/>
      <c r="DK322" s="367"/>
      <c r="DL322" s="330"/>
      <c r="DM322" s="367"/>
      <c r="DN322" s="330"/>
      <c r="DO322" s="296"/>
      <c r="DP322" s="304"/>
      <c r="DQ322" s="293"/>
      <c r="DR322" s="297"/>
      <c r="DS322" s="346"/>
      <c r="DT322" s="332"/>
    </row>
    <row r="323" spans="2:179" ht="12.75" customHeight="1" x14ac:dyDescent="0.2">
      <c r="B323" s="708" t="s">
        <v>242</v>
      </c>
      <c r="C323" s="709">
        <v>1</v>
      </c>
      <c r="D323" s="394"/>
      <c r="E323" s="394"/>
      <c r="F323" s="568">
        <v>195</v>
      </c>
      <c r="G323" s="644" t="s">
        <v>207</v>
      </c>
      <c r="H323" s="568">
        <f>ROUND(F323/$C323,0)</f>
        <v>195</v>
      </c>
      <c r="I323" s="569" t="s">
        <v>207</v>
      </c>
      <c r="J323" s="661" t="str">
        <f>H323&amp;" x "&amp;F323</f>
        <v>195 x 195</v>
      </c>
      <c r="K323" s="644" t="s">
        <v>207</v>
      </c>
      <c r="L323" s="568">
        <f>F323+(2*P323)</f>
        <v>200</v>
      </c>
      <c r="M323" s="644" t="s">
        <v>207</v>
      </c>
      <c r="N323" s="568">
        <f>H323+P323+R323</f>
        <v>200</v>
      </c>
      <c r="O323" s="569" t="s">
        <v>207</v>
      </c>
      <c r="P323" s="568">
        <v>2.5</v>
      </c>
      <c r="Q323" s="569" t="s">
        <v>207</v>
      </c>
      <c r="R323" s="669">
        <v>2.5</v>
      </c>
      <c r="S323" s="644" t="s">
        <v>207</v>
      </c>
      <c r="T323" s="568">
        <f>ROUND(SQRT((F323^2)+(H323^2)),0)</f>
        <v>276</v>
      </c>
      <c r="U323" s="569" t="s">
        <v>207</v>
      </c>
      <c r="V323" s="568"/>
      <c r="W323" s="569"/>
      <c r="X323" s="568">
        <f>(F323*10)+184</f>
        <v>2134</v>
      </c>
      <c r="Y323" s="569" t="s">
        <v>2676</v>
      </c>
      <c r="Z323" s="110"/>
      <c r="AA323" s="568">
        <f>ROUND(F323/$B$1,1)</f>
        <v>76.8</v>
      </c>
      <c r="AB323" s="569" t="s">
        <v>208</v>
      </c>
      <c r="AC323" s="568">
        <f>ROUND(H323/$B$1,1)</f>
        <v>76.8</v>
      </c>
      <c r="AD323" s="569" t="s">
        <v>208</v>
      </c>
      <c r="AE323" s="712" t="str">
        <f>AC323&amp;" x "&amp;AA323</f>
        <v>76.8 x 76.8</v>
      </c>
      <c r="AF323" s="569" t="s">
        <v>208</v>
      </c>
      <c r="AG323" s="568">
        <f>ROUND(L323/$B$1,1)</f>
        <v>78.7</v>
      </c>
      <c r="AH323" s="569" t="s">
        <v>208</v>
      </c>
      <c r="AI323" s="644">
        <f>ROUND(N323/$B$1,1)</f>
        <v>78.7</v>
      </c>
      <c r="AJ323" s="569" t="s">
        <v>208</v>
      </c>
      <c r="AK323" s="568">
        <f>ROUND(P323/$B$1,1)</f>
        <v>1</v>
      </c>
      <c r="AL323" s="569" t="s">
        <v>208</v>
      </c>
      <c r="AM323" s="568">
        <f>ROUND(R323/$B$1,1)</f>
        <v>1</v>
      </c>
      <c r="AN323" s="569" t="s">
        <v>208</v>
      </c>
      <c r="AO323" s="568">
        <f>ROUND(SQRT((AA323^2)+(AC323^2)),0)</f>
        <v>109</v>
      </c>
      <c r="AP323" s="569" t="s">
        <v>208</v>
      </c>
      <c r="AQ323" s="568"/>
      <c r="AR323" s="569"/>
      <c r="AS323" s="568">
        <f>ROUND((X323/10)/$B$2,1)</f>
        <v>84</v>
      </c>
      <c r="AT323" s="569" t="s">
        <v>208</v>
      </c>
      <c r="AV323" s="1072"/>
      <c r="AX323" s="365">
        <v>10100072</v>
      </c>
      <c r="AY323" s="173">
        <f>IF(Index!$L$4="€",VLOOKUP(AX323,ERP!$A:$CL,5,0),IF(Index!$L$4="$",VLOOKUP(AX323,ERP!$A:$CL,7,0),IF(Index!$L$4="CHF",VLOOKUP(AX323,ERP!$A:$CL,9,0),IF(Index!$L$4="£",VLOOKUP(AX323,ERP!$A:$CL,11,0),""))))</f>
        <v>861</v>
      </c>
      <c r="AZ323" s="365">
        <v>10140072</v>
      </c>
      <c r="BA323" s="173">
        <f>IF(Index!$L$4="€",VLOOKUP(AZ323,ERP!$A:$CL,5,0),IF(Index!$L$4="$",VLOOKUP(AZ323,ERP!$A:$CL,7,0),IF(Index!$L$4="CHF",VLOOKUP(AZ323,ERP!$A:$CL,9,0),IF(Index!$L$4="£",VLOOKUP(AZ323,ERP!$A:$CL,11,0),""))))</f>
        <v>861</v>
      </c>
      <c r="BB323" s="357"/>
      <c r="BC323" s="338"/>
      <c r="BD323" s="2"/>
      <c r="BF323" s="136"/>
      <c r="BG323" s="225" t="s">
        <v>2671</v>
      </c>
      <c r="BI323" s="367"/>
      <c r="BJ323" s="393"/>
      <c r="BL323" s="2"/>
      <c r="BN323" s="107"/>
      <c r="BQ323" s="308"/>
      <c r="BU323" s="309"/>
      <c r="CA323" s="308"/>
      <c r="CC323" s="308"/>
      <c r="CK323" s="222"/>
      <c r="CP323" s="309"/>
      <c r="DG323" s="447"/>
      <c r="DH323" s="395"/>
      <c r="DI323" s="367"/>
      <c r="DJ323" s="330"/>
      <c r="DK323" s="367"/>
      <c r="DL323" s="330"/>
      <c r="DM323" s="367"/>
      <c r="DN323" s="330"/>
      <c r="DO323" s="296"/>
      <c r="DP323" s="304"/>
      <c r="DQ323" s="293"/>
      <c r="DR323" s="297"/>
      <c r="DS323" s="346"/>
      <c r="DT323" s="332"/>
    </row>
    <row r="324" spans="2:179" ht="12.75" customHeight="1" x14ac:dyDescent="0.2">
      <c r="B324" s="708" t="s">
        <v>242</v>
      </c>
      <c r="C324" s="709">
        <v>1</v>
      </c>
      <c r="D324" s="394"/>
      <c r="E324" s="394"/>
      <c r="F324" s="566">
        <v>215</v>
      </c>
      <c r="G324" s="394" t="s">
        <v>207</v>
      </c>
      <c r="H324" s="566">
        <f>ROUND(F324/$C324,0)</f>
        <v>215</v>
      </c>
      <c r="I324" s="567" t="s">
        <v>207</v>
      </c>
      <c r="J324" s="662" t="str">
        <f>H324&amp;" x "&amp;F324</f>
        <v>215 x 215</v>
      </c>
      <c r="K324" s="394" t="s">
        <v>207</v>
      </c>
      <c r="L324" s="566">
        <f>F324+(2*P324)</f>
        <v>220</v>
      </c>
      <c r="M324" s="394" t="s">
        <v>207</v>
      </c>
      <c r="N324" s="566">
        <f>H324+P324+R324</f>
        <v>220</v>
      </c>
      <c r="O324" s="567" t="s">
        <v>207</v>
      </c>
      <c r="P324" s="566">
        <v>2.5</v>
      </c>
      <c r="Q324" s="567" t="s">
        <v>207</v>
      </c>
      <c r="R324" s="668">
        <v>2.5</v>
      </c>
      <c r="S324" s="394" t="s">
        <v>207</v>
      </c>
      <c r="T324" s="566">
        <f>ROUND(SQRT((F324^2)+(H324^2)),0)</f>
        <v>304</v>
      </c>
      <c r="U324" s="567" t="s">
        <v>207</v>
      </c>
      <c r="V324" s="566"/>
      <c r="W324" s="567"/>
      <c r="X324" s="566">
        <f>(F324*10)+184</f>
        <v>2334</v>
      </c>
      <c r="Y324" s="567" t="s">
        <v>2676</v>
      </c>
      <c r="Z324" s="110"/>
      <c r="AA324" s="566">
        <f>ROUND(F324/$B$1,1)</f>
        <v>84.6</v>
      </c>
      <c r="AB324" s="567" t="s">
        <v>208</v>
      </c>
      <c r="AC324" s="566">
        <f>ROUND(H324/$B$1,1)</f>
        <v>84.6</v>
      </c>
      <c r="AD324" s="567" t="s">
        <v>208</v>
      </c>
      <c r="AE324" s="467" t="str">
        <f>AC324&amp;" x "&amp;AA324</f>
        <v>84.6 x 84.6</v>
      </c>
      <c r="AF324" s="567" t="s">
        <v>208</v>
      </c>
      <c r="AG324" s="566">
        <f>ROUND(L324/$B$1,1)</f>
        <v>86.6</v>
      </c>
      <c r="AH324" s="567" t="s">
        <v>208</v>
      </c>
      <c r="AI324" s="394">
        <f>ROUND(N324/$B$1,1)</f>
        <v>86.6</v>
      </c>
      <c r="AJ324" s="567" t="s">
        <v>208</v>
      </c>
      <c r="AK324" s="566">
        <f>ROUND(P324/$B$1,1)</f>
        <v>1</v>
      </c>
      <c r="AL324" s="567" t="s">
        <v>208</v>
      </c>
      <c r="AM324" s="566">
        <f>ROUND(R324/$B$1,1)</f>
        <v>1</v>
      </c>
      <c r="AN324" s="567" t="s">
        <v>208</v>
      </c>
      <c r="AO324" s="566">
        <f>ROUND(SQRT((AA324^2)+(AC324^2)),0)</f>
        <v>120</v>
      </c>
      <c r="AP324" s="567" t="s">
        <v>208</v>
      </c>
      <c r="AQ324" s="566"/>
      <c r="AR324" s="567"/>
      <c r="AS324" s="566">
        <f>ROUND((X324/10)/$B$2,1)</f>
        <v>91.9</v>
      </c>
      <c r="AT324" s="567" t="s">
        <v>208</v>
      </c>
      <c r="AV324" s="1072"/>
      <c r="AX324" s="305">
        <v>10101979</v>
      </c>
      <c r="AY324" s="137">
        <f>IF(Index!$L$4="€",VLOOKUP(AX324,ERP!$A:$CL,5,0),IF(Index!$L$4="$",VLOOKUP(AX324,ERP!$A:$CL,7,0),IF(Index!$L$4="CHF",VLOOKUP(AX324,ERP!$A:$CL,9,0),IF(Index!$L$4="£",VLOOKUP(AX324,ERP!$A:$CL,11,0),""))))</f>
        <v>920</v>
      </c>
      <c r="AZ324" s="305">
        <v>10141979</v>
      </c>
      <c r="BA324" s="137">
        <f>IF(Index!$L$4="€",VLOOKUP(AZ324,ERP!$A:$CL,5,0),IF(Index!$L$4="$",VLOOKUP(AZ324,ERP!$A:$CL,7,0),IF(Index!$L$4="CHF",VLOOKUP(AZ324,ERP!$A:$CL,9,0),IF(Index!$L$4="£",VLOOKUP(AZ324,ERP!$A:$CL,11,0),""))))</f>
        <v>920</v>
      </c>
      <c r="BB324" s="357"/>
      <c r="BC324" s="338"/>
      <c r="BD324" s="2"/>
      <c r="BF324" s="136"/>
      <c r="BG324" s="225" t="s">
        <v>2703</v>
      </c>
      <c r="BI324" s="367"/>
      <c r="BJ324" s="393"/>
      <c r="BL324" s="2"/>
      <c r="BN324" s="107"/>
      <c r="BQ324" s="308"/>
      <c r="BU324" s="309"/>
      <c r="CA324" s="308"/>
      <c r="CC324" s="308"/>
      <c r="CK324" s="222"/>
      <c r="CP324" s="309"/>
      <c r="DG324" s="447"/>
      <c r="DH324" s="395"/>
      <c r="DI324" s="367"/>
      <c r="DJ324" s="330"/>
      <c r="DK324" s="367"/>
      <c r="DL324" s="330"/>
      <c r="DM324" s="367"/>
      <c r="DN324" s="330"/>
      <c r="DO324" s="296"/>
      <c r="DP324" s="304"/>
      <c r="DQ324" s="293"/>
      <c r="DR324" s="297"/>
      <c r="DS324" s="346"/>
      <c r="DT324" s="332"/>
    </row>
    <row r="325" spans="2:179" ht="12.75" customHeight="1" x14ac:dyDescent="0.2">
      <c r="B325" s="708" t="s">
        <v>242</v>
      </c>
      <c r="C325" s="709">
        <v>1</v>
      </c>
      <c r="D325" s="394"/>
      <c r="E325" s="394"/>
      <c r="F325" s="570">
        <v>235</v>
      </c>
      <c r="G325" s="656" t="s">
        <v>207</v>
      </c>
      <c r="H325" s="570">
        <f>ROUND(F325/$C325,0)</f>
        <v>235</v>
      </c>
      <c r="I325" s="571" t="s">
        <v>207</v>
      </c>
      <c r="J325" s="657" t="str">
        <f>H325&amp;" x "&amp;F325</f>
        <v>235 x 235</v>
      </c>
      <c r="K325" s="656" t="s">
        <v>207</v>
      </c>
      <c r="L325" s="570">
        <f>F325+(2*P325)</f>
        <v>240</v>
      </c>
      <c r="M325" s="656" t="s">
        <v>207</v>
      </c>
      <c r="N325" s="570">
        <f>H325+P325+R325</f>
        <v>240</v>
      </c>
      <c r="O325" s="571" t="s">
        <v>207</v>
      </c>
      <c r="P325" s="570">
        <v>2.5</v>
      </c>
      <c r="Q325" s="571" t="s">
        <v>207</v>
      </c>
      <c r="R325" s="670">
        <v>2.5</v>
      </c>
      <c r="S325" s="656" t="s">
        <v>207</v>
      </c>
      <c r="T325" s="570">
        <f>ROUND(SQRT((F325^2)+(H325^2)),0)</f>
        <v>332</v>
      </c>
      <c r="U325" s="571" t="s">
        <v>207</v>
      </c>
      <c r="V325" s="570"/>
      <c r="W325" s="571"/>
      <c r="X325" s="570">
        <f>(F325*10)+184</f>
        <v>2534</v>
      </c>
      <c r="Y325" s="571" t="s">
        <v>2676</v>
      </c>
      <c r="Z325" s="110"/>
      <c r="AA325" s="570">
        <f>ROUND(F325/$B$1,1)</f>
        <v>92.5</v>
      </c>
      <c r="AB325" s="571" t="s">
        <v>208</v>
      </c>
      <c r="AC325" s="570">
        <f>ROUND(H325/$B$1,1)</f>
        <v>92.5</v>
      </c>
      <c r="AD325" s="571" t="s">
        <v>208</v>
      </c>
      <c r="AE325" s="713" t="str">
        <f>AC325&amp;" x "&amp;AA325</f>
        <v>92.5 x 92.5</v>
      </c>
      <c r="AF325" s="571" t="s">
        <v>208</v>
      </c>
      <c r="AG325" s="570">
        <f>ROUND(L325/$B$1,1)</f>
        <v>94.5</v>
      </c>
      <c r="AH325" s="571" t="s">
        <v>208</v>
      </c>
      <c r="AI325" s="656">
        <f>ROUND(N325/$B$1,1)</f>
        <v>94.5</v>
      </c>
      <c r="AJ325" s="571" t="s">
        <v>208</v>
      </c>
      <c r="AK325" s="570">
        <f>ROUND(P325/$B$1,1)</f>
        <v>1</v>
      </c>
      <c r="AL325" s="571" t="s">
        <v>208</v>
      </c>
      <c r="AM325" s="570">
        <f>ROUND(R325/$B$1,1)</f>
        <v>1</v>
      </c>
      <c r="AN325" s="571" t="s">
        <v>208</v>
      </c>
      <c r="AO325" s="570">
        <f>ROUND(SQRT((AA325^2)+(AC325^2)),0)</f>
        <v>131</v>
      </c>
      <c r="AP325" s="571" t="s">
        <v>208</v>
      </c>
      <c r="AQ325" s="570"/>
      <c r="AR325" s="571"/>
      <c r="AS325" s="570">
        <f>ROUND((X325/10)/$B$2,1)</f>
        <v>99.8</v>
      </c>
      <c r="AT325" s="571" t="s">
        <v>208</v>
      </c>
      <c r="AV325" s="1073"/>
      <c r="AX325" s="368">
        <v>10100076</v>
      </c>
      <c r="AY325" s="191">
        <f>IF(Index!$L$4="€",VLOOKUP(AX325,ERP!$A:$CL,5,0),IF(Index!$L$4="$",VLOOKUP(AX325,ERP!$A:$CL,7,0),IF(Index!$L$4="CHF",VLOOKUP(AX325,ERP!$A:$CL,9,0),IF(Index!$L$4="£",VLOOKUP(AX325,ERP!$A:$CL,11,0),""))))</f>
        <v>977</v>
      </c>
      <c r="AZ325" s="368">
        <v>10140076</v>
      </c>
      <c r="BA325" s="191">
        <f>IF(Index!$L$4="€",VLOOKUP(AZ325,ERP!$A:$CL,5,0),IF(Index!$L$4="$",VLOOKUP(AZ325,ERP!$A:$CL,7,0),IF(Index!$L$4="CHF",VLOOKUP(AZ325,ERP!$A:$CL,9,0),IF(Index!$L$4="£",VLOOKUP(AZ325,ERP!$A:$CL,11,0),""))))</f>
        <v>977</v>
      </c>
      <c r="BB325" s="357"/>
      <c r="BC325" s="338"/>
      <c r="BD325" s="2"/>
      <c r="BF325" s="145"/>
      <c r="BG325" s="2"/>
      <c r="BI325" s="367"/>
      <c r="BJ325" s="393"/>
      <c r="BL325" s="2"/>
      <c r="BN325" s="107"/>
      <c r="BQ325" s="308"/>
      <c r="BU325" s="309"/>
      <c r="CA325" s="308"/>
      <c r="CC325" s="308"/>
      <c r="CK325" s="222"/>
      <c r="CP325" s="309"/>
      <c r="DG325" s="447"/>
      <c r="DH325" s="395"/>
      <c r="DI325" s="367"/>
      <c r="DJ325" s="330"/>
      <c r="DK325" s="394"/>
      <c r="DL325" s="418"/>
      <c r="DM325" s="394"/>
      <c r="DN325" s="418"/>
      <c r="DO325" s="296"/>
      <c r="DP325" s="304"/>
      <c r="DQ325" s="293"/>
      <c r="DR325" s="297"/>
      <c r="DS325" s="346"/>
      <c r="DT325" s="332"/>
    </row>
    <row r="326" spans="2:179" x14ac:dyDescent="0.2">
      <c r="F326" s="308"/>
      <c r="J326" s="309"/>
      <c r="P326" s="308"/>
      <c r="R326" s="308"/>
      <c r="Z326" s="110"/>
      <c r="AE326" s="309"/>
      <c r="AX326" s="367"/>
      <c r="AY326" s="330"/>
      <c r="AZ326" s="394"/>
      <c r="BA326" s="418"/>
      <c r="BB326" s="367"/>
      <c r="BC326" s="330"/>
      <c r="BD326" s="367"/>
      <c r="BE326" s="330"/>
      <c r="BF326" s="330"/>
      <c r="BG326" s="330"/>
      <c r="BH326" s="330"/>
      <c r="BI326" s="367"/>
      <c r="BJ326" s="393"/>
      <c r="BL326" s="367"/>
      <c r="BM326" s="393"/>
      <c r="BN326" s="107"/>
      <c r="BO326" s="324"/>
      <c r="BS326" s="308"/>
      <c r="BW326" s="309"/>
      <c r="CC326" s="308"/>
      <c r="CE326" s="308"/>
      <c r="CT326" s="309"/>
      <c r="DI326" s="2"/>
      <c r="DK326" s="2"/>
      <c r="DM326" s="2"/>
      <c r="DO326" s="296"/>
      <c r="DP326" s="304"/>
      <c r="DQ326" s="293"/>
      <c r="DR326" s="297"/>
      <c r="DS326" s="346"/>
      <c r="DT326" s="332"/>
      <c r="DV326" s="324"/>
      <c r="DW326" s="324"/>
      <c r="DX326" s="324"/>
      <c r="DY326" s="324"/>
      <c r="DZ326" s="324"/>
      <c r="EA326" s="324"/>
      <c r="EB326" s="324"/>
      <c r="EC326" s="324"/>
      <c r="ED326" s="324"/>
      <c r="EE326" s="324"/>
      <c r="EF326" s="324"/>
      <c r="EG326" s="324"/>
      <c r="EH326" s="324"/>
      <c r="EI326" s="324"/>
      <c r="EJ326" s="324"/>
      <c r="EK326" s="324"/>
      <c r="EL326" s="324"/>
      <c r="EM326" s="324"/>
      <c r="EN326" s="324"/>
      <c r="EO326" s="324"/>
      <c r="EP326" s="324"/>
      <c r="EQ326" s="324"/>
      <c r="ER326" s="324"/>
      <c r="ES326" s="324"/>
      <c r="ET326" s="324"/>
      <c r="EU326" s="324"/>
      <c r="EV326" s="324"/>
      <c r="EW326" s="324"/>
      <c r="EX326" s="324"/>
      <c r="EY326" s="324"/>
      <c r="EZ326" s="324"/>
      <c r="FA326" s="324"/>
      <c r="FB326" s="324"/>
      <c r="FC326" s="324"/>
      <c r="FD326" s="324"/>
      <c r="FE326" s="324"/>
      <c r="FF326" s="324"/>
      <c r="FG326" s="324"/>
      <c r="FH326" s="324"/>
      <c r="FI326" s="324"/>
      <c r="FJ326" s="324"/>
      <c r="FK326" s="324"/>
      <c r="FL326" s="324"/>
      <c r="FM326" s="324"/>
      <c r="FN326" s="324"/>
      <c r="FO326" s="324"/>
      <c r="FP326" s="324"/>
      <c r="FQ326" s="324"/>
      <c r="FR326" s="324"/>
      <c r="FS326" s="324"/>
      <c r="FT326" s="324"/>
      <c r="FU326" s="324"/>
      <c r="FV326" s="324"/>
      <c r="FW326" s="324"/>
    </row>
    <row r="327" spans="2:179" x14ac:dyDescent="0.2">
      <c r="BN327" s="107"/>
      <c r="DH327" s="332"/>
    </row>
    <row r="328" spans="2:179" s="102" customFormat="1" ht="5.25" customHeight="1" x14ac:dyDescent="0.2">
      <c r="D328" s="107"/>
      <c r="E328" s="107"/>
      <c r="AW328" s="395"/>
      <c r="AX328" s="297"/>
      <c r="AY328" s="332"/>
      <c r="AZ328" s="297"/>
      <c r="BA328" s="332"/>
      <c r="BB328" s="297"/>
      <c r="BC328" s="332"/>
      <c r="BD328" s="297"/>
      <c r="BE328" s="332"/>
      <c r="BF328" s="332"/>
      <c r="BG328" s="297"/>
      <c r="BH328" s="332"/>
      <c r="BI328" s="297"/>
      <c r="BJ328" s="332"/>
      <c r="BL328" s="297"/>
      <c r="BM328" s="2"/>
      <c r="BN328" s="107"/>
      <c r="BO328" s="338"/>
      <c r="DB328" s="338"/>
      <c r="DC328" s="338"/>
      <c r="DD328" s="338"/>
      <c r="DE328" s="338"/>
      <c r="DF328" s="338"/>
      <c r="DG328" s="338"/>
      <c r="DH328" s="338"/>
      <c r="DI328" s="357"/>
      <c r="DJ328" s="338"/>
      <c r="DK328" s="357"/>
      <c r="DL328" s="338"/>
      <c r="DM328" s="357"/>
      <c r="DN328" s="338"/>
      <c r="DO328" s="343"/>
      <c r="DP328" s="2"/>
      <c r="DQ328" s="2"/>
      <c r="DR328" s="343"/>
      <c r="DS328" s="2"/>
      <c r="DT328" s="2"/>
      <c r="DU328" s="338"/>
    </row>
    <row r="329" spans="2:179" s="102" customFormat="1" ht="65.25" customHeight="1" x14ac:dyDescent="0.2">
      <c r="D329" s="107"/>
      <c r="E329" s="107"/>
      <c r="F329" s="254"/>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5"/>
      <c r="AF329" s="255"/>
      <c r="AG329" s="255"/>
      <c r="AH329" s="255"/>
      <c r="AI329" s="255"/>
      <c r="AJ329" s="255"/>
      <c r="AK329" s="255"/>
      <c r="AL329" s="255"/>
      <c r="AM329" s="255"/>
      <c r="AN329" s="255"/>
      <c r="AO329" s="255"/>
      <c r="AP329" s="255"/>
      <c r="AQ329" s="255"/>
      <c r="AR329" s="255"/>
      <c r="AS329" s="255"/>
      <c r="AT329" s="255"/>
      <c r="AU329" s="255"/>
      <c r="AV329" s="992" t="s">
        <v>2687</v>
      </c>
      <c r="AW329" s="992"/>
      <c r="AX329" s="992"/>
      <c r="AY329" s="992"/>
      <c r="AZ329" s="992"/>
      <c r="BA329" s="992"/>
      <c r="BB329" s="992"/>
      <c r="BC329" s="992"/>
      <c r="BD329" s="992"/>
      <c r="BE329" s="992"/>
      <c r="BF329" s="992"/>
      <c r="BG329" s="992"/>
      <c r="BH329" s="992"/>
      <c r="BI329" s="992"/>
      <c r="BJ329" s="992"/>
      <c r="BK329" s="992"/>
      <c r="BL329" s="992"/>
      <c r="BM329" s="993"/>
      <c r="BN329" s="107"/>
      <c r="BO329" s="107"/>
      <c r="BP329" s="107"/>
      <c r="BQ329" s="263"/>
      <c r="BR329" s="263"/>
      <c r="BS329" s="263"/>
      <c r="BT329" s="263"/>
      <c r="BU329" s="263"/>
      <c r="BV329" s="263"/>
      <c r="BW329" s="263"/>
      <c r="BX329" s="263"/>
      <c r="BY329" s="263"/>
      <c r="BZ329" s="263"/>
      <c r="CA329" s="263"/>
      <c r="CB329" s="263"/>
      <c r="CC329" s="263"/>
      <c r="CD329" s="263"/>
      <c r="CE329" s="263"/>
      <c r="CF329" s="263"/>
      <c r="CG329" s="263"/>
      <c r="CH329" s="263"/>
      <c r="CI329" s="263"/>
      <c r="CJ329" s="263"/>
      <c r="CK329" s="263"/>
      <c r="CL329" s="263"/>
      <c r="CM329" s="263"/>
      <c r="CN329" s="263"/>
      <c r="CO329" s="263"/>
      <c r="CP329" s="263"/>
      <c r="CQ329" s="263"/>
      <c r="CR329" s="263"/>
      <c r="CS329" s="263"/>
      <c r="CT329" s="107"/>
      <c r="DB329" s="338"/>
      <c r="DC329" s="338"/>
      <c r="DD329" s="338"/>
      <c r="DE329" s="338"/>
      <c r="DF329" s="338"/>
      <c r="DG329" s="338"/>
      <c r="DH329" s="338"/>
      <c r="DI329" s="298"/>
      <c r="DJ329" s="354"/>
      <c r="DK329" s="358"/>
      <c r="DL329" s="360"/>
      <c r="DM329" s="298"/>
      <c r="DN329" s="354"/>
      <c r="DO329" s="296"/>
      <c r="DP329" s="304"/>
      <c r="DQ329" s="293"/>
      <c r="DR329" s="297"/>
      <c r="DS329" s="346"/>
      <c r="DT329" s="332"/>
      <c r="DU329" s="338"/>
    </row>
    <row r="330" spans="2:179" s="107" customFormat="1" ht="179.25" customHeight="1" x14ac:dyDescent="0.2">
      <c r="F330" s="1084"/>
      <c r="G330" s="1085"/>
      <c r="H330" s="1085"/>
      <c r="I330" s="1085"/>
      <c r="J330" s="1085"/>
      <c r="K330" s="1085"/>
      <c r="L330" s="1085"/>
      <c r="M330" s="1085"/>
      <c r="N330" s="1085"/>
      <c r="O330" s="260"/>
      <c r="P330" s="260"/>
      <c r="Q330" s="260"/>
      <c r="R330" s="260"/>
      <c r="S330" s="260"/>
      <c r="T330" s="260"/>
      <c r="U330" s="260"/>
      <c r="V330" s="260"/>
      <c r="W330" s="260"/>
      <c r="X330" s="260"/>
      <c r="Y330" s="260"/>
      <c r="Z330" s="260"/>
      <c r="AA330" s="260"/>
      <c r="AB330" s="260"/>
      <c r="AC330" s="260"/>
      <c r="AD330" s="260"/>
      <c r="AE330" s="260"/>
      <c r="AF330" s="260"/>
      <c r="AG330" s="260"/>
      <c r="AH330" s="260"/>
      <c r="AI330" s="260"/>
      <c r="AJ330" s="260"/>
      <c r="AK330" s="260"/>
      <c r="AL330" s="260"/>
      <c r="AM330" s="260"/>
      <c r="AN330" s="260"/>
      <c r="AO330" s="260"/>
      <c r="AP330" s="260"/>
      <c r="AQ330" s="260"/>
      <c r="AR330" s="260"/>
      <c r="AS330" s="260"/>
      <c r="AT330" s="260"/>
      <c r="AU330" s="260"/>
      <c r="AV330" s="1090" t="s">
        <v>2673</v>
      </c>
      <c r="AW330" s="1091"/>
      <c r="AX330" s="1091"/>
      <c r="AY330" s="1091"/>
      <c r="AZ330" s="1091"/>
      <c r="BA330" s="1091"/>
      <c r="BB330" s="1091"/>
      <c r="BC330" s="1091"/>
      <c r="BD330" s="1091"/>
      <c r="BE330" s="1091"/>
      <c r="BF330" s="1091"/>
      <c r="BG330" s="1091"/>
      <c r="BH330" s="1091"/>
      <c r="BI330" s="1091"/>
      <c r="BJ330" s="1091"/>
      <c r="BK330" s="1091"/>
      <c r="BL330" s="1091"/>
      <c r="BM330" s="1092"/>
      <c r="BN330" s="102"/>
      <c r="BP330" s="214"/>
      <c r="BS330" s="264"/>
      <c r="BT330" s="205"/>
      <c r="BU330" s="205"/>
      <c r="BV330" s="205"/>
      <c r="BW330" s="205"/>
      <c r="BX330" s="205"/>
      <c r="BY330" s="205"/>
      <c r="BZ330" s="205"/>
      <c r="CA330" s="205"/>
      <c r="CB330" s="205"/>
      <c r="CC330" s="205"/>
      <c r="CD330" s="205"/>
      <c r="CE330" s="205"/>
      <c r="CF330" s="205"/>
      <c r="CG330" s="205"/>
      <c r="CH330" s="205"/>
      <c r="CI330" s="205"/>
      <c r="CJ330" s="205"/>
      <c r="CK330" s="205"/>
      <c r="CL330" s="205"/>
      <c r="CM330" s="205"/>
      <c r="CN330" s="205"/>
      <c r="CO330" s="205"/>
      <c r="CP330" s="205"/>
      <c r="CQ330" s="205"/>
      <c r="CR330" s="205"/>
      <c r="CS330" s="205"/>
      <c r="DB330" s="338"/>
      <c r="DC330" s="338"/>
      <c r="DD330" s="338"/>
      <c r="DE330" s="338"/>
      <c r="DF330" s="338"/>
      <c r="DG330" s="338"/>
      <c r="DH330" s="338"/>
      <c r="DI330" s="357"/>
      <c r="DJ330" s="338"/>
      <c r="DK330" s="357"/>
      <c r="DL330" s="338"/>
      <c r="DM330" s="357"/>
      <c r="DN330" s="338"/>
      <c r="DO330" s="343"/>
      <c r="DP330" s="2"/>
      <c r="DQ330" s="2"/>
      <c r="DR330" s="343"/>
      <c r="DS330" s="2"/>
      <c r="DT330" s="2"/>
      <c r="DU330" s="338"/>
    </row>
    <row r="331" spans="2:179" s="107" customFormat="1" ht="30" customHeight="1" x14ac:dyDescent="0.25">
      <c r="F331" s="231"/>
      <c r="G331" s="231"/>
      <c r="H331" s="231"/>
      <c r="I331" s="231"/>
      <c r="J331" s="231"/>
      <c r="K331" s="231"/>
      <c r="L331" s="231"/>
      <c r="M331" s="231"/>
      <c r="N331" s="231"/>
      <c r="AV331" s="899" t="s">
        <v>260</v>
      </c>
      <c r="AW331" s="102"/>
      <c r="AX331" s="1086" t="s">
        <v>261</v>
      </c>
      <c r="AY331" s="1087"/>
      <c r="AZ331" s="1088" t="s">
        <v>262</v>
      </c>
      <c r="BA331" s="1087"/>
      <c r="BB331" s="1086" t="s">
        <v>268</v>
      </c>
      <c r="BC331" s="1087"/>
      <c r="BD331" s="1086" t="s">
        <v>263</v>
      </c>
      <c r="BE331" s="1087"/>
      <c r="BF331" s="102"/>
      <c r="BG331" s="1086" t="s">
        <v>264</v>
      </c>
      <c r="BH331" s="1087"/>
      <c r="BI331" s="1086" t="s">
        <v>2974</v>
      </c>
      <c r="BJ331" s="1087"/>
      <c r="BK331" s="102"/>
      <c r="BL331" s="1086" t="s">
        <v>2973</v>
      </c>
      <c r="BM331" s="1089"/>
      <c r="BN331" s="102"/>
      <c r="BP331" s="214"/>
      <c r="BS331" s="266"/>
      <c r="BU331" s="266"/>
      <c r="BW331" s="266"/>
      <c r="BY331" s="266"/>
      <c r="CA331" s="266"/>
      <c r="CD331" s="266"/>
      <c r="CE331" s="116"/>
      <c r="CF331" s="266"/>
      <c r="CG331" s="116"/>
      <c r="CM331" s="266"/>
      <c r="CO331" s="266"/>
      <c r="CR331" s="267"/>
    </row>
    <row r="332" spans="2:179" s="107" customFormat="1" ht="30" customHeight="1" x14ac:dyDescent="0.25">
      <c r="F332" s="278"/>
      <c r="G332" s="278"/>
      <c r="H332" s="278"/>
      <c r="I332" s="278"/>
      <c r="J332" s="278"/>
      <c r="K332" s="278"/>
      <c r="L332" s="278"/>
      <c r="M332" s="278"/>
      <c r="N332" s="278"/>
      <c r="AV332" s="200" t="s">
        <v>227</v>
      </c>
      <c r="AW332" s="102"/>
      <c r="AX332" s="1029" t="s">
        <v>2685</v>
      </c>
      <c r="AY332" s="1030"/>
      <c r="AZ332" s="1093" t="s">
        <v>2685</v>
      </c>
      <c r="BA332" s="1030"/>
      <c r="BB332" s="1029" t="s">
        <v>2685</v>
      </c>
      <c r="BC332" s="1030"/>
      <c r="BD332" s="1029" t="s">
        <v>2685</v>
      </c>
      <c r="BE332" s="1030"/>
      <c r="BF332" s="102"/>
      <c r="BG332" s="1029" t="s">
        <v>2685</v>
      </c>
      <c r="BH332" s="1030"/>
      <c r="BI332" s="1029" t="s">
        <v>2685</v>
      </c>
      <c r="BJ332" s="1030"/>
      <c r="BK332" s="102"/>
      <c r="BL332" s="108"/>
      <c r="BM332" s="109"/>
      <c r="BN332" s="102"/>
      <c r="BP332" s="214"/>
      <c r="BS332" s="266"/>
      <c r="BT332" s="266"/>
      <c r="BU332" s="266"/>
      <c r="BV332" s="266"/>
      <c r="BW332" s="266"/>
      <c r="BX332" s="266"/>
      <c r="BY332" s="266"/>
      <c r="BZ332" s="266"/>
      <c r="CA332" s="266"/>
      <c r="CB332" s="266"/>
      <c r="CD332" s="266"/>
      <c r="CE332" s="266"/>
      <c r="CF332" s="266"/>
      <c r="CG332" s="266"/>
      <c r="CM332" s="266"/>
      <c r="CN332" s="266"/>
      <c r="CO332" s="266"/>
      <c r="CP332" s="266"/>
      <c r="CR332" s="267"/>
      <c r="CS332" s="57"/>
    </row>
    <row r="333" spans="2:179" s="107" customFormat="1" ht="30" customHeight="1" x14ac:dyDescent="0.25">
      <c r="F333" s="1034"/>
      <c r="G333" s="1034"/>
      <c r="H333" s="1034"/>
      <c r="I333" s="1034"/>
      <c r="J333" s="1034"/>
      <c r="K333" s="1034"/>
      <c r="L333" s="1034"/>
      <c r="M333" s="1034"/>
      <c r="N333" s="1034"/>
      <c r="O333" s="1034"/>
      <c r="AV333" s="200" t="s">
        <v>227</v>
      </c>
      <c r="AW333" s="102"/>
      <c r="AX333" s="1025" t="s">
        <v>2686</v>
      </c>
      <c r="AY333" s="1026"/>
      <c r="AZ333" s="1094" t="s">
        <v>2686</v>
      </c>
      <c r="BA333" s="1026"/>
      <c r="BB333" s="1025" t="s">
        <v>2686</v>
      </c>
      <c r="BC333" s="1026"/>
      <c r="BD333" s="1025" t="s">
        <v>2686</v>
      </c>
      <c r="BE333" s="1026"/>
      <c r="BF333" s="102"/>
      <c r="BG333" s="1025" t="s">
        <v>2686</v>
      </c>
      <c r="BH333" s="1026"/>
      <c r="BI333" s="1025" t="s">
        <v>2686</v>
      </c>
      <c r="BJ333" s="1026"/>
      <c r="BK333" s="102"/>
      <c r="BL333" s="1033" t="s">
        <v>2977</v>
      </c>
      <c r="BM333" s="1018"/>
      <c r="BN333" s="102"/>
      <c r="BP333" s="214"/>
      <c r="BS333" s="268"/>
      <c r="BT333" s="268"/>
      <c r="BU333" s="268"/>
      <c r="BV333" s="268"/>
      <c r="BW333" s="268"/>
      <c r="BX333" s="268"/>
      <c r="BY333" s="268"/>
      <c r="BZ333" s="268"/>
      <c r="CA333" s="268"/>
      <c r="CB333" s="268"/>
      <c r="CD333" s="268"/>
      <c r="CE333" s="268"/>
      <c r="CF333" s="268"/>
      <c r="CG333" s="268"/>
      <c r="CM333" s="268"/>
      <c r="CN333" s="268"/>
      <c r="CO333" s="268"/>
      <c r="CP333" s="268"/>
      <c r="CR333" s="267"/>
    </row>
    <row r="334" spans="2:179" s="107" customFormat="1" ht="30" customHeight="1" x14ac:dyDescent="0.25">
      <c r="AV334" s="200" t="s">
        <v>224</v>
      </c>
      <c r="AW334" s="102"/>
      <c r="AX334" s="1017" t="s">
        <v>2680</v>
      </c>
      <c r="AY334" s="1018"/>
      <c r="AZ334" s="1082" t="s">
        <v>2680</v>
      </c>
      <c r="BA334" s="1018"/>
      <c r="BB334" s="1017" t="s">
        <v>2681</v>
      </c>
      <c r="BC334" s="1018"/>
      <c r="BD334" s="1017" t="s">
        <v>2682</v>
      </c>
      <c r="BE334" s="1018"/>
      <c r="BF334" s="102"/>
      <c r="BG334" s="1017" t="s">
        <v>2681</v>
      </c>
      <c r="BH334" s="1018"/>
      <c r="BI334" s="1017" t="s">
        <v>2683</v>
      </c>
      <c r="BJ334" s="1018"/>
      <c r="BK334" s="102"/>
      <c r="BL334" s="1017" t="s">
        <v>2681</v>
      </c>
      <c r="BM334" s="1018"/>
      <c r="BN334" s="102"/>
      <c r="BP334" s="214"/>
    </row>
    <row r="335" spans="2:179" s="107" customFormat="1" ht="30" customHeight="1" x14ac:dyDescent="0.25">
      <c r="AV335" s="200" t="s">
        <v>225</v>
      </c>
      <c r="AW335" s="102"/>
      <c r="AX335" s="1017">
        <v>0.9</v>
      </c>
      <c r="AY335" s="1018"/>
      <c r="AZ335" s="1082">
        <v>1.1000000000000001</v>
      </c>
      <c r="BA335" s="1018"/>
      <c r="BB335" s="1017">
        <v>1.1000000000000001</v>
      </c>
      <c r="BC335" s="1018"/>
      <c r="BD335" s="1017">
        <v>1.3</v>
      </c>
      <c r="BE335" s="1018"/>
      <c r="BF335" s="102"/>
      <c r="BG335" s="1017">
        <v>1.1000000000000001</v>
      </c>
      <c r="BH335" s="1018"/>
      <c r="BI335" s="1017">
        <v>0.9</v>
      </c>
      <c r="BJ335" s="1018"/>
      <c r="BK335" s="102"/>
      <c r="BL335" s="1027" t="s">
        <v>232</v>
      </c>
      <c r="BM335" s="1028"/>
      <c r="BN335" s="102"/>
      <c r="BP335" s="214"/>
      <c r="CD335" s="269"/>
      <c r="CE335" s="269"/>
      <c r="CR335" s="269"/>
      <c r="CS335" s="269"/>
    </row>
    <row r="336" spans="2:179" s="107" customFormat="1" ht="20.100000000000001" customHeight="1" x14ac:dyDescent="0.25">
      <c r="AV336" s="200" t="s">
        <v>226</v>
      </c>
      <c r="AW336" s="102"/>
      <c r="AX336" s="1017" t="s">
        <v>222</v>
      </c>
      <c r="AY336" s="1018"/>
      <c r="AZ336" s="1082" t="s">
        <v>222</v>
      </c>
      <c r="BA336" s="1018"/>
      <c r="BB336" s="1017" t="s">
        <v>222</v>
      </c>
      <c r="BC336" s="1018"/>
      <c r="BD336" s="1017" t="s">
        <v>222</v>
      </c>
      <c r="BE336" s="1018"/>
      <c r="BF336" s="102"/>
      <c r="BG336" s="1017" t="s">
        <v>222</v>
      </c>
      <c r="BH336" s="1018"/>
      <c r="BI336" s="1017" t="s">
        <v>223</v>
      </c>
      <c r="BJ336" s="1018"/>
      <c r="BK336" s="102"/>
      <c r="BL336" s="1017" t="s">
        <v>222</v>
      </c>
      <c r="BM336" s="1018"/>
      <c r="BN336" s="102"/>
      <c r="BP336" s="214"/>
    </row>
    <row r="337" spans="2:179" s="107" customFormat="1" ht="20.100000000000001" customHeight="1" x14ac:dyDescent="0.25">
      <c r="AV337" s="200" t="s">
        <v>257</v>
      </c>
      <c r="AW337" s="102"/>
      <c r="AX337" s="1017" t="s">
        <v>239</v>
      </c>
      <c r="AY337" s="1018"/>
      <c r="AZ337" s="1082" t="s">
        <v>239</v>
      </c>
      <c r="BA337" s="1018"/>
      <c r="BB337" s="1017" t="s">
        <v>240</v>
      </c>
      <c r="BC337" s="1018"/>
      <c r="BD337" s="1017" t="s">
        <v>240</v>
      </c>
      <c r="BE337" s="1018"/>
      <c r="BF337" s="102"/>
      <c r="BG337" s="1017" t="s">
        <v>239</v>
      </c>
      <c r="BH337" s="1018"/>
      <c r="BI337" s="1017" t="s">
        <v>239</v>
      </c>
      <c r="BJ337" s="1018"/>
      <c r="BK337" s="102"/>
      <c r="BL337" s="1017" t="s">
        <v>240</v>
      </c>
      <c r="BM337" s="1018"/>
      <c r="BN337" s="102"/>
      <c r="BP337" s="214"/>
    </row>
    <row r="338" spans="2:179" s="107" customFormat="1" ht="20.100000000000001" customHeight="1" x14ac:dyDescent="0.25">
      <c r="AV338" s="200" t="s">
        <v>237</v>
      </c>
      <c r="AW338" s="102"/>
      <c r="AX338" s="1017" t="s">
        <v>239</v>
      </c>
      <c r="AY338" s="1018"/>
      <c r="AZ338" s="1082" t="s">
        <v>239</v>
      </c>
      <c r="BA338" s="1018"/>
      <c r="BB338" s="1017" t="s">
        <v>239</v>
      </c>
      <c r="BC338" s="1018"/>
      <c r="BD338" s="1017" t="s">
        <v>239</v>
      </c>
      <c r="BE338" s="1018"/>
      <c r="BF338" s="102"/>
      <c r="BG338" s="1017" t="s">
        <v>240</v>
      </c>
      <c r="BH338" s="1018"/>
      <c r="BI338" s="1017" t="s">
        <v>239</v>
      </c>
      <c r="BJ338" s="1018"/>
      <c r="BK338" s="102"/>
      <c r="BL338" s="1017" t="s">
        <v>240</v>
      </c>
      <c r="BM338" s="1018"/>
      <c r="BN338" s="102"/>
      <c r="BP338" s="214"/>
    </row>
    <row r="339" spans="2:179" s="107" customFormat="1" ht="20.100000000000001" customHeight="1" x14ac:dyDescent="0.25">
      <c r="AV339" s="200" t="s">
        <v>2780</v>
      </c>
      <c r="AW339" s="102"/>
      <c r="AX339" s="1017" t="s">
        <v>239</v>
      </c>
      <c r="AY339" s="1018"/>
      <c r="AZ339" s="1082" t="s">
        <v>239</v>
      </c>
      <c r="BA339" s="1018"/>
      <c r="BB339" s="1017" t="s">
        <v>239</v>
      </c>
      <c r="BC339" s="1018"/>
      <c r="BD339" s="1017" t="s">
        <v>239</v>
      </c>
      <c r="BE339" s="1018"/>
      <c r="BF339" s="102"/>
      <c r="BG339" s="1017" t="s">
        <v>239</v>
      </c>
      <c r="BH339" s="1018"/>
      <c r="BI339" s="1017" t="s">
        <v>239</v>
      </c>
      <c r="BJ339" s="1018"/>
      <c r="BK339" s="102"/>
      <c r="BL339" s="1017" t="s">
        <v>239</v>
      </c>
      <c r="BM339" s="1018"/>
      <c r="BN339" s="102"/>
      <c r="BP339" s="214"/>
    </row>
    <row r="340" spans="2:179" s="107" customFormat="1" ht="20.100000000000001" customHeight="1" x14ac:dyDescent="0.25">
      <c r="AV340" s="201" t="s">
        <v>2779</v>
      </c>
      <c r="AW340" s="102"/>
      <c r="AX340" s="1017" t="s">
        <v>239</v>
      </c>
      <c r="AY340" s="1018"/>
      <c r="AZ340" s="1082" t="s">
        <v>239</v>
      </c>
      <c r="BA340" s="1018"/>
      <c r="BB340" s="1017" t="s">
        <v>239</v>
      </c>
      <c r="BC340" s="1018"/>
      <c r="BD340" s="1017" t="s">
        <v>239</v>
      </c>
      <c r="BE340" s="1018"/>
      <c r="BF340" s="102"/>
      <c r="BG340" s="1017" t="s">
        <v>239</v>
      </c>
      <c r="BH340" s="1018"/>
      <c r="BI340" s="1017" t="s">
        <v>239</v>
      </c>
      <c r="BJ340" s="1018"/>
      <c r="BK340" s="102"/>
      <c r="BL340" s="1017" t="s">
        <v>239</v>
      </c>
      <c r="BM340" s="1018"/>
      <c r="BN340" s="102"/>
      <c r="BP340" s="214"/>
      <c r="BQ340" s="270"/>
    </row>
    <row r="341" spans="2:179" s="107" customFormat="1" ht="19.5" customHeight="1" x14ac:dyDescent="0.25">
      <c r="AV341" s="201" t="s">
        <v>2781</v>
      </c>
      <c r="AW341" s="102"/>
      <c r="AX341" s="1017" t="s">
        <v>239</v>
      </c>
      <c r="AY341" s="1018"/>
      <c r="AZ341" s="1082" t="s">
        <v>239</v>
      </c>
      <c r="BA341" s="1018"/>
      <c r="BB341" s="1017" t="s">
        <v>239</v>
      </c>
      <c r="BC341" s="1018"/>
      <c r="BD341" s="1017" t="s">
        <v>239</v>
      </c>
      <c r="BE341" s="1018"/>
      <c r="BF341" s="102"/>
      <c r="BG341" s="1017" t="s">
        <v>239</v>
      </c>
      <c r="BH341" s="1018"/>
      <c r="BI341" s="1017" t="s">
        <v>239</v>
      </c>
      <c r="BJ341" s="1018"/>
      <c r="BK341" s="102"/>
      <c r="BL341" s="1017" t="s">
        <v>239</v>
      </c>
      <c r="BM341" s="1018"/>
      <c r="BN341" s="102"/>
      <c r="BP341" s="214"/>
      <c r="BQ341" s="270"/>
    </row>
    <row r="342" spans="2:179" s="107" customFormat="1" ht="20.100000000000001" customHeight="1" x14ac:dyDescent="0.25">
      <c r="AV342" s="200" t="s">
        <v>251</v>
      </c>
      <c r="AW342" s="102"/>
      <c r="AX342" s="1017" t="s">
        <v>240</v>
      </c>
      <c r="AY342" s="1018"/>
      <c r="AZ342" s="1082" t="s">
        <v>240</v>
      </c>
      <c r="BA342" s="1018"/>
      <c r="BB342" s="1022">
        <v>0.2</v>
      </c>
      <c r="BC342" s="1018"/>
      <c r="BD342" s="1017" t="s">
        <v>240</v>
      </c>
      <c r="BE342" s="1018"/>
      <c r="BF342" s="102"/>
      <c r="BG342" s="1017" t="s">
        <v>240</v>
      </c>
      <c r="BH342" s="1018"/>
      <c r="BI342" s="1017" t="s">
        <v>240</v>
      </c>
      <c r="BJ342" s="1018"/>
      <c r="BK342" s="102"/>
      <c r="BL342" s="1017" t="s">
        <v>240</v>
      </c>
      <c r="BM342" s="1018"/>
      <c r="BN342" s="102"/>
      <c r="BP342" s="214"/>
      <c r="BS342" s="271"/>
      <c r="BY342" s="271"/>
      <c r="CD342" s="271"/>
      <c r="CF342" s="271"/>
    </row>
    <row r="343" spans="2:179" s="107" customFormat="1" ht="12" customHeight="1" x14ac:dyDescent="0.25">
      <c r="AV343" s="102"/>
      <c r="AX343" s="102"/>
      <c r="AY343" s="102"/>
      <c r="AZ343" s="102"/>
      <c r="BA343" s="102"/>
      <c r="BB343" s="102"/>
      <c r="BC343" s="102"/>
      <c r="BD343" s="102"/>
      <c r="BE343" s="102"/>
      <c r="BF343" s="102"/>
      <c r="BG343" s="102"/>
      <c r="BH343" s="102"/>
      <c r="BI343" s="102"/>
      <c r="BJ343" s="102"/>
      <c r="BK343" s="102"/>
      <c r="BL343" s="102"/>
      <c r="BM343" s="102"/>
      <c r="BN343" s="102"/>
      <c r="BP343" s="222"/>
      <c r="BS343" s="204"/>
      <c r="BT343" s="204"/>
      <c r="BU343" s="204"/>
      <c r="BV343" s="204"/>
      <c r="BW343" s="204"/>
      <c r="BX343" s="204"/>
      <c r="BY343" s="204"/>
      <c r="BZ343" s="204"/>
      <c r="CA343" s="204"/>
      <c r="CB343" s="204"/>
      <c r="CF343" s="204"/>
      <c r="CG343" s="204"/>
      <c r="CH343" s="204"/>
      <c r="CI343" s="204"/>
      <c r="CJ343" s="204"/>
      <c r="CK343" s="204"/>
      <c r="CL343" s="204"/>
      <c r="CM343" s="204"/>
      <c r="CN343" s="204"/>
      <c r="CO343" s="204"/>
      <c r="CP343" s="204"/>
      <c r="CQ343" s="204"/>
      <c r="CR343" s="204"/>
      <c r="CS343" s="204"/>
      <c r="CT343" s="205"/>
    </row>
    <row r="344" spans="2:179" s="107" customFormat="1" ht="57.75" customHeight="1" x14ac:dyDescent="0.25">
      <c r="F344" s="254"/>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255"/>
      <c r="AM344" s="255"/>
      <c r="AN344" s="255"/>
      <c r="AO344" s="255"/>
      <c r="AP344" s="255"/>
      <c r="AQ344" s="255"/>
      <c r="AR344" s="255"/>
      <c r="AS344" s="255"/>
      <c r="AT344" s="255"/>
      <c r="AU344" s="255"/>
      <c r="AV344" s="992" t="s">
        <v>2704</v>
      </c>
      <c r="AW344" s="992"/>
      <c r="AX344" s="992"/>
      <c r="AY344" s="992"/>
      <c r="AZ344" s="992"/>
      <c r="BA344" s="992"/>
      <c r="BB344" s="992"/>
      <c r="BC344" s="992"/>
      <c r="BD344" s="992"/>
      <c r="BE344" s="992"/>
      <c r="BF344" s="992"/>
      <c r="BG344" s="992"/>
      <c r="BH344" s="992"/>
      <c r="BI344" s="992"/>
      <c r="BJ344" s="992"/>
      <c r="BK344" s="992"/>
      <c r="BL344" s="992"/>
      <c r="BM344" s="993"/>
      <c r="BN344" s="102"/>
      <c r="BP344" s="222"/>
      <c r="BQ344" s="263"/>
      <c r="BR344" s="263"/>
      <c r="BS344" s="263"/>
      <c r="BT344" s="263"/>
      <c r="BU344" s="263"/>
      <c r="BV344" s="263"/>
      <c r="BW344" s="263"/>
      <c r="BX344" s="263"/>
      <c r="BY344" s="263"/>
      <c r="BZ344" s="263"/>
      <c r="CA344" s="263"/>
      <c r="CB344" s="263"/>
      <c r="CC344" s="263"/>
      <c r="CD344" s="263"/>
      <c r="CE344" s="263"/>
      <c r="CF344" s="263"/>
      <c r="CG344" s="263"/>
      <c r="CH344" s="263"/>
      <c r="CI344" s="263"/>
      <c r="CJ344" s="263"/>
      <c r="CK344" s="263"/>
      <c r="CL344" s="263"/>
      <c r="CM344" s="263"/>
      <c r="CN344" s="263"/>
      <c r="CO344" s="263"/>
      <c r="CP344" s="263"/>
      <c r="CQ344" s="263"/>
      <c r="CR344" s="263"/>
      <c r="CS344" s="263"/>
      <c r="CT344" s="205"/>
    </row>
    <row r="345" spans="2:179" s="107" customFormat="1" ht="5.25" customHeight="1" x14ac:dyDescent="0.25">
      <c r="AV345" s="102"/>
      <c r="AX345" s="112"/>
      <c r="AY345" s="112"/>
      <c r="AZ345" s="112"/>
      <c r="BA345" s="112"/>
      <c r="BB345" s="112"/>
      <c r="BC345" s="112"/>
      <c r="BD345" s="112"/>
      <c r="BE345" s="112"/>
      <c r="BF345" s="113"/>
      <c r="BG345" s="113"/>
      <c r="BH345" s="113"/>
      <c r="BI345" s="113"/>
      <c r="BJ345" s="113"/>
      <c r="BK345" s="102"/>
      <c r="BL345" s="114"/>
      <c r="BM345" s="114"/>
      <c r="BN345" s="114"/>
      <c r="BO345" s="114"/>
      <c r="BP345" s="210"/>
      <c r="BS345" s="206"/>
      <c r="BT345" s="206"/>
      <c r="BU345" s="206"/>
      <c r="BV345" s="206"/>
      <c r="BW345" s="206"/>
      <c r="BX345" s="206"/>
      <c r="BY345" s="206"/>
      <c r="BZ345" s="206"/>
      <c r="CA345" s="206"/>
      <c r="CB345" s="206"/>
      <c r="CC345" s="207"/>
      <c r="CD345" s="208"/>
      <c r="CE345" s="208"/>
      <c r="CF345" s="206"/>
      <c r="CG345" s="206"/>
      <c r="CH345" s="206"/>
      <c r="CI345" s="206"/>
      <c r="CJ345" s="206"/>
      <c r="CK345" s="206"/>
      <c r="CL345" s="206"/>
      <c r="CM345" s="206"/>
      <c r="CN345" s="206"/>
      <c r="CO345" s="206"/>
      <c r="CP345" s="206"/>
      <c r="CQ345" s="209"/>
      <c r="CR345" s="210"/>
      <c r="CS345" s="210"/>
      <c r="CT345" s="205"/>
    </row>
    <row r="346" spans="2:179" s="107" customFormat="1" ht="54.75" customHeight="1" x14ac:dyDescent="0.25">
      <c r="F346" s="1009"/>
      <c r="G346" s="1010"/>
      <c r="H346" s="1010"/>
      <c r="I346" s="1010"/>
      <c r="J346" s="1010"/>
      <c r="K346" s="1010"/>
      <c r="L346" s="1010"/>
      <c r="M346" s="1010"/>
      <c r="N346" s="1010"/>
      <c r="O346" s="1010"/>
      <c r="P346" s="1010"/>
      <c r="Q346" s="1010"/>
      <c r="R346" s="1010"/>
      <c r="S346" s="1010"/>
      <c r="T346" s="1010"/>
      <c r="U346" s="1010"/>
      <c r="V346" s="1010"/>
      <c r="W346" s="1010"/>
      <c r="X346" s="1010"/>
      <c r="Y346" s="1010"/>
      <c r="Z346" s="1010"/>
      <c r="AA346" s="1010"/>
      <c r="AB346" s="1010"/>
      <c r="AC346" s="1010"/>
      <c r="AD346" s="1010"/>
      <c r="AE346" s="1010"/>
      <c r="AF346" s="1010"/>
      <c r="AG346" s="1010"/>
      <c r="AH346" s="1010"/>
      <c r="AI346" s="1010"/>
      <c r="AJ346" s="1010"/>
      <c r="AK346" s="1010"/>
      <c r="AL346" s="1010"/>
      <c r="AM346" s="1010"/>
      <c r="AN346" s="1010"/>
      <c r="AO346" s="1010"/>
      <c r="AP346" s="1010"/>
      <c r="AQ346" s="1010"/>
      <c r="AR346" s="1010"/>
      <c r="AS346" s="1010"/>
      <c r="AT346" s="1011"/>
      <c r="AU346" s="215"/>
      <c r="AV346" s="203"/>
      <c r="AX346" s="1005" t="s">
        <v>256</v>
      </c>
      <c r="AY346" s="1012"/>
      <c r="AZ346" s="1012"/>
      <c r="BA346" s="1012"/>
      <c r="BB346" s="1012"/>
      <c r="BC346" s="1012"/>
      <c r="BD346" s="1012"/>
      <c r="BE346" s="1008"/>
      <c r="BF346" s="895"/>
      <c r="BG346" s="1005" t="s">
        <v>2678</v>
      </c>
      <c r="BH346" s="1008"/>
      <c r="BI346" s="1005" t="s">
        <v>2677</v>
      </c>
      <c r="BJ346" s="1008"/>
      <c r="BK346" s="102"/>
      <c r="BL346" s="1005" t="s">
        <v>231</v>
      </c>
      <c r="BM346" s="1008"/>
      <c r="BN346" s="102"/>
      <c r="BP346" s="222"/>
      <c r="BS346" s="272"/>
      <c r="BT346" s="265"/>
      <c r="BU346" s="265"/>
      <c r="BV346" s="265"/>
      <c r="BW346" s="265"/>
      <c r="BX346" s="265"/>
      <c r="BY346" s="265"/>
      <c r="BZ346" s="265"/>
      <c r="CA346" s="265"/>
      <c r="CB346" s="265"/>
      <c r="CC346" s="265"/>
      <c r="CD346" s="272"/>
      <c r="CE346" s="265"/>
      <c r="CF346" s="265"/>
      <c r="CG346" s="265"/>
      <c r="CH346" s="265"/>
      <c r="CI346" s="265"/>
      <c r="CJ346" s="265"/>
      <c r="CK346" s="265"/>
      <c r="CL346" s="265"/>
      <c r="CM346" s="272"/>
      <c r="CN346" s="272"/>
      <c r="CO346" s="272"/>
      <c r="CP346" s="272"/>
      <c r="CR346" s="272"/>
      <c r="CS346" s="272"/>
      <c r="CT346" s="205"/>
    </row>
    <row r="347" spans="2:179" s="107" customFormat="1" ht="28.5" customHeight="1" x14ac:dyDescent="0.2">
      <c r="F347" s="1095" t="s">
        <v>2698</v>
      </c>
      <c r="G347" s="1096"/>
      <c r="H347" s="1096"/>
      <c r="I347" s="1096"/>
      <c r="J347" s="1096"/>
      <c r="K347" s="1096"/>
      <c r="L347" s="1096"/>
      <c r="M347" s="1096"/>
      <c r="N347" s="1096"/>
      <c r="O347" s="1096"/>
      <c r="P347" s="1096"/>
      <c r="Q347" s="1096"/>
      <c r="R347" s="1096"/>
      <c r="S347" s="1096"/>
      <c r="T347" s="1096"/>
      <c r="U347" s="1096"/>
      <c r="V347" s="1096"/>
      <c r="W347" s="1096"/>
      <c r="X347" s="1096"/>
      <c r="Y347" s="1096"/>
      <c r="Z347" s="1096"/>
      <c r="AA347" s="1096"/>
      <c r="AB347" s="1096"/>
      <c r="AC347" s="1096"/>
      <c r="AD347" s="1096"/>
      <c r="AE347" s="1096"/>
      <c r="AF347" s="1096"/>
      <c r="AG347" s="1096"/>
      <c r="AH347" s="1096"/>
      <c r="AI347" s="1096"/>
      <c r="AJ347" s="1096"/>
      <c r="AK347" s="1096"/>
      <c r="AL347" s="1096"/>
      <c r="AM347" s="1096"/>
      <c r="AN347" s="1096"/>
      <c r="AO347" s="1096"/>
      <c r="AP347" s="1096"/>
      <c r="AQ347" s="1096"/>
      <c r="AR347" s="1096"/>
      <c r="AS347" s="1096"/>
      <c r="AT347" s="1097"/>
      <c r="AU347" s="30"/>
      <c r="AV347" s="1098" t="s">
        <v>228</v>
      </c>
      <c r="AX347" s="1101" t="s">
        <v>218</v>
      </c>
      <c r="AY347" s="1102"/>
      <c r="AZ347" s="1101" t="s">
        <v>219</v>
      </c>
      <c r="BA347" s="1103"/>
      <c r="BB347" s="1101" t="s">
        <v>219</v>
      </c>
      <c r="BC347" s="1103"/>
      <c r="BD347" s="1101" t="s">
        <v>220</v>
      </c>
      <c r="BE347" s="1102"/>
      <c r="BF347" s="896"/>
      <c r="BG347" s="1104" t="s">
        <v>252</v>
      </c>
      <c r="BH347" s="1105"/>
      <c r="BI347" s="1106" t="s">
        <v>2975</v>
      </c>
      <c r="BJ347" s="1107"/>
      <c r="BK347" s="102"/>
      <c r="BL347" s="1106" t="s">
        <v>2973</v>
      </c>
      <c r="BM347" s="1107"/>
      <c r="BN347" s="102"/>
      <c r="BP347" s="222"/>
      <c r="BQ347" s="290"/>
      <c r="BS347" s="273"/>
      <c r="BT347" s="273"/>
      <c r="BU347" s="273"/>
      <c r="BV347" s="273"/>
      <c r="BW347" s="273"/>
      <c r="BX347" s="273"/>
      <c r="BY347" s="273"/>
      <c r="BZ347" s="273"/>
      <c r="CA347" s="273"/>
      <c r="CB347" s="273"/>
      <c r="CC347" s="274"/>
      <c r="CD347" s="273"/>
      <c r="CE347" s="273"/>
      <c r="CF347" s="273"/>
      <c r="CG347" s="273"/>
      <c r="CH347" s="274"/>
      <c r="CI347" s="274"/>
      <c r="CJ347" s="274"/>
      <c r="CK347" s="274"/>
      <c r="CL347" s="274"/>
      <c r="CM347" s="273"/>
      <c r="CN347" s="273"/>
      <c r="CO347" s="273"/>
      <c r="CP347" s="273"/>
      <c r="CR347" s="273"/>
      <c r="CS347" s="273"/>
      <c r="CT347" s="205"/>
    </row>
    <row r="348" spans="2:179" s="116" customFormat="1" ht="15" customHeight="1" x14ac:dyDescent="0.2">
      <c r="F348" s="1108"/>
      <c r="G348" s="1109"/>
      <c r="H348" s="1109"/>
      <c r="I348" s="1109"/>
      <c r="J348" s="1109"/>
      <c r="K348" s="1109"/>
      <c r="L348" s="1109"/>
      <c r="M348" s="1109"/>
      <c r="N348" s="1109"/>
      <c r="O348" s="1109"/>
      <c r="P348" s="1109"/>
      <c r="Q348" s="1109"/>
      <c r="R348" s="1109"/>
      <c r="S348" s="1109"/>
      <c r="T348" s="1109"/>
      <c r="U348" s="1109"/>
      <c r="V348" s="1109"/>
      <c r="W348" s="1109"/>
      <c r="X348" s="1109"/>
      <c r="Y348" s="1109"/>
      <c r="Z348" s="1109"/>
      <c r="AA348" s="1109"/>
      <c r="AB348" s="1109"/>
      <c r="AC348" s="1109"/>
      <c r="AD348" s="1109"/>
      <c r="AE348" s="1109"/>
      <c r="AF348" s="1109"/>
      <c r="AG348" s="1109"/>
      <c r="AH348" s="1109"/>
      <c r="AI348" s="1109"/>
      <c r="AJ348" s="1109"/>
      <c r="AK348" s="1109"/>
      <c r="AL348" s="1109"/>
      <c r="AM348" s="1109"/>
      <c r="AN348" s="1109"/>
      <c r="AO348" s="1109"/>
      <c r="AP348" s="1109"/>
      <c r="AQ348" s="1109"/>
      <c r="AR348" s="1109"/>
      <c r="AS348" s="1109"/>
      <c r="AT348" s="1110"/>
      <c r="AU348" s="30"/>
      <c r="AV348" s="1099"/>
      <c r="AW348" s="107"/>
      <c r="AX348" s="288"/>
      <c r="AY348" s="242"/>
      <c r="AZ348" s="288"/>
      <c r="BA348" s="241"/>
      <c r="BB348" s="1111" t="s">
        <v>217</v>
      </c>
      <c r="BC348" s="1112"/>
      <c r="BD348" s="288"/>
      <c r="BE348" s="242"/>
      <c r="BF348" s="156"/>
      <c r="BG348" s="1113" t="s">
        <v>236</v>
      </c>
      <c r="BH348" s="1114"/>
      <c r="BI348" s="663"/>
      <c r="BJ348" s="664"/>
      <c r="BK348" s="102"/>
      <c r="BL348" s="663"/>
      <c r="BM348" s="664"/>
      <c r="BN348" s="102"/>
      <c r="BO348" s="107"/>
      <c r="BP348" s="222"/>
      <c r="BQ348" s="290"/>
      <c r="BR348" s="107"/>
      <c r="BS348" s="275"/>
      <c r="BT348" s="273"/>
      <c r="BU348" s="275"/>
      <c r="BV348" s="273"/>
      <c r="BW348" s="275"/>
      <c r="BX348" s="273"/>
      <c r="BY348" s="273"/>
      <c r="BZ348" s="273"/>
      <c r="CA348" s="275"/>
      <c r="CB348" s="273"/>
      <c r="CC348" s="274"/>
      <c r="CD348" s="273"/>
      <c r="CE348" s="273"/>
      <c r="CF348" s="273"/>
      <c r="CG348" s="273"/>
      <c r="CH348" s="274"/>
      <c r="CI348" s="274"/>
      <c r="CJ348" s="274"/>
      <c r="CK348" s="274"/>
      <c r="CL348" s="274"/>
      <c r="CM348" s="276"/>
      <c r="CN348" s="276"/>
      <c r="CO348" s="277"/>
      <c r="CP348" s="221"/>
      <c r="CQ348" s="107"/>
      <c r="CR348" s="277"/>
      <c r="CS348" s="221"/>
      <c r="CT348" s="205"/>
    </row>
    <row r="349" spans="2:179" s="30" customFormat="1" ht="12.75" customHeight="1" x14ac:dyDescent="0.2">
      <c r="B349" s="30" t="s">
        <v>213</v>
      </c>
      <c r="F349" s="279" t="s">
        <v>206</v>
      </c>
      <c r="G349" s="280"/>
      <c r="H349" s="279" t="s">
        <v>211</v>
      </c>
      <c r="I349" s="280"/>
      <c r="J349" s="279" t="s">
        <v>216</v>
      </c>
      <c r="K349" s="280"/>
      <c r="L349" s="279" t="s">
        <v>205</v>
      </c>
      <c r="M349" s="280"/>
      <c r="N349" s="279" t="s">
        <v>214</v>
      </c>
      <c r="O349" s="280"/>
      <c r="P349" s="279" t="s">
        <v>209</v>
      </c>
      <c r="Q349" s="280"/>
      <c r="R349" s="279" t="s">
        <v>215</v>
      </c>
      <c r="S349" s="280"/>
      <c r="T349" s="279" t="s">
        <v>212</v>
      </c>
      <c r="U349" s="281"/>
      <c r="V349" s="966"/>
      <c r="W349" s="967"/>
      <c r="X349" s="966" t="s">
        <v>2674</v>
      </c>
      <c r="Y349" s="967"/>
      <c r="Z349" s="110"/>
      <c r="AA349" s="279" t="s">
        <v>206</v>
      </c>
      <c r="AB349" s="280"/>
      <c r="AC349" s="279" t="s">
        <v>211</v>
      </c>
      <c r="AD349" s="280"/>
      <c r="AE349" s="279" t="s">
        <v>216</v>
      </c>
      <c r="AF349" s="280"/>
      <c r="AG349" s="279" t="s">
        <v>205</v>
      </c>
      <c r="AH349" s="280"/>
      <c r="AI349" s="279" t="s">
        <v>214</v>
      </c>
      <c r="AJ349" s="280"/>
      <c r="AK349" s="279" t="s">
        <v>209</v>
      </c>
      <c r="AL349" s="280"/>
      <c r="AM349" s="279" t="s">
        <v>215</v>
      </c>
      <c r="AN349" s="280"/>
      <c r="AO349" s="279" t="s">
        <v>212</v>
      </c>
      <c r="AP349" s="280"/>
      <c r="AQ349" s="966" t="s">
        <v>2674</v>
      </c>
      <c r="AR349" s="967"/>
      <c r="AS349" s="966" t="s">
        <v>2675</v>
      </c>
      <c r="AT349" s="967"/>
      <c r="AV349" s="1099"/>
      <c r="AX349" s="762" t="s">
        <v>221</v>
      </c>
      <c r="AY349" s="780" t="s">
        <v>23</v>
      </c>
      <c r="AZ349" s="762" t="s">
        <v>221</v>
      </c>
      <c r="BA349" s="780" t="s">
        <v>23</v>
      </c>
      <c r="BB349" s="762" t="s">
        <v>221</v>
      </c>
      <c r="BC349" s="780" t="s">
        <v>23</v>
      </c>
      <c r="BD349" s="762" t="s">
        <v>221</v>
      </c>
      <c r="BE349" s="780" t="s">
        <v>23</v>
      </c>
      <c r="BF349" s="221"/>
      <c r="BG349" s="762" t="s">
        <v>221</v>
      </c>
      <c r="BH349" s="780" t="s">
        <v>23</v>
      </c>
      <c r="BI349" s="762" t="s">
        <v>221</v>
      </c>
      <c r="BJ349" s="780" t="s">
        <v>23</v>
      </c>
      <c r="BK349" s="221"/>
      <c r="BL349" s="762" t="s">
        <v>221</v>
      </c>
      <c r="BM349" s="780" t="s">
        <v>23</v>
      </c>
      <c r="BN349" s="102"/>
      <c r="BO349" s="156"/>
      <c r="BQ349" s="291"/>
      <c r="BR349" s="291"/>
      <c r="BS349" s="292"/>
      <c r="BT349" s="291"/>
      <c r="BU349" s="292"/>
      <c r="BV349" s="291"/>
      <c r="BW349" s="292"/>
      <c r="BX349" s="291"/>
      <c r="BY349" s="292"/>
      <c r="BZ349" s="291"/>
      <c r="CA349" s="292"/>
      <c r="CB349" s="291"/>
      <c r="CC349" s="292"/>
      <c r="CD349" s="291"/>
      <c r="CE349" s="292"/>
      <c r="CF349" s="291"/>
      <c r="CG349" s="292"/>
      <c r="CH349" s="292"/>
      <c r="CI349" s="292"/>
      <c r="CJ349" s="292"/>
      <c r="CK349" s="292"/>
      <c r="CL349" s="292"/>
      <c r="CM349" s="291"/>
      <c r="CN349" s="291"/>
      <c r="CO349" s="291"/>
      <c r="CP349" s="292"/>
      <c r="CQ349" s="291"/>
      <c r="CR349" s="292"/>
      <c r="CS349" s="291"/>
      <c r="CT349" s="292"/>
      <c r="CU349" s="293"/>
      <c r="CV349" s="294"/>
      <c r="CW349" s="293"/>
      <c r="CX349" s="294"/>
      <c r="CY349" s="293"/>
      <c r="CZ349" s="294"/>
      <c r="DA349" s="293"/>
      <c r="DB349" s="294"/>
      <c r="DC349" s="293"/>
      <c r="DD349" s="294"/>
      <c r="DE349" s="293"/>
      <c r="DF349" s="293"/>
      <c r="DG349" s="295"/>
      <c r="DH349" s="295"/>
      <c r="DI349" s="296"/>
      <c r="DJ349" s="297"/>
      <c r="DK349" s="296"/>
      <c r="DL349" s="297"/>
      <c r="DM349" s="296"/>
      <c r="DN349" s="297"/>
      <c r="DO349" s="296"/>
      <c r="DP349" s="297"/>
      <c r="DQ349" s="295"/>
      <c r="DR349" s="296"/>
      <c r="DS349" s="297"/>
      <c r="DT349" s="295"/>
      <c r="DU349" s="156"/>
      <c r="DV349" s="156"/>
      <c r="DW349" s="156"/>
      <c r="DX349" s="156"/>
      <c r="DY349" s="156"/>
      <c r="DZ349" s="156"/>
      <c r="EA349" s="156"/>
      <c r="EB349" s="156"/>
      <c r="EC349" s="156"/>
      <c r="ED349" s="156"/>
      <c r="EE349" s="156"/>
      <c r="EF349" s="156"/>
      <c r="EG349" s="156"/>
      <c r="EH349" s="156"/>
      <c r="EI349" s="156"/>
      <c r="EJ349" s="156"/>
      <c r="EK349" s="156"/>
      <c r="EL349" s="156"/>
      <c r="EM349" s="156"/>
      <c r="EN349" s="156"/>
      <c r="EO349" s="156"/>
      <c r="EP349" s="156"/>
      <c r="EQ349" s="156"/>
      <c r="ER349" s="156"/>
      <c r="ES349" s="156"/>
      <c r="ET349" s="156"/>
      <c r="EU349" s="156"/>
      <c r="EV349" s="156"/>
      <c r="EW349" s="156"/>
      <c r="EX349" s="156"/>
      <c r="EY349" s="156"/>
      <c r="EZ349" s="156"/>
      <c r="FA349" s="156"/>
      <c r="FB349" s="156"/>
      <c r="FC349" s="156"/>
      <c r="FD349" s="156"/>
      <c r="FE349" s="156"/>
      <c r="FF349" s="156"/>
      <c r="FG349" s="156"/>
      <c r="FH349" s="156"/>
      <c r="FI349" s="156"/>
      <c r="FJ349" s="156"/>
      <c r="FK349" s="156"/>
      <c r="FL349" s="156"/>
      <c r="FM349" s="156"/>
      <c r="FN349" s="156"/>
      <c r="FO349" s="156"/>
      <c r="FP349" s="156"/>
      <c r="FQ349" s="156"/>
      <c r="FR349" s="156"/>
      <c r="FS349" s="156"/>
      <c r="FT349" s="156"/>
      <c r="FU349" s="156"/>
      <c r="FV349" s="298"/>
      <c r="FW349" s="156"/>
    </row>
    <row r="350" spans="2:179" s="30" customFormat="1" ht="12.75" customHeight="1" x14ac:dyDescent="0.2">
      <c r="F350" s="143"/>
      <c r="G350" s="142"/>
      <c r="H350" s="143"/>
      <c r="I350" s="141"/>
      <c r="J350" s="143"/>
      <c r="K350" s="142"/>
      <c r="L350" s="143"/>
      <c r="M350" s="142"/>
      <c r="N350" s="143"/>
      <c r="O350" s="141"/>
      <c r="P350" s="143"/>
      <c r="Q350" s="141"/>
      <c r="R350" s="282"/>
      <c r="S350" s="142"/>
      <c r="T350" s="143"/>
      <c r="U350" s="782"/>
      <c r="V350" s="700"/>
      <c r="W350" s="781"/>
      <c r="X350" s="700"/>
      <c r="Y350" s="781"/>
      <c r="Z350" s="110"/>
      <c r="AA350" s="143"/>
      <c r="AB350" s="141"/>
      <c r="AC350" s="143"/>
      <c r="AD350" s="141"/>
      <c r="AE350" s="282"/>
      <c r="AF350" s="141"/>
      <c r="AG350" s="143"/>
      <c r="AH350" s="141"/>
      <c r="AI350" s="282"/>
      <c r="AJ350" s="141"/>
      <c r="AK350" s="143"/>
      <c r="AL350" s="141"/>
      <c r="AM350" s="143"/>
      <c r="AN350" s="141"/>
      <c r="AO350" s="143"/>
      <c r="AP350" s="141"/>
      <c r="AQ350" s="700"/>
      <c r="AR350" s="781"/>
      <c r="AS350" s="789"/>
      <c r="AT350" s="781"/>
      <c r="AV350" s="1099"/>
      <c r="AX350" s="700"/>
      <c r="AY350" s="781" t="str">
        <f>Index!$L$4</f>
        <v>€</v>
      </c>
      <c r="AZ350" s="700"/>
      <c r="BA350" s="781" t="str">
        <f>Index!$L$4</f>
        <v>€</v>
      </c>
      <c r="BB350" s="700"/>
      <c r="BC350" s="781" t="str">
        <f>Index!$L$4</f>
        <v>€</v>
      </c>
      <c r="BD350" s="700"/>
      <c r="BE350" s="781" t="str">
        <f>Index!$L$4</f>
        <v>€</v>
      </c>
      <c r="BF350" s="221"/>
      <c r="BG350" s="783">
        <v>1.0900000000000001</v>
      </c>
      <c r="BH350" s="781" t="str">
        <f>Index!$L$4</f>
        <v>€</v>
      </c>
      <c r="BI350" s="783">
        <v>1.07</v>
      </c>
      <c r="BJ350" s="781" t="str">
        <f>Index!$L$4</f>
        <v>€</v>
      </c>
      <c r="BK350" s="221"/>
      <c r="BL350" s="700"/>
      <c r="BM350" s="781" t="str">
        <f>Index!$L$4</f>
        <v>€</v>
      </c>
      <c r="BN350" s="102"/>
      <c r="BO350" s="156"/>
      <c r="BQ350" s="291"/>
      <c r="BR350" s="291"/>
      <c r="BS350" s="292"/>
      <c r="BT350" s="291"/>
      <c r="BU350" s="292"/>
      <c r="BV350" s="291"/>
      <c r="BW350" s="292"/>
      <c r="BX350" s="291"/>
      <c r="BY350" s="292"/>
      <c r="BZ350" s="291"/>
      <c r="CA350" s="292"/>
      <c r="CB350" s="291"/>
      <c r="CC350" s="292"/>
      <c r="CD350" s="291"/>
      <c r="CE350" s="292"/>
      <c r="CF350" s="291"/>
      <c r="CG350" s="292"/>
      <c r="CH350" s="292"/>
      <c r="CI350" s="292"/>
      <c r="CJ350" s="292"/>
      <c r="CK350" s="292"/>
      <c r="CL350" s="292"/>
      <c r="CM350" s="291"/>
      <c r="CN350" s="291"/>
      <c r="CO350" s="291"/>
      <c r="CP350" s="292"/>
      <c r="CQ350" s="291"/>
      <c r="CR350" s="292"/>
      <c r="CS350" s="291"/>
      <c r="CT350" s="292"/>
      <c r="CU350" s="293"/>
      <c r="CV350" s="294"/>
      <c r="CW350" s="293"/>
      <c r="CX350" s="294"/>
      <c r="CY350" s="293"/>
      <c r="CZ350" s="294"/>
      <c r="DA350" s="293"/>
      <c r="DB350" s="294"/>
      <c r="DC350" s="293"/>
      <c r="DD350" s="294"/>
      <c r="DE350" s="293"/>
      <c r="DF350" s="293"/>
      <c r="DG350" s="295"/>
      <c r="DH350" s="295"/>
      <c r="DI350" s="296"/>
      <c r="DJ350" s="297"/>
      <c r="DK350" s="296"/>
      <c r="DL350" s="297"/>
      <c r="DM350" s="296"/>
      <c r="DN350" s="297"/>
      <c r="DO350" s="296"/>
      <c r="DP350" s="297"/>
      <c r="DQ350" s="295"/>
      <c r="DR350" s="296"/>
      <c r="DS350" s="297"/>
      <c r="DT350" s="295"/>
      <c r="DU350" s="156"/>
      <c r="DV350" s="156"/>
      <c r="DW350" s="156"/>
      <c r="DX350" s="156"/>
      <c r="DY350" s="156"/>
      <c r="DZ350" s="156"/>
      <c r="EA350" s="156"/>
      <c r="EB350" s="156"/>
      <c r="EC350" s="156"/>
      <c r="ED350" s="156"/>
      <c r="EE350" s="156"/>
      <c r="EF350" s="156"/>
      <c r="EG350" s="156"/>
      <c r="EH350" s="156"/>
      <c r="EI350" s="156"/>
      <c r="EJ350" s="156"/>
      <c r="EK350" s="156"/>
      <c r="EL350" s="156"/>
      <c r="EM350" s="156"/>
      <c r="EN350" s="156"/>
      <c r="EO350" s="156"/>
      <c r="EP350" s="156"/>
      <c r="EQ350" s="156"/>
      <c r="ER350" s="156"/>
      <c r="ES350" s="156"/>
      <c r="ET350" s="156"/>
      <c r="EU350" s="156"/>
      <c r="EV350" s="156"/>
      <c r="EW350" s="156"/>
      <c r="EX350" s="156"/>
      <c r="EY350" s="156"/>
      <c r="EZ350" s="156"/>
      <c r="FA350" s="156"/>
      <c r="FB350" s="156"/>
      <c r="FC350" s="156"/>
      <c r="FD350" s="156"/>
      <c r="FE350" s="156"/>
      <c r="FF350" s="156"/>
      <c r="FG350" s="156"/>
      <c r="FH350" s="156"/>
      <c r="FI350" s="156"/>
      <c r="FJ350" s="156"/>
      <c r="FK350" s="156"/>
      <c r="FL350" s="156"/>
      <c r="FM350" s="156"/>
      <c r="FN350" s="156"/>
      <c r="FO350" s="156"/>
      <c r="FP350" s="156"/>
      <c r="FQ350" s="156"/>
      <c r="FR350" s="156"/>
      <c r="FS350" s="156"/>
      <c r="FT350" s="156"/>
      <c r="FU350" s="156"/>
      <c r="FV350" s="298"/>
      <c r="FW350" s="156"/>
    </row>
    <row r="351" spans="2:179" ht="15" customHeight="1" x14ac:dyDescent="0.2">
      <c r="B351" s="708" t="s">
        <v>204</v>
      </c>
      <c r="C351" s="709">
        <f>16/10</f>
        <v>1.6</v>
      </c>
      <c r="D351" s="394"/>
      <c r="E351" s="394"/>
      <c r="F351" s="244">
        <v>190</v>
      </c>
      <c r="G351" s="243" t="s">
        <v>207</v>
      </c>
      <c r="H351" s="244">
        <f t="shared" ref="H351:H360" si="175">ROUND(F351/$C351,0)</f>
        <v>119</v>
      </c>
      <c r="I351" s="245" t="s">
        <v>207</v>
      </c>
      <c r="J351" s="246" t="str">
        <f t="shared" ref="J351:J360" si="176">H351&amp;" x "&amp;F351</f>
        <v>119 x 190</v>
      </c>
      <c r="K351" s="243" t="s">
        <v>207</v>
      </c>
      <c r="L351" s="244">
        <f t="shared" ref="L351:L360" si="177">F351+(2*P351)</f>
        <v>200</v>
      </c>
      <c r="M351" s="243" t="s">
        <v>207</v>
      </c>
      <c r="N351" s="244">
        <f t="shared" ref="N351:N360" si="178">H351+P351+R351</f>
        <v>154</v>
      </c>
      <c r="O351" s="245" t="s">
        <v>207</v>
      </c>
      <c r="P351" s="244">
        <v>5</v>
      </c>
      <c r="Q351" s="245" t="s">
        <v>207</v>
      </c>
      <c r="R351" s="243">
        <v>30</v>
      </c>
      <c r="S351" s="243" t="s">
        <v>207</v>
      </c>
      <c r="T351" s="244">
        <f t="shared" ref="T351:T360" si="179">ROUND(SQRT((F351^2)+(H351^2)),0)</f>
        <v>224</v>
      </c>
      <c r="U351" s="245" t="s">
        <v>207</v>
      </c>
      <c r="V351" s="244"/>
      <c r="W351" s="245"/>
      <c r="X351" s="244">
        <f t="shared" ref="X351:X356" si="180">(F351*10)+431</f>
        <v>2331</v>
      </c>
      <c r="Y351" s="245" t="s">
        <v>2676</v>
      </c>
      <c r="Z351" s="110"/>
      <c r="AA351" s="244">
        <f t="shared" ref="AA351:AA360" si="181">ROUND(F351/$B$2,1)</f>
        <v>74.8</v>
      </c>
      <c r="AB351" s="245" t="s">
        <v>208</v>
      </c>
      <c r="AC351" s="244">
        <f t="shared" ref="AC351:AC360" si="182">ROUND(H351/$B$2,1)</f>
        <v>46.9</v>
      </c>
      <c r="AD351" s="245" t="s">
        <v>208</v>
      </c>
      <c r="AE351" s="424" t="str">
        <f>AC351&amp;" x "&amp;AA351</f>
        <v>46.9 x 74.8</v>
      </c>
      <c r="AF351" s="245" t="s">
        <v>208</v>
      </c>
      <c r="AG351" s="244">
        <f t="shared" ref="AG351:AG360" si="183">ROUND(L351/$B$2,1)</f>
        <v>78.7</v>
      </c>
      <c r="AH351" s="245" t="s">
        <v>208</v>
      </c>
      <c r="AI351" s="243">
        <f t="shared" ref="AI351:AI360" si="184">ROUND(N351/$B$2,1)</f>
        <v>60.6</v>
      </c>
      <c r="AJ351" s="245" t="s">
        <v>208</v>
      </c>
      <c r="AK351" s="244">
        <f t="shared" ref="AK351:AK360" si="185">ROUND(P351/$B$2,1)</f>
        <v>2</v>
      </c>
      <c r="AL351" s="245" t="s">
        <v>208</v>
      </c>
      <c r="AM351" s="244">
        <f t="shared" ref="AM351:AM360" si="186">ROUND(R351/$B$2,1)</f>
        <v>11.8</v>
      </c>
      <c r="AN351" s="245" t="s">
        <v>208</v>
      </c>
      <c r="AO351" s="244">
        <f>ROUND(SQRT((AA351^2)+(AC351^2)),0)</f>
        <v>88</v>
      </c>
      <c r="AP351" s="245" t="s">
        <v>208</v>
      </c>
      <c r="AQ351" s="244"/>
      <c r="AR351" s="245"/>
      <c r="AS351" s="243">
        <f t="shared" ref="AS351:AS360" si="187">ROUND((X351/10)/$B$2,1)</f>
        <v>91.8</v>
      </c>
      <c r="AT351" s="245" t="s">
        <v>208</v>
      </c>
      <c r="AV351" s="1099"/>
      <c r="AX351" s="425">
        <v>10103736</v>
      </c>
      <c r="AY351" s="237">
        <f>IF(Index!$L$4="€",VLOOKUP(AX351,ERP!$A:$CL,5,0),IF(Index!$L$4="$",VLOOKUP(AX351,ERP!$A:$CL,7,0),IF(Index!$L$4="CHF",VLOOKUP(AX351,ERP!$A:$CL,9,0),IF(Index!$L$4="£",VLOOKUP(AX351,ERP!$A:$CL,11,0),""))))</f>
        <v>3023</v>
      </c>
      <c r="AZ351" s="425">
        <v>10103878</v>
      </c>
      <c r="BA351" s="237">
        <f>IF(Index!$L$4="€",VLOOKUP(AZ351,ERP!$A:$CL,5,0),IF(Index!$L$4="$",VLOOKUP(AZ351,ERP!$A:$CL,7,0),IF(Index!$L$4="CHF",VLOOKUP(AZ351,ERP!$A:$CL,9,0),IF(Index!$L$4="£",VLOOKUP(AZ351,ERP!$A:$CL,11,0),""))))</f>
        <v>3023</v>
      </c>
      <c r="BB351" s="425">
        <v>10101032</v>
      </c>
      <c r="BC351" s="237">
        <f>IF(Index!$L$4="€",VLOOKUP(BB351,ERP!$A:$CL,5,0),IF(Index!$L$4="$",VLOOKUP(BB351,ERP!$A:$CL,7,0),IF(Index!$L$4="CHF",VLOOKUP(BB351,ERP!$A:$CL,9,0),IF(Index!$L$4="£",VLOOKUP(BB351,ERP!$A:$CL,11,0),""))))</f>
        <v>3023</v>
      </c>
      <c r="BD351" s="425">
        <v>10104020</v>
      </c>
      <c r="BE351" s="237">
        <f>IF(Index!$L$4="€",VLOOKUP(BD351,ERP!$A:$CL,5,0),IF(Index!$L$4="$",VLOOKUP(BD351,ERP!$A:$CL,7,0),IF(Index!$L$4="CHF",VLOOKUP(BD351,ERP!$A:$CL,9,0),IF(Index!$L$4="£",VLOOKUP(BD351,ERP!$A:$CL,11,0),""))))</f>
        <v>3023</v>
      </c>
      <c r="BF351" s="156"/>
      <c r="BG351" s="425" t="s">
        <v>125</v>
      </c>
      <c r="BH351" s="237">
        <f t="shared" ref="BH351:BH360" si="188">BC351*$BG$350</f>
        <v>3295.07</v>
      </c>
      <c r="BI351" s="425" t="s">
        <v>125</v>
      </c>
      <c r="BJ351" s="237">
        <f>BM351*$BI$350</f>
        <v>2725.29</v>
      </c>
      <c r="BK351" s="156"/>
      <c r="BL351" s="425">
        <v>10100443</v>
      </c>
      <c r="BM351" s="237">
        <f>IF(Index!$L$4="€",VLOOKUP(BL351,ERP!$A:$CL,5,0),IF(Index!$L$4="$",VLOOKUP(BL351,ERP!$A:$CL,7,0),IF(Index!$L$4="CHF",VLOOKUP(BL351,ERP!$A:$CL,9,0),IF(Index!$L$4="£",VLOOKUP(BL351,ERP!$A:$CL,11,0),""))))</f>
        <v>2547</v>
      </c>
      <c r="BN351" s="102"/>
      <c r="BO351" s="300"/>
      <c r="BQ351" s="293"/>
      <c r="BR351" s="293"/>
      <c r="BS351" s="293"/>
      <c r="BT351" s="293"/>
      <c r="BU351" s="293"/>
      <c r="BV351" s="293"/>
      <c r="BW351" s="294"/>
      <c r="BX351" s="293"/>
      <c r="BY351" s="293"/>
      <c r="BZ351" s="293"/>
      <c r="CA351" s="293"/>
      <c r="CB351" s="293"/>
      <c r="CC351" s="293"/>
      <c r="CD351" s="293"/>
      <c r="CE351" s="293"/>
      <c r="CF351" s="293"/>
      <c r="CG351" s="293"/>
      <c r="CH351" s="293"/>
      <c r="CI351" s="293"/>
      <c r="CJ351" s="293"/>
      <c r="CK351" s="293"/>
      <c r="CL351" s="293"/>
      <c r="CM351" s="293"/>
      <c r="CN351" s="293"/>
      <c r="CO351" s="293"/>
      <c r="CP351" s="293"/>
      <c r="CQ351" s="293"/>
      <c r="CR351" s="293"/>
      <c r="CS351" s="293"/>
      <c r="CT351" s="294"/>
      <c r="CU351" s="293"/>
      <c r="CV351" s="293"/>
      <c r="CW351" s="293"/>
      <c r="CX351" s="293"/>
      <c r="CY351" s="293"/>
      <c r="CZ351" s="293"/>
      <c r="DA351" s="293"/>
      <c r="DB351" s="293"/>
      <c r="DC351" s="293"/>
      <c r="DD351" s="293"/>
      <c r="DE351" s="293"/>
      <c r="DF351" s="293"/>
      <c r="DG351" s="293"/>
      <c r="DH351" s="293"/>
      <c r="DI351" s="296"/>
      <c r="DJ351" s="302"/>
      <c r="DK351" s="296"/>
      <c r="DL351" s="302"/>
      <c r="DM351" s="296"/>
      <c r="DN351" s="302"/>
      <c r="DO351" s="296"/>
      <c r="DP351" s="304"/>
      <c r="DQ351" s="295"/>
      <c r="DR351" s="296"/>
      <c r="DS351" s="302"/>
      <c r="DT351" s="295"/>
      <c r="DU351" s="300"/>
      <c r="DV351" s="300"/>
      <c r="DW351" s="300"/>
      <c r="DX351" s="300"/>
      <c r="DY351" s="300"/>
      <c r="DZ351" s="300"/>
      <c r="EA351" s="300"/>
      <c r="EB351" s="300"/>
      <c r="EC351" s="300"/>
      <c r="ED351" s="300"/>
      <c r="EE351" s="300"/>
      <c r="EF351" s="300"/>
      <c r="EG351" s="300"/>
      <c r="EH351" s="300"/>
      <c r="EI351" s="300"/>
      <c r="EJ351" s="300"/>
      <c r="EK351" s="300"/>
      <c r="EL351" s="300"/>
      <c r="EM351" s="300"/>
      <c r="EN351" s="300"/>
      <c r="EO351" s="300"/>
      <c r="EP351" s="300"/>
      <c r="EQ351" s="300"/>
      <c r="ER351" s="300"/>
      <c r="ES351" s="300"/>
      <c r="ET351" s="300"/>
      <c r="EU351" s="300"/>
      <c r="EV351" s="300"/>
      <c r="EW351" s="300"/>
      <c r="EX351" s="300"/>
      <c r="EY351" s="300"/>
      <c r="EZ351" s="300"/>
      <c r="FA351" s="300"/>
      <c r="FB351" s="300"/>
      <c r="FC351" s="300"/>
      <c r="FD351" s="300"/>
      <c r="FE351" s="300"/>
      <c r="FF351" s="300"/>
      <c r="FG351" s="300"/>
      <c r="FH351" s="300"/>
      <c r="FI351" s="300"/>
      <c r="FJ351" s="300"/>
      <c r="FK351" s="300"/>
      <c r="FL351" s="300"/>
      <c r="FM351" s="300"/>
      <c r="FN351" s="300"/>
      <c r="FO351" s="300"/>
      <c r="FP351" s="300"/>
      <c r="FQ351" s="300"/>
      <c r="FR351" s="300"/>
      <c r="FS351" s="300"/>
      <c r="FT351" s="300"/>
      <c r="FU351" s="300"/>
      <c r="FV351" s="300"/>
      <c r="FW351" s="300"/>
    </row>
    <row r="352" spans="2:179" ht="12.75" customHeight="1" x14ac:dyDescent="0.2">
      <c r="B352" s="708" t="s">
        <v>204</v>
      </c>
      <c r="C352" s="709">
        <f t="shared" ref="C352:C360" si="189">16/10</f>
        <v>1.6</v>
      </c>
      <c r="D352" s="394"/>
      <c r="E352" s="394"/>
      <c r="F352" s="130">
        <v>210</v>
      </c>
      <c r="G352" s="110" t="s">
        <v>207</v>
      </c>
      <c r="H352" s="130">
        <f t="shared" si="175"/>
        <v>131</v>
      </c>
      <c r="I352" s="122" t="s">
        <v>207</v>
      </c>
      <c r="J352" s="121" t="str">
        <f t="shared" si="176"/>
        <v>131 x 210</v>
      </c>
      <c r="K352" s="110" t="s">
        <v>207</v>
      </c>
      <c r="L352" s="130">
        <f t="shared" si="177"/>
        <v>220</v>
      </c>
      <c r="M352" s="110" t="s">
        <v>207</v>
      </c>
      <c r="N352" s="130">
        <f t="shared" si="178"/>
        <v>166</v>
      </c>
      <c r="O352" s="122" t="s">
        <v>207</v>
      </c>
      <c r="P352" s="130">
        <v>5</v>
      </c>
      <c r="Q352" s="122" t="s">
        <v>207</v>
      </c>
      <c r="R352" s="110">
        <v>30</v>
      </c>
      <c r="S352" s="110" t="s">
        <v>207</v>
      </c>
      <c r="T352" s="130">
        <f t="shared" si="179"/>
        <v>248</v>
      </c>
      <c r="U352" s="122" t="s">
        <v>207</v>
      </c>
      <c r="V352" s="130"/>
      <c r="W352" s="122"/>
      <c r="X352" s="130">
        <f t="shared" si="180"/>
        <v>2531</v>
      </c>
      <c r="Y352" s="122" t="s">
        <v>2676</v>
      </c>
      <c r="Z352" s="110"/>
      <c r="AA352" s="130">
        <f t="shared" si="181"/>
        <v>82.7</v>
      </c>
      <c r="AB352" s="122" t="s">
        <v>208</v>
      </c>
      <c r="AC352" s="130">
        <f t="shared" si="182"/>
        <v>51.6</v>
      </c>
      <c r="AD352" s="122" t="s">
        <v>208</v>
      </c>
      <c r="AE352" s="131" t="str">
        <f t="shared" ref="AE352:AE360" si="190">AC352&amp;" x "&amp;AA352</f>
        <v>51.6 x 82.7</v>
      </c>
      <c r="AF352" s="122" t="s">
        <v>208</v>
      </c>
      <c r="AG352" s="130">
        <f t="shared" si="183"/>
        <v>86.6</v>
      </c>
      <c r="AH352" s="122" t="s">
        <v>208</v>
      </c>
      <c r="AI352" s="110">
        <f t="shared" si="184"/>
        <v>65.400000000000006</v>
      </c>
      <c r="AJ352" s="122" t="s">
        <v>208</v>
      </c>
      <c r="AK352" s="130">
        <f t="shared" si="185"/>
        <v>2</v>
      </c>
      <c r="AL352" s="122" t="s">
        <v>208</v>
      </c>
      <c r="AM352" s="130">
        <f t="shared" si="186"/>
        <v>11.8</v>
      </c>
      <c r="AN352" s="122" t="s">
        <v>208</v>
      </c>
      <c r="AO352" s="130">
        <f t="shared" ref="AO352:AO360" si="191">ROUND(SQRT((AA352^2)+(AC352^2)),0)</f>
        <v>97</v>
      </c>
      <c r="AP352" s="122" t="s">
        <v>208</v>
      </c>
      <c r="AQ352" s="130"/>
      <c r="AR352" s="122"/>
      <c r="AS352" s="110">
        <f t="shared" si="187"/>
        <v>99.6</v>
      </c>
      <c r="AT352" s="122" t="s">
        <v>208</v>
      </c>
      <c r="AV352" s="1099"/>
      <c r="AX352" s="305">
        <v>10103737</v>
      </c>
      <c r="AY352" s="126">
        <f>IF(Index!$L$4="€",VLOOKUP(AX352,ERP!$A:$CL,5,0),IF(Index!$L$4="$",VLOOKUP(AX352,ERP!$A:$CL,7,0),IF(Index!$L$4="CHF",VLOOKUP(AX352,ERP!$A:$CL,9,0),IF(Index!$L$4="£",VLOOKUP(AX352,ERP!$A:$CL,11,0),""))))</f>
        <v>3231</v>
      </c>
      <c r="AZ352" s="305">
        <v>10103879</v>
      </c>
      <c r="BA352" s="126">
        <f>IF(Index!$L$4="€",VLOOKUP(AZ352,ERP!$A:$CL,5,0),IF(Index!$L$4="$",VLOOKUP(AZ352,ERP!$A:$CL,7,0),IF(Index!$L$4="CHF",VLOOKUP(AZ352,ERP!$A:$CL,9,0),IF(Index!$L$4="£",VLOOKUP(AZ352,ERP!$A:$CL,11,0),""))))</f>
        <v>3231</v>
      </c>
      <c r="BB352" s="305">
        <v>10101033</v>
      </c>
      <c r="BC352" s="126">
        <f>IF(Index!$L$4="€",VLOOKUP(BB352,ERP!$A:$CL,5,0),IF(Index!$L$4="$",VLOOKUP(BB352,ERP!$A:$CL,7,0),IF(Index!$L$4="CHF",VLOOKUP(BB352,ERP!$A:$CL,9,0),IF(Index!$L$4="£",VLOOKUP(BB352,ERP!$A:$CL,11,0),""))))</f>
        <v>3231</v>
      </c>
      <c r="BD352" s="305">
        <v>10104021</v>
      </c>
      <c r="BE352" s="126">
        <f>IF(Index!$L$4="€",VLOOKUP(BD352,ERP!$A:$CL,5,0),IF(Index!$L$4="$",VLOOKUP(BD352,ERP!$A:$CL,7,0),IF(Index!$L$4="CHF",VLOOKUP(BD352,ERP!$A:$CL,9,0),IF(Index!$L$4="£",VLOOKUP(BD352,ERP!$A:$CL,11,0),""))))</f>
        <v>3231</v>
      </c>
      <c r="BF352" s="156"/>
      <c r="BG352" s="305" t="s">
        <v>125</v>
      </c>
      <c r="BH352" s="126">
        <f t="shared" si="188"/>
        <v>3521.7900000000004</v>
      </c>
      <c r="BI352" s="305" t="s">
        <v>125</v>
      </c>
      <c r="BJ352" s="126">
        <f t="shared" ref="BJ352:BJ360" si="192">BM352*$BI$350</f>
        <v>2911.4700000000003</v>
      </c>
      <c r="BK352" s="156"/>
      <c r="BL352" s="305">
        <v>10100444</v>
      </c>
      <c r="BM352" s="126">
        <f>IF(Index!$L$4="€",VLOOKUP(BL352,ERP!$A:$CL,5,0),IF(Index!$L$4="$",VLOOKUP(BL352,ERP!$A:$CL,7,0),IF(Index!$L$4="CHF",VLOOKUP(BL352,ERP!$A:$CL,9,0),IF(Index!$L$4="£",VLOOKUP(BL352,ERP!$A:$CL,11,0),""))))</f>
        <v>2721</v>
      </c>
      <c r="BN352" s="102"/>
      <c r="BO352" s="300"/>
      <c r="BQ352" s="293"/>
      <c r="BR352" s="293"/>
      <c r="BS352" s="293"/>
      <c r="BT352" s="293"/>
      <c r="BU352" s="293"/>
      <c r="BV352" s="293"/>
      <c r="BW352" s="294"/>
      <c r="BX352" s="293"/>
      <c r="BY352" s="293"/>
      <c r="BZ352" s="293"/>
      <c r="CA352" s="293"/>
      <c r="CB352" s="293"/>
      <c r="CC352" s="293"/>
      <c r="CD352" s="293"/>
      <c r="CE352" s="293"/>
      <c r="CF352" s="293"/>
      <c r="CG352" s="293"/>
      <c r="CH352" s="293"/>
      <c r="CI352" s="293"/>
      <c r="CJ352" s="293"/>
      <c r="CK352" s="293"/>
      <c r="CL352" s="293"/>
      <c r="CM352" s="293"/>
      <c r="CN352" s="293"/>
      <c r="CO352" s="293"/>
      <c r="CP352" s="293"/>
      <c r="CQ352" s="293"/>
      <c r="CR352" s="293"/>
      <c r="CS352" s="293"/>
      <c r="CT352" s="294"/>
      <c r="CU352" s="293"/>
      <c r="CV352" s="293"/>
      <c r="CW352" s="293"/>
      <c r="CX352" s="293"/>
      <c r="CY352" s="293"/>
      <c r="CZ352" s="293"/>
      <c r="DA352" s="293"/>
      <c r="DB352" s="293"/>
      <c r="DC352" s="293"/>
      <c r="DD352" s="293"/>
      <c r="DE352" s="293"/>
      <c r="DF352" s="293"/>
      <c r="DG352" s="293"/>
      <c r="DH352" s="293"/>
      <c r="DI352" s="296"/>
      <c r="DJ352" s="302"/>
      <c r="DK352" s="296"/>
      <c r="DL352" s="302"/>
      <c r="DM352" s="296"/>
      <c r="DN352" s="302"/>
      <c r="DO352" s="296"/>
      <c r="DP352" s="304"/>
      <c r="DQ352" s="295"/>
      <c r="DR352" s="296"/>
      <c r="DS352" s="302"/>
      <c r="DT352" s="295"/>
      <c r="DU352" s="300"/>
      <c r="DV352" s="300"/>
      <c r="DW352" s="300"/>
      <c r="DX352" s="300"/>
      <c r="DY352" s="300"/>
      <c r="DZ352" s="300"/>
      <c r="EA352" s="300"/>
      <c r="EB352" s="300"/>
      <c r="EC352" s="300"/>
      <c r="ED352" s="300"/>
      <c r="EE352" s="300"/>
      <c r="EF352" s="300"/>
      <c r="EG352" s="300"/>
      <c r="EH352" s="300"/>
      <c r="EI352" s="300"/>
      <c r="EJ352" s="300"/>
      <c r="EK352" s="300"/>
      <c r="EL352" s="300"/>
      <c r="EM352" s="300"/>
      <c r="EN352" s="300"/>
      <c r="EO352" s="300"/>
      <c r="EP352" s="300"/>
      <c r="EQ352" s="300"/>
      <c r="ER352" s="300"/>
      <c r="ES352" s="300"/>
      <c r="ET352" s="300"/>
      <c r="EU352" s="300"/>
      <c r="EV352" s="300"/>
      <c r="EW352" s="300"/>
      <c r="EX352" s="300"/>
      <c r="EY352" s="300"/>
      <c r="EZ352" s="300"/>
      <c r="FA352" s="300"/>
      <c r="FB352" s="300"/>
      <c r="FC352" s="300"/>
      <c r="FD352" s="300"/>
      <c r="FE352" s="300"/>
      <c r="FF352" s="300"/>
      <c r="FG352" s="300"/>
      <c r="FH352" s="300"/>
      <c r="FI352" s="300"/>
      <c r="FJ352" s="300"/>
      <c r="FK352" s="300"/>
      <c r="FL352" s="300"/>
      <c r="FM352" s="300"/>
      <c r="FN352" s="300"/>
      <c r="FO352" s="300"/>
      <c r="FP352" s="300"/>
      <c r="FQ352" s="300"/>
      <c r="FR352" s="300"/>
      <c r="FS352" s="300"/>
      <c r="FT352" s="300"/>
      <c r="FU352" s="300"/>
      <c r="FV352" s="300"/>
      <c r="FW352" s="300"/>
    </row>
    <row r="353" spans="2:179" ht="12.75" customHeight="1" x14ac:dyDescent="0.2">
      <c r="B353" s="708" t="s">
        <v>204</v>
      </c>
      <c r="C353" s="709">
        <f t="shared" si="189"/>
        <v>1.6</v>
      </c>
      <c r="D353" s="394"/>
      <c r="E353" s="394"/>
      <c r="F353" s="248">
        <v>230</v>
      </c>
      <c r="G353" s="247" t="s">
        <v>207</v>
      </c>
      <c r="H353" s="248">
        <f t="shared" si="175"/>
        <v>144</v>
      </c>
      <c r="I353" s="249" t="s">
        <v>207</v>
      </c>
      <c r="J353" s="250" t="str">
        <f t="shared" si="176"/>
        <v>144 x 230</v>
      </c>
      <c r="K353" s="247" t="s">
        <v>207</v>
      </c>
      <c r="L353" s="248">
        <f t="shared" si="177"/>
        <v>240</v>
      </c>
      <c r="M353" s="247" t="s">
        <v>207</v>
      </c>
      <c r="N353" s="248">
        <f t="shared" si="178"/>
        <v>179</v>
      </c>
      <c r="O353" s="249" t="s">
        <v>207</v>
      </c>
      <c r="P353" s="248">
        <v>5</v>
      </c>
      <c r="Q353" s="249" t="s">
        <v>207</v>
      </c>
      <c r="R353" s="247">
        <v>30</v>
      </c>
      <c r="S353" s="247" t="s">
        <v>207</v>
      </c>
      <c r="T353" s="248">
        <f t="shared" si="179"/>
        <v>271</v>
      </c>
      <c r="U353" s="249" t="s">
        <v>207</v>
      </c>
      <c r="V353" s="248"/>
      <c r="W353" s="249"/>
      <c r="X353" s="248">
        <f t="shared" si="180"/>
        <v>2731</v>
      </c>
      <c r="Y353" s="249" t="s">
        <v>2676</v>
      </c>
      <c r="Z353" s="110"/>
      <c r="AA353" s="248">
        <f t="shared" si="181"/>
        <v>90.6</v>
      </c>
      <c r="AB353" s="249" t="s">
        <v>208</v>
      </c>
      <c r="AC353" s="248">
        <f t="shared" si="182"/>
        <v>56.7</v>
      </c>
      <c r="AD353" s="249" t="s">
        <v>208</v>
      </c>
      <c r="AE353" s="716" t="str">
        <f t="shared" si="190"/>
        <v>56.7 x 90.6</v>
      </c>
      <c r="AF353" s="249" t="s">
        <v>208</v>
      </c>
      <c r="AG353" s="248">
        <f t="shared" si="183"/>
        <v>94.5</v>
      </c>
      <c r="AH353" s="249" t="s">
        <v>208</v>
      </c>
      <c r="AI353" s="247">
        <f t="shared" si="184"/>
        <v>70.5</v>
      </c>
      <c r="AJ353" s="249" t="s">
        <v>208</v>
      </c>
      <c r="AK353" s="248">
        <f t="shared" si="185"/>
        <v>2</v>
      </c>
      <c r="AL353" s="249" t="s">
        <v>208</v>
      </c>
      <c r="AM353" s="248">
        <f t="shared" si="186"/>
        <v>11.8</v>
      </c>
      <c r="AN353" s="249" t="s">
        <v>208</v>
      </c>
      <c r="AO353" s="248">
        <f t="shared" si="191"/>
        <v>107</v>
      </c>
      <c r="AP353" s="249" t="s">
        <v>208</v>
      </c>
      <c r="AQ353" s="248"/>
      <c r="AR353" s="249"/>
      <c r="AS353" s="247">
        <f t="shared" si="187"/>
        <v>107.5</v>
      </c>
      <c r="AT353" s="249" t="s">
        <v>208</v>
      </c>
      <c r="AV353" s="1099"/>
      <c r="AX353" s="426">
        <v>10103738</v>
      </c>
      <c r="AY353" s="236">
        <f>IF(Index!$L$4="€",VLOOKUP(AX353,ERP!$A:$CL,5,0),IF(Index!$L$4="$",VLOOKUP(AX353,ERP!$A:$CL,7,0),IF(Index!$L$4="CHF",VLOOKUP(AX353,ERP!$A:$CL,9,0),IF(Index!$L$4="£",VLOOKUP(AX353,ERP!$A:$CL,11,0),""))))</f>
        <v>3455</v>
      </c>
      <c r="AZ353" s="426">
        <v>10103880</v>
      </c>
      <c r="BA353" s="236">
        <f>IF(Index!$L$4="€",VLOOKUP(AZ353,ERP!$A:$CL,5,0),IF(Index!$L$4="$",VLOOKUP(AZ353,ERP!$A:$CL,7,0),IF(Index!$L$4="CHF",VLOOKUP(AZ353,ERP!$A:$CL,9,0),IF(Index!$L$4="£",VLOOKUP(AZ353,ERP!$A:$CL,11,0),""))))</f>
        <v>3455</v>
      </c>
      <c r="BB353" s="426">
        <v>10101034</v>
      </c>
      <c r="BC353" s="236">
        <f>IF(Index!$L$4="€",VLOOKUP(BB353,ERP!$A:$CL,5,0),IF(Index!$L$4="$",VLOOKUP(BB353,ERP!$A:$CL,7,0),IF(Index!$L$4="CHF",VLOOKUP(BB353,ERP!$A:$CL,9,0),IF(Index!$L$4="£",VLOOKUP(BB353,ERP!$A:$CL,11,0),""))))</f>
        <v>3455</v>
      </c>
      <c r="BD353" s="426">
        <v>10104022</v>
      </c>
      <c r="BE353" s="236">
        <f>IF(Index!$L$4="€",VLOOKUP(BD353,ERP!$A:$CL,5,0),IF(Index!$L$4="$",VLOOKUP(BD353,ERP!$A:$CL,7,0),IF(Index!$L$4="CHF",VLOOKUP(BD353,ERP!$A:$CL,9,0),IF(Index!$L$4="£",VLOOKUP(BD353,ERP!$A:$CL,11,0),""))))</f>
        <v>3455</v>
      </c>
      <c r="BF353" s="156"/>
      <c r="BG353" s="426" t="s">
        <v>125</v>
      </c>
      <c r="BH353" s="236">
        <f t="shared" si="188"/>
        <v>3765.9500000000003</v>
      </c>
      <c r="BI353" s="426" t="s">
        <v>125</v>
      </c>
      <c r="BJ353" s="236">
        <f t="shared" si="192"/>
        <v>3109.42</v>
      </c>
      <c r="BK353" s="156"/>
      <c r="BL353" s="426">
        <v>10100445</v>
      </c>
      <c r="BM353" s="236">
        <f>IF(Index!$L$4="€",VLOOKUP(BL353,ERP!$A:$CL,5,0),IF(Index!$L$4="$",VLOOKUP(BL353,ERP!$A:$CL,7,0),IF(Index!$L$4="CHF",VLOOKUP(BL353,ERP!$A:$CL,9,0),IF(Index!$L$4="£",VLOOKUP(BL353,ERP!$A:$CL,11,0),""))))</f>
        <v>2906</v>
      </c>
      <c r="BN353" s="102"/>
      <c r="BO353" s="300"/>
      <c r="BQ353" s="293"/>
      <c r="BR353" s="293"/>
      <c r="BS353" s="293"/>
      <c r="BT353" s="293"/>
      <c r="BU353" s="293"/>
      <c r="BV353" s="293"/>
      <c r="BW353" s="294"/>
      <c r="BX353" s="293"/>
      <c r="BY353" s="293"/>
      <c r="BZ353" s="293"/>
      <c r="CA353" s="293"/>
      <c r="CB353" s="293"/>
      <c r="CC353" s="293"/>
      <c r="CD353" s="293"/>
      <c r="CE353" s="293"/>
      <c r="CF353" s="293"/>
      <c r="CG353" s="293"/>
      <c r="CH353" s="293"/>
      <c r="CI353" s="293"/>
      <c r="CJ353" s="293"/>
      <c r="CK353" s="293"/>
      <c r="CL353" s="293"/>
      <c r="CM353" s="293"/>
      <c r="CN353" s="293"/>
      <c r="CO353" s="293"/>
      <c r="CP353" s="293"/>
      <c r="CQ353" s="293"/>
      <c r="CR353" s="293"/>
      <c r="CS353" s="293"/>
      <c r="CT353" s="294"/>
      <c r="CU353" s="293"/>
      <c r="CV353" s="293"/>
      <c r="CW353" s="293"/>
      <c r="CX353" s="293"/>
      <c r="CY353" s="293"/>
      <c r="CZ353" s="293"/>
      <c r="DA353" s="293"/>
      <c r="DB353" s="293"/>
      <c r="DC353" s="293"/>
      <c r="DD353" s="293"/>
      <c r="DE353" s="293"/>
      <c r="DF353" s="293"/>
      <c r="DG353" s="293"/>
      <c r="DH353" s="293"/>
      <c r="DI353" s="296"/>
      <c r="DJ353" s="302"/>
      <c r="DK353" s="296"/>
      <c r="DL353" s="302"/>
      <c r="DM353" s="296"/>
      <c r="DN353" s="302"/>
      <c r="DO353" s="296"/>
      <c r="DP353" s="304"/>
      <c r="DQ353" s="295"/>
      <c r="DR353" s="296"/>
      <c r="DS353" s="302"/>
      <c r="DT353" s="295"/>
      <c r="DU353" s="300"/>
      <c r="DV353" s="300"/>
      <c r="DW353" s="300"/>
      <c r="DX353" s="300"/>
      <c r="DY353" s="300"/>
      <c r="DZ353" s="300"/>
      <c r="EA353" s="300"/>
      <c r="EB353" s="300"/>
      <c r="EC353" s="300"/>
      <c r="ED353" s="300"/>
      <c r="EE353" s="300"/>
      <c r="EF353" s="300"/>
      <c r="EG353" s="300"/>
      <c r="EH353" s="300"/>
      <c r="EI353" s="300"/>
      <c r="EJ353" s="300"/>
      <c r="EK353" s="300"/>
      <c r="EL353" s="300"/>
      <c r="EM353" s="300"/>
      <c r="EN353" s="300"/>
      <c r="EO353" s="300"/>
      <c r="EP353" s="300"/>
      <c r="EQ353" s="300"/>
      <c r="ER353" s="300"/>
      <c r="ES353" s="300"/>
      <c r="ET353" s="300"/>
      <c r="EU353" s="300"/>
      <c r="EV353" s="300"/>
      <c r="EW353" s="300"/>
      <c r="EX353" s="300"/>
      <c r="EY353" s="300"/>
      <c r="EZ353" s="300"/>
      <c r="FA353" s="300"/>
      <c r="FB353" s="300"/>
      <c r="FC353" s="300"/>
      <c r="FD353" s="300"/>
      <c r="FE353" s="300"/>
      <c r="FF353" s="300"/>
      <c r="FG353" s="300"/>
      <c r="FH353" s="300"/>
      <c r="FI353" s="300"/>
      <c r="FJ353" s="300"/>
      <c r="FK353" s="300"/>
      <c r="FL353" s="300"/>
      <c r="FM353" s="300"/>
      <c r="FN353" s="300"/>
      <c r="FO353" s="300"/>
      <c r="FP353" s="300"/>
      <c r="FQ353" s="300"/>
      <c r="FR353" s="300"/>
      <c r="FS353" s="300"/>
      <c r="FT353" s="300"/>
      <c r="FU353" s="300"/>
      <c r="FV353" s="300"/>
      <c r="FW353" s="300"/>
    </row>
    <row r="354" spans="2:179" ht="12.75" customHeight="1" x14ac:dyDescent="0.2">
      <c r="B354" s="708" t="s">
        <v>204</v>
      </c>
      <c r="C354" s="709">
        <f t="shared" si="189"/>
        <v>1.6</v>
      </c>
      <c r="D354" s="394"/>
      <c r="E354" s="394"/>
      <c r="F354" s="130">
        <v>250</v>
      </c>
      <c r="G354" s="110" t="s">
        <v>207</v>
      </c>
      <c r="H354" s="130">
        <f t="shared" si="175"/>
        <v>156</v>
      </c>
      <c r="I354" s="122" t="s">
        <v>207</v>
      </c>
      <c r="J354" s="121" t="str">
        <f t="shared" si="176"/>
        <v>156 x 250</v>
      </c>
      <c r="K354" s="110" t="s">
        <v>207</v>
      </c>
      <c r="L354" s="130">
        <f t="shared" si="177"/>
        <v>260</v>
      </c>
      <c r="M354" s="110" t="s">
        <v>207</v>
      </c>
      <c r="N354" s="130">
        <f t="shared" si="178"/>
        <v>191</v>
      </c>
      <c r="O354" s="122" t="s">
        <v>207</v>
      </c>
      <c r="P354" s="130">
        <v>5</v>
      </c>
      <c r="Q354" s="122" t="s">
        <v>207</v>
      </c>
      <c r="R354" s="110">
        <v>30</v>
      </c>
      <c r="S354" s="110" t="s">
        <v>207</v>
      </c>
      <c r="T354" s="130">
        <f t="shared" si="179"/>
        <v>295</v>
      </c>
      <c r="U354" s="122" t="s">
        <v>207</v>
      </c>
      <c r="V354" s="130"/>
      <c r="W354" s="122"/>
      <c r="X354" s="130">
        <f t="shared" si="180"/>
        <v>2931</v>
      </c>
      <c r="Y354" s="122" t="s">
        <v>2676</v>
      </c>
      <c r="Z354" s="110"/>
      <c r="AA354" s="130">
        <f t="shared" si="181"/>
        <v>98.4</v>
      </c>
      <c r="AB354" s="122" t="s">
        <v>208</v>
      </c>
      <c r="AC354" s="130">
        <f t="shared" si="182"/>
        <v>61.4</v>
      </c>
      <c r="AD354" s="122" t="s">
        <v>208</v>
      </c>
      <c r="AE354" s="131" t="str">
        <f t="shared" si="190"/>
        <v>61.4 x 98.4</v>
      </c>
      <c r="AF354" s="122" t="s">
        <v>208</v>
      </c>
      <c r="AG354" s="130">
        <f t="shared" si="183"/>
        <v>102.4</v>
      </c>
      <c r="AH354" s="122" t="s">
        <v>208</v>
      </c>
      <c r="AI354" s="110">
        <f t="shared" si="184"/>
        <v>75.2</v>
      </c>
      <c r="AJ354" s="122" t="s">
        <v>208</v>
      </c>
      <c r="AK354" s="130">
        <f t="shared" si="185"/>
        <v>2</v>
      </c>
      <c r="AL354" s="122" t="s">
        <v>208</v>
      </c>
      <c r="AM354" s="130">
        <f t="shared" si="186"/>
        <v>11.8</v>
      </c>
      <c r="AN354" s="122" t="s">
        <v>208</v>
      </c>
      <c r="AO354" s="130">
        <f t="shared" si="191"/>
        <v>116</v>
      </c>
      <c r="AP354" s="122" t="s">
        <v>208</v>
      </c>
      <c r="AQ354" s="130"/>
      <c r="AR354" s="122"/>
      <c r="AS354" s="110">
        <f t="shared" si="187"/>
        <v>115.4</v>
      </c>
      <c r="AT354" s="122" t="s">
        <v>208</v>
      </c>
      <c r="AV354" s="1099"/>
      <c r="AX354" s="305">
        <v>10101181</v>
      </c>
      <c r="AY354" s="126">
        <f>IF(Index!$L$4="€",VLOOKUP(AX354,ERP!$A:$CL,5,0),IF(Index!$L$4="$",VLOOKUP(AX354,ERP!$A:$CL,7,0),IF(Index!$L$4="CHF",VLOOKUP(AX354,ERP!$A:$CL,9,0),IF(Index!$L$4="£",VLOOKUP(AX354,ERP!$A:$CL,11,0),""))))</f>
        <v>3694</v>
      </c>
      <c r="AZ354" s="305">
        <v>10101182</v>
      </c>
      <c r="BA354" s="126">
        <f>IF(Index!$L$4="€",VLOOKUP(AZ354,ERP!$A:$CL,5,0),IF(Index!$L$4="$",VLOOKUP(AZ354,ERP!$A:$CL,7,0),IF(Index!$L$4="CHF",VLOOKUP(AZ354,ERP!$A:$CL,9,0),IF(Index!$L$4="£",VLOOKUP(AZ354,ERP!$A:$CL,11,0),""))))</f>
        <v>3694</v>
      </c>
      <c r="BB354" s="305">
        <v>10101035</v>
      </c>
      <c r="BC354" s="126">
        <f>IF(Index!$L$4="€",VLOOKUP(BB354,ERP!$A:$CL,5,0),IF(Index!$L$4="$",VLOOKUP(BB354,ERP!$A:$CL,7,0),IF(Index!$L$4="CHF",VLOOKUP(BB354,ERP!$A:$CL,9,0),IF(Index!$L$4="£",VLOOKUP(BB354,ERP!$A:$CL,11,0),""))))</f>
        <v>3694</v>
      </c>
      <c r="BD354" s="305">
        <v>10101183</v>
      </c>
      <c r="BE354" s="126">
        <f>IF(Index!$L$4="€",VLOOKUP(BD354,ERP!$A:$CL,5,0),IF(Index!$L$4="$",VLOOKUP(BD354,ERP!$A:$CL,7,0),IF(Index!$L$4="CHF",VLOOKUP(BD354,ERP!$A:$CL,9,0),IF(Index!$L$4="£",VLOOKUP(BD354,ERP!$A:$CL,11,0),""))))</f>
        <v>3694</v>
      </c>
      <c r="BF354" s="156"/>
      <c r="BG354" s="305" t="s">
        <v>125</v>
      </c>
      <c r="BH354" s="126">
        <f t="shared" si="188"/>
        <v>4026.4600000000005</v>
      </c>
      <c r="BI354" s="305" t="s">
        <v>125</v>
      </c>
      <c r="BJ354" s="126">
        <f t="shared" si="192"/>
        <v>3322.3500000000004</v>
      </c>
      <c r="BK354" s="156"/>
      <c r="BL354" s="305">
        <v>10101179</v>
      </c>
      <c r="BM354" s="126">
        <f>IF(Index!$L$4="€",VLOOKUP(BL354,ERP!$A:$CL,5,0),IF(Index!$L$4="$",VLOOKUP(BL354,ERP!$A:$CL,7,0),IF(Index!$L$4="CHF",VLOOKUP(BL354,ERP!$A:$CL,9,0),IF(Index!$L$4="£",VLOOKUP(BL354,ERP!$A:$CL,11,0),""))))</f>
        <v>3105</v>
      </c>
      <c r="BN354" s="102"/>
      <c r="BO354" s="300"/>
      <c r="BQ354" s="293"/>
      <c r="BR354" s="293"/>
      <c r="BS354" s="293"/>
      <c r="BT354" s="293"/>
      <c r="BU354" s="293"/>
      <c r="BV354" s="293"/>
      <c r="BW354" s="294"/>
      <c r="BX354" s="293"/>
      <c r="BY354" s="293"/>
      <c r="BZ354" s="293"/>
      <c r="CA354" s="293"/>
      <c r="CB354" s="293"/>
      <c r="CC354" s="293"/>
      <c r="CD354" s="293"/>
      <c r="CE354" s="293"/>
      <c r="CF354" s="293"/>
      <c r="CG354" s="293"/>
      <c r="CH354" s="293"/>
      <c r="CI354" s="293"/>
      <c r="CJ354" s="293"/>
      <c r="CK354" s="293"/>
      <c r="CL354" s="293"/>
      <c r="CM354" s="293"/>
      <c r="CN354" s="293"/>
      <c r="CO354" s="293"/>
      <c r="CP354" s="293"/>
      <c r="CQ354" s="293"/>
      <c r="CR354" s="293"/>
      <c r="CS354" s="293"/>
      <c r="CT354" s="294"/>
      <c r="CU354" s="293"/>
      <c r="CV354" s="293"/>
      <c r="CW354" s="293"/>
      <c r="CX354" s="293"/>
      <c r="CY354" s="293"/>
      <c r="CZ354" s="293"/>
      <c r="DA354" s="293"/>
      <c r="DB354" s="293"/>
      <c r="DC354" s="293"/>
      <c r="DD354" s="293"/>
      <c r="DE354" s="293"/>
      <c r="DF354" s="293"/>
      <c r="DG354" s="293"/>
      <c r="DH354" s="293"/>
      <c r="DI354" s="296"/>
      <c r="DJ354" s="302"/>
      <c r="DK354" s="296"/>
      <c r="DL354" s="302"/>
      <c r="DM354" s="296"/>
      <c r="DN354" s="302"/>
      <c r="DO354" s="296"/>
      <c r="DP354" s="304"/>
      <c r="DQ354" s="295"/>
      <c r="DR354" s="296"/>
      <c r="DS354" s="302"/>
      <c r="DT354" s="295"/>
      <c r="DU354" s="300"/>
      <c r="DV354" s="300"/>
      <c r="DW354" s="300"/>
      <c r="DX354" s="300"/>
      <c r="DY354" s="300"/>
      <c r="DZ354" s="300"/>
      <c r="EA354" s="300"/>
      <c r="EB354" s="300"/>
      <c r="EC354" s="300"/>
      <c r="ED354" s="300"/>
      <c r="EE354" s="300"/>
      <c r="EF354" s="300"/>
      <c r="EG354" s="300"/>
      <c r="EH354" s="300"/>
      <c r="EI354" s="300"/>
      <c r="EJ354" s="300"/>
      <c r="EK354" s="300"/>
      <c r="EL354" s="300"/>
      <c r="EM354" s="300"/>
      <c r="EN354" s="300"/>
      <c r="EO354" s="300"/>
      <c r="EP354" s="300"/>
      <c r="EQ354" s="300"/>
      <c r="ER354" s="300"/>
      <c r="ES354" s="300"/>
      <c r="ET354" s="300"/>
      <c r="EU354" s="300"/>
      <c r="EV354" s="300"/>
      <c r="EW354" s="300"/>
      <c r="EX354" s="300"/>
      <c r="EY354" s="300"/>
      <c r="EZ354" s="300"/>
      <c r="FA354" s="300"/>
      <c r="FB354" s="300"/>
      <c r="FC354" s="300"/>
      <c r="FD354" s="300"/>
      <c r="FE354" s="300"/>
      <c r="FF354" s="300"/>
      <c r="FG354" s="300"/>
      <c r="FH354" s="300"/>
      <c r="FI354" s="300"/>
      <c r="FJ354" s="300"/>
      <c r="FK354" s="300"/>
      <c r="FL354" s="300"/>
      <c r="FM354" s="300"/>
      <c r="FN354" s="300"/>
      <c r="FO354" s="300"/>
      <c r="FP354" s="300"/>
      <c r="FQ354" s="300"/>
      <c r="FR354" s="300"/>
      <c r="FS354" s="300"/>
      <c r="FT354" s="300"/>
      <c r="FU354" s="300"/>
      <c r="FV354" s="300"/>
      <c r="FW354" s="300"/>
    </row>
    <row r="355" spans="2:179" ht="12.75" customHeight="1" x14ac:dyDescent="0.2">
      <c r="B355" s="708" t="s">
        <v>204</v>
      </c>
      <c r="C355" s="709">
        <f t="shared" si="189"/>
        <v>1.6</v>
      </c>
      <c r="D355" s="394"/>
      <c r="E355" s="394"/>
      <c r="F355" s="248">
        <v>270</v>
      </c>
      <c r="G355" s="247" t="s">
        <v>207</v>
      </c>
      <c r="H355" s="248">
        <f t="shared" si="175"/>
        <v>169</v>
      </c>
      <c r="I355" s="249" t="s">
        <v>207</v>
      </c>
      <c r="J355" s="250" t="str">
        <f t="shared" si="176"/>
        <v>169 x 270</v>
      </c>
      <c r="K355" s="247" t="s">
        <v>207</v>
      </c>
      <c r="L355" s="248">
        <f t="shared" si="177"/>
        <v>280</v>
      </c>
      <c r="M355" s="247" t="s">
        <v>207</v>
      </c>
      <c r="N355" s="248">
        <f t="shared" si="178"/>
        <v>204</v>
      </c>
      <c r="O355" s="249" t="s">
        <v>207</v>
      </c>
      <c r="P355" s="248">
        <v>5</v>
      </c>
      <c r="Q355" s="249" t="s">
        <v>207</v>
      </c>
      <c r="R355" s="247">
        <v>30</v>
      </c>
      <c r="S355" s="247" t="s">
        <v>207</v>
      </c>
      <c r="T355" s="248">
        <f t="shared" si="179"/>
        <v>319</v>
      </c>
      <c r="U355" s="249" t="s">
        <v>207</v>
      </c>
      <c r="V355" s="248"/>
      <c r="W355" s="249"/>
      <c r="X355" s="248">
        <f t="shared" si="180"/>
        <v>3131</v>
      </c>
      <c r="Y355" s="249" t="s">
        <v>2676</v>
      </c>
      <c r="Z355" s="110"/>
      <c r="AA355" s="248">
        <f t="shared" si="181"/>
        <v>106.3</v>
      </c>
      <c r="AB355" s="249" t="s">
        <v>208</v>
      </c>
      <c r="AC355" s="248">
        <f t="shared" si="182"/>
        <v>66.5</v>
      </c>
      <c r="AD355" s="249" t="s">
        <v>208</v>
      </c>
      <c r="AE355" s="716" t="str">
        <f t="shared" si="190"/>
        <v>66.5 x 106.3</v>
      </c>
      <c r="AF355" s="249" t="s">
        <v>208</v>
      </c>
      <c r="AG355" s="248">
        <f t="shared" si="183"/>
        <v>110.2</v>
      </c>
      <c r="AH355" s="249" t="s">
        <v>208</v>
      </c>
      <c r="AI355" s="247">
        <f t="shared" si="184"/>
        <v>80.3</v>
      </c>
      <c r="AJ355" s="249" t="s">
        <v>208</v>
      </c>
      <c r="AK355" s="248">
        <f t="shared" si="185"/>
        <v>2</v>
      </c>
      <c r="AL355" s="249" t="s">
        <v>208</v>
      </c>
      <c r="AM355" s="248">
        <f t="shared" si="186"/>
        <v>11.8</v>
      </c>
      <c r="AN355" s="249" t="s">
        <v>208</v>
      </c>
      <c r="AO355" s="248">
        <f t="shared" si="191"/>
        <v>125</v>
      </c>
      <c r="AP355" s="249" t="s">
        <v>208</v>
      </c>
      <c r="AQ355" s="248"/>
      <c r="AR355" s="249"/>
      <c r="AS355" s="247">
        <f t="shared" si="187"/>
        <v>123.3</v>
      </c>
      <c r="AT355" s="249" t="s">
        <v>208</v>
      </c>
      <c r="AV355" s="1099"/>
      <c r="AX355" s="426">
        <v>10103739</v>
      </c>
      <c r="AY355" s="236">
        <f>IF(Index!$L$4="€",VLOOKUP(AX355,ERP!$A:$CL,5,0),IF(Index!$L$4="$",VLOOKUP(AX355,ERP!$A:$CL,7,0),IF(Index!$L$4="CHF",VLOOKUP(AX355,ERP!$A:$CL,9,0),IF(Index!$L$4="£",VLOOKUP(AX355,ERP!$A:$CL,11,0),""))))</f>
        <v>3945</v>
      </c>
      <c r="AZ355" s="426">
        <v>10103881</v>
      </c>
      <c r="BA355" s="236">
        <f>IF(Index!$L$4="€",VLOOKUP(AZ355,ERP!$A:$CL,5,0),IF(Index!$L$4="$",VLOOKUP(AZ355,ERP!$A:$CL,7,0),IF(Index!$L$4="CHF",VLOOKUP(AZ355,ERP!$A:$CL,9,0),IF(Index!$L$4="£",VLOOKUP(AZ355,ERP!$A:$CL,11,0),""))))</f>
        <v>3945</v>
      </c>
      <c r="BB355" s="426">
        <v>10101036</v>
      </c>
      <c r="BC355" s="236">
        <f>IF(Index!$L$4="€",VLOOKUP(BB355,ERP!$A:$CL,5,0),IF(Index!$L$4="$",VLOOKUP(BB355,ERP!$A:$CL,7,0),IF(Index!$L$4="CHF",VLOOKUP(BB355,ERP!$A:$CL,9,0),IF(Index!$L$4="£",VLOOKUP(BB355,ERP!$A:$CL,11,0),""))))</f>
        <v>3945</v>
      </c>
      <c r="BD355" s="426">
        <v>10104023</v>
      </c>
      <c r="BE355" s="236">
        <f>IF(Index!$L$4="€",VLOOKUP(BD355,ERP!$A:$CL,5,0),IF(Index!$L$4="$",VLOOKUP(BD355,ERP!$A:$CL,7,0),IF(Index!$L$4="CHF",VLOOKUP(BD355,ERP!$A:$CL,9,0),IF(Index!$L$4="£",VLOOKUP(BD355,ERP!$A:$CL,11,0),""))))</f>
        <v>3945</v>
      </c>
      <c r="BF355" s="156"/>
      <c r="BG355" s="426" t="s">
        <v>125</v>
      </c>
      <c r="BH355" s="236">
        <f t="shared" si="188"/>
        <v>4300.05</v>
      </c>
      <c r="BI355" s="426" t="s">
        <v>125</v>
      </c>
      <c r="BJ355" s="236">
        <f t="shared" si="192"/>
        <v>3548.1200000000003</v>
      </c>
      <c r="BK355" s="156"/>
      <c r="BL355" s="426">
        <v>10100446</v>
      </c>
      <c r="BM355" s="236">
        <f>IF(Index!$L$4="€",VLOOKUP(BL355,ERP!$A:$CL,5,0),IF(Index!$L$4="$",VLOOKUP(BL355,ERP!$A:$CL,7,0),IF(Index!$L$4="CHF",VLOOKUP(BL355,ERP!$A:$CL,9,0),IF(Index!$L$4="£",VLOOKUP(BL355,ERP!$A:$CL,11,0),""))))</f>
        <v>3316</v>
      </c>
      <c r="BN355" s="102"/>
      <c r="BO355" s="300"/>
      <c r="BQ355" s="293"/>
      <c r="BR355" s="293"/>
      <c r="BS355" s="293"/>
      <c r="BT355" s="293"/>
      <c r="BU355" s="293"/>
      <c r="BV355" s="293"/>
      <c r="BW355" s="294"/>
      <c r="BX355" s="293"/>
      <c r="BY355" s="293"/>
      <c r="BZ355" s="293"/>
      <c r="CA355" s="293"/>
      <c r="CB355" s="293"/>
      <c r="CC355" s="293"/>
      <c r="CD355" s="293"/>
      <c r="CE355" s="293"/>
      <c r="CF355" s="293"/>
      <c r="CG355" s="293"/>
      <c r="CH355" s="293"/>
      <c r="CI355" s="293"/>
      <c r="CJ355" s="293"/>
      <c r="CK355" s="293"/>
      <c r="CL355" s="293"/>
      <c r="CM355" s="293"/>
      <c r="CN355" s="293"/>
      <c r="CO355" s="293"/>
      <c r="CP355" s="293"/>
      <c r="CQ355" s="293"/>
      <c r="CR355" s="293"/>
      <c r="CS355" s="293"/>
      <c r="CT355" s="294"/>
      <c r="CU355" s="293"/>
      <c r="CV355" s="293"/>
      <c r="CW355" s="293"/>
      <c r="CX355" s="293"/>
      <c r="CY355" s="293"/>
      <c r="CZ355" s="293"/>
      <c r="DA355" s="293"/>
      <c r="DB355" s="293"/>
      <c r="DC355" s="293"/>
      <c r="DD355" s="293"/>
      <c r="DE355" s="293"/>
      <c r="DF355" s="293"/>
      <c r="DG355" s="293"/>
      <c r="DH355" s="293"/>
      <c r="DI355" s="296"/>
      <c r="DJ355" s="302"/>
      <c r="DK355" s="296"/>
      <c r="DL355" s="302"/>
      <c r="DM355" s="296"/>
      <c r="DN355" s="302"/>
      <c r="DO355" s="296"/>
      <c r="DP355" s="304"/>
      <c r="DQ355" s="295"/>
      <c r="DR355" s="296"/>
      <c r="DS355" s="302"/>
      <c r="DT355" s="295"/>
      <c r="DU355" s="300"/>
      <c r="DV355" s="300"/>
      <c r="DW355" s="300"/>
      <c r="DX355" s="300"/>
      <c r="DY355" s="300"/>
      <c r="DZ355" s="300"/>
      <c r="EA355" s="300"/>
      <c r="EB355" s="300"/>
      <c r="EC355" s="300"/>
      <c r="ED355" s="300"/>
      <c r="EE355" s="300"/>
      <c r="EF355" s="300"/>
      <c r="EG355" s="300"/>
      <c r="EH355" s="300"/>
      <c r="EI355" s="300"/>
      <c r="EJ355" s="300"/>
      <c r="EK355" s="300"/>
      <c r="EL355" s="300"/>
      <c r="EM355" s="300"/>
      <c r="EN355" s="300"/>
      <c r="EO355" s="300"/>
      <c r="EP355" s="300"/>
      <c r="EQ355" s="300"/>
      <c r="ER355" s="300"/>
      <c r="ES355" s="300"/>
      <c r="ET355" s="300"/>
      <c r="EU355" s="300"/>
      <c r="EV355" s="300"/>
      <c r="EW355" s="300"/>
      <c r="EX355" s="300"/>
      <c r="EY355" s="300"/>
      <c r="EZ355" s="300"/>
      <c r="FA355" s="300"/>
      <c r="FB355" s="300"/>
      <c r="FC355" s="300"/>
      <c r="FD355" s="300"/>
      <c r="FE355" s="300"/>
      <c r="FF355" s="300"/>
      <c r="FG355" s="300"/>
      <c r="FH355" s="300"/>
      <c r="FI355" s="300"/>
      <c r="FJ355" s="300"/>
      <c r="FK355" s="300"/>
      <c r="FL355" s="300"/>
      <c r="FM355" s="300"/>
      <c r="FN355" s="300"/>
      <c r="FO355" s="300"/>
      <c r="FP355" s="300"/>
      <c r="FQ355" s="300"/>
      <c r="FR355" s="300"/>
      <c r="FS355" s="300"/>
      <c r="FT355" s="300"/>
      <c r="FU355" s="300"/>
      <c r="FV355" s="300"/>
      <c r="FW355" s="300"/>
    </row>
    <row r="356" spans="2:179" ht="12.75" customHeight="1" x14ac:dyDescent="0.2">
      <c r="B356" s="708" t="s">
        <v>204</v>
      </c>
      <c r="C356" s="709">
        <f t="shared" si="189"/>
        <v>1.6</v>
      </c>
      <c r="D356" s="394"/>
      <c r="E356" s="394"/>
      <c r="F356" s="130">
        <v>290</v>
      </c>
      <c r="G356" s="110" t="s">
        <v>207</v>
      </c>
      <c r="H356" s="130">
        <f t="shared" si="175"/>
        <v>181</v>
      </c>
      <c r="I356" s="122" t="s">
        <v>207</v>
      </c>
      <c r="J356" s="121" t="str">
        <f t="shared" si="176"/>
        <v>181 x 290</v>
      </c>
      <c r="K356" s="110" t="s">
        <v>207</v>
      </c>
      <c r="L356" s="130">
        <f t="shared" si="177"/>
        <v>300</v>
      </c>
      <c r="M356" s="110" t="s">
        <v>207</v>
      </c>
      <c r="N356" s="130">
        <f t="shared" si="178"/>
        <v>216</v>
      </c>
      <c r="O356" s="122" t="s">
        <v>207</v>
      </c>
      <c r="P356" s="130">
        <v>5</v>
      </c>
      <c r="Q356" s="122" t="s">
        <v>207</v>
      </c>
      <c r="R356" s="110">
        <v>30</v>
      </c>
      <c r="S356" s="110" t="s">
        <v>207</v>
      </c>
      <c r="T356" s="130">
        <f t="shared" si="179"/>
        <v>342</v>
      </c>
      <c r="U356" s="122" t="s">
        <v>207</v>
      </c>
      <c r="V356" s="130"/>
      <c r="W356" s="122"/>
      <c r="X356" s="130">
        <f t="shared" si="180"/>
        <v>3331</v>
      </c>
      <c r="Y356" s="122" t="s">
        <v>2676</v>
      </c>
      <c r="Z356" s="110"/>
      <c r="AA356" s="130">
        <f t="shared" si="181"/>
        <v>114.2</v>
      </c>
      <c r="AB356" s="122" t="s">
        <v>208</v>
      </c>
      <c r="AC356" s="130">
        <f t="shared" si="182"/>
        <v>71.3</v>
      </c>
      <c r="AD356" s="122" t="s">
        <v>208</v>
      </c>
      <c r="AE356" s="131" t="str">
        <f t="shared" si="190"/>
        <v>71.3 x 114.2</v>
      </c>
      <c r="AF356" s="122" t="s">
        <v>208</v>
      </c>
      <c r="AG356" s="130">
        <f t="shared" si="183"/>
        <v>118.1</v>
      </c>
      <c r="AH356" s="122" t="s">
        <v>208</v>
      </c>
      <c r="AI356" s="110">
        <f t="shared" si="184"/>
        <v>85</v>
      </c>
      <c r="AJ356" s="122" t="s">
        <v>208</v>
      </c>
      <c r="AK356" s="130">
        <f t="shared" si="185"/>
        <v>2</v>
      </c>
      <c r="AL356" s="122" t="s">
        <v>208</v>
      </c>
      <c r="AM356" s="130">
        <f t="shared" si="186"/>
        <v>11.8</v>
      </c>
      <c r="AN356" s="122" t="s">
        <v>208</v>
      </c>
      <c r="AO356" s="130">
        <f t="shared" si="191"/>
        <v>135</v>
      </c>
      <c r="AP356" s="122" t="s">
        <v>208</v>
      </c>
      <c r="AQ356" s="130"/>
      <c r="AR356" s="122"/>
      <c r="AS356" s="110">
        <f t="shared" si="187"/>
        <v>131.1</v>
      </c>
      <c r="AT356" s="122" t="s">
        <v>208</v>
      </c>
      <c r="AV356" s="1099"/>
      <c r="AX356" s="305">
        <v>10103740</v>
      </c>
      <c r="AY356" s="126">
        <f>IF(Index!$L$4="€",VLOOKUP(AX356,ERP!$A:$CL,5,0),IF(Index!$L$4="$",VLOOKUP(AX356,ERP!$A:$CL,7,0),IF(Index!$L$4="CHF",VLOOKUP(AX356,ERP!$A:$CL,9,0),IF(Index!$L$4="£",VLOOKUP(AX356,ERP!$A:$CL,11,0),""))))</f>
        <v>4213</v>
      </c>
      <c r="AZ356" s="305">
        <v>10103882</v>
      </c>
      <c r="BA356" s="126">
        <f>IF(Index!$L$4="€",VLOOKUP(AZ356,ERP!$A:$CL,5,0),IF(Index!$L$4="$",VLOOKUP(AZ356,ERP!$A:$CL,7,0),IF(Index!$L$4="CHF",VLOOKUP(AZ356,ERP!$A:$CL,9,0),IF(Index!$L$4="£",VLOOKUP(AZ356,ERP!$A:$CL,11,0),""))))</f>
        <v>4213</v>
      </c>
      <c r="BB356" s="305">
        <v>10101037</v>
      </c>
      <c r="BC356" s="126">
        <f>IF(Index!$L$4="€",VLOOKUP(BB356,ERP!$A:$CL,5,0),IF(Index!$L$4="$",VLOOKUP(BB356,ERP!$A:$CL,7,0),IF(Index!$L$4="CHF",VLOOKUP(BB356,ERP!$A:$CL,9,0),IF(Index!$L$4="£",VLOOKUP(BB356,ERP!$A:$CL,11,0),""))))</f>
        <v>4213</v>
      </c>
      <c r="BD356" s="305">
        <v>10104024</v>
      </c>
      <c r="BE356" s="126">
        <f>IF(Index!$L$4="€",VLOOKUP(BD356,ERP!$A:$CL,5,0),IF(Index!$L$4="$",VLOOKUP(BD356,ERP!$A:$CL,7,0),IF(Index!$L$4="CHF",VLOOKUP(BD356,ERP!$A:$CL,9,0),IF(Index!$L$4="£",VLOOKUP(BD356,ERP!$A:$CL,11,0),""))))</f>
        <v>4213</v>
      </c>
      <c r="BF356" s="156"/>
      <c r="BG356" s="305" t="s">
        <v>125</v>
      </c>
      <c r="BH356" s="126">
        <f t="shared" si="188"/>
        <v>4592.17</v>
      </c>
      <c r="BI356" s="305" t="s">
        <v>125</v>
      </c>
      <c r="BJ356" s="126">
        <f t="shared" si="192"/>
        <v>3784.59</v>
      </c>
      <c r="BK356" s="156"/>
      <c r="BL356" s="305">
        <v>10100447</v>
      </c>
      <c r="BM356" s="126">
        <f>IF(Index!$L$4="€",VLOOKUP(BL356,ERP!$A:$CL,5,0),IF(Index!$L$4="$",VLOOKUP(BL356,ERP!$A:$CL,7,0),IF(Index!$L$4="CHF",VLOOKUP(BL356,ERP!$A:$CL,9,0),IF(Index!$L$4="£",VLOOKUP(BL356,ERP!$A:$CL,11,0),""))))</f>
        <v>3537</v>
      </c>
      <c r="BN356" s="102"/>
      <c r="BO356" s="300"/>
      <c r="BQ356" s="293"/>
      <c r="BR356" s="293"/>
      <c r="BS356" s="293"/>
      <c r="BT356" s="293"/>
      <c r="BU356" s="293"/>
      <c r="BV356" s="293"/>
      <c r="BW356" s="294"/>
      <c r="BX356" s="293"/>
      <c r="BY356" s="293"/>
      <c r="BZ356" s="293"/>
      <c r="CA356" s="293"/>
      <c r="CB356" s="293"/>
      <c r="CC356" s="293"/>
      <c r="CD356" s="293"/>
      <c r="CE356" s="293"/>
      <c r="CF356" s="293"/>
      <c r="CG356" s="293"/>
      <c r="CH356" s="293"/>
      <c r="CI356" s="293"/>
      <c r="CJ356" s="293"/>
      <c r="CK356" s="293"/>
      <c r="CL356" s="293"/>
      <c r="CM356" s="293"/>
      <c r="CN356" s="293"/>
      <c r="CO356" s="293"/>
      <c r="CP356" s="293"/>
      <c r="CQ356" s="293"/>
      <c r="CR356" s="293"/>
      <c r="CS356" s="293"/>
      <c r="CT356" s="294"/>
      <c r="CU356" s="293"/>
      <c r="CV356" s="293"/>
      <c r="CW356" s="293"/>
      <c r="CX356" s="293"/>
      <c r="CY356" s="293"/>
      <c r="CZ356" s="293"/>
      <c r="DA356" s="293"/>
      <c r="DB356" s="293"/>
      <c r="DC356" s="293"/>
      <c r="DD356" s="293"/>
      <c r="DE356" s="293"/>
      <c r="DF356" s="293"/>
      <c r="DG356" s="293"/>
      <c r="DH356" s="293"/>
      <c r="DI356" s="296"/>
      <c r="DJ356" s="302"/>
      <c r="DK356" s="296"/>
      <c r="DL356" s="302"/>
      <c r="DM356" s="296"/>
      <c r="DN356" s="302"/>
      <c r="DO356" s="296"/>
      <c r="DP356" s="304"/>
      <c r="DQ356" s="295"/>
      <c r="DR356" s="296"/>
      <c r="DS356" s="302"/>
      <c r="DT356" s="295"/>
      <c r="DU356" s="300"/>
      <c r="DV356" s="300"/>
      <c r="DW356" s="300"/>
      <c r="DX356" s="300"/>
      <c r="DY356" s="300"/>
      <c r="DZ356" s="300"/>
      <c r="EA356" s="300"/>
      <c r="EB356" s="300"/>
      <c r="EC356" s="300"/>
      <c r="ED356" s="300"/>
      <c r="EE356" s="300"/>
      <c r="EF356" s="300"/>
      <c r="EG356" s="300"/>
      <c r="EH356" s="300"/>
      <c r="EI356" s="300"/>
      <c r="EJ356" s="300"/>
      <c r="EK356" s="300"/>
      <c r="EL356" s="300"/>
      <c r="EM356" s="300"/>
      <c r="EN356" s="300"/>
      <c r="EO356" s="300"/>
      <c r="EP356" s="300"/>
      <c r="EQ356" s="300"/>
      <c r="ER356" s="300"/>
      <c r="ES356" s="300"/>
      <c r="ET356" s="300"/>
      <c r="EU356" s="300"/>
      <c r="EV356" s="300"/>
      <c r="EW356" s="300"/>
      <c r="EX356" s="300"/>
      <c r="EY356" s="300"/>
      <c r="EZ356" s="300"/>
      <c r="FA356" s="300"/>
      <c r="FB356" s="300"/>
      <c r="FC356" s="300"/>
      <c r="FD356" s="300"/>
      <c r="FE356" s="300"/>
      <c r="FF356" s="300"/>
      <c r="FG356" s="300"/>
      <c r="FH356" s="300"/>
      <c r="FI356" s="300"/>
      <c r="FJ356" s="300"/>
      <c r="FK356" s="300"/>
      <c r="FL356" s="300"/>
      <c r="FM356" s="300"/>
      <c r="FN356" s="300"/>
      <c r="FO356" s="300"/>
      <c r="FP356" s="300"/>
      <c r="FQ356" s="300"/>
      <c r="FR356" s="300"/>
      <c r="FS356" s="300"/>
      <c r="FT356" s="300"/>
      <c r="FU356" s="300"/>
      <c r="FV356" s="300"/>
      <c r="FW356" s="300"/>
    </row>
    <row r="357" spans="2:179" ht="12.75" customHeight="1" x14ac:dyDescent="0.2">
      <c r="B357" s="708" t="s">
        <v>204</v>
      </c>
      <c r="C357" s="709">
        <f t="shared" si="189"/>
        <v>1.6</v>
      </c>
      <c r="D357" s="394"/>
      <c r="E357" s="394"/>
      <c r="F357" s="248">
        <v>310</v>
      </c>
      <c r="G357" s="247" t="s">
        <v>207</v>
      </c>
      <c r="H357" s="248">
        <f t="shared" si="175"/>
        <v>194</v>
      </c>
      <c r="I357" s="249" t="s">
        <v>207</v>
      </c>
      <c r="J357" s="250" t="str">
        <f t="shared" si="176"/>
        <v>194 x 310</v>
      </c>
      <c r="K357" s="247" t="s">
        <v>207</v>
      </c>
      <c r="L357" s="248">
        <f t="shared" si="177"/>
        <v>320</v>
      </c>
      <c r="M357" s="247" t="s">
        <v>207</v>
      </c>
      <c r="N357" s="248">
        <f t="shared" si="178"/>
        <v>229</v>
      </c>
      <c r="O357" s="249" t="s">
        <v>207</v>
      </c>
      <c r="P357" s="248">
        <v>5</v>
      </c>
      <c r="Q357" s="249" t="s">
        <v>207</v>
      </c>
      <c r="R357" s="247">
        <v>30</v>
      </c>
      <c r="S357" s="247" t="s">
        <v>207</v>
      </c>
      <c r="T357" s="248">
        <f t="shared" si="179"/>
        <v>366</v>
      </c>
      <c r="U357" s="249" t="s">
        <v>207</v>
      </c>
      <c r="V357" s="248"/>
      <c r="W357" s="249"/>
      <c r="X357" s="248">
        <f>(F357*10)+456</f>
        <v>3556</v>
      </c>
      <c r="Y357" s="249" t="s">
        <v>2676</v>
      </c>
      <c r="Z357" s="110"/>
      <c r="AA357" s="248">
        <f t="shared" si="181"/>
        <v>122</v>
      </c>
      <c r="AB357" s="249" t="s">
        <v>208</v>
      </c>
      <c r="AC357" s="248">
        <f t="shared" si="182"/>
        <v>76.400000000000006</v>
      </c>
      <c r="AD357" s="249" t="s">
        <v>208</v>
      </c>
      <c r="AE357" s="716" t="str">
        <f t="shared" si="190"/>
        <v>76.4 x 122</v>
      </c>
      <c r="AF357" s="249" t="s">
        <v>208</v>
      </c>
      <c r="AG357" s="248">
        <f t="shared" si="183"/>
        <v>126</v>
      </c>
      <c r="AH357" s="249" t="s">
        <v>208</v>
      </c>
      <c r="AI357" s="247">
        <f t="shared" si="184"/>
        <v>90.2</v>
      </c>
      <c r="AJ357" s="249" t="s">
        <v>208</v>
      </c>
      <c r="AK357" s="248">
        <f t="shared" si="185"/>
        <v>2</v>
      </c>
      <c r="AL357" s="249" t="s">
        <v>208</v>
      </c>
      <c r="AM357" s="248">
        <f t="shared" si="186"/>
        <v>11.8</v>
      </c>
      <c r="AN357" s="249" t="s">
        <v>208</v>
      </c>
      <c r="AO357" s="248">
        <f t="shared" si="191"/>
        <v>144</v>
      </c>
      <c r="AP357" s="249" t="s">
        <v>208</v>
      </c>
      <c r="AQ357" s="248"/>
      <c r="AR357" s="249"/>
      <c r="AS357" s="247">
        <f t="shared" si="187"/>
        <v>140</v>
      </c>
      <c r="AT357" s="249" t="s">
        <v>208</v>
      </c>
      <c r="AV357" s="1099"/>
      <c r="AX357" s="426">
        <v>10103741</v>
      </c>
      <c r="AY357" s="236">
        <f>IF(Index!$L$4="€",VLOOKUP(AX357,ERP!$A:$CL,5,0),IF(Index!$L$4="$",VLOOKUP(AX357,ERP!$A:$CL,7,0),IF(Index!$L$4="CHF",VLOOKUP(AX357,ERP!$A:$CL,9,0),IF(Index!$L$4="£",VLOOKUP(AX357,ERP!$A:$CL,11,0),""))))</f>
        <v>4496</v>
      </c>
      <c r="AZ357" s="426">
        <v>10103883</v>
      </c>
      <c r="BA357" s="236">
        <f>IF(Index!$L$4="€",VLOOKUP(AZ357,ERP!$A:$CL,5,0),IF(Index!$L$4="$",VLOOKUP(AZ357,ERP!$A:$CL,7,0),IF(Index!$L$4="CHF",VLOOKUP(AZ357,ERP!$A:$CL,9,0),IF(Index!$L$4="£",VLOOKUP(AZ357,ERP!$A:$CL,11,0),""))))</f>
        <v>4496</v>
      </c>
      <c r="BB357" s="426">
        <v>10101038</v>
      </c>
      <c r="BC357" s="236">
        <f>IF(Index!$L$4="€",VLOOKUP(BB357,ERP!$A:$CL,5,0),IF(Index!$L$4="$",VLOOKUP(BB357,ERP!$A:$CL,7,0),IF(Index!$L$4="CHF",VLOOKUP(BB357,ERP!$A:$CL,9,0),IF(Index!$L$4="£",VLOOKUP(BB357,ERP!$A:$CL,11,0),""))))</f>
        <v>4496</v>
      </c>
      <c r="BD357" s="426">
        <v>10104025</v>
      </c>
      <c r="BE357" s="236">
        <f>IF(Index!$L$4="€",VLOOKUP(BD357,ERP!$A:$CL,5,0),IF(Index!$L$4="$",VLOOKUP(BD357,ERP!$A:$CL,7,0),IF(Index!$L$4="CHF",VLOOKUP(BD357,ERP!$A:$CL,9,0),IF(Index!$L$4="£",VLOOKUP(BD357,ERP!$A:$CL,11,0),""))))</f>
        <v>4496</v>
      </c>
      <c r="BF357" s="156"/>
      <c r="BG357" s="426" t="s">
        <v>125</v>
      </c>
      <c r="BH357" s="236">
        <f t="shared" si="188"/>
        <v>4900.6400000000003</v>
      </c>
      <c r="BI357" s="426" t="s">
        <v>125</v>
      </c>
      <c r="BJ357" s="236">
        <f t="shared" si="192"/>
        <v>4038.1800000000003</v>
      </c>
      <c r="BK357" s="156"/>
      <c r="BL357" s="426">
        <v>10100448</v>
      </c>
      <c r="BM357" s="236">
        <f>IF(Index!$L$4="€",VLOOKUP(BL357,ERP!$A:$CL,5,0),IF(Index!$L$4="$",VLOOKUP(BL357,ERP!$A:$CL,7,0),IF(Index!$L$4="CHF",VLOOKUP(BL357,ERP!$A:$CL,9,0),IF(Index!$L$4="£",VLOOKUP(BL357,ERP!$A:$CL,11,0),""))))</f>
        <v>3774</v>
      </c>
      <c r="BN357" s="102"/>
      <c r="BO357" s="300"/>
      <c r="BQ357" s="293"/>
      <c r="BR357" s="293"/>
      <c r="BS357" s="293"/>
      <c r="BT357" s="293"/>
      <c r="BU357" s="293"/>
      <c r="BV357" s="293"/>
      <c r="BW357" s="294"/>
      <c r="BX357" s="293"/>
      <c r="BY357" s="293"/>
      <c r="BZ357" s="293"/>
      <c r="CA357" s="293"/>
      <c r="CB357" s="293"/>
      <c r="CC357" s="293"/>
      <c r="CD357" s="293"/>
      <c r="CE357" s="293"/>
      <c r="CF357" s="293"/>
      <c r="CG357" s="293"/>
      <c r="CH357" s="293"/>
      <c r="CI357" s="293"/>
      <c r="CJ357" s="293"/>
      <c r="CK357" s="293"/>
      <c r="CL357" s="293"/>
      <c r="CM357" s="293"/>
      <c r="CN357" s="293"/>
      <c r="CO357" s="293"/>
      <c r="CP357" s="293"/>
      <c r="CQ357" s="293"/>
      <c r="CR357" s="293"/>
      <c r="CS357" s="293"/>
      <c r="CT357" s="294"/>
      <c r="CU357" s="293"/>
      <c r="CV357" s="293"/>
      <c r="CW357" s="293"/>
      <c r="CX357" s="293"/>
      <c r="CY357" s="293"/>
      <c r="CZ357" s="293"/>
      <c r="DA357" s="293"/>
      <c r="DB357" s="293"/>
      <c r="DC357" s="293"/>
      <c r="DD357" s="293"/>
      <c r="DE357" s="293"/>
      <c r="DF357" s="293"/>
      <c r="DG357" s="293"/>
      <c r="DH357" s="293"/>
      <c r="DI357" s="296"/>
      <c r="DJ357" s="302"/>
      <c r="DK357" s="296"/>
      <c r="DL357" s="302"/>
      <c r="DM357" s="296"/>
      <c r="DN357" s="302"/>
      <c r="DO357" s="296"/>
      <c r="DP357" s="304"/>
      <c r="DQ357" s="295"/>
      <c r="DR357" s="296"/>
      <c r="DS357" s="302"/>
      <c r="DT357" s="295"/>
      <c r="DU357" s="300"/>
      <c r="DV357" s="300"/>
      <c r="DW357" s="300"/>
      <c r="DX357" s="300"/>
      <c r="DY357" s="300"/>
      <c r="DZ357" s="300"/>
      <c r="EA357" s="300"/>
      <c r="EB357" s="300"/>
      <c r="EC357" s="300"/>
      <c r="ED357" s="300"/>
      <c r="EE357" s="300"/>
      <c r="EF357" s="300"/>
      <c r="EG357" s="300"/>
      <c r="EH357" s="300"/>
      <c r="EI357" s="300"/>
      <c r="EJ357" s="300"/>
      <c r="EK357" s="300"/>
      <c r="EL357" s="300"/>
      <c r="EM357" s="300"/>
      <c r="EN357" s="300"/>
      <c r="EO357" s="300"/>
      <c r="EP357" s="300"/>
      <c r="EQ357" s="300"/>
      <c r="ER357" s="300"/>
      <c r="ES357" s="300"/>
      <c r="ET357" s="300"/>
      <c r="EU357" s="300"/>
      <c r="EV357" s="300"/>
      <c r="EW357" s="300"/>
      <c r="EX357" s="300"/>
      <c r="EY357" s="300"/>
      <c r="EZ357" s="300"/>
      <c r="FA357" s="300"/>
      <c r="FB357" s="300"/>
      <c r="FC357" s="300"/>
      <c r="FD357" s="300"/>
      <c r="FE357" s="300"/>
      <c r="FF357" s="300"/>
      <c r="FG357" s="300"/>
      <c r="FH357" s="300"/>
      <c r="FI357" s="300"/>
      <c r="FJ357" s="300"/>
      <c r="FK357" s="300"/>
      <c r="FL357" s="300"/>
      <c r="FM357" s="300"/>
      <c r="FN357" s="300"/>
      <c r="FO357" s="300"/>
      <c r="FP357" s="300"/>
      <c r="FQ357" s="300"/>
      <c r="FR357" s="300"/>
      <c r="FS357" s="300"/>
      <c r="FT357" s="300"/>
      <c r="FU357" s="300"/>
      <c r="FV357" s="300"/>
      <c r="FW357" s="300"/>
    </row>
    <row r="358" spans="2:179" ht="12.75" customHeight="1" x14ac:dyDescent="0.2">
      <c r="B358" s="708" t="s">
        <v>204</v>
      </c>
      <c r="C358" s="709">
        <f t="shared" si="189"/>
        <v>1.6</v>
      </c>
      <c r="D358" s="394"/>
      <c r="E358" s="394"/>
      <c r="F358" s="130">
        <v>330</v>
      </c>
      <c r="G358" s="110" t="s">
        <v>207</v>
      </c>
      <c r="H358" s="130">
        <f t="shared" si="175"/>
        <v>206</v>
      </c>
      <c r="I358" s="122" t="s">
        <v>207</v>
      </c>
      <c r="J358" s="121" t="str">
        <f t="shared" si="176"/>
        <v>206 x 330</v>
      </c>
      <c r="K358" s="110" t="s">
        <v>207</v>
      </c>
      <c r="L358" s="130">
        <f t="shared" si="177"/>
        <v>340</v>
      </c>
      <c r="M358" s="110" t="s">
        <v>207</v>
      </c>
      <c r="N358" s="130">
        <f t="shared" si="178"/>
        <v>241</v>
      </c>
      <c r="O358" s="122" t="s">
        <v>207</v>
      </c>
      <c r="P358" s="130">
        <v>5</v>
      </c>
      <c r="Q358" s="122" t="s">
        <v>207</v>
      </c>
      <c r="R358" s="110">
        <v>30</v>
      </c>
      <c r="S358" s="110" t="s">
        <v>207</v>
      </c>
      <c r="T358" s="130">
        <f t="shared" si="179"/>
        <v>389</v>
      </c>
      <c r="U358" s="122" t="s">
        <v>207</v>
      </c>
      <c r="V358" s="130"/>
      <c r="W358" s="122"/>
      <c r="X358" s="136">
        <f>(F358*10)+476</f>
        <v>3776</v>
      </c>
      <c r="Y358" s="419" t="s">
        <v>2676</v>
      </c>
      <c r="Z358" s="110"/>
      <c r="AA358" s="130">
        <f t="shared" si="181"/>
        <v>129.9</v>
      </c>
      <c r="AB358" s="122" t="s">
        <v>208</v>
      </c>
      <c r="AC358" s="130">
        <f t="shared" si="182"/>
        <v>81.099999999999994</v>
      </c>
      <c r="AD358" s="122" t="s">
        <v>208</v>
      </c>
      <c r="AE358" s="131" t="str">
        <f t="shared" si="190"/>
        <v>81.1 x 129.9</v>
      </c>
      <c r="AF358" s="122" t="s">
        <v>208</v>
      </c>
      <c r="AG358" s="130">
        <f t="shared" si="183"/>
        <v>133.9</v>
      </c>
      <c r="AH358" s="122" t="s">
        <v>208</v>
      </c>
      <c r="AI358" s="110">
        <f t="shared" si="184"/>
        <v>94.9</v>
      </c>
      <c r="AJ358" s="122" t="s">
        <v>208</v>
      </c>
      <c r="AK358" s="130">
        <f t="shared" si="185"/>
        <v>2</v>
      </c>
      <c r="AL358" s="122" t="s">
        <v>208</v>
      </c>
      <c r="AM358" s="130">
        <f t="shared" si="186"/>
        <v>11.8</v>
      </c>
      <c r="AN358" s="122" t="s">
        <v>208</v>
      </c>
      <c r="AO358" s="130">
        <f t="shared" si="191"/>
        <v>153</v>
      </c>
      <c r="AP358" s="122" t="s">
        <v>208</v>
      </c>
      <c r="AQ358" s="130"/>
      <c r="AR358" s="122"/>
      <c r="AS358" s="110">
        <f t="shared" si="187"/>
        <v>148.69999999999999</v>
      </c>
      <c r="AT358" s="122" t="s">
        <v>208</v>
      </c>
      <c r="AV358" s="1099"/>
      <c r="AX358" s="305">
        <v>10103742</v>
      </c>
      <c r="AY358" s="126">
        <f>IF(Index!$L$4="€",VLOOKUP(AX358,ERP!$A:$CL,5,0),IF(Index!$L$4="$",VLOOKUP(AX358,ERP!$A:$CL,7,0),IF(Index!$L$4="CHF",VLOOKUP(AX358,ERP!$A:$CL,9,0),IF(Index!$L$4="£",VLOOKUP(AX358,ERP!$A:$CL,11,0),""))))</f>
        <v>4792</v>
      </c>
      <c r="AZ358" s="305">
        <v>10103884</v>
      </c>
      <c r="BA358" s="126">
        <f>IF(Index!$L$4="€",VLOOKUP(AZ358,ERP!$A:$CL,5,0),IF(Index!$L$4="$",VLOOKUP(AZ358,ERP!$A:$CL,7,0),IF(Index!$L$4="CHF",VLOOKUP(AZ358,ERP!$A:$CL,9,0),IF(Index!$L$4="£",VLOOKUP(AZ358,ERP!$A:$CL,11,0),""))))</f>
        <v>4792</v>
      </c>
      <c r="BB358" s="305">
        <v>10101039</v>
      </c>
      <c r="BC358" s="126">
        <f>IF(Index!$L$4="€",VLOOKUP(BB358,ERP!$A:$CL,5,0),IF(Index!$L$4="$",VLOOKUP(BB358,ERP!$A:$CL,7,0),IF(Index!$L$4="CHF",VLOOKUP(BB358,ERP!$A:$CL,9,0),IF(Index!$L$4="£",VLOOKUP(BB358,ERP!$A:$CL,11,0),""))))</f>
        <v>4792</v>
      </c>
      <c r="BD358" s="305">
        <v>10104026</v>
      </c>
      <c r="BE358" s="126">
        <f>IF(Index!$L$4="€",VLOOKUP(BD358,ERP!$A:$CL,5,0),IF(Index!$L$4="$",VLOOKUP(BD358,ERP!$A:$CL,7,0),IF(Index!$L$4="CHF",VLOOKUP(BD358,ERP!$A:$CL,9,0),IF(Index!$L$4="£",VLOOKUP(BD358,ERP!$A:$CL,11,0),""))))</f>
        <v>4792</v>
      </c>
      <c r="BF358" s="156"/>
      <c r="BG358" s="305" t="s">
        <v>125</v>
      </c>
      <c r="BH358" s="126">
        <f t="shared" si="188"/>
        <v>5223.2800000000007</v>
      </c>
      <c r="BI358" s="305" t="s">
        <v>125</v>
      </c>
      <c r="BJ358" s="126">
        <f t="shared" si="192"/>
        <v>4303.54</v>
      </c>
      <c r="BK358" s="156"/>
      <c r="BL358" s="305">
        <v>10100449</v>
      </c>
      <c r="BM358" s="126">
        <f>IF(Index!$L$4="€",VLOOKUP(BL358,ERP!$A:$CL,5,0),IF(Index!$L$4="$",VLOOKUP(BL358,ERP!$A:$CL,7,0),IF(Index!$L$4="CHF",VLOOKUP(BL358,ERP!$A:$CL,9,0),IF(Index!$L$4="£",VLOOKUP(BL358,ERP!$A:$CL,11,0),""))))</f>
        <v>4022</v>
      </c>
      <c r="BN358" s="102"/>
      <c r="BO358" s="300"/>
      <c r="BQ358" s="293"/>
      <c r="BR358" s="293"/>
      <c r="BS358" s="293"/>
      <c r="BT358" s="293"/>
      <c r="BU358" s="293"/>
      <c r="BV358" s="293"/>
      <c r="BW358" s="294"/>
      <c r="BX358" s="293"/>
      <c r="BY358" s="293"/>
      <c r="BZ358" s="293"/>
      <c r="CA358" s="293"/>
      <c r="CB358" s="293"/>
      <c r="CC358" s="293"/>
      <c r="CD358" s="293"/>
      <c r="CE358" s="293"/>
      <c r="CF358" s="293"/>
      <c r="CG358" s="293"/>
      <c r="CH358" s="293"/>
      <c r="CI358" s="293"/>
      <c r="CJ358" s="293"/>
      <c r="CK358" s="293"/>
      <c r="CL358" s="293"/>
      <c r="CM358" s="293"/>
      <c r="CN358" s="293"/>
      <c r="CO358" s="293"/>
      <c r="CP358" s="293"/>
      <c r="CQ358" s="293"/>
      <c r="CR358" s="293"/>
      <c r="CS358" s="293"/>
      <c r="CT358" s="294"/>
      <c r="CU358" s="293"/>
      <c r="CV358" s="293"/>
      <c r="CW358" s="293"/>
      <c r="CX358" s="293"/>
      <c r="CY358" s="293"/>
      <c r="CZ358" s="293"/>
      <c r="DA358" s="293"/>
      <c r="DB358" s="293"/>
      <c r="DC358" s="293"/>
      <c r="DD358" s="293"/>
      <c r="DE358" s="293"/>
      <c r="DF358" s="293"/>
      <c r="DG358" s="293"/>
      <c r="DH358" s="293"/>
      <c r="DI358" s="296"/>
      <c r="DJ358" s="302"/>
      <c r="DK358" s="296"/>
      <c r="DL358" s="302"/>
      <c r="DM358" s="296"/>
      <c r="DN358" s="302"/>
      <c r="DO358" s="296"/>
      <c r="DP358" s="304"/>
      <c r="DQ358" s="295"/>
      <c r="DR358" s="296"/>
      <c r="DS358" s="302"/>
      <c r="DT358" s="295"/>
      <c r="DU358" s="300"/>
      <c r="DV358" s="300"/>
      <c r="DW358" s="300"/>
      <c r="DX358" s="300"/>
      <c r="DY358" s="300"/>
      <c r="DZ358" s="300"/>
      <c r="EA358" s="300"/>
      <c r="EB358" s="300"/>
      <c r="EC358" s="300"/>
      <c r="ED358" s="300"/>
      <c r="EE358" s="300"/>
      <c r="EF358" s="300"/>
      <c r="EG358" s="300"/>
      <c r="EH358" s="300"/>
      <c r="EI358" s="300"/>
      <c r="EJ358" s="300"/>
      <c r="EK358" s="300"/>
      <c r="EL358" s="300"/>
      <c r="EM358" s="300"/>
      <c r="EN358" s="300"/>
      <c r="EO358" s="300"/>
      <c r="EP358" s="300"/>
      <c r="EQ358" s="300"/>
      <c r="ER358" s="300"/>
      <c r="ES358" s="300"/>
      <c r="ET358" s="300"/>
      <c r="EU358" s="300"/>
      <c r="EV358" s="300"/>
      <c r="EW358" s="300"/>
      <c r="EX358" s="300"/>
      <c r="EY358" s="300"/>
      <c r="EZ358" s="300"/>
      <c r="FA358" s="300"/>
      <c r="FB358" s="300"/>
      <c r="FC358" s="300"/>
      <c r="FD358" s="300"/>
      <c r="FE358" s="300"/>
      <c r="FF358" s="300"/>
      <c r="FG358" s="300"/>
      <c r="FH358" s="300"/>
      <c r="FI358" s="300"/>
      <c r="FJ358" s="300"/>
      <c r="FK358" s="300"/>
      <c r="FL358" s="300"/>
      <c r="FM358" s="300"/>
      <c r="FN358" s="300"/>
      <c r="FO358" s="300"/>
      <c r="FP358" s="300"/>
      <c r="FQ358" s="300"/>
      <c r="FR358" s="300"/>
      <c r="FS358" s="300"/>
      <c r="FT358" s="300"/>
      <c r="FU358" s="300"/>
      <c r="FV358" s="300"/>
      <c r="FW358" s="300"/>
    </row>
    <row r="359" spans="2:179" ht="12.75" customHeight="1" x14ac:dyDescent="0.2">
      <c r="B359" s="708" t="s">
        <v>204</v>
      </c>
      <c r="C359" s="709">
        <f t="shared" si="189"/>
        <v>1.6</v>
      </c>
      <c r="D359" s="394"/>
      <c r="E359" s="394"/>
      <c r="F359" s="248">
        <v>350</v>
      </c>
      <c r="G359" s="247" t="s">
        <v>207</v>
      </c>
      <c r="H359" s="248">
        <f t="shared" si="175"/>
        <v>219</v>
      </c>
      <c r="I359" s="249" t="s">
        <v>207</v>
      </c>
      <c r="J359" s="250" t="str">
        <f t="shared" si="176"/>
        <v>219 x 350</v>
      </c>
      <c r="K359" s="247" t="s">
        <v>207</v>
      </c>
      <c r="L359" s="248">
        <f t="shared" si="177"/>
        <v>360</v>
      </c>
      <c r="M359" s="247" t="s">
        <v>207</v>
      </c>
      <c r="N359" s="248">
        <f t="shared" si="178"/>
        <v>254</v>
      </c>
      <c r="O359" s="249" t="s">
        <v>207</v>
      </c>
      <c r="P359" s="248">
        <v>5</v>
      </c>
      <c r="Q359" s="249" t="s">
        <v>207</v>
      </c>
      <c r="R359" s="247">
        <v>30</v>
      </c>
      <c r="S359" s="247" t="s">
        <v>207</v>
      </c>
      <c r="T359" s="248">
        <f t="shared" si="179"/>
        <v>413</v>
      </c>
      <c r="U359" s="249" t="s">
        <v>207</v>
      </c>
      <c r="V359" s="248"/>
      <c r="W359" s="249"/>
      <c r="X359" s="248">
        <f>(F359*10)+431</f>
        <v>3931</v>
      </c>
      <c r="Y359" s="249" t="s">
        <v>2676</v>
      </c>
      <c r="Z359" s="110"/>
      <c r="AA359" s="248">
        <f t="shared" si="181"/>
        <v>137.80000000000001</v>
      </c>
      <c r="AB359" s="249" t="s">
        <v>208</v>
      </c>
      <c r="AC359" s="248">
        <f t="shared" si="182"/>
        <v>86.2</v>
      </c>
      <c r="AD359" s="249" t="s">
        <v>208</v>
      </c>
      <c r="AE359" s="716" t="str">
        <f t="shared" si="190"/>
        <v>86.2 x 137.8</v>
      </c>
      <c r="AF359" s="249" t="s">
        <v>208</v>
      </c>
      <c r="AG359" s="248">
        <f t="shared" si="183"/>
        <v>141.69999999999999</v>
      </c>
      <c r="AH359" s="249" t="s">
        <v>208</v>
      </c>
      <c r="AI359" s="247">
        <f t="shared" si="184"/>
        <v>100</v>
      </c>
      <c r="AJ359" s="249" t="s">
        <v>208</v>
      </c>
      <c r="AK359" s="248">
        <f t="shared" si="185"/>
        <v>2</v>
      </c>
      <c r="AL359" s="249" t="s">
        <v>208</v>
      </c>
      <c r="AM359" s="248">
        <f t="shared" si="186"/>
        <v>11.8</v>
      </c>
      <c r="AN359" s="249" t="s">
        <v>208</v>
      </c>
      <c r="AO359" s="248">
        <f t="shared" si="191"/>
        <v>163</v>
      </c>
      <c r="AP359" s="249" t="s">
        <v>208</v>
      </c>
      <c r="AQ359" s="248"/>
      <c r="AR359" s="249"/>
      <c r="AS359" s="247">
        <f t="shared" si="187"/>
        <v>154.80000000000001</v>
      </c>
      <c r="AT359" s="249" t="s">
        <v>208</v>
      </c>
      <c r="AV359" s="1099"/>
      <c r="AX359" s="426">
        <v>10104352</v>
      </c>
      <c r="AY359" s="236">
        <f>IF(Index!$L$4="€",VLOOKUP(AX359,ERP!$A:$CL,5,0),IF(Index!$L$4="$",VLOOKUP(AX359,ERP!$A:$CL,7,0),IF(Index!$L$4="CHF",VLOOKUP(AX359,ERP!$A:$CL,9,0),IF(Index!$L$4="£",VLOOKUP(AX359,ERP!$A:$CL,11,0),""))))</f>
        <v>5105</v>
      </c>
      <c r="AZ359" s="426">
        <v>10104358</v>
      </c>
      <c r="BA359" s="236">
        <f>IF(Index!$L$4="€",VLOOKUP(AZ359,ERP!$A:$CL,5,0),IF(Index!$L$4="$",VLOOKUP(AZ359,ERP!$A:$CL,7,0),IF(Index!$L$4="CHF",VLOOKUP(AZ359,ERP!$A:$CL,9,0),IF(Index!$L$4="£",VLOOKUP(AZ359,ERP!$A:$CL,11,0),""))))</f>
        <v>5105</v>
      </c>
      <c r="BB359" s="426">
        <v>10101040</v>
      </c>
      <c r="BC359" s="236">
        <f>IF(Index!$L$4="€",VLOOKUP(BB359,ERP!$A:$CL,5,0),IF(Index!$L$4="$",VLOOKUP(BB359,ERP!$A:$CL,7,0),IF(Index!$L$4="CHF",VLOOKUP(BB359,ERP!$A:$CL,9,0),IF(Index!$L$4="£",VLOOKUP(BB359,ERP!$A:$CL,11,0),""))))</f>
        <v>5105</v>
      </c>
      <c r="BD359" s="426">
        <v>10104364</v>
      </c>
      <c r="BE359" s="236">
        <f>IF(Index!$L$4="€",VLOOKUP(BD359,ERP!$A:$CL,5,0),IF(Index!$L$4="$",VLOOKUP(BD359,ERP!$A:$CL,7,0),IF(Index!$L$4="CHF",VLOOKUP(BD359,ERP!$A:$CL,9,0),IF(Index!$L$4="£",VLOOKUP(BD359,ERP!$A:$CL,11,0),""))))</f>
        <v>5105</v>
      </c>
      <c r="BF359" s="156"/>
      <c r="BG359" s="426" t="s">
        <v>125</v>
      </c>
      <c r="BH359" s="236">
        <f t="shared" si="188"/>
        <v>5564.4500000000007</v>
      </c>
      <c r="BI359" s="426" t="s">
        <v>125</v>
      </c>
      <c r="BJ359" s="236">
        <f t="shared" si="192"/>
        <v>4581.7400000000007</v>
      </c>
      <c r="BK359" s="156"/>
      <c r="BL359" s="426">
        <v>10100510</v>
      </c>
      <c r="BM359" s="236">
        <f>IF(Index!$L$4="€",VLOOKUP(BL359,ERP!$A:$CL,5,0),IF(Index!$L$4="$",VLOOKUP(BL359,ERP!$A:$CL,7,0),IF(Index!$L$4="CHF",VLOOKUP(BL359,ERP!$A:$CL,9,0),IF(Index!$L$4="£",VLOOKUP(BL359,ERP!$A:$CL,11,0),""))))</f>
        <v>4282</v>
      </c>
      <c r="BN359" s="102"/>
      <c r="BO359" s="300"/>
      <c r="BQ359" s="293"/>
      <c r="BR359" s="293"/>
      <c r="BS359" s="293"/>
      <c r="BT359" s="293"/>
      <c r="BU359" s="293"/>
      <c r="BV359" s="293"/>
      <c r="BW359" s="294"/>
      <c r="BX359" s="293"/>
      <c r="BY359" s="293"/>
      <c r="BZ359" s="293"/>
      <c r="CA359" s="293"/>
      <c r="CB359" s="293"/>
      <c r="CC359" s="293"/>
      <c r="CD359" s="293"/>
      <c r="CE359" s="293"/>
      <c r="CF359" s="293"/>
      <c r="CG359" s="293"/>
      <c r="CH359" s="293"/>
      <c r="CI359" s="293"/>
      <c r="CJ359" s="293"/>
      <c r="CK359" s="293"/>
      <c r="CL359" s="293"/>
      <c r="CM359" s="293"/>
      <c r="CN359" s="293"/>
      <c r="CO359" s="293"/>
      <c r="CP359" s="293"/>
      <c r="CQ359" s="293"/>
      <c r="CR359" s="293"/>
      <c r="CS359" s="293"/>
      <c r="CT359" s="294"/>
      <c r="CU359" s="293"/>
      <c r="CV359" s="293"/>
      <c r="CW359" s="293"/>
      <c r="CX359" s="293"/>
      <c r="CY359" s="293"/>
      <c r="CZ359" s="293"/>
      <c r="DA359" s="293"/>
      <c r="DB359" s="293"/>
      <c r="DC359" s="293"/>
      <c r="DD359" s="293"/>
      <c r="DE359" s="293"/>
      <c r="DF359" s="293"/>
      <c r="DG359" s="293"/>
      <c r="DH359" s="293"/>
      <c r="DI359" s="296"/>
      <c r="DJ359" s="302"/>
      <c r="DK359" s="296"/>
      <c r="DL359" s="302"/>
      <c r="DM359" s="296"/>
      <c r="DN359" s="302"/>
      <c r="DO359" s="296"/>
      <c r="DP359" s="304"/>
      <c r="DQ359" s="295"/>
      <c r="DR359" s="296"/>
      <c r="DS359" s="302"/>
      <c r="DT359" s="295"/>
      <c r="DU359" s="300"/>
      <c r="DV359" s="300"/>
      <c r="DW359" s="300"/>
      <c r="DX359" s="300"/>
      <c r="DY359" s="300"/>
      <c r="DZ359" s="300"/>
      <c r="EA359" s="300"/>
      <c r="EB359" s="300"/>
      <c r="EC359" s="300"/>
      <c r="ED359" s="300"/>
      <c r="EE359" s="300"/>
      <c r="EF359" s="300"/>
      <c r="EG359" s="300"/>
      <c r="EH359" s="300"/>
      <c r="EI359" s="300"/>
      <c r="EJ359" s="300"/>
      <c r="EK359" s="300"/>
      <c r="EL359" s="300"/>
      <c r="EM359" s="300"/>
      <c r="EN359" s="300"/>
      <c r="EO359" s="300"/>
      <c r="EP359" s="300"/>
      <c r="EQ359" s="300"/>
      <c r="ER359" s="300"/>
      <c r="ES359" s="300"/>
      <c r="ET359" s="300"/>
      <c r="EU359" s="300"/>
      <c r="EV359" s="300"/>
      <c r="EW359" s="300"/>
      <c r="EX359" s="300"/>
      <c r="EY359" s="300"/>
      <c r="EZ359" s="300"/>
      <c r="FA359" s="300"/>
      <c r="FB359" s="300"/>
      <c r="FC359" s="300"/>
      <c r="FD359" s="300"/>
      <c r="FE359" s="300"/>
      <c r="FF359" s="300"/>
      <c r="FG359" s="300"/>
      <c r="FH359" s="300"/>
      <c r="FI359" s="300"/>
      <c r="FJ359" s="300"/>
      <c r="FK359" s="300"/>
      <c r="FL359" s="300"/>
      <c r="FM359" s="300"/>
      <c r="FN359" s="300"/>
      <c r="FO359" s="300"/>
      <c r="FP359" s="300"/>
      <c r="FQ359" s="300"/>
      <c r="FR359" s="300"/>
      <c r="FS359" s="300"/>
      <c r="FT359" s="300"/>
      <c r="FU359" s="300"/>
      <c r="FV359" s="300"/>
      <c r="FW359" s="300"/>
    </row>
    <row r="360" spans="2:179" ht="12.75" customHeight="1" x14ac:dyDescent="0.2">
      <c r="B360" s="708" t="s">
        <v>204</v>
      </c>
      <c r="C360" s="709">
        <f t="shared" si="189"/>
        <v>1.6</v>
      </c>
      <c r="D360" s="394"/>
      <c r="E360" s="394"/>
      <c r="F360" s="140">
        <v>370</v>
      </c>
      <c r="G360" s="142" t="s">
        <v>207</v>
      </c>
      <c r="H360" s="140">
        <f t="shared" si="175"/>
        <v>231</v>
      </c>
      <c r="I360" s="141" t="s">
        <v>207</v>
      </c>
      <c r="J360" s="143" t="str">
        <f t="shared" si="176"/>
        <v>231 x 370</v>
      </c>
      <c r="K360" s="142" t="s">
        <v>207</v>
      </c>
      <c r="L360" s="140">
        <f t="shared" si="177"/>
        <v>380</v>
      </c>
      <c r="M360" s="142" t="s">
        <v>207</v>
      </c>
      <c r="N360" s="140">
        <f t="shared" si="178"/>
        <v>266</v>
      </c>
      <c r="O360" s="141" t="s">
        <v>207</v>
      </c>
      <c r="P360" s="140">
        <v>5</v>
      </c>
      <c r="Q360" s="141" t="s">
        <v>207</v>
      </c>
      <c r="R360" s="142">
        <v>30</v>
      </c>
      <c r="S360" s="142" t="s">
        <v>207</v>
      </c>
      <c r="T360" s="140">
        <f t="shared" si="179"/>
        <v>436</v>
      </c>
      <c r="U360" s="141" t="s">
        <v>207</v>
      </c>
      <c r="V360" s="140"/>
      <c r="W360" s="141"/>
      <c r="X360" s="140">
        <f>(F360*10)+431</f>
        <v>4131</v>
      </c>
      <c r="Y360" s="141" t="s">
        <v>2676</v>
      </c>
      <c r="Z360" s="110"/>
      <c r="AA360" s="140">
        <f t="shared" si="181"/>
        <v>145.69999999999999</v>
      </c>
      <c r="AB360" s="141" t="s">
        <v>208</v>
      </c>
      <c r="AC360" s="140">
        <f t="shared" si="182"/>
        <v>90.9</v>
      </c>
      <c r="AD360" s="141" t="s">
        <v>208</v>
      </c>
      <c r="AE360" s="282" t="str">
        <f t="shared" si="190"/>
        <v>90.9 x 145.7</v>
      </c>
      <c r="AF360" s="141" t="s">
        <v>208</v>
      </c>
      <c r="AG360" s="140">
        <f t="shared" si="183"/>
        <v>149.6</v>
      </c>
      <c r="AH360" s="141" t="s">
        <v>208</v>
      </c>
      <c r="AI360" s="142">
        <f t="shared" si="184"/>
        <v>104.7</v>
      </c>
      <c r="AJ360" s="141" t="s">
        <v>208</v>
      </c>
      <c r="AK360" s="140">
        <f t="shared" si="185"/>
        <v>2</v>
      </c>
      <c r="AL360" s="141" t="s">
        <v>208</v>
      </c>
      <c r="AM360" s="140">
        <f t="shared" si="186"/>
        <v>11.8</v>
      </c>
      <c r="AN360" s="141" t="s">
        <v>208</v>
      </c>
      <c r="AO360" s="140">
        <f t="shared" si="191"/>
        <v>172</v>
      </c>
      <c r="AP360" s="141" t="s">
        <v>208</v>
      </c>
      <c r="AQ360" s="140"/>
      <c r="AR360" s="141"/>
      <c r="AS360" s="142">
        <f t="shared" si="187"/>
        <v>162.6</v>
      </c>
      <c r="AT360" s="141" t="s">
        <v>208</v>
      </c>
      <c r="AV360" s="1100"/>
      <c r="AX360" s="307">
        <v>10104353</v>
      </c>
      <c r="AY360" s="144">
        <f>IF(Index!$L$4="€",VLOOKUP(AX360,ERP!$A:$CL,5,0),IF(Index!$L$4="$",VLOOKUP(AX360,ERP!$A:$CL,7,0),IF(Index!$L$4="CHF",VLOOKUP(AX360,ERP!$A:$CL,9,0),IF(Index!$L$4="£",VLOOKUP(AX360,ERP!$A:$CL,11,0),""))))</f>
        <v>5433</v>
      </c>
      <c r="AZ360" s="307">
        <v>10104359</v>
      </c>
      <c r="BA360" s="144">
        <f>IF(Index!$L$4="€",VLOOKUP(AZ360,ERP!$A:$CL,5,0),IF(Index!$L$4="$",VLOOKUP(AZ360,ERP!$A:$CL,7,0),IF(Index!$L$4="CHF",VLOOKUP(AZ360,ERP!$A:$CL,9,0),IF(Index!$L$4="£",VLOOKUP(AZ360,ERP!$A:$CL,11,0),""))))</f>
        <v>5433</v>
      </c>
      <c r="BB360" s="307">
        <v>10101041</v>
      </c>
      <c r="BC360" s="144">
        <f>IF(Index!$L$4="€",VLOOKUP(BB360,ERP!$A:$CL,5,0),IF(Index!$L$4="$",VLOOKUP(BB360,ERP!$A:$CL,7,0),IF(Index!$L$4="CHF",VLOOKUP(BB360,ERP!$A:$CL,9,0),IF(Index!$L$4="£",VLOOKUP(BB360,ERP!$A:$CL,11,0),""))))</f>
        <v>5433</v>
      </c>
      <c r="BD360" s="307">
        <v>10104365</v>
      </c>
      <c r="BE360" s="144">
        <f>IF(Index!$L$4="€",VLOOKUP(BD360,ERP!$A:$CL,5,0),IF(Index!$L$4="$",VLOOKUP(BD360,ERP!$A:$CL,7,0),IF(Index!$L$4="CHF",VLOOKUP(BD360,ERP!$A:$CL,9,0),IF(Index!$L$4="£",VLOOKUP(BD360,ERP!$A:$CL,11,0),""))))</f>
        <v>5433</v>
      </c>
      <c r="BF360" s="156"/>
      <c r="BG360" s="307" t="s">
        <v>125</v>
      </c>
      <c r="BH360" s="144">
        <f t="shared" si="188"/>
        <v>5921.97</v>
      </c>
      <c r="BI360" s="307" t="s">
        <v>125</v>
      </c>
      <c r="BJ360" s="144">
        <f t="shared" si="192"/>
        <v>4873.8500000000004</v>
      </c>
      <c r="BK360" s="156"/>
      <c r="BL360" s="307">
        <v>10100511</v>
      </c>
      <c r="BM360" s="144">
        <f>IF(Index!$L$4="€",VLOOKUP(BL360,ERP!$A:$CL,5,0),IF(Index!$L$4="$",VLOOKUP(BL360,ERP!$A:$CL,7,0),IF(Index!$L$4="CHF",VLOOKUP(BL360,ERP!$A:$CL,9,0),IF(Index!$L$4="£",VLOOKUP(BL360,ERP!$A:$CL,11,0),""))))</f>
        <v>4555</v>
      </c>
      <c r="BN360" s="102"/>
      <c r="BO360" s="300"/>
      <c r="BQ360" s="293"/>
      <c r="BR360" s="293"/>
      <c r="BS360" s="293"/>
      <c r="BT360" s="293"/>
      <c r="BU360" s="293"/>
      <c r="BV360" s="293"/>
      <c r="BW360" s="294"/>
      <c r="BX360" s="293"/>
      <c r="BY360" s="293"/>
      <c r="BZ360" s="293"/>
      <c r="CA360" s="293"/>
      <c r="CB360" s="293"/>
      <c r="CC360" s="293"/>
      <c r="CD360" s="293"/>
      <c r="CE360" s="293"/>
      <c r="CF360" s="293"/>
      <c r="CG360" s="293"/>
      <c r="CH360" s="293"/>
      <c r="CI360" s="293"/>
      <c r="CJ360" s="293"/>
      <c r="CK360" s="293"/>
      <c r="CL360" s="293"/>
      <c r="CM360" s="293"/>
      <c r="CN360" s="293"/>
      <c r="CO360" s="293"/>
      <c r="CP360" s="293"/>
      <c r="CQ360" s="293"/>
      <c r="CR360" s="293"/>
      <c r="CS360" s="293"/>
      <c r="CT360" s="294"/>
      <c r="CU360" s="293"/>
      <c r="CV360" s="293"/>
      <c r="CW360" s="293"/>
      <c r="CX360" s="293"/>
      <c r="CY360" s="293"/>
      <c r="CZ360" s="293"/>
      <c r="DA360" s="293"/>
      <c r="DB360" s="293"/>
      <c r="DC360" s="293"/>
      <c r="DD360" s="293"/>
      <c r="DE360" s="293"/>
      <c r="DF360" s="293"/>
      <c r="DG360" s="293"/>
      <c r="DH360" s="293"/>
      <c r="DI360" s="296"/>
      <c r="DJ360" s="302"/>
      <c r="DK360" s="296"/>
      <c r="DL360" s="302"/>
      <c r="DM360" s="296"/>
      <c r="DN360" s="302"/>
      <c r="DO360" s="296"/>
      <c r="DP360" s="304"/>
      <c r="DQ360" s="295"/>
      <c r="DR360" s="296"/>
      <c r="DS360" s="302"/>
      <c r="DT360" s="295"/>
      <c r="DU360" s="300"/>
      <c r="DV360" s="300"/>
      <c r="DW360" s="300"/>
      <c r="DX360" s="300"/>
      <c r="DY360" s="300"/>
      <c r="DZ360" s="300"/>
      <c r="EA360" s="300"/>
      <c r="EB360" s="300"/>
      <c r="EC360" s="300"/>
      <c r="ED360" s="300"/>
      <c r="EE360" s="300"/>
      <c r="EF360" s="300"/>
      <c r="EG360" s="300"/>
      <c r="EH360" s="300"/>
      <c r="EI360" s="300"/>
      <c r="EJ360" s="300"/>
      <c r="EK360" s="300"/>
      <c r="EL360" s="300"/>
      <c r="EM360" s="300"/>
      <c r="EN360" s="300"/>
      <c r="EO360" s="300"/>
      <c r="EP360" s="300"/>
      <c r="EQ360" s="300"/>
      <c r="ER360" s="300"/>
      <c r="ES360" s="300"/>
      <c r="ET360" s="300"/>
      <c r="EU360" s="300"/>
      <c r="EV360" s="300"/>
      <c r="EW360" s="300"/>
      <c r="EX360" s="300"/>
      <c r="EY360" s="300"/>
      <c r="EZ360" s="300"/>
      <c r="FA360" s="300"/>
      <c r="FB360" s="300"/>
      <c r="FC360" s="300"/>
      <c r="FD360" s="300"/>
      <c r="FE360" s="300"/>
      <c r="FF360" s="300"/>
      <c r="FG360" s="300"/>
      <c r="FH360" s="300"/>
      <c r="FI360" s="300"/>
      <c r="FJ360" s="300"/>
      <c r="FK360" s="300"/>
      <c r="FL360" s="300"/>
      <c r="FM360" s="300"/>
      <c r="FN360" s="300"/>
      <c r="FO360" s="300"/>
      <c r="FP360" s="300"/>
      <c r="FQ360" s="300"/>
      <c r="FR360" s="300"/>
      <c r="FS360" s="300"/>
      <c r="FT360" s="300"/>
      <c r="FU360" s="300"/>
      <c r="FV360" s="300"/>
      <c r="FW360" s="300"/>
    </row>
    <row r="361" spans="2:179" ht="36.75" customHeight="1" x14ac:dyDescent="0.2">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c r="AJ361" s="308"/>
      <c r="AK361" s="308"/>
      <c r="AL361" s="308"/>
      <c r="AM361" s="308"/>
      <c r="AN361" s="308"/>
      <c r="AO361" s="308"/>
      <c r="AP361" s="308"/>
      <c r="AQ361" s="308"/>
      <c r="AR361" s="308"/>
      <c r="AS361" s="308"/>
      <c r="AT361" s="308"/>
      <c r="AU361" s="308"/>
      <c r="AV361" s="308"/>
      <c r="AX361" s="300"/>
      <c r="AY361" s="300"/>
      <c r="AZ361" s="300"/>
      <c r="BA361" s="300"/>
      <c r="BB361" s="300"/>
      <c r="BC361" s="300"/>
      <c r="BD361" s="300"/>
      <c r="BE361" s="300"/>
      <c r="BF361" s="300"/>
      <c r="BG361" s="300"/>
      <c r="BH361" s="300"/>
      <c r="BI361" s="300"/>
      <c r="BJ361" s="300"/>
      <c r="BK361" s="156"/>
      <c r="BL361" s="300"/>
      <c r="BM361" s="300"/>
      <c r="BN361" s="300"/>
      <c r="BO361" s="300"/>
      <c r="BQ361" s="293"/>
      <c r="BR361" s="293"/>
      <c r="BS361" s="293"/>
      <c r="BT361" s="293"/>
      <c r="BU361" s="293"/>
      <c r="BV361" s="293"/>
      <c r="BW361" s="293"/>
      <c r="BX361" s="293"/>
      <c r="BY361" s="293"/>
      <c r="BZ361" s="293"/>
      <c r="CA361" s="293"/>
      <c r="CB361" s="293"/>
      <c r="CC361" s="293"/>
      <c r="CD361" s="293"/>
      <c r="CE361" s="293"/>
      <c r="CF361" s="293"/>
      <c r="CG361" s="293"/>
      <c r="CH361" s="293"/>
      <c r="CI361" s="293"/>
      <c r="CJ361" s="293"/>
      <c r="CK361" s="293"/>
      <c r="CL361" s="293"/>
      <c r="CM361" s="293"/>
      <c r="CN361" s="293"/>
      <c r="CO361" s="293"/>
      <c r="CP361" s="293"/>
      <c r="CQ361" s="293"/>
      <c r="CR361" s="293"/>
      <c r="CS361" s="293"/>
      <c r="CT361" s="293"/>
      <c r="CU361" s="293"/>
      <c r="CV361" s="293"/>
      <c r="CW361" s="293"/>
      <c r="CX361" s="293"/>
      <c r="CY361" s="293"/>
      <c r="CZ361" s="293"/>
      <c r="DA361" s="293"/>
      <c r="DB361" s="293"/>
      <c r="DC361" s="293"/>
      <c r="DD361" s="293"/>
      <c r="DE361" s="293"/>
      <c r="DF361" s="293"/>
      <c r="DG361" s="293"/>
      <c r="DH361" s="293"/>
      <c r="DI361" s="293"/>
      <c r="DJ361" s="293"/>
      <c r="DK361" s="293"/>
      <c r="DL361" s="293"/>
      <c r="DM361" s="293"/>
      <c r="DN361" s="293"/>
      <c r="DO361" s="293"/>
      <c r="DP361" s="293"/>
      <c r="DQ361" s="293"/>
      <c r="DR361" s="293"/>
      <c r="DS361" s="293"/>
      <c r="DT361" s="293"/>
      <c r="DU361" s="300"/>
      <c r="DV361" s="300"/>
      <c r="DW361" s="300"/>
      <c r="DX361" s="300"/>
      <c r="DY361" s="300"/>
      <c r="DZ361" s="300"/>
      <c r="EA361" s="300"/>
      <c r="EB361" s="300"/>
      <c r="EC361" s="300"/>
      <c r="ED361" s="300"/>
      <c r="EE361" s="300"/>
      <c r="EF361" s="300"/>
      <c r="EG361" s="300"/>
      <c r="EH361" s="300"/>
      <c r="EI361" s="300"/>
      <c r="EJ361" s="300"/>
      <c r="EK361" s="300"/>
      <c r="EL361" s="300"/>
      <c r="EM361" s="300"/>
      <c r="EN361" s="300"/>
      <c r="EO361" s="300"/>
      <c r="EP361" s="300"/>
      <c r="EQ361" s="300"/>
      <c r="ER361" s="300"/>
      <c r="ES361" s="300"/>
      <c r="ET361" s="300"/>
      <c r="EU361" s="300"/>
      <c r="EV361" s="300"/>
      <c r="EW361" s="300"/>
      <c r="EX361" s="300"/>
      <c r="EY361" s="300"/>
      <c r="EZ361" s="300"/>
      <c r="FA361" s="300"/>
      <c r="FB361" s="300"/>
      <c r="FC361" s="300"/>
      <c r="FD361" s="300"/>
      <c r="FE361" s="300"/>
      <c r="FF361" s="300"/>
      <c r="FG361" s="300"/>
      <c r="FH361" s="300"/>
      <c r="FI361" s="300"/>
      <c r="FJ361" s="300"/>
      <c r="FK361" s="300"/>
      <c r="FL361" s="300"/>
      <c r="FM361" s="300"/>
      <c r="FN361" s="300"/>
      <c r="FO361" s="300"/>
      <c r="FP361" s="300"/>
      <c r="FQ361" s="300"/>
      <c r="FR361" s="300"/>
      <c r="FS361" s="300"/>
      <c r="FT361" s="300"/>
      <c r="FU361" s="300"/>
      <c r="FV361" s="300"/>
      <c r="FW361" s="300"/>
    </row>
    <row r="362" spans="2:179" s="107" customFormat="1" ht="54.75" customHeight="1" x14ac:dyDescent="0.25">
      <c r="F362" s="1009"/>
      <c r="G362" s="1010"/>
      <c r="H362" s="1010"/>
      <c r="I362" s="1010"/>
      <c r="J362" s="1010"/>
      <c r="K362" s="1010"/>
      <c r="L362" s="1010"/>
      <c r="M362" s="1010"/>
      <c r="N362" s="1010"/>
      <c r="O362" s="1010"/>
      <c r="P362" s="1010"/>
      <c r="Q362" s="1010"/>
      <c r="R362" s="1010"/>
      <c r="S362" s="1010"/>
      <c r="T362" s="1010"/>
      <c r="U362" s="1010"/>
      <c r="V362" s="1010"/>
      <c r="W362" s="1010"/>
      <c r="X362" s="1010"/>
      <c r="Y362" s="1010"/>
      <c r="Z362" s="1010"/>
      <c r="AA362" s="1010"/>
      <c r="AB362" s="1010"/>
      <c r="AC362" s="1010"/>
      <c r="AD362" s="1010"/>
      <c r="AE362" s="1010"/>
      <c r="AF362" s="1010"/>
      <c r="AG362" s="1010"/>
      <c r="AH362" s="1010"/>
      <c r="AI362" s="1010"/>
      <c r="AJ362" s="1010"/>
      <c r="AK362" s="1010"/>
      <c r="AL362" s="1010"/>
      <c r="AM362" s="1010"/>
      <c r="AN362" s="1010"/>
      <c r="AO362" s="1010"/>
      <c r="AP362" s="1010"/>
      <c r="AQ362" s="1010"/>
      <c r="AR362" s="1010"/>
      <c r="AS362" s="1010"/>
      <c r="AT362" s="1011"/>
      <c r="AU362" s="215"/>
      <c r="AV362" s="203"/>
      <c r="AX362" s="1005" t="s">
        <v>256</v>
      </c>
      <c r="AY362" s="1012"/>
      <c r="AZ362" s="1012"/>
      <c r="BA362" s="1012"/>
      <c r="BB362" s="1012"/>
      <c r="BC362" s="1012"/>
      <c r="BD362" s="1012"/>
      <c r="BE362" s="1008"/>
      <c r="BF362" s="895"/>
      <c r="BG362" s="1005" t="s">
        <v>2678</v>
      </c>
      <c r="BH362" s="1008"/>
      <c r="BI362" s="1005" t="s">
        <v>2677</v>
      </c>
      <c r="BJ362" s="1008"/>
      <c r="BK362" s="102"/>
      <c r="BL362" s="1005" t="s">
        <v>231</v>
      </c>
      <c r="BM362" s="1008"/>
      <c r="BN362" s="102"/>
      <c r="BP362" s="222"/>
      <c r="BS362" s="272"/>
      <c r="BT362" s="265"/>
      <c r="BU362" s="265"/>
      <c r="BV362" s="265"/>
      <c r="BW362" s="265"/>
      <c r="BX362" s="265"/>
      <c r="BY362" s="265"/>
      <c r="BZ362" s="265"/>
      <c r="CA362" s="265"/>
      <c r="CB362" s="265"/>
      <c r="CC362" s="265"/>
      <c r="CD362" s="272"/>
      <c r="CE362" s="265"/>
      <c r="CF362" s="265"/>
      <c r="CG362" s="265"/>
      <c r="CH362" s="265"/>
      <c r="CI362" s="265"/>
      <c r="CJ362" s="265"/>
      <c r="CK362" s="265"/>
      <c r="CL362" s="265"/>
      <c r="CM362" s="272"/>
      <c r="CN362" s="272"/>
      <c r="CO362" s="272"/>
      <c r="CP362" s="272"/>
      <c r="CR362" s="272"/>
      <c r="CS362" s="272"/>
      <c r="CT362" s="205"/>
    </row>
    <row r="363" spans="2:179" s="107" customFormat="1" ht="28.5" customHeight="1" x14ac:dyDescent="0.2">
      <c r="F363" s="1095" t="s">
        <v>2698</v>
      </c>
      <c r="G363" s="1096"/>
      <c r="H363" s="1096"/>
      <c r="I363" s="1096"/>
      <c r="J363" s="1096"/>
      <c r="K363" s="1096"/>
      <c r="L363" s="1096"/>
      <c r="M363" s="1096"/>
      <c r="N363" s="1096"/>
      <c r="O363" s="1096"/>
      <c r="P363" s="1096"/>
      <c r="Q363" s="1096"/>
      <c r="R363" s="1096"/>
      <c r="S363" s="1096"/>
      <c r="T363" s="1096"/>
      <c r="U363" s="1096"/>
      <c r="V363" s="1096"/>
      <c r="W363" s="1096"/>
      <c r="X363" s="1096"/>
      <c r="Y363" s="1096"/>
      <c r="Z363" s="1096"/>
      <c r="AA363" s="1096"/>
      <c r="AB363" s="1096"/>
      <c r="AC363" s="1096"/>
      <c r="AD363" s="1096"/>
      <c r="AE363" s="1096"/>
      <c r="AF363" s="1096"/>
      <c r="AG363" s="1096"/>
      <c r="AH363" s="1096"/>
      <c r="AI363" s="1096"/>
      <c r="AJ363" s="1096"/>
      <c r="AK363" s="1096"/>
      <c r="AL363" s="1096"/>
      <c r="AM363" s="1096"/>
      <c r="AN363" s="1096"/>
      <c r="AO363" s="1096"/>
      <c r="AP363" s="1096"/>
      <c r="AQ363" s="1096"/>
      <c r="AR363" s="1096"/>
      <c r="AS363" s="1096"/>
      <c r="AT363" s="1097"/>
      <c r="AU363" s="30"/>
      <c r="AV363" s="1118" t="s">
        <v>229</v>
      </c>
      <c r="AX363" s="1101" t="s">
        <v>218</v>
      </c>
      <c r="AY363" s="1102"/>
      <c r="AZ363" s="1101" t="s">
        <v>219</v>
      </c>
      <c r="BA363" s="1103"/>
      <c r="BB363" s="1101" t="s">
        <v>219</v>
      </c>
      <c r="BC363" s="1103"/>
      <c r="BD363" s="1101" t="s">
        <v>220</v>
      </c>
      <c r="BE363" s="1102"/>
      <c r="BF363" s="896"/>
      <c r="BG363" s="1104" t="s">
        <v>252</v>
      </c>
      <c r="BH363" s="1105"/>
      <c r="BI363" s="1106" t="s">
        <v>2975</v>
      </c>
      <c r="BJ363" s="1107"/>
      <c r="BK363" s="102"/>
      <c r="BL363" s="1106" t="s">
        <v>2973</v>
      </c>
      <c r="BM363" s="1107"/>
      <c r="BN363" s="102"/>
      <c r="BP363" s="222"/>
      <c r="BQ363" s="290"/>
      <c r="BS363" s="273"/>
      <c r="BT363" s="273"/>
      <c r="BU363" s="273"/>
      <c r="BV363" s="273"/>
      <c r="BW363" s="273"/>
      <c r="BX363" s="273"/>
      <c r="BY363" s="273"/>
      <c r="BZ363" s="273"/>
      <c r="CA363" s="273"/>
      <c r="CB363" s="273"/>
      <c r="CC363" s="274"/>
      <c r="CD363" s="273"/>
      <c r="CE363" s="273"/>
      <c r="CF363" s="273"/>
      <c r="CG363" s="273"/>
      <c r="CH363" s="274"/>
      <c r="CI363" s="274"/>
      <c r="CJ363" s="274"/>
      <c r="CK363" s="274"/>
      <c r="CL363" s="274"/>
      <c r="CM363" s="273"/>
      <c r="CN363" s="273"/>
      <c r="CO363" s="273"/>
      <c r="CP363" s="273"/>
      <c r="CR363" s="273"/>
      <c r="CS363" s="273"/>
      <c r="CT363" s="205"/>
    </row>
    <row r="364" spans="2:179" s="116" customFormat="1" ht="15" customHeight="1" x14ac:dyDescent="0.2">
      <c r="F364" s="1108"/>
      <c r="G364" s="1109"/>
      <c r="H364" s="1109"/>
      <c r="I364" s="1109"/>
      <c r="J364" s="1109"/>
      <c r="K364" s="1109"/>
      <c r="L364" s="1109"/>
      <c r="M364" s="1109"/>
      <c r="N364" s="1109"/>
      <c r="O364" s="1109"/>
      <c r="P364" s="1109"/>
      <c r="Q364" s="1109"/>
      <c r="R364" s="1109"/>
      <c r="S364" s="1109"/>
      <c r="T364" s="1109"/>
      <c r="U364" s="1109"/>
      <c r="V364" s="1109"/>
      <c r="W364" s="1109"/>
      <c r="X364" s="1109"/>
      <c r="Y364" s="1109"/>
      <c r="Z364" s="1109"/>
      <c r="AA364" s="1109"/>
      <c r="AB364" s="1109"/>
      <c r="AC364" s="1109"/>
      <c r="AD364" s="1109"/>
      <c r="AE364" s="1109"/>
      <c r="AF364" s="1109"/>
      <c r="AG364" s="1109"/>
      <c r="AH364" s="1109"/>
      <c r="AI364" s="1109"/>
      <c r="AJ364" s="1109"/>
      <c r="AK364" s="1109"/>
      <c r="AL364" s="1109"/>
      <c r="AM364" s="1109"/>
      <c r="AN364" s="1109"/>
      <c r="AO364" s="1109"/>
      <c r="AP364" s="1109"/>
      <c r="AQ364" s="1109"/>
      <c r="AR364" s="1109"/>
      <c r="AS364" s="1109"/>
      <c r="AT364" s="1110"/>
      <c r="AU364" s="30"/>
      <c r="AV364" s="1119"/>
      <c r="AW364" s="107"/>
      <c r="AX364" s="288"/>
      <c r="AY364" s="242"/>
      <c r="AZ364" s="288"/>
      <c r="BA364" s="241"/>
      <c r="BB364" s="1111" t="s">
        <v>217</v>
      </c>
      <c r="BC364" s="1112"/>
      <c r="BD364" s="288"/>
      <c r="BE364" s="242"/>
      <c r="BF364" s="156"/>
      <c r="BG364" s="1113" t="s">
        <v>236</v>
      </c>
      <c r="BH364" s="1114"/>
      <c r="BI364" s="663"/>
      <c r="BJ364" s="664"/>
      <c r="BK364" s="102"/>
      <c r="BL364" s="663"/>
      <c r="BM364" s="664"/>
      <c r="BN364" s="102"/>
      <c r="BO364" s="107"/>
      <c r="BP364" s="222"/>
      <c r="BQ364" s="290"/>
      <c r="BR364" s="107"/>
      <c r="BS364" s="275"/>
      <c r="BT364" s="273"/>
      <c r="BU364" s="275"/>
      <c r="BV364" s="273"/>
      <c r="BW364" s="275"/>
      <c r="BX364" s="273"/>
      <c r="BY364" s="273"/>
      <c r="BZ364" s="273"/>
      <c r="CA364" s="275"/>
      <c r="CB364" s="273"/>
      <c r="CC364" s="274"/>
      <c r="CD364" s="273"/>
      <c r="CE364" s="273"/>
      <c r="CF364" s="273"/>
      <c r="CG364" s="273"/>
      <c r="CH364" s="274"/>
      <c r="CI364" s="274"/>
      <c r="CJ364" s="274"/>
      <c r="CK364" s="274"/>
      <c r="CL364" s="274"/>
      <c r="CM364" s="276"/>
      <c r="CN364" s="276"/>
      <c r="CO364" s="277"/>
      <c r="CP364" s="221"/>
      <c r="CQ364" s="107"/>
      <c r="CR364" s="277"/>
      <c r="CS364" s="221"/>
      <c r="CT364" s="205"/>
    </row>
    <row r="365" spans="2:179" s="30" customFormat="1" ht="12.75" customHeight="1" x14ac:dyDescent="0.2">
      <c r="B365" s="30" t="s">
        <v>213</v>
      </c>
      <c r="F365" s="279" t="s">
        <v>206</v>
      </c>
      <c r="G365" s="280"/>
      <c r="H365" s="279" t="s">
        <v>211</v>
      </c>
      <c r="I365" s="280"/>
      <c r="J365" s="279" t="s">
        <v>216</v>
      </c>
      <c r="K365" s="280"/>
      <c r="L365" s="279" t="s">
        <v>205</v>
      </c>
      <c r="M365" s="280"/>
      <c r="N365" s="279" t="s">
        <v>214</v>
      </c>
      <c r="O365" s="280"/>
      <c r="P365" s="279" t="s">
        <v>209</v>
      </c>
      <c r="Q365" s="280"/>
      <c r="R365" s="279" t="s">
        <v>215</v>
      </c>
      <c r="S365" s="280"/>
      <c r="T365" s="279" t="s">
        <v>212</v>
      </c>
      <c r="U365" s="281"/>
      <c r="V365" s="966"/>
      <c r="W365" s="967"/>
      <c r="X365" s="966" t="s">
        <v>2674</v>
      </c>
      <c r="Y365" s="967"/>
      <c r="Z365" s="110"/>
      <c r="AA365" s="279" t="s">
        <v>206</v>
      </c>
      <c r="AB365" s="280"/>
      <c r="AC365" s="279" t="s">
        <v>211</v>
      </c>
      <c r="AD365" s="280"/>
      <c r="AE365" s="279" t="s">
        <v>216</v>
      </c>
      <c r="AF365" s="280"/>
      <c r="AG365" s="279" t="s">
        <v>205</v>
      </c>
      <c r="AH365" s="280"/>
      <c r="AI365" s="279" t="s">
        <v>214</v>
      </c>
      <c r="AJ365" s="280"/>
      <c r="AK365" s="279" t="s">
        <v>209</v>
      </c>
      <c r="AL365" s="280"/>
      <c r="AM365" s="279" t="s">
        <v>215</v>
      </c>
      <c r="AN365" s="280"/>
      <c r="AO365" s="279" t="s">
        <v>212</v>
      </c>
      <c r="AP365" s="280"/>
      <c r="AQ365" s="966" t="s">
        <v>2674</v>
      </c>
      <c r="AR365" s="967"/>
      <c r="AS365" s="966" t="s">
        <v>2675</v>
      </c>
      <c r="AT365" s="967"/>
      <c r="AV365" s="1119"/>
      <c r="AX365" s="762" t="s">
        <v>221</v>
      </c>
      <c r="AY365" s="780" t="s">
        <v>23</v>
      </c>
      <c r="AZ365" s="762" t="s">
        <v>221</v>
      </c>
      <c r="BA365" s="780" t="s">
        <v>23</v>
      </c>
      <c r="BB365" s="762" t="s">
        <v>221</v>
      </c>
      <c r="BC365" s="780" t="s">
        <v>23</v>
      </c>
      <c r="BD365" s="762" t="s">
        <v>221</v>
      </c>
      <c r="BE365" s="780" t="s">
        <v>23</v>
      </c>
      <c r="BF365" s="221"/>
      <c r="BG365" s="762" t="s">
        <v>221</v>
      </c>
      <c r="BH365" s="780" t="s">
        <v>23</v>
      </c>
      <c r="BI365" s="762" t="s">
        <v>221</v>
      </c>
      <c r="BJ365" s="780" t="s">
        <v>23</v>
      </c>
      <c r="BK365" s="221"/>
      <c r="BL365" s="762" t="s">
        <v>221</v>
      </c>
      <c r="BM365" s="780" t="s">
        <v>23</v>
      </c>
      <c r="BN365" s="102"/>
      <c r="BO365" s="156"/>
      <c r="BQ365" s="291"/>
      <c r="BR365" s="291"/>
      <c r="BS365" s="292"/>
      <c r="BT365" s="291"/>
      <c r="BU365" s="292"/>
      <c r="BV365" s="291"/>
      <c r="BW365" s="292"/>
      <c r="BX365" s="291"/>
      <c r="BY365" s="292"/>
      <c r="BZ365" s="291"/>
      <c r="CA365" s="292"/>
      <c r="CB365" s="291"/>
      <c r="CC365" s="292"/>
      <c r="CD365" s="291"/>
      <c r="CE365" s="292"/>
      <c r="CF365" s="291"/>
      <c r="CG365" s="292"/>
      <c r="CH365" s="292"/>
      <c r="CI365" s="292"/>
      <c r="CJ365" s="292"/>
      <c r="CK365" s="292"/>
      <c r="CL365" s="292"/>
      <c r="CM365" s="291"/>
      <c r="CN365" s="291"/>
      <c r="CO365" s="291"/>
      <c r="CP365" s="292"/>
      <c r="CQ365" s="291"/>
      <c r="CR365" s="292"/>
      <c r="CS365" s="291"/>
      <c r="CT365" s="292"/>
      <c r="CU365" s="293"/>
      <c r="CV365" s="294"/>
      <c r="CW365" s="293"/>
      <c r="CX365" s="294"/>
      <c r="CY365" s="293"/>
      <c r="CZ365" s="294"/>
      <c r="DA365" s="293"/>
      <c r="DB365" s="294"/>
      <c r="DC365" s="293"/>
      <c r="DD365" s="294"/>
      <c r="DE365" s="293"/>
      <c r="DF365" s="293"/>
      <c r="DG365" s="295"/>
      <c r="DH365" s="295"/>
      <c r="DI365" s="296"/>
      <c r="DJ365" s="297"/>
      <c r="DK365" s="296"/>
      <c r="DL365" s="297"/>
      <c r="DM365" s="296"/>
      <c r="DN365" s="297"/>
      <c r="DO365" s="296"/>
      <c r="DP365" s="297"/>
      <c r="DQ365" s="295"/>
      <c r="DR365" s="296"/>
      <c r="DS365" s="297"/>
      <c r="DT365" s="295"/>
      <c r="DU365" s="156"/>
      <c r="DV365" s="156"/>
      <c r="DW365" s="156"/>
      <c r="DX365" s="156"/>
      <c r="DY365" s="156"/>
      <c r="DZ365" s="156"/>
      <c r="EA365" s="156"/>
      <c r="EB365" s="156"/>
      <c r="EC365" s="156"/>
      <c r="ED365" s="156"/>
      <c r="EE365" s="156"/>
      <c r="EF365" s="156"/>
      <c r="EG365" s="156"/>
      <c r="EH365" s="156"/>
      <c r="EI365" s="156"/>
      <c r="EJ365" s="156"/>
      <c r="EK365" s="156"/>
      <c r="EL365" s="156"/>
      <c r="EM365" s="156"/>
      <c r="EN365" s="156"/>
      <c r="EO365" s="156"/>
      <c r="EP365" s="156"/>
      <c r="EQ365" s="156"/>
      <c r="ER365" s="156"/>
      <c r="ES365" s="156"/>
      <c r="ET365" s="156"/>
      <c r="EU365" s="156"/>
      <c r="EV365" s="156"/>
      <c r="EW365" s="156"/>
      <c r="EX365" s="156"/>
      <c r="EY365" s="156"/>
      <c r="EZ365" s="156"/>
      <c r="FA365" s="156"/>
      <c r="FB365" s="156"/>
      <c r="FC365" s="156"/>
      <c r="FD365" s="156"/>
      <c r="FE365" s="156"/>
      <c r="FF365" s="156"/>
      <c r="FG365" s="156"/>
      <c r="FH365" s="156"/>
      <c r="FI365" s="156"/>
      <c r="FJ365" s="156"/>
      <c r="FK365" s="156"/>
      <c r="FL365" s="156"/>
      <c r="FM365" s="156"/>
      <c r="FN365" s="156"/>
      <c r="FO365" s="156"/>
      <c r="FP365" s="156"/>
      <c r="FQ365" s="156"/>
      <c r="FR365" s="156"/>
      <c r="FS365" s="156"/>
      <c r="FT365" s="156"/>
      <c r="FU365" s="156"/>
      <c r="FV365" s="298"/>
      <c r="FW365" s="156"/>
    </row>
    <row r="366" spans="2:179" s="30" customFormat="1" ht="12.75" customHeight="1" x14ac:dyDescent="0.2">
      <c r="F366" s="143"/>
      <c r="G366" s="142"/>
      <c r="H366" s="143"/>
      <c r="I366" s="141"/>
      <c r="J366" s="143"/>
      <c r="K366" s="142"/>
      <c r="L366" s="143"/>
      <c r="M366" s="142"/>
      <c r="N366" s="143"/>
      <c r="O366" s="141"/>
      <c r="P366" s="143"/>
      <c r="Q366" s="141"/>
      <c r="R366" s="282"/>
      <c r="S366" s="142"/>
      <c r="T366" s="143"/>
      <c r="U366" s="782"/>
      <c r="V366" s="700"/>
      <c r="W366" s="781"/>
      <c r="X366" s="700"/>
      <c r="Y366" s="781"/>
      <c r="Z366" s="110"/>
      <c r="AA366" s="143"/>
      <c r="AB366" s="141"/>
      <c r="AC366" s="143"/>
      <c r="AD366" s="141"/>
      <c r="AE366" s="282"/>
      <c r="AF366" s="141"/>
      <c r="AG366" s="143"/>
      <c r="AH366" s="141"/>
      <c r="AI366" s="282"/>
      <c r="AJ366" s="141"/>
      <c r="AK366" s="143"/>
      <c r="AL366" s="141"/>
      <c r="AM366" s="143"/>
      <c r="AN366" s="141"/>
      <c r="AO366" s="143"/>
      <c r="AP366" s="141"/>
      <c r="AQ366" s="700"/>
      <c r="AR366" s="781"/>
      <c r="AS366" s="789"/>
      <c r="AT366" s="781"/>
      <c r="AV366" s="1119"/>
      <c r="AX366" s="700"/>
      <c r="AY366" s="781" t="str">
        <f>Index!$L$4</f>
        <v>€</v>
      </c>
      <c r="AZ366" s="700"/>
      <c r="BA366" s="781" t="str">
        <f>Index!$L$4</f>
        <v>€</v>
      </c>
      <c r="BB366" s="700"/>
      <c r="BC366" s="781" t="str">
        <f>Index!$L$4</f>
        <v>€</v>
      </c>
      <c r="BD366" s="700"/>
      <c r="BE366" s="781" t="str">
        <f>Index!$L$4</f>
        <v>€</v>
      </c>
      <c r="BF366" s="221"/>
      <c r="BG366" s="783">
        <v>1.0900000000000001</v>
      </c>
      <c r="BH366" s="781" t="str">
        <f>Index!$L$4</f>
        <v>€</v>
      </c>
      <c r="BI366" s="783">
        <v>1.07</v>
      </c>
      <c r="BJ366" s="781" t="str">
        <f>Index!$L$4</f>
        <v>€</v>
      </c>
      <c r="BK366" s="221"/>
      <c r="BL366" s="700"/>
      <c r="BM366" s="781" t="str">
        <f>Index!$L$4</f>
        <v>€</v>
      </c>
      <c r="BN366" s="102"/>
      <c r="BO366" s="156"/>
      <c r="BQ366" s="291"/>
      <c r="BR366" s="291"/>
      <c r="BS366" s="292"/>
      <c r="BT366" s="291"/>
      <c r="BU366" s="292"/>
      <c r="BV366" s="291"/>
      <c r="BW366" s="292"/>
      <c r="BX366" s="291"/>
      <c r="BY366" s="292"/>
      <c r="BZ366" s="291"/>
      <c r="CA366" s="292"/>
      <c r="CB366" s="291"/>
      <c r="CC366" s="292"/>
      <c r="CD366" s="291"/>
      <c r="CE366" s="292"/>
      <c r="CF366" s="291"/>
      <c r="CG366" s="292"/>
      <c r="CH366" s="292"/>
      <c r="CI366" s="292"/>
      <c r="CJ366" s="292"/>
      <c r="CK366" s="292"/>
      <c r="CL366" s="292"/>
      <c r="CM366" s="291"/>
      <c r="CN366" s="291"/>
      <c r="CO366" s="291"/>
      <c r="CP366" s="292"/>
      <c r="CQ366" s="291"/>
      <c r="CR366" s="292"/>
      <c r="CS366" s="291"/>
      <c r="CT366" s="292"/>
      <c r="CU366" s="293"/>
      <c r="CV366" s="294"/>
      <c r="CW366" s="293"/>
      <c r="CX366" s="294"/>
      <c r="CY366" s="293"/>
      <c r="CZ366" s="294"/>
      <c r="DA366" s="293"/>
      <c r="DB366" s="294"/>
      <c r="DC366" s="293"/>
      <c r="DD366" s="294"/>
      <c r="DE366" s="293"/>
      <c r="DF366" s="293"/>
      <c r="DG366" s="295"/>
      <c r="DH366" s="295"/>
      <c r="DI366" s="296"/>
      <c r="DJ366" s="297"/>
      <c r="DK366" s="296"/>
      <c r="DL366" s="297"/>
      <c r="DM366" s="296"/>
      <c r="DN366" s="297"/>
      <c r="DO366" s="296"/>
      <c r="DP366" s="297"/>
      <c r="DQ366" s="295"/>
      <c r="DR366" s="296"/>
      <c r="DS366" s="297"/>
      <c r="DT366" s="295"/>
      <c r="DU366" s="156"/>
      <c r="DV366" s="156"/>
      <c r="DW366" s="156"/>
      <c r="DX366" s="156"/>
      <c r="DY366" s="156"/>
      <c r="DZ366" s="156"/>
      <c r="EA366" s="156"/>
      <c r="EB366" s="156"/>
      <c r="EC366" s="156"/>
      <c r="ED366" s="156"/>
      <c r="EE366" s="156"/>
      <c r="EF366" s="156"/>
      <c r="EG366" s="156"/>
      <c r="EH366" s="156"/>
      <c r="EI366" s="156"/>
      <c r="EJ366" s="156"/>
      <c r="EK366" s="156"/>
      <c r="EL366" s="156"/>
      <c r="EM366" s="156"/>
      <c r="EN366" s="156"/>
      <c r="EO366" s="156"/>
      <c r="EP366" s="156"/>
      <c r="EQ366" s="156"/>
      <c r="ER366" s="156"/>
      <c r="ES366" s="156"/>
      <c r="ET366" s="156"/>
      <c r="EU366" s="156"/>
      <c r="EV366" s="156"/>
      <c r="EW366" s="156"/>
      <c r="EX366" s="156"/>
      <c r="EY366" s="156"/>
      <c r="EZ366" s="156"/>
      <c r="FA366" s="156"/>
      <c r="FB366" s="156"/>
      <c r="FC366" s="156"/>
      <c r="FD366" s="156"/>
      <c r="FE366" s="156"/>
      <c r="FF366" s="156"/>
      <c r="FG366" s="156"/>
      <c r="FH366" s="156"/>
      <c r="FI366" s="156"/>
      <c r="FJ366" s="156"/>
      <c r="FK366" s="156"/>
      <c r="FL366" s="156"/>
      <c r="FM366" s="156"/>
      <c r="FN366" s="156"/>
      <c r="FO366" s="156"/>
      <c r="FP366" s="156"/>
      <c r="FQ366" s="156"/>
      <c r="FR366" s="156"/>
      <c r="FS366" s="156"/>
      <c r="FT366" s="156"/>
      <c r="FU366" s="156"/>
      <c r="FV366" s="298"/>
      <c r="FW366" s="156"/>
    </row>
    <row r="367" spans="2:179" ht="15" customHeight="1" x14ac:dyDescent="0.2">
      <c r="B367" s="708" t="s">
        <v>210</v>
      </c>
      <c r="C367" s="709">
        <f>16/9</f>
        <v>1.7777777777777777</v>
      </c>
      <c r="D367" s="394"/>
      <c r="E367" s="394"/>
      <c r="F367" s="130">
        <v>190</v>
      </c>
      <c r="G367" s="110" t="s">
        <v>207</v>
      </c>
      <c r="H367" s="130">
        <f>ROUND(F367/$C367,0)</f>
        <v>107</v>
      </c>
      <c r="I367" s="122" t="s">
        <v>207</v>
      </c>
      <c r="J367" s="121" t="str">
        <f>H367&amp;" x "&amp;F367</f>
        <v>107 x 190</v>
      </c>
      <c r="K367" s="110" t="s">
        <v>207</v>
      </c>
      <c r="L367" s="130">
        <f>F367+(2*P367)</f>
        <v>200</v>
      </c>
      <c r="M367" s="110" t="s">
        <v>207</v>
      </c>
      <c r="N367" s="130">
        <f>H367+P367+R367</f>
        <v>142</v>
      </c>
      <c r="O367" s="122" t="s">
        <v>207</v>
      </c>
      <c r="P367" s="130">
        <v>5</v>
      </c>
      <c r="Q367" s="122" t="s">
        <v>207</v>
      </c>
      <c r="R367" s="110">
        <v>30</v>
      </c>
      <c r="S367" s="110" t="s">
        <v>207</v>
      </c>
      <c r="T367" s="130">
        <f>ROUND(SQRT((F367^2)+(H367^2)),0)</f>
        <v>218</v>
      </c>
      <c r="U367" s="122" t="s">
        <v>207</v>
      </c>
      <c r="V367" s="130"/>
      <c r="W367" s="122"/>
      <c r="X367" s="130">
        <f>(F367*10)+431</f>
        <v>2331</v>
      </c>
      <c r="Y367" s="122" t="s">
        <v>2676</v>
      </c>
      <c r="Z367" s="110"/>
      <c r="AA367" s="130">
        <f t="shared" ref="AA367:AA376" si="193">ROUND(F367/$B$1,1)</f>
        <v>74.8</v>
      </c>
      <c r="AB367" s="122" t="s">
        <v>208</v>
      </c>
      <c r="AC367" s="130">
        <f t="shared" ref="AC367:AC376" si="194">ROUND(H367/$B$1,1)</f>
        <v>42.1</v>
      </c>
      <c r="AD367" s="122" t="s">
        <v>208</v>
      </c>
      <c r="AE367" s="131" t="str">
        <f t="shared" ref="AE367:AE376" si="195">AC367&amp;" x "&amp;AA367</f>
        <v>42.1 x 74.8</v>
      </c>
      <c r="AF367" s="122" t="s">
        <v>208</v>
      </c>
      <c r="AG367" s="130">
        <f t="shared" ref="AG367:AG376" si="196">ROUND(L367/$B$1,1)</f>
        <v>78.7</v>
      </c>
      <c r="AH367" s="122" t="s">
        <v>208</v>
      </c>
      <c r="AI367" s="110">
        <f t="shared" ref="AI367:AI376" si="197">ROUND(N367/$B$1,1)</f>
        <v>55.9</v>
      </c>
      <c r="AJ367" s="122" t="s">
        <v>208</v>
      </c>
      <c r="AK367" s="130">
        <f t="shared" ref="AK367:AK376" si="198">ROUND(P367/$B$1,1)</f>
        <v>2</v>
      </c>
      <c r="AL367" s="122" t="s">
        <v>208</v>
      </c>
      <c r="AM367" s="130">
        <f t="shared" ref="AM367:AM376" si="199">ROUND(R367/$B$1,1)</f>
        <v>11.8</v>
      </c>
      <c r="AN367" s="122" t="s">
        <v>208</v>
      </c>
      <c r="AO367" s="130">
        <f t="shared" ref="AO367:AO376" si="200">ROUND(SQRT((AA367^2)+(AC367^2)),0)</f>
        <v>86</v>
      </c>
      <c r="AP367" s="122" t="s">
        <v>208</v>
      </c>
      <c r="AQ367" s="130"/>
      <c r="AR367" s="122"/>
      <c r="AS367" s="110">
        <f t="shared" ref="AS367:AS376" si="201">ROUND((X367/10)/$B$2,1)</f>
        <v>91.8</v>
      </c>
      <c r="AT367" s="122" t="s">
        <v>208</v>
      </c>
      <c r="AV367" s="1119"/>
      <c r="AX367" s="305">
        <v>10103721</v>
      </c>
      <c r="AY367" s="137">
        <f>IF(Index!$L$4="€",VLOOKUP(AX367,ERP!$A:$CL,5,0),IF(Index!$L$4="$",VLOOKUP(AX367,ERP!$A:$CL,7,0),IF(Index!$L$4="CHF",VLOOKUP(AX367,ERP!$A:$CL,9,0),IF(Index!$L$4="£",VLOOKUP(AX367,ERP!$A:$CL,11,0),""))))</f>
        <v>3023</v>
      </c>
      <c r="AZ367" s="305">
        <v>10103863</v>
      </c>
      <c r="BA367" s="137">
        <f>IF(Index!$L$4="€",VLOOKUP(AZ367,ERP!$A:$CL,5,0),IF(Index!$L$4="$",VLOOKUP(AZ367,ERP!$A:$CL,7,0),IF(Index!$L$4="CHF",VLOOKUP(AZ367,ERP!$A:$CL,9,0),IF(Index!$L$4="£",VLOOKUP(AZ367,ERP!$A:$CL,11,0),""))))</f>
        <v>3023</v>
      </c>
      <c r="BB367" s="305">
        <v>10101022</v>
      </c>
      <c r="BC367" s="137">
        <f>IF(Index!$L$4="€",VLOOKUP(BB367,ERP!$A:$CL,5,0),IF(Index!$L$4="$",VLOOKUP(BB367,ERP!$A:$CL,7,0),IF(Index!$L$4="CHF",VLOOKUP(BB367,ERP!$A:$CL,9,0),IF(Index!$L$4="£",VLOOKUP(BB367,ERP!$A:$CL,11,0),""))))</f>
        <v>3023</v>
      </c>
      <c r="BD367" s="305">
        <v>10104005</v>
      </c>
      <c r="BE367" s="137">
        <f>IF(Index!$L$4="€",VLOOKUP(BD367,ERP!$A:$CL,5,0),IF(Index!$L$4="$",VLOOKUP(BD367,ERP!$A:$CL,7,0),IF(Index!$L$4="CHF",VLOOKUP(BD367,ERP!$A:$CL,9,0),IF(Index!$L$4="£",VLOOKUP(BD367,ERP!$A:$CL,11,0),""))))</f>
        <v>3023</v>
      </c>
      <c r="BF367" s="221"/>
      <c r="BG367" s="305" t="s">
        <v>125</v>
      </c>
      <c r="BH367" s="137">
        <f t="shared" ref="BH367:BH376" si="202">BC367*$BG$350</f>
        <v>3295.07</v>
      </c>
      <c r="BI367" s="305" t="s">
        <v>125</v>
      </c>
      <c r="BJ367" s="306">
        <f>BM367*$BI$350</f>
        <v>2725.29</v>
      </c>
      <c r="BK367" s="221"/>
      <c r="BL367" s="305">
        <v>10100380</v>
      </c>
      <c r="BM367" s="137">
        <f>IF(Index!$L$4="€",VLOOKUP(BL367,ERP!$A:$CL,5,0),IF(Index!$L$4="$",VLOOKUP(BL367,ERP!$A:$CL,7,0),IF(Index!$L$4="CHF",VLOOKUP(BL367,ERP!$A:$CL,9,0),IF(Index!$L$4="£",VLOOKUP(BL367,ERP!$A:$CL,11,0),""))))</f>
        <v>2547</v>
      </c>
      <c r="BN367" s="102"/>
      <c r="BQ367" s="293"/>
      <c r="BR367" s="293"/>
      <c r="BS367" s="293"/>
      <c r="BT367" s="293"/>
      <c r="BU367" s="293"/>
      <c r="BV367" s="293"/>
      <c r="BW367" s="294"/>
      <c r="BX367" s="293"/>
      <c r="BY367" s="293"/>
      <c r="BZ367" s="293"/>
      <c r="CA367" s="293"/>
      <c r="CB367" s="293"/>
      <c r="CC367" s="293"/>
      <c r="CD367" s="293"/>
      <c r="CE367" s="293"/>
      <c r="CF367" s="293"/>
      <c r="CG367" s="293"/>
      <c r="CH367" s="293"/>
      <c r="CI367" s="293"/>
      <c r="CJ367" s="293"/>
      <c r="CK367" s="293"/>
      <c r="CL367" s="293"/>
      <c r="CM367" s="293"/>
      <c r="CN367" s="293"/>
      <c r="CO367" s="293"/>
      <c r="CP367" s="293"/>
      <c r="CQ367" s="293"/>
      <c r="CR367" s="293"/>
      <c r="CS367" s="293"/>
      <c r="CT367" s="294"/>
      <c r="CU367" s="293"/>
      <c r="CV367" s="293"/>
      <c r="CW367" s="293"/>
      <c r="CX367" s="293"/>
      <c r="CY367" s="293"/>
      <c r="CZ367" s="293"/>
      <c r="DA367" s="293"/>
      <c r="DB367" s="293"/>
      <c r="DC367" s="293"/>
      <c r="DD367" s="293"/>
      <c r="DE367" s="293"/>
      <c r="DF367" s="293"/>
      <c r="DG367" s="293"/>
      <c r="DH367" s="293"/>
      <c r="DI367" s="296"/>
      <c r="DJ367" s="302"/>
      <c r="DK367" s="296"/>
      <c r="DL367" s="302"/>
      <c r="DM367" s="296"/>
      <c r="DN367" s="302"/>
      <c r="DO367" s="296"/>
      <c r="DP367" s="304"/>
      <c r="DQ367" s="293"/>
      <c r="DR367" s="296"/>
      <c r="DS367" s="302"/>
      <c r="DT367" s="295"/>
    </row>
    <row r="368" spans="2:179" ht="12.75" customHeight="1" x14ac:dyDescent="0.2">
      <c r="B368" s="708" t="s">
        <v>210</v>
      </c>
      <c r="C368" s="709">
        <f t="shared" ref="C368:C376" si="203">16/9</f>
        <v>1.7777777777777777</v>
      </c>
      <c r="D368" s="394"/>
      <c r="E368" s="394"/>
      <c r="F368" s="248">
        <v>210</v>
      </c>
      <c r="G368" s="247" t="s">
        <v>207</v>
      </c>
      <c r="H368" s="248">
        <f t="shared" ref="H368:H376" si="204">ROUND(F368/$C368,0)</f>
        <v>118</v>
      </c>
      <c r="I368" s="249" t="s">
        <v>207</v>
      </c>
      <c r="J368" s="250" t="str">
        <f t="shared" ref="J368:J376" si="205">H368&amp;" x "&amp;F368</f>
        <v>118 x 210</v>
      </c>
      <c r="K368" s="247" t="s">
        <v>207</v>
      </c>
      <c r="L368" s="248">
        <f t="shared" ref="L368:L376" si="206">F368+(2*P368)</f>
        <v>220</v>
      </c>
      <c r="M368" s="247" t="s">
        <v>207</v>
      </c>
      <c r="N368" s="248">
        <f t="shared" ref="N368:N376" si="207">H368+P368+R368</f>
        <v>153</v>
      </c>
      <c r="O368" s="249" t="s">
        <v>207</v>
      </c>
      <c r="P368" s="248">
        <v>5</v>
      </c>
      <c r="Q368" s="249" t="s">
        <v>207</v>
      </c>
      <c r="R368" s="247">
        <v>30</v>
      </c>
      <c r="S368" s="247" t="s">
        <v>207</v>
      </c>
      <c r="T368" s="248">
        <f t="shared" ref="T368:T376" si="208">ROUND(SQRT((F368^2)+(H368^2)),0)</f>
        <v>241</v>
      </c>
      <c r="U368" s="249" t="s">
        <v>207</v>
      </c>
      <c r="V368" s="248"/>
      <c r="W368" s="249"/>
      <c r="X368" s="248">
        <f>(F368*10)+431</f>
        <v>2531</v>
      </c>
      <c r="Y368" s="249" t="s">
        <v>2676</v>
      </c>
      <c r="Z368" s="110"/>
      <c r="AA368" s="248">
        <f t="shared" si="193"/>
        <v>82.7</v>
      </c>
      <c r="AB368" s="249" t="s">
        <v>208</v>
      </c>
      <c r="AC368" s="248">
        <f t="shared" si="194"/>
        <v>46.5</v>
      </c>
      <c r="AD368" s="249" t="s">
        <v>208</v>
      </c>
      <c r="AE368" s="716" t="str">
        <f t="shared" si="195"/>
        <v>46.5 x 82.7</v>
      </c>
      <c r="AF368" s="249" t="s">
        <v>208</v>
      </c>
      <c r="AG368" s="248">
        <f t="shared" si="196"/>
        <v>86.6</v>
      </c>
      <c r="AH368" s="249" t="s">
        <v>208</v>
      </c>
      <c r="AI368" s="247">
        <f t="shared" si="197"/>
        <v>60.2</v>
      </c>
      <c r="AJ368" s="249" t="s">
        <v>208</v>
      </c>
      <c r="AK368" s="248">
        <f t="shared" si="198"/>
        <v>2</v>
      </c>
      <c r="AL368" s="249" t="s">
        <v>208</v>
      </c>
      <c r="AM368" s="248">
        <f t="shared" si="199"/>
        <v>11.8</v>
      </c>
      <c r="AN368" s="249" t="s">
        <v>208</v>
      </c>
      <c r="AO368" s="248">
        <f t="shared" si="200"/>
        <v>95</v>
      </c>
      <c r="AP368" s="249" t="s">
        <v>208</v>
      </c>
      <c r="AQ368" s="248"/>
      <c r="AR368" s="249"/>
      <c r="AS368" s="247">
        <f t="shared" si="201"/>
        <v>99.6</v>
      </c>
      <c r="AT368" s="249" t="s">
        <v>208</v>
      </c>
      <c r="AV368" s="1119"/>
      <c r="AX368" s="426">
        <v>10103722</v>
      </c>
      <c r="AY368" s="236">
        <f>IF(Index!$L$4="€",VLOOKUP(AX368,ERP!$A:$CL,5,0),IF(Index!$L$4="$",VLOOKUP(AX368,ERP!$A:$CL,7,0),IF(Index!$L$4="CHF",VLOOKUP(AX368,ERP!$A:$CL,9,0),IF(Index!$L$4="£",VLOOKUP(AX368,ERP!$A:$CL,11,0),""))))</f>
        <v>3231</v>
      </c>
      <c r="AZ368" s="426">
        <v>10103864</v>
      </c>
      <c r="BA368" s="236">
        <f>IF(Index!$L$4="€",VLOOKUP(AZ368,ERP!$A:$CL,5,0),IF(Index!$L$4="$",VLOOKUP(AZ368,ERP!$A:$CL,7,0),IF(Index!$L$4="CHF",VLOOKUP(AZ368,ERP!$A:$CL,9,0),IF(Index!$L$4="£",VLOOKUP(AZ368,ERP!$A:$CL,11,0),""))))</f>
        <v>3231</v>
      </c>
      <c r="BB368" s="426">
        <v>10101023</v>
      </c>
      <c r="BC368" s="236">
        <f>IF(Index!$L$4="€",VLOOKUP(BB368,ERP!$A:$CL,5,0),IF(Index!$L$4="$",VLOOKUP(BB368,ERP!$A:$CL,7,0),IF(Index!$L$4="CHF",VLOOKUP(BB368,ERP!$A:$CL,9,0),IF(Index!$L$4="£",VLOOKUP(BB368,ERP!$A:$CL,11,0),""))))</f>
        <v>3231</v>
      </c>
      <c r="BD368" s="426">
        <v>10104006</v>
      </c>
      <c r="BE368" s="236">
        <f>IF(Index!$L$4="€",VLOOKUP(BD368,ERP!$A:$CL,5,0),IF(Index!$L$4="$",VLOOKUP(BD368,ERP!$A:$CL,7,0),IF(Index!$L$4="CHF",VLOOKUP(BD368,ERP!$A:$CL,9,0),IF(Index!$L$4="£",VLOOKUP(BD368,ERP!$A:$CL,11,0),""))))</f>
        <v>3231</v>
      </c>
      <c r="BF368" s="156"/>
      <c r="BG368" s="426" t="s">
        <v>125</v>
      </c>
      <c r="BH368" s="236">
        <f t="shared" si="202"/>
        <v>3521.7900000000004</v>
      </c>
      <c r="BI368" s="426" t="s">
        <v>125</v>
      </c>
      <c r="BJ368" s="427">
        <f t="shared" ref="BJ368:BJ376" si="209">BM368*$BI$350</f>
        <v>2911.4700000000003</v>
      </c>
      <c r="BK368" s="156"/>
      <c r="BL368" s="426">
        <v>10100381</v>
      </c>
      <c r="BM368" s="236">
        <f>IF(Index!$L$4="€",VLOOKUP(BL368,ERP!$A:$CL,5,0),IF(Index!$L$4="$",VLOOKUP(BL368,ERP!$A:$CL,7,0),IF(Index!$L$4="CHF",VLOOKUP(BL368,ERP!$A:$CL,9,0),IF(Index!$L$4="£",VLOOKUP(BL368,ERP!$A:$CL,11,0),""))))</f>
        <v>2721</v>
      </c>
      <c r="BN368" s="102"/>
      <c r="BQ368" s="293"/>
      <c r="BR368" s="293"/>
      <c r="BS368" s="293"/>
      <c r="BT368" s="293"/>
      <c r="BU368" s="293"/>
      <c r="BV368" s="293"/>
      <c r="BW368" s="294"/>
      <c r="BX368" s="293"/>
      <c r="BY368" s="293"/>
      <c r="BZ368" s="293"/>
      <c r="CA368" s="293"/>
      <c r="CB368" s="293"/>
      <c r="CC368" s="293"/>
      <c r="CD368" s="293"/>
      <c r="CE368" s="293"/>
      <c r="CF368" s="293"/>
      <c r="CG368" s="293"/>
      <c r="CH368" s="293"/>
      <c r="CI368" s="293"/>
      <c r="CJ368" s="293"/>
      <c r="CK368" s="293"/>
      <c r="CL368" s="293"/>
      <c r="CM368" s="293"/>
      <c r="CN368" s="293"/>
      <c r="CO368" s="293"/>
      <c r="CP368" s="293"/>
      <c r="CQ368" s="293"/>
      <c r="CR368" s="293"/>
      <c r="CS368" s="293"/>
      <c r="CT368" s="294"/>
      <c r="CU368" s="293"/>
      <c r="CV368" s="293"/>
      <c r="CW368" s="293"/>
      <c r="CX368" s="293"/>
      <c r="CY368" s="293"/>
      <c r="CZ368" s="293"/>
      <c r="DA368" s="293"/>
      <c r="DB368" s="293"/>
      <c r="DC368" s="293"/>
      <c r="DD368" s="293"/>
      <c r="DE368" s="293"/>
      <c r="DF368" s="293"/>
      <c r="DG368" s="293"/>
      <c r="DH368" s="293"/>
      <c r="DI368" s="296"/>
      <c r="DJ368" s="302"/>
      <c r="DK368" s="296"/>
      <c r="DL368" s="302"/>
      <c r="DM368" s="296"/>
      <c r="DN368" s="302"/>
      <c r="DO368" s="296"/>
      <c r="DP368" s="304"/>
      <c r="DQ368" s="293"/>
      <c r="DR368" s="296"/>
      <c r="DS368" s="302"/>
      <c r="DT368" s="295"/>
    </row>
    <row r="369" spans="2:179" ht="12.75" customHeight="1" x14ac:dyDescent="0.2">
      <c r="B369" s="708" t="s">
        <v>210</v>
      </c>
      <c r="C369" s="709">
        <f t="shared" si="203"/>
        <v>1.7777777777777777</v>
      </c>
      <c r="D369" s="394"/>
      <c r="E369" s="394"/>
      <c r="F369" s="130">
        <v>230</v>
      </c>
      <c r="G369" s="110" t="s">
        <v>207</v>
      </c>
      <c r="H369" s="130">
        <f t="shared" si="204"/>
        <v>129</v>
      </c>
      <c r="I369" s="122" t="s">
        <v>207</v>
      </c>
      <c r="J369" s="121" t="str">
        <f t="shared" si="205"/>
        <v>129 x 230</v>
      </c>
      <c r="K369" s="110" t="s">
        <v>207</v>
      </c>
      <c r="L369" s="130">
        <f t="shared" si="206"/>
        <v>240</v>
      </c>
      <c r="M369" s="110" t="s">
        <v>207</v>
      </c>
      <c r="N369" s="130">
        <f t="shared" si="207"/>
        <v>164</v>
      </c>
      <c r="O369" s="122" t="s">
        <v>207</v>
      </c>
      <c r="P369" s="130">
        <v>5</v>
      </c>
      <c r="Q369" s="122" t="s">
        <v>207</v>
      </c>
      <c r="R369" s="110">
        <v>30</v>
      </c>
      <c r="S369" s="110" t="s">
        <v>207</v>
      </c>
      <c r="T369" s="130">
        <f t="shared" si="208"/>
        <v>264</v>
      </c>
      <c r="U369" s="122" t="s">
        <v>207</v>
      </c>
      <c r="V369" s="130"/>
      <c r="W369" s="122"/>
      <c r="X369" s="130">
        <f>(F369*10)+431</f>
        <v>2731</v>
      </c>
      <c r="Y369" s="122" t="s">
        <v>2676</v>
      </c>
      <c r="Z369" s="110"/>
      <c r="AA369" s="130">
        <f t="shared" si="193"/>
        <v>90.6</v>
      </c>
      <c r="AB369" s="122" t="s">
        <v>208</v>
      </c>
      <c r="AC369" s="130">
        <f t="shared" si="194"/>
        <v>50.8</v>
      </c>
      <c r="AD369" s="122" t="s">
        <v>208</v>
      </c>
      <c r="AE369" s="131" t="str">
        <f t="shared" si="195"/>
        <v>50.8 x 90.6</v>
      </c>
      <c r="AF369" s="122" t="s">
        <v>208</v>
      </c>
      <c r="AG369" s="130">
        <f t="shared" si="196"/>
        <v>94.5</v>
      </c>
      <c r="AH369" s="122" t="s">
        <v>208</v>
      </c>
      <c r="AI369" s="110">
        <f t="shared" si="197"/>
        <v>64.599999999999994</v>
      </c>
      <c r="AJ369" s="122" t="s">
        <v>208</v>
      </c>
      <c r="AK369" s="130">
        <f t="shared" si="198"/>
        <v>2</v>
      </c>
      <c r="AL369" s="122" t="s">
        <v>208</v>
      </c>
      <c r="AM369" s="130">
        <f t="shared" si="199"/>
        <v>11.8</v>
      </c>
      <c r="AN369" s="122" t="s">
        <v>208</v>
      </c>
      <c r="AO369" s="130">
        <f t="shared" si="200"/>
        <v>104</v>
      </c>
      <c r="AP369" s="122" t="s">
        <v>208</v>
      </c>
      <c r="AQ369" s="130"/>
      <c r="AR369" s="122"/>
      <c r="AS369" s="110">
        <f t="shared" si="201"/>
        <v>107.5</v>
      </c>
      <c r="AT369" s="122" t="s">
        <v>208</v>
      </c>
      <c r="AV369" s="1119"/>
      <c r="AX369" s="305">
        <v>10103723</v>
      </c>
      <c r="AY369" s="137">
        <f>IF(Index!$L$4="€",VLOOKUP(AX369,ERP!$A:$CL,5,0),IF(Index!$L$4="$",VLOOKUP(AX369,ERP!$A:$CL,7,0),IF(Index!$L$4="CHF",VLOOKUP(AX369,ERP!$A:$CL,9,0),IF(Index!$L$4="£",VLOOKUP(AX369,ERP!$A:$CL,11,0),""))))</f>
        <v>3455</v>
      </c>
      <c r="AZ369" s="305">
        <v>10103865</v>
      </c>
      <c r="BA369" s="137">
        <f>IF(Index!$L$4="€",VLOOKUP(AZ369,ERP!$A:$CL,5,0),IF(Index!$L$4="$",VLOOKUP(AZ369,ERP!$A:$CL,7,0),IF(Index!$L$4="CHF",VLOOKUP(AZ369,ERP!$A:$CL,9,0),IF(Index!$L$4="£",VLOOKUP(AZ369,ERP!$A:$CL,11,0),""))))</f>
        <v>3455</v>
      </c>
      <c r="BB369" s="305">
        <v>10101024</v>
      </c>
      <c r="BC369" s="137">
        <f>IF(Index!$L$4="€",VLOOKUP(BB369,ERP!$A:$CL,5,0),IF(Index!$L$4="$",VLOOKUP(BB369,ERP!$A:$CL,7,0),IF(Index!$L$4="CHF",VLOOKUP(BB369,ERP!$A:$CL,9,0),IF(Index!$L$4="£",VLOOKUP(BB369,ERP!$A:$CL,11,0),""))))</f>
        <v>3455</v>
      </c>
      <c r="BD369" s="305">
        <v>10104007</v>
      </c>
      <c r="BE369" s="137">
        <f>IF(Index!$L$4="€",VLOOKUP(BD369,ERP!$A:$CL,5,0),IF(Index!$L$4="$",VLOOKUP(BD369,ERP!$A:$CL,7,0),IF(Index!$L$4="CHF",VLOOKUP(BD369,ERP!$A:$CL,9,0),IF(Index!$L$4="£",VLOOKUP(BD369,ERP!$A:$CL,11,0),""))))</f>
        <v>3455</v>
      </c>
      <c r="BF369" s="221"/>
      <c r="BG369" s="305" t="s">
        <v>125</v>
      </c>
      <c r="BH369" s="137">
        <f t="shared" si="202"/>
        <v>3765.9500000000003</v>
      </c>
      <c r="BI369" s="305" t="s">
        <v>125</v>
      </c>
      <c r="BJ369" s="306">
        <f t="shared" si="209"/>
        <v>3109.42</v>
      </c>
      <c r="BK369" s="221"/>
      <c r="BL369" s="305">
        <v>10100382</v>
      </c>
      <c r="BM369" s="137">
        <f>IF(Index!$L$4="€",VLOOKUP(BL369,ERP!$A:$CL,5,0),IF(Index!$L$4="$",VLOOKUP(BL369,ERP!$A:$CL,7,0),IF(Index!$L$4="CHF",VLOOKUP(BL369,ERP!$A:$CL,9,0),IF(Index!$L$4="£",VLOOKUP(BL369,ERP!$A:$CL,11,0),""))))</f>
        <v>2906</v>
      </c>
      <c r="BN369" s="102"/>
      <c r="BQ369" s="293"/>
      <c r="BR369" s="293"/>
      <c r="BS369" s="293"/>
      <c r="BT369" s="293"/>
      <c r="BU369" s="293"/>
      <c r="BV369" s="293"/>
      <c r="BW369" s="294"/>
      <c r="BX369" s="293"/>
      <c r="BY369" s="293"/>
      <c r="BZ369" s="293"/>
      <c r="CA369" s="293"/>
      <c r="CB369" s="293"/>
      <c r="CC369" s="293"/>
      <c r="CD369" s="293"/>
      <c r="CE369" s="293"/>
      <c r="CF369" s="293"/>
      <c r="CG369" s="293"/>
      <c r="CH369" s="293"/>
      <c r="CI369" s="293"/>
      <c r="CJ369" s="293"/>
      <c r="CK369" s="293"/>
      <c r="CL369" s="293"/>
      <c r="CM369" s="293"/>
      <c r="CN369" s="293"/>
      <c r="CO369" s="293"/>
      <c r="CP369" s="293"/>
      <c r="CQ369" s="293"/>
      <c r="CR369" s="293"/>
      <c r="CS369" s="293"/>
      <c r="CT369" s="294"/>
      <c r="CU369" s="293"/>
      <c r="CV369" s="293"/>
      <c r="CW369" s="293"/>
      <c r="CX369" s="293"/>
      <c r="CY369" s="293"/>
      <c r="CZ369" s="293"/>
      <c r="DA369" s="293"/>
      <c r="DB369" s="293"/>
      <c r="DC369" s="293"/>
      <c r="DD369" s="293"/>
      <c r="DE369" s="293"/>
      <c r="DF369" s="293"/>
      <c r="DG369" s="293"/>
      <c r="DH369" s="293"/>
      <c r="DI369" s="296"/>
      <c r="DJ369" s="302"/>
      <c r="DK369" s="296"/>
      <c r="DL369" s="302"/>
      <c r="DM369" s="296"/>
      <c r="DN369" s="302"/>
      <c r="DO369" s="296"/>
      <c r="DP369" s="304"/>
      <c r="DQ369" s="293"/>
      <c r="DR369" s="296"/>
      <c r="DS369" s="302"/>
      <c r="DT369" s="295"/>
    </row>
    <row r="370" spans="2:179" ht="12.75" customHeight="1" x14ac:dyDescent="0.2">
      <c r="B370" s="708" t="s">
        <v>210</v>
      </c>
      <c r="C370" s="709">
        <f t="shared" si="203"/>
        <v>1.7777777777777777</v>
      </c>
      <c r="D370" s="394"/>
      <c r="E370" s="394"/>
      <c r="F370" s="248">
        <v>250</v>
      </c>
      <c r="G370" s="247" t="s">
        <v>207</v>
      </c>
      <c r="H370" s="248">
        <f t="shared" si="204"/>
        <v>141</v>
      </c>
      <c r="I370" s="249" t="s">
        <v>207</v>
      </c>
      <c r="J370" s="250" t="str">
        <f t="shared" si="205"/>
        <v>141 x 250</v>
      </c>
      <c r="K370" s="247" t="s">
        <v>207</v>
      </c>
      <c r="L370" s="248">
        <f t="shared" si="206"/>
        <v>260</v>
      </c>
      <c r="M370" s="247" t="s">
        <v>207</v>
      </c>
      <c r="N370" s="248">
        <f t="shared" si="207"/>
        <v>176</v>
      </c>
      <c r="O370" s="249" t="s">
        <v>207</v>
      </c>
      <c r="P370" s="248">
        <v>5</v>
      </c>
      <c r="Q370" s="249" t="s">
        <v>207</v>
      </c>
      <c r="R370" s="247">
        <v>30</v>
      </c>
      <c r="S370" s="247" t="s">
        <v>207</v>
      </c>
      <c r="T370" s="248">
        <f t="shared" si="208"/>
        <v>287</v>
      </c>
      <c r="U370" s="249" t="s">
        <v>207</v>
      </c>
      <c r="V370" s="248"/>
      <c r="W370" s="249"/>
      <c r="X370" s="248">
        <f>(F370*10)+431</f>
        <v>2931</v>
      </c>
      <c r="Y370" s="249" t="s">
        <v>2676</v>
      </c>
      <c r="Z370" s="110"/>
      <c r="AA370" s="248">
        <f t="shared" si="193"/>
        <v>98.4</v>
      </c>
      <c r="AB370" s="249" t="s">
        <v>208</v>
      </c>
      <c r="AC370" s="248">
        <f t="shared" si="194"/>
        <v>55.5</v>
      </c>
      <c r="AD370" s="249" t="s">
        <v>208</v>
      </c>
      <c r="AE370" s="716" t="str">
        <f t="shared" si="195"/>
        <v>55.5 x 98.4</v>
      </c>
      <c r="AF370" s="249" t="s">
        <v>208</v>
      </c>
      <c r="AG370" s="248">
        <f t="shared" si="196"/>
        <v>102.4</v>
      </c>
      <c r="AH370" s="249" t="s">
        <v>208</v>
      </c>
      <c r="AI370" s="247">
        <f t="shared" si="197"/>
        <v>69.3</v>
      </c>
      <c r="AJ370" s="249" t="s">
        <v>208</v>
      </c>
      <c r="AK370" s="248">
        <f t="shared" si="198"/>
        <v>2</v>
      </c>
      <c r="AL370" s="249" t="s">
        <v>208</v>
      </c>
      <c r="AM370" s="248">
        <f t="shared" si="199"/>
        <v>11.8</v>
      </c>
      <c r="AN370" s="249" t="s">
        <v>208</v>
      </c>
      <c r="AO370" s="248">
        <f t="shared" si="200"/>
        <v>113</v>
      </c>
      <c r="AP370" s="249" t="s">
        <v>208</v>
      </c>
      <c r="AQ370" s="248"/>
      <c r="AR370" s="249"/>
      <c r="AS370" s="247">
        <f t="shared" si="201"/>
        <v>115.4</v>
      </c>
      <c r="AT370" s="249" t="s">
        <v>208</v>
      </c>
      <c r="AV370" s="1119"/>
      <c r="AX370" s="426">
        <v>10101176</v>
      </c>
      <c r="AY370" s="236">
        <f>IF(Index!$L$4="€",VLOOKUP(AX370,ERP!$A:$CL,5,0),IF(Index!$L$4="$",VLOOKUP(AX370,ERP!$A:$CL,7,0),IF(Index!$L$4="CHF",VLOOKUP(AX370,ERP!$A:$CL,9,0),IF(Index!$L$4="£",VLOOKUP(AX370,ERP!$A:$CL,11,0),""))))</f>
        <v>3694</v>
      </c>
      <c r="AZ370" s="426">
        <v>10101177</v>
      </c>
      <c r="BA370" s="236">
        <f>IF(Index!$L$4="€",VLOOKUP(AZ370,ERP!$A:$CL,5,0),IF(Index!$L$4="$",VLOOKUP(AZ370,ERP!$A:$CL,7,0),IF(Index!$L$4="CHF",VLOOKUP(AZ370,ERP!$A:$CL,9,0),IF(Index!$L$4="£",VLOOKUP(AZ370,ERP!$A:$CL,11,0),""))))</f>
        <v>3694</v>
      </c>
      <c r="BB370" s="426">
        <v>10101025</v>
      </c>
      <c r="BC370" s="236">
        <f>IF(Index!$L$4="€",VLOOKUP(BB370,ERP!$A:$CL,5,0),IF(Index!$L$4="$",VLOOKUP(BB370,ERP!$A:$CL,7,0),IF(Index!$L$4="CHF",VLOOKUP(BB370,ERP!$A:$CL,9,0),IF(Index!$L$4="£",VLOOKUP(BB370,ERP!$A:$CL,11,0),""))))</f>
        <v>3694</v>
      </c>
      <c r="BD370" s="426">
        <v>10101178</v>
      </c>
      <c r="BE370" s="236">
        <f>IF(Index!$L$4="€",VLOOKUP(BD370,ERP!$A:$CL,5,0),IF(Index!$L$4="$",VLOOKUP(BD370,ERP!$A:$CL,7,0),IF(Index!$L$4="CHF",VLOOKUP(BD370,ERP!$A:$CL,9,0),IF(Index!$L$4="£",VLOOKUP(BD370,ERP!$A:$CL,11,0),""))))</f>
        <v>3694</v>
      </c>
      <c r="BF370" s="156"/>
      <c r="BG370" s="426" t="s">
        <v>125</v>
      </c>
      <c r="BH370" s="236">
        <f t="shared" si="202"/>
        <v>4026.4600000000005</v>
      </c>
      <c r="BI370" s="426" t="s">
        <v>125</v>
      </c>
      <c r="BJ370" s="427">
        <f t="shared" si="209"/>
        <v>3322.3500000000004</v>
      </c>
      <c r="BK370" s="156"/>
      <c r="BL370" s="426">
        <v>10101174</v>
      </c>
      <c r="BM370" s="236">
        <f>IF(Index!$L$4="€",VLOOKUP(BL370,ERP!$A:$CL,5,0),IF(Index!$L$4="$",VLOOKUP(BL370,ERP!$A:$CL,7,0),IF(Index!$L$4="CHF",VLOOKUP(BL370,ERP!$A:$CL,9,0),IF(Index!$L$4="£",VLOOKUP(BL370,ERP!$A:$CL,11,0),""))))</f>
        <v>3105</v>
      </c>
      <c r="BN370" s="102"/>
      <c r="BQ370" s="293"/>
      <c r="BR370" s="293"/>
      <c r="BS370" s="293"/>
      <c r="BT370" s="293"/>
      <c r="BU370" s="293"/>
      <c r="BV370" s="293"/>
      <c r="BW370" s="294"/>
      <c r="BX370" s="293"/>
      <c r="BY370" s="293"/>
      <c r="BZ370" s="293"/>
      <c r="CA370" s="293"/>
      <c r="CB370" s="293"/>
      <c r="CC370" s="293"/>
      <c r="CD370" s="293"/>
      <c r="CE370" s="293"/>
      <c r="CF370" s="293"/>
      <c r="CG370" s="293"/>
      <c r="CH370" s="293"/>
      <c r="CI370" s="293"/>
      <c r="CJ370" s="293"/>
      <c r="CK370" s="293"/>
      <c r="CL370" s="293"/>
      <c r="CM370" s="293"/>
      <c r="CN370" s="293"/>
      <c r="CO370" s="293"/>
      <c r="CP370" s="293"/>
      <c r="CQ370" s="293"/>
      <c r="CR370" s="293"/>
      <c r="CS370" s="293"/>
      <c r="CT370" s="294"/>
      <c r="CU370" s="293"/>
      <c r="CV370" s="293"/>
      <c r="CW370" s="293"/>
      <c r="CX370" s="293"/>
      <c r="CY370" s="293"/>
      <c r="CZ370" s="293"/>
      <c r="DA370" s="293"/>
      <c r="DB370" s="293"/>
      <c r="DC370" s="293"/>
      <c r="DD370" s="293"/>
      <c r="DE370" s="293"/>
      <c r="DF370" s="293"/>
      <c r="DG370" s="293"/>
      <c r="DH370" s="293"/>
      <c r="DI370" s="296"/>
      <c r="DJ370" s="302"/>
      <c r="DK370" s="296"/>
      <c r="DL370" s="302"/>
      <c r="DM370" s="296"/>
      <c r="DN370" s="302"/>
      <c r="DO370" s="296"/>
      <c r="DP370" s="304"/>
      <c r="DQ370" s="293"/>
      <c r="DR370" s="296"/>
      <c r="DS370" s="302"/>
      <c r="DT370" s="295"/>
    </row>
    <row r="371" spans="2:179" ht="12.75" customHeight="1" x14ac:dyDescent="0.2">
      <c r="B371" s="708" t="s">
        <v>210</v>
      </c>
      <c r="C371" s="709">
        <f t="shared" si="203"/>
        <v>1.7777777777777777</v>
      </c>
      <c r="D371" s="394"/>
      <c r="E371" s="394"/>
      <c r="F371" s="130">
        <v>270</v>
      </c>
      <c r="G371" s="110" t="s">
        <v>207</v>
      </c>
      <c r="H371" s="130">
        <f t="shared" si="204"/>
        <v>152</v>
      </c>
      <c r="I371" s="122" t="s">
        <v>207</v>
      </c>
      <c r="J371" s="121" t="str">
        <f t="shared" si="205"/>
        <v>152 x 270</v>
      </c>
      <c r="K371" s="110" t="s">
        <v>207</v>
      </c>
      <c r="L371" s="130">
        <f t="shared" si="206"/>
        <v>280</v>
      </c>
      <c r="M371" s="110" t="s">
        <v>207</v>
      </c>
      <c r="N371" s="130">
        <f t="shared" si="207"/>
        <v>187</v>
      </c>
      <c r="O371" s="122" t="s">
        <v>207</v>
      </c>
      <c r="P371" s="130">
        <v>5</v>
      </c>
      <c r="Q371" s="122" t="s">
        <v>207</v>
      </c>
      <c r="R371" s="110">
        <v>30</v>
      </c>
      <c r="S371" s="110" t="s">
        <v>207</v>
      </c>
      <c r="T371" s="130">
        <f t="shared" si="208"/>
        <v>310</v>
      </c>
      <c r="U371" s="122" t="s">
        <v>207</v>
      </c>
      <c r="V371" s="130"/>
      <c r="W371" s="122"/>
      <c r="X371" s="130">
        <f>(F371*10)+431</f>
        <v>3131</v>
      </c>
      <c r="Y371" s="122" t="s">
        <v>2676</v>
      </c>
      <c r="Z371" s="110"/>
      <c r="AA371" s="130">
        <f t="shared" si="193"/>
        <v>106.3</v>
      </c>
      <c r="AB371" s="122" t="s">
        <v>208</v>
      </c>
      <c r="AC371" s="130">
        <f t="shared" si="194"/>
        <v>59.8</v>
      </c>
      <c r="AD371" s="122" t="s">
        <v>208</v>
      </c>
      <c r="AE371" s="131" t="str">
        <f t="shared" si="195"/>
        <v>59.8 x 106.3</v>
      </c>
      <c r="AF371" s="122" t="s">
        <v>208</v>
      </c>
      <c r="AG371" s="130">
        <f t="shared" si="196"/>
        <v>110.2</v>
      </c>
      <c r="AH371" s="122" t="s">
        <v>208</v>
      </c>
      <c r="AI371" s="110">
        <f t="shared" si="197"/>
        <v>73.599999999999994</v>
      </c>
      <c r="AJ371" s="122" t="s">
        <v>208</v>
      </c>
      <c r="AK371" s="130">
        <f t="shared" si="198"/>
        <v>2</v>
      </c>
      <c r="AL371" s="122" t="s">
        <v>208</v>
      </c>
      <c r="AM371" s="130">
        <f t="shared" si="199"/>
        <v>11.8</v>
      </c>
      <c r="AN371" s="122" t="s">
        <v>208</v>
      </c>
      <c r="AO371" s="130">
        <f t="shared" si="200"/>
        <v>122</v>
      </c>
      <c r="AP371" s="122" t="s">
        <v>208</v>
      </c>
      <c r="AQ371" s="130"/>
      <c r="AR371" s="122"/>
      <c r="AS371" s="110">
        <f t="shared" si="201"/>
        <v>123.3</v>
      </c>
      <c r="AT371" s="122" t="s">
        <v>208</v>
      </c>
      <c r="AV371" s="1119"/>
      <c r="AX371" s="305">
        <v>10103724</v>
      </c>
      <c r="AY371" s="137">
        <f>IF(Index!$L$4="€",VLOOKUP(AX371,ERP!$A:$CL,5,0),IF(Index!$L$4="$",VLOOKUP(AX371,ERP!$A:$CL,7,0),IF(Index!$L$4="CHF",VLOOKUP(AX371,ERP!$A:$CL,9,0),IF(Index!$L$4="£",VLOOKUP(AX371,ERP!$A:$CL,11,0),""))))</f>
        <v>3945</v>
      </c>
      <c r="AZ371" s="305">
        <v>10103866</v>
      </c>
      <c r="BA371" s="137">
        <f>IF(Index!$L$4="€",VLOOKUP(AZ371,ERP!$A:$CL,5,0),IF(Index!$L$4="$",VLOOKUP(AZ371,ERP!$A:$CL,7,0),IF(Index!$L$4="CHF",VLOOKUP(AZ371,ERP!$A:$CL,9,0),IF(Index!$L$4="£",VLOOKUP(AZ371,ERP!$A:$CL,11,0),""))))</f>
        <v>3945</v>
      </c>
      <c r="BB371" s="305">
        <v>10101026</v>
      </c>
      <c r="BC371" s="137">
        <f>IF(Index!$L$4="€",VLOOKUP(BB371,ERP!$A:$CL,5,0),IF(Index!$L$4="$",VLOOKUP(BB371,ERP!$A:$CL,7,0),IF(Index!$L$4="CHF",VLOOKUP(BB371,ERP!$A:$CL,9,0),IF(Index!$L$4="£",VLOOKUP(BB371,ERP!$A:$CL,11,0),""))))</f>
        <v>3945</v>
      </c>
      <c r="BD371" s="305">
        <v>10104008</v>
      </c>
      <c r="BE371" s="137">
        <f>IF(Index!$L$4="€",VLOOKUP(BD371,ERP!$A:$CL,5,0),IF(Index!$L$4="$",VLOOKUP(BD371,ERP!$A:$CL,7,0),IF(Index!$L$4="CHF",VLOOKUP(BD371,ERP!$A:$CL,9,0),IF(Index!$L$4="£",VLOOKUP(BD371,ERP!$A:$CL,11,0),""))))</f>
        <v>3945</v>
      </c>
      <c r="BF371" s="221"/>
      <c r="BG371" s="305" t="s">
        <v>125</v>
      </c>
      <c r="BH371" s="137">
        <f t="shared" si="202"/>
        <v>4300.05</v>
      </c>
      <c r="BI371" s="305" t="s">
        <v>125</v>
      </c>
      <c r="BJ371" s="306">
        <f t="shared" si="209"/>
        <v>3548.1200000000003</v>
      </c>
      <c r="BK371" s="221"/>
      <c r="BL371" s="305">
        <v>10100383</v>
      </c>
      <c r="BM371" s="137">
        <f>IF(Index!$L$4="€",VLOOKUP(BL371,ERP!$A:$CL,5,0),IF(Index!$L$4="$",VLOOKUP(BL371,ERP!$A:$CL,7,0),IF(Index!$L$4="CHF",VLOOKUP(BL371,ERP!$A:$CL,9,0),IF(Index!$L$4="£",VLOOKUP(BL371,ERP!$A:$CL,11,0),""))))</f>
        <v>3316</v>
      </c>
      <c r="BN371" s="102"/>
      <c r="BQ371" s="293"/>
      <c r="BR371" s="293"/>
      <c r="BS371" s="293"/>
      <c r="BT371" s="293"/>
      <c r="BU371" s="293"/>
      <c r="BV371" s="293"/>
      <c r="BW371" s="294"/>
      <c r="BX371" s="293"/>
      <c r="BY371" s="293"/>
      <c r="BZ371" s="293"/>
      <c r="CA371" s="293"/>
      <c r="CB371" s="293"/>
      <c r="CC371" s="293"/>
      <c r="CD371" s="293"/>
      <c r="CE371" s="293"/>
      <c r="CF371" s="293"/>
      <c r="CG371" s="293"/>
      <c r="CH371" s="293"/>
      <c r="CI371" s="293"/>
      <c r="CJ371" s="293"/>
      <c r="CK371" s="293"/>
      <c r="CL371" s="293"/>
      <c r="CM371" s="293"/>
      <c r="CN371" s="293"/>
      <c r="CO371" s="293"/>
      <c r="CP371" s="293"/>
      <c r="CQ371" s="293"/>
      <c r="CR371" s="293"/>
      <c r="CS371" s="293"/>
      <c r="CT371" s="294"/>
      <c r="CU371" s="293"/>
      <c r="CV371" s="293"/>
      <c r="CW371" s="293"/>
      <c r="CX371" s="293"/>
      <c r="CY371" s="293"/>
      <c r="CZ371" s="293"/>
      <c r="DA371" s="293"/>
      <c r="DB371" s="293"/>
      <c r="DC371" s="293"/>
      <c r="DD371" s="293"/>
      <c r="DE371" s="293"/>
      <c r="DF371" s="293"/>
      <c r="DG371" s="293"/>
      <c r="DH371" s="293"/>
      <c r="DI371" s="296"/>
      <c r="DJ371" s="302"/>
      <c r="DK371" s="296"/>
      <c r="DL371" s="302"/>
      <c r="DM371" s="296"/>
      <c r="DN371" s="302"/>
      <c r="DO371" s="296"/>
      <c r="DP371" s="304"/>
      <c r="DQ371" s="293"/>
      <c r="DR371" s="296"/>
      <c r="DS371" s="302"/>
      <c r="DT371" s="295"/>
    </row>
    <row r="372" spans="2:179" ht="12.75" customHeight="1" x14ac:dyDescent="0.2">
      <c r="B372" s="708" t="s">
        <v>210</v>
      </c>
      <c r="C372" s="709">
        <f t="shared" si="203"/>
        <v>1.7777777777777777</v>
      </c>
      <c r="D372" s="394"/>
      <c r="E372" s="394"/>
      <c r="F372" s="248">
        <v>290</v>
      </c>
      <c r="G372" s="247" t="s">
        <v>207</v>
      </c>
      <c r="H372" s="248">
        <f t="shared" si="204"/>
        <v>163</v>
      </c>
      <c r="I372" s="249" t="s">
        <v>207</v>
      </c>
      <c r="J372" s="250" t="str">
        <f t="shared" si="205"/>
        <v>163 x 290</v>
      </c>
      <c r="K372" s="247" t="s">
        <v>207</v>
      </c>
      <c r="L372" s="248">
        <f t="shared" si="206"/>
        <v>300</v>
      </c>
      <c r="M372" s="247" t="s">
        <v>207</v>
      </c>
      <c r="N372" s="248">
        <f t="shared" si="207"/>
        <v>198</v>
      </c>
      <c r="O372" s="249" t="s">
        <v>207</v>
      </c>
      <c r="P372" s="248">
        <v>5</v>
      </c>
      <c r="Q372" s="249" t="s">
        <v>207</v>
      </c>
      <c r="R372" s="247">
        <v>30</v>
      </c>
      <c r="S372" s="247" t="s">
        <v>207</v>
      </c>
      <c r="T372" s="248">
        <f t="shared" si="208"/>
        <v>333</v>
      </c>
      <c r="U372" s="249" t="s">
        <v>207</v>
      </c>
      <c r="V372" s="248"/>
      <c r="W372" s="249"/>
      <c r="X372" s="248">
        <f>(F372*10)+456</f>
        <v>3356</v>
      </c>
      <c r="Y372" s="249" t="s">
        <v>2676</v>
      </c>
      <c r="Z372" s="110"/>
      <c r="AA372" s="248">
        <f t="shared" si="193"/>
        <v>114.2</v>
      </c>
      <c r="AB372" s="249" t="s">
        <v>208</v>
      </c>
      <c r="AC372" s="248">
        <f t="shared" si="194"/>
        <v>64.2</v>
      </c>
      <c r="AD372" s="249" t="s">
        <v>208</v>
      </c>
      <c r="AE372" s="716" t="str">
        <f t="shared" si="195"/>
        <v>64.2 x 114.2</v>
      </c>
      <c r="AF372" s="249" t="s">
        <v>208</v>
      </c>
      <c r="AG372" s="248">
        <f t="shared" si="196"/>
        <v>118.1</v>
      </c>
      <c r="AH372" s="249" t="s">
        <v>208</v>
      </c>
      <c r="AI372" s="247">
        <f t="shared" si="197"/>
        <v>78</v>
      </c>
      <c r="AJ372" s="249" t="s">
        <v>208</v>
      </c>
      <c r="AK372" s="248">
        <f t="shared" si="198"/>
        <v>2</v>
      </c>
      <c r="AL372" s="249" t="s">
        <v>208</v>
      </c>
      <c r="AM372" s="248">
        <f t="shared" si="199"/>
        <v>11.8</v>
      </c>
      <c r="AN372" s="249" t="s">
        <v>208</v>
      </c>
      <c r="AO372" s="248">
        <f t="shared" si="200"/>
        <v>131</v>
      </c>
      <c r="AP372" s="249" t="s">
        <v>208</v>
      </c>
      <c r="AQ372" s="248"/>
      <c r="AR372" s="249"/>
      <c r="AS372" s="247">
        <f t="shared" si="201"/>
        <v>132.1</v>
      </c>
      <c r="AT372" s="249" t="s">
        <v>208</v>
      </c>
      <c r="AV372" s="1119"/>
      <c r="AX372" s="426">
        <v>10103725</v>
      </c>
      <c r="AY372" s="236">
        <f>IF(Index!$L$4="€",VLOOKUP(AX372,ERP!$A:$CL,5,0),IF(Index!$L$4="$",VLOOKUP(AX372,ERP!$A:$CL,7,0),IF(Index!$L$4="CHF",VLOOKUP(AX372,ERP!$A:$CL,9,0),IF(Index!$L$4="£",VLOOKUP(AX372,ERP!$A:$CL,11,0),""))))</f>
        <v>4213</v>
      </c>
      <c r="AZ372" s="426">
        <v>10103867</v>
      </c>
      <c r="BA372" s="236">
        <f>IF(Index!$L$4="€",VLOOKUP(AZ372,ERP!$A:$CL,5,0),IF(Index!$L$4="$",VLOOKUP(AZ372,ERP!$A:$CL,7,0),IF(Index!$L$4="CHF",VLOOKUP(AZ372,ERP!$A:$CL,9,0),IF(Index!$L$4="£",VLOOKUP(AZ372,ERP!$A:$CL,11,0),""))))</f>
        <v>4213</v>
      </c>
      <c r="BB372" s="426">
        <v>10101027</v>
      </c>
      <c r="BC372" s="236">
        <f>IF(Index!$L$4="€",VLOOKUP(BB372,ERP!$A:$CL,5,0),IF(Index!$L$4="$",VLOOKUP(BB372,ERP!$A:$CL,7,0),IF(Index!$L$4="CHF",VLOOKUP(BB372,ERP!$A:$CL,9,0),IF(Index!$L$4="£",VLOOKUP(BB372,ERP!$A:$CL,11,0),""))))</f>
        <v>4213</v>
      </c>
      <c r="BD372" s="426">
        <v>10104009</v>
      </c>
      <c r="BE372" s="236">
        <f>IF(Index!$L$4="€",VLOOKUP(BD372,ERP!$A:$CL,5,0),IF(Index!$L$4="$",VLOOKUP(BD372,ERP!$A:$CL,7,0),IF(Index!$L$4="CHF",VLOOKUP(BD372,ERP!$A:$CL,9,0),IF(Index!$L$4="£",VLOOKUP(BD372,ERP!$A:$CL,11,0),""))))</f>
        <v>4213</v>
      </c>
      <c r="BF372" s="156"/>
      <c r="BG372" s="426" t="s">
        <v>125</v>
      </c>
      <c r="BH372" s="236">
        <f t="shared" si="202"/>
        <v>4592.17</v>
      </c>
      <c r="BI372" s="426" t="s">
        <v>125</v>
      </c>
      <c r="BJ372" s="427">
        <f t="shared" si="209"/>
        <v>3784.59</v>
      </c>
      <c r="BK372" s="156"/>
      <c r="BL372" s="426">
        <v>10100384</v>
      </c>
      <c r="BM372" s="236">
        <f>IF(Index!$L$4="€",VLOOKUP(BL372,ERP!$A:$CL,5,0),IF(Index!$L$4="$",VLOOKUP(BL372,ERP!$A:$CL,7,0),IF(Index!$L$4="CHF",VLOOKUP(BL372,ERP!$A:$CL,9,0),IF(Index!$L$4="£",VLOOKUP(BL372,ERP!$A:$CL,11,0),""))))</f>
        <v>3537</v>
      </c>
      <c r="BN372" s="102"/>
      <c r="BQ372" s="293"/>
      <c r="BR372" s="293"/>
      <c r="BS372" s="293"/>
      <c r="BT372" s="293"/>
      <c r="BU372" s="293"/>
      <c r="BV372" s="293"/>
      <c r="BW372" s="294"/>
      <c r="BX372" s="293"/>
      <c r="BY372" s="293"/>
      <c r="BZ372" s="293"/>
      <c r="CA372" s="293"/>
      <c r="CB372" s="293"/>
      <c r="CC372" s="293"/>
      <c r="CD372" s="293"/>
      <c r="CE372" s="293"/>
      <c r="CF372" s="293"/>
      <c r="CG372" s="293"/>
      <c r="CH372" s="293"/>
      <c r="CI372" s="293"/>
      <c r="CJ372" s="293"/>
      <c r="CK372" s="293"/>
      <c r="CL372" s="293"/>
      <c r="CM372" s="293"/>
      <c r="CN372" s="293"/>
      <c r="CO372" s="293"/>
      <c r="CP372" s="293"/>
      <c r="CQ372" s="293"/>
      <c r="CR372" s="293"/>
      <c r="CS372" s="293"/>
      <c r="CT372" s="294"/>
      <c r="CU372" s="293"/>
      <c r="CV372" s="293"/>
      <c r="CW372" s="293"/>
      <c r="CX372" s="293"/>
      <c r="CY372" s="293"/>
      <c r="CZ372" s="293"/>
      <c r="DA372" s="293"/>
      <c r="DB372" s="293"/>
      <c r="DC372" s="293"/>
      <c r="DD372" s="293"/>
      <c r="DE372" s="293"/>
      <c r="DF372" s="293"/>
      <c r="DG372" s="293"/>
      <c r="DH372" s="293"/>
      <c r="DI372" s="296"/>
      <c r="DJ372" s="302"/>
      <c r="DK372" s="296"/>
      <c r="DL372" s="302"/>
      <c r="DM372" s="296"/>
      <c r="DN372" s="302"/>
      <c r="DO372" s="296"/>
      <c r="DP372" s="304"/>
      <c r="DQ372" s="293"/>
      <c r="DR372" s="296"/>
      <c r="DS372" s="302"/>
      <c r="DT372" s="295"/>
    </row>
    <row r="373" spans="2:179" ht="12.75" customHeight="1" x14ac:dyDescent="0.2">
      <c r="B373" s="708" t="s">
        <v>210</v>
      </c>
      <c r="C373" s="709">
        <f t="shared" si="203"/>
        <v>1.7777777777777777</v>
      </c>
      <c r="D373" s="394"/>
      <c r="E373" s="394"/>
      <c r="F373" s="130">
        <v>310</v>
      </c>
      <c r="G373" s="110" t="s">
        <v>207</v>
      </c>
      <c r="H373" s="130">
        <f t="shared" si="204"/>
        <v>174</v>
      </c>
      <c r="I373" s="122" t="s">
        <v>207</v>
      </c>
      <c r="J373" s="121" t="str">
        <f t="shared" si="205"/>
        <v>174 x 310</v>
      </c>
      <c r="K373" s="110" t="s">
        <v>207</v>
      </c>
      <c r="L373" s="130">
        <f t="shared" si="206"/>
        <v>320</v>
      </c>
      <c r="M373" s="110" t="s">
        <v>207</v>
      </c>
      <c r="N373" s="130">
        <f t="shared" si="207"/>
        <v>209</v>
      </c>
      <c r="O373" s="122" t="s">
        <v>207</v>
      </c>
      <c r="P373" s="130">
        <v>5</v>
      </c>
      <c r="Q373" s="122" t="s">
        <v>207</v>
      </c>
      <c r="R373" s="110">
        <v>30</v>
      </c>
      <c r="S373" s="110" t="s">
        <v>207</v>
      </c>
      <c r="T373" s="130">
        <f t="shared" si="208"/>
        <v>355</v>
      </c>
      <c r="U373" s="122" t="s">
        <v>207</v>
      </c>
      <c r="V373" s="130"/>
      <c r="W373" s="122"/>
      <c r="X373" s="136">
        <f>(F373*10)+476</f>
        <v>3576</v>
      </c>
      <c r="Y373" s="419" t="s">
        <v>2676</v>
      </c>
      <c r="Z373" s="110"/>
      <c r="AA373" s="130">
        <f t="shared" si="193"/>
        <v>122</v>
      </c>
      <c r="AB373" s="122" t="s">
        <v>208</v>
      </c>
      <c r="AC373" s="130">
        <f t="shared" si="194"/>
        <v>68.5</v>
      </c>
      <c r="AD373" s="122" t="s">
        <v>208</v>
      </c>
      <c r="AE373" s="131" t="str">
        <f t="shared" si="195"/>
        <v>68.5 x 122</v>
      </c>
      <c r="AF373" s="122" t="s">
        <v>208</v>
      </c>
      <c r="AG373" s="130">
        <f t="shared" si="196"/>
        <v>126</v>
      </c>
      <c r="AH373" s="122" t="s">
        <v>208</v>
      </c>
      <c r="AI373" s="110">
        <f t="shared" si="197"/>
        <v>82.3</v>
      </c>
      <c r="AJ373" s="122" t="s">
        <v>208</v>
      </c>
      <c r="AK373" s="130">
        <f t="shared" si="198"/>
        <v>2</v>
      </c>
      <c r="AL373" s="122" t="s">
        <v>208</v>
      </c>
      <c r="AM373" s="130">
        <f t="shared" si="199"/>
        <v>11.8</v>
      </c>
      <c r="AN373" s="122" t="s">
        <v>208</v>
      </c>
      <c r="AO373" s="130">
        <f t="shared" si="200"/>
        <v>140</v>
      </c>
      <c r="AP373" s="122" t="s">
        <v>208</v>
      </c>
      <c r="AQ373" s="130"/>
      <c r="AR373" s="122"/>
      <c r="AS373" s="110">
        <f t="shared" si="201"/>
        <v>140.80000000000001</v>
      </c>
      <c r="AT373" s="122" t="s">
        <v>208</v>
      </c>
      <c r="AV373" s="1119"/>
      <c r="AX373" s="305">
        <v>10103726</v>
      </c>
      <c r="AY373" s="137">
        <f>IF(Index!$L$4="€",VLOOKUP(AX373,ERP!$A:$CL,5,0),IF(Index!$L$4="$",VLOOKUP(AX373,ERP!$A:$CL,7,0),IF(Index!$L$4="CHF",VLOOKUP(AX373,ERP!$A:$CL,9,0),IF(Index!$L$4="£",VLOOKUP(AX373,ERP!$A:$CL,11,0),""))))</f>
        <v>4496</v>
      </c>
      <c r="AZ373" s="305">
        <v>10103868</v>
      </c>
      <c r="BA373" s="137">
        <f>IF(Index!$L$4="€",VLOOKUP(AZ373,ERP!$A:$CL,5,0),IF(Index!$L$4="$",VLOOKUP(AZ373,ERP!$A:$CL,7,0),IF(Index!$L$4="CHF",VLOOKUP(AZ373,ERP!$A:$CL,9,0),IF(Index!$L$4="£",VLOOKUP(AZ373,ERP!$A:$CL,11,0),""))))</f>
        <v>4496</v>
      </c>
      <c r="BB373" s="305">
        <v>10101028</v>
      </c>
      <c r="BC373" s="137">
        <f>IF(Index!$L$4="€",VLOOKUP(BB373,ERP!$A:$CL,5,0),IF(Index!$L$4="$",VLOOKUP(BB373,ERP!$A:$CL,7,0),IF(Index!$L$4="CHF",VLOOKUP(BB373,ERP!$A:$CL,9,0),IF(Index!$L$4="£",VLOOKUP(BB373,ERP!$A:$CL,11,0),""))))</f>
        <v>4496</v>
      </c>
      <c r="BD373" s="305">
        <v>10104010</v>
      </c>
      <c r="BE373" s="137">
        <f>IF(Index!$L$4="€",VLOOKUP(BD373,ERP!$A:$CL,5,0),IF(Index!$L$4="$",VLOOKUP(BD373,ERP!$A:$CL,7,0),IF(Index!$L$4="CHF",VLOOKUP(BD373,ERP!$A:$CL,9,0),IF(Index!$L$4="£",VLOOKUP(BD373,ERP!$A:$CL,11,0),""))))</f>
        <v>4496</v>
      </c>
      <c r="BF373" s="221"/>
      <c r="BG373" s="305" t="s">
        <v>125</v>
      </c>
      <c r="BH373" s="137">
        <f t="shared" si="202"/>
        <v>4900.6400000000003</v>
      </c>
      <c r="BI373" s="305" t="s">
        <v>125</v>
      </c>
      <c r="BJ373" s="306">
        <f t="shared" si="209"/>
        <v>4038.1800000000003</v>
      </c>
      <c r="BK373" s="221"/>
      <c r="BL373" s="305">
        <v>10100385</v>
      </c>
      <c r="BM373" s="137">
        <f>IF(Index!$L$4="€",VLOOKUP(BL373,ERP!$A:$CL,5,0),IF(Index!$L$4="$",VLOOKUP(BL373,ERP!$A:$CL,7,0),IF(Index!$L$4="CHF",VLOOKUP(BL373,ERP!$A:$CL,9,0),IF(Index!$L$4="£",VLOOKUP(BL373,ERP!$A:$CL,11,0),""))))</f>
        <v>3774</v>
      </c>
      <c r="BN373" s="102"/>
      <c r="BQ373" s="293"/>
      <c r="BR373" s="293"/>
      <c r="BS373" s="293"/>
      <c r="BT373" s="293"/>
      <c r="BU373" s="293"/>
      <c r="BV373" s="293"/>
      <c r="BW373" s="294"/>
      <c r="BX373" s="293"/>
      <c r="BY373" s="293"/>
      <c r="BZ373" s="293"/>
      <c r="CA373" s="293"/>
      <c r="CB373" s="293"/>
      <c r="CC373" s="293"/>
      <c r="CD373" s="293"/>
      <c r="CE373" s="293"/>
      <c r="CF373" s="293"/>
      <c r="CG373" s="293"/>
      <c r="CH373" s="293"/>
      <c r="CI373" s="293"/>
      <c r="CJ373" s="293"/>
      <c r="CK373" s="293"/>
      <c r="CL373" s="293"/>
      <c r="CM373" s="293"/>
      <c r="CN373" s="293"/>
      <c r="CO373" s="293"/>
      <c r="CP373" s="293"/>
      <c r="CQ373" s="293"/>
      <c r="CR373" s="293"/>
      <c r="CS373" s="293"/>
      <c r="CT373" s="294"/>
      <c r="CU373" s="293"/>
      <c r="CV373" s="293"/>
      <c r="CW373" s="293"/>
      <c r="CX373" s="293"/>
      <c r="CY373" s="293"/>
      <c r="CZ373" s="293"/>
      <c r="DA373" s="293"/>
      <c r="DB373" s="293"/>
      <c r="DC373" s="293"/>
      <c r="DD373" s="293"/>
      <c r="DE373" s="293"/>
      <c r="DF373" s="293"/>
      <c r="DG373" s="293"/>
      <c r="DH373" s="293"/>
      <c r="DI373" s="296"/>
      <c r="DJ373" s="302"/>
      <c r="DK373" s="296"/>
      <c r="DL373" s="302"/>
      <c r="DM373" s="296"/>
      <c r="DN373" s="302"/>
      <c r="DO373" s="296"/>
      <c r="DP373" s="304"/>
      <c r="DQ373" s="293"/>
      <c r="DR373" s="296"/>
      <c r="DS373" s="302"/>
      <c r="DT373" s="295"/>
    </row>
    <row r="374" spans="2:179" ht="12.75" customHeight="1" x14ac:dyDescent="0.2">
      <c r="B374" s="708" t="s">
        <v>210</v>
      </c>
      <c r="C374" s="709">
        <f t="shared" si="203"/>
        <v>1.7777777777777777</v>
      </c>
      <c r="D374" s="394"/>
      <c r="E374" s="394"/>
      <c r="F374" s="248">
        <v>330</v>
      </c>
      <c r="G374" s="247" t="s">
        <v>207</v>
      </c>
      <c r="H374" s="248">
        <f t="shared" si="204"/>
        <v>186</v>
      </c>
      <c r="I374" s="249" t="s">
        <v>207</v>
      </c>
      <c r="J374" s="250" t="str">
        <f t="shared" si="205"/>
        <v>186 x 330</v>
      </c>
      <c r="K374" s="247" t="s">
        <v>207</v>
      </c>
      <c r="L374" s="248">
        <f t="shared" si="206"/>
        <v>340</v>
      </c>
      <c r="M374" s="247" t="s">
        <v>207</v>
      </c>
      <c r="N374" s="248">
        <f t="shared" si="207"/>
        <v>221</v>
      </c>
      <c r="O374" s="249" t="s">
        <v>207</v>
      </c>
      <c r="P374" s="248">
        <v>5</v>
      </c>
      <c r="Q374" s="249" t="s">
        <v>207</v>
      </c>
      <c r="R374" s="247">
        <v>30</v>
      </c>
      <c r="S374" s="247" t="s">
        <v>207</v>
      </c>
      <c r="T374" s="248">
        <f t="shared" si="208"/>
        <v>379</v>
      </c>
      <c r="U374" s="249" t="s">
        <v>207</v>
      </c>
      <c r="V374" s="248"/>
      <c r="W374" s="249"/>
      <c r="X374" s="248">
        <f>(F374*10)+431</f>
        <v>3731</v>
      </c>
      <c r="Y374" s="249" t="s">
        <v>2676</v>
      </c>
      <c r="Z374" s="110"/>
      <c r="AA374" s="248">
        <f t="shared" si="193"/>
        <v>129.9</v>
      </c>
      <c r="AB374" s="249" t="s">
        <v>208</v>
      </c>
      <c r="AC374" s="248">
        <f t="shared" si="194"/>
        <v>73.2</v>
      </c>
      <c r="AD374" s="249" t="s">
        <v>208</v>
      </c>
      <c r="AE374" s="716" t="str">
        <f t="shared" si="195"/>
        <v>73.2 x 129.9</v>
      </c>
      <c r="AF374" s="249" t="s">
        <v>208</v>
      </c>
      <c r="AG374" s="248">
        <f t="shared" si="196"/>
        <v>133.9</v>
      </c>
      <c r="AH374" s="249" t="s">
        <v>208</v>
      </c>
      <c r="AI374" s="247">
        <f t="shared" si="197"/>
        <v>87</v>
      </c>
      <c r="AJ374" s="249" t="s">
        <v>208</v>
      </c>
      <c r="AK374" s="248">
        <f t="shared" si="198"/>
        <v>2</v>
      </c>
      <c r="AL374" s="249" t="s">
        <v>208</v>
      </c>
      <c r="AM374" s="248">
        <f t="shared" si="199"/>
        <v>11.8</v>
      </c>
      <c r="AN374" s="249" t="s">
        <v>208</v>
      </c>
      <c r="AO374" s="248">
        <f t="shared" si="200"/>
        <v>149</v>
      </c>
      <c r="AP374" s="249" t="s">
        <v>208</v>
      </c>
      <c r="AQ374" s="248"/>
      <c r="AR374" s="249"/>
      <c r="AS374" s="247">
        <f t="shared" si="201"/>
        <v>146.9</v>
      </c>
      <c r="AT374" s="249" t="s">
        <v>208</v>
      </c>
      <c r="AV374" s="1119"/>
      <c r="AX374" s="426">
        <v>10103727</v>
      </c>
      <c r="AY374" s="236">
        <f>IF(Index!$L$4="€",VLOOKUP(AX374,ERP!$A:$CL,5,0),IF(Index!$L$4="$",VLOOKUP(AX374,ERP!$A:$CL,7,0),IF(Index!$L$4="CHF",VLOOKUP(AX374,ERP!$A:$CL,9,0),IF(Index!$L$4="£",VLOOKUP(AX374,ERP!$A:$CL,11,0),""))))</f>
        <v>4792</v>
      </c>
      <c r="AZ374" s="426">
        <v>10103869</v>
      </c>
      <c r="BA374" s="236">
        <f>IF(Index!$L$4="€",VLOOKUP(AZ374,ERP!$A:$CL,5,0),IF(Index!$L$4="$",VLOOKUP(AZ374,ERP!$A:$CL,7,0),IF(Index!$L$4="CHF",VLOOKUP(AZ374,ERP!$A:$CL,9,0),IF(Index!$L$4="£",VLOOKUP(AZ374,ERP!$A:$CL,11,0),""))))</f>
        <v>4792</v>
      </c>
      <c r="BB374" s="426">
        <v>10101029</v>
      </c>
      <c r="BC374" s="236">
        <f>IF(Index!$L$4="€",VLOOKUP(BB374,ERP!$A:$CL,5,0),IF(Index!$L$4="$",VLOOKUP(BB374,ERP!$A:$CL,7,0),IF(Index!$L$4="CHF",VLOOKUP(BB374,ERP!$A:$CL,9,0),IF(Index!$L$4="£",VLOOKUP(BB374,ERP!$A:$CL,11,0),""))))</f>
        <v>4792</v>
      </c>
      <c r="BD374" s="426">
        <v>10104011</v>
      </c>
      <c r="BE374" s="236">
        <f>IF(Index!$L$4="€",VLOOKUP(BD374,ERP!$A:$CL,5,0),IF(Index!$L$4="$",VLOOKUP(BD374,ERP!$A:$CL,7,0),IF(Index!$L$4="CHF",VLOOKUP(BD374,ERP!$A:$CL,9,0),IF(Index!$L$4="£",VLOOKUP(BD374,ERP!$A:$CL,11,0),""))))</f>
        <v>4792</v>
      </c>
      <c r="BF374" s="156"/>
      <c r="BG374" s="426" t="s">
        <v>125</v>
      </c>
      <c r="BH374" s="236">
        <f t="shared" si="202"/>
        <v>5223.2800000000007</v>
      </c>
      <c r="BI374" s="426" t="s">
        <v>125</v>
      </c>
      <c r="BJ374" s="427">
        <f t="shared" si="209"/>
        <v>4303.54</v>
      </c>
      <c r="BK374" s="156"/>
      <c r="BL374" s="426">
        <v>10100386</v>
      </c>
      <c r="BM374" s="236">
        <f>IF(Index!$L$4="€",VLOOKUP(BL374,ERP!$A:$CL,5,0),IF(Index!$L$4="$",VLOOKUP(BL374,ERP!$A:$CL,7,0),IF(Index!$L$4="CHF",VLOOKUP(BL374,ERP!$A:$CL,9,0),IF(Index!$L$4="£",VLOOKUP(BL374,ERP!$A:$CL,11,0),""))))</f>
        <v>4022</v>
      </c>
      <c r="BN374" s="102"/>
      <c r="BQ374" s="293"/>
      <c r="BR374" s="293"/>
      <c r="BS374" s="293"/>
      <c r="BT374" s="293"/>
      <c r="BU374" s="293"/>
      <c r="BV374" s="293"/>
      <c r="BW374" s="294"/>
      <c r="BX374" s="293"/>
      <c r="BY374" s="293"/>
      <c r="BZ374" s="293"/>
      <c r="CA374" s="293"/>
      <c r="CB374" s="293"/>
      <c r="CC374" s="293"/>
      <c r="CD374" s="293"/>
      <c r="CE374" s="293"/>
      <c r="CF374" s="293"/>
      <c r="CG374" s="293"/>
      <c r="CH374" s="293"/>
      <c r="CI374" s="293"/>
      <c r="CJ374" s="293"/>
      <c r="CK374" s="293"/>
      <c r="CL374" s="293"/>
      <c r="CM374" s="293"/>
      <c r="CN374" s="293"/>
      <c r="CO374" s="293"/>
      <c r="CP374" s="293"/>
      <c r="CQ374" s="293"/>
      <c r="CR374" s="293"/>
      <c r="CS374" s="293"/>
      <c r="CT374" s="294"/>
      <c r="CU374" s="293"/>
      <c r="CV374" s="293"/>
      <c r="CW374" s="293"/>
      <c r="CX374" s="293"/>
      <c r="CY374" s="293"/>
      <c r="CZ374" s="293"/>
      <c r="DA374" s="293"/>
      <c r="DB374" s="293"/>
      <c r="DC374" s="293"/>
      <c r="DD374" s="293"/>
      <c r="DE374" s="293"/>
      <c r="DF374" s="293"/>
      <c r="DG374" s="293"/>
      <c r="DH374" s="293"/>
      <c r="DI374" s="296"/>
      <c r="DJ374" s="302"/>
      <c r="DK374" s="296"/>
      <c r="DL374" s="302"/>
      <c r="DM374" s="296"/>
      <c r="DN374" s="302"/>
      <c r="DO374" s="296"/>
      <c r="DP374" s="304"/>
      <c r="DQ374" s="293"/>
      <c r="DR374" s="296"/>
      <c r="DS374" s="302"/>
      <c r="DT374" s="295"/>
    </row>
    <row r="375" spans="2:179" ht="12.75" customHeight="1" x14ac:dyDescent="0.2">
      <c r="B375" s="708" t="s">
        <v>210</v>
      </c>
      <c r="C375" s="709">
        <f t="shared" si="203"/>
        <v>1.7777777777777777</v>
      </c>
      <c r="D375" s="394"/>
      <c r="E375" s="394"/>
      <c r="F375" s="130">
        <v>350</v>
      </c>
      <c r="G375" s="110" t="s">
        <v>207</v>
      </c>
      <c r="H375" s="130">
        <f t="shared" si="204"/>
        <v>197</v>
      </c>
      <c r="I375" s="122" t="s">
        <v>207</v>
      </c>
      <c r="J375" s="121" t="str">
        <f t="shared" si="205"/>
        <v>197 x 350</v>
      </c>
      <c r="K375" s="110" t="s">
        <v>207</v>
      </c>
      <c r="L375" s="130">
        <f t="shared" si="206"/>
        <v>360</v>
      </c>
      <c r="M375" s="110" t="s">
        <v>207</v>
      </c>
      <c r="N375" s="130">
        <f t="shared" si="207"/>
        <v>232</v>
      </c>
      <c r="O375" s="122" t="s">
        <v>207</v>
      </c>
      <c r="P375" s="130">
        <v>5</v>
      </c>
      <c r="Q375" s="122" t="s">
        <v>207</v>
      </c>
      <c r="R375" s="110">
        <v>30</v>
      </c>
      <c r="S375" s="110" t="s">
        <v>207</v>
      </c>
      <c r="T375" s="130">
        <f t="shared" si="208"/>
        <v>402</v>
      </c>
      <c r="U375" s="122" t="s">
        <v>207</v>
      </c>
      <c r="V375" s="130"/>
      <c r="W375" s="122"/>
      <c r="X375" s="130">
        <f>(F375*10)+431</f>
        <v>3931</v>
      </c>
      <c r="Y375" s="122" t="s">
        <v>2676</v>
      </c>
      <c r="Z375" s="110"/>
      <c r="AA375" s="130">
        <f t="shared" si="193"/>
        <v>137.80000000000001</v>
      </c>
      <c r="AB375" s="122" t="s">
        <v>208</v>
      </c>
      <c r="AC375" s="130">
        <f t="shared" si="194"/>
        <v>77.599999999999994</v>
      </c>
      <c r="AD375" s="122" t="s">
        <v>208</v>
      </c>
      <c r="AE375" s="131" t="str">
        <f t="shared" si="195"/>
        <v>77.6 x 137.8</v>
      </c>
      <c r="AF375" s="122" t="s">
        <v>208</v>
      </c>
      <c r="AG375" s="130">
        <f t="shared" si="196"/>
        <v>141.69999999999999</v>
      </c>
      <c r="AH375" s="122" t="s">
        <v>208</v>
      </c>
      <c r="AI375" s="110">
        <f t="shared" si="197"/>
        <v>91.3</v>
      </c>
      <c r="AJ375" s="122" t="s">
        <v>208</v>
      </c>
      <c r="AK375" s="130">
        <f t="shared" si="198"/>
        <v>2</v>
      </c>
      <c r="AL375" s="122" t="s">
        <v>208</v>
      </c>
      <c r="AM375" s="130">
        <f t="shared" si="199"/>
        <v>11.8</v>
      </c>
      <c r="AN375" s="122" t="s">
        <v>208</v>
      </c>
      <c r="AO375" s="130">
        <f t="shared" si="200"/>
        <v>158</v>
      </c>
      <c r="AP375" s="122" t="s">
        <v>208</v>
      </c>
      <c r="AQ375" s="130"/>
      <c r="AR375" s="122"/>
      <c r="AS375" s="110">
        <f t="shared" si="201"/>
        <v>154.80000000000001</v>
      </c>
      <c r="AT375" s="122" t="s">
        <v>208</v>
      </c>
      <c r="AV375" s="1119"/>
      <c r="AX375" s="305">
        <v>10104354</v>
      </c>
      <c r="AY375" s="137">
        <f>IF(Index!$L$4="€",VLOOKUP(AX375,ERP!$A:$CL,5,0),IF(Index!$L$4="$",VLOOKUP(AX375,ERP!$A:$CL,7,0),IF(Index!$L$4="CHF",VLOOKUP(AX375,ERP!$A:$CL,9,0),IF(Index!$L$4="£",VLOOKUP(AX375,ERP!$A:$CL,11,0),""))))</f>
        <v>5105</v>
      </c>
      <c r="AZ375" s="305">
        <v>10104360</v>
      </c>
      <c r="BA375" s="137">
        <f>IF(Index!$L$4="€",VLOOKUP(AZ375,ERP!$A:$CL,5,0),IF(Index!$L$4="$",VLOOKUP(AZ375,ERP!$A:$CL,7,0),IF(Index!$L$4="CHF",VLOOKUP(AZ375,ERP!$A:$CL,9,0),IF(Index!$L$4="£",VLOOKUP(AZ375,ERP!$A:$CL,11,0),""))))</f>
        <v>5105</v>
      </c>
      <c r="BB375" s="305">
        <v>10101030</v>
      </c>
      <c r="BC375" s="137">
        <f>IF(Index!$L$4="€",VLOOKUP(BB375,ERP!$A:$CL,5,0),IF(Index!$L$4="$",VLOOKUP(BB375,ERP!$A:$CL,7,0),IF(Index!$L$4="CHF",VLOOKUP(BB375,ERP!$A:$CL,9,0),IF(Index!$L$4="£",VLOOKUP(BB375,ERP!$A:$CL,11,0),""))))</f>
        <v>5105</v>
      </c>
      <c r="BD375" s="305">
        <v>10104366</v>
      </c>
      <c r="BE375" s="137">
        <f>IF(Index!$L$4="€",VLOOKUP(BD375,ERP!$A:$CL,5,0),IF(Index!$L$4="$",VLOOKUP(BD375,ERP!$A:$CL,7,0),IF(Index!$L$4="CHF",VLOOKUP(BD375,ERP!$A:$CL,9,0),IF(Index!$L$4="£",VLOOKUP(BD375,ERP!$A:$CL,11,0),""))))</f>
        <v>5105</v>
      </c>
      <c r="BF375" s="221"/>
      <c r="BG375" s="305" t="s">
        <v>125</v>
      </c>
      <c r="BH375" s="137">
        <f t="shared" si="202"/>
        <v>5564.4500000000007</v>
      </c>
      <c r="BI375" s="305" t="s">
        <v>125</v>
      </c>
      <c r="BJ375" s="306">
        <f t="shared" si="209"/>
        <v>4581.7400000000007</v>
      </c>
      <c r="BK375" s="221"/>
      <c r="BL375" s="305">
        <v>10100512</v>
      </c>
      <c r="BM375" s="137">
        <f>IF(Index!$L$4="€",VLOOKUP(BL375,ERP!$A:$CL,5,0),IF(Index!$L$4="$",VLOOKUP(BL375,ERP!$A:$CL,7,0),IF(Index!$L$4="CHF",VLOOKUP(BL375,ERP!$A:$CL,9,0),IF(Index!$L$4="£",VLOOKUP(BL375,ERP!$A:$CL,11,0),""))))</f>
        <v>4282</v>
      </c>
      <c r="BN375" s="102"/>
      <c r="BQ375" s="293"/>
      <c r="BR375" s="293"/>
      <c r="BS375" s="293"/>
      <c r="BT375" s="293"/>
      <c r="BU375" s="293"/>
      <c r="BV375" s="293"/>
      <c r="BW375" s="294"/>
      <c r="BX375" s="293"/>
      <c r="BY375" s="293"/>
      <c r="BZ375" s="293"/>
      <c r="CA375" s="293"/>
      <c r="CB375" s="293"/>
      <c r="CC375" s="293"/>
      <c r="CD375" s="293"/>
      <c r="CE375" s="293"/>
      <c r="CF375" s="293"/>
      <c r="CG375" s="293"/>
      <c r="CH375" s="293"/>
      <c r="CI375" s="293"/>
      <c r="CJ375" s="293"/>
      <c r="CK375" s="293"/>
      <c r="CL375" s="293"/>
      <c r="CM375" s="293"/>
      <c r="CN375" s="293"/>
      <c r="CO375" s="293"/>
      <c r="CP375" s="293"/>
      <c r="CQ375" s="293"/>
      <c r="CR375" s="293"/>
      <c r="CS375" s="293"/>
      <c r="CT375" s="294"/>
      <c r="CU375" s="293"/>
      <c r="CV375" s="293"/>
      <c r="CW375" s="293"/>
      <c r="CX375" s="293"/>
      <c r="CY375" s="293"/>
      <c r="CZ375" s="293"/>
      <c r="DA375" s="293"/>
      <c r="DB375" s="293"/>
      <c r="DC375" s="293"/>
      <c r="DD375" s="293"/>
      <c r="DE375" s="293"/>
      <c r="DF375" s="293"/>
      <c r="DG375" s="293"/>
      <c r="DH375" s="293"/>
      <c r="DI375" s="296"/>
      <c r="DJ375" s="302"/>
      <c r="DK375" s="296"/>
      <c r="DL375" s="302"/>
      <c r="DM375" s="296"/>
      <c r="DN375" s="302"/>
      <c r="DO375" s="296"/>
      <c r="DP375" s="304"/>
      <c r="DQ375" s="293"/>
      <c r="DR375" s="296"/>
      <c r="DS375" s="302"/>
      <c r="DT375" s="295"/>
    </row>
    <row r="376" spans="2:179" ht="12.75" customHeight="1" x14ac:dyDescent="0.2">
      <c r="B376" s="708" t="s">
        <v>210</v>
      </c>
      <c r="C376" s="709">
        <f t="shared" si="203"/>
        <v>1.7777777777777777</v>
      </c>
      <c r="D376" s="394"/>
      <c r="E376" s="394"/>
      <c r="F376" s="671">
        <v>370</v>
      </c>
      <c r="G376" s="672" t="s">
        <v>207</v>
      </c>
      <c r="H376" s="671">
        <f t="shared" si="204"/>
        <v>208</v>
      </c>
      <c r="I376" s="673" t="s">
        <v>207</v>
      </c>
      <c r="J376" s="674" t="str">
        <f t="shared" si="205"/>
        <v>208 x 370</v>
      </c>
      <c r="K376" s="672" t="s">
        <v>207</v>
      </c>
      <c r="L376" s="671">
        <f t="shared" si="206"/>
        <v>380</v>
      </c>
      <c r="M376" s="672" t="s">
        <v>207</v>
      </c>
      <c r="N376" s="671">
        <f t="shared" si="207"/>
        <v>243</v>
      </c>
      <c r="O376" s="673" t="s">
        <v>207</v>
      </c>
      <c r="P376" s="671">
        <v>5</v>
      </c>
      <c r="Q376" s="673" t="s">
        <v>207</v>
      </c>
      <c r="R376" s="672">
        <v>30</v>
      </c>
      <c r="S376" s="672" t="s">
        <v>207</v>
      </c>
      <c r="T376" s="671">
        <f t="shared" si="208"/>
        <v>424</v>
      </c>
      <c r="U376" s="672" t="s">
        <v>207</v>
      </c>
      <c r="V376" s="252"/>
      <c r="W376" s="251"/>
      <c r="X376" s="252">
        <f>(F376*10)+431</f>
        <v>4131</v>
      </c>
      <c r="Y376" s="253" t="s">
        <v>2676</v>
      </c>
      <c r="Z376" s="394"/>
      <c r="AA376" s="671">
        <f t="shared" si="193"/>
        <v>145.69999999999999</v>
      </c>
      <c r="AB376" s="672" t="s">
        <v>208</v>
      </c>
      <c r="AC376" s="671">
        <f t="shared" si="194"/>
        <v>81.900000000000006</v>
      </c>
      <c r="AD376" s="673" t="s">
        <v>208</v>
      </c>
      <c r="AE376" s="717" t="str">
        <f t="shared" si="195"/>
        <v>81.9 x 145.7</v>
      </c>
      <c r="AF376" s="673" t="s">
        <v>208</v>
      </c>
      <c r="AG376" s="671">
        <f t="shared" si="196"/>
        <v>149.6</v>
      </c>
      <c r="AH376" s="673" t="s">
        <v>208</v>
      </c>
      <c r="AI376" s="672">
        <f t="shared" si="197"/>
        <v>95.7</v>
      </c>
      <c r="AJ376" s="673" t="s">
        <v>208</v>
      </c>
      <c r="AK376" s="671">
        <f t="shared" si="198"/>
        <v>2</v>
      </c>
      <c r="AL376" s="673" t="s">
        <v>208</v>
      </c>
      <c r="AM376" s="671">
        <f t="shared" si="199"/>
        <v>11.8</v>
      </c>
      <c r="AN376" s="673" t="s">
        <v>208</v>
      </c>
      <c r="AO376" s="671">
        <f t="shared" si="200"/>
        <v>167</v>
      </c>
      <c r="AP376" s="673" t="s">
        <v>208</v>
      </c>
      <c r="AQ376" s="252"/>
      <c r="AR376" s="251"/>
      <c r="AS376" s="252">
        <f t="shared" si="201"/>
        <v>162.6</v>
      </c>
      <c r="AT376" s="253" t="s">
        <v>208</v>
      </c>
      <c r="AV376" s="1120"/>
      <c r="AX376" s="436">
        <v>10104355</v>
      </c>
      <c r="AY376" s="240">
        <f>IF(Index!$L$4="€",VLOOKUP(AX376,ERP!$A:$CL,5,0),IF(Index!$L$4="$",VLOOKUP(AX376,ERP!$A:$CL,7,0),IF(Index!$L$4="CHF",VLOOKUP(AX376,ERP!$A:$CL,9,0),IF(Index!$L$4="£",VLOOKUP(AX376,ERP!$A:$CL,11,0),""))))</f>
        <v>5433</v>
      </c>
      <c r="AZ376" s="436">
        <v>10104361</v>
      </c>
      <c r="BA376" s="240">
        <f>IF(Index!$L$4="€",VLOOKUP(AZ376,ERP!$A:$CL,5,0),IF(Index!$L$4="$",VLOOKUP(AZ376,ERP!$A:$CL,7,0),IF(Index!$L$4="CHF",VLOOKUP(AZ376,ERP!$A:$CL,9,0),IF(Index!$L$4="£",VLOOKUP(AZ376,ERP!$A:$CL,11,0),""))))</f>
        <v>5433</v>
      </c>
      <c r="BB376" s="436">
        <v>10101031</v>
      </c>
      <c r="BC376" s="240">
        <f>IF(Index!$L$4="€",VLOOKUP(BB376,ERP!$A:$CL,5,0),IF(Index!$L$4="$",VLOOKUP(BB376,ERP!$A:$CL,7,0),IF(Index!$L$4="CHF",VLOOKUP(BB376,ERP!$A:$CL,9,0),IF(Index!$L$4="£",VLOOKUP(BB376,ERP!$A:$CL,11,0),""))))</f>
        <v>5433</v>
      </c>
      <c r="BD376" s="436">
        <v>10104367</v>
      </c>
      <c r="BE376" s="240">
        <f>IF(Index!$L$4="€",VLOOKUP(BD376,ERP!$A:$CL,5,0),IF(Index!$L$4="$",VLOOKUP(BD376,ERP!$A:$CL,7,0),IF(Index!$L$4="CHF",VLOOKUP(BD376,ERP!$A:$CL,9,0),IF(Index!$L$4="£",VLOOKUP(BD376,ERP!$A:$CL,11,0),""))))</f>
        <v>5433</v>
      </c>
      <c r="BF376" s="156"/>
      <c r="BG376" s="436" t="s">
        <v>125</v>
      </c>
      <c r="BH376" s="240">
        <f t="shared" si="202"/>
        <v>5921.97</v>
      </c>
      <c r="BI376" s="436" t="s">
        <v>125</v>
      </c>
      <c r="BJ376" s="563">
        <f t="shared" si="209"/>
        <v>4873.8500000000004</v>
      </c>
      <c r="BK376" s="156"/>
      <c r="BL376" s="436">
        <v>10100513</v>
      </c>
      <c r="BM376" s="240">
        <f>IF(Index!$L$4="€",VLOOKUP(BL376,ERP!$A:$CL,5,0),IF(Index!$L$4="$",VLOOKUP(BL376,ERP!$A:$CL,7,0),IF(Index!$L$4="CHF",VLOOKUP(BL376,ERP!$A:$CL,9,0),IF(Index!$L$4="£",VLOOKUP(BL376,ERP!$A:$CL,11,0),""))))</f>
        <v>4555</v>
      </c>
      <c r="BN376" s="102"/>
      <c r="BQ376" s="293"/>
      <c r="BR376" s="293"/>
      <c r="BS376" s="293"/>
      <c r="BT376" s="293"/>
      <c r="BU376" s="293"/>
      <c r="BV376" s="293"/>
      <c r="BW376" s="294"/>
      <c r="BX376" s="293"/>
      <c r="BY376" s="293"/>
      <c r="BZ376" s="293"/>
      <c r="CA376" s="293"/>
      <c r="CB376" s="293"/>
      <c r="CC376" s="293"/>
      <c r="CD376" s="293"/>
      <c r="CE376" s="293"/>
      <c r="CF376" s="293"/>
      <c r="CG376" s="293"/>
      <c r="CH376" s="293"/>
      <c r="CI376" s="293"/>
      <c r="CJ376" s="293"/>
      <c r="CK376" s="293"/>
      <c r="CL376" s="293"/>
      <c r="CM376" s="293"/>
      <c r="CN376" s="293"/>
      <c r="CO376" s="293"/>
      <c r="CP376" s="293"/>
      <c r="CQ376" s="293"/>
      <c r="CR376" s="293"/>
      <c r="CS376" s="293"/>
      <c r="CT376" s="294"/>
      <c r="CU376" s="293"/>
      <c r="CV376" s="293"/>
      <c r="CW376" s="293"/>
      <c r="CX376" s="293"/>
      <c r="CY376" s="293"/>
      <c r="CZ376" s="293"/>
      <c r="DA376" s="293"/>
      <c r="DB376" s="293"/>
      <c r="DC376" s="293"/>
      <c r="DD376" s="293"/>
      <c r="DE376" s="293"/>
      <c r="DF376" s="293"/>
      <c r="DG376" s="293"/>
      <c r="DH376" s="293"/>
      <c r="DI376" s="296"/>
      <c r="DJ376" s="302"/>
      <c r="DK376" s="296"/>
      <c r="DL376" s="302"/>
      <c r="DM376" s="296"/>
      <c r="DN376" s="302"/>
      <c r="DO376" s="296"/>
      <c r="DP376" s="304"/>
      <c r="DQ376" s="293"/>
      <c r="DR376" s="296"/>
      <c r="DS376" s="302"/>
      <c r="DT376" s="295"/>
    </row>
    <row r="377" spans="2:179" x14ac:dyDescent="0.2">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c r="AJ377" s="308"/>
      <c r="AK377" s="308"/>
      <c r="AL377" s="308"/>
      <c r="AM377" s="308"/>
      <c r="AN377" s="308"/>
      <c r="AO377" s="308"/>
      <c r="AP377" s="308"/>
      <c r="AQ377" s="308"/>
      <c r="AR377" s="308"/>
      <c r="AS377" s="308"/>
      <c r="AT377" s="308"/>
      <c r="AU377" s="308"/>
      <c r="AV377" s="308"/>
      <c r="AW377" s="300"/>
      <c r="AX377" s="300"/>
      <c r="AY377" s="300"/>
      <c r="AZ377" s="300"/>
      <c r="BA377" s="300"/>
      <c r="BB377" s="300"/>
      <c r="BC377" s="300"/>
      <c r="BD377" s="300"/>
      <c r="BE377" s="300"/>
      <c r="BF377" s="300"/>
      <c r="BG377" s="300"/>
      <c r="BH377" s="300"/>
      <c r="BI377" s="300"/>
      <c r="BJ377" s="300"/>
      <c r="BK377" s="300"/>
      <c r="BL377" s="300"/>
      <c r="BM377" s="300"/>
      <c r="BN377" s="300"/>
      <c r="BO377" s="300"/>
      <c r="BQ377" s="293"/>
      <c r="BR377" s="293"/>
      <c r="BS377" s="293"/>
      <c r="BT377" s="293"/>
      <c r="BU377" s="293"/>
      <c r="BV377" s="293"/>
      <c r="BW377" s="293"/>
      <c r="BX377" s="293"/>
      <c r="BY377" s="293"/>
      <c r="BZ377" s="293"/>
      <c r="CA377" s="293"/>
      <c r="CB377" s="293"/>
      <c r="CC377" s="293"/>
      <c r="CD377" s="293"/>
      <c r="CE377" s="293"/>
      <c r="CF377" s="293"/>
      <c r="CG377" s="293"/>
      <c r="CH377" s="293"/>
      <c r="CI377" s="293"/>
      <c r="CJ377" s="293"/>
      <c r="CK377" s="293"/>
      <c r="CL377" s="293"/>
      <c r="CM377" s="293"/>
      <c r="CN377" s="293"/>
      <c r="CO377" s="293"/>
      <c r="CP377" s="293"/>
      <c r="CQ377" s="293"/>
      <c r="CR377" s="293"/>
      <c r="CS377" s="293"/>
      <c r="CT377" s="293"/>
      <c r="CU377" s="293"/>
      <c r="CV377" s="293"/>
      <c r="CW377" s="293"/>
      <c r="CX377" s="293"/>
      <c r="CY377" s="293"/>
      <c r="CZ377" s="293"/>
      <c r="DA377" s="293"/>
      <c r="DB377" s="293"/>
      <c r="DC377" s="293"/>
      <c r="DD377" s="293"/>
      <c r="DE377" s="293"/>
      <c r="DF377" s="293"/>
      <c r="DG377" s="293"/>
      <c r="DH377" s="293"/>
      <c r="DI377" s="293"/>
      <c r="DJ377" s="293"/>
      <c r="DK377" s="293"/>
      <c r="DL377" s="293"/>
      <c r="DM377" s="293"/>
      <c r="DN377" s="293"/>
      <c r="DO377" s="293"/>
      <c r="DP377" s="293"/>
      <c r="DQ377" s="293"/>
      <c r="DR377" s="293"/>
      <c r="DS377" s="293"/>
      <c r="DT377" s="304"/>
      <c r="DU377" s="300"/>
      <c r="DV377" s="300"/>
      <c r="DW377" s="300"/>
      <c r="DX377" s="300"/>
      <c r="DY377" s="300"/>
      <c r="DZ377" s="300"/>
      <c r="EA377" s="300"/>
      <c r="EB377" s="300"/>
      <c r="EC377" s="300"/>
      <c r="ED377" s="300"/>
      <c r="EE377" s="300"/>
      <c r="EF377" s="300"/>
      <c r="EG377" s="300"/>
      <c r="EH377" s="300"/>
      <c r="EI377" s="300"/>
      <c r="EJ377" s="300"/>
      <c r="EK377" s="300"/>
      <c r="EL377" s="300"/>
      <c r="EM377" s="300"/>
      <c r="EN377" s="300"/>
      <c r="EO377" s="300"/>
      <c r="EP377" s="300"/>
      <c r="EQ377" s="300"/>
      <c r="ER377" s="300"/>
      <c r="ES377" s="300"/>
      <c r="ET377" s="300"/>
      <c r="EU377" s="300"/>
      <c r="EV377" s="300"/>
      <c r="EW377" s="300"/>
      <c r="EX377" s="300"/>
      <c r="EY377" s="300"/>
      <c r="EZ377" s="300"/>
      <c r="FA377" s="300"/>
      <c r="FB377" s="300"/>
      <c r="FC377" s="300"/>
      <c r="FD377" s="300"/>
      <c r="FE377" s="300"/>
      <c r="FF377" s="300"/>
      <c r="FG377" s="300"/>
      <c r="FH377" s="300"/>
      <c r="FI377" s="300"/>
      <c r="FJ377" s="300"/>
      <c r="FK377" s="300"/>
      <c r="FL377" s="300"/>
      <c r="FM377" s="300"/>
      <c r="FN377" s="300"/>
      <c r="FO377" s="300"/>
      <c r="FP377" s="300"/>
      <c r="FQ377" s="300"/>
      <c r="FR377" s="300"/>
      <c r="FS377" s="300"/>
      <c r="FT377" s="300"/>
      <c r="FU377" s="300"/>
      <c r="FV377" s="300"/>
      <c r="FW377" s="300"/>
    </row>
    <row r="378" spans="2:179" x14ac:dyDescent="0.2">
      <c r="BQ378" s="293"/>
      <c r="BR378" s="293"/>
      <c r="BS378" s="293"/>
      <c r="BT378" s="293"/>
      <c r="BU378" s="293"/>
      <c r="BV378" s="293"/>
      <c r="BW378" s="293"/>
      <c r="BX378" s="293"/>
      <c r="BY378" s="293"/>
      <c r="BZ378" s="293"/>
      <c r="CA378" s="293"/>
      <c r="CB378" s="293"/>
      <c r="CC378" s="293"/>
      <c r="CD378" s="293"/>
      <c r="CE378" s="293"/>
      <c r="CF378" s="293"/>
      <c r="CG378" s="293"/>
      <c r="CH378" s="293"/>
      <c r="CI378" s="293"/>
      <c r="CJ378" s="293"/>
      <c r="CK378" s="293"/>
      <c r="CL378" s="293"/>
      <c r="CM378" s="293"/>
      <c r="CN378" s="293"/>
      <c r="CO378" s="293"/>
      <c r="CP378" s="293"/>
      <c r="CQ378" s="293"/>
      <c r="CR378" s="293"/>
      <c r="CS378" s="293"/>
      <c r="CT378" s="293"/>
      <c r="CU378" s="293"/>
      <c r="CV378" s="293"/>
      <c r="CW378" s="293"/>
      <c r="CX378" s="293"/>
      <c r="CY378" s="293"/>
      <c r="CZ378" s="293"/>
      <c r="DA378" s="293"/>
      <c r="DB378" s="293"/>
      <c r="DC378" s="293"/>
      <c r="DD378" s="293"/>
      <c r="DE378" s="293"/>
      <c r="DF378" s="293"/>
      <c r="DG378" s="293"/>
      <c r="DH378" s="293"/>
      <c r="DI378" s="296"/>
      <c r="DJ378" s="293"/>
      <c r="DK378" s="296"/>
      <c r="DL378" s="293"/>
      <c r="DM378" s="296"/>
      <c r="DN378" s="293"/>
      <c r="DO378" s="296"/>
      <c r="DP378" s="293"/>
      <c r="DQ378" s="293"/>
      <c r="DR378" s="296"/>
      <c r="DS378" s="293"/>
      <c r="DT378" s="293"/>
    </row>
    <row r="379" spans="2:179" s="102" customFormat="1" ht="65.25" customHeight="1" x14ac:dyDescent="0.2">
      <c r="D379" s="107"/>
      <c r="E379" s="107"/>
      <c r="F379" s="254"/>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55"/>
      <c r="AE379" s="255"/>
      <c r="AF379" s="255"/>
      <c r="AG379" s="255"/>
      <c r="AH379" s="255"/>
      <c r="AI379" s="255"/>
      <c r="AJ379" s="255"/>
      <c r="AK379" s="255"/>
      <c r="AL379" s="255"/>
      <c r="AM379" s="255"/>
      <c r="AN379" s="255"/>
      <c r="AO379" s="255"/>
      <c r="AP379" s="255"/>
      <c r="AQ379" s="255"/>
      <c r="AR379" s="255"/>
      <c r="AS379" s="255"/>
      <c r="AT379" s="255"/>
      <c r="AU379" s="255"/>
      <c r="AV379" s="992" t="s">
        <v>2702</v>
      </c>
      <c r="AW379" s="992"/>
      <c r="AX379" s="992"/>
      <c r="AY379" s="992"/>
      <c r="AZ379" s="992"/>
      <c r="BA379" s="992"/>
      <c r="BB379" s="992"/>
      <c r="BC379" s="992"/>
      <c r="BD379" s="992"/>
      <c r="BE379" s="992"/>
      <c r="BF379" s="992"/>
      <c r="BG379" s="992"/>
      <c r="BH379" s="992"/>
      <c r="BI379" s="992"/>
      <c r="BJ379" s="992"/>
      <c r="BK379" s="992"/>
      <c r="BL379" s="992"/>
      <c r="BM379" s="993"/>
      <c r="BN379" s="2"/>
      <c r="BQ379" s="1074"/>
      <c r="BR379" s="1074"/>
      <c r="BS379" s="1074"/>
      <c r="BT379" s="1074"/>
      <c r="BU379" s="1074"/>
      <c r="BV379" s="1074"/>
      <c r="BW379" s="1074"/>
      <c r="BX379" s="1074"/>
      <c r="BY379" s="1074"/>
      <c r="BZ379" s="1074"/>
      <c r="CA379" s="1074"/>
      <c r="CB379" s="1074"/>
      <c r="CC379" s="1074"/>
      <c r="CD379" s="1074"/>
      <c r="CE379" s="1074"/>
      <c r="CF379" s="1074"/>
      <c r="CG379" s="1074"/>
      <c r="CH379" s="1074"/>
      <c r="CI379" s="1074"/>
      <c r="CJ379" s="1074"/>
      <c r="CK379" s="1074"/>
      <c r="CL379" s="1074"/>
      <c r="CM379" s="1074"/>
      <c r="CN379" s="1074"/>
      <c r="CO379" s="1074"/>
      <c r="CP379" s="1074"/>
      <c r="CQ379" s="1074"/>
      <c r="CR379" s="1074"/>
      <c r="CS379" s="1074"/>
      <c r="CT379" s="1074"/>
      <c r="CU379" s="1074"/>
      <c r="CV379" s="1074"/>
      <c r="CW379" s="1074"/>
      <c r="CX379" s="1074"/>
      <c r="CY379" s="1074"/>
      <c r="CZ379" s="1074"/>
      <c r="DA379" s="1074"/>
      <c r="DB379" s="1074"/>
      <c r="DC379" s="1074"/>
      <c r="DD379" s="1074"/>
      <c r="DE379" s="1074"/>
      <c r="DF379" s="1074"/>
      <c r="DG379" s="1074"/>
      <c r="DH379" s="344"/>
      <c r="DI379" s="344"/>
      <c r="DJ379" s="344"/>
      <c r="DK379" s="344"/>
      <c r="DL379" s="344"/>
      <c r="DM379" s="344"/>
      <c r="DN379" s="344"/>
      <c r="DO379" s="344"/>
      <c r="DP379" s="344"/>
      <c r="DQ379" s="344"/>
      <c r="DR379" s="344"/>
      <c r="DS379" s="344"/>
      <c r="DT379" s="344"/>
    </row>
    <row r="380" spans="2:179" ht="7.5" customHeight="1" x14ac:dyDescent="0.2">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2"/>
      <c r="AW380" s="102"/>
      <c r="AX380" s="112"/>
      <c r="AY380" s="112"/>
      <c r="AZ380" s="112"/>
      <c r="BA380" s="112"/>
      <c r="BB380" s="112"/>
      <c r="BC380" s="112"/>
      <c r="BD380" s="112"/>
      <c r="BE380" s="112"/>
      <c r="BF380" s="113"/>
      <c r="BG380" s="113"/>
      <c r="BH380" s="113"/>
      <c r="BI380" s="113"/>
      <c r="BJ380" s="113"/>
      <c r="BK380" s="102"/>
      <c r="BL380" s="114"/>
      <c r="BM380" s="114"/>
      <c r="BQ380" s="293"/>
      <c r="BR380" s="293"/>
      <c r="BS380" s="293"/>
      <c r="BT380" s="293"/>
      <c r="BU380" s="293"/>
      <c r="BV380" s="293"/>
      <c r="BW380" s="293"/>
      <c r="BX380" s="293"/>
      <c r="BY380" s="293"/>
      <c r="BZ380" s="293"/>
      <c r="CA380" s="293"/>
      <c r="CB380" s="293"/>
      <c r="CC380" s="293"/>
      <c r="CD380" s="332"/>
      <c r="CE380" s="332"/>
      <c r="CF380" s="332"/>
      <c r="CG380" s="332"/>
      <c r="CH380" s="332"/>
      <c r="CI380" s="332"/>
      <c r="CJ380" s="332"/>
      <c r="CK380" s="332"/>
      <c r="CL380" s="332"/>
      <c r="CM380" s="332"/>
      <c r="CN380" s="332"/>
      <c r="CO380" s="332"/>
      <c r="CP380" s="332"/>
      <c r="CQ380" s="332"/>
      <c r="CR380" s="332"/>
      <c r="CS380" s="332"/>
      <c r="CT380" s="332"/>
      <c r="CU380" s="332"/>
      <c r="CV380" s="332"/>
      <c r="CW380" s="332"/>
      <c r="CX380" s="332"/>
      <c r="CY380" s="332"/>
      <c r="CZ380" s="332"/>
      <c r="DA380" s="332"/>
      <c r="DB380" s="332"/>
      <c r="DC380" s="332"/>
      <c r="DD380" s="332"/>
      <c r="DE380" s="332"/>
      <c r="DF380" s="332"/>
      <c r="DG380" s="332"/>
      <c r="DH380" s="332"/>
      <c r="DI380" s="261"/>
      <c r="DJ380" s="262"/>
      <c r="DK380" s="262"/>
      <c r="DL380" s="262"/>
      <c r="DM380" s="262"/>
      <c r="DN380" s="262"/>
      <c r="DO380" s="262"/>
      <c r="DP380" s="262"/>
      <c r="DQ380" s="262"/>
      <c r="DR380" s="262"/>
      <c r="DS380" s="262"/>
      <c r="DT380" s="332"/>
    </row>
    <row r="381" spans="2:179" ht="30" customHeight="1" x14ac:dyDescent="0.2">
      <c r="Q381" s="1115"/>
      <c r="R381" s="1115"/>
      <c r="S381" s="1115"/>
      <c r="T381" s="1115"/>
      <c r="U381" s="1115"/>
      <c r="V381" s="1115"/>
      <c r="W381" s="1115"/>
      <c r="X381" s="1115"/>
      <c r="Y381" s="1115"/>
      <c r="Z381" s="1115"/>
      <c r="AA381" s="1115"/>
      <c r="AB381" s="1115"/>
      <c r="AC381" s="1115"/>
      <c r="AD381" s="1115"/>
      <c r="AE381" s="1115"/>
      <c r="AF381" s="1115"/>
      <c r="AG381" s="1115"/>
      <c r="AH381" s="1115"/>
      <c r="AI381" s="1115"/>
      <c r="AJ381" s="1115"/>
      <c r="AK381" s="1115"/>
      <c r="AL381" s="1115"/>
      <c r="AM381" s="1115"/>
      <c r="AN381" s="1115"/>
      <c r="AO381" s="1115"/>
      <c r="AP381" s="1115"/>
      <c r="AQ381" s="107"/>
      <c r="AR381" s="107"/>
      <c r="AS381" s="107"/>
      <c r="AT381" s="107"/>
      <c r="AU381" s="107"/>
      <c r="AV381" s="200" t="s">
        <v>260</v>
      </c>
      <c r="AW381" s="107"/>
      <c r="AX381" s="997" t="s">
        <v>265</v>
      </c>
      <c r="AY381" s="980"/>
      <c r="AZ381" s="997" t="s">
        <v>266</v>
      </c>
      <c r="BA381" s="980"/>
      <c r="BB381" s="999"/>
      <c r="BC381" s="983"/>
      <c r="BD381" s="221"/>
      <c r="BE381" s="159"/>
      <c r="BF381" s="222"/>
      <c r="BG381" s="221"/>
      <c r="BH381" s="223"/>
      <c r="BI381" s="221"/>
      <c r="BJ381" s="224"/>
      <c r="BK381" s="107"/>
      <c r="BL381" s="221"/>
      <c r="BM381" s="224"/>
      <c r="BQ381" s="293"/>
      <c r="BR381" s="293"/>
      <c r="BS381" s="293"/>
      <c r="BT381" s="293"/>
      <c r="BU381" s="293"/>
      <c r="BV381" s="293"/>
      <c r="BW381" s="293"/>
      <c r="BX381" s="293"/>
      <c r="BY381" s="293"/>
      <c r="BZ381" s="293"/>
      <c r="CA381" s="293"/>
      <c r="CB381" s="293"/>
      <c r="CC381" s="293"/>
      <c r="CD381" s="1075"/>
      <c r="CE381" s="1075"/>
      <c r="CF381" s="1075"/>
      <c r="CG381" s="1075"/>
      <c r="CH381" s="1075"/>
      <c r="CI381" s="1075"/>
      <c r="CJ381" s="1075"/>
      <c r="CK381" s="1075"/>
      <c r="CL381" s="1075"/>
      <c r="CM381" s="1075"/>
      <c r="CN381" s="1075"/>
      <c r="CO381" s="1075"/>
      <c r="CP381" s="1075"/>
      <c r="CQ381" s="1075"/>
      <c r="CR381" s="1075"/>
      <c r="CS381" s="1075"/>
      <c r="CT381" s="1075"/>
      <c r="CU381" s="1075"/>
      <c r="CV381" s="1075"/>
      <c r="CW381" s="1075"/>
      <c r="CX381" s="1075"/>
      <c r="CY381" s="1075"/>
      <c r="CZ381" s="1075"/>
      <c r="DA381" s="1075"/>
      <c r="DB381" s="1075"/>
      <c r="DC381" s="1075"/>
      <c r="DD381" s="1075"/>
      <c r="DE381" s="1075"/>
      <c r="DF381" s="347"/>
      <c r="DG381" s="332"/>
      <c r="DH381" s="332"/>
      <c r="DI381" s="345"/>
      <c r="DJ381" s="332"/>
      <c r="DK381" s="345"/>
      <c r="DL381" s="332"/>
      <c r="DM381" s="345"/>
      <c r="DN381" s="332"/>
      <c r="DO381" s="297"/>
      <c r="DP381" s="346"/>
      <c r="DQ381" s="332"/>
      <c r="DR381" s="297"/>
      <c r="DS381" s="346"/>
      <c r="DT381" s="332"/>
    </row>
    <row r="382" spans="2:179" ht="30" customHeight="1" x14ac:dyDescent="0.2">
      <c r="Q382" s="1115"/>
      <c r="R382" s="1115"/>
      <c r="S382" s="1115"/>
      <c r="T382" s="1115"/>
      <c r="U382" s="1115"/>
      <c r="V382" s="1115"/>
      <c r="W382" s="1115"/>
      <c r="X382" s="1115"/>
      <c r="Y382" s="1115"/>
      <c r="Z382" s="1115"/>
      <c r="AA382" s="1115"/>
      <c r="AB382" s="1115"/>
      <c r="AC382" s="1115"/>
      <c r="AD382" s="1115"/>
      <c r="AE382" s="1115"/>
      <c r="AF382" s="1115"/>
      <c r="AG382" s="1115"/>
      <c r="AH382" s="1115"/>
      <c r="AI382" s="1115"/>
      <c r="AJ382" s="1115"/>
      <c r="AK382" s="1115"/>
      <c r="AL382" s="1115"/>
      <c r="AM382" s="1115"/>
      <c r="AN382" s="1115"/>
      <c r="AO382" s="1115"/>
      <c r="AP382" s="1115"/>
      <c r="AQ382" s="107"/>
      <c r="AR382" s="107"/>
      <c r="AS382" s="107"/>
      <c r="AT382" s="107"/>
      <c r="AU382" s="107"/>
      <c r="AV382" s="200" t="s">
        <v>227</v>
      </c>
      <c r="AW382" s="107"/>
      <c r="AX382" s="989"/>
      <c r="AY382" s="980"/>
      <c r="AZ382" s="989"/>
      <c r="BA382" s="980"/>
      <c r="BB382" s="1001"/>
      <c r="BC382" s="983"/>
      <c r="BD382" s="221"/>
      <c r="BE382" s="159"/>
      <c r="BF382" s="222"/>
      <c r="BG382" s="221"/>
      <c r="BH382" s="223"/>
      <c r="BI382" s="221"/>
      <c r="BJ382" s="224"/>
      <c r="BK382" s="107"/>
      <c r="BL382" s="221"/>
      <c r="BM382" s="224"/>
      <c r="BQ382" s="293"/>
      <c r="BR382" s="293"/>
      <c r="BS382" s="293"/>
      <c r="BT382" s="293"/>
      <c r="BU382" s="293"/>
      <c r="BV382" s="293"/>
      <c r="BW382" s="293"/>
      <c r="BX382" s="293"/>
      <c r="BY382" s="293"/>
      <c r="BZ382" s="293"/>
      <c r="CA382" s="293"/>
      <c r="CB382" s="293"/>
      <c r="CC382" s="293"/>
      <c r="CD382" s="1075"/>
      <c r="CE382" s="1075"/>
      <c r="CF382" s="1075"/>
      <c r="CG382" s="1075"/>
      <c r="CH382" s="1075"/>
      <c r="CI382" s="1075"/>
      <c r="CJ382" s="1075"/>
      <c r="CK382" s="1075"/>
      <c r="CL382" s="1075"/>
      <c r="CM382" s="1075"/>
      <c r="CN382" s="1075"/>
      <c r="CO382" s="1075"/>
      <c r="CP382" s="1075"/>
      <c r="CQ382" s="1075"/>
      <c r="CR382" s="1075"/>
      <c r="CS382" s="1075"/>
      <c r="CT382" s="1075"/>
      <c r="CU382" s="1075"/>
      <c r="CV382" s="1075"/>
      <c r="CW382" s="1075"/>
      <c r="CX382" s="1075"/>
      <c r="CY382" s="1075"/>
      <c r="CZ382" s="1075"/>
      <c r="DA382" s="1075"/>
      <c r="DB382" s="1075"/>
      <c r="DC382" s="1075"/>
      <c r="DD382" s="1075"/>
      <c r="DE382" s="1075"/>
      <c r="DF382" s="347"/>
      <c r="DG382" s="332"/>
      <c r="DH382" s="332"/>
      <c r="DI382" s="331"/>
      <c r="DJ382" s="332"/>
      <c r="DK382" s="331"/>
      <c r="DL382" s="332"/>
      <c r="DM382" s="331"/>
      <c r="DN382" s="332"/>
      <c r="DO382" s="297"/>
      <c r="DP382" s="346"/>
      <c r="DQ382" s="332"/>
      <c r="DR382" s="297"/>
      <c r="DS382" s="346"/>
      <c r="DT382" s="332"/>
    </row>
    <row r="383" spans="2:179" ht="30" customHeight="1" x14ac:dyDescent="0.2">
      <c r="Q383" s="1115"/>
      <c r="R383" s="1115"/>
      <c r="S383" s="1115"/>
      <c r="T383" s="1115"/>
      <c r="U383" s="1115"/>
      <c r="V383" s="1115"/>
      <c r="W383" s="1115"/>
      <c r="X383" s="1115"/>
      <c r="Y383" s="1115"/>
      <c r="Z383" s="1115"/>
      <c r="AA383" s="1115"/>
      <c r="AB383" s="1115"/>
      <c r="AC383" s="1115"/>
      <c r="AD383" s="1115"/>
      <c r="AE383" s="1115"/>
      <c r="AF383" s="1115"/>
      <c r="AG383" s="1115"/>
      <c r="AH383" s="1115"/>
      <c r="AI383" s="1115"/>
      <c r="AJ383" s="1115"/>
      <c r="AK383" s="1115"/>
      <c r="AL383" s="1115"/>
      <c r="AM383" s="1115"/>
      <c r="AN383" s="1115"/>
      <c r="AO383" s="1115"/>
      <c r="AP383" s="1115"/>
      <c r="AQ383" s="107"/>
      <c r="AR383" s="107"/>
      <c r="AS383" s="107"/>
      <c r="AT383" s="107"/>
      <c r="AU383" s="107"/>
      <c r="AV383" s="200" t="s">
        <v>227</v>
      </c>
      <c r="AW383" s="107"/>
      <c r="AX383" s="989" t="s">
        <v>270</v>
      </c>
      <c r="AY383" s="980"/>
      <c r="AZ383" s="989" t="s">
        <v>270</v>
      </c>
      <c r="BA383" s="980"/>
      <c r="BB383" s="1001"/>
      <c r="BC383" s="983"/>
      <c r="BD383" s="221"/>
      <c r="BE383" s="159"/>
      <c r="BF383" s="222"/>
      <c r="BG383" s="221"/>
      <c r="BH383" s="223"/>
      <c r="BI383" s="221"/>
      <c r="BJ383" s="224"/>
      <c r="BK383" s="107"/>
      <c r="BL383" s="221"/>
      <c r="BM383" s="224"/>
      <c r="BN383" s="107"/>
      <c r="BQ383" s="293"/>
      <c r="BR383" s="293"/>
      <c r="BS383" s="293"/>
      <c r="BT383" s="293"/>
      <c r="BU383" s="293"/>
      <c r="BV383" s="293"/>
      <c r="BW383" s="293"/>
      <c r="BX383" s="293"/>
      <c r="BY383" s="293"/>
      <c r="BZ383" s="293"/>
      <c r="CA383" s="293"/>
      <c r="CB383" s="293"/>
      <c r="CC383" s="293"/>
      <c r="CD383" s="293"/>
      <c r="CE383" s="293"/>
      <c r="CF383" s="293"/>
      <c r="CG383" s="293"/>
      <c r="CH383" s="293"/>
      <c r="CI383" s="293"/>
      <c r="CJ383" s="293"/>
      <c r="CK383" s="332"/>
      <c r="CL383" s="332"/>
      <c r="CM383" s="332"/>
      <c r="CN383" s="332"/>
      <c r="CO383" s="332"/>
      <c r="CP383" s="332"/>
      <c r="CQ383" s="332"/>
      <c r="CR383" s="332"/>
      <c r="CS383" s="332"/>
      <c r="CT383" s="332"/>
      <c r="CU383" s="332"/>
      <c r="CV383" s="332"/>
      <c r="CW383" s="332"/>
      <c r="CX383" s="332"/>
      <c r="CY383" s="332"/>
      <c r="CZ383" s="332"/>
      <c r="DA383" s="332"/>
      <c r="DB383" s="332"/>
      <c r="DC383" s="332"/>
      <c r="DD383" s="332"/>
      <c r="DE383" s="332"/>
      <c r="DF383" s="347"/>
      <c r="DG383" s="332"/>
      <c r="DH383" s="332"/>
      <c r="DI383" s="332"/>
      <c r="DJ383" s="332"/>
      <c r="DK383" s="332"/>
      <c r="DL383" s="332"/>
      <c r="DM383" s="332"/>
      <c r="DN383" s="332"/>
      <c r="DO383" s="297"/>
      <c r="DP383" s="346"/>
      <c r="DQ383" s="332"/>
      <c r="DR383" s="297"/>
      <c r="DS383" s="346"/>
      <c r="DT383" s="332"/>
    </row>
    <row r="384" spans="2:179" ht="30" customHeight="1" x14ac:dyDescent="0.2">
      <c r="Q384" s="1115"/>
      <c r="R384" s="1115"/>
      <c r="S384" s="1115"/>
      <c r="T384" s="1115"/>
      <c r="U384" s="1115"/>
      <c r="V384" s="1115"/>
      <c r="W384" s="1115"/>
      <c r="X384" s="1115"/>
      <c r="Y384" s="1115"/>
      <c r="Z384" s="1115"/>
      <c r="AA384" s="1115"/>
      <c r="AB384" s="1115"/>
      <c r="AC384" s="1115"/>
      <c r="AD384" s="1115"/>
      <c r="AE384" s="1115"/>
      <c r="AF384" s="1115"/>
      <c r="AG384" s="1115"/>
      <c r="AH384" s="1115"/>
      <c r="AI384" s="1115"/>
      <c r="AJ384" s="1115"/>
      <c r="AK384" s="1115"/>
      <c r="AL384" s="1115"/>
      <c r="AM384" s="1115"/>
      <c r="AN384" s="1115"/>
      <c r="AO384" s="1115"/>
      <c r="AP384" s="1115"/>
      <c r="AQ384" s="107"/>
      <c r="AR384" s="107"/>
      <c r="AS384" s="107"/>
      <c r="AT384" s="107"/>
      <c r="AU384" s="107"/>
      <c r="AV384" s="200" t="s">
        <v>224</v>
      </c>
      <c r="AW384" s="107"/>
      <c r="AX384" s="988" t="s">
        <v>2681</v>
      </c>
      <c r="AY384" s="980"/>
      <c r="AZ384" s="988" t="s">
        <v>2681</v>
      </c>
      <c r="BA384" s="980"/>
      <c r="BB384" s="983"/>
      <c r="BC384" s="983"/>
      <c r="BD384" s="221"/>
      <c r="BE384" s="159"/>
      <c r="BF384" s="222"/>
      <c r="BG384" s="221"/>
      <c r="BH384" s="223"/>
      <c r="BI384" s="221"/>
      <c r="BJ384" s="224"/>
      <c r="BK384" s="107"/>
      <c r="BL384" s="221"/>
      <c r="BM384" s="224"/>
      <c r="BN384" s="107"/>
      <c r="BQ384" s="293"/>
      <c r="BR384" s="293"/>
      <c r="BS384" s="293"/>
      <c r="BT384" s="293"/>
      <c r="BU384" s="293"/>
      <c r="BV384" s="293"/>
      <c r="BW384" s="293"/>
      <c r="BX384" s="293"/>
      <c r="BY384" s="293"/>
      <c r="BZ384" s="293"/>
      <c r="CA384" s="293"/>
      <c r="CB384" s="293"/>
      <c r="CC384" s="293"/>
      <c r="CD384" s="293"/>
      <c r="CE384" s="293"/>
      <c r="CF384" s="293"/>
      <c r="CG384" s="293"/>
      <c r="CH384" s="293"/>
      <c r="CI384" s="293"/>
      <c r="CJ384" s="293"/>
      <c r="CK384" s="332"/>
      <c r="CL384" s="332"/>
      <c r="CM384" s="332"/>
      <c r="CN384" s="332"/>
      <c r="CO384" s="332"/>
      <c r="CP384" s="332"/>
      <c r="CQ384" s="332"/>
      <c r="CR384" s="332"/>
      <c r="CS384" s="332"/>
      <c r="CT384" s="332"/>
      <c r="CU384" s="332"/>
      <c r="CV384" s="332"/>
      <c r="CW384" s="332"/>
      <c r="CX384" s="332"/>
      <c r="CY384" s="332"/>
      <c r="CZ384" s="332"/>
      <c r="DA384" s="332"/>
      <c r="DB384" s="332"/>
      <c r="DC384" s="332"/>
      <c r="DD384" s="332"/>
      <c r="DE384" s="332"/>
      <c r="DF384" s="347"/>
      <c r="DG384" s="332"/>
      <c r="DH384" s="332"/>
      <c r="DI384" s="332"/>
      <c r="DJ384" s="332"/>
      <c r="DK384" s="332"/>
      <c r="DL384" s="332"/>
      <c r="DM384" s="332"/>
      <c r="DN384" s="332"/>
      <c r="DO384" s="297"/>
      <c r="DP384" s="346"/>
      <c r="DQ384" s="332"/>
      <c r="DR384" s="297"/>
      <c r="DS384" s="346"/>
      <c r="DT384" s="332"/>
    </row>
    <row r="385" spans="2:179" ht="20.100000000000001" customHeight="1" x14ac:dyDescent="0.2">
      <c r="Q385" s="1115"/>
      <c r="R385" s="1115"/>
      <c r="S385" s="1115"/>
      <c r="T385" s="1115"/>
      <c r="U385" s="1115"/>
      <c r="V385" s="1115"/>
      <c r="W385" s="1115"/>
      <c r="X385" s="1115"/>
      <c r="Y385" s="1115"/>
      <c r="Z385" s="1115"/>
      <c r="AA385" s="1115"/>
      <c r="AB385" s="1115"/>
      <c r="AC385" s="1115"/>
      <c r="AD385" s="1115"/>
      <c r="AE385" s="1115"/>
      <c r="AF385" s="1115"/>
      <c r="AG385" s="1115"/>
      <c r="AH385" s="1115"/>
      <c r="AI385" s="1115"/>
      <c r="AJ385" s="1115"/>
      <c r="AK385" s="1115"/>
      <c r="AL385" s="1115"/>
      <c r="AM385" s="1115"/>
      <c r="AN385" s="1115"/>
      <c r="AO385" s="1115"/>
      <c r="AP385" s="1115"/>
      <c r="AQ385" s="107"/>
      <c r="AR385" s="107"/>
      <c r="AS385" s="107"/>
      <c r="AT385" s="107"/>
      <c r="AU385" s="107"/>
      <c r="AV385" s="200" t="s">
        <v>225</v>
      </c>
      <c r="AW385" s="107"/>
      <c r="AX385" s="988" t="s">
        <v>232</v>
      </c>
      <c r="AY385" s="980"/>
      <c r="AZ385" s="988" t="s">
        <v>232</v>
      </c>
      <c r="BA385" s="980"/>
      <c r="BB385" s="983"/>
      <c r="BC385" s="983"/>
      <c r="BD385" s="221"/>
      <c r="BE385" s="159"/>
      <c r="BF385" s="222"/>
      <c r="BG385" s="221"/>
      <c r="BH385" s="223"/>
      <c r="BI385" s="221"/>
      <c r="BJ385" s="224"/>
      <c r="BK385" s="107"/>
      <c r="BL385" s="221"/>
      <c r="BM385" s="224"/>
      <c r="BN385" s="107"/>
      <c r="BQ385" s="293"/>
      <c r="BR385" s="293"/>
      <c r="BS385" s="293"/>
      <c r="BT385" s="293"/>
      <c r="BU385" s="293"/>
      <c r="BV385" s="293"/>
      <c r="BW385" s="293"/>
      <c r="BX385" s="293"/>
      <c r="BY385" s="293"/>
      <c r="BZ385" s="293"/>
      <c r="CA385" s="293"/>
      <c r="CB385" s="293"/>
      <c r="CC385" s="293"/>
      <c r="CD385" s="293"/>
      <c r="CE385" s="293"/>
      <c r="CF385" s="293"/>
      <c r="CG385" s="293"/>
      <c r="CH385" s="293"/>
      <c r="CI385" s="293"/>
      <c r="CJ385" s="293"/>
      <c r="CK385" s="332"/>
      <c r="CL385" s="332"/>
      <c r="CM385" s="332"/>
      <c r="CN385" s="332"/>
      <c r="CO385" s="332"/>
      <c r="CP385" s="332"/>
      <c r="CQ385" s="332"/>
      <c r="CR385" s="332"/>
      <c r="CS385" s="332"/>
      <c r="CT385" s="332"/>
      <c r="CU385" s="332"/>
      <c r="CV385" s="332"/>
      <c r="CW385" s="332"/>
      <c r="CX385" s="332"/>
      <c r="CY385" s="332"/>
      <c r="CZ385" s="332"/>
      <c r="DA385" s="332"/>
      <c r="DB385" s="332"/>
      <c r="DC385" s="332"/>
      <c r="DD385" s="332"/>
      <c r="DE385" s="332"/>
      <c r="DF385" s="347"/>
      <c r="DG385" s="332"/>
      <c r="DH385" s="332"/>
      <c r="DI385" s="332"/>
      <c r="DJ385" s="332"/>
      <c r="DK385" s="332"/>
      <c r="DL385" s="332"/>
      <c r="DM385" s="332"/>
      <c r="DN385" s="332"/>
      <c r="DO385" s="297"/>
      <c r="DP385" s="346"/>
      <c r="DQ385" s="332"/>
      <c r="DR385" s="297"/>
      <c r="DS385" s="346"/>
      <c r="DT385" s="332"/>
    </row>
    <row r="386" spans="2:179" ht="20.100000000000001" customHeight="1" x14ac:dyDescent="0.2">
      <c r="Q386" s="1115"/>
      <c r="R386" s="1115"/>
      <c r="S386" s="1115"/>
      <c r="T386" s="1115"/>
      <c r="U386" s="1115"/>
      <c r="V386" s="1115"/>
      <c r="W386" s="1115"/>
      <c r="X386" s="1115"/>
      <c r="Y386" s="1115"/>
      <c r="Z386" s="1115"/>
      <c r="AA386" s="1115"/>
      <c r="AB386" s="1115"/>
      <c r="AC386" s="1115"/>
      <c r="AD386" s="1115"/>
      <c r="AE386" s="1115"/>
      <c r="AF386" s="1115"/>
      <c r="AG386" s="1115"/>
      <c r="AH386" s="1115"/>
      <c r="AI386" s="1115"/>
      <c r="AJ386" s="1115"/>
      <c r="AK386" s="1115"/>
      <c r="AL386" s="1115"/>
      <c r="AM386" s="1115"/>
      <c r="AN386" s="1115"/>
      <c r="AO386" s="1115"/>
      <c r="AP386" s="1115"/>
      <c r="AQ386" s="107"/>
      <c r="AR386" s="107"/>
      <c r="AS386" s="107"/>
      <c r="AT386" s="107"/>
      <c r="AU386" s="107"/>
      <c r="AV386" s="200" t="s">
        <v>226</v>
      </c>
      <c r="AW386" s="107"/>
      <c r="AX386" s="988" t="s">
        <v>222</v>
      </c>
      <c r="AY386" s="980"/>
      <c r="AZ386" s="988" t="s">
        <v>222</v>
      </c>
      <c r="BA386" s="980"/>
      <c r="BB386" s="983"/>
      <c r="BC386" s="983"/>
      <c r="BD386" s="221"/>
      <c r="BE386" s="159"/>
      <c r="BF386" s="222"/>
      <c r="BG386" s="221"/>
      <c r="BH386" s="223"/>
      <c r="BI386" s="221"/>
      <c r="BJ386" s="224"/>
      <c r="BK386" s="107"/>
      <c r="BL386" s="221"/>
      <c r="BM386" s="224"/>
      <c r="BN386" s="107"/>
      <c r="BQ386" s="293"/>
      <c r="BR386" s="293"/>
      <c r="BS386" s="293"/>
      <c r="BT386" s="293"/>
      <c r="BU386" s="293"/>
      <c r="BV386" s="293"/>
      <c r="BW386" s="293"/>
      <c r="BX386" s="293"/>
      <c r="BY386" s="293"/>
      <c r="BZ386" s="293"/>
      <c r="CA386" s="293"/>
      <c r="CB386" s="293"/>
      <c r="CC386" s="293"/>
      <c r="CD386" s="293"/>
      <c r="CE386" s="293"/>
      <c r="CF386" s="293"/>
      <c r="CG386" s="293"/>
      <c r="CH386" s="293"/>
      <c r="CI386" s="293"/>
      <c r="CJ386" s="293"/>
      <c r="CK386" s="332"/>
      <c r="CL386" s="332"/>
      <c r="CM386" s="332"/>
      <c r="CN386" s="332"/>
      <c r="CO386" s="332"/>
      <c r="CP386" s="332"/>
      <c r="CQ386" s="332"/>
      <c r="CR386" s="332"/>
      <c r="CS386" s="332"/>
      <c r="CT386" s="332"/>
      <c r="CU386" s="332"/>
      <c r="CV386" s="332"/>
      <c r="CW386" s="332"/>
      <c r="CX386" s="332"/>
      <c r="CY386" s="332"/>
      <c r="CZ386" s="332"/>
      <c r="DA386" s="332"/>
      <c r="DB386" s="332"/>
      <c r="DC386" s="332"/>
      <c r="DD386" s="332"/>
      <c r="DE386" s="332"/>
      <c r="DF386" s="347"/>
      <c r="DG386" s="332"/>
      <c r="DH386" s="332"/>
      <c r="DI386" s="332"/>
      <c r="DJ386" s="332"/>
      <c r="DK386" s="332"/>
      <c r="DL386" s="332"/>
      <c r="DM386" s="332"/>
      <c r="DN386" s="332"/>
      <c r="DO386" s="297"/>
      <c r="DP386" s="346"/>
      <c r="DQ386" s="332"/>
      <c r="DR386" s="297"/>
      <c r="DS386" s="346"/>
      <c r="DT386" s="332"/>
    </row>
    <row r="387" spans="2:179" ht="20.100000000000001" customHeight="1" x14ac:dyDescent="0.2">
      <c r="Q387" s="1115"/>
      <c r="R387" s="1115"/>
      <c r="S387" s="1115"/>
      <c r="T387" s="1115"/>
      <c r="U387" s="1115"/>
      <c r="V387" s="1115"/>
      <c r="W387" s="1115"/>
      <c r="X387" s="1115"/>
      <c r="Y387" s="1115"/>
      <c r="Z387" s="1115"/>
      <c r="AA387" s="1115"/>
      <c r="AB387" s="1115"/>
      <c r="AC387" s="1115"/>
      <c r="AD387" s="1115"/>
      <c r="AE387" s="1115"/>
      <c r="AF387" s="1115"/>
      <c r="AG387" s="1115"/>
      <c r="AH387" s="1115"/>
      <c r="AI387" s="1115"/>
      <c r="AJ387" s="1115"/>
      <c r="AK387" s="1115"/>
      <c r="AL387" s="1115"/>
      <c r="AM387" s="1115"/>
      <c r="AN387" s="1115"/>
      <c r="AO387" s="1115"/>
      <c r="AP387" s="1115"/>
      <c r="AQ387" s="107"/>
      <c r="AR387" s="107"/>
      <c r="AS387" s="107"/>
      <c r="AT387" s="107"/>
      <c r="AU387" s="107"/>
      <c r="AV387" s="200" t="s">
        <v>257</v>
      </c>
      <c r="AW387" s="107"/>
      <c r="AX387" s="988" t="s">
        <v>240</v>
      </c>
      <c r="AY387" s="980"/>
      <c r="AZ387" s="988" t="s">
        <v>240</v>
      </c>
      <c r="BA387" s="980"/>
      <c r="BB387" s="983"/>
      <c r="BC387" s="983"/>
      <c r="BD387" s="221"/>
      <c r="BE387" s="159"/>
      <c r="BF387" s="222"/>
      <c r="BG387" s="221"/>
      <c r="BH387" s="223"/>
      <c r="BI387" s="221"/>
      <c r="BJ387" s="224"/>
      <c r="BK387" s="107"/>
      <c r="BL387" s="221"/>
      <c r="BM387" s="224"/>
      <c r="BN387" s="107"/>
      <c r="BQ387" s="293"/>
      <c r="BR387" s="293"/>
      <c r="BS387" s="293"/>
      <c r="BT387" s="293"/>
      <c r="BU387" s="293"/>
      <c r="BV387" s="293"/>
      <c r="BW387" s="293"/>
      <c r="BX387" s="293"/>
      <c r="BY387" s="293"/>
      <c r="BZ387" s="293"/>
      <c r="CA387" s="293"/>
      <c r="CB387" s="293"/>
      <c r="CC387" s="293"/>
      <c r="CD387" s="293"/>
      <c r="CE387" s="293"/>
      <c r="CF387" s="293"/>
      <c r="CG387" s="293"/>
      <c r="CH387" s="293"/>
      <c r="CI387" s="293"/>
      <c r="CJ387" s="293"/>
      <c r="CK387" s="332"/>
      <c r="CL387" s="332"/>
      <c r="CM387" s="332"/>
      <c r="CN387" s="332"/>
      <c r="CO387" s="332"/>
      <c r="CP387" s="332"/>
      <c r="CQ387" s="332"/>
      <c r="CR387" s="332"/>
      <c r="CS387" s="332"/>
      <c r="CT387" s="332"/>
      <c r="CU387" s="332"/>
      <c r="CV387" s="332"/>
      <c r="CW387" s="332"/>
      <c r="CX387" s="332"/>
      <c r="CY387" s="332"/>
      <c r="CZ387" s="332"/>
      <c r="DA387" s="332"/>
      <c r="DB387" s="332"/>
      <c r="DC387" s="332"/>
      <c r="DD387" s="332"/>
      <c r="DE387" s="332"/>
      <c r="DF387" s="347"/>
      <c r="DG387" s="332"/>
      <c r="DH387" s="332"/>
      <c r="DI387" s="332"/>
      <c r="DJ387" s="332"/>
      <c r="DK387" s="332"/>
      <c r="DL387" s="332"/>
      <c r="DM387" s="332"/>
      <c r="DN387" s="332"/>
      <c r="DO387" s="297"/>
      <c r="DP387" s="346"/>
      <c r="DQ387" s="332"/>
      <c r="DR387" s="297"/>
      <c r="DS387" s="346"/>
      <c r="DT387" s="332"/>
    </row>
    <row r="388" spans="2:179" ht="20.100000000000001" customHeight="1" x14ac:dyDescent="0.2">
      <c r="Q388" s="1115"/>
      <c r="R388" s="1115"/>
      <c r="S388" s="1115"/>
      <c r="T388" s="1115"/>
      <c r="U388" s="1115"/>
      <c r="V388" s="1115"/>
      <c r="W388" s="1115"/>
      <c r="X388" s="1115"/>
      <c r="Y388" s="1115"/>
      <c r="Z388" s="1115"/>
      <c r="AA388" s="1115"/>
      <c r="AB388" s="1115"/>
      <c r="AC388" s="1115"/>
      <c r="AD388" s="1115"/>
      <c r="AE388" s="1115"/>
      <c r="AF388" s="1115"/>
      <c r="AG388" s="1115"/>
      <c r="AH388" s="1115"/>
      <c r="AI388" s="1115"/>
      <c r="AJ388" s="1115"/>
      <c r="AK388" s="1115"/>
      <c r="AL388" s="1115"/>
      <c r="AM388" s="1115"/>
      <c r="AN388" s="1115"/>
      <c r="AO388" s="1115"/>
      <c r="AP388" s="1115"/>
      <c r="AQ388" s="107"/>
      <c r="AR388" s="107"/>
      <c r="AS388" s="107"/>
      <c r="AT388" s="107"/>
      <c r="AU388" s="107"/>
      <c r="AV388" s="200" t="s">
        <v>237</v>
      </c>
      <c r="AW388" s="107"/>
      <c r="AX388" s="988" t="s">
        <v>240</v>
      </c>
      <c r="AY388" s="980"/>
      <c r="AZ388" s="988" t="s">
        <v>240</v>
      </c>
      <c r="BA388" s="980"/>
      <c r="BB388" s="983"/>
      <c r="BC388" s="983"/>
      <c r="BD388" s="221"/>
      <c r="BE388" s="159"/>
      <c r="BF388" s="222"/>
      <c r="BG388" s="221"/>
      <c r="BH388" s="223"/>
      <c r="BI388" s="221"/>
      <c r="BJ388" s="224"/>
      <c r="BK388" s="107"/>
      <c r="BL388" s="221"/>
      <c r="BM388" s="224"/>
      <c r="BN388" s="107"/>
      <c r="BQ388" s="293"/>
      <c r="BR388" s="293"/>
      <c r="BS388" s="293"/>
      <c r="BT388" s="293"/>
      <c r="BU388" s="293"/>
      <c r="BV388" s="293"/>
      <c r="BW388" s="293"/>
      <c r="BX388" s="293"/>
      <c r="BY388" s="293"/>
      <c r="BZ388" s="293"/>
      <c r="CA388" s="293"/>
      <c r="CB388" s="293"/>
      <c r="CC388" s="293"/>
      <c r="CD388" s="293"/>
      <c r="CE388" s="293"/>
      <c r="CF388" s="293"/>
      <c r="CG388" s="293"/>
      <c r="CH388" s="293"/>
      <c r="CI388" s="293"/>
      <c r="CJ388" s="293"/>
      <c r="CK388" s="332"/>
      <c r="CL388" s="332"/>
      <c r="CM388" s="332"/>
      <c r="CN388" s="332"/>
      <c r="CO388" s="332"/>
      <c r="CP388" s="332"/>
      <c r="CQ388" s="332"/>
      <c r="CR388" s="332"/>
      <c r="CS388" s="332"/>
      <c r="CT388" s="332"/>
      <c r="CU388" s="332"/>
      <c r="CV388" s="332"/>
      <c r="CW388" s="332"/>
      <c r="CX388" s="332"/>
      <c r="CY388" s="332"/>
      <c r="CZ388" s="332"/>
      <c r="DA388" s="332"/>
      <c r="DB388" s="332"/>
      <c r="DC388" s="332"/>
      <c r="DD388" s="332"/>
      <c r="DE388" s="332"/>
      <c r="DF388" s="347"/>
      <c r="DG388" s="332"/>
      <c r="DH388" s="332"/>
      <c r="DI388" s="332"/>
      <c r="DJ388" s="332"/>
      <c r="DK388" s="332"/>
      <c r="DL388" s="332"/>
      <c r="DM388" s="332"/>
      <c r="DN388" s="332"/>
      <c r="DO388" s="297"/>
      <c r="DP388" s="346"/>
      <c r="DQ388" s="332"/>
      <c r="DR388" s="297"/>
      <c r="DS388" s="346"/>
      <c r="DT388" s="332"/>
    </row>
    <row r="389" spans="2:179" ht="20.100000000000001" customHeight="1" x14ac:dyDescent="0.2">
      <c r="Q389" s="283"/>
      <c r="R389" s="283"/>
      <c r="S389" s="283"/>
      <c r="T389" s="283"/>
      <c r="U389" s="283"/>
      <c r="V389" s="283"/>
      <c r="W389" s="283"/>
      <c r="X389" s="283"/>
      <c r="Y389" s="283"/>
      <c r="Z389" s="283"/>
      <c r="AA389" s="283"/>
      <c r="AB389" s="283"/>
      <c r="AC389" s="283"/>
      <c r="AD389" s="283"/>
      <c r="AE389" s="283"/>
      <c r="AF389" s="283"/>
      <c r="AG389" s="283"/>
      <c r="AH389" s="283"/>
      <c r="AI389" s="283"/>
      <c r="AJ389" s="283"/>
      <c r="AK389" s="283"/>
      <c r="AL389" s="283"/>
      <c r="AM389" s="283"/>
      <c r="AN389" s="283"/>
      <c r="AO389" s="283"/>
      <c r="AP389" s="283"/>
      <c r="AQ389" s="107"/>
      <c r="AR389" s="107"/>
      <c r="AS389" s="107"/>
      <c r="AT389" s="107"/>
      <c r="AU389" s="107"/>
      <c r="AV389" s="200" t="s">
        <v>2780</v>
      </c>
      <c r="AW389" s="107"/>
      <c r="AX389" s="988" t="s">
        <v>240</v>
      </c>
      <c r="AY389" s="980"/>
      <c r="AZ389" s="988" t="s">
        <v>240</v>
      </c>
      <c r="BA389" s="980"/>
      <c r="BB389" s="983"/>
      <c r="BC389" s="983"/>
      <c r="BD389" s="221"/>
      <c r="BE389" s="159"/>
      <c r="BF389" s="222"/>
      <c r="BG389" s="221"/>
      <c r="BH389" s="223"/>
      <c r="BI389" s="221"/>
      <c r="BJ389" s="224"/>
      <c r="BK389" s="107"/>
      <c r="BL389" s="221"/>
      <c r="BM389" s="224"/>
      <c r="BN389" s="107"/>
      <c r="BQ389" s="293"/>
      <c r="BR389" s="293"/>
      <c r="BS389" s="293"/>
      <c r="BT389" s="293"/>
      <c r="BU389" s="293"/>
      <c r="BV389" s="293"/>
      <c r="BW389" s="293"/>
      <c r="BX389" s="293"/>
      <c r="BY389" s="293"/>
      <c r="BZ389" s="293"/>
      <c r="CA389" s="293"/>
      <c r="CB389" s="293"/>
      <c r="CC389" s="293"/>
      <c r="CD389" s="293"/>
      <c r="CE389" s="293"/>
      <c r="CF389" s="293"/>
      <c r="CG389" s="293"/>
      <c r="CH389" s="293"/>
      <c r="CI389" s="293"/>
      <c r="CJ389" s="293"/>
      <c r="CK389" s="347"/>
      <c r="CL389" s="347"/>
      <c r="CM389" s="347"/>
      <c r="CN389" s="347"/>
      <c r="CO389" s="347"/>
      <c r="CP389" s="347"/>
      <c r="CQ389" s="347"/>
      <c r="CR389" s="347"/>
      <c r="CS389" s="347"/>
      <c r="CT389" s="347"/>
      <c r="CU389" s="347"/>
      <c r="CV389" s="347"/>
      <c r="CW389" s="347"/>
      <c r="CX389" s="347"/>
      <c r="CY389" s="347"/>
      <c r="CZ389" s="347"/>
      <c r="DA389" s="347"/>
      <c r="DB389" s="347"/>
      <c r="DC389" s="347"/>
      <c r="DD389" s="347"/>
      <c r="DE389" s="347"/>
      <c r="DF389" s="347"/>
      <c r="DG389" s="332"/>
      <c r="DH389" s="332"/>
      <c r="DI389" s="332"/>
      <c r="DJ389" s="332"/>
      <c r="DK389" s="332"/>
      <c r="DL389" s="332"/>
      <c r="DM389" s="332"/>
      <c r="DN389" s="332"/>
      <c r="DO389" s="297"/>
      <c r="DP389" s="346"/>
      <c r="DQ389" s="332"/>
      <c r="DR389" s="297"/>
      <c r="DS389" s="346"/>
      <c r="DT389" s="332"/>
    </row>
    <row r="390" spans="2:179" ht="20.100000000000001" customHeight="1" x14ac:dyDescent="0.2">
      <c r="Q390" s="283"/>
      <c r="R390" s="283"/>
      <c r="S390" s="283"/>
      <c r="T390" s="283"/>
      <c r="U390" s="283"/>
      <c r="V390" s="283"/>
      <c r="W390" s="283"/>
      <c r="X390" s="283"/>
      <c r="Y390" s="283"/>
      <c r="Z390" s="283"/>
      <c r="AA390" s="283"/>
      <c r="AB390" s="283"/>
      <c r="AC390" s="283"/>
      <c r="AD390" s="283"/>
      <c r="AE390" s="283"/>
      <c r="AF390" s="283"/>
      <c r="AG390" s="283"/>
      <c r="AH390" s="283"/>
      <c r="AI390" s="283"/>
      <c r="AJ390" s="283"/>
      <c r="AK390" s="283"/>
      <c r="AL390" s="283"/>
      <c r="AM390" s="283"/>
      <c r="AN390" s="283"/>
      <c r="AO390" s="283"/>
      <c r="AP390" s="283"/>
      <c r="AQ390" s="107"/>
      <c r="AR390" s="107"/>
      <c r="AS390" s="107"/>
      <c r="AT390" s="107"/>
      <c r="AU390" s="107"/>
      <c r="AV390" s="201" t="s">
        <v>2779</v>
      </c>
      <c r="AW390" s="107"/>
      <c r="AX390" s="988" t="s">
        <v>240</v>
      </c>
      <c r="AY390" s="980"/>
      <c r="AZ390" s="988" t="s">
        <v>240</v>
      </c>
      <c r="BA390" s="980"/>
      <c r="BB390" s="983"/>
      <c r="BC390" s="983"/>
      <c r="BD390" s="221"/>
      <c r="BE390" s="159"/>
      <c r="BF390" s="222"/>
      <c r="BG390" s="221"/>
      <c r="BH390" s="223"/>
      <c r="BI390" s="221"/>
      <c r="BJ390" s="224"/>
      <c r="BK390" s="107"/>
      <c r="BL390" s="221"/>
      <c r="BM390" s="224"/>
      <c r="BN390" s="107"/>
      <c r="BQ390" s="293"/>
      <c r="BR390" s="293"/>
      <c r="BS390" s="293"/>
      <c r="BT390" s="293"/>
      <c r="BU390" s="293"/>
      <c r="BV390" s="293"/>
      <c r="BW390" s="293"/>
      <c r="BX390" s="293"/>
      <c r="BY390" s="293"/>
      <c r="BZ390" s="293"/>
      <c r="CA390" s="293"/>
      <c r="CB390" s="293"/>
      <c r="CC390" s="293"/>
      <c r="CD390" s="293"/>
      <c r="CE390" s="293"/>
      <c r="CF390" s="293"/>
      <c r="CG390" s="293"/>
      <c r="CH390" s="293"/>
      <c r="CI390" s="293"/>
      <c r="CJ390" s="293"/>
      <c r="CK390" s="347"/>
      <c r="CL390" s="347"/>
      <c r="CM390" s="347"/>
      <c r="CN390" s="347"/>
      <c r="CO390" s="347"/>
      <c r="CP390" s="347"/>
      <c r="CQ390" s="347"/>
      <c r="CR390" s="347"/>
      <c r="CS390" s="347"/>
      <c r="CT390" s="347"/>
      <c r="CU390" s="347"/>
      <c r="CV390" s="347"/>
      <c r="CW390" s="347"/>
      <c r="CX390" s="347"/>
      <c r="CY390" s="347"/>
      <c r="CZ390" s="347"/>
      <c r="DA390" s="347"/>
      <c r="DB390" s="347"/>
      <c r="DC390" s="347"/>
      <c r="DD390" s="347"/>
      <c r="DE390" s="347"/>
      <c r="DF390" s="347"/>
      <c r="DG390" s="332"/>
      <c r="DH390" s="332"/>
      <c r="DI390" s="332"/>
      <c r="DJ390" s="332"/>
      <c r="DK390" s="332"/>
      <c r="DL390" s="332"/>
      <c r="DM390" s="332"/>
      <c r="DN390" s="332"/>
      <c r="DO390" s="297"/>
      <c r="DP390" s="346"/>
      <c r="DQ390" s="332"/>
      <c r="DR390" s="297"/>
      <c r="DS390" s="346"/>
      <c r="DT390" s="332"/>
    </row>
    <row r="391" spans="2:179" ht="20.100000000000001" customHeight="1" x14ac:dyDescent="0.2">
      <c r="Q391" s="1115"/>
      <c r="R391" s="1115"/>
      <c r="S391" s="1115"/>
      <c r="T391" s="1115"/>
      <c r="U391" s="1115"/>
      <c r="V391" s="1115"/>
      <c r="W391" s="1115"/>
      <c r="X391" s="1115"/>
      <c r="Y391" s="1115"/>
      <c r="Z391" s="1115"/>
      <c r="AA391" s="1115"/>
      <c r="AB391" s="1115"/>
      <c r="AC391" s="1115"/>
      <c r="AD391" s="1115"/>
      <c r="AE391" s="1115"/>
      <c r="AF391" s="1115"/>
      <c r="AG391" s="1115"/>
      <c r="AH391" s="1115"/>
      <c r="AI391" s="1115"/>
      <c r="AJ391" s="1115"/>
      <c r="AK391" s="1115"/>
      <c r="AL391" s="1115"/>
      <c r="AM391" s="1115"/>
      <c r="AN391" s="1115"/>
      <c r="AO391" s="1115"/>
      <c r="AP391" s="1115"/>
      <c r="AQ391" s="107"/>
      <c r="AR391" s="107"/>
      <c r="AS391" s="107"/>
      <c r="AT391" s="107"/>
      <c r="AU391" s="107"/>
      <c r="AV391" s="201" t="s">
        <v>2781</v>
      </c>
      <c r="AW391" s="107"/>
      <c r="AX391" s="988" t="s">
        <v>239</v>
      </c>
      <c r="AY391" s="980"/>
      <c r="AZ391" s="988" t="s">
        <v>239</v>
      </c>
      <c r="BA391" s="980"/>
      <c r="BB391" s="983"/>
      <c r="BC391" s="983"/>
      <c r="BD391" s="221"/>
      <c r="BE391" s="159"/>
      <c r="BF391" s="222"/>
      <c r="BG391" s="221"/>
      <c r="BH391" s="223"/>
      <c r="BI391" s="221"/>
      <c r="BJ391" s="224"/>
      <c r="BK391" s="107"/>
      <c r="BL391" s="221"/>
      <c r="BM391" s="224"/>
      <c r="BN391" s="107"/>
      <c r="BQ391" s="293"/>
      <c r="BR391" s="293"/>
      <c r="BS391" s="293"/>
      <c r="BT391" s="293"/>
      <c r="BU391" s="293"/>
      <c r="BV391" s="293"/>
      <c r="BW391" s="293"/>
      <c r="BX391" s="293"/>
      <c r="BY391" s="293"/>
      <c r="BZ391" s="293"/>
      <c r="CA391" s="293"/>
      <c r="CB391" s="293"/>
      <c r="CC391" s="293"/>
      <c r="CD391" s="293"/>
      <c r="CE391" s="293"/>
      <c r="CF391" s="293"/>
      <c r="CG391" s="293"/>
      <c r="CH391" s="293"/>
      <c r="CI391" s="293"/>
      <c r="CJ391" s="293"/>
      <c r="CK391" s="332"/>
      <c r="CL391" s="332"/>
      <c r="CM391" s="332"/>
      <c r="CN391" s="332"/>
      <c r="CO391" s="332"/>
      <c r="CP391" s="332"/>
      <c r="CQ391" s="332"/>
      <c r="CR391" s="332"/>
      <c r="CS391" s="332"/>
      <c r="CT391" s="332"/>
      <c r="CU391" s="332"/>
      <c r="CV391" s="332"/>
      <c r="CW391" s="332"/>
      <c r="CX391" s="332"/>
      <c r="CY391" s="332"/>
      <c r="CZ391" s="332"/>
      <c r="DA391" s="332"/>
      <c r="DB391" s="332"/>
      <c r="DC391" s="332"/>
      <c r="DD391" s="332"/>
      <c r="DE391" s="332"/>
      <c r="DF391" s="347"/>
      <c r="DG391" s="332"/>
      <c r="DH391" s="332"/>
      <c r="DI391" s="348"/>
      <c r="DJ391" s="332"/>
      <c r="DK391" s="348"/>
      <c r="DL391" s="332"/>
      <c r="DM391" s="348"/>
      <c r="DN391" s="332"/>
      <c r="DO391" s="297"/>
      <c r="DP391" s="346"/>
      <c r="DQ391" s="332"/>
      <c r="DR391" s="297"/>
      <c r="DS391" s="346"/>
      <c r="DT391" s="332"/>
    </row>
    <row r="392" spans="2:179" x14ac:dyDescent="0.2">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200" t="s">
        <v>251</v>
      </c>
      <c r="AW392" s="107"/>
      <c r="AX392" s="979"/>
      <c r="AY392" s="980"/>
      <c r="AZ392" s="979"/>
      <c r="BA392" s="980"/>
      <c r="BB392" s="982"/>
      <c r="BC392" s="983"/>
      <c r="BD392" s="57"/>
      <c r="BE392" s="107"/>
      <c r="BF392" s="107"/>
      <c r="BG392" s="57"/>
      <c r="BH392" s="107"/>
      <c r="BI392" s="57"/>
      <c r="BJ392" s="107"/>
      <c r="BK392" s="107"/>
      <c r="BL392" s="221"/>
      <c r="BM392" s="224"/>
      <c r="BN392" s="107"/>
      <c r="BQ392" s="293"/>
      <c r="BR392" s="293"/>
      <c r="BS392" s="293"/>
      <c r="BT392" s="293"/>
      <c r="BU392" s="293"/>
      <c r="BV392" s="293"/>
      <c r="BW392" s="293"/>
      <c r="BX392" s="293"/>
      <c r="BY392" s="293"/>
      <c r="BZ392" s="293"/>
      <c r="CA392" s="293"/>
      <c r="CB392" s="293"/>
      <c r="CC392" s="293"/>
      <c r="CD392" s="293"/>
      <c r="CE392" s="293"/>
      <c r="CF392" s="293"/>
      <c r="CG392" s="293"/>
      <c r="CH392" s="293"/>
      <c r="CI392" s="293"/>
      <c r="CJ392" s="293"/>
      <c r="CK392" s="332"/>
      <c r="CL392" s="332"/>
      <c r="CM392" s="332"/>
      <c r="CN392" s="332"/>
      <c r="CO392" s="332"/>
      <c r="CP392" s="332"/>
      <c r="CQ392" s="332"/>
      <c r="CR392" s="332"/>
      <c r="CS392" s="332"/>
      <c r="CT392" s="332"/>
      <c r="CU392" s="332"/>
      <c r="CV392" s="332"/>
      <c r="CW392" s="332"/>
      <c r="CX392" s="332"/>
      <c r="CY392" s="332"/>
      <c r="CZ392" s="332"/>
      <c r="DA392" s="332"/>
      <c r="DB392" s="332"/>
      <c r="DC392" s="332"/>
      <c r="DD392" s="332"/>
      <c r="DE392" s="332"/>
      <c r="DF392" s="332"/>
      <c r="DG392" s="332"/>
      <c r="DH392" s="332"/>
      <c r="DI392" s="332"/>
      <c r="DJ392" s="332"/>
      <c r="DK392" s="332"/>
      <c r="DL392" s="332"/>
      <c r="DM392" s="332"/>
      <c r="DN392" s="332"/>
      <c r="DO392" s="297"/>
      <c r="DP392" s="332"/>
      <c r="DQ392" s="332"/>
      <c r="DR392" s="297"/>
      <c r="DS392" s="346"/>
      <c r="DT392" s="332"/>
    </row>
    <row r="393" spans="2:179" x14ac:dyDescent="0.2">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2"/>
      <c r="AW393" s="107"/>
      <c r="AX393" s="384"/>
      <c r="AY393" s="57"/>
      <c r="AZ393" s="384"/>
      <c r="BA393" s="57"/>
      <c r="BB393" s="384"/>
      <c r="BC393" s="57"/>
      <c r="BD393" s="384"/>
      <c r="BE393" s="57"/>
      <c r="BF393" s="107"/>
      <c r="BG393" s="57"/>
      <c r="BH393" s="107"/>
      <c r="BI393" s="57"/>
      <c r="BJ393" s="107"/>
      <c r="BK393" s="107"/>
      <c r="BL393" s="221"/>
      <c r="BM393" s="224"/>
      <c r="BN393" s="107"/>
      <c r="BQ393" s="293"/>
      <c r="BR393" s="293"/>
      <c r="BS393" s="293"/>
      <c r="BT393" s="293"/>
      <c r="BU393" s="293"/>
      <c r="BV393" s="293"/>
      <c r="BW393" s="293"/>
      <c r="BX393" s="293"/>
      <c r="BY393" s="293"/>
      <c r="BZ393" s="293"/>
      <c r="CA393" s="293"/>
      <c r="CB393" s="293"/>
      <c r="CC393" s="293"/>
      <c r="CD393" s="293"/>
      <c r="CE393" s="293"/>
      <c r="CF393" s="293"/>
      <c r="CG393" s="293"/>
      <c r="CH393" s="293"/>
      <c r="CI393" s="293"/>
      <c r="CJ393" s="293"/>
      <c r="CK393" s="332"/>
      <c r="CL393" s="332"/>
      <c r="CM393" s="332"/>
      <c r="CN393" s="332"/>
      <c r="CO393" s="332"/>
      <c r="CP393" s="332"/>
      <c r="CQ393" s="332"/>
      <c r="CR393" s="332"/>
      <c r="CS393" s="332"/>
      <c r="CT393" s="332"/>
      <c r="CU393" s="332"/>
      <c r="CV393" s="297"/>
      <c r="CW393" s="332"/>
      <c r="CX393" s="332"/>
      <c r="CY393" s="332"/>
      <c r="CZ393" s="332"/>
      <c r="DA393" s="332"/>
      <c r="DB393" s="332"/>
      <c r="DC393" s="332"/>
      <c r="DD393" s="332"/>
      <c r="DE393" s="332"/>
      <c r="DF393" s="332"/>
      <c r="DG393" s="332"/>
      <c r="DH393" s="332"/>
      <c r="DI393" s="332"/>
      <c r="DJ393" s="332"/>
      <c r="DK393" s="332"/>
      <c r="DL393" s="332"/>
      <c r="DM393" s="332"/>
      <c r="DN393" s="332"/>
      <c r="DO393" s="297"/>
      <c r="DP393" s="332"/>
      <c r="DQ393" s="332"/>
      <c r="DR393" s="297"/>
      <c r="DS393" s="346"/>
      <c r="DT393" s="332"/>
    </row>
    <row r="394" spans="2:179" ht="49.5" customHeight="1" x14ac:dyDescent="0.2">
      <c r="F394" s="254"/>
      <c r="G394" s="255"/>
      <c r="H394" s="255"/>
      <c r="I394" s="255"/>
      <c r="J394" s="255"/>
      <c r="K394" s="255"/>
      <c r="L394" s="255"/>
      <c r="M394" s="255"/>
      <c r="N394" s="255"/>
      <c r="O394" s="255"/>
      <c r="P394" s="255"/>
      <c r="Q394" s="255"/>
      <c r="R394" s="255"/>
      <c r="S394" s="255"/>
      <c r="T394" s="255"/>
      <c r="U394" s="255"/>
      <c r="V394" s="255"/>
      <c r="W394" s="255"/>
      <c r="X394" s="255"/>
      <c r="Y394" s="255"/>
      <c r="Z394" s="255"/>
      <c r="AA394" s="255"/>
      <c r="AB394" s="255"/>
      <c r="AC394" s="255"/>
      <c r="AD394" s="255"/>
      <c r="AE394" s="255"/>
      <c r="AF394" s="255"/>
      <c r="AG394" s="255"/>
      <c r="AH394" s="255"/>
      <c r="AI394" s="255"/>
      <c r="AJ394" s="255"/>
      <c r="AK394" s="255"/>
      <c r="AL394" s="255"/>
      <c r="AM394" s="255"/>
      <c r="AN394" s="255"/>
      <c r="AO394" s="255"/>
      <c r="AP394" s="255"/>
      <c r="AQ394" s="255"/>
      <c r="AR394" s="255"/>
      <c r="AS394" s="255"/>
      <c r="AT394" s="255"/>
      <c r="AU394" s="255"/>
      <c r="AV394" s="992" t="s">
        <v>2704</v>
      </c>
      <c r="AW394" s="992"/>
      <c r="AX394" s="992"/>
      <c r="AY394" s="992"/>
      <c r="AZ394" s="992"/>
      <c r="BA394" s="992"/>
      <c r="BB394" s="992"/>
      <c r="BC394" s="992"/>
      <c r="BD394" s="992"/>
      <c r="BE394" s="992"/>
      <c r="BF394" s="992"/>
      <c r="BG394" s="992"/>
      <c r="BH394" s="992"/>
      <c r="BI394" s="992"/>
      <c r="BJ394" s="992"/>
      <c r="BK394" s="992"/>
      <c r="BL394" s="992"/>
      <c r="BM394" s="993"/>
      <c r="BN394" s="107"/>
      <c r="BQ394" s="1116" t="s">
        <v>2705</v>
      </c>
      <c r="BR394" s="1117"/>
      <c r="BS394" s="1117"/>
      <c r="BT394" s="1117"/>
      <c r="BU394" s="1117"/>
      <c r="BV394" s="1117"/>
      <c r="BW394" s="1117"/>
      <c r="BX394" s="1117"/>
      <c r="BY394" s="1117"/>
      <c r="BZ394" s="1117"/>
      <c r="CA394" s="1117"/>
      <c r="CB394" s="1117"/>
      <c r="CC394" s="1117"/>
      <c r="CD394" s="1117"/>
      <c r="CE394" s="1117"/>
      <c r="CF394" s="1117"/>
      <c r="CG394" s="1117"/>
      <c r="CH394" s="1117"/>
      <c r="CI394" s="1117"/>
      <c r="CJ394" s="1117"/>
      <c r="CK394" s="1117"/>
      <c r="CL394" s="1117"/>
      <c r="CM394" s="1117"/>
      <c r="CN394" s="1117"/>
      <c r="CO394" s="1117"/>
      <c r="CP394" s="1117"/>
      <c r="CQ394" s="1117"/>
      <c r="CR394" s="1117"/>
      <c r="CS394" s="1117"/>
      <c r="CT394" s="1117"/>
      <c r="CU394" s="1117"/>
      <c r="CV394" s="1117"/>
      <c r="CW394" s="1117"/>
      <c r="CX394" s="1117"/>
      <c r="CY394" s="1117"/>
      <c r="CZ394" s="1117"/>
      <c r="DA394" s="1117"/>
      <c r="DB394" s="1117"/>
      <c r="DC394" s="1117"/>
      <c r="DD394" s="1117"/>
      <c r="DE394" s="1117"/>
      <c r="DF394" s="1117"/>
      <c r="DG394" s="1117"/>
      <c r="DH394" s="1117"/>
      <c r="DI394" s="1117"/>
      <c r="DJ394" s="1117"/>
      <c r="DK394" s="1117"/>
      <c r="DL394" s="1117"/>
      <c r="DM394" s="1117"/>
      <c r="DN394" s="1117"/>
      <c r="DO394" s="297"/>
      <c r="DP394" s="332"/>
      <c r="DQ394" s="332"/>
      <c r="DR394" s="297"/>
      <c r="DS394" s="346"/>
      <c r="DT394" s="332"/>
    </row>
    <row r="395" spans="2:179" ht="6" customHeight="1" x14ac:dyDescent="0.2">
      <c r="AW395" s="57"/>
      <c r="AX395" s="57"/>
      <c r="AY395" s="57"/>
      <c r="AZ395" s="57"/>
      <c r="BA395" s="57"/>
      <c r="BB395" s="57"/>
      <c r="BC395" s="57"/>
      <c r="BD395" s="57"/>
      <c r="BE395" s="57"/>
      <c r="BF395" s="338"/>
      <c r="BG395" s="338"/>
      <c r="BH395" s="338"/>
      <c r="BI395" s="338"/>
      <c r="BJ395" s="338"/>
      <c r="BK395" s="338"/>
      <c r="BL395" s="338"/>
      <c r="BM395" s="338"/>
      <c r="BN395" s="338"/>
      <c r="BQ395" s="293"/>
      <c r="BR395" s="293"/>
      <c r="BS395" s="293"/>
      <c r="BT395" s="293"/>
      <c r="BU395" s="293"/>
      <c r="BV395" s="293"/>
      <c r="BW395" s="293"/>
      <c r="BX395" s="293"/>
      <c r="BY395" s="293"/>
      <c r="BZ395" s="293"/>
      <c r="CA395" s="293"/>
      <c r="CB395" s="293"/>
      <c r="CC395" s="293"/>
      <c r="CD395" s="293"/>
      <c r="CE395" s="293"/>
      <c r="CF395" s="293"/>
      <c r="CG395" s="293"/>
      <c r="CH395" s="293"/>
      <c r="CI395" s="293"/>
      <c r="CJ395" s="293"/>
      <c r="CK395" s="293"/>
      <c r="CL395" s="293"/>
      <c r="CM395" s="293"/>
      <c r="CN395" s="293"/>
      <c r="CO395" s="293"/>
      <c r="CP395" s="293"/>
      <c r="CQ395" s="293"/>
      <c r="CR395" s="293"/>
      <c r="CS395" s="293"/>
      <c r="CT395" s="293"/>
      <c r="CU395" s="293"/>
      <c r="CV395" s="293"/>
      <c r="CW395" s="293"/>
      <c r="CX395" s="293"/>
      <c r="CY395" s="293"/>
      <c r="CZ395" s="293"/>
      <c r="DA395" s="293"/>
      <c r="DB395" s="293"/>
      <c r="DC395" s="293"/>
      <c r="DD395" s="293"/>
      <c r="DE395" s="293"/>
      <c r="DF395" s="293"/>
      <c r="DG395" s="291"/>
      <c r="DH395" s="395"/>
      <c r="DI395" s="208"/>
      <c r="DJ395" s="208"/>
      <c r="DK395" s="208"/>
      <c r="DL395" s="208"/>
      <c r="DM395" s="208"/>
      <c r="DN395" s="208"/>
      <c r="DO395" s="297"/>
      <c r="DP395" s="332"/>
      <c r="DQ395" s="332"/>
      <c r="DR395" s="297"/>
      <c r="DS395" s="346"/>
      <c r="DT395" s="332"/>
    </row>
    <row r="396" spans="2:179" ht="28.5" customHeight="1" x14ac:dyDescent="0.2">
      <c r="F396" s="1121" t="s">
        <v>875</v>
      </c>
      <c r="G396" s="1096"/>
      <c r="H396" s="1096"/>
      <c r="I396" s="1096"/>
      <c r="J396" s="1096"/>
      <c r="K396" s="1096"/>
      <c r="L396" s="1096"/>
      <c r="M396" s="1096"/>
      <c r="N396" s="1096"/>
      <c r="O396" s="1096"/>
      <c r="P396" s="1096"/>
      <c r="Q396" s="1096"/>
      <c r="R396" s="1096"/>
      <c r="S396" s="1096"/>
      <c r="T396" s="1096"/>
      <c r="U396" s="1096"/>
      <c r="V396" s="1096"/>
      <c r="W396" s="1096"/>
      <c r="X396" s="1096"/>
      <c r="Y396" s="1096"/>
      <c r="Z396" s="1096"/>
      <c r="AA396" s="1096"/>
      <c r="AB396" s="1096"/>
      <c r="AC396" s="1096"/>
      <c r="AD396" s="1096"/>
      <c r="AE396" s="1096"/>
      <c r="AF396" s="1096"/>
      <c r="AG396" s="1096"/>
      <c r="AH396" s="1096"/>
      <c r="AI396" s="1096"/>
      <c r="AJ396" s="1096"/>
      <c r="AK396" s="1096"/>
      <c r="AL396" s="1096"/>
      <c r="AM396" s="1096"/>
      <c r="AN396" s="1096"/>
      <c r="AO396" s="1096"/>
      <c r="AP396" s="1096"/>
      <c r="AQ396" s="1096"/>
      <c r="AR396" s="1096"/>
      <c r="AS396" s="1096"/>
      <c r="AT396" s="1097"/>
      <c r="AV396" s="1098" t="s">
        <v>228</v>
      </c>
      <c r="AX396" s="1104" t="s">
        <v>230</v>
      </c>
      <c r="AY396" s="1122"/>
      <c r="AZ396" s="1104" t="s">
        <v>230</v>
      </c>
      <c r="BA396" s="1105"/>
      <c r="BB396" s="950"/>
      <c r="BC396" s="950"/>
      <c r="BD396" s="57"/>
      <c r="BE396" s="57"/>
      <c r="BG396" s="386"/>
      <c r="BH396" s="291"/>
      <c r="BI396" s="386"/>
      <c r="BJ396" s="291"/>
      <c r="BL396" s="221"/>
      <c r="BM396" s="224"/>
      <c r="BN396" s="107"/>
      <c r="BQ396" s="1121" t="s">
        <v>2700</v>
      </c>
      <c r="BR396" s="1096"/>
      <c r="BS396" s="1096"/>
      <c r="BT396" s="1096"/>
      <c r="BU396" s="1096"/>
      <c r="BV396" s="1096"/>
      <c r="BW396" s="1096"/>
      <c r="BX396" s="1096"/>
      <c r="BY396" s="1096"/>
      <c r="BZ396" s="1096"/>
      <c r="CA396" s="1096"/>
      <c r="CB396" s="1096"/>
      <c r="CC396" s="1096"/>
      <c r="CD396" s="1096"/>
      <c r="CE396" s="1096"/>
      <c r="CF396" s="1096"/>
      <c r="CG396" s="1096"/>
      <c r="CH396" s="1096"/>
      <c r="CI396" s="1096"/>
      <c r="CJ396" s="1096"/>
      <c r="CK396" s="1096"/>
      <c r="CL396" s="1096"/>
      <c r="CM396" s="1096"/>
      <c r="CN396" s="1096"/>
      <c r="CO396" s="1096"/>
      <c r="CP396" s="1096"/>
      <c r="CQ396" s="1096"/>
      <c r="CR396" s="1096"/>
      <c r="CS396" s="1096"/>
      <c r="CT396" s="1096"/>
      <c r="CU396" s="1096"/>
      <c r="CV396" s="1096"/>
      <c r="CW396" s="1096"/>
      <c r="CX396" s="1096"/>
      <c r="CY396" s="1096"/>
      <c r="CZ396" s="1096"/>
      <c r="DA396" s="1096"/>
      <c r="DB396" s="1096"/>
      <c r="DC396" s="1096"/>
      <c r="DD396" s="1096"/>
      <c r="DE396" s="1097"/>
      <c r="DF396" s="293"/>
      <c r="DG396" s="1098" t="s">
        <v>228</v>
      </c>
      <c r="DI396" s="1104" t="s">
        <v>230</v>
      </c>
      <c r="DJ396" s="1122"/>
      <c r="DK396" s="1104" t="s">
        <v>230</v>
      </c>
      <c r="DL396" s="1105"/>
      <c r="DM396" s="950"/>
      <c r="DN396" s="950"/>
      <c r="DO396" s="334"/>
      <c r="DP396" s="293"/>
      <c r="DQ396" s="293"/>
      <c r="DR396" s="297"/>
      <c r="DS396" s="346"/>
      <c r="DT396" s="332"/>
    </row>
    <row r="397" spans="2:179" s="30" customFormat="1" ht="15" customHeight="1" x14ac:dyDescent="0.2">
      <c r="F397" s="1108"/>
      <c r="G397" s="1109"/>
      <c r="H397" s="1109"/>
      <c r="I397" s="1109"/>
      <c r="J397" s="1109"/>
      <c r="K397" s="1109"/>
      <c r="L397" s="1109"/>
      <c r="M397" s="1109"/>
      <c r="N397" s="1109"/>
      <c r="O397" s="1109"/>
      <c r="P397" s="1109"/>
      <c r="Q397" s="1109"/>
      <c r="R397" s="1109"/>
      <c r="S397" s="1109"/>
      <c r="T397" s="1109"/>
      <c r="U397" s="1109"/>
      <c r="V397" s="1109"/>
      <c r="W397" s="1109"/>
      <c r="X397" s="1109"/>
      <c r="Y397" s="1109"/>
      <c r="Z397" s="1109"/>
      <c r="AA397" s="1109"/>
      <c r="AB397" s="1109"/>
      <c r="AC397" s="1109"/>
      <c r="AD397" s="1109"/>
      <c r="AE397" s="1109"/>
      <c r="AF397" s="1109"/>
      <c r="AG397" s="1109"/>
      <c r="AH397" s="1109"/>
      <c r="AI397" s="1109"/>
      <c r="AJ397" s="1109"/>
      <c r="AK397" s="1109"/>
      <c r="AL397" s="1109"/>
      <c r="AM397" s="1109"/>
      <c r="AN397" s="1109"/>
      <c r="AO397" s="1109"/>
      <c r="AP397" s="1109"/>
      <c r="AQ397" s="1109"/>
      <c r="AR397" s="1109"/>
      <c r="AS397" s="1109"/>
      <c r="AT397" s="1110"/>
      <c r="AV397" s="1099"/>
      <c r="AX397" s="1111" t="s">
        <v>233</v>
      </c>
      <c r="AY397" s="1123"/>
      <c r="AZ397" s="1111" t="s">
        <v>2670</v>
      </c>
      <c r="BA397" s="1123"/>
      <c r="BB397" s="769"/>
      <c r="BC397" s="806"/>
      <c r="BD397" s="57"/>
      <c r="BE397" s="57"/>
      <c r="BF397" s="107"/>
      <c r="BG397" s="389"/>
      <c r="BH397" s="390"/>
      <c r="BI397" s="389"/>
      <c r="BJ397" s="390"/>
      <c r="BK397" s="2"/>
      <c r="BL397" s="221"/>
      <c r="BM397" s="224"/>
      <c r="BN397" s="107"/>
      <c r="BO397" s="300"/>
      <c r="BQ397" s="1108"/>
      <c r="BR397" s="1109"/>
      <c r="BS397" s="1109"/>
      <c r="BT397" s="1109"/>
      <c r="BU397" s="1109"/>
      <c r="BV397" s="1109"/>
      <c r="BW397" s="1109"/>
      <c r="BX397" s="1109"/>
      <c r="BY397" s="1109"/>
      <c r="BZ397" s="1109"/>
      <c r="CA397" s="1109"/>
      <c r="CB397" s="1109"/>
      <c r="CC397" s="1109"/>
      <c r="CD397" s="1109"/>
      <c r="CE397" s="1109"/>
      <c r="CF397" s="1109"/>
      <c r="CG397" s="1109"/>
      <c r="CH397" s="1109"/>
      <c r="CI397" s="1109"/>
      <c r="CJ397" s="1109"/>
      <c r="CK397" s="1109"/>
      <c r="CL397" s="1109"/>
      <c r="CM397" s="1109"/>
      <c r="CN397" s="1109"/>
      <c r="CO397" s="1109"/>
      <c r="CP397" s="1109"/>
      <c r="CQ397" s="1109"/>
      <c r="CR397" s="1109"/>
      <c r="CS397" s="1109"/>
      <c r="CT397" s="1109"/>
      <c r="CU397" s="1109"/>
      <c r="CV397" s="1109"/>
      <c r="CW397" s="1109"/>
      <c r="CX397" s="1109"/>
      <c r="CY397" s="1109"/>
      <c r="CZ397" s="1109"/>
      <c r="DA397" s="1109"/>
      <c r="DB397" s="1109"/>
      <c r="DC397" s="1109"/>
      <c r="DD397" s="1109"/>
      <c r="DE397" s="1110"/>
      <c r="DF397" s="293"/>
      <c r="DG397" s="1099"/>
      <c r="DI397" s="1111" t="s">
        <v>233</v>
      </c>
      <c r="DJ397" s="1123"/>
      <c r="DK397" s="1111" t="s">
        <v>2670</v>
      </c>
      <c r="DL397" s="1123"/>
      <c r="DM397" s="769"/>
      <c r="DN397" s="806"/>
      <c r="DO397" s="335"/>
      <c r="DP397" s="297"/>
      <c r="DQ397" s="293"/>
      <c r="DR397" s="297"/>
      <c r="DS397" s="346"/>
      <c r="DT397" s="332"/>
      <c r="DU397" s="300"/>
      <c r="DV397" s="300"/>
      <c r="DW397" s="300"/>
      <c r="DX397" s="300"/>
      <c r="DY397" s="300"/>
      <c r="DZ397" s="300"/>
      <c r="EA397" s="300"/>
      <c r="EB397" s="300"/>
      <c r="EC397" s="300"/>
      <c r="ED397" s="300"/>
      <c r="EE397" s="300"/>
      <c r="EF397" s="300"/>
      <c r="EG397" s="300"/>
      <c r="EH397" s="300"/>
      <c r="EI397" s="300"/>
      <c r="EJ397" s="300"/>
      <c r="EK397" s="300"/>
      <c r="EL397" s="300"/>
      <c r="EM397" s="300"/>
      <c r="EN397" s="300"/>
      <c r="EO397" s="300"/>
      <c r="EP397" s="300"/>
      <c r="EQ397" s="300"/>
      <c r="ER397" s="300"/>
      <c r="ES397" s="300"/>
      <c r="ET397" s="300"/>
      <c r="EU397" s="300"/>
      <c r="EV397" s="300"/>
      <c r="EW397" s="300"/>
      <c r="EX397" s="300"/>
      <c r="EY397" s="300"/>
      <c r="EZ397" s="300"/>
      <c r="FA397" s="300"/>
      <c r="FB397" s="300"/>
      <c r="FC397" s="300"/>
      <c r="FD397" s="300"/>
      <c r="FE397" s="300"/>
      <c r="FF397" s="300"/>
      <c r="FG397" s="300"/>
      <c r="FH397" s="300"/>
      <c r="FI397" s="300"/>
      <c r="FJ397" s="300"/>
      <c r="FK397" s="300"/>
      <c r="FL397" s="300"/>
      <c r="FM397" s="300"/>
      <c r="FN397" s="300"/>
      <c r="FO397" s="300"/>
      <c r="FP397" s="300"/>
      <c r="FQ397" s="300"/>
      <c r="FR397" s="300"/>
      <c r="FS397" s="300"/>
      <c r="FT397" s="300"/>
      <c r="FU397" s="300"/>
      <c r="FV397" s="300"/>
      <c r="FW397" s="300"/>
    </row>
    <row r="398" spans="2:179" s="30" customFormat="1" ht="12.75" customHeight="1" x14ac:dyDescent="0.2">
      <c r="B398" s="30" t="s">
        <v>213</v>
      </c>
      <c r="F398" s="279" t="s">
        <v>206</v>
      </c>
      <c r="G398" s="280"/>
      <c r="H398" s="279" t="s">
        <v>211</v>
      </c>
      <c r="I398" s="280"/>
      <c r="J398" s="279" t="s">
        <v>216</v>
      </c>
      <c r="K398" s="280"/>
      <c r="L398" s="279" t="s">
        <v>205</v>
      </c>
      <c r="M398" s="280"/>
      <c r="N398" s="279" t="s">
        <v>214</v>
      </c>
      <c r="O398" s="280"/>
      <c r="P398" s="279" t="s">
        <v>209</v>
      </c>
      <c r="Q398" s="280"/>
      <c r="R398" s="279" t="s">
        <v>215</v>
      </c>
      <c r="S398" s="280"/>
      <c r="T398" s="279" t="s">
        <v>212</v>
      </c>
      <c r="U398" s="281"/>
      <c r="V398" s="966"/>
      <c r="W398" s="967"/>
      <c r="X398" s="966" t="s">
        <v>2674</v>
      </c>
      <c r="Y398" s="967"/>
      <c r="Z398" s="110"/>
      <c r="AA398" s="279" t="s">
        <v>206</v>
      </c>
      <c r="AB398" s="280"/>
      <c r="AC398" s="279" t="s">
        <v>211</v>
      </c>
      <c r="AD398" s="280"/>
      <c r="AE398" s="279" t="s">
        <v>216</v>
      </c>
      <c r="AF398" s="280"/>
      <c r="AG398" s="279" t="s">
        <v>205</v>
      </c>
      <c r="AH398" s="280"/>
      <c r="AI398" s="279" t="s">
        <v>214</v>
      </c>
      <c r="AJ398" s="280"/>
      <c r="AK398" s="279" t="s">
        <v>209</v>
      </c>
      <c r="AL398" s="280"/>
      <c r="AM398" s="279" t="s">
        <v>215</v>
      </c>
      <c r="AN398" s="280"/>
      <c r="AO398" s="279" t="s">
        <v>212</v>
      </c>
      <c r="AP398" s="280"/>
      <c r="AQ398" s="966" t="s">
        <v>2674</v>
      </c>
      <c r="AR398" s="967"/>
      <c r="AS398" s="966" t="s">
        <v>2675</v>
      </c>
      <c r="AT398" s="967"/>
      <c r="AV398" s="1099"/>
      <c r="AX398" s="762" t="s">
        <v>221</v>
      </c>
      <c r="AY398" s="780" t="s">
        <v>23</v>
      </c>
      <c r="AZ398" s="762" t="s">
        <v>221</v>
      </c>
      <c r="BA398" s="780" t="s">
        <v>23</v>
      </c>
      <c r="BB398" s="156"/>
      <c r="BC398" s="156"/>
      <c r="BD398" s="57"/>
      <c r="BE398" s="57"/>
      <c r="BF398" s="116"/>
      <c r="BG398" s="367"/>
      <c r="BH398" s="221"/>
      <c r="BI398" s="367"/>
      <c r="BJ398" s="391"/>
      <c r="BL398" s="221"/>
      <c r="BM398" s="224"/>
      <c r="BN398" s="107"/>
      <c r="BO398" s="300"/>
      <c r="BQ398" s="121" t="s">
        <v>206</v>
      </c>
      <c r="BR398" s="122"/>
      <c r="BS398" s="121" t="s">
        <v>211</v>
      </c>
      <c r="BT398" s="122"/>
      <c r="BU398" s="121" t="s">
        <v>216</v>
      </c>
      <c r="BV398" s="122"/>
      <c r="BW398" s="121" t="s">
        <v>205</v>
      </c>
      <c r="BX398" s="122"/>
      <c r="BY398" s="121" t="s">
        <v>214</v>
      </c>
      <c r="BZ398" s="122"/>
      <c r="CA398" s="121" t="s">
        <v>209</v>
      </c>
      <c r="CB398" s="122"/>
      <c r="CC398" s="121" t="s">
        <v>215</v>
      </c>
      <c r="CD398" s="122"/>
      <c r="CE398" s="121" t="s">
        <v>212</v>
      </c>
      <c r="CF398" s="123"/>
      <c r="CG398" s="971" t="s">
        <v>2674</v>
      </c>
      <c r="CH398" s="972"/>
      <c r="CI398" s="971" t="s">
        <v>2675</v>
      </c>
      <c r="CJ398" s="972"/>
      <c r="CK398" s="110"/>
      <c r="CL398" s="121" t="s">
        <v>206</v>
      </c>
      <c r="CM398" s="122"/>
      <c r="CN398" s="121" t="s">
        <v>211</v>
      </c>
      <c r="CO398" s="122"/>
      <c r="CP398" s="121" t="s">
        <v>216</v>
      </c>
      <c r="CQ398" s="122"/>
      <c r="CR398" s="121" t="s">
        <v>205</v>
      </c>
      <c r="CS398" s="122"/>
      <c r="CT398" s="121" t="s">
        <v>214</v>
      </c>
      <c r="CU398" s="122"/>
      <c r="CV398" s="121" t="s">
        <v>209</v>
      </c>
      <c r="CW398" s="122"/>
      <c r="CX398" s="121" t="s">
        <v>215</v>
      </c>
      <c r="CY398" s="122"/>
      <c r="CZ398" s="121" t="s">
        <v>212</v>
      </c>
      <c r="DA398" s="122"/>
      <c r="DB398" s="971" t="s">
        <v>2674</v>
      </c>
      <c r="DC398" s="972"/>
      <c r="DD398" s="971" t="s">
        <v>2675</v>
      </c>
      <c r="DE398" s="972"/>
      <c r="DF398" s="293"/>
      <c r="DG398" s="1099"/>
      <c r="DI398" s="762" t="s">
        <v>221</v>
      </c>
      <c r="DJ398" s="780" t="s">
        <v>23</v>
      </c>
      <c r="DK398" s="762" t="s">
        <v>221</v>
      </c>
      <c r="DL398" s="780" t="s">
        <v>23</v>
      </c>
      <c r="DM398" s="156"/>
      <c r="DN398" s="156"/>
      <c r="DO398" s="296"/>
      <c r="DP398" s="336"/>
      <c r="DQ398" s="295"/>
      <c r="DR398" s="297"/>
      <c r="DS398" s="346"/>
      <c r="DT398" s="332"/>
      <c r="DU398" s="300"/>
      <c r="DV398" s="300"/>
      <c r="DW398" s="300"/>
      <c r="DX398" s="300"/>
      <c r="DY398" s="300"/>
      <c r="DZ398" s="300"/>
      <c r="EA398" s="300"/>
      <c r="EB398" s="300"/>
      <c r="EC398" s="300"/>
      <c r="ED398" s="300"/>
      <c r="EE398" s="300"/>
      <c r="EF398" s="300"/>
      <c r="EG398" s="300"/>
      <c r="EH398" s="300"/>
      <c r="EI398" s="300"/>
      <c r="EJ398" s="300"/>
      <c r="EK398" s="300"/>
      <c r="EL398" s="300"/>
      <c r="EM398" s="300"/>
      <c r="EN398" s="300"/>
      <c r="EO398" s="300"/>
      <c r="EP398" s="300"/>
      <c r="EQ398" s="300"/>
      <c r="ER398" s="300"/>
      <c r="ES398" s="300"/>
      <c r="ET398" s="300"/>
      <c r="EU398" s="300"/>
      <c r="EV398" s="300"/>
      <c r="EW398" s="300"/>
      <c r="EX398" s="300"/>
      <c r="EY398" s="300"/>
      <c r="EZ398" s="300"/>
      <c r="FA398" s="300"/>
      <c r="FB398" s="300"/>
      <c r="FC398" s="300"/>
      <c r="FD398" s="300"/>
      <c r="FE398" s="300"/>
      <c r="FF398" s="300"/>
      <c r="FG398" s="300"/>
      <c r="FH398" s="300"/>
      <c r="FI398" s="300"/>
      <c r="FJ398" s="300"/>
      <c r="FK398" s="300"/>
      <c r="FL398" s="300"/>
      <c r="FM398" s="300"/>
      <c r="FN398" s="300"/>
      <c r="FO398" s="300"/>
      <c r="FP398" s="300"/>
      <c r="FQ398" s="300"/>
      <c r="FR398" s="300"/>
      <c r="FS398" s="300"/>
      <c r="FT398" s="300"/>
      <c r="FU398" s="300"/>
      <c r="FV398" s="300"/>
      <c r="FW398" s="300"/>
    </row>
    <row r="399" spans="2:179" s="30" customFormat="1" ht="12.75" customHeight="1" x14ac:dyDescent="0.2">
      <c r="F399" s="143"/>
      <c r="G399" s="142"/>
      <c r="H399" s="143"/>
      <c r="I399" s="141"/>
      <c r="J399" s="143"/>
      <c r="K399" s="142"/>
      <c r="L399" s="143"/>
      <c r="M399" s="142"/>
      <c r="N399" s="143"/>
      <c r="O399" s="141"/>
      <c r="P399" s="143"/>
      <c r="Q399" s="141"/>
      <c r="R399" s="282"/>
      <c r="S399" s="142"/>
      <c r="T399" s="143"/>
      <c r="U399" s="782"/>
      <c r="V399" s="700"/>
      <c r="W399" s="781"/>
      <c r="X399" s="700"/>
      <c r="Y399" s="781"/>
      <c r="Z399" s="110"/>
      <c r="AA399" s="143"/>
      <c r="AB399" s="141"/>
      <c r="AC399" s="143"/>
      <c r="AD399" s="141"/>
      <c r="AE399" s="282"/>
      <c r="AF399" s="141"/>
      <c r="AG399" s="143"/>
      <c r="AH399" s="141"/>
      <c r="AI399" s="282"/>
      <c r="AJ399" s="141"/>
      <c r="AK399" s="143"/>
      <c r="AL399" s="141"/>
      <c r="AM399" s="143"/>
      <c r="AN399" s="141"/>
      <c r="AO399" s="143"/>
      <c r="AP399" s="141"/>
      <c r="AQ399" s="700"/>
      <c r="AR399" s="781"/>
      <c r="AS399" s="789"/>
      <c r="AT399" s="781"/>
      <c r="AV399" s="1099"/>
      <c r="AX399" s="700"/>
      <c r="AY399" s="781" t="str">
        <f>Index!$L$4</f>
        <v>€</v>
      </c>
      <c r="AZ399" s="700"/>
      <c r="BA399" s="781" t="str">
        <f>Index!$L$4</f>
        <v>€</v>
      </c>
      <c r="BB399" s="156"/>
      <c r="BC399" s="156"/>
      <c r="BD399" s="57"/>
      <c r="BE399" s="57"/>
      <c r="BI399" s="367"/>
      <c r="BJ399" s="391"/>
      <c r="BL399" s="221"/>
      <c r="BM399" s="224"/>
      <c r="BN399" s="107"/>
      <c r="BO399" s="300"/>
      <c r="BQ399" s="121"/>
      <c r="BR399" s="110"/>
      <c r="BS399" s="121"/>
      <c r="BT399" s="122"/>
      <c r="BU399" s="121"/>
      <c r="BV399" s="110"/>
      <c r="BW399" s="121"/>
      <c r="BX399" s="110"/>
      <c r="BY399" s="121"/>
      <c r="BZ399" s="122"/>
      <c r="CA399" s="121"/>
      <c r="CB399" s="122"/>
      <c r="CC399" s="131"/>
      <c r="CD399" s="110"/>
      <c r="CE399" s="121"/>
      <c r="CF399" s="123"/>
      <c r="CG399" s="132"/>
      <c r="CH399" s="761"/>
      <c r="CI399" s="132"/>
      <c r="CJ399" s="761"/>
      <c r="CK399" s="110"/>
      <c r="CL399" s="121"/>
      <c r="CM399" s="122"/>
      <c r="CN399" s="121"/>
      <c r="CO399" s="122"/>
      <c r="CP399" s="131"/>
      <c r="CQ399" s="122"/>
      <c r="CR399" s="121"/>
      <c r="CS399" s="122"/>
      <c r="CT399" s="131"/>
      <c r="CU399" s="122"/>
      <c r="CV399" s="121"/>
      <c r="CW399" s="122"/>
      <c r="CX399" s="121"/>
      <c r="CY399" s="122"/>
      <c r="CZ399" s="121"/>
      <c r="DA399" s="122"/>
      <c r="DB399" s="132"/>
      <c r="DC399" s="761"/>
      <c r="DD399" s="156"/>
      <c r="DE399" s="761"/>
      <c r="DF399" s="293"/>
      <c r="DG399" s="1099"/>
      <c r="DI399" s="700"/>
      <c r="DJ399" s="781" t="str">
        <f>Index!$L$4</f>
        <v>€</v>
      </c>
      <c r="DK399" s="700"/>
      <c r="DL399" s="781" t="str">
        <f>Index!$L$4</f>
        <v>€</v>
      </c>
      <c r="DM399" s="156"/>
      <c r="DN399" s="156"/>
      <c r="DO399" s="296"/>
      <c r="DP399" s="336"/>
      <c r="DQ399" s="295"/>
      <c r="DR399" s="297"/>
      <c r="DS399" s="346"/>
      <c r="DT399" s="332"/>
      <c r="DU399" s="300"/>
      <c r="DV399" s="300"/>
      <c r="DW399" s="300"/>
      <c r="DX399" s="300"/>
      <c r="DY399" s="300"/>
      <c r="DZ399" s="300"/>
      <c r="EA399" s="300"/>
      <c r="EB399" s="300"/>
      <c r="EC399" s="300"/>
      <c r="ED399" s="300"/>
      <c r="EE399" s="300"/>
      <c r="EF399" s="300"/>
      <c r="EG399" s="300"/>
      <c r="EH399" s="300"/>
      <c r="EI399" s="300"/>
      <c r="EJ399" s="300"/>
      <c r="EK399" s="300"/>
      <c r="EL399" s="300"/>
      <c r="EM399" s="300"/>
      <c r="EN399" s="300"/>
      <c r="EO399" s="300"/>
      <c r="EP399" s="300"/>
      <c r="EQ399" s="300"/>
      <c r="ER399" s="300"/>
      <c r="ES399" s="300"/>
      <c r="ET399" s="300"/>
      <c r="EU399" s="300"/>
      <c r="EV399" s="300"/>
      <c r="EW399" s="300"/>
      <c r="EX399" s="300"/>
      <c r="EY399" s="300"/>
      <c r="EZ399" s="300"/>
      <c r="FA399" s="300"/>
      <c r="FB399" s="300"/>
      <c r="FC399" s="300"/>
      <c r="FD399" s="300"/>
      <c r="FE399" s="300"/>
      <c r="FF399" s="300"/>
      <c r="FG399" s="300"/>
      <c r="FH399" s="300"/>
      <c r="FI399" s="300"/>
      <c r="FJ399" s="300"/>
      <c r="FK399" s="300"/>
      <c r="FL399" s="300"/>
      <c r="FM399" s="300"/>
      <c r="FN399" s="300"/>
      <c r="FO399" s="300"/>
      <c r="FP399" s="300"/>
      <c r="FQ399" s="300"/>
      <c r="FR399" s="300"/>
      <c r="FS399" s="300"/>
      <c r="FT399" s="300"/>
      <c r="FU399" s="300"/>
      <c r="FV399" s="300"/>
      <c r="FW399" s="300"/>
    </row>
    <row r="400" spans="2:179" ht="15" customHeight="1" x14ac:dyDescent="0.2">
      <c r="B400" s="708" t="s">
        <v>204</v>
      </c>
      <c r="C400" s="709">
        <f>16/10</f>
        <v>1.6</v>
      </c>
      <c r="D400" s="394"/>
      <c r="E400" s="394"/>
      <c r="F400" s="675">
        <v>190</v>
      </c>
      <c r="G400" s="676" t="s">
        <v>207</v>
      </c>
      <c r="H400" s="675">
        <f t="shared" ref="H400:H405" si="210">ROUND(F400/$C400,0)</f>
        <v>119</v>
      </c>
      <c r="I400" s="677" t="s">
        <v>207</v>
      </c>
      <c r="J400" s="678" t="str">
        <f t="shared" ref="J400:J410" si="211">H400&amp;" x "&amp;F400</f>
        <v>119 x 190</v>
      </c>
      <c r="K400" s="676" t="s">
        <v>207</v>
      </c>
      <c r="L400" s="675">
        <f t="shared" ref="L400:L410" si="212">F400+(2*P400)</f>
        <v>200</v>
      </c>
      <c r="M400" s="676" t="s">
        <v>207</v>
      </c>
      <c r="N400" s="675">
        <f t="shared" ref="N400:N410" si="213">H400+P400+R400</f>
        <v>129</v>
      </c>
      <c r="O400" s="677" t="s">
        <v>207</v>
      </c>
      <c r="P400" s="675">
        <v>5</v>
      </c>
      <c r="Q400" s="677" t="s">
        <v>207</v>
      </c>
      <c r="R400" s="676">
        <v>5</v>
      </c>
      <c r="S400" s="676" t="s">
        <v>207</v>
      </c>
      <c r="T400" s="675">
        <f t="shared" ref="T400:T410" si="214">ROUND(SQRT((F400^2)+(H400^2)),0)</f>
        <v>224</v>
      </c>
      <c r="U400" s="677" t="s">
        <v>207</v>
      </c>
      <c r="V400" s="675"/>
      <c r="W400" s="677"/>
      <c r="X400" s="244">
        <f>(F400*10)+231</f>
        <v>2131</v>
      </c>
      <c r="Y400" s="677" t="s">
        <v>2676</v>
      </c>
      <c r="Z400" s="394"/>
      <c r="AA400" s="675">
        <f t="shared" ref="AA400:AA410" si="215">ROUND(F400/$B$1,1)</f>
        <v>74.8</v>
      </c>
      <c r="AB400" s="677" t="s">
        <v>208</v>
      </c>
      <c r="AC400" s="675">
        <f t="shared" ref="AC400:AC410" si="216">ROUND(H400/$B$1,1)</f>
        <v>46.9</v>
      </c>
      <c r="AD400" s="677" t="s">
        <v>208</v>
      </c>
      <c r="AE400" s="718" t="str">
        <f t="shared" ref="AE400:AE410" si="217">AC400&amp;" x "&amp;AA400</f>
        <v>46.9 x 74.8</v>
      </c>
      <c r="AF400" s="677" t="s">
        <v>208</v>
      </c>
      <c r="AG400" s="675">
        <f t="shared" ref="AG400:AG410" si="218">ROUND(L400/$B$1,1)</f>
        <v>78.7</v>
      </c>
      <c r="AH400" s="677" t="s">
        <v>208</v>
      </c>
      <c r="AI400" s="676">
        <f t="shared" ref="AI400:AI410" si="219">ROUND(N400/$B$1,1)</f>
        <v>50.8</v>
      </c>
      <c r="AJ400" s="677" t="s">
        <v>208</v>
      </c>
      <c r="AK400" s="675">
        <f t="shared" ref="AK400:AK410" si="220">ROUND(P400/$B$1,1)</f>
        <v>2</v>
      </c>
      <c r="AL400" s="677" t="s">
        <v>208</v>
      </c>
      <c r="AM400" s="675">
        <f t="shared" ref="AM400:AM410" si="221">ROUND(R400/$B$1,1)</f>
        <v>2</v>
      </c>
      <c r="AN400" s="677" t="s">
        <v>208</v>
      </c>
      <c r="AO400" s="675">
        <f t="shared" ref="AO400:AO410" si="222">ROUND(SQRT((AA400^2)+(AC400^2)),0)</f>
        <v>88</v>
      </c>
      <c r="AP400" s="677" t="s">
        <v>208</v>
      </c>
      <c r="AQ400" s="244"/>
      <c r="AR400" s="245"/>
      <c r="AS400" s="243">
        <f t="shared" ref="AS400:AS410" si="223">ROUND((X400/10)/$B$2,1)</f>
        <v>83.9</v>
      </c>
      <c r="AT400" s="245" t="s">
        <v>208</v>
      </c>
      <c r="AV400" s="1099"/>
      <c r="AX400" s="235">
        <v>10101537</v>
      </c>
      <c r="AY400" s="237">
        <f>IF(Index!$L$4="€",VLOOKUP(AX400,ERP!$A:$CL,5,0),IF(Index!$L$4="$",VLOOKUP(AX400,ERP!$A:$CL,7,0),IF(Index!$L$4="CHF",VLOOKUP(AX400,ERP!$A:$CL,9,0),IF(Index!$L$4="£",VLOOKUP(AX400,ERP!$A:$CL,11,0),""))))</f>
        <v>1332</v>
      </c>
      <c r="AZ400" s="235">
        <v>10141537</v>
      </c>
      <c r="BA400" s="237">
        <f>IF(Index!$L$4="€",VLOOKUP(AZ400,ERP!$A:$CL,5,0),IF(Index!$L$4="$",VLOOKUP(AZ400,ERP!$A:$CL,7,0),IF(Index!$L$4="CHF",VLOOKUP(AZ400,ERP!$A:$CL,9,0),IF(Index!$L$4="£",VLOOKUP(AZ400,ERP!$A:$CL,11,0),""))))</f>
        <v>1332</v>
      </c>
      <c r="BB400" s="156"/>
      <c r="BC400" s="150"/>
      <c r="BD400" s="2"/>
      <c r="BF400" s="128"/>
      <c r="BG400" s="222"/>
      <c r="BI400" s="367"/>
      <c r="BJ400" s="393"/>
      <c r="BK400" s="30"/>
      <c r="BL400" s="221"/>
      <c r="BM400" s="224"/>
      <c r="BN400" s="107"/>
      <c r="BQ400" s="675">
        <v>190</v>
      </c>
      <c r="BR400" s="676" t="s">
        <v>207</v>
      </c>
      <c r="BS400" s="675">
        <v>119</v>
      </c>
      <c r="BT400" s="677" t="s">
        <v>207</v>
      </c>
      <c r="BU400" s="678" t="s">
        <v>4769</v>
      </c>
      <c r="BV400" s="676" t="s">
        <v>207</v>
      </c>
      <c r="BW400" s="675">
        <v>200</v>
      </c>
      <c r="BX400" s="676" t="s">
        <v>207</v>
      </c>
      <c r="BY400" s="675">
        <v>182</v>
      </c>
      <c r="BZ400" s="677" t="s">
        <v>207</v>
      </c>
      <c r="CA400" s="675">
        <v>5</v>
      </c>
      <c r="CB400" s="677" t="s">
        <v>207</v>
      </c>
      <c r="CC400" s="676">
        <v>58</v>
      </c>
      <c r="CD400" s="676" t="s">
        <v>207</v>
      </c>
      <c r="CE400" s="675">
        <v>224</v>
      </c>
      <c r="CF400" s="677" t="s">
        <v>207</v>
      </c>
      <c r="CG400" s="429"/>
      <c r="CH400" s="430"/>
      <c r="CI400" s="244">
        <v>2131</v>
      </c>
      <c r="CJ400" s="430" t="s">
        <v>2676</v>
      </c>
      <c r="CL400" s="429">
        <v>74.8</v>
      </c>
      <c r="CM400" s="430" t="s">
        <v>208</v>
      </c>
      <c r="CN400" s="429">
        <v>46.9</v>
      </c>
      <c r="CO400" s="430" t="s">
        <v>208</v>
      </c>
      <c r="CP400" s="431" t="s">
        <v>4770</v>
      </c>
      <c r="CQ400" s="430" t="s">
        <v>208</v>
      </c>
      <c r="CR400" s="429">
        <v>78.7</v>
      </c>
      <c r="CS400" s="430" t="s">
        <v>208</v>
      </c>
      <c r="CT400" s="428">
        <v>71.7</v>
      </c>
      <c r="CU400" s="430" t="s">
        <v>208</v>
      </c>
      <c r="CV400" s="429">
        <v>2</v>
      </c>
      <c r="CW400" s="430" t="s">
        <v>208</v>
      </c>
      <c r="CX400" s="429">
        <v>22.8</v>
      </c>
      <c r="CY400" s="430" t="s">
        <v>208</v>
      </c>
      <c r="CZ400" s="429">
        <v>88</v>
      </c>
      <c r="DA400" s="430" t="s">
        <v>208</v>
      </c>
      <c r="DB400" s="244"/>
      <c r="DC400" s="245"/>
      <c r="DD400" s="243">
        <v>83.9</v>
      </c>
      <c r="DE400" s="245" t="s">
        <v>208</v>
      </c>
      <c r="DF400" s="293"/>
      <c r="DG400" s="1099"/>
      <c r="DI400" s="235">
        <v>10102071</v>
      </c>
      <c r="DJ400" s="237">
        <f>IF(Index!$L$4="€",VLOOKUP(DI400,ERP!$A:$CL,5,0),IF(Index!$L$4="$",VLOOKUP(DI400,ERP!$A:$CL,7,0),IF(Index!$L$4="CHF",VLOOKUP(DI400,ERP!$A:$CL,9,0),IF(Index!$L$4="£",VLOOKUP(DI400,ERP!$A:$CL,11,0),""))))</f>
        <v>1465</v>
      </c>
      <c r="DK400" s="235"/>
      <c r="DL400" s="237"/>
      <c r="DM400" s="156"/>
      <c r="DN400" s="150"/>
      <c r="DO400" s="296"/>
      <c r="DP400" s="304"/>
      <c r="DQ400" s="295"/>
      <c r="DR400" s="297"/>
      <c r="DS400" s="346"/>
      <c r="DT400" s="332"/>
    </row>
    <row r="401" spans="2:179" ht="15.75" customHeight="1" x14ac:dyDescent="0.2">
      <c r="B401" s="708" t="s">
        <v>204</v>
      </c>
      <c r="C401" s="709">
        <f t="shared" ref="C401:C410" si="224">16/10</f>
        <v>1.6</v>
      </c>
      <c r="D401" s="394"/>
      <c r="E401" s="394"/>
      <c r="F401" s="566">
        <v>210</v>
      </c>
      <c r="G401" s="394" t="s">
        <v>207</v>
      </c>
      <c r="H401" s="566">
        <f t="shared" si="210"/>
        <v>131</v>
      </c>
      <c r="I401" s="567" t="s">
        <v>207</v>
      </c>
      <c r="J401" s="662" t="str">
        <f t="shared" si="211"/>
        <v>131 x 210</v>
      </c>
      <c r="K401" s="394" t="s">
        <v>207</v>
      </c>
      <c r="L401" s="566">
        <f t="shared" si="212"/>
        <v>220</v>
      </c>
      <c r="M401" s="394" t="s">
        <v>207</v>
      </c>
      <c r="N401" s="566">
        <f t="shared" si="213"/>
        <v>141</v>
      </c>
      <c r="O401" s="567" t="s">
        <v>207</v>
      </c>
      <c r="P401" s="566">
        <v>5</v>
      </c>
      <c r="Q401" s="567" t="s">
        <v>207</v>
      </c>
      <c r="R401" s="394">
        <v>5</v>
      </c>
      <c r="S401" s="394" t="s">
        <v>207</v>
      </c>
      <c r="T401" s="566">
        <f t="shared" si="214"/>
        <v>248</v>
      </c>
      <c r="U401" s="567" t="s">
        <v>207</v>
      </c>
      <c r="V401" s="566"/>
      <c r="W401" s="567"/>
      <c r="X401" s="566">
        <f t="shared" ref="X401:X410" si="225">(F401*10)+231</f>
        <v>2331</v>
      </c>
      <c r="Y401" s="567" t="s">
        <v>2676</v>
      </c>
      <c r="Z401" s="394"/>
      <c r="AA401" s="566">
        <f t="shared" si="215"/>
        <v>82.7</v>
      </c>
      <c r="AB401" s="567" t="s">
        <v>208</v>
      </c>
      <c r="AC401" s="566">
        <f t="shared" si="216"/>
        <v>51.6</v>
      </c>
      <c r="AD401" s="567" t="s">
        <v>208</v>
      </c>
      <c r="AE401" s="467" t="str">
        <f t="shared" si="217"/>
        <v>51.6 x 82.7</v>
      </c>
      <c r="AF401" s="567" t="s">
        <v>208</v>
      </c>
      <c r="AG401" s="566">
        <f t="shared" si="218"/>
        <v>86.6</v>
      </c>
      <c r="AH401" s="567" t="s">
        <v>208</v>
      </c>
      <c r="AI401" s="394">
        <f t="shared" si="219"/>
        <v>55.5</v>
      </c>
      <c r="AJ401" s="567" t="s">
        <v>208</v>
      </c>
      <c r="AK401" s="566">
        <f t="shared" si="220"/>
        <v>2</v>
      </c>
      <c r="AL401" s="567" t="s">
        <v>208</v>
      </c>
      <c r="AM401" s="566">
        <f t="shared" si="221"/>
        <v>2</v>
      </c>
      <c r="AN401" s="567" t="s">
        <v>208</v>
      </c>
      <c r="AO401" s="566">
        <f t="shared" si="222"/>
        <v>97</v>
      </c>
      <c r="AP401" s="567" t="s">
        <v>208</v>
      </c>
      <c r="AQ401" s="130"/>
      <c r="AR401" s="122"/>
      <c r="AS401" s="110">
        <f t="shared" si="223"/>
        <v>91.8</v>
      </c>
      <c r="AT401" s="122" t="s">
        <v>208</v>
      </c>
      <c r="AV401" s="1099"/>
      <c r="AX401" s="138">
        <v>10101538</v>
      </c>
      <c r="AY401" s="137">
        <f>IF(Index!$L$4="€",VLOOKUP(AX401,ERP!$A:$CL,5,0),IF(Index!$L$4="$",VLOOKUP(AX401,ERP!$A:$CL,7,0),IF(Index!$L$4="CHF",VLOOKUP(AX401,ERP!$A:$CL,9,0),IF(Index!$L$4="£",VLOOKUP(AX401,ERP!$A:$CL,11,0),""))))</f>
        <v>1470</v>
      </c>
      <c r="AZ401" s="138">
        <v>10141538</v>
      </c>
      <c r="BA401" s="137">
        <f>IF(Index!$L$4="€",VLOOKUP(AZ401,ERP!$A:$CL,5,0),IF(Index!$L$4="$",VLOOKUP(AZ401,ERP!$A:$CL,7,0),IF(Index!$L$4="CHF",VLOOKUP(AZ401,ERP!$A:$CL,9,0),IF(Index!$L$4="£",VLOOKUP(AZ401,ERP!$A:$CL,11,0),""))))</f>
        <v>1470</v>
      </c>
      <c r="BB401" s="156"/>
      <c r="BC401" s="150"/>
      <c r="BD401" s="2"/>
      <c r="BF401" s="228"/>
      <c r="BG401" s="225"/>
      <c r="BI401" s="367"/>
      <c r="BJ401" s="393"/>
      <c r="BK401" s="30"/>
      <c r="BL401" s="221"/>
      <c r="BM401" s="224"/>
      <c r="BN401" s="107"/>
      <c r="BQ401" s="566">
        <v>210</v>
      </c>
      <c r="BR401" s="394" t="s">
        <v>207</v>
      </c>
      <c r="BS401" s="566">
        <v>131</v>
      </c>
      <c r="BT401" s="567" t="s">
        <v>207</v>
      </c>
      <c r="BU401" s="662" t="s">
        <v>4771</v>
      </c>
      <c r="BV401" s="394" t="s">
        <v>207</v>
      </c>
      <c r="BW401" s="566">
        <v>220</v>
      </c>
      <c r="BX401" s="394" t="s">
        <v>207</v>
      </c>
      <c r="BY401" s="566">
        <v>182</v>
      </c>
      <c r="BZ401" s="567" t="s">
        <v>207</v>
      </c>
      <c r="CA401" s="566">
        <v>5</v>
      </c>
      <c r="CB401" s="567" t="s">
        <v>207</v>
      </c>
      <c r="CC401" s="394">
        <v>46</v>
      </c>
      <c r="CD401" s="394" t="s">
        <v>207</v>
      </c>
      <c r="CE401" s="566">
        <v>248</v>
      </c>
      <c r="CF401" s="567" t="s">
        <v>207</v>
      </c>
      <c r="CG401" s="66"/>
      <c r="CH401" s="340"/>
      <c r="CI401" s="66">
        <v>2331</v>
      </c>
      <c r="CJ401" s="340" t="s">
        <v>2676</v>
      </c>
      <c r="CL401" s="66">
        <v>82.7</v>
      </c>
      <c r="CM401" s="340" t="s">
        <v>208</v>
      </c>
      <c r="CN401" s="66">
        <v>51.6</v>
      </c>
      <c r="CO401" s="340" t="s">
        <v>208</v>
      </c>
      <c r="CP401" s="309" t="s">
        <v>4772</v>
      </c>
      <c r="CQ401" s="340" t="s">
        <v>208</v>
      </c>
      <c r="CR401" s="66">
        <v>86.6</v>
      </c>
      <c r="CS401" s="340" t="s">
        <v>208</v>
      </c>
      <c r="CT401" s="2">
        <v>71.7</v>
      </c>
      <c r="CU401" s="340" t="s">
        <v>208</v>
      </c>
      <c r="CV401" s="66">
        <v>2</v>
      </c>
      <c r="CW401" s="340" t="s">
        <v>208</v>
      </c>
      <c r="CX401" s="66">
        <v>18.100000000000001</v>
      </c>
      <c r="CY401" s="340" t="s">
        <v>208</v>
      </c>
      <c r="CZ401" s="66">
        <v>97</v>
      </c>
      <c r="DA401" s="340" t="s">
        <v>208</v>
      </c>
      <c r="DB401" s="130"/>
      <c r="DC401" s="122"/>
      <c r="DD401" s="110">
        <v>91.8</v>
      </c>
      <c r="DE401" s="122" t="s">
        <v>208</v>
      </c>
      <c r="DF401" s="293"/>
      <c r="DG401" s="1099"/>
      <c r="DI401" s="138">
        <v>10102072</v>
      </c>
      <c r="DJ401" s="137">
        <f>IF(Index!$L$4="€",VLOOKUP(DI401,ERP!$A:$CL,5,0),IF(Index!$L$4="$",VLOOKUP(DI401,ERP!$A:$CL,7,0),IF(Index!$L$4="CHF",VLOOKUP(DI401,ERP!$A:$CL,9,0),IF(Index!$L$4="£",VLOOKUP(DI401,ERP!$A:$CL,11,0),""))))</f>
        <v>1616</v>
      </c>
      <c r="DK401" s="138"/>
      <c r="DL401" s="137"/>
      <c r="DM401" s="156"/>
      <c r="DN401" s="150"/>
      <c r="DO401" s="296"/>
      <c r="DP401" s="304"/>
      <c r="DQ401" s="295"/>
      <c r="DR401" s="297"/>
      <c r="DS401" s="346"/>
      <c r="DT401" s="332"/>
    </row>
    <row r="402" spans="2:179" ht="15.75" customHeight="1" x14ac:dyDescent="0.2">
      <c r="B402" s="708" t="s">
        <v>204</v>
      </c>
      <c r="C402" s="709">
        <f t="shared" si="224"/>
        <v>1.6</v>
      </c>
      <c r="D402" s="394"/>
      <c r="E402" s="394"/>
      <c r="F402" s="679">
        <v>230</v>
      </c>
      <c r="G402" s="680" t="s">
        <v>207</v>
      </c>
      <c r="H402" s="679">
        <f t="shared" si="210"/>
        <v>144</v>
      </c>
      <c r="I402" s="681" t="s">
        <v>207</v>
      </c>
      <c r="J402" s="682" t="str">
        <f t="shared" si="211"/>
        <v>144 x 230</v>
      </c>
      <c r="K402" s="680" t="s">
        <v>207</v>
      </c>
      <c r="L402" s="679">
        <f t="shared" si="212"/>
        <v>240</v>
      </c>
      <c r="M402" s="680" t="s">
        <v>207</v>
      </c>
      <c r="N402" s="679">
        <f t="shared" si="213"/>
        <v>154</v>
      </c>
      <c r="O402" s="681" t="s">
        <v>207</v>
      </c>
      <c r="P402" s="679">
        <v>5</v>
      </c>
      <c r="Q402" s="681" t="s">
        <v>207</v>
      </c>
      <c r="R402" s="680">
        <v>5</v>
      </c>
      <c r="S402" s="680" t="s">
        <v>207</v>
      </c>
      <c r="T402" s="679">
        <f t="shared" si="214"/>
        <v>271</v>
      </c>
      <c r="U402" s="681" t="s">
        <v>207</v>
      </c>
      <c r="V402" s="679"/>
      <c r="W402" s="681"/>
      <c r="X402" s="679">
        <f t="shared" si="225"/>
        <v>2531</v>
      </c>
      <c r="Y402" s="681" t="s">
        <v>2676</v>
      </c>
      <c r="Z402" s="394"/>
      <c r="AA402" s="679">
        <f t="shared" si="215"/>
        <v>90.6</v>
      </c>
      <c r="AB402" s="681" t="s">
        <v>208</v>
      </c>
      <c r="AC402" s="679">
        <f t="shared" si="216"/>
        <v>56.7</v>
      </c>
      <c r="AD402" s="681" t="s">
        <v>208</v>
      </c>
      <c r="AE402" s="719" t="str">
        <f t="shared" si="217"/>
        <v>56.7 x 90.6</v>
      </c>
      <c r="AF402" s="681" t="s">
        <v>208</v>
      </c>
      <c r="AG402" s="679">
        <f t="shared" si="218"/>
        <v>94.5</v>
      </c>
      <c r="AH402" s="681" t="s">
        <v>208</v>
      </c>
      <c r="AI402" s="680">
        <f t="shared" si="219"/>
        <v>60.6</v>
      </c>
      <c r="AJ402" s="681" t="s">
        <v>208</v>
      </c>
      <c r="AK402" s="679">
        <f t="shared" si="220"/>
        <v>2</v>
      </c>
      <c r="AL402" s="681" t="s">
        <v>208</v>
      </c>
      <c r="AM402" s="679">
        <f t="shared" si="221"/>
        <v>2</v>
      </c>
      <c r="AN402" s="681" t="s">
        <v>208</v>
      </c>
      <c r="AO402" s="679">
        <f t="shared" si="222"/>
        <v>107</v>
      </c>
      <c r="AP402" s="681" t="s">
        <v>208</v>
      </c>
      <c r="AQ402" s="248"/>
      <c r="AR402" s="249"/>
      <c r="AS402" s="247">
        <f t="shared" si="223"/>
        <v>99.6</v>
      </c>
      <c r="AT402" s="249" t="s">
        <v>208</v>
      </c>
      <c r="AV402" s="1099"/>
      <c r="AX402" s="238">
        <v>10101539</v>
      </c>
      <c r="AY402" s="236">
        <f>IF(Index!$L$4="€",VLOOKUP(AX402,ERP!$A:$CL,5,0),IF(Index!$L$4="$",VLOOKUP(AX402,ERP!$A:$CL,7,0),IF(Index!$L$4="CHF",VLOOKUP(AX402,ERP!$A:$CL,9,0),IF(Index!$L$4="£",VLOOKUP(AX402,ERP!$A:$CL,11,0),""))))</f>
        <v>1624</v>
      </c>
      <c r="AZ402" s="238">
        <v>10141539</v>
      </c>
      <c r="BA402" s="236">
        <f>IF(Index!$L$4="€",VLOOKUP(AZ402,ERP!$A:$CL,5,0),IF(Index!$L$4="$",VLOOKUP(AZ402,ERP!$A:$CL,7,0),IF(Index!$L$4="CHF",VLOOKUP(AZ402,ERP!$A:$CL,9,0),IF(Index!$L$4="£",VLOOKUP(AZ402,ERP!$A:$CL,11,0),""))))</f>
        <v>1624</v>
      </c>
      <c r="BB402" s="156"/>
      <c r="BC402" s="150"/>
      <c r="BD402" s="2"/>
      <c r="BF402" s="228"/>
      <c r="BG402" s="225"/>
      <c r="BI402" s="367"/>
      <c r="BJ402" s="393"/>
      <c r="BK402" s="30"/>
      <c r="BL402" s="221"/>
      <c r="BM402" s="224"/>
      <c r="BN402" s="107"/>
      <c r="BQ402" s="679">
        <v>230</v>
      </c>
      <c r="BR402" s="680" t="s">
        <v>207</v>
      </c>
      <c r="BS402" s="679">
        <v>144</v>
      </c>
      <c r="BT402" s="681" t="s">
        <v>207</v>
      </c>
      <c r="BU402" s="682" t="s">
        <v>4773</v>
      </c>
      <c r="BV402" s="680" t="s">
        <v>207</v>
      </c>
      <c r="BW402" s="679">
        <v>240</v>
      </c>
      <c r="BX402" s="680" t="s">
        <v>207</v>
      </c>
      <c r="BY402" s="679">
        <v>188</v>
      </c>
      <c r="BZ402" s="681" t="s">
        <v>207</v>
      </c>
      <c r="CA402" s="679">
        <v>5</v>
      </c>
      <c r="CB402" s="681" t="s">
        <v>207</v>
      </c>
      <c r="CC402" s="680">
        <v>39</v>
      </c>
      <c r="CD402" s="680" t="s">
        <v>207</v>
      </c>
      <c r="CE402" s="679">
        <v>271</v>
      </c>
      <c r="CF402" s="681" t="s">
        <v>207</v>
      </c>
      <c r="CG402" s="439"/>
      <c r="CH402" s="440"/>
      <c r="CI402" s="439">
        <v>2531</v>
      </c>
      <c r="CJ402" s="440" t="s">
        <v>2676</v>
      </c>
      <c r="CL402" s="439">
        <v>90.6</v>
      </c>
      <c r="CM402" s="440" t="s">
        <v>208</v>
      </c>
      <c r="CN402" s="439">
        <v>56.7</v>
      </c>
      <c r="CO402" s="440" t="s">
        <v>208</v>
      </c>
      <c r="CP402" s="443" t="s">
        <v>4774</v>
      </c>
      <c r="CQ402" s="440" t="s">
        <v>208</v>
      </c>
      <c r="CR402" s="439">
        <v>94.5</v>
      </c>
      <c r="CS402" s="440" t="s">
        <v>208</v>
      </c>
      <c r="CT402" s="438">
        <v>74</v>
      </c>
      <c r="CU402" s="440" t="s">
        <v>208</v>
      </c>
      <c r="CV402" s="439">
        <v>2</v>
      </c>
      <c r="CW402" s="440" t="s">
        <v>208</v>
      </c>
      <c r="CX402" s="439">
        <v>15.4</v>
      </c>
      <c r="CY402" s="440" t="s">
        <v>208</v>
      </c>
      <c r="CZ402" s="439">
        <v>107</v>
      </c>
      <c r="DA402" s="440" t="s">
        <v>208</v>
      </c>
      <c r="DB402" s="248"/>
      <c r="DC402" s="249"/>
      <c r="DD402" s="247">
        <v>99.6</v>
      </c>
      <c r="DE402" s="249" t="s">
        <v>208</v>
      </c>
      <c r="DF402" s="293"/>
      <c r="DG402" s="1099"/>
      <c r="DI402" s="238">
        <v>10102073</v>
      </c>
      <c r="DJ402" s="236">
        <f>IF(Index!$L$4="€",VLOOKUP(DI402,ERP!$A:$CL,5,0),IF(Index!$L$4="$",VLOOKUP(DI402,ERP!$A:$CL,7,0),IF(Index!$L$4="CHF",VLOOKUP(DI402,ERP!$A:$CL,9,0),IF(Index!$L$4="£",VLOOKUP(DI402,ERP!$A:$CL,11,0),""))))</f>
        <v>1786</v>
      </c>
      <c r="DK402" s="238"/>
      <c r="DL402" s="236"/>
      <c r="DM402" s="156"/>
      <c r="DN402" s="150"/>
      <c r="DO402" s="296"/>
      <c r="DP402" s="304"/>
      <c r="DQ402" s="295"/>
      <c r="DR402" s="297"/>
      <c r="DS402" s="346"/>
      <c r="DT402" s="332"/>
    </row>
    <row r="403" spans="2:179" ht="15.75" customHeight="1" x14ac:dyDescent="0.2">
      <c r="B403" s="708" t="s">
        <v>204</v>
      </c>
      <c r="C403" s="709">
        <f t="shared" si="224"/>
        <v>1.6</v>
      </c>
      <c r="D403" s="394"/>
      <c r="E403" s="394"/>
      <c r="F403" s="566">
        <v>250</v>
      </c>
      <c r="G403" s="394" t="s">
        <v>207</v>
      </c>
      <c r="H403" s="566">
        <f t="shared" si="210"/>
        <v>156</v>
      </c>
      <c r="I403" s="567" t="s">
        <v>207</v>
      </c>
      <c r="J403" s="662" t="str">
        <f t="shared" si="211"/>
        <v>156 x 250</v>
      </c>
      <c r="K403" s="394" t="s">
        <v>207</v>
      </c>
      <c r="L403" s="566">
        <f t="shared" si="212"/>
        <v>260</v>
      </c>
      <c r="M403" s="394" t="s">
        <v>207</v>
      </c>
      <c r="N403" s="566">
        <f t="shared" si="213"/>
        <v>166</v>
      </c>
      <c r="O403" s="567" t="s">
        <v>207</v>
      </c>
      <c r="P403" s="566">
        <v>5</v>
      </c>
      <c r="Q403" s="567" t="s">
        <v>207</v>
      </c>
      <c r="R403" s="394">
        <v>5</v>
      </c>
      <c r="S403" s="394" t="s">
        <v>207</v>
      </c>
      <c r="T403" s="566">
        <f t="shared" si="214"/>
        <v>295</v>
      </c>
      <c r="U403" s="567" t="s">
        <v>207</v>
      </c>
      <c r="V403" s="566"/>
      <c r="W403" s="567"/>
      <c r="X403" s="566">
        <f t="shared" si="225"/>
        <v>2731</v>
      </c>
      <c r="Y403" s="567" t="s">
        <v>2676</v>
      </c>
      <c r="Z403" s="394"/>
      <c r="AA403" s="566">
        <f t="shared" si="215"/>
        <v>98.4</v>
      </c>
      <c r="AB403" s="567" t="s">
        <v>208</v>
      </c>
      <c r="AC403" s="566">
        <f t="shared" si="216"/>
        <v>61.4</v>
      </c>
      <c r="AD403" s="567" t="s">
        <v>208</v>
      </c>
      <c r="AE403" s="467" t="str">
        <f t="shared" si="217"/>
        <v>61.4 x 98.4</v>
      </c>
      <c r="AF403" s="567" t="s">
        <v>208</v>
      </c>
      <c r="AG403" s="566">
        <f t="shared" si="218"/>
        <v>102.4</v>
      </c>
      <c r="AH403" s="567" t="s">
        <v>208</v>
      </c>
      <c r="AI403" s="394">
        <f t="shared" si="219"/>
        <v>65.400000000000006</v>
      </c>
      <c r="AJ403" s="567" t="s">
        <v>208</v>
      </c>
      <c r="AK403" s="566">
        <f t="shared" si="220"/>
        <v>2</v>
      </c>
      <c r="AL403" s="567" t="s">
        <v>208</v>
      </c>
      <c r="AM403" s="566">
        <f t="shared" si="221"/>
        <v>2</v>
      </c>
      <c r="AN403" s="567" t="s">
        <v>208</v>
      </c>
      <c r="AO403" s="566">
        <f t="shared" si="222"/>
        <v>116</v>
      </c>
      <c r="AP403" s="567" t="s">
        <v>208</v>
      </c>
      <c r="AQ403" s="130"/>
      <c r="AR403" s="122"/>
      <c r="AS403" s="110">
        <f t="shared" si="223"/>
        <v>107.5</v>
      </c>
      <c r="AT403" s="122" t="s">
        <v>208</v>
      </c>
      <c r="AV403" s="1099"/>
      <c r="AX403" s="138">
        <v>10101197</v>
      </c>
      <c r="AY403" s="137">
        <f>IF(Index!$L$4="€",VLOOKUP(AX403,ERP!$A:$CL,5,0),IF(Index!$L$4="$",VLOOKUP(AX403,ERP!$A:$CL,7,0),IF(Index!$L$4="CHF",VLOOKUP(AX403,ERP!$A:$CL,9,0),IF(Index!$L$4="£",VLOOKUP(AX403,ERP!$A:$CL,11,0),""))))</f>
        <v>1798</v>
      </c>
      <c r="AZ403" s="138">
        <v>10141197</v>
      </c>
      <c r="BA403" s="137">
        <f>IF(Index!$L$4="€",VLOOKUP(AZ403,ERP!$A:$CL,5,0),IF(Index!$L$4="$",VLOOKUP(AZ403,ERP!$A:$CL,7,0),IF(Index!$L$4="CHF",VLOOKUP(AZ403,ERP!$A:$CL,9,0),IF(Index!$L$4="£",VLOOKUP(AZ403,ERP!$A:$CL,11,0),""))))</f>
        <v>1798</v>
      </c>
      <c r="BB403" s="156"/>
      <c r="BC403" s="150"/>
      <c r="BD403" s="2"/>
      <c r="BF403" s="229"/>
      <c r="BG403" s="2"/>
      <c r="BI403" s="367"/>
      <c r="BJ403" s="393"/>
      <c r="BK403" s="30"/>
      <c r="BL403" s="221"/>
      <c r="BM403" s="224"/>
      <c r="BN403" s="107"/>
      <c r="BQ403" s="566">
        <v>250</v>
      </c>
      <c r="BR403" s="394" t="s">
        <v>207</v>
      </c>
      <c r="BS403" s="566">
        <v>156</v>
      </c>
      <c r="BT403" s="567" t="s">
        <v>207</v>
      </c>
      <c r="BU403" s="662" t="s">
        <v>4775</v>
      </c>
      <c r="BV403" s="394" t="s">
        <v>207</v>
      </c>
      <c r="BW403" s="566">
        <v>260</v>
      </c>
      <c r="BX403" s="394" t="s">
        <v>207</v>
      </c>
      <c r="BY403" s="566">
        <v>181</v>
      </c>
      <c r="BZ403" s="567" t="s">
        <v>207</v>
      </c>
      <c r="CA403" s="566">
        <v>5</v>
      </c>
      <c r="CB403" s="567" t="s">
        <v>207</v>
      </c>
      <c r="CC403" s="394">
        <v>20</v>
      </c>
      <c r="CD403" s="394" t="s">
        <v>207</v>
      </c>
      <c r="CE403" s="566">
        <v>295</v>
      </c>
      <c r="CF403" s="567" t="s">
        <v>207</v>
      </c>
      <c r="CG403" s="66"/>
      <c r="CH403" s="340"/>
      <c r="CI403" s="66">
        <v>2731</v>
      </c>
      <c r="CJ403" s="340" t="s">
        <v>2676</v>
      </c>
      <c r="CL403" s="66">
        <v>98.4</v>
      </c>
      <c r="CM403" s="340" t="s">
        <v>208</v>
      </c>
      <c r="CN403" s="66">
        <v>61.4</v>
      </c>
      <c r="CO403" s="340" t="s">
        <v>208</v>
      </c>
      <c r="CP403" s="309" t="s">
        <v>4776</v>
      </c>
      <c r="CQ403" s="340" t="s">
        <v>208</v>
      </c>
      <c r="CR403" s="66">
        <v>102.4</v>
      </c>
      <c r="CS403" s="340" t="s">
        <v>208</v>
      </c>
      <c r="CT403" s="2">
        <v>71.3</v>
      </c>
      <c r="CU403" s="340" t="s">
        <v>208</v>
      </c>
      <c r="CV403" s="66">
        <v>2</v>
      </c>
      <c r="CW403" s="340" t="s">
        <v>208</v>
      </c>
      <c r="CX403" s="66">
        <v>7.9</v>
      </c>
      <c r="CY403" s="340" t="s">
        <v>208</v>
      </c>
      <c r="CZ403" s="66">
        <v>116</v>
      </c>
      <c r="DA403" s="340" t="s">
        <v>208</v>
      </c>
      <c r="DB403" s="130"/>
      <c r="DC403" s="122"/>
      <c r="DD403" s="110">
        <v>107.5</v>
      </c>
      <c r="DE403" s="122" t="s">
        <v>208</v>
      </c>
      <c r="DF403" s="293"/>
      <c r="DG403" s="1099"/>
      <c r="DI403" s="138"/>
      <c r="DJ403" s="137"/>
      <c r="DK403" s="138"/>
      <c r="DL403" s="137"/>
      <c r="DM403" s="156"/>
      <c r="DN403" s="150"/>
      <c r="DO403" s="296"/>
      <c r="DP403" s="304"/>
      <c r="DQ403" s="295"/>
      <c r="DR403" s="297"/>
      <c r="DS403" s="346"/>
      <c r="DT403" s="332"/>
    </row>
    <row r="404" spans="2:179" ht="15.75" customHeight="1" x14ac:dyDescent="0.2">
      <c r="B404" s="708" t="s">
        <v>204</v>
      </c>
      <c r="C404" s="709">
        <f t="shared" si="224"/>
        <v>1.6</v>
      </c>
      <c r="D404" s="394"/>
      <c r="E404" s="394"/>
      <c r="F404" s="679">
        <v>270</v>
      </c>
      <c r="G404" s="680" t="s">
        <v>207</v>
      </c>
      <c r="H404" s="679">
        <f t="shared" si="210"/>
        <v>169</v>
      </c>
      <c r="I404" s="681" t="s">
        <v>207</v>
      </c>
      <c r="J404" s="682" t="str">
        <f t="shared" si="211"/>
        <v>169 x 270</v>
      </c>
      <c r="K404" s="680" t="s">
        <v>207</v>
      </c>
      <c r="L404" s="679">
        <f t="shared" si="212"/>
        <v>280</v>
      </c>
      <c r="M404" s="680" t="s">
        <v>207</v>
      </c>
      <c r="N404" s="679">
        <f t="shared" si="213"/>
        <v>179</v>
      </c>
      <c r="O404" s="681" t="s">
        <v>207</v>
      </c>
      <c r="P404" s="679">
        <v>5</v>
      </c>
      <c r="Q404" s="681" t="s">
        <v>207</v>
      </c>
      <c r="R404" s="680">
        <v>5</v>
      </c>
      <c r="S404" s="680" t="s">
        <v>207</v>
      </c>
      <c r="T404" s="679">
        <f t="shared" si="214"/>
        <v>319</v>
      </c>
      <c r="U404" s="681" t="s">
        <v>207</v>
      </c>
      <c r="V404" s="679"/>
      <c r="W404" s="681"/>
      <c r="X404" s="679">
        <f t="shared" si="225"/>
        <v>2931</v>
      </c>
      <c r="Y404" s="681" t="s">
        <v>2676</v>
      </c>
      <c r="Z404" s="394"/>
      <c r="AA404" s="679">
        <f t="shared" si="215"/>
        <v>106.3</v>
      </c>
      <c r="AB404" s="681" t="s">
        <v>208</v>
      </c>
      <c r="AC404" s="679">
        <f t="shared" si="216"/>
        <v>66.5</v>
      </c>
      <c r="AD404" s="681" t="s">
        <v>208</v>
      </c>
      <c r="AE404" s="719" t="str">
        <f t="shared" si="217"/>
        <v>66.5 x 106.3</v>
      </c>
      <c r="AF404" s="681" t="s">
        <v>208</v>
      </c>
      <c r="AG404" s="679">
        <f t="shared" si="218"/>
        <v>110.2</v>
      </c>
      <c r="AH404" s="681" t="s">
        <v>208</v>
      </c>
      <c r="AI404" s="680">
        <f t="shared" si="219"/>
        <v>70.5</v>
      </c>
      <c r="AJ404" s="681" t="s">
        <v>208</v>
      </c>
      <c r="AK404" s="679">
        <f t="shared" si="220"/>
        <v>2</v>
      </c>
      <c r="AL404" s="681" t="s">
        <v>208</v>
      </c>
      <c r="AM404" s="679">
        <f t="shared" si="221"/>
        <v>2</v>
      </c>
      <c r="AN404" s="681" t="s">
        <v>208</v>
      </c>
      <c r="AO404" s="679">
        <f t="shared" si="222"/>
        <v>125</v>
      </c>
      <c r="AP404" s="681" t="s">
        <v>208</v>
      </c>
      <c r="AQ404" s="248"/>
      <c r="AR404" s="249"/>
      <c r="AS404" s="247">
        <f t="shared" si="223"/>
        <v>115.4</v>
      </c>
      <c r="AT404" s="249" t="s">
        <v>208</v>
      </c>
      <c r="AV404" s="1099"/>
      <c r="AX404" s="238">
        <v>10101540</v>
      </c>
      <c r="AY404" s="236">
        <f>IF(Index!$L$4="€",VLOOKUP(AX404,ERP!$A:$CL,5,0),IF(Index!$L$4="$",VLOOKUP(AX404,ERP!$A:$CL,7,0),IF(Index!$L$4="CHF",VLOOKUP(AX404,ERP!$A:$CL,9,0),IF(Index!$L$4="£",VLOOKUP(AX404,ERP!$A:$CL,11,0),""))))</f>
        <v>1990</v>
      </c>
      <c r="AZ404" s="238">
        <v>10141540</v>
      </c>
      <c r="BA404" s="236">
        <f>IF(Index!$L$4="€",VLOOKUP(AZ404,ERP!$A:$CL,5,0),IF(Index!$L$4="$",VLOOKUP(AZ404,ERP!$A:$CL,7,0),IF(Index!$L$4="CHF",VLOOKUP(AZ404,ERP!$A:$CL,9,0),IF(Index!$L$4="£",VLOOKUP(AZ404,ERP!$A:$CL,11,0),""))))</f>
        <v>1990</v>
      </c>
      <c r="BB404" s="156"/>
      <c r="BC404" s="150"/>
      <c r="BD404" s="2"/>
      <c r="BF404" s="136"/>
      <c r="BG404" s="222" t="s">
        <v>2669</v>
      </c>
      <c r="BI404" s="367"/>
      <c r="BJ404" s="393"/>
      <c r="BK404" s="30"/>
      <c r="BL404" s="221"/>
      <c r="BM404" s="224"/>
      <c r="BN404" s="107"/>
      <c r="BQ404" s="679">
        <v>270</v>
      </c>
      <c r="BR404" s="680" t="s">
        <v>207</v>
      </c>
      <c r="BS404" s="679">
        <v>169</v>
      </c>
      <c r="BT404" s="681" t="s">
        <v>207</v>
      </c>
      <c r="BU404" s="682" t="s">
        <v>4777</v>
      </c>
      <c r="BV404" s="680" t="s">
        <v>207</v>
      </c>
      <c r="BW404" s="679">
        <v>280</v>
      </c>
      <c r="BX404" s="680" t="s">
        <v>207</v>
      </c>
      <c r="BY404" s="679">
        <v>194</v>
      </c>
      <c r="BZ404" s="681" t="s">
        <v>207</v>
      </c>
      <c r="CA404" s="679">
        <v>5</v>
      </c>
      <c r="CB404" s="681" t="s">
        <v>207</v>
      </c>
      <c r="CC404" s="680">
        <v>20</v>
      </c>
      <c r="CD404" s="680" t="s">
        <v>207</v>
      </c>
      <c r="CE404" s="679">
        <v>319</v>
      </c>
      <c r="CF404" s="681" t="s">
        <v>207</v>
      </c>
      <c r="CG404" s="439"/>
      <c r="CH404" s="440"/>
      <c r="CI404" s="439">
        <v>2931</v>
      </c>
      <c r="CJ404" s="440" t="s">
        <v>2676</v>
      </c>
      <c r="CL404" s="439">
        <v>106.3</v>
      </c>
      <c r="CM404" s="440" t="s">
        <v>208</v>
      </c>
      <c r="CN404" s="439">
        <v>66.5</v>
      </c>
      <c r="CO404" s="440" t="s">
        <v>208</v>
      </c>
      <c r="CP404" s="443" t="s">
        <v>4778</v>
      </c>
      <c r="CQ404" s="440" t="s">
        <v>208</v>
      </c>
      <c r="CR404" s="439">
        <v>110.2</v>
      </c>
      <c r="CS404" s="440" t="s">
        <v>208</v>
      </c>
      <c r="CT404" s="438">
        <v>76.400000000000006</v>
      </c>
      <c r="CU404" s="440" t="s">
        <v>208</v>
      </c>
      <c r="CV404" s="439">
        <v>2</v>
      </c>
      <c r="CW404" s="440" t="s">
        <v>208</v>
      </c>
      <c r="CX404" s="439">
        <v>7.9</v>
      </c>
      <c r="CY404" s="440" t="s">
        <v>208</v>
      </c>
      <c r="CZ404" s="439">
        <v>125</v>
      </c>
      <c r="DA404" s="440" t="s">
        <v>208</v>
      </c>
      <c r="DB404" s="248"/>
      <c r="DC404" s="249"/>
      <c r="DD404" s="247">
        <v>115.4</v>
      </c>
      <c r="DE404" s="249" t="s">
        <v>208</v>
      </c>
      <c r="DF404" s="293"/>
      <c r="DG404" s="1099"/>
      <c r="DI404" s="238">
        <v>10102074</v>
      </c>
      <c r="DJ404" s="236">
        <f>IF(Index!$L$4="€",VLOOKUP(DI404,ERP!$A:$CL,5,0),IF(Index!$L$4="$",VLOOKUP(DI404,ERP!$A:$CL,7,0),IF(Index!$L$4="CHF",VLOOKUP(DI404,ERP!$A:$CL,9,0),IF(Index!$L$4="£",VLOOKUP(DI404,ERP!$A:$CL,11,0),""))))</f>
        <v>2188</v>
      </c>
      <c r="DK404" s="238"/>
      <c r="DL404" s="236"/>
      <c r="DM404" s="156"/>
      <c r="DN404" s="150"/>
      <c r="DO404" s="296"/>
      <c r="DP404" s="304"/>
      <c r="DQ404" s="295"/>
      <c r="DR404" s="297"/>
      <c r="DS404" s="346"/>
      <c r="DT404" s="332"/>
    </row>
    <row r="405" spans="2:179" ht="15.75" customHeight="1" x14ac:dyDescent="0.2">
      <c r="B405" s="708" t="s">
        <v>204</v>
      </c>
      <c r="C405" s="709">
        <f t="shared" si="224"/>
        <v>1.6</v>
      </c>
      <c r="D405" s="394"/>
      <c r="E405" s="394"/>
      <c r="F405" s="566">
        <v>290</v>
      </c>
      <c r="G405" s="394" t="s">
        <v>207</v>
      </c>
      <c r="H405" s="566">
        <f t="shared" si="210"/>
        <v>181</v>
      </c>
      <c r="I405" s="567" t="s">
        <v>207</v>
      </c>
      <c r="J405" s="662" t="str">
        <f t="shared" si="211"/>
        <v>181 x 290</v>
      </c>
      <c r="K405" s="394" t="s">
        <v>207</v>
      </c>
      <c r="L405" s="566">
        <f t="shared" si="212"/>
        <v>300</v>
      </c>
      <c r="M405" s="394" t="s">
        <v>207</v>
      </c>
      <c r="N405" s="566">
        <f t="shared" si="213"/>
        <v>191</v>
      </c>
      <c r="O405" s="567" t="s">
        <v>207</v>
      </c>
      <c r="P405" s="566">
        <v>5</v>
      </c>
      <c r="Q405" s="567" t="s">
        <v>207</v>
      </c>
      <c r="R405" s="394">
        <v>5</v>
      </c>
      <c r="S405" s="394" t="s">
        <v>207</v>
      </c>
      <c r="T405" s="566">
        <f t="shared" si="214"/>
        <v>342</v>
      </c>
      <c r="U405" s="567" t="s">
        <v>207</v>
      </c>
      <c r="V405" s="566"/>
      <c r="W405" s="567"/>
      <c r="X405" s="566">
        <f t="shared" si="225"/>
        <v>3131</v>
      </c>
      <c r="Y405" s="567" t="s">
        <v>2676</v>
      </c>
      <c r="Z405" s="394"/>
      <c r="AA405" s="566">
        <f t="shared" si="215"/>
        <v>114.2</v>
      </c>
      <c r="AB405" s="567" t="s">
        <v>208</v>
      </c>
      <c r="AC405" s="566">
        <f t="shared" si="216"/>
        <v>71.3</v>
      </c>
      <c r="AD405" s="567" t="s">
        <v>208</v>
      </c>
      <c r="AE405" s="467" t="str">
        <f t="shared" si="217"/>
        <v>71.3 x 114.2</v>
      </c>
      <c r="AF405" s="567" t="s">
        <v>208</v>
      </c>
      <c r="AG405" s="566">
        <f t="shared" si="218"/>
        <v>118.1</v>
      </c>
      <c r="AH405" s="567" t="s">
        <v>208</v>
      </c>
      <c r="AI405" s="394">
        <f t="shared" si="219"/>
        <v>75.2</v>
      </c>
      <c r="AJ405" s="567" t="s">
        <v>208</v>
      </c>
      <c r="AK405" s="566">
        <f t="shared" si="220"/>
        <v>2</v>
      </c>
      <c r="AL405" s="567" t="s">
        <v>208</v>
      </c>
      <c r="AM405" s="566">
        <f t="shared" si="221"/>
        <v>2</v>
      </c>
      <c r="AN405" s="567" t="s">
        <v>208</v>
      </c>
      <c r="AO405" s="566">
        <f t="shared" si="222"/>
        <v>135</v>
      </c>
      <c r="AP405" s="567" t="s">
        <v>208</v>
      </c>
      <c r="AQ405" s="130"/>
      <c r="AR405" s="122"/>
      <c r="AS405" s="110">
        <f t="shared" si="223"/>
        <v>123.3</v>
      </c>
      <c r="AT405" s="122" t="s">
        <v>208</v>
      </c>
      <c r="AV405" s="1099"/>
      <c r="AX405" s="138">
        <v>10101541</v>
      </c>
      <c r="AY405" s="137">
        <f>IF(Index!$L$4="€",VLOOKUP(AX405,ERP!$A:$CL,5,0),IF(Index!$L$4="$",VLOOKUP(AX405,ERP!$A:$CL,7,0),IF(Index!$L$4="CHF",VLOOKUP(AX405,ERP!$A:$CL,9,0),IF(Index!$L$4="£",VLOOKUP(AX405,ERP!$A:$CL,11,0),""))))</f>
        <v>2201</v>
      </c>
      <c r="AZ405" s="138">
        <v>10141541</v>
      </c>
      <c r="BA405" s="137">
        <f>IF(Index!$L$4="€",VLOOKUP(AZ405,ERP!$A:$CL,5,0),IF(Index!$L$4="$",VLOOKUP(AZ405,ERP!$A:$CL,7,0),IF(Index!$L$4="CHF",VLOOKUP(AZ405,ERP!$A:$CL,9,0),IF(Index!$L$4="£",VLOOKUP(AZ405,ERP!$A:$CL,11,0),""))))</f>
        <v>2201</v>
      </c>
      <c r="BB405" s="156"/>
      <c r="BC405" s="150"/>
      <c r="BD405" s="2"/>
      <c r="BF405" s="136"/>
      <c r="BG405" s="225" t="s">
        <v>2671</v>
      </c>
      <c r="BI405" s="367"/>
      <c r="BJ405" s="393"/>
      <c r="BK405" s="30"/>
      <c r="BL405" s="221"/>
      <c r="BM405" s="224"/>
      <c r="BN405" s="107"/>
      <c r="BQ405" s="566">
        <v>290</v>
      </c>
      <c r="BR405" s="394" t="s">
        <v>207</v>
      </c>
      <c r="BS405" s="566">
        <v>181</v>
      </c>
      <c r="BT405" s="567" t="s">
        <v>207</v>
      </c>
      <c r="BU405" s="662" t="s">
        <v>4779</v>
      </c>
      <c r="BV405" s="394" t="s">
        <v>207</v>
      </c>
      <c r="BW405" s="566">
        <v>300</v>
      </c>
      <c r="BX405" s="394" t="s">
        <v>207</v>
      </c>
      <c r="BY405" s="566">
        <v>206</v>
      </c>
      <c r="BZ405" s="567" t="s">
        <v>207</v>
      </c>
      <c r="CA405" s="566">
        <v>5</v>
      </c>
      <c r="CB405" s="567" t="s">
        <v>207</v>
      </c>
      <c r="CC405" s="394">
        <v>20</v>
      </c>
      <c r="CD405" s="394" t="s">
        <v>207</v>
      </c>
      <c r="CE405" s="566">
        <v>342</v>
      </c>
      <c r="CF405" s="567" t="s">
        <v>207</v>
      </c>
      <c r="CG405" s="66"/>
      <c r="CH405" s="340"/>
      <c r="CI405" s="66">
        <v>3131</v>
      </c>
      <c r="CJ405" s="340" t="s">
        <v>2676</v>
      </c>
      <c r="CL405" s="66">
        <v>114.2</v>
      </c>
      <c r="CM405" s="340" t="s">
        <v>208</v>
      </c>
      <c r="CN405" s="66">
        <v>71.3</v>
      </c>
      <c r="CO405" s="340" t="s">
        <v>208</v>
      </c>
      <c r="CP405" s="309" t="s">
        <v>4780</v>
      </c>
      <c r="CQ405" s="340" t="s">
        <v>208</v>
      </c>
      <c r="CR405" s="66">
        <v>118.1</v>
      </c>
      <c r="CS405" s="340" t="s">
        <v>208</v>
      </c>
      <c r="CT405" s="2">
        <v>81.099999999999994</v>
      </c>
      <c r="CU405" s="340" t="s">
        <v>208</v>
      </c>
      <c r="CV405" s="66">
        <v>2</v>
      </c>
      <c r="CW405" s="340" t="s">
        <v>208</v>
      </c>
      <c r="CX405" s="66">
        <v>7.9</v>
      </c>
      <c r="CY405" s="340" t="s">
        <v>208</v>
      </c>
      <c r="CZ405" s="66">
        <v>135</v>
      </c>
      <c r="DA405" s="340" t="s">
        <v>208</v>
      </c>
      <c r="DB405" s="130"/>
      <c r="DC405" s="122"/>
      <c r="DD405" s="110">
        <v>123.3</v>
      </c>
      <c r="DE405" s="122" t="s">
        <v>208</v>
      </c>
      <c r="DF405" s="293"/>
      <c r="DG405" s="1099"/>
      <c r="DI405" s="138">
        <v>10102075</v>
      </c>
      <c r="DJ405" s="137">
        <f>IF(Index!$L$4="€",VLOOKUP(DI405,ERP!$A:$CL,5,0),IF(Index!$L$4="$",VLOOKUP(DI405,ERP!$A:$CL,7,0),IF(Index!$L$4="CHF",VLOOKUP(DI405,ERP!$A:$CL,9,0),IF(Index!$L$4="£",VLOOKUP(DI405,ERP!$A:$CL,11,0),""))))</f>
        <v>2420</v>
      </c>
      <c r="DK405" s="138"/>
      <c r="DL405" s="137"/>
      <c r="DM405" s="156"/>
      <c r="DN405" s="150"/>
      <c r="DO405" s="296"/>
      <c r="DP405" s="304"/>
      <c r="DQ405" s="295"/>
      <c r="DR405" s="297"/>
      <c r="DS405" s="346"/>
      <c r="DT405" s="332"/>
    </row>
    <row r="406" spans="2:179" ht="15.75" customHeight="1" x14ac:dyDescent="0.2">
      <c r="B406" s="708" t="s">
        <v>204</v>
      </c>
      <c r="C406" s="709">
        <f t="shared" si="224"/>
        <v>1.6</v>
      </c>
      <c r="D406" s="394"/>
      <c r="E406" s="394"/>
      <c r="F406" s="679">
        <v>310</v>
      </c>
      <c r="G406" s="680" t="s">
        <v>207</v>
      </c>
      <c r="H406" s="679">
        <f>ROUND(F406/$C406,0)</f>
        <v>194</v>
      </c>
      <c r="I406" s="681" t="s">
        <v>207</v>
      </c>
      <c r="J406" s="682" t="str">
        <f t="shared" si="211"/>
        <v>194 x 310</v>
      </c>
      <c r="K406" s="680" t="s">
        <v>207</v>
      </c>
      <c r="L406" s="679">
        <f t="shared" si="212"/>
        <v>320</v>
      </c>
      <c r="M406" s="680" t="s">
        <v>207</v>
      </c>
      <c r="N406" s="679">
        <f t="shared" si="213"/>
        <v>204</v>
      </c>
      <c r="O406" s="681" t="s">
        <v>207</v>
      </c>
      <c r="P406" s="679">
        <v>5</v>
      </c>
      <c r="Q406" s="681" t="s">
        <v>207</v>
      </c>
      <c r="R406" s="680">
        <v>5</v>
      </c>
      <c r="S406" s="680" t="s">
        <v>207</v>
      </c>
      <c r="T406" s="679">
        <f t="shared" si="214"/>
        <v>366</v>
      </c>
      <c r="U406" s="681" t="s">
        <v>207</v>
      </c>
      <c r="V406" s="679"/>
      <c r="W406" s="681"/>
      <c r="X406" s="679">
        <f t="shared" si="225"/>
        <v>3331</v>
      </c>
      <c r="Y406" s="681" t="s">
        <v>2676</v>
      </c>
      <c r="Z406" s="394"/>
      <c r="AA406" s="679">
        <f t="shared" si="215"/>
        <v>122</v>
      </c>
      <c r="AB406" s="681" t="s">
        <v>208</v>
      </c>
      <c r="AC406" s="679">
        <f t="shared" si="216"/>
        <v>76.400000000000006</v>
      </c>
      <c r="AD406" s="681" t="s">
        <v>208</v>
      </c>
      <c r="AE406" s="719" t="str">
        <f t="shared" si="217"/>
        <v>76.4 x 122</v>
      </c>
      <c r="AF406" s="681" t="s">
        <v>208</v>
      </c>
      <c r="AG406" s="679">
        <f t="shared" si="218"/>
        <v>126</v>
      </c>
      <c r="AH406" s="681" t="s">
        <v>208</v>
      </c>
      <c r="AI406" s="680">
        <f t="shared" si="219"/>
        <v>80.3</v>
      </c>
      <c r="AJ406" s="681" t="s">
        <v>208</v>
      </c>
      <c r="AK406" s="679">
        <f t="shared" si="220"/>
        <v>2</v>
      </c>
      <c r="AL406" s="681" t="s">
        <v>208</v>
      </c>
      <c r="AM406" s="679">
        <f t="shared" si="221"/>
        <v>2</v>
      </c>
      <c r="AN406" s="681" t="s">
        <v>208</v>
      </c>
      <c r="AO406" s="679">
        <f t="shared" si="222"/>
        <v>144</v>
      </c>
      <c r="AP406" s="681" t="s">
        <v>208</v>
      </c>
      <c r="AQ406" s="248"/>
      <c r="AR406" s="249"/>
      <c r="AS406" s="247">
        <f t="shared" si="223"/>
        <v>131.1</v>
      </c>
      <c r="AT406" s="249" t="s">
        <v>208</v>
      </c>
      <c r="AV406" s="1099"/>
      <c r="AX406" s="238">
        <v>10101542</v>
      </c>
      <c r="AY406" s="236">
        <f>IF(Index!$L$4="€",VLOOKUP(AX406,ERP!$A:$CL,5,0),IF(Index!$L$4="$",VLOOKUP(AX406,ERP!$A:$CL,7,0),IF(Index!$L$4="CHF",VLOOKUP(AX406,ERP!$A:$CL,9,0),IF(Index!$L$4="£",VLOOKUP(AX406,ERP!$A:$CL,11,0),""))))</f>
        <v>2429</v>
      </c>
      <c r="AZ406" s="238">
        <v>10141542</v>
      </c>
      <c r="BA406" s="236">
        <f>IF(Index!$L$4="€",VLOOKUP(AZ406,ERP!$A:$CL,5,0),IF(Index!$L$4="$",VLOOKUP(AZ406,ERP!$A:$CL,7,0),IF(Index!$L$4="CHF",VLOOKUP(AZ406,ERP!$A:$CL,9,0),IF(Index!$L$4="£",VLOOKUP(AZ406,ERP!$A:$CL,11,0),""))))</f>
        <v>2429</v>
      </c>
      <c r="BB406" s="156"/>
      <c r="BC406" s="150"/>
      <c r="BD406" s="2"/>
      <c r="BF406" s="136"/>
      <c r="BG406" s="225" t="s">
        <v>2668</v>
      </c>
      <c r="BI406" s="367"/>
      <c r="BJ406" s="393"/>
      <c r="BK406" s="30"/>
      <c r="BL406" s="221"/>
      <c r="BM406" s="224"/>
      <c r="BN406" s="107"/>
      <c r="BQ406" s="679">
        <v>310</v>
      </c>
      <c r="BR406" s="680" t="s">
        <v>207</v>
      </c>
      <c r="BS406" s="679">
        <v>194</v>
      </c>
      <c r="BT406" s="681" t="s">
        <v>207</v>
      </c>
      <c r="BU406" s="682" t="s">
        <v>4781</v>
      </c>
      <c r="BV406" s="680" t="s">
        <v>207</v>
      </c>
      <c r="BW406" s="679">
        <v>320</v>
      </c>
      <c r="BX406" s="680" t="s">
        <v>207</v>
      </c>
      <c r="BY406" s="679">
        <v>219</v>
      </c>
      <c r="BZ406" s="681" t="s">
        <v>207</v>
      </c>
      <c r="CA406" s="679">
        <v>5</v>
      </c>
      <c r="CB406" s="681" t="s">
        <v>207</v>
      </c>
      <c r="CC406" s="680">
        <v>20</v>
      </c>
      <c r="CD406" s="680" t="s">
        <v>207</v>
      </c>
      <c r="CE406" s="679">
        <v>366</v>
      </c>
      <c r="CF406" s="681" t="s">
        <v>207</v>
      </c>
      <c r="CG406" s="439"/>
      <c r="CH406" s="440"/>
      <c r="CI406" s="439">
        <v>3331</v>
      </c>
      <c r="CJ406" s="440" t="s">
        <v>2676</v>
      </c>
      <c r="CL406" s="439">
        <v>122</v>
      </c>
      <c r="CM406" s="440" t="s">
        <v>208</v>
      </c>
      <c r="CN406" s="439">
        <v>76.400000000000006</v>
      </c>
      <c r="CO406" s="440" t="s">
        <v>208</v>
      </c>
      <c r="CP406" s="443" t="s">
        <v>4782</v>
      </c>
      <c r="CQ406" s="440" t="s">
        <v>208</v>
      </c>
      <c r="CR406" s="439">
        <v>126</v>
      </c>
      <c r="CS406" s="440" t="s">
        <v>208</v>
      </c>
      <c r="CT406" s="438">
        <v>86.2</v>
      </c>
      <c r="CU406" s="440" t="s">
        <v>208</v>
      </c>
      <c r="CV406" s="439">
        <v>2</v>
      </c>
      <c r="CW406" s="440" t="s">
        <v>208</v>
      </c>
      <c r="CX406" s="439">
        <v>7.9</v>
      </c>
      <c r="CY406" s="440" t="s">
        <v>208</v>
      </c>
      <c r="CZ406" s="439">
        <v>144</v>
      </c>
      <c r="DA406" s="440" t="s">
        <v>208</v>
      </c>
      <c r="DB406" s="248"/>
      <c r="DC406" s="249"/>
      <c r="DD406" s="247">
        <v>131.1</v>
      </c>
      <c r="DE406" s="249" t="s">
        <v>208</v>
      </c>
      <c r="DF406" s="293"/>
      <c r="DG406" s="1099"/>
      <c r="DI406" s="238">
        <v>10102076</v>
      </c>
      <c r="DJ406" s="236">
        <f>IF(Index!$L$4="€",VLOOKUP(DI406,ERP!$A:$CL,5,0),IF(Index!$L$4="$",VLOOKUP(DI406,ERP!$A:$CL,7,0),IF(Index!$L$4="CHF",VLOOKUP(DI406,ERP!$A:$CL,9,0),IF(Index!$L$4="£",VLOOKUP(DI406,ERP!$A:$CL,11,0),""))))</f>
        <v>2672</v>
      </c>
      <c r="DK406" s="238"/>
      <c r="DL406" s="236"/>
      <c r="DM406" s="156"/>
      <c r="DN406" s="150"/>
      <c r="DO406" s="296"/>
      <c r="DP406" s="304"/>
      <c r="DQ406" s="295"/>
      <c r="DR406" s="297"/>
      <c r="DS406" s="346"/>
      <c r="DT406" s="332"/>
    </row>
    <row r="407" spans="2:179" ht="15.75" customHeight="1" x14ac:dyDescent="0.2">
      <c r="B407" s="708" t="s">
        <v>204</v>
      </c>
      <c r="C407" s="709">
        <f t="shared" si="224"/>
        <v>1.6</v>
      </c>
      <c r="D407" s="394"/>
      <c r="E407" s="394"/>
      <c r="F407" s="566">
        <v>330</v>
      </c>
      <c r="G407" s="394" t="s">
        <v>207</v>
      </c>
      <c r="H407" s="566">
        <f>ROUND(F407/$C407,0)</f>
        <v>206</v>
      </c>
      <c r="I407" s="567" t="s">
        <v>207</v>
      </c>
      <c r="J407" s="662" t="str">
        <f t="shared" si="211"/>
        <v>206 x 330</v>
      </c>
      <c r="K407" s="394" t="s">
        <v>207</v>
      </c>
      <c r="L407" s="566">
        <f t="shared" si="212"/>
        <v>340</v>
      </c>
      <c r="M407" s="394" t="s">
        <v>207</v>
      </c>
      <c r="N407" s="566">
        <f t="shared" si="213"/>
        <v>216</v>
      </c>
      <c r="O407" s="567" t="s">
        <v>207</v>
      </c>
      <c r="P407" s="566">
        <v>5</v>
      </c>
      <c r="Q407" s="567" t="s">
        <v>207</v>
      </c>
      <c r="R407" s="394">
        <v>5</v>
      </c>
      <c r="S407" s="394" t="s">
        <v>207</v>
      </c>
      <c r="T407" s="566">
        <f t="shared" si="214"/>
        <v>389</v>
      </c>
      <c r="U407" s="567" t="s">
        <v>207</v>
      </c>
      <c r="V407" s="566"/>
      <c r="W407" s="567"/>
      <c r="X407" s="566">
        <f t="shared" si="225"/>
        <v>3531</v>
      </c>
      <c r="Y407" s="567" t="s">
        <v>2676</v>
      </c>
      <c r="Z407" s="394"/>
      <c r="AA407" s="566">
        <f t="shared" si="215"/>
        <v>129.9</v>
      </c>
      <c r="AB407" s="567" t="s">
        <v>208</v>
      </c>
      <c r="AC407" s="566">
        <f t="shared" si="216"/>
        <v>81.099999999999994</v>
      </c>
      <c r="AD407" s="567" t="s">
        <v>208</v>
      </c>
      <c r="AE407" s="467" t="str">
        <f t="shared" si="217"/>
        <v>81.1 x 129.9</v>
      </c>
      <c r="AF407" s="567" t="s">
        <v>208</v>
      </c>
      <c r="AG407" s="566">
        <f t="shared" si="218"/>
        <v>133.9</v>
      </c>
      <c r="AH407" s="567" t="s">
        <v>208</v>
      </c>
      <c r="AI407" s="394">
        <f t="shared" si="219"/>
        <v>85</v>
      </c>
      <c r="AJ407" s="567" t="s">
        <v>208</v>
      </c>
      <c r="AK407" s="566">
        <f t="shared" si="220"/>
        <v>2</v>
      </c>
      <c r="AL407" s="567" t="s">
        <v>208</v>
      </c>
      <c r="AM407" s="566">
        <f t="shared" si="221"/>
        <v>2</v>
      </c>
      <c r="AN407" s="567" t="s">
        <v>208</v>
      </c>
      <c r="AO407" s="566">
        <f t="shared" si="222"/>
        <v>153</v>
      </c>
      <c r="AP407" s="567" t="s">
        <v>208</v>
      </c>
      <c r="AQ407" s="130"/>
      <c r="AR407" s="122"/>
      <c r="AS407" s="110">
        <f t="shared" si="223"/>
        <v>139</v>
      </c>
      <c r="AT407" s="122" t="s">
        <v>208</v>
      </c>
      <c r="AV407" s="1099"/>
      <c r="AX407" s="138">
        <v>10101543</v>
      </c>
      <c r="AY407" s="137">
        <f>IF(Index!$L$4="€",VLOOKUP(AX407,ERP!$A:$CL,5,0),IF(Index!$L$4="$",VLOOKUP(AX407,ERP!$A:$CL,7,0),IF(Index!$L$4="CHF",VLOOKUP(AX407,ERP!$A:$CL,9,0),IF(Index!$L$4="£",VLOOKUP(AX407,ERP!$A:$CL,11,0),""))))</f>
        <v>2676</v>
      </c>
      <c r="AZ407" s="138">
        <v>10141543</v>
      </c>
      <c r="BA407" s="137">
        <f>IF(Index!$L$4="€",VLOOKUP(AZ407,ERP!$A:$CL,5,0),IF(Index!$L$4="$",VLOOKUP(AZ407,ERP!$A:$CL,7,0),IF(Index!$L$4="CHF",VLOOKUP(AZ407,ERP!$A:$CL,9,0),IF(Index!$L$4="£",VLOOKUP(AZ407,ERP!$A:$CL,11,0),""))))</f>
        <v>2676</v>
      </c>
      <c r="BB407" s="156"/>
      <c r="BC407" s="150"/>
      <c r="BD407" s="2"/>
      <c r="BF407" s="136"/>
      <c r="BG407" s="222"/>
      <c r="BI407" s="367"/>
      <c r="BJ407" s="393"/>
      <c r="BK407" s="30"/>
      <c r="BL407" s="221"/>
      <c r="BM407" s="224"/>
      <c r="BN407" s="107"/>
      <c r="BQ407" s="566">
        <v>330</v>
      </c>
      <c r="BR407" s="394" t="s">
        <v>207</v>
      </c>
      <c r="BS407" s="566">
        <v>206</v>
      </c>
      <c r="BT407" s="567" t="s">
        <v>207</v>
      </c>
      <c r="BU407" s="662" t="s">
        <v>4783</v>
      </c>
      <c r="BV407" s="394" t="s">
        <v>207</v>
      </c>
      <c r="BW407" s="566">
        <v>340</v>
      </c>
      <c r="BX407" s="394" t="s">
        <v>207</v>
      </c>
      <c r="BY407" s="566">
        <v>231</v>
      </c>
      <c r="BZ407" s="567" t="s">
        <v>207</v>
      </c>
      <c r="CA407" s="566">
        <v>5</v>
      </c>
      <c r="CB407" s="567" t="s">
        <v>207</v>
      </c>
      <c r="CC407" s="394">
        <v>20</v>
      </c>
      <c r="CD407" s="394" t="s">
        <v>207</v>
      </c>
      <c r="CE407" s="566">
        <v>389</v>
      </c>
      <c r="CF407" s="567" t="s">
        <v>207</v>
      </c>
      <c r="CG407" s="66"/>
      <c r="CH407" s="340"/>
      <c r="CI407" s="66">
        <v>3531</v>
      </c>
      <c r="CJ407" s="340" t="s">
        <v>2676</v>
      </c>
      <c r="CL407" s="66">
        <v>129.9</v>
      </c>
      <c r="CM407" s="340" t="s">
        <v>208</v>
      </c>
      <c r="CN407" s="66">
        <v>81.099999999999994</v>
      </c>
      <c r="CO407" s="340" t="s">
        <v>208</v>
      </c>
      <c r="CP407" s="309" t="s">
        <v>4784</v>
      </c>
      <c r="CQ407" s="340" t="s">
        <v>208</v>
      </c>
      <c r="CR407" s="66">
        <v>133.9</v>
      </c>
      <c r="CS407" s="340" t="s">
        <v>208</v>
      </c>
      <c r="CT407" s="2">
        <v>90.9</v>
      </c>
      <c r="CU407" s="340" t="s">
        <v>208</v>
      </c>
      <c r="CV407" s="66">
        <v>2</v>
      </c>
      <c r="CW407" s="340" t="s">
        <v>208</v>
      </c>
      <c r="CX407" s="66">
        <v>7.9</v>
      </c>
      <c r="CY407" s="340" t="s">
        <v>208</v>
      </c>
      <c r="CZ407" s="66">
        <v>153</v>
      </c>
      <c r="DA407" s="340" t="s">
        <v>208</v>
      </c>
      <c r="DB407" s="130"/>
      <c r="DC407" s="122"/>
      <c r="DD407" s="110">
        <v>139</v>
      </c>
      <c r="DE407" s="122" t="s">
        <v>208</v>
      </c>
      <c r="DF407" s="293"/>
      <c r="DG407" s="1099"/>
      <c r="DI407" s="138">
        <v>10102077</v>
      </c>
      <c r="DJ407" s="137">
        <f>IF(Index!$L$4="€",VLOOKUP(DI407,ERP!$A:$CL,5,0),IF(Index!$L$4="$",VLOOKUP(DI407,ERP!$A:$CL,7,0),IF(Index!$L$4="CHF",VLOOKUP(DI407,ERP!$A:$CL,9,0),IF(Index!$L$4="£",VLOOKUP(DI407,ERP!$A:$CL,11,0),""))))</f>
        <v>2946</v>
      </c>
      <c r="DK407" s="138"/>
      <c r="DL407" s="137"/>
      <c r="DM407" s="156"/>
      <c r="DN407" s="150"/>
      <c r="DO407" s="296"/>
      <c r="DP407" s="304"/>
      <c r="DQ407" s="295"/>
      <c r="DR407" s="297"/>
      <c r="DS407" s="346"/>
      <c r="DT407" s="332"/>
    </row>
    <row r="408" spans="2:179" ht="15.75" customHeight="1" x14ac:dyDescent="0.2">
      <c r="B408" s="708" t="s">
        <v>204</v>
      </c>
      <c r="C408" s="709">
        <f t="shared" si="224"/>
        <v>1.6</v>
      </c>
      <c r="D408" s="394"/>
      <c r="E408" s="394"/>
      <c r="F408" s="679">
        <v>350</v>
      </c>
      <c r="G408" s="680" t="s">
        <v>207</v>
      </c>
      <c r="H408" s="679">
        <f>ROUND(F408/$C408,0)</f>
        <v>219</v>
      </c>
      <c r="I408" s="681" t="s">
        <v>207</v>
      </c>
      <c r="J408" s="682" t="str">
        <f t="shared" si="211"/>
        <v>219 x 350</v>
      </c>
      <c r="K408" s="680" t="s">
        <v>207</v>
      </c>
      <c r="L408" s="679">
        <f t="shared" si="212"/>
        <v>360</v>
      </c>
      <c r="M408" s="680" t="s">
        <v>207</v>
      </c>
      <c r="N408" s="679">
        <f t="shared" si="213"/>
        <v>229</v>
      </c>
      <c r="O408" s="681" t="s">
        <v>207</v>
      </c>
      <c r="P408" s="679">
        <v>5</v>
      </c>
      <c r="Q408" s="681" t="s">
        <v>207</v>
      </c>
      <c r="R408" s="680">
        <v>5</v>
      </c>
      <c r="S408" s="680" t="s">
        <v>207</v>
      </c>
      <c r="T408" s="679">
        <f t="shared" si="214"/>
        <v>413</v>
      </c>
      <c r="U408" s="681" t="s">
        <v>207</v>
      </c>
      <c r="V408" s="679"/>
      <c r="W408" s="681"/>
      <c r="X408" s="679">
        <f t="shared" si="225"/>
        <v>3731</v>
      </c>
      <c r="Y408" s="681" t="s">
        <v>2676</v>
      </c>
      <c r="Z408" s="394"/>
      <c r="AA408" s="679">
        <f t="shared" si="215"/>
        <v>137.80000000000001</v>
      </c>
      <c r="AB408" s="681" t="s">
        <v>208</v>
      </c>
      <c r="AC408" s="679">
        <f t="shared" si="216"/>
        <v>86.2</v>
      </c>
      <c r="AD408" s="681" t="s">
        <v>208</v>
      </c>
      <c r="AE408" s="719" t="str">
        <f t="shared" si="217"/>
        <v>86.2 x 137.8</v>
      </c>
      <c r="AF408" s="681" t="s">
        <v>208</v>
      </c>
      <c r="AG408" s="679">
        <f t="shared" si="218"/>
        <v>141.69999999999999</v>
      </c>
      <c r="AH408" s="681" t="s">
        <v>208</v>
      </c>
      <c r="AI408" s="680">
        <f t="shared" si="219"/>
        <v>90.2</v>
      </c>
      <c r="AJ408" s="681" t="s">
        <v>208</v>
      </c>
      <c r="AK408" s="679">
        <f t="shared" si="220"/>
        <v>2</v>
      </c>
      <c r="AL408" s="681" t="s">
        <v>208</v>
      </c>
      <c r="AM408" s="679">
        <f t="shared" si="221"/>
        <v>2</v>
      </c>
      <c r="AN408" s="681" t="s">
        <v>208</v>
      </c>
      <c r="AO408" s="679">
        <f t="shared" si="222"/>
        <v>163</v>
      </c>
      <c r="AP408" s="681" t="s">
        <v>208</v>
      </c>
      <c r="AQ408" s="248"/>
      <c r="AR408" s="249"/>
      <c r="AS408" s="247">
        <f t="shared" si="223"/>
        <v>146.9</v>
      </c>
      <c r="AT408" s="249" t="s">
        <v>208</v>
      </c>
      <c r="AV408" s="1099"/>
      <c r="AX408" s="238">
        <v>10101570</v>
      </c>
      <c r="AY408" s="236">
        <f>IF(Index!$L$4="€",VLOOKUP(AX408,ERP!$A:$CL,5,0),IF(Index!$L$4="$",VLOOKUP(AX408,ERP!$A:$CL,7,0),IF(Index!$L$4="CHF",VLOOKUP(AX408,ERP!$A:$CL,9,0),IF(Index!$L$4="£",VLOOKUP(AX408,ERP!$A:$CL,11,0),""))))</f>
        <v>2945</v>
      </c>
      <c r="AZ408" s="238">
        <v>10141499</v>
      </c>
      <c r="BA408" s="236">
        <f>IF(Index!$L$4="€",VLOOKUP(AZ408,ERP!$A:$CL,5,0),IF(Index!$L$4="$",VLOOKUP(AZ408,ERP!$A:$CL,7,0),IF(Index!$L$4="CHF",VLOOKUP(AZ408,ERP!$A:$CL,9,0),IF(Index!$L$4="£",VLOOKUP(AZ408,ERP!$A:$CL,11,0),""))))</f>
        <v>2945</v>
      </c>
      <c r="BB408" s="156"/>
      <c r="BC408" s="150"/>
      <c r="BD408" s="2"/>
      <c r="BF408" s="136"/>
      <c r="BG408" s="222"/>
      <c r="BI408" s="367"/>
      <c r="BJ408" s="393"/>
      <c r="BK408" s="30"/>
      <c r="BL408" s="221"/>
      <c r="BM408" s="224"/>
      <c r="BN408" s="107"/>
      <c r="BQ408" s="679">
        <v>350</v>
      </c>
      <c r="BR408" s="680" t="s">
        <v>207</v>
      </c>
      <c r="BS408" s="679">
        <v>219</v>
      </c>
      <c r="BT408" s="681" t="s">
        <v>207</v>
      </c>
      <c r="BU408" s="682" t="s">
        <v>4785</v>
      </c>
      <c r="BV408" s="680" t="s">
        <v>207</v>
      </c>
      <c r="BW408" s="679">
        <v>360</v>
      </c>
      <c r="BX408" s="680" t="s">
        <v>207</v>
      </c>
      <c r="BY408" s="679">
        <v>244</v>
      </c>
      <c r="BZ408" s="681" t="s">
        <v>207</v>
      </c>
      <c r="CA408" s="679">
        <v>5</v>
      </c>
      <c r="CB408" s="681" t="s">
        <v>207</v>
      </c>
      <c r="CC408" s="680">
        <v>20</v>
      </c>
      <c r="CD408" s="680" t="s">
        <v>207</v>
      </c>
      <c r="CE408" s="679">
        <v>413</v>
      </c>
      <c r="CF408" s="681" t="s">
        <v>207</v>
      </c>
      <c r="CG408" s="439"/>
      <c r="CH408" s="440"/>
      <c r="CI408" s="439">
        <v>3731</v>
      </c>
      <c r="CJ408" s="440" t="s">
        <v>2676</v>
      </c>
      <c r="CL408" s="439">
        <v>137.80000000000001</v>
      </c>
      <c r="CM408" s="440" t="s">
        <v>208</v>
      </c>
      <c r="CN408" s="439">
        <v>86.2</v>
      </c>
      <c r="CO408" s="440" t="s">
        <v>208</v>
      </c>
      <c r="CP408" s="443" t="s">
        <v>4786</v>
      </c>
      <c r="CQ408" s="440" t="s">
        <v>208</v>
      </c>
      <c r="CR408" s="439">
        <v>141.69999999999999</v>
      </c>
      <c r="CS408" s="440" t="s">
        <v>208</v>
      </c>
      <c r="CT408" s="438">
        <v>96.1</v>
      </c>
      <c r="CU408" s="440" t="s">
        <v>208</v>
      </c>
      <c r="CV408" s="439">
        <v>2</v>
      </c>
      <c r="CW408" s="440" t="s">
        <v>208</v>
      </c>
      <c r="CX408" s="439">
        <v>7.9</v>
      </c>
      <c r="CY408" s="440" t="s">
        <v>208</v>
      </c>
      <c r="CZ408" s="439">
        <v>163</v>
      </c>
      <c r="DA408" s="440" t="s">
        <v>208</v>
      </c>
      <c r="DB408" s="248"/>
      <c r="DC408" s="249"/>
      <c r="DD408" s="247">
        <v>146.9</v>
      </c>
      <c r="DE408" s="249" t="s">
        <v>208</v>
      </c>
      <c r="DF408" s="293"/>
      <c r="DG408" s="1099"/>
      <c r="DI408" s="238"/>
      <c r="DJ408" s="236"/>
      <c r="DK408" s="238"/>
      <c r="DL408" s="236"/>
      <c r="DM408" s="156"/>
      <c r="DN408" s="150"/>
      <c r="DO408" s="296"/>
      <c r="DP408" s="304"/>
      <c r="DQ408" s="295"/>
      <c r="DR408" s="297"/>
      <c r="DS408" s="346"/>
      <c r="DT408" s="332"/>
    </row>
    <row r="409" spans="2:179" ht="15.75" customHeight="1" x14ac:dyDescent="0.2">
      <c r="B409" s="708" t="s">
        <v>204</v>
      </c>
      <c r="C409" s="709">
        <f t="shared" si="224"/>
        <v>1.6</v>
      </c>
      <c r="D409" s="394"/>
      <c r="E409" s="394"/>
      <c r="F409" s="566">
        <v>370</v>
      </c>
      <c r="G409" s="394" t="s">
        <v>207</v>
      </c>
      <c r="H409" s="566">
        <f>ROUND(F409/$C409,0)</f>
        <v>231</v>
      </c>
      <c r="I409" s="567" t="s">
        <v>207</v>
      </c>
      <c r="J409" s="662" t="str">
        <f t="shared" si="211"/>
        <v>231 x 370</v>
      </c>
      <c r="K409" s="394" t="s">
        <v>207</v>
      </c>
      <c r="L409" s="566">
        <f t="shared" si="212"/>
        <v>380</v>
      </c>
      <c r="M409" s="394" t="s">
        <v>207</v>
      </c>
      <c r="N409" s="566">
        <f t="shared" si="213"/>
        <v>241</v>
      </c>
      <c r="O409" s="567" t="s">
        <v>207</v>
      </c>
      <c r="P409" s="566">
        <v>5</v>
      </c>
      <c r="Q409" s="567" t="s">
        <v>207</v>
      </c>
      <c r="R409" s="394">
        <v>5</v>
      </c>
      <c r="S409" s="394" t="s">
        <v>207</v>
      </c>
      <c r="T409" s="566">
        <f t="shared" si="214"/>
        <v>436</v>
      </c>
      <c r="U409" s="567" t="s">
        <v>207</v>
      </c>
      <c r="V409" s="566"/>
      <c r="W409" s="567"/>
      <c r="X409" s="566">
        <f t="shared" si="225"/>
        <v>3931</v>
      </c>
      <c r="Y409" s="567" t="s">
        <v>2676</v>
      </c>
      <c r="Z409" s="394"/>
      <c r="AA409" s="566">
        <f t="shared" si="215"/>
        <v>145.69999999999999</v>
      </c>
      <c r="AB409" s="567" t="s">
        <v>208</v>
      </c>
      <c r="AC409" s="566">
        <f t="shared" si="216"/>
        <v>90.9</v>
      </c>
      <c r="AD409" s="567" t="s">
        <v>208</v>
      </c>
      <c r="AE409" s="467" t="str">
        <f t="shared" si="217"/>
        <v>90.9 x 145.7</v>
      </c>
      <c r="AF409" s="567" t="s">
        <v>208</v>
      </c>
      <c r="AG409" s="566">
        <f t="shared" si="218"/>
        <v>149.6</v>
      </c>
      <c r="AH409" s="567" t="s">
        <v>208</v>
      </c>
      <c r="AI409" s="394">
        <f t="shared" si="219"/>
        <v>94.9</v>
      </c>
      <c r="AJ409" s="567" t="s">
        <v>208</v>
      </c>
      <c r="AK409" s="566">
        <f t="shared" si="220"/>
        <v>2</v>
      </c>
      <c r="AL409" s="567" t="s">
        <v>208</v>
      </c>
      <c r="AM409" s="566">
        <f t="shared" si="221"/>
        <v>2</v>
      </c>
      <c r="AN409" s="567" t="s">
        <v>208</v>
      </c>
      <c r="AO409" s="566">
        <f t="shared" si="222"/>
        <v>172</v>
      </c>
      <c r="AP409" s="567" t="s">
        <v>208</v>
      </c>
      <c r="AQ409" s="130"/>
      <c r="AR409" s="122"/>
      <c r="AS409" s="110">
        <f t="shared" si="223"/>
        <v>154.80000000000001</v>
      </c>
      <c r="AT409" s="122" t="s">
        <v>208</v>
      </c>
      <c r="AV409" s="1099"/>
      <c r="AX409" s="138">
        <v>10101571</v>
      </c>
      <c r="AY409" s="137">
        <f>IF(Index!$L$4="€",VLOOKUP(AX409,ERP!$A:$CL,5,0),IF(Index!$L$4="$",VLOOKUP(AX409,ERP!$A:$CL,7,0),IF(Index!$L$4="CHF",VLOOKUP(AX409,ERP!$A:$CL,9,0),IF(Index!$L$4="£",VLOOKUP(AX409,ERP!$A:$CL,11,0),""))))</f>
        <v>3228</v>
      </c>
      <c r="AZ409" s="138">
        <v>10141500</v>
      </c>
      <c r="BA409" s="137">
        <f>IF(Index!$L$4="€",VLOOKUP(AZ409,ERP!$A:$CL,5,0),IF(Index!$L$4="$",VLOOKUP(AZ409,ERP!$A:$CL,7,0),IF(Index!$L$4="CHF",VLOOKUP(AZ409,ERP!$A:$CL,9,0),IF(Index!$L$4="£",VLOOKUP(AZ409,ERP!$A:$CL,11,0),""))))</f>
        <v>3228</v>
      </c>
      <c r="BB409" s="156"/>
      <c r="BC409" s="150"/>
      <c r="BD409" s="2"/>
      <c r="BF409" s="136"/>
      <c r="BG409" s="222"/>
      <c r="BI409" s="367"/>
      <c r="BJ409" s="393"/>
      <c r="BK409" s="30"/>
      <c r="BL409" s="221"/>
      <c r="BM409" s="224"/>
      <c r="BN409" s="107"/>
      <c r="BQ409" s="566">
        <v>370</v>
      </c>
      <c r="BR409" s="394" t="s">
        <v>207</v>
      </c>
      <c r="BS409" s="566">
        <v>231</v>
      </c>
      <c r="BT409" s="567" t="s">
        <v>207</v>
      </c>
      <c r="BU409" s="662" t="s">
        <v>4787</v>
      </c>
      <c r="BV409" s="394" t="s">
        <v>207</v>
      </c>
      <c r="BW409" s="566">
        <v>380</v>
      </c>
      <c r="BX409" s="394" t="s">
        <v>207</v>
      </c>
      <c r="BY409" s="566">
        <v>256</v>
      </c>
      <c r="BZ409" s="567" t="s">
        <v>207</v>
      </c>
      <c r="CA409" s="566">
        <v>5</v>
      </c>
      <c r="CB409" s="567" t="s">
        <v>207</v>
      </c>
      <c r="CC409" s="394">
        <v>20</v>
      </c>
      <c r="CD409" s="394" t="s">
        <v>207</v>
      </c>
      <c r="CE409" s="566">
        <v>436</v>
      </c>
      <c r="CF409" s="567" t="s">
        <v>207</v>
      </c>
      <c r="CG409" s="66"/>
      <c r="CH409" s="340"/>
      <c r="CI409" s="66">
        <v>3931</v>
      </c>
      <c r="CJ409" s="340" t="s">
        <v>2676</v>
      </c>
      <c r="CL409" s="66">
        <v>145.69999999999999</v>
      </c>
      <c r="CM409" s="340" t="s">
        <v>208</v>
      </c>
      <c r="CN409" s="66">
        <v>90.9</v>
      </c>
      <c r="CO409" s="340" t="s">
        <v>208</v>
      </c>
      <c r="CP409" s="309" t="s">
        <v>4788</v>
      </c>
      <c r="CQ409" s="340" t="s">
        <v>208</v>
      </c>
      <c r="CR409" s="66">
        <v>149.6</v>
      </c>
      <c r="CS409" s="340" t="s">
        <v>208</v>
      </c>
      <c r="CT409" s="2">
        <v>100.8</v>
      </c>
      <c r="CU409" s="340" t="s">
        <v>208</v>
      </c>
      <c r="CV409" s="66">
        <v>2</v>
      </c>
      <c r="CW409" s="340" t="s">
        <v>208</v>
      </c>
      <c r="CX409" s="66">
        <v>7.9</v>
      </c>
      <c r="CY409" s="340" t="s">
        <v>208</v>
      </c>
      <c r="CZ409" s="66">
        <v>172</v>
      </c>
      <c r="DA409" s="340" t="s">
        <v>208</v>
      </c>
      <c r="DB409" s="130"/>
      <c r="DC409" s="122"/>
      <c r="DD409" s="110">
        <v>154.80000000000001</v>
      </c>
      <c r="DE409" s="122" t="s">
        <v>208</v>
      </c>
      <c r="DF409" s="293"/>
      <c r="DG409" s="1099"/>
      <c r="DI409" s="138"/>
      <c r="DJ409" s="137"/>
      <c r="DK409" s="138"/>
      <c r="DL409" s="137"/>
      <c r="DM409" s="156"/>
      <c r="DN409" s="150"/>
      <c r="DO409" s="296"/>
      <c r="DP409" s="304"/>
      <c r="DQ409" s="295"/>
      <c r="DR409" s="297"/>
      <c r="DS409" s="346"/>
      <c r="DT409" s="332"/>
    </row>
    <row r="410" spans="2:179" ht="15.75" customHeight="1" x14ac:dyDescent="0.2">
      <c r="B410" s="708" t="s">
        <v>204</v>
      </c>
      <c r="C410" s="709">
        <f t="shared" si="224"/>
        <v>1.6</v>
      </c>
      <c r="D410" s="394"/>
      <c r="E410" s="394"/>
      <c r="F410" s="671">
        <v>390</v>
      </c>
      <c r="G410" s="672" t="s">
        <v>207</v>
      </c>
      <c r="H410" s="671">
        <f>ROUND(F410/$C410,0)</f>
        <v>244</v>
      </c>
      <c r="I410" s="673" t="s">
        <v>207</v>
      </c>
      <c r="J410" s="674" t="str">
        <f t="shared" si="211"/>
        <v>244 x 390</v>
      </c>
      <c r="K410" s="672" t="s">
        <v>207</v>
      </c>
      <c r="L410" s="671">
        <f t="shared" si="212"/>
        <v>400</v>
      </c>
      <c r="M410" s="672" t="s">
        <v>207</v>
      </c>
      <c r="N410" s="671">
        <f t="shared" si="213"/>
        <v>254</v>
      </c>
      <c r="O410" s="673" t="s">
        <v>207</v>
      </c>
      <c r="P410" s="671">
        <v>5</v>
      </c>
      <c r="Q410" s="673" t="s">
        <v>207</v>
      </c>
      <c r="R410" s="672">
        <v>5</v>
      </c>
      <c r="S410" s="672" t="s">
        <v>207</v>
      </c>
      <c r="T410" s="671">
        <f t="shared" si="214"/>
        <v>460</v>
      </c>
      <c r="U410" s="673" t="s">
        <v>207</v>
      </c>
      <c r="V410" s="671"/>
      <c r="W410" s="673"/>
      <c r="X410" s="671">
        <f t="shared" si="225"/>
        <v>4131</v>
      </c>
      <c r="Y410" s="673" t="s">
        <v>2676</v>
      </c>
      <c r="Z410" s="394"/>
      <c r="AA410" s="671">
        <f t="shared" si="215"/>
        <v>153.5</v>
      </c>
      <c r="AB410" s="673" t="s">
        <v>208</v>
      </c>
      <c r="AC410" s="671">
        <f t="shared" si="216"/>
        <v>96.1</v>
      </c>
      <c r="AD410" s="673" t="s">
        <v>208</v>
      </c>
      <c r="AE410" s="717" t="str">
        <f t="shared" si="217"/>
        <v>96.1 x 153.5</v>
      </c>
      <c r="AF410" s="673" t="s">
        <v>208</v>
      </c>
      <c r="AG410" s="671">
        <f t="shared" si="218"/>
        <v>157.5</v>
      </c>
      <c r="AH410" s="673" t="s">
        <v>208</v>
      </c>
      <c r="AI410" s="672">
        <f t="shared" si="219"/>
        <v>100</v>
      </c>
      <c r="AJ410" s="673" t="s">
        <v>208</v>
      </c>
      <c r="AK410" s="671">
        <f t="shared" si="220"/>
        <v>2</v>
      </c>
      <c r="AL410" s="673" t="s">
        <v>208</v>
      </c>
      <c r="AM410" s="671">
        <f t="shared" si="221"/>
        <v>2</v>
      </c>
      <c r="AN410" s="673" t="s">
        <v>208</v>
      </c>
      <c r="AO410" s="671">
        <f t="shared" si="222"/>
        <v>181</v>
      </c>
      <c r="AP410" s="673" t="s">
        <v>208</v>
      </c>
      <c r="AQ410" s="671"/>
      <c r="AR410" s="673"/>
      <c r="AS410" s="671">
        <f t="shared" si="223"/>
        <v>162.6</v>
      </c>
      <c r="AT410" s="673" t="s">
        <v>208</v>
      </c>
      <c r="AV410" s="1100"/>
      <c r="AX410" s="239">
        <v>10101572</v>
      </c>
      <c r="AY410" s="240">
        <f>IF(Index!$L$4="€",VLOOKUP(AX410,ERP!$A:$CL,5,0),IF(Index!$L$4="$",VLOOKUP(AX410,ERP!$A:$CL,7,0),IF(Index!$L$4="CHF",VLOOKUP(AX410,ERP!$A:$CL,9,0),IF(Index!$L$4="£",VLOOKUP(AX410,ERP!$A:$CL,11,0),""))))</f>
        <v>3531</v>
      </c>
      <c r="AZ410" s="239">
        <v>10141501</v>
      </c>
      <c r="BA410" s="240">
        <f>IF(Index!$L$4="€",VLOOKUP(AZ410,ERP!$A:$CL,5,0),IF(Index!$L$4="$",VLOOKUP(AZ410,ERP!$A:$CL,7,0),IF(Index!$L$4="CHF",VLOOKUP(AZ410,ERP!$A:$CL,9,0),IF(Index!$L$4="£",VLOOKUP(AZ410,ERP!$A:$CL,11,0),""))))</f>
        <v>3531</v>
      </c>
      <c r="BB410" s="156"/>
      <c r="BC410" s="150"/>
      <c r="BD410" s="2"/>
      <c r="BF410" s="145"/>
      <c r="BG410" s="222"/>
      <c r="BI410" s="367"/>
      <c r="BJ410" s="393"/>
      <c r="BK410" s="30"/>
      <c r="BL410" s="221"/>
      <c r="BM410" s="224"/>
      <c r="BN410" s="107"/>
      <c r="BQ410" s="671">
        <v>390</v>
      </c>
      <c r="BR410" s="672" t="s">
        <v>207</v>
      </c>
      <c r="BS410" s="671">
        <v>244</v>
      </c>
      <c r="BT410" s="673" t="s">
        <v>207</v>
      </c>
      <c r="BU410" s="674" t="s">
        <v>4789</v>
      </c>
      <c r="BV410" s="672" t="s">
        <v>207</v>
      </c>
      <c r="BW410" s="671">
        <v>400</v>
      </c>
      <c r="BX410" s="672" t="s">
        <v>207</v>
      </c>
      <c r="BY410" s="671">
        <v>269</v>
      </c>
      <c r="BZ410" s="673" t="s">
        <v>207</v>
      </c>
      <c r="CA410" s="671">
        <v>5</v>
      </c>
      <c r="CB410" s="673" t="s">
        <v>207</v>
      </c>
      <c r="CC410" s="672">
        <v>20</v>
      </c>
      <c r="CD410" s="672" t="s">
        <v>207</v>
      </c>
      <c r="CE410" s="671">
        <v>460</v>
      </c>
      <c r="CF410" s="673" t="s">
        <v>207</v>
      </c>
      <c r="CG410" s="433"/>
      <c r="CH410" s="434"/>
      <c r="CI410" s="433">
        <v>4131</v>
      </c>
      <c r="CJ410" s="434" t="s">
        <v>2676</v>
      </c>
      <c r="CL410" s="433">
        <v>153.5</v>
      </c>
      <c r="CM410" s="434" t="s">
        <v>208</v>
      </c>
      <c r="CN410" s="433">
        <v>96.1</v>
      </c>
      <c r="CO410" s="434" t="s">
        <v>208</v>
      </c>
      <c r="CP410" s="435" t="s">
        <v>4790</v>
      </c>
      <c r="CQ410" s="434" t="s">
        <v>208</v>
      </c>
      <c r="CR410" s="433">
        <v>157.5</v>
      </c>
      <c r="CS410" s="434" t="s">
        <v>208</v>
      </c>
      <c r="CT410" s="432">
        <v>105.9</v>
      </c>
      <c r="CU410" s="434" t="s">
        <v>208</v>
      </c>
      <c r="CV410" s="433">
        <v>2</v>
      </c>
      <c r="CW410" s="434" t="s">
        <v>208</v>
      </c>
      <c r="CX410" s="433">
        <v>7.9</v>
      </c>
      <c r="CY410" s="434" t="s">
        <v>208</v>
      </c>
      <c r="CZ410" s="433">
        <v>181</v>
      </c>
      <c r="DA410" s="434" t="s">
        <v>208</v>
      </c>
      <c r="DB410" s="433"/>
      <c r="DC410" s="434"/>
      <c r="DD410" s="433">
        <v>162.6</v>
      </c>
      <c r="DE410" s="434" t="s">
        <v>208</v>
      </c>
      <c r="DF410" s="293"/>
      <c r="DG410" s="1100"/>
      <c r="DI410" s="239"/>
      <c r="DJ410" s="240"/>
      <c r="DK410" s="239"/>
      <c r="DL410" s="240"/>
      <c r="DM410" s="156"/>
      <c r="DN410" s="150"/>
      <c r="DO410" s="296"/>
      <c r="DP410" s="304"/>
      <c r="DQ410" s="295"/>
      <c r="DR410" s="297"/>
      <c r="DS410" s="346"/>
      <c r="DT410" s="332"/>
    </row>
    <row r="411" spans="2:179" ht="12.75" customHeight="1" x14ac:dyDescent="0.2">
      <c r="F411" s="308"/>
      <c r="J411" s="309"/>
      <c r="P411" s="308"/>
      <c r="R411" s="308"/>
      <c r="AE411" s="309"/>
      <c r="AX411" s="2"/>
      <c r="AZ411" s="2"/>
      <c r="BB411" s="338"/>
      <c r="BC411" s="338"/>
      <c r="BD411" s="2"/>
      <c r="BG411" s="2"/>
      <c r="BI411" s="367"/>
      <c r="BJ411" s="393"/>
      <c r="BK411" s="30"/>
      <c r="BL411" s="221"/>
      <c r="BM411" s="224"/>
      <c r="BN411" s="107"/>
      <c r="BQ411" s="308"/>
      <c r="BU411" s="309"/>
      <c r="CA411" s="308"/>
      <c r="CC411" s="308"/>
      <c r="CP411" s="309"/>
      <c r="DF411" s="302"/>
      <c r="DH411" s="402"/>
      <c r="DI411" s="2"/>
      <c r="DK411" s="2"/>
      <c r="DM411" s="338"/>
      <c r="DN411" s="338"/>
      <c r="DO411" s="296"/>
      <c r="DP411" s="304"/>
      <c r="DQ411" s="295"/>
      <c r="DR411" s="297"/>
      <c r="DS411" s="346"/>
      <c r="DT411" s="332"/>
    </row>
    <row r="412" spans="2:179" ht="27.75" customHeight="1" x14ac:dyDescent="0.2">
      <c r="F412" s="1121" t="s">
        <v>875</v>
      </c>
      <c r="G412" s="1096"/>
      <c r="H412" s="1096"/>
      <c r="I412" s="1096"/>
      <c r="J412" s="1096"/>
      <c r="K412" s="1096"/>
      <c r="L412" s="1096"/>
      <c r="M412" s="1096"/>
      <c r="N412" s="1096"/>
      <c r="O412" s="1096"/>
      <c r="P412" s="1096"/>
      <c r="Q412" s="1096"/>
      <c r="R412" s="1096"/>
      <c r="S412" s="1096"/>
      <c r="T412" s="1096"/>
      <c r="U412" s="1096"/>
      <c r="V412" s="1096"/>
      <c r="W412" s="1096"/>
      <c r="X412" s="1096"/>
      <c r="Y412" s="1096"/>
      <c r="Z412" s="1096"/>
      <c r="AA412" s="1096"/>
      <c r="AB412" s="1096"/>
      <c r="AC412" s="1096"/>
      <c r="AD412" s="1096"/>
      <c r="AE412" s="1096"/>
      <c r="AF412" s="1096"/>
      <c r="AG412" s="1096"/>
      <c r="AH412" s="1096"/>
      <c r="AI412" s="1096"/>
      <c r="AJ412" s="1096"/>
      <c r="AK412" s="1096"/>
      <c r="AL412" s="1096"/>
      <c r="AM412" s="1096"/>
      <c r="AN412" s="1096"/>
      <c r="AO412" s="1096"/>
      <c r="AP412" s="1096"/>
      <c r="AQ412" s="1096"/>
      <c r="AR412" s="1096"/>
      <c r="AS412" s="1096"/>
      <c r="AT412" s="1097"/>
      <c r="AV412" s="1118" t="s">
        <v>229</v>
      </c>
      <c r="AX412" s="1104" t="s">
        <v>230</v>
      </c>
      <c r="AY412" s="1122"/>
      <c r="AZ412" s="1104" t="s">
        <v>230</v>
      </c>
      <c r="BA412" s="1105"/>
      <c r="BB412" s="950"/>
      <c r="BC412" s="950"/>
      <c r="BD412" s="2"/>
      <c r="BG412" s="2"/>
      <c r="BI412" s="386"/>
      <c r="BJ412" s="291"/>
      <c r="BL412" s="221"/>
      <c r="BM412" s="224"/>
      <c r="BN412" s="107"/>
      <c r="BQ412" s="1121" t="s">
        <v>2700</v>
      </c>
      <c r="BR412" s="1096"/>
      <c r="BS412" s="1096"/>
      <c r="BT412" s="1096"/>
      <c r="BU412" s="1096"/>
      <c r="BV412" s="1096"/>
      <c r="BW412" s="1096"/>
      <c r="BX412" s="1096"/>
      <c r="BY412" s="1096"/>
      <c r="BZ412" s="1096"/>
      <c r="CA412" s="1096"/>
      <c r="CB412" s="1096"/>
      <c r="CC412" s="1096"/>
      <c r="CD412" s="1096"/>
      <c r="CE412" s="1096"/>
      <c r="CF412" s="1096"/>
      <c r="CG412" s="1096"/>
      <c r="CH412" s="1096"/>
      <c r="CI412" s="1096"/>
      <c r="CJ412" s="1096"/>
      <c r="CK412" s="1096"/>
      <c r="CL412" s="1096"/>
      <c r="CM412" s="1096"/>
      <c r="CN412" s="1096"/>
      <c r="CO412" s="1096"/>
      <c r="CP412" s="1096"/>
      <c r="CQ412" s="1096"/>
      <c r="CR412" s="1096"/>
      <c r="CS412" s="1096"/>
      <c r="CT412" s="1096"/>
      <c r="CU412" s="1096"/>
      <c r="CV412" s="1096"/>
      <c r="CW412" s="1096"/>
      <c r="CX412" s="1096"/>
      <c r="CY412" s="1096"/>
      <c r="CZ412" s="1096"/>
      <c r="DA412" s="1096"/>
      <c r="DB412" s="1096"/>
      <c r="DC412" s="1096"/>
      <c r="DD412" s="1096"/>
      <c r="DE412" s="1097"/>
      <c r="DF412" s="302"/>
      <c r="DG412" s="1118" t="s">
        <v>229</v>
      </c>
      <c r="DI412" s="1104" t="s">
        <v>230</v>
      </c>
      <c r="DJ412" s="1122"/>
      <c r="DK412" s="1104" t="s">
        <v>230</v>
      </c>
      <c r="DL412" s="1105"/>
      <c r="DM412" s="950"/>
      <c r="DN412" s="950"/>
      <c r="DO412" s="334"/>
      <c r="DP412" s="293"/>
      <c r="DQ412" s="293"/>
      <c r="DR412" s="297"/>
      <c r="DS412" s="346"/>
      <c r="DT412" s="332"/>
    </row>
    <row r="413" spans="2:179" s="30" customFormat="1" ht="15" customHeight="1" x14ac:dyDescent="0.2">
      <c r="F413" s="1108"/>
      <c r="G413" s="1109"/>
      <c r="H413" s="1109"/>
      <c r="I413" s="1109"/>
      <c r="J413" s="1109"/>
      <c r="K413" s="1109"/>
      <c r="L413" s="1109"/>
      <c r="M413" s="1109"/>
      <c r="N413" s="1109"/>
      <c r="O413" s="1109"/>
      <c r="P413" s="1109"/>
      <c r="Q413" s="1109"/>
      <c r="R413" s="1109"/>
      <c r="S413" s="1109"/>
      <c r="T413" s="1109"/>
      <c r="U413" s="1109"/>
      <c r="V413" s="1109"/>
      <c r="W413" s="1109"/>
      <c r="X413" s="1109"/>
      <c r="Y413" s="1109"/>
      <c r="Z413" s="1109"/>
      <c r="AA413" s="1109"/>
      <c r="AB413" s="1109"/>
      <c r="AC413" s="1109"/>
      <c r="AD413" s="1109"/>
      <c r="AE413" s="1109"/>
      <c r="AF413" s="1109"/>
      <c r="AG413" s="1109"/>
      <c r="AH413" s="1109"/>
      <c r="AI413" s="1109"/>
      <c r="AJ413" s="1109"/>
      <c r="AK413" s="1109"/>
      <c r="AL413" s="1109"/>
      <c r="AM413" s="1109"/>
      <c r="AN413" s="1109"/>
      <c r="AO413" s="1109"/>
      <c r="AP413" s="1109"/>
      <c r="AQ413" s="1109"/>
      <c r="AR413" s="1109"/>
      <c r="AS413" s="1109"/>
      <c r="AT413" s="1110"/>
      <c r="AV413" s="1119"/>
      <c r="AX413" s="1111" t="s">
        <v>233</v>
      </c>
      <c r="AY413" s="1123"/>
      <c r="AZ413" s="1111" t="s">
        <v>2670</v>
      </c>
      <c r="BA413" s="1123"/>
      <c r="BB413" s="769"/>
      <c r="BC413" s="806"/>
      <c r="BD413" s="2"/>
      <c r="BE413" s="2"/>
      <c r="BF413" s="2"/>
      <c r="BG413" s="2"/>
      <c r="BI413" s="389"/>
      <c r="BJ413" s="390"/>
      <c r="BK413" s="2"/>
      <c r="BL413" s="221"/>
      <c r="BM413" s="224"/>
      <c r="BN413" s="107"/>
      <c r="BO413" s="300"/>
      <c r="BQ413" s="1108"/>
      <c r="BR413" s="1109"/>
      <c r="BS413" s="1109"/>
      <c r="BT413" s="1109"/>
      <c r="BU413" s="1109"/>
      <c r="BV413" s="1109"/>
      <c r="BW413" s="1109"/>
      <c r="BX413" s="1109"/>
      <c r="BY413" s="1109"/>
      <c r="BZ413" s="1109"/>
      <c r="CA413" s="1109"/>
      <c r="CB413" s="1109"/>
      <c r="CC413" s="1109"/>
      <c r="CD413" s="1109"/>
      <c r="CE413" s="1109"/>
      <c r="CF413" s="1109"/>
      <c r="CG413" s="1109"/>
      <c r="CH413" s="1109"/>
      <c r="CI413" s="1109"/>
      <c r="CJ413" s="1109"/>
      <c r="CK413" s="1109"/>
      <c r="CL413" s="1109"/>
      <c r="CM413" s="1109"/>
      <c r="CN413" s="1109"/>
      <c r="CO413" s="1109"/>
      <c r="CP413" s="1109"/>
      <c r="CQ413" s="1109"/>
      <c r="CR413" s="1109"/>
      <c r="CS413" s="1109"/>
      <c r="CT413" s="1109"/>
      <c r="CU413" s="1109"/>
      <c r="CV413" s="1109"/>
      <c r="CW413" s="1109"/>
      <c r="CX413" s="1109"/>
      <c r="CY413" s="1109"/>
      <c r="CZ413" s="1109"/>
      <c r="DA413" s="1109"/>
      <c r="DB413" s="1109"/>
      <c r="DC413" s="1109"/>
      <c r="DD413" s="1109"/>
      <c r="DE413" s="1110"/>
      <c r="DF413" s="302"/>
      <c r="DG413" s="1119"/>
      <c r="DI413" s="1111" t="s">
        <v>233</v>
      </c>
      <c r="DJ413" s="1123"/>
      <c r="DK413" s="1111" t="s">
        <v>2670</v>
      </c>
      <c r="DL413" s="1123"/>
      <c r="DM413" s="769"/>
      <c r="DN413" s="806"/>
      <c r="DO413" s="335"/>
      <c r="DP413" s="297"/>
      <c r="DQ413" s="293"/>
      <c r="DR413" s="297"/>
      <c r="DS413" s="346"/>
      <c r="DT413" s="332"/>
      <c r="DU413" s="300"/>
      <c r="DV413" s="300"/>
      <c r="DW413" s="300"/>
      <c r="DX413" s="300"/>
      <c r="DY413" s="300"/>
      <c r="DZ413" s="300"/>
      <c r="EA413" s="300"/>
      <c r="EB413" s="300"/>
      <c r="EC413" s="300"/>
      <c r="ED413" s="300"/>
      <c r="EE413" s="300"/>
      <c r="EF413" s="300"/>
      <c r="EG413" s="300"/>
      <c r="EH413" s="300"/>
      <c r="EI413" s="300"/>
      <c r="EJ413" s="300"/>
      <c r="EK413" s="300"/>
      <c r="EL413" s="300"/>
      <c r="EM413" s="300"/>
      <c r="EN413" s="300"/>
      <c r="EO413" s="300"/>
      <c r="EP413" s="300"/>
      <c r="EQ413" s="300"/>
      <c r="ER413" s="300"/>
      <c r="ES413" s="300"/>
      <c r="ET413" s="300"/>
      <c r="EU413" s="300"/>
      <c r="EV413" s="300"/>
      <c r="EW413" s="300"/>
      <c r="EX413" s="300"/>
      <c r="EY413" s="300"/>
      <c r="EZ413" s="300"/>
      <c r="FA413" s="300"/>
      <c r="FB413" s="300"/>
      <c r="FC413" s="300"/>
      <c r="FD413" s="300"/>
      <c r="FE413" s="300"/>
      <c r="FF413" s="300"/>
      <c r="FG413" s="300"/>
      <c r="FH413" s="300"/>
      <c r="FI413" s="300"/>
      <c r="FJ413" s="300"/>
      <c r="FK413" s="300"/>
      <c r="FL413" s="300"/>
      <c r="FM413" s="300"/>
      <c r="FN413" s="300"/>
      <c r="FO413" s="300"/>
      <c r="FP413" s="300"/>
      <c r="FQ413" s="300"/>
      <c r="FR413" s="300"/>
      <c r="FS413" s="300"/>
      <c r="FT413" s="300"/>
      <c r="FU413" s="300"/>
      <c r="FV413" s="300"/>
      <c r="FW413" s="300"/>
    </row>
    <row r="414" spans="2:179" s="30" customFormat="1" ht="12.75" customHeight="1" x14ac:dyDescent="0.2">
      <c r="B414" s="30" t="s">
        <v>213</v>
      </c>
      <c r="F414" s="279" t="s">
        <v>206</v>
      </c>
      <c r="G414" s="280"/>
      <c r="H414" s="279" t="s">
        <v>211</v>
      </c>
      <c r="I414" s="280"/>
      <c r="J414" s="279" t="s">
        <v>216</v>
      </c>
      <c r="K414" s="280"/>
      <c r="L414" s="279" t="s">
        <v>205</v>
      </c>
      <c r="M414" s="280"/>
      <c r="N414" s="279" t="s">
        <v>214</v>
      </c>
      <c r="O414" s="280"/>
      <c r="P414" s="279" t="s">
        <v>209</v>
      </c>
      <c r="Q414" s="280"/>
      <c r="R414" s="279" t="s">
        <v>215</v>
      </c>
      <c r="S414" s="280"/>
      <c r="T414" s="279" t="s">
        <v>212</v>
      </c>
      <c r="U414" s="281"/>
      <c r="V414" s="966"/>
      <c r="W414" s="967"/>
      <c r="X414" s="966" t="s">
        <v>2674</v>
      </c>
      <c r="Y414" s="967"/>
      <c r="Z414" s="110"/>
      <c r="AA414" s="279" t="s">
        <v>206</v>
      </c>
      <c r="AB414" s="280"/>
      <c r="AC414" s="279" t="s">
        <v>211</v>
      </c>
      <c r="AD414" s="280"/>
      <c r="AE414" s="279" t="s">
        <v>216</v>
      </c>
      <c r="AF414" s="280"/>
      <c r="AG414" s="279" t="s">
        <v>205</v>
      </c>
      <c r="AH414" s="280"/>
      <c r="AI414" s="279" t="s">
        <v>214</v>
      </c>
      <c r="AJ414" s="280"/>
      <c r="AK414" s="279" t="s">
        <v>209</v>
      </c>
      <c r="AL414" s="280"/>
      <c r="AM414" s="279" t="s">
        <v>215</v>
      </c>
      <c r="AN414" s="280"/>
      <c r="AO414" s="279" t="s">
        <v>212</v>
      </c>
      <c r="AP414" s="280"/>
      <c r="AQ414" s="966" t="s">
        <v>2674</v>
      </c>
      <c r="AR414" s="967"/>
      <c r="AS414" s="966" t="s">
        <v>2675</v>
      </c>
      <c r="AT414" s="967"/>
      <c r="AV414" s="1119"/>
      <c r="AX414" s="762" t="s">
        <v>221</v>
      </c>
      <c r="AY414" s="780" t="s">
        <v>23</v>
      </c>
      <c r="AZ414" s="762" t="s">
        <v>221</v>
      </c>
      <c r="BA414" s="780" t="s">
        <v>23</v>
      </c>
      <c r="BB414" s="156"/>
      <c r="BC414" s="156"/>
      <c r="BI414" s="367"/>
      <c r="BJ414" s="391"/>
      <c r="BL414" s="221"/>
      <c r="BM414" s="224"/>
      <c r="BN414" s="107"/>
      <c r="BO414" s="300"/>
      <c r="BQ414" s="279" t="s">
        <v>206</v>
      </c>
      <c r="BR414" s="280"/>
      <c r="BS414" s="279" t="s">
        <v>211</v>
      </c>
      <c r="BT414" s="280"/>
      <c r="BU414" s="279" t="s">
        <v>216</v>
      </c>
      <c r="BV414" s="280"/>
      <c r="BW414" s="279" t="s">
        <v>205</v>
      </c>
      <c r="BX414" s="280"/>
      <c r="BY414" s="279" t="s">
        <v>214</v>
      </c>
      <c r="BZ414" s="280"/>
      <c r="CA414" s="279" t="s">
        <v>209</v>
      </c>
      <c r="CB414" s="280"/>
      <c r="CC414" s="279" t="s">
        <v>215</v>
      </c>
      <c r="CD414" s="280"/>
      <c r="CE414" s="279" t="s">
        <v>212</v>
      </c>
      <c r="CF414" s="281"/>
      <c r="CG414" s="966" t="s">
        <v>2674</v>
      </c>
      <c r="CH414" s="967"/>
      <c r="CI414" s="966" t="s">
        <v>2675</v>
      </c>
      <c r="CJ414" s="967"/>
      <c r="CK414" s="110"/>
      <c r="CL414" s="279" t="s">
        <v>206</v>
      </c>
      <c r="CM414" s="280"/>
      <c r="CN414" s="279" t="s">
        <v>211</v>
      </c>
      <c r="CO414" s="280"/>
      <c r="CP414" s="279" t="s">
        <v>216</v>
      </c>
      <c r="CQ414" s="280"/>
      <c r="CR414" s="279" t="s">
        <v>205</v>
      </c>
      <c r="CS414" s="280"/>
      <c r="CT414" s="279" t="s">
        <v>214</v>
      </c>
      <c r="CU414" s="280"/>
      <c r="CV414" s="279" t="s">
        <v>209</v>
      </c>
      <c r="CW414" s="280"/>
      <c r="CX414" s="279" t="s">
        <v>215</v>
      </c>
      <c r="CY414" s="280"/>
      <c r="CZ414" s="279" t="s">
        <v>212</v>
      </c>
      <c r="DA414" s="280"/>
      <c r="DB414" s="966" t="s">
        <v>2674</v>
      </c>
      <c r="DC414" s="967"/>
      <c r="DD414" s="966" t="s">
        <v>2675</v>
      </c>
      <c r="DE414" s="967"/>
      <c r="DF414" s="302"/>
      <c r="DG414" s="1119"/>
      <c r="DI414" s="762" t="s">
        <v>221</v>
      </c>
      <c r="DJ414" s="780" t="s">
        <v>23</v>
      </c>
      <c r="DK414" s="762" t="s">
        <v>221</v>
      </c>
      <c r="DL414" s="780" t="s">
        <v>23</v>
      </c>
      <c r="DM414" s="156"/>
      <c r="DN414" s="156"/>
      <c r="DO414" s="296"/>
      <c r="DP414" s="336"/>
      <c r="DQ414" s="295"/>
      <c r="DR414" s="297"/>
      <c r="DS414" s="346"/>
      <c r="DT414" s="332"/>
      <c r="DU414" s="300"/>
      <c r="DV414" s="300"/>
      <c r="DW414" s="300"/>
      <c r="DX414" s="300"/>
      <c r="DY414" s="300"/>
      <c r="DZ414" s="300"/>
      <c r="EA414" s="300"/>
      <c r="EB414" s="300"/>
      <c r="EC414" s="300"/>
      <c r="ED414" s="300"/>
      <c r="EE414" s="300"/>
      <c r="EF414" s="300"/>
      <c r="EG414" s="300"/>
      <c r="EH414" s="300"/>
      <c r="EI414" s="300"/>
      <c r="EJ414" s="300"/>
      <c r="EK414" s="300"/>
      <c r="EL414" s="300"/>
      <c r="EM414" s="300"/>
      <c r="EN414" s="300"/>
      <c r="EO414" s="300"/>
      <c r="EP414" s="300"/>
      <c r="EQ414" s="300"/>
      <c r="ER414" s="300"/>
      <c r="ES414" s="300"/>
      <c r="ET414" s="300"/>
      <c r="EU414" s="300"/>
      <c r="EV414" s="300"/>
      <c r="EW414" s="300"/>
      <c r="EX414" s="300"/>
      <c r="EY414" s="300"/>
      <c r="EZ414" s="300"/>
      <c r="FA414" s="300"/>
      <c r="FB414" s="300"/>
      <c r="FC414" s="300"/>
      <c r="FD414" s="300"/>
      <c r="FE414" s="300"/>
      <c r="FF414" s="300"/>
      <c r="FG414" s="300"/>
      <c r="FH414" s="300"/>
      <c r="FI414" s="300"/>
      <c r="FJ414" s="300"/>
      <c r="FK414" s="300"/>
      <c r="FL414" s="300"/>
      <c r="FM414" s="300"/>
      <c r="FN414" s="300"/>
      <c r="FO414" s="300"/>
      <c r="FP414" s="300"/>
      <c r="FQ414" s="300"/>
      <c r="FR414" s="300"/>
      <c r="FS414" s="300"/>
      <c r="FT414" s="300"/>
      <c r="FU414" s="300"/>
      <c r="FV414" s="300"/>
      <c r="FW414" s="300"/>
    </row>
    <row r="415" spans="2:179" s="30" customFormat="1" ht="12.75" customHeight="1" x14ac:dyDescent="0.2">
      <c r="F415" s="143"/>
      <c r="G415" s="142"/>
      <c r="H415" s="143"/>
      <c r="I415" s="141"/>
      <c r="J415" s="143"/>
      <c r="K415" s="142"/>
      <c r="L415" s="143"/>
      <c r="M415" s="142"/>
      <c r="N415" s="143"/>
      <c r="O415" s="141"/>
      <c r="P415" s="143"/>
      <c r="Q415" s="141"/>
      <c r="R415" s="282"/>
      <c r="S415" s="142"/>
      <c r="T415" s="143"/>
      <c r="U415" s="782"/>
      <c r="V415" s="700"/>
      <c r="W415" s="781"/>
      <c r="X415" s="700"/>
      <c r="Y415" s="781"/>
      <c r="Z415" s="110"/>
      <c r="AA415" s="143"/>
      <c r="AB415" s="141"/>
      <c r="AC415" s="143"/>
      <c r="AD415" s="141"/>
      <c r="AE415" s="282"/>
      <c r="AF415" s="141"/>
      <c r="AG415" s="143"/>
      <c r="AH415" s="141"/>
      <c r="AI415" s="282"/>
      <c r="AJ415" s="141"/>
      <c r="AK415" s="143"/>
      <c r="AL415" s="141"/>
      <c r="AM415" s="143"/>
      <c r="AN415" s="141"/>
      <c r="AO415" s="143"/>
      <c r="AP415" s="141"/>
      <c r="AQ415" s="700"/>
      <c r="AR415" s="781"/>
      <c r="AS415" s="789"/>
      <c r="AT415" s="781"/>
      <c r="AV415" s="1119"/>
      <c r="AX415" s="700"/>
      <c r="AY415" s="781" t="str">
        <f>Index!$L$4</f>
        <v>€</v>
      </c>
      <c r="AZ415" s="700"/>
      <c r="BA415" s="781" t="str">
        <f>Index!$L$4</f>
        <v>€</v>
      </c>
      <c r="BB415" s="156"/>
      <c r="BC415" s="156"/>
      <c r="BI415" s="367"/>
      <c r="BJ415" s="391"/>
      <c r="BL415" s="221"/>
      <c r="BM415" s="224"/>
      <c r="BN415" s="107"/>
      <c r="BO415" s="300"/>
      <c r="BQ415" s="143"/>
      <c r="BR415" s="142"/>
      <c r="BS415" s="143"/>
      <c r="BT415" s="141"/>
      <c r="BU415" s="143"/>
      <c r="BV415" s="142"/>
      <c r="BW415" s="143"/>
      <c r="BX415" s="142"/>
      <c r="BY415" s="143"/>
      <c r="BZ415" s="141"/>
      <c r="CA415" s="143"/>
      <c r="CB415" s="141"/>
      <c r="CC415" s="282"/>
      <c r="CD415" s="142"/>
      <c r="CE415" s="143"/>
      <c r="CF415" s="782"/>
      <c r="CG415" s="700"/>
      <c r="CH415" s="781"/>
      <c r="CI415" s="700"/>
      <c r="CJ415" s="781"/>
      <c r="CK415" s="110"/>
      <c r="CL415" s="143"/>
      <c r="CM415" s="141"/>
      <c r="CN415" s="143"/>
      <c r="CO415" s="141"/>
      <c r="CP415" s="282"/>
      <c r="CQ415" s="141"/>
      <c r="CR415" s="143"/>
      <c r="CS415" s="141"/>
      <c r="CT415" s="282"/>
      <c r="CU415" s="141"/>
      <c r="CV415" s="143"/>
      <c r="CW415" s="141"/>
      <c r="CX415" s="143"/>
      <c r="CY415" s="141"/>
      <c r="CZ415" s="143"/>
      <c r="DA415" s="141"/>
      <c r="DB415" s="700"/>
      <c r="DC415" s="781"/>
      <c r="DD415" s="789"/>
      <c r="DE415" s="781"/>
      <c r="DF415" s="302"/>
      <c r="DG415" s="1119"/>
      <c r="DI415" s="700"/>
      <c r="DJ415" s="781" t="str">
        <f>Index!$L$4</f>
        <v>€</v>
      </c>
      <c r="DK415" s="700"/>
      <c r="DL415" s="781" t="str">
        <f>Index!$L$4</f>
        <v>€</v>
      </c>
      <c r="DM415" s="156"/>
      <c r="DN415" s="156"/>
      <c r="DO415" s="296"/>
      <c r="DP415" s="336"/>
      <c r="DQ415" s="295"/>
      <c r="DR415" s="297"/>
      <c r="DS415" s="346"/>
      <c r="DT415" s="332"/>
      <c r="DU415" s="300"/>
      <c r="DV415" s="300"/>
      <c r="DW415" s="300"/>
      <c r="DX415" s="300"/>
      <c r="DY415" s="300"/>
      <c r="DZ415" s="300"/>
      <c r="EA415" s="300"/>
      <c r="EB415" s="300"/>
      <c r="EC415" s="300"/>
      <c r="ED415" s="300"/>
      <c r="EE415" s="300"/>
      <c r="EF415" s="300"/>
      <c r="EG415" s="300"/>
      <c r="EH415" s="300"/>
      <c r="EI415" s="300"/>
      <c r="EJ415" s="300"/>
      <c r="EK415" s="300"/>
      <c r="EL415" s="300"/>
      <c r="EM415" s="300"/>
      <c r="EN415" s="300"/>
      <c r="EO415" s="300"/>
      <c r="EP415" s="300"/>
      <c r="EQ415" s="300"/>
      <c r="ER415" s="300"/>
      <c r="ES415" s="300"/>
      <c r="ET415" s="300"/>
      <c r="EU415" s="300"/>
      <c r="EV415" s="300"/>
      <c r="EW415" s="300"/>
      <c r="EX415" s="300"/>
      <c r="EY415" s="300"/>
      <c r="EZ415" s="300"/>
      <c r="FA415" s="300"/>
      <c r="FB415" s="300"/>
      <c r="FC415" s="300"/>
      <c r="FD415" s="300"/>
      <c r="FE415" s="300"/>
      <c r="FF415" s="300"/>
      <c r="FG415" s="300"/>
      <c r="FH415" s="300"/>
      <c r="FI415" s="300"/>
      <c r="FJ415" s="300"/>
      <c r="FK415" s="300"/>
      <c r="FL415" s="300"/>
      <c r="FM415" s="300"/>
      <c r="FN415" s="300"/>
      <c r="FO415" s="300"/>
      <c r="FP415" s="300"/>
      <c r="FQ415" s="300"/>
      <c r="FR415" s="300"/>
      <c r="FS415" s="300"/>
      <c r="FT415" s="300"/>
      <c r="FU415" s="300"/>
      <c r="FV415" s="300"/>
      <c r="FW415" s="300"/>
    </row>
    <row r="416" spans="2:179" ht="15" customHeight="1" x14ac:dyDescent="0.2">
      <c r="B416" s="708" t="s">
        <v>210</v>
      </c>
      <c r="C416" s="709">
        <f>16/9</f>
        <v>1.7777777777777777</v>
      </c>
      <c r="D416" s="394"/>
      <c r="E416" s="394"/>
      <c r="F416" s="566">
        <v>190</v>
      </c>
      <c r="G416" s="394" t="s">
        <v>207</v>
      </c>
      <c r="H416" s="566">
        <f>ROUND(F416/$C416,0)</f>
        <v>107</v>
      </c>
      <c r="I416" s="567" t="s">
        <v>207</v>
      </c>
      <c r="J416" s="662" t="str">
        <f>H416&amp;" x "&amp;F416</f>
        <v>107 x 190</v>
      </c>
      <c r="K416" s="394" t="s">
        <v>207</v>
      </c>
      <c r="L416" s="566">
        <f>F416+(2*P416)</f>
        <v>200</v>
      </c>
      <c r="M416" s="394" t="s">
        <v>207</v>
      </c>
      <c r="N416" s="566">
        <f>H416+P416+R416</f>
        <v>117</v>
      </c>
      <c r="O416" s="567" t="s">
        <v>207</v>
      </c>
      <c r="P416" s="566">
        <v>5</v>
      </c>
      <c r="Q416" s="567" t="s">
        <v>207</v>
      </c>
      <c r="R416" s="394">
        <v>5</v>
      </c>
      <c r="S416" s="394" t="s">
        <v>207</v>
      </c>
      <c r="T416" s="566">
        <f>ROUND(SQRT((F416^2)+(H416^2)),0)</f>
        <v>218</v>
      </c>
      <c r="U416" s="567" t="s">
        <v>207</v>
      </c>
      <c r="V416" s="566"/>
      <c r="W416" s="567"/>
      <c r="X416" s="566">
        <f t="shared" ref="X416:X426" si="226">(F416*10)+231</f>
        <v>2131</v>
      </c>
      <c r="Y416" s="567" t="s">
        <v>2676</v>
      </c>
      <c r="Z416" s="394"/>
      <c r="AA416" s="566">
        <f t="shared" ref="AA416:AA426" si="227">ROUND(F416/$B$1,1)</f>
        <v>74.8</v>
      </c>
      <c r="AB416" s="567" t="s">
        <v>208</v>
      </c>
      <c r="AC416" s="566">
        <f t="shared" ref="AC416:AC426" si="228">ROUND(H416/$B$1,1)</f>
        <v>42.1</v>
      </c>
      <c r="AD416" s="567" t="s">
        <v>208</v>
      </c>
      <c r="AE416" s="467" t="str">
        <f t="shared" ref="AE416:AE426" si="229">AC416&amp;" x "&amp;AA416</f>
        <v>42.1 x 74.8</v>
      </c>
      <c r="AF416" s="567" t="s">
        <v>208</v>
      </c>
      <c r="AG416" s="566">
        <f t="shared" ref="AG416:AG426" si="230">ROUND(L416/$B$1,1)</f>
        <v>78.7</v>
      </c>
      <c r="AH416" s="567" t="s">
        <v>208</v>
      </c>
      <c r="AI416" s="394">
        <f t="shared" ref="AI416:AI426" si="231">ROUND(N416/$B$1,1)</f>
        <v>46.1</v>
      </c>
      <c r="AJ416" s="567" t="s">
        <v>208</v>
      </c>
      <c r="AK416" s="566">
        <f t="shared" ref="AK416:AK426" si="232">ROUND(P416/$B$1,1)</f>
        <v>2</v>
      </c>
      <c r="AL416" s="567" t="s">
        <v>208</v>
      </c>
      <c r="AM416" s="566">
        <f t="shared" ref="AM416:AM426" si="233">ROUND(R416/$B$1,1)</f>
        <v>2</v>
      </c>
      <c r="AN416" s="567" t="s">
        <v>208</v>
      </c>
      <c r="AO416" s="566">
        <f t="shared" ref="AO416:AO426" si="234">ROUND(SQRT((AA416^2)+(AC416^2)),0)</f>
        <v>86</v>
      </c>
      <c r="AP416" s="567" t="s">
        <v>208</v>
      </c>
      <c r="AQ416" s="130"/>
      <c r="AR416" s="122"/>
      <c r="AS416" s="110">
        <f t="shared" ref="AS416:AS426" si="235">ROUND((X416/10)/$B$2,1)</f>
        <v>83.9</v>
      </c>
      <c r="AT416" s="122" t="s">
        <v>208</v>
      </c>
      <c r="AV416" s="1119"/>
      <c r="AX416" s="138">
        <v>10101514</v>
      </c>
      <c r="AY416" s="137">
        <f>IF(Index!$L$4="€",VLOOKUP(AX416,ERP!$A:$CL,5,0),IF(Index!$L$4="$",VLOOKUP(AX416,ERP!$A:$CL,7,0),IF(Index!$L$4="CHF",VLOOKUP(AX416,ERP!$A:$CL,9,0),IF(Index!$L$4="£",VLOOKUP(AX416,ERP!$A:$CL,11,0),""))))</f>
        <v>1332</v>
      </c>
      <c r="AZ416" s="138">
        <v>10141514</v>
      </c>
      <c r="BA416" s="137">
        <f>IF(Index!$L$4="€",VLOOKUP(AZ416,ERP!$A:$CL,5,0),IF(Index!$L$4="$",VLOOKUP(AZ416,ERP!$A:$CL,7,0),IF(Index!$L$4="CHF",VLOOKUP(AZ416,ERP!$A:$CL,9,0),IF(Index!$L$4="£",VLOOKUP(AZ416,ERP!$A:$CL,11,0),""))))</f>
        <v>1332</v>
      </c>
      <c r="BB416" s="156"/>
      <c r="BC416" s="150"/>
      <c r="BD416" s="2"/>
      <c r="BF416" s="128"/>
      <c r="BG416" s="225"/>
      <c r="BI416" s="367"/>
      <c r="BJ416" s="393"/>
      <c r="BL416" s="221"/>
      <c r="BM416" s="224"/>
      <c r="BN416" s="107"/>
      <c r="BQ416" s="566">
        <v>190</v>
      </c>
      <c r="BR416" s="394" t="s">
        <v>207</v>
      </c>
      <c r="BS416" s="566">
        <v>107</v>
      </c>
      <c r="BT416" s="567" t="s">
        <v>207</v>
      </c>
      <c r="BU416" s="662" t="s">
        <v>4791</v>
      </c>
      <c r="BV416" s="394" t="s">
        <v>207</v>
      </c>
      <c r="BW416" s="566">
        <v>200</v>
      </c>
      <c r="BX416" s="394" t="s">
        <v>207</v>
      </c>
      <c r="BY416" s="566">
        <v>182</v>
      </c>
      <c r="BZ416" s="567" t="s">
        <v>207</v>
      </c>
      <c r="CA416" s="566">
        <v>5</v>
      </c>
      <c r="CB416" s="567" t="s">
        <v>207</v>
      </c>
      <c r="CC416" s="394">
        <v>70</v>
      </c>
      <c r="CD416" s="394" t="s">
        <v>207</v>
      </c>
      <c r="CE416" s="566">
        <v>218</v>
      </c>
      <c r="CF416" s="567" t="s">
        <v>207</v>
      </c>
      <c r="CG416" s="66"/>
      <c r="CH416" s="340"/>
      <c r="CI416" s="66">
        <v>2131</v>
      </c>
      <c r="CJ416" s="340" t="s">
        <v>2676</v>
      </c>
      <c r="CL416" s="66">
        <v>74.8</v>
      </c>
      <c r="CM416" s="340" t="s">
        <v>208</v>
      </c>
      <c r="CN416" s="66">
        <v>42.1</v>
      </c>
      <c r="CO416" s="340" t="s">
        <v>208</v>
      </c>
      <c r="CP416" s="309" t="s">
        <v>4792</v>
      </c>
      <c r="CQ416" s="340" t="s">
        <v>208</v>
      </c>
      <c r="CR416" s="66">
        <v>78.7</v>
      </c>
      <c r="CS416" s="340" t="s">
        <v>208</v>
      </c>
      <c r="CT416" s="2">
        <v>71.7</v>
      </c>
      <c r="CU416" s="340" t="s">
        <v>208</v>
      </c>
      <c r="CV416" s="66">
        <v>2</v>
      </c>
      <c r="CW416" s="340" t="s">
        <v>208</v>
      </c>
      <c r="CX416" s="66">
        <v>27.6</v>
      </c>
      <c r="CY416" s="340" t="s">
        <v>208</v>
      </c>
      <c r="CZ416" s="66">
        <v>86</v>
      </c>
      <c r="DA416" s="340" t="s">
        <v>208</v>
      </c>
      <c r="DB416" s="130"/>
      <c r="DC416" s="122"/>
      <c r="DD416" s="110">
        <v>83.9</v>
      </c>
      <c r="DE416" s="122" t="s">
        <v>208</v>
      </c>
      <c r="DF416" s="302"/>
      <c r="DG416" s="1119"/>
      <c r="DI416" s="138">
        <v>10102056</v>
      </c>
      <c r="DJ416" s="137">
        <f>IF(Index!$L$4="€",VLOOKUP(DI416,ERP!$A:$CL,5,0),IF(Index!$L$4="$",VLOOKUP(DI416,ERP!$A:$CL,7,0),IF(Index!$L$4="CHF",VLOOKUP(DI416,ERP!$A:$CL,9,0),IF(Index!$L$4="£",VLOOKUP(DI416,ERP!$A:$CL,11,0),""))))</f>
        <v>1465</v>
      </c>
      <c r="DK416" s="138"/>
      <c r="DL416" s="137"/>
      <c r="DM416" s="156"/>
      <c r="DN416" s="150"/>
      <c r="DO416" s="296"/>
      <c r="DP416" s="304"/>
      <c r="DQ416" s="293"/>
      <c r="DR416" s="297"/>
      <c r="DS416" s="346"/>
      <c r="DT416" s="332"/>
    </row>
    <row r="417" spans="2:179" ht="15.75" customHeight="1" x14ac:dyDescent="0.2">
      <c r="B417" s="708" t="s">
        <v>210</v>
      </c>
      <c r="C417" s="709">
        <f t="shared" ref="C417:C426" si="236">16/9</f>
        <v>1.7777777777777777</v>
      </c>
      <c r="D417" s="394"/>
      <c r="E417" s="394"/>
      <c r="F417" s="679">
        <v>210</v>
      </c>
      <c r="G417" s="680" t="s">
        <v>207</v>
      </c>
      <c r="H417" s="679">
        <f t="shared" ref="H417:H426" si="237">ROUND(F417/$C417,0)</f>
        <v>118</v>
      </c>
      <c r="I417" s="681" t="s">
        <v>207</v>
      </c>
      <c r="J417" s="682" t="str">
        <f t="shared" ref="J417:J426" si="238">H417&amp;" x "&amp;F417</f>
        <v>118 x 210</v>
      </c>
      <c r="K417" s="680" t="s">
        <v>207</v>
      </c>
      <c r="L417" s="679">
        <f t="shared" ref="L417:L426" si="239">F417+(2*P417)</f>
        <v>220</v>
      </c>
      <c r="M417" s="680" t="s">
        <v>207</v>
      </c>
      <c r="N417" s="679">
        <f t="shared" ref="N417:N426" si="240">H417+P417+R417</f>
        <v>128</v>
      </c>
      <c r="O417" s="681" t="s">
        <v>207</v>
      </c>
      <c r="P417" s="679">
        <v>5</v>
      </c>
      <c r="Q417" s="681" t="s">
        <v>207</v>
      </c>
      <c r="R417" s="680">
        <v>5</v>
      </c>
      <c r="S417" s="680" t="s">
        <v>207</v>
      </c>
      <c r="T417" s="679">
        <f t="shared" ref="T417:T426" si="241">ROUND(SQRT((F417^2)+(H417^2)),0)</f>
        <v>241</v>
      </c>
      <c r="U417" s="681" t="s">
        <v>207</v>
      </c>
      <c r="V417" s="679"/>
      <c r="W417" s="681"/>
      <c r="X417" s="679">
        <f t="shared" si="226"/>
        <v>2331</v>
      </c>
      <c r="Y417" s="681" t="s">
        <v>2676</v>
      </c>
      <c r="Z417" s="394"/>
      <c r="AA417" s="679">
        <f t="shared" si="227"/>
        <v>82.7</v>
      </c>
      <c r="AB417" s="681" t="s">
        <v>208</v>
      </c>
      <c r="AC417" s="679">
        <f t="shared" si="228"/>
        <v>46.5</v>
      </c>
      <c r="AD417" s="681" t="s">
        <v>208</v>
      </c>
      <c r="AE417" s="719" t="str">
        <f t="shared" si="229"/>
        <v>46.5 x 82.7</v>
      </c>
      <c r="AF417" s="681" t="s">
        <v>208</v>
      </c>
      <c r="AG417" s="679">
        <f t="shared" si="230"/>
        <v>86.6</v>
      </c>
      <c r="AH417" s="681" t="s">
        <v>208</v>
      </c>
      <c r="AI417" s="680">
        <f t="shared" si="231"/>
        <v>50.4</v>
      </c>
      <c r="AJ417" s="681" t="s">
        <v>208</v>
      </c>
      <c r="AK417" s="679">
        <f t="shared" si="232"/>
        <v>2</v>
      </c>
      <c r="AL417" s="681" t="s">
        <v>208</v>
      </c>
      <c r="AM417" s="679">
        <f t="shared" si="233"/>
        <v>2</v>
      </c>
      <c r="AN417" s="681" t="s">
        <v>208</v>
      </c>
      <c r="AO417" s="679">
        <f t="shared" si="234"/>
        <v>95</v>
      </c>
      <c r="AP417" s="681" t="s">
        <v>208</v>
      </c>
      <c r="AQ417" s="248"/>
      <c r="AR417" s="249"/>
      <c r="AS417" s="247">
        <f t="shared" si="235"/>
        <v>91.8</v>
      </c>
      <c r="AT417" s="249" t="s">
        <v>208</v>
      </c>
      <c r="AV417" s="1119"/>
      <c r="AX417" s="238">
        <v>10101515</v>
      </c>
      <c r="AY417" s="236">
        <f>IF(Index!$L$4="€",VLOOKUP(AX417,ERP!$A:$CL,5,0),IF(Index!$L$4="$",VLOOKUP(AX417,ERP!$A:$CL,7,0),IF(Index!$L$4="CHF",VLOOKUP(AX417,ERP!$A:$CL,9,0),IF(Index!$L$4="£",VLOOKUP(AX417,ERP!$A:$CL,11,0),""))))</f>
        <v>1470</v>
      </c>
      <c r="AZ417" s="238">
        <v>10141515</v>
      </c>
      <c r="BA417" s="236">
        <f>IF(Index!$L$4="€",VLOOKUP(AZ417,ERP!$A:$CL,5,0),IF(Index!$L$4="$",VLOOKUP(AZ417,ERP!$A:$CL,7,0),IF(Index!$L$4="CHF",VLOOKUP(AZ417,ERP!$A:$CL,9,0),IF(Index!$L$4="£",VLOOKUP(AZ417,ERP!$A:$CL,11,0),""))))</f>
        <v>1470</v>
      </c>
      <c r="BB417" s="156"/>
      <c r="BC417" s="150"/>
      <c r="BD417" s="2"/>
      <c r="BF417" s="228"/>
      <c r="BG417" s="225"/>
      <c r="BI417" s="367"/>
      <c r="BJ417" s="393"/>
      <c r="BL417" s="221"/>
      <c r="BM417" s="224"/>
      <c r="BN417" s="107"/>
      <c r="BQ417" s="679">
        <v>210</v>
      </c>
      <c r="BR417" s="680" t="s">
        <v>207</v>
      </c>
      <c r="BS417" s="679">
        <v>118</v>
      </c>
      <c r="BT417" s="681" t="s">
        <v>207</v>
      </c>
      <c r="BU417" s="682" t="s">
        <v>4793</v>
      </c>
      <c r="BV417" s="680" t="s">
        <v>207</v>
      </c>
      <c r="BW417" s="679">
        <v>220</v>
      </c>
      <c r="BX417" s="680" t="s">
        <v>207</v>
      </c>
      <c r="BY417" s="679">
        <v>182</v>
      </c>
      <c r="BZ417" s="681" t="s">
        <v>207</v>
      </c>
      <c r="CA417" s="679">
        <v>5</v>
      </c>
      <c r="CB417" s="681" t="s">
        <v>207</v>
      </c>
      <c r="CC417" s="680">
        <v>59</v>
      </c>
      <c r="CD417" s="680" t="s">
        <v>207</v>
      </c>
      <c r="CE417" s="679">
        <v>241</v>
      </c>
      <c r="CF417" s="681" t="s">
        <v>207</v>
      </c>
      <c r="CG417" s="439"/>
      <c r="CH417" s="440"/>
      <c r="CI417" s="439">
        <v>2331</v>
      </c>
      <c r="CJ417" s="440" t="s">
        <v>2676</v>
      </c>
      <c r="CL417" s="439">
        <v>82.7</v>
      </c>
      <c r="CM417" s="440" t="s">
        <v>208</v>
      </c>
      <c r="CN417" s="439">
        <v>46.5</v>
      </c>
      <c r="CO417" s="440" t="s">
        <v>208</v>
      </c>
      <c r="CP417" s="443" t="s">
        <v>4794</v>
      </c>
      <c r="CQ417" s="440" t="s">
        <v>208</v>
      </c>
      <c r="CR417" s="439">
        <v>86.6</v>
      </c>
      <c r="CS417" s="440" t="s">
        <v>208</v>
      </c>
      <c r="CT417" s="438">
        <v>71.7</v>
      </c>
      <c r="CU417" s="440" t="s">
        <v>208</v>
      </c>
      <c r="CV417" s="439">
        <v>2</v>
      </c>
      <c r="CW417" s="440" t="s">
        <v>208</v>
      </c>
      <c r="CX417" s="439">
        <v>23.2</v>
      </c>
      <c r="CY417" s="440" t="s">
        <v>208</v>
      </c>
      <c r="CZ417" s="439">
        <v>95</v>
      </c>
      <c r="DA417" s="440" t="s">
        <v>208</v>
      </c>
      <c r="DB417" s="248"/>
      <c r="DC417" s="249"/>
      <c r="DD417" s="247">
        <v>91.8</v>
      </c>
      <c r="DE417" s="249" t="s">
        <v>208</v>
      </c>
      <c r="DF417" s="302"/>
      <c r="DG417" s="1119"/>
      <c r="DI417" s="238">
        <v>10102057</v>
      </c>
      <c r="DJ417" s="236">
        <f>IF(Index!$L$4="€",VLOOKUP(DI417,ERP!$A:$CL,5,0),IF(Index!$L$4="$",VLOOKUP(DI417,ERP!$A:$CL,7,0),IF(Index!$L$4="CHF",VLOOKUP(DI417,ERP!$A:$CL,9,0),IF(Index!$L$4="£",VLOOKUP(DI417,ERP!$A:$CL,11,0),""))))</f>
        <v>1616</v>
      </c>
      <c r="DK417" s="238"/>
      <c r="DL417" s="236"/>
      <c r="DM417" s="156"/>
      <c r="DN417" s="150"/>
      <c r="DO417" s="296"/>
      <c r="DP417" s="304"/>
      <c r="DQ417" s="293"/>
      <c r="DR417" s="297"/>
      <c r="DS417" s="346"/>
      <c r="DT417" s="332"/>
    </row>
    <row r="418" spans="2:179" ht="15.75" customHeight="1" x14ac:dyDescent="0.2">
      <c r="B418" s="708" t="s">
        <v>210</v>
      </c>
      <c r="C418" s="709">
        <f t="shared" si="236"/>
        <v>1.7777777777777777</v>
      </c>
      <c r="D418" s="394"/>
      <c r="E418" s="394"/>
      <c r="F418" s="566">
        <v>230</v>
      </c>
      <c r="G418" s="394" t="s">
        <v>207</v>
      </c>
      <c r="H418" s="566">
        <f t="shared" si="237"/>
        <v>129</v>
      </c>
      <c r="I418" s="567" t="s">
        <v>207</v>
      </c>
      <c r="J418" s="662" t="str">
        <f t="shared" si="238"/>
        <v>129 x 230</v>
      </c>
      <c r="K418" s="394" t="s">
        <v>207</v>
      </c>
      <c r="L418" s="566">
        <f t="shared" si="239"/>
        <v>240</v>
      </c>
      <c r="M418" s="394" t="s">
        <v>207</v>
      </c>
      <c r="N418" s="566">
        <f t="shared" si="240"/>
        <v>139</v>
      </c>
      <c r="O418" s="567" t="s">
        <v>207</v>
      </c>
      <c r="P418" s="566">
        <v>5</v>
      </c>
      <c r="Q418" s="567" t="s">
        <v>207</v>
      </c>
      <c r="R418" s="394">
        <v>5</v>
      </c>
      <c r="S418" s="394" t="s">
        <v>207</v>
      </c>
      <c r="T418" s="566">
        <f t="shared" si="241"/>
        <v>264</v>
      </c>
      <c r="U418" s="567" t="s">
        <v>207</v>
      </c>
      <c r="V418" s="566"/>
      <c r="W418" s="567"/>
      <c r="X418" s="566">
        <f t="shared" si="226"/>
        <v>2531</v>
      </c>
      <c r="Y418" s="567" t="s">
        <v>2676</v>
      </c>
      <c r="Z418" s="394"/>
      <c r="AA418" s="566">
        <f t="shared" si="227"/>
        <v>90.6</v>
      </c>
      <c r="AB418" s="567" t="s">
        <v>208</v>
      </c>
      <c r="AC418" s="566">
        <f t="shared" si="228"/>
        <v>50.8</v>
      </c>
      <c r="AD418" s="567" t="s">
        <v>208</v>
      </c>
      <c r="AE418" s="467" t="str">
        <f t="shared" si="229"/>
        <v>50.8 x 90.6</v>
      </c>
      <c r="AF418" s="567" t="s">
        <v>208</v>
      </c>
      <c r="AG418" s="566">
        <f t="shared" si="230"/>
        <v>94.5</v>
      </c>
      <c r="AH418" s="567" t="s">
        <v>208</v>
      </c>
      <c r="AI418" s="394">
        <f t="shared" si="231"/>
        <v>54.7</v>
      </c>
      <c r="AJ418" s="567" t="s">
        <v>208</v>
      </c>
      <c r="AK418" s="566">
        <f t="shared" si="232"/>
        <v>2</v>
      </c>
      <c r="AL418" s="567" t="s">
        <v>208</v>
      </c>
      <c r="AM418" s="566">
        <f t="shared" si="233"/>
        <v>2</v>
      </c>
      <c r="AN418" s="567" t="s">
        <v>208</v>
      </c>
      <c r="AO418" s="566">
        <f t="shared" si="234"/>
        <v>104</v>
      </c>
      <c r="AP418" s="567" t="s">
        <v>208</v>
      </c>
      <c r="AQ418" s="130"/>
      <c r="AR418" s="122"/>
      <c r="AS418" s="110">
        <f t="shared" si="235"/>
        <v>99.6</v>
      </c>
      <c r="AT418" s="122" t="s">
        <v>208</v>
      </c>
      <c r="AV418" s="1119"/>
      <c r="AX418" s="138">
        <v>10101516</v>
      </c>
      <c r="AY418" s="137">
        <f>IF(Index!$L$4="€",VLOOKUP(AX418,ERP!$A:$CL,5,0),IF(Index!$L$4="$",VLOOKUP(AX418,ERP!$A:$CL,7,0),IF(Index!$L$4="CHF",VLOOKUP(AX418,ERP!$A:$CL,9,0),IF(Index!$L$4="£",VLOOKUP(AX418,ERP!$A:$CL,11,0),""))))</f>
        <v>1624</v>
      </c>
      <c r="AZ418" s="138">
        <v>10141516</v>
      </c>
      <c r="BA418" s="137">
        <f>IF(Index!$L$4="€",VLOOKUP(AZ418,ERP!$A:$CL,5,0),IF(Index!$L$4="$",VLOOKUP(AZ418,ERP!$A:$CL,7,0),IF(Index!$L$4="CHF",VLOOKUP(AZ418,ERP!$A:$CL,9,0),IF(Index!$L$4="£",VLOOKUP(AZ418,ERP!$A:$CL,11,0),""))))</f>
        <v>1624</v>
      </c>
      <c r="BB418" s="156"/>
      <c r="BC418" s="150"/>
      <c r="BD418" s="2"/>
      <c r="BF418" s="229"/>
      <c r="BG418" s="2"/>
      <c r="BI418" s="367"/>
      <c r="BJ418" s="393"/>
      <c r="BL418" s="221"/>
      <c r="BM418" s="224"/>
      <c r="BN418" s="107"/>
      <c r="BQ418" s="566">
        <v>230</v>
      </c>
      <c r="BR418" s="394" t="s">
        <v>207</v>
      </c>
      <c r="BS418" s="566">
        <v>129</v>
      </c>
      <c r="BT418" s="567" t="s">
        <v>207</v>
      </c>
      <c r="BU418" s="662" t="s">
        <v>4795</v>
      </c>
      <c r="BV418" s="394" t="s">
        <v>207</v>
      </c>
      <c r="BW418" s="566">
        <v>240</v>
      </c>
      <c r="BX418" s="394" t="s">
        <v>207</v>
      </c>
      <c r="BY418" s="566">
        <v>187</v>
      </c>
      <c r="BZ418" s="567" t="s">
        <v>207</v>
      </c>
      <c r="CA418" s="566">
        <v>5</v>
      </c>
      <c r="CB418" s="567" t="s">
        <v>207</v>
      </c>
      <c r="CC418" s="394">
        <v>53</v>
      </c>
      <c r="CD418" s="394" t="s">
        <v>207</v>
      </c>
      <c r="CE418" s="566">
        <v>264</v>
      </c>
      <c r="CF418" s="567" t="s">
        <v>207</v>
      </c>
      <c r="CG418" s="66"/>
      <c r="CH418" s="340"/>
      <c r="CI418" s="66">
        <v>2531</v>
      </c>
      <c r="CJ418" s="340" t="s">
        <v>2676</v>
      </c>
      <c r="CL418" s="66">
        <v>90.6</v>
      </c>
      <c r="CM418" s="340" t="s">
        <v>208</v>
      </c>
      <c r="CN418" s="66">
        <v>50.8</v>
      </c>
      <c r="CO418" s="340" t="s">
        <v>208</v>
      </c>
      <c r="CP418" s="309" t="s">
        <v>4796</v>
      </c>
      <c r="CQ418" s="340" t="s">
        <v>208</v>
      </c>
      <c r="CR418" s="66">
        <v>94.5</v>
      </c>
      <c r="CS418" s="340" t="s">
        <v>208</v>
      </c>
      <c r="CT418" s="2">
        <v>73.599999999999994</v>
      </c>
      <c r="CU418" s="340" t="s">
        <v>208</v>
      </c>
      <c r="CV418" s="66">
        <v>2</v>
      </c>
      <c r="CW418" s="340" t="s">
        <v>208</v>
      </c>
      <c r="CX418" s="66">
        <v>20.9</v>
      </c>
      <c r="CY418" s="340" t="s">
        <v>208</v>
      </c>
      <c r="CZ418" s="66">
        <v>104</v>
      </c>
      <c r="DA418" s="340" t="s">
        <v>208</v>
      </c>
      <c r="DB418" s="130"/>
      <c r="DC418" s="122"/>
      <c r="DD418" s="110">
        <v>99.6</v>
      </c>
      <c r="DE418" s="122" t="s">
        <v>208</v>
      </c>
      <c r="DF418" s="302"/>
      <c r="DG418" s="1119"/>
      <c r="DI418" s="138">
        <v>10102058</v>
      </c>
      <c r="DJ418" s="137">
        <f>IF(Index!$L$4="€",VLOOKUP(DI418,ERP!$A:$CL,5,0),IF(Index!$L$4="$",VLOOKUP(DI418,ERP!$A:$CL,7,0),IF(Index!$L$4="CHF",VLOOKUP(DI418,ERP!$A:$CL,9,0),IF(Index!$L$4="£",VLOOKUP(DI418,ERP!$A:$CL,11,0),""))))</f>
        <v>1786</v>
      </c>
      <c r="DK418" s="138"/>
      <c r="DL418" s="137"/>
      <c r="DM418" s="156"/>
      <c r="DN418" s="150"/>
      <c r="DO418" s="296"/>
      <c r="DP418" s="304"/>
      <c r="DQ418" s="293"/>
      <c r="DR418" s="297"/>
      <c r="DS418" s="346"/>
      <c r="DT418" s="332"/>
    </row>
    <row r="419" spans="2:179" ht="15.75" customHeight="1" x14ac:dyDescent="0.2">
      <c r="B419" s="708" t="s">
        <v>210</v>
      </c>
      <c r="C419" s="709">
        <f t="shared" si="236"/>
        <v>1.7777777777777777</v>
      </c>
      <c r="D419" s="394"/>
      <c r="E419" s="394"/>
      <c r="F419" s="679">
        <v>250</v>
      </c>
      <c r="G419" s="680" t="s">
        <v>207</v>
      </c>
      <c r="H419" s="679">
        <f t="shared" si="237"/>
        <v>141</v>
      </c>
      <c r="I419" s="681" t="s">
        <v>207</v>
      </c>
      <c r="J419" s="682" t="str">
        <f t="shared" si="238"/>
        <v>141 x 250</v>
      </c>
      <c r="K419" s="680" t="s">
        <v>207</v>
      </c>
      <c r="L419" s="679">
        <f t="shared" si="239"/>
        <v>260</v>
      </c>
      <c r="M419" s="680" t="s">
        <v>207</v>
      </c>
      <c r="N419" s="679">
        <f t="shared" si="240"/>
        <v>151</v>
      </c>
      <c r="O419" s="681" t="s">
        <v>207</v>
      </c>
      <c r="P419" s="679">
        <v>5</v>
      </c>
      <c r="Q419" s="681" t="s">
        <v>207</v>
      </c>
      <c r="R419" s="680">
        <v>5</v>
      </c>
      <c r="S419" s="680" t="s">
        <v>207</v>
      </c>
      <c r="T419" s="679">
        <f t="shared" si="241"/>
        <v>287</v>
      </c>
      <c r="U419" s="681" t="s">
        <v>207</v>
      </c>
      <c r="V419" s="679"/>
      <c r="W419" s="681"/>
      <c r="X419" s="679">
        <f t="shared" si="226"/>
        <v>2731</v>
      </c>
      <c r="Y419" s="681" t="s">
        <v>2676</v>
      </c>
      <c r="Z419" s="394"/>
      <c r="AA419" s="679">
        <f t="shared" si="227"/>
        <v>98.4</v>
      </c>
      <c r="AB419" s="681" t="s">
        <v>208</v>
      </c>
      <c r="AC419" s="679">
        <f t="shared" si="228"/>
        <v>55.5</v>
      </c>
      <c r="AD419" s="681" t="s">
        <v>208</v>
      </c>
      <c r="AE419" s="719" t="str">
        <f t="shared" si="229"/>
        <v>55.5 x 98.4</v>
      </c>
      <c r="AF419" s="681" t="s">
        <v>208</v>
      </c>
      <c r="AG419" s="679">
        <f t="shared" si="230"/>
        <v>102.4</v>
      </c>
      <c r="AH419" s="681" t="s">
        <v>208</v>
      </c>
      <c r="AI419" s="680">
        <f t="shared" si="231"/>
        <v>59.4</v>
      </c>
      <c r="AJ419" s="681" t="s">
        <v>208</v>
      </c>
      <c r="AK419" s="679">
        <f t="shared" si="232"/>
        <v>2</v>
      </c>
      <c r="AL419" s="681" t="s">
        <v>208</v>
      </c>
      <c r="AM419" s="679">
        <f t="shared" si="233"/>
        <v>2</v>
      </c>
      <c r="AN419" s="681" t="s">
        <v>208</v>
      </c>
      <c r="AO419" s="679">
        <f t="shared" si="234"/>
        <v>113</v>
      </c>
      <c r="AP419" s="681" t="s">
        <v>208</v>
      </c>
      <c r="AQ419" s="248"/>
      <c r="AR419" s="249"/>
      <c r="AS419" s="247">
        <f t="shared" si="235"/>
        <v>107.5</v>
      </c>
      <c r="AT419" s="249" t="s">
        <v>208</v>
      </c>
      <c r="AV419" s="1119"/>
      <c r="AX419" s="238">
        <v>10101194</v>
      </c>
      <c r="AY419" s="236">
        <f>IF(Index!$L$4="€",VLOOKUP(AX419,ERP!$A:$CL,5,0),IF(Index!$L$4="$",VLOOKUP(AX419,ERP!$A:$CL,7,0),IF(Index!$L$4="CHF",VLOOKUP(AX419,ERP!$A:$CL,9,0),IF(Index!$L$4="£",VLOOKUP(AX419,ERP!$A:$CL,11,0),""))))</f>
        <v>1798</v>
      </c>
      <c r="AZ419" s="238">
        <v>10141194</v>
      </c>
      <c r="BA419" s="236">
        <f>IF(Index!$L$4="€",VLOOKUP(AZ419,ERP!$A:$CL,5,0),IF(Index!$L$4="$",VLOOKUP(AZ419,ERP!$A:$CL,7,0),IF(Index!$L$4="CHF",VLOOKUP(AZ419,ERP!$A:$CL,9,0),IF(Index!$L$4="£",VLOOKUP(AZ419,ERP!$A:$CL,11,0),""))))</f>
        <v>1798</v>
      </c>
      <c r="BB419" s="156"/>
      <c r="BC419" s="150"/>
      <c r="BD419" s="2"/>
      <c r="BF419" s="136"/>
      <c r="BG419" s="222" t="s">
        <v>2669</v>
      </c>
      <c r="BI419" s="367"/>
      <c r="BJ419" s="393"/>
      <c r="BL419" s="221"/>
      <c r="BM419" s="224"/>
      <c r="BN419" s="107"/>
      <c r="BQ419" s="679"/>
      <c r="BR419" s="680"/>
      <c r="BS419" s="679"/>
      <c r="BT419" s="681"/>
      <c r="BU419" s="682"/>
      <c r="BV419" s="680"/>
      <c r="BW419" s="679"/>
      <c r="BX419" s="680"/>
      <c r="BY419" s="679"/>
      <c r="BZ419" s="681"/>
      <c r="CA419" s="679"/>
      <c r="CB419" s="681"/>
      <c r="CC419" s="680"/>
      <c r="CD419" s="680"/>
      <c r="CE419" s="679"/>
      <c r="CF419" s="681"/>
      <c r="CG419" s="439"/>
      <c r="CH419" s="440"/>
      <c r="CI419" s="439"/>
      <c r="CJ419" s="440"/>
      <c r="CL419" s="439"/>
      <c r="CM419" s="440"/>
      <c r="CN419" s="439"/>
      <c r="CO419" s="440"/>
      <c r="CP419" s="443"/>
      <c r="CQ419" s="440"/>
      <c r="CR419" s="439"/>
      <c r="CS419" s="440"/>
      <c r="CT419" s="438"/>
      <c r="CU419" s="440"/>
      <c r="CV419" s="439"/>
      <c r="CW419" s="440"/>
      <c r="CX419" s="439"/>
      <c r="CY419" s="440"/>
      <c r="CZ419" s="439"/>
      <c r="DA419" s="440"/>
      <c r="DB419" s="248"/>
      <c r="DC419" s="249"/>
      <c r="DD419" s="247"/>
      <c r="DE419" s="249"/>
      <c r="DF419" s="302"/>
      <c r="DG419" s="1119"/>
      <c r="DI419" s="238"/>
      <c r="DJ419" s="236"/>
      <c r="DK419" s="238"/>
      <c r="DL419" s="236"/>
      <c r="DM419" s="156"/>
      <c r="DN419" s="150"/>
      <c r="DO419" s="296"/>
      <c r="DP419" s="304"/>
      <c r="DQ419" s="293"/>
      <c r="DR419" s="297"/>
      <c r="DS419" s="346"/>
      <c r="DT419" s="332"/>
    </row>
    <row r="420" spans="2:179" ht="15.75" customHeight="1" x14ac:dyDescent="0.2">
      <c r="B420" s="708" t="s">
        <v>210</v>
      </c>
      <c r="C420" s="709">
        <f t="shared" si="236"/>
        <v>1.7777777777777777</v>
      </c>
      <c r="D420" s="394"/>
      <c r="E420" s="394"/>
      <c r="F420" s="566">
        <v>270</v>
      </c>
      <c r="G420" s="394" t="s">
        <v>207</v>
      </c>
      <c r="H420" s="566">
        <f t="shared" si="237"/>
        <v>152</v>
      </c>
      <c r="I420" s="567" t="s">
        <v>207</v>
      </c>
      <c r="J420" s="662" t="str">
        <f t="shared" si="238"/>
        <v>152 x 270</v>
      </c>
      <c r="K420" s="394" t="s">
        <v>207</v>
      </c>
      <c r="L420" s="566">
        <f t="shared" si="239"/>
        <v>280</v>
      </c>
      <c r="M420" s="394" t="s">
        <v>207</v>
      </c>
      <c r="N420" s="566">
        <f t="shared" si="240"/>
        <v>162</v>
      </c>
      <c r="O420" s="567" t="s">
        <v>207</v>
      </c>
      <c r="P420" s="566">
        <v>5</v>
      </c>
      <c r="Q420" s="567" t="s">
        <v>207</v>
      </c>
      <c r="R420" s="394">
        <v>5</v>
      </c>
      <c r="S420" s="394" t="s">
        <v>207</v>
      </c>
      <c r="T420" s="566">
        <f t="shared" si="241"/>
        <v>310</v>
      </c>
      <c r="U420" s="567" t="s">
        <v>207</v>
      </c>
      <c r="V420" s="566"/>
      <c r="W420" s="567"/>
      <c r="X420" s="566">
        <f t="shared" si="226"/>
        <v>2931</v>
      </c>
      <c r="Y420" s="567" t="s">
        <v>2676</v>
      </c>
      <c r="Z420" s="394"/>
      <c r="AA420" s="566">
        <f t="shared" si="227"/>
        <v>106.3</v>
      </c>
      <c r="AB420" s="567" t="s">
        <v>208</v>
      </c>
      <c r="AC420" s="566">
        <f t="shared" si="228"/>
        <v>59.8</v>
      </c>
      <c r="AD420" s="567" t="s">
        <v>208</v>
      </c>
      <c r="AE420" s="467" t="str">
        <f t="shared" si="229"/>
        <v>59.8 x 106.3</v>
      </c>
      <c r="AF420" s="567" t="s">
        <v>208</v>
      </c>
      <c r="AG420" s="566">
        <f t="shared" si="230"/>
        <v>110.2</v>
      </c>
      <c r="AH420" s="567" t="s">
        <v>208</v>
      </c>
      <c r="AI420" s="394">
        <f t="shared" si="231"/>
        <v>63.8</v>
      </c>
      <c r="AJ420" s="567" t="s">
        <v>208</v>
      </c>
      <c r="AK420" s="566">
        <f t="shared" si="232"/>
        <v>2</v>
      </c>
      <c r="AL420" s="567" t="s">
        <v>208</v>
      </c>
      <c r="AM420" s="566">
        <f t="shared" si="233"/>
        <v>2</v>
      </c>
      <c r="AN420" s="567" t="s">
        <v>208</v>
      </c>
      <c r="AO420" s="566">
        <f t="shared" si="234"/>
        <v>122</v>
      </c>
      <c r="AP420" s="567" t="s">
        <v>208</v>
      </c>
      <c r="AQ420" s="130"/>
      <c r="AR420" s="122"/>
      <c r="AS420" s="110">
        <f t="shared" si="235"/>
        <v>115.4</v>
      </c>
      <c r="AT420" s="122" t="s">
        <v>208</v>
      </c>
      <c r="AV420" s="1119"/>
      <c r="AX420" s="138">
        <v>10101517</v>
      </c>
      <c r="AY420" s="137">
        <f>IF(Index!$L$4="€",VLOOKUP(AX420,ERP!$A:$CL,5,0),IF(Index!$L$4="$",VLOOKUP(AX420,ERP!$A:$CL,7,0),IF(Index!$L$4="CHF",VLOOKUP(AX420,ERP!$A:$CL,9,0),IF(Index!$L$4="£",VLOOKUP(AX420,ERP!$A:$CL,11,0),""))))</f>
        <v>1990</v>
      </c>
      <c r="AZ420" s="138">
        <v>10141517</v>
      </c>
      <c r="BA420" s="137">
        <f>IF(Index!$L$4="€",VLOOKUP(AZ420,ERP!$A:$CL,5,0),IF(Index!$L$4="$",VLOOKUP(AZ420,ERP!$A:$CL,7,0),IF(Index!$L$4="CHF",VLOOKUP(AZ420,ERP!$A:$CL,9,0),IF(Index!$L$4="£",VLOOKUP(AZ420,ERP!$A:$CL,11,0),""))))</f>
        <v>1990</v>
      </c>
      <c r="BB420" s="156"/>
      <c r="BC420" s="150"/>
      <c r="BD420" s="2"/>
      <c r="BF420" s="136"/>
      <c r="BG420" s="225" t="s">
        <v>2671</v>
      </c>
      <c r="BI420" s="367"/>
      <c r="BJ420" s="393"/>
      <c r="BL420" s="221"/>
      <c r="BM420" s="224"/>
      <c r="BN420" s="107"/>
      <c r="BQ420" s="566">
        <v>270</v>
      </c>
      <c r="BR420" s="394" t="s">
        <v>207</v>
      </c>
      <c r="BS420" s="566">
        <v>152</v>
      </c>
      <c r="BT420" s="567" t="s">
        <v>207</v>
      </c>
      <c r="BU420" s="662" t="s">
        <v>4797</v>
      </c>
      <c r="BV420" s="394" t="s">
        <v>207</v>
      </c>
      <c r="BW420" s="566">
        <v>280</v>
      </c>
      <c r="BX420" s="394" t="s">
        <v>207</v>
      </c>
      <c r="BY420" s="566">
        <v>188</v>
      </c>
      <c r="BZ420" s="567" t="s">
        <v>207</v>
      </c>
      <c r="CA420" s="566">
        <v>5</v>
      </c>
      <c r="CB420" s="567" t="s">
        <v>207</v>
      </c>
      <c r="CC420" s="394">
        <v>31</v>
      </c>
      <c r="CD420" s="394" t="s">
        <v>207</v>
      </c>
      <c r="CE420" s="566">
        <v>310</v>
      </c>
      <c r="CF420" s="567" t="s">
        <v>207</v>
      </c>
      <c r="CG420" s="66"/>
      <c r="CH420" s="340"/>
      <c r="CI420" s="66">
        <v>2931</v>
      </c>
      <c r="CJ420" s="340" t="s">
        <v>2676</v>
      </c>
      <c r="CL420" s="66">
        <v>106.3</v>
      </c>
      <c r="CM420" s="340" t="s">
        <v>208</v>
      </c>
      <c r="CN420" s="66">
        <v>59.8</v>
      </c>
      <c r="CO420" s="340" t="s">
        <v>208</v>
      </c>
      <c r="CP420" s="309" t="s">
        <v>4798</v>
      </c>
      <c r="CQ420" s="340" t="s">
        <v>208</v>
      </c>
      <c r="CR420" s="66">
        <v>110.2</v>
      </c>
      <c r="CS420" s="340" t="s">
        <v>208</v>
      </c>
      <c r="CT420" s="2">
        <v>74</v>
      </c>
      <c r="CU420" s="340" t="s">
        <v>208</v>
      </c>
      <c r="CV420" s="66">
        <v>2</v>
      </c>
      <c r="CW420" s="340" t="s">
        <v>208</v>
      </c>
      <c r="CX420" s="66">
        <v>12.2</v>
      </c>
      <c r="CY420" s="340" t="s">
        <v>208</v>
      </c>
      <c r="CZ420" s="66">
        <v>122</v>
      </c>
      <c r="DA420" s="340" t="s">
        <v>208</v>
      </c>
      <c r="DB420" s="130"/>
      <c r="DC420" s="122"/>
      <c r="DD420" s="110">
        <v>115.4</v>
      </c>
      <c r="DE420" s="122" t="s">
        <v>208</v>
      </c>
      <c r="DF420" s="302"/>
      <c r="DG420" s="1119"/>
      <c r="DI420" s="138">
        <v>10102059</v>
      </c>
      <c r="DJ420" s="137">
        <f>IF(Index!$L$4="€",VLOOKUP(DI420,ERP!$A:$CL,5,0),IF(Index!$L$4="$",VLOOKUP(DI420,ERP!$A:$CL,7,0),IF(Index!$L$4="CHF",VLOOKUP(DI420,ERP!$A:$CL,9,0),IF(Index!$L$4="£",VLOOKUP(DI420,ERP!$A:$CL,11,0),""))))</f>
        <v>2188</v>
      </c>
      <c r="DK420" s="138"/>
      <c r="DL420" s="137"/>
      <c r="DM420" s="156"/>
      <c r="DN420" s="150"/>
      <c r="DO420" s="296"/>
      <c r="DP420" s="304"/>
      <c r="DQ420" s="293"/>
      <c r="DR420" s="297"/>
      <c r="DS420" s="346"/>
      <c r="DT420" s="332"/>
    </row>
    <row r="421" spans="2:179" ht="15.75" customHeight="1" x14ac:dyDescent="0.2">
      <c r="B421" s="708" t="s">
        <v>210</v>
      </c>
      <c r="C421" s="709">
        <f t="shared" si="236"/>
        <v>1.7777777777777777</v>
      </c>
      <c r="D421" s="394"/>
      <c r="E421" s="394"/>
      <c r="F421" s="679">
        <v>290</v>
      </c>
      <c r="G421" s="680" t="s">
        <v>207</v>
      </c>
      <c r="H421" s="679">
        <f t="shared" si="237"/>
        <v>163</v>
      </c>
      <c r="I421" s="681" t="s">
        <v>207</v>
      </c>
      <c r="J421" s="682" t="str">
        <f t="shared" si="238"/>
        <v>163 x 290</v>
      </c>
      <c r="K421" s="680" t="s">
        <v>207</v>
      </c>
      <c r="L421" s="679">
        <f t="shared" si="239"/>
        <v>300</v>
      </c>
      <c r="M421" s="680" t="s">
        <v>207</v>
      </c>
      <c r="N421" s="679">
        <f t="shared" si="240"/>
        <v>173</v>
      </c>
      <c r="O421" s="681" t="s">
        <v>207</v>
      </c>
      <c r="P421" s="679">
        <v>5</v>
      </c>
      <c r="Q421" s="681" t="s">
        <v>207</v>
      </c>
      <c r="R421" s="680">
        <v>5</v>
      </c>
      <c r="S421" s="680" t="s">
        <v>207</v>
      </c>
      <c r="T421" s="679">
        <f t="shared" si="241"/>
        <v>333</v>
      </c>
      <c r="U421" s="681" t="s">
        <v>207</v>
      </c>
      <c r="V421" s="679"/>
      <c r="W421" s="681"/>
      <c r="X421" s="679">
        <f t="shared" si="226"/>
        <v>3131</v>
      </c>
      <c r="Y421" s="681" t="s">
        <v>2676</v>
      </c>
      <c r="Z421" s="394"/>
      <c r="AA421" s="679">
        <f t="shared" si="227"/>
        <v>114.2</v>
      </c>
      <c r="AB421" s="681" t="s">
        <v>208</v>
      </c>
      <c r="AC421" s="679">
        <f t="shared" si="228"/>
        <v>64.2</v>
      </c>
      <c r="AD421" s="681" t="s">
        <v>208</v>
      </c>
      <c r="AE421" s="719" t="str">
        <f t="shared" si="229"/>
        <v>64.2 x 114.2</v>
      </c>
      <c r="AF421" s="681" t="s">
        <v>208</v>
      </c>
      <c r="AG421" s="679">
        <f t="shared" si="230"/>
        <v>118.1</v>
      </c>
      <c r="AH421" s="681" t="s">
        <v>208</v>
      </c>
      <c r="AI421" s="680">
        <f t="shared" si="231"/>
        <v>68.099999999999994</v>
      </c>
      <c r="AJ421" s="681" t="s">
        <v>208</v>
      </c>
      <c r="AK421" s="679">
        <f t="shared" si="232"/>
        <v>2</v>
      </c>
      <c r="AL421" s="681" t="s">
        <v>208</v>
      </c>
      <c r="AM421" s="679">
        <f t="shared" si="233"/>
        <v>2</v>
      </c>
      <c r="AN421" s="681" t="s">
        <v>208</v>
      </c>
      <c r="AO421" s="679">
        <f t="shared" si="234"/>
        <v>131</v>
      </c>
      <c r="AP421" s="681" t="s">
        <v>208</v>
      </c>
      <c r="AQ421" s="248"/>
      <c r="AR421" s="249"/>
      <c r="AS421" s="247">
        <f t="shared" si="235"/>
        <v>123.3</v>
      </c>
      <c r="AT421" s="249" t="s">
        <v>208</v>
      </c>
      <c r="AV421" s="1119"/>
      <c r="AX421" s="238">
        <v>10101518</v>
      </c>
      <c r="AY421" s="236">
        <f>IF(Index!$L$4="€",VLOOKUP(AX421,ERP!$A:$CL,5,0),IF(Index!$L$4="$",VLOOKUP(AX421,ERP!$A:$CL,7,0),IF(Index!$L$4="CHF",VLOOKUP(AX421,ERP!$A:$CL,9,0),IF(Index!$L$4="£",VLOOKUP(AX421,ERP!$A:$CL,11,0),""))))</f>
        <v>2201</v>
      </c>
      <c r="AZ421" s="238">
        <v>10141518</v>
      </c>
      <c r="BA421" s="236">
        <f>IF(Index!$L$4="€",VLOOKUP(AZ421,ERP!$A:$CL,5,0),IF(Index!$L$4="$",VLOOKUP(AZ421,ERP!$A:$CL,7,0),IF(Index!$L$4="CHF",VLOOKUP(AZ421,ERP!$A:$CL,9,0),IF(Index!$L$4="£",VLOOKUP(AZ421,ERP!$A:$CL,11,0),""))))</f>
        <v>2201</v>
      </c>
      <c r="BB421" s="156"/>
      <c r="BC421" s="150"/>
      <c r="BD421" s="2"/>
      <c r="BF421" s="136"/>
      <c r="BG421" s="225" t="s">
        <v>2668</v>
      </c>
      <c r="BI421" s="367"/>
      <c r="BJ421" s="393"/>
      <c r="BL421" s="221"/>
      <c r="BM421" s="224"/>
      <c r="BN421" s="107"/>
      <c r="BQ421" s="679">
        <v>290</v>
      </c>
      <c r="BR421" s="680" t="s">
        <v>207</v>
      </c>
      <c r="BS421" s="679">
        <v>163</v>
      </c>
      <c r="BT421" s="681" t="s">
        <v>207</v>
      </c>
      <c r="BU421" s="682" t="s">
        <v>4799</v>
      </c>
      <c r="BV421" s="680" t="s">
        <v>207</v>
      </c>
      <c r="BW421" s="679">
        <v>300</v>
      </c>
      <c r="BX421" s="680" t="s">
        <v>207</v>
      </c>
      <c r="BY421" s="679">
        <v>188</v>
      </c>
      <c r="BZ421" s="681" t="s">
        <v>207</v>
      </c>
      <c r="CA421" s="679">
        <v>5</v>
      </c>
      <c r="CB421" s="681" t="s">
        <v>207</v>
      </c>
      <c r="CC421" s="680">
        <v>20</v>
      </c>
      <c r="CD421" s="680" t="s">
        <v>207</v>
      </c>
      <c r="CE421" s="679">
        <v>333</v>
      </c>
      <c r="CF421" s="681" t="s">
        <v>207</v>
      </c>
      <c r="CG421" s="439"/>
      <c r="CH421" s="440"/>
      <c r="CI421" s="439">
        <v>3131</v>
      </c>
      <c r="CJ421" s="440" t="s">
        <v>2676</v>
      </c>
      <c r="CL421" s="439">
        <v>114.2</v>
      </c>
      <c r="CM421" s="440" t="s">
        <v>208</v>
      </c>
      <c r="CN421" s="439">
        <v>64.2</v>
      </c>
      <c r="CO421" s="440" t="s">
        <v>208</v>
      </c>
      <c r="CP421" s="443" t="s">
        <v>4800</v>
      </c>
      <c r="CQ421" s="440" t="s">
        <v>208</v>
      </c>
      <c r="CR421" s="439">
        <v>118.1</v>
      </c>
      <c r="CS421" s="440" t="s">
        <v>208</v>
      </c>
      <c r="CT421" s="438">
        <v>74</v>
      </c>
      <c r="CU421" s="440" t="s">
        <v>208</v>
      </c>
      <c r="CV421" s="439">
        <v>2</v>
      </c>
      <c r="CW421" s="440" t="s">
        <v>208</v>
      </c>
      <c r="CX421" s="439">
        <v>7.9</v>
      </c>
      <c r="CY421" s="440" t="s">
        <v>208</v>
      </c>
      <c r="CZ421" s="439">
        <v>131</v>
      </c>
      <c r="DA421" s="440" t="s">
        <v>208</v>
      </c>
      <c r="DB421" s="248"/>
      <c r="DC421" s="249"/>
      <c r="DD421" s="247">
        <v>123.3</v>
      </c>
      <c r="DE421" s="249" t="s">
        <v>208</v>
      </c>
      <c r="DF421" s="302"/>
      <c r="DG421" s="1119"/>
      <c r="DI421" s="238">
        <v>10102060</v>
      </c>
      <c r="DJ421" s="236">
        <f>IF(Index!$L$4="€",VLOOKUP(DI421,ERP!$A:$CL,5,0),IF(Index!$L$4="$",VLOOKUP(DI421,ERP!$A:$CL,7,0),IF(Index!$L$4="CHF",VLOOKUP(DI421,ERP!$A:$CL,9,0),IF(Index!$L$4="£",VLOOKUP(DI421,ERP!$A:$CL,11,0),""))))</f>
        <v>2420</v>
      </c>
      <c r="DK421" s="238"/>
      <c r="DL421" s="236"/>
      <c r="DM421" s="156"/>
      <c r="DN421" s="150"/>
      <c r="DO421" s="296"/>
      <c r="DP421" s="304"/>
      <c r="DQ421" s="293"/>
      <c r="DR421" s="297"/>
      <c r="DS421" s="346"/>
      <c r="DT421" s="332"/>
    </row>
    <row r="422" spans="2:179" ht="15.75" customHeight="1" x14ac:dyDescent="0.2">
      <c r="B422" s="708" t="s">
        <v>210</v>
      </c>
      <c r="C422" s="709">
        <f t="shared" si="236"/>
        <v>1.7777777777777777</v>
      </c>
      <c r="D422" s="394"/>
      <c r="E422" s="394"/>
      <c r="F422" s="566">
        <v>310</v>
      </c>
      <c r="G422" s="394" t="s">
        <v>207</v>
      </c>
      <c r="H422" s="566">
        <f t="shared" si="237"/>
        <v>174</v>
      </c>
      <c r="I422" s="567" t="s">
        <v>207</v>
      </c>
      <c r="J422" s="662" t="str">
        <f t="shared" si="238"/>
        <v>174 x 310</v>
      </c>
      <c r="K422" s="394" t="s">
        <v>207</v>
      </c>
      <c r="L422" s="566">
        <f t="shared" si="239"/>
        <v>320</v>
      </c>
      <c r="M422" s="394" t="s">
        <v>207</v>
      </c>
      <c r="N422" s="566">
        <f t="shared" si="240"/>
        <v>184</v>
      </c>
      <c r="O422" s="567" t="s">
        <v>207</v>
      </c>
      <c r="P422" s="566">
        <v>5</v>
      </c>
      <c r="Q422" s="567" t="s">
        <v>207</v>
      </c>
      <c r="R422" s="394">
        <v>5</v>
      </c>
      <c r="S422" s="394" t="s">
        <v>207</v>
      </c>
      <c r="T422" s="566">
        <f t="shared" si="241"/>
        <v>355</v>
      </c>
      <c r="U422" s="567" t="s">
        <v>207</v>
      </c>
      <c r="V422" s="566"/>
      <c r="W422" s="567"/>
      <c r="X422" s="566">
        <f t="shared" si="226"/>
        <v>3331</v>
      </c>
      <c r="Y422" s="567" t="s">
        <v>2676</v>
      </c>
      <c r="Z422" s="394"/>
      <c r="AA422" s="566">
        <f t="shared" si="227"/>
        <v>122</v>
      </c>
      <c r="AB422" s="567" t="s">
        <v>208</v>
      </c>
      <c r="AC422" s="566">
        <f t="shared" si="228"/>
        <v>68.5</v>
      </c>
      <c r="AD422" s="567" t="s">
        <v>208</v>
      </c>
      <c r="AE422" s="467" t="str">
        <f t="shared" si="229"/>
        <v>68.5 x 122</v>
      </c>
      <c r="AF422" s="567" t="s">
        <v>208</v>
      </c>
      <c r="AG422" s="566">
        <f t="shared" si="230"/>
        <v>126</v>
      </c>
      <c r="AH422" s="567" t="s">
        <v>208</v>
      </c>
      <c r="AI422" s="394">
        <f t="shared" si="231"/>
        <v>72.400000000000006</v>
      </c>
      <c r="AJ422" s="567" t="s">
        <v>208</v>
      </c>
      <c r="AK422" s="566">
        <f t="shared" si="232"/>
        <v>2</v>
      </c>
      <c r="AL422" s="567" t="s">
        <v>208</v>
      </c>
      <c r="AM422" s="566">
        <f t="shared" si="233"/>
        <v>2</v>
      </c>
      <c r="AN422" s="567" t="s">
        <v>208</v>
      </c>
      <c r="AO422" s="566">
        <f t="shared" si="234"/>
        <v>140</v>
      </c>
      <c r="AP422" s="567" t="s">
        <v>208</v>
      </c>
      <c r="AQ422" s="130"/>
      <c r="AR422" s="122"/>
      <c r="AS422" s="110">
        <f t="shared" si="235"/>
        <v>131.1</v>
      </c>
      <c r="AT422" s="122" t="s">
        <v>208</v>
      </c>
      <c r="AV422" s="1119"/>
      <c r="AX422" s="138">
        <v>10101519</v>
      </c>
      <c r="AY422" s="137">
        <f>IF(Index!$L$4="€",VLOOKUP(AX422,ERP!$A:$CL,5,0),IF(Index!$L$4="$",VLOOKUP(AX422,ERP!$A:$CL,7,0),IF(Index!$L$4="CHF",VLOOKUP(AX422,ERP!$A:$CL,9,0),IF(Index!$L$4="£",VLOOKUP(AX422,ERP!$A:$CL,11,0),""))))</f>
        <v>2429</v>
      </c>
      <c r="AZ422" s="138">
        <v>10141519</v>
      </c>
      <c r="BA422" s="137">
        <f>IF(Index!$L$4="€",VLOOKUP(AZ422,ERP!$A:$CL,5,0),IF(Index!$L$4="$",VLOOKUP(AZ422,ERP!$A:$CL,7,0),IF(Index!$L$4="CHF",VLOOKUP(AZ422,ERP!$A:$CL,9,0),IF(Index!$L$4="£",VLOOKUP(AZ422,ERP!$A:$CL,11,0),""))))</f>
        <v>2429</v>
      </c>
      <c r="BB422" s="156"/>
      <c r="BC422" s="150"/>
      <c r="BD422" s="2"/>
      <c r="BF422" s="136"/>
      <c r="BG422" s="222"/>
      <c r="BI422" s="367"/>
      <c r="BJ422" s="393"/>
      <c r="BL422" s="221"/>
      <c r="BM422" s="224"/>
      <c r="BN422" s="107"/>
      <c r="BQ422" s="566">
        <v>310</v>
      </c>
      <c r="BR422" s="394" t="s">
        <v>207</v>
      </c>
      <c r="BS422" s="566">
        <v>174</v>
      </c>
      <c r="BT422" s="567" t="s">
        <v>207</v>
      </c>
      <c r="BU422" s="662" t="s">
        <v>4801</v>
      </c>
      <c r="BV422" s="394" t="s">
        <v>207</v>
      </c>
      <c r="BW422" s="566">
        <v>320</v>
      </c>
      <c r="BX422" s="394" t="s">
        <v>207</v>
      </c>
      <c r="BY422" s="566">
        <v>199</v>
      </c>
      <c r="BZ422" s="567" t="s">
        <v>207</v>
      </c>
      <c r="CA422" s="566">
        <v>5</v>
      </c>
      <c r="CB422" s="567" t="s">
        <v>207</v>
      </c>
      <c r="CC422" s="394">
        <v>20</v>
      </c>
      <c r="CD422" s="394" t="s">
        <v>207</v>
      </c>
      <c r="CE422" s="566">
        <v>355</v>
      </c>
      <c r="CF422" s="567" t="s">
        <v>207</v>
      </c>
      <c r="CG422" s="66"/>
      <c r="CH422" s="340"/>
      <c r="CI422" s="66">
        <v>3331</v>
      </c>
      <c r="CJ422" s="340" t="s">
        <v>2676</v>
      </c>
      <c r="CL422" s="66">
        <v>122</v>
      </c>
      <c r="CM422" s="340" t="s">
        <v>208</v>
      </c>
      <c r="CN422" s="66">
        <v>68.5</v>
      </c>
      <c r="CO422" s="340" t="s">
        <v>208</v>
      </c>
      <c r="CP422" s="309" t="s">
        <v>4802</v>
      </c>
      <c r="CQ422" s="340" t="s">
        <v>208</v>
      </c>
      <c r="CR422" s="66">
        <v>126</v>
      </c>
      <c r="CS422" s="340" t="s">
        <v>208</v>
      </c>
      <c r="CT422" s="2">
        <v>78.3</v>
      </c>
      <c r="CU422" s="340" t="s">
        <v>208</v>
      </c>
      <c r="CV422" s="66">
        <v>2</v>
      </c>
      <c r="CW422" s="340" t="s">
        <v>208</v>
      </c>
      <c r="CX422" s="66">
        <v>7.9</v>
      </c>
      <c r="CY422" s="340" t="s">
        <v>208</v>
      </c>
      <c r="CZ422" s="66">
        <v>140</v>
      </c>
      <c r="DA422" s="340" t="s">
        <v>208</v>
      </c>
      <c r="DB422" s="130"/>
      <c r="DC422" s="122"/>
      <c r="DD422" s="110">
        <v>131.1</v>
      </c>
      <c r="DE422" s="122" t="s">
        <v>208</v>
      </c>
      <c r="DF422" s="302"/>
      <c r="DG422" s="1119"/>
      <c r="DI422" s="138">
        <v>10102061</v>
      </c>
      <c r="DJ422" s="137">
        <f>IF(Index!$L$4="€",VLOOKUP(DI422,ERP!$A:$CL,5,0),IF(Index!$L$4="$",VLOOKUP(DI422,ERP!$A:$CL,7,0),IF(Index!$L$4="CHF",VLOOKUP(DI422,ERP!$A:$CL,9,0),IF(Index!$L$4="£",VLOOKUP(DI422,ERP!$A:$CL,11,0),""))))</f>
        <v>2672</v>
      </c>
      <c r="DK422" s="138"/>
      <c r="DL422" s="137"/>
      <c r="DM422" s="156"/>
      <c r="DN422" s="150"/>
      <c r="DO422" s="296"/>
      <c r="DP422" s="304"/>
      <c r="DQ422" s="293"/>
      <c r="DR422" s="297"/>
      <c r="DS422" s="346"/>
      <c r="DT422" s="332"/>
    </row>
    <row r="423" spans="2:179" ht="15.75" customHeight="1" x14ac:dyDescent="0.2">
      <c r="B423" s="708" t="s">
        <v>210</v>
      </c>
      <c r="C423" s="709">
        <f t="shared" si="236"/>
        <v>1.7777777777777777</v>
      </c>
      <c r="D423" s="394"/>
      <c r="E423" s="394"/>
      <c r="F423" s="679">
        <v>330</v>
      </c>
      <c r="G423" s="680" t="s">
        <v>207</v>
      </c>
      <c r="H423" s="679">
        <f t="shared" si="237"/>
        <v>186</v>
      </c>
      <c r="I423" s="681" t="s">
        <v>207</v>
      </c>
      <c r="J423" s="682" t="str">
        <f t="shared" si="238"/>
        <v>186 x 330</v>
      </c>
      <c r="K423" s="680" t="s">
        <v>207</v>
      </c>
      <c r="L423" s="679">
        <f t="shared" si="239"/>
        <v>340</v>
      </c>
      <c r="M423" s="680" t="s">
        <v>207</v>
      </c>
      <c r="N423" s="679">
        <f t="shared" si="240"/>
        <v>196</v>
      </c>
      <c r="O423" s="681" t="s">
        <v>207</v>
      </c>
      <c r="P423" s="679">
        <v>5</v>
      </c>
      <c r="Q423" s="681" t="s">
        <v>207</v>
      </c>
      <c r="R423" s="680">
        <v>5</v>
      </c>
      <c r="S423" s="680" t="s">
        <v>207</v>
      </c>
      <c r="T423" s="679">
        <f t="shared" si="241"/>
        <v>379</v>
      </c>
      <c r="U423" s="681" t="s">
        <v>207</v>
      </c>
      <c r="V423" s="679"/>
      <c r="W423" s="681"/>
      <c r="X423" s="679">
        <f t="shared" si="226"/>
        <v>3531</v>
      </c>
      <c r="Y423" s="681" t="s">
        <v>2676</v>
      </c>
      <c r="Z423" s="394"/>
      <c r="AA423" s="679">
        <f t="shared" si="227"/>
        <v>129.9</v>
      </c>
      <c r="AB423" s="681" t="s">
        <v>208</v>
      </c>
      <c r="AC423" s="679">
        <f t="shared" si="228"/>
        <v>73.2</v>
      </c>
      <c r="AD423" s="681" t="s">
        <v>208</v>
      </c>
      <c r="AE423" s="719" t="str">
        <f t="shared" si="229"/>
        <v>73.2 x 129.9</v>
      </c>
      <c r="AF423" s="681" t="s">
        <v>208</v>
      </c>
      <c r="AG423" s="679">
        <f t="shared" si="230"/>
        <v>133.9</v>
      </c>
      <c r="AH423" s="681" t="s">
        <v>208</v>
      </c>
      <c r="AI423" s="680">
        <f t="shared" si="231"/>
        <v>77.2</v>
      </c>
      <c r="AJ423" s="681" t="s">
        <v>208</v>
      </c>
      <c r="AK423" s="679">
        <f t="shared" si="232"/>
        <v>2</v>
      </c>
      <c r="AL423" s="681" t="s">
        <v>208</v>
      </c>
      <c r="AM423" s="679">
        <f t="shared" si="233"/>
        <v>2</v>
      </c>
      <c r="AN423" s="681" t="s">
        <v>208</v>
      </c>
      <c r="AO423" s="679">
        <f t="shared" si="234"/>
        <v>149</v>
      </c>
      <c r="AP423" s="681" t="s">
        <v>208</v>
      </c>
      <c r="AQ423" s="248"/>
      <c r="AR423" s="249"/>
      <c r="AS423" s="247">
        <f t="shared" si="235"/>
        <v>139</v>
      </c>
      <c r="AT423" s="249" t="s">
        <v>208</v>
      </c>
      <c r="AV423" s="1119"/>
      <c r="AX423" s="238">
        <v>10101520</v>
      </c>
      <c r="AY423" s="236">
        <f>IF(Index!$L$4="€",VLOOKUP(AX423,ERP!$A:$CL,5,0),IF(Index!$L$4="$",VLOOKUP(AX423,ERP!$A:$CL,7,0),IF(Index!$L$4="CHF",VLOOKUP(AX423,ERP!$A:$CL,9,0),IF(Index!$L$4="£",VLOOKUP(AX423,ERP!$A:$CL,11,0),""))))</f>
        <v>2676</v>
      </c>
      <c r="AZ423" s="238">
        <v>10141520</v>
      </c>
      <c r="BA423" s="236">
        <f>IF(Index!$L$4="€",VLOOKUP(AZ423,ERP!$A:$CL,5,0),IF(Index!$L$4="$",VLOOKUP(AZ423,ERP!$A:$CL,7,0),IF(Index!$L$4="CHF",VLOOKUP(AZ423,ERP!$A:$CL,9,0),IF(Index!$L$4="£",VLOOKUP(AZ423,ERP!$A:$CL,11,0),""))))</f>
        <v>2676</v>
      </c>
      <c r="BB423" s="156"/>
      <c r="BC423" s="150"/>
      <c r="BD423" s="2"/>
      <c r="BF423" s="136"/>
      <c r="BG423" s="222"/>
      <c r="BI423" s="367"/>
      <c r="BJ423" s="393"/>
      <c r="BL423" s="221"/>
      <c r="BM423" s="224"/>
      <c r="BN423" s="107"/>
      <c r="BQ423" s="679">
        <v>330</v>
      </c>
      <c r="BR423" s="680" t="s">
        <v>207</v>
      </c>
      <c r="BS423" s="679">
        <v>186</v>
      </c>
      <c r="BT423" s="681" t="s">
        <v>207</v>
      </c>
      <c r="BU423" s="682" t="s">
        <v>4803</v>
      </c>
      <c r="BV423" s="680" t="s">
        <v>207</v>
      </c>
      <c r="BW423" s="679">
        <v>340</v>
      </c>
      <c r="BX423" s="680" t="s">
        <v>207</v>
      </c>
      <c r="BY423" s="679">
        <v>211</v>
      </c>
      <c r="BZ423" s="681" t="s">
        <v>207</v>
      </c>
      <c r="CA423" s="679">
        <v>5</v>
      </c>
      <c r="CB423" s="681" t="s">
        <v>207</v>
      </c>
      <c r="CC423" s="680">
        <v>20</v>
      </c>
      <c r="CD423" s="680" t="s">
        <v>207</v>
      </c>
      <c r="CE423" s="679">
        <v>379</v>
      </c>
      <c r="CF423" s="681" t="s">
        <v>207</v>
      </c>
      <c r="CG423" s="439"/>
      <c r="CH423" s="440"/>
      <c r="CI423" s="439">
        <v>3531</v>
      </c>
      <c r="CJ423" s="440" t="s">
        <v>2676</v>
      </c>
      <c r="CL423" s="439">
        <v>129.9</v>
      </c>
      <c r="CM423" s="440" t="s">
        <v>208</v>
      </c>
      <c r="CN423" s="439">
        <v>73.2</v>
      </c>
      <c r="CO423" s="440" t="s">
        <v>208</v>
      </c>
      <c r="CP423" s="443" t="s">
        <v>4804</v>
      </c>
      <c r="CQ423" s="440" t="s">
        <v>208</v>
      </c>
      <c r="CR423" s="439">
        <v>133.9</v>
      </c>
      <c r="CS423" s="440" t="s">
        <v>208</v>
      </c>
      <c r="CT423" s="438">
        <v>83.1</v>
      </c>
      <c r="CU423" s="440" t="s">
        <v>208</v>
      </c>
      <c r="CV423" s="439">
        <v>2</v>
      </c>
      <c r="CW423" s="440" t="s">
        <v>208</v>
      </c>
      <c r="CX423" s="439">
        <v>7.9</v>
      </c>
      <c r="CY423" s="440" t="s">
        <v>208</v>
      </c>
      <c r="CZ423" s="439">
        <v>149</v>
      </c>
      <c r="DA423" s="440" t="s">
        <v>208</v>
      </c>
      <c r="DB423" s="248"/>
      <c r="DC423" s="249"/>
      <c r="DD423" s="247">
        <v>139</v>
      </c>
      <c r="DE423" s="249" t="s">
        <v>208</v>
      </c>
      <c r="DG423" s="1119"/>
      <c r="DI423" s="238">
        <v>10102062</v>
      </c>
      <c r="DJ423" s="236">
        <f>IF(Index!$L$4="€",VLOOKUP(DI423,ERP!$A:$CL,5,0),IF(Index!$L$4="$",VLOOKUP(DI423,ERP!$A:$CL,7,0),IF(Index!$L$4="CHF",VLOOKUP(DI423,ERP!$A:$CL,9,0),IF(Index!$L$4="£",VLOOKUP(DI423,ERP!$A:$CL,11,0),""))))</f>
        <v>2946</v>
      </c>
      <c r="DK423" s="238"/>
      <c r="DL423" s="236"/>
      <c r="DM423" s="156"/>
      <c r="DN423" s="150"/>
      <c r="DO423" s="296"/>
      <c r="DP423" s="304"/>
      <c r="DQ423" s="293"/>
      <c r="DR423" s="297"/>
      <c r="DS423" s="346"/>
      <c r="DT423" s="332"/>
    </row>
    <row r="424" spans="2:179" ht="15.75" customHeight="1" x14ac:dyDescent="0.2">
      <c r="B424" s="708" t="s">
        <v>210</v>
      </c>
      <c r="C424" s="709">
        <f t="shared" si="236"/>
        <v>1.7777777777777777</v>
      </c>
      <c r="D424" s="394"/>
      <c r="E424" s="394"/>
      <c r="F424" s="566">
        <v>350</v>
      </c>
      <c r="G424" s="394" t="s">
        <v>207</v>
      </c>
      <c r="H424" s="566">
        <f t="shared" si="237"/>
        <v>197</v>
      </c>
      <c r="I424" s="567" t="s">
        <v>207</v>
      </c>
      <c r="J424" s="662" t="str">
        <f t="shared" si="238"/>
        <v>197 x 350</v>
      </c>
      <c r="K424" s="394" t="s">
        <v>207</v>
      </c>
      <c r="L424" s="566">
        <f t="shared" si="239"/>
        <v>360</v>
      </c>
      <c r="M424" s="394" t="s">
        <v>207</v>
      </c>
      <c r="N424" s="566">
        <f t="shared" si="240"/>
        <v>207</v>
      </c>
      <c r="O424" s="567" t="s">
        <v>207</v>
      </c>
      <c r="P424" s="566">
        <v>5</v>
      </c>
      <c r="Q424" s="567" t="s">
        <v>207</v>
      </c>
      <c r="R424" s="394">
        <v>5</v>
      </c>
      <c r="S424" s="394" t="s">
        <v>207</v>
      </c>
      <c r="T424" s="566">
        <f t="shared" si="241"/>
        <v>402</v>
      </c>
      <c r="U424" s="567" t="s">
        <v>207</v>
      </c>
      <c r="V424" s="566"/>
      <c r="W424" s="567"/>
      <c r="X424" s="566">
        <f t="shared" si="226"/>
        <v>3731</v>
      </c>
      <c r="Y424" s="567" t="s">
        <v>2676</v>
      </c>
      <c r="Z424" s="394"/>
      <c r="AA424" s="566">
        <f t="shared" si="227"/>
        <v>137.80000000000001</v>
      </c>
      <c r="AB424" s="567" t="s">
        <v>208</v>
      </c>
      <c r="AC424" s="566">
        <f t="shared" si="228"/>
        <v>77.599999999999994</v>
      </c>
      <c r="AD424" s="567" t="s">
        <v>208</v>
      </c>
      <c r="AE424" s="467" t="str">
        <f t="shared" si="229"/>
        <v>77.6 x 137.8</v>
      </c>
      <c r="AF424" s="567" t="s">
        <v>208</v>
      </c>
      <c r="AG424" s="566">
        <f t="shared" si="230"/>
        <v>141.69999999999999</v>
      </c>
      <c r="AH424" s="567" t="s">
        <v>208</v>
      </c>
      <c r="AI424" s="394">
        <f t="shared" si="231"/>
        <v>81.5</v>
      </c>
      <c r="AJ424" s="567" t="s">
        <v>208</v>
      </c>
      <c r="AK424" s="566">
        <f t="shared" si="232"/>
        <v>2</v>
      </c>
      <c r="AL424" s="567" t="s">
        <v>208</v>
      </c>
      <c r="AM424" s="566">
        <f t="shared" si="233"/>
        <v>2</v>
      </c>
      <c r="AN424" s="567" t="s">
        <v>208</v>
      </c>
      <c r="AO424" s="566">
        <f t="shared" si="234"/>
        <v>158</v>
      </c>
      <c r="AP424" s="567" t="s">
        <v>208</v>
      </c>
      <c r="AQ424" s="130"/>
      <c r="AR424" s="122"/>
      <c r="AS424" s="110">
        <f t="shared" si="235"/>
        <v>146.9</v>
      </c>
      <c r="AT424" s="122" t="s">
        <v>208</v>
      </c>
      <c r="AV424" s="1119"/>
      <c r="AX424" s="138">
        <v>10101573</v>
      </c>
      <c r="AY424" s="137">
        <f>IF(Index!$L$4="€",VLOOKUP(AX424,ERP!$A:$CL,5,0),IF(Index!$L$4="$",VLOOKUP(AX424,ERP!$A:$CL,7,0),IF(Index!$L$4="CHF",VLOOKUP(AX424,ERP!$A:$CL,9,0),IF(Index!$L$4="£",VLOOKUP(AX424,ERP!$A:$CL,11,0),""))))</f>
        <v>2945</v>
      </c>
      <c r="AZ424" s="138">
        <v>10141502</v>
      </c>
      <c r="BA424" s="137">
        <f>IF(Index!$L$4="€",VLOOKUP(AZ424,ERP!$A:$CL,5,0),IF(Index!$L$4="$",VLOOKUP(AZ424,ERP!$A:$CL,7,0),IF(Index!$L$4="CHF",VLOOKUP(AZ424,ERP!$A:$CL,9,0),IF(Index!$L$4="£",VLOOKUP(AZ424,ERP!$A:$CL,11,0),""))))</f>
        <v>2945</v>
      </c>
      <c r="BB424" s="156"/>
      <c r="BC424" s="150"/>
      <c r="BD424" s="2"/>
      <c r="BF424" s="136"/>
      <c r="BG424" s="222"/>
      <c r="BI424" s="367"/>
      <c r="BJ424" s="393"/>
      <c r="BL424" s="221"/>
      <c r="BM424" s="224"/>
      <c r="BN424" s="107"/>
      <c r="BQ424" s="566">
        <v>350</v>
      </c>
      <c r="BR424" s="394" t="s">
        <v>207</v>
      </c>
      <c r="BS424" s="566">
        <v>197</v>
      </c>
      <c r="BT424" s="567" t="s">
        <v>207</v>
      </c>
      <c r="BU424" s="662" t="s">
        <v>4805</v>
      </c>
      <c r="BV424" s="394" t="s">
        <v>207</v>
      </c>
      <c r="BW424" s="566">
        <v>360</v>
      </c>
      <c r="BX424" s="394" t="s">
        <v>207</v>
      </c>
      <c r="BY424" s="566">
        <v>222</v>
      </c>
      <c r="BZ424" s="567" t="s">
        <v>207</v>
      </c>
      <c r="CA424" s="566">
        <v>5</v>
      </c>
      <c r="CB424" s="567" t="s">
        <v>207</v>
      </c>
      <c r="CC424" s="394">
        <v>20</v>
      </c>
      <c r="CD424" s="394" t="s">
        <v>207</v>
      </c>
      <c r="CE424" s="566">
        <v>402</v>
      </c>
      <c r="CF424" s="567" t="s">
        <v>207</v>
      </c>
      <c r="CG424" s="66"/>
      <c r="CH424" s="340"/>
      <c r="CI424" s="66">
        <v>3731</v>
      </c>
      <c r="CJ424" s="340" t="s">
        <v>2676</v>
      </c>
      <c r="CL424" s="66">
        <v>137.80000000000001</v>
      </c>
      <c r="CM424" s="340" t="s">
        <v>208</v>
      </c>
      <c r="CN424" s="66">
        <v>77.599999999999994</v>
      </c>
      <c r="CO424" s="340" t="s">
        <v>208</v>
      </c>
      <c r="CP424" s="309" t="s">
        <v>4806</v>
      </c>
      <c r="CQ424" s="340" t="s">
        <v>208</v>
      </c>
      <c r="CR424" s="66">
        <v>141.69999999999999</v>
      </c>
      <c r="CS424" s="340" t="s">
        <v>208</v>
      </c>
      <c r="CT424" s="2">
        <v>87.4</v>
      </c>
      <c r="CU424" s="340" t="s">
        <v>208</v>
      </c>
      <c r="CV424" s="66">
        <v>2</v>
      </c>
      <c r="CW424" s="340" t="s">
        <v>208</v>
      </c>
      <c r="CX424" s="66">
        <v>7.9</v>
      </c>
      <c r="CY424" s="340" t="s">
        <v>208</v>
      </c>
      <c r="CZ424" s="66">
        <v>158</v>
      </c>
      <c r="DA424" s="340" t="s">
        <v>208</v>
      </c>
      <c r="DB424" s="130"/>
      <c r="DC424" s="122"/>
      <c r="DD424" s="110">
        <v>146.9</v>
      </c>
      <c r="DE424" s="122" t="s">
        <v>208</v>
      </c>
      <c r="DG424" s="1119"/>
      <c r="DI424" s="138"/>
      <c r="DJ424" s="137"/>
      <c r="DK424" s="138"/>
      <c r="DL424" s="137"/>
      <c r="DM424" s="156"/>
      <c r="DN424" s="150"/>
      <c r="DO424" s="296"/>
      <c r="DP424" s="304"/>
      <c r="DQ424" s="293"/>
      <c r="DR424" s="297"/>
      <c r="DS424" s="346"/>
      <c r="DT424" s="332"/>
    </row>
    <row r="425" spans="2:179" ht="15.75" customHeight="1" x14ac:dyDescent="0.2">
      <c r="B425" s="708" t="s">
        <v>210</v>
      </c>
      <c r="C425" s="709">
        <f t="shared" si="236"/>
        <v>1.7777777777777777</v>
      </c>
      <c r="D425" s="394"/>
      <c r="E425" s="394"/>
      <c r="F425" s="679">
        <v>370</v>
      </c>
      <c r="G425" s="680" t="s">
        <v>207</v>
      </c>
      <c r="H425" s="679">
        <f t="shared" si="237"/>
        <v>208</v>
      </c>
      <c r="I425" s="681" t="s">
        <v>207</v>
      </c>
      <c r="J425" s="682" t="str">
        <f t="shared" si="238"/>
        <v>208 x 370</v>
      </c>
      <c r="K425" s="680" t="s">
        <v>207</v>
      </c>
      <c r="L425" s="679">
        <f t="shared" si="239"/>
        <v>380</v>
      </c>
      <c r="M425" s="680" t="s">
        <v>207</v>
      </c>
      <c r="N425" s="679">
        <f t="shared" si="240"/>
        <v>218</v>
      </c>
      <c r="O425" s="681" t="s">
        <v>207</v>
      </c>
      <c r="P425" s="679">
        <v>5</v>
      </c>
      <c r="Q425" s="681" t="s">
        <v>207</v>
      </c>
      <c r="R425" s="680">
        <v>5</v>
      </c>
      <c r="S425" s="680" t="s">
        <v>207</v>
      </c>
      <c r="T425" s="679">
        <f t="shared" si="241"/>
        <v>424</v>
      </c>
      <c r="U425" s="681" t="s">
        <v>207</v>
      </c>
      <c r="V425" s="679"/>
      <c r="W425" s="681"/>
      <c r="X425" s="679">
        <f t="shared" si="226"/>
        <v>3931</v>
      </c>
      <c r="Y425" s="681" t="s">
        <v>2676</v>
      </c>
      <c r="Z425" s="394"/>
      <c r="AA425" s="679">
        <f t="shared" si="227"/>
        <v>145.69999999999999</v>
      </c>
      <c r="AB425" s="681" t="s">
        <v>208</v>
      </c>
      <c r="AC425" s="679">
        <f t="shared" si="228"/>
        <v>81.900000000000006</v>
      </c>
      <c r="AD425" s="681" t="s">
        <v>208</v>
      </c>
      <c r="AE425" s="719" t="str">
        <f t="shared" si="229"/>
        <v>81.9 x 145.7</v>
      </c>
      <c r="AF425" s="681" t="s">
        <v>208</v>
      </c>
      <c r="AG425" s="679">
        <f t="shared" si="230"/>
        <v>149.6</v>
      </c>
      <c r="AH425" s="681" t="s">
        <v>208</v>
      </c>
      <c r="AI425" s="680">
        <f t="shared" si="231"/>
        <v>85.8</v>
      </c>
      <c r="AJ425" s="681" t="s">
        <v>208</v>
      </c>
      <c r="AK425" s="679">
        <f t="shared" si="232"/>
        <v>2</v>
      </c>
      <c r="AL425" s="681" t="s">
        <v>208</v>
      </c>
      <c r="AM425" s="679">
        <f t="shared" si="233"/>
        <v>2</v>
      </c>
      <c r="AN425" s="681" t="s">
        <v>208</v>
      </c>
      <c r="AO425" s="679">
        <f t="shared" si="234"/>
        <v>167</v>
      </c>
      <c r="AP425" s="681" t="s">
        <v>208</v>
      </c>
      <c r="AQ425" s="679"/>
      <c r="AR425" s="681"/>
      <c r="AS425" s="679">
        <f t="shared" si="235"/>
        <v>154.80000000000001</v>
      </c>
      <c r="AT425" s="681" t="s">
        <v>208</v>
      </c>
      <c r="AV425" s="1119"/>
      <c r="AX425" s="238">
        <v>10101574</v>
      </c>
      <c r="AY425" s="236">
        <f>IF(Index!$L$4="€",VLOOKUP(AX425,ERP!$A:$CL,5,0),IF(Index!$L$4="$",VLOOKUP(AX425,ERP!$A:$CL,7,0),IF(Index!$L$4="CHF",VLOOKUP(AX425,ERP!$A:$CL,9,0),IF(Index!$L$4="£",VLOOKUP(AX425,ERP!$A:$CL,11,0),""))))</f>
        <v>3228</v>
      </c>
      <c r="AZ425" s="238">
        <v>10141503</v>
      </c>
      <c r="BA425" s="236">
        <f>IF(Index!$L$4="€",VLOOKUP(AZ425,ERP!$A:$CL,5,0),IF(Index!$L$4="$",VLOOKUP(AZ425,ERP!$A:$CL,7,0),IF(Index!$L$4="CHF",VLOOKUP(AZ425,ERP!$A:$CL,9,0),IF(Index!$L$4="£",VLOOKUP(AZ425,ERP!$A:$CL,11,0),""))))</f>
        <v>3228</v>
      </c>
      <c r="BB425" s="156"/>
      <c r="BC425" s="150"/>
      <c r="BD425" s="2"/>
      <c r="BF425" s="136"/>
      <c r="BG425" s="222"/>
      <c r="BI425" s="367"/>
      <c r="BJ425" s="393"/>
      <c r="BL425" s="221"/>
      <c r="BM425" s="224"/>
      <c r="BN425" s="107"/>
      <c r="BQ425" s="679">
        <v>370</v>
      </c>
      <c r="BR425" s="680" t="s">
        <v>207</v>
      </c>
      <c r="BS425" s="679">
        <v>208</v>
      </c>
      <c r="BT425" s="681" t="s">
        <v>207</v>
      </c>
      <c r="BU425" s="682" t="s">
        <v>4807</v>
      </c>
      <c r="BV425" s="680" t="s">
        <v>207</v>
      </c>
      <c r="BW425" s="679">
        <v>380</v>
      </c>
      <c r="BX425" s="680" t="s">
        <v>207</v>
      </c>
      <c r="BY425" s="679">
        <v>233</v>
      </c>
      <c r="BZ425" s="681" t="s">
        <v>207</v>
      </c>
      <c r="CA425" s="679">
        <v>5</v>
      </c>
      <c r="CB425" s="681" t="s">
        <v>207</v>
      </c>
      <c r="CC425" s="680">
        <v>20</v>
      </c>
      <c r="CD425" s="680" t="s">
        <v>207</v>
      </c>
      <c r="CE425" s="679">
        <v>424</v>
      </c>
      <c r="CF425" s="681" t="s">
        <v>207</v>
      </c>
      <c r="CG425" s="439"/>
      <c r="CH425" s="440"/>
      <c r="CI425" s="439">
        <v>3931</v>
      </c>
      <c r="CJ425" s="440" t="s">
        <v>2676</v>
      </c>
      <c r="CL425" s="439">
        <v>145.69999999999999</v>
      </c>
      <c r="CM425" s="440" t="s">
        <v>208</v>
      </c>
      <c r="CN425" s="439">
        <v>81.900000000000006</v>
      </c>
      <c r="CO425" s="440" t="s">
        <v>208</v>
      </c>
      <c r="CP425" s="443" t="s">
        <v>4808</v>
      </c>
      <c r="CQ425" s="440" t="s">
        <v>208</v>
      </c>
      <c r="CR425" s="439">
        <v>149.6</v>
      </c>
      <c r="CS425" s="440" t="s">
        <v>208</v>
      </c>
      <c r="CT425" s="438">
        <v>91.7</v>
      </c>
      <c r="CU425" s="440" t="s">
        <v>208</v>
      </c>
      <c r="CV425" s="439">
        <v>2</v>
      </c>
      <c r="CW425" s="440" t="s">
        <v>208</v>
      </c>
      <c r="CX425" s="439">
        <v>7.9</v>
      </c>
      <c r="CY425" s="440" t="s">
        <v>208</v>
      </c>
      <c r="CZ425" s="439">
        <v>167</v>
      </c>
      <c r="DA425" s="440" t="s">
        <v>208</v>
      </c>
      <c r="DB425" s="439"/>
      <c r="DC425" s="440"/>
      <c r="DD425" s="439">
        <v>154.80000000000001</v>
      </c>
      <c r="DE425" s="440" t="s">
        <v>208</v>
      </c>
      <c r="DG425" s="1119"/>
      <c r="DI425" s="238"/>
      <c r="DJ425" s="236"/>
      <c r="DK425" s="238"/>
      <c r="DL425" s="236"/>
      <c r="DM425" s="156"/>
      <c r="DN425" s="150"/>
      <c r="DO425" s="296"/>
      <c r="DP425" s="304"/>
      <c r="DQ425" s="293"/>
      <c r="DR425" s="297"/>
      <c r="DS425" s="346"/>
      <c r="DT425" s="332"/>
    </row>
    <row r="426" spans="2:179" ht="15.75" customHeight="1" x14ac:dyDescent="0.2">
      <c r="B426" s="708" t="s">
        <v>210</v>
      </c>
      <c r="C426" s="709">
        <f t="shared" si="236"/>
        <v>1.7777777777777777</v>
      </c>
      <c r="D426" s="394"/>
      <c r="E426" s="394"/>
      <c r="F426" s="572">
        <v>390</v>
      </c>
      <c r="G426" s="659" t="s">
        <v>207</v>
      </c>
      <c r="H426" s="572">
        <f t="shared" si="237"/>
        <v>219</v>
      </c>
      <c r="I426" s="573" t="s">
        <v>207</v>
      </c>
      <c r="J426" s="660" t="str">
        <f t="shared" si="238"/>
        <v>219 x 390</v>
      </c>
      <c r="K426" s="659" t="s">
        <v>207</v>
      </c>
      <c r="L426" s="572">
        <f t="shared" si="239"/>
        <v>400</v>
      </c>
      <c r="M426" s="659" t="s">
        <v>207</v>
      </c>
      <c r="N426" s="572">
        <f t="shared" si="240"/>
        <v>229</v>
      </c>
      <c r="O426" s="573" t="s">
        <v>207</v>
      </c>
      <c r="P426" s="572">
        <v>5</v>
      </c>
      <c r="Q426" s="573" t="s">
        <v>207</v>
      </c>
      <c r="R426" s="659">
        <v>5</v>
      </c>
      <c r="S426" s="659" t="s">
        <v>207</v>
      </c>
      <c r="T426" s="572">
        <f t="shared" si="241"/>
        <v>447</v>
      </c>
      <c r="U426" s="573" t="s">
        <v>207</v>
      </c>
      <c r="V426" s="572"/>
      <c r="W426" s="573"/>
      <c r="X426" s="572">
        <f t="shared" si="226"/>
        <v>4131</v>
      </c>
      <c r="Y426" s="573" t="s">
        <v>2676</v>
      </c>
      <c r="Z426" s="394"/>
      <c r="AA426" s="572">
        <f t="shared" si="227"/>
        <v>153.5</v>
      </c>
      <c r="AB426" s="573" t="s">
        <v>208</v>
      </c>
      <c r="AC426" s="572">
        <f t="shared" si="228"/>
        <v>86.2</v>
      </c>
      <c r="AD426" s="573" t="s">
        <v>208</v>
      </c>
      <c r="AE426" s="714" t="str">
        <f t="shared" si="229"/>
        <v>86.2 x 153.5</v>
      </c>
      <c r="AF426" s="573" t="s">
        <v>208</v>
      </c>
      <c r="AG426" s="572">
        <f t="shared" si="230"/>
        <v>157.5</v>
      </c>
      <c r="AH426" s="573" t="s">
        <v>208</v>
      </c>
      <c r="AI426" s="659">
        <f t="shared" si="231"/>
        <v>90.2</v>
      </c>
      <c r="AJ426" s="573" t="s">
        <v>208</v>
      </c>
      <c r="AK426" s="572">
        <f t="shared" si="232"/>
        <v>2</v>
      </c>
      <c r="AL426" s="573" t="s">
        <v>208</v>
      </c>
      <c r="AM426" s="572">
        <f t="shared" si="233"/>
        <v>2</v>
      </c>
      <c r="AN426" s="573" t="s">
        <v>208</v>
      </c>
      <c r="AO426" s="572">
        <f t="shared" si="234"/>
        <v>176</v>
      </c>
      <c r="AP426" s="573" t="s">
        <v>208</v>
      </c>
      <c r="AQ426" s="572"/>
      <c r="AR426" s="573"/>
      <c r="AS426" s="572">
        <f t="shared" si="235"/>
        <v>162.6</v>
      </c>
      <c r="AT426" s="573" t="s">
        <v>208</v>
      </c>
      <c r="AV426" s="1120"/>
      <c r="AX426" s="147">
        <v>10101575</v>
      </c>
      <c r="AY426" s="146">
        <f>IF(Index!$L$4="€",VLOOKUP(AX426,ERP!$A:$CL,5,0),IF(Index!$L$4="$",VLOOKUP(AX426,ERP!$A:$CL,7,0),IF(Index!$L$4="CHF",VLOOKUP(AX426,ERP!$A:$CL,9,0),IF(Index!$L$4="£",VLOOKUP(AX426,ERP!$A:$CL,11,0),""))))</f>
        <v>3531</v>
      </c>
      <c r="AZ426" s="147">
        <v>10141504</v>
      </c>
      <c r="BA426" s="146">
        <f>IF(Index!$L$4="€",VLOOKUP(AZ426,ERP!$A:$CL,5,0),IF(Index!$L$4="$",VLOOKUP(AZ426,ERP!$A:$CL,7,0),IF(Index!$L$4="CHF",VLOOKUP(AZ426,ERP!$A:$CL,9,0),IF(Index!$L$4="£",VLOOKUP(AZ426,ERP!$A:$CL,11,0),""))))</f>
        <v>3531</v>
      </c>
      <c r="BB426" s="156"/>
      <c r="BC426" s="150"/>
      <c r="BD426" s="2"/>
      <c r="BF426" s="145"/>
      <c r="BG426" s="2"/>
      <c r="BI426" s="367"/>
      <c r="BJ426" s="393"/>
      <c r="BL426" s="221"/>
      <c r="BM426" s="224"/>
      <c r="BN426" s="107"/>
      <c r="BQ426" s="572">
        <v>390</v>
      </c>
      <c r="BR426" s="659" t="s">
        <v>207</v>
      </c>
      <c r="BS426" s="572">
        <v>219</v>
      </c>
      <c r="BT426" s="573" t="s">
        <v>207</v>
      </c>
      <c r="BU426" s="660" t="s">
        <v>4809</v>
      </c>
      <c r="BV426" s="659" t="s">
        <v>207</v>
      </c>
      <c r="BW426" s="572">
        <v>400</v>
      </c>
      <c r="BX426" s="659" t="s">
        <v>207</v>
      </c>
      <c r="BY426" s="572">
        <v>244</v>
      </c>
      <c r="BZ426" s="573" t="s">
        <v>207</v>
      </c>
      <c r="CA426" s="572">
        <v>5</v>
      </c>
      <c r="CB426" s="573" t="s">
        <v>207</v>
      </c>
      <c r="CC426" s="659">
        <v>20</v>
      </c>
      <c r="CD426" s="659" t="s">
        <v>207</v>
      </c>
      <c r="CE426" s="572">
        <v>447</v>
      </c>
      <c r="CF426" s="573" t="s">
        <v>207</v>
      </c>
      <c r="CG426" s="316"/>
      <c r="CH426" s="317"/>
      <c r="CI426" s="316">
        <v>4131</v>
      </c>
      <c r="CJ426" s="317" t="s">
        <v>2676</v>
      </c>
      <c r="CL426" s="316">
        <v>153.5</v>
      </c>
      <c r="CM426" s="317" t="s">
        <v>208</v>
      </c>
      <c r="CN426" s="316">
        <v>86.2</v>
      </c>
      <c r="CO426" s="317" t="s">
        <v>208</v>
      </c>
      <c r="CP426" s="320" t="s">
        <v>4810</v>
      </c>
      <c r="CQ426" s="317" t="s">
        <v>208</v>
      </c>
      <c r="CR426" s="316">
        <v>157.5</v>
      </c>
      <c r="CS426" s="317" t="s">
        <v>208</v>
      </c>
      <c r="CT426" s="315">
        <v>96.1</v>
      </c>
      <c r="CU426" s="317" t="s">
        <v>208</v>
      </c>
      <c r="CV426" s="316">
        <v>2</v>
      </c>
      <c r="CW426" s="317" t="s">
        <v>208</v>
      </c>
      <c r="CX426" s="316">
        <v>7.9</v>
      </c>
      <c r="CY426" s="317" t="s">
        <v>208</v>
      </c>
      <c r="CZ426" s="316">
        <v>176</v>
      </c>
      <c r="DA426" s="317" t="s">
        <v>208</v>
      </c>
      <c r="DB426" s="316"/>
      <c r="DC426" s="317"/>
      <c r="DD426" s="316">
        <v>162.6</v>
      </c>
      <c r="DE426" s="317" t="s">
        <v>208</v>
      </c>
      <c r="DG426" s="1120"/>
      <c r="DI426" s="147"/>
      <c r="DJ426" s="146"/>
      <c r="DK426" s="147"/>
      <c r="DL426" s="146"/>
      <c r="DM426" s="156"/>
      <c r="DN426" s="150"/>
      <c r="DO426" s="296"/>
      <c r="DP426" s="304"/>
      <c r="DQ426" s="293"/>
      <c r="DR426" s="297"/>
      <c r="DS426" s="346"/>
      <c r="DT426" s="332"/>
    </row>
    <row r="427" spans="2:179" ht="12.75" customHeight="1" x14ac:dyDescent="0.2">
      <c r="F427" s="308"/>
      <c r="J427" s="309"/>
      <c r="P427" s="308"/>
      <c r="R427" s="308"/>
      <c r="AX427" s="2"/>
      <c r="AZ427" s="2"/>
      <c r="BB427" s="338"/>
      <c r="BC427" s="338"/>
      <c r="BD427" s="2"/>
      <c r="BG427" s="2"/>
      <c r="BI427" s="367"/>
      <c r="BJ427" s="393"/>
      <c r="BK427" s="30"/>
      <c r="BL427" s="221"/>
      <c r="BM427" s="224"/>
      <c r="BN427" s="107"/>
      <c r="BQ427" s="308"/>
      <c r="BU427" s="309"/>
      <c r="CA427" s="308"/>
      <c r="CC427" s="308"/>
      <c r="DF427" s="302"/>
      <c r="DH427" s="402"/>
      <c r="DI427" s="2"/>
      <c r="DK427" s="2"/>
      <c r="DM427" s="338"/>
      <c r="DN427" s="338"/>
      <c r="DO427" s="296"/>
      <c r="DP427" s="304"/>
      <c r="DQ427" s="295"/>
      <c r="DR427" s="297"/>
      <c r="DS427" s="346"/>
      <c r="DT427" s="332"/>
    </row>
    <row r="428" spans="2:179" s="30" customFormat="1" ht="33" customHeight="1" x14ac:dyDescent="0.2">
      <c r="D428" s="2"/>
      <c r="E428" s="2"/>
      <c r="F428" s="1121" t="s">
        <v>875</v>
      </c>
      <c r="G428" s="1096"/>
      <c r="H428" s="1096"/>
      <c r="I428" s="1096"/>
      <c r="J428" s="1096"/>
      <c r="K428" s="1096"/>
      <c r="L428" s="1096"/>
      <c r="M428" s="1096"/>
      <c r="N428" s="1096"/>
      <c r="O428" s="1096"/>
      <c r="P428" s="1096"/>
      <c r="Q428" s="1096"/>
      <c r="R428" s="1096"/>
      <c r="S428" s="1096"/>
      <c r="T428" s="1096"/>
      <c r="U428" s="1096"/>
      <c r="V428" s="1096"/>
      <c r="W428" s="1096"/>
      <c r="X428" s="1096"/>
      <c r="Y428" s="1096"/>
      <c r="Z428" s="1096"/>
      <c r="AA428" s="1096"/>
      <c r="AB428" s="1096"/>
      <c r="AC428" s="1096"/>
      <c r="AD428" s="1096"/>
      <c r="AE428" s="1096"/>
      <c r="AF428" s="1096"/>
      <c r="AG428" s="1096"/>
      <c r="AH428" s="1096"/>
      <c r="AI428" s="1096"/>
      <c r="AJ428" s="1096"/>
      <c r="AK428" s="1096"/>
      <c r="AL428" s="1096"/>
      <c r="AM428" s="1096"/>
      <c r="AN428" s="1096"/>
      <c r="AO428" s="1096"/>
      <c r="AP428" s="1096"/>
      <c r="AQ428" s="1096"/>
      <c r="AR428" s="1096"/>
      <c r="AS428" s="1096"/>
      <c r="AT428" s="1097"/>
      <c r="AU428" s="2"/>
      <c r="AV428" s="1098" t="s">
        <v>235</v>
      </c>
      <c r="AW428" s="2"/>
      <c r="AX428" s="1104" t="s">
        <v>230</v>
      </c>
      <c r="AY428" s="1122"/>
      <c r="AZ428" s="1104" t="s">
        <v>230</v>
      </c>
      <c r="BA428" s="1105"/>
      <c r="BB428" s="950"/>
      <c r="BC428" s="950"/>
      <c r="BD428" s="2"/>
      <c r="BE428" s="2"/>
      <c r="BF428" s="2"/>
      <c r="BG428" s="2"/>
      <c r="BH428" s="2"/>
      <c r="BI428" s="386"/>
      <c r="BJ428" s="291"/>
      <c r="BK428" s="2"/>
      <c r="BL428" s="221"/>
      <c r="BM428" s="224"/>
      <c r="BN428" s="107"/>
      <c r="BO428" s="300"/>
      <c r="BQ428" s="1121" t="s">
        <v>2700</v>
      </c>
      <c r="BR428" s="1096"/>
      <c r="BS428" s="1096"/>
      <c r="BT428" s="1096"/>
      <c r="BU428" s="1096"/>
      <c r="BV428" s="1096"/>
      <c r="BW428" s="1096"/>
      <c r="BX428" s="1096"/>
      <c r="BY428" s="1096"/>
      <c r="BZ428" s="1096"/>
      <c r="CA428" s="1096"/>
      <c r="CB428" s="1096"/>
      <c r="CC428" s="1096"/>
      <c r="CD428" s="1096"/>
      <c r="CE428" s="1096"/>
      <c r="CF428" s="1096"/>
      <c r="CG428" s="1096"/>
      <c r="CH428" s="1096"/>
      <c r="CI428" s="1096"/>
      <c r="CJ428" s="1096"/>
      <c r="CK428" s="1096"/>
      <c r="CL428" s="1096"/>
      <c r="CM428" s="1096"/>
      <c r="CN428" s="1096"/>
      <c r="CO428" s="1096"/>
      <c r="CP428" s="1096"/>
      <c r="CQ428" s="1096"/>
      <c r="CR428" s="1096"/>
      <c r="CS428" s="1096"/>
      <c r="CT428" s="1096"/>
      <c r="CU428" s="1096"/>
      <c r="CV428" s="1096"/>
      <c r="CW428" s="1096"/>
      <c r="CX428" s="1096"/>
      <c r="CY428" s="1096"/>
      <c r="CZ428" s="1096"/>
      <c r="DA428" s="1096"/>
      <c r="DB428" s="1096"/>
      <c r="DC428" s="1096"/>
      <c r="DD428" s="1096"/>
      <c r="DE428" s="1097"/>
      <c r="DF428" s="302"/>
      <c r="DG428" s="1098" t="s">
        <v>235</v>
      </c>
      <c r="DH428" s="2"/>
      <c r="DI428" s="1104" t="s">
        <v>230</v>
      </c>
      <c r="DJ428" s="1122"/>
      <c r="DK428" s="1104" t="s">
        <v>230</v>
      </c>
      <c r="DL428" s="1105"/>
      <c r="DM428" s="950"/>
      <c r="DN428" s="950"/>
      <c r="DO428" s="334"/>
      <c r="DP428" s="293"/>
      <c r="DQ428" s="293"/>
      <c r="DR428" s="297"/>
      <c r="DS428" s="346"/>
      <c r="DT428" s="332"/>
      <c r="DU428" s="300"/>
      <c r="DV428" s="300"/>
      <c r="DW428" s="300"/>
      <c r="DX428" s="300"/>
      <c r="DY428" s="300"/>
      <c r="DZ428" s="300"/>
      <c r="EA428" s="300"/>
      <c r="EB428" s="300"/>
      <c r="EC428" s="300"/>
      <c r="ED428" s="300"/>
      <c r="EE428" s="300"/>
      <c r="EF428" s="300"/>
      <c r="EG428" s="300"/>
      <c r="EH428" s="300"/>
      <c r="EI428" s="300"/>
      <c r="EJ428" s="300"/>
      <c r="EK428" s="300"/>
      <c r="EL428" s="300"/>
      <c r="EM428" s="300"/>
      <c r="EN428" s="300"/>
      <c r="EO428" s="300"/>
      <c r="EP428" s="300"/>
      <c r="EQ428" s="300"/>
      <c r="ER428" s="300"/>
      <c r="ES428" s="300"/>
      <c r="ET428" s="300"/>
      <c r="EU428" s="300"/>
      <c r="EV428" s="300"/>
      <c r="EW428" s="300"/>
      <c r="EX428" s="300"/>
      <c r="EY428" s="300"/>
      <c r="EZ428" s="300"/>
      <c r="FA428" s="300"/>
      <c r="FB428" s="300"/>
      <c r="FC428" s="300"/>
      <c r="FD428" s="300"/>
      <c r="FE428" s="300"/>
      <c r="FF428" s="300"/>
      <c r="FG428" s="300"/>
      <c r="FH428" s="300"/>
      <c r="FI428" s="300"/>
      <c r="FJ428" s="300"/>
      <c r="FK428" s="300"/>
      <c r="FL428" s="300"/>
      <c r="FM428" s="300"/>
      <c r="FN428" s="300"/>
      <c r="FO428" s="300"/>
      <c r="FP428" s="300"/>
      <c r="FQ428" s="300"/>
      <c r="FR428" s="300"/>
      <c r="FS428" s="300"/>
      <c r="FT428" s="300"/>
      <c r="FU428" s="300"/>
      <c r="FV428" s="300"/>
      <c r="FW428" s="300"/>
    </row>
    <row r="429" spans="2:179" ht="15" customHeight="1" x14ac:dyDescent="0.2">
      <c r="D429" s="30"/>
      <c r="E429" s="30"/>
      <c r="F429" s="1108"/>
      <c r="G429" s="1109"/>
      <c r="H429" s="1109"/>
      <c r="I429" s="1109"/>
      <c r="J429" s="1109"/>
      <c r="K429" s="1109"/>
      <c r="L429" s="1109"/>
      <c r="M429" s="1109"/>
      <c r="N429" s="1109"/>
      <c r="O429" s="1109"/>
      <c r="P429" s="1109"/>
      <c r="Q429" s="1109"/>
      <c r="R429" s="1109"/>
      <c r="S429" s="1109"/>
      <c r="T429" s="1109"/>
      <c r="U429" s="1109"/>
      <c r="V429" s="1109"/>
      <c r="W429" s="1109"/>
      <c r="X429" s="1109"/>
      <c r="Y429" s="1109"/>
      <c r="Z429" s="1109"/>
      <c r="AA429" s="1109"/>
      <c r="AB429" s="1109"/>
      <c r="AC429" s="1109"/>
      <c r="AD429" s="1109"/>
      <c r="AE429" s="1109"/>
      <c r="AF429" s="1109"/>
      <c r="AG429" s="1109"/>
      <c r="AH429" s="1109"/>
      <c r="AI429" s="1109"/>
      <c r="AJ429" s="1109"/>
      <c r="AK429" s="1109"/>
      <c r="AL429" s="1109"/>
      <c r="AM429" s="1109"/>
      <c r="AN429" s="1109"/>
      <c r="AO429" s="1109"/>
      <c r="AP429" s="1109"/>
      <c r="AQ429" s="1109"/>
      <c r="AR429" s="1109"/>
      <c r="AS429" s="1109"/>
      <c r="AT429" s="1110"/>
      <c r="AU429" s="30"/>
      <c r="AV429" s="1099"/>
      <c r="AW429" s="30"/>
      <c r="AX429" s="1111" t="s">
        <v>233</v>
      </c>
      <c r="AY429" s="1123"/>
      <c r="AZ429" s="1111" t="s">
        <v>2670</v>
      </c>
      <c r="BA429" s="1123"/>
      <c r="BB429" s="769"/>
      <c r="BC429" s="806"/>
      <c r="BD429" s="2"/>
      <c r="BG429" s="2"/>
      <c r="BI429" s="389"/>
      <c r="BJ429" s="390"/>
      <c r="BL429" s="221"/>
      <c r="BM429" s="224"/>
      <c r="BN429" s="107"/>
      <c r="BQ429" s="1108"/>
      <c r="BR429" s="1109"/>
      <c r="BS429" s="1109"/>
      <c r="BT429" s="1109"/>
      <c r="BU429" s="1109"/>
      <c r="BV429" s="1109"/>
      <c r="BW429" s="1109"/>
      <c r="BX429" s="1109"/>
      <c r="BY429" s="1109"/>
      <c r="BZ429" s="1109"/>
      <c r="CA429" s="1109"/>
      <c r="CB429" s="1109"/>
      <c r="CC429" s="1109"/>
      <c r="CD429" s="1109"/>
      <c r="CE429" s="1109"/>
      <c r="CF429" s="1109"/>
      <c r="CG429" s="1109"/>
      <c r="CH429" s="1109"/>
      <c r="CI429" s="1109"/>
      <c r="CJ429" s="1109"/>
      <c r="CK429" s="1109"/>
      <c r="CL429" s="1109"/>
      <c r="CM429" s="1109"/>
      <c r="CN429" s="1109"/>
      <c r="CO429" s="1109"/>
      <c r="CP429" s="1109"/>
      <c r="CQ429" s="1109"/>
      <c r="CR429" s="1109"/>
      <c r="CS429" s="1109"/>
      <c r="CT429" s="1109"/>
      <c r="CU429" s="1109"/>
      <c r="CV429" s="1109"/>
      <c r="CW429" s="1109"/>
      <c r="CX429" s="1109"/>
      <c r="CY429" s="1109"/>
      <c r="CZ429" s="1109"/>
      <c r="DA429" s="1109"/>
      <c r="DB429" s="1109"/>
      <c r="DC429" s="1109"/>
      <c r="DD429" s="1109"/>
      <c r="DE429" s="1110"/>
      <c r="DF429" s="302"/>
      <c r="DG429" s="1099"/>
      <c r="DH429" s="30"/>
      <c r="DI429" s="1111" t="s">
        <v>233</v>
      </c>
      <c r="DJ429" s="1123"/>
      <c r="DK429" s="1111" t="s">
        <v>2670</v>
      </c>
      <c r="DL429" s="1123"/>
      <c r="DM429" s="769"/>
      <c r="DN429" s="806"/>
      <c r="DO429" s="335"/>
      <c r="DP429" s="297"/>
      <c r="DQ429" s="293"/>
      <c r="DR429" s="297"/>
      <c r="DS429" s="346"/>
      <c r="DT429" s="332"/>
    </row>
    <row r="430" spans="2:179" ht="12.75" customHeight="1" x14ac:dyDescent="0.2">
      <c r="B430" s="30" t="s">
        <v>213</v>
      </c>
      <c r="D430" s="30"/>
      <c r="E430" s="30"/>
      <c r="F430" s="279" t="s">
        <v>206</v>
      </c>
      <c r="G430" s="280"/>
      <c r="H430" s="279" t="s">
        <v>211</v>
      </c>
      <c r="I430" s="280"/>
      <c r="J430" s="279" t="s">
        <v>216</v>
      </c>
      <c r="K430" s="280"/>
      <c r="L430" s="279" t="s">
        <v>205</v>
      </c>
      <c r="M430" s="280"/>
      <c r="N430" s="279" t="s">
        <v>214</v>
      </c>
      <c r="O430" s="280"/>
      <c r="P430" s="279" t="s">
        <v>209</v>
      </c>
      <c r="Q430" s="280"/>
      <c r="R430" s="279" t="s">
        <v>215</v>
      </c>
      <c r="S430" s="280"/>
      <c r="T430" s="279" t="s">
        <v>212</v>
      </c>
      <c r="U430" s="281"/>
      <c r="V430" s="966"/>
      <c r="W430" s="967"/>
      <c r="X430" s="966" t="s">
        <v>2674</v>
      </c>
      <c r="Y430" s="967"/>
      <c r="Z430" s="110"/>
      <c r="AA430" s="279" t="s">
        <v>206</v>
      </c>
      <c r="AB430" s="280"/>
      <c r="AC430" s="279" t="s">
        <v>211</v>
      </c>
      <c r="AD430" s="280"/>
      <c r="AE430" s="279" t="s">
        <v>216</v>
      </c>
      <c r="AF430" s="280"/>
      <c r="AG430" s="279" t="s">
        <v>205</v>
      </c>
      <c r="AH430" s="280"/>
      <c r="AI430" s="279" t="s">
        <v>214</v>
      </c>
      <c r="AJ430" s="280"/>
      <c r="AK430" s="279" t="s">
        <v>209</v>
      </c>
      <c r="AL430" s="280"/>
      <c r="AM430" s="279" t="s">
        <v>215</v>
      </c>
      <c r="AN430" s="280"/>
      <c r="AO430" s="279" t="s">
        <v>212</v>
      </c>
      <c r="AP430" s="280"/>
      <c r="AQ430" s="966" t="s">
        <v>2674</v>
      </c>
      <c r="AR430" s="967"/>
      <c r="AS430" s="966" t="s">
        <v>2675</v>
      </c>
      <c r="AT430" s="967"/>
      <c r="AU430" s="30"/>
      <c r="AV430" s="1099"/>
      <c r="AW430" s="30"/>
      <c r="AX430" s="762" t="s">
        <v>221</v>
      </c>
      <c r="AY430" s="780" t="s">
        <v>23</v>
      </c>
      <c r="AZ430" s="762" t="s">
        <v>221</v>
      </c>
      <c r="BA430" s="780" t="s">
        <v>23</v>
      </c>
      <c r="BB430" s="156"/>
      <c r="BC430" s="156"/>
      <c r="BD430" s="2"/>
      <c r="BG430" s="2"/>
      <c r="BI430" s="367"/>
      <c r="BJ430" s="391"/>
      <c r="BK430" s="30"/>
      <c r="BL430" s="221"/>
      <c r="BM430" s="224"/>
      <c r="BN430" s="107"/>
      <c r="BQ430" s="279" t="s">
        <v>206</v>
      </c>
      <c r="BR430" s="280"/>
      <c r="BS430" s="279" t="s">
        <v>211</v>
      </c>
      <c r="BT430" s="280"/>
      <c r="BU430" s="279" t="s">
        <v>216</v>
      </c>
      <c r="BV430" s="280"/>
      <c r="BW430" s="279" t="s">
        <v>205</v>
      </c>
      <c r="BX430" s="280"/>
      <c r="BY430" s="279" t="s">
        <v>214</v>
      </c>
      <c r="BZ430" s="280"/>
      <c r="CA430" s="279" t="s">
        <v>209</v>
      </c>
      <c r="CB430" s="280"/>
      <c r="CC430" s="279" t="s">
        <v>215</v>
      </c>
      <c r="CD430" s="280"/>
      <c r="CE430" s="279" t="s">
        <v>212</v>
      </c>
      <c r="CF430" s="281"/>
      <c r="CG430" s="966" t="s">
        <v>2674</v>
      </c>
      <c r="CH430" s="967"/>
      <c r="CI430" s="966" t="s">
        <v>2675</v>
      </c>
      <c r="CJ430" s="967"/>
      <c r="CK430" s="110"/>
      <c r="CL430" s="279" t="s">
        <v>206</v>
      </c>
      <c r="CM430" s="280"/>
      <c r="CN430" s="279" t="s">
        <v>211</v>
      </c>
      <c r="CO430" s="280"/>
      <c r="CP430" s="279" t="s">
        <v>216</v>
      </c>
      <c r="CQ430" s="280"/>
      <c r="CR430" s="279" t="s">
        <v>205</v>
      </c>
      <c r="CS430" s="280"/>
      <c r="CT430" s="279" t="s">
        <v>214</v>
      </c>
      <c r="CU430" s="280"/>
      <c r="CV430" s="279" t="s">
        <v>209</v>
      </c>
      <c r="CW430" s="280"/>
      <c r="CX430" s="279" t="s">
        <v>215</v>
      </c>
      <c r="CY430" s="280"/>
      <c r="CZ430" s="279" t="s">
        <v>212</v>
      </c>
      <c r="DA430" s="280"/>
      <c r="DB430" s="966" t="s">
        <v>2674</v>
      </c>
      <c r="DC430" s="967"/>
      <c r="DD430" s="966" t="s">
        <v>2675</v>
      </c>
      <c r="DE430" s="967"/>
      <c r="DF430" s="302"/>
      <c r="DG430" s="1099"/>
      <c r="DH430" s="30"/>
      <c r="DI430" s="762" t="s">
        <v>221</v>
      </c>
      <c r="DJ430" s="780" t="s">
        <v>23</v>
      </c>
      <c r="DK430" s="762" t="s">
        <v>221</v>
      </c>
      <c r="DL430" s="780" t="s">
        <v>23</v>
      </c>
      <c r="DM430" s="156"/>
      <c r="DN430" s="156"/>
      <c r="DO430" s="296"/>
      <c r="DP430" s="336"/>
      <c r="DQ430" s="295"/>
      <c r="DR430" s="297"/>
      <c r="DS430" s="346"/>
      <c r="DT430" s="332"/>
    </row>
    <row r="431" spans="2:179" ht="12.75" customHeight="1" x14ac:dyDescent="0.2">
      <c r="B431" s="30"/>
      <c r="D431" s="30"/>
      <c r="E431" s="30"/>
      <c r="F431" s="143"/>
      <c r="G431" s="142"/>
      <c r="H431" s="143"/>
      <c r="I431" s="141"/>
      <c r="J431" s="143"/>
      <c r="K431" s="142"/>
      <c r="L431" s="143"/>
      <c r="M431" s="142"/>
      <c r="N431" s="143"/>
      <c r="O431" s="141"/>
      <c r="P431" s="143"/>
      <c r="Q431" s="141"/>
      <c r="R431" s="282"/>
      <c r="S431" s="142"/>
      <c r="T431" s="143"/>
      <c r="U431" s="782"/>
      <c r="V431" s="700"/>
      <c r="W431" s="781"/>
      <c r="X431" s="700"/>
      <c r="Y431" s="781"/>
      <c r="Z431" s="110"/>
      <c r="AA431" s="143"/>
      <c r="AB431" s="141"/>
      <c r="AC431" s="143"/>
      <c r="AD431" s="141"/>
      <c r="AE431" s="282"/>
      <c r="AF431" s="141"/>
      <c r="AG431" s="143"/>
      <c r="AH431" s="141"/>
      <c r="AI431" s="282"/>
      <c r="AJ431" s="141"/>
      <c r="AK431" s="143"/>
      <c r="AL431" s="141"/>
      <c r="AM431" s="143"/>
      <c r="AN431" s="141"/>
      <c r="AO431" s="143"/>
      <c r="AP431" s="141"/>
      <c r="AQ431" s="700"/>
      <c r="AR431" s="781"/>
      <c r="AS431" s="789"/>
      <c r="AT431" s="781"/>
      <c r="AU431" s="30"/>
      <c r="AV431" s="1099"/>
      <c r="AW431" s="30"/>
      <c r="AX431" s="700"/>
      <c r="AY431" s="781" t="str">
        <f>Index!$L$4</f>
        <v>€</v>
      </c>
      <c r="AZ431" s="700"/>
      <c r="BA431" s="781" t="str">
        <f>Index!$L$4</f>
        <v>€</v>
      </c>
      <c r="BB431" s="156"/>
      <c r="BC431" s="156"/>
      <c r="BD431" s="2"/>
      <c r="BG431" s="2"/>
      <c r="BI431" s="367"/>
      <c r="BJ431" s="391"/>
      <c r="BK431" s="30"/>
      <c r="BL431" s="221"/>
      <c r="BM431" s="224"/>
      <c r="BN431" s="107"/>
      <c r="BQ431" s="143"/>
      <c r="BR431" s="142"/>
      <c r="BS431" s="143"/>
      <c r="BT431" s="141"/>
      <c r="BU431" s="143"/>
      <c r="BV431" s="142"/>
      <c r="BW431" s="143"/>
      <c r="BX431" s="142"/>
      <c r="BY431" s="143"/>
      <c r="BZ431" s="141"/>
      <c r="CA431" s="143"/>
      <c r="CB431" s="141"/>
      <c r="CC431" s="282"/>
      <c r="CD431" s="142"/>
      <c r="CE431" s="143"/>
      <c r="CF431" s="782"/>
      <c r="CG431" s="700"/>
      <c r="CH431" s="781"/>
      <c r="CI431" s="700"/>
      <c r="CJ431" s="781"/>
      <c r="CK431" s="110"/>
      <c r="CL431" s="143"/>
      <c r="CM431" s="141"/>
      <c r="CN431" s="143"/>
      <c r="CO431" s="141"/>
      <c r="CP431" s="282"/>
      <c r="CQ431" s="141"/>
      <c r="CR431" s="143"/>
      <c r="CS431" s="141"/>
      <c r="CT431" s="282"/>
      <c r="CU431" s="141"/>
      <c r="CV431" s="143"/>
      <c r="CW431" s="141"/>
      <c r="CX431" s="143"/>
      <c r="CY431" s="141"/>
      <c r="CZ431" s="143"/>
      <c r="DA431" s="141"/>
      <c r="DB431" s="700"/>
      <c r="DC431" s="781"/>
      <c r="DD431" s="789"/>
      <c r="DE431" s="781"/>
      <c r="DF431" s="302"/>
      <c r="DG431" s="1099"/>
      <c r="DH431" s="30"/>
      <c r="DI431" s="700"/>
      <c r="DJ431" s="781" t="str">
        <f>Index!$L$4</f>
        <v>€</v>
      </c>
      <c r="DK431" s="700"/>
      <c r="DL431" s="781" t="str">
        <f>Index!$L$4</f>
        <v>€</v>
      </c>
      <c r="DM431" s="156"/>
      <c r="DN431" s="156"/>
      <c r="DO431" s="296"/>
      <c r="DP431" s="336"/>
      <c r="DQ431" s="295"/>
      <c r="DR431" s="297"/>
      <c r="DS431" s="346"/>
      <c r="DT431" s="332"/>
    </row>
    <row r="432" spans="2:179" ht="15.75" customHeight="1" x14ac:dyDescent="0.2">
      <c r="B432" s="708" t="s">
        <v>234</v>
      </c>
      <c r="C432" s="709">
        <f t="shared" ref="C432:C439" si="242">4/3</f>
        <v>1.3333333333333333</v>
      </c>
      <c r="D432" s="394"/>
      <c r="E432" s="394"/>
      <c r="F432" s="566">
        <v>190</v>
      </c>
      <c r="G432" s="394" t="s">
        <v>207</v>
      </c>
      <c r="H432" s="566">
        <f t="shared" ref="H432:H439" si="243">ROUND(F432/$C432,0)</f>
        <v>143</v>
      </c>
      <c r="I432" s="567" t="s">
        <v>207</v>
      </c>
      <c r="J432" s="662" t="str">
        <f t="shared" ref="J432:J439" si="244">H432&amp;" x "&amp;F432</f>
        <v>143 x 190</v>
      </c>
      <c r="K432" s="394" t="s">
        <v>207</v>
      </c>
      <c r="L432" s="566">
        <f t="shared" ref="L432:L439" si="245">F432+(2*P432)</f>
        <v>200</v>
      </c>
      <c r="M432" s="394" t="s">
        <v>207</v>
      </c>
      <c r="N432" s="566">
        <f t="shared" ref="N432:N439" si="246">H432+P432+R432</f>
        <v>153</v>
      </c>
      <c r="O432" s="567" t="s">
        <v>207</v>
      </c>
      <c r="P432" s="566">
        <v>5</v>
      </c>
      <c r="Q432" s="567" t="s">
        <v>207</v>
      </c>
      <c r="R432" s="394">
        <v>5</v>
      </c>
      <c r="S432" s="394" t="s">
        <v>207</v>
      </c>
      <c r="T432" s="566">
        <f t="shared" ref="T432:T439" si="247">ROUND(SQRT((F432^2)+(H432^2)),0)</f>
        <v>238</v>
      </c>
      <c r="U432" s="567" t="s">
        <v>207</v>
      </c>
      <c r="V432" s="566"/>
      <c r="W432" s="567"/>
      <c r="X432" s="566">
        <f t="shared" ref="X432:X439" si="248">(F432*10)+231</f>
        <v>2131</v>
      </c>
      <c r="Y432" s="567" t="s">
        <v>2676</v>
      </c>
      <c r="Z432" s="394"/>
      <c r="AA432" s="566">
        <f t="shared" ref="AA432:AA439" si="249">ROUND(F432/$B$1,1)</f>
        <v>74.8</v>
      </c>
      <c r="AB432" s="567" t="s">
        <v>208</v>
      </c>
      <c r="AC432" s="566">
        <f t="shared" ref="AC432:AC439" si="250">ROUND(H432/$B$1,1)</f>
        <v>56.3</v>
      </c>
      <c r="AD432" s="567" t="s">
        <v>208</v>
      </c>
      <c r="AE432" s="467" t="str">
        <f t="shared" ref="AE432:AE439" si="251">AC432&amp;" x "&amp;AA432</f>
        <v>56.3 x 74.8</v>
      </c>
      <c r="AF432" s="567" t="s">
        <v>208</v>
      </c>
      <c r="AG432" s="566">
        <f t="shared" ref="AG432:AG439" si="252">ROUND(L432/$B$1,1)</f>
        <v>78.7</v>
      </c>
      <c r="AH432" s="567" t="s">
        <v>208</v>
      </c>
      <c r="AI432" s="394">
        <f t="shared" ref="AI432:AI439" si="253">ROUND(N432/$B$1,1)</f>
        <v>60.2</v>
      </c>
      <c r="AJ432" s="567" t="s">
        <v>208</v>
      </c>
      <c r="AK432" s="566">
        <f t="shared" ref="AK432:AK439" si="254">ROUND(P432/$B$1,1)</f>
        <v>2</v>
      </c>
      <c r="AL432" s="567" t="s">
        <v>208</v>
      </c>
      <c r="AM432" s="566">
        <f t="shared" ref="AM432:AM439" si="255">ROUND(R432/$B$1,1)</f>
        <v>2</v>
      </c>
      <c r="AN432" s="567" t="s">
        <v>208</v>
      </c>
      <c r="AO432" s="566">
        <f t="shared" ref="AO432:AO439" si="256">ROUND(SQRT((AA432^2)+(AC432^2)),0)</f>
        <v>94</v>
      </c>
      <c r="AP432" s="567" t="s">
        <v>208</v>
      </c>
      <c r="AQ432" s="130"/>
      <c r="AR432" s="122"/>
      <c r="AS432" s="110">
        <f t="shared" ref="AS432:AS439" si="257">ROUND((X432/10)/$B$2,1)</f>
        <v>83.9</v>
      </c>
      <c r="AT432" s="122" t="s">
        <v>208</v>
      </c>
      <c r="AV432" s="1099"/>
      <c r="AX432" s="720">
        <v>10101492</v>
      </c>
      <c r="AY432" s="129">
        <f>IF(Index!$L$4="€",VLOOKUP(AX432,ERP!$A:$CL,5,0),IF(Index!$L$4="$",VLOOKUP(AX432,ERP!$A:$CL,7,0),IF(Index!$L$4="CHF",VLOOKUP(AX432,ERP!$A:$CL,9,0),IF(Index!$L$4="£",VLOOKUP(AX432,ERP!$A:$CL,11,0),""))))</f>
        <v>1332</v>
      </c>
      <c r="AZ432" s="720">
        <v>10141492</v>
      </c>
      <c r="BA432" s="129">
        <f>IF(Index!$L$4="€",VLOOKUP(AZ432,ERP!$A:$CL,5,0),IF(Index!$L$4="$",VLOOKUP(AZ432,ERP!$A:$CL,7,0),IF(Index!$L$4="CHF",VLOOKUP(AZ432,ERP!$A:$CL,9,0),IF(Index!$L$4="£",VLOOKUP(AZ432,ERP!$A:$CL,11,0),""))))</f>
        <v>1332</v>
      </c>
      <c r="BB432" s="156"/>
      <c r="BC432" s="150"/>
      <c r="BD432" s="2"/>
      <c r="BF432" s="902"/>
      <c r="BG432" s="225"/>
      <c r="BI432" s="367"/>
      <c r="BJ432" s="393"/>
      <c r="BL432" s="221"/>
      <c r="BM432" s="224"/>
      <c r="BN432" s="107"/>
      <c r="BQ432" s="566">
        <v>190</v>
      </c>
      <c r="BR432" s="394" t="s">
        <v>207</v>
      </c>
      <c r="BS432" s="566">
        <v>143</v>
      </c>
      <c r="BT432" s="567" t="s">
        <v>207</v>
      </c>
      <c r="BU432" s="662" t="s">
        <v>4811</v>
      </c>
      <c r="BV432" s="394" t="s">
        <v>207</v>
      </c>
      <c r="BW432" s="566">
        <v>200</v>
      </c>
      <c r="BX432" s="394" t="s">
        <v>207</v>
      </c>
      <c r="BY432" s="566">
        <v>182</v>
      </c>
      <c r="BZ432" s="567" t="s">
        <v>207</v>
      </c>
      <c r="CA432" s="566">
        <v>5</v>
      </c>
      <c r="CB432" s="567" t="s">
        <v>207</v>
      </c>
      <c r="CC432" s="394">
        <v>34</v>
      </c>
      <c r="CD432" s="394" t="s">
        <v>207</v>
      </c>
      <c r="CE432" s="566">
        <v>238</v>
      </c>
      <c r="CF432" s="567" t="s">
        <v>207</v>
      </c>
      <c r="CG432" s="66"/>
      <c r="CH432" s="340"/>
      <c r="CI432" s="66">
        <v>2131</v>
      </c>
      <c r="CJ432" s="340" t="s">
        <v>2676</v>
      </c>
      <c r="CL432" s="66">
        <v>74.8</v>
      </c>
      <c r="CM432" s="340" t="s">
        <v>208</v>
      </c>
      <c r="CN432" s="66">
        <v>56.3</v>
      </c>
      <c r="CO432" s="340" t="s">
        <v>208</v>
      </c>
      <c r="CP432" s="309" t="s">
        <v>4812</v>
      </c>
      <c r="CQ432" s="340" t="s">
        <v>208</v>
      </c>
      <c r="CR432" s="66">
        <v>78.7</v>
      </c>
      <c r="CS432" s="340" t="s">
        <v>208</v>
      </c>
      <c r="CT432" s="2">
        <v>71.7</v>
      </c>
      <c r="CU432" s="340" t="s">
        <v>208</v>
      </c>
      <c r="CV432" s="66">
        <v>2</v>
      </c>
      <c r="CW432" s="340" t="s">
        <v>208</v>
      </c>
      <c r="CX432" s="66">
        <v>13.4</v>
      </c>
      <c r="CY432" s="340" t="s">
        <v>208</v>
      </c>
      <c r="CZ432" s="66">
        <v>94</v>
      </c>
      <c r="DA432" s="340" t="s">
        <v>208</v>
      </c>
      <c r="DB432" s="130"/>
      <c r="DC432" s="122"/>
      <c r="DD432" s="110">
        <v>83.9</v>
      </c>
      <c r="DE432" s="122" t="s">
        <v>208</v>
      </c>
      <c r="DF432" s="302"/>
      <c r="DG432" s="1099"/>
      <c r="DI432" s="138">
        <v>10102041</v>
      </c>
      <c r="DJ432" s="137">
        <f>IF(Index!$L$4="€",VLOOKUP(DI432,ERP!$A:$CL,5,0),IF(Index!$L$4="$",VLOOKUP(DI432,ERP!$A:$CL,7,0),IF(Index!$L$4="CHF",VLOOKUP(DI432,ERP!$A:$CL,9,0),IF(Index!$L$4="£",VLOOKUP(DI432,ERP!$A:$CL,11,0),""))))</f>
        <v>1465</v>
      </c>
      <c r="DK432" s="138"/>
      <c r="DL432" s="137"/>
      <c r="DM432" s="156"/>
      <c r="DN432" s="150"/>
      <c r="DO432" s="296"/>
      <c r="DP432" s="304"/>
      <c r="DQ432" s="293"/>
      <c r="DR432" s="297"/>
      <c r="DS432" s="346"/>
      <c r="DT432" s="332"/>
    </row>
    <row r="433" spans="2:179" ht="15.75" customHeight="1" x14ac:dyDescent="0.2">
      <c r="B433" s="708" t="s">
        <v>234</v>
      </c>
      <c r="C433" s="709">
        <f t="shared" si="242"/>
        <v>1.3333333333333333</v>
      </c>
      <c r="D433" s="394"/>
      <c r="E433" s="394"/>
      <c r="F433" s="679">
        <v>210</v>
      </c>
      <c r="G433" s="680" t="s">
        <v>207</v>
      </c>
      <c r="H433" s="679">
        <f t="shared" si="243"/>
        <v>158</v>
      </c>
      <c r="I433" s="681" t="s">
        <v>207</v>
      </c>
      <c r="J433" s="682" t="str">
        <f t="shared" si="244"/>
        <v>158 x 210</v>
      </c>
      <c r="K433" s="680" t="s">
        <v>207</v>
      </c>
      <c r="L433" s="679">
        <f t="shared" si="245"/>
        <v>220</v>
      </c>
      <c r="M433" s="680" t="s">
        <v>207</v>
      </c>
      <c r="N433" s="679">
        <f t="shared" si="246"/>
        <v>168</v>
      </c>
      <c r="O433" s="681" t="s">
        <v>207</v>
      </c>
      <c r="P433" s="679">
        <v>5</v>
      </c>
      <c r="Q433" s="681" t="s">
        <v>207</v>
      </c>
      <c r="R433" s="680">
        <v>5</v>
      </c>
      <c r="S433" s="680" t="s">
        <v>207</v>
      </c>
      <c r="T433" s="679">
        <f t="shared" si="247"/>
        <v>263</v>
      </c>
      <c r="U433" s="681" t="s">
        <v>207</v>
      </c>
      <c r="V433" s="679"/>
      <c r="W433" s="681"/>
      <c r="X433" s="679">
        <f t="shared" si="248"/>
        <v>2331</v>
      </c>
      <c r="Y433" s="681" t="s">
        <v>2676</v>
      </c>
      <c r="Z433" s="394"/>
      <c r="AA433" s="679">
        <f t="shared" si="249"/>
        <v>82.7</v>
      </c>
      <c r="AB433" s="681" t="s">
        <v>208</v>
      </c>
      <c r="AC433" s="679">
        <f t="shared" si="250"/>
        <v>62.2</v>
      </c>
      <c r="AD433" s="681" t="s">
        <v>208</v>
      </c>
      <c r="AE433" s="719" t="str">
        <f t="shared" si="251"/>
        <v>62.2 x 82.7</v>
      </c>
      <c r="AF433" s="681" t="s">
        <v>208</v>
      </c>
      <c r="AG433" s="679">
        <f t="shared" si="252"/>
        <v>86.6</v>
      </c>
      <c r="AH433" s="681" t="s">
        <v>208</v>
      </c>
      <c r="AI433" s="680">
        <f t="shared" si="253"/>
        <v>66.099999999999994</v>
      </c>
      <c r="AJ433" s="681" t="s">
        <v>208</v>
      </c>
      <c r="AK433" s="679">
        <f t="shared" si="254"/>
        <v>2</v>
      </c>
      <c r="AL433" s="681" t="s">
        <v>208</v>
      </c>
      <c r="AM433" s="679">
        <f t="shared" si="255"/>
        <v>2</v>
      </c>
      <c r="AN433" s="681" t="s">
        <v>208</v>
      </c>
      <c r="AO433" s="679">
        <f t="shared" si="256"/>
        <v>103</v>
      </c>
      <c r="AP433" s="681" t="s">
        <v>208</v>
      </c>
      <c r="AQ433" s="248"/>
      <c r="AR433" s="249"/>
      <c r="AS433" s="247">
        <f t="shared" si="257"/>
        <v>91.8</v>
      </c>
      <c r="AT433" s="249" t="s">
        <v>208</v>
      </c>
      <c r="AV433" s="1099"/>
      <c r="AX433" s="238">
        <v>10101493</v>
      </c>
      <c r="AY433" s="236">
        <f>IF(Index!$L$4="€",VLOOKUP(AX433,ERP!$A:$CL,5,0),IF(Index!$L$4="$",VLOOKUP(AX433,ERP!$A:$CL,7,0),IF(Index!$L$4="CHF",VLOOKUP(AX433,ERP!$A:$CL,9,0),IF(Index!$L$4="£",VLOOKUP(AX433,ERP!$A:$CL,11,0),""))))</f>
        <v>1470</v>
      </c>
      <c r="AZ433" s="238">
        <v>10141493</v>
      </c>
      <c r="BA433" s="236">
        <f>IF(Index!$L$4="€",VLOOKUP(AZ433,ERP!$A:$CL,5,0),IF(Index!$L$4="$",VLOOKUP(AZ433,ERP!$A:$CL,7,0),IF(Index!$L$4="CHF",VLOOKUP(AZ433,ERP!$A:$CL,9,0),IF(Index!$L$4="£",VLOOKUP(AZ433,ERP!$A:$CL,11,0),""))))</f>
        <v>1470</v>
      </c>
      <c r="BB433" s="156"/>
      <c r="BC433" s="150"/>
      <c r="BD433" s="2"/>
      <c r="BF433" s="228"/>
      <c r="BG433" s="225"/>
      <c r="BI433" s="367"/>
      <c r="BJ433" s="393"/>
      <c r="BL433" s="221"/>
      <c r="BM433" s="224"/>
      <c r="BN433" s="107"/>
      <c r="BQ433" s="679">
        <v>210</v>
      </c>
      <c r="BR433" s="680" t="s">
        <v>207</v>
      </c>
      <c r="BS433" s="679">
        <v>158</v>
      </c>
      <c r="BT433" s="681" t="s">
        <v>207</v>
      </c>
      <c r="BU433" s="682" t="s">
        <v>4813</v>
      </c>
      <c r="BV433" s="680" t="s">
        <v>207</v>
      </c>
      <c r="BW433" s="679">
        <v>220</v>
      </c>
      <c r="BX433" s="680" t="s">
        <v>207</v>
      </c>
      <c r="BY433" s="679">
        <v>183</v>
      </c>
      <c r="BZ433" s="681" t="s">
        <v>207</v>
      </c>
      <c r="CA433" s="679">
        <v>5</v>
      </c>
      <c r="CB433" s="681" t="s">
        <v>207</v>
      </c>
      <c r="CC433" s="680">
        <v>20</v>
      </c>
      <c r="CD433" s="680" t="s">
        <v>207</v>
      </c>
      <c r="CE433" s="679">
        <v>263</v>
      </c>
      <c r="CF433" s="681" t="s">
        <v>207</v>
      </c>
      <c r="CG433" s="439"/>
      <c r="CH433" s="440"/>
      <c r="CI433" s="439">
        <v>2331</v>
      </c>
      <c r="CJ433" s="440" t="s">
        <v>2676</v>
      </c>
      <c r="CL433" s="439">
        <v>82.7</v>
      </c>
      <c r="CM433" s="440" t="s">
        <v>208</v>
      </c>
      <c r="CN433" s="439">
        <v>62.2</v>
      </c>
      <c r="CO433" s="440" t="s">
        <v>208</v>
      </c>
      <c r="CP433" s="443" t="s">
        <v>4814</v>
      </c>
      <c r="CQ433" s="440" t="s">
        <v>208</v>
      </c>
      <c r="CR433" s="439">
        <v>86.6</v>
      </c>
      <c r="CS433" s="440" t="s">
        <v>208</v>
      </c>
      <c r="CT433" s="438">
        <v>72</v>
      </c>
      <c r="CU433" s="440" t="s">
        <v>208</v>
      </c>
      <c r="CV433" s="439">
        <v>2</v>
      </c>
      <c r="CW433" s="440" t="s">
        <v>208</v>
      </c>
      <c r="CX433" s="439">
        <v>7.9</v>
      </c>
      <c r="CY433" s="440" t="s">
        <v>208</v>
      </c>
      <c r="CZ433" s="439">
        <v>103</v>
      </c>
      <c r="DA433" s="440" t="s">
        <v>208</v>
      </c>
      <c r="DB433" s="248"/>
      <c r="DC433" s="249"/>
      <c r="DD433" s="247">
        <v>91.8</v>
      </c>
      <c r="DE433" s="249" t="s">
        <v>208</v>
      </c>
      <c r="DF433" s="302"/>
      <c r="DG433" s="1099"/>
      <c r="DI433" s="238">
        <v>10102042</v>
      </c>
      <c r="DJ433" s="236">
        <f>IF(Index!$L$4="€",VLOOKUP(DI433,ERP!$A:$CL,5,0),IF(Index!$L$4="$",VLOOKUP(DI433,ERP!$A:$CL,7,0),IF(Index!$L$4="CHF",VLOOKUP(DI433,ERP!$A:$CL,9,0),IF(Index!$L$4="£",VLOOKUP(DI433,ERP!$A:$CL,11,0),""))))</f>
        <v>1616</v>
      </c>
      <c r="DK433" s="238"/>
      <c r="DL433" s="236"/>
      <c r="DM433" s="156"/>
      <c r="DN433" s="150"/>
      <c r="DO433" s="296"/>
      <c r="DP433" s="304"/>
      <c r="DQ433" s="293"/>
      <c r="DR433" s="297"/>
      <c r="DS433" s="346"/>
      <c r="DT433" s="332"/>
    </row>
    <row r="434" spans="2:179" ht="15.75" customHeight="1" x14ac:dyDescent="0.2">
      <c r="B434" s="708" t="s">
        <v>234</v>
      </c>
      <c r="C434" s="709">
        <f t="shared" si="242"/>
        <v>1.3333333333333333</v>
      </c>
      <c r="D434" s="394"/>
      <c r="E434" s="394"/>
      <c r="F434" s="566">
        <v>230</v>
      </c>
      <c r="G434" s="394" t="s">
        <v>207</v>
      </c>
      <c r="H434" s="566">
        <f t="shared" si="243"/>
        <v>173</v>
      </c>
      <c r="I434" s="567" t="s">
        <v>207</v>
      </c>
      <c r="J434" s="662" t="str">
        <f t="shared" si="244"/>
        <v>173 x 230</v>
      </c>
      <c r="K434" s="394" t="s">
        <v>207</v>
      </c>
      <c r="L434" s="566">
        <f t="shared" si="245"/>
        <v>240</v>
      </c>
      <c r="M434" s="394" t="s">
        <v>207</v>
      </c>
      <c r="N434" s="566">
        <f t="shared" si="246"/>
        <v>183</v>
      </c>
      <c r="O434" s="567" t="s">
        <v>207</v>
      </c>
      <c r="P434" s="566">
        <v>5</v>
      </c>
      <c r="Q434" s="567" t="s">
        <v>207</v>
      </c>
      <c r="R434" s="394">
        <v>5</v>
      </c>
      <c r="S434" s="394" t="s">
        <v>207</v>
      </c>
      <c r="T434" s="566">
        <f t="shared" si="247"/>
        <v>288</v>
      </c>
      <c r="U434" s="567" t="s">
        <v>207</v>
      </c>
      <c r="V434" s="566"/>
      <c r="W434" s="567"/>
      <c r="X434" s="566">
        <f t="shared" si="248"/>
        <v>2531</v>
      </c>
      <c r="Y434" s="567" t="s">
        <v>2676</v>
      </c>
      <c r="Z434" s="394"/>
      <c r="AA434" s="566">
        <f t="shared" si="249"/>
        <v>90.6</v>
      </c>
      <c r="AB434" s="567" t="s">
        <v>208</v>
      </c>
      <c r="AC434" s="566">
        <f t="shared" si="250"/>
        <v>68.099999999999994</v>
      </c>
      <c r="AD434" s="567" t="s">
        <v>208</v>
      </c>
      <c r="AE434" s="467" t="str">
        <f t="shared" si="251"/>
        <v>68.1 x 90.6</v>
      </c>
      <c r="AF434" s="567" t="s">
        <v>208</v>
      </c>
      <c r="AG434" s="566">
        <f t="shared" si="252"/>
        <v>94.5</v>
      </c>
      <c r="AH434" s="567" t="s">
        <v>208</v>
      </c>
      <c r="AI434" s="394">
        <f t="shared" si="253"/>
        <v>72</v>
      </c>
      <c r="AJ434" s="567" t="s">
        <v>208</v>
      </c>
      <c r="AK434" s="566">
        <f t="shared" si="254"/>
        <v>2</v>
      </c>
      <c r="AL434" s="567" t="s">
        <v>208</v>
      </c>
      <c r="AM434" s="566">
        <f t="shared" si="255"/>
        <v>2</v>
      </c>
      <c r="AN434" s="567" t="s">
        <v>208</v>
      </c>
      <c r="AO434" s="566">
        <f t="shared" si="256"/>
        <v>113</v>
      </c>
      <c r="AP434" s="567" t="s">
        <v>208</v>
      </c>
      <c r="AQ434" s="130"/>
      <c r="AR434" s="122"/>
      <c r="AS434" s="110">
        <f t="shared" si="257"/>
        <v>99.6</v>
      </c>
      <c r="AT434" s="122" t="s">
        <v>208</v>
      </c>
      <c r="AV434" s="1099"/>
      <c r="AX434" s="138">
        <v>10101494</v>
      </c>
      <c r="AY434" s="137">
        <f>IF(Index!$L$4="€",VLOOKUP(AX434,ERP!$A:$CL,5,0),IF(Index!$L$4="$",VLOOKUP(AX434,ERP!$A:$CL,7,0),IF(Index!$L$4="CHF",VLOOKUP(AX434,ERP!$A:$CL,9,0),IF(Index!$L$4="£",VLOOKUP(AX434,ERP!$A:$CL,11,0),""))))</f>
        <v>1624</v>
      </c>
      <c r="AZ434" s="138">
        <v>10141494</v>
      </c>
      <c r="BA434" s="137">
        <f>IF(Index!$L$4="€",VLOOKUP(AZ434,ERP!$A:$CL,5,0),IF(Index!$L$4="$",VLOOKUP(AZ434,ERP!$A:$CL,7,0),IF(Index!$L$4="CHF",VLOOKUP(AZ434,ERP!$A:$CL,9,0),IF(Index!$L$4="£",VLOOKUP(AZ434,ERP!$A:$CL,11,0),""))))</f>
        <v>1624</v>
      </c>
      <c r="BB434" s="156"/>
      <c r="BC434" s="150"/>
      <c r="BD434" s="2"/>
      <c r="BF434" s="229"/>
      <c r="BG434" s="222" t="s">
        <v>2669</v>
      </c>
      <c r="BI434" s="367"/>
      <c r="BJ434" s="393"/>
      <c r="BL434" s="221"/>
      <c r="BM434" s="224"/>
      <c r="BN434" s="107"/>
      <c r="BQ434" s="566">
        <v>230</v>
      </c>
      <c r="BR434" s="394" t="s">
        <v>207</v>
      </c>
      <c r="BS434" s="566">
        <v>173</v>
      </c>
      <c r="BT434" s="567" t="s">
        <v>207</v>
      </c>
      <c r="BU434" s="662" t="s">
        <v>4815</v>
      </c>
      <c r="BV434" s="394" t="s">
        <v>207</v>
      </c>
      <c r="BW434" s="566">
        <v>240</v>
      </c>
      <c r="BX434" s="394" t="s">
        <v>207</v>
      </c>
      <c r="BY434" s="566">
        <v>198</v>
      </c>
      <c r="BZ434" s="567" t="s">
        <v>207</v>
      </c>
      <c r="CA434" s="566">
        <v>5</v>
      </c>
      <c r="CB434" s="567" t="s">
        <v>207</v>
      </c>
      <c r="CC434" s="394">
        <v>20</v>
      </c>
      <c r="CD434" s="394" t="s">
        <v>207</v>
      </c>
      <c r="CE434" s="566">
        <v>288</v>
      </c>
      <c r="CF434" s="567" t="s">
        <v>207</v>
      </c>
      <c r="CG434" s="66"/>
      <c r="CH434" s="340"/>
      <c r="CI434" s="66">
        <v>2531</v>
      </c>
      <c r="CJ434" s="340" t="s">
        <v>2676</v>
      </c>
      <c r="CL434" s="66">
        <v>90.6</v>
      </c>
      <c r="CM434" s="340" t="s">
        <v>208</v>
      </c>
      <c r="CN434" s="66">
        <v>68.099999999999994</v>
      </c>
      <c r="CO434" s="340" t="s">
        <v>208</v>
      </c>
      <c r="CP434" s="309" t="s">
        <v>4816</v>
      </c>
      <c r="CQ434" s="340" t="s">
        <v>208</v>
      </c>
      <c r="CR434" s="66">
        <v>94.5</v>
      </c>
      <c r="CS434" s="340" t="s">
        <v>208</v>
      </c>
      <c r="CT434" s="2">
        <v>78</v>
      </c>
      <c r="CU434" s="340" t="s">
        <v>208</v>
      </c>
      <c r="CV434" s="66">
        <v>2</v>
      </c>
      <c r="CW434" s="340" t="s">
        <v>208</v>
      </c>
      <c r="CX434" s="66">
        <v>7.9</v>
      </c>
      <c r="CY434" s="340" t="s">
        <v>208</v>
      </c>
      <c r="CZ434" s="66">
        <v>113</v>
      </c>
      <c r="DA434" s="340" t="s">
        <v>208</v>
      </c>
      <c r="DB434" s="130"/>
      <c r="DC434" s="122"/>
      <c r="DD434" s="110">
        <v>99.6</v>
      </c>
      <c r="DE434" s="122" t="s">
        <v>208</v>
      </c>
      <c r="DF434" s="302"/>
      <c r="DG434" s="1099"/>
      <c r="DI434" s="138">
        <v>10102043</v>
      </c>
      <c r="DJ434" s="137">
        <f>IF(Index!$L$4="€",VLOOKUP(DI434,ERP!$A:$CL,5,0),IF(Index!$L$4="$",VLOOKUP(DI434,ERP!$A:$CL,7,0),IF(Index!$L$4="CHF",VLOOKUP(DI434,ERP!$A:$CL,9,0),IF(Index!$L$4="£",VLOOKUP(DI434,ERP!$A:$CL,11,0),""))))</f>
        <v>1786</v>
      </c>
      <c r="DK434" s="138"/>
      <c r="DL434" s="137"/>
      <c r="DM434" s="156"/>
      <c r="DN434" s="150"/>
      <c r="DO434" s="296"/>
      <c r="DP434" s="304"/>
      <c r="DQ434" s="293"/>
      <c r="DR434" s="297"/>
      <c r="DS434" s="346"/>
      <c r="DT434" s="332"/>
    </row>
    <row r="435" spans="2:179" ht="15.75" customHeight="1" x14ac:dyDescent="0.2">
      <c r="B435" s="708" t="s">
        <v>234</v>
      </c>
      <c r="C435" s="709">
        <f t="shared" si="242"/>
        <v>1.3333333333333333</v>
      </c>
      <c r="D435" s="394"/>
      <c r="E435" s="394"/>
      <c r="F435" s="679">
        <v>250</v>
      </c>
      <c r="G435" s="680" t="s">
        <v>207</v>
      </c>
      <c r="H435" s="679">
        <f t="shared" si="243"/>
        <v>188</v>
      </c>
      <c r="I435" s="681" t="s">
        <v>207</v>
      </c>
      <c r="J435" s="682" t="str">
        <f t="shared" si="244"/>
        <v>188 x 250</v>
      </c>
      <c r="K435" s="680" t="s">
        <v>207</v>
      </c>
      <c r="L435" s="679">
        <f t="shared" si="245"/>
        <v>260</v>
      </c>
      <c r="M435" s="680" t="s">
        <v>207</v>
      </c>
      <c r="N435" s="679">
        <f t="shared" si="246"/>
        <v>198</v>
      </c>
      <c r="O435" s="681" t="s">
        <v>207</v>
      </c>
      <c r="P435" s="679">
        <v>5</v>
      </c>
      <c r="Q435" s="681" t="s">
        <v>207</v>
      </c>
      <c r="R435" s="680">
        <v>5</v>
      </c>
      <c r="S435" s="680" t="s">
        <v>207</v>
      </c>
      <c r="T435" s="679">
        <f t="shared" si="247"/>
        <v>313</v>
      </c>
      <c r="U435" s="681" t="s">
        <v>207</v>
      </c>
      <c r="V435" s="679"/>
      <c r="W435" s="681"/>
      <c r="X435" s="679">
        <f t="shared" si="248"/>
        <v>2731</v>
      </c>
      <c r="Y435" s="681" t="s">
        <v>2676</v>
      </c>
      <c r="Z435" s="394"/>
      <c r="AA435" s="679">
        <f t="shared" si="249"/>
        <v>98.4</v>
      </c>
      <c r="AB435" s="681" t="s">
        <v>208</v>
      </c>
      <c r="AC435" s="679">
        <f t="shared" si="250"/>
        <v>74</v>
      </c>
      <c r="AD435" s="681" t="s">
        <v>208</v>
      </c>
      <c r="AE435" s="719" t="str">
        <f t="shared" si="251"/>
        <v>74 x 98.4</v>
      </c>
      <c r="AF435" s="681" t="s">
        <v>208</v>
      </c>
      <c r="AG435" s="679">
        <f t="shared" si="252"/>
        <v>102.4</v>
      </c>
      <c r="AH435" s="681" t="s">
        <v>208</v>
      </c>
      <c r="AI435" s="680">
        <f t="shared" si="253"/>
        <v>78</v>
      </c>
      <c r="AJ435" s="681" t="s">
        <v>208</v>
      </c>
      <c r="AK435" s="679">
        <f t="shared" si="254"/>
        <v>2</v>
      </c>
      <c r="AL435" s="681" t="s">
        <v>208</v>
      </c>
      <c r="AM435" s="679">
        <f t="shared" si="255"/>
        <v>2</v>
      </c>
      <c r="AN435" s="681" t="s">
        <v>208</v>
      </c>
      <c r="AO435" s="679">
        <f t="shared" si="256"/>
        <v>123</v>
      </c>
      <c r="AP435" s="681" t="s">
        <v>208</v>
      </c>
      <c r="AQ435" s="248"/>
      <c r="AR435" s="249"/>
      <c r="AS435" s="247">
        <f t="shared" si="257"/>
        <v>107.5</v>
      </c>
      <c r="AT435" s="249" t="s">
        <v>208</v>
      </c>
      <c r="AV435" s="1099"/>
      <c r="AX435" s="238"/>
      <c r="AY435" s="236"/>
      <c r="AZ435" s="238"/>
      <c r="BA435" s="236"/>
      <c r="BB435" s="156"/>
      <c r="BC435" s="150"/>
      <c r="BD435" s="2"/>
      <c r="BF435" s="136"/>
      <c r="BG435" s="225" t="s">
        <v>2671</v>
      </c>
      <c r="BI435" s="367"/>
      <c r="BJ435" s="393"/>
      <c r="BL435" s="221"/>
      <c r="BM435" s="224"/>
      <c r="BN435" s="107"/>
      <c r="BQ435" s="679">
        <v>250</v>
      </c>
      <c r="BR435" s="680" t="s">
        <v>207</v>
      </c>
      <c r="BS435" s="679">
        <v>188</v>
      </c>
      <c r="BT435" s="681" t="s">
        <v>207</v>
      </c>
      <c r="BU435" s="682" t="s">
        <v>4817</v>
      </c>
      <c r="BV435" s="680" t="s">
        <v>207</v>
      </c>
      <c r="BW435" s="679">
        <v>260</v>
      </c>
      <c r="BX435" s="680" t="s">
        <v>207</v>
      </c>
      <c r="BY435" s="679">
        <v>213</v>
      </c>
      <c r="BZ435" s="681" t="s">
        <v>207</v>
      </c>
      <c r="CA435" s="679">
        <v>5</v>
      </c>
      <c r="CB435" s="681" t="s">
        <v>207</v>
      </c>
      <c r="CC435" s="680">
        <v>20</v>
      </c>
      <c r="CD435" s="680" t="s">
        <v>207</v>
      </c>
      <c r="CE435" s="679">
        <v>313</v>
      </c>
      <c r="CF435" s="681" t="s">
        <v>207</v>
      </c>
      <c r="CG435" s="439"/>
      <c r="CH435" s="440"/>
      <c r="CI435" s="439">
        <v>2731</v>
      </c>
      <c r="CJ435" s="440" t="s">
        <v>2676</v>
      </c>
      <c r="CL435" s="439">
        <v>98.4</v>
      </c>
      <c r="CM435" s="440" t="s">
        <v>208</v>
      </c>
      <c r="CN435" s="439">
        <v>74</v>
      </c>
      <c r="CO435" s="440" t="s">
        <v>208</v>
      </c>
      <c r="CP435" s="443" t="s">
        <v>4818</v>
      </c>
      <c r="CQ435" s="440" t="s">
        <v>208</v>
      </c>
      <c r="CR435" s="439">
        <v>102.4</v>
      </c>
      <c r="CS435" s="440" t="s">
        <v>208</v>
      </c>
      <c r="CT435" s="438">
        <v>83.9</v>
      </c>
      <c r="CU435" s="440" t="s">
        <v>208</v>
      </c>
      <c r="CV435" s="439">
        <v>2</v>
      </c>
      <c r="CW435" s="440" t="s">
        <v>208</v>
      </c>
      <c r="CX435" s="439">
        <v>7.9</v>
      </c>
      <c r="CY435" s="440" t="s">
        <v>208</v>
      </c>
      <c r="CZ435" s="439">
        <v>123</v>
      </c>
      <c r="DA435" s="440" t="s">
        <v>208</v>
      </c>
      <c r="DB435" s="248"/>
      <c r="DC435" s="249"/>
      <c r="DD435" s="247">
        <v>107.5</v>
      </c>
      <c r="DE435" s="249" t="s">
        <v>208</v>
      </c>
      <c r="DF435" s="302"/>
      <c r="DG435" s="1099"/>
      <c r="DI435" s="238"/>
      <c r="DJ435" s="236"/>
      <c r="DK435" s="238"/>
      <c r="DL435" s="236"/>
      <c r="DM435" s="156"/>
      <c r="DN435" s="150"/>
      <c r="DO435" s="296"/>
      <c r="DP435" s="304"/>
      <c r="DQ435" s="293"/>
      <c r="DR435" s="297"/>
      <c r="DS435" s="346"/>
      <c r="DT435" s="332"/>
    </row>
    <row r="436" spans="2:179" ht="15.75" customHeight="1" x14ac:dyDescent="0.2">
      <c r="B436" s="708" t="s">
        <v>234</v>
      </c>
      <c r="C436" s="709">
        <f t="shared" si="242"/>
        <v>1.3333333333333333</v>
      </c>
      <c r="D436" s="394"/>
      <c r="E436" s="394"/>
      <c r="F436" s="566">
        <v>270</v>
      </c>
      <c r="G436" s="394" t="s">
        <v>207</v>
      </c>
      <c r="H436" s="566">
        <f t="shared" si="243"/>
        <v>203</v>
      </c>
      <c r="I436" s="567" t="s">
        <v>207</v>
      </c>
      <c r="J436" s="662" t="str">
        <f t="shared" si="244"/>
        <v>203 x 270</v>
      </c>
      <c r="K436" s="394" t="s">
        <v>207</v>
      </c>
      <c r="L436" s="566">
        <f t="shared" si="245"/>
        <v>280</v>
      </c>
      <c r="M436" s="394" t="s">
        <v>207</v>
      </c>
      <c r="N436" s="566">
        <f t="shared" si="246"/>
        <v>213</v>
      </c>
      <c r="O436" s="567" t="s">
        <v>207</v>
      </c>
      <c r="P436" s="566">
        <v>5</v>
      </c>
      <c r="Q436" s="567" t="s">
        <v>207</v>
      </c>
      <c r="R436" s="394">
        <v>5</v>
      </c>
      <c r="S436" s="394" t="s">
        <v>207</v>
      </c>
      <c r="T436" s="566">
        <f t="shared" si="247"/>
        <v>338</v>
      </c>
      <c r="U436" s="567" t="s">
        <v>207</v>
      </c>
      <c r="V436" s="566"/>
      <c r="W436" s="567"/>
      <c r="X436" s="566">
        <f t="shared" si="248"/>
        <v>2931</v>
      </c>
      <c r="Y436" s="567" t="s">
        <v>2676</v>
      </c>
      <c r="Z436" s="394"/>
      <c r="AA436" s="566">
        <f t="shared" si="249"/>
        <v>106.3</v>
      </c>
      <c r="AB436" s="567" t="s">
        <v>208</v>
      </c>
      <c r="AC436" s="566">
        <f t="shared" si="250"/>
        <v>79.900000000000006</v>
      </c>
      <c r="AD436" s="567" t="s">
        <v>208</v>
      </c>
      <c r="AE436" s="467" t="str">
        <f t="shared" si="251"/>
        <v>79.9 x 106.3</v>
      </c>
      <c r="AF436" s="567" t="s">
        <v>208</v>
      </c>
      <c r="AG436" s="566">
        <f t="shared" si="252"/>
        <v>110.2</v>
      </c>
      <c r="AH436" s="567" t="s">
        <v>208</v>
      </c>
      <c r="AI436" s="394">
        <f t="shared" si="253"/>
        <v>83.9</v>
      </c>
      <c r="AJ436" s="567" t="s">
        <v>208</v>
      </c>
      <c r="AK436" s="566">
        <f t="shared" si="254"/>
        <v>2</v>
      </c>
      <c r="AL436" s="567" t="s">
        <v>208</v>
      </c>
      <c r="AM436" s="566">
        <f t="shared" si="255"/>
        <v>2</v>
      </c>
      <c r="AN436" s="567" t="s">
        <v>208</v>
      </c>
      <c r="AO436" s="566">
        <f t="shared" si="256"/>
        <v>133</v>
      </c>
      <c r="AP436" s="567" t="s">
        <v>208</v>
      </c>
      <c r="AQ436" s="130"/>
      <c r="AR436" s="122"/>
      <c r="AS436" s="110">
        <f t="shared" si="257"/>
        <v>115.4</v>
      </c>
      <c r="AT436" s="122" t="s">
        <v>208</v>
      </c>
      <c r="AV436" s="1099"/>
      <c r="AX436" s="138">
        <v>10101495</v>
      </c>
      <c r="AY436" s="137">
        <f>IF(Index!$L$4="€",VLOOKUP(AX436,ERP!$A:$CL,5,0),IF(Index!$L$4="$",VLOOKUP(AX436,ERP!$A:$CL,7,0),IF(Index!$L$4="CHF",VLOOKUP(AX436,ERP!$A:$CL,9,0),IF(Index!$L$4="£",VLOOKUP(AX436,ERP!$A:$CL,11,0),""))))</f>
        <v>1990</v>
      </c>
      <c r="AZ436" s="138">
        <v>10141495</v>
      </c>
      <c r="BA436" s="137">
        <f>IF(Index!$L$4="€",VLOOKUP(AZ436,ERP!$A:$CL,5,0),IF(Index!$L$4="$",VLOOKUP(AZ436,ERP!$A:$CL,7,0),IF(Index!$L$4="CHF",VLOOKUP(AZ436,ERP!$A:$CL,9,0),IF(Index!$L$4="£",VLOOKUP(AZ436,ERP!$A:$CL,11,0),""))))</f>
        <v>1990</v>
      </c>
      <c r="BB436" s="156"/>
      <c r="BC436" s="150"/>
      <c r="BD436" s="2"/>
      <c r="BF436" s="136"/>
      <c r="BG436" s="225" t="s">
        <v>2668</v>
      </c>
      <c r="BI436" s="367"/>
      <c r="BJ436" s="393"/>
      <c r="BL436" s="221"/>
      <c r="BM436" s="224"/>
      <c r="BN436" s="107"/>
      <c r="BQ436" s="566">
        <v>270</v>
      </c>
      <c r="BR436" s="394" t="s">
        <v>207</v>
      </c>
      <c r="BS436" s="566">
        <v>203</v>
      </c>
      <c r="BT436" s="567" t="s">
        <v>207</v>
      </c>
      <c r="BU436" s="662" t="s">
        <v>4819</v>
      </c>
      <c r="BV436" s="394" t="s">
        <v>207</v>
      </c>
      <c r="BW436" s="566">
        <v>280</v>
      </c>
      <c r="BX436" s="394" t="s">
        <v>207</v>
      </c>
      <c r="BY436" s="566">
        <v>228</v>
      </c>
      <c r="BZ436" s="567" t="s">
        <v>207</v>
      </c>
      <c r="CA436" s="566">
        <v>5</v>
      </c>
      <c r="CB436" s="567" t="s">
        <v>207</v>
      </c>
      <c r="CC436" s="394">
        <v>20</v>
      </c>
      <c r="CD436" s="394" t="s">
        <v>207</v>
      </c>
      <c r="CE436" s="566">
        <v>338</v>
      </c>
      <c r="CF436" s="567" t="s">
        <v>207</v>
      </c>
      <c r="CG436" s="66"/>
      <c r="CH436" s="340"/>
      <c r="CI436" s="66">
        <v>2931</v>
      </c>
      <c r="CJ436" s="340" t="s">
        <v>2676</v>
      </c>
      <c r="CL436" s="66">
        <v>106.3</v>
      </c>
      <c r="CM436" s="340" t="s">
        <v>208</v>
      </c>
      <c r="CN436" s="66">
        <v>79.900000000000006</v>
      </c>
      <c r="CO436" s="340" t="s">
        <v>208</v>
      </c>
      <c r="CP436" s="309" t="s">
        <v>4820</v>
      </c>
      <c r="CQ436" s="340" t="s">
        <v>208</v>
      </c>
      <c r="CR436" s="66">
        <v>110.2</v>
      </c>
      <c r="CS436" s="340" t="s">
        <v>208</v>
      </c>
      <c r="CT436" s="2">
        <v>89.8</v>
      </c>
      <c r="CU436" s="340" t="s">
        <v>208</v>
      </c>
      <c r="CV436" s="66">
        <v>2</v>
      </c>
      <c r="CW436" s="340" t="s">
        <v>208</v>
      </c>
      <c r="CX436" s="66">
        <v>7.9</v>
      </c>
      <c r="CY436" s="340" t="s">
        <v>208</v>
      </c>
      <c r="CZ436" s="66">
        <v>133</v>
      </c>
      <c r="DA436" s="340" t="s">
        <v>208</v>
      </c>
      <c r="DB436" s="130"/>
      <c r="DC436" s="122"/>
      <c r="DD436" s="110">
        <v>115.4</v>
      </c>
      <c r="DE436" s="122" t="s">
        <v>208</v>
      </c>
      <c r="DF436" s="302"/>
      <c r="DG436" s="1099"/>
      <c r="DI436" s="138">
        <v>10102044</v>
      </c>
      <c r="DJ436" s="137">
        <f>IF(Index!$L$4="€",VLOOKUP(DI436,ERP!$A:$CL,5,0),IF(Index!$L$4="$",VLOOKUP(DI436,ERP!$A:$CL,7,0),IF(Index!$L$4="CHF",VLOOKUP(DI436,ERP!$A:$CL,9,0),IF(Index!$L$4="£",VLOOKUP(DI436,ERP!$A:$CL,11,0),""))))</f>
        <v>2188</v>
      </c>
      <c r="DK436" s="138"/>
      <c r="DL436" s="137"/>
      <c r="DM436" s="156"/>
      <c r="DN436" s="150"/>
      <c r="DO436" s="296"/>
      <c r="DP436" s="304"/>
      <c r="DQ436" s="293"/>
      <c r="DR436" s="297"/>
      <c r="DS436" s="346"/>
      <c r="DT436" s="332"/>
    </row>
    <row r="437" spans="2:179" ht="15.75" customHeight="1" x14ac:dyDescent="0.2">
      <c r="B437" s="708" t="s">
        <v>234</v>
      </c>
      <c r="C437" s="709">
        <f t="shared" si="242"/>
        <v>1.3333333333333333</v>
      </c>
      <c r="D437" s="394"/>
      <c r="E437" s="394"/>
      <c r="F437" s="679">
        <v>290</v>
      </c>
      <c r="G437" s="680" t="s">
        <v>207</v>
      </c>
      <c r="H437" s="679">
        <f t="shared" si="243"/>
        <v>218</v>
      </c>
      <c r="I437" s="681" t="s">
        <v>207</v>
      </c>
      <c r="J437" s="682" t="str">
        <f t="shared" si="244"/>
        <v>218 x 290</v>
      </c>
      <c r="K437" s="680" t="s">
        <v>207</v>
      </c>
      <c r="L437" s="679">
        <f t="shared" si="245"/>
        <v>300</v>
      </c>
      <c r="M437" s="680" t="s">
        <v>207</v>
      </c>
      <c r="N437" s="679">
        <f t="shared" si="246"/>
        <v>228</v>
      </c>
      <c r="O437" s="681" t="s">
        <v>207</v>
      </c>
      <c r="P437" s="679">
        <v>5</v>
      </c>
      <c r="Q437" s="681" t="s">
        <v>207</v>
      </c>
      <c r="R437" s="680">
        <v>5</v>
      </c>
      <c r="S437" s="680" t="s">
        <v>207</v>
      </c>
      <c r="T437" s="679">
        <f t="shared" si="247"/>
        <v>363</v>
      </c>
      <c r="U437" s="681" t="s">
        <v>207</v>
      </c>
      <c r="V437" s="679"/>
      <c r="W437" s="681"/>
      <c r="X437" s="679">
        <f t="shared" si="248"/>
        <v>3131</v>
      </c>
      <c r="Y437" s="681" t="s">
        <v>2676</v>
      </c>
      <c r="Z437" s="394"/>
      <c r="AA437" s="679">
        <f t="shared" si="249"/>
        <v>114.2</v>
      </c>
      <c r="AB437" s="681" t="s">
        <v>208</v>
      </c>
      <c r="AC437" s="679">
        <f t="shared" si="250"/>
        <v>85.8</v>
      </c>
      <c r="AD437" s="681" t="s">
        <v>208</v>
      </c>
      <c r="AE437" s="719" t="str">
        <f t="shared" si="251"/>
        <v>85.8 x 114.2</v>
      </c>
      <c r="AF437" s="681" t="s">
        <v>208</v>
      </c>
      <c r="AG437" s="679">
        <f t="shared" si="252"/>
        <v>118.1</v>
      </c>
      <c r="AH437" s="681" t="s">
        <v>208</v>
      </c>
      <c r="AI437" s="680">
        <f t="shared" si="253"/>
        <v>89.8</v>
      </c>
      <c r="AJ437" s="681" t="s">
        <v>208</v>
      </c>
      <c r="AK437" s="679">
        <f t="shared" si="254"/>
        <v>2</v>
      </c>
      <c r="AL437" s="681" t="s">
        <v>208</v>
      </c>
      <c r="AM437" s="679">
        <f t="shared" si="255"/>
        <v>2</v>
      </c>
      <c r="AN437" s="681" t="s">
        <v>208</v>
      </c>
      <c r="AO437" s="679">
        <f t="shared" si="256"/>
        <v>143</v>
      </c>
      <c r="AP437" s="681" t="s">
        <v>208</v>
      </c>
      <c r="AQ437" s="248"/>
      <c r="AR437" s="249"/>
      <c r="AS437" s="247">
        <f t="shared" si="257"/>
        <v>123.3</v>
      </c>
      <c r="AT437" s="249" t="s">
        <v>208</v>
      </c>
      <c r="AV437" s="1099"/>
      <c r="AX437" s="238">
        <v>10101496</v>
      </c>
      <c r="AY437" s="236">
        <f>IF(Index!$L$4="€",VLOOKUP(AX437,ERP!$A:$CL,5,0),IF(Index!$L$4="$",VLOOKUP(AX437,ERP!$A:$CL,7,0),IF(Index!$L$4="CHF",VLOOKUP(AX437,ERP!$A:$CL,9,0),IF(Index!$L$4="£",VLOOKUP(AX437,ERP!$A:$CL,11,0),""))))</f>
        <v>2201</v>
      </c>
      <c r="AZ437" s="238">
        <v>10141496</v>
      </c>
      <c r="BA437" s="236">
        <f>IF(Index!$L$4="€",VLOOKUP(AZ437,ERP!$A:$CL,5,0),IF(Index!$L$4="$",VLOOKUP(AZ437,ERP!$A:$CL,7,0),IF(Index!$L$4="CHF",VLOOKUP(AZ437,ERP!$A:$CL,9,0),IF(Index!$L$4="£",VLOOKUP(AZ437,ERP!$A:$CL,11,0),""))))</f>
        <v>2201</v>
      </c>
      <c r="BB437" s="156"/>
      <c r="BC437" s="150"/>
      <c r="BD437" s="2"/>
      <c r="BF437" s="136"/>
      <c r="BG437" s="2"/>
      <c r="BI437" s="367"/>
      <c r="BJ437" s="393"/>
      <c r="BL437" s="221"/>
      <c r="BM437" s="224"/>
      <c r="BN437" s="107"/>
      <c r="BQ437" s="679">
        <v>290</v>
      </c>
      <c r="BR437" s="680" t="s">
        <v>207</v>
      </c>
      <c r="BS437" s="679">
        <v>218</v>
      </c>
      <c r="BT437" s="681" t="s">
        <v>207</v>
      </c>
      <c r="BU437" s="682" t="s">
        <v>4821</v>
      </c>
      <c r="BV437" s="680" t="s">
        <v>207</v>
      </c>
      <c r="BW437" s="679">
        <v>300</v>
      </c>
      <c r="BX437" s="680" t="s">
        <v>207</v>
      </c>
      <c r="BY437" s="679">
        <v>243</v>
      </c>
      <c r="BZ437" s="681" t="s">
        <v>207</v>
      </c>
      <c r="CA437" s="679">
        <v>5</v>
      </c>
      <c r="CB437" s="681" t="s">
        <v>207</v>
      </c>
      <c r="CC437" s="680">
        <v>20</v>
      </c>
      <c r="CD437" s="680" t="s">
        <v>207</v>
      </c>
      <c r="CE437" s="679">
        <v>363</v>
      </c>
      <c r="CF437" s="681" t="s">
        <v>207</v>
      </c>
      <c r="CG437" s="439"/>
      <c r="CH437" s="440"/>
      <c r="CI437" s="439">
        <v>3131</v>
      </c>
      <c r="CJ437" s="440" t="s">
        <v>2676</v>
      </c>
      <c r="CL437" s="439">
        <v>114.2</v>
      </c>
      <c r="CM437" s="440" t="s">
        <v>208</v>
      </c>
      <c r="CN437" s="439">
        <v>85.8</v>
      </c>
      <c r="CO437" s="440" t="s">
        <v>208</v>
      </c>
      <c r="CP437" s="443" t="s">
        <v>4822</v>
      </c>
      <c r="CQ437" s="440" t="s">
        <v>208</v>
      </c>
      <c r="CR437" s="439">
        <v>118.1</v>
      </c>
      <c r="CS437" s="440" t="s">
        <v>208</v>
      </c>
      <c r="CT437" s="438">
        <v>95.7</v>
      </c>
      <c r="CU437" s="440" t="s">
        <v>208</v>
      </c>
      <c r="CV437" s="439">
        <v>2</v>
      </c>
      <c r="CW437" s="440" t="s">
        <v>208</v>
      </c>
      <c r="CX437" s="439">
        <v>7.9</v>
      </c>
      <c r="CY437" s="440" t="s">
        <v>208</v>
      </c>
      <c r="CZ437" s="439">
        <v>143</v>
      </c>
      <c r="DA437" s="440" t="s">
        <v>208</v>
      </c>
      <c r="DB437" s="248"/>
      <c r="DC437" s="249"/>
      <c r="DD437" s="247">
        <v>123.3</v>
      </c>
      <c r="DE437" s="249" t="s">
        <v>208</v>
      </c>
      <c r="DF437" s="302"/>
      <c r="DG437" s="1099"/>
      <c r="DI437" s="238">
        <v>10102045</v>
      </c>
      <c r="DJ437" s="236">
        <f>IF(Index!$L$4="€",VLOOKUP(DI437,ERP!$A:$CL,5,0),IF(Index!$L$4="$",VLOOKUP(DI437,ERP!$A:$CL,7,0),IF(Index!$L$4="CHF",VLOOKUP(DI437,ERP!$A:$CL,9,0),IF(Index!$L$4="£",VLOOKUP(DI437,ERP!$A:$CL,11,0),""))))</f>
        <v>2420</v>
      </c>
      <c r="DK437" s="238"/>
      <c r="DL437" s="236"/>
      <c r="DM437" s="156"/>
      <c r="DN437" s="150"/>
      <c r="DO437" s="296"/>
      <c r="DP437" s="304"/>
      <c r="DQ437" s="293"/>
      <c r="DR437" s="297"/>
      <c r="DS437" s="346"/>
      <c r="DT437" s="332"/>
    </row>
    <row r="438" spans="2:179" ht="15.75" customHeight="1" x14ac:dyDescent="0.2">
      <c r="B438" s="708" t="s">
        <v>234</v>
      </c>
      <c r="C438" s="709">
        <f t="shared" si="242"/>
        <v>1.3333333333333333</v>
      </c>
      <c r="D438" s="394"/>
      <c r="E438" s="394"/>
      <c r="F438" s="566">
        <v>310</v>
      </c>
      <c r="G438" s="394" t="s">
        <v>207</v>
      </c>
      <c r="H438" s="566">
        <f t="shared" si="243"/>
        <v>233</v>
      </c>
      <c r="I438" s="567" t="s">
        <v>207</v>
      </c>
      <c r="J438" s="662" t="str">
        <f t="shared" si="244"/>
        <v>233 x 310</v>
      </c>
      <c r="K438" s="394" t="s">
        <v>207</v>
      </c>
      <c r="L438" s="566">
        <f t="shared" si="245"/>
        <v>320</v>
      </c>
      <c r="M438" s="394" t="s">
        <v>207</v>
      </c>
      <c r="N438" s="566">
        <f t="shared" si="246"/>
        <v>243</v>
      </c>
      <c r="O438" s="567" t="s">
        <v>207</v>
      </c>
      <c r="P438" s="566">
        <v>5</v>
      </c>
      <c r="Q438" s="567" t="s">
        <v>207</v>
      </c>
      <c r="R438" s="394">
        <v>5</v>
      </c>
      <c r="S438" s="394" t="s">
        <v>207</v>
      </c>
      <c r="T438" s="566">
        <f t="shared" si="247"/>
        <v>388</v>
      </c>
      <c r="U438" s="567" t="s">
        <v>207</v>
      </c>
      <c r="V438" s="566"/>
      <c r="W438" s="567"/>
      <c r="X438" s="566">
        <f t="shared" si="248"/>
        <v>3331</v>
      </c>
      <c r="Y438" s="567" t="s">
        <v>2676</v>
      </c>
      <c r="Z438" s="394"/>
      <c r="AA438" s="566">
        <f t="shared" si="249"/>
        <v>122</v>
      </c>
      <c r="AB438" s="567" t="s">
        <v>208</v>
      </c>
      <c r="AC438" s="566">
        <f t="shared" si="250"/>
        <v>91.7</v>
      </c>
      <c r="AD438" s="567" t="s">
        <v>208</v>
      </c>
      <c r="AE438" s="467" t="str">
        <f t="shared" si="251"/>
        <v>91.7 x 122</v>
      </c>
      <c r="AF438" s="567" t="s">
        <v>208</v>
      </c>
      <c r="AG438" s="566">
        <f t="shared" si="252"/>
        <v>126</v>
      </c>
      <c r="AH438" s="567" t="s">
        <v>208</v>
      </c>
      <c r="AI438" s="394">
        <f t="shared" si="253"/>
        <v>95.7</v>
      </c>
      <c r="AJ438" s="567" t="s">
        <v>208</v>
      </c>
      <c r="AK438" s="566">
        <f t="shared" si="254"/>
        <v>2</v>
      </c>
      <c r="AL438" s="567" t="s">
        <v>208</v>
      </c>
      <c r="AM438" s="566">
        <f t="shared" si="255"/>
        <v>2</v>
      </c>
      <c r="AN438" s="567" t="s">
        <v>208</v>
      </c>
      <c r="AO438" s="566">
        <f t="shared" si="256"/>
        <v>153</v>
      </c>
      <c r="AP438" s="567" t="s">
        <v>208</v>
      </c>
      <c r="AQ438" s="130"/>
      <c r="AR438" s="122"/>
      <c r="AS438" s="110">
        <f t="shared" si="257"/>
        <v>131.1</v>
      </c>
      <c r="AT438" s="122" t="s">
        <v>208</v>
      </c>
      <c r="AV438" s="1099"/>
      <c r="AX438" s="138">
        <v>10101497</v>
      </c>
      <c r="AY438" s="137">
        <f>IF(Index!$L$4="€",VLOOKUP(AX438,ERP!$A:$CL,5,0),IF(Index!$L$4="$",VLOOKUP(AX438,ERP!$A:$CL,7,0),IF(Index!$L$4="CHF",VLOOKUP(AX438,ERP!$A:$CL,9,0),IF(Index!$L$4="£",VLOOKUP(AX438,ERP!$A:$CL,11,0),""))))</f>
        <v>2429</v>
      </c>
      <c r="AZ438" s="138">
        <v>10141497</v>
      </c>
      <c r="BA438" s="137">
        <f>IF(Index!$L$4="€",VLOOKUP(AZ438,ERP!$A:$CL,5,0),IF(Index!$L$4="$",VLOOKUP(AZ438,ERP!$A:$CL,7,0),IF(Index!$L$4="CHF",VLOOKUP(AZ438,ERP!$A:$CL,9,0),IF(Index!$L$4="£",VLOOKUP(AZ438,ERP!$A:$CL,11,0),""))))</f>
        <v>2429</v>
      </c>
      <c r="BB438" s="156"/>
      <c r="BC438" s="150"/>
      <c r="BD438" s="2"/>
      <c r="BF438" s="136"/>
      <c r="BG438" s="222"/>
      <c r="BI438" s="367"/>
      <c r="BJ438" s="393"/>
      <c r="BL438" s="221"/>
      <c r="BM438" s="224"/>
      <c r="BN438" s="107"/>
      <c r="BQ438" s="566">
        <v>310</v>
      </c>
      <c r="BR438" s="394" t="s">
        <v>207</v>
      </c>
      <c r="BS438" s="566">
        <v>233</v>
      </c>
      <c r="BT438" s="567" t="s">
        <v>207</v>
      </c>
      <c r="BU438" s="662" t="s">
        <v>4823</v>
      </c>
      <c r="BV438" s="394" t="s">
        <v>207</v>
      </c>
      <c r="BW438" s="566">
        <v>320</v>
      </c>
      <c r="BX438" s="394" t="s">
        <v>207</v>
      </c>
      <c r="BY438" s="566">
        <v>258</v>
      </c>
      <c r="BZ438" s="567" t="s">
        <v>207</v>
      </c>
      <c r="CA438" s="566">
        <v>5</v>
      </c>
      <c r="CB438" s="567" t="s">
        <v>207</v>
      </c>
      <c r="CC438" s="394">
        <v>20</v>
      </c>
      <c r="CD438" s="394" t="s">
        <v>207</v>
      </c>
      <c r="CE438" s="566">
        <v>388</v>
      </c>
      <c r="CF438" s="567" t="s">
        <v>207</v>
      </c>
      <c r="CG438" s="66"/>
      <c r="CH438" s="340"/>
      <c r="CI438" s="66">
        <v>3331</v>
      </c>
      <c r="CJ438" s="340" t="s">
        <v>2676</v>
      </c>
      <c r="CL438" s="66">
        <v>122</v>
      </c>
      <c r="CM438" s="340" t="s">
        <v>208</v>
      </c>
      <c r="CN438" s="66">
        <v>91.7</v>
      </c>
      <c r="CO438" s="340" t="s">
        <v>208</v>
      </c>
      <c r="CP438" s="309" t="s">
        <v>4824</v>
      </c>
      <c r="CQ438" s="340" t="s">
        <v>208</v>
      </c>
      <c r="CR438" s="66">
        <v>126</v>
      </c>
      <c r="CS438" s="340" t="s">
        <v>208</v>
      </c>
      <c r="CT438" s="2">
        <v>101.6</v>
      </c>
      <c r="CU438" s="340" t="s">
        <v>208</v>
      </c>
      <c r="CV438" s="66">
        <v>2</v>
      </c>
      <c r="CW438" s="340" t="s">
        <v>208</v>
      </c>
      <c r="CX438" s="66">
        <v>7.9</v>
      </c>
      <c r="CY438" s="340" t="s">
        <v>208</v>
      </c>
      <c r="CZ438" s="66">
        <v>153</v>
      </c>
      <c r="DA438" s="340" t="s">
        <v>208</v>
      </c>
      <c r="DB438" s="130"/>
      <c r="DC438" s="122"/>
      <c r="DD438" s="110">
        <v>131.1</v>
      </c>
      <c r="DE438" s="122" t="s">
        <v>208</v>
      </c>
      <c r="DF438" s="302"/>
      <c r="DG438" s="1099"/>
      <c r="DI438" s="138">
        <v>10102046</v>
      </c>
      <c r="DJ438" s="137">
        <f>IF(Index!$L$4="€",VLOOKUP(DI438,ERP!$A:$CL,5,0),IF(Index!$L$4="$",VLOOKUP(DI438,ERP!$A:$CL,7,0),IF(Index!$L$4="CHF",VLOOKUP(DI438,ERP!$A:$CL,9,0),IF(Index!$L$4="£",VLOOKUP(DI438,ERP!$A:$CL,11,0),""))))</f>
        <v>2672</v>
      </c>
      <c r="DK438" s="138"/>
      <c r="DL438" s="137"/>
      <c r="DM438" s="156"/>
      <c r="DN438" s="150"/>
      <c r="DO438" s="296"/>
      <c r="DP438" s="304"/>
      <c r="DQ438" s="293"/>
      <c r="DR438" s="297"/>
      <c r="DS438" s="346"/>
      <c r="DT438" s="332"/>
    </row>
    <row r="439" spans="2:179" ht="15.75" customHeight="1" x14ac:dyDescent="0.2">
      <c r="B439" s="708" t="s">
        <v>234</v>
      </c>
      <c r="C439" s="709">
        <f t="shared" si="242"/>
        <v>1.3333333333333333</v>
      </c>
      <c r="D439" s="394"/>
      <c r="E439" s="394"/>
      <c r="F439" s="671">
        <v>330</v>
      </c>
      <c r="G439" s="672" t="s">
        <v>207</v>
      </c>
      <c r="H439" s="671">
        <f t="shared" si="243"/>
        <v>248</v>
      </c>
      <c r="I439" s="673" t="s">
        <v>207</v>
      </c>
      <c r="J439" s="674" t="str">
        <f t="shared" si="244"/>
        <v>248 x 330</v>
      </c>
      <c r="K439" s="672" t="s">
        <v>207</v>
      </c>
      <c r="L439" s="671">
        <f t="shared" si="245"/>
        <v>340</v>
      </c>
      <c r="M439" s="672" t="s">
        <v>207</v>
      </c>
      <c r="N439" s="671">
        <f t="shared" si="246"/>
        <v>258</v>
      </c>
      <c r="O439" s="673" t="s">
        <v>207</v>
      </c>
      <c r="P439" s="671">
        <v>5</v>
      </c>
      <c r="Q439" s="673" t="s">
        <v>207</v>
      </c>
      <c r="R439" s="672">
        <v>5</v>
      </c>
      <c r="S439" s="672" t="s">
        <v>207</v>
      </c>
      <c r="T439" s="671">
        <f t="shared" si="247"/>
        <v>413</v>
      </c>
      <c r="U439" s="673" t="s">
        <v>207</v>
      </c>
      <c r="V439" s="671"/>
      <c r="W439" s="673"/>
      <c r="X439" s="671">
        <f t="shared" si="248"/>
        <v>3531</v>
      </c>
      <c r="Y439" s="673" t="s">
        <v>2676</v>
      </c>
      <c r="Z439" s="394"/>
      <c r="AA439" s="671">
        <f t="shared" si="249"/>
        <v>129.9</v>
      </c>
      <c r="AB439" s="673" t="s">
        <v>208</v>
      </c>
      <c r="AC439" s="671">
        <f t="shared" si="250"/>
        <v>97.6</v>
      </c>
      <c r="AD439" s="673" t="s">
        <v>208</v>
      </c>
      <c r="AE439" s="717" t="str">
        <f t="shared" si="251"/>
        <v>97.6 x 129.9</v>
      </c>
      <c r="AF439" s="673" t="s">
        <v>208</v>
      </c>
      <c r="AG439" s="671">
        <f t="shared" si="252"/>
        <v>133.9</v>
      </c>
      <c r="AH439" s="673" t="s">
        <v>208</v>
      </c>
      <c r="AI439" s="672">
        <f t="shared" si="253"/>
        <v>101.6</v>
      </c>
      <c r="AJ439" s="673" t="s">
        <v>208</v>
      </c>
      <c r="AK439" s="671">
        <f t="shared" si="254"/>
        <v>2</v>
      </c>
      <c r="AL439" s="673" t="s">
        <v>208</v>
      </c>
      <c r="AM439" s="671">
        <f t="shared" si="255"/>
        <v>2</v>
      </c>
      <c r="AN439" s="673" t="s">
        <v>208</v>
      </c>
      <c r="AO439" s="671">
        <f t="shared" si="256"/>
        <v>162</v>
      </c>
      <c r="AP439" s="673" t="s">
        <v>208</v>
      </c>
      <c r="AQ439" s="252"/>
      <c r="AR439" s="253"/>
      <c r="AS439" s="251">
        <f t="shared" si="257"/>
        <v>139</v>
      </c>
      <c r="AT439" s="253" t="s">
        <v>208</v>
      </c>
      <c r="AV439" s="1100"/>
      <c r="AX439" s="239">
        <v>10101498</v>
      </c>
      <c r="AY439" s="240">
        <f>IF(Index!$L$4="€",VLOOKUP(AX439,ERP!$A:$CL,5,0),IF(Index!$L$4="$",VLOOKUP(AX439,ERP!$A:$CL,7,0),IF(Index!$L$4="CHF",VLOOKUP(AX439,ERP!$A:$CL,9,0),IF(Index!$L$4="£",VLOOKUP(AX439,ERP!$A:$CL,11,0),""))))</f>
        <v>2676</v>
      </c>
      <c r="AZ439" s="239">
        <v>10141498</v>
      </c>
      <c r="BA439" s="240">
        <f>IF(Index!$L$4="€",VLOOKUP(AZ439,ERP!$A:$CL,5,0),IF(Index!$L$4="$",VLOOKUP(AZ439,ERP!$A:$CL,7,0),IF(Index!$L$4="CHF",VLOOKUP(AZ439,ERP!$A:$CL,9,0),IF(Index!$L$4="£",VLOOKUP(AZ439,ERP!$A:$CL,11,0),""))))</f>
        <v>2676</v>
      </c>
      <c r="BB439" s="156"/>
      <c r="BC439" s="150"/>
      <c r="BD439" s="2"/>
      <c r="BF439" s="145"/>
      <c r="BG439" s="222"/>
      <c r="BI439" s="367"/>
      <c r="BJ439" s="393"/>
      <c r="BL439" s="221"/>
      <c r="BM439" s="224"/>
      <c r="BN439" s="107"/>
      <c r="BQ439" s="671">
        <v>330</v>
      </c>
      <c r="BR439" s="672" t="s">
        <v>207</v>
      </c>
      <c r="BS439" s="671">
        <v>248</v>
      </c>
      <c r="BT439" s="673" t="s">
        <v>207</v>
      </c>
      <c r="BU439" s="674" t="s">
        <v>4825</v>
      </c>
      <c r="BV439" s="672" t="s">
        <v>207</v>
      </c>
      <c r="BW439" s="671">
        <v>340</v>
      </c>
      <c r="BX439" s="672" t="s">
        <v>207</v>
      </c>
      <c r="BY439" s="671">
        <v>273</v>
      </c>
      <c r="BZ439" s="673" t="s">
        <v>207</v>
      </c>
      <c r="CA439" s="671">
        <v>5</v>
      </c>
      <c r="CB439" s="673" t="s">
        <v>207</v>
      </c>
      <c r="CC439" s="672">
        <v>20</v>
      </c>
      <c r="CD439" s="672" t="s">
        <v>207</v>
      </c>
      <c r="CE439" s="671">
        <v>413</v>
      </c>
      <c r="CF439" s="673" t="s">
        <v>207</v>
      </c>
      <c r="CG439" s="433"/>
      <c r="CH439" s="434"/>
      <c r="CI439" s="433">
        <v>3531</v>
      </c>
      <c r="CJ439" s="434" t="s">
        <v>2676</v>
      </c>
      <c r="CL439" s="433">
        <v>129.9</v>
      </c>
      <c r="CM439" s="434" t="s">
        <v>208</v>
      </c>
      <c r="CN439" s="433">
        <v>97.6</v>
      </c>
      <c r="CO439" s="434" t="s">
        <v>208</v>
      </c>
      <c r="CP439" s="435" t="s">
        <v>4826</v>
      </c>
      <c r="CQ439" s="434" t="s">
        <v>208</v>
      </c>
      <c r="CR439" s="433">
        <v>133.9</v>
      </c>
      <c r="CS439" s="434" t="s">
        <v>208</v>
      </c>
      <c r="CT439" s="432">
        <v>107.5</v>
      </c>
      <c r="CU439" s="434" t="s">
        <v>208</v>
      </c>
      <c r="CV439" s="433">
        <v>2</v>
      </c>
      <c r="CW439" s="434" t="s">
        <v>208</v>
      </c>
      <c r="CX439" s="433">
        <v>7.9</v>
      </c>
      <c r="CY439" s="434" t="s">
        <v>208</v>
      </c>
      <c r="CZ439" s="433">
        <v>162</v>
      </c>
      <c r="DA439" s="434" t="s">
        <v>208</v>
      </c>
      <c r="DB439" s="252"/>
      <c r="DC439" s="253"/>
      <c r="DD439" s="251">
        <v>139</v>
      </c>
      <c r="DE439" s="253" t="s">
        <v>208</v>
      </c>
      <c r="DF439" s="302"/>
      <c r="DG439" s="1100"/>
      <c r="DI439" s="239">
        <v>10102047</v>
      </c>
      <c r="DJ439" s="240">
        <f>IF(Index!$L$4="€",VLOOKUP(DI439,ERP!$A:$CL,5,0),IF(Index!$L$4="$",VLOOKUP(DI439,ERP!$A:$CL,7,0),IF(Index!$L$4="CHF",VLOOKUP(DI439,ERP!$A:$CL,9,0),IF(Index!$L$4="£",VLOOKUP(DI439,ERP!$A:$CL,11,0),""))))</f>
        <v>2946</v>
      </c>
      <c r="DK439" s="239"/>
      <c r="DL439" s="240"/>
      <c r="DM439" s="156"/>
      <c r="DN439" s="150"/>
      <c r="DO439" s="296"/>
      <c r="DP439" s="304"/>
      <c r="DQ439" s="293"/>
      <c r="DR439" s="297"/>
      <c r="DS439" s="346"/>
      <c r="DT439" s="332"/>
    </row>
    <row r="440" spans="2:179" ht="12.75" customHeight="1" x14ac:dyDescent="0.2">
      <c r="F440" s="308"/>
      <c r="J440" s="309"/>
      <c r="P440" s="308"/>
      <c r="R440" s="308"/>
      <c r="AE440" s="309"/>
      <c r="AX440" s="2"/>
      <c r="AZ440" s="2"/>
      <c r="BB440" s="338"/>
      <c r="BC440" s="338"/>
      <c r="BD440" s="2"/>
      <c r="BG440" s="2"/>
      <c r="BI440" s="367"/>
      <c r="BJ440" s="393"/>
      <c r="BK440" s="30"/>
      <c r="BL440" s="221"/>
      <c r="BM440" s="224"/>
      <c r="BN440" s="107"/>
      <c r="BQ440" s="302"/>
      <c r="BR440" s="302"/>
      <c r="BS440" s="302"/>
      <c r="BT440" s="302"/>
      <c r="BU440" s="302"/>
      <c r="BV440" s="302"/>
      <c r="BW440" s="302"/>
      <c r="BX440" s="302"/>
      <c r="BY440" s="302"/>
      <c r="BZ440" s="302"/>
      <c r="CA440" s="302"/>
      <c r="CB440" s="302"/>
      <c r="CC440" s="302"/>
      <c r="CD440" s="302"/>
      <c r="CE440" s="302"/>
      <c r="CF440" s="302"/>
      <c r="CG440" s="302"/>
      <c r="CH440" s="302"/>
      <c r="CI440" s="302"/>
      <c r="CJ440" s="302"/>
      <c r="CK440" s="302"/>
      <c r="CL440" s="302"/>
      <c r="CM440" s="302"/>
      <c r="CN440" s="302"/>
      <c r="CO440" s="302"/>
      <c r="CP440" s="302"/>
      <c r="CQ440" s="302"/>
      <c r="CR440" s="302"/>
      <c r="CS440" s="302"/>
      <c r="CT440" s="302"/>
      <c r="CU440" s="302"/>
      <c r="CV440" s="302"/>
      <c r="CW440" s="302"/>
      <c r="CX440" s="302"/>
      <c r="CY440" s="302"/>
      <c r="CZ440" s="302"/>
      <c r="DA440" s="302"/>
      <c r="DB440" s="302"/>
      <c r="DC440" s="302"/>
      <c r="DD440" s="302"/>
      <c r="DE440" s="302"/>
      <c r="DF440" s="302"/>
      <c r="DG440" s="302"/>
      <c r="DH440" s="302"/>
      <c r="DI440" s="349"/>
      <c r="DJ440" s="349"/>
      <c r="DK440" s="349"/>
      <c r="DL440" s="349"/>
      <c r="DM440" s="349"/>
      <c r="DN440" s="349"/>
      <c r="DO440" s="296"/>
      <c r="DP440" s="304"/>
      <c r="DQ440" s="295"/>
      <c r="DR440" s="297"/>
      <c r="DS440" s="346"/>
      <c r="DT440" s="332"/>
    </row>
    <row r="441" spans="2:179" s="30" customFormat="1" ht="33" customHeight="1" x14ac:dyDescent="0.2">
      <c r="D441" s="2"/>
      <c r="E441" s="2"/>
      <c r="F441" s="1121" t="s">
        <v>875</v>
      </c>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6"/>
      <c r="AG441" s="1096"/>
      <c r="AH441" s="1096"/>
      <c r="AI441" s="1096"/>
      <c r="AJ441" s="1096"/>
      <c r="AK441" s="1096"/>
      <c r="AL441" s="1096"/>
      <c r="AM441" s="1096"/>
      <c r="AN441" s="1096"/>
      <c r="AO441" s="1096"/>
      <c r="AP441" s="1096"/>
      <c r="AQ441" s="1096"/>
      <c r="AR441" s="1096"/>
      <c r="AS441" s="1096"/>
      <c r="AT441" s="1097"/>
      <c r="AU441" s="2"/>
      <c r="AV441" s="1098" t="s">
        <v>241</v>
      </c>
      <c r="AW441" s="2"/>
      <c r="AX441" s="1104" t="s">
        <v>230</v>
      </c>
      <c r="AY441" s="1122"/>
      <c r="AZ441" s="1104" t="s">
        <v>230</v>
      </c>
      <c r="BA441" s="1105"/>
      <c r="BB441" s="950"/>
      <c r="BC441" s="950"/>
      <c r="BD441" s="2"/>
      <c r="BE441" s="2"/>
      <c r="BF441" s="2"/>
      <c r="BG441" s="2"/>
      <c r="BH441" s="2"/>
      <c r="BI441" s="386"/>
      <c r="BJ441" s="291"/>
      <c r="BK441" s="2"/>
      <c r="BL441" s="221"/>
      <c r="BM441" s="224"/>
      <c r="BN441" s="107"/>
      <c r="BO441" s="300"/>
      <c r="BQ441" s="293"/>
      <c r="BR441" s="300"/>
      <c r="BS441" s="293"/>
      <c r="BT441" s="300"/>
      <c r="BU441" s="293"/>
      <c r="BV441" s="300"/>
      <c r="BW441" s="293"/>
      <c r="BX441" s="300"/>
      <c r="BY441" s="333"/>
      <c r="BZ441" s="333"/>
      <c r="CA441" s="333"/>
      <c r="CB441" s="333"/>
      <c r="CC441" s="333"/>
      <c r="CD441" s="333"/>
      <c r="CE441" s="333"/>
      <c r="CF441" s="333"/>
      <c r="CG441" s="333"/>
      <c r="CH441" s="333"/>
      <c r="CI441" s="333"/>
      <c r="CJ441" s="333"/>
      <c r="CK441" s="333"/>
      <c r="CL441" s="333"/>
      <c r="CM441" s="333"/>
      <c r="CN441" s="333"/>
      <c r="CO441" s="333"/>
      <c r="CP441" s="333"/>
      <c r="CQ441" s="333"/>
      <c r="CR441" s="333"/>
      <c r="CS441" s="333"/>
      <c r="CT441" s="333"/>
      <c r="CU441" s="333"/>
      <c r="CV441" s="333"/>
      <c r="CW441" s="333"/>
      <c r="CX441" s="333"/>
      <c r="CY441" s="333"/>
      <c r="CZ441" s="333"/>
      <c r="DA441" s="333"/>
      <c r="DB441" s="333"/>
      <c r="DC441" s="333"/>
      <c r="DD441" s="333"/>
      <c r="DE441" s="333"/>
      <c r="DF441" s="333"/>
      <c r="DG441" s="293"/>
      <c r="DH441" s="293"/>
      <c r="DI441" s="331"/>
      <c r="DJ441" s="331"/>
      <c r="DK441" s="331"/>
      <c r="DL441" s="331"/>
      <c r="DM441" s="331"/>
      <c r="DN441" s="331"/>
      <c r="DO441" s="296"/>
      <c r="DP441" s="304"/>
      <c r="DQ441" s="293"/>
      <c r="DR441" s="297"/>
      <c r="DS441" s="346"/>
      <c r="DT441" s="332"/>
      <c r="DU441" s="338"/>
      <c r="DV441" s="300"/>
      <c r="DW441" s="300"/>
      <c r="DX441" s="300"/>
      <c r="DY441" s="300"/>
      <c r="DZ441" s="300"/>
      <c r="EA441" s="300"/>
      <c r="EB441" s="300"/>
      <c r="EC441" s="300"/>
      <c r="ED441" s="300"/>
      <c r="EE441" s="300"/>
      <c r="EF441" s="300"/>
      <c r="EG441" s="300"/>
      <c r="EH441" s="300"/>
      <c r="EI441" s="300"/>
      <c r="EJ441" s="300"/>
      <c r="EK441" s="300"/>
      <c r="EL441" s="300"/>
      <c r="EM441" s="300"/>
      <c r="EN441" s="300"/>
      <c r="EO441" s="300"/>
      <c r="EP441" s="300"/>
      <c r="EQ441" s="300"/>
      <c r="ER441" s="300"/>
      <c r="ES441" s="300"/>
      <c r="ET441" s="300"/>
      <c r="EU441" s="300"/>
      <c r="EV441" s="300"/>
      <c r="EW441" s="300"/>
      <c r="EX441" s="300"/>
      <c r="EY441" s="300"/>
      <c r="EZ441" s="300"/>
      <c r="FA441" s="300"/>
      <c r="FB441" s="300"/>
      <c r="FC441" s="300"/>
      <c r="FD441" s="300"/>
      <c r="FE441" s="300"/>
      <c r="FF441" s="300"/>
      <c r="FG441" s="300"/>
      <c r="FH441" s="300"/>
      <c r="FI441" s="300"/>
      <c r="FJ441" s="300"/>
      <c r="FK441" s="300"/>
      <c r="FL441" s="300"/>
      <c r="FM441" s="300"/>
      <c r="FN441" s="300"/>
      <c r="FO441" s="300"/>
      <c r="FP441" s="300"/>
      <c r="FQ441" s="300"/>
      <c r="FR441" s="300"/>
      <c r="FS441" s="300"/>
      <c r="FT441" s="300"/>
      <c r="FU441" s="300"/>
      <c r="FV441" s="300"/>
      <c r="FW441" s="300"/>
    </row>
    <row r="442" spans="2:179" ht="15" customHeight="1" x14ac:dyDescent="0.2">
      <c r="D442" s="30"/>
      <c r="E442" s="30"/>
      <c r="F442" s="1108"/>
      <c r="G442" s="1109"/>
      <c r="H442" s="1109"/>
      <c r="I442" s="1109"/>
      <c r="J442" s="1109"/>
      <c r="K442" s="1109"/>
      <c r="L442" s="1109"/>
      <c r="M442" s="1109"/>
      <c r="N442" s="1109"/>
      <c r="O442" s="1109"/>
      <c r="P442" s="1109"/>
      <c r="Q442" s="1109"/>
      <c r="R442" s="1109"/>
      <c r="S442" s="1109"/>
      <c r="T442" s="1109"/>
      <c r="U442" s="1109"/>
      <c r="V442" s="1109"/>
      <c r="W442" s="1109"/>
      <c r="X442" s="1109"/>
      <c r="Y442" s="1109"/>
      <c r="Z442" s="1109"/>
      <c r="AA442" s="1109"/>
      <c r="AB442" s="1109"/>
      <c r="AC442" s="1109"/>
      <c r="AD442" s="1109"/>
      <c r="AE442" s="1109"/>
      <c r="AF442" s="1109"/>
      <c r="AG442" s="1109"/>
      <c r="AH442" s="1109"/>
      <c r="AI442" s="1109"/>
      <c r="AJ442" s="1109"/>
      <c r="AK442" s="1109"/>
      <c r="AL442" s="1109"/>
      <c r="AM442" s="1109"/>
      <c r="AN442" s="1109"/>
      <c r="AO442" s="1109"/>
      <c r="AP442" s="1109"/>
      <c r="AQ442" s="1109"/>
      <c r="AR442" s="1109"/>
      <c r="AS442" s="1109"/>
      <c r="AT442" s="1110"/>
      <c r="AU442" s="30"/>
      <c r="AV442" s="1099"/>
      <c r="AW442" s="30"/>
      <c r="AX442" s="1111" t="s">
        <v>233</v>
      </c>
      <c r="AY442" s="1123"/>
      <c r="AZ442" s="1111" t="s">
        <v>2670</v>
      </c>
      <c r="BA442" s="1123"/>
      <c r="BB442" s="769"/>
      <c r="BC442" s="806"/>
      <c r="BD442" s="2"/>
      <c r="BG442" s="2"/>
      <c r="BI442" s="389"/>
      <c r="BJ442" s="390"/>
      <c r="BL442" s="221"/>
      <c r="BM442" s="224"/>
      <c r="BN442" s="107"/>
      <c r="BQ442" s="295"/>
      <c r="BR442" s="338"/>
      <c r="BS442" s="295"/>
      <c r="BT442" s="338"/>
      <c r="BU442" s="295"/>
      <c r="BV442" s="338"/>
      <c r="BW442" s="295"/>
      <c r="BX442" s="338"/>
      <c r="BY442" s="331"/>
      <c r="BZ442" s="331"/>
      <c r="CA442" s="331"/>
      <c r="CB442" s="331"/>
      <c r="CC442" s="331"/>
      <c r="CD442" s="331"/>
      <c r="CE442" s="331"/>
      <c r="CF442" s="331"/>
      <c r="CG442" s="331"/>
      <c r="CH442" s="331"/>
      <c r="CI442" s="331"/>
      <c r="CJ442" s="331"/>
      <c r="CK442" s="331"/>
      <c r="CL442" s="331"/>
      <c r="CM442" s="331"/>
      <c r="CN442" s="331"/>
      <c r="CO442" s="331"/>
      <c r="CP442" s="331"/>
      <c r="CQ442" s="331"/>
      <c r="CR442" s="331"/>
      <c r="CS442" s="331"/>
      <c r="CT442" s="331"/>
      <c r="CU442" s="331"/>
      <c r="CV442" s="331"/>
      <c r="CW442" s="331"/>
      <c r="CX442" s="331"/>
      <c r="CY442" s="331"/>
      <c r="CZ442" s="331"/>
      <c r="DA442" s="331"/>
      <c r="DB442" s="331"/>
      <c r="DC442" s="331"/>
      <c r="DD442" s="331"/>
      <c r="DE442" s="331"/>
      <c r="DF442" s="331"/>
      <c r="DG442" s="295"/>
      <c r="DH442" s="295"/>
      <c r="DI442" s="331"/>
      <c r="DJ442" s="331"/>
      <c r="DK442" s="331"/>
      <c r="DL442" s="331"/>
      <c r="DM442" s="331"/>
      <c r="DN442" s="331"/>
      <c r="DO442" s="296"/>
      <c r="DP442" s="304"/>
      <c r="DQ442" s="293"/>
      <c r="DR442" s="297"/>
      <c r="DS442" s="346"/>
      <c r="DT442" s="332"/>
    </row>
    <row r="443" spans="2:179" x14ac:dyDescent="0.2">
      <c r="B443" s="30" t="s">
        <v>213</v>
      </c>
      <c r="D443" s="30"/>
      <c r="E443" s="30"/>
      <c r="F443" s="279" t="s">
        <v>206</v>
      </c>
      <c r="G443" s="280"/>
      <c r="H443" s="279" t="s">
        <v>211</v>
      </c>
      <c r="I443" s="280"/>
      <c r="J443" s="279" t="s">
        <v>216</v>
      </c>
      <c r="K443" s="280"/>
      <c r="L443" s="279" t="s">
        <v>205</v>
      </c>
      <c r="M443" s="280"/>
      <c r="N443" s="279" t="s">
        <v>214</v>
      </c>
      <c r="O443" s="280"/>
      <c r="P443" s="279" t="s">
        <v>209</v>
      </c>
      <c r="Q443" s="280"/>
      <c r="R443" s="279" t="s">
        <v>215</v>
      </c>
      <c r="S443" s="280"/>
      <c r="T443" s="279" t="s">
        <v>212</v>
      </c>
      <c r="U443" s="281"/>
      <c r="V443" s="966"/>
      <c r="W443" s="967"/>
      <c r="X443" s="966" t="s">
        <v>2674</v>
      </c>
      <c r="Y443" s="967"/>
      <c r="Z443" s="110"/>
      <c r="AA443" s="279" t="s">
        <v>206</v>
      </c>
      <c r="AB443" s="280"/>
      <c r="AC443" s="279" t="s">
        <v>211</v>
      </c>
      <c r="AD443" s="280"/>
      <c r="AE443" s="279" t="s">
        <v>216</v>
      </c>
      <c r="AF443" s="280"/>
      <c r="AG443" s="279" t="s">
        <v>205</v>
      </c>
      <c r="AH443" s="280"/>
      <c r="AI443" s="279" t="s">
        <v>214</v>
      </c>
      <c r="AJ443" s="280"/>
      <c r="AK443" s="279" t="s">
        <v>209</v>
      </c>
      <c r="AL443" s="280"/>
      <c r="AM443" s="279" t="s">
        <v>215</v>
      </c>
      <c r="AN443" s="280"/>
      <c r="AO443" s="279" t="s">
        <v>212</v>
      </c>
      <c r="AP443" s="280"/>
      <c r="AQ443" s="966" t="s">
        <v>2674</v>
      </c>
      <c r="AR443" s="967"/>
      <c r="AS443" s="966" t="s">
        <v>2675</v>
      </c>
      <c r="AT443" s="967"/>
      <c r="AU443" s="30"/>
      <c r="AV443" s="1099"/>
      <c r="AW443" s="30"/>
      <c r="AX443" s="762" t="s">
        <v>221</v>
      </c>
      <c r="AY443" s="780" t="s">
        <v>23</v>
      </c>
      <c r="AZ443" s="762" t="s">
        <v>221</v>
      </c>
      <c r="BA443" s="780" t="s">
        <v>23</v>
      </c>
      <c r="BB443" s="156"/>
      <c r="BC443" s="156"/>
      <c r="BD443" s="2"/>
      <c r="BG443" s="2"/>
      <c r="BI443" s="367"/>
      <c r="BJ443" s="391"/>
      <c r="BK443" s="30"/>
      <c r="BL443" s="221"/>
      <c r="BM443" s="224"/>
      <c r="BN443" s="107"/>
      <c r="BQ443" s="295"/>
      <c r="BR443" s="338"/>
      <c r="BS443" s="295"/>
      <c r="BT443" s="338"/>
      <c r="BU443" s="295"/>
      <c r="BV443" s="338"/>
      <c r="BW443" s="295"/>
      <c r="BX443" s="338"/>
      <c r="BY443" s="294"/>
      <c r="BZ443" s="293"/>
      <c r="CA443" s="294"/>
      <c r="CB443" s="293"/>
      <c r="CC443" s="294"/>
      <c r="CD443" s="293"/>
      <c r="CE443" s="294"/>
      <c r="CF443" s="293"/>
      <c r="CG443" s="294"/>
      <c r="CH443" s="294"/>
      <c r="CI443" s="294"/>
      <c r="CJ443" s="294"/>
      <c r="CK443" s="294"/>
      <c r="CL443" s="294"/>
      <c r="CM443" s="293"/>
      <c r="CN443" s="293"/>
      <c r="CO443" s="293"/>
      <c r="CP443" s="294"/>
      <c r="CQ443" s="293"/>
      <c r="CR443" s="294"/>
      <c r="CS443" s="293"/>
      <c r="CT443" s="294"/>
      <c r="CU443" s="293"/>
      <c r="CV443" s="294"/>
      <c r="CW443" s="293"/>
      <c r="CX443" s="294"/>
      <c r="CY443" s="293"/>
      <c r="CZ443" s="294"/>
      <c r="DA443" s="293"/>
      <c r="DB443" s="294"/>
      <c r="DC443" s="293"/>
      <c r="DD443" s="294"/>
      <c r="DE443" s="293"/>
      <c r="DF443" s="293"/>
      <c r="DG443" s="295"/>
      <c r="DH443" s="295"/>
      <c r="DI443" s="293"/>
      <c r="DJ443" s="332"/>
      <c r="DK443" s="293"/>
      <c r="DL443" s="332"/>
      <c r="DM443" s="293"/>
      <c r="DN443" s="332"/>
      <c r="DO443" s="296"/>
      <c r="DP443" s="304"/>
      <c r="DQ443" s="293"/>
      <c r="DR443" s="297"/>
      <c r="DS443" s="346"/>
      <c r="DT443" s="332"/>
    </row>
    <row r="444" spans="2:179" x14ac:dyDescent="0.2">
      <c r="B444" s="30"/>
      <c r="D444" s="30"/>
      <c r="E444" s="30"/>
      <c r="F444" s="143"/>
      <c r="G444" s="142"/>
      <c r="H444" s="143"/>
      <c r="I444" s="141"/>
      <c r="J444" s="143"/>
      <c r="K444" s="142"/>
      <c r="L444" s="143"/>
      <c r="M444" s="142"/>
      <c r="N444" s="143"/>
      <c r="O444" s="141"/>
      <c r="P444" s="143"/>
      <c r="Q444" s="141"/>
      <c r="R444" s="282"/>
      <c r="S444" s="142"/>
      <c r="T444" s="143"/>
      <c r="U444" s="782"/>
      <c r="V444" s="700"/>
      <c r="W444" s="781"/>
      <c r="X444" s="700"/>
      <c r="Y444" s="781"/>
      <c r="Z444" s="110"/>
      <c r="AA444" s="143"/>
      <c r="AB444" s="141"/>
      <c r="AC444" s="143"/>
      <c r="AD444" s="141"/>
      <c r="AE444" s="282"/>
      <c r="AF444" s="141"/>
      <c r="AG444" s="143"/>
      <c r="AH444" s="141"/>
      <c r="AI444" s="282"/>
      <c r="AJ444" s="141"/>
      <c r="AK444" s="143"/>
      <c r="AL444" s="141"/>
      <c r="AM444" s="143"/>
      <c r="AN444" s="141"/>
      <c r="AO444" s="143"/>
      <c r="AP444" s="141"/>
      <c r="AQ444" s="700"/>
      <c r="AR444" s="781"/>
      <c r="AS444" s="789"/>
      <c r="AT444" s="781"/>
      <c r="AU444" s="30"/>
      <c r="AV444" s="1099"/>
      <c r="AW444" s="30"/>
      <c r="AX444" s="700"/>
      <c r="AY444" s="781" t="str">
        <f>Index!$L$4</f>
        <v>€</v>
      </c>
      <c r="AZ444" s="700"/>
      <c r="BA444" s="781" t="str">
        <f>Index!$L$4</f>
        <v>€</v>
      </c>
      <c r="BB444" s="156"/>
      <c r="BC444" s="156"/>
      <c r="BD444" s="2"/>
      <c r="BG444" s="2"/>
      <c r="BI444" s="367"/>
      <c r="BJ444" s="391"/>
      <c r="BK444" s="30"/>
      <c r="BL444" s="221"/>
      <c r="BM444" s="224"/>
      <c r="BN444" s="107"/>
      <c r="BQ444" s="295"/>
      <c r="BR444" s="338"/>
      <c r="BS444" s="295"/>
      <c r="BT444" s="338"/>
      <c r="BU444" s="295"/>
      <c r="BV444" s="338"/>
      <c r="BW444" s="295"/>
      <c r="BX444" s="338"/>
      <c r="BY444" s="294"/>
      <c r="BZ444" s="293"/>
      <c r="CA444" s="294"/>
      <c r="CB444" s="293"/>
      <c r="CC444" s="294"/>
      <c r="CD444" s="293"/>
      <c r="CE444" s="294"/>
      <c r="CF444" s="293"/>
      <c r="CG444" s="294"/>
      <c r="CH444" s="294"/>
      <c r="CI444" s="294"/>
      <c r="CJ444" s="294"/>
      <c r="CK444" s="294"/>
      <c r="CL444" s="294"/>
      <c r="CM444" s="293"/>
      <c r="CN444" s="293"/>
      <c r="CO444" s="293"/>
      <c r="CP444" s="294"/>
      <c r="CQ444" s="293"/>
      <c r="CR444" s="294"/>
      <c r="CS444" s="293"/>
      <c r="CT444" s="294"/>
      <c r="CU444" s="293"/>
      <c r="CV444" s="294"/>
      <c r="CW444" s="293"/>
      <c r="CX444" s="294"/>
      <c r="CY444" s="293"/>
      <c r="CZ444" s="294"/>
      <c r="DA444" s="293"/>
      <c r="DB444" s="294"/>
      <c r="DC444" s="293"/>
      <c r="DD444" s="294"/>
      <c r="DE444" s="293"/>
      <c r="DF444" s="293"/>
      <c r="DG444" s="295"/>
      <c r="DH444" s="295"/>
      <c r="DI444" s="293"/>
      <c r="DJ444" s="332"/>
      <c r="DK444" s="293"/>
      <c r="DL444" s="332"/>
      <c r="DM444" s="293"/>
      <c r="DN444" s="332"/>
      <c r="DO444" s="296"/>
      <c r="DP444" s="304"/>
      <c r="DQ444" s="293"/>
      <c r="DR444" s="297"/>
      <c r="DS444" s="346"/>
      <c r="DT444" s="332"/>
    </row>
    <row r="445" spans="2:179" x14ac:dyDescent="0.2">
      <c r="B445" s="299" t="s">
        <v>242</v>
      </c>
      <c r="C445" s="707">
        <v>1</v>
      </c>
      <c r="F445" s="566">
        <v>195</v>
      </c>
      <c r="G445" s="394" t="s">
        <v>207</v>
      </c>
      <c r="H445" s="566">
        <f t="shared" ref="H445:H452" si="258">ROUND(F445/$C445,0)</f>
        <v>195</v>
      </c>
      <c r="I445" s="567" t="s">
        <v>207</v>
      </c>
      <c r="J445" s="662" t="str">
        <f t="shared" ref="J445:J452" si="259">H445&amp;" x "&amp;F445</f>
        <v>195 x 195</v>
      </c>
      <c r="K445" s="394" t="s">
        <v>207</v>
      </c>
      <c r="L445" s="566">
        <f t="shared" ref="L445:L452" si="260">F445+(2*P445)</f>
        <v>200</v>
      </c>
      <c r="M445" s="394" t="s">
        <v>207</v>
      </c>
      <c r="N445" s="566">
        <f t="shared" ref="N445:N452" si="261">H445+R445</f>
        <v>195</v>
      </c>
      <c r="O445" s="567" t="s">
        <v>207</v>
      </c>
      <c r="P445" s="668">
        <v>2.5</v>
      </c>
      <c r="Q445" s="567" t="s">
        <v>207</v>
      </c>
      <c r="R445" s="566">
        <v>0</v>
      </c>
      <c r="S445" s="394" t="s">
        <v>207</v>
      </c>
      <c r="T445" s="66">
        <f t="shared" ref="T445:T452" si="262">ROUND(SQRT((F445^2)+(H445^2)),0)</f>
        <v>276</v>
      </c>
      <c r="U445" s="340" t="s">
        <v>207</v>
      </c>
      <c r="V445" s="66"/>
      <c r="W445" s="340"/>
      <c r="X445" s="66">
        <v>2131</v>
      </c>
      <c r="Y445" s="340" t="s">
        <v>2676</v>
      </c>
      <c r="AA445" s="66">
        <f t="shared" ref="AA445:AA452" si="263">ROUND(F445/$B$1,1)</f>
        <v>76.8</v>
      </c>
      <c r="AB445" s="340" t="s">
        <v>208</v>
      </c>
      <c r="AC445" s="66">
        <f t="shared" ref="AC445:AC452" si="264">ROUND(H445/$B$1,1)</f>
        <v>76.8</v>
      </c>
      <c r="AD445" s="340" t="s">
        <v>208</v>
      </c>
      <c r="AE445" s="309" t="str">
        <f t="shared" ref="AE445:AE452" si="265">AC445&amp;" x "&amp;AA445</f>
        <v>76.8 x 76.8</v>
      </c>
      <c r="AF445" s="340" t="s">
        <v>208</v>
      </c>
      <c r="AG445" s="66">
        <f t="shared" ref="AG445:AG452" si="266">ROUND(L445/$B$1,1)</f>
        <v>78.7</v>
      </c>
      <c r="AH445" s="340" t="s">
        <v>208</v>
      </c>
      <c r="AI445" s="2">
        <f t="shared" ref="AI445:AI452" si="267">ROUND(N445/$B$1,1)</f>
        <v>76.8</v>
      </c>
      <c r="AJ445" s="340" t="s">
        <v>208</v>
      </c>
      <c r="AK445" s="66">
        <f t="shared" ref="AK445:AK452" si="268">ROUND(P445/$B$1,1)</f>
        <v>1</v>
      </c>
      <c r="AL445" s="340" t="s">
        <v>208</v>
      </c>
      <c r="AM445" s="66">
        <f t="shared" ref="AM445:AM452" si="269">ROUND(R445/$B$1,1)</f>
        <v>0</v>
      </c>
      <c r="AN445" s="340" t="s">
        <v>208</v>
      </c>
      <c r="AO445" s="66">
        <f t="shared" ref="AO445:AO452" si="270">ROUND(SQRT((AA445^2)+(AC445^2)),0)</f>
        <v>109</v>
      </c>
      <c r="AP445" s="340" t="s">
        <v>208</v>
      </c>
      <c r="AQ445" s="130"/>
      <c r="AR445" s="122"/>
      <c r="AS445" s="110">
        <f t="shared" ref="AS445:AS452" si="271">ROUND((X445/10)/$B$2,1)</f>
        <v>83.9</v>
      </c>
      <c r="AT445" s="122" t="s">
        <v>208</v>
      </c>
      <c r="AV445" s="1099"/>
      <c r="AX445" s="138">
        <v>10101559</v>
      </c>
      <c r="AY445" s="129">
        <f>IF(Index!$L$4="€",VLOOKUP(AX445,ERP!$A:$CL,5,0),IF(Index!$L$4="$",VLOOKUP(AX445,ERP!$A:$CL,7,0),IF(Index!$L$4="CHF",VLOOKUP(AX445,ERP!$A:$CL,9,0),IF(Index!$L$4="£",VLOOKUP(AX445,ERP!$A:$CL,11,0),""))))</f>
        <v>1332</v>
      </c>
      <c r="AZ445" s="138">
        <v>10141559</v>
      </c>
      <c r="BA445" s="129">
        <f>IF(Index!$L$4="€",VLOOKUP(AZ445,ERP!$A:$CL,5,0),IF(Index!$L$4="$",VLOOKUP(AZ445,ERP!$A:$CL,7,0),IF(Index!$L$4="CHF",VLOOKUP(AZ445,ERP!$A:$CL,9,0),IF(Index!$L$4="£",VLOOKUP(AZ445,ERP!$A:$CL,11,0),""))))</f>
        <v>1332</v>
      </c>
      <c r="BB445" s="156"/>
      <c r="BC445" s="150"/>
      <c r="BD445" s="2"/>
      <c r="BF445" s="228"/>
      <c r="BG445" s="225"/>
      <c r="BI445" s="367"/>
      <c r="BJ445" s="393"/>
      <c r="BL445" s="221"/>
      <c r="BM445" s="224"/>
      <c r="BN445" s="107"/>
      <c r="BQ445" s="301"/>
      <c r="BR445" s="338"/>
      <c r="BS445" s="301"/>
      <c r="BT445" s="338"/>
      <c r="BU445" s="301"/>
      <c r="BV445" s="338"/>
      <c r="BW445" s="301"/>
      <c r="BX445" s="338"/>
      <c r="BY445" s="293"/>
      <c r="BZ445" s="293"/>
      <c r="CA445" s="293"/>
      <c r="CB445" s="293"/>
      <c r="CC445" s="293"/>
      <c r="CD445" s="293"/>
      <c r="CE445" s="293"/>
      <c r="CF445" s="293"/>
      <c r="CG445" s="293"/>
      <c r="CH445" s="293"/>
      <c r="CI445" s="293"/>
      <c r="CJ445" s="293"/>
      <c r="CK445" s="293"/>
      <c r="CL445" s="293"/>
      <c r="CM445" s="293"/>
      <c r="CN445" s="293"/>
      <c r="CO445" s="293"/>
      <c r="CP445" s="293"/>
      <c r="CQ445" s="293"/>
      <c r="CR445" s="293"/>
      <c r="CS445" s="293"/>
      <c r="CT445" s="294"/>
      <c r="CU445" s="293"/>
      <c r="CV445" s="293"/>
      <c r="CW445" s="293"/>
      <c r="CX445" s="293"/>
      <c r="CY445" s="293"/>
      <c r="CZ445" s="293"/>
      <c r="DA445" s="293"/>
      <c r="DB445" s="293"/>
      <c r="DC445" s="293"/>
      <c r="DD445" s="293"/>
      <c r="DE445" s="293"/>
      <c r="DF445" s="293"/>
      <c r="DG445" s="293"/>
      <c r="DH445" s="293"/>
      <c r="DI445" s="293"/>
      <c r="DJ445" s="349"/>
      <c r="DK445" s="293"/>
      <c r="DL445" s="349"/>
      <c r="DM445" s="293"/>
      <c r="DN445" s="349"/>
      <c r="DO445" s="296"/>
      <c r="DP445" s="304"/>
      <c r="DQ445" s="293"/>
      <c r="DR445" s="297"/>
      <c r="DS445" s="346"/>
      <c r="DT445" s="332"/>
    </row>
    <row r="446" spans="2:179" x14ac:dyDescent="0.2">
      <c r="B446" s="299" t="s">
        <v>242</v>
      </c>
      <c r="C446" s="707">
        <v>1</v>
      </c>
      <c r="F446" s="679">
        <v>215</v>
      </c>
      <c r="G446" s="680" t="s">
        <v>207</v>
      </c>
      <c r="H446" s="679">
        <f t="shared" si="258"/>
        <v>215</v>
      </c>
      <c r="I446" s="681" t="s">
        <v>207</v>
      </c>
      <c r="J446" s="682" t="str">
        <f t="shared" si="259"/>
        <v>215 x 215</v>
      </c>
      <c r="K446" s="680" t="s">
        <v>207</v>
      </c>
      <c r="L446" s="679">
        <f t="shared" si="260"/>
        <v>220</v>
      </c>
      <c r="M446" s="680" t="s">
        <v>207</v>
      </c>
      <c r="N446" s="679">
        <f t="shared" si="261"/>
        <v>215</v>
      </c>
      <c r="O446" s="681" t="s">
        <v>207</v>
      </c>
      <c r="P446" s="683">
        <v>2.5</v>
      </c>
      <c r="Q446" s="681" t="s">
        <v>207</v>
      </c>
      <c r="R446" s="679">
        <v>0</v>
      </c>
      <c r="S446" s="680" t="s">
        <v>207</v>
      </c>
      <c r="T446" s="439">
        <f t="shared" si="262"/>
        <v>304</v>
      </c>
      <c r="U446" s="440" t="s">
        <v>207</v>
      </c>
      <c r="V446" s="439"/>
      <c r="W446" s="440"/>
      <c r="X446" s="439">
        <v>2331</v>
      </c>
      <c r="Y446" s="440" t="s">
        <v>2676</v>
      </c>
      <c r="AA446" s="439">
        <f t="shared" si="263"/>
        <v>84.6</v>
      </c>
      <c r="AB446" s="440" t="s">
        <v>208</v>
      </c>
      <c r="AC446" s="439">
        <f t="shared" si="264"/>
        <v>84.6</v>
      </c>
      <c r="AD446" s="440" t="s">
        <v>208</v>
      </c>
      <c r="AE446" s="443" t="str">
        <f t="shared" si="265"/>
        <v>84.6 x 84.6</v>
      </c>
      <c r="AF446" s="440" t="s">
        <v>208</v>
      </c>
      <c r="AG446" s="439">
        <f t="shared" si="266"/>
        <v>86.6</v>
      </c>
      <c r="AH446" s="440" t="s">
        <v>208</v>
      </c>
      <c r="AI446" s="438">
        <f t="shared" si="267"/>
        <v>84.6</v>
      </c>
      <c r="AJ446" s="440" t="s">
        <v>208</v>
      </c>
      <c r="AK446" s="439">
        <f t="shared" si="268"/>
        <v>1</v>
      </c>
      <c r="AL446" s="440" t="s">
        <v>208</v>
      </c>
      <c r="AM446" s="439">
        <f t="shared" si="269"/>
        <v>0</v>
      </c>
      <c r="AN446" s="440" t="s">
        <v>208</v>
      </c>
      <c r="AO446" s="439">
        <f t="shared" si="270"/>
        <v>120</v>
      </c>
      <c r="AP446" s="440" t="s">
        <v>208</v>
      </c>
      <c r="AQ446" s="248"/>
      <c r="AR446" s="249"/>
      <c r="AS446" s="247">
        <f t="shared" si="271"/>
        <v>91.8</v>
      </c>
      <c r="AT446" s="249" t="s">
        <v>208</v>
      </c>
      <c r="AV446" s="1099"/>
      <c r="AX446" s="238">
        <v>10101560</v>
      </c>
      <c r="AY446" s="236">
        <f>IF(Index!$L$4="€",VLOOKUP(AX446,ERP!$A:$CL,5,0),IF(Index!$L$4="$",VLOOKUP(AX446,ERP!$A:$CL,7,0),IF(Index!$L$4="CHF",VLOOKUP(AX446,ERP!$A:$CL,9,0),IF(Index!$L$4="£",VLOOKUP(AX446,ERP!$A:$CL,11,0),""))))</f>
        <v>1470</v>
      </c>
      <c r="AZ446" s="238">
        <v>10141560</v>
      </c>
      <c r="BA446" s="236">
        <f>IF(Index!$L$4="€",VLOOKUP(AZ446,ERP!$A:$CL,5,0),IF(Index!$L$4="$",VLOOKUP(AZ446,ERP!$A:$CL,7,0),IF(Index!$L$4="CHF",VLOOKUP(AZ446,ERP!$A:$CL,9,0),IF(Index!$L$4="£",VLOOKUP(AZ446,ERP!$A:$CL,11,0),""))))</f>
        <v>1470</v>
      </c>
      <c r="BB446" s="156"/>
      <c r="BC446" s="150"/>
      <c r="BD446" s="2"/>
      <c r="BF446" s="228"/>
      <c r="BG446" s="225"/>
      <c r="BI446" s="367"/>
      <c r="BJ446" s="393"/>
      <c r="BL446" s="221"/>
      <c r="BM446" s="224"/>
      <c r="BN446" s="107"/>
      <c r="BQ446" s="301"/>
      <c r="BR446" s="338"/>
      <c r="BS446" s="301"/>
      <c r="BT446" s="338"/>
      <c r="BU446" s="301"/>
      <c r="BV446" s="338"/>
      <c r="BW446" s="301"/>
      <c r="BX446" s="338"/>
      <c r="BY446" s="293"/>
      <c r="BZ446" s="293"/>
      <c r="CA446" s="293"/>
      <c r="CB446" s="293"/>
      <c r="CC446" s="293"/>
      <c r="CD446" s="293"/>
      <c r="CE446" s="293"/>
      <c r="CF446" s="293"/>
      <c r="CG446" s="293"/>
      <c r="CH446" s="293"/>
      <c r="CI446" s="293"/>
      <c r="CJ446" s="293"/>
      <c r="CK446" s="293"/>
      <c r="CL446" s="293"/>
      <c r="CM446" s="293"/>
      <c r="CN446" s="293"/>
      <c r="CO446" s="293"/>
      <c r="CP446" s="293"/>
      <c r="CQ446" s="293"/>
      <c r="CR446" s="293"/>
      <c r="CS446" s="293"/>
      <c r="CT446" s="294"/>
      <c r="CU446" s="293"/>
      <c r="CV446" s="293"/>
      <c r="CW446" s="293"/>
      <c r="CX446" s="293"/>
      <c r="CY446" s="293"/>
      <c r="CZ446" s="293"/>
      <c r="DA446" s="293"/>
      <c r="DB446" s="293"/>
      <c r="DC446" s="293"/>
      <c r="DD446" s="293"/>
      <c r="DE446" s="293"/>
      <c r="DF446" s="293"/>
      <c r="DG446" s="293"/>
      <c r="DH446" s="293"/>
      <c r="DI446" s="293"/>
      <c r="DJ446" s="349"/>
      <c r="DK446" s="293"/>
      <c r="DL446" s="349"/>
      <c r="DM446" s="293"/>
      <c r="DN446" s="349"/>
      <c r="DO446" s="296"/>
      <c r="DP446" s="304"/>
      <c r="DQ446" s="293"/>
      <c r="DR446" s="297"/>
      <c r="DS446" s="346"/>
      <c r="DT446" s="332"/>
    </row>
    <row r="447" spans="2:179" x14ac:dyDescent="0.2">
      <c r="B447" s="299" t="s">
        <v>242</v>
      </c>
      <c r="C447" s="707">
        <v>1</v>
      </c>
      <c r="F447" s="566">
        <v>230</v>
      </c>
      <c r="G447" s="394" t="s">
        <v>207</v>
      </c>
      <c r="H447" s="566">
        <f t="shared" si="258"/>
        <v>230</v>
      </c>
      <c r="I447" s="567" t="s">
        <v>207</v>
      </c>
      <c r="J447" s="662" t="str">
        <f t="shared" si="259"/>
        <v>230 x 230</v>
      </c>
      <c r="K447" s="394" t="s">
        <v>207</v>
      </c>
      <c r="L447" s="566">
        <f t="shared" si="260"/>
        <v>240</v>
      </c>
      <c r="M447" s="394" t="s">
        <v>207</v>
      </c>
      <c r="N447" s="566">
        <f t="shared" si="261"/>
        <v>230</v>
      </c>
      <c r="O447" s="567" t="s">
        <v>207</v>
      </c>
      <c r="P447" s="566">
        <v>5</v>
      </c>
      <c r="Q447" s="567" t="s">
        <v>207</v>
      </c>
      <c r="R447" s="566">
        <v>0</v>
      </c>
      <c r="S447" s="394" t="s">
        <v>207</v>
      </c>
      <c r="T447" s="66">
        <f t="shared" si="262"/>
        <v>325</v>
      </c>
      <c r="U447" s="340" t="s">
        <v>207</v>
      </c>
      <c r="V447" s="66"/>
      <c r="W447" s="340"/>
      <c r="X447" s="66">
        <v>2531</v>
      </c>
      <c r="Y447" s="340" t="s">
        <v>2676</v>
      </c>
      <c r="AA447" s="66">
        <f t="shared" si="263"/>
        <v>90.6</v>
      </c>
      <c r="AB447" s="340" t="s">
        <v>208</v>
      </c>
      <c r="AC447" s="66">
        <f t="shared" si="264"/>
        <v>90.6</v>
      </c>
      <c r="AD447" s="340" t="s">
        <v>208</v>
      </c>
      <c r="AE447" s="309" t="str">
        <f t="shared" si="265"/>
        <v>90.6 x 90.6</v>
      </c>
      <c r="AF447" s="340" t="s">
        <v>208</v>
      </c>
      <c r="AG447" s="66">
        <f t="shared" si="266"/>
        <v>94.5</v>
      </c>
      <c r="AH447" s="340" t="s">
        <v>208</v>
      </c>
      <c r="AI447" s="2">
        <f t="shared" si="267"/>
        <v>90.6</v>
      </c>
      <c r="AJ447" s="340" t="s">
        <v>208</v>
      </c>
      <c r="AK447" s="66">
        <f t="shared" si="268"/>
        <v>2</v>
      </c>
      <c r="AL447" s="340" t="s">
        <v>208</v>
      </c>
      <c r="AM447" s="66">
        <f t="shared" si="269"/>
        <v>0</v>
      </c>
      <c r="AN447" s="340" t="s">
        <v>208</v>
      </c>
      <c r="AO447" s="66">
        <f t="shared" si="270"/>
        <v>128</v>
      </c>
      <c r="AP447" s="340" t="s">
        <v>208</v>
      </c>
      <c r="AQ447" s="130"/>
      <c r="AR447" s="122"/>
      <c r="AS447" s="110">
        <f t="shared" si="271"/>
        <v>99.6</v>
      </c>
      <c r="AT447" s="122" t="s">
        <v>208</v>
      </c>
      <c r="AV447" s="1099"/>
      <c r="AX447" s="138">
        <v>10101561</v>
      </c>
      <c r="AY447" s="137">
        <f>IF(Index!$L$4="€",VLOOKUP(AX447,ERP!$A:$CL,5,0),IF(Index!$L$4="$",VLOOKUP(AX447,ERP!$A:$CL,7,0),IF(Index!$L$4="CHF",VLOOKUP(AX447,ERP!$A:$CL,9,0),IF(Index!$L$4="£",VLOOKUP(AX447,ERP!$A:$CL,11,0),""))))</f>
        <v>1624</v>
      </c>
      <c r="AZ447" s="138">
        <v>10141561</v>
      </c>
      <c r="BA447" s="137">
        <f>IF(Index!$L$4="€",VLOOKUP(AZ447,ERP!$A:$CL,5,0),IF(Index!$L$4="$",VLOOKUP(AZ447,ERP!$A:$CL,7,0),IF(Index!$L$4="CHF",VLOOKUP(AZ447,ERP!$A:$CL,9,0),IF(Index!$L$4="£",VLOOKUP(AZ447,ERP!$A:$CL,11,0),""))))</f>
        <v>1624</v>
      </c>
      <c r="BB447" s="156"/>
      <c r="BC447" s="150"/>
      <c r="BD447" s="2"/>
      <c r="BF447" s="229"/>
      <c r="BG447" s="222" t="s">
        <v>2669</v>
      </c>
      <c r="BI447" s="367"/>
      <c r="BJ447" s="393"/>
      <c r="BL447" s="221"/>
      <c r="BM447" s="224"/>
      <c r="BN447" s="107"/>
      <c r="BQ447" s="301"/>
      <c r="BR447" s="338"/>
      <c r="BS447" s="301"/>
      <c r="BT447" s="338"/>
      <c r="BU447" s="301"/>
      <c r="BV447" s="338"/>
      <c r="BW447" s="301"/>
      <c r="BX447" s="338"/>
      <c r="BY447" s="293"/>
      <c r="BZ447" s="293"/>
      <c r="CA447" s="293"/>
      <c r="CB447" s="293"/>
      <c r="CC447" s="293"/>
      <c r="CD447" s="293"/>
      <c r="CE447" s="293"/>
      <c r="CF447" s="293"/>
      <c r="CG447" s="293"/>
      <c r="CH447" s="293"/>
      <c r="CI447" s="293"/>
      <c r="CJ447" s="293"/>
      <c r="CK447" s="293"/>
      <c r="CL447" s="293"/>
      <c r="CM447" s="293"/>
      <c r="CN447" s="293"/>
      <c r="CO447" s="293"/>
      <c r="CP447" s="293"/>
      <c r="CQ447" s="293"/>
      <c r="CR447" s="293"/>
      <c r="CS447" s="293"/>
      <c r="CT447" s="294"/>
      <c r="CU447" s="293"/>
      <c r="CV447" s="293"/>
      <c r="CW447" s="293"/>
      <c r="CX447" s="293"/>
      <c r="CY447" s="293"/>
      <c r="CZ447" s="293"/>
      <c r="DA447" s="293"/>
      <c r="DB447" s="293"/>
      <c r="DC447" s="293"/>
      <c r="DD447" s="293"/>
      <c r="DE447" s="293"/>
      <c r="DF447" s="293"/>
      <c r="DG447" s="293"/>
      <c r="DH447" s="293"/>
      <c r="DI447" s="293"/>
      <c r="DJ447" s="349"/>
      <c r="DK447" s="293"/>
      <c r="DL447" s="349"/>
      <c r="DM447" s="293"/>
      <c r="DN447" s="349"/>
      <c r="DO447" s="296"/>
      <c r="DP447" s="304"/>
      <c r="DQ447" s="293"/>
      <c r="DR447" s="297"/>
      <c r="DS447" s="346"/>
      <c r="DT447" s="332"/>
    </row>
    <row r="448" spans="2:179" x14ac:dyDescent="0.2">
      <c r="B448" s="299" t="s">
        <v>242</v>
      </c>
      <c r="C448" s="707">
        <v>1</v>
      </c>
      <c r="F448" s="679">
        <v>250</v>
      </c>
      <c r="G448" s="680" t="s">
        <v>207</v>
      </c>
      <c r="H448" s="679">
        <f t="shared" si="258"/>
        <v>250</v>
      </c>
      <c r="I448" s="681" t="s">
        <v>207</v>
      </c>
      <c r="J448" s="682" t="str">
        <f t="shared" si="259"/>
        <v>250 x 250</v>
      </c>
      <c r="K448" s="680" t="s">
        <v>207</v>
      </c>
      <c r="L448" s="679">
        <f t="shared" si="260"/>
        <v>260</v>
      </c>
      <c r="M448" s="680" t="s">
        <v>207</v>
      </c>
      <c r="N448" s="679">
        <f t="shared" si="261"/>
        <v>250</v>
      </c>
      <c r="O448" s="681" t="s">
        <v>207</v>
      </c>
      <c r="P448" s="679">
        <v>5</v>
      </c>
      <c r="Q448" s="681" t="s">
        <v>207</v>
      </c>
      <c r="R448" s="680">
        <v>0</v>
      </c>
      <c r="S448" s="680" t="s">
        <v>207</v>
      </c>
      <c r="T448" s="439">
        <f t="shared" si="262"/>
        <v>354</v>
      </c>
      <c r="U448" s="440" t="s">
        <v>207</v>
      </c>
      <c r="V448" s="439"/>
      <c r="W448" s="440"/>
      <c r="X448" s="439">
        <v>2731</v>
      </c>
      <c r="Y448" s="440" t="s">
        <v>2676</v>
      </c>
      <c r="AA448" s="439">
        <f t="shared" si="263"/>
        <v>98.4</v>
      </c>
      <c r="AB448" s="440" t="s">
        <v>208</v>
      </c>
      <c r="AC448" s="439">
        <f t="shared" si="264"/>
        <v>98.4</v>
      </c>
      <c r="AD448" s="440" t="s">
        <v>208</v>
      </c>
      <c r="AE448" s="443" t="str">
        <f t="shared" si="265"/>
        <v>98.4 x 98.4</v>
      </c>
      <c r="AF448" s="440" t="s">
        <v>208</v>
      </c>
      <c r="AG448" s="439">
        <f t="shared" si="266"/>
        <v>102.4</v>
      </c>
      <c r="AH448" s="440" t="s">
        <v>208</v>
      </c>
      <c r="AI448" s="438">
        <f t="shared" si="267"/>
        <v>98.4</v>
      </c>
      <c r="AJ448" s="440" t="s">
        <v>208</v>
      </c>
      <c r="AK448" s="439">
        <f t="shared" si="268"/>
        <v>2</v>
      </c>
      <c r="AL448" s="440" t="s">
        <v>208</v>
      </c>
      <c r="AM448" s="439">
        <f t="shared" si="269"/>
        <v>0</v>
      </c>
      <c r="AN448" s="440" t="s">
        <v>208</v>
      </c>
      <c r="AO448" s="439">
        <f t="shared" si="270"/>
        <v>139</v>
      </c>
      <c r="AP448" s="440" t="s">
        <v>208</v>
      </c>
      <c r="AQ448" s="248"/>
      <c r="AR448" s="249"/>
      <c r="AS448" s="247">
        <f t="shared" si="271"/>
        <v>107.5</v>
      </c>
      <c r="AT448" s="249" t="s">
        <v>208</v>
      </c>
      <c r="AV448" s="1099"/>
      <c r="AX448" s="238"/>
      <c r="AY448" s="236"/>
      <c r="AZ448" s="238"/>
      <c r="BA448" s="236"/>
      <c r="BB448" s="156"/>
      <c r="BC448" s="150"/>
      <c r="BD448" s="2"/>
      <c r="BF448" s="136"/>
      <c r="BG448" s="225" t="s">
        <v>2671</v>
      </c>
      <c r="BI448" s="367"/>
      <c r="BJ448" s="393"/>
      <c r="BL448" s="221"/>
      <c r="BM448" s="224"/>
      <c r="BN448" s="107"/>
      <c r="BQ448" s="301"/>
      <c r="BR448" s="338"/>
      <c r="BS448" s="301"/>
      <c r="BT448" s="338"/>
      <c r="BU448" s="301"/>
      <c r="BV448" s="338"/>
      <c r="BW448" s="301"/>
      <c r="BX448" s="338"/>
      <c r="BY448" s="293"/>
      <c r="BZ448" s="293"/>
      <c r="CA448" s="293"/>
      <c r="CB448" s="293"/>
      <c r="CC448" s="293"/>
      <c r="CD448" s="293"/>
      <c r="CE448" s="293"/>
      <c r="CF448" s="293"/>
      <c r="CG448" s="293"/>
      <c r="CH448" s="293"/>
      <c r="CI448" s="293"/>
      <c r="CJ448" s="293"/>
      <c r="CK448" s="293"/>
      <c r="CL448" s="293"/>
      <c r="CM448" s="293"/>
      <c r="CN448" s="293"/>
      <c r="CO448" s="293"/>
      <c r="CP448" s="293"/>
      <c r="CQ448" s="293"/>
      <c r="CR448" s="293"/>
      <c r="CS448" s="293"/>
      <c r="CT448" s="294"/>
      <c r="CU448" s="293"/>
      <c r="CV448" s="293"/>
      <c r="CW448" s="293"/>
      <c r="CX448" s="293"/>
      <c r="CY448" s="293"/>
      <c r="CZ448" s="293"/>
      <c r="DA448" s="293"/>
      <c r="DB448" s="293"/>
      <c r="DC448" s="293"/>
      <c r="DD448" s="293"/>
      <c r="DE448" s="293"/>
      <c r="DF448" s="293"/>
      <c r="DG448" s="293"/>
      <c r="DH448" s="293"/>
      <c r="DI448" s="293"/>
      <c r="DJ448" s="349"/>
      <c r="DK448" s="293"/>
      <c r="DL448" s="349"/>
      <c r="DM448" s="293"/>
      <c r="DN448" s="293"/>
      <c r="DO448" s="296"/>
      <c r="DP448" s="304"/>
      <c r="DQ448" s="293"/>
      <c r="DR448" s="297"/>
      <c r="DS448" s="346"/>
      <c r="DT448" s="332"/>
    </row>
    <row r="449" spans="2:124" x14ac:dyDescent="0.2">
      <c r="B449" s="299" t="s">
        <v>242</v>
      </c>
      <c r="C449" s="707">
        <v>1</v>
      </c>
      <c r="F449" s="566">
        <v>270</v>
      </c>
      <c r="G449" s="394" t="s">
        <v>207</v>
      </c>
      <c r="H449" s="566">
        <f t="shared" si="258"/>
        <v>270</v>
      </c>
      <c r="I449" s="567" t="s">
        <v>207</v>
      </c>
      <c r="J449" s="662" t="str">
        <f t="shared" si="259"/>
        <v>270 x 270</v>
      </c>
      <c r="K449" s="394" t="s">
        <v>207</v>
      </c>
      <c r="L449" s="566">
        <f t="shared" si="260"/>
        <v>280</v>
      </c>
      <c r="M449" s="394" t="s">
        <v>207</v>
      </c>
      <c r="N449" s="566">
        <f t="shared" si="261"/>
        <v>270</v>
      </c>
      <c r="O449" s="567" t="s">
        <v>207</v>
      </c>
      <c r="P449" s="566">
        <v>5</v>
      </c>
      <c r="Q449" s="567" t="s">
        <v>207</v>
      </c>
      <c r="R449" s="566">
        <v>0</v>
      </c>
      <c r="S449" s="394" t="s">
        <v>207</v>
      </c>
      <c r="T449" s="66">
        <f t="shared" si="262"/>
        <v>382</v>
      </c>
      <c r="U449" s="340" t="s">
        <v>207</v>
      </c>
      <c r="V449" s="66"/>
      <c r="W449" s="340"/>
      <c r="X449" s="66">
        <v>2931</v>
      </c>
      <c r="Y449" s="340" t="s">
        <v>2676</v>
      </c>
      <c r="AA449" s="66">
        <f t="shared" si="263"/>
        <v>106.3</v>
      </c>
      <c r="AB449" s="340" t="s">
        <v>208</v>
      </c>
      <c r="AC449" s="66">
        <f t="shared" si="264"/>
        <v>106.3</v>
      </c>
      <c r="AD449" s="340" t="s">
        <v>208</v>
      </c>
      <c r="AE449" s="309" t="str">
        <f t="shared" si="265"/>
        <v>106.3 x 106.3</v>
      </c>
      <c r="AF449" s="340" t="s">
        <v>208</v>
      </c>
      <c r="AG449" s="66">
        <f t="shared" si="266"/>
        <v>110.2</v>
      </c>
      <c r="AH449" s="340" t="s">
        <v>208</v>
      </c>
      <c r="AI449" s="2">
        <f t="shared" si="267"/>
        <v>106.3</v>
      </c>
      <c r="AJ449" s="340" t="s">
        <v>208</v>
      </c>
      <c r="AK449" s="66">
        <f t="shared" si="268"/>
        <v>2</v>
      </c>
      <c r="AL449" s="340" t="s">
        <v>208</v>
      </c>
      <c r="AM449" s="66">
        <f t="shared" si="269"/>
        <v>0</v>
      </c>
      <c r="AN449" s="340" t="s">
        <v>208</v>
      </c>
      <c r="AO449" s="66">
        <f t="shared" si="270"/>
        <v>150</v>
      </c>
      <c r="AP449" s="340" t="s">
        <v>208</v>
      </c>
      <c r="AQ449" s="130"/>
      <c r="AR449" s="122"/>
      <c r="AS449" s="110">
        <f t="shared" si="271"/>
        <v>115.4</v>
      </c>
      <c r="AT449" s="122" t="s">
        <v>208</v>
      </c>
      <c r="AV449" s="1099"/>
      <c r="AX449" s="138">
        <v>10101562</v>
      </c>
      <c r="AY449" s="137">
        <f>IF(Index!$L$4="€",VLOOKUP(AX449,ERP!$A:$CL,5,0),IF(Index!$L$4="$",VLOOKUP(AX449,ERP!$A:$CL,7,0),IF(Index!$L$4="CHF",VLOOKUP(AX449,ERP!$A:$CL,9,0),IF(Index!$L$4="£",VLOOKUP(AX449,ERP!$A:$CL,11,0),""))))</f>
        <v>1990</v>
      </c>
      <c r="AZ449" s="138">
        <v>10141562</v>
      </c>
      <c r="BA449" s="137">
        <f>IF(Index!$L$4="€",VLOOKUP(AZ449,ERP!$A:$CL,5,0),IF(Index!$L$4="$",VLOOKUP(AZ449,ERP!$A:$CL,7,0),IF(Index!$L$4="CHF",VLOOKUP(AZ449,ERP!$A:$CL,9,0),IF(Index!$L$4="£",VLOOKUP(AZ449,ERP!$A:$CL,11,0),""))))</f>
        <v>1990</v>
      </c>
      <c r="BB449" s="156"/>
      <c r="BC449" s="150"/>
      <c r="BD449" s="2"/>
      <c r="BF449" s="136"/>
      <c r="BG449" s="225" t="s">
        <v>2703</v>
      </c>
      <c r="BI449" s="367"/>
      <c r="BJ449" s="393"/>
      <c r="BL449" s="221"/>
      <c r="BM449" s="224"/>
      <c r="BN449" s="107"/>
      <c r="BQ449" s="301"/>
      <c r="BR449" s="338"/>
      <c r="BS449" s="301"/>
      <c r="BT449" s="338"/>
      <c r="BU449" s="301"/>
      <c r="BV449" s="338"/>
      <c r="BW449" s="301"/>
      <c r="BX449" s="338"/>
      <c r="BY449" s="293"/>
      <c r="BZ449" s="293"/>
      <c r="CA449" s="293"/>
      <c r="CB449" s="293"/>
      <c r="CC449" s="293"/>
      <c r="CD449" s="293"/>
      <c r="CE449" s="293"/>
      <c r="CF449" s="293"/>
      <c r="CG449" s="293"/>
      <c r="CH449" s="293"/>
      <c r="CI449" s="293"/>
      <c r="CJ449" s="293"/>
      <c r="CK449" s="293"/>
      <c r="CL449" s="293"/>
      <c r="CM449" s="293"/>
      <c r="CN449" s="293"/>
      <c r="CO449" s="293"/>
      <c r="CP449" s="293"/>
      <c r="CQ449" s="293"/>
      <c r="CR449" s="293"/>
      <c r="CS449" s="293"/>
      <c r="CT449" s="294"/>
      <c r="CU449" s="293"/>
      <c r="CV449" s="293"/>
      <c r="CW449" s="293"/>
      <c r="CX449" s="293"/>
      <c r="CY449" s="293"/>
      <c r="CZ449" s="293"/>
      <c r="DA449" s="293"/>
      <c r="DB449" s="293"/>
      <c r="DC449" s="293"/>
      <c r="DD449" s="293"/>
      <c r="DE449" s="293"/>
      <c r="DF449" s="293"/>
      <c r="DG449" s="293"/>
      <c r="DH449" s="293"/>
      <c r="DI449" s="296"/>
      <c r="DJ449" s="302"/>
      <c r="DK449" s="296"/>
      <c r="DL449" s="302"/>
      <c r="DM449" s="296"/>
      <c r="DN449" s="296"/>
      <c r="DO449" s="296"/>
      <c r="DP449" s="304"/>
      <c r="DQ449" s="293"/>
      <c r="DR449" s="297"/>
      <c r="DS449" s="346"/>
      <c r="DT449" s="332"/>
    </row>
    <row r="450" spans="2:124" x14ac:dyDescent="0.2">
      <c r="B450" s="299" t="s">
        <v>242</v>
      </c>
      <c r="C450" s="707">
        <v>1</v>
      </c>
      <c r="F450" s="679">
        <v>290</v>
      </c>
      <c r="G450" s="680" t="s">
        <v>207</v>
      </c>
      <c r="H450" s="679">
        <f t="shared" si="258"/>
        <v>290</v>
      </c>
      <c r="I450" s="681" t="s">
        <v>207</v>
      </c>
      <c r="J450" s="682" t="str">
        <f t="shared" si="259"/>
        <v>290 x 290</v>
      </c>
      <c r="K450" s="680" t="s">
        <v>207</v>
      </c>
      <c r="L450" s="679">
        <f t="shared" si="260"/>
        <v>300</v>
      </c>
      <c r="M450" s="680" t="s">
        <v>207</v>
      </c>
      <c r="N450" s="679">
        <f t="shared" si="261"/>
        <v>290</v>
      </c>
      <c r="O450" s="681" t="s">
        <v>207</v>
      </c>
      <c r="P450" s="679">
        <v>5</v>
      </c>
      <c r="Q450" s="681" t="s">
        <v>207</v>
      </c>
      <c r="R450" s="679">
        <v>0</v>
      </c>
      <c r="S450" s="680" t="s">
        <v>207</v>
      </c>
      <c r="T450" s="439">
        <f t="shared" si="262"/>
        <v>410</v>
      </c>
      <c r="U450" s="440" t="s">
        <v>207</v>
      </c>
      <c r="V450" s="439"/>
      <c r="W450" s="440"/>
      <c r="X450" s="439">
        <v>3131</v>
      </c>
      <c r="Y450" s="440" t="s">
        <v>2676</v>
      </c>
      <c r="AA450" s="439">
        <f t="shared" si="263"/>
        <v>114.2</v>
      </c>
      <c r="AB450" s="440" t="s">
        <v>208</v>
      </c>
      <c r="AC450" s="439">
        <f t="shared" si="264"/>
        <v>114.2</v>
      </c>
      <c r="AD450" s="440" t="s">
        <v>208</v>
      </c>
      <c r="AE450" s="443" t="str">
        <f t="shared" si="265"/>
        <v>114.2 x 114.2</v>
      </c>
      <c r="AF450" s="440" t="s">
        <v>208</v>
      </c>
      <c r="AG450" s="439">
        <f t="shared" si="266"/>
        <v>118.1</v>
      </c>
      <c r="AH450" s="440" t="s">
        <v>208</v>
      </c>
      <c r="AI450" s="438">
        <f t="shared" si="267"/>
        <v>114.2</v>
      </c>
      <c r="AJ450" s="440" t="s">
        <v>208</v>
      </c>
      <c r="AK450" s="439">
        <f t="shared" si="268"/>
        <v>2</v>
      </c>
      <c r="AL450" s="440" t="s">
        <v>208</v>
      </c>
      <c r="AM450" s="439">
        <f t="shared" si="269"/>
        <v>0</v>
      </c>
      <c r="AN450" s="440" t="s">
        <v>208</v>
      </c>
      <c r="AO450" s="439">
        <f t="shared" si="270"/>
        <v>162</v>
      </c>
      <c r="AP450" s="440" t="s">
        <v>208</v>
      </c>
      <c r="AQ450" s="248"/>
      <c r="AR450" s="249"/>
      <c r="AS450" s="247">
        <f t="shared" si="271"/>
        <v>123.3</v>
      </c>
      <c r="AT450" s="249" t="s">
        <v>208</v>
      </c>
      <c r="AV450" s="1099"/>
      <c r="AX450" s="238">
        <v>10101563</v>
      </c>
      <c r="AY450" s="236">
        <f>IF(Index!$L$4="€",VLOOKUP(AX450,ERP!$A:$CL,5,0),IF(Index!$L$4="$",VLOOKUP(AX450,ERP!$A:$CL,7,0),IF(Index!$L$4="CHF",VLOOKUP(AX450,ERP!$A:$CL,9,0),IF(Index!$L$4="£",VLOOKUP(AX450,ERP!$A:$CL,11,0),""))))</f>
        <v>2201</v>
      </c>
      <c r="AZ450" s="238">
        <v>10141563</v>
      </c>
      <c r="BA450" s="236">
        <f>IF(Index!$L$4="€",VLOOKUP(AZ450,ERP!$A:$CL,5,0),IF(Index!$L$4="$",VLOOKUP(AZ450,ERP!$A:$CL,7,0),IF(Index!$L$4="CHF",VLOOKUP(AZ450,ERP!$A:$CL,9,0),IF(Index!$L$4="£",VLOOKUP(AZ450,ERP!$A:$CL,11,0),""))))</f>
        <v>2201</v>
      </c>
      <c r="BB450" s="156"/>
      <c r="BC450" s="150"/>
      <c r="BD450" s="2"/>
      <c r="BF450" s="136"/>
      <c r="BG450" s="2"/>
      <c r="BI450" s="367"/>
      <c r="BJ450" s="393"/>
      <c r="BL450" s="221"/>
      <c r="BM450" s="224"/>
      <c r="BN450" s="107"/>
      <c r="BQ450" s="301"/>
      <c r="BR450" s="338"/>
      <c r="BS450" s="301"/>
      <c r="BT450" s="338"/>
      <c r="BU450" s="301"/>
      <c r="BV450" s="338"/>
      <c r="BW450" s="301"/>
      <c r="BX450" s="338"/>
      <c r="BY450" s="293"/>
      <c r="BZ450" s="293"/>
      <c r="CA450" s="293"/>
      <c r="CB450" s="293"/>
      <c r="CC450" s="293"/>
      <c r="CD450" s="293"/>
      <c r="CE450" s="293"/>
      <c r="CF450" s="293"/>
      <c r="CG450" s="293"/>
      <c r="CH450" s="293"/>
      <c r="CI450" s="293"/>
      <c r="CJ450" s="293"/>
      <c r="CK450" s="293"/>
      <c r="CL450" s="293"/>
      <c r="CM450" s="293"/>
      <c r="CN450" s="293"/>
      <c r="CO450" s="293"/>
      <c r="CP450" s="293"/>
      <c r="CQ450" s="293"/>
      <c r="CR450" s="293"/>
      <c r="CS450" s="293"/>
      <c r="CT450" s="294"/>
      <c r="CU450" s="293"/>
      <c r="CV450" s="293"/>
      <c r="CW450" s="293"/>
      <c r="CX450" s="293"/>
      <c r="CY450" s="293"/>
      <c r="CZ450" s="293"/>
      <c r="DA450" s="293"/>
      <c r="DB450" s="293"/>
      <c r="DC450" s="293"/>
      <c r="DD450" s="293"/>
      <c r="DE450" s="293"/>
      <c r="DF450" s="293"/>
      <c r="DG450" s="293"/>
      <c r="DH450" s="293"/>
      <c r="DI450" s="293"/>
      <c r="DJ450" s="349"/>
      <c r="DK450" s="293"/>
      <c r="DL450" s="349"/>
      <c r="DM450" s="293"/>
      <c r="DN450" s="349"/>
      <c r="DO450" s="296"/>
      <c r="DP450" s="304"/>
      <c r="DQ450" s="293"/>
      <c r="DR450" s="297"/>
      <c r="DS450" s="346"/>
      <c r="DT450" s="332"/>
    </row>
    <row r="451" spans="2:124" x14ac:dyDescent="0.2">
      <c r="B451" s="299" t="s">
        <v>242</v>
      </c>
      <c r="C451" s="707">
        <v>1</v>
      </c>
      <c r="F451" s="566">
        <v>310</v>
      </c>
      <c r="G451" s="394" t="s">
        <v>207</v>
      </c>
      <c r="H451" s="566">
        <f t="shared" si="258"/>
        <v>310</v>
      </c>
      <c r="I451" s="567" t="s">
        <v>207</v>
      </c>
      <c r="J451" s="662" t="str">
        <f t="shared" si="259"/>
        <v>310 x 310</v>
      </c>
      <c r="K451" s="394" t="s">
        <v>207</v>
      </c>
      <c r="L451" s="566">
        <f t="shared" si="260"/>
        <v>320</v>
      </c>
      <c r="M451" s="394" t="s">
        <v>207</v>
      </c>
      <c r="N451" s="566">
        <f t="shared" si="261"/>
        <v>310</v>
      </c>
      <c r="O451" s="567" t="s">
        <v>207</v>
      </c>
      <c r="P451" s="566">
        <v>5</v>
      </c>
      <c r="Q451" s="567" t="s">
        <v>207</v>
      </c>
      <c r="R451" s="566">
        <v>0</v>
      </c>
      <c r="S451" s="394" t="s">
        <v>207</v>
      </c>
      <c r="T451" s="66">
        <f t="shared" si="262"/>
        <v>438</v>
      </c>
      <c r="U451" s="340" t="s">
        <v>207</v>
      </c>
      <c r="V451" s="66"/>
      <c r="W451" s="340"/>
      <c r="X451" s="66">
        <v>3331</v>
      </c>
      <c r="Y451" s="340" t="s">
        <v>2676</v>
      </c>
      <c r="AA451" s="66">
        <f t="shared" si="263"/>
        <v>122</v>
      </c>
      <c r="AB451" s="340" t="s">
        <v>208</v>
      </c>
      <c r="AC451" s="66">
        <f t="shared" si="264"/>
        <v>122</v>
      </c>
      <c r="AD451" s="340" t="s">
        <v>208</v>
      </c>
      <c r="AE451" s="309" t="str">
        <f t="shared" si="265"/>
        <v>122 x 122</v>
      </c>
      <c r="AF451" s="340" t="s">
        <v>208</v>
      </c>
      <c r="AG451" s="66">
        <f t="shared" si="266"/>
        <v>126</v>
      </c>
      <c r="AH451" s="340" t="s">
        <v>208</v>
      </c>
      <c r="AI451" s="2">
        <f t="shared" si="267"/>
        <v>122</v>
      </c>
      <c r="AJ451" s="340" t="s">
        <v>208</v>
      </c>
      <c r="AK451" s="66">
        <f t="shared" si="268"/>
        <v>2</v>
      </c>
      <c r="AL451" s="340" t="s">
        <v>208</v>
      </c>
      <c r="AM451" s="66">
        <f t="shared" si="269"/>
        <v>0</v>
      </c>
      <c r="AN451" s="340" t="s">
        <v>208</v>
      </c>
      <c r="AO451" s="66">
        <f t="shared" si="270"/>
        <v>173</v>
      </c>
      <c r="AP451" s="340" t="s">
        <v>208</v>
      </c>
      <c r="AQ451" s="130"/>
      <c r="AR451" s="122"/>
      <c r="AS451" s="110">
        <f t="shared" si="271"/>
        <v>131.1</v>
      </c>
      <c r="AT451" s="122" t="s">
        <v>208</v>
      </c>
      <c r="AV451" s="1099"/>
      <c r="AX451" s="138">
        <v>10101564</v>
      </c>
      <c r="AY451" s="137">
        <f>IF(Index!$L$4="€",VLOOKUP(AX451,ERP!$A:$CL,5,0),IF(Index!$L$4="$",VLOOKUP(AX451,ERP!$A:$CL,7,0),IF(Index!$L$4="CHF",VLOOKUP(AX451,ERP!$A:$CL,9,0),IF(Index!$L$4="£",VLOOKUP(AX451,ERP!$A:$CL,11,0),""))))</f>
        <v>2429</v>
      </c>
      <c r="AZ451" s="138">
        <v>10141564</v>
      </c>
      <c r="BA451" s="137">
        <f>IF(Index!$L$4="€",VLOOKUP(AZ451,ERP!$A:$CL,5,0),IF(Index!$L$4="$",VLOOKUP(AZ451,ERP!$A:$CL,7,0),IF(Index!$L$4="CHF",VLOOKUP(AZ451,ERP!$A:$CL,9,0),IF(Index!$L$4="£",VLOOKUP(AZ451,ERP!$A:$CL,11,0),""))))</f>
        <v>2429</v>
      </c>
      <c r="BB451" s="156"/>
      <c r="BC451" s="150"/>
      <c r="BD451" s="2"/>
      <c r="BF451" s="136"/>
      <c r="BG451" s="222"/>
      <c r="BI451" s="367"/>
      <c r="BJ451" s="393"/>
      <c r="BL451" s="221"/>
      <c r="BM451" s="224"/>
      <c r="BN451" s="107"/>
      <c r="BQ451" s="301"/>
      <c r="BR451" s="338"/>
      <c r="BS451" s="301"/>
      <c r="BT451" s="338"/>
      <c r="BU451" s="301"/>
      <c r="BV451" s="338"/>
      <c r="BW451" s="301"/>
      <c r="BX451" s="338"/>
      <c r="BY451" s="293"/>
      <c r="BZ451" s="293"/>
      <c r="CA451" s="293"/>
      <c r="CB451" s="293"/>
      <c r="CC451" s="293"/>
      <c r="CD451" s="293"/>
      <c r="CE451" s="293"/>
      <c r="CF451" s="293"/>
      <c r="CG451" s="293"/>
      <c r="CH451" s="293"/>
      <c r="CI451" s="293"/>
      <c r="CJ451" s="293"/>
      <c r="CK451" s="293"/>
      <c r="CL451" s="293"/>
      <c r="CM451" s="293"/>
      <c r="CN451" s="293"/>
      <c r="CO451" s="293"/>
      <c r="CP451" s="293"/>
      <c r="CQ451" s="293"/>
      <c r="CR451" s="293"/>
      <c r="CS451" s="293"/>
      <c r="CT451" s="294"/>
      <c r="CU451" s="293"/>
      <c r="CV451" s="293"/>
      <c r="CW451" s="293"/>
      <c r="CX451" s="293"/>
      <c r="CY451" s="293"/>
      <c r="CZ451" s="293"/>
      <c r="DA451" s="293"/>
      <c r="DB451" s="293"/>
      <c r="DC451" s="293"/>
      <c r="DD451" s="293"/>
      <c r="DE451" s="293"/>
      <c r="DF451" s="293"/>
      <c r="DG451" s="293"/>
      <c r="DH451" s="293"/>
      <c r="DI451" s="296"/>
      <c r="DJ451" s="302"/>
      <c r="DK451" s="296"/>
      <c r="DL451" s="302"/>
      <c r="DM451" s="296"/>
      <c r="DN451" s="302"/>
      <c r="DO451" s="296"/>
      <c r="DP451" s="304"/>
      <c r="DQ451" s="293"/>
      <c r="DR451" s="297"/>
      <c r="DS451" s="346"/>
      <c r="DT451" s="332"/>
    </row>
    <row r="452" spans="2:124" x14ac:dyDescent="0.2">
      <c r="B452" s="299" t="s">
        <v>242</v>
      </c>
      <c r="C452" s="707">
        <v>1</v>
      </c>
      <c r="F452" s="671">
        <v>330</v>
      </c>
      <c r="G452" s="672" t="s">
        <v>207</v>
      </c>
      <c r="H452" s="671">
        <f t="shared" si="258"/>
        <v>330</v>
      </c>
      <c r="I452" s="673" t="s">
        <v>207</v>
      </c>
      <c r="J452" s="674" t="str">
        <f t="shared" si="259"/>
        <v>330 x 330</v>
      </c>
      <c r="K452" s="672" t="s">
        <v>207</v>
      </c>
      <c r="L452" s="671">
        <f t="shared" si="260"/>
        <v>340</v>
      </c>
      <c r="M452" s="672" t="s">
        <v>207</v>
      </c>
      <c r="N452" s="671">
        <f t="shared" si="261"/>
        <v>330</v>
      </c>
      <c r="O452" s="673" t="s">
        <v>207</v>
      </c>
      <c r="P452" s="671">
        <v>5</v>
      </c>
      <c r="Q452" s="673" t="s">
        <v>207</v>
      </c>
      <c r="R452" s="671">
        <v>0</v>
      </c>
      <c r="S452" s="672" t="s">
        <v>207</v>
      </c>
      <c r="T452" s="433">
        <f t="shared" si="262"/>
        <v>467</v>
      </c>
      <c r="U452" s="434" t="s">
        <v>207</v>
      </c>
      <c r="V452" s="433"/>
      <c r="W452" s="434"/>
      <c r="X452" s="433">
        <v>3531</v>
      </c>
      <c r="Y452" s="434" t="s">
        <v>2676</v>
      </c>
      <c r="AA452" s="433">
        <f t="shared" si="263"/>
        <v>129.9</v>
      </c>
      <c r="AB452" s="434" t="s">
        <v>208</v>
      </c>
      <c r="AC452" s="433">
        <f t="shared" si="264"/>
        <v>129.9</v>
      </c>
      <c r="AD452" s="434" t="s">
        <v>208</v>
      </c>
      <c r="AE452" s="435" t="str">
        <f t="shared" si="265"/>
        <v>129.9 x 129.9</v>
      </c>
      <c r="AF452" s="434" t="s">
        <v>208</v>
      </c>
      <c r="AG452" s="433">
        <f t="shared" si="266"/>
        <v>133.9</v>
      </c>
      <c r="AH452" s="434" t="s">
        <v>208</v>
      </c>
      <c r="AI452" s="432">
        <f t="shared" si="267"/>
        <v>129.9</v>
      </c>
      <c r="AJ452" s="434" t="s">
        <v>208</v>
      </c>
      <c r="AK452" s="433">
        <f t="shared" si="268"/>
        <v>2</v>
      </c>
      <c r="AL452" s="434" t="s">
        <v>208</v>
      </c>
      <c r="AM452" s="433">
        <f t="shared" si="269"/>
        <v>0</v>
      </c>
      <c r="AN452" s="434" t="s">
        <v>208</v>
      </c>
      <c r="AO452" s="433">
        <f t="shared" si="270"/>
        <v>184</v>
      </c>
      <c r="AP452" s="434" t="s">
        <v>208</v>
      </c>
      <c r="AQ452" s="252"/>
      <c r="AR452" s="253"/>
      <c r="AS452" s="251">
        <f t="shared" si="271"/>
        <v>139</v>
      </c>
      <c r="AT452" s="253" t="s">
        <v>208</v>
      </c>
      <c r="AV452" s="1100"/>
      <c r="AX452" s="239">
        <v>10101565</v>
      </c>
      <c r="AY452" s="240">
        <f>IF(Index!$L$4="€",VLOOKUP(AX452,ERP!$A:$CL,5,0),IF(Index!$L$4="$",VLOOKUP(AX452,ERP!$A:$CL,7,0),IF(Index!$L$4="CHF",VLOOKUP(AX452,ERP!$A:$CL,9,0),IF(Index!$L$4="£",VLOOKUP(AX452,ERP!$A:$CL,11,0),""))))</f>
        <v>2676</v>
      </c>
      <c r="AZ452" s="239">
        <v>10141565</v>
      </c>
      <c r="BA452" s="240">
        <f>IF(Index!$L$4="€",VLOOKUP(AZ452,ERP!$A:$CL,5,0),IF(Index!$L$4="$",VLOOKUP(AZ452,ERP!$A:$CL,7,0),IF(Index!$L$4="CHF",VLOOKUP(AZ452,ERP!$A:$CL,9,0),IF(Index!$L$4="£",VLOOKUP(AZ452,ERP!$A:$CL,11,0),""))))</f>
        <v>2676</v>
      </c>
      <c r="BB452" s="156"/>
      <c r="BC452" s="150"/>
      <c r="BD452" s="2"/>
      <c r="BF452" s="145"/>
      <c r="BG452" s="222"/>
      <c r="BI452" s="367"/>
      <c r="BJ452" s="393"/>
      <c r="BL452" s="221"/>
      <c r="BM452" s="224"/>
      <c r="BN452" s="107"/>
      <c r="BQ452" s="301"/>
      <c r="BR452" s="338"/>
      <c r="BS452" s="301"/>
      <c r="BT452" s="338"/>
      <c r="BU452" s="301"/>
      <c r="BV452" s="338"/>
      <c r="BW452" s="301"/>
      <c r="BX452" s="338"/>
      <c r="BY452" s="293"/>
      <c r="BZ452" s="293"/>
      <c r="CA452" s="293"/>
      <c r="CB452" s="293"/>
      <c r="CC452" s="293"/>
      <c r="CD452" s="293"/>
      <c r="CE452" s="293"/>
      <c r="CF452" s="293"/>
      <c r="CG452" s="293"/>
      <c r="CH452" s="293"/>
      <c r="CI452" s="293"/>
      <c r="CJ452" s="293"/>
      <c r="CK452" s="293"/>
      <c r="CL452" s="293"/>
      <c r="CM452" s="293"/>
      <c r="CN452" s="293"/>
      <c r="CO452" s="293"/>
      <c r="CP452" s="293"/>
      <c r="CQ452" s="293"/>
      <c r="CR452" s="293"/>
      <c r="CS452" s="293"/>
      <c r="CT452" s="294"/>
      <c r="CU452" s="293"/>
      <c r="CV452" s="293"/>
      <c r="CW452" s="293"/>
      <c r="CX452" s="293"/>
      <c r="CY452" s="293"/>
      <c r="CZ452" s="293"/>
      <c r="DA452" s="293"/>
      <c r="DB452" s="293"/>
      <c r="DC452" s="293"/>
      <c r="DD452" s="293"/>
      <c r="DE452" s="293"/>
      <c r="DF452" s="293"/>
      <c r="DG452" s="293"/>
      <c r="DH452" s="293"/>
      <c r="DI452" s="296"/>
      <c r="DJ452" s="302"/>
      <c r="DK452" s="296"/>
      <c r="DL452" s="302"/>
      <c r="DM452" s="296"/>
      <c r="DN452" s="302"/>
      <c r="DO452" s="296"/>
      <c r="DP452" s="304"/>
      <c r="DQ452" s="293"/>
      <c r="DR452" s="297"/>
      <c r="DS452" s="346"/>
      <c r="DT452" s="332"/>
    </row>
    <row r="453" spans="2:124" ht="15.75" x14ac:dyDescent="0.2">
      <c r="F453" s="308"/>
      <c r="J453" s="309"/>
      <c r="P453" s="308"/>
      <c r="R453" s="308"/>
      <c r="AE453" s="309"/>
      <c r="AX453" s="2"/>
      <c r="AZ453" s="2"/>
      <c r="BB453" s="2"/>
      <c r="BD453" s="2"/>
      <c r="BG453" s="2"/>
      <c r="BI453" s="367"/>
      <c r="BJ453" s="393"/>
      <c r="BK453" s="30"/>
      <c r="BL453" s="221"/>
      <c r="BM453" s="224"/>
      <c r="BN453" s="107"/>
      <c r="BQ453" s="350"/>
      <c r="BR453" s="338"/>
      <c r="BS453" s="350"/>
      <c r="BT453" s="338"/>
      <c r="BU453" s="350"/>
      <c r="BV453" s="338"/>
      <c r="BW453" s="350"/>
      <c r="BX453" s="338"/>
      <c r="BY453" s="338"/>
      <c r="BZ453" s="338"/>
      <c r="CA453" s="338"/>
      <c r="CB453" s="338"/>
      <c r="CC453" s="351"/>
      <c r="CD453" s="338"/>
      <c r="CE453" s="351"/>
      <c r="CF453" s="338"/>
      <c r="CG453" s="338"/>
      <c r="CH453" s="338"/>
      <c r="CI453" s="338"/>
      <c r="CJ453" s="338"/>
      <c r="CK453" s="338"/>
      <c r="CL453" s="338"/>
      <c r="CM453" s="338"/>
      <c r="CN453" s="338"/>
      <c r="CO453" s="338"/>
      <c r="CP453" s="338"/>
      <c r="CQ453" s="338"/>
      <c r="CR453" s="338"/>
      <c r="CS453" s="338"/>
      <c r="CT453" s="352"/>
      <c r="CU453" s="338"/>
      <c r="CV453" s="338"/>
      <c r="CW453" s="338"/>
      <c r="CX453" s="338"/>
      <c r="CY453" s="338"/>
      <c r="CZ453" s="338"/>
      <c r="DA453" s="338"/>
      <c r="DB453" s="338"/>
      <c r="DC453" s="338"/>
      <c r="DD453" s="338"/>
      <c r="DE453" s="338"/>
      <c r="DF453" s="338"/>
      <c r="DG453" s="293"/>
      <c r="DH453" s="338"/>
      <c r="DI453" s="296"/>
      <c r="DJ453" s="302"/>
      <c r="DK453" s="353"/>
      <c r="DL453" s="353"/>
      <c r="DM453" s="298"/>
      <c r="DN453" s="354"/>
      <c r="DO453" s="296"/>
      <c r="DP453" s="304"/>
      <c r="DQ453" s="295"/>
      <c r="DR453" s="297"/>
      <c r="DS453" s="346"/>
      <c r="DT453" s="332"/>
    </row>
    <row r="454" spans="2:124" x14ac:dyDescent="0.2">
      <c r="BN454" s="107"/>
      <c r="BQ454" s="338"/>
      <c r="BR454" s="338"/>
      <c r="BS454" s="338"/>
      <c r="BT454" s="338"/>
      <c r="BU454" s="338"/>
      <c r="BV454" s="338"/>
      <c r="BW454" s="338"/>
      <c r="BX454" s="338"/>
      <c r="BY454" s="338"/>
      <c r="BZ454" s="338"/>
      <c r="CA454" s="338"/>
      <c r="CB454" s="338"/>
      <c r="CC454" s="338"/>
      <c r="CD454" s="338"/>
      <c r="CE454" s="338"/>
      <c r="CF454" s="338"/>
      <c r="CG454" s="338"/>
      <c r="CH454" s="338"/>
      <c r="CI454" s="338"/>
      <c r="CJ454" s="338"/>
      <c r="CK454" s="338"/>
      <c r="CL454" s="338"/>
      <c r="CM454" s="338"/>
      <c r="CN454" s="338"/>
      <c r="CO454" s="338"/>
      <c r="CP454" s="338"/>
      <c r="CQ454" s="338"/>
      <c r="CR454" s="338"/>
      <c r="CS454" s="338"/>
      <c r="CT454" s="338"/>
      <c r="CU454" s="338"/>
      <c r="CV454" s="338"/>
      <c r="CW454" s="338"/>
      <c r="CX454" s="338"/>
      <c r="CY454" s="338"/>
      <c r="CZ454" s="338"/>
      <c r="DA454" s="338"/>
      <c r="DB454" s="338"/>
      <c r="DC454" s="338"/>
      <c r="DD454" s="338"/>
      <c r="DE454" s="338"/>
      <c r="DF454" s="338"/>
      <c r="DG454" s="338"/>
      <c r="DH454" s="293"/>
      <c r="DI454" s="296"/>
      <c r="DJ454" s="302"/>
      <c r="DK454" s="296"/>
      <c r="DL454" s="302"/>
      <c r="DM454" s="296"/>
      <c r="DN454" s="302"/>
      <c r="DO454" s="296"/>
      <c r="DP454" s="304"/>
      <c r="DQ454" s="293"/>
      <c r="DR454" s="297"/>
      <c r="DS454" s="346"/>
      <c r="DT454" s="332"/>
    </row>
    <row r="455" spans="2:124" s="102" customFormat="1" ht="65.25" customHeight="1" x14ac:dyDescent="0.2">
      <c r="D455" s="107"/>
      <c r="E455" s="107"/>
      <c r="F455" s="254"/>
      <c r="G455" s="255"/>
      <c r="H455" s="255"/>
      <c r="I455" s="255"/>
      <c r="J455" s="255"/>
      <c r="K455" s="255"/>
      <c r="L455" s="255"/>
      <c r="M455" s="255"/>
      <c r="N455" s="255"/>
      <c r="O455" s="255"/>
      <c r="P455" s="255"/>
      <c r="Q455" s="255"/>
      <c r="R455" s="255"/>
      <c r="S455" s="255"/>
      <c r="T455" s="255"/>
      <c r="U455" s="255"/>
      <c r="V455" s="255"/>
      <c r="W455" s="255"/>
      <c r="X455" s="255"/>
      <c r="Y455" s="255"/>
      <c r="Z455" s="255"/>
      <c r="AA455" s="255"/>
      <c r="AB455" s="255"/>
      <c r="AC455" s="255"/>
      <c r="AD455" s="255"/>
      <c r="AE455" s="255"/>
      <c r="AF455" s="255"/>
      <c r="AG455" s="255"/>
      <c r="AH455" s="255"/>
      <c r="AI455" s="255"/>
      <c r="AJ455" s="255"/>
      <c r="AK455" s="255"/>
      <c r="AL455" s="255"/>
      <c r="AM455" s="255"/>
      <c r="AN455" s="255"/>
      <c r="AO455" s="255"/>
      <c r="AP455" s="255"/>
      <c r="AQ455" s="255"/>
      <c r="AR455" s="255"/>
      <c r="AS455" s="255"/>
      <c r="AT455" s="255"/>
      <c r="AU455" s="255"/>
      <c r="AV455" s="992" t="s">
        <v>2702</v>
      </c>
      <c r="AW455" s="992"/>
      <c r="AX455" s="992"/>
      <c r="AY455" s="992"/>
      <c r="AZ455" s="992"/>
      <c r="BA455" s="992"/>
      <c r="BB455" s="992"/>
      <c r="BC455" s="992"/>
      <c r="BD455" s="992"/>
      <c r="BE455" s="992"/>
      <c r="BF455" s="992"/>
      <c r="BG455" s="992"/>
      <c r="BH455" s="992"/>
      <c r="BI455" s="992"/>
      <c r="BJ455" s="992"/>
      <c r="BK455" s="992"/>
      <c r="BL455" s="992"/>
      <c r="BM455" s="993"/>
      <c r="BN455" s="2"/>
      <c r="BQ455" s="1074"/>
      <c r="BR455" s="1074"/>
      <c r="BS455" s="1074"/>
      <c r="BT455" s="1074"/>
      <c r="BU455" s="1074"/>
      <c r="BV455" s="1074"/>
      <c r="BW455" s="1074"/>
      <c r="BX455" s="1074"/>
      <c r="BY455" s="1074"/>
      <c r="BZ455" s="1074"/>
      <c r="CA455" s="1074"/>
      <c r="CB455" s="1074"/>
      <c r="CC455" s="1074"/>
      <c r="CD455" s="1074"/>
      <c r="CE455" s="1074"/>
      <c r="CF455" s="1074"/>
      <c r="CG455" s="1074"/>
      <c r="CH455" s="1074"/>
      <c r="CI455" s="1074"/>
      <c r="CJ455" s="1074"/>
      <c r="CK455" s="1074"/>
      <c r="CL455" s="1074"/>
      <c r="CM455" s="1074"/>
      <c r="CN455" s="1074"/>
      <c r="CO455" s="1074"/>
      <c r="CP455" s="1074"/>
      <c r="CQ455" s="1074"/>
      <c r="CR455" s="1074"/>
      <c r="CS455" s="1074"/>
      <c r="CT455" s="1074"/>
      <c r="CU455" s="1074"/>
      <c r="CV455" s="1074"/>
      <c r="CW455" s="1074"/>
      <c r="CX455" s="1074"/>
      <c r="CY455" s="1074"/>
      <c r="CZ455" s="1074"/>
      <c r="DA455" s="1074"/>
      <c r="DB455" s="1074"/>
      <c r="DC455" s="1074"/>
      <c r="DD455" s="1074"/>
      <c r="DE455" s="1074"/>
      <c r="DF455" s="1074"/>
      <c r="DG455" s="1074"/>
      <c r="DH455" s="344"/>
      <c r="DI455" s="344"/>
      <c r="DJ455" s="344"/>
      <c r="DK455" s="344"/>
      <c r="DL455" s="344"/>
      <c r="DM455" s="344"/>
      <c r="DN455" s="344"/>
      <c r="DO455" s="344"/>
      <c r="DP455" s="344"/>
      <c r="DQ455" s="344"/>
      <c r="DR455" s="344"/>
      <c r="DS455" s="344"/>
      <c r="DT455" s="344"/>
    </row>
    <row r="456" spans="2:124" ht="7.5" customHeight="1" x14ac:dyDescent="0.2">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2"/>
      <c r="AW456" s="102"/>
      <c r="AX456" s="112"/>
      <c r="AY456" s="112"/>
      <c r="AZ456" s="112"/>
      <c r="BA456" s="112"/>
      <c r="BB456" s="112"/>
      <c r="BC456" s="112"/>
      <c r="BD456" s="112"/>
      <c r="BE456" s="112"/>
      <c r="BF456" s="113"/>
      <c r="BG456" s="113"/>
      <c r="BH456" s="113"/>
      <c r="BI456" s="113"/>
      <c r="BJ456" s="113"/>
      <c r="BK456" s="102"/>
      <c r="BL456" s="114"/>
      <c r="BM456" s="114"/>
      <c r="BQ456" s="293"/>
      <c r="BR456" s="293"/>
      <c r="BS456" s="293"/>
      <c r="BT456" s="293"/>
      <c r="BU456" s="293"/>
      <c r="BV456" s="293"/>
      <c r="BW456" s="293"/>
      <c r="BX456" s="293"/>
      <c r="BY456" s="293"/>
      <c r="BZ456" s="293"/>
      <c r="CA456" s="293"/>
      <c r="CB456" s="293"/>
      <c r="CC456" s="293"/>
      <c r="CD456" s="332"/>
      <c r="CE456" s="332"/>
      <c r="CF456" s="332"/>
      <c r="CG456" s="332"/>
      <c r="CH456" s="332"/>
      <c r="CI456" s="332"/>
      <c r="CJ456" s="332"/>
      <c r="CK456" s="332"/>
      <c r="CL456" s="332"/>
      <c r="CM456" s="332"/>
      <c r="CN456" s="332"/>
      <c r="CO456" s="332"/>
      <c r="CP456" s="332"/>
      <c r="CQ456" s="332"/>
      <c r="CR456" s="332"/>
      <c r="CS456" s="332"/>
      <c r="CT456" s="332"/>
      <c r="CU456" s="332"/>
      <c r="CV456" s="332"/>
      <c r="CW456" s="332"/>
      <c r="CX456" s="332"/>
      <c r="CY456" s="332"/>
      <c r="CZ456" s="332"/>
      <c r="DA456" s="332"/>
      <c r="DB456" s="332"/>
      <c r="DC456" s="332"/>
      <c r="DD456" s="332"/>
      <c r="DE456" s="332"/>
      <c r="DF456" s="332"/>
      <c r="DG456" s="332"/>
      <c r="DH456" s="332"/>
      <c r="DI456" s="261"/>
      <c r="DJ456" s="262"/>
      <c r="DK456" s="262"/>
      <c r="DL456" s="262"/>
      <c r="DM456" s="262"/>
      <c r="DN456" s="262"/>
      <c r="DO456" s="262"/>
      <c r="DP456" s="262"/>
      <c r="DQ456" s="262"/>
      <c r="DR456" s="262"/>
      <c r="DS456" s="262"/>
      <c r="DT456" s="332"/>
    </row>
    <row r="457" spans="2:124" ht="30" customHeight="1" x14ac:dyDescent="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7"/>
      <c r="AR457" s="107"/>
      <c r="AS457" s="107"/>
      <c r="AT457" s="107"/>
      <c r="AU457" s="107"/>
      <c r="AV457" s="200" t="s">
        <v>260</v>
      </c>
      <c r="AW457" s="107"/>
      <c r="AX457" s="997" t="s">
        <v>265</v>
      </c>
      <c r="AY457" s="980"/>
      <c r="AZ457" s="997" t="s">
        <v>266</v>
      </c>
      <c r="BA457" s="980"/>
      <c r="BB457" s="1000"/>
      <c r="BC457" s="985"/>
      <c r="BD457" s="159"/>
      <c r="BE457" s="159"/>
      <c r="BF457" s="222"/>
      <c r="BG457" s="221"/>
      <c r="BH457" s="223"/>
      <c r="BI457" s="221"/>
      <c r="BJ457" s="224"/>
      <c r="BK457" s="107"/>
      <c r="BL457" s="221"/>
      <c r="BM457" s="224"/>
      <c r="BQ457" s="293"/>
      <c r="BR457" s="293"/>
      <c r="BS457" s="293"/>
      <c r="BT457" s="293"/>
      <c r="BU457" s="293"/>
      <c r="BV457" s="293"/>
      <c r="BW457" s="293"/>
      <c r="BX457" s="293"/>
      <c r="BY457" s="293"/>
      <c r="BZ457" s="293"/>
      <c r="CA457" s="293"/>
      <c r="CB457" s="293"/>
      <c r="CC457" s="293"/>
      <c r="CD457" s="1075"/>
      <c r="CE457" s="1075"/>
      <c r="CF457" s="1075"/>
      <c r="CG457" s="1075"/>
      <c r="CH457" s="1075"/>
      <c r="CI457" s="1075"/>
      <c r="CJ457" s="1075"/>
      <c r="CK457" s="1075"/>
      <c r="CL457" s="1075"/>
      <c r="CM457" s="1075"/>
      <c r="CN457" s="1075"/>
      <c r="CO457" s="1075"/>
      <c r="CP457" s="1075"/>
      <c r="CQ457" s="1075"/>
      <c r="CR457" s="1075"/>
      <c r="CS457" s="1075"/>
      <c r="CT457" s="1075"/>
      <c r="CU457" s="1075"/>
      <c r="CV457" s="1075"/>
      <c r="CW457" s="1075"/>
      <c r="CX457" s="1075"/>
      <c r="CY457" s="1075"/>
      <c r="CZ457" s="1075"/>
      <c r="DA457" s="1075"/>
      <c r="DB457" s="1075"/>
      <c r="DC457" s="1075"/>
      <c r="DD457" s="1075"/>
      <c r="DE457" s="1075"/>
      <c r="DF457" s="347"/>
      <c r="DG457" s="332"/>
      <c r="DH457" s="332"/>
      <c r="DI457" s="345"/>
      <c r="DJ457" s="332"/>
      <c r="DK457" s="345"/>
      <c r="DL457" s="332"/>
      <c r="DM457" s="345"/>
      <c r="DN457" s="332"/>
      <c r="DO457" s="297"/>
      <c r="DP457" s="346"/>
      <c r="DQ457" s="332"/>
      <c r="DR457" s="297"/>
      <c r="DS457" s="346"/>
      <c r="DT457" s="332"/>
    </row>
    <row r="458" spans="2:124" ht="30" customHeight="1" x14ac:dyDescent="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7"/>
      <c r="AR458" s="107"/>
      <c r="AS458" s="107"/>
      <c r="AT458" s="107"/>
      <c r="AU458" s="107"/>
      <c r="AV458" s="200" t="s">
        <v>227</v>
      </c>
      <c r="AW458" s="107"/>
      <c r="AX458" s="989"/>
      <c r="AY458" s="980"/>
      <c r="AZ458" s="989"/>
      <c r="BA458" s="980"/>
      <c r="BB458" s="991"/>
      <c r="BC458" s="985"/>
      <c r="BD458" s="159"/>
      <c r="BE458" s="159"/>
      <c r="BF458" s="222"/>
      <c r="BG458" s="221"/>
      <c r="BH458" s="223"/>
      <c r="BI458" s="221"/>
      <c r="BJ458" s="224"/>
      <c r="BK458" s="107"/>
      <c r="BL458" s="221"/>
      <c r="BM458" s="224"/>
      <c r="BQ458" s="293"/>
      <c r="BR458" s="293"/>
      <c r="BS458" s="293"/>
      <c r="BT458" s="293"/>
      <c r="BU458" s="293"/>
      <c r="BV458" s="293"/>
      <c r="BW458" s="293"/>
      <c r="BX458" s="293"/>
      <c r="BY458" s="293"/>
      <c r="BZ458" s="293"/>
      <c r="CA458" s="293"/>
      <c r="CB458" s="293"/>
      <c r="CC458" s="293"/>
      <c r="CD458" s="1075"/>
      <c r="CE458" s="1075"/>
      <c r="CF458" s="1075"/>
      <c r="CG458" s="1075"/>
      <c r="CH458" s="1075"/>
      <c r="CI458" s="1075"/>
      <c r="CJ458" s="1075"/>
      <c r="CK458" s="1075"/>
      <c r="CL458" s="1075"/>
      <c r="CM458" s="1075"/>
      <c r="CN458" s="1075"/>
      <c r="CO458" s="1075"/>
      <c r="CP458" s="1075"/>
      <c r="CQ458" s="1075"/>
      <c r="CR458" s="1075"/>
      <c r="CS458" s="1075"/>
      <c r="CT458" s="1075"/>
      <c r="CU458" s="1075"/>
      <c r="CV458" s="1075"/>
      <c r="CW458" s="1075"/>
      <c r="CX458" s="1075"/>
      <c r="CY458" s="1075"/>
      <c r="CZ458" s="1075"/>
      <c r="DA458" s="1075"/>
      <c r="DB458" s="1075"/>
      <c r="DC458" s="1075"/>
      <c r="DD458" s="1075"/>
      <c r="DE458" s="1075"/>
      <c r="DF458" s="347"/>
      <c r="DG458" s="332"/>
      <c r="DH458" s="332"/>
      <c r="DI458" s="331"/>
      <c r="DJ458" s="332"/>
      <c r="DK458" s="331"/>
      <c r="DL458" s="332"/>
      <c r="DM458" s="331"/>
      <c r="DN458" s="332"/>
      <c r="DO458" s="297"/>
      <c r="DP458" s="346"/>
      <c r="DQ458" s="332"/>
      <c r="DR458" s="297"/>
      <c r="DS458" s="346"/>
      <c r="DT458" s="332"/>
    </row>
    <row r="459" spans="2:124" ht="30" customHeight="1" x14ac:dyDescent="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7"/>
      <c r="AR459" s="107"/>
      <c r="AS459" s="107"/>
      <c r="AT459" s="107"/>
      <c r="AU459" s="107"/>
      <c r="AV459" s="200" t="s">
        <v>227</v>
      </c>
      <c r="AW459" s="107"/>
      <c r="AX459" s="989" t="s">
        <v>270</v>
      </c>
      <c r="AY459" s="980"/>
      <c r="AZ459" s="989" t="s">
        <v>270</v>
      </c>
      <c r="BA459" s="980"/>
      <c r="BB459" s="991"/>
      <c r="BC459" s="985"/>
      <c r="BD459" s="159"/>
      <c r="BE459" s="159"/>
      <c r="BF459" s="222"/>
      <c r="BG459" s="221"/>
      <c r="BH459" s="223"/>
      <c r="BI459" s="221"/>
      <c r="BJ459" s="224"/>
      <c r="BK459" s="107"/>
      <c r="BL459" s="221"/>
      <c r="BM459" s="224"/>
      <c r="BN459" s="107"/>
      <c r="BQ459" s="293"/>
      <c r="BR459" s="293"/>
      <c r="BS459" s="293"/>
      <c r="BT459" s="293"/>
      <c r="BU459" s="293"/>
      <c r="BV459" s="293"/>
      <c r="BW459" s="293"/>
      <c r="BX459" s="293"/>
      <c r="BY459" s="293"/>
      <c r="BZ459" s="293"/>
      <c r="CA459" s="293"/>
      <c r="CB459" s="293"/>
      <c r="CC459" s="293"/>
      <c r="CD459" s="293"/>
      <c r="CE459" s="293"/>
      <c r="CF459" s="293"/>
      <c r="CG459" s="293"/>
      <c r="CH459" s="293"/>
      <c r="CI459" s="293"/>
      <c r="CJ459" s="293"/>
      <c r="CK459" s="332"/>
      <c r="CL459" s="332"/>
      <c r="CM459" s="332"/>
      <c r="CN459" s="332"/>
      <c r="CO459" s="332"/>
      <c r="CP459" s="332"/>
      <c r="CQ459" s="332"/>
      <c r="CR459" s="332"/>
      <c r="CS459" s="332"/>
      <c r="CT459" s="332"/>
      <c r="CU459" s="332"/>
      <c r="CV459" s="332"/>
      <c r="CW459" s="332"/>
      <c r="CX459" s="332"/>
      <c r="CY459" s="332"/>
      <c r="CZ459" s="332"/>
      <c r="DA459" s="332"/>
      <c r="DB459" s="332"/>
      <c r="DC459" s="332"/>
      <c r="DD459" s="332"/>
      <c r="DE459" s="332"/>
      <c r="DF459" s="347"/>
      <c r="DG459" s="332"/>
      <c r="DH459" s="332"/>
      <c r="DI459" s="332"/>
      <c r="DJ459" s="332"/>
      <c r="DK459" s="332"/>
      <c r="DL459" s="332"/>
      <c r="DM459" s="332"/>
      <c r="DN459" s="332"/>
      <c r="DO459" s="297"/>
      <c r="DP459" s="346"/>
      <c r="DQ459" s="332"/>
      <c r="DR459" s="297"/>
      <c r="DS459" s="346"/>
      <c r="DT459" s="332"/>
    </row>
    <row r="460" spans="2:124" ht="30" customHeight="1" x14ac:dyDescent="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7"/>
      <c r="AR460" s="107"/>
      <c r="AS460" s="107"/>
      <c r="AT460" s="107"/>
      <c r="AU460" s="107"/>
      <c r="AV460" s="200" t="s">
        <v>224</v>
      </c>
      <c r="AW460" s="107"/>
      <c r="AX460" s="988" t="s">
        <v>2681</v>
      </c>
      <c r="AY460" s="980"/>
      <c r="AZ460" s="988" t="s">
        <v>2681</v>
      </c>
      <c r="BA460" s="980"/>
      <c r="BB460" s="985"/>
      <c r="BC460" s="985"/>
      <c r="BD460" s="159"/>
      <c r="BE460" s="159"/>
      <c r="BF460" s="222"/>
      <c r="BG460" s="221"/>
      <c r="BH460" s="223"/>
      <c r="BI460" s="221"/>
      <c r="BJ460" s="224"/>
      <c r="BK460" s="107"/>
      <c r="BL460" s="221"/>
      <c r="BM460" s="224"/>
      <c r="BN460" s="107"/>
      <c r="BQ460" s="293"/>
      <c r="BR460" s="293"/>
      <c r="BS460" s="293"/>
      <c r="BT460" s="293"/>
      <c r="BU460" s="293"/>
      <c r="BV460" s="293"/>
      <c r="BW460" s="293"/>
      <c r="BX460" s="293"/>
      <c r="BY460" s="293"/>
      <c r="BZ460" s="293"/>
      <c r="CA460" s="293"/>
      <c r="CB460" s="293"/>
      <c r="CC460" s="293"/>
      <c r="CD460" s="293"/>
      <c r="CE460" s="293"/>
      <c r="CF460" s="293"/>
      <c r="CG460" s="293"/>
      <c r="CH460" s="293"/>
      <c r="CI460" s="293"/>
      <c r="CJ460" s="293"/>
      <c r="CK460" s="332"/>
      <c r="CL460" s="332"/>
      <c r="CM460" s="332"/>
      <c r="CN460" s="332"/>
      <c r="CO460" s="332"/>
      <c r="CP460" s="332"/>
      <c r="CQ460" s="332"/>
      <c r="CR460" s="332"/>
      <c r="CS460" s="332"/>
      <c r="CT460" s="332"/>
      <c r="CU460" s="332"/>
      <c r="CV460" s="332"/>
      <c r="CW460" s="332"/>
      <c r="CX460" s="332"/>
      <c r="CY460" s="332"/>
      <c r="CZ460" s="332"/>
      <c r="DA460" s="332"/>
      <c r="DB460" s="332"/>
      <c r="DC460" s="332"/>
      <c r="DD460" s="332"/>
      <c r="DE460" s="332"/>
      <c r="DF460" s="347"/>
      <c r="DG460" s="332"/>
      <c r="DH460" s="332"/>
      <c r="DI460" s="332"/>
      <c r="DJ460" s="332"/>
      <c r="DK460" s="332"/>
      <c r="DL460" s="332"/>
      <c r="DM460" s="332"/>
      <c r="DN460" s="332"/>
      <c r="DO460" s="297"/>
      <c r="DP460" s="346"/>
      <c r="DQ460" s="332"/>
      <c r="DR460" s="297"/>
      <c r="DS460" s="346"/>
      <c r="DT460" s="332"/>
    </row>
    <row r="461" spans="2:124" ht="20.100000000000001" customHeight="1" x14ac:dyDescent="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7"/>
      <c r="AR461" s="107"/>
      <c r="AS461" s="107"/>
      <c r="AT461" s="107"/>
      <c r="AU461" s="107"/>
      <c r="AV461" s="200" t="s">
        <v>225</v>
      </c>
      <c r="AW461" s="107"/>
      <c r="AX461" s="988" t="s">
        <v>232</v>
      </c>
      <c r="AY461" s="980"/>
      <c r="AZ461" s="988" t="s">
        <v>232</v>
      </c>
      <c r="BA461" s="980"/>
      <c r="BB461" s="985"/>
      <c r="BC461" s="985"/>
      <c r="BD461" s="159"/>
      <c r="BE461" s="159"/>
      <c r="BF461" s="222"/>
      <c r="BG461" s="221"/>
      <c r="BH461" s="223"/>
      <c r="BI461" s="221"/>
      <c r="BJ461" s="224"/>
      <c r="BK461" s="107"/>
      <c r="BL461" s="221"/>
      <c r="BM461" s="224"/>
      <c r="BN461" s="107"/>
      <c r="BQ461" s="293"/>
      <c r="BR461" s="293"/>
      <c r="BS461" s="293"/>
      <c r="BT461" s="293"/>
      <c r="BU461" s="293"/>
      <c r="BV461" s="293"/>
      <c r="BW461" s="293"/>
      <c r="BX461" s="293"/>
      <c r="BY461" s="293"/>
      <c r="BZ461" s="293"/>
      <c r="CA461" s="293"/>
      <c r="CB461" s="293"/>
      <c r="CC461" s="293"/>
      <c r="CD461" s="293"/>
      <c r="CE461" s="293"/>
      <c r="CF461" s="293"/>
      <c r="CG461" s="293"/>
      <c r="CH461" s="293"/>
      <c r="CI461" s="293"/>
      <c r="CJ461" s="293"/>
      <c r="CK461" s="332"/>
      <c r="CL461" s="332"/>
      <c r="CM461" s="332"/>
      <c r="CN461" s="332"/>
      <c r="CO461" s="332"/>
      <c r="CP461" s="332"/>
      <c r="CQ461" s="332"/>
      <c r="CR461" s="332"/>
      <c r="CS461" s="332"/>
      <c r="CT461" s="332"/>
      <c r="CU461" s="332"/>
      <c r="CV461" s="332"/>
      <c r="CW461" s="332"/>
      <c r="CX461" s="332"/>
      <c r="CY461" s="332"/>
      <c r="CZ461" s="332"/>
      <c r="DA461" s="332"/>
      <c r="DB461" s="332"/>
      <c r="DC461" s="332"/>
      <c r="DD461" s="332"/>
      <c r="DE461" s="332"/>
      <c r="DF461" s="347"/>
      <c r="DG461" s="332"/>
      <c r="DH461" s="332"/>
      <c r="DI461" s="332"/>
      <c r="DJ461" s="332"/>
      <c r="DK461" s="332"/>
      <c r="DL461" s="332"/>
      <c r="DM461" s="332"/>
      <c r="DN461" s="332"/>
      <c r="DO461" s="297"/>
      <c r="DP461" s="346"/>
      <c r="DQ461" s="332"/>
      <c r="DR461" s="297"/>
      <c r="DS461" s="346"/>
      <c r="DT461" s="332"/>
    </row>
    <row r="462" spans="2:124" ht="20.100000000000001" customHeight="1" x14ac:dyDescent="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7"/>
      <c r="AR462" s="107"/>
      <c r="AS462" s="107"/>
      <c r="AT462" s="107"/>
      <c r="AU462" s="107"/>
      <c r="AV462" s="200" t="s">
        <v>226</v>
      </c>
      <c r="AW462" s="107"/>
      <c r="AX462" s="988" t="s">
        <v>222</v>
      </c>
      <c r="AY462" s="980"/>
      <c r="AZ462" s="988" t="s">
        <v>222</v>
      </c>
      <c r="BA462" s="980"/>
      <c r="BB462" s="985"/>
      <c r="BC462" s="985"/>
      <c r="BD462" s="159"/>
      <c r="BE462" s="159"/>
      <c r="BF462" s="222"/>
      <c r="BG462" s="221"/>
      <c r="BH462" s="223"/>
      <c r="BI462" s="221"/>
      <c r="BJ462" s="224"/>
      <c r="BK462" s="107"/>
      <c r="BL462" s="221"/>
      <c r="BM462" s="224"/>
      <c r="BN462" s="107"/>
      <c r="BQ462" s="293"/>
      <c r="BR462" s="293"/>
      <c r="BS462" s="293"/>
      <c r="BT462" s="293"/>
      <c r="BU462" s="293"/>
      <c r="BV462" s="293"/>
      <c r="BW462" s="293"/>
      <c r="BX462" s="293"/>
      <c r="BY462" s="293"/>
      <c r="BZ462" s="293"/>
      <c r="CA462" s="293"/>
      <c r="CB462" s="293"/>
      <c r="CC462" s="293"/>
      <c r="CD462" s="293"/>
      <c r="CE462" s="293"/>
      <c r="CF462" s="293"/>
      <c r="CG462" s="293"/>
      <c r="CH462" s="293"/>
      <c r="CI462" s="293"/>
      <c r="CJ462" s="293"/>
      <c r="CK462" s="332"/>
      <c r="CL462" s="332"/>
      <c r="CM462" s="332"/>
      <c r="CN462" s="332"/>
      <c r="CO462" s="332"/>
      <c r="CP462" s="332"/>
      <c r="CQ462" s="332"/>
      <c r="CR462" s="332"/>
      <c r="CS462" s="332"/>
      <c r="CT462" s="332"/>
      <c r="CU462" s="332"/>
      <c r="CV462" s="332"/>
      <c r="CW462" s="332"/>
      <c r="CX462" s="332"/>
      <c r="CY462" s="332"/>
      <c r="CZ462" s="332"/>
      <c r="DA462" s="332"/>
      <c r="DB462" s="332"/>
      <c r="DC462" s="332"/>
      <c r="DD462" s="332"/>
      <c r="DE462" s="332"/>
      <c r="DF462" s="347"/>
      <c r="DG462" s="332"/>
      <c r="DH462" s="332"/>
      <c r="DI462" s="332"/>
      <c r="DJ462" s="332"/>
      <c r="DK462" s="332"/>
      <c r="DL462" s="332"/>
      <c r="DM462" s="332"/>
      <c r="DN462" s="332"/>
      <c r="DO462" s="297"/>
      <c r="DP462" s="346"/>
      <c r="DQ462" s="332"/>
      <c r="DR462" s="297"/>
      <c r="DS462" s="346"/>
      <c r="DT462" s="332"/>
    </row>
    <row r="463" spans="2:124" ht="20.100000000000001" customHeight="1" x14ac:dyDescent="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7"/>
      <c r="AR463" s="107"/>
      <c r="AS463" s="107"/>
      <c r="AT463" s="107"/>
      <c r="AU463" s="107"/>
      <c r="AV463" s="200" t="s">
        <v>257</v>
      </c>
      <c r="AW463" s="107"/>
      <c r="AX463" s="988" t="s">
        <v>240</v>
      </c>
      <c r="AY463" s="980"/>
      <c r="AZ463" s="988" t="s">
        <v>240</v>
      </c>
      <c r="BA463" s="980"/>
      <c r="BB463" s="985"/>
      <c r="BC463" s="985"/>
      <c r="BD463" s="159"/>
      <c r="BE463" s="159"/>
      <c r="BF463" s="222"/>
      <c r="BG463" s="221"/>
      <c r="BH463" s="223"/>
      <c r="BI463" s="221"/>
      <c r="BJ463" s="224"/>
      <c r="BK463" s="107"/>
      <c r="BL463" s="221"/>
      <c r="BM463" s="224"/>
      <c r="BN463" s="107"/>
      <c r="BQ463" s="293"/>
      <c r="BR463" s="293"/>
      <c r="BS463" s="293"/>
      <c r="BT463" s="293"/>
      <c r="BU463" s="293"/>
      <c r="BV463" s="293"/>
      <c r="BW463" s="293"/>
      <c r="BX463" s="293"/>
      <c r="BY463" s="293"/>
      <c r="BZ463" s="293"/>
      <c r="CA463" s="293"/>
      <c r="CB463" s="293"/>
      <c r="CC463" s="293"/>
      <c r="CD463" s="293"/>
      <c r="CE463" s="293"/>
      <c r="CF463" s="293"/>
      <c r="CG463" s="293"/>
      <c r="CH463" s="293"/>
      <c r="CI463" s="293"/>
      <c r="CJ463" s="293"/>
      <c r="CK463" s="332"/>
      <c r="CL463" s="332"/>
      <c r="CM463" s="332"/>
      <c r="CN463" s="332"/>
      <c r="CO463" s="332"/>
      <c r="CP463" s="332"/>
      <c r="CQ463" s="332"/>
      <c r="CR463" s="332"/>
      <c r="CS463" s="332"/>
      <c r="CT463" s="332"/>
      <c r="CU463" s="332"/>
      <c r="CV463" s="332"/>
      <c r="CW463" s="332"/>
      <c r="CX463" s="332"/>
      <c r="CY463" s="332"/>
      <c r="CZ463" s="332"/>
      <c r="DA463" s="332"/>
      <c r="DB463" s="332"/>
      <c r="DC463" s="332"/>
      <c r="DD463" s="332"/>
      <c r="DE463" s="332"/>
      <c r="DF463" s="347"/>
      <c r="DG463" s="332"/>
      <c r="DH463" s="332"/>
      <c r="DI463" s="332"/>
      <c r="DJ463" s="332"/>
      <c r="DK463" s="332"/>
      <c r="DL463" s="332"/>
      <c r="DM463" s="332"/>
      <c r="DN463" s="332"/>
      <c r="DO463" s="297"/>
      <c r="DP463" s="346"/>
      <c r="DQ463" s="332"/>
      <c r="DR463" s="297"/>
      <c r="DS463" s="346"/>
      <c r="DT463" s="332"/>
    </row>
    <row r="464" spans="2:124" ht="20.100000000000001" customHeight="1" x14ac:dyDescent="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7"/>
      <c r="AR464" s="107"/>
      <c r="AS464" s="107"/>
      <c r="AT464" s="107"/>
      <c r="AU464" s="107"/>
      <c r="AV464" s="200" t="s">
        <v>237</v>
      </c>
      <c r="AW464" s="107"/>
      <c r="AX464" s="988" t="s">
        <v>240</v>
      </c>
      <c r="AY464" s="980"/>
      <c r="AZ464" s="988" t="s">
        <v>240</v>
      </c>
      <c r="BA464" s="980"/>
      <c r="BB464" s="985"/>
      <c r="BC464" s="985"/>
      <c r="BD464" s="159"/>
      <c r="BE464" s="159"/>
      <c r="BF464" s="222"/>
      <c r="BG464" s="221"/>
      <c r="BH464" s="223"/>
      <c r="BI464" s="221"/>
      <c r="BJ464" s="224"/>
      <c r="BK464" s="107"/>
      <c r="BL464" s="221"/>
      <c r="BM464" s="224"/>
      <c r="BN464" s="107"/>
      <c r="BQ464" s="293"/>
      <c r="BR464" s="293"/>
      <c r="BS464" s="293"/>
      <c r="BT464" s="293"/>
      <c r="BU464" s="293"/>
      <c r="BV464" s="293"/>
      <c r="BW464" s="293"/>
      <c r="BX464" s="293"/>
      <c r="BY464" s="293"/>
      <c r="BZ464" s="293"/>
      <c r="CA464" s="293"/>
      <c r="CB464" s="293"/>
      <c r="CC464" s="293"/>
      <c r="CD464" s="293"/>
      <c r="CE464" s="293"/>
      <c r="CF464" s="293"/>
      <c r="CG464" s="293"/>
      <c r="CH464" s="293"/>
      <c r="CI464" s="293"/>
      <c r="CJ464" s="293"/>
      <c r="CK464" s="332"/>
      <c r="CL464" s="332"/>
      <c r="CM464" s="332"/>
      <c r="CN464" s="332"/>
      <c r="CO464" s="332"/>
      <c r="CP464" s="332"/>
      <c r="CQ464" s="332"/>
      <c r="CR464" s="332"/>
      <c r="CS464" s="332"/>
      <c r="CT464" s="332"/>
      <c r="CU464" s="332"/>
      <c r="CV464" s="332"/>
      <c r="CW464" s="332"/>
      <c r="CX464" s="332"/>
      <c r="CY464" s="332"/>
      <c r="CZ464" s="332"/>
      <c r="DA464" s="332"/>
      <c r="DB464" s="332"/>
      <c r="DC464" s="332"/>
      <c r="DD464" s="332"/>
      <c r="DE464" s="332"/>
      <c r="DF464" s="347"/>
      <c r="DG464" s="332"/>
      <c r="DH464" s="332"/>
      <c r="DI464" s="332"/>
      <c r="DJ464" s="332"/>
      <c r="DK464" s="332"/>
      <c r="DL464" s="332"/>
      <c r="DM464" s="332"/>
      <c r="DN464" s="332"/>
      <c r="DO464" s="297"/>
      <c r="DP464" s="346"/>
      <c r="DQ464" s="332"/>
      <c r="DR464" s="297"/>
      <c r="DS464" s="346"/>
      <c r="DT464" s="332"/>
    </row>
    <row r="465" spans="2:179" ht="20.100000000000001" customHeight="1" x14ac:dyDescent="0.2">
      <c r="Q465" s="283"/>
      <c r="R465" s="283"/>
      <c r="S465" s="283"/>
      <c r="T465" s="283"/>
      <c r="U465" s="283"/>
      <c r="V465" s="283"/>
      <c r="W465" s="283"/>
      <c r="X465" s="283"/>
      <c r="Y465" s="283"/>
      <c r="Z465" s="283"/>
      <c r="AA465" s="283"/>
      <c r="AB465" s="283"/>
      <c r="AC465" s="283"/>
      <c r="AD465" s="283"/>
      <c r="AE465" s="283"/>
      <c r="AF465" s="283"/>
      <c r="AG465" s="283"/>
      <c r="AH465" s="283"/>
      <c r="AI465" s="283"/>
      <c r="AJ465" s="283"/>
      <c r="AK465" s="283"/>
      <c r="AL465" s="283"/>
      <c r="AM465" s="283"/>
      <c r="AN465" s="283"/>
      <c r="AO465" s="283"/>
      <c r="AP465" s="283"/>
      <c r="AQ465" s="107"/>
      <c r="AR465" s="107"/>
      <c r="AS465" s="107"/>
      <c r="AT465" s="107"/>
      <c r="AU465" s="107"/>
      <c r="AV465" s="200" t="s">
        <v>2780</v>
      </c>
      <c r="AW465" s="107"/>
      <c r="AX465" s="988" t="s">
        <v>240</v>
      </c>
      <c r="AY465" s="980"/>
      <c r="AZ465" s="988" t="s">
        <v>240</v>
      </c>
      <c r="BA465" s="980"/>
      <c r="BB465" s="985"/>
      <c r="BC465" s="985"/>
      <c r="BD465" s="159"/>
      <c r="BE465" s="159"/>
      <c r="BF465" s="222"/>
      <c r="BG465" s="221"/>
      <c r="BH465" s="223"/>
      <c r="BI465" s="221"/>
      <c r="BJ465" s="224"/>
      <c r="BK465" s="107"/>
      <c r="BL465" s="221"/>
      <c r="BM465" s="224"/>
      <c r="BN465" s="107"/>
      <c r="BQ465" s="293"/>
      <c r="BR465" s="293"/>
      <c r="BS465" s="293"/>
      <c r="BT465" s="293"/>
      <c r="BU465" s="293"/>
      <c r="BV465" s="293"/>
      <c r="BW465" s="293"/>
      <c r="BX465" s="293"/>
      <c r="BY465" s="293"/>
      <c r="BZ465" s="293"/>
      <c r="CA465" s="293"/>
      <c r="CB465" s="293"/>
      <c r="CC465" s="293"/>
      <c r="CD465" s="293"/>
      <c r="CE465" s="293"/>
      <c r="CF465" s="293"/>
      <c r="CG465" s="293"/>
      <c r="CH465" s="293"/>
      <c r="CI465" s="293"/>
      <c r="CJ465" s="293"/>
      <c r="CK465" s="347"/>
      <c r="CL465" s="347"/>
      <c r="CM465" s="347"/>
      <c r="CN465" s="347"/>
      <c r="CO465" s="347"/>
      <c r="CP465" s="347"/>
      <c r="CQ465" s="347"/>
      <c r="CR465" s="347"/>
      <c r="CS465" s="347"/>
      <c r="CT465" s="347"/>
      <c r="CU465" s="347"/>
      <c r="CV465" s="347"/>
      <c r="CW465" s="347"/>
      <c r="CX465" s="347"/>
      <c r="CY465" s="347"/>
      <c r="CZ465" s="347"/>
      <c r="DA465" s="347"/>
      <c r="DB465" s="347"/>
      <c r="DC465" s="347"/>
      <c r="DD465" s="347"/>
      <c r="DE465" s="347"/>
      <c r="DF465" s="347"/>
      <c r="DG465" s="332"/>
      <c r="DH465" s="332"/>
      <c r="DI465" s="332"/>
      <c r="DJ465" s="332"/>
      <c r="DK465" s="332"/>
      <c r="DL465" s="332"/>
      <c r="DM465" s="332"/>
      <c r="DN465" s="332"/>
      <c r="DO465" s="297"/>
      <c r="DP465" s="346"/>
      <c r="DQ465" s="332"/>
      <c r="DR465" s="297"/>
      <c r="DS465" s="346"/>
      <c r="DT465" s="332"/>
    </row>
    <row r="466" spans="2:179" ht="20.100000000000001" customHeight="1" x14ac:dyDescent="0.2">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3"/>
      <c r="AN466" s="283"/>
      <c r="AO466" s="283"/>
      <c r="AP466" s="283"/>
      <c r="AQ466" s="107"/>
      <c r="AR466" s="107"/>
      <c r="AS466" s="107"/>
      <c r="AT466" s="107"/>
      <c r="AU466" s="107"/>
      <c r="AV466" s="201" t="s">
        <v>2779</v>
      </c>
      <c r="AW466" s="107"/>
      <c r="AX466" s="988" t="s">
        <v>240</v>
      </c>
      <c r="AY466" s="980"/>
      <c r="AZ466" s="988" t="s">
        <v>240</v>
      </c>
      <c r="BA466" s="980"/>
      <c r="BB466" s="985"/>
      <c r="BC466" s="985"/>
      <c r="BD466" s="159"/>
      <c r="BE466" s="159"/>
      <c r="BF466" s="222"/>
      <c r="BG466" s="221"/>
      <c r="BH466" s="223"/>
      <c r="BI466" s="221"/>
      <c r="BJ466" s="224"/>
      <c r="BK466" s="107"/>
      <c r="BL466" s="221"/>
      <c r="BM466" s="224"/>
      <c r="BN466" s="107"/>
      <c r="BQ466" s="293"/>
      <c r="BR466" s="293"/>
      <c r="BS466" s="293"/>
      <c r="BT466" s="293"/>
      <c r="BU466" s="293"/>
      <c r="BV466" s="293"/>
      <c r="BW466" s="293"/>
      <c r="BX466" s="293"/>
      <c r="BY466" s="293"/>
      <c r="BZ466" s="293"/>
      <c r="CA466" s="293"/>
      <c r="CB466" s="293"/>
      <c r="CC466" s="293"/>
      <c r="CD466" s="293"/>
      <c r="CE466" s="293"/>
      <c r="CF466" s="293"/>
      <c r="CG466" s="293"/>
      <c r="CH466" s="293"/>
      <c r="CI466" s="293"/>
      <c r="CJ466" s="293"/>
      <c r="CK466" s="347"/>
      <c r="CL466" s="347"/>
      <c r="CM466" s="347"/>
      <c r="CN466" s="347"/>
      <c r="CO466" s="347"/>
      <c r="CP466" s="347"/>
      <c r="CQ466" s="347"/>
      <c r="CR466" s="347"/>
      <c r="CS466" s="347"/>
      <c r="CT466" s="347"/>
      <c r="CU466" s="347"/>
      <c r="CV466" s="347"/>
      <c r="CW466" s="347"/>
      <c r="CX466" s="347"/>
      <c r="CY466" s="347"/>
      <c r="CZ466" s="347"/>
      <c r="DA466" s="347"/>
      <c r="DB466" s="347"/>
      <c r="DC466" s="347"/>
      <c r="DD466" s="347"/>
      <c r="DE466" s="347"/>
      <c r="DF466" s="347"/>
      <c r="DG466" s="332"/>
      <c r="DH466" s="332"/>
      <c r="DI466" s="332"/>
      <c r="DJ466" s="332"/>
      <c r="DK466" s="332"/>
      <c r="DL466" s="332"/>
      <c r="DM466" s="332"/>
      <c r="DN466" s="332"/>
      <c r="DO466" s="297"/>
      <c r="DP466" s="346"/>
      <c r="DQ466" s="332"/>
      <c r="DR466" s="297"/>
      <c r="DS466" s="346"/>
      <c r="DT466" s="332"/>
    </row>
    <row r="467" spans="2:179" ht="20.100000000000001" customHeight="1" x14ac:dyDescent="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7"/>
      <c r="AR467" s="107"/>
      <c r="AS467" s="107"/>
      <c r="AT467" s="107"/>
      <c r="AU467" s="107"/>
      <c r="AV467" s="201" t="s">
        <v>2781</v>
      </c>
      <c r="AW467" s="107"/>
      <c r="AX467" s="988" t="s">
        <v>239</v>
      </c>
      <c r="AY467" s="980"/>
      <c r="AZ467" s="988" t="s">
        <v>239</v>
      </c>
      <c r="BA467" s="980"/>
      <c r="BB467" s="985"/>
      <c r="BC467" s="985"/>
      <c r="BD467" s="159"/>
      <c r="BE467" s="159"/>
      <c r="BF467" s="222"/>
      <c r="BG467" s="221"/>
      <c r="BH467" s="223"/>
      <c r="BI467" s="221"/>
      <c r="BJ467" s="224"/>
      <c r="BK467" s="107"/>
      <c r="BL467" s="221"/>
      <c r="BM467" s="224"/>
      <c r="BN467" s="107"/>
      <c r="BQ467" s="293"/>
      <c r="BR467" s="293"/>
      <c r="BS467" s="293"/>
      <c r="BT467" s="293"/>
      <c r="BU467" s="293"/>
      <c r="BV467" s="293"/>
      <c r="BW467" s="293"/>
      <c r="BX467" s="293"/>
      <c r="BY467" s="293"/>
      <c r="BZ467" s="293"/>
      <c r="CA467" s="293"/>
      <c r="CB467" s="293"/>
      <c r="CC467" s="293"/>
      <c r="CD467" s="293"/>
      <c r="CE467" s="293"/>
      <c r="CF467" s="293"/>
      <c r="CG467" s="293"/>
      <c r="CH467" s="293"/>
      <c r="CI467" s="293"/>
      <c r="CJ467" s="293"/>
      <c r="CK467" s="332"/>
      <c r="CL467" s="332"/>
      <c r="CM467" s="332"/>
      <c r="CN467" s="332"/>
      <c r="CO467" s="332"/>
      <c r="CP467" s="332"/>
      <c r="CQ467" s="332"/>
      <c r="CR467" s="332"/>
      <c r="CS467" s="332"/>
      <c r="CT467" s="332"/>
      <c r="CU467" s="332"/>
      <c r="CV467" s="332"/>
      <c r="CW467" s="332"/>
      <c r="CX467" s="332"/>
      <c r="CY467" s="332"/>
      <c r="CZ467" s="332"/>
      <c r="DA467" s="332"/>
      <c r="DB467" s="332"/>
      <c r="DC467" s="332"/>
      <c r="DD467" s="332"/>
      <c r="DE467" s="332"/>
      <c r="DF467" s="347"/>
      <c r="DG467" s="332"/>
      <c r="DH467" s="332"/>
      <c r="DI467" s="348"/>
      <c r="DJ467" s="332"/>
      <c r="DK467" s="348"/>
      <c r="DL467" s="332"/>
      <c r="DM467" s="348"/>
      <c r="DN467" s="332"/>
      <c r="DO467" s="297"/>
      <c r="DP467" s="346"/>
      <c r="DQ467" s="332"/>
      <c r="DR467" s="297"/>
      <c r="DS467" s="346"/>
      <c r="DT467" s="332"/>
    </row>
    <row r="468" spans="2:179" x14ac:dyDescent="0.2">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200" t="s">
        <v>251</v>
      </c>
      <c r="AW468" s="107"/>
      <c r="AX468" s="979"/>
      <c r="AY468" s="980"/>
      <c r="AZ468" s="979"/>
      <c r="BA468" s="980"/>
      <c r="BB468" s="984"/>
      <c r="BC468" s="985"/>
      <c r="BD468" s="107"/>
      <c r="BE468" s="107"/>
      <c r="BF468" s="107"/>
      <c r="BG468" s="57"/>
      <c r="BH468" s="107"/>
      <c r="BI468" s="57"/>
      <c r="BJ468" s="107"/>
      <c r="BK468" s="107"/>
      <c r="BL468" s="221"/>
      <c r="BM468" s="224"/>
      <c r="BN468" s="107"/>
      <c r="BQ468" s="293"/>
      <c r="BR468" s="293"/>
      <c r="BS468" s="293"/>
      <c r="BT468" s="293"/>
      <c r="BU468" s="293"/>
      <c r="BV468" s="293"/>
      <c r="BW468" s="293"/>
      <c r="BX468" s="293"/>
      <c r="BY468" s="293"/>
      <c r="BZ468" s="293"/>
      <c r="CA468" s="293"/>
      <c r="CB468" s="293"/>
      <c r="CC468" s="293"/>
      <c r="CD468" s="293"/>
      <c r="CE468" s="293"/>
      <c r="CF468" s="293"/>
      <c r="CG468" s="293"/>
      <c r="CH468" s="293"/>
      <c r="CI468" s="293"/>
      <c r="CJ468" s="293"/>
      <c r="CK468" s="332"/>
      <c r="CL468" s="332"/>
      <c r="CM468" s="332"/>
      <c r="CN468" s="332"/>
      <c r="CO468" s="332"/>
      <c r="CP468" s="332"/>
      <c r="CQ468" s="332"/>
      <c r="CR468" s="332"/>
      <c r="CS468" s="332"/>
      <c r="CT468" s="332"/>
      <c r="CU468" s="332"/>
      <c r="CV468" s="332"/>
      <c r="CW468" s="332"/>
      <c r="CX468" s="332"/>
      <c r="CY468" s="332"/>
      <c r="CZ468" s="332"/>
      <c r="DA468" s="332"/>
      <c r="DB468" s="332"/>
      <c r="DC468" s="332"/>
      <c r="DD468" s="332"/>
      <c r="DE468" s="332"/>
      <c r="DF468" s="332"/>
      <c r="DG468" s="332"/>
      <c r="DH468" s="332"/>
      <c r="DI468" s="332"/>
      <c r="DJ468" s="332"/>
      <c r="DK468" s="332"/>
      <c r="DL468" s="332"/>
      <c r="DM468" s="332"/>
      <c r="DN468" s="332"/>
      <c r="DO468" s="297"/>
      <c r="DP468" s="332"/>
      <c r="DQ468" s="332"/>
      <c r="DR468" s="297"/>
      <c r="DS468" s="346"/>
      <c r="DT468" s="332"/>
    </row>
    <row r="469" spans="2:179" x14ac:dyDescent="0.2">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2"/>
      <c r="AW469" s="107"/>
      <c r="AX469" s="384"/>
      <c r="AY469" s="57"/>
      <c r="AZ469" s="384"/>
      <c r="BA469" s="57"/>
      <c r="BB469" s="384"/>
      <c r="BC469" s="57"/>
      <c r="BD469" s="384"/>
      <c r="BE469" s="57"/>
      <c r="BF469" s="107"/>
      <c r="BG469" s="57"/>
      <c r="BH469" s="107"/>
      <c r="BI469" s="57"/>
      <c r="BJ469" s="107"/>
      <c r="BK469" s="107"/>
      <c r="BL469" s="221"/>
      <c r="BM469" s="224"/>
      <c r="BN469" s="107"/>
      <c r="BQ469" s="293"/>
      <c r="BR469" s="293"/>
      <c r="BS469" s="293"/>
      <c r="BT469" s="293"/>
      <c r="BU469" s="293"/>
      <c r="BV469" s="293"/>
      <c r="BW469" s="293"/>
      <c r="BX469" s="293"/>
      <c r="BY469" s="293"/>
      <c r="BZ469" s="293"/>
      <c r="CA469" s="293"/>
      <c r="CB469" s="293"/>
      <c r="CC469" s="293"/>
      <c r="CD469" s="293"/>
      <c r="CE469" s="293"/>
      <c r="CF469" s="293"/>
      <c r="CG469" s="293"/>
      <c r="CH469" s="293"/>
      <c r="CI469" s="293"/>
      <c r="CJ469" s="293"/>
      <c r="CK469" s="332"/>
      <c r="CL469" s="332"/>
      <c r="CM469" s="332"/>
      <c r="CN469" s="332"/>
      <c r="CO469" s="332"/>
      <c r="CP469" s="332"/>
      <c r="CQ469" s="332"/>
      <c r="CR469" s="332"/>
      <c r="CS469" s="332"/>
      <c r="CT469" s="332"/>
      <c r="CU469" s="332"/>
      <c r="CV469" s="332"/>
      <c r="CW469" s="332"/>
      <c r="CX469" s="332"/>
      <c r="CY469" s="332"/>
      <c r="CZ469" s="332"/>
      <c r="DA469" s="332"/>
      <c r="DB469" s="332"/>
      <c r="DC469" s="332"/>
      <c r="DD469" s="332"/>
      <c r="DE469" s="332"/>
      <c r="DF469" s="332"/>
      <c r="DG469" s="332"/>
      <c r="DH469" s="332"/>
      <c r="DI469" s="332"/>
      <c r="DJ469" s="332"/>
      <c r="DK469" s="332"/>
      <c r="DL469" s="332"/>
      <c r="DM469" s="332"/>
      <c r="DN469" s="332"/>
      <c r="DO469" s="297"/>
      <c r="DP469" s="332"/>
      <c r="DQ469" s="332"/>
      <c r="DR469" s="297"/>
      <c r="DS469" s="346"/>
      <c r="DT469" s="332"/>
    </row>
    <row r="470" spans="2:179" ht="39.75" customHeight="1" x14ac:dyDescent="0.2">
      <c r="F470" s="254"/>
      <c r="G470" s="255"/>
      <c r="H470" s="255"/>
      <c r="I470" s="255"/>
      <c r="J470" s="255"/>
      <c r="K470" s="255"/>
      <c r="L470" s="255"/>
      <c r="M470" s="255"/>
      <c r="N470" s="255"/>
      <c r="O470" s="255"/>
      <c r="P470" s="255"/>
      <c r="Q470" s="255"/>
      <c r="R470" s="255"/>
      <c r="S470" s="255"/>
      <c r="T470" s="255"/>
      <c r="U470" s="255"/>
      <c r="V470" s="255"/>
      <c r="W470" s="255"/>
      <c r="X470" s="255"/>
      <c r="Y470" s="255"/>
      <c r="Z470" s="255"/>
      <c r="AA470" s="255"/>
      <c r="AB470" s="255"/>
      <c r="AC470" s="255"/>
      <c r="AD470" s="255"/>
      <c r="AE470" s="255"/>
      <c r="AF470" s="255"/>
      <c r="AG470" s="255"/>
      <c r="AH470" s="255"/>
      <c r="AI470" s="255"/>
      <c r="AJ470" s="255"/>
      <c r="AK470" s="255"/>
      <c r="AL470" s="255"/>
      <c r="AM470" s="255"/>
      <c r="AN470" s="255"/>
      <c r="AO470" s="255"/>
      <c r="AP470" s="255"/>
      <c r="AQ470" s="255"/>
      <c r="AR470" s="255"/>
      <c r="AS470" s="255"/>
      <c r="AT470" s="255"/>
      <c r="AU470" s="255"/>
      <c r="AV470" s="992" t="s">
        <v>2704</v>
      </c>
      <c r="AW470" s="992"/>
      <c r="AX470" s="992"/>
      <c r="AY470" s="992"/>
      <c r="AZ470" s="992"/>
      <c r="BA470" s="992"/>
      <c r="BB470" s="992"/>
      <c r="BC470" s="992"/>
      <c r="BD470" s="992"/>
      <c r="BE470" s="992"/>
      <c r="BF470" s="992"/>
      <c r="BG470" s="992"/>
      <c r="BH470" s="992"/>
      <c r="BI470" s="992"/>
      <c r="BJ470" s="992"/>
      <c r="BK470" s="992"/>
      <c r="BL470" s="992"/>
      <c r="BM470" s="993"/>
      <c r="BN470" s="107"/>
      <c r="BQ470" s="1116" t="s">
        <v>2705</v>
      </c>
      <c r="BR470" s="1117"/>
      <c r="BS470" s="1117"/>
      <c r="BT470" s="1117"/>
      <c r="BU470" s="1117"/>
      <c r="BV470" s="1117"/>
      <c r="BW470" s="1117"/>
      <c r="BX470" s="1117"/>
      <c r="BY470" s="1117"/>
      <c r="BZ470" s="1117"/>
      <c r="CA470" s="1117"/>
      <c r="CB470" s="1117"/>
      <c r="CC470" s="1117"/>
      <c r="CD470" s="1117"/>
      <c r="CE470" s="1117"/>
      <c r="CF470" s="1117"/>
      <c r="CG470" s="1117"/>
      <c r="CH470" s="1117"/>
      <c r="CI470" s="1117"/>
      <c r="CJ470" s="1117"/>
      <c r="CK470" s="1117"/>
      <c r="CL470" s="1117"/>
      <c r="CM470" s="1117"/>
      <c r="CN470" s="1117"/>
      <c r="CO470" s="1117"/>
      <c r="CP470" s="1117"/>
      <c r="CQ470" s="1117"/>
      <c r="CR470" s="1117"/>
      <c r="CS470" s="1117"/>
      <c r="CT470" s="1117"/>
      <c r="CU470" s="1117"/>
      <c r="CV470" s="1117"/>
      <c r="CW470" s="1117"/>
      <c r="CX470" s="1117"/>
      <c r="CY470" s="1117"/>
      <c r="CZ470" s="1117"/>
      <c r="DA470" s="1117"/>
      <c r="DB470" s="1117"/>
      <c r="DC470" s="1117"/>
      <c r="DD470" s="1117"/>
      <c r="DE470" s="1117"/>
      <c r="DF470" s="1117"/>
      <c r="DG470" s="1117"/>
      <c r="DH470" s="1117"/>
      <c r="DI470" s="1117"/>
      <c r="DJ470" s="1117"/>
      <c r="DK470" s="1117"/>
      <c r="DL470" s="1117"/>
      <c r="DM470" s="1117"/>
      <c r="DN470" s="1127"/>
      <c r="DO470" s="297"/>
      <c r="DP470" s="332"/>
      <c r="DQ470" s="332"/>
      <c r="DR470" s="297"/>
      <c r="DS470" s="346"/>
      <c r="DT470" s="332"/>
    </row>
    <row r="471" spans="2:179" ht="6" customHeight="1" x14ac:dyDescent="0.2">
      <c r="AW471" s="57"/>
      <c r="AX471" s="57"/>
      <c r="AY471" s="57"/>
      <c r="AZ471" s="57"/>
      <c r="BA471" s="57"/>
      <c r="BB471" s="57"/>
      <c r="BC471" s="57"/>
      <c r="BD471" s="57"/>
      <c r="BE471" s="57"/>
      <c r="BF471" s="338"/>
      <c r="BG471" s="338"/>
      <c r="BH471" s="338"/>
      <c r="BI471" s="338"/>
      <c r="BJ471" s="338"/>
      <c r="BK471" s="338"/>
      <c r="BL471" s="338"/>
      <c r="BM471" s="338"/>
      <c r="BN471" s="338"/>
      <c r="BQ471" s="332"/>
      <c r="BR471" s="332"/>
      <c r="BS471" s="332"/>
      <c r="BT471" s="332"/>
      <c r="BU471" s="332"/>
      <c r="BV471" s="332"/>
      <c r="BW471" s="332"/>
      <c r="BX471" s="332"/>
      <c r="BY471" s="332"/>
      <c r="BZ471" s="332"/>
      <c r="CA471" s="332"/>
      <c r="CB471" s="332"/>
      <c r="CC471" s="332"/>
      <c r="CD471" s="332"/>
      <c r="CE471" s="332"/>
      <c r="CF471" s="332"/>
      <c r="CG471" s="332"/>
      <c r="CH471" s="332"/>
      <c r="CI471" s="332"/>
      <c r="CJ471" s="332"/>
      <c r="CK471" s="332"/>
      <c r="CL471" s="332"/>
      <c r="CM471" s="332"/>
      <c r="CN471" s="332"/>
      <c r="CO471" s="332"/>
      <c r="CP471" s="332"/>
      <c r="CQ471" s="332"/>
      <c r="CR471" s="332"/>
      <c r="CS471" s="332"/>
      <c r="CT471" s="332"/>
      <c r="CU471" s="332"/>
      <c r="CV471" s="332"/>
      <c r="CW471" s="332"/>
      <c r="CX471" s="332"/>
      <c r="CY471" s="332"/>
      <c r="CZ471" s="332"/>
      <c r="DA471" s="332"/>
      <c r="DB471" s="332"/>
      <c r="DC471" s="332"/>
      <c r="DD471" s="332"/>
      <c r="DE471" s="332"/>
      <c r="DF471" s="332"/>
      <c r="DG471" s="332"/>
      <c r="DH471" s="332"/>
      <c r="DI471" s="332"/>
      <c r="DJ471" s="332"/>
      <c r="DK471" s="332"/>
      <c r="DL471" s="332"/>
      <c r="DM471" s="332"/>
      <c r="DN471" s="332"/>
      <c r="DO471" s="332"/>
      <c r="DP471" s="332"/>
      <c r="DQ471" s="332"/>
      <c r="DR471" s="297"/>
      <c r="DS471" s="346"/>
      <c r="DT471" s="332"/>
    </row>
    <row r="472" spans="2:179" ht="28.5" customHeight="1" x14ac:dyDescent="0.2">
      <c r="F472" s="1121" t="s">
        <v>1156</v>
      </c>
      <c r="G472" s="1096"/>
      <c r="H472" s="1096"/>
      <c r="I472" s="1096"/>
      <c r="J472" s="1096"/>
      <c r="K472" s="1096"/>
      <c r="L472" s="1096"/>
      <c r="M472" s="1096"/>
      <c r="N472" s="1096"/>
      <c r="O472" s="1096"/>
      <c r="P472" s="1096"/>
      <c r="Q472" s="1096"/>
      <c r="R472" s="1096"/>
      <c r="S472" s="1096"/>
      <c r="T472" s="1096"/>
      <c r="U472" s="1096"/>
      <c r="V472" s="1096"/>
      <c r="W472" s="1096"/>
      <c r="X472" s="1096"/>
      <c r="Y472" s="1096"/>
      <c r="Z472" s="1096"/>
      <c r="AA472" s="1096"/>
      <c r="AB472" s="1096"/>
      <c r="AC472" s="1096"/>
      <c r="AD472" s="1096"/>
      <c r="AE472" s="1096"/>
      <c r="AF472" s="1096"/>
      <c r="AG472" s="1096"/>
      <c r="AH472" s="1096"/>
      <c r="AI472" s="1096"/>
      <c r="AJ472" s="1096"/>
      <c r="AK472" s="1096"/>
      <c r="AL472" s="1096"/>
      <c r="AM472" s="1096"/>
      <c r="AN472" s="1096"/>
      <c r="AO472" s="1096"/>
      <c r="AP472" s="1096"/>
      <c r="AQ472" s="1096"/>
      <c r="AR472" s="1096"/>
      <c r="AS472" s="1096"/>
      <c r="AT472" s="1097"/>
      <c r="AV472" s="1124" t="s">
        <v>228</v>
      </c>
      <c r="AX472" s="1104" t="s">
        <v>230</v>
      </c>
      <c r="AY472" s="1122"/>
      <c r="AZ472" s="1104" t="s">
        <v>230</v>
      </c>
      <c r="BA472" s="1105"/>
      <c r="BB472" s="950"/>
      <c r="BC472" s="950"/>
      <c r="BD472" s="57"/>
      <c r="BE472" s="222"/>
      <c r="BG472" s="386"/>
      <c r="BH472" s="291"/>
      <c r="BI472" s="386"/>
      <c r="BJ472" s="291"/>
      <c r="BL472" s="221"/>
      <c r="BM472" s="224"/>
      <c r="BN472" s="107"/>
      <c r="BQ472" s="1121" t="s">
        <v>2706</v>
      </c>
      <c r="BR472" s="1096"/>
      <c r="BS472" s="1096"/>
      <c r="BT472" s="1096"/>
      <c r="BU472" s="1096"/>
      <c r="BV472" s="1096"/>
      <c r="BW472" s="1096"/>
      <c r="BX472" s="1096"/>
      <c r="BY472" s="1096"/>
      <c r="BZ472" s="1096"/>
      <c r="CA472" s="1096"/>
      <c r="CB472" s="1096"/>
      <c r="CC472" s="1096"/>
      <c r="CD472" s="1096"/>
      <c r="CE472" s="1096"/>
      <c r="CF472" s="1096"/>
      <c r="CG472" s="1096"/>
      <c r="CH472" s="1096"/>
      <c r="CI472" s="1096"/>
      <c r="CJ472" s="1096"/>
      <c r="CK472" s="1096"/>
      <c r="CL472" s="1096"/>
      <c r="CM472" s="1096"/>
      <c r="CN472" s="1096"/>
      <c r="CO472" s="1096"/>
      <c r="CP472" s="1096"/>
      <c r="CQ472" s="1096"/>
      <c r="CR472" s="1096"/>
      <c r="CS472" s="1096"/>
      <c r="CT472" s="1096"/>
      <c r="CU472" s="1096"/>
      <c r="CV472" s="1096"/>
      <c r="CW472" s="1096"/>
      <c r="CX472" s="1096"/>
      <c r="CY472" s="1096"/>
      <c r="CZ472" s="1096"/>
      <c r="DA472" s="1096"/>
      <c r="DB472" s="1096"/>
      <c r="DC472" s="1096"/>
      <c r="DD472" s="1096"/>
      <c r="DE472" s="1097"/>
      <c r="DF472" s="293"/>
      <c r="DG472" s="1124" t="s">
        <v>228</v>
      </c>
      <c r="DH472" s="332"/>
      <c r="DI472" s="1104" t="s">
        <v>230</v>
      </c>
      <c r="DJ472" s="1122"/>
      <c r="DK472" s="1104" t="s">
        <v>230</v>
      </c>
      <c r="DL472" s="1105"/>
      <c r="DM472" s="950"/>
      <c r="DN472" s="950"/>
      <c r="DO472" s="334"/>
      <c r="DP472" s="293"/>
      <c r="DQ472" s="293"/>
      <c r="DR472" s="297"/>
      <c r="DS472" s="346"/>
      <c r="DT472" s="332"/>
    </row>
    <row r="473" spans="2:179" s="30" customFormat="1" ht="15" customHeight="1" x14ac:dyDescent="0.2">
      <c r="F473" s="1108"/>
      <c r="G473" s="1109"/>
      <c r="H473" s="1109"/>
      <c r="I473" s="1109"/>
      <c r="J473" s="1109"/>
      <c r="K473" s="1109"/>
      <c r="L473" s="1109"/>
      <c r="M473" s="1109"/>
      <c r="N473" s="1109"/>
      <c r="O473" s="1109"/>
      <c r="P473" s="1109"/>
      <c r="Q473" s="1109"/>
      <c r="R473" s="1109"/>
      <c r="S473" s="1109"/>
      <c r="T473" s="1109"/>
      <c r="U473" s="1109"/>
      <c r="V473" s="1109"/>
      <c r="W473" s="1109"/>
      <c r="X473" s="1109"/>
      <c r="Y473" s="1109"/>
      <c r="Z473" s="1109"/>
      <c r="AA473" s="1109"/>
      <c r="AB473" s="1109"/>
      <c r="AC473" s="1109"/>
      <c r="AD473" s="1109"/>
      <c r="AE473" s="1109"/>
      <c r="AF473" s="1109"/>
      <c r="AG473" s="1109"/>
      <c r="AH473" s="1109"/>
      <c r="AI473" s="1109"/>
      <c r="AJ473" s="1109"/>
      <c r="AK473" s="1109"/>
      <c r="AL473" s="1109"/>
      <c r="AM473" s="1109"/>
      <c r="AN473" s="1109"/>
      <c r="AO473" s="1109"/>
      <c r="AP473" s="1109"/>
      <c r="AQ473" s="1109"/>
      <c r="AR473" s="1109"/>
      <c r="AS473" s="1109"/>
      <c r="AT473" s="1110"/>
      <c r="AV473" s="1125"/>
      <c r="AX473" s="1111" t="s">
        <v>233</v>
      </c>
      <c r="AY473" s="1123"/>
      <c r="AZ473" s="1111" t="s">
        <v>2670</v>
      </c>
      <c r="BA473" s="1123"/>
      <c r="BB473" s="769"/>
      <c r="BC473" s="806"/>
      <c r="BD473" s="57"/>
      <c r="BE473" s="222"/>
      <c r="BF473" s="107"/>
      <c r="BG473" s="389"/>
      <c r="BH473" s="390"/>
      <c r="BI473" s="389"/>
      <c r="BJ473" s="390"/>
      <c r="BK473" s="2"/>
      <c r="BL473" s="221"/>
      <c r="BM473" s="224"/>
      <c r="BN473" s="107"/>
      <c r="BO473" s="300"/>
      <c r="BQ473" s="1108"/>
      <c r="BR473" s="1109"/>
      <c r="BS473" s="1109"/>
      <c r="BT473" s="1109"/>
      <c r="BU473" s="1109"/>
      <c r="BV473" s="1109"/>
      <c r="BW473" s="1109"/>
      <c r="BX473" s="1109"/>
      <c r="BY473" s="1109"/>
      <c r="BZ473" s="1109"/>
      <c r="CA473" s="1109"/>
      <c r="CB473" s="1109"/>
      <c r="CC473" s="1109"/>
      <c r="CD473" s="1109"/>
      <c r="CE473" s="1109"/>
      <c r="CF473" s="1109"/>
      <c r="CG473" s="1109"/>
      <c r="CH473" s="1109"/>
      <c r="CI473" s="1109"/>
      <c r="CJ473" s="1109"/>
      <c r="CK473" s="1109"/>
      <c r="CL473" s="1109"/>
      <c r="CM473" s="1109"/>
      <c r="CN473" s="1109"/>
      <c r="CO473" s="1109"/>
      <c r="CP473" s="1109"/>
      <c r="CQ473" s="1109"/>
      <c r="CR473" s="1109"/>
      <c r="CS473" s="1109"/>
      <c r="CT473" s="1109"/>
      <c r="CU473" s="1109"/>
      <c r="CV473" s="1109"/>
      <c r="CW473" s="1109"/>
      <c r="CX473" s="1109"/>
      <c r="CY473" s="1109"/>
      <c r="CZ473" s="1109"/>
      <c r="DA473" s="1109"/>
      <c r="DB473" s="1109"/>
      <c r="DC473" s="1109"/>
      <c r="DD473" s="1109"/>
      <c r="DE473" s="1110"/>
      <c r="DF473" s="293"/>
      <c r="DG473" s="1125"/>
      <c r="DH473" s="332"/>
      <c r="DI473" s="1111" t="s">
        <v>233</v>
      </c>
      <c r="DJ473" s="1123"/>
      <c r="DK473" s="1111" t="s">
        <v>2670</v>
      </c>
      <c r="DL473" s="1123"/>
      <c r="DM473" s="769"/>
      <c r="DN473" s="806"/>
      <c r="DO473" s="335"/>
      <c r="DP473" s="297"/>
      <c r="DQ473" s="293"/>
      <c r="DR473" s="297"/>
      <c r="DS473" s="346"/>
      <c r="DT473" s="332"/>
      <c r="DU473" s="300"/>
      <c r="DV473" s="300"/>
      <c r="DW473" s="300"/>
      <c r="DX473" s="300"/>
      <c r="DY473" s="300"/>
      <c r="DZ473" s="300"/>
      <c r="EA473" s="300"/>
      <c r="EB473" s="300"/>
      <c r="EC473" s="300"/>
      <c r="ED473" s="300"/>
      <c r="EE473" s="300"/>
      <c r="EF473" s="300"/>
      <c r="EG473" s="300"/>
      <c r="EH473" s="300"/>
      <c r="EI473" s="300"/>
      <c r="EJ473" s="300"/>
      <c r="EK473" s="300"/>
      <c r="EL473" s="300"/>
      <c r="EM473" s="300"/>
      <c r="EN473" s="300"/>
      <c r="EO473" s="300"/>
      <c r="EP473" s="300"/>
      <c r="EQ473" s="300"/>
      <c r="ER473" s="300"/>
      <c r="ES473" s="300"/>
      <c r="ET473" s="300"/>
      <c r="EU473" s="300"/>
      <c r="EV473" s="300"/>
      <c r="EW473" s="300"/>
      <c r="EX473" s="300"/>
      <c r="EY473" s="300"/>
      <c r="EZ473" s="300"/>
      <c r="FA473" s="300"/>
      <c r="FB473" s="300"/>
      <c r="FC473" s="300"/>
      <c r="FD473" s="300"/>
      <c r="FE473" s="300"/>
      <c r="FF473" s="300"/>
      <c r="FG473" s="300"/>
      <c r="FH473" s="300"/>
      <c r="FI473" s="300"/>
      <c r="FJ473" s="300"/>
      <c r="FK473" s="300"/>
      <c r="FL473" s="300"/>
      <c r="FM473" s="300"/>
      <c r="FN473" s="300"/>
      <c r="FO473" s="300"/>
      <c r="FP473" s="300"/>
      <c r="FQ473" s="300"/>
      <c r="FR473" s="300"/>
      <c r="FS473" s="300"/>
      <c r="FT473" s="300"/>
      <c r="FU473" s="300"/>
      <c r="FV473" s="300"/>
      <c r="FW473" s="300"/>
    </row>
    <row r="474" spans="2:179" s="30" customFormat="1" ht="12.75" customHeight="1" x14ac:dyDescent="0.2">
      <c r="F474" s="279" t="s">
        <v>206</v>
      </c>
      <c r="G474" s="280"/>
      <c r="H474" s="279" t="s">
        <v>211</v>
      </c>
      <c r="I474" s="280"/>
      <c r="J474" s="279" t="s">
        <v>216</v>
      </c>
      <c r="K474" s="280"/>
      <c r="L474" s="279" t="s">
        <v>205</v>
      </c>
      <c r="M474" s="280"/>
      <c r="N474" s="279" t="s">
        <v>214</v>
      </c>
      <c r="O474" s="280"/>
      <c r="P474" s="279" t="s">
        <v>209</v>
      </c>
      <c r="Q474" s="280"/>
      <c r="R474" s="279" t="s">
        <v>215</v>
      </c>
      <c r="S474" s="280"/>
      <c r="T474" s="279" t="s">
        <v>212</v>
      </c>
      <c r="U474" s="281"/>
      <c r="V474" s="966"/>
      <c r="W474" s="967"/>
      <c r="X474" s="966" t="s">
        <v>2674</v>
      </c>
      <c r="Y474" s="967"/>
      <c r="Z474" s="110"/>
      <c r="AA474" s="279" t="s">
        <v>206</v>
      </c>
      <c r="AB474" s="280"/>
      <c r="AC474" s="279" t="s">
        <v>211</v>
      </c>
      <c r="AD474" s="280"/>
      <c r="AE474" s="279" t="s">
        <v>216</v>
      </c>
      <c r="AF474" s="280"/>
      <c r="AG474" s="279" t="s">
        <v>205</v>
      </c>
      <c r="AH474" s="280"/>
      <c r="AI474" s="279" t="s">
        <v>214</v>
      </c>
      <c r="AJ474" s="280"/>
      <c r="AK474" s="279" t="s">
        <v>209</v>
      </c>
      <c r="AL474" s="280"/>
      <c r="AM474" s="279" t="s">
        <v>215</v>
      </c>
      <c r="AN474" s="280"/>
      <c r="AO474" s="279" t="s">
        <v>212</v>
      </c>
      <c r="AP474" s="280"/>
      <c r="AQ474" s="966" t="s">
        <v>2674</v>
      </c>
      <c r="AR474" s="967"/>
      <c r="AS474" s="966" t="s">
        <v>2675</v>
      </c>
      <c r="AT474" s="967"/>
      <c r="AV474" s="1125"/>
      <c r="AX474" s="762" t="s">
        <v>221</v>
      </c>
      <c r="AY474" s="780" t="s">
        <v>23</v>
      </c>
      <c r="AZ474" s="762" t="s">
        <v>221</v>
      </c>
      <c r="BA474" s="780" t="s">
        <v>23</v>
      </c>
      <c r="BB474" s="156"/>
      <c r="BC474" s="156"/>
      <c r="BD474" s="57"/>
      <c r="BE474" s="222"/>
      <c r="BF474" s="116"/>
      <c r="BG474" s="367"/>
      <c r="BH474" s="221"/>
      <c r="BI474" s="367"/>
      <c r="BJ474" s="391"/>
      <c r="BL474" s="221"/>
      <c r="BM474" s="224"/>
      <c r="BN474" s="107"/>
      <c r="BO474" s="300"/>
      <c r="BQ474" s="279" t="s">
        <v>206</v>
      </c>
      <c r="BR474" s="280"/>
      <c r="BS474" s="279" t="s">
        <v>211</v>
      </c>
      <c r="BT474" s="280"/>
      <c r="BU474" s="279" t="s">
        <v>216</v>
      </c>
      <c r="BV474" s="280"/>
      <c r="BW474" s="279" t="s">
        <v>205</v>
      </c>
      <c r="BX474" s="280"/>
      <c r="BY474" s="279" t="s">
        <v>214</v>
      </c>
      <c r="BZ474" s="280"/>
      <c r="CA474" s="279" t="s">
        <v>209</v>
      </c>
      <c r="CB474" s="280"/>
      <c r="CC474" s="279" t="s">
        <v>215</v>
      </c>
      <c r="CD474" s="280"/>
      <c r="CE474" s="279" t="s">
        <v>212</v>
      </c>
      <c r="CF474" s="281"/>
      <c r="CG474" s="966" t="s">
        <v>2674</v>
      </c>
      <c r="CH474" s="967"/>
      <c r="CI474" s="966" t="s">
        <v>2675</v>
      </c>
      <c r="CJ474" s="967"/>
      <c r="CK474" s="110"/>
      <c r="CL474" s="279" t="s">
        <v>206</v>
      </c>
      <c r="CM474" s="280"/>
      <c r="CN474" s="279" t="s">
        <v>211</v>
      </c>
      <c r="CO474" s="280"/>
      <c r="CP474" s="279" t="s">
        <v>216</v>
      </c>
      <c r="CQ474" s="280"/>
      <c r="CR474" s="279" t="s">
        <v>205</v>
      </c>
      <c r="CS474" s="280"/>
      <c r="CT474" s="279" t="s">
        <v>214</v>
      </c>
      <c r="CU474" s="280"/>
      <c r="CV474" s="279" t="s">
        <v>209</v>
      </c>
      <c r="CW474" s="280"/>
      <c r="CX474" s="279" t="s">
        <v>215</v>
      </c>
      <c r="CY474" s="280"/>
      <c r="CZ474" s="279" t="s">
        <v>212</v>
      </c>
      <c r="DA474" s="280"/>
      <c r="DB474" s="966" t="s">
        <v>2674</v>
      </c>
      <c r="DC474" s="967"/>
      <c r="DD474" s="966" t="s">
        <v>2675</v>
      </c>
      <c r="DE474" s="967"/>
      <c r="DF474" s="293"/>
      <c r="DG474" s="1125"/>
      <c r="DH474" s="332"/>
      <c r="DI474" s="762" t="s">
        <v>221</v>
      </c>
      <c r="DJ474" s="780" t="s">
        <v>23</v>
      </c>
      <c r="DK474" s="762" t="s">
        <v>221</v>
      </c>
      <c r="DL474" s="780" t="s">
        <v>23</v>
      </c>
      <c r="DM474" s="156"/>
      <c r="DN474" s="156"/>
      <c r="DO474" s="296"/>
      <c r="DP474" s="336"/>
      <c r="DQ474" s="295"/>
      <c r="DR474" s="297"/>
      <c r="DS474" s="346"/>
      <c r="DT474" s="332"/>
      <c r="DU474" s="300"/>
      <c r="DV474" s="300"/>
      <c r="DW474" s="300"/>
      <c r="DX474" s="300"/>
      <c r="DY474" s="300"/>
      <c r="DZ474" s="300"/>
      <c r="EA474" s="300"/>
      <c r="EB474" s="300"/>
      <c r="EC474" s="300"/>
      <c r="ED474" s="300"/>
      <c r="EE474" s="300"/>
      <c r="EF474" s="300"/>
      <c r="EG474" s="300"/>
      <c r="EH474" s="300"/>
      <c r="EI474" s="300"/>
      <c r="EJ474" s="300"/>
      <c r="EK474" s="300"/>
      <c r="EL474" s="300"/>
      <c r="EM474" s="300"/>
      <c r="EN474" s="300"/>
      <c r="EO474" s="300"/>
      <c r="EP474" s="300"/>
      <c r="EQ474" s="300"/>
      <c r="ER474" s="300"/>
      <c r="ES474" s="300"/>
      <c r="ET474" s="300"/>
      <c r="EU474" s="300"/>
      <c r="EV474" s="300"/>
      <c r="EW474" s="300"/>
      <c r="EX474" s="300"/>
      <c r="EY474" s="300"/>
      <c r="EZ474" s="300"/>
      <c r="FA474" s="300"/>
      <c r="FB474" s="300"/>
      <c r="FC474" s="300"/>
      <c r="FD474" s="300"/>
      <c r="FE474" s="300"/>
      <c r="FF474" s="300"/>
      <c r="FG474" s="300"/>
      <c r="FH474" s="300"/>
      <c r="FI474" s="300"/>
      <c r="FJ474" s="300"/>
      <c r="FK474" s="300"/>
      <c r="FL474" s="300"/>
      <c r="FM474" s="300"/>
      <c r="FN474" s="300"/>
      <c r="FO474" s="300"/>
      <c r="FP474" s="300"/>
      <c r="FQ474" s="300"/>
      <c r="FR474" s="300"/>
      <c r="FS474" s="300"/>
      <c r="FT474" s="300"/>
      <c r="FU474" s="300"/>
      <c r="FV474" s="300"/>
      <c r="FW474" s="300"/>
    </row>
    <row r="475" spans="2:179" s="30" customFormat="1" ht="12.75" customHeight="1" x14ac:dyDescent="0.2">
      <c r="F475" s="143"/>
      <c r="G475" s="142"/>
      <c r="H475" s="143"/>
      <c r="I475" s="141"/>
      <c r="J475" s="143"/>
      <c r="K475" s="142"/>
      <c r="L475" s="143"/>
      <c r="M475" s="142"/>
      <c r="N475" s="143"/>
      <c r="O475" s="141"/>
      <c r="P475" s="143"/>
      <c r="Q475" s="141"/>
      <c r="R475" s="282"/>
      <c r="S475" s="142"/>
      <c r="T475" s="143"/>
      <c r="U475" s="782"/>
      <c r="V475" s="700"/>
      <c r="W475" s="781"/>
      <c r="X475" s="700"/>
      <c r="Y475" s="781"/>
      <c r="Z475" s="110"/>
      <c r="AA475" s="143"/>
      <c r="AB475" s="141"/>
      <c r="AC475" s="143"/>
      <c r="AD475" s="141"/>
      <c r="AE475" s="282"/>
      <c r="AF475" s="141"/>
      <c r="AG475" s="143"/>
      <c r="AH475" s="141"/>
      <c r="AI475" s="282"/>
      <c r="AJ475" s="141"/>
      <c r="AK475" s="143"/>
      <c r="AL475" s="141"/>
      <c r="AM475" s="143"/>
      <c r="AN475" s="141"/>
      <c r="AO475" s="143"/>
      <c r="AP475" s="141"/>
      <c r="AQ475" s="700"/>
      <c r="AR475" s="781"/>
      <c r="AS475" s="789"/>
      <c r="AT475" s="781"/>
      <c r="AV475" s="1125"/>
      <c r="AX475" s="700"/>
      <c r="AY475" s="781" t="str">
        <f>Index!$L$4</f>
        <v>€</v>
      </c>
      <c r="AZ475" s="700"/>
      <c r="BA475" s="781" t="str">
        <f>Index!$L$4</f>
        <v>€</v>
      </c>
      <c r="BB475" s="156"/>
      <c r="BC475" s="156"/>
      <c r="BD475" s="57"/>
      <c r="BE475" s="222"/>
      <c r="BH475" s="221"/>
      <c r="BI475" s="367"/>
      <c r="BJ475" s="391"/>
      <c r="BL475" s="221"/>
      <c r="BM475" s="224"/>
      <c r="BN475" s="107"/>
      <c r="BO475" s="300"/>
      <c r="BQ475" s="143"/>
      <c r="BR475" s="142"/>
      <c r="BS475" s="143"/>
      <c r="BT475" s="141"/>
      <c r="BU475" s="143"/>
      <c r="BV475" s="142"/>
      <c r="BW475" s="143"/>
      <c r="BX475" s="142"/>
      <c r="BY475" s="143"/>
      <c r="BZ475" s="141"/>
      <c r="CA475" s="143"/>
      <c r="CB475" s="141"/>
      <c r="CC475" s="282"/>
      <c r="CD475" s="142"/>
      <c r="CE475" s="143"/>
      <c r="CF475" s="782"/>
      <c r="CG475" s="700"/>
      <c r="CH475" s="781"/>
      <c r="CI475" s="700"/>
      <c r="CJ475" s="781"/>
      <c r="CK475" s="110"/>
      <c r="CL475" s="143"/>
      <c r="CM475" s="141"/>
      <c r="CN475" s="143"/>
      <c r="CO475" s="141"/>
      <c r="CP475" s="282"/>
      <c r="CQ475" s="141"/>
      <c r="CR475" s="143"/>
      <c r="CS475" s="141"/>
      <c r="CT475" s="282"/>
      <c r="CU475" s="141"/>
      <c r="CV475" s="143"/>
      <c r="CW475" s="141"/>
      <c r="CX475" s="143"/>
      <c r="CY475" s="141"/>
      <c r="CZ475" s="143"/>
      <c r="DA475" s="141"/>
      <c r="DB475" s="700"/>
      <c r="DC475" s="781"/>
      <c r="DD475" s="789"/>
      <c r="DE475" s="781"/>
      <c r="DF475" s="293"/>
      <c r="DG475" s="1125"/>
      <c r="DH475" s="332"/>
      <c r="DI475" s="700"/>
      <c r="DJ475" s="781" t="str">
        <f>Index!$L$4</f>
        <v>€</v>
      </c>
      <c r="DK475" s="700"/>
      <c r="DL475" s="781" t="str">
        <f>Index!$L$4</f>
        <v>€</v>
      </c>
      <c r="DM475" s="156"/>
      <c r="DN475" s="156"/>
      <c r="DO475" s="296"/>
      <c r="DP475" s="336"/>
      <c r="DQ475" s="295"/>
      <c r="DR475" s="297"/>
      <c r="DS475" s="346"/>
      <c r="DT475" s="332"/>
      <c r="DU475" s="300"/>
      <c r="DV475" s="300"/>
      <c r="DW475" s="300"/>
      <c r="DX475" s="300"/>
      <c r="DY475" s="300"/>
      <c r="DZ475" s="300"/>
      <c r="EA475" s="300"/>
      <c r="EB475" s="300"/>
      <c r="EC475" s="300"/>
      <c r="ED475" s="300"/>
      <c r="EE475" s="300"/>
      <c r="EF475" s="300"/>
      <c r="EG475" s="300"/>
      <c r="EH475" s="300"/>
      <c r="EI475" s="300"/>
      <c r="EJ475" s="300"/>
      <c r="EK475" s="300"/>
      <c r="EL475" s="300"/>
      <c r="EM475" s="300"/>
      <c r="EN475" s="300"/>
      <c r="EO475" s="300"/>
      <c r="EP475" s="300"/>
      <c r="EQ475" s="300"/>
      <c r="ER475" s="300"/>
      <c r="ES475" s="300"/>
      <c r="ET475" s="300"/>
      <c r="EU475" s="300"/>
      <c r="EV475" s="300"/>
      <c r="EW475" s="300"/>
      <c r="EX475" s="300"/>
      <c r="EY475" s="300"/>
      <c r="EZ475" s="300"/>
      <c r="FA475" s="300"/>
      <c r="FB475" s="300"/>
      <c r="FC475" s="300"/>
      <c r="FD475" s="300"/>
      <c r="FE475" s="300"/>
      <c r="FF475" s="300"/>
      <c r="FG475" s="300"/>
      <c r="FH475" s="300"/>
      <c r="FI475" s="300"/>
      <c r="FJ475" s="300"/>
      <c r="FK475" s="300"/>
      <c r="FL475" s="300"/>
      <c r="FM475" s="300"/>
      <c r="FN475" s="300"/>
      <c r="FO475" s="300"/>
      <c r="FP475" s="300"/>
      <c r="FQ475" s="300"/>
      <c r="FR475" s="300"/>
      <c r="FS475" s="300"/>
      <c r="FT475" s="300"/>
      <c r="FU475" s="300"/>
      <c r="FV475" s="300"/>
      <c r="FW475" s="300"/>
    </row>
    <row r="476" spans="2:179" ht="15" customHeight="1" x14ac:dyDescent="0.2">
      <c r="B476" s="708" t="s">
        <v>204</v>
      </c>
      <c r="C476" s="709">
        <f t="shared" ref="C476:C481" si="272">16/10</f>
        <v>1.6</v>
      </c>
      <c r="D476" s="394"/>
      <c r="E476" s="394"/>
      <c r="F476" s="675">
        <v>190</v>
      </c>
      <c r="G476" s="676" t="s">
        <v>207</v>
      </c>
      <c r="H476" s="675">
        <f t="shared" ref="H476:H481" si="273">ROUND(F476/$C476,0)</f>
        <v>119</v>
      </c>
      <c r="I476" s="677" t="s">
        <v>207</v>
      </c>
      <c r="J476" s="678" t="str">
        <f t="shared" ref="J476:J481" si="274">H476&amp;" x "&amp;F476</f>
        <v>119 x 190</v>
      </c>
      <c r="K476" s="676" t="s">
        <v>207</v>
      </c>
      <c r="L476" s="675">
        <f t="shared" ref="L476:L481" si="275">F476+(2*P476)</f>
        <v>200</v>
      </c>
      <c r="M476" s="676" t="s">
        <v>207</v>
      </c>
      <c r="N476" s="675">
        <f t="shared" ref="N476:N481" si="276">H476+P476+R476</f>
        <v>129</v>
      </c>
      <c r="O476" s="677" t="s">
        <v>207</v>
      </c>
      <c r="P476" s="675">
        <v>5</v>
      </c>
      <c r="Q476" s="677" t="s">
        <v>207</v>
      </c>
      <c r="R476" s="676">
        <v>5</v>
      </c>
      <c r="S476" s="676" t="s">
        <v>207</v>
      </c>
      <c r="T476" s="675">
        <f t="shared" ref="T476:T481" si="277">ROUND(SQRT((F476^2)+(H476^2)),0)</f>
        <v>224</v>
      </c>
      <c r="U476" s="677" t="s">
        <v>207</v>
      </c>
      <c r="V476" s="679"/>
      <c r="W476" s="681"/>
      <c r="X476" s="679">
        <f t="shared" ref="X476:X481" si="278">(F476*10)+234</f>
        <v>2134</v>
      </c>
      <c r="Y476" s="677" t="s">
        <v>2676</v>
      </c>
      <c r="Z476" s="110"/>
      <c r="AA476" s="675">
        <f t="shared" ref="AA476:AA481" si="279">ROUND(F476/$B$1,1)</f>
        <v>74.8</v>
      </c>
      <c r="AB476" s="677" t="s">
        <v>208</v>
      </c>
      <c r="AC476" s="675">
        <f t="shared" ref="AC476:AC481" si="280">ROUND(H476/$B$1,1)</f>
        <v>46.9</v>
      </c>
      <c r="AD476" s="677" t="s">
        <v>208</v>
      </c>
      <c r="AE476" s="718" t="str">
        <f t="shared" ref="AE476:AE481" si="281">AC476&amp;" x "&amp;AA476</f>
        <v>46.9 x 74.8</v>
      </c>
      <c r="AF476" s="677" t="s">
        <v>208</v>
      </c>
      <c r="AG476" s="675">
        <f t="shared" ref="AG476:AG481" si="282">ROUND(L476/$B$1,1)</f>
        <v>78.7</v>
      </c>
      <c r="AH476" s="677" t="s">
        <v>208</v>
      </c>
      <c r="AI476" s="676">
        <f t="shared" ref="AI476:AI481" si="283">ROUND(N476/$B$1,1)</f>
        <v>50.8</v>
      </c>
      <c r="AJ476" s="677" t="s">
        <v>208</v>
      </c>
      <c r="AK476" s="675">
        <f t="shared" ref="AK476:AK481" si="284">ROUND(P476/$B$1,1)</f>
        <v>2</v>
      </c>
      <c r="AL476" s="677" t="s">
        <v>208</v>
      </c>
      <c r="AM476" s="675">
        <f t="shared" ref="AM476:AM481" si="285">ROUND(R476/$B$1,1)</f>
        <v>2</v>
      </c>
      <c r="AN476" s="677" t="s">
        <v>208</v>
      </c>
      <c r="AO476" s="675">
        <f t="shared" ref="AO476:AO481" si="286">ROUND(SQRT((AA476^2)+(AC476^2)),0)</f>
        <v>88</v>
      </c>
      <c r="AP476" s="677" t="s">
        <v>208</v>
      </c>
      <c r="AQ476" s="679"/>
      <c r="AR476" s="681"/>
      <c r="AS476" s="243">
        <f t="shared" ref="AS476:AS481" si="287">ROUND((X476/10)/$B$2,1)</f>
        <v>84</v>
      </c>
      <c r="AT476" s="245" t="s">
        <v>208</v>
      </c>
      <c r="AV476" s="1125"/>
      <c r="AX476" s="425">
        <v>10102473</v>
      </c>
      <c r="AY476" s="237">
        <f>IF(Index!$L$4="€",VLOOKUP(AX476,ERP!$A:$CL,5,0),IF(Index!$L$4="$",VLOOKUP(AX476,ERP!$A:$CL,7,0),IF(Index!$L$4="CHF",VLOOKUP(AX476,ERP!$A:$CL,9,0),IF(Index!$L$4="£",VLOOKUP(AX476,ERP!$A:$CL,11,0),""))))</f>
        <v>996</v>
      </c>
      <c r="AZ476" s="425">
        <v>10142473</v>
      </c>
      <c r="BA476" s="237">
        <f>IF(Index!$L$4="€",VLOOKUP(AZ476,ERP!$A:$CL,5,0),IF(Index!$L$4="$",VLOOKUP(AZ476,ERP!$A:$CL,7,0),IF(Index!$L$4="CHF",VLOOKUP(AZ476,ERP!$A:$CL,9,0),IF(Index!$L$4="£",VLOOKUP(AZ476,ERP!$A:$CL,11,0),""))))</f>
        <v>996</v>
      </c>
      <c r="BB476" s="298"/>
      <c r="BC476" s="354"/>
      <c r="BD476" s="2"/>
      <c r="BF476" s="337"/>
      <c r="BG476" s="2"/>
      <c r="BH476" s="392"/>
      <c r="BI476" s="367"/>
      <c r="BJ476" s="393"/>
      <c r="BK476" s="30"/>
      <c r="BL476" s="2"/>
      <c r="BN476" s="107"/>
      <c r="BQ476" s="679">
        <v>190</v>
      </c>
      <c r="BR476" s="680" t="s">
        <v>207</v>
      </c>
      <c r="BS476" s="679">
        <v>119</v>
      </c>
      <c r="BT476" s="681" t="s">
        <v>207</v>
      </c>
      <c r="BU476" s="682" t="s">
        <v>4769</v>
      </c>
      <c r="BV476" s="680" t="s">
        <v>207</v>
      </c>
      <c r="BW476" s="679">
        <v>200</v>
      </c>
      <c r="BX476" s="680" t="s">
        <v>207</v>
      </c>
      <c r="BY476" s="679">
        <v>182</v>
      </c>
      <c r="BZ476" s="681" t="s">
        <v>207</v>
      </c>
      <c r="CA476" s="679">
        <v>5</v>
      </c>
      <c r="CB476" s="681" t="s">
        <v>207</v>
      </c>
      <c r="CC476" s="680">
        <v>58</v>
      </c>
      <c r="CD476" s="680" t="s">
        <v>207</v>
      </c>
      <c r="CE476" s="679">
        <v>224</v>
      </c>
      <c r="CF476" s="681" t="s">
        <v>207</v>
      </c>
      <c r="CG476" s="439"/>
      <c r="CH476" s="440"/>
      <c r="CI476" s="439">
        <v>2134</v>
      </c>
      <c r="CJ476" s="440" t="s">
        <v>2676</v>
      </c>
      <c r="CK476" s="110"/>
      <c r="CL476" s="439">
        <v>74.8</v>
      </c>
      <c r="CM476" s="440" t="s">
        <v>208</v>
      </c>
      <c r="CN476" s="439">
        <v>46.9</v>
      </c>
      <c r="CO476" s="440" t="s">
        <v>208</v>
      </c>
      <c r="CP476" s="443" t="s">
        <v>4770</v>
      </c>
      <c r="CQ476" s="440" t="s">
        <v>208</v>
      </c>
      <c r="CR476" s="439">
        <v>78.7</v>
      </c>
      <c r="CS476" s="440" t="s">
        <v>208</v>
      </c>
      <c r="CT476" s="438">
        <v>71.7</v>
      </c>
      <c r="CU476" s="440" t="s">
        <v>208</v>
      </c>
      <c r="CV476" s="439">
        <v>2</v>
      </c>
      <c r="CW476" s="440" t="s">
        <v>208</v>
      </c>
      <c r="CX476" s="439">
        <v>22.8</v>
      </c>
      <c r="CY476" s="440" t="s">
        <v>208</v>
      </c>
      <c r="CZ476" s="439">
        <v>88</v>
      </c>
      <c r="DA476" s="440" t="s">
        <v>208</v>
      </c>
      <c r="DB476" s="439"/>
      <c r="DC476" s="440"/>
      <c r="DD476" s="247">
        <v>84</v>
      </c>
      <c r="DE476" s="249" t="s">
        <v>208</v>
      </c>
      <c r="DG476" s="1125"/>
      <c r="DH476" s="332"/>
      <c r="DI476" s="425">
        <v>10102479</v>
      </c>
      <c r="DJ476" s="237">
        <f>IF(Index!$L$4="€",VLOOKUP(DI476,ERP!$A:$CL,5,0),IF(Index!$L$4="$",VLOOKUP(DI476,ERP!$A:$CL,7,0),IF(Index!$L$4="CHF",VLOOKUP(DI476,ERP!$A:$CL,9,0),IF(Index!$L$4="£",VLOOKUP(DI476,ERP!$A:$CL,11,0),""))))</f>
        <v>1105</v>
      </c>
      <c r="DK476" s="452"/>
      <c r="DL476" s="449"/>
      <c r="DM476" s="298"/>
      <c r="DN476" s="150"/>
      <c r="DO476" s="296"/>
      <c r="DP476" s="304"/>
      <c r="DQ476" s="293"/>
      <c r="DR476" s="297"/>
      <c r="DS476" s="346"/>
      <c r="DT476" s="332"/>
    </row>
    <row r="477" spans="2:179" ht="15.75" customHeight="1" x14ac:dyDescent="0.2">
      <c r="B477" s="708" t="s">
        <v>204</v>
      </c>
      <c r="C477" s="709">
        <f t="shared" si="272"/>
        <v>1.6</v>
      </c>
      <c r="D477" s="394"/>
      <c r="E477" s="394"/>
      <c r="F477" s="566">
        <v>210</v>
      </c>
      <c r="G477" s="394" t="s">
        <v>207</v>
      </c>
      <c r="H477" s="566">
        <f t="shared" si="273"/>
        <v>131</v>
      </c>
      <c r="I477" s="567" t="s">
        <v>207</v>
      </c>
      <c r="J477" s="662" t="str">
        <f t="shared" si="274"/>
        <v>131 x 210</v>
      </c>
      <c r="K477" s="394" t="s">
        <v>207</v>
      </c>
      <c r="L477" s="566">
        <f t="shared" si="275"/>
        <v>220</v>
      </c>
      <c r="M477" s="394" t="s">
        <v>207</v>
      </c>
      <c r="N477" s="566">
        <f t="shared" si="276"/>
        <v>141</v>
      </c>
      <c r="O477" s="567" t="s">
        <v>207</v>
      </c>
      <c r="P477" s="566">
        <v>5</v>
      </c>
      <c r="Q477" s="567" t="s">
        <v>207</v>
      </c>
      <c r="R477" s="394">
        <v>5</v>
      </c>
      <c r="S477" s="394" t="s">
        <v>207</v>
      </c>
      <c r="T477" s="566">
        <f t="shared" si="277"/>
        <v>248</v>
      </c>
      <c r="U477" s="567" t="s">
        <v>207</v>
      </c>
      <c r="V477" s="566"/>
      <c r="W477" s="567"/>
      <c r="X477" s="566">
        <f t="shared" si="278"/>
        <v>2334</v>
      </c>
      <c r="Y477" s="567" t="s">
        <v>2676</v>
      </c>
      <c r="Z477" s="110"/>
      <c r="AA477" s="566">
        <f t="shared" si="279"/>
        <v>82.7</v>
      </c>
      <c r="AB477" s="567" t="s">
        <v>208</v>
      </c>
      <c r="AC477" s="566">
        <f t="shared" si="280"/>
        <v>51.6</v>
      </c>
      <c r="AD477" s="567" t="s">
        <v>208</v>
      </c>
      <c r="AE477" s="467" t="str">
        <f t="shared" si="281"/>
        <v>51.6 x 82.7</v>
      </c>
      <c r="AF477" s="567" t="s">
        <v>208</v>
      </c>
      <c r="AG477" s="566">
        <f t="shared" si="282"/>
        <v>86.6</v>
      </c>
      <c r="AH477" s="567" t="s">
        <v>208</v>
      </c>
      <c r="AI477" s="394">
        <f t="shared" si="283"/>
        <v>55.5</v>
      </c>
      <c r="AJ477" s="567" t="s">
        <v>208</v>
      </c>
      <c r="AK477" s="566">
        <f t="shared" si="284"/>
        <v>2</v>
      </c>
      <c r="AL477" s="567" t="s">
        <v>208</v>
      </c>
      <c r="AM477" s="566">
        <f t="shared" si="285"/>
        <v>2</v>
      </c>
      <c r="AN477" s="567" t="s">
        <v>208</v>
      </c>
      <c r="AO477" s="566">
        <f t="shared" si="286"/>
        <v>97</v>
      </c>
      <c r="AP477" s="567" t="s">
        <v>208</v>
      </c>
      <c r="AQ477" s="566"/>
      <c r="AR477" s="567"/>
      <c r="AS477" s="222">
        <f t="shared" si="287"/>
        <v>91.9</v>
      </c>
      <c r="AT477" s="419" t="s">
        <v>208</v>
      </c>
      <c r="AV477" s="1125"/>
      <c r="AX477" s="305">
        <v>10102474</v>
      </c>
      <c r="AY477" s="137">
        <f>IF(Index!$L$4="€",VLOOKUP(AX477,ERP!$A:$CL,5,0),IF(Index!$L$4="$",VLOOKUP(AX477,ERP!$A:$CL,7,0),IF(Index!$L$4="CHF",VLOOKUP(AX477,ERP!$A:$CL,9,0),IF(Index!$L$4="£",VLOOKUP(AX477,ERP!$A:$CL,11,0),""))))</f>
        <v>1058</v>
      </c>
      <c r="AZ477" s="305">
        <v>10142474</v>
      </c>
      <c r="BA477" s="137">
        <f>IF(Index!$L$4="€",VLOOKUP(AZ477,ERP!$A:$CL,5,0),IF(Index!$L$4="$",VLOOKUP(AZ477,ERP!$A:$CL,7,0),IF(Index!$L$4="CHF",VLOOKUP(AZ477,ERP!$A:$CL,9,0),IF(Index!$L$4="£",VLOOKUP(AZ477,ERP!$A:$CL,11,0),""))))</f>
        <v>1058</v>
      </c>
      <c r="BB477" s="298"/>
      <c r="BC477" s="354"/>
      <c r="BD477" s="2"/>
      <c r="BF477" s="66"/>
      <c r="BG477" s="222" t="s">
        <v>2669</v>
      </c>
      <c r="BH477" s="392"/>
      <c r="BI477" s="367"/>
      <c r="BJ477" s="393"/>
      <c r="BK477" s="30"/>
      <c r="BL477" s="2"/>
      <c r="BN477" s="107"/>
      <c r="BQ477" s="566">
        <v>210</v>
      </c>
      <c r="BR477" s="394" t="s">
        <v>207</v>
      </c>
      <c r="BS477" s="566">
        <v>131</v>
      </c>
      <c r="BT477" s="567" t="s">
        <v>207</v>
      </c>
      <c r="BU477" s="662" t="s">
        <v>4771</v>
      </c>
      <c r="BV477" s="394" t="s">
        <v>207</v>
      </c>
      <c r="BW477" s="566">
        <v>220</v>
      </c>
      <c r="BX477" s="394" t="s">
        <v>207</v>
      </c>
      <c r="BY477" s="566">
        <v>182</v>
      </c>
      <c r="BZ477" s="567" t="s">
        <v>207</v>
      </c>
      <c r="CA477" s="566">
        <v>5</v>
      </c>
      <c r="CB477" s="567" t="s">
        <v>207</v>
      </c>
      <c r="CC477" s="394">
        <v>46</v>
      </c>
      <c r="CD477" s="394" t="s">
        <v>207</v>
      </c>
      <c r="CE477" s="566">
        <v>248</v>
      </c>
      <c r="CF477" s="567" t="s">
        <v>207</v>
      </c>
      <c r="CG477" s="66"/>
      <c r="CH477" s="340"/>
      <c r="CI477" s="66">
        <v>2334</v>
      </c>
      <c r="CJ477" s="340" t="s">
        <v>2676</v>
      </c>
      <c r="CK477" s="110"/>
      <c r="CL477" s="66">
        <v>82.7</v>
      </c>
      <c r="CM477" s="340" t="s">
        <v>208</v>
      </c>
      <c r="CN477" s="66">
        <v>51.6</v>
      </c>
      <c r="CO477" s="340" t="s">
        <v>208</v>
      </c>
      <c r="CP477" s="309" t="s">
        <v>4772</v>
      </c>
      <c r="CQ477" s="340" t="s">
        <v>208</v>
      </c>
      <c r="CR477" s="66">
        <v>86.6</v>
      </c>
      <c r="CS477" s="340" t="s">
        <v>208</v>
      </c>
      <c r="CT477" s="2">
        <v>71.7</v>
      </c>
      <c r="CU477" s="340" t="s">
        <v>208</v>
      </c>
      <c r="CV477" s="66">
        <v>2</v>
      </c>
      <c r="CW477" s="340" t="s">
        <v>208</v>
      </c>
      <c r="CX477" s="66">
        <v>18.100000000000001</v>
      </c>
      <c r="CY477" s="340" t="s">
        <v>208</v>
      </c>
      <c r="CZ477" s="66">
        <v>97</v>
      </c>
      <c r="DA477" s="340" t="s">
        <v>208</v>
      </c>
      <c r="DB477" s="66"/>
      <c r="DC477" s="340"/>
      <c r="DD477" s="222">
        <v>91.9</v>
      </c>
      <c r="DE477" s="419" t="s">
        <v>208</v>
      </c>
      <c r="DG477" s="1125"/>
      <c r="DH477" s="332"/>
      <c r="DI477" s="305">
        <v>10102480</v>
      </c>
      <c r="DJ477" s="137">
        <f>IF(Index!$L$4="€",VLOOKUP(DI477,ERP!$A:$CL,5,0),IF(Index!$L$4="$",VLOOKUP(DI477,ERP!$A:$CL,7,0),IF(Index!$L$4="CHF",VLOOKUP(DI477,ERP!$A:$CL,9,0),IF(Index!$L$4="£",VLOOKUP(DI477,ERP!$A:$CL,11,0),""))))</f>
        <v>1164</v>
      </c>
      <c r="DK477" s="421"/>
      <c r="DL477" s="422"/>
      <c r="DM477" s="298"/>
      <c r="DN477" s="150"/>
      <c r="DO477" s="296"/>
      <c r="DP477" s="304"/>
      <c r="DQ477" s="293"/>
      <c r="DR477" s="297"/>
      <c r="DS477" s="346"/>
      <c r="DT477" s="332"/>
    </row>
    <row r="478" spans="2:179" ht="15.75" customHeight="1" x14ac:dyDescent="0.2">
      <c r="B478" s="708" t="s">
        <v>204</v>
      </c>
      <c r="C478" s="709">
        <f t="shared" si="272"/>
        <v>1.6</v>
      </c>
      <c r="D478" s="394"/>
      <c r="E478" s="394"/>
      <c r="F478" s="679">
        <v>230</v>
      </c>
      <c r="G478" s="680" t="s">
        <v>207</v>
      </c>
      <c r="H478" s="679">
        <f t="shared" si="273"/>
        <v>144</v>
      </c>
      <c r="I478" s="681" t="s">
        <v>207</v>
      </c>
      <c r="J478" s="682" t="str">
        <f t="shared" si="274"/>
        <v>144 x 230</v>
      </c>
      <c r="K478" s="680" t="s">
        <v>207</v>
      </c>
      <c r="L478" s="679">
        <f t="shared" si="275"/>
        <v>240</v>
      </c>
      <c r="M478" s="680" t="s">
        <v>207</v>
      </c>
      <c r="N478" s="679">
        <f t="shared" si="276"/>
        <v>154</v>
      </c>
      <c r="O478" s="681" t="s">
        <v>207</v>
      </c>
      <c r="P478" s="679">
        <v>5</v>
      </c>
      <c r="Q478" s="681" t="s">
        <v>207</v>
      </c>
      <c r="R478" s="680">
        <v>5</v>
      </c>
      <c r="S478" s="680" t="s">
        <v>207</v>
      </c>
      <c r="T478" s="679">
        <f t="shared" si="277"/>
        <v>271</v>
      </c>
      <c r="U478" s="681" t="s">
        <v>207</v>
      </c>
      <c r="V478" s="679"/>
      <c r="W478" s="681"/>
      <c r="X478" s="679">
        <f t="shared" si="278"/>
        <v>2534</v>
      </c>
      <c r="Y478" s="681" t="s">
        <v>2676</v>
      </c>
      <c r="Z478" s="110"/>
      <c r="AA478" s="679">
        <f t="shared" si="279"/>
        <v>90.6</v>
      </c>
      <c r="AB478" s="681" t="s">
        <v>208</v>
      </c>
      <c r="AC478" s="679">
        <f t="shared" si="280"/>
        <v>56.7</v>
      </c>
      <c r="AD478" s="681" t="s">
        <v>208</v>
      </c>
      <c r="AE478" s="719" t="str">
        <f t="shared" si="281"/>
        <v>56.7 x 90.6</v>
      </c>
      <c r="AF478" s="681" t="s">
        <v>208</v>
      </c>
      <c r="AG478" s="679">
        <f t="shared" si="282"/>
        <v>94.5</v>
      </c>
      <c r="AH478" s="681" t="s">
        <v>208</v>
      </c>
      <c r="AI478" s="680">
        <f t="shared" si="283"/>
        <v>60.6</v>
      </c>
      <c r="AJ478" s="681" t="s">
        <v>208</v>
      </c>
      <c r="AK478" s="679">
        <f t="shared" si="284"/>
        <v>2</v>
      </c>
      <c r="AL478" s="681" t="s">
        <v>208</v>
      </c>
      <c r="AM478" s="679">
        <f t="shared" si="285"/>
        <v>2</v>
      </c>
      <c r="AN478" s="681" t="s">
        <v>208</v>
      </c>
      <c r="AO478" s="679">
        <f t="shared" si="286"/>
        <v>107</v>
      </c>
      <c r="AP478" s="681" t="s">
        <v>208</v>
      </c>
      <c r="AQ478" s="679"/>
      <c r="AR478" s="681"/>
      <c r="AS478" s="247">
        <f t="shared" si="287"/>
        <v>99.8</v>
      </c>
      <c r="AT478" s="249" t="s">
        <v>208</v>
      </c>
      <c r="AV478" s="1125"/>
      <c r="AX478" s="426">
        <v>10102011</v>
      </c>
      <c r="AY478" s="236">
        <f>IF(Index!$L$4="€",VLOOKUP(AX478,ERP!$A:$CL,5,0),IF(Index!$L$4="$",VLOOKUP(AX478,ERP!$A:$CL,7,0),IF(Index!$L$4="CHF",VLOOKUP(AX478,ERP!$A:$CL,9,0),IF(Index!$L$4="£",VLOOKUP(AX478,ERP!$A:$CL,11,0),""))))</f>
        <v>1115</v>
      </c>
      <c r="AZ478" s="426">
        <v>10142011</v>
      </c>
      <c r="BA478" s="236">
        <f>IF(Index!$L$4="€",VLOOKUP(AZ478,ERP!$A:$CL,5,0),IF(Index!$L$4="$",VLOOKUP(AZ478,ERP!$A:$CL,7,0),IF(Index!$L$4="CHF",VLOOKUP(AZ478,ERP!$A:$CL,9,0),IF(Index!$L$4="£",VLOOKUP(AZ478,ERP!$A:$CL,11,0),""))))</f>
        <v>1115</v>
      </c>
      <c r="BB478" s="298"/>
      <c r="BC478" s="354"/>
      <c r="BD478" s="2"/>
      <c r="BF478" s="66"/>
      <c r="BG478" s="225" t="s">
        <v>2671</v>
      </c>
      <c r="BH478" s="392"/>
      <c r="BI478" s="367"/>
      <c r="BJ478" s="393"/>
      <c r="BK478" s="30"/>
      <c r="BL478" s="2"/>
      <c r="BN478" s="107"/>
      <c r="BQ478" s="679">
        <v>230</v>
      </c>
      <c r="BR478" s="680" t="s">
        <v>207</v>
      </c>
      <c r="BS478" s="679">
        <v>144</v>
      </c>
      <c r="BT478" s="681" t="s">
        <v>207</v>
      </c>
      <c r="BU478" s="682" t="s">
        <v>4773</v>
      </c>
      <c r="BV478" s="680" t="s">
        <v>207</v>
      </c>
      <c r="BW478" s="679">
        <v>240</v>
      </c>
      <c r="BX478" s="680" t="s">
        <v>207</v>
      </c>
      <c r="BY478" s="679">
        <v>182</v>
      </c>
      <c r="BZ478" s="681" t="s">
        <v>207</v>
      </c>
      <c r="CA478" s="679">
        <v>5</v>
      </c>
      <c r="CB478" s="681" t="s">
        <v>207</v>
      </c>
      <c r="CC478" s="680">
        <v>33</v>
      </c>
      <c r="CD478" s="680" t="s">
        <v>207</v>
      </c>
      <c r="CE478" s="679">
        <v>271</v>
      </c>
      <c r="CF478" s="681" t="s">
        <v>207</v>
      </c>
      <c r="CG478" s="439"/>
      <c r="CH478" s="440"/>
      <c r="CI478" s="439">
        <v>2534</v>
      </c>
      <c r="CJ478" s="440" t="s">
        <v>2676</v>
      </c>
      <c r="CK478" s="110"/>
      <c r="CL478" s="439">
        <v>90.6</v>
      </c>
      <c r="CM478" s="440" t="s">
        <v>208</v>
      </c>
      <c r="CN478" s="439">
        <v>56.7</v>
      </c>
      <c r="CO478" s="440" t="s">
        <v>208</v>
      </c>
      <c r="CP478" s="443" t="s">
        <v>4774</v>
      </c>
      <c r="CQ478" s="440" t="s">
        <v>208</v>
      </c>
      <c r="CR478" s="439">
        <v>94.5</v>
      </c>
      <c r="CS478" s="440" t="s">
        <v>208</v>
      </c>
      <c r="CT478" s="438">
        <v>71.7</v>
      </c>
      <c r="CU478" s="440" t="s">
        <v>208</v>
      </c>
      <c r="CV478" s="439">
        <v>2</v>
      </c>
      <c r="CW478" s="440" t="s">
        <v>208</v>
      </c>
      <c r="CX478" s="439">
        <v>13</v>
      </c>
      <c r="CY478" s="440" t="s">
        <v>208</v>
      </c>
      <c r="CZ478" s="439">
        <v>107</v>
      </c>
      <c r="DA478" s="440" t="s">
        <v>208</v>
      </c>
      <c r="DB478" s="439"/>
      <c r="DC478" s="440"/>
      <c r="DD478" s="247">
        <v>99.8</v>
      </c>
      <c r="DE478" s="249" t="s">
        <v>208</v>
      </c>
      <c r="DG478" s="1125"/>
      <c r="DH478" s="332"/>
      <c r="DI478" s="426">
        <v>10102481</v>
      </c>
      <c r="DJ478" s="236">
        <f>IF(Index!$L$4="€",VLOOKUP(DI478,ERP!$A:$CL,5,0),IF(Index!$L$4="$",VLOOKUP(DI478,ERP!$A:$CL,7,0),IF(Index!$L$4="CHF",VLOOKUP(DI478,ERP!$A:$CL,9,0),IF(Index!$L$4="£",VLOOKUP(DI478,ERP!$A:$CL,11,0),""))))</f>
        <v>1221</v>
      </c>
      <c r="DK478" s="453"/>
      <c r="DL478" s="451"/>
      <c r="DM478" s="298"/>
      <c r="DN478" s="150"/>
      <c r="DO478" s="296"/>
      <c r="DP478" s="304"/>
      <c r="DQ478" s="293"/>
      <c r="DR478" s="297"/>
      <c r="DS478" s="346"/>
      <c r="DT478" s="332"/>
    </row>
    <row r="479" spans="2:179" ht="12.75" customHeight="1" x14ac:dyDescent="0.2">
      <c r="B479" s="708" t="s">
        <v>204</v>
      </c>
      <c r="C479" s="709">
        <f t="shared" si="272"/>
        <v>1.6</v>
      </c>
      <c r="D479" s="394"/>
      <c r="E479" s="394"/>
      <c r="F479" s="566">
        <v>250</v>
      </c>
      <c r="G479" s="394" t="s">
        <v>207</v>
      </c>
      <c r="H479" s="566">
        <f t="shared" si="273"/>
        <v>156</v>
      </c>
      <c r="I479" s="567" t="s">
        <v>207</v>
      </c>
      <c r="J479" s="662" t="str">
        <f t="shared" si="274"/>
        <v>156 x 250</v>
      </c>
      <c r="K479" s="394" t="s">
        <v>207</v>
      </c>
      <c r="L479" s="566">
        <f t="shared" si="275"/>
        <v>260</v>
      </c>
      <c r="M479" s="394" t="s">
        <v>207</v>
      </c>
      <c r="N479" s="566">
        <f t="shared" si="276"/>
        <v>166</v>
      </c>
      <c r="O479" s="567" t="s">
        <v>207</v>
      </c>
      <c r="P479" s="566">
        <v>5</v>
      </c>
      <c r="Q479" s="567" t="s">
        <v>207</v>
      </c>
      <c r="R479" s="394">
        <v>5</v>
      </c>
      <c r="S479" s="394" t="s">
        <v>207</v>
      </c>
      <c r="T479" s="566">
        <f t="shared" si="277"/>
        <v>295</v>
      </c>
      <c r="U479" s="567" t="s">
        <v>207</v>
      </c>
      <c r="V479" s="566"/>
      <c r="W479" s="567"/>
      <c r="X479" s="566">
        <f t="shared" si="278"/>
        <v>2734</v>
      </c>
      <c r="Y479" s="567" t="s">
        <v>2676</v>
      </c>
      <c r="Z479" s="110"/>
      <c r="AA479" s="566">
        <f t="shared" si="279"/>
        <v>98.4</v>
      </c>
      <c r="AB479" s="567" t="s">
        <v>208</v>
      </c>
      <c r="AC479" s="566">
        <f t="shared" si="280"/>
        <v>61.4</v>
      </c>
      <c r="AD479" s="567" t="s">
        <v>208</v>
      </c>
      <c r="AE479" s="467" t="str">
        <f t="shared" si="281"/>
        <v>61.4 x 98.4</v>
      </c>
      <c r="AF479" s="567" t="s">
        <v>208</v>
      </c>
      <c r="AG479" s="566">
        <f t="shared" si="282"/>
        <v>102.4</v>
      </c>
      <c r="AH479" s="567" t="s">
        <v>208</v>
      </c>
      <c r="AI479" s="394">
        <f t="shared" si="283"/>
        <v>65.400000000000006</v>
      </c>
      <c r="AJ479" s="567" t="s">
        <v>208</v>
      </c>
      <c r="AK479" s="566">
        <f t="shared" si="284"/>
        <v>2</v>
      </c>
      <c r="AL479" s="567" t="s">
        <v>208</v>
      </c>
      <c r="AM479" s="566">
        <f t="shared" si="285"/>
        <v>2</v>
      </c>
      <c r="AN479" s="567" t="s">
        <v>208</v>
      </c>
      <c r="AO479" s="566">
        <f t="shared" si="286"/>
        <v>116</v>
      </c>
      <c r="AP479" s="567" t="s">
        <v>208</v>
      </c>
      <c r="AQ479" s="566"/>
      <c r="AR479" s="567"/>
      <c r="AS479" s="136">
        <f t="shared" si="287"/>
        <v>107.6</v>
      </c>
      <c r="AT479" s="419" t="s">
        <v>208</v>
      </c>
      <c r="AV479" s="1125"/>
      <c r="AX479" s="305"/>
      <c r="AY479" s="137"/>
      <c r="AZ479" s="305"/>
      <c r="BA479" s="137"/>
      <c r="BB479" s="298"/>
      <c r="BC479" s="354"/>
      <c r="BD479" s="2"/>
      <c r="BF479" s="66"/>
      <c r="BG479" s="225" t="s">
        <v>2668</v>
      </c>
      <c r="BH479" s="392"/>
      <c r="BI479" s="367"/>
      <c r="BJ479" s="393"/>
      <c r="BK479" s="30"/>
      <c r="BL479" s="2"/>
      <c r="BN479" s="107"/>
      <c r="BQ479" s="339"/>
      <c r="BS479" s="66"/>
      <c r="BT479" s="340"/>
      <c r="BU479" s="341"/>
      <c r="BW479" s="66"/>
      <c r="BY479" s="66"/>
      <c r="BZ479" s="340"/>
      <c r="CA479" s="339"/>
      <c r="CB479" s="340"/>
      <c r="CC479" s="308"/>
      <c r="CE479" s="66"/>
      <c r="CF479" s="340"/>
      <c r="CG479" s="66"/>
      <c r="CH479" s="340"/>
      <c r="CI479" s="66"/>
      <c r="CJ479" s="340"/>
      <c r="CK479" s="110"/>
      <c r="CL479" s="66"/>
      <c r="CM479" s="340"/>
      <c r="CN479" s="66"/>
      <c r="CO479" s="340"/>
      <c r="CP479" s="309"/>
      <c r="CQ479" s="340"/>
      <c r="CR479" s="66"/>
      <c r="CS479" s="340"/>
      <c r="CU479" s="340"/>
      <c r="CV479" s="66"/>
      <c r="CW479" s="340"/>
      <c r="CX479" s="66"/>
      <c r="CY479" s="340"/>
      <c r="CZ479" s="66"/>
      <c r="DA479" s="340"/>
      <c r="DB479" s="66"/>
      <c r="DC479" s="340"/>
      <c r="DD479" s="136"/>
      <c r="DE479" s="419"/>
      <c r="DG479" s="1125"/>
      <c r="DH479" s="332"/>
      <c r="DI479" s="305"/>
      <c r="DJ479" s="329"/>
      <c r="DK479" s="327"/>
      <c r="DL479" s="328"/>
      <c r="DM479" s="298"/>
      <c r="DN479" s="354"/>
      <c r="DO479" s="296"/>
      <c r="DP479" s="304"/>
      <c r="DQ479" s="293"/>
      <c r="DR479" s="297"/>
      <c r="DS479" s="346"/>
      <c r="DT479" s="332"/>
    </row>
    <row r="480" spans="2:179" ht="12.75" customHeight="1" x14ac:dyDescent="0.2">
      <c r="B480" s="708" t="s">
        <v>204</v>
      </c>
      <c r="C480" s="709">
        <f t="shared" si="272"/>
        <v>1.6</v>
      </c>
      <c r="D480" s="394"/>
      <c r="E480" s="394"/>
      <c r="F480" s="679">
        <v>270</v>
      </c>
      <c r="G480" s="680" t="s">
        <v>207</v>
      </c>
      <c r="H480" s="679">
        <f t="shared" si="273"/>
        <v>169</v>
      </c>
      <c r="I480" s="681" t="s">
        <v>207</v>
      </c>
      <c r="J480" s="682" t="str">
        <f t="shared" si="274"/>
        <v>169 x 270</v>
      </c>
      <c r="K480" s="680" t="s">
        <v>207</v>
      </c>
      <c r="L480" s="679">
        <f t="shared" si="275"/>
        <v>280</v>
      </c>
      <c r="M480" s="680" t="s">
        <v>207</v>
      </c>
      <c r="N480" s="679">
        <f t="shared" si="276"/>
        <v>179</v>
      </c>
      <c r="O480" s="681" t="s">
        <v>207</v>
      </c>
      <c r="P480" s="679">
        <v>5</v>
      </c>
      <c r="Q480" s="681" t="s">
        <v>207</v>
      </c>
      <c r="R480" s="680">
        <v>5</v>
      </c>
      <c r="S480" s="680" t="s">
        <v>207</v>
      </c>
      <c r="T480" s="679">
        <f t="shared" si="277"/>
        <v>319</v>
      </c>
      <c r="U480" s="681" t="s">
        <v>207</v>
      </c>
      <c r="V480" s="679"/>
      <c r="W480" s="681"/>
      <c r="X480" s="679">
        <f t="shared" si="278"/>
        <v>2934</v>
      </c>
      <c r="Y480" s="681" t="s">
        <v>2676</v>
      </c>
      <c r="Z480" s="110"/>
      <c r="AA480" s="679">
        <f t="shared" si="279"/>
        <v>106.3</v>
      </c>
      <c r="AB480" s="681" t="s">
        <v>208</v>
      </c>
      <c r="AC480" s="679">
        <f t="shared" si="280"/>
        <v>66.5</v>
      </c>
      <c r="AD480" s="681" t="s">
        <v>208</v>
      </c>
      <c r="AE480" s="719" t="str">
        <f t="shared" si="281"/>
        <v>66.5 x 106.3</v>
      </c>
      <c r="AF480" s="681" t="s">
        <v>208</v>
      </c>
      <c r="AG480" s="679">
        <f t="shared" si="282"/>
        <v>110.2</v>
      </c>
      <c r="AH480" s="681" t="s">
        <v>208</v>
      </c>
      <c r="AI480" s="680">
        <f t="shared" si="283"/>
        <v>70.5</v>
      </c>
      <c r="AJ480" s="681" t="s">
        <v>208</v>
      </c>
      <c r="AK480" s="679">
        <f t="shared" si="284"/>
        <v>2</v>
      </c>
      <c r="AL480" s="681" t="s">
        <v>208</v>
      </c>
      <c r="AM480" s="679">
        <f t="shared" si="285"/>
        <v>2</v>
      </c>
      <c r="AN480" s="681" t="s">
        <v>208</v>
      </c>
      <c r="AO480" s="679">
        <f t="shared" si="286"/>
        <v>125</v>
      </c>
      <c r="AP480" s="681" t="s">
        <v>208</v>
      </c>
      <c r="AQ480" s="679"/>
      <c r="AR480" s="681"/>
      <c r="AS480" s="248">
        <f t="shared" si="287"/>
        <v>115.5</v>
      </c>
      <c r="AT480" s="249" t="s">
        <v>208</v>
      </c>
      <c r="AV480" s="1125"/>
      <c r="AX480" s="426">
        <v>10100860</v>
      </c>
      <c r="AY480" s="236">
        <f>IF(Index!$L$4="€",VLOOKUP(AX480,ERP!$A:$CL,5,0),IF(Index!$L$4="$",VLOOKUP(AX480,ERP!$A:$CL,7,0),IF(Index!$L$4="CHF",VLOOKUP(AX480,ERP!$A:$CL,9,0),IF(Index!$L$4="£",VLOOKUP(AX480,ERP!$A:$CL,11,0),""))))</f>
        <v>1285</v>
      </c>
      <c r="AZ480" s="426">
        <v>10140860</v>
      </c>
      <c r="BA480" s="236">
        <f>IF(Index!$L$4="€",VLOOKUP(AZ480,ERP!$A:$CL,5,0),IF(Index!$L$4="$",VLOOKUP(AZ480,ERP!$A:$CL,7,0),IF(Index!$L$4="CHF",VLOOKUP(AZ480,ERP!$A:$CL,9,0),IF(Index!$L$4="£",VLOOKUP(AZ480,ERP!$A:$CL,11,0),""))))</f>
        <v>1285</v>
      </c>
      <c r="BB480" s="298"/>
      <c r="BC480" s="354"/>
      <c r="BD480" s="2"/>
      <c r="BF480" s="66"/>
      <c r="BG480" s="2"/>
      <c r="BH480" s="392"/>
      <c r="BI480" s="367"/>
      <c r="BJ480" s="393"/>
      <c r="BK480" s="30"/>
      <c r="BL480" s="2"/>
      <c r="BN480" s="107"/>
      <c r="BQ480" s="437"/>
      <c r="BR480" s="438"/>
      <c r="BS480" s="439"/>
      <c r="BT480" s="440"/>
      <c r="BU480" s="441"/>
      <c r="BV480" s="438"/>
      <c r="BW480" s="439"/>
      <c r="BX480" s="438"/>
      <c r="BY480" s="439"/>
      <c r="BZ480" s="440"/>
      <c r="CA480" s="437"/>
      <c r="CB480" s="440"/>
      <c r="CC480" s="442"/>
      <c r="CD480" s="438"/>
      <c r="CE480" s="439"/>
      <c r="CF480" s="440"/>
      <c r="CG480" s="439"/>
      <c r="CH480" s="440"/>
      <c r="CI480" s="439"/>
      <c r="CJ480" s="440"/>
      <c r="CK480" s="110"/>
      <c r="CL480" s="439"/>
      <c r="CM480" s="440"/>
      <c r="CN480" s="439"/>
      <c r="CO480" s="440"/>
      <c r="CP480" s="443"/>
      <c r="CQ480" s="440"/>
      <c r="CR480" s="439"/>
      <c r="CS480" s="440"/>
      <c r="CT480" s="438"/>
      <c r="CU480" s="440"/>
      <c r="CV480" s="439"/>
      <c r="CW480" s="440"/>
      <c r="CX480" s="439"/>
      <c r="CY480" s="440"/>
      <c r="CZ480" s="439"/>
      <c r="DA480" s="440"/>
      <c r="DB480" s="439"/>
      <c r="DC480" s="440"/>
      <c r="DD480" s="248"/>
      <c r="DE480" s="249"/>
      <c r="DG480" s="1125"/>
      <c r="DH480" s="332"/>
      <c r="DI480" s="426"/>
      <c r="DJ480" s="450"/>
      <c r="DK480" s="426"/>
      <c r="DL480" s="450"/>
      <c r="DM480" s="298"/>
      <c r="DN480" s="354"/>
      <c r="DO480" s="296"/>
      <c r="DP480" s="304"/>
      <c r="DQ480" s="293"/>
      <c r="DR480" s="297"/>
      <c r="DS480" s="346"/>
      <c r="DT480" s="332"/>
    </row>
    <row r="481" spans="2:179" ht="12.75" customHeight="1" x14ac:dyDescent="0.2">
      <c r="B481" s="708" t="s">
        <v>204</v>
      </c>
      <c r="C481" s="709">
        <f t="shared" si="272"/>
        <v>1.6</v>
      </c>
      <c r="D481" s="394"/>
      <c r="E481" s="394"/>
      <c r="F481" s="572">
        <v>290</v>
      </c>
      <c r="G481" s="659" t="s">
        <v>207</v>
      </c>
      <c r="H481" s="572">
        <f t="shared" si="273"/>
        <v>181</v>
      </c>
      <c r="I481" s="573" t="s">
        <v>207</v>
      </c>
      <c r="J481" s="660" t="str">
        <f t="shared" si="274"/>
        <v>181 x 290</v>
      </c>
      <c r="K481" s="659" t="s">
        <v>207</v>
      </c>
      <c r="L481" s="572">
        <f t="shared" si="275"/>
        <v>300</v>
      </c>
      <c r="M481" s="659" t="s">
        <v>207</v>
      </c>
      <c r="N481" s="572">
        <f t="shared" si="276"/>
        <v>191</v>
      </c>
      <c r="O481" s="573" t="s">
        <v>207</v>
      </c>
      <c r="P481" s="572">
        <v>5</v>
      </c>
      <c r="Q481" s="573" t="s">
        <v>207</v>
      </c>
      <c r="R481" s="659">
        <v>5</v>
      </c>
      <c r="S481" s="659" t="s">
        <v>207</v>
      </c>
      <c r="T481" s="572">
        <f t="shared" si="277"/>
        <v>342</v>
      </c>
      <c r="U481" s="573" t="s">
        <v>207</v>
      </c>
      <c r="V481" s="572"/>
      <c r="W481" s="573"/>
      <c r="X481" s="572">
        <f t="shared" si="278"/>
        <v>3134</v>
      </c>
      <c r="Y481" s="573" t="s">
        <v>2676</v>
      </c>
      <c r="Z481" s="110"/>
      <c r="AA481" s="572">
        <f t="shared" si="279"/>
        <v>114.2</v>
      </c>
      <c r="AB481" s="573" t="s">
        <v>208</v>
      </c>
      <c r="AC481" s="572">
        <f t="shared" si="280"/>
        <v>71.3</v>
      </c>
      <c r="AD481" s="573" t="s">
        <v>208</v>
      </c>
      <c r="AE481" s="714" t="str">
        <f t="shared" si="281"/>
        <v>71.3 x 114.2</v>
      </c>
      <c r="AF481" s="573" t="s">
        <v>208</v>
      </c>
      <c r="AG481" s="572">
        <f t="shared" si="282"/>
        <v>118.1</v>
      </c>
      <c r="AH481" s="573" t="s">
        <v>208</v>
      </c>
      <c r="AI481" s="659">
        <f t="shared" si="283"/>
        <v>75.2</v>
      </c>
      <c r="AJ481" s="573" t="s">
        <v>208</v>
      </c>
      <c r="AK481" s="572">
        <f t="shared" si="284"/>
        <v>2</v>
      </c>
      <c r="AL481" s="573" t="s">
        <v>208</v>
      </c>
      <c r="AM481" s="572">
        <f t="shared" si="285"/>
        <v>2</v>
      </c>
      <c r="AN481" s="573" t="s">
        <v>208</v>
      </c>
      <c r="AO481" s="572">
        <f t="shared" si="286"/>
        <v>135</v>
      </c>
      <c r="AP481" s="573" t="s">
        <v>208</v>
      </c>
      <c r="AQ481" s="572"/>
      <c r="AR481" s="573"/>
      <c r="AS481" s="420">
        <f t="shared" si="287"/>
        <v>123.4</v>
      </c>
      <c r="AT481" s="369" t="s">
        <v>208</v>
      </c>
      <c r="AV481" s="1126"/>
      <c r="AX481" s="307">
        <v>10102475</v>
      </c>
      <c r="AY481" s="146">
        <f>IF(Index!$L$4="€",VLOOKUP(AX481,ERP!$A:$CL,5,0),IF(Index!$L$4="$",VLOOKUP(AX481,ERP!$A:$CL,7,0),IF(Index!$L$4="CHF",VLOOKUP(AX481,ERP!$A:$CL,9,0),IF(Index!$L$4="£",VLOOKUP(AX481,ERP!$A:$CL,11,0),""))))</f>
        <v>1427</v>
      </c>
      <c r="AZ481" s="307">
        <v>10142475</v>
      </c>
      <c r="BA481" s="146">
        <f>IF(Index!$L$4="€",VLOOKUP(AZ481,ERP!$A:$CL,5,0),IF(Index!$L$4="$",VLOOKUP(AZ481,ERP!$A:$CL,7,0),IF(Index!$L$4="CHF",VLOOKUP(AZ481,ERP!$A:$CL,9,0),IF(Index!$L$4="£",VLOOKUP(AZ481,ERP!$A:$CL,11,0),""))))</f>
        <v>1427</v>
      </c>
      <c r="BB481" s="298"/>
      <c r="BC481" s="354"/>
      <c r="BD481" s="2"/>
      <c r="BF481" s="316"/>
      <c r="BG481" s="2"/>
      <c r="BH481" s="392"/>
      <c r="BI481" s="367"/>
      <c r="BJ481" s="393"/>
      <c r="BK481" s="30"/>
      <c r="BL481" s="2"/>
      <c r="BN481" s="107"/>
      <c r="BQ481" s="314"/>
      <c r="BR481" s="315"/>
      <c r="BS481" s="316"/>
      <c r="BT481" s="317"/>
      <c r="BU481" s="318"/>
      <c r="BV481" s="315"/>
      <c r="BW481" s="316"/>
      <c r="BX481" s="315"/>
      <c r="BY481" s="316"/>
      <c r="BZ481" s="317"/>
      <c r="CA481" s="314"/>
      <c r="CB481" s="317"/>
      <c r="CC481" s="319"/>
      <c r="CD481" s="315"/>
      <c r="CE481" s="316"/>
      <c r="CF481" s="317"/>
      <c r="CG481" s="316"/>
      <c r="CH481" s="317"/>
      <c r="CI481" s="316"/>
      <c r="CJ481" s="317"/>
      <c r="CK481" s="110"/>
      <c r="CL481" s="316"/>
      <c r="CM481" s="317"/>
      <c r="CN481" s="316"/>
      <c r="CO481" s="317"/>
      <c r="CP481" s="320"/>
      <c r="CQ481" s="317"/>
      <c r="CR481" s="316"/>
      <c r="CS481" s="317"/>
      <c r="CT481" s="315"/>
      <c r="CU481" s="317"/>
      <c r="CV481" s="316"/>
      <c r="CW481" s="317"/>
      <c r="CX481" s="316"/>
      <c r="CY481" s="317"/>
      <c r="CZ481" s="316"/>
      <c r="DA481" s="317"/>
      <c r="DB481" s="316"/>
      <c r="DC481" s="317"/>
      <c r="DD481" s="420"/>
      <c r="DE481" s="369"/>
      <c r="DG481" s="1126"/>
      <c r="DH481" s="332"/>
      <c r="DI481" s="307"/>
      <c r="DJ481" s="325"/>
      <c r="DK481" s="321"/>
      <c r="DL481" s="322"/>
      <c r="DM481" s="298"/>
      <c r="DN481" s="354"/>
      <c r="DO481" s="296"/>
      <c r="DP481" s="304"/>
      <c r="DQ481" s="293"/>
      <c r="DR481" s="297"/>
      <c r="DS481" s="346"/>
      <c r="DT481" s="332"/>
    </row>
    <row r="482" spans="2:179" ht="23.25" x14ac:dyDescent="0.2">
      <c r="F482" s="308"/>
      <c r="J482" s="309"/>
      <c r="P482" s="308"/>
      <c r="R482" s="308"/>
      <c r="Z482" s="110"/>
      <c r="AE482" s="309"/>
      <c r="AV482" s="291"/>
      <c r="AX482" s="57"/>
      <c r="AY482" s="57"/>
      <c r="AZ482" s="57"/>
      <c r="BA482" s="57"/>
      <c r="BB482" s="148"/>
      <c r="BC482" s="148"/>
      <c r="BD482" s="57"/>
      <c r="BE482" s="107"/>
      <c r="BF482" s="107"/>
      <c r="BG482" s="107"/>
      <c r="BH482" s="392"/>
      <c r="BI482" s="367"/>
      <c r="BJ482" s="393"/>
      <c r="BK482" s="30"/>
      <c r="BL482" s="221"/>
      <c r="BM482" s="224"/>
      <c r="BN482" s="107"/>
      <c r="BQ482" s="293"/>
      <c r="BR482" s="293"/>
      <c r="BS482" s="293"/>
      <c r="BT482" s="293"/>
      <c r="BU482" s="293"/>
      <c r="BV482" s="293"/>
      <c r="BW482" s="293"/>
      <c r="BX482" s="293"/>
      <c r="BY482" s="293"/>
      <c r="BZ482" s="293"/>
      <c r="CA482" s="293"/>
      <c r="CB482" s="293"/>
      <c r="CC482" s="293"/>
      <c r="CD482" s="293"/>
      <c r="CE482" s="293"/>
      <c r="CF482" s="293"/>
      <c r="CG482" s="293"/>
      <c r="CH482" s="293"/>
      <c r="CI482" s="293"/>
      <c r="CJ482" s="293"/>
      <c r="CK482" s="293"/>
      <c r="CL482" s="293"/>
      <c r="CM482" s="293"/>
      <c r="CN482" s="293"/>
      <c r="CO482" s="293"/>
      <c r="CP482" s="293"/>
      <c r="CQ482" s="293"/>
      <c r="CR482" s="293"/>
      <c r="CS482" s="293"/>
      <c r="CT482" s="293"/>
      <c r="CU482" s="293"/>
      <c r="CV482" s="293"/>
      <c r="CW482" s="293"/>
      <c r="CX482" s="293"/>
      <c r="CY482" s="293"/>
      <c r="CZ482" s="293"/>
      <c r="DA482" s="293"/>
      <c r="DB482" s="293"/>
      <c r="DC482" s="293"/>
      <c r="DD482" s="293"/>
      <c r="DE482" s="293"/>
      <c r="DF482" s="293"/>
      <c r="DG482" s="291"/>
      <c r="DH482" s="332"/>
      <c r="DI482" s="208"/>
      <c r="DJ482" s="208"/>
      <c r="DK482" s="208"/>
      <c r="DL482" s="208"/>
      <c r="DM482" s="112"/>
      <c r="DN482" s="112"/>
      <c r="DO482" s="296"/>
      <c r="DP482" s="304"/>
      <c r="DQ482" s="295"/>
      <c r="DR482" s="297"/>
      <c r="DS482" s="346"/>
      <c r="DT482" s="332"/>
    </row>
    <row r="483" spans="2:179" ht="44.25" customHeight="1" x14ac:dyDescent="0.2">
      <c r="F483" s="1121" t="s">
        <v>1156</v>
      </c>
      <c r="G483" s="1096"/>
      <c r="H483" s="1096"/>
      <c r="I483" s="1096"/>
      <c r="J483" s="1096"/>
      <c r="K483" s="1096"/>
      <c r="L483" s="1096"/>
      <c r="M483" s="1096"/>
      <c r="N483" s="1096"/>
      <c r="O483" s="1096"/>
      <c r="P483" s="1096"/>
      <c r="Q483" s="1096"/>
      <c r="R483" s="1096"/>
      <c r="S483" s="1096"/>
      <c r="T483" s="1096"/>
      <c r="U483" s="1096"/>
      <c r="V483" s="1096"/>
      <c r="W483" s="1096"/>
      <c r="X483" s="1096"/>
      <c r="Y483" s="1096"/>
      <c r="Z483" s="1096"/>
      <c r="AA483" s="1096"/>
      <c r="AB483" s="1096"/>
      <c r="AC483" s="1096"/>
      <c r="AD483" s="1096"/>
      <c r="AE483" s="1096"/>
      <c r="AF483" s="1096"/>
      <c r="AG483" s="1096"/>
      <c r="AH483" s="1096"/>
      <c r="AI483" s="1096"/>
      <c r="AJ483" s="1096"/>
      <c r="AK483" s="1096"/>
      <c r="AL483" s="1096"/>
      <c r="AM483" s="1096"/>
      <c r="AN483" s="1096"/>
      <c r="AO483" s="1096"/>
      <c r="AP483" s="1096"/>
      <c r="AQ483" s="1096"/>
      <c r="AR483" s="1096"/>
      <c r="AS483" s="1096"/>
      <c r="AT483" s="1097"/>
      <c r="AV483" s="1124" t="s">
        <v>229</v>
      </c>
      <c r="AX483" s="1104" t="s">
        <v>230</v>
      </c>
      <c r="AY483" s="1122"/>
      <c r="AZ483" s="1104" t="s">
        <v>230</v>
      </c>
      <c r="BA483" s="1105"/>
      <c r="BB483" s="950"/>
      <c r="BC483" s="950"/>
      <c r="BD483" s="57"/>
      <c r="BE483" s="222"/>
      <c r="BF483" s="385"/>
      <c r="BG483" s="385"/>
      <c r="BH483" s="291"/>
      <c r="BI483" s="386"/>
      <c r="BJ483" s="291"/>
      <c r="BL483" s="2"/>
      <c r="BN483" s="107"/>
      <c r="BQ483" s="1121" t="s">
        <v>2706</v>
      </c>
      <c r="BR483" s="1096"/>
      <c r="BS483" s="1096"/>
      <c r="BT483" s="1096"/>
      <c r="BU483" s="1096"/>
      <c r="BV483" s="1096"/>
      <c r="BW483" s="1096"/>
      <c r="BX483" s="1096"/>
      <c r="BY483" s="1096"/>
      <c r="BZ483" s="1096"/>
      <c r="CA483" s="1096"/>
      <c r="CB483" s="1096"/>
      <c r="CC483" s="1096"/>
      <c r="CD483" s="1096"/>
      <c r="CE483" s="1096"/>
      <c r="CF483" s="1096"/>
      <c r="CG483" s="1096"/>
      <c r="CH483" s="1096"/>
      <c r="CI483" s="1096"/>
      <c r="CJ483" s="1096"/>
      <c r="CK483" s="1096"/>
      <c r="CL483" s="1096"/>
      <c r="CM483" s="1096"/>
      <c r="CN483" s="1096"/>
      <c r="CO483" s="1096"/>
      <c r="CP483" s="1096"/>
      <c r="CQ483" s="1096"/>
      <c r="CR483" s="1096"/>
      <c r="CS483" s="1096"/>
      <c r="CT483" s="1096"/>
      <c r="CU483" s="1096"/>
      <c r="CV483" s="1096"/>
      <c r="CW483" s="1096"/>
      <c r="CX483" s="1096"/>
      <c r="CY483" s="1096"/>
      <c r="CZ483" s="1096"/>
      <c r="DA483" s="1096"/>
      <c r="DB483" s="1096"/>
      <c r="DC483" s="1096"/>
      <c r="DD483" s="1096"/>
      <c r="DE483" s="1097"/>
      <c r="DF483" s="293"/>
      <c r="DG483" s="1124" t="s">
        <v>229</v>
      </c>
      <c r="DH483" s="332"/>
      <c r="DI483" s="1104" t="s">
        <v>230</v>
      </c>
      <c r="DJ483" s="1122"/>
      <c r="DK483" s="1104" t="s">
        <v>230</v>
      </c>
      <c r="DL483" s="1105"/>
      <c r="DM483" s="950"/>
      <c r="DN483" s="950"/>
      <c r="DO483" s="296"/>
      <c r="DP483" s="304"/>
      <c r="DQ483" s="293"/>
      <c r="DR483" s="297"/>
      <c r="DS483" s="346"/>
      <c r="DT483" s="332"/>
    </row>
    <row r="484" spans="2:179" s="30" customFormat="1" ht="15" customHeight="1" x14ac:dyDescent="0.2">
      <c r="F484" s="1108"/>
      <c r="G484" s="1109"/>
      <c r="H484" s="1109"/>
      <c r="I484" s="1109"/>
      <c r="J484" s="1109"/>
      <c r="K484" s="1109"/>
      <c r="L484" s="1109"/>
      <c r="M484" s="1109"/>
      <c r="N484" s="1109"/>
      <c r="O484" s="1109"/>
      <c r="P484" s="1109"/>
      <c r="Q484" s="1109"/>
      <c r="R484" s="1109"/>
      <c r="S484" s="1109"/>
      <c r="T484" s="1109"/>
      <c r="U484" s="1109"/>
      <c r="V484" s="1109"/>
      <c r="W484" s="1109"/>
      <c r="X484" s="1109"/>
      <c r="Y484" s="1109"/>
      <c r="Z484" s="1109"/>
      <c r="AA484" s="1109"/>
      <c r="AB484" s="1109"/>
      <c r="AC484" s="1109"/>
      <c r="AD484" s="1109"/>
      <c r="AE484" s="1109"/>
      <c r="AF484" s="1109"/>
      <c r="AG484" s="1109"/>
      <c r="AH484" s="1109"/>
      <c r="AI484" s="1109"/>
      <c r="AJ484" s="1109"/>
      <c r="AK484" s="1109"/>
      <c r="AL484" s="1109"/>
      <c r="AM484" s="1109"/>
      <c r="AN484" s="1109"/>
      <c r="AO484" s="1109"/>
      <c r="AP484" s="1109"/>
      <c r="AQ484" s="1109"/>
      <c r="AR484" s="1109"/>
      <c r="AS484" s="1109"/>
      <c r="AT484" s="1110"/>
      <c r="AV484" s="1125"/>
      <c r="AX484" s="1111" t="s">
        <v>233</v>
      </c>
      <c r="AY484" s="1123"/>
      <c r="AZ484" s="1111" t="s">
        <v>2670</v>
      </c>
      <c r="BA484" s="1123"/>
      <c r="BB484" s="769"/>
      <c r="BC484" s="806"/>
      <c r="BD484" s="57"/>
      <c r="BE484" s="222"/>
      <c r="BF484" s="385"/>
      <c r="BG484" s="385"/>
      <c r="BH484" s="390"/>
      <c r="BI484" s="389"/>
      <c r="BJ484" s="390"/>
      <c r="BK484" s="2"/>
      <c r="BL484" s="2"/>
      <c r="BM484" s="2"/>
      <c r="BN484" s="107"/>
      <c r="BO484" s="300"/>
      <c r="BQ484" s="1108"/>
      <c r="BR484" s="1109"/>
      <c r="BS484" s="1109"/>
      <c r="BT484" s="1109"/>
      <c r="BU484" s="1109"/>
      <c r="BV484" s="1109"/>
      <c r="BW484" s="1109"/>
      <c r="BX484" s="1109"/>
      <c r="BY484" s="1109"/>
      <c r="BZ484" s="1109"/>
      <c r="CA484" s="1109"/>
      <c r="CB484" s="1109"/>
      <c r="CC484" s="1109"/>
      <c r="CD484" s="1109"/>
      <c r="CE484" s="1109"/>
      <c r="CF484" s="1109"/>
      <c r="CG484" s="1109"/>
      <c r="CH484" s="1109"/>
      <c r="CI484" s="1109"/>
      <c r="CJ484" s="1109"/>
      <c r="CK484" s="1109"/>
      <c r="CL484" s="1109"/>
      <c r="CM484" s="1109"/>
      <c r="CN484" s="1109"/>
      <c r="CO484" s="1109"/>
      <c r="CP484" s="1109"/>
      <c r="CQ484" s="1109"/>
      <c r="CR484" s="1109"/>
      <c r="CS484" s="1109"/>
      <c r="CT484" s="1109"/>
      <c r="CU484" s="1109"/>
      <c r="CV484" s="1109"/>
      <c r="CW484" s="1109"/>
      <c r="CX484" s="1109"/>
      <c r="CY484" s="1109"/>
      <c r="CZ484" s="1109"/>
      <c r="DA484" s="1109"/>
      <c r="DB484" s="1109"/>
      <c r="DC484" s="1109"/>
      <c r="DD484" s="1109"/>
      <c r="DE484" s="1110"/>
      <c r="DF484" s="293"/>
      <c r="DG484" s="1125"/>
      <c r="DH484" s="332"/>
      <c r="DI484" s="1111" t="s">
        <v>233</v>
      </c>
      <c r="DJ484" s="1123"/>
      <c r="DK484" s="1111" t="s">
        <v>2670</v>
      </c>
      <c r="DL484" s="1123"/>
      <c r="DM484" s="769"/>
      <c r="DN484" s="806"/>
      <c r="DO484" s="296"/>
      <c r="DP484" s="304"/>
      <c r="DQ484" s="293"/>
      <c r="DR484" s="297"/>
      <c r="DS484" s="346"/>
      <c r="DT484" s="332"/>
      <c r="DU484" s="338"/>
      <c r="DV484" s="300"/>
      <c r="DW484" s="300"/>
      <c r="DX484" s="300"/>
      <c r="DY484" s="300"/>
      <c r="DZ484" s="300"/>
      <c r="EA484" s="300"/>
      <c r="EB484" s="300"/>
      <c r="EC484" s="300"/>
      <c r="ED484" s="300"/>
      <c r="EE484" s="300"/>
      <c r="EF484" s="300"/>
      <c r="EG484" s="300"/>
      <c r="EH484" s="300"/>
      <c r="EI484" s="300"/>
      <c r="EJ484" s="300"/>
      <c r="EK484" s="300"/>
      <c r="EL484" s="300"/>
      <c r="EM484" s="300"/>
      <c r="EN484" s="300"/>
      <c r="EO484" s="300"/>
      <c r="EP484" s="300"/>
      <c r="EQ484" s="300"/>
      <c r="ER484" s="300"/>
      <c r="ES484" s="300"/>
      <c r="ET484" s="300"/>
      <c r="EU484" s="300"/>
      <c r="EV484" s="300"/>
      <c r="EW484" s="300"/>
      <c r="EX484" s="300"/>
      <c r="EY484" s="300"/>
      <c r="EZ484" s="300"/>
      <c r="FA484" s="300"/>
      <c r="FB484" s="300"/>
      <c r="FC484" s="300"/>
      <c r="FD484" s="300"/>
      <c r="FE484" s="300"/>
      <c r="FF484" s="300"/>
      <c r="FG484" s="300"/>
      <c r="FH484" s="300"/>
      <c r="FI484" s="300"/>
      <c r="FJ484" s="300"/>
      <c r="FK484" s="300"/>
      <c r="FL484" s="300"/>
      <c r="FM484" s="300"/>
      <c r="FN484" s="300"/>
      <c r="FO484" s="300"/>
      <c r="FP484" s="300"/>
      <c r="FQ484" s="300"/>
      <c r="FR484" s="300"/>
      <c r="FS484" s="300"/>
      <c r="FT484" s="300"/>
      <c r="FU484" s="300"/>
      <c r="FV484" s="300"/>
      <c r="FW484" s="300"/>
    </row>
    <row r="485" spans="2:179" s="30" customFormat="1" ht="12.75" customHeight="1" x14ac:dyDescent="0.2">
      <c r="F485" s="279" t="s">
        <v>206</v>
      </c>
      <c r="G485" s="280"/>
      <c r="H485" s="279" t="s">
        <v>211</v>
      </c>
      <c r="I485" s="280"/>
      <c r="J485" s="279" t="s">
        <v>216</v>
      </c>
      <c r="K485" s="280"/>
      <c r="L485" s="279" t="s">
        <v>205</v>
      </c>
      <c r="M485" s="280"/>
      <c r="N485" s="279" t="s">
        <v>214</v>
      </c>
      <c r="O485" s="280"/>
      <c r="P485" s="279" t="s">
        <v>209</v>
      </c>
      <c r="Q485" s="280"/>
      <c r="R485" s="279" t="s">
        <v>215</v>
      </c>
      <c r="S485" s="280"/>
      <c r="T485" s="279" t="s">
        <v>212</v>
      </c>
      <c r="U485" s="281"/>
      <c r="V485" s="966"/>
      <c r="W485" s="967"/>
      <c r="X485" s="966" t="s">
        <v>2674</v>
      </c>
      <c r="Y485" s="967"/>
      <c r="Z485" s="110"/>
      <c r="AA485" s="279" t="s">
        <v>206</v>
      </c>
      <c r="AB485" s="280"/>
      <c r="AC485" s="279" t="s">
        <v>211</v>
      </c>
      <c r="AD485" s="280"/>
      <c r="AE485" s="279" t="s">
        <v>216</v>
      </c>
      <c r="AF485" s="280"/>
      <c r="AG485" s="279" t="s">
        <v>205</v>
      </c>
      <c r="AH485" s="280"/>
      <c r="AI485" s="279" t="s">
        <v>214</v>
      </c>
      <c r="AJ485" s="280"/>
      <c r="AK485" s="279" t="s">
        <v>209</v>
      </c>
      <c r="AL485" s="280"/>
      <c r="AM485" s="279" t="s">
        <v>215</v>
      </c>
      <c r="AN485" s="280"/>
      <c r="AO485" s="279" t="s">
        <v>212</v>
      </c>
      <c r="AP485" s="280"/>
      <c r="AQ485" s="966" t="s">
        <v>2674</v>
      </c>
      <c r="AR485" s="967"/>
      <c r="AS485" s="966" t="s">
        <v>2675</v>
      </c>
      <c r="AT485" s="967"/>
      <c r="AV485" s="1125"/>
      <c r="AX485" s="762" t="s">
        <v>221</v>
      </c>
      <c r="AY485" s="780" t="s">
        <v>23</v>
      </c>
      <c r="AZ485" s="762" t="s">
        <v>221</v>
      </c>
      <c r="BA485" s="780" t="s">
        <v>23</v>
      </c>
      <c r="BB485" s="156"/>
      <c r="BC485" s="156"/>
      <c r="BD485" s="57"/>
      <c r="BE485" s="222"/>
      <c r="BH485" s="221"/>
      <c r="BI485" s="367"/>
      <c r="BJ485" s="391"/>
      <c r="BL485" s="2"/>
      <c r="BM485" s="2"/>
      <c r="BN485" s="107"/>
      <c r="BO485" s="300"/>
      <c r="BQ485" s="121" t="s">
        <v>206</v>
      </c>
      <c r="BR485" s="122"/>
      <c r="BS485" s="121" t="s">
        <v>211</v>
      </c>
      <c r="BT485" s="122"/>
      <c r="BU485" s="121" t="s">
        <v>216</v>
      </c>
      <c r="BV485" s="122"/>
      <c r="BW485" s="121" t="s">
        <v>205</v>
      </c>
      <c r="BX485" s="122"/>
      <c r="BY485" s="121" t="s">
        <v>214</v>
      </c>
      <c r="BZ485" s="122"/>
      <c r="CA485" s="121" t="s">
        <v>209</v>
      </c>
      <c r="CB485" s="122"/>
      <c r="CC485" s="121" t="s">
        <v>215</v>
      </c>
      <c r="CD485" s="122"/>
      <c r="CE485" s="121" t="s">
        <v>212</v>
      </c>
      <c r="CF485" s="123"/>
      <c r="CG485" s="971" t="s">
        <v>2674</v>
      </c>
      <c r="CH485" s="972"/>
      <c r="CI485" s="971" t="s">
        <v>2675</v>
      </c>
      <c r="CJ485" s="972"/>
      <c r="CK485" s="110"/>
      <c r="CL485" s="121" t="s">
        <v>206</v>
      </c>
      <c r="CM485" s="122"/>
      <c r="CN485" s="121" t="s">
        <v>211</v>
      </c>
      <c r="CO485" s="122"/>
      <c r="CP485" s="121" t="s">
        <v>216</v>
      </c>
      <c r="CQ485" s="122"/>
      <c r="CR485" s="121" t="s">
        <v>205</v>
      </c>
      <c r="CS485" s="122"/>
      <c r="CT485" s="121" t="s">
        <v>214</v>
      </c>
      <c r="CU485" s="122"/>
      <c r="CV485" s="121" t="s">
        <v>209</v>
      </c>
      <c r="CW485" s="122"/>
      <c r="CX485" s="121" t="s">
        <v>215</v>
      </c>
      <c r="CY485" s="122"/>
      <c r="CZ485" s="121" t="s">
        <v>212</v>
      </c>
      <c r="DA485" s="122"/>
      <c r="DB485" s="971" t="s">
        <v>2674</v>
      </c>
      <c r="DC485" s="972"/>
      <c r="DD485" s="971" t="s">
        <v>2675</v>
      </c>
      <c r="DE485" s="972"/>
      <c r="DF485" s="293"/>
      <c r="DG485" s="1125"/>
      <c r="DH485" s="332"/>
      <c r="DI485" s="762" t="s">
        <v>221</v>
      </c>
      <c r="DJ485" s="780" t="s">
        <v>23</v>
      </c>
      <c r="DK485" s="762" t="s">
        <v>221</v>
      </c>
      <c r="DL485" s="780" t="s">
        <v>23</v>
      </c>
      <c r="DM485" s="156"/>
      <c r="DN485" s="156"/>
      <c r="DO485" s="296"/>
      <c r="DP485" s="304"/>
      <c r="DQ485" s="293"/>
      <c r="DR485" s="297"/>
      <c r="DS485" s="346"/>
      <c r="DT485" s="332"/>
      <c r="DU485" s="338"/>
      <c r="DV485" s="300"/>
      <c r="DW485" s="300"/>
      <c r="DX485" s="300"/>
      <c r="DY485" s="300"/>
      <c r="DZ485" s="300"/>
      <c r="EA485" s="300"/>
      <c r="EB485" s="300"/>
      <c r="EC485" s="300"/>
      <c r="ED485" s="300"/>
      <c r="EE485" s="300"/>
      <c r="EF485" s="300"/>
      <c r="EG485" s="300"/>
      <c r="EH485" s="300"/>
      <c r="EI485" s="300"/>
      <c r="EJ485" s="300"/>
      <c r="EK485" s="300"/>
      <c r="EL485" s="300"/>
      <c r="EM485" s="300"/>
      <c r="EN485" s="300"/>
      <c r="EO485" s="300"/>
      <c r="EP485" s="300"/>
      <c r="EQ485" s="300"/>
      <c r="ER485" s="300"/>
      <c r="ES485" s="300"/>
      <c r="ET485" s="300"/>
      <c r="EU485" s="300"/>
      <c r="EV485" s="300"/>
      <c r="EW485" s="300"/>
      <c r="EX485" s="300"/>
      <c r="EY485" s="300"/>
      <c r="EZ485" s="300"/>
      <c r="FA485" s="300"/>
      <c r="FB485" s="300"/>
      <c r="FC485" s="300"/>
      <c r="FD485" s="300"/>
      <c r="FE485" s="300"/>
      <c r="FF485" s="300"/>
      <c r="FG485" s="300"/>
      <c r="FH485" s="300"/>
      <c r="FI485" s="300"/>
      <c r="FJ485" s="300"/>
      <c r="FK485" s="300"/>
      <c r="FL485" s="300"/>
      <c r="FM485" s="300"/>
      <c r="FN485" s="300"/>
      <c r="FO485" s="300"/>
      <c r="FP485" s="300"/>
      <c r="FQ485" s="300"/>
      <c r="FR485" s="300"/>
      <c r="FS485" s="300"/>
      <c r="FT485" s="300"/>
      <c r="FU485" s="300"/>
      <c r="FV485" s="300"/>
      <c r="FW485" s="300"/>
    </row>
    <row r="486" spans="2:179" s="30" customFormat="1" ht="12.75" customHeight="1" x14ac:dyDescent="0.2">
      <c r="F486" s="143"/>
      <c r="G486" s="142"/>
      <c r="H486" s="143"/>
      <c r="I486" s="141"/>
      <c r="J486" s="143"/>
      <c r="K486" s="142"/>
      <c r="L486" s="143"/>
      <c r="M486" s="142"/>
      <c r="N486" s="143"/>
      <c r="O486" s="141"/>
      <c r="P486" s="143"/>
      <c r="Q486" s="141"/>
      <c r="R486" s="282"/>
      <c r="S486" s="142"/>
      <c r="T486" s="143"/>
      <c r="U486" s="782"/>
      <c r="V486" s="700"/>
      <c r="W486" s="781"/>
      <c r="X486" s="700"/>
      <c r="Y486" s="781"/>
      <c r="Z486" s="110"/>
      <c r="AA486" s="143"/>
      <c r="AB486" s="141"/>
      <c r="AC486" s="143"/>
      <c r="AD486" s="141"/>
      <c r="AE486" s="282"/>
      <c r="AF486" s="141"/>
      <c r="AG486" s="143"/>
      <c r="AH486" s="141"/>
      <c r="AI486" s="282"/>
      <c r="AJ486" s="141"/>
      <c r="AK486" s="143"/>
      <c r="AL486" s="141"/>
      <c r="AM486" s="143"/>
      <c r="AN486" s="141"/>
      <c r="AO486" s="143"/>
      <c r="AP486" s="141"/>
      <c r="AQ486" s="700"/>
      <c r="AR486" s="781"/>
      <c r="AS486" s="789"/>
      <c r="AT486" s="781"/>
      <c r="AV486" s="1125"/>
      <c r="AX486" s="700"/>
      <c r="AY486" s="781" t="str">
        <f>Index!$L$4</f>
        <v>€</v>
      </c>
      <c r="AZ486" s="700"/>
      <c r="BA486" s="781" t="str">
        <f>Index!$L$4</f>
        <v>€</v>
      </c>
      <c r="BB486" s="156"/>
      <c r="BC486" s="156"/>
      <c r="BD486" s="57"/>
      <c r="BE486" s="222"/>
      <c r="BH486" s="221"/>
      <c r="BI486" s="367"/>
      <c r="BJ486" s="391"/>
      <c r="BL486" s="2"/>
      <c r="BM486" s="2"/>
      <c r="BN486" s="107"/>
      <c r="BO486" s="300"/>
      <c r="BQ486" s="121"/>
      <c r="BR486" s="110"/>
      <c r="BS486" s="121"/>
      <c r="BT486" s="122"/>
      <c r="BU486" s="121"/>
      <c r="BV486" s="110"/>
      <c r="BW486" s="121"/>
      <c r="BX486" s="110"/>
      <c r="BY486" s="121"/>
      <c r="BZ486" s="122"/>
      <c r="CA486" s="121"/>
      <c r="CB486" s="122"/>
      <c r="CC486" s="131"/>
      <c r="CD486" s="110"/>
      <c r="CE486" s="121"/>
      <c r="CF486" s="123"/>
      <c r="CG486" s="132"/>
      <c r="CH486" s="761"/>
      <c r="CI486" s="132"/>
      <c r="CJ486" s="761"/>
      <c r="CK486" s="110"/>
      <c r="CL486" s="121"/>
      <c r="CM486" s="122"/>
      <c r="CN486" s="121"/>
      <c r="CO486" s="122"/>
      <c r="CP486" s="131"/>
      <c r="CQ486" s="122"/>
      <c r="CR486" s="121"/>
      <c r="CS486" s="122"/>
      <c r="CT486" s="131"/>
      <c r="CU486" s="122"/>
      <c r="CV486" s="121"/>
      <c r="CW486" s="122"/>
      <c r="CX486" s="121"/>
      <c r="CY486" s="122"/>
      <c r="CZ486" s="121"/>
      <c r="DA486" s="122"/>
      <c r="DB486" s="132"/>
      <c r="DC486" s="761"/>
      <c r="DD486" s="156"/>
      <c r="DE486" s="761"/>
      <c r="DF486" s="293"/>
      <c r="DG486" s="1125"/>
      <c r="DH486" s="332"/>
      <c r="DI486" s="700"/>
      <c r="DJ486" s="781" t="str">
        <f>Index!$L$4</f>
        <v>€</v>
      </c>
      <c r="DK486" s="700"/>
      <c r="DL486" s="781" t="str">
        <f>Index!$L$4</f>
        <v>€</v>
      </c>
      <c r="DM486" s="156"/>
      <c r="DN486" s="156"/>
      <c r="DO486" s="296"/>
      <c r="DP486" s="304"/>
      <c r="DQ486" s="293"/>
      <c r="DR486" s="297"/>
      <c r="DS486" s="346"/>
      <c r="DT486" s="332"/>
      <c r="DU486" s="338"/>
      <c r="DV486" s="300"/>
      <c r="DW486" s="300"/>
      <c r="DX486" s="300"/>
      <c r="DY486" s="300"/>
      <c r="DZ486" s="300"/>
      <c r="EA486" s="300"/>
      <c r="EB486" s="300"/>
      <c r="EC486" s="300"/>
      <c r="ED486" s="300"/>
      <c r="EE486" s="300"/>
      <c r="EF486" s="300"/>
      <c r="EG486" s="300"/>
      <c r="EH486" s="300"/>
      <c r="EI486" s="300"/>
      <c r="EJ486" s="300"/>
      <c r="EK486" s="300"/>
      <c r="EL486" s="300"/>
      <c r="EM486" s="300"/>
      <c r="EN486" s="300"/>
      <c r="EO486" s="300"/>
      <c r="EP486" s="300"/>
      <c r="EQ486" s="300"/>
      <c r="ER486" s="300"/>
      <c r="ES486" s="300"/>
      <c r="ET486" s="300"/>
      <c r="EU486" s="300"/>
      <c r="EV486" s="300"/>
      <c r="EW486" s="300"/>
      <c r="EX486" s="300"/>
      <c r="EY486" s="300"/>
      <c r="EZ486" s="300"/>
      <c r="FA486" s="300"/>
      <c r="FB486" s="300"/>
      <c r="FC486" s="300"/>
      <c r="FD486" s="300"/>
      <c r="FE486" s="300"/>
      <c r="FF486" s="300"/>
      <c r="FG486" s="300"/>
      <c r="FH486" s="300"/>
      <c r="FI486" s="300"/>
      <c r="FJ486" s="300"/>
      <c r="FK486" s="300"/>
      <c r="FL486" s="300"/>
      <c r="FM486" s="300"/>
      <c r="FN486" s="300"/>
      <c r="FO486" s="300"/>
      <c r="FP486" s="300"/>
      <c r="FQ486" s="300"/>
      <c r="FR486" s="300"/>
      <c r="FS486" s="300"/>
      <c r="FT486" s="300"/>
      <c r="FU486" s="300"/>
      <c r="FV486" s="300"/>
      <c r="FW486" s="300"/>
    </row>
    <row r="487" spans="2:179" ht="15" customHeight="1" x14ac:dyDescent="0.2">
      <c r="B487" s="708" t="s">
        <v>210</v>
      </c>
      <c r="C487" s="709">
        <f t="shared" ref="C487:C494" si="288">16/9</f>
        <v>1.7777777777777777</v>
      </c>
      <c r="D487" s="394"/>
      <c r="E487" s="394"/>
      <c r="F487" s="675">
        <v>146</v>
      </c>
      <c r="G487" s="676" t="s">
        <v>207</v>
      </c>
      <c r="H487" s="675">
        <f>ROUND(F487/$C487,0)</f>
        <v>82</v>
      </c>
      <c r="I487" s="677" t="s">
        <v>207</v>
      </c>
      <c r="J487" s="678" t="str">
        <f>H487&amp;" x "&amp;F487</f>
        <v>82 x 146</v>
      </c>
      <c r="K487" s="676" t="s">
        <v>207</v>
      </c>
      <c r="L487" s="675">
        <f>F487+(2*P487)</f>
        <v>156</v>
      </c>
      <c r="M487" s="676" t="s">
        <v>207</v>
      </c>
      <c r="N487" s="675">
        <f>H487+P487+R487</f>
        <v>92</v>
      </c>
      <c r="O487" s="677" t="s">
        <v>207</v>
      </c>
      <c r="P487" s="675">
        <v>5</v>
      </c>
      <c r="Q487" s="677" t="s">
        <v>207</v>
      </c>
      <c r="R487" s="676">
        <v>5</v>
      </c>
      <c r="S487" s="676" t="s">
        <v>207</v>
      </c>
      <c r="T487" s="675">
        <f>ROUND(SQRT((F487^2)+(H487^2)),0)</f>
        <v>167</v>
      </c>
      <c r="U487" s="677" t="s">
        <v>207</v>
      </c>
      <c r="V487" s="675"/>
      <c r="W487" s="677"/>
      <c r="X487" s="675">
        <f>(F487*10)+254</f>
        <v>1714</v>
      </c>
      <c r="Y487" s="677" t="s">
        <v>2676</v>
      </c>
      <c r="Z487" s="110"/>
      <c r="AA487" s="675">
        <f t="shared" ref="AA487:AA494" si="289">ROUND(F487/$B$1,1)</f>
        <v>57.5</v>
      </c>
      <c r="AB487" s="677" t="s">
        <v>208</v>
      </c>
      <c r="AC487" s="675">
        <f t="shared" ref="AC487:AC494" si="290">ROUND(H487/$B$1,1)</f>
        <v>32.299999999999997</v>
      </c>
      <c r="AD487" s="677" t="s">
        <v>208</v>
      </c>
      <c r="AE487" s="718" t="str">
        <f t="shared" ref="AE487:AE494" si="291">AC487&amp;" x "&amp;AA487</f>
        <v>32.3 x 57.5</v>
      </c>
      <c r="AF487" s="677" t="s">
        <v>208</v>
      </c>
      <c r="AG487" s="675">
        <f t="shared" ref="AG487:AG494" si="292">ROUND(L487/$B$1,1)</f>
        <v>61.4</v>
      </c>
      <c r="AH487" s="677" t="s">
        <v>208</v>
      </c>
      <c r="AI487" s="676">
        <f t="shared" ref="AI487:AI494" si="293">ROUND(N487/$B$1,1)</f>
        <v>36.200000000000003</v>
      </c>
      <c r="AJ487" s="677" t="s">
        <v>208</v>
      </c>
      <c r="AK487" s="675">
        <f t="shared" ref="AK487:AK494" si="294">ROUND(P487/$B$1,1)</f>
        <v>2</v>
      </c>
      <c r="AL487" s="677" t="s">
        <v>208</v>
      </c>
      <c r="AM487" s="675">
        <f t="shared" ref="AM487:AM494" si="295">ROUND(R487/$B$1,1)</f>
        <v>2</v>
      </c>
      <c r="AN487" s="677" t="s">
        <v>208</v>
      </c>
      <c r="AO487" s="675">
        <f t="shared" ref="AO487:AO494" si="296">ROUND(SQRT((AA487^2)+(AC487^2)),0)</f>
        <v>66</v>
      </c>
      <c r="AP487" s="677" t="s">
        <v>208</v>
      </c>
      <c r="AQ487" s="675"/>
      <c r="AR487" s="677"/>
      <c r="AS487" s="675">
        <f t="shared" ref="AS487:AS494" si="297">ROUND((X487/10)/$B$2,1)</f>
        <v>67.5</v>
      </c>
      <c r="AT487" s="677" t="s">
        <v>208</v>
      </c>
      <c r="AV487" s="1125"/>
      <c r="AX487" s="425">
        <v>10101102</v>
      </c>
      <c r="AY487" s="237">
        <f>IF(Index!$L$4="€",VLOOKUP(AX487,ERP!$A:$CL,5,0),IF(Index!$L$4="$",VLOOKUP(AX487,ERP!$A:$CL,7,0),IF(Index!$L$4="CHF",VLOOKUP(AX487,ERP!$A:$CL,9,0),IF(Index!$L$4="£",VLOOKUP(AX487,ERP!$A:$CL,11,0),""))))</f>
        <v>864</v>
      </c>
      <c r="AZ487" s="425">
        <v>10141102</v>
      </c>
      <c r="BA487" s="237">
        <f>IF(Index!$L$4="€",VLOOKUP(AZ487,ERP!$A:$CL,5,0),IF(Index!$L$4="$",VLOOKUP(AZ487,ERP!$A:$CL,7,0),IF(Index!$L$4="CHF",VLOOKUP(AZ487,ERP!$A:$CL,9,0),IF(Index!$L$4="£",VLOOKUP(AZ487,ERP!$A:$CL,11,0),""))))</f>
        <v>864</v>
      </c>
      <c r="BB487" s="298"/>
      <c r="BC487" s="150"/>
      <c r="BD487" s="2"/>
      <c r="BF487" s="337"/>
      <c r="BG487" s="2"/>
      <c r="BH487" s="392"/>
      <c r="BI487" s="367"/>
      <c r="BJ487" s="393"/>
      <c r="BL487" s="2"/>
      <c r="BN487" s="107"/>
      <c r="BQ487" s="675">
        <v>146</v>
      </c>
      <c r="BR487" s="676" t="s">
        <v>207</v>
      </c>
      <c r="BS487" s="675">
        <v>82</v>
      </c>
      <c r="BT487" s="677" t="s">
        <v>207</v>
      </c>
      <c r="BU487" s="678" t="s">
        <v>4829</v>
      </c>
      <c r="BV487" s="676" t="s">
        <v>207</v>
      </c>
      <c r="BW487" s="675">
        <v>156</v>
      </c>
      <c r="BX487" s="676" t="s">
        <v>207</v>
      </c>
      <c r="BY487" s="675">
        <v>182</v>
      </c>
      <c r="BZ487" s="677" t="s">
        <v>207</v>
      </c>
      <c r="CA487" s="675">
        <v>5</v>
      </c>
      <c r="CB487" s="677" t="s">
        <v>207</v>
      </c>
      <c r="CC487" s="676">
        <v>95</v>
      </c>
      <c r="CD487" s="676" t="s">
        <v>207</v>
      </c>
      <c r="CE487" s="675">
        <v>167</v>
      </c>
      <c r="CF487" s="677" t="s">
        <v>207</v>
      </c>
      <c r="CG487" s="429"/>
      <c r="CH487" s="430"/>
      <c r="CI487" s="429">
        <v>1714</v>
      </c>
      <c r="CJ487" s="430" t="s">
        <v>2676</v>
      </c>
      <c r="CK487" s="110"/>
      <c r="CL487" s="429">
        <v>57.5</v>
      </c>
      <c r="CM487" s="430" t="s">
        <v>208</v>
      </c>
      <c r="CN487" s="429">
        <v>32.299999999999997</v>
      </c>
      <c r="CO487" s="430" t="s">
        <v>208</v>
      </c>
      <c r="CP487" s="431" t="s">
        <v>4830</v>
      </c>
      <c r="CQ487" s="430" t="s">
        <v>208</v>
      </c>
      <c r="CR487" s="429">
        <v>61.4</v>
      </c>
      <c r="CS487" s="430" t="s">
        <v>208</v>
      </c>
      <c r="CT487" s="428">
        <v>71.7</v>
      </c>
      <c r="CU487" s="430" t="s">
        <v>208</v>
      </c>
      <c r="CV487" s="429">
        <v>2</v>
      </c>
      <c r="CW487" s="430" t="s">
        <v>208</v>
      </c>
      <c r="CX487" s="429">
        <v>37.4</v>
      </c>
      <c r="CY487" s="430" t="s">
        <v>208</v>
      </c>
      <c r="CZ487" s="429">
        <v>66</v>
      </c>
      <c r="DA487" s="430" t="s">
        <v>208</v>
      </c>
      <c r="DB487" s="429"/>
      <c r="DC487" s="430"/>
      <c r="DD487" s="429">
        <v>67.5</v>
      </c>
      <c r="DE487" s="430" t="s">
        <v>208</v>
      </c>
      <c r="DG487" s="1125"/>
      <c r="DH487" s="332"/>
      <c r="DI487" s="425">
        <v>10101122</v>
      </c>
      <c r="DJ487" s="237">
        <f>IF(Index!$L$4="€",VLOOKUP(DI487,ERP!$A:$CL,5,0),IF(Index!$L$4="$",VLOOKUP(DI487,ERP!$A:$CL,7,0),IF(Index!$L$4="CHF",VLOOKUP(DI487,ERP!$A:$CL,9,0),IF(Index!$L$4="£",VLOOKUP(DI487,ERP!$A:$CL,11,0),""))))</f>
        <v>971</v>
      </c>
      <c r="DK487" s="452"/>
      <c r="DL487" s="449"/>
      <c r="DM487" s="298"/>
      <c r="DN487" s="150"/>
      <c r="DO487" s="296"/>
      <c r="DP487" s="304"/>
      <c r="DQ487" s="293"/>
      <c r="DR487" s="297"/>
      <c r="DS487" s="346"/>
      <c r="DT487" s="332"/>
    </row>
    <row r="488" spans="2:179" ht="15" customHeight="1" x14ac:dyDescent="0.2">
      <c r="B488" s="708" t="s">
        <v>210</v>
      </c>
      <c r="C488" s="709">
        <f t="shared" si="288"/>
        <v>1.7777777777777777</v>
      </c>
      <c r="D488" s="394"/>
      <c r="E488" s="394"/>
      <c r="F488" s="566">
        <v>168</v>
      </c>
      <c r="G488" s="394" t="s">
        <v>207</v>
      </c>
      <c r="H488" s="566">
        <f>ROUND(F488/$C488,0)</f>
        <v>95</v>
      </c>
      <c r="I488" s="567" t="s">
        <v>207</v>
      </c>
      <c r="J488" s="662" t="str">
        <f>H488&amp;" x "&amp;F488</f>
        <v>95 x 168</v>
      </c>
      <c r="K488" s="394" t="s">
        <v>207</v>
      </c>
      <c r="L488" s="566">
        <f>F488+(2*P488)</f>
        <v>178</v>
      </c>
      <c r="M488" s="394" t="s">
        <v>207</v>
      </c>
      <c r="N488" s="566">
        <f>H488+P488+R488</f>
        <v>105</v>
      </c>
      <c r="O488" s="567" t="s">
        <v>207</v>
      </c>
      <c r="P488" s="566">
        <v>5</v>
      </c>
      <c r="Q488" s="567" t="s">
        <v>207</v>
      </c>
      <c r="R488" s="394">
        <v>5</v>
      </c>
      <c r="S488" s="394" t="s">
        <v>207</v>
      </c>
      <c r="T488" s="566">
        <f>ROUND(SQRT((F488^2)+(H488^2)),0)</f>
        <v>193</v>
      </c>
      <c r="U488" s="567" t="s">
        <v>207</v>
      </c>
      <c r="V488" s="566"/>
      <c r="W488" s="567"/>
      <c r="X488" s="566">
        <f t="shared" ref="X488:X494" si="298">(F488*10)+234</f>
        <v>1914</v>
      </c>
      <c r="Y488" s="567" t="s">
        <v>2676</v>
      </c>
      <c r="Z488" s="110"/>
      <c r="AA488" s="566">
        <f t="shared" si="289"/>
        <v>66.099999999999994</v>
      </c>
      <c r="AB488" s="567" t="s">
        <v>208</v>
      </c>
      <c r="AC488" s="566">
        <f t="shared" si="290"/>
        <v>37.4</v>
      </c>
      <c r="AD488" s="567" t="s">
        <v>208</v>
      </c>
      <c r="AE488" s="467" t="str">
        <f t="shared" si="291"/>
        <v>37.4 x 66.1</v>
      </c>
      <c r="AF488" s="567" t="s">
        <v>208</v>
      </c>
      <c r="AG488" s="566">
        <f t="shared" si="292"/>
        <v>70.099999999999994</v>
      </c>
      <c r="AH488" s="567" t="s">
        <v>208</v>
      </c>
      <c r="AI488" s="394">
        <f t="shared" si="293"/>
        <v>41.3</v>
      </c>
      <c r="AJ488" s="567" t="s">
        <v>208</v>
      </c>
      <c r="AK488" s="566">
        <f t="shared" si="294"/>
        <v>2</v>
      </c>
      <c r="AL488" s="567" t="s">
        <v>208</v>
      </c>
      <c r="AM488" s="566">
        <f t="shared" si="295"/>
        <v>2</v>
      </c>
      <c r="AN488" s="567" t="s">
        <v>208</v>
      </c>
      <c r="AO488" s="566">
        <f t="shared" si="296"/>
        <v>76</v>
      </c>
      <c r="AP488" s="567" t="s">
        <v>208</v>
      </c>
      <c r="AQ488" s="566"/>
      <c r="AR488" s="567"/>
      <c r="AS488" s="566">
        <f t="shared" si="297"/>
        <v>75.400000000000006</v>
      </c>
      <c r="AT488" s="567" t="s">
        <v>208</v>
      </c>
      <c r="AV488" s="1125"/>
      <c r="AX488" s="305">
        <v>10101105</v>
      </c>
      <c r="AY488" s="137">
        <f>IF(Index!$L$4="€",VLOOKUP(AX488,ERP!$A:$CL,5,0),IF(Index!$L$4="$",VLOOKUP(AX488,ERP!$A:$CL,7,0),IF(Index!$L$4="CHF",VLOOKUP(AX488,ERP!$A:$CL,9,0),IF(Index!$L$4="£",VLOOKUP(AX488,ERP!$A:$CL,11,0),""))))</f>
        <v>943</v>
      </c>
      <c r="AZ488" s="305">
        <v>10141105</v>
      </c>
      <c r="BA488" s="137">
        <f>IF(Index!$L$4="€",VLOOKUP(AZ488,ERP!$A:$CL,5,0),IF(Index!$L$4="$",VLOOKUP(AZ488,ERP!$A:$CL,7,0),IF(Index!$L$4="CHF",VLOOKUP(AZ488,ERP!$A:$CL,9,0),IF(Index!$L$4="£",VLOOKUP(AZ488,ERP!$A:$CL,11,0),""))))</f>
        <v>943</v>
      </c>
      <c r="BB488" s="298"/>
      <c r="BC488" s="150"/>
      <c r="BD488" s="2"/>
      <c r="BF488" s="66"/>
      <c r="BG488" s="2"/>
      <c r="BH488" s="392"/>
      <c r="BI488" s="367"/>
      <c r="BJ488" s="393"/>
      <c r="BL488" s="2"/>
      <c r="BN488" s="107"/>
      <c r="BQ488" s="566">
        <v>168</v>
      </c>
      <c r="BR488" s="394" t="s">
        <v>207</v>
      </c>
      <c r="BS488" s="566">
        <v>95</v>
      </c>
      <c r="BT488" s="567" t="s">
        <v>207</v>
      </c>
      <c r="BU488" s="662" t="s">
        <v>4831</v>
      </c>
      <c r="BV488" s="394" t="s">
        <v>207</v>
      </c>
      <c r="BW488" s="566">
        <v>178</v>
      </c>
      <c r="BX488" s="394" t="s">
        <v>207</v>
      </c>
      <c r="BY488" s="566">
        <v>182</v>
      </c>
      <c r="BZ488" s="567" t="s">
        <v>207</v>
      </c>
      <c r="CA488" s="566">
        <v>5</v>
      </c>
      <c r="CB488" s="567" t="s">
        <v>207</v>
      </c>
      <c r="CC488" s="394">
        <v>82</v>
      </c>
      <c r="CD488" s="394" t="s">
        <v>207</v>
      </c>
      <c r="CE488" s="566">
        <v>193</v>
      </c>
      <c r="CF488" s="567" t="s">
        <v>207</v>
      </c>
      <c r="CG488" s="66"/>
      <c r="CH488" s="340"/>
      <c r="CI488" s="66">
        <v>1914</v>
      </c>
      <c r="CJ488" s="340" t="s">
        <v>2676</v>
      </c>
      <c r="CK488" s="110"/>
      <c r="CL488" s="66">
        <v>66.099999999999994</v>
      </c>
      <c r="CM488" s="340" t="s">
        <v>208</v>
      </c>
      <c r="CN488" s="66">
        <v>37.4</v>
      </c>
      <c r="CO488" s="340" t="s">
        <v>208</v>
      </c>
      <c r="CP488" s="309" t="s">
        <v>4832</v>
      </c>
      <c r="CQ488" s="340" t="s">
        <v>208</v>
      </c>
      <c r="CR488" s="66">
        <v>70.099999999999994</v>
      </c>
      <c r="CS488" s="340" t="s">
        <v>208</v>
      </c>
      <c r="CT488" s="2">
        <v>71.7</v>
      </c>
      <c r="CU488" s="340" t="s">
        <v>208</v>
      </c>
      <c r="CV488" s="66">
        <v>2</v>
      </c>
      <c r="CW488" s="340" t="s">
        <v>208</v>
      </c>
      <c r="CX488" s="66">
        <v>32.299999999999997</v>
      </c>
      <c r="CY488" s="340" t="s">
        <v>208</v>
      </c>
      <c r="CZ488" s="66">
        <v>76</v>
      </c>
      <c r="DA488" s="340" t="s">
        <v>208</v>
      </c>
      <c r="DB488" s="66"/>
      <c r="DC488" s="340"/>
      <c r="DD488" s="66">
        <v>75.400000000000006</v>
      </c>
      <c r="DE488" s="340" t="s">
        <v>208</v>
      </c>
      <c r="DG488" s="1125"/>
      <c r="DH488" s="332"/>
      <c r="DI488" s="305">
        <v>10101124</v>
      </c>
      <c r="DJ488" s="137">
        <f>IF(Index!$L$4="€",VLOOKUP(DI488,ERP!$A:$CL,5,0),IF(Index!$L$4="$",VLOOKUP(DI488,ERP!$A:$CL,7,0),IF(Index!$L$4="CHF",VLOOKUP(DI488,ERP!$A:$CL,9,0),IF(Index!$L$4="£",VLOOKUP(DI488,ERP!$A:$CL,11,0),""))))</f>
        <v>1050</v>
      </c>
      <c r="DK488" s="421"/>
      <c r="DL488" s="422"/>
      <c r="DM488" s="298"/>
      <c r="DN488" s="150"/>
      <c r="DO488" s="296"/>
      <c r="DP488" s="304"/>
      <c r="DQ488" s="293"/>
      <c r="DR488" s="297"/>
      <c r="DS488" s="346"/>
      <c r="DT488" s="332"/>
    </row>
    <row r="489" spans="2:179" ht="15" customHeight="1" x14ac:dyDescent="0.2">
      <c r="B489" s="708" t="s">
        <v>210</v>
      </c>
      <c r="C489" s="709">
        <f t="shared" si="288"/>
        <v>1.7777777777777777</v>
      </c>
      <c r="D489" s="394"/>
      <c r="E489" s="394"/>
      <c r="F489" s="679">
        <v>190</v>
      </c>
      <c r="G489" s="680" t="s">
        <v>207</v>
      </c>
      <c r="H489" s="679">
        <f t="shared" ref="H489:H494" si="299">ROUND(F489/$C489,0)</f>
        <v>107</v>
      </c>
      <c r="I489" s="681" t="s">
        <v>207</v>
      </c>
      <c r="J489" s="682" t="str">
        <f t="shared" ref="J489:J494" si="300">H489&amp;" x "&amp;F489</f>
        <v>107 x 190</v>
      </c>
      <c r="K489" s="680" t="s">
        <v>207</v>
      </c>
      <c r="L489" s="679">
        <f t="shared" ref="L489:L494" si="301">F489+(2*P489)</f>
        <v>200</v>
      </c>
      <c r="M489" s="680" t="s">
        <v>207</v>
      </c>
      <c r="N489" s="679">
        <f t="shared" ref="N489:N494" si="302">H489+P489+R489</f>
        <v>117</v>
      </c>
      <c r="O489" s="681" t="s">
        <v>207</v>
      </c>
      <c r="P489" s="679">
        <v>5</v>
      </c>
      <c r="Q489" s="681" t="s">
        <v>207</v>
      </c>
      <c r="R489" s="680">
        <v>5</v>
      </c>
      <c r="S489" s="680" t="s">
        <v>207</v>
      </c>
      <c r="T489" s="679">
        <f t="shared" ref="T489:T494" si="303">ROUND(SQRT((F489^2)+(H489^2)),0)</f>
        <v>218</v>
      </c>
      <c r="U489" s="681" t="s">
        <v>207</v>
      </c>
      <c r="V489" s="679"/>
      <c r="W489" s="681"/>
      <c r="X489" s="679">
        <f t="shared" si="298"/>
        <v>2134</v>
      </c>
      <c r="Y489" s="681" t="s">
        <v>2676</v>
      </c>
      <c r="Z489" s="110"/>
      <c r="AA489" s="679">
        <f t="shared" si="289"/>
        <v>74.8</v>
      </c>
      <c r="AB489" s="681" t="s">
        <v>208</v>
      </c>
      <c r="AC489" s="679">
        <f t="shared" si="290"/>
        <v>42.1</v>
      </c>
      <c r="AD489" s="681" t="s">
        <v>208</v>
      </c>
      <c r="AE489" s="719" t="str">
        <f t="shared" si="291"/>
        <v>42.1 x 74.8</v>
      </c>
      <c r="AF489" s="681" t="s">
        <v>208</v>
      </c>
      <c r="AG489" s="679">
        <f t="shared" si="292"/>
        <v>78.7</v>
      </c>
      <c r="AH489" s="681" t="s">
        <v>208</v>
      </c>
      <c r="AI489" s="680">
        <f t="shared" si="293"/>
        <v>46.1</v>
      </c>
      <c r="AJ489" s="681" t="s">
        <v>208</v>
      </c>
      <c r="AK489" s="679">
        <f t="shared" si="294"/>
        <v>2</v>
      </c>
      <c r="AL489" s="681" t="s">
        <v>208</v>
      </c>
      <c r="AM489" s="679">
        <f t="shared" si="295"/>
        <v>2</v>
      </c>
      <c r="AN489" s="681" t="s">
        <v>208</v>
      </c>
      <c r="AO489" s="679">
        <f t="shared" si="296"/>
        <v>86</v>
      </c>
      <c r="AP489" s="681" t="s">
        <v>208</v>
      </c>
      <c r="AQ489" s="679"/>
      <c r="AR489" s="681"/>
      <c r="AS489" s="679">
        <f t="shared" si="297"/>
        <v>84</v>
      </c>
      <c r="AT489" s="681" t="s">
        <v>208</v>
      </c>
      <c r="AV489" s="1125"/>
      <c r="AX489" s="426">
        <v>10101108</v>
      </c>
      <c r="AY489" s="236">
        <f>IF(Index!$L$4="€",VLOOKUP(AX489,ERP!$A:$CL,5,0),IF(Index!$L$4="$",VLOOKUP(AX489,ERP!$A:$CL,7,0),IF(Index!$L$4="CHF",VLOOKUP(AX489,ERP!$A:$CL,9,0),IF(Index!$L$4="£",VLOOKUP(AX489,ERP!$A:$CL,11,0),""))))</f>
        <v>996</v>
      </c>
      <c r="AZ489" s="426">
        <v>10141108</v>
      </c>
      <c r="BA489" s="236">
        <f>IF(Index!$L$4="€",VLOOKUP(AZ489,ERP!$A:$CL,5,0),IF(Index!$L$4="$",VLOOKUP(AZ489,ERP!$A:$CL,7,0),IF(Index!$L$4="CHF",VLOOKUP(AZ489,ERP!$A:$CL,9,0),IF(Index!$L$4="£",VLOOKUP(AZ489,ERP!$A:$CL,11,0),""))))</f>
        <v>996</v>
      </c>
      <c r="BB489" s="298"/>
      <c r="BC489" s="150"/>
      <c r="BD489" s="2"/>
      <c r="BF489" s="66"/>
      <c r="BG489" s="222" t="s">
        <v>2669</v>
      </c>
      <c r="BH489" s="392"/>
      <c r="BI489" s="367"/>
      <c r="BJ489" s="393"/>
      <c r="BL489" s="2"/>
      <c r="BN489" s="107"/>
      <c r="BQ489" s="679">
        <v>190</v>
      </c>
      <c r="BR489" s="680" t="s">
        <v>207</v>
      </c>
      <c r="BS489" s="679">
        <v>107</v>
      </c>
      <c r="BT489" s="681" t="s">
        <v>207</v>
      </c>
      <c r="BU489" s="682" t="s">
        <v>4791</v>
      </c>
      <c r="BV489" s="680" t="s">
        <v>207</v>
      </c>
      <c r="BW489" s="679">
        <v>200</v>
      </c>
      <c r="BX489" s="680" t="s">
        <v>207</v>
      </c>
      <c r="BY489" s="679">
        <v>182</v>
      </c>
      <c r="BZ489" s="681" t="s">
        <v>207</v>
      </c>
      <c r="CA489" s="679">
        <v>5</v>
      </c>
      <c r="CB489" s="681" t="s">
        <v>207</v>
      </c>
      <c r="CC489" s="680">
        <v>70</v>
      </c>
      <c r="CD489" s="680" t="s">
        <v>207</v>
      </c>
      <c r="CE489" s="679">
        <v>218</v>
      </c>
      <c r="CF489" s="681" t="s">
        <v>207</v>
      </c>
      <c r="CG489" s="439"/>
      <c r="CH489" s="440"/>
      <c r="CI489" s="439">
        <v>2134</v>
      </c>
      <c r="CJ489" s="440" t="s">
        <v>2676</v>
      </c>
      <c r="CK489" s="110"/>
      <c r="CL489" s="439">
        <v>74.8</v>
      </c>
      <c r="CM489" s="440" t="s">
        <v>208</v>
      </c>
      <c r="CN489" s="439">
        <v>42.1</v>
      </c>
      <c r="CO489" s="440" t="s">
        <v>208</v>
      </c>
      <c r="CP489" s="443" t="s">
        <v>4792</v>
      </c>
      <c r="CQ489" s="440" t="s">
        <v>208</v>
      </c>
      <c r="CR489" s="439">
        <v>78.7</v>
      </c>
      <c r="CS489" s="440" t="s">
        <v>208</v>
      </c>
      <c r="CT489" s="438">
        <v>71.7</v>
      </c>
      <c r="CU489" s="440" t="s">
        <v>208</v>
      </c>
      <c r="CV489" s="439">
        <v>2</v>
      </c>
      <c r="CW489" s="440" t="s">
        <v>208</v>
      </c>
      <c r="CX489" s="439">
        <v>27.6</v>
      </c>
      <c r="CY489" s="440" t="s">
        <v>208</v>
      </c>
      <c r="CZ489" s="439">
        <v>86</v>
      </c>
      <c r="DA489" s="440" t="s">
        <v>208</v>
      </c>
      <c r="DB489" s="439"/>
      <c r="DC489" s="440"/>
      <c r="DD489" s="439">
        <v>84</v>
      </c>
      <c r="DE489" s="440" t="s">
        <v>208</v>
      </c>
      <c r="DG489" s="1125"/>
      <c r="DH489" s="332"/>
      <c r="DI489" s="426">
        <v>10101126</v>
      </c>
      <c r="DJ489" s="236">
        <f>IF(Index!$L$4="€",VLOOKUP(DI489,ERP!$A:$CL,5,0),IF(Index!$L$4="$",VLOOKUP(DI489,ERP!$A:$CL,7,0),IF(Index!$L$4="CHF",VLOOKUP(DI489,ERP!$A:$CL,9,0),IF(Index!$L$4="£",VLOOKUP(DI489,ERP!$A:$CL,11,0),""))))</f>
        <v>1105</v>
      </c>
      <c r="DK489" s="453"/>
      <c r="DL489" s="451"/>
      <c r="DM489" s="298"/>
      <c r="DN489" s="150"/>
      <c r="DO489" s="296"/>
      <c r="DP489" s="304"/>
      <c r="DQ489" s="293"/>
      <c r="DR489" s="297"/>
      <c r="DS489" s="346"/>
      <c r="DT489" s="332"/>
    </row>
    <row r="490" spans="2:179" ht="15.75" customHeight="1" x14ac:dyDescent="0.2">
      <c r="B490" s="708" t="s">
        <v>210</v>
      </c>
      <c r="C490" s="709">
        <f t="shared" si="288"/>
        <v>1.7777777777777777</v>
      </c>
      <c r="D490" s="394"/>
      <c r="E490" s="394"/>
      <c r="F490" s="566">
        <v>210</v>
      </c>
      <c r="G490" s="394" t="s">
        <v>207</v>
      </c>
      <c r="H490" s="566">
        <f t="shared" si="299"/>
        <v>118</v>
      </c>
      <c r="I490" s="567" t="s">
        <v>207</v>
      </c>
      <c r="J490" s="662" t="str">
        <f t="shared" si="300"/>
        <v>118 x 210</v>
      </c>
      <c r="K490" s="394" t="s">
        <v>207</v>
      </c>
      <c r="L490" s="566">
        <f t="shared" si="301"/>
        <v>220</v>
      </c>
      <c r="M490" s="394" t="s">
        <v>207</v>
      </c>
      <c r="N490" s="566">
        <f t="shared" si="302"/>
        <v>128</v>
      </c>
      <c r="O490" s="567" t="s">
        <v>207</v>
      </c>
      <c r="P490" s="566">
        <v>5</v>
      </c>
      <c r="Q490" s="567" t="s">
        <v>207</v>
      </c>
      <c r="R490" s="394">
        <v>5</v>
      </c>
      <c r="S490" s="394" t="s">
        <v>207</v>
      </c>
      <c r="T490" s="566">
        <f t="shared" si="303"/>
        <v>241</v>
      </c>
      <c r="U490" s="567" t="s">
        <v>207</v>
      </c>
      <c r="V490" s="566"/>
      <c r="W490" s="567"/>
      <c r="X490" s="566">
        <f t="shared" si="298"/>
        <v>2334</v>
      </c>
      <c r="Y490" s="567" t="s">
        <v>2676</v>
      </c>
      <c r="Z490" s="110"/>
      <c r="AA490" s="566">
        <f t="shared" si="289"/>
        <v>82.7</v>
      </c>
      <c r="AB490" s="567" t="s">
        <v>208</v>
      </c>
      <c r="AC490" s="566">
        <f t="shared" si="290"/>
        <v>46.5</v>
      </c>
      <c r="AD490" s="567" t="s">
        <v>208</v>
      </c>
      <c r="AE490" s="467" t="str">
        <f t="shared" si="291"/>
        <v>46.5 x 82.7</v>
      </c>
      <c r="AF490" s="567" t="s">
        <v>208</v>
      </c>
      <c r="AG490" s="566">
        <f t="shared" si="292"/>
        <v>86.6</v>
      </c>
      <c r="AH490" s="567" t="s">
        <v>208</v>
      </c>
      <c r="AI490" s="394">
        <f t="shared" si="293"/>
        <v>50.4</v>
      </c>
      <c r="AJ490" s="567" t="s">
        <v>208</v>
      </c>
      <c r="AK490" s="566">
        <f t="shared" si="294"/>
        <v>2</v>
      </c>
      <c r="AL490" s="567" t="s">
        <v>208</v>
      </c>
      <c r="AM490" s="566">
        <f t="shared" si="295"/>
        <v>2</v>
      </c>
      <c r="AN490" s="567" t="s">
        <v>208</v>
      </c>
      <c r="AO490" s="566">
        <f t="shared" si="296"/>
        <v>95</v>
      </c>
      <c r="AP490" s="567" t="s">
        <v>208</v>
      </c>
      <c r="AQ490" s="566"/>
      <c r="AR490" s="567"/>
      <c r="AS490" s="566">
        <f t="shared" si="297"/>
        <v>91.9</v>
      </c>
      <c r="AT490" s="567" t="s">
        <v>208</v>
      </c>
      <c r="AV490" s="1125"/>
      <c r="AX490" s="305">
        <v>10101992</v>
      </c>
      <c r="AY490" s="137">
        <f>IF(Index!$L$4="€",VLOOKUP(AX490,ERP!$A:$CL,5,0),IF(Index!$L$4="$",VLOOKUP(AX490,ERP!$A:$CL,7,0),IF(Index!$L$4="CHF",VLOOKUP(AX490,ERP!$A:$CL,9,0),IF(Index!$L$4="£",VLOOKUP(AX490,ERP!$A:$CL,11,0),""))))</f>
        <v>1058</v>
      </c>
      <c r="AZ490" s="305">
        <v>10141992</v>
      </c>
      <c r="BA490" s="137">
        <f>IF(Index!$L$4="€",VLOOKUP(AZ490,ERP!$A:$CL,5,0),IF(Index!$L$4="$",VLOOKUP(AZ490,ERP!$A:$CL,7,0),IF(Index!$L$4="CHF",VLOOKUP(AZ490,ERP!$A:$CL,9,0),IF(Index!$L$4="£",VLOOKUP(AZ490,ERP!$A:$CL,11,0),""))))</f>
        <v>1058</v>
      </c>
      <c r="BB490" s="298"/>
      <c r="BC490" s="150"/>
      <c r="BD490" s="2"/>
      <c r="BF490" s="66"/>
      <c r="BG490" s="225" t="s">
        <v>2671</v>
      </c>
      <c r="BH490" s="392"/>
      <c r="BI490" s="367"/>
      <c r="BJ490" s="393"/>
      <c r="BL490" s="2"/>
      <c r="BN490" s="107"/>
      <c r="BQ490" s="566">
        <v>210</v>
      </c>
      <c r="BR490" s="394" t="s">
        <v>207</v>
      </c>
      <c r="BS490" s="566">
        <v>118</v>
      </c>
      <c r="BT490" s="567" t="s">
        <v>207</v>
      </c>
      <c r="BU490" s="662" t="s">
        <v>4793</v>
      </c>
      <c r="BV490" s="394" t="s">
        <v>207</v>
      </c>
      <c r="BW490" s="566">
        <v>220</v>
      </c>
      <c r="BX490" s="394" t="s">
        <v>207</v>
      </c>
      <c r="BY490" s="566">
        <v>182</v>
      </c>
      <c r="BZ490" s="567" t="s">
        <v>207</v>
      </c>
      <c r="CA490" s="566">
        <v>5</v>
      </c>
      <c r="CB490" s="567" t="s">
        <v>207</v>
      </c>
      <c r="CC490" s="394">
        <v>59</v>
      </c>
      <c r="CD490" s="394" t="s">
        <v>207</v>
      </c>
      <c r="CE490" s="566">
        <v>241</v>
      </c>
      <c r="CF490" s="567" t="s">
        <v>207</v>
      </c>
      <c r="CG490" s="66"/>
      <c r="CH490" s="340"/>
      <c r="CI490" s="66">
        <v>2334</v>
      </c>
      <c r="CJ490" s="340" t="s">
        <v>2676</v>
      </c>
      <c r="CK490" s="110"/>
      <c r="CL490" s="66">
        <v>82.7</v>
      </c>
      <c r="CM490" s="340" t="s">
        <v>208</v>
      </c>
      <c r="CN490" s="66">
        <v>46.5</v>
      </c>
      <c r="CO490" s="340" t="s">
        <v>208</v>
      </c>
      <c r="CP490" s="309" t="s">
        <v>4794</v>
      </c>
      <c r="CQ490" s="340" t="s">
        <v>208</v>
      </c>
      <c r="CR490" s="66">
        <v>86.6</v>
      </c>
      <c r="CS490" s="340" t="s">
        <v>208</v>
      </c>
      <c r="CT490" s="2">
        <v>71.7</v>
      </c>
      <c r="CU490" s="340" t="s">
        <v>208</v>
      </c>
      <c r="CV490" s="66">
        <v>2</v>
      </c>
      <c r="CW490" s="340" t="s">
        <v>208</v>
      </c>
      <c r="CX490" s="66">
        <v>23.2</v>
      </c>
      <c r="CY490" s="340" t="s">
        <v>208</v>
      </c>
      <c r="CZ490" s="66">
        <v>95</v>
      </c>
      <c r="DA490" s="340" t="s">
        <v>208</v>
      </c>
      <c r="DB490" s="66"/>
      <c r="DC490" s="340"/>
      <c r="DD490" s="66">
        <v>91.9</v>
      </c>
      <c r="DE490" s="340" t="s">
        <v>208</v>
      </c>
      <c r="DG490" s="1125"/>
      <c r="DH490" s="332"/>
      <c r="DI490" s="305">
        <v>10101999</v>
      </c>
      <c r="DJ490" s="137">
        <f>IF(Index!$L$4="€",VLOOKUP(DI490,ERP!$A:$CL,5,0),IF(Index!$L$4="$",VLOOKUP(DI490,ERP!$A:$CL,7,0),IF(Index!$L$4="CHF",VLOOKUP(DI490,ERP!$A:$CL,9,0),IF(Index!$L$4="£",VLOOKUP(DI490,ERP!$A:$CL,11,0),""))))</f>
        <v>1164</v>
      </c>
      <c r="DK490" s="421"/>
      <c r="DL490" s="422"/>
      <c r="DM490" s="298"/>
      <c r="DN490" s="150"/>
      <c r="DO490" s="296"/>
      <c r="DP490" s="304"/>
      <c r="DQ490" s="293"/>
      <c r="DR490" s="297"/>
      <c r="DS490" s="346"/>
      <c r="DT490" s="332"/>
    </row>
    <row r="491" spans="2:179" ht="15.75" customHeight="1" x14ac:dyDescent="0.2">
      <c r="B491" s="708" t="s">
        <v>210</v>
      </c>
      <c r="C491" s="709">
        <f t="shared" si="288"/>
        <v>1.7777777777777777</v>
      </c>
      <c r="D491" s="394"/>
      <c r="E491" s="394"/>
      <c r="F491" s="679">
        <v>230</v>
      </c>
      <c r="G491" s="680" t="s">
        <v>207</v>
      </c>
      <c r="H491" s="679">
        <f t="shared" si="299"/>
        <v>129</v>
      </c>
      <c r="I491" s="681" t="s">
        <v>207</v>
      </c>
      <c r="J491" s="682" t="str">
        <f t="shared" si="300"/>
        <v>129 x 230</v>
      </c>
      <c r="K491" s="680" t="s">
        <v>207</v>
      </c>
      <c r="L491" s="679">
        <f t="shared" si="301"/>
        <v>240</v>
      </c>
      <c r="M491" s="680" t="s">
        <v>207</v>
      </c>
      <c r="N491" s="679">
        <f t="shared" si="302"/>
        <v>139</v>
      </c>
      <c r="O491" s="681" t="s">
        <v>207</v>
      </c>
      <c r="P491" s="679">
        <v>5</v>
      </c>
      <c r="Q491" s="681" t="s">
        <v>207</v>
      </c>
      <c r="R491" s="680">
        <v>5</v>
      </c>
      <c r="S491" s="680" t="s">
        <v>207</v>
      </c>
      <c r="T491" s="679">
        <f t="shared" si="303"/>
        <v>264</v>
      </c>
      <c r="U491" s="681" t="s">
        <v>207</v>
      </c>
      <c r="V491" s="679"/>
      <c r="W491" s="681"/>
      <c r="X491" s="679">
        <f t="shared" si="298"/>
        <v>2534</v>
      </c>
      <c r="Y491" s="681" t="s">
        <v>2676</v>
      </c>
      <c r="Z491" s="110"/>
      <c r="AA491" s="679">
        <f t="shared" si="289"/>
        <v>90.6</v>
      </c>
      <c r="AB491" s="681" t="s">
        <v>208</v>
      </c>
      <c r="AC491" s="679">
        <f t="shared" si="290"/>
        <v>50.8</v>
      </c>
      <c r="AD491" s="681" t="s">
        <v>208</v>
      </c>
      <c r="AE491" s="719" t="str">
        <f t="shared" si="291"/>
        <v>50.8 x 90.6</v>
      </c>
      <c r="AF491" s="681" t="s">
        <v>208</v>
      </c>
      <c r="AG491" s="679">
        <f t="shared" si="292"/>
        <v>94.5</v>
      </c>
      <c r="AH491" s="681" t="s">
        <v>208</v>
      </c>
      <c r="AI491" s="680">
        <f t="shared" si="293"/>
        <v>54.7</v>
      </c>
      <c r="AJ491" s="681" t="s">
        <v>208</v>
      </c>
      <c r="AK491" s="679">
        <f t="shared" si="294"/>
        <v>2</v>
      </c>
      <c r="AL491" s="681" t="s">
        <v>208</v>
      </c>
      <c r="AM491" s="679">
        <f t="shared" si="295"/>
        <v>2</v>
      </c>
      <c r="AN491" s="681" t="s">
        <v>208</v>
      </c>
      <c r="AO491" s="679">
        <f t="shared" si="296"/>
        <v>104</v>
      </c>
      <c r="AP491" s="681" t="s">
        <v>208</v>
      </c>
      <c r="AQ491" s="679"/>
      <c r="AR491" s="681"/>
      <c r="AS491" s="679">
        <f t="shared" si="297"/>
        <v>99.8</v>
      </c>
      <c r="AT491" s="681" t="s">
        <v>208</v>
      </c>
      <c r="AV491" s="1125"/>
      <c r="AX491" s="426">
        <v>10101111</v>
      </c>
      <c r="AY491" s="236">
        <f>IF(Index!$L$4="€",VLOOKUP(AX491,ERP!$A:$CL,5,0),IF(Index!$L$4="$",VLOOKUP(AX491,ERP!$A:$CL,7,0),IF(Index!$L$4="CHF",VLOOKUP(AX491,ERP!$A:$CL,9,0),IF(Index!$L$4="£",VLOOKUP(AX491,ERP!$A:$CL,11,0),""))))</f>
        <v>1115</v>
      </c>
      <c r="AZ491" s="426">
        <v>10141111</v>
      </c>
      <c r="BA491" s="236">
        <f>IF(Index!$L$4="€",VLOOKUP(AZ491,ERP!$A:$CL,5,0),IF(Index!$L$4="$",VLOOKUP(AZ491,ERP!$A:$CL,7,0),IF(Index!$L$4="CHF",VLOOKUP(AZ491,ERP!$A:$CL,9,0),IF(Index!$L$4="£",VLOOKUP(AZ491,ERP!$A:$CL,11,0),""))))</f>
        <v>1115</v>
      </c>
      <c r="BB491" s="298"/>
      <c r="BC491" s="150"/>
      <c r="BD491" s="2"/>
      <c r="BF491" s="66"/>
      <c r="BG491" s="225" t="s">
        <v>2668</v>
      </c>
      <c r="BH491" s="392"/>
      <c r="BI491" s="367"/>
      <c r="BJ491" s="393"/>
      <c r="BL491" s="2"/>
      <c r="BN491" s="107"/>
      <c r="BQ491" s="679">
        <v>230</v>
      </c>
      <c r="BR491" s="680" t="s">
        <v>207</v>
      </c>
      <c r="BS491" s="679">
        <v>129</v>
      </c>
      <c r="BT491" s="681" t="s">
        <v>207</v>
      </c>
      <c r="BU491" s="682" t="s">
        <v>4795</v>
      </c>
      <c r="BV491" s="680" t="s">
        <v>207</v>
      </c>
      <c r="BW491" s="679">
        <v>240</v>
      </c>
      <c r="BX491" s="680" t="s">
        <v>207</v>
      </c>
      <c r="BY491" s="679">
        <v>182</v>
      </c>
      <c r="BZ491" s="681" t="s">
        <v>207</v>
      </c>
      <c r="CA491" s="679">
        <v>5</v>
      </c>
      <c r="CB491" s="681" t="s">
        <v>207</v>
      </c>
      <c r="CC491" s="680">
        <v>48</v>
      </c>
      <c r="CD491" s="680" t="s">
        <v>207</v>
      </c>
      <c r="CE491" s="679">
        <v>264</v>
      </c>
      <c r="CF491" s="681" t="s">
        <v>207</v>
      </c>
      <c r="CG491" s="439"/>
      <c r="CH491" s="440"/>
      <c r="CI491" s="439">
        <v>2534</v>
      </c>
      <c r="CJ491" s="440" t="s">
        <v>2676</v>
      </c>
      <c r="CK491" s="110"/>
      <c r="CL491" s="439">
        <v>90.6</v>
      </c>
      <c r="CM491" s="440" t="s">
        <v>208</v>
      </c>
      <c r="CN491" s="439">
        <v>50.8</v>
      </c>
      <c r="CO491" s="440" t="s">
        <v>208</v>
      </c>
      <c r="CP491" s="443" t="s">
        <v>4796</v>
      </c>
      <c r="CQ491" s="440" t="s">
        <v>208</v>
      </c>
      <c r="CR491" s="439">
        <v>94.5</v>
      </c>
      <c r="CS491" s="440" t="s">
        <v>208</v>
      </c>
      <c r="CT491" s="438">
        <v>71.7</v>
      </c>
      <c r="CU491" s="440" t="s">
        <v>208</v>
      </c>
      <c r="CV491" s="439">
        <v>2</v>
      </c>
      <c r="CW491" s="440" t="s">
        <v>208</v>
      </c>
      <c r="CX491" s="439">
        <v>18.899999999999999</v>
      </c>
      <c r="CY491" s="440" t="s">
        <v>208</v>
      </c>
      <c r="CZ491" s="439">
        <v>104</v>
      </c>
      <c r="DA491" s="440" t="s">
        <v>208</v>
      </c>
      <c r="DB491" s="439"/>
      <c r="DC491" s="440"/>
      <c r="DD491" s="439">
        <v>99.8</v>
      </c>
      <c r="DE491" s="440" t="s">
        <v>208</v>
      </c>
      <c r="DG491" s="1125"/>
      <c r="DH491" s="332"/>
      <c r="DI491" s="426">
        <v>10101128</v>
      </c>
      <c r="DJ491" s="236">
        <f>IF(Index!$L$4="€",VLOOKUP(DI491,ERP!$A:$CL,5,0),IF(Index!$L$4="$",VLOOKUP(DI491,ERP!$A:$CL,7,0),IF(Index!$L$4="CHF",VLOOKUP(DI491,ERP!$A:$CL,9,0),IF(Index!$L$4="£",VLOOKUP(DI491,ERP!$A:$CL,11,0),""))))</f>
        <v>1221</v>
      </c>
      <c r="DK491" s="453"/>
      <c r="DL491" s="451"/>
      <c r="DM491" s="298"/>
      <c r="DN491" s="150"/>
      <c r="DO491" s="296"/>
      <c r="DP491" s="304"/>
      <c r="DQ491" s="293"/>
      <c r="DR491" s="297"/>
      <c r="DS491" s="346"/>
      <c r="DT491" s="332"/>
    </row>
    <row r="492" spans="2:179" ht="12.75" customHeight="1" x14ac:dyDescent="0.2">
      <c r="B492" s="708" t="s">
        <v>210</v>
      </c>
      <c r="C492" s="709">
        <f t="shared" si="288"/>
        <v>1.7777777777777777</v>
      </c>
      <c r="D492" s="394"/>
      <c r="E492" s="394"/>
      <c r="F492" s="566">
        <v>250</v>
      </c>
      <c r="G492" s="394" t="s">
        <v>207</v>
      </c>
      <c r="H492" s="566">
        <f t="shared" si="299"/>
        <v>141</v>
      </c>
      <c r="I492" s="567" t="s">
        <v>207</v>
      </c>
      <c r="J492" s="662" t="str">
        <f t="shared" si="300"/>
        <v>141 x 250</v>
      </c>
      <c r="K492" s="394" t="s">
        <v>207</v>
      </c>
      <c r="L492" s="566">
        <f t="shared" si="301"/>
        <v>260</v>
      </c>
      <c r="M492" s="394" t="s">
        <v>207</v>
      </c>
      <c r="N492" s="566">
        <f t="shared" si="302"/>
        <v>151</v>
      </c>
      <c r="O492" s="567" t="s">
        <v>207</v>
      </c>
      <c r="P492" s="566">
        <v>5</v>
      </c>
      <c r="Q492" s="567" t="s">
        <v>207</v>
      </c>
      <c r="R492" s="394">
        <v>5</v>
      </c>
      <c r="S492" s="394" t="s">
        <v>207</v>
      </c>
      <c r="T492" s="566">
        <f t="shared" si="303"/>
        <v>287</v>
      </c>
      <c r="U492" s="567" t="s">
        <v>207</v>
      </c>
      <c r="V492" s="566"/>
      <c r="W492" s="567"/>
      <c r="X492" s="566">
        <f t="shared" si="298"/>
        <v>2734</v>
      </c>
      <c r="Y492" s="567" t="s">
        <v>2676</v>
      </c>
      <c r="Z492" s="110"/>
      <c r="AA492" s="566">
        <f t="shared" si="289"/>
        <v>98.4</v>
      </c>
      <c r="AB492" s="567" t="s">
        <v>208</v>
      </c>
      <c r="AC492" s="566">
        <f t="shared" si="290"/>
        <v>55.5</v>
      </c>
      <c r="AD492" s="567" t="s">
        <v>208</v>
      </c>
      <c r="AE492" s="467" t="str">
        <f t="shared" si="291"/>
        <v>55.5 x 98.4</v>
      </c>
      <c r="AF492" s="567" t="s">
        <v>208</v>
      </c>
      <c r="AG492" s="566">
        <f t="shared" si="292"/>
        <v>102.4</v>
      </c>
      <c r="AH492" s="567" t="s">
        <v>208</v>
      </c>
      <c r="AI492" s="394">
        <f t="shared" si="293"/>
        <v>59.4</v>
      </c>
      <c r="AJ492" s="567" t="s">
        <v>208</v>
      </c>
      <c r="AK492" s="566">
        <f t="shared" si="294"/>
        <v>2</v>
      </c>
      <c r="AL492" s="567" t="s">
        <v>208</v>
      </c>
      <c r="AM492" s="566">
        <f t="shared" si="295"/>
        <v>2</v>
      </c>
      <c r="AN492" s="567" t="s">
        <v>208</v>
      </c>
      <c r="AO492" s="566">
        <f t="shared" si="296"/>
        <v>113</v>
      </c>
      <c r="AP492" s="567" t="s">
        <v>208</v>
      </c>
      <c r="AQ492" s="566"/>
      <c r="AR492" s="567"/>
      <c r="AS492" s="566">
        <f t="shared" si="297"/>
        <v>107.6</v>
      </c>
      <c r="AT492" s="567" t="s">
        <v>208</v>
      </c>
      <c r="AV492" s="1125"/>
      <c r="AX492" s="305"/>
      <c r="AY492" s="137"/>
      <c r="AZ492" s="305"/>
      <c r="BA492" s="137"/>
      <c r="BB492" s="298"/>
      <c r="BC492" s="150"/>
      <c r="BD492" s="2"/>
      <c r="BF492" s="66"/>
      <c r="BG492" s="2"/>
      <c r="BH492" s="392"/>
      <c r="BI492" s="367"/>
      <c r="BJ492" s="393"/>
      <c r="BL492" s="2"/>
      <c r="BN492" s="107"/>
      <c r="BQ492" s="339"/>
      <c r="BS492" s="66"/>
      <c r="BT492" s="340"/>
      <c r="BU492" s="341"/>
      <c r="BW492" s="66"/>
      <c r="BY492" s="66"/>
      <c r="BZ492" s="340"/>
      <c r="CA492" s="339"/>
      <c r="CB492" s="340"/>
      <c r="CC492" s="308"/>
      <c r="CE492" s="66"/>
      <c r="CF492" s="340"/>
      <c r="CG492" s="66"/>
      <c r="CH492" s="340"/>
      <c r="CI492" s="66"/>
      <c r="CJ492" s="340"/>
      <c r="CK492" s="110"/>
      <c r="CL492" s="66"/>
      <c r="CM492" s="340"/>
      <c r="CN492" s="66"/>
      <c r="CO492" s="340"/>
      <c r="CP492" s="309"/>
      <c r="CQ492" s="340"/>
      <c r="CR492" s="66"/>
      <c r="CS492" s="340"/>
      <c r="CU492" s="340"/>
      <c r="CV492" s="66"/>
      <c r="CW492" s="340"/>
      <c r="CX492" s="66"/>
      <c r="CY492" s="340"/>
      <c r="CZ492" s="66"/>
      <c r="DA492" s="340"/>
      <c r="DB492" s="66"/>
      <c r="DC492" s="340"/>
      <c r="DD492" s="66"/>
      <c r="DE492" s="340"/>
      <c r="DG492" s="1125"/>
      <c r="DH492" s="332"/>
      <c r="DI492" s="305"/>
      <c r="DJ492" s="329"/>
      <c r="DK492" s="327"/>
      <c r="DL492" s="328"/>
      <c r="DM492" s="298"/>
      <c r="DN492" s="354"/>
      <c r="DO492" s="296"/>
      <c r="DP492" s="304"/>
      <c r="DQ492" s="293"/>
      <c r="DR492" s="297"/>
      <c r="DS492" s="346"/>
      <c r="DT492" s="332"/>
    </row>
    <row r="493" spans="2:179" ht="12.75" customHeight="1" x14ac:dyDescent="0.2">
      <c r="B493" s="708" t="s">
        <v>210</v>
      </c>
      <c r="C493" s="709">
        <f t="shared" si="288"/>
        <v>1.7777777777777777</v>
      </c>
      <c r="D493" s="394"/>
      <c r="E493" s="394"/>
      <c r="F493" s="679">
        <v>270</v>
      </c>
      <c r="G493" s="680" t="s">
        <v>207</v>
      </c>
      <c r="H493" s="679">
        <f t="shared" si="299"/>
        <v>152</v>
      </c>
      <c r="I493" s="681" t="s">
        <v>207</v>
      </c>
      <c r="J493" s="682" t="str">
        <f t="shared" si="300"/>
        <v>152 x 270</v>
      </c>
      <c r="K493" s="680" t="s">
        <v>207</v>
      </c>
      <c r="L493" s="679">
        <f t="shared" si="301"/>
        <v>280</v>
      </c>
      <c r="M493" s="680" t="s">
        <v>207</v>
      </c>
      <c r="N493" s="679">
        <f t="shared" si="302"/>
        <v>162</v>
      </c>
      <c r="O493" s="681" t="s">
        <v>207</v>
      </c>
      <c r="P493" s="679">
        <v>5</v>
      </c>
      <c r="Q493" s="681" t="s">
        <v>207</v>
      </c>
      <c r="R493" s="680">
        <v>5</v>
      </c>
      <c r="S493" s="680" t="s">
        <v>207</v>
      </c>
      <c r="T493" s="679">
        <f t="shared" si="303"/>
        <v>310</v>
      </c>
      <c r="U493" s="681" t="s">
        <v>207</v>
      </c>
      <c r="V493" s="679"/>
      <c r="W493" s="681"/>
      <c r="X493" s="679">
        <f t="shared" si="298"/>
        <v>2934</v>
      </c>
      <c r="Y493" s="681" t="s">
        <v>2676</v>
      </c>
      <c r="Z493" s="110"/>
      <c r="AA493" s="679">
        <f t="shared" si="289"/>
        <v>106.3</v>
      </c>
      <c r="AB493" s="681" t="s">
        <v>208</v>
      </c>
      <c r="AC493" s="679">
        <f t="shared" si="290"/>
        <v>59.8</v>
      </c>
      <c r="AD493" s="681" t="s">
        <v>208</v>
      </c>
      <c r="AE493" s="719" t="str">
        <f t="shared" si="291"/>
        <v>59.8 x 106.3</v>
      </c>
      <c r="AF493" s="681" t="s">
        <v>208</v>
      </c>
      <c r="AG493" s="679">
        <f t="shared" si="292"/>
        <v>110.2</v>
      </c>
      <c r="AH493" s="681" t="s">
        <v>208</v>
      </c>
      <c r="AI493" s="680">
        <f t="shared" si="293"/>
        <v>63.8</v>
      </c>
      <c r="AJ493" s="681" t="s">
        <v>208</v>
      </c>
      <c r="AK493" s="679">
        <f t="shared" si="294"/>
        <v>2</v>
      </c>
      <c r="AL493" s="681" t="s">
        <v>208</v>
      </c>
      <c r="AM493" s="679">
        <f t="shared" si="295"/>
        <v>2</v>
      </c>
      <c r="AN493" s="681" t="s">
        <v>208</v>
      </c>
      <c r="AO493" s="679">
        <f t="shared" si="296"/>
        <v>122</v>
      </c>
      <c r="AP493" s="681" t="s">
        <v>208</v>
      </c>
      <c r="AQ493" s="679"/>
      <c r="AR493" s="681"/>
      <c r="AS493" s="679">
        <f t="shared" si="297"/>
        <v>115.5</v>
      </c>
      <c r="AT493" s="681" t="s">
        <v>208</v>
      </c>
      <c r="AV493" s="1125"/>
      <c r="AX493" s="426">
        <v>10101097</v>
      </c>
      <c r="AY493" s="236">
        <f>IF(Index!$L$4="€",VLOOKUP(AX493,ERP!$A:$CL,5,0),IF(Index!$L$4="$",VLOOKUP(AX493,ERP!$A:$CL,7,0),IF(Index!$L$4="CHF",VLOOKUP(AX493,ERP!$A:$CL,9,0),IF(Index!$L$4="£",VLOOKUP(AX493,ERP!$A:$CL,11,0),""))))</f>
        <v>1285</v>
      </c>
      <c r="AZ493" s="426">
        <v>10141097</v>
      </c>
      <c r="BA493" s="236">
        <f>IF(Index!$L$4="€",VLOOKUP(AZ493,ERP!$A:$CL,5,0),IF(Index!$L$4="$",VLOOKUP(AZ493,ERP!$A:$CL,7,0),IF(Index!$L$4="CHF",VLOOKUP(AZ493,ERP!$A:$CL,9,0),IF(Index!$L$4="£",VLOOKUP(AZ493,ERP!$A:$CL,11,0),""))))</f>
        <v>1285</v>
      </c>
      <c r="BB493" s="298"/>
      <c r="BC493" s="150"/>
      <c r="BD493" s="2"/>
      <c r="BF493" s="66"/>
      <c r="BG493" s="2"/>
      <c r="BH493" s="392"/>
      <c r="BI493" s="367"/>
      <c r="BJ493" s="393"/>
      <c r="BL493" s="2"/>
      <c r="BN493" s="107"/>
      <c r="BQ493" s="437"/>
      <c r="BR493" s="438"/>
      <c r="BS493" s="439"/>
      <c r="BT493" s="440"/>
      <c r="BU493" s="441"/>
      <c r="BV493" s="438"/>
      <c r="BW493" s="439"/>
      <c r="BX493" s="438"/>
      <c r="BY493" s="439"/>
      <c r="BZ493" s="440"/>
      <c r="CA493" s="437"/>
      <c r="CB493" s="440"/>
      <c r="CC493" s="442"/>
      <c r="CD493" s="438"/>
      <c r="CE493" s="439"/>
      <c r="CF493" s="440"/>
      <c r="CG493" s="439"/>
      <c r="CH493" s="440"/>
      <c r="CI493" s="439"/>
      <c r="CJ493" s="440"/>
      <c r="CK493" s="110"/>
      <c r="CL493" s="439"/>
      <c r="CM493" s="440"/>
      <c r="CN493" s="439"/>
      <c r="CO493" s="440"/>
      <c r="CP493" s="443"/>
      <c r="CQ493" s="440"/>
      <c r="CR493" s="439"/>
      <c r="CS493" s="440"/>
      <c r="CT493" s="438"/>
      <c r="CU493" s="440"/>
      <c r="CV493" s="439"/>
      <c r="CW493" s="440"/>
      <c r="CX493" s="439"/>
      <c r="CY493" s="440"/>
      <c r="CZ493" s="439"/>
      <c r="DA493" s="440"/>
      <c r="DB493" s="439"/>
      <c r="DC493" s="440"/>
      <c r="DD493" s="439"/>
      <c r="DE493" s="440"/>
      <c r="DG493" s="1125"/>
      <c r="DH493" s="332"/>
      <c r="DI493" s="426"/>
      <c r="DJ493" s="450"/>
      <c r="DK493" s="426"/>
      <c r="DL493" s="450"/>
      <c r="DM493" s="298"/>
      <c r="DN493" s="354"/>
      <c r="DO493" s="296"/>
      <c r="DP493" s="304"/>
      <c r="DQ493" s="293"/>
      <c r="DR493" s="297"/>
      <c r="DS493" s="346"/>
      <c r="DT493" s="332"/>
    </row>
    <row r="494" spans="2:179" ht="12.75" customHeight="1" x14ac:dyDescent="0.2">
      <c r="B494" s="708" t="s">
        <v>210</v>
      </c>
      <c r="C494" s="709">
        <f t="shared" si="288"/>
        <v>1.7777777777777777</v>
      </c>
      <c r="D494" s="394"/>
      <c r="E494" s="394"/>
      <c r="F494" s="572">
        <v>290</v>
      </c>
      <c r="G494" s="659" t="s">
        <v>207</v>
      </c>
      <c r="H494" s="572">
        <f t="shared" si="299"/>
        <v>163</v>
      </c>
      <c r="I494" s="573" t="s">
        <v>207</v>
      </c>
      <c r="J494" s="660" t="str">
        <f t="shared" si="300"/>
        <v>163 x 290</v>
      </c>
      <c r="K494" s="659" t="s">
        <v>207</v>
      </c>
      <c r="L494" s="572">
        <f t="shared" si="301"/>
        <v>300</v>
      </c>
      <c r="M494" s="659" t="s">
        <v>207</v>
      </c>
      <c r="N494" s="572">
        <f t="shared" si="302"/>
        <v>173</v>
      </c>
      <c r="O494" s="573" t="s">
        <v>207</v>
      </c>
      <c r="P494" s="572">
        <v>5</v>
      </c>
      <c r="Q494" s="573" t="s">
        <v>207</v>
      </c>
      <c r="R494" s="659">
        <v>5</v>
      </c>
      <c r="S494" s="659" t="s">
        <v>207</v>
      </c>
      <c r="T494" s="572">
        <f t="shared" si="303"/>
        <v>333</v>
      </c>
      <c r="U494" s="573" t="s">
        <v>207</v>
      </c>
      <c r="V494" s="572"/>
      <c r="W494" s="573"/>
      <c r="X494" s="572">
        <f t="shared" si="298"/>
        <v>3134</v>
      </c>
      <c r="Y494" s="573" t="s">
        <v>2676</v>
      </c>
      <c r="Z494" s="110"/>
      <c r="AA494" s="572">
        <f t="shared" si="289"/>
        <v>114.2</v>
      </c>
      <c r="AB494" s="573" t="s">
        <v>208</v>
      </c>
      <c r="AC494" s="572">
        <f t="shared" si="290"/>
        <v>64.2</v>
      </c>
      <c r="AD494" s="573" t="s">
        <v>208</v>
      </c>
      <c r="AE494" s="714" t="str">
        <f t="shared" si="291"/>
        <v>64.2 x 114.2</v>
      </c>
      <c r="AF494" s="573" t="s">
        <v>208</v>
      </c>
      <c r="AG494" s="572">
        <f t="shared" si="292"/>
        <v>118.1</v>
      </c>
      <c r="AH494" s="573" t="s">
        <v>208</v>
      </c>
      <c r="AI494" s="659">
        <f t="shared" si="293"/>
        <v>68.099999999999994</v>
      </c>
      <c r="AJ494" s="573" t="s">
        <v>208</v>
      </c>
      <c r="AK494" s="572">
        <f t="shared" si="294"/>
        <v>2</v>
      </c>
      <c r="AL494" s="573" t="s">
        <v>208</v>
      </c>
      <c r="AM494" s="572">
        <f t="shared" si="295"/>
        <v>2</v>
      </c>
      <c r="AN494" s="573" t="s">
        <v>208</v>
      </c>
      <c r="AO494" s="572">
        <f t="shared" si="296"/>
        <v>131</v>
      </c>
      <c r="AP494" s="573" t="s">
        <v>208</v>
      </c>
      <c r="AQ494" s="572"/>
      <c r="AR494" s="573"/>
      <c r="AS494" s="572">
        <f t="shared" si="297"/>
        <v>123.4</v>
      </c>
      <c r="AT494" s="573" t="s">
        <v>208</v>
      </c>
      <c r="AV494" s="1126"/>
      <c r="AX494" s="307">
        <v>10101145</v>
      </c>
      <c r="AY494" s="146">
        <f>IF(Index!$L$4="€",VLOOKUP(AX494,ERP!$A:$CL,5,0),IF(Index!$L$4="$",VLOOKUP(AX494,ERP!$A:$CL,7,0),IF(Index!$L$4="CHF",VLOOKUP(AX494,ERP!$A:$CL,9,0),IF(Index!$L$4="£",VLOOKUP(AX494,ERP!$A:$CL,11,0),""))))</f>
        <v>1427</v>
      </c>
      <c r="AZ494" s="307">
        <v>10141145</v>
      </c>
      <c r="BA494" s="146">
        <f>IF(Index!$L$4="€",VLOOKUP(AZ494,ERP!$A:$CL,5,0),IF(Index!$L$4="$",VLOOKUP(AZ494,ERP!$A:$CL,7,0),IF(Index!$L$4="CHF",VLOOKUP(AZ494,ERP!$A:$CL,9,0),IF(Index!$L$4="£",VLOOKUP(AZ494,ERP!$A:$CL,11,0),""))))</f>
        <v>1427</v>
      </c>
      <c r="BB494" s="298"/>
      <c r="BC494" s="150"/>
      <c r="BD494" s="2"/>
      <c r="BF494" s="316"/>
      <c r="BG494" s="2"/>
      <c r="BH494" s="392"/>
      <c r="BI494" s="367"/>
      <c r="BJ494" s="393"/>
      <c r="BL494" s="2"/>
      <c r="BN494" s="107"/>
      <c r="BQ494" s="314"/>
      <c r="BR494" s="315"/>
      <c r="BS494" s="316"/>
      <c r="BT494" s="317"/>
      <c r="BU494" s="318"/>
      <c r="BV494" s="315"/>
      <c r="BW494" s="316"/>
      <c r="BX494" s="315"/>
      <c r="BY494" s="316"/>
      <c r="BZ494" s="317"/>
      <c r="CA494" s="314"/>
      <c r="CB494" s="317"/>
      <c r="CC494" s="319"/>
      <c r="CD494" s="315"/>
      <c r="CE494" s="316"/>
      <c r="CF494" s="317"/>
      <c r="CG494" s="316"/>
      <c r="CH494" s="317"/>
      <c r="CI494" s="316"/>
      <c r="CJ494" s="317"/>
      <c r="CK494" s="110"/>
      <c r="CL494" s="316"/>
      <c r="CM494" s="317"/>
      <c r="CN494" s="316"/>
      <c r="CO494" s="317"/>
      <c r="CP494" s="320"/>
      <c r="CQ494" s="317"/>
      <c r="CR494" s="316"/>
      <c r="CS494" s="317"/>
      <c r="CT494" s="315"/>
      <c r="CU494" s="317"/>
      <c r="CV494" s="316"/>
      <c r="CW494" s="317"/>
      <c r="CX494" s="316"/>
      <c r="CY494" s="317"/>
      <c r="CZ494" s="316"/>
      <c r="DA494" s="317"/>
      <c r="DB494" s="316"/>
      <c r="DC494" s="317"/>
      <c r="DD494" s="316"/>
      <c r="DE494" s="317"/>
      <c r="DG494" s="1126"/>
      <c r="DH494" s="332"/>
      <c r="DI494" s="307"/>
      <c r="DJ494" s="325"/>
      <c r="DK494" s="321"/>
      <c r="DL494" s="322"/>
      <c r="DM494" s="298"/>
      <c r="DN494" s="354"/>
      <c r="DO494" s="296"/>
      <c r="DP494" s="304"/>
      <c r="DQ494" s="293"/>
      <c r="DR494" s="297"/>
      <c r="DS494" s="346"/>
      <c r="DT494" s="332"/>
    </row>
    <row r="495" spans="2:179" ht="23.25" x14ac:dyDescent="0.2">
      <c r="F495" s="308"/>
      <c r="J495" s="309"/>
      <c r="P495" s="308"/>
      <c r="R495" s="308"/>
      <c r="Z495" s="110"/>
      <c r="AE495" s="309"/>
      <c r="AV495" s="291"/>
      <c r="AX495" s="57"/>
      <c r="AY495" s="57"/>
      <c r="AZ495" s="57"/>
      <c r="BA495" s="57"/>
      <c r="BB495" s="148"/>
      <c r="BC495" s="148"/>
      <c r="BD495" s="57"/>
      <c r="BF495" s="107"/>
      <c r="BG495" s="107"/>
      <c r="BH495" s="392"/>
      <c r="BI495" s="367"/>
      <c r="BJ495" s="393"/>
      <c r="BK495" s="30"/>
      <c r="BL495" s="221"/>
      <c r="BM495" s="224"/>
      <c r="BN495" s="107"/>
      <c r="BQ495" s="293"/>
      <c r="BR495" s="293"/>
      <c r="BS495" s="293"/>
      <c r="BT495" s="293"/>
      <c r="BU495" s="293"/>
      <c r="BV495" s="293"/>
      <c r="BW495" s="293"/>
      <c r="BX495" s="293"/>
      <c r="BY495" s="293"/>
      <c r="BZ495" s="293"/>
      <c r="CA495" s="293"/>
      <c r="CB495" s="293"/>
      <c r="CC495" s="293"/>
      <c r="CD495" s="293"/>
      <c r="CE495" s="293"/>
      <c r="CF495" s="293"/>
      <c r="CG495" s="293"/>
      <c r="CH495" s="293"/>
      <c r="CI495" s="293"/>
      <c r="CJ495" s="293"/>
      <c r="CK495" s="293"/>
      <c r="CL495" s="293"/>
      <c r="CM495" s="293"/>
      <c r="CN495" s="293"/>
      <c r="CO495" s="293"/>
      <c r="CP495" s="293"/>
      <c r="CQ495" s="293"/>
      <c r="CR495" s="293"/>
      <c r="CS495" s="293"/>
      <c r="CT495" s="293"/>
      <c r="CU495" s="293"/>
      <c r="CV495" s="293"/>
      <c r="CW495" s="293"/>
      <c r="CX495" s="293"/>
      <c r="CY495" s="293"/>
      <c r="CZ495" s="293"/>
      <c r="DA495" s="293"/>
      <c r="DB495" s="293"/>
      <c r="DC495" s="293"/>
      <c r="DD495" s="293"/>
      <c r="DE495" s="293"/>
      <c r="DF495" s="293"/>
      <c r="DG495" s="291"/>
      <c r="DH495" s="332"/>
      <c r="DI495" s="208"/>
      <c r="DJ495" s="208"/>
      <c r="DK495" s="208"/>
      <c r="DL495" s="208"/>
      <c r="DM495" s="112"/>
      <c r="DN495" s="112"/>
      <c r="DO495" s="296"/>
      <c r="DP495" s="304"/>
      <c r="DQ495" s="295"/>
      <c r="DR495" s="297"/>
      <c r="DS495" s="346"/>
      <c r="DT495" s="332"/>
    </row>
    <row r="496" spans="2:179" s="30" customFormat="1" ht="48.75" customHeight="1" x14ac:dyDescent="0.2">
      <c r="D496" s="2"/>
      <c r="E496" s="2"/>
      <c r="F496" s="1121" t="s">
        <v>1156</v>
      </c>
      <c r="G496" s="1096"/>
      <c r="H496" s="1096"/>
      <c r="I496" s="1096"/>
      <c r="J496" s="1096"/>
      <c r="K496" s="1096"/>
      <c r="L496" s="1096"/>
      <c r="M496" s="1096"/>
      <c r="N496" s="1096"/>
      <c r="O496" s="1096"/>
      <c r="P496" s="1096"/>
      <c r="Q496" s="1096"/>
      <c r="R496" s="1096"/>
      <c r="S496" s="1096"/>
      <c r="T496" s="1096"/>
      <c r="U496" s="1096"/>
      <c r="V496" s="1096"/>
      <c r="W496" s="1096"/>
      <c r="X496" s="1096"/>
      <c r="Y496" s="1096"/>
      <c r="Z496" s="1096"/>
      <c r="AA496" s="1096"/>
      <c r="AB496" s="1096"/>
      <c r="AC496" s="1096"/>
      <c r="AD496" s="1096"/>
      <c r="AE496" s="1096"/>
      <c r="AF496" s="1096"/>
      <c r="AG496" s="1096"/>
      <c r="AH496" s="1096"/>
      <c r="AI496" s="1096"/>
      <c r="AJ496" s="1096"/>
      <c r="AK496" s="1096"/>
      <c r="AL496" s="1096"/>
      <c r="AM496" s="1096"/>
      <c r="AN496" s="1096"/>
      <c r="AO496" s="1096"/>
      <c r="AP496" s="1096"/>
      <c r="AQ496" s="1096"/>
      <c r="AR496" s="1096"/>
      <c r="AS496" s="1096"/>
      <c r="AT496" s="1097"/>
      <c r="AU496" s="2"/>
      <c r="AV496" s="1124" t="s">
        <v>235</v>
      </c>
      <c r="AW496" s="2"/>
      <c r="AX496" s="1104" t="s">
        <v>230</v>
      </c>
      <c r="AY496" s="1122"/>
      <c r="AZ496" s="1104" t="s">
        <v>230</v>
      </c>
      <c r="BA496" s="1105"/>
      <c r="BB496" s="950"/>
      <c r="BC496" s="950"/>
      <c r="BD496" s="57"/>
      <c r="BE496" s="2"/>
      <c r="BF496" s="385"/>
      <c r="BG496" s="385"/>
      <c r="BH496" s="291"/>
      <c r="BI496" s="386"/>
      <c r="BJ496" s="291"/>
      <c r="BK496" s="2"/>
      <c r="BL496" s="2"/>
      <c r="BM496" s="2"/>
      <c r="BN496" s="107"/>
      <c r="BO496" s="300"/>
      <c r="BQ496" s="1121" t="s">
        <v>2706</v>
      </c>
      <c r="BR496" s="1096"/>
      <c r="BS496" s="1096"/>
      <c r="BT496" s="1096"/>
      <c r="BU496" s="1096"/>
      <c r="BV496" s="1096"/>
      <c r="BW496" s="1096"/>
      <c r="BX496" s="1096"/>
      <c r="BY496" s="1096"/>
      <c r="BZ496" s="1096"/>
      <c r="CA496" s="1096"/>
      <c r="CB496" s="1096"/>
      <c r="CC496" s="1096"/>
      <c r="CD496" s="1096"/>
      <c r="CE496" s="1096"/>
      <c r="CF496" s="1096"/>
      <c r="CG496" s="1096"/>
      <c r="CH496" s="1096"/>
      <c r="CI496" s="1096"/>
      <c r="CJ496" s="1096"/>
      <c r="CK496" s="1096"/>
      <c r="CL496" s="1096"/>
      <c r="CM496" s="1096"/>
      <c r="CN496" s="1096"/>
      <c r="CO496" s="1096"/>
      <c r="CP496" s="1096"/>
      <c r="CQ496" s="1096"/>
      <c r="CR496" s="1096"/>
      <c r="CS496" s="1096"/>
      <c r="CT496" s="1096"/>
      <c r="CU496" s="1096"/>
      <c r="CV496" s="1096"/>
      <c r="CW496" s="1096"/>
      <c r="CX496" s="1096"/>
      <c r="CY496" s="1096"/>
      <c r="CZ496" s="1096"/>
      <c r="DA496" s="1096"/>
      <c r="DB496" s="1096"/>
      <c r="DC496" s="1096"/>
      <c r="DD496" s="1096"/>
      <c r="DE496" s="1097"/>
      <c r="DF496" s="293"/>
      <c r="DG496" s="1124" t="s">
        <v>235</v>
      </c>
      <c r="DH496" s="332"/>
      <c r="DI496" s="1104" t="s">
        <v>230</v>
      </c>
      <c r="DJ496" s="1122"/>
      <c r="DK496" s="1104" t="s">
        <v>230</v>
      </c>
      <c r="DL496" s="1105"/>
      <c r="DM496" s="950"/>
      <c r="DN496" s="950"/>
      <c r="DO496" s="296"/>
      <c r="DP496" s="304"/>
      <c r="DQ496" s="293"/>
      <c r="DR496" s="297"/>
      <c r="DS496" s="346"/>
      <c r="DT496" s="332"/>
      <c r="DU496" s="338"/>
      <c r="DV496" s="300"/>
      <c r="DW496" s="300"/>
      <c r="DX496" s="300"/>
      <c r="DY496" s="300"/>
      <c r="DZ496" s="300"/>
      <c r="EA496" s="300"/>
      <c r="EB496" s="300"/>
      <c r="EC496" s="300"/>
      <c r="ED496" s="300"/>
      <c r="EE496" s="300"/>
      <c r="EF496" s="300"/>
      <c r="EG496" s="300"/>
      <c r="EH496" s="300"/>
      <c r="EI496" s="300"/>
      <c r="EJ496" s="300"/>
      <c r="EK496" s="300"/>
      <c r="EL496" s="300"/>
      <c r="EM496" s="300"/>
      <c r="EN496" s="300"/>
      <c r="EO496" s="300"/>
      <c r="EP496" s="300"/>
      <c r="EQ496" s="300"/>
      <c r="ER496" s="300"/>
      <c r="ES496" s="300"/>
      <c r="ET496" s="300"/>
      <c r="EU496" s="300"/>
      <c r="EV496" s="300"/>
      <c r="EW496" s="300"/>
      <c r="EX496" s="300"/>
      <c r="EY496" s="300"/>
      <c r="EZ496" s="300"/>
      <c r="FA496" s="300"/>
      <c r="FB496" s="300"/>
      <c r="FC496" s="300"/>
      <c r="FD496" s="300"/>
      <c r="FE496" s="300"/>
      <c r="FF496" s="300"/>
      <c r="FG496" s="300"/>
      <c r="FH496" s="300"/>
      <c r="FI496" s="300"/>
      <c r="FJ496" s="300"/>
      <c r="FK496" s="300"/>
      <c r="FL496" s="300"/>
      <c r="FM496" s="300"/>
      <c r="FN496" s="300"/>
      <c r="FO496" s="300"/>
      <c r="FP496" s="300"/>
      <c r="FQ496" s="300"/>
      <c r="FR496" s="300"/>
      <c r="FS496" s="300"/>
      <c r="FT496" s="300"/>
      <c r="FU496" s="300"/>
      <c r="FV496" s="300"/>
      <c r="FW496" s="300"/>
    </row>
    <row r="497" spans="2:179" ht="15" customHeight="1" x14ac:dyDescent="0.2">
      <c r="D497" s="30"/>
      <c r="E497" s="30"/>
      <c r="F497" s="1108"/>
      <c r="G497" s="1109"/>
      <c r="H497" s="1109"/>
      <c r="I497" s="1109"/>
      <c r="J497" s="1109"/>
      <c r="K497" s="1109"/>
      <c r="L497" s="1109"/>
      <c r="M497" s="1109"/>
      <c r="N497" s="1109"/>
      <c r="O497" s="1109"/>
      <c r="P497" s="1109"/>
      <c r="Q497" s="1109"/>
      <c r="R497" s="1109"/>
      <c r="S497" s="1109"/>
      <c r="T497" s="1109"/>
      <c r="U497" s="1109"/>
      <c r="V497" s="1109"/>
      <c r="W497" s="1109"/>
      <c r="X497" s="1109"/>
      <c r="Y497" s="1109"/>
      <c r="Z497" s="1109"/>
      <c r="AA497" s="1109"/>
      <c r="AB497" s="1109"/>
      <c r="AC497" s="1109"/>
      <c r="AD497" s="1109"/>
      <c r="AE497" s="1109"/>
      <c r="AF497" s="1109"/>
      <c r="AG497" s="1109"/>
      <c r="AH497" s="1109"/>
      <c r="AI497" s="1109"/>
      <c r="AJ497" s="1109"/>
      <c r="AK497" s="1109"/>
      <c r="AL497" s="1109"/>
      <c r="AM497" s="1109"/>
      <c r="AN497" s="1109"/>
      <c r="AO497" s="1109"/>
      <c r="AP497" s="1109"/>
      <c r="AQ497" s="1109"/>
      <c r="AR497" s="1109"/>
      <c r="AS497" s="1109"/>
      <c r="AT497" s="1110"/>
      <c r="AU497" s="30"/>
      <c r="AV497" s="1125"/>
      <c r="AW497" s="30"/>
      <c r="AX497" s="1111" t="s">
        <v>233</v>
      </c>
      <c r="AY497" s="1123"/>
      <c r="AZ497" s="1111" t="s">
        <v>2670</v>
      </c>
      <c r="BA497" s="1123"/>
      <c r="BB497" s="769"/>
      <c r="BC497" s="806"/>
      <c r="BD497" s="57"/>
      <c r="BF497" s="385"/>
      <c r="BG497" s="385"/>
      <c r="BH497" s="390"/>
      <c r="BI497" s="389"/>
      <c r="BJ497" s="390"/>
      <c r="BL497" s="2"/>
      <c r="BN497" s="107"/>
      <c r="BQ497" s="1108"/>
      <c r="BR497" s="1109"/>
      <c r="BS497" s="1109"/>
      <c r="BT497" s="1109"/>
      <c r="BU497" s="1109"/>
      <c r="BV497" s="1109"/>
      <c r="BW497" s="1109"/>
      <c r="BX497" s="1109"/>
      <c r="BY497" s="1109"/>
      <c r="BZ497" s="1109"/>
      <c r="CA497" s="1109"/>
      <c r="CB497" s="1109"/>
      <c r="CC497" s="1109"/>
      <c r="CD497" s="1109"/>
      <c r="CE497" s="1109"/>
      <c r="CF497" s="1109"/>
      <c r="CG497" s="1109"/>
      <c r="CH497" s="1109"/>
      <c r="CI497" s="1109"/>
      <c r="CJ497" s="1109"/>
      <c r="CK497" s="1109"/>
      <c r="CL497" s="1109"/>
      <c r="CM497" s="1109"/>
      <c r="CN497" s="1109"/>
      <c r="CO497" s="1109"/>
      <c r="CP497" s="1109"/>
      <c r="CQ497" s="1109"/>
      <c r="CR497" s="1109"/>
      <c r="CS497" s="1109"/>
      <c r="CT497" s="1109"/>
      <c r="CU497" s="1109"/>
      <c r="CV497" s="1109"/>
      <c r="CW497" s="1109"/>
      <c r="CX497" s="1109"/>
      <c r="CY497" s="1109"/>
      <c r="CZ497" s="1109"/>
      <c r="DA497" s="1109"/>
      <c r="DB497" s="1109"/>
      <c r="DC497" s="1109"/>
      <c r="DD497" s="1109"/>
      <c r="DE497" s="1110"/>
      <c r="DF497" s="293"/>
      <c r="DG497" s="1125"/>
      <c r="DH497" s="332"/>
      <c r="DI497" s="1111" t="s">
        <v>233</v>
      </c>
      <c r="DJ497" s="1123"/>
      <c r="DK497" s="1111" t="s">
        <v>2670</v>
      </c>
      <c r="DL497" s="1123"/>
      <c r="DM497" s="769"/>
      <c r="DN497" s="806"/>
      <c r="DO497" s="296"/>
      <c r="DP497" s="304"/>
      <c r="DQ497" s="293"/>
      <c r="DR497" s="297"/>
      <c r="DS497" s="346"/>
      <c r="DT497" s="332"/>
    </row>
    <row r="498" spans="2:179" ht="12.75" customHeight="1" x14ac:dyDescent="0.2">
      <c r="D498" s="30"/>
      <c r="E498" s="30"/>
      <c r="F498" s="279" t="s">
        <v>206</v>
      </c>
      <c r="G498" s="280"/>
      <c r="H498" s="279" t="s">
        <v>211</v>
      </c>
      <c r="I498" s="280"/>
      <c r="J498" s="279" t="s">
        <v>216</v>
      </c>
      <c r="K498" s="280"/>
      <c r="L498" s="279" t="s">
        <v>205</v>
      </c>
      <c r="M498" s="280"/>
      <c r="N498" s="279" t="s">
        <v>214</v>
      </c>
      <c r="O498" s="280"/>
      <c r="P498" s="279" t="s">
        <v>209</v>
      </c>
      <c r="Q498" s="280"/>
      <c r="R498" s="279" t="s">
        <v>215</v>
      </c>
      <c r="S498" s="280"/>
      <c r="T498" s="279" t="s">
        <v>212</v>
      </c>
      <c r="U498" s="281"/>
      <c r="V498" s="966"/>
      <c r="W498" s="967"/>
      <c r="X498" s="966" t="s">
        <v>2674</v>
      </c>
      <c r="Y498" s="967"/>
      <c r="Z498" s="110"/>
      <c r="AA498" s="279" t="s">
        <v>206</v>
      </c>
      <c r="AB498" s="280"/>
      <c r="AC498" s="279" t="s">
        <v>211</v>
      </c>
      <c r="AD498" s="280"/>
      <c r="AE498" s="279" t="s">
        <v>216</v>
      </c>
      <c r="AF498" s="280"/>
      <c r="AG498" s="279" t="s">
        <v>205</v>
      </c>
      <c r="AH498" s="280"/>
      <c r="AI498" s="279" t="s">
        <v>214</v>
      </c>
      <c r="AJ498" s="280"/>
      <c r="AK498" s="279" t="s">
        <v>209</v>
      </c>
      <c r="AL498" s="280"/>
      <c r="AM498" s="279" t="s">
        <v>215</v>
      </c>
      <c r="AN498" s="280"/>
      <c r="AO498" s="279" t="s">
        <v>212</v>
      </c>
      <c r="AP498" s="280"/>
      <c r="AQ498" s="966" t="s">
        <v>2674</v>
      </c>
      <c r="AR498" s="967"/>
      <c r="AS498" s="966" t="s">
        <v>2675</v>
      </c>
      <c r="AT498" s="967"/>
      <c r="AU498" s="30"/>
      <c r="AV498" s="1125"/>
      <c r="AW498" s="30"/>
      <c r="AX498" s="762" t="s">
        <v>221</v>
      </c>
      <c r="AY498" s="780" t="s">
        <v>23</v>
      </c>
      <c r="AZ498" s="762" t="s">
        <v>221</v>
      </c>
      <c r="BA498" s="780" t="s">
        <v>23</v>
      </c>
      <c r="BB498" s="156"/>
      <c r="BC498" s="156"/>
      <c r="BD498" s="57"/>
      <c r="BF498" s="30"/>
      <c r="BG498" s="30"/>
      <c r="BH498" s="221"/>
      <c r="BI498" s="367"/>
      <c r="BJ498" s="391"/>
      <c r="BK498" s="30"/>
      <c r="BL498" s="2"/>
      <c r="BN498" s="107"/>
      <c r="BQ498" s="121" t="s">
        <v>206</v>
      </c>
      <c r="BR498" s="122"/>
      <c r="BS498" s="121" t="s">
        <v>211</v>
      </c>
      <c r="BT498" s="122"/>
      <c r="BU498" s="121" t="s">
        <v>216</v>
      </c>
      <c r="BV498" s="122"/>
      <c r="BW498" s="121" t="s">
        <v>205</v>
      </c>
      <c r="BX498" s="122"/>
      <c r="BY498" s="121" t="s">
        <v>214</v>
      </c>
      <c r="BZ498" s="122"/>
      <c r="CA498" s="121" t="s">
        <v>209</v>
      </c>
      <c r="CB498" s="122"/>
      <c r="CC498" s="121" t="s">
        <v>215</v>
      </c>
      <c r="CD498" s="122"/>
      <c r="CE498" s="121" t="s">
        <v>212</v>
      </c>
      <c r="CF498" s="123"/>
      <c r="CG498" s="971" t="s">
        <v>2674</v>
      </c>
      <c r="CH498" s="972"/>
      <c r="CI498" s="971" t="s">
        <v>2675</v>
      </c>
      <c r="CJ498" s="972"/>
      <c r="CK498" s="110"/>
      <c r="CL498" s="121" t="s">
        <v>206</v>
      </c>
      <c r="CM498" s="122"/>
      <c r="CN498" s="121" t="s">
        <v>211</v>
      </c>
      <c r="CO498" s="122"/>
      <c r="CP498" s="121" t="s">
        <v>216</v>
      </c>
      <c r="CQ498" s="122"/>
      <c r="CR498" s="121" t="s">
        <v>205</v>
      </c>
      <c r="CS498" s="122"/>
      <c r="CT498" s="121" t="s">
        <v>214</v>
      </c>
      <c r="CU498" s="122"/>
      <c r="CV498" s="121" t="s">
        <v>209</v>
      </c>
      <c r="CW498" s="122"/>
      <c r="CX498" s="121" t="s">
        <v>215</v>
      </c>
      <c r="CY498" s="122"/>
      <c r="CZ498" s="121" t="s">
        <v>212</v>
      </c>
      <c r="DA498" s="122"/>
      <c r="DB498" s="971" t="s">
        <v>2674</v>
      </c>
      <c r="DC498" s="972"/>
      <c r="DD498" s="971" t="s">
        <v>2675</v>
      </c>
      <c r="DE498" s="972"/>
      <c r="DF498" s="293"/>
      <c r="DG498" s="1125"/>
      <c r="DH498" s="332"/>
      <c r="DI498" s="762" t="s">
        <v>221</v>
      </c>
      <c r="DJ498" s="780" t="s">
        <v>23</v>
      </c>
      <c r="DK498" s="762" t="s">
        <v>221</v>
      </c>
      <c r="DL498" s="780" t="s">
        <v>23</v>
      </c>
      <c r="DM498" s="156"/>
      <c r="DN498" s="156"/>
      <c r="DO498" s="296"/>
      <c r="DP498" s="304"/>
      <c r="DQ498" s="293"/>
      <c r="DR498" s="297"/>
      <c r="DS498" s="346"/>
      <c r="DT498" s="332"/>
    </row>
    <row r="499" spans="2:179" ht="12.75" customHeight="1" x14ac:dyDescent="0.2">
      <c r="D499" s="30"/>
      <c r="E499" s="30"/>
      <c r="F499" s="143"/>
      <c r="G499" s="142"/>
      <c r="H499" s="143"/>
      <c r="I499" s="141"/>
      <c r="J499" s="143"/>
      <c r="K499" s="142"/>
      <c r="L499" s="143"/>
      <c r="M499" s="142"/>
      <c r="N499" s="143"/>
      <c r="O499" s="141"/>
      <c r="P499" s="143"/>
      <c r="Q499" s="141"/>
      <c r="R499" s="282"/>
      <c r="S499" s="142"/>
      <c r="T499" s="143"/>
      <c r="U499" s="782"/>
      <c r="V499" s="700"/>
      <c r="W499" s="781"/>
      <c r="X499" s="700"/>
      <c r="Y499" s="781"/>
      <c r="Z499" s="110"/>
      <c r="AA499" s="143"/>
      <c r="AB499" s="141"/>
      <c r="AC499" s="143"/>
      <c r="AD499" s="141"/>
      <c r="AE499" s="282"/>
      <c r="AF499" s="141"/>
      <c r="AG499" s="143"/>
      <c r="AH499" s="141"/>
      <c r="AI499" s="282"/>
      <c r="AJ499" s="141"/>
      <c r="AK499" s="143"/>
      <c r="AL499" s="141"/>
      <c r="AM499" s="143"/>
      <c r="AN499" s="141"/>
      <c r="AO499" s="143"/>
      <c r="AP499" s="141"/>
      <c r="AQ499" s="700"/>
      <c r="AR499" s="781"/>
      <c r="AS499" s="789"/>
      <c r="AT499" s="781"/>
      <c r="AU499" s="30"/>
      <c r="AV499" s="1125"/>
      <c r="AW499" s="30"/>
      <c r="AX499" s="700"/>
      <c r="AY499" s="781" t="str">
        <f>Index!$L$4</f>
        <v>€</v>
      </c>
      <c r="AZ499" s="700"/>
      <c r="BA499" s="781" t="str">
        <f>Index!$L$4</f>
        <v>€</v>
      </c>
      <c r="BB499" s="156"/>
      <c r="BC499" s="156"/>
      <c r="BD499" s="57"/>
      <c r="BF499" s="30"/>
      <c r="BG499" s="30"/>
      <c r="BH499" s="221"/>
      <c r="BI499" s="367"/>
      <c r="BJ499" s="391"/>
      <c r="BK499" s="30"/>
      <c r="BL499" s="2"/>
      <c r="BN499" s="107"/>
      <c r="BQ499" s="121"/>
      <c r="BR499" s="110"/>
      <c r="BS499" s="121"/>
      <c r="BT499" s="122"/>
      <c r="BU499" s="121"/>
      <c r="BV499" s="110"/>
      <c r="BW499" s="121"/>
      <c r="BX499" s="110"/>
      <c r="BY499" s="121"/>
      <c r="BZ499" s="122"/>
      <c r="CA499" s="121"/>
      <c r="CB499" s="122"/>
      <c r="CC499" s="131"/>
      <c r="CD499" s="110"/>
      <c r="CE499" s="121"/>
      <c r="CF499" s="123"/>
      <c r="CG499" s="132"/>
      <c r="CH499" s="761"/>
      <c r="CI499" s="132"/>
      <c r="CJ499" s="761"/>
      <c r="CK499" s="110"/>
      <c r="CL499" s="121"/>
      <c r="CM499" s="122"/>
      <c r="CN499" s="121"/>
      <c r="CO499" s="122"/>
      <c r="CP499" s="131"/>
      <c r="CQ499" s="122"/>
      <c r="CR499" s="121"/>
      <c r="CS499" s="122"/>
      <c r="CT499" s="131"/>
      <c r="CU499" s="122"/>
      <c r="CV499" s="121"/>
      <c r="CW499" s="122"/>
      <c r="CX499" s="121"/>
      <c r="CY499" s="122"/>
      <c r="CZ499" s="121"/>
      <c r="DA499" s="122"/>
      <c r="DB499" s="132"/>
      <c r="DC499" s="761"/>
      <c r="DD499" s="156"/>
      <c r="DE499" s="761"/>
      <c r="DF499" s="293"/>
      <c r="DG499" s="1125"/>
      <c r="DH499" s="332"/>
      <c r="DI499" s="700"/>
      <c r="DJ499" s="781" t="str">
        <f>Index!$L$4</f>
        <v>€</v>
      </c>
      <c r="DK499" s="700"/>
      <c r="DL499" s="781" t="str">
        <f>Index!$L$4</f>
        <v>€</v>
      </c>
      <c r="DM499" s="156"/>
      <c r="DN499" s="156"/>
      <c r="DO499" s="296"/>
      <c r="DP499" s="304"/>
      <c r="DQ499" s="293"/>
      <c r="DR499" s="297"/>
      <c r="DS499" s="346"/>
      <c r="DT499" s="332"/>
    </row>
    <row r="500" spans="2:179" ht="15.75" customHeight="1" x14ac:dyDescent="0.2">
      <c r="B500" s="708" t="s">
        <v>234</v>
      </c>
      <c r="C500" s="709">
        <f>4/3</f>
        <v>1.3333333333333333</v>
      </c>
      <c r="D500" s="394"/>
      <c r="E500" s="394"/>
      <c r="F500" s="675">
        <v>146</v>
      </c>
      <c r="G500" s="676" t="s">
        <v>207</v>
      </c>
      <c r="H500" s="675">
        <f>ROUND(F500/$C500,0)</f>
        <v>110</v>
      </c>
      <c r="I500" s="677" t="s">
        <v>207</v>
      </c>
      <c r="J500" s="678" t="str">
        <f>H500&amp;" x "&amp;F500</f>
        <v>110 x 146</v>
      </c>
      <c r="K500" s="676" t="s">
        <v>207</v>
      </c>
      <c r="L500" s="675">
        <f>F500+(2*P500)</f>
        <v>156</v>
      </c>
      <c r="M500" s="676" t="s">
        <v>207</v>
      </c>
      <c r="N500" s="675">
        <f>H500+P500+R500</f>
        <v>120</v>
      </c>
      <c r="O500" s="677" t="s">
        <v>207</v>
      </c>
      <c r="P500" s="675">
        <v>5</v>
      </c>
      <c r="Q500" s="677" t="s">
        <v>207</v>
      </c>
      <c r="R500" s="676">
        <v>5</v>
      </c>
      <c r="S500" s="676" t="s">
        <v>207</v>
      </c>
      <c r="T500" s="675">
        <f>ROUND(SQRT((F500^2)+(H500^2)),0)</f>
        <v>183</v>
      </c>
      <c r="U500" s="677" t="s">
        <v>207</v>
      </c>
      <c r="V500" s="675"/>
      <c r="W500" s="677"/>
      <c r="X500" s="675">
        <f>(F500*10)+254</f>
        <v>1714</v>
      </c>
      <c r="Y500" s="677" t="s">
        <v>2676</v>
      </c>
      <c r="Z500" s="110"/>
      <c r="AA500" s="675">
        <f t="shared" ref="AA500:AA507" si="304">ROUND(F500/$B$1,1)</f>
        <v>57.5</v>
      </c>
      <c r="AB500" s="677" t="s">
        <v>208</v>
      </c>
      <c r="AC500" s="675">
        <f t="shared" ref="AC500:AC507" si="305">ROUND(H500/$B$1,1)</f>
        <v>43.3</v>
      </c>
      <c r="AD500" s="677" t="s">
        <v>208</v>
      </c>
      <c r="AE500" s="718" t="str">
        <f t="shared" ref="AE500:AE507" si="306">AC500&amp;" x "&amp;AA500</f>
        <v>43.3 x 57.5</v>
      </c>
      <c r="AF500" s="677" t="s">
        <v>208</v>
      </c>
      <c r="AG500" s="675">
        <f t="shared" ref="AG500:AG507" si="307">ROUND(L500/$B$1,1)</f>
        <v>61.4</v>
      </c>
      <c r="AH500" s="677" t="s">
        <v>208</v>
      </c>
      <c r="AI500" s="676">
        <f t="shared" ref="AI500:AI507" si="308">ROUND(N500/$B$1,1)</f>
        <v>47.2</v>
      </c>
      <c r="AJ500" s="677" t="s">
        <v>208</v>
      </c>
      <c r="AK500" s="675">
        <f t="shared" ref="AK500:AK507" si="309">ROUND(P500/$B$1,1)</f>
        <v>2</v>
      </c>
      <c r="AL500" s="677" t="s">
        <v>208</v>
      </c>
      <c r="AM500" s="675">
        <f t="shared" ref="AM500:AM507" si="310">ROUND(R500/$B$1,1)</f>
        <v>2</v>
      </c>
      <c r="AN500" s="677" t="s">
        <v>208</v>
      </c>
      <c r="AO500" s="675">
        <f t="shared" ref="AO500:AO507" si="311">ROUND(SQRT((AA500^2)+(AC500^2)),0)</f>
        <v>72</v>
      </c>
      <c r="AP500" s="677" t="s">
        <v>208</v>
      </c>
      <c r="AQ500" s="675"/>
      <c r="AR500" s="677"/>
      <c r="AS500" s="675">
        <f t="shared" ref="AS500:AS507" si="312">ROUND((X500/10)/$B$2,1)</f>
        <v>67.5</v>
      </c>
      <c r="AT500" s="677" t="s">
        <v>208</v>
      </c>
      <c r="AV500" s="1125"/>
      <c r="AX500" s="425">
        <v>10101082</v>
      </c>
      <c r="AY500" s="237">
        <f>IF(Index!$L$4="€",VLOOKUP(AX500,ERP!$A:$CL,5,0),IF(Index!$L$4="$",VLOOKUP(AX500,ERP!$A:$CL,7,0),IF(Index!$L$4="CHF",VLOOKUP(AX500,ERP!$A:$CL,9,0),IF(Index!$L$4="£",VLOOKUP(AX500,ERP!$A:$CL,11,0),""))))</f>
        <v>864</v>
      </c>
      <c r="AZ500" s="425">
        <v>10141082</v>
      </c>
      <c r="BA500" s="237">
        <f>IF(Index!$L$4="€",VLOOKUP(AZ500,ERP!$A:$CL,5,0),IF(Index!$L$4="$",VLOOKUP(AZ500,ERP!$A:$CL,7,0),IF(Index!$L$4="CHF",VLOOKUP(AZ500,ERP!$A:$CL,9,0),IF(Index!$L$4="£",VLOOKUP(AZ500,ERP!$A:$CL,11,0),""))))</f>
        <v>864</v>
      </c>
      <c r="BB500" s="298"/>
      <c r="BC500" s="150"/>
      <c r="BD500" s="2"/>
      <c r="BF500" s="337"/>
      <c r="BG500" s="2"/>
      <c r="BH500" s="392"/>
      <c r="BI500" s="367"/>
      <c r="BJ500" s="393"/>
      <c r="BL500" s="2"/>
      <c r="BN500" s="107"/>
      <c r="BQ500" s="675">
        <v>146</v>
      </c>
      <c r="BR500" s="676" t="s">
        <v>207</v>
      </c>
      <c r="BS500" s="675">
        <v>110</v>
      </c>
      <c r="BT500" s="677" t="s">
        <v>207</v>
      </c>
      <c r="BU500" s="678" t="s">
        <v>4833</v>
      </c>
      <c r="BV500" s="676" t="s">
        <v>207</v>
      </c>
      <c r="BW500" s="675">
        <v>156</v>
      </c>
      <c r="BX500" s="676" t="s">
        <v>207</v>
      </c>
      <c r="BY500" s="675">
        <v>182</v>
      </c>
      <c r="BZ500" s="677" t="s">
        <v>207</v>
      </c>
      <c r="CA500" s="675">
        <v>5</v>
      </c>
      <c r="CB500" s="677" t="s">
        <v>207</v>
      </c>
      <c r="CC500" s="676">
        <v>67</v>
      </c>
      <c r="CD500" s="676" t="s">
        <v>207</v>
      </c>
      <c r="CE500" s="675">
        <v>183</v>
      </c>
      <c r="CF500" s="677" t="s">
        <v>207</v>
      </c>
      <c r="CG500" s="675"/>
      <c r="CH500" s="430"/>
      <c r="CI500" s="429">
        <v>1714</v>
      </c>
      <c r="CJ500" s="430" t="s">
        <v>2676</v>
      </c>
      <c r="CK500" s="110"/>
      <c r="CL500" s="429">
        <v>57.5</v>
      </c>
      <c r="CM500" s="430" t="s">
        <v>208</v>
      </c>
      <c r="CN500" s="429">
        <v>43.3</v>
      </c>
      <c r="CO500" s="430" t="s">
        <v>208</v>
      </c>
      <c r="CP500" s="431" t="s">
        <v>4834</v>
      </c>
      <c r="CQ500" s="430" t="s">
        <v>208</v>
      </c>
      <c r="CR500" s="429">
        <v>61.4</v>
      </c>
      <c r="CS500" s="430" t="s">
        <v>208</v>
      </c>
      <c r="CT500" s="428">
        <v>71.7</v>
      </c>
      <c r="CU500" s="430" t="s">
        <v>208</v>
      </c>
      <c r="CV500" s="429">
        <v>2</v>
      </c>
      <c r="CW500" s="430" t="s">
        <v>208</v>
      </c>
      <c r="CX500" s="429">
        <v>26.4</v>
      </c>
      <c r="CY500" s="430" t="s">
        <v>208</v>
      </c>
      <c r="CZ500" s="429">
        <v>72</v>
      </c>
      <c r="DA500" s="430" t="s">
        <v>208</v>
      </c>
      <c r="DB500" s="429"/>
      <c r="DC500" s="430"/>
      <c r="DD500" s="429">
        <v>67.5</v>
      </c>
      <c r="DE500" s="430" t="s">
        <v>208</v>
      </c>
      <c r="DG500" s="1125"/>
      <c r="DH500" s="332"/>
      <c r="DI500" s="425">
        <v>10101114</v>
      </c>
      <c r="DJ500" s="237">
        <f>IF(Index!$L$4="€",VLOOKUP(DI500,ERP!$A:$CL,5,0),IF(Index!$L$4="$",VLOOKUP(DI500,ERP!$A:$CL,7,0),IF(Index!$L$4="CHF",VLOOKUP(DI500,ERP!$A:$CL,9,0),IF(Index!$L$4="£",VLOOKUP(DI500,ERP!$A:$CL,11,0),""))))</f>
        <v>971</v>
      </c>
      <c r="DK500" s="452"/>
      <c r="DL500" s="449"/>
      <c r="DM500" s="298"/>
      <c r="DN500" s="150"/>
      <c r="DO500" s="296"/>
      <c r="DP500" s="304"/>
      <c r="DQ500" s="293"/>
      <c r="DR500" s="297"/>
      <c r="DS500" s="346"/>
      <c r="DT500" s="332"/>
    </row>
    <row r="501" spans="2:179" ht="15.75" customHeight="1" x14ac:dyDescent="0.2">
      <c r="B501" s="708" t="s">
        <v>234</v>
      </c>
      <c r="C501" s="709">
        <f>4/3</f>
        <v>1.3333333333333333</v>
      </c>
      <c r="D501" s="394"/>
      <c r="E501" s="394"/>
      <c r="F501" s="566">
        <v>168</v>
      </c>
      <c r="G501" s="394" t="s">
        <v>207</v>
      </c>
      <c r="H501" s="566">
        <f>ROUND(F501/$C501,0)</f>
        <v>126</v>
      </c>
      <c r="I501" s="567" t="s">
        <v>207</v>
      </c>
      <c r="J501" s="662" t="str">
        <f>H501&amp;" x "&amp;F501</f>
        <v>126 x 168</v>
      </c>
      <c r="K501" s="394" t="s">
        <v>207</v>
      </c>
      <c r="L501" s="566">
        <f>F501+(2*P501)</f>
        <v>178</v>
      </c>
      <c r="M501" s="394" t="s">
        <v>207</v>
      </c>
      <c r="N501" s="566">
        <f>H501+P501+R501</f>
        <v>136</v>
      </c>
      <c r="O501" s="567" t="s">
        <v>207</v>
      </c>
      <c r="P501" s="566">
        <v>5</v>
      </c>
      <c r="Q501" s="567" t="s">
        <v>207</v>
      </c>
      <c r="R501" s="394">
        <v>5</v>
      </c>
      <c r="S501" s="394" t="s">
        <v>207</v>
      </c>
      <c r="T501" s="566">
        <f>ROUND(SQRT((F501^2)+(H501^2)),0)</f>
        <v>210</v>
      </c>
      <c r="U501" s="567" t="s">
        <v>207</v>
      </c>
      <c r="V501" s="566"/>
      <c r="W501" s="567"/>
      <c r="X501" s="566">
        <f t="shared" ref="X501:X507" si="313">(F501*10)+234</f>
        <v>1914</v>
      </c>
      <c r="Y501" s="567" t="s">
        <v>2676</v>
      </c>
      <c r="Z501" s="110"/>
      <c r="AA501" s="566">
        <f t="shared" si="304"/>
        <v>66.099999999999994</v>
      </c>
      <c r="AB501" s="567" t="s">
        <v>208</v>
      </c>
      <c r="AC501" s="566">
        <f t="shared" si="305"/>
        <v>49.6</v>
      </c>
      <c r="AD501" s="567" t="s">
        <v>208</v>
      </c>
      <c r="AE501" s="467" t="str">
        <f t="shared" si="306"/>
        <v>49.6 x 66.1</v>
      </c>
      <c r="AF501" s="567" t="s">
        <v>208</v>
      </c>
      <c r="AG501" s="566">
        <f t="shared" si="307"/>
        <v>70.099999999999994</v>
      </c>
      <c r="AH501" s="567" t="s">
        <v>208</v>
      </c>
      <c r="AI501" s="394">
        <f t="shared" si="308"/>
        <v>53.5</v>
      </c>
      <c r="AJ501" s="567" t="s">
        <v>208</v>
      </c>
      <c r="AK501" s="566">
        <f t="shared" si="309"/>
        <v>2</v>
      </c>
      <c r="AL501" s="567" t="s">
        <v>208</v>
      </c>
      <c r="AM501" s="566">
        <f t="shared" si="310"/>
        <v>2</v>
      </c>
      <c r="AN501" s="567" t="s">
        <v>208</v>
      </c>
      <c r="AO501" s="566">
        <f t="shared" si="311"/>
        <v>83</v>
      </c>
      <c r="AP501" s="567" t="s">
        <v>208</v>
      </c>
      <c r="AQ501" s="566"/>
      <c r="AR501" s="567"/>
      <c r="AS501" s="566">
        <f t="shared" si="312"/>
        <v>75.400000000000006</v>
      </c>
      <c r="AT501" s="567" t="s">
        <v>208</v>
      </c>
      <c r="AV501" s="1125"/>
      <c r="AX501" s="305">
        <v>10101083</v>
      </c>
      <c r="AY501" s="137">
        <f>IF(Index!$L$4="€",VLOOKUP(AX501,ERP!$A:$CL,5,0),IF(Index!$L$4="$",VLOOKUP(AX501,ERP!$A:$CL,7,0),IF(Index!$L$4="CHF",VLOOKUP(AX501,ERP!$A:$CL,9,0),IF(Index!$L$4="£",VLOOKUP(AX501,ERP!$A:$CL,11,0),""))))</f>
        <v>943</v>
      </c>
      <c r="AZ501" s="305">
        <v>10141083</v>
      </c>
      <c r="BA501" s="137">
        <f>IF(Index!$L$4="€",VLOOKUP(AZ501,ERP!$A:$CL,5,0),IF(Index!$L$4="$",VLOOKUP(AZ501,ERP!$A:$CL,7,0),IF(Index!$L$4="CHF",VLOOKUP(AZ501,ERP!$A:$CL,9,0),IF(Index!$L$4="£",VLOOKUP(AZ501,ERP!$A:$CL,11,0),""))))</f>
        <v>943</v>
      </c>
      <c r="BB501" s="298"/>
      <c r="BC501" s="150"/>
      <c r="BD501" s="2"/>
      <c r="BF501" s="66"/>
      <c r="BG501" s="2"/>
      <c r="BH501" s="392"/>
      <c r="BI501" s="367"/>
      <c r="BJ501" s="393"/>
      <c r="BL501" s="2"/>
      <c r="BN501" s="107"/>
      <c r="BQ501" s="566">
        <v>168</v>
      </c>
      <c r="BR501" s="394" t="s">
        <v>207</v>
      </c>
      <c r="BS501" s="566">
        <v>126</v>
      </c>
      <c r="BT501" s="567" t="s">
        <v>207</v>
      </c>
      <c r="BU501" s="662" t="s">
        <v>4835</v>
      </c>
      <c r="BV501" s="394" t="s">
        <v>207</v>
      </c>
      <c r="BW501" s="566">
        <v>178</v>
      </c>
      <c r="BX501" s="394" t="s">
        <v>207</v>
      </c>
      <c r="BY501" s="566">
        <v>182</v>
      </c>
      <c r="BZ501" s="567" t="s">
        <v>207</v>
      </c>
      <c r="CA501" s="566">
        <v>5</v>
      </c>
      <c r="CB501" s="567" t="s">
        <v>207</v>
      </c>
      <c r="CC501" s="394">
        <v>51</v>
      </c>
      <c r="CD501" s="394" t="s">
        <v>207</v>
      </c>
      <c r="CE501" s="566">
        <v>210</v>
      </c>
      <c r="CF501" s="567" t="s">
        <v>207</v>
      </c>
      <c r="CG501" s="566"/>
      <c r="CH501" s="340"/>
      <c r="CI501" s="66">
        <v>1914</v>
      </c>
      <c r="CJ501" s="340" t="s">
        <v>2676</v>
      </c>
      <c r="CK501" s="110"/>
      <c r="CL501" s="66">
        <v>66.099999999999994</v>
      </c>
      <c r="CM501" s="340" t="s">
        <v>208</v>
      </c>
      <c r="CN501" s="66">
        <v>49.6</v>
      </c>
      <c r="CO501" s="340" t="s">
        <v>208</v>
      </c>
      <c r="CP501" s="309" t="s">
        <v>4836</v>
      </c>
      <c r="CQ501" s="340" t="s">
        <v>208</v>
      </c>
      <c r="CR501" s="66">
        <v>70.099999999999994</v>
      </c>
      <c r="CS501" s="340" t="s">
        <v>208</v>
      </c>
      <c r="CT501" s="2">
        <v>71.7</v>
      </c>
      <c r="CU501" s="340" t="s">
        <v>208</v>
      </c>
      <c r="CV501" s="66">
        <v>2</v>
      </c>
      <c r="CW501" s="340" t="s">
        <v>208</v>
      </c>
      <c r="CX501" s="66">
        <v>20.100000000000001</v>
      </c>
      <c r="CY501" s="340" t="s">
        <v>208</v>
      </c>
      <c r="CZ501" s="66">
        <v>83</v>
      </c>
      <c r="DA501" s="340" t="s">
        <v>208</v>
      </c>
      <c r="DB501" s="66"/>
      <c r="DC501" s="340"/>
      <c r="DD501" s="66">
        <v>75.400000000000006</v>
      </c>
      <c r="DE501" s="340" t="s">
        <v>208</v>
      </c>
      <c r="DG501" s="1125"/>
      <c r="DH501" s="332"/>
      <c r="DI501" s="305">
        <v>10101116</v>
      </c>
      <c r="DJ501" s="137">
        <f>IF(Index!$L$4="€",VLOOKUP(DI501,ERP!$A:$CL,5,0),IF(Index!$L$4="$",VLOOKUP(DI501,ERP!$A:$CL,7,0),IF(Index!$L$4="CHF",VLOOKUP(DI501,ERP!$A:$CL,9,0),IF(Index!$L$4="£",VLOOKUP(DI501,ERP!$A:$CL,11,0),""))))</f>
        <v>1050</v>
      </c>
      <c r="DK501" s="421"/>
      <c r="DL501" s="422"/>
      <c r="DM501" s="298"/>
      <c r="DN501" s="150"/>
      <c r="DO501" s="296"/>
      <c r="DP501" s="304"/>
      <c r="DQ501" s="293"/>
      <c r="DR501" s="297"/>
      <c r="DS501" s="346"/>
      <c r="DT501" s="332"/>
    </row>
    <row r="502" spans="2:179" ht="15.75" customHeight="1" x14ac:dyDescent="0.2">
      <c r="B502" s="708" t="s">
        <v>234</v>
      </c>
      <c r="C502" s="709">
        <f t="shared" ref="C502:C507" si="314">4/3</f>
        <v>1.3333333333333333</v>
      </c>
      <c r="D502" s="394"/>
      <c r="E502" s="394"/>
      <c r="F502" s="679">
        <v>190</v>
      </c>
      <c r="G502" s="680" t="s">
        <v>207</v>
      </c>
      <c r="H502" s="679">
        <f t="shared" ref="H502:H507" si="315">ROUND(F502/$C502,0)</f>
        <v>143</v>
      </c>
      <c r="I502" s="681" t="s">
        <v>207</v>
      </c>
      <c r="J502" s="682" t="str">
        <f t="shared" ref="J502:J507" si="316">H502&amp;" x "&amp;F502</f>
        <v>143 x 190</v>
      </c>
      <c r="K502" s="680" t="s">
        <v>207</v>
      </c>
      <c r="L502" s="679">
        <f t="shared" ref="L502:L507" si="317">F502+(2*P502)</f>
        <v>200</v>
      </c>
      <c r="M502" s="680" t="s">
        <v>207</v>
      </c>
      <c r="N502" s="679">
        <f t="shared" ref="N502:N507" si="318">H502+P502+R502</f>
        <v>153</v>
      </c>
      <c r="O502" s="681" t="s">
        <v>207</v>
      </c>
      <c r="P502" s="679">
        <v>5</v>
      </c>
      <c r="Q502" s="681" t="s">
        <v>207</v>
      </c>
      <c r="R502" s="680">
        <v>5</v>
      </c>
      <c r="S502" s="680" t="s">
        <v>207</v>
      </c>
      <c r="T502" s="679">
        <f t="shared" ref="T502:T507" si="319">ROUND(SQRT((F502^2)+(H502^2)),0)</f>
        <v>238</v>
      </c>
      <c r="U502" s="681" t="s">
        <v>207</v>
      </c>
      <c r="V502" s="679"/>
      <c r="W502" s="681"/>
      <c r="X502" s="679">
        <f t="shared" si="313"/>
        <v>2134</v>
      </c>
      <c r="Y502" s="681" t="s">
        <v>2676</v>
      </c>
      <c r="Z502" s="110"/>
      <c r="AA502" s="679">
        <f t="shared" si="304"/>
        <v>74.8</v>
      </c>
      <c r="AB502" s="681" t="s">
        <v>208</v>
      </c>
      <c r="AC502" s="679">
        <f t="shared" si="305"/>
        <v>56.3</v>
      </c>
      <c r="AD502" s="681" t="s">
        <v>208</v>
      </c>
      <c r="AE502" s="719" t="str">
        <f t="shared" si="306"/>
        <v>56.3 x 74.8</v>
      </c>
      <c r="AF502" s="681" t="s">
        <v>208</v>
      </c>
      <c r="AG502" s="679">
        <f t="shared" si="307"/>
        <v>78.7</v>
      </c>
      <c r="AH502" s="681" t="s">
        <v>208</v>
      </c>
      <c r="AI502" s="680">
        <f t="shared" si="308"/>
        <v>60.2</v>
      </c>
      <c r="AJ502" s="681" t="s">
        <v>208</v>
      </c>
      <c r="AK502" s="679">
        <f t="shared" si="309"/>
        <v>2</v>
      </c>
      <c r="AL502" s="681" t="s">
        <v>208</v>
      </c>
      <c r="AM502" s="679">
        <f t="shared" si="310"/>
        <v>2</v>
      </c>
      <c r="AN502" s="681" t="s">
        <v>208</v>
      </c>
      <c r="AO502" s="679">
        <f t="shared" si="311"/>
        <v>94</v>
      </c>
      <c r="AP502" s="681" t="s">
        <v>208</v>
      </c>
      <c r="AQ502" s="679"/>
      <c r="AR502" s="681"/>
      <c r="AS502" s="679">
        <f t="shared" si="312"/>
        <v>84</v>
      </c>
      <c r="AT502" s="681" t="s">
        <v>208</v>
      </c>
      <c r="AV502" s="1125"/>
      <c r="AX502" s="426">
        <v>10101084</v>
      </c>
      <c r="AY502" s="236">
        <f>IF(Index!$L$4="€",VLOOKUP(AX502,ERP!$A:$CL,5,0),IF(Index!$L$4="$",VLOOKUP(AX502,ERP!$A:$CL,7,0),IF(Index!$L$4="CHF",VLOOKUP(AX502,ERP!$A:$CL,9,0),IF(Index!$L$4="£",VLOOKUP(AX502,ERP!$A:$CL,11,0),""))))</f>
        <v>996</v>
      </c>
      <c r="AZ502" s="426">
        <v>10141084</v>
      </c>
      <c r="BA502" s="236">
        <f>IF(Index!$L$4="€",VLOOKUP(AZ502,ERP!$A:$CL,5,0),IF(Index!$L$4="$",VLOOKUP(AZ502,ERP!$A:$CL,7,0),IF(Index!$L$4="CHF",VLOOKUP(AZ502,ERP!$A:$CL,9,0),IF(Index!$L$4="£",VLOOKUP(AZ502,ERP!$A:$CL,11,0),""))))</f>
        <v>996</v>
      </c>
      <c r="BB502" s="298"/>
      <c r="BC502" s="150"/>
      <c r="BD502" s="2"/>
      <c r="BF502" s="66"/>
      <c r="BG502" s="222" t="s">
        <v>2669</v>
      </c>
      <c r="BH502" s="392"/>
      <c r="BI502" s="367"/>
      <c r="BJ502" s="393"/>
      <c r="BL502" s="2"/>
      <c r="BN502" s="107"/>
      <c r="BQ502" s="679">
        <v>190</v>
      </c>
      <c r="BR502" s="680" t="s">
        <v>207</v>
      </c>
      <c r="BS502" s="679">
        <v>143</v>
      </c>
      <c r="BT502" s="681" t="s">
        <v>207</v>
      </c>
      <c r="BU502" s="682" t="s">
        <v>4811</v>
      </c>
      <c r="BV502" s="680" t="s">
        <v>207</v>
      </c>
      <c r="BW502" s="679">
        <v>200</v>
      </c>
      <c r="BX502" s="680" t="s">
        <v>207</v>
      </c>
      <c r="BY502" s="679">
        <v>182</v>
      </c>
      <c r="BZ502" s="681" t="s">
        <v>207</v>
      </c>
      <c r="CA502" s="679">
        <v>5</v>
      </c>
      <c r="CB502" s="681" t="s">
        <v>207</v>
      </c>
      <c r="CC502" s="680">
        <v>34</v>
      </c>
      <c r="CD502" s="680" t="s">
        <v>207</v>
      </c>
      <c r="CE502" s="679">
        <v>238</v>
      </c>
      <c r="CF502" s="681" t="s">
        <v>207</v>
      </c>
      <c r="CG502" s="679"/>
      <c r="CH502" s="440"/>
      <c r="CI502" s="439">
        <v>2134</v>
      </c>
      <c r="CJ502" s="440" t="s">
        <v>2676</v>
      </c>
      <c r="CK502" s="110"/>
      <c r="CL502" s="439">
        <v>74.8</v>
      </c>
      <c r="CM502" s="440" t="s">
        <v>208</v>
      </c>
      <c r="CN502" s="439">
        <v>56.3</v>
      </c>
      <c r="CO502" s="440" t="s">
        <v>208</v>
      </c>
      <c r="CP502" s="443" t="s">
        <v>4812</v>
      </c>
      <c r="CQ502" s="440" t="s">
        <v>208</v>
      </c>
      <c r="CR502" s="439">
        <v>78.7</v>
      </c>
      <c r="CS502" s="440" t="s">
        <v>208</v>
      </c>
      <c r="CT502" s="438">
        <v>71.7</v>
      </c>
      <c r="CU502" s="440" t="s">
        <v>208</v>
      </c>
      <c r="CV502" s="439">
        <v>2</v>
      </c>
      <c r="CW502" s="440" t="s">
        <v>208</v>
      </c>
      <c r="CX502" s="439">
        <v>13.4</v>
      </c>
      <c r="CY502" s="440" t="s">
        <v>208</v>
      </c>
      <c r="CZ502" s="439">
        <v>94</v>
      </c>
      <c r="DA502" s="440" t="s">
        <v>208</v>
      </c>
      <c r="DB502" s="439"/>
      <c r="DC502" s="440"/>
      <c r="DD502" s="439">
        <v>84</v>
      </c>
      <c r="DE502" s="440" t="s">
        <v>208</v>
      </c>
      <c r="DG502" s="1125"/>
      <c r="DH502" s="332"/>
      <c r="DI502" s="426">
        <v>10101118</v>
      </c>
      <c r="DJ502" s="236">
        <f>IF(Index!$L$4="€",VLOOKUP(DI502,ERP!$A:$CL,5,0),IF(Index!$L$4="$",VLOOKUP(DI502,ERP!$A:$CL,7,0),IF(Index!$L$4="CHF",VLOOKUP(DI502,ERP!$A:$CL,9,0),IF(Index!$L$4="£",VLOOKUP(DI502,ERP!$A:$CL,11,0),""))))</f>
        <v>1105</v>
      </c>
      <c r="DK502" s="453"/>
      <c r="DL502" s="451"/>
      <c r="DM502" s="298"/>
      <c r="DN502" s="150"/>
      <c r="DO502" s="296"/>
      <c r="DP502" s="304"/>
      <c r="DQ502" s="293"/>
      <c r="DR502" s="297"/>
      <c r="DS502" s="346"/>
      <c r="DT502" s="332"/>
    </row>
    <row r="503" spans="2:179" ht="15.75" customHeight="1" x14ac:dyDescent="0.2">
      <c r="B503" s="708" t="s">
        <v>234</v>
      </c>
      <c r="C503" s="709">
        <f t="shared" si="314"/>
        <v>1.3333333333333333</v>
      </c>
      <c r="D503" s="394"/>
      <c r="E503" s="394"/>
      <c r="F503" s="566">
        <v>210</v>
      </c>
      <c r="G503" s="394" t="s">
        <v>207</v>
      </c>
      <c r="H503" s="566">
        <f t="shared" si="315"/>
        <v>158</v>
      </c>
      <c r="I503" s="567" t="s">
        <v>207</v>
      </c>
      <c r="J503" s="662" t="str">
        <f t="shared" si="316"/>
        <v>158 x 210</v>
      </c>
      <c r="K503" s="394" t="s">
        <v>207</v>
      </c>
      <c r="L503" s="566">
        <f t="shared" si="317"/>
        <v>220</v>
      </c>
      <c r="M503" s="394" t="s">
        <v>207</v>
      </c>
      <c r="N503" s="566">
        <f t="shared" si="318"/>
        <v>168</v>
      </c>
      <c r="O503" s="567" t="s">
        <v>207</v>
      </c>
      <c r="P503" s="566">
        <v>5</v>
      </c>
      <c r="Q503" s="567" t="s">
        <v>207</v>
      </c>
      <c r="R503" s="394">
        <v>5</v>
      </c>
      <c r="S503" s="394" t="s">
        <v>207</v>
      </c>
      <c r="T503" s="566">
        <f t="shared" si="319"/>
        <v>263</v>
      </c>
      <c r="U503" s="567" t="s">
        <v>207</v>
      </c>
      <c r="V503" s="566"/>
      <c r="W503" s="567"/>
      <c r="X503" s="566">
        <f t="shared" si="313"/>
        <v>2334</v>
      </c>
      <c r="Y503" s="567" t="s">
        <v>2676</v>
      </c>
      <c r="Z503" s="110"/>
      <c r="AA503" s="566">
        <f t="shared" si="304"/>
        <v>82.7</v>
      </c>
      <c r="AB503" s="567" t="s">
        <v>208</v>
      </c>
      <c r="AC503" s="566">
        <f t="shared" si="305"/>
        <v>62.2</v>
      </c>
      <c r="AD503" s="567" t="s">
        <v>208</v>
      </c>
      <c r="AE503" s="467" t="str">
        <f t="shared" si="306"/>
        <v>62.2 x 82.7</v>
      </c>
      <c r="AF503" s="567" t="s">
        <v>208</v>
      </c>
      <c r="AG503" s="566">
        <f t="shared" si="307"/>
        <v>86.6</v>
      </c>
      <c r="AH503" s="567" t="s">
        <v>208</v>
      </c>
      <c r="AI503" s="394">
        <f t="shared" si="308"/>
        <v>66.099999999999994</v>
      </c>
      <c r="AJ503" s="567" t="s">
        <v>208</v>
      </c>
      <c r="AK503" s="566">
        <f t="shared" si="309"/>
        <v>2</v>
      </c>
      <c r="AL503" s="567" t="s">
        <v>208</v>
      </c>
      <c r="AM503" s="566">
        <f t="shared" si="310"/>
        <v>2</v>
      </c>
      <c r="AN503" s="567" t="s">
        <v>208</v>
      </c>
      <c r="AO503" s="566">
        <f t="shared" si="311"/>
        <v>103</v>
      </c>
      <c r="AP503" s="567" t="s">
        <v>208</v>
      </c>
      <c r="AQ503" s="566"/>
      <c r="AR503" s="567"/>
      <c r="AS503" s="566">
        <f t="shared" si="312"/>
        <v>91.9</v>
      </c>
      <c r="AT503" s="567" t="s">
        <v>208</v>
      </c>
      <c r="AV503" s="1125"/>
      <c r="AX503" s="305">
        <v>10101989</v>
      </c>
      <c r="AY503" s="137">
        <f>IF(Index!$L$4="€",VLOOKUP(AX503,ERP!$A:$CL,5,0),IF(Index!$L$4="$",VLOOKUP(AX503,ERP!$A:$CL,7,0),IF(Index!$L$4="CHF",VLOOKUP(AX503,ERP!$A:$CL,9,0),IF(Index!$L$4="£",VLOOKUP(AX503,ERP!$A:$CL,11,0),""))))</f>
        <v>1058</v>
      </c>
      <c r="AZ503" s="305">
        <v>10141989</v>
      </c>
      <c r="BA503" s="137">
        <f>IF(Index!$L$4="€",VLOOKUP(AZ503,ERP!$A:$CL,5,0),IF(Index!$L$4="$",VLOOKUP(AZ503,ERP!$A:$CL,7,0),IF(Index!$L$4="CHF",VLOOKUP(AZ503,ERP!$A:$CL,9,0),IF(Index!$L$4="£",VLOOKUP(AZ503,ERP!$A:$CL,11,0),""))))</f>
        <v>1058</v>
      </c>
      <c r="BB503" s="298"/>
      <c r="BC503" s="150"/>
      <c r="BD503" s="2"/>
      <c r="BF503" s="66"/>
      <c r="BG503" s="225" t="s">
        <v>2671</v>
      </c>
      <c r="BH503" s="392"/>
      <c r="BI503" s="367"/>
      <c r="BJ503" s="393"/>
      <c r="BL503" s="2"/>
      <c r="BN503" s="107"/>
      <c r="BQ503" s="566">
        <v>210</v>
      </c>
      <c r="BR503" s="394" t="s">
        <v>207</v>
      </c>
      <c r="BS503" s="566">
        <v>158</v>
      </c>
      <c r="BT503" s="567" t="s">
        <v>207</v>
      </c>
      <c r="BU503" s="662" t="s">
        <v>4813</v>
      </c>
      <c r="BV503" s="394" t="s">
        <v>207</v>
      </c>
      <c r="BW503" s="566">
        <v>220</v>
      </c>
      <c r="BX503" s="394" t="s">
        <v>207</v>
      </c>
      <c r="BY503" s="566">
        <v>183</v>
      </c>
      <c r="BZ503" s="567" t="s">
        <v>207</v>
      </c>
      <c r="CA503" s="566">
        <v>5</v>
      </c>
      <c r="CB503" s="567" t="s">
        <v>207</v>
      </c>
      <c r="CC503" s="394">
        <v>20</v>
      </c>
      <c r="CD503" s="394" t="s">
        <v>207</v>
      </c>
      <c r="CE503" s="566">
        <v>263</v>
      </c>
      <c r="CF503" s="567" t="s">
        <v>207</v>
      </c>
      <c r="CG503" s="566"/>
      <c r="CH503" s="340"/>
      <c r="CI503" s="66">
        <v>2334</v>
      </c>
      <c r="CJ503" s="340" t="s">
        <v>2676</v>
      </c>
      <c r="CK503" s="110"/>
      <c r="CL503" s="66">
        <v>82.7</v>
      </c>
      <c r="CM503" s="340" t="s">
        <v>208</v>
      </c>
      <c r="CN503" s="66">
        <v>62.2</v>
      </c>
      <c r="CO503" s="340" t="s">
        <v>208</v>
      </c>
      <c r="CP503" s="309" t="s">
        <v>4814</v>
      </c>
      <c r="CQ503" s="340" t="s">
        <v>208</v>
      </c>
      <c r="CR503" s="66">
        <v>86.6</v>
      </c>
      <c r="CS503" s="340" t="s">
        <v>208</v>
      </c>
      <c r="CT503" s="2">
        <v>72</v>
      </c>
      <c r="CU503" s="340" t="s">
        <v>208</v>
      </c>
      <c r="CV503" s="66">
        <v>2</v>
      </c>
      <c r="CW503" s="340" t="s">
        <v>208</v>
      </c>
      <c r="CX503" s="66">
        <v>7.9</v>
      </c>
      <c r="CY503" s="340" t="s">
        <v>208</v>
      </c>
      <c r="CZ503" s="66">
        <v>103</v>
      </c>
      <c r="DA503" s="340" t="s">
        <v>208</v>
      </c>
      <c r="DB503" s="66"/>
      <c r="DC503" s="340"/>
      <c r="DD503" s="66">
        <v>91.9</v>
      </c>
      <c r="DE503" s="340" t="s">
        <v>208</v>
      </c>
      <c r="DG503" s="1125"/>
      <c r="DH503" s="332"/>
      <c r="DI503" s="305">
        <v>10101995</v>
      </c>
      <c r="DJ503" s="137">
        <f>IF(Index!$L$4="€",VLOOKUP(DI503,ERP!$A:$CL,5,0),IF(Index!$L$4="$",VLOOKUP(DI503,ERP!$A:$CL,7,0),IF(Index!$L$4="CHF",VLOOKUP(DI503,ERP!$A:$CL,9,0),IF(Index!$L$4="£",VLOOKUP(DI503,ERP!$A:$CL,11,0),""))))</f>
        <v>1164</v>
      </c>
      <c r="DK503" s="421"/>
      <c r="DL503" s="422"/>
      <c r="DM503" s="298"/>
      <c r="DN503" s="150"/>
      <c r="DO503" s="296"/>
      <c r="DP503" s="304"/>
      <c r="DQ503" s="293"/>
      <c r="DR503" s="297"/>
      <c r="DS503" s="346"/>
      <c r="DT503" s="332"/>
    </row>
    <row r="504" spans="2:179" ht="15.75" customHeight="1" x14ac:dyDescent="0.2">
      <c r="B504" s="708" t="s">
        <v>234</v>
      </c>
      <c r="C504" s="709">
        <f t="shared" si="314"/>
        <v>1.3333333333333333</v>
      </c>
      <c r="D504" s="394"/>
      <c r="E504" s="394"/>
      <c r="F504" s="679">
        <v>230</v>
      </c>
      <c r="G504" s="680" t="s">
        <v>207</v>
      </c>
      <c r="H504" s="679">
        <f t="shared" si="315"/>
        <v>173</v>
      </c>
      <c r="I504" s="681" t="s">
        <v>207</v>
      </c>
      <c r="J504" s="682" t="str">
        <f t="shared" si="316"/>
        <v>173 x 230</v>
      </c>
      <c r="K504" s="680" t="s">
        <v>207</v>
      </c>
      <c r="L504" s="679">
        <f t="shared" si="317"/>
        <v>240</v>
      </c>
      <c r="M504" s="680" t="s">
        <v>207</v>
      </c>
      <c r="N504" s="679">
        <f t="shared" si="318"/>
        <v>183</v>
      </c>
      <c r="O504" s="681" t="s">
        <v>207</v>
      </c>
      <c r="P504" s="679">
        <v>5</v>
      </c>
      <c r="Q504" s="681" t="s">
        <v>207</v>
      </c>
      <c r="R504" s="680">
        <v>5</v>
      </c>
      <c r="S504" s="680" t="s">
        <v>207</v>
      </c>
      <c r="T504" s="679">
        <f t="shared" si="319"/>
        <v>288</v>
      </c>
      <c r="U504" s="681" t="s">
        <v>207</v>
      </c>
      <c r="V504" s="679"/>
      <c r="W504" s="681"/>
      <c r="X504" s="679">
        <f t="shared" si="313"/>
        <v>2534</v>
      </c>
      <c r="Y504" s="681" t="s">
        <v>2676</v>
      </c>
      <c r="Z504" s="110"/>
      <c r="AA504" s="679">
        <f t="shared" si="304"/>
        <v>90.6</v>
      </c>
      <c r="AB504" s="681" t="s">
        <v>208</v>
      </c>
      <c r="AC504" s="679">
        <f t="shared" si="305"/>
        <v>68.099999999999994</v>
      </c>
      <c r="AD504" s="681" t="s">
        <v>208</v>
      </c>
      <c r="AE504" s="719" t="str">
        <f t="shared" si="306"/>
        <v>68.1 x 90.6</v>
      </c>
      <c r="AF504" s="681" t="s">
        <v>208</v>
      </c>
      <c r="AG504" s="679">
        <f t="shared" si="307"/>
        <v>94.5</v>
      </c>
      <c r="AH504" s="681" t="s">
        <v>208</v>
      </c>
      <c r="AI504" s="680">
        <f t="shared" si="308"/>
        <v>72</v>
      </c>
      <c r="AJ504" s="681" t="s">
        <v>208</v>
      </c>
      <c r="AK504" s="679">
        <f t="shared" si="309"/>
        <v>2</v>
      </c>
      <c r="AL504" s="681" t="s">
        <v>208</v>
      </c>
      <c r="AM504" s="679">
        <f t="shared" si="310"/>
        <v>2</v>
      </c>
      <c r="AN504" s="681" t="s">
        <v>208</v>
      </c>
      <c r="AO504" s="679">
        <f t="shared" si="311"/>
        <v>113</v>
      </c>
      <c r="AP504" s="681" t="s">
        <v>208</v>
      </c>
      <c r="AQ504" s="679"/>
      <c r="AR504" s="681"/>
      <c r="AS504" s="679">
        <f t="shared" si="312"/>
        <v>99.8</v>
      </c>
      <c r="AT504" s="681" t="s">
        <v>208</v>
      </c>
      <c r="AV504" s="1125"/>
      <c r="AX504" s="426">
        <v>10101086</v>
      </c>
      <c r="AY504" s="236">
        <f>IF(Index!$L$4="€",VLOOKUP(AX504,ERP!$A:$CL,5,0),IF(Index!$L$4="$",VLOOKUP(AX504,ERP!$A:$CL,7,0),IF(Index!$L$4="CHF",VLOOKUP(AX504,ERP!$A:$CL,9,0),IF(Index!$L$4="£",VLOOKUP(AX504,ERP!$A:$CL,11,0),""))))</f>
        <v>1115</v>
      </c>
      <c r="AZ504" s="426">
        <v>10141086</v>
      </c>
      <c r="BA504" s="236">
        <f>IF(Index!$L$4="€",VLOOKUP(AZ504,ERP!$A:$CL,5,0),IF(Index!$L$4="$",VLOOKUP(AZ504,ERP!$A:$CL,7,0),IF(Index!$L$4="CHF",VLOOKUP(AZ504,ERP!$A:$CL,9,0),IF(Index!$L$4="£",VLOOKUP(AZ504,ERP!$A:$CL,11,0),""))))</f>
        <v>1115</v>
      </c>
      <c r="BB504" s="298"/>
      <c r="BC504" s="150"/>
      <c r="BD504" s="2"/>
      <c r="BF504" s="66"/>
      <c r="BG504" s="225" t="s">
        <v>2668</v>
      </c>
      <c r="BH504" s="392"/>
      <c r="BI504" s="367"/>
      <c r="BJ504" s="393"/>
      <c r="BL504" s="2"/>
      <c r="BN504" s="107"/>
      <c r="BQ504" s="679">
        <v>230</v>
      </c>
      <c r="BR504" s="680" t="s">
        <v>207</v>
      </c>
      <c r="BS504" s="679">
        <v>173</v>
      </c>
      <c r="BT504" s="681" t="s">
        <v>207</v>
      </c>
      <c r="BU504" s="682" t="s">
        <v>4815</v>
      </c>
      <c r="BV504" s="680" t="s">
        <v>207</v>
      </c>
      <c r="BW504" s="679">
        <v>240</v>
      </c>
      <c r="BX504" s="680" t="s">
        <v>207</v>
      </c>
      <c r="BY504" s="679">
        <v>198</v>
      </c>
      <c r="BZ504" s="681" t="s">
        <v>207</v>
      </c>
      <c r="CA504" s="679">
        <v>5</v>
      </c>
      <c r="CB504" s="681" t="s">
        <v>207</v>
      </c>
      <c r="CC504" s="680">
        <v>20</v>
      </c>
      <c r="CD504" s="680" t="s">
        <v>207</v>
      </c>
      <c r="CE504" s="679">
        <v>288</v>
      </c>
      <c r="CF504" s="681" t="s">
        <v>207</v>
      </c>
      <c r="CG504" s="679"/>
      <c r="CH504" s="440"/>
      <c r="CI504" s="439">
        <v>2534</v>
      </c>
      <c r="CJ504" s="440" t="s">
        <v>2676</v>
      </c>
      <c r="CK504" s="110"/>
      <c r="CL504" s="439">
        <v>90.6</v>
      </c>
      <c r="CM504" s="440" t="s">
        <v>208</v>
      </c>
      <c r="CN504" s="439">
        <v>68.099999999999994</v>
      </c>
      <c r="CO504" s="440" t="s">
        <v>208</v>
      </c>
      <c r="CP504" s="443" t="s">
        <v>4816</v>
      </c>
      <c r="CQ504" s="440" t="s">
        <v>208</v>
      </c>
      <c r="CR504" s="439">
        <v>94.5</v>
      </c>
      <c r="CS504" s="440" t="s">
        <v>208</v>
      </c>
      <c r="CT504" s="438">
        <v>78</v>
      </c>
      <c r="CU504" s="440" t="s">
        <v>208</v>
      </c>
      <c r="CV504" s="439">
        <v>2</v>
      </c>
      <c r="CW504" s="440" t="s">
        <v>208</v>
      </c>
      <c r="CX504" s="439">
        <v>7.9</v>
      </c>
      <c r="CY504" s="440" t="s">
        <v>208</v>
      </c>
      <c r="CZ504" s="439">
        <v>113</v>
      </c>
      <c r="DA504" s="440" t="s">
        <v>208</v>
      </c>
      <c r="DB504" s="439"/>
      <c r="DC504" s="440"/>
      <c r="DD504" s="439">
        <v>99.8</v>
      </c>
      <c r="DE504" s="440" t="s">
        <v>208</v>
      </c>
      <c r="DG504" s="1125"/>
      <c r="DH504" s="332"/>
      <c r="DI504" s="426">
        <v>10101120</v>
      </c>
      <c r="DJ504" s="236">
        <f>IF(Index!$L$4="€",VLOOKUP(DI504,ERP!$A:$CL,5,0),IF(Index!$L$4="$",VLOOKUP(DI504,ERP!$A:$CL,7,0),IF(Index!$L$4="CHF",VLOOKUP(DI504,ERP!$A:$CL,9,0),IF(Index!$L$4="£",VLOOKUP(DI504,ERP!$A:$CL,11,0),""))))</f>
        <v>1221</v>
      </c>
      <c r="DK504" s="453"/>
      <c r="DL504" s="451"/>
      <c r="DM504" s="298"/>
      <c r="DN504" s="150"/>
      <c r="DO504" s="296"/>
      <c r="DP504" s="304"/>
      <c r="DQ504" s="293"/>
      <c r="DR504" s="297"/>
      <c r="DS504" s="346"/>
      <c r="DT504" s="332"/>
    </row>
    <row r="505" spans="2:179" ht="12.75" customHeight="1" x14ac:dyDescent="0.2">
      <c r="B505" s="708" t="s">
        <v>234</v>
      </c>
      <c r="C505" s="709">
        <f t="shared" si="314"/>
        <v>1.3333333333333333</v>
      </c>
      <c r="D505" s="394"/>
      <c r="E505" s="394"/>
      <c r="F505" s="566">
        <v>250</v>
      </c>
      <c r="G505" s="394" t="s">
        <v>207</v>
      </c>
      <c r="H505" s="566">
        <f t="shared" si="315"/>
        <v>188</v>
      </c>
      <c r="I505" s="567" t="s">
        <v>207</v>
      </c>
      <c r="J505" s="662" t="str">
        <f t="shared" si="316"/>
        <v>188 x 250</v>
      </c>
      <c r="K505" s="394" t="s">
        <v>207</v>
      </c>
      <c r="L505" s="566">
        <f t="shared" si="317"/>
        <v>260</v>
      </c>
      <c r="M505" s="394" t="s">
        <v>207</v>
      </c>
      <c r="N505" s="566">
        <f t="shared" si="318"/>
        <v>198</v>
      </c>
      <c r="O505" s="567" t="s">
        <v>207</v>
      </c>
      <c r="P505" s="566">
        <v>5</v>
      </c>
      <c r="Q505" s="567" t="s">
        <v>207</v>
      </c>
      <c r="R505" s="394">
        <v>5</v>
      </c>
      <c r="S505" s="394" t="s">
        <v>207</v>
      </c>
      <c r="T505" s="566">
        <f t="shared" si="319"/>
        <v>313</v>
      </c>
      <c r="U505" s="567" t="s">
        <v>207</v>
      </c>
      <c r="V505" s="566"/>
      <c r="W505" s="567"/>
      <c r="X505" s="566">
        <f t="shared" si="313"/>
        <v>2734</v>
      </c>
      <c r="Y505" s="567" t="s">
        <v>2676</v>
      </c>
      <c r="Z505" s="110"/>
      <c r="AA505" s="566">
        <f t="shared" si="304"/>
        <v>98.4</v>
      </c>
      <c r="AB505" s="567" t="s">
        <v>208</v>
      </c>
      <c r="AC505" s="566">
        <f t="shared" si="305"/>
        <v>74</v>
      </c>
      <c r="AD505" s="567" t="s">
        <v>208</v>
      </c>
      <c r="AE505" s="467" t="str">
        <f t="shared" si="306"/>
        <v>74 x 98.4</v>
      </c>
      <c r="AF505" s="567" t="s">
        <v>208</v>
      </c>
      <c r="AG505" s="566">
        <f t="shared" si="307"/>
        <v>102.4</v>
      </c>
      <c r="AH505" s="567" t="s">
        <v>208</v>
      </c>
      <c r="AI505" s="394">
        <f t="shared" si="308"/>
        <v>78</v>
      </c>
      <c r="AJ505" s="567" t="s">
        <v>208</v>
      </c>
      <c r="AK505" s="566">
        <f t="shared" si="309"/>
        <v>2</v>
      </c>
      <c r="AL505" s="567" t="s">
        <v>208</v>
      </c>
      <c r="AM505" s="566">
        <f t="shared" si="310"/>
        <v>2</v>
      </c>
      <c r="AN505" s="567" t="s">
        <v>208</v>
      </c>
      <c r="AO505" s="566">
        <f t="shared" si="311"/>
        <v>123</v>
      </c>
      <c r="AP505" s="567" t="s">
        <v>208</v>
      </c>
      <c r="AQ505" s="566"/>
      <c r="AR505" s="567"/>
      <c r="AS505" s="566">
        <f t="shared" si="312"/>
        <v>107.6</v>
      </c>
      <c r="AT505" s="567" t="s">
        <v>208</v>
      </c>
      <c r="AV505" s="1125"/>
      <c r="AX505" s="305"/>
      <c r="AY505" s="137"/>
      <c r="AZ505" s="305"/>
      <c r="BA505" s="137"/>
      <c r="BB505" s="298"/>
      <c r="BC505" s="354"/>
      <c r="BD505" s="2"/>
      <c r="BF505" s="66"/>
      <c r="BG505" s="2"/>
      <c r="BH505" s="392"/>
      <c r="BI505" s="367"/>
      <c r="BJ505" s="393"/>
      <c r="BL505" s="2"/>
      <c r="BN505" s="107"/>
      <c r="BQ505" s="339"/>
      <c r="BS505" s="66"/>
      <c r="BT505" s="340"/>
      <c r="BU505" s="341"/>
      <c r="BW505" s="66"/>
      <c r="BY505" s="66"/>
      <c r="BZ505" s="340"/>
      <c r="CA505" s="339"/>
      <c r="CB505" s="340"/>
      <c r="CC505" s="308"/>
      <c r="CE505" s="66"/>
      <c r="CF505" s="340"/>
      <c r="CG505" s="66"/>
      <c r="CH505" s="340"/>
      <c r="CI505" s="66"/>
      <c r="CJ505" s="340"/>
      <c r="CK505" s="110"/>
      <c r="CL505" s="66"/>
      <c r="CM505" s="340"/>
      <c r="CN505" s="66"/>
      <c r="CO505" s="340"/>
      <c r="CP505" s="309"/>
      <c r="CQ505" s="340"/>
      <c r="CR505" s="66"/>
      <c r="CS505" s="340"/>
      <c r="CU505" s="340"/>
      <c r="CV505" s="66"/>
      <c r="CW505" s="340"/>
      <c r="CX505" s="66"/>
      <c r="CY505" s="340"/>
      <c r="CZ505" s="66"/>
      <c r="DA505" s="340"/>
      <c r="DB505" s="66"/>
      <c r="DC505" s="340"/>
      <c r="DD505" s="66"/>
      <c r="DE505" s="340"/>
      <c r="DG505" s="1125"/>
      <c r="DH505" s="332"/>
      <c r="DI505" s="305"/>
      <c r="DJ505" s="329"/>
      <c r="DK505" s="327"/>
      <c r="DL505" s="328"/>
      <c r="DM505" s="298"/>
      <c r="DN505" s="354"/>
      <c r="DO505" s="296"/>
      <c r="DP505" s="304"/>
      <c r="DQ505" s="293"/>
      <c r="DR505" s="297"/>
      <c r="DS505" s="346"/>
      <c r="DT505" s="332"/>
    </row>
    <row r="506" spans="2:179" ht="12.75" customHeight="1" x14ac:dyDescent="0.2">
      <c r="B506" s="708" t="s">
        <v>234</v>
      </c>
      <c r="C506" s="709">
        <f t="shared" si="314"/>
        <v>1.3333333333333333</v>
      </c>
      <c r="D506" s="394"/>
      <c r="E506" s="394"/>
      <c r="F506" s="679">
        <v>270</v>
      </c>
      <c r="G506" s="680" t="s">
        <v>207</v>
      </c>
      <c r="H506" s="679">
        <f t="shared" si="315"/>
        <v>203</v>
      </c>
      <c r="I506" s="681" t="s">
        <v>207</v>
      </c>
      <c r="J506" s="682" t="str">
        <f t="shared" si="316"/>
        <v>203 x 270</v>
      </c>
      <c r="K506" s="680" t="s">
        <v>207</v>
      </c>
      <c r="L506" s="679">
        <f t="shared" si="317"/>
        <v>280</v>
      </c>
      <c r="M506" s="680" t="s">
        <v>207</v>
      </c>
      <c r="N506" s="679">
        <f t="shared" si="318"/>
        <v>213</v>
      </c>
      <c r="O506" s="681" t="s">
        <v>207</v>
      </c>
      <c r="P506" s="679">
        <v>5</v>
      </c>
      <c r="Q506" s="681" t="s">
        <v>207</v>
      </c>
      <c r="R506" s="680">
        <v>5</v>
      </c>
      <c r="S506" s="680" t="s">
        <v>207</v>
      </c>
      <c r="T506" s="679">
        <f t="shared" si="319"/>
        <v>338</v>
      </c>
      <c r="U506" s="681" t="s">
        <v>207</v>
      </c>
      <c r="V506" s="679"/>
      <c r="W506" s="681"/>
      <c r="X506" s="679">
        <f t="shared" si="313"/>
        <v>2934</v>
      </c>
      <c r="Y506" s="681" t="s">
        <v>2676</v>
      </c>
      <c r="Z506" s="110"/>
      <c r="AA506" s="679">
        <f t="shared" si="304"/>
        <v>106.3</v>
      </c>
      <c r="AB506" s="681" t="s">
        <v>208</v>
      </c>
      <c r="AC506" s="679">
        <f t="shared" si="305"/>
        <v>79.900000000000006</v>
      </c>
      <c r="AD506" s="681" t="s">
        <v>208</v>
      </c>
      <c r="AE506" s="719" t="str">
        <f t="shared" si="306"/>
        <v>79.9 x 106.3</v>
      </c>
      <c r="AF506" s="681" t="s">
        <v>208</v>
      </c>
      <c r="AG506" s="679">
        <f t="shared" si="307"/>
        <v>110.2</v>
      </c>
      <c r="AH506" s="681" t="s">
        <v>208</v>
      </c>
      <c r="AI506" s="680">
        <f t="shared" si="308"/>
        <v>83.9</v>
      </c>
      <c r="AJ506" s="681" t="s">
        <v>208</v>
      </c>
      <c r="AK506" s="679">
        <f t="shared" si="309"/>
        <v>2</v>
      </c>
      <c r="AL506" s="681" t="s">
        <v>208</v>
      </c>
      <c r="AM506" s="679">
        <f t="shared" si="310"/>
        <v>2</v>
      </c>
      <c r="AN506" s="681" t="s">
        <v>208</v>
      </c>
      <c r="AO506" s="679">
        <f t="shared" si="311"/>
        <v>133</v>
      </c>
      <c r="AP506" s="681" t="s">
        <v>208</v>
      </c>
      <c r="AQ506" s="679"/>
      <c r="AR506" s="681"/>
      <c r="AS506" s="679">
        <f t="shared" si="312"/>
        <v>115.5</v>
      </c>
      <c r="AT506" s="681" t="s">
        <v>208</v>
      </c>
      <c r="AV506" s="1125"/>
      <c r="AX506" s="426">
        <v>10101087</v>
      </c>
      <c r="AY506" s="236">
        <f>IF(Index!$L$4="€",VLOOKUP(AX506,ERP!$A:$CL,5,0),IF(Index!$L$4="$",VLOOKUP(AX506,ERP!$A:$CL,7,0),IF(Index!$L$4="CHF",VLOOKUP(AX506,ERP!$A:$CL,9,0),IF(Index!$L$4="£",VLOOKUP(AX506,ERP!$A:$CL,11,0),""))))</f>
        <v>1285</v>
      </c>
      <c r="AZ506" s="426">
        <v>10141087</v>
      </c>
      <c r="BA506" s="236">
        <f>IF(Index!$L$4="€",VLOOKUP(AZ506,ERP!$A:$CL,5,0),IF(Index!$L$4="$",VLOOKUP(AZ506,ERP!$A:$CL,7,0),IF(Index!$L$4="CHF",VLOOKUP(AZ506,ERP!$A:$CL,9,0),IF(Index!$L$4="£",VLOOKUP(AZ506,ERP!$A:$CL,11,0),""))))</f>
        <v>1285</v>
      </c>
      <c r="BB506" s="298"/>
      <c r="BC506" s="354"/>
      <c r="BD506" s="2"/>
      <c r="BF506" s="66"/>
      <c r="BG506" s="2"/>
      <c r="BH506" s="392"/>
      <c r="BI506" s="367"/>
      <c r="BJ506" s="393"/>
      <c r="BL506" s="2"/>
      <c r="BN506" s="107"/>
      <c r="BQ506" s="437"/>
      <c r="BR506" s="438"/>
      <c r="BS506" s="439"/>
      <c r="BT506" s="440"/>
      <c r="BU506" s="441"/>
      <c r="BV506" s="438"/>
      <c r="BW506" s="439"/>
      <c r="BX506" s="438"/>
      <c r="BY506" s="439"/>
      <c r="BZ506" s="440"/>
      <c r="CA506" s="437"/>
      <c r="CB506" s="440"/>
      <c r="CC506" s="442"/>
      <c r="CD506" s="438"/>
      <c r="CE506" s="439"/>
      <c r="CF506" s="440"/>
      <c r="CG506" s="439"/>
      <c r="CH506" s="440"/>
      <c r="CI506" s="439"/>
      <c r="CJ506" s="440"/>
      <c r="CK506" s="110"/>
      <c r="CL506" s="439"/>
      <c r="CM506" s="440"/>
      <c r="CN506" s="439"/>
      <c r="CO506" s="440"/>
      <c r="CP506" s="443"/>
      <c r="CQ506" s="440"/>
      <c r="CR506" s="439"/>
      <c r="CS506" s="440"/>
      <c r="CT506" s="438"/>
      <c r="CU506" s="440"/>
      <c r="CV506" s="439"/>
      <c r="CW506" s="440"/>
      <c r="CX506" s="439"/>
      <c r="CY506" s="440"/>
      <c r="CZ506" s="439"/>
      <c r="DA506" s="440"/>
      <c r="DB506" s="439"/>
      <c r="DC506" s="440"/>
      <c r="DD506" s="439"/>
      <c r="DE506" s="440"/>
      <c r="DG506" s="1125"/>
      <c r="DH506" s="332"/>
      <c r="DI506" s="426"/>
      <c r="DJ506" s="450"/>
      <c r="DK506" s="426"/>
      <c r="DL506" s="450"/>
      <c r="DM506" s="298"/>
      <c r="DN506" s="354"/>
      <c r="DO506" s="296"/>
      <c r="DP506" s="304"/>
      <c r="DQ506" s="293"/>
      <c r="DR506" s="297"/>
      <c r="DS506" s="346"/>
      <c r="DT506" s="332"/>
    </row>
    <row r="507" spans="2:179" ht="12.75" customHeight="1" x14ac:dyDescent="0.2">
      <c r="B507" s="708" t="s">
        <v>234</v>
      </c>
      <c r="C507" s="709">
        <f t="shared" si="314"/>
        <v>1.3333333333333333</v>
      </c>
      <c r="D507" s="394"/>
      <c r="E507" s="394"/>
      <c r="F507" s="572">
        <v>290</v>
      </c>
      <c r="G507" s="659" t="s">
        <v>207</v>
      </c>
      <c r="H507" s="572">
        <f t="shared" si="315"/>
        <v>218</v>
      </c>
      <c r="I507" s="573" t="s">
        <v>207</v>
      </c>
      <c r="J507" s="660" t="str">
        <f t="shared" si="316"/>
        <v>218 x 290</v>
      </c>
      <c r="K507" s="659" t="s">
        <v>207</v>
      </c>
      <c r="L507" s="572">
        <f t="shared" si="317"/>
        <v>300</v>
      </c>
      <c r="M507" s="659" t="s">
        <v>207</v>
      </c>
      <c r="N507" s="572">
        <f t="shared" si="318"/>
        <v>228</v>
      </c>
      <c r="O507" s="573" t="s">
        <v>207</v>
      </c>
      <c r="P507" s="572">
        <v>5</v>
      </c>
      <c r="Q507" s="573" t="s">
        <v>207</v>
      </c>
      <c r="R507" s="659">
        <v>5</v>
      </c>
      <c r="S507" s="659" t="s">
        <v>207</v>
      </c>
      <c r="T507" s="572">
        <f t="shared" si="319"/>
        <v>363</v>
      </c>
      <c r="U507" s="573" t="s">
        <v>207</v>
      </c>
      <c r="V507" s="572"/>
      <c r="W507" s="573"/>
      <c r="X507" s="572">
        <f t="shared" si="313"/>
        <v>3134</v>
      </c>
      <c r="Y507" s="573" t="s">
        <v>2676</v>
      </c>
      <c r="Z507" s="110"/>
      <c r="AA507" s="572">
        <f t="shared" si="304"/>
        <v>114.2</v>
      </c>
      <c r="AB507" s="573" t="s">
        <v>208</v>
      </c>
      <c r="AC507" s="572">
        <f t="shared" si="305"/>
        <v>85.8</v>
      </c>
      <c r="AD507" s="573" t="s">
        <v>208</v>
      </c>
      <c r="AE507" s="714" t="str">
        <f t="shared" si="306"/>
        <v>85.8 x 114.2</v>
      </c>
      <c r="AF507" s="573" t="s">
        <v>208</v>
      </c>
      <c r="AG507" s="572">
        <f t="shared" si="307"/>
        <v>118.1</v>
      </c>
      <c r="AH507" s="573" t="s">
        <v>208</v>
      </c>
      <c r="AI507" s="659">
        <f t="shared" si="308"/>
        <v>89.8</v>
      </c>
      <c r="AJ507" s="573" t="s">
        <v>208</v>
      </c>
      <c r="AK507" s="572">
        <f t="shared" si="309"/>
        <v>2</v>
      </c>
      <c r="AL507" s="573" t="s">
        <v>208</v>
      </c>
      <c r="AM507" s="572">
        <f t="shared" si="310"/>
        <v>2</v>
      </c>
      <c r="AN507" s="573" t="s">
        <v>208</v>
      </c>
      <c r="AO507" s="572">
        <f t="shared" si="311"/>
        <v>143</v>
      </c>
      <c r="AP507" s="573" t="s">
        <v>208</v>
      </c>
      <c r="AQ507" s="572"/>
      <c r="AR507" s="573"/>
      <c r="AS507" s="572">
        <f t="shared" si="312"/>
        <v>123.4</v>
      </c>
      <c r="AT507" s="573" t="s">
        <v>208</v>
      </c>
      <c r="AV507" s="1126"/>
      <c r="AX507" s="307">
        <v>10101096</v>
      </c>
      <c r="AY507" s="146">
        <f>IF(Index!$L$4="€",VLOOKUP(AX507,ERP!$A:$CL,5,0),IF(Index!$L$4="$",VLOOKUP(AX507,ERP!$A:$CL,7,0),IF(Index!$L$4="CHF",VLOOKUP(AX507,ERP!$A:$CL,9,0),IF(Index!$L$4="£",VLOOKUP(AX507,ERP!$A:$CL,11,0),""))))</f>
        <v>1427</v>
      </c>
      <c r="AZ507" s="307">
        <v>10141096</v>
      </c>
      <c r="BA507" s="146">
        <f>IF(Index!$L$4="€",VLOOKUP(AZ507,ERP!$A:$CL,5,0),IF(Index!$L$4="$",VLOOKUP(AZ507,ERP!$A:$CL,7,0),IF(Index!$L$4="CHF",VLOOKUP(AZ507,ERP!$A:$CL,9,0),IF(Index!$L$4="£",VLOOKUP(AZ507,ERP!$A:$CL,11,0),""))))</f>
        <v>1427</v>
      </c>
      <c r="BB507" s="298"/>
      <c r="BC507" s="354"/>
      <c r="BD507" s="2"/>
      <c r="BF507" s="316"/>
      <c r="BG507" s="2"/>
      <c r="BH507" s="392"/>
      <c r="BI507" s="367"/>
      <c r="BJ507" s="393"/>
      <c r="BL507" s="2"/>
      <c r="BN507" s="107"/>
      <c r="BQ507" s="314"/>
      <c r="BR507" s="315"/>
      <c r="BS507" s="316"/>
      <c r="BT507" s="317"/>
      <c r="BU507" s="318"/>
      <c r="BV507" s="315"/>
      <c r="BW507" s="316"/>
      <c r="BX507" s="315"/>
      <c r="BY507" s="316"/>
      <c r="BZ507" s="317"/>
      <c r="CA507" s="314"/>
      <c r="CB507" s="317"/>
      <c r="CC507" s="319"/>
      <c r="CD507" s="315"/>
      <c r="CE507" s="316"/>
      <c r="CF507" s="317"/>
      <c r="CG507" s="316"/>
      <c r="CH507" s="317"/>
      <c r="CI507" s="316"/>
      <c r="CJ507" s="317"/>
      <c r="CK507" s="110"/>
      <c r="CL507" s="316"/>
      <c r="CM507" s="317"/>
      <c r="CN507" s="316"/>
      <c r="CO507" s="317"/>
      <c r="CP507" s="320"/>
      <c r="CQ507" s="317"/>
      <c r="CR507" s="316"/>
      <c r="CS507" s="317"/>
      <c r="CT507" s="315"/>
      <c r="CU507" s="317"/>
      <c r="CV507" s="316"/>
      <c r="CW507" s="317"/>
      <c r="CX507" s="316"/>
      <c r="CY507" s="317"/>
      <c r="CZ507" s="316"/>
      <c r="DA507" s="317"/>
      <c r="DB507" s="316"/>
      <c r="DC507" s="317"/>
      <c r="DD507" s="316"/>
      <c r="DE507" s="317"/>
      <c r="DG507" s="1126"/>
      <c r="DH507" s="332"/>
      <c r="DI507" s="307"/>
      <c r="DJ507" s="325"/>
      <c r="DK507" s="321"/>
      <c r="DL507" s="322"/>
      <c r="DM507" s="298"/>
      <c r="DN507" s="354"/>
      <c r="DO507" s="296"/>
      <c r="DP507" s="304"/>
      <c r="DQ507" s="293"/>
      <c r="DR507" s="297"/>
      <c r="DS507" s="346"/>
      <c r="DT507" s="332"/>
    </row>
    <row r="508" spans="2:179" ht="23.25" x14ac:dyDescent="0.2">
      <c r="F508" s="308"/>
      <c r="J508" s="309"/>
      <c r="P508" s="308"/>
      <c r="R508" s="308"/>
      <c r="Z508" s="110"/>
      <c r="AE508" s="309"/>
      <c r="AV508" s="291"/>
      <c r="AX508" s="57"/>
      <c r="AY508" s="57"/>
      <c r="AZ508" s="57"/>
      <c r="BA508" s="57"/>
      <c r="BB508" s="148"/>
      <c r="BC508" s="148"/>
      <c r="BD508" s="57"/>
      <c r="BF508" s="107"/>
      <c r="BG508" s="107"/>
      <c r="BH508" s="392"/>
      <c r="BI508" s="367"/>
      <c r="BJ508" s="393"/>
      <c r="BK508" s="30"/>
      <c r="BL508" s="221"/>
      <c r="BM508" s="224"/>
      <c r="BN508" s="107"/>
      <c r="BQ508" s="293"/>
      <c r="BR508" s="293"/>
      <c r="BS508" s="293"/>
      <c r="BT508" s="293"/>
      <c r="BU508" s="293"/>
      <c r="BV508" s="293"/>
      <c r="BW508" s="293"/>
      <c r="BX508" s="293"/>
      <c r="BY508" s="293"/>
      <c r="BZ508" s="293"/>
      <c r="CA508" s="293"/>
      <c r="CB508" s="293"/>
      <c r="CC508" s="293"/>
      <c r="CD508" s="293"/>
      <c r="CE508" s="293"/>
      <c r="CF508" s="293"/>
      <c r="CG508" s="293"/>
      <c r="CH508" s="293"/>
      <c r="CI508" s="293"/>
      <c r="CJ508" s="293"/>
      <c r="CK508" s="293"/>
      <c r="CL508" s="293"/>
      <c r="CM508" s="293"/>
      <c r="CN508" s="293"/>
      <c r="CO508" s="293"/>
      <c r="CP508" s="293"/>
      <c r="CQ508" s="293"/>
      <c r="CR508" s="293"/>
      <c r="CS508" s="293"/>
      <c r="CT508" s="293"/>
      <c r="CU508" s="293"/>
      <c r="CV508" s="293"/>
      <c r="CW508" s="293"/>
      <c r="CX508" s="293"/>
      <c r="CY508" s="293"/>
      <c r="CZ508" s="293"/>
      <c r="DA508" s="293"/>
      <c r="DB508" s="293"/>
      <c r="DC508" s="293"/>
      <c r="DD508" s="293"/>
      <c r="DE508" s="293"/>
      <c r="DF508" s="293"/>
      <c r="DG508" s="291"/>
      <c r="DH508" s="332"/>
      <c r="DI508" s="208"/>
      <c r="DJ508" s="208"/>
      <c r="DK508" s="208"/>
      <c r="DL508" s="208"/>
      <c r="DM508" s="208"/>
      <c r="DN508" s="208"/>
      <c r="DO508" s="296"/>
      <c r="DP508" s="304"/>
      <c r="DQ508" s="295"/>
      <c r="DR508" s="297"/>
      <c r="DS508" s="346"/>
      <c r="DT508" s="332"/>
    </row>
    <row r="509" spans="2:179" s="30" customFormat="1" ht="44.25" customHeight="1" x14ac:dyDescent="0.2">
      <c r="D509" s="2"/>
      <c r="E509" s="2"/>
      <c r="F509" s="1121" t="s">
        <v>1156</v>
      </c>
      <c r="G509" s="1096"/>
      <c r="H509" s="1096"/>
      <c r="I509" s="1096"/>
      <c r="J509" s="1096"/>
      <c r="K509" s="1096"/>
      <c r="L509" s="1096"/>
      <c r="M509" s="1096"/>
      <c r="N509" s="1096"/>
      <c r="O509" s="1096"/>
      <c r="P509" s="1096"/>
      <c r="Q509" s="1096"/>
      <c r="R509" s="1096"/>
      <c r="S509" s="1096"/>
      <c r="T509" s="1096"/>
      <c r="U509" s="1096"/>
      <c r="V509" s="1096"/>
      <c r="W509" s="1096"/>
      <c r="X509" s="1096"/>
      <c r="Y509" s="1096"/>
      <c r="Z509" s="1096"/>
      <c r="AA509" s="1096"/>
      <c r="AB509" s="1096"/>
      <c r="AC509" s="1096"/>
      <c r="AD509" s="1096"/>
      <c r="AE509" s="1096"/>
      <c r="AF509" s="1096"/>
      <c r="AG509" s="1096"/>
      <c r="AH509" s="1096"/>
      <c r="AI509" s="1096"/>
      <c r="AJ509" s="1096"/>
      <c r="AK509" s="1096"/>
      <c r="AL509" s="1096"/>
      <c r="AM509" s="1096"/>
      <c r="AN509" s="1096"/>
      <c r="AO509" s="1096"/>
      <c r="AP509" s="1096"/>
      <c r="AQ509" s="1096"/>
      <c r="AR509" s="1096"/>
      <c r="AS509" s="1096"/>
      <c r="AT509" s="1097"/>
      <c r="AU509" s="2"/>
      <c r="AV509" s="1124" t="s">
        <v>241</v>
      </c>
      <c r="AW509" s="2"/>
      <c r="AX509" s="1104" t="s">
        <v>230</v>
      </c>
      <c r="AY509" s="1122"/>
      <c r="AZ509" s="1104" t="s">
        <v>230</v>
      </c>
      <c r="BA509" s="1105"/>
      <c r="BB509" s="950"/>
      <c r="BC509" s="950"/>
      <c r="BD509" s="57"/>
      <c r="BE509" s="2"/>
      <c r="BF509" s="385"/>
      <c r="BG509" s="385"/>
      <c r="BH509" s="291"/>
      <c r="BI509" s="386"/>
      <c r="BJ509" s="291"/>
      <c r="BK509" s="2"/>
      <c r="BL509" s="2"/>
      <c r="BM509" s="2"/>
      <c r="BN509" s="107"/>
      <c r="BO509" s="300"/>
      <c r="BQ509" s="448"/>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c r="DB509" s="290"/>
      <c r="DC509" s="290"/>
      <c r="DD509" s="290"/>
      <c r="DE509" s="290"/>
      <c r="DF509" s="291"/>
      <c r="DG509" s="446"/>
      <c r="DH509" s="395"/>
      <c r="DI509" s="273"/>
      <c r="DJ509" s="273"/>
      <c r="DK509" s="273"/>
      <c r="DL509" s="273"/>
      <c r="DM509" s="273"/>
      <c r="DN509" s="273"/>
      <c r="DO509" s="296"/>
      <c r="DP509" s="304"/>
      <c r="DQ509" s="293"/>
      <c r="DR509" s="297"/>
      <c r="DS509" s="346"/>
      <c r="DT509" s="332"/>
      <c r="DU509" s="338"/>
      <c r="DV509" s="300"/>
      <c r="DW509" s="300"/>
      <c r="DX509" s="300"/>
      <c r="DY509" s="300"/>
      <c r="DZ509" s="300"/>
      <c r="EA509" s="300"/>
      <c r="EB509" s="300"/>
      <c r="EC509" s="300"/>
      <c r="ED509" s="300"/>
      <c r="EE509" s="300"/>
      <c r="EF509" s="300"/>
      <c r="EG509" s="300"/>
      <c r="EH509" s="300"/>
      <c r="EI509" s="300"/>
      <c r="EJ509" s="300"/>
      <c r="EK509" s="300"/>
      <c r="EL509" s="300"/>
      <c r="EM509" s="300"/>
      <c r="EN509" s="300"/>
      <c r="EO509" s="300"/>
      <c r="EP509" s="300"/>
      <c r="EQ509" s="300"/>
      <c r="ER509" s="300"/>
      <c r="ES509" s="300"/>
      <c r="ET509" s="300"/>
      <c r="EU509" s="300"/>
      <c r="EV509" s="300"/>
      <c r="EW509" s="300"/>
      <c r="EX509" s="300"/>
      <c r="EY509" s="300"/>
      <c r="EZ509" s="300"/>
      <c r="FA509" s="300"/>
      <c r="FB509" s="300"/>
      <c r="FC509" s="300"/>
      <c r="FD509" s="300"/>
      <c r="FE509" s="300"/>
      <c r="FF509" s="300"/>
      <c r="FG509" s="300"/>
      <c r="FH509" s="300"/>
      <c r="FI509" s="300"/>
      <c r="FJ509" s="300"/>
      <c r="FK509" s="300"/>
      <c r="FL509" s="300"/>
      <c r="FM509" s="300"/>
      <c r="FN509" s="300"/>
      <c r="FO509" s="300"/>
      <c r="FP509" s="300"/>
      <c r="FQ509" s="300"/>
      <c r="FR509" s="300"/>
      <c r="FS509" s="300"/>
      <c r="FT509" s="300"/>
      <c r="FU509" s="300"/>
      <c r="FV509" s="300"/>
      <c r="FW509" s="300"/>
    </row>
    <row r="510" spans="2:179" ht="15" customHeight="1" x14ac:dyDescent="0.2">
      <c r="D510" s="30"/>
      <c r="E510" s="30"/>
      <c r="F510" s="1108"/>
      <c r="G510" s="1109"/>
      <c r="H510" s="1109"/>
      <c r="I510" s="1109"/>
      <c r="J510" s="1109"/>
      <c r="K510" s="1109"/>
      <c r="L510" s="1109"/>
      <c r="M510" s="1109"/>
      <c r="N510" s="1109"/>
      <c r="O510" s="1109"/>
      <c r="P510" s="1109"/>
      <c r="Q510" s="1109"/>
      <c r="R510" s="1109"/>
      <c r="S510" s="1109"/>
      <c r="T510" s="1109"/>
      <c r="U510" s="1109"/>
      <c r="V510" s="1109"/>
      <c r="W510" s="1109"/>
      <c r="X510" s="1109"/>
      <c r="Y510" s="1109"/>
      <c r="Z510" s="1109"/>
      <c r="AA510" s="1109"/>
      <c r="AB510" s="1109"/>
      <c r="AC510" s="1109"/>
      <c r="AD510" s="1109"/>
      <c r="AE510" s="1109"/>
      <c r="AF510" s="1109"/>
      <c r="AG510" s="1109"/>
      <c r="AH510" s="1109"/>
      <c r="AI510" s="1109"/>
      <c r="AJ510" s="1109"/>
      <c r="AK510" s="1109"/>
      <c r="AL510" s="1109"/>
      <c r="AM510" s="1109"/>
      <c r="AN510" s="1109"/>
      <c r="AO510" s="1109"/>
      <c r="AP510" s="1109"/>
      <c r="AQ510" s="1109"/>
      <c r="AR510" s="1109"/>
      <c r="AS510" s="1109"/>
      <c r="AT510" s="1110"/>
      <c r="AU510" s="30"/>
      <c r="AV510" s="1125"/>
      <c r="AW510" s="30"/>
      <c r="AX510" s="1111" t="s">
        <v>233</v>
      </c>
      <c r="AY510" s="1123"/>
      <c r="AZ510" s="1111" t="s">
        <v>2670</v>
      </c>
      <c r="BA510" s="1123"/>
      <c r="BB510" s="769"/>
      <c r="BC510" s="806"/>
      <c r="BD510" s="57"/>
      <c r="BF510" s="385"/>
      <c r="BG510" s="385"/>
      <c r="BH510" s="390"/>
      <c r="BI510" s="389"/>
      <c r="BJ510" s="390"/>
      <c r="BL510" s="2"/>
      <c r="BN510" s="107"/>
      <c r="BQ510" s="445"/>
      <c r="BR510" s="445"/>
      <c r="BS510" s="445"/>
      <c r="BT510" s="445"/>
      <c r="BU510" s="445"/>
      <c r="BV510" s="445"/>
      <c r="BW510" s="445"/>
      <c r="BX510" s="445"/>
      <c r="BY510" s="445"/>
      <c r="BZ510" s="445"/>
      <c r="CA510" s="445"/>
      <c r="CB510" s="445"/>
      <c r="CC510" s="445"/>
      <c r="CD510" s="445"/>
      <c r="CE510" s="445"/>
      <c r="CF510" s="445"/>
      <c r="CG510" s="445"/>
      <c r="CH510" s="445"/>
      <c r="CI510" s="445"/>
      <c r="CJ510" s="445"/>
      <c r="CK510" s="445"/>
      <c r="CL510" s="445"/>
      <c r="CM510" s="445"/>
      <c r="CN510" s="445"/>
      <c r="CO510" s="445"/>
      <c r="CP510" s="445"/>
      <c r="CQ510" s="445"/>
      <c r="CR510" s="445"/>
      <c r="CS510" s="445"/>
      <c r="CT510" s="445"/>
      <c r="CU510" s="445"/>
      <c r="CV510" s="445"/>
      <c r="CW510" s="445"/>
      <c r="CX510" s="445"/>
      <c r="CY510" s="445"/>
      <c r="CZ510" s="445"/>
      <c r="DA510" s="445"/>
      <c r="DB510" s="445"/>
      <c r="DC510" s="445"/>
      <c r="DD510" s="445"/>
      <c r="DE510" s="445"/>
      <c r="DF510" s="291"/>
      <c r="DG510" s="447"/>
      <c r="DH510" s="395"/>
      <c r="DI510" s="273"/>
      <c r="DJ510" s="273"/>
      <c r="DK510" s="273"/>
      <c r="DL510" s="273"/>
      <c r="DM510" s="275"/>
      <c r="DN510" s="273"/>
      <c r="DO510" s="296"/>
      <c r="DP510" s="304"/>
      <c r="DQ510" s="293"/>
      <c r="DR510" s="297"/>
      <c r="DS510" s="346"/>
      <c r="DT510" s="332"/>
    </row>
    <row r="511" spans="2:179" ht="12.75" customHeight="1" x14ac:dyDescent="0.2">
      <c r="D511" s="30"/>
      <c r="E511" s="30"/>
      <c r="F511" s="279" t="s">
        <v>206</v>
      </c>
      <c r="G511" s="280"/>
      <c r="H511" s="279" t="s">
        <v>211</v>
      </c>
      <c r="I511" s="280"/>
      <c r="J511" s="279" t="s">
        <v>216</v>
      </c>
      <c r="K511" s="280"/>
      <c r="L511" s="279" t="s">
        <v>205</v>
      </c>
      <c r="M511" s="280"/>
      <c r="N511" s="279" t="s">
        <v>214</v>
      </c>
      <c r="O511" s="280"/>
      <c r="P511" s="279" t="s">
        <v>209</v>
      </c>
      <c r="Q511" s="280"/>
      <c r="R511" s="279" t="s">
        <v>215</v>
      </c>
      <c r="S511" s="280"/>
      <c r="T511" s="279" t="s">
        <v>212</v>
      </c>
      <c r="U511" s="281"/>
      <c r="V511" s="966"/>
      <c r="W511" s="967"/>
      <c r="X511" s="966" t="s">
        <v>2674</v>
      </c>
      <c r="Y511" s="967"/>
      <c r="Z511" s="110"/>
      <c r="AA511" s="279" t="s">
        <v>206</v>
      </c>
      <c r="AB511" s="280"/>
      <c r="AC511" s="279" t="s">
        <v>211</v>
      </c>
      <c r="AD511" s="280"/>
      <c r="AE511" s="279" t="s">
        <v>216</v>
      </c>
      <c r="AF511" s="280"/>
      <c r="AG511" s="279" t="s">
        <v>205</v>
      </c>
      <c r="AH511" s="280"/>
      <c r="AI511" s="279" t="s">
        <v>214</v>
      </c>
      <c r="AJ511" s="280"/>
      <c r="AK511" s="279" t="s">
        <v>209</v>
      </c>
      <c r="AL511" s="280"/>
      <c r="AM511" s="279" t="s">
        <v>215</v>
      </c>
      <c r="AN511" s="280"/>
      <c r="AO511" s="279" t="s">
        <v>212</v>
      </c>
      <c r="AP511" s="280"/>
      <c r="AQ511" s="966" t="s">
        <v>2674</v>
      </c>
      <c r="AR511" s="967"/>
      <c r="AS511" s="966" t="s">
        <v>2675</v>
      </c>
      <c r="AT511" s="967"/>
      <c r="AU511" s="30"/>
      <c r="AV511" s="1125"/>
      <c r="AW511" s="30"/>
      <c r="AX511" s="762" t="s">
        <v>221</v>
      </c>
      <c r="AY511" s="780" t="s">
        <v>23</v>
      </c>
      <c r="AZ511" s="762" t="s">
        <v>221</v>
      </c>
      <c r="BA511" s="780" t="s">
        <v>23</v>
      </c>
      <c r="BB511" s="156"/>
      <c r="BC511" s="156"/>
      <c r="BD511" s="57"/>
      <c r="BF511" s="30"/>
      <c r="BG511" s="30"/>
      <c r="BH511" s="221"/>
      <c r="BI511" s="367"/>
      <c r="BJ511" s="391"/>
      <c r="BK511" s="30"/>
      <c r="BL511" s="2"/>
      <c r="BN511" s="107"/>
      <c r="BQ511" s="444"/>
      <c r="BR511" s="222"/>
      <c r="BS511" s="444"/>
      <c r="BT511" s="222"/>
      <c r="BU511" s="444"/>
      <c r="BV511" s="222"/>
      <c r="BW511" s="444"/>
      <c r="BX511" s="222"/>
      <c r="BY511" s="444"/>
      <c r="BZ511" s="222"/>
      <c r="CA511" s="444"/>
      <c r="CB511" s="222"/>
      <c r="CC511" s="444"/>
      <c r="CD511" s="222"/>
      <c r="CE511" s="444"/>
      <c r="CF511" s="444"/>
      <c r="CG511" s="222"/>
      <c r="CH511" s="222"/>
      <c r="CI511" s="222"/>
      <c r="CJ511" s="222"/>
      <c r="CK511" s="222"/>
      <c r="CL511" s="444"/>
      <c r="CM511" s="222"/>
      <c r="CN511" s="444"/>
      <c r="CO511" s="222"/>
      <c r="CP511" s="444"/>
      <c r="CQ511" s="222"/>
      <c r="CR511" s="444"/>
      <c r="CS511" s="222"/>
      <c r="CT511" s="444"/>
      <c r="CU511" s="222"/>
      <c r="CV511" s="444"/>
      <c r="CW511" s="222"/>
      <c r="CX511" s="444"/>
      <c r="CY511" s="222"/>
      <c r="CZ511" s="444"/>
      <c r="DA511" s="222"/>
      <c r="DB511" s="222"/>
      <c r="DC511" s="222"/>
      <c r="DD511" s="222"/>
      <c r="DE511" s="222"/>
      <c r="DF511" s="291"/>
      <c r="DG511" s="447"/>
      <c r="DH511" s="395"/>
      <c r="DI511" s="367"/>
      <c r="DJ511" s="221"/>
      <c r="DK511" s="367"/>
      <c r="DL511" s="221"/>
      <c r="DM511" s="367"/>
      <c r="DN511" s="221"/>
      <c r="DO511" s="296"/>
      <c r="DP511" s="304"/>
      <c r="DQ511" s="293"/>
      <c r="DR511" s="297"/>
      <c r="DS511" s="346"/>
      <c r="DT511" s="332"/>
    </row>
    <row r="512" spans="2:179" ht="12.75" customHeight="1" x14ac:dyDescent="0.2">
      <c r="D512" s="30"/>
      <c r="E512" s="30"/>
      <c r="F512" s="143"/>
      <c r="G512" s="142"/>
      <c r="H512" s="143"/>
      <c r="I512" s="141"/>
      <c r="J512" s="143"/>
      <c r="K512" s="142"/>
      <c r="L512" s="143"/>
      <c r="M512" s="142"/>
      <c r="N512" s="143"/>
      <c r="O512" s="141"/>
      <c r="P512" s="143"/>
      <c r="Q512" s="141"/>
      <c r="R512" s="282"/>
      <c r="S512" s="142"/>
      <c r="T512" s="143"/>
      <c r="U512" s="782"/>
      <c r="V512" s="700"/>
      <c r="W512" s="781"/>
      <c r="X512" s="700"/>
      <c r="Y512" s="781"/>
      <c r="Z512" s="110"/>
      <c r="AA512" s="143"/>
      <c r="AB512" s="141"/>
      <c r="AC512" s="143"/>
      <c r="AD512" s="141"/>
      <c r="AE512" s="282"/>
      <c r="AF512" s="141"/>
      <c r="AG512" s="143"/>
      <c r="AH512" s="141"/>
      <c r="AI512" s="282"/>
      <c r="AJ512" s="141"/>
      <c r="AK512" s="143"/>
      <c r="AL512" s="141"/>
      <c r="AM512" s="143"/>
      <c r="AN512" s="141"/>
      <c r="AO512" s="143"/>
      <c r="AP512" s="141"/>
      <c r="AQ512" s="700"/>
      <c r="AR512" s="781"/>
      <c r="AS512" s="789"/>
      <c r="AT512" s="781"/>
      <c r="AU512" s="30"/>
      <c r="AV512" s="1125"/>
      <c r="AW512" s="30"/>
      <c r="AX512" s="700"/>
      <c r="AY512" s="781" t="str">
        <f>Index!$L$4</f>
        <v>€</v>
      </c>
      <c r="AZ512" s="700"/>
      <c r="BA512" s="781" t="str">
        <f>Index!$L$4</f>
        <v>€</v>
      </c>
      <c r="BB512" s="156"/>
      <c r="BC512" s="156"/>
      <c r="BD512" s="57"/>
      <c r="BF512" s="30"/>
      <c r="BG512" s="30"/>
      <c r="BH512" s="221"/>
      <c r="BI512" s="367"/>
      <c r="BJ512" s="391"/>
      <c r="BK512" s="30"/>
      <c r="BL512" s="2"/>
      <c r="BN512" s="107"/>
      <c r="BQ512" s="444"/>
      <c r="BR512" s="222"/>
      <c r="BS512" s="444"/>
      <c r="BT512" s="222"/>
      <c r="BU512" s="444"/>
      <c r="BV512" s="222"/>
      <c r="BW512" s="444"/>
      <c r="BX512" s="222"/>
      <c r="BY512" s="444"/>
      <c r="BZ512" s="222"/>
      <c r="CA512" s="444"/>
      <c r="CB512" s="222"/>
      <c r="CC512" s="444"/>
      <c r="CD512" s="222"/>
      <c r="CE512" s="444"/>
      <c r="CF512" s="444"/>
      <c r="CG512" s="222"/>
      <c r="CH512" s="222"/>
      <c r="CI512" s="222"/>
      <c r="CJ512" s="222"/>
      <c r="CK512" s="222"/>
      <c r="CL512" s="444"/>
      <c r="CM512" s="222"/>
      <c r="CN512" s="444"/>
      <c r="CO512" s="222"/>
      <c r="CP512" s="444"/>
      <c r="CQ512" s="222"/>
      <c r="CR512" s="444"/>
      <c r="CS512" s="222"/>
      <c r="CT512" s="444"/>
      <c r="CU512" s="222"/>
      <c r="CV512" s="444"/>
      <c r="CW512" s="222"/>
      <c r="CX512" s="444"/>
      <c r="CY512" s="222"/>
      <c r="CZ512" s="444"/>
      <c r="DA512" s="222"/>
      <c r="DB512" s="222"/>
      <c r="DC512" s="222"/>
      <c r="DD512" s="222"/>
      <c r="DE512" s="222"/>
      <c r="DF512" s="291"/>
      <c r="DG512" s="447"/>
      <c r="DH512" s="395"/>
      <c r="DI512" s="367"/>
      <c r="DJ512" s="221"/>
      <c r="DK512" s="367"/>
      <c r="DL512" s="221"/>
      <c r="DM512" s="367"/>
      <c r="DN512" s="221"/>
      <c r="DO512" s="296"/>
      <c r="DP512" s="304"/>
      <c r="DQ512" s="293"/>
      <c r="DR512" s="297"/>
      <c r="DS512" s="346"/>
      <c r="DT512" s="332"/>
    </row>
    <row r="513" spans="2:179" ht="12.75" customHeight="1" x14ac:dyDescent="0.2">
      <c r="B513" s="708" t="s">
        <v>242</v>
      </c>
      <c r="C513" s="709">
        <v>1</v>
      </c>
      <c r="D513" s="394"/>
      <c r="E513" s="394"/>
      <c r="F513" s="675">
        <v>151</v>
      </c>
      <c r="G513" s="676" t="s">
        <v>207</v>
      </c>
      <c r="H513" s="675">
        <f>ROUND(F513/$C513,0)</f>
        <v>151</v>
      </c>
      <c r="I513" s="677" t="s">
        <v>207</v>
      </c>
      <c r="J513" s="678" t="str">
        <f>H513&amp;" x "&amp;F513</f>
        <v>151 x 151</v>
      </c>
      <c r="K513" s="676" t="s">
        <v>207</v>
      </c>
      <c r="L513" s="675">
        <f>F513+(2*P513)</f>
        <v>156</v>
      </c>
      <c r="M513" s="676" t="s">
        <v>207</v>
      </c>
      <c r="N513" s="675">
        <f>H513+P513+R513</f>
        <v>156</v>
      </c>
      <c r="O513" s="677" t="s">
        <v>207</v>
      </c>
      <c r="P513" s="675">
        <v>2.5</v>
      </c>
      <c r="Q513" s="677" t="s">
        <v>207</v>
      </c>
      <c r="R513" s="675">
        <v>2.5</v>
      </c>
      <c r="S513" s="676" t="s">
        <v>207</v>
      </c>
      <c r="T513" s="675">
        <f>ROUND(SQRT((F513^2)+(H513^2)),0)</f>
        <v>214</v>
      </c>
      <c r="U513" s="677" t="s">
        <v>207</v>
      </c>
      <c r="V513" s="675"/>
      <c r="W513" s="677"/>
      <c r="X513" s="675">
        <f>(F513*10)+204</f>
        <v>1714</v>
      </c>
      <c r="Y513" s="677" t="s">
        <v>2676</v>
      </c>
      <c r="Z513" s="110"/>
      <c r="AA513" s="675">
        <f>ROUND(F513/$B$1,1)</f>
        <v>59.4</v>
      </c>
      <c r="AB513" s="677" t="s">
        <v>208</v>
      </c>
      <c r="AC513" s="675">
        <f>ROUND(H513/$B$1,1)</f>
        <v>59.4</v>
      </c>
      <c r="AD513" s="677" t="s">
        <v>208</v>
      </c>
      <c r="AE513" s="718" t="str">
        <f>AC513&amp;" x "&amp;AA513</f>
        <v>59.4 x 59.4</v>
      </c>
      <c r="AF513" s="677" t="s">
        <v>208</v>
      </c>
      <c r="AG513" s="675">
        <f>ROUND(L513/$B$1,1)</f>
        <v>61.4</v>
      </c>
      <c r="AH513" s="677" t="s">
        <v>208</v>
      </c>
      <c r="AI513" s="676">
        <f>ROUND(N513/$B$1,1)</f>
        <v>61.4</v>
      </c>
      <c r="AJ513" s="677" t="s">
        <v>208</v>
      </c>
      <c r="AK513" s="675">
        <f>ROUND(P513/$B$1,1)</f>
        <v>1</v>
      </c>
      <c r="AL513" s="677" t="s">
        <v>208</v>
      </c>
      <c r="AM513" s="675">
        <f>ROUND(R513/$B$1,1)</f>
        <v>1</v>
      </c>
      <c r="AN513" s="677" t="s">
        <v>208</v>
      </c>
      <c r="AO513" s="675">
        <f>ROUND(SQRT((AA513^2)+(AC513^2)),0)</f>
        <v>84</v>
      </c>
      <c r="AP513" s="677" t="s">
        <v>208</v>
      </c>
      <c r="AQ513" s="675"/>
      <c r="AR513" s="677"/>
      <c r="AS513" s="675">
        <f>ROUND((X513/10)/$B$2,1)</f>
        <v>67.5</v>
      </c>
      <c r="AT513" s="677" t="s">
        <v>208</v>
      </c>
      <c r="AV513" s="1125"/>
      <c r="AX513" s="425">
        <v>10101079</v>
      </c>
      <c r="AY513" s="237">
        <f>IF(Index!$L$4="€",VLOOKUP(AX513,ERP!$A:$CL,5,0),IF(Index!$L$4="$",VLOOKUP(AX513,ERP!$A:$CL,7,0),IF(Index!$L$4="CHF",VLOOKUP(AX513,ERP!$A:$CL,9,0),IF(Index!$L$4="£",VLOOKUP(AX513,ERP!$A:$CL,11,0),""))))</f>
        <v>864</v>
      </c>
      <c r="AZ513" s="425">
        <v>10141079</v>
      </c>
      <c r="BA513" s="237">
        <f>IF(Index!$L$4="€",VLOOKUP(AZ513,ERP!$A:$CL,5,0),IF(Index!$L$4="$",VLOOKUP(AZ513,ERP!$A:$CL,7,0),IF(Index!$L$4="CHF",VLOOKUP(AZ513,ERP!$A:$CL,9,0),IF(Index!$L$4="£",VLOOKUP(AZ513,ERP!$A:$CL,11,0),""))))</f>
        <v>864</v>
      </c>
      <c r="BB513" s="338"/>
      <c r="BC513" s="338"/>
      <c r="BD513" s="2"/>
      <c r="BF513" s="128"/>
      <c r="BG513" s="2"/>
      <c r="BH513" s="392"/>
      <c r="BI513" s="367"/>
      <c r="BJ513" s="393"/>
      <c r="BL513" s="2"/>
      <c r="BN513" s="107"/>
      <c r="BQ513" s="308"/>
      <c r="BU513" s="309"/>
      <c r="CA513" s="308"/>
      <c r="CC513" s="308"/>
      <c r="CK513" s="222"/>
      <c r="CP513" s="309"/>
      <c r="DG513" s="447"/>
      <c r="DH513" s="395"/>
      <c r="DI513" s="367"/>
      <c r="DJ513" s="330"/>
      <c r="DK513" s="367"/>
      <c r="DL513" s="330"/>
      <c r="DM513" s="367"/>
      <c r="DN513" s="330"/>
      <c r="DO513" s="296"/>
      <c r="DP513" s="304"/>
      <c r="DQ513" s="293"/>
      <c r="DR513" s="297"/>
      <c r="DS513" s="346"/>
      <c r="DT513" s="332"/>
    </row>
    <row r="514" spans="2:179" ht="12.75" customHeight="1" x14ac:dyDescent="0.2">
      <c r="B514" s="708" t="s">
        <v>242</v>
      </c>
      <c r="C514" s="709">
        <v>1</v>
      </c>
      <c r="D514" s="394"/>
      <c r="E514" s="394"/>
      <c r="F514" s="566">
        <v>173</v>
      </c>
      <c r="G514" s="394" t="s">
        <v>207</v>
      </c>
      <c r="H514" s="566">
        <f>ROUND(F514/$C514,0)</f>
        <v>173</v>
      </c>
      <c r="I514" s="567" t="s">
        <v>207</v>
      </c>
      <c r="J514" s="662" t="str">
        <f>H514&amp;" x "&amp;F514</f>
        <v>173 x 173</v>
      </c>
      <c r="K514" s="394" t="s">
        <v>207</v>
      </c>
      <c r="L514" s="566">
        <f>F514+(2*P514)</f>
        <v>178</v>
      </c>
      <c r="M514" s="394" t="s">
        <v>207</v>
      </c>
      <c r="N514" s="566">
        <f>H514+P514+R514</f>
        <v>178</v>
      </c>
      <c r="O514" s="567" t="s">
        <v>207</v>
      </c>
      <c r="P514" s="566">
        <v>2.5</v>
      </c>
      <c r="Q514" s="567" t="s">
        <v>207</v>
      </c>
      <c r="R514" s="566">
        <v>2.5</v>
      </c>
      <c r="S514" s="394" t="s">
        <v>207</v>
      </c>
      <c r="T514" s="566">
        <f>ROUND(SQRT((F514^2)+(H514^2)),0)</f>
        <v>245</v>
      </c>
      <c r="U514" s="567" t="s">
        <v>207</v>
      </c>
      <c r="V514" s="566"/>
      <c r="W514" s="567"/>
      <c r="X514" s="566">
        <f>(F514*10)+184</f>
        <v>1914</v>
      </c>
      <c r="Y514" s="567" t="s">
        <v>2676</v>
      </c>
      <c r="Z514" s="110"/>
      <c r="AA514" s="566">
        <f>ROUND(F514/$B$1,1)</f>
        <v>68.099999999999994</v>
      </c>
      <c r="AB514" s="567" t="s">
        <v>208</v>
      </c>
      <c r="AC514" s="566">
        <f>ROUND(H514/$B$1,1)</f>
        <v>68.099999999999994</v>
      </c>
      <c r="AD514" s="567" t="s">
        <v>208</v>
      </c>
      <c r="AE514" s="467" t="str">
        <f>AC514&amp;" x "&amp;AA514</f>
        <v>68.1 x 68.1</v>
      </c>
      <c r="AF514" s="567" t="s">
        <v>208</v>
      </c>
      <c r="AG514" s="566">
        <f>ROUND(L514/$B$1,1)</f>
        <v>70.099999999999994</v>
      </c>
      <c r="AH514" s="567" t="s">
        <v>208</v>
      </c>
      <c r="AI514" s="394">
        <f>ROUND(N514/$B$1,1)</f>
        <v>70.099999999999994</v>
      </c>
      <c r="AJ514" s="567" t="s">
        <v>208</v>
      </c>
      <c r="AK514" s="566">
        <f>ROUND(P514/$B$1,1)</f>
        <v>1</v>
      </c>
      <c r="AL514" s="567" t="s">
        <v>208</v>
      </c>
      <c r="AM514" s="566">
        <f>ROUND(R514/$B$1,1)</f>
        <v>1</v>
      </c>
      <c r="AN514" s="567" t="s">
        <v>208</v>
      </c>
      <c r="AO514" s="566">
        <f>ROUND(SQRT((AA514^2)+(AC514^2)),0)</f>
        <v>96</v>
      </c>
      <c r="AP514" s="567" t="s">
        <v>208</v>
      </c>
      <c r="AQ514" s="566"/>
      <c r="AR514" s="567"/>
      <c r="AS514" s="566">
        <f>ROUND((X514/10)/$B$2,1)</f>
        <v>75.400000000000006</v>
      </c>
      <c r="AT514" s="567" t="s">
        <v>208</v>
      </c>
      <c r="AV514" s="1125"/>
      <c r="AX514" s="305">
        <v>10101080</v>
      </c>
      <c r="AY514" s="137">
        <f>IF(Index!$L$4="€",VLOOKUP(AX514,ERP!$A:$CL,5,0),IF(Index!$L$4="$",VLOOKUP(AX514,ERP!$A:$CL,7,0),IF(Index!$L$4="CHF",VLOOKUP(AX514,ERP!$A:$CL,9,0),IF(Index!$L$4="£",VLOOKUP(AX514,ERP!$A:$CL,11,0),""))))</f>
        <v>943</v>
      </c>
      <c r="AZ514" s="305">
        <v>10141080</v>
      </c>
      <c r="BA514" s="137">
        <f>IF(Index!$L$4="€",VLOOKUP(AZ514,ERP!$A:$CL,5,0),IF(Index!$L$4="$",VLOOKUP(AZ514,ERP!$A:$CL,7,0),IF(Index!$L$4="CHF",VLOOKUP(AZ514,ERP!$A:$CL,9,0),IF(Index!$L$4="£",VLOOKUP(AZ514,ERP!$A:$CL,11,0),""))))</f>
        <v>943</v>
      </c>
      <c r="BB514" s="338"/>
      <c r="BC514" s="338"/>
      <c r="BD514" s="2"/>
      <c r="BF514" s="228"/>
      <c r="BG514" s="222" t="s">
        <v>2669</v>
      </c>
      <c r="BH514" s="392"/>
      <c r="BI514" s="367"/>
      <c r="BJ514" s="393"/>
      <c r="BL514" s="2"/>
      <c r="BN514" s="107"/>
      <c r="BQ514" s="308"/>
      <c r="BU514" s="309"/>
      <c r="CA514" s="308"/>
      <c r="CC514" s="308"/>
      <c r="CK514" s="222"/>
      <c r="CP514" s="309"/>
      <c r="DG514" s="447"/>
      <c r="DH514" s="395"/>
      <c r="DI514" s="367"/>
      <c r="DJ514" s="330"/>
      <c r="DK514" s="367"/>
      <c r="DL514" s="330"/>
      <c r="DM514" s="367"/>
      <c r="DN514" s="330"/>
      <c r="DO514" s="296"/>
      <c r="DP514" s="304"/>
      <c r="DQ514" s="293"/>
      <c r="DR514" s="297"/>
      <c r="DS514" s="346"/>
      <c r="DT514" s="332"/>
    </row>
    <row r="515" spans="2:179" ht="12.75" customHeight="1" x14ac:dyDescent="0.2">
      <c r="B515" s="708" t="s">
        <v>242</v>
      </c>
      <c r="C515" s="709">
        <v>1</v>
      </c>
      <c r="D515" s="394"/>
      <c r="E515" s="394"/>
      <c r="F515" s="679">
        <v>195</v>
      </c>
      <c r="G515" s="680" t="s">
        <v>207</v>
      </c>
      <c r="H515" s="679">
        <f>ROUND(F515/$C515,0)</f>
        <v>195</v>
      </c>
      <c r="I515" s="681" t="s">
        <v>207</v>
      </c>
      <c r="J515" s="682" t="str">
        <f>H515&amp;" x "&amp;F515</f>
        <v>195 x 195</v>
      </c>
      <c r="K515" s="680" t="s">
        <v>207</v>
      </c>
      <c r="L515" s="679">
        <f>F515+(2*P515)</f>
        <v>200</v>
      </c>
      <c r="M515" s="680" t="s">
        <v>207</v>
      </c>
      <c r="N515" s="679">
        <f>H515+P515+R515</f>
        <v>200</v>
      </c>
      <c r="O515" s="681" t="s">
        <v>207</v>
      </c>
      <c r="P515" s="679">
        <v>2.5</v>
      </c>
      <c r="Q515" s="681" t="s">
        <v>207</v>
      </c>
      <c r="R515" s="679">
        <v>2.5</v>
      </c>
      <c r="S515" s="680" t="s">
        <v>207</v>
      </c>
      <c r="T515" s="679">
        <f>ROUND(SQRT((F515^2)+(H515^2)),0)</f>
        <v>276</v>
      </c>
      <c r="U515" s="681" t="s">
        <v>207</v>
      </c>
      <c r="V515" s="679"/>
      <c r="W515" s="681"/>
      <c r="X515" s="679">
        <f>(F515*10)+184</f>
        <v>2134</v>
      </c>
      <c r="Y515" s="681" t="s">
        <v>2676</v>
      </c>
      <c r="Z515" s="110"/>
      <c r="AA515" s="679">
        <f>ROUND(F515/$B$1,1)</f>
        <v>76.8</v>
      </c>
      <c r="AB515" s="681" t="s">
        <v>208</v>
      </c>
      <c r="AC515" s="679">
        <f>ROUND(H515/$B$1,1)</f>
        <v>76.8</v>
      </c>
      <c r="AD515" s="681" t="s">
        <v>208</v>
      </c>
      <c r="AE515" s="719" t="str">
        <f>AC515&amp;" x "&amp;AA515</f>
        <v>76.8 x 76.8</v>
      </c>
      <c r="AF515" s="681" t="s">
        <v>208</v>
      </c>
      <c r="AG515" s="679">
        <f>ROUND(L515/$B$1,1)</f>
        <v>78.7</v>
      </c>
      <c r="AH515" s="681" t="s">
        <v>208</v>
      </c>
      <c r="AI515" s="680">
        <f>ROUND(N515/$B$1,1)</f>
        <v>78.7</v>
      </c>
      <c r="AJ515" s="681" t="s">
        <v>208</v>
      </c>
      <c r="AK515" s="679">
        <f>ROUND(P515/$B$1,1)</f>
        <v>1</v>
      </c>
      <c r="AL515" s="681" t="s">
        <v>208</v>
      </c>
      <c r="AM515" s="679">
        <f>ROUND(R515/$B$1,1)</f>
        <v>1</v>
      </c>
      <c r="AN515" s="681" t="s">
        <v>208</v>
      </c>
      <c r="AO515" s="679">
        <f>ROUND(SQRT((AA515^2)+(AC515^2)),0)</f>
        <v>109</v>
      </c>
      <c r="AP515" s="681" t="s">
        <v>208</v>
      </c>
      <c r="AQ515" s="679"/>
      <c r="AR515" s="681"/>
      <c r="AS515" s="679">
        <f>ROUND((X515/10)/$B$2,1)</f>
        <v>84</v>
      </c>
      <c r="AT515" s="681" t="s">
        <v>208</v>
      </c>
      <c r="AV515" s="1125"/>
      <c r="AX515" s="426">
        <v>10101081</v>
      </c>
      <c r="AY515" s="236">
        <f>IF(Index!$L$4="€",VLOOKUP(AX515,ERP!$A:$CL,5,0),IF(Index!$L$4="$",VLOOKUP(AX515,ERP!$A:$CL,7,0),IF(Index!$L$4="CHF",VLOOKUP(AX515,ERP!$A:$CL,9,0),IF(Index!$L$4="£",VLOOKUP(AX515,ERP!$A:$CL,11,0),""))))</f>
        <v>996</v>
      </c>
      <c r="AZ515" s="426">
        <v>10141081</v>
      </c>
      <c r="BA515" s="236">
        <f>IF(Index!$L$4="€",VLOOKUP(AZ515,ERP!$A:$CL,5,0),IF(Index!$L$4="$",VLOOKUP(AZ515,ERP!$A:$CL,7,0),IF(Index!$L$4="CHF",VLOOKUP(AZ515,ERP!$A:$CL,9,0),IF(Index!$L$4="£",VLOOKUP(AZ515,ERP!$A:$CL,11,0),""))))</f>
        <v>996</v>
      </c>
      <c r="BB515" s="357"/>
      <c r="BC515" s="338"/>
      <c r="BD515" s="2"/>
      <c r="BF515" s="136"/>
      <c r="BG515" s="225" t="s">
        <v>2671</v>
      </c>
      <c r="BH515" s="392"/>
      <c r="BI515" s="367"/>
      <c r="BJ515" s="393"/>
      <c r="BL515" s="2"/>
      <c r="BN515" s="107"/>
      <c r="BQ515" s="308"/>
      <c r="BU515" s="309"/>
      <c r="CA515" s="308"/>
      <c r="CC515" s="308"/>
      <c r="CK515" s="222"/>
      <c r="CP515" s="309"/>
      <c r="DG515" s="447"/>
      <c r="DH515" s="395"/>
      <c r="DI515" s="367"/>
      <c r="DJ515" s="330"/>
      <c r="DK515" s="367"/>
      <c r="DL515" s="330"/>
      <c r="DM515" s="367"/>
      <c r="DN515" s="330"/>
      <c r="DO515" s="296"/>
      <c r="DP515" s="304"/>
      <c r="DQ515" s="293"/>
      <c r="DR515" s="297"/>
      <c r="DS515" s="346"/>
      <c r="DT515" s="332"/>
    </row>
    <row r="516" spans="2:179" ht="12.75" customHeight="1" x14ac:dyDescent="0.2">
      <c r="B516" s="708" t="s">
        <v>242</v>
      </c>
      <c r="C516" s="709">
        <v>1</v>
      </c>
      <c r="D516" s="394"/>
      <c r="E516" s="394"/>
      <c r="F516" s="566">
        <v>215</v>
      </c>
      <c r="G516" s="394" t="s">
        <v>207</v>
      </c>
      <c r="H516" s="566">
        <f>ROUND(F516/$C516,0)</f>
        <v>215</v>
      </c>
      <c r="I516" s="567" t="s">
        <v>207</v>
      </c>
      <c r="J516" s="662" t="str">
        <f>H516&amp;" x "&amp;F516</f>
        <v>215 x 215</v>
      </c>
      <c r="K516" s="394" t="s">
        <v>207</v>
      </c>
      <c r="L516" s="566">
        <f>F516+(2*P516)</f>
        <v>220</v>
      </c>
      <c r="M516" s="394" t="s">
        <v>207</v>
      </c>
      <c r="N516" s="566">
        <f>H516+P516+R516</f>
        <v>220</v>
      </c>
      <c r="O516" s="567" t="s">
        <v>207</v>
      </c>
      <c r="P516" s="566">
        <v>2.5</v>
      </c>
      <c r="Q516" s="567" t="s">
        <v>207</v>
      </c>
      <c r="R516" s="566">
        <v>2.5</v>
      </c>
      <c r="S516" s="394" t="s">
        <v>207</v>
      </c>
      <c r="T516" s="566">
        <f>ROUND(SQRT((F516^2)+(H516^2)),0)</f>
        <v>304</v>
      </c>
      <c r="U516" s="567" t="s">
        <v>207</v>
      </c>
      <c r="V516" s="566"/>
      <c r="W516" s="567"/>
      <c r="X516" s="566">
        <f>(F516*10)+184</f>
        <v>2334</v>
      </c>
      <c r="Y516" s="567" t="s">
        <v>2676</v>
      </c>
      <c r="Z516" s="110"/>
      <c r="AA516" s="566">
        <f>ROUND(F516/$B$1,1)</f>
        <v>84.6</v>
      </c>
      <c r="AB516" s="567" t="s">
        <v>208</v>
      </c>
      <c r="AC516" s="566">
        <f>ROUND(H516/$B$1,1)</f>
        <v>84.6</v>
      </c>
      <c r="AD516" s="567" t="s">
        <v>208</v>
      </c>
      <c r="AE516" s="467" t="str">
        <f>AC516&amp;" x "&amp;AA516</f>
        <v>84.6 x 84.6</v>
      </c>
      <c r="AF516" s="567" t="s">
        <v>208</v>
      </c>
      <c r="AG516" s="566">
        <f>ROUND(L516/$B$1,1)</f>
        <v>86.6</v>
      </c>
      <c r="AH516" s="567" t="s">
        <v>208</v>
      </c>
      <c r="AI516" s="394">
        <f>ROUND(N516/$B$1,1)</f>
        <v>86.6</v>
      </c>
      <c r="AJ516" s="567" t="s">
        <v>208</v>
      </c>
      <c r="AK516" s="566">
        <f>ROUND(P516/$B$1,1)</f>
        <v>1</v>
      </c>
      <c r="AL516" s="567" t="s">
        <v>208</v>
      </c>
      <c r="AM516" s="566">
        <f>ROUND(R516/$B$1,1)</f>
        <v>1</v>
      </c>
      <c r="AN516" s="567" t="s">
        <v>208</v>
      </c>
      <c r="AO516" s="566">
        <f>ROUND(SQRT((AA516^2)+(AC516^2)),0)</f>
        <v>120</v>
      </c>
      <c r="AP516" s="567" t="s">
        <v>208</v>
      </c>
      <c r="AQ516" s="566"/>
      <c r="AR516" s="567"/>
      <c r="AS516" s="566">
        <f>ROUND((X516/10)/$B$2,1)</f>
        <v>91.9</v>
      </c>
      <c r="AT516" s="567" t="s">
        <v>208</v>
      </c>
      <c r="AV516" s="1125"/>
      <c r="AX516" s="305">
        <v>10101987</v>
      </c>
      <c r="AY516" s="137">
        <f>IF(Index!$L$4="€",VLOOKUP(AX516,ERP!$A:$CL,5,0),IF(Index!$L$4="$",VLOOKUP(AX516,ERP!$A:$CL,7,0),IF(Index!$L$4="CHF",VLOOKUP(AX516,ERP!$A:$CL,9,0),IF(Index!$L$4="£",VLOOKUP(AX516,ERP!$A:$CL,11,0),""))))</f>
        <v>1058</v>
      </c>
      <c r="AZ516" s="305">
        <v>10141987</v>
      </c>
      <c r="BA516" s="137">
        <f>IF(Index!$L$4="€",VLOOKUP(AZ516,ERP!$A:$CL,5,0),IF(Index!$L$4="$",VLOOKUP(AZ516,ERP!$A:$CL,7,0),IF(Index!$L$4="CHF",VLOOKUP(AZ516,ERP!$A:$CL,9,0),IF(Index!$L$4="£",VLOOKUP(AZ516,ERP!$A:$CL,11,0),""))))</f>
        <v>1058</v>
      </c>
      <c r="BB516" s="357"/>
      <c r="BC516" s="338"/>
      <c r="BD516" s="2"/>
      <c r="BF516" s="136"/>
      <c r="BG516" s="225" t="s">
        <v>2703</v>
      </c>
      <c r="BH516" s="392"/>
      <c r="BI516" s="367"/>
      <c r="BJ516" s="393"/>
      <c r="BL516" s="2"/>
      <c r="BN516" s="107"/>
      <c r="BQ516" s="308"/>
      <c r="BU516" s="309"/>
      <c r="CA516" s="308"/>
      <c r="CC516" s="308"/>
      <c r="CK516" s="222"/>
      <c r="CP516" s="309"/>
      <c r="DG516" s="447"/>
      <c r="DH516" s="395"/>
      <c r="DI516" s="367"/>
      <c r="DJ516" s="330"/>
      <c r="DK516" s="367"/>
      <c r="DL516" s="330"/>
      <c r="DM516" s="367"/>
      <c r="DN516" s="330"/>
      <c r="DO516" s="296"/>
      <c r="DP516" s="304"/>
      <c r="DQ516" s="293"/>
      <c r="DR516" s="297"/>
      <c r="DS516" s="346"/>
      <c r="DT516" s="332"/>
    </row>
    <row r="517" spans="2:179" ht="12.75" customHeight="1" x14ac:dyDescent="0.2">
      <c r="B517" s="708" t="s">
        <v>242</v>
      </c>
      <c r="C517" s="709">
        <v>1</v>
      </c>
      <c r="D517" s="394"/>
      <c r="E517" s="394"/>
      <c r="F517" s="671">
        <v>235</v>
      </c>
      <c r="G517" s="672" t="s">
        <v>207</v>
      </c>
      <c r="H517" s="671">
        <f>ROUND(F517/$C517,0)</f>
        <v>235</v>
      </c>
      <c r="I517" s="673" t="s">
        <v>207</v>
      </c>
      <c r="J517" s="674" t="str">
        <f>H517&amp;" x "&amp;F517</f>
        <v>235 x 235</v>
      </c>
      <c r="K517" s="672" t="s">
        <v>207</v>
      </c>
      <c r="L517" s="671">
        <f>F517+(2*P517)</f>
        <v>240</v>
      </c>
      <c r="M517" s="672" t="s">
        <v>207</v>
      </c>
      <c r="N517" s="671">
        <f>H517+P517+R517</f>
        <v>240</v>
      </c>
      <c r="O517" s="673" t="s">
        <v>207</v>
      </c>
      <c r="P517" s="671">
        <v>2.5</v>
      </c>
      <c r="Q517" s="673" t="s">
        <v>207</v>
      </c>
      <c r="R517" s="671">
        <v>2.5</v>
      </c>
      <c r="S517" s="672" t="s">
        <v>207</v>
      </c>
      <c r="T517" s="671">
        <f>ROUND(SQRT((F517^2)+(H517^2)),0)</f>
        <v>332</v>
      </c>
      <c r="U517" s="673" t="s">
        <v>207</v>
      </c>
      <c r="V517" s="671"/>
      <c r="W517" s="673"/>
      <c r="X517" s="671">
        <f>(F517*10)+184</f>
        <v>2534</v>
      </c>
      <c r="Y517" s="673" t="s">
        <v>2676</v>
      </c>
      <c r="Z517" s="110"/>
      <c r="AA517" s="671">
        <f>ROUND(F517/$B$1,1)</f>
        <v>92.5</v>
      </c>
      <c r="AB517" s="673" t="s">
        <v>208</v>
      </c>
      <c r="AC517" s="671">
        <f>ROUND(H517/$B$1,1)</f>
        <v>92.5</v>
      </c>
      <c r="AD517" s="673" t="s">
        <v>208</v>
      </c>
      <c r="AE517" s="717" t="str">
        <f>AC517&amp;" x "&amp;AA517</f>
        <v>92.5 x 92.5</v>
      </c>
      <c r="AF517" s="673" t="s">
        <v>208</v>
      </c>
      <c r="AG517" s="671">
        <f>ROUND(L517/$B$1,1)</f>
        <v>94.5</v>
      </c>
      <c r="AH517" s="673" t="s">
        <v>208</v>
      </c>
      <c r="AI517" s="672">
        <f>ROUND(N517/$B$1,1)</f>
        <v>94.5</v>
      </c>
      <c r="AJ517" s="673" t="s">
        <v>208</v>
      </c>
      <c r="AK517" s="671">
        <f>ROUND(P517/$B$1,1)</f>
        <v>1</v>
      </c>
      <c r="AL517" s="673" t="s">
        <v>208</v>
      </c>
      <c r="AM517" s="671">
        <f>ROUND(R517/$B$1,1)</f>
        <v>1</v>
      </c>
      <c r="AN517" s="673" t="s">
        <v>208</v>
      </c>
      <c r="AO517" s="671">
        <f>ROUND(SQRT((AA517^2)+(AC517^2)),0)</f>
        <v>131</v>
      </c>
      <c r="AP517" s="673" t="s">
        <v>208</v>
      </c>
      <c r="AQ517" s="671"/>
      <c r="AR517" s="673"/>
      <c r="AS517" s="671">
        <f>ROUND((X517/10)/$B$2,1)</f>
        <v>99.8</v>
      </c>
      <c r="AT517" s="673" t="s">
        <v>208</v>
      </c>
      <c r="AV517" s="1126"/>
      <c r="AX517" s="436">
        <v>10101085</v>
      </c>
      <c r="AY517" s="240">
        <f>IF(Index!$L$4="€",VLOOKUP(AX517,ERP!$A:$CL,5,0),IF(Index!$L$4="$",VLOOKUP(AX517,ERP!$A:$CL,7,0),IF(Index!$L$4="CHF",VLOOKUP(AX517,ERP!$A:$CL,9,0),IF(Index!$L$4="£",VLOOKUP(AX517,ERP!$A:$CL,11,0),""))))</f>
        <v>1115</v>
      </c>
      <c r="AZ517" s="436">
        <v>10141085</v>
      </c>
      <c r="BA517" s="240">
        <f>IF(Index!$L$4="€",VLOOKUP(AZ517,ERP!$A:$CL,5,0),IF(Index!$L$4="$",VLOOKUP(AZ517,ERP!$A:$CL,7,0),IF(Index!$L$4="CHF",VLOOKUP(AZ517,ERP!$A:$CL,9,0),IF(Index!$L$4="£",VLOOKUP(AZ517,ERP!$A:$CL,11,0),""))))</f>
        <v>1115</v>
      </c>
      <c r="BB517" s="357"/>
      <c r="BC517" s="338"/>
      <c r="BD517" s="2"/>
      <c r="BF517" s="145"/>
      <c r="BG517" s="2"/>
      <c r="BH517" s="392"/>
      <c r="BI517" s="367"/>
      <c r="BJ517" s="393"/>
      <c r="BL517" s="2"/>
      <c r="BN517" s="107"/>
      <c r="BQ517" s="308"/>
      <c r="BU517" s="309"/>
      <c r="CA517" s="308"/>
      <c r="CC517" s="308"/>
      <c r="CK517" s="222"/>
      <c r="CP517" s="309"/>
      <c r="DG517" s="447"/>
      <c r="DH517" s="395"/>
      <c r="DI517" s="367"/>
      <c r="DJ517" s="330"/>
      <c r="DK517" s="394"/>
      <c r="DL517" s="418"/>
      <c r="DM517" s="394"/>
      <c r="DN517" s="418"/>
      <c r="DO517" s="296"/>
      <c r="DP517" s="304"/>
      <c r="DQ517" s="293"/>
      <c r="DR517" s="297"/>
      <c r="DS517" s="346"/>
      <c r="DT517" s="332"/>
    </row>
    <row r="518" spans="2:179" x14ac:dyDescent="0.2">
      <c r="F518" s="308"/>
      <c r="J518" s="309"/>
      <c r="P518" s="308"/>
      <c r="R518" s="308"/>
      <c r="Z518" s="110"/>
      <c r="AE518" s="309"/>
      <c r="AX518" s="367"/>
      <c r="AY518" s="330"/>
      <c r="AZ518" s="394"/>
      <c r="BA518" s="418"/>
      <c r="BB518" s="367"/>
      <c r="BC518" s="330"/>
      <c r="BD518" s="367"/>
      <c r="BE518" s="330"/>
      <c r="BF518" s="330"/>
      <c r="BG518" s="330"/>
      <c r="BH518" s="392"/>
      <c r="BI518" s="367"/>
      <c r="BJ518" s="393"/>
      <c r="BL518" s="367"/>
      <c r="BM518" s="393"/>
      <c r="BN518" s="107"/>
      <c r="BO518" s="324"/>
      <c r="BS518" s="308"/>
      <c r="BW518" s="309"/>
      <c r="CC518" s="308"/>
      <c r="CE518" s="308"/>
      <c r="CT518" s="309"/>
      <c r="DI518" s="2"/>
      <c r="DK518" s="2"/>
      <c r="DM518" s="2"/>
      <c r="DO518" s="296"/>
      <c r="DP518" s="304"/>
      <c r="DQ518" s="293"/>
      <c r="DR518" s="297"/>
      <c r="DS518" s="346"/>
      <c r="DT518" s="332"/>
      <c r="DV518" s="324"/>
      <c r="DW518" s="324"/>
      <c r="DX518" s="324"/>
      <c r="DY518" s="324"/>
      <c r="DZ518" s="324"/>
      <c r="EA518" s="324"/>
      <c r="EB518" s="324"/>
      <c r="EC518" s="324"/>
      <c r="ED518" s="324"/>
      <c r="EE518" s="324"/>
      <c r="EF518" s="324"/>
      <c r="EG518" s="324"/>
      <c r="EH518" s="324"/>
      <c r="EI518" s="324"/>
      <c r="EJ518" s="324"/>
      <c r="EK518" s="324"/>
      <c r="EL518" s="324"/>
      <c r="EM518" s="324"/>
      <c r="EN518" s="324"/>
      <c r="EO518" s="324"/>
      <c r="EP518" s="324"/>
      <c r="EQ518" s="324"/>
      <c r="ER518" s="324"/>
      <c r="ES518" s="324"/>
      <c r="ET518" s="324"/>
      <c r="EU518" s="324"/>
      <c r="EV518" s="324"/>
      <c r="EW518" s="324"/>
      <c r="EX518" s="324"/>
      <c r="EY518" s="324"/>
      <c r="EZ518" s="324"/>
      <c r="FA518" s="324"/>
      <c r="FB518" s="324"/>
      <c r="FC518" s="324"/>
      <c r="FD518" s="324"/>
      <c r="FE518" s="324"/>
      <c r="FF518" s="324"/>
      <c r="FG518" s="324"/>
      <c r="FH518" s="324"/>
      <c r="FI518" s="324"/>
      <c r="FJ518" s="324"/>
      <c r="FK518" s="324"/>
      <c r="FL518" s="324"/>
      <c r="FM518" s="324"/>
      <c r="FN518" s="324"/>
      <c r="FO518" s="324"/>
      <c r="FP518" s="324"/>
      <c r="FQ518" s="324"/>
      <c r="FR518" s="324"/>
      <c r="FS518" s="324"/>
      <c r="FT518" s="324"/>
      <c r="FU518" s="324"/>
      <c r="FV518" s="324"/>
      <c r="FW518" s="324"/>
    </row>
    <row r="519" spans="2:179" x14ac:dyDescent="0.2">
      <c r="BG519" s="2"/>
      <c r="BN519" s="107"/>
      <c r="DH519" s="332"/>
    </row>
  </sheetData>
  <mergeCells count="993">
    <mergeCell ref="E204:E210"/>
    <mergeCell ref="E212:E218"/>
    <mergeCell ref="V214:W214"/>
    <mergeCell ref="X214:Y214"/>
    <mergeCell ref="F212:AT212"/>
    <mergeCell ref="F213:AT213"/>
    <mergeCell ref="AZ204:BA204"/>
    <mergeCell ref="E170:E176"/>
    <mergeCell ref="F154:AT154"/>
    <mergeCell ref="AX154:AY154"/>
    <mergeCell ref="AZ154:BA154"/>
    <mergeCell ref="BB154:BC154"/>
    <mergeCell ref="F155:AT155"/>
    <mergeCell ref="AX155:AY155"/>
    <mergeCell ref="AZ155:BA155"/>
    <mergeCell ref="V156:W156"/>
    <mergeCell ref="X156:Y156"/>
    <mergeCell ref="AQ156:AR156"/>
    <mergeCell ref="AS156:AT156"/>
    <mergeCell ref="F162:AT162"/>
    <mergeCell ref="AX162:AY162"/>
    <mergeCell ref="AZ162:BA162"/>
    <mergeCell ref="BB162:BC162"/>
    <mergeCell ref="F163:AT163"/>
    <mergeCell ref="AX163:AY163"/>
    <mergeCell ref="AZ163:BA163"/>
    <mergeCell ref="E162:E168"/>
    <mergeCell ref="F196:AT196"/>
    <mergeCell ref="AX196:AY196"/>
    <mergeCell ref="AZ196:BA196"/>
    <mergeCell ref="BB196:BC196"/>
    <mergeCell ref="F197:AT197"/>
    <mergeCell ref="AX197:AY197"/>
    <mergeCell ref="AZ197:BA197"/>
    <mergeCell ref="F181:AT181"/>
    <mergeCell ref="V182:W182"/>
    <mergeCell ref="AX181:AY181"/>
    <mergeCell ref="AZ181:BA181"/>
    <mergeCell ref="F110:AT110"/>
    <mergeCell ref="AX130:AY130"/>
    <mergeCell ref="AZ130:BA130"/>
    <mergeCell ref="BB130:BC130"/>
    <mergeCell ref="X111:Y111"/>
    <mergeCell ref="AQ111:AR111"/>
    <mergeCell ref="AS111:AT111"/>
    <mergeCell ref="F94:AT94"/>
    <mergeCell ref="BB94:BC94"/>
    <mergeCell ref="V95:W95"/>
    <mergeCell ref="X95:Y95"/>
    <mergeCell ref="AQ95:AR95"/>
    <mergeCell ref="AS95:AT95"/>
    <mergeCell ref="F101:AT101"/>
    <mergeCell ref="AX101:AY101"/>
    <mergeCell ref="AZ101:BA101"/>
    <mergeCell ref="X103:Y103"/>
    <mergeCell ref="AQ103:AR103"/>
    <mergeCell ref="AS103:AT103"/>
    <mergeCell ref="BQ87:DE87"/>
    <mergeCell ref="V88:W88"/>
    <mergeCell ref="X88:Y88"/>
    <mergeCell ref="AQ88:AR88"/>
    <mergeCell ref="AS88:AT88"/>
    <mergeCell ref="F93:AT93"/>
    <mergeCell ref="AX93:AY93"/>
    <mergeCell ref="AZ93:BA93"/>
    <mergeCell ref="BB93:BC93"/>
    <mergeCell ref="BD93:BE93"/>
    <mergeCell ref="BG93:BH93"/>
    <mergeCell ref="BI93:BJ93"/>
    <mergeCell ref="BL93:BM93"/>
    <mergeCell ref="BQ93:DE93"/>
    <mergeCell ref="BL101:BM101"/>
    <mergeCell ref="BQ101:DE101"/>
    <mergeCell ref="BG101:BH101"/>
    <mergeCell ref="BI101:BJ101"/>
    <mergeCell ref="F87:AT87"/>
    <mergeCell ref="BB87:BC87"/>
    <mergeCell ref="BG87:BH87"/>
    <mergeCell ref="E101:E107"/>
    <mergeCell ref="E93:E99"/>
    <mergeCell ref="AX255:AY255"/>
    <mergeCell ref="AZ255:BA255"/>
    <mergeCell ref="BQ35:DE35"/>
    <mergeCell ref="F36:AT36"/>
    <mergeCell ref="BB36:BC36"/>
    <mergeCell ref="BG36:BH36"/>
    <mergeCell ref="V37:W37"/>
    <mergeCell ref="X37:Y37"/>
    <mergeCell ref="AQ37:AR37"/>
    <mergeCell ref="AS37:AT37"/>
    <mergeCell ref="F42:AT42"/>
    <mergeCell ref="AX42:AY42"/>
    <mergeCell ref="AZ42:BA42"/>
    <mergeCell ref="BB42:BC42"/>
    <mergeCell ref="BD42:BE42"/>
    <mergeCell ref="BG42:BH42"/>
    <mergeCell ref="BI42:BJ42"/>
    <mergeCell ref="BL42:BM42"/>
    <mergeCell ref="BQ42:DE42"/>
    <mergeCell ref="BI86:BJ86"/>
    <mergeCell ref="BB101:BC101"/>
    <mergeCell ref="BD101:BE101"/>
    <mergeCell ref="AS485:AT485"/>
    <mergeCell ref="AX466:AY466"/>
    <mergeCell ref="AZ466:BA466"/>
    <mergeCell ref="BB72:BC72"/>
    <mergeCell ref="BG72:BH72"/>
    <mergeCell ref="V73:W73"/>
    <mergeCell ref="X73:Y73"/>
    <mergeCell ref="AQ73:AR73"/>
    <mergeCell ref="V243:W243"/>
    <mergeCell ref="F233:AT233"/>
    <mergeCell ref="F234:AT234"/>
    <mergeCell ref="AX220:AY220"/>
    <mergeCell ref="AZ220:BA220"/>
    <mergeCell ref="BB220:BC220"/>
    <mergeCell ref="AX241:AY241"/>
    <mergeCell ref="AZ241:BA241"/>
    <mergeCell ref="BB241:BC241"/>
    <mergeCell ref="F221:AT221"/>
    <mergeCell ref="X243:Y243"/>
    <mergeCell ref="AQ243:AR243"/>
    <mergeCell ref="AS243:AT243"/>
    <mergeCell ref="V235:W235"/>
    <mergeCell ref="X235:Y235"/>
    <mergeCell ref="AQ235:AR235"/>
    <mergeCell ref="DK496:DL496"/>
    <mergeCell ref="DM496:DN496"/>
    <mergeCell ref="F497:AT497"/>
    <mergeCell ref="AX497:AY497"/>
    <mergeCell ref="AZ497:BA497"/>
    <mergeCell ref="BQ497:DE497"/>
    <mergeCell ref="DI497:DJ497"/>
    <mergeCell ref="DK497:DL497"/>
    <mergeCell ref="F496:AT496"/>
    <mergeCell ref="AV496:AV507"/>
    <mergeCell ref="AX496:AY496"/>
    <mergeCell ref="AZ496:BA496"/>
    <mergeCell ref="BB496:BC496"/>
    <mergeCell ref="BQ496:DE496"/>
    <mergeCell ref="V256:W256"/>
    <mergeCell ref="BB466:BC466"/>
    <mergeCell ref="AX467:AY467"/>
    <mergeCell ref="AZ467:BA467"/>
    <mergeCell ref="BB467:BC467"/>
    <mergeCell ref="AX468:AY468"/>
    <mergeCell ref="AZ468:BA468"/>
    <mergeCell ref="BB468:BC468"/>
    <mergeCell ref="AQ474:AR474"/>
    <mergeCell ref="BB472:BC472"/>
    <mergeCell ref="AS198:AT198"/>
    <mergeCell ref="F204:AT204"/>
    <mergeCell ref="AX204:AY204"/>
    <mergeCell ref="AZ233:BA233"/>
    <mergeCell ref="BB233:BC233"/>
    <mergeCell ref="AX234:AY234"/>
    <mergeCell ref="AS214:AT214"/>
    <mergeCell ref="V222:W222"/>
    <mergeCell ref="AZ234:BA234"/>
    <mergeCell ref="AV220:AV239"/>
    <mergeCell ref="AS222:AT222"/>
    <mergeCell ref="AX221:AY221"/>
    <mergeCell ref="AZ221:BA221"/>
    <mergeCell ref="AS235:AT235"/>
    <mergeCell ref="X222:Y222"/>
    <mergeCell ref="AQ222:AR222"/>
    <mergeCell ref="F205:AT205"/>
    <mergeCell ref="AX205:AY205"/>
    <mergeCell ref="AZ205:BA205"/>
    <mergeCell ref="V206:W206"/>
    <mergeCell ref="X206:Y206"/>
    <mergeCell ref="AQ206:AR206"/>
    <mergeCell ref="AS206:AT206"/>
    <mergeCell ref="AV470:BM470"/>
    <mergeCell ref="BQ470:DN470"/>
    <mergeCell ref="F472:AT472"/>
    <mergeCell ref="AV472:AV481"/>
    <mergeCell ref="AX472:AY472"/>
    <mergeCell ref="AZ472:BA472"/>
    <mergeCell ref="F473:AT473"/>
    <mergeCell ref="AX473:AY473"/>
    <mergeCell ref="AZ473:BA473"/>
    <mergeCell ref="BQ473:DE473"/>
    <mergeCell ref="DI473:DJ473"/>
    <mergeCell ref="V474:W474"/>
    <mergeCell ref="X474:Y474"/>
    <mergeCell ref="DD474:DE474"/>
    <mergeCell ref="DI472:DJ472"/>
    <mergeCell ref="DK472:DL472"/>
    <mergeCell ref="DM472:DN472"/>
    <mergeCell ref="BQ472:DE472"/>
    <mergeCell ref="DG472:DG481"/>
    <mergeCell ref="AS474:AT474"/>
    <mergeCell ref="CG474:CH474"/>
    <mergeCell ref="CI474:CJ474"/>
    <mergeCell ref="DB474:DC474"/>
    <mergeCell ref="F510:AT510"/>
    <mergeCell ref="AX510:AY510"/>
    <mergeCell ref="AZ510:BA510"/>
    <mergeCell ref="F509:AT509"/>
    <mergeCell ref="AV509:AV517"/>
    <mergeCell ref="AX509:AY509"/>
    <mergeCell ref="AZ509:BA509"/>
    <mergeCell ref="BB509:BC509"/>
    <mergeCell ref="V511:W511"/>
    <mergeCell ref="X511:Y511"/>
    <mergeCell ref="AQ511:AR511"/>
    <mergeCell ref="AS511:AT511"/>
    <mergeCell ref="DG496:DG507"/>
    <mergeCell ref="DI496:DJ496"/>
    <mergeCell ref="V498:W498"/>
    <mergeCell ref="X498:Y498"/>
    <mergeCell ref="AQ498:AR498"/>
    <mergeCell ref="AS498:AT498"/>
    <mergeCell ref="CG498:CH498"/>
    <mergeCell ref="CI498:CJ498"/>
    <mergeCell ref="DB498:DC498"/>
    <mergeCell ref="DD498:DE498"/>
    <mergeCell ref="CI485:CJ485"/>
    <mergeCell ref="DB485:DC485"/>
    <mergeCell ref="DD485:DE485"/>
    <mergeCell ref="F483:AT483"/>
    <mergeCell ref="DK473:DL473"/>
    <mergeCell ref="DK483:DL483"/>
    <mergeCell ref="DM483:DN483"/>
    <mergeCell ref="F484:AT484"/>
    <mergeCell ref="AX484:AY484"/>
    <mergeCell ref="AZ484:BA484"/>
    <mergeCell ref="BQ484:DE484"/>
    <mergeCell ref="DI484:DJ484"/>
    <mergeCell ref="DK484:DL484"/>
    <mergeCell ref="AX483:AY483"/>
    <mergeCell ref="AZ483:BA483"/>
    <mergeCell ref="BB483:BC483"/>
    <mergeCell ref="BQ483:DE483"/>
    <mergeCell ref="DG483:DG494"/>
    <mergeCell ref="DI483:DJ483"/>
    <mergeCell ref="CG485:CH485"/>
    <mergeCell ref="AV483:AV494"/>
    <mergeCell ref="V485:W485"/>
    <mergeCell ref="X485:Y485"/>
    <mergeCell ref="AQ485:AR485"/>
    <mergeCell ref="AX463:AY463"/>
    <mergeCell ref="AZ463:BA463"/>
    <mergeCell ref="BB463:BC463"/>
    <mergeCell ref="AX464:AY464"/>
    <mergeCell ref="AZ464:BA464"/>
    <mergeCell ref="BB464:BC464"/>
    <mergeCell ref="AX465:AY465"/>
    <mergeCell ref="AZ465:BA465"/>
    <mergeCell ref="BB465:BC465"/>
    <mergeCell ref="AX460:AY460"/>
    <mergeCell ref="AZ460:BA460"/>
    <mergeCell ref="BB460:BC460"/>
    <mergeCell ref="AX461:AY461"/>
    <mergeCell ref="AZ461:BA461"/>
    <mergeCell ref="BB461:BC461"/>
    <mergeCell ref="AX462:AY462"/>
    <mergeCell ref="AZ462:BA462"/>
    <mergeCell ref="BB462:BC462"/>
    <mergeCell ref="AX458:AY458"/>
    <mergeCell ref="AZ458:BA458"/>
    <mergeCell ref="BB458:BC458"/>
    <mergeCell ref="CD458:DE458"/>
    <mergeCell ref="AX459:AY459"/>
    <mergeCell ref="AZ459:BA459"/>
    <mergeCell ref="BB459:BC459"/>
    <mergeCell ref="AV455:BM455"/>
    <mergeCell ref="BQ455:DG455"/>
    <mergeCell ref="AX457:AY457"/>
    <mergeCell ref="AZ457:BA457"/>
    <mergeCell ref="BB457:BC457"/>
    <mergeCell ref="CD457:DE457"/>
    <mergeCell ref="F441:AT441"/>
    <mergeCell ref="AV441:AV452"/>
    <mergeCell ref="AX441:AY441"/>
    <mergeCell ref="AZ441:BA441"/>
    <mergeCell ref="BB441:BC441"/>
    <mergeCell ref="F442:AT442"/>
    <mergeCell ref="AX442:AY442"/>
    <mergeCell ref="AZ442:BA442"/>
    <mergeCell ref="V443:W443"/>
    <mergeCell ref="X443:Y443"/>
    <mergeCell ref="AQ443:AR443"/>
    <mergeCell ref="AS443:AT443"/>
    <mergeCell ref="DG428:DG439"/>
    <mergeCell ref="DI428:DJ428"/>
    <mergeCell ref="DK428:DL428"/>
    <mergeCell ref="DM428:DN428"/>
    <mergeCell ref="F429:AT429"/>
    <mergeCell ref="AX429:AY429"/>
    <mergeCell ref="AZ429:BA429"/>
    <mergeCell ref="BQ429:DE429"/>
    <mergeCell ref="DI429:DJ429"/>
    <mergeCell ref="DK429:DL429"/>
    <mergeCell ref="V430:W430"/>
    <mergeCell ref="X430:Y430"/>
    <mergeCell ref="AQ430:AR430"/>
    <mergeCell ref="AS430:AT430"/>
    <mergeCell ref="CG430:CH430"/>
    <mergeCell ref="CI430:CJ430"/>
    <mergeCell ref="DB430:DC430"/>
    <mergeCell ref="DD430:DE430"/>
    <mergeCell ref="BQ428:DE428"/>
    <mergeCell ref="F428:AT428"/>
    <mergeCell ref="AV428:AV439"/>
    <mergeCell ref="AX428:AY428"/>
    <mergeCell ref="AZ428:BA428"/>
    <mergeCell ref="BB428:BC428"/>
    <mergeCell ref="DK412:DL412"/>
    <mergeCell ref="DM412:DN412"/>
    <mergeCell ref="F413:AT413"/>
    <mergeCell ref="AX413:AY413"/>
    <mergeCell ref="AZ413:BA413"/>
    <mergeCell ref="BQ413:DE413"/>
    <mergeCell ref="DI413:DJ413"/>
    <mergeCell ref="DK413:DL413"/>
    <mergeCell ref="F412:AT412"/>
    <mergeCell ref="AV412:AV426"/>
    <mergeCell ref="AX412:AY412"/>
    <mergeCell ref="AZ412:BA412"/>
    <mergeCell ref="BB412:BC412"/>
    <mergeCell ref="BQ412:DE412"/>
    <mergeCell ref="DG412:DG426"/>
    <mergeCell ref="DI412:DJ412"/>
    <mergeCell ref="V414:W414"/>
    <mergeCell ref="X414:Y414"/>
    <mergeCell ref="AQ414:AR414"/>
    <mergeCell ref="AS414:AT414"/>
    <mergeCell ref="CG414:CH414"/>
    <mergeCell ref="CI414:CJ414"/>
    <mergeCell ref="DB414:DC414"/>
    <mergeCell ref="DD414:DE414"/>
    <mergeCell ref="DK396:DL396"/>
    <mergeCell ref="DM396:DN396"/>
    <mergeCell ref="F397:AT397"/>
    <mergeCell ref="AX397:AY397"/>
    <mergeCell ref="AZ397:BA397"/>
    <mergeCell ref="BQ397:DE397"/>
    <mergeCell ref="DI397:DJ397"/>
    <mergeCell ref="DK397:DL397"/>
    <mergeCell ref="V398:W398"/>
    <mergeCell ref="X398:Y398"/>
    <mergeCell ref="AQ398:AR398"/>
    <mergeCell ref="AS398:AT398"/>
    <mergeCell ref="CG398:CH398"/>
    <mergeCell ref="CI398:CJ398"/>
    <mergeCell ref="DB398:DC398"/>
    <mergeCell ref="DD398:DE398"/>
    <mergeCell ref="AV394:BM394"/>
    <mergeCell ref="F396:AT396"/>
    <mergeCell ref="AV396:AV410"/>
    <mergeCell ref="AX396:AY396"/>
    <mergeCell ref="AZ396:BA396"/>
    <mergeCell ref="BB396:BC396"/>
    <mergeCell ref="BQ396:DE396"/>
    <mergeCell ref="DG396:DG410"/>
    <mergeCell ref="DI396:DJ396"/>
    <mergeCell ref="AX390:AY390"/>
    <mergeCell ref="AZ390:BA390"/>
    <mergeCell ref="BB390:BC390"/>
    <mergeCell ref="Q391:AP391"/>
    <mergeCell ref="AX391:AY391"/>
    <mergeCell ref="AZ391:BA391"/>
    <mergeCell ref="BB391:BC391"/>
    <mergeCell ref="AX392:AY392"/>
    <mergeCell ref="AZ392:BA392"/>
    <mergeCell ref="BB392:BC392"/>
    <mergeCell ref="CD381:DE381"/>
    <mergeCell ref="Q382:AP382"/>
    <mergeCell ref="AX382:AY382"/>
    <mergeCell ref="AZ382:BA382"/>
    <mergeCell ref="BB382:BC382"/>
    <mergeCell ref="CD382:DE382"/>
    <mergeCell ref="AX389:AY389"/>
    <mergeCell ref="AZ389:BA389"/>
    <mergeCell ref="BB389:BC389"/>
    <mergeCell ref="AX387:AY387"/>
    <mergeCell ref="AZ387:BA387"/>
    <mergeCell ref="BB387:BC387"/>
    <mergeCell ref="Q388:AP388"/>
    <mergeCell ref="AX388:AY388"/>
    <mergeCell ref="AZ388:BA388"/>
    <mergeCell ref="BB388:BC388"/>
    <mergeCell ref="Q385:AP385"/>
    <mergeCell ref="AX385:AY385"/>
    <mergeCell ref="AZ385:BA385"/>
    <mergeCell ref="BB385:BC385"/>
    <mergeCell ref="Q386:AP386"/>
    <mergeCell ref="AX386:AY386"/>
    <mergeCell ref="AZ386:BA386"/>
    <mergeCell ref="BB386:BC386"/>
    <mergeCell ref="BQ379:DG379"/>
    <mergeCell ref="BQ394:DN394"/>
    <mergeCell ref="BI362:BJ362"/>
    <mergeCell ref="BL362:BM362"/>
    <mergeCell ref="F363:AT363"/>
    <mergeCell ref="AV363:AV376"/>
    <mergeCell ref="AX363:AY363"/>
    <mergeCell ref="AZ363:BA363"/>
    <mergeCell ref="BB363:BC363"/>
    <mergeCell ref="BD363:BE363"/>
    <mergeCell ref="BG363:BH363"/>
    <mergeCell ref="BI363:BJ363"/>
    <mergeCell ref="BL363:BM363"/>
    <mergeCell ref="F364:AT364"/>
    <mergeCell ref="BB364:BC364"/>
    <mergeCell ref="BG364:BH364"/>
    <mergeCell ref="V365:W365"/>
    <mergeCell ref="X365:Y365"/>
    <mergeCell ref="AQ365:AR365"/>
    <mergeCell ref="AS365:AT365"/>
    <mergeCell ref="F362:AT362"/>
    <mergeCell ref="BG362:BH362"/>
    <mergeCell ref="Q383:AP383"/>
    <mergeCell ref="Q387:AP387"/>
    <mergeCell ref="AX383:AY383"/>
    <mergeCell ref="AZ383:BA383"/>
    <mergeCell ref="BB383:BC383"/>
    <mergeCell ref="Q384:AP384"/>
    <mergeCell ref="AX384:AY384"/>
    <mergeCell ref="AZ384:BA384"/>
    <mergeCell ref="BB384:BC384"/>
    <mergeCell ref="Q381:AP381"/>
    <mergeCell ref="V349:W349"/>
    <mergeCell ref="X349:Y349"/>
    <mergeCell ref="AQ349:AR349"/>
    <mergeCell ref="AS349:AT349"/>
    <mergeCell ref="AV379:BM379"/>
    <mergeCell ref="AX381:AY381"/>
    <mergeCell ref="AZ381:BA381"/>
    <mergeCell ref="BB381:BC381"/>
    <mergeCell ref="BL342:BM342"/>
    <mergeCell ref="AV344:BM344"/>
    <mergeCell ref="F346:AT346"/>
    <mergeCell ref="BG346:BH346"/>
    <mergeCell ref="BI346:BJ346"/>
    <mergeCell ref="BL346:BM346"/>
    <mergeCell ref="F347:AT347"/>
    <mergeCell ref="AV347:AV360"/>
    <mergeCell ref="AX347:AY347"/>
    <mergeCell ref="AZ347:BA347"/>
    <mergeCell ref="BB347:BC347"/>
    <mergeCell ref="BD347:BE347"/>
    <mergeCell ref="BG347:BH347"/>
    <mergeCell ref="BI347:BJ347"/>
    <mergeCell ref="BL347:BM347"/>
    <mergeCell ref="F348:AT348"/>
    <mergeCell ref="BB348:BC348"/>
    <mergeCell ref="AX342:AY342"/>
    <mergeCell ref="AZ342:BA342"/>
    <mergeCell ref="BB342:BC342"/>
    <mergeCell ref="BD342:BE342"/>
    <mergeCell ref="BG342:BH342"/>
    <mergeCell ref="BI342:BJ342"/>
    <mergeCell ref="BG348:BH348"/>
    <mergeCell ref="BL338:BM338"/>
    <mergeCell ref="BL337:BM337"/>
    <mergeCell ref="BL340:BM340"/>
    <mergeCell ref="AX341:AY341"/>
    <mergeCell ref="AZ341:BA341"/>
    <mergeCell ref="BB341:BC341"/>
    <mergeCell ref="BD341:BE341"/>
    <mergeCell ref="BG341:BH341"/>
    <mergeCell ref="BI341:BJ341"/>
    <mergeCell ref="BL341:BM341"/>
    <mergeCell ref="AX340:AY340"/>
    <mergeCell ref="AZ340:BA340"/>
    <mergeCell ref="BB340:BC340"/>
    <mergeCell ref="BD340:BE340"/>
    <mergeCell ref="BG340:BH340"/>
    <mergeCell ref="BI340:BJ340"/>
    <mergeCell ref="BL333:BM333"/>
    <mergeCell ref="AX334:AY334"/>
    <mergeCell ref="AZ334:BA334"/>
    <mergeCell ref="BB334:BC334"/>
    <mergeCell ref="BD334:BE334"/>
    <mergeCell ref="BG334:BH334"/>
    <mergeCell ref="BI334:BJ334"/>
    <mergeCell ref="BL334:BM334"/>
    <mergeCell ref="AX339:AY339"/>
    <mergeCell ref="AZ339:BA339"/>
    <mergeCell ref="BB339:BC339"/>
    <mergeCell ref="BD339:BE339"/>
    <mergeCell ref="BG339:BH339"/>
    <mergeCell ref="BI339:BJ339"/>
    <mergeCell ref="BL339:BM339"/>
    <mergeCell ref="BL335:BM335"/>
    <mergeCell ref="AX336:AY336"/>
    <mergeCell ref="AZ336:BA336"/>
    <mergeCell ref="BB336:BC336"/>
    <mergeCell ref="BD336:BE336"/>
    <mergeCell ref="BG336:BH336"/>
    <mergeCell ref="BI336:BJ336"/>
    <mergeCell ref="BL336:BM336"/>
    <mergeCell ref="AX335:AY335"/>
    <mergeCell ref="F333:O333"/>
    <mergeCell ref="AX333:AY333"/>
    <mergeCell ref="AZ333:BA333"/>
    <mergeCell ref="BB333:BC333"/>
    <mergeCell ref="BD333:BE333"/>
    <mergeCell ref="BG333:BH333"/>
    <mergeCell ref="BD338:BE338"/>
    <mergeCell ref="BG338:BH338"/>
    <mergeCell ref="BI338:BJ338"/>
    <mergeCell ref="AX337:AY337"/>
    <mergeCell ref="AZ337:BA337"/>
    <mergeCell ref="BB337:BC337"/>
    <mergeCell ref="BD337:BE337"/>
    <mergeCell ref="BG337:BH337"/>
    <mergeCell ref="BI337:BJ337"/>
    <mergeCell ref="AX338:AY338"/>
    <mergeCell ref="BI333:BJ333"/>
    <mergeCell ref="AZ335:BA335"/>
    <mergeCell ref="BB335:BC335"/>
    <mergeCell ref="BD335:BE335"/>
    <mergeCell ref="BG335:BH335"/>
    <mergeCell ref="BI335:BJ335"/>
    <mergeCell ref="AX332:AY332"/>
    <mergeCell ref="AZ332:BA332"/>
    <mergeCell ref="BB332:BC332"/>
    <mergeCell ref="BD332:BE332"/>
    <mergeCell ref="BG332:BH332"/>
    <mergeCell ref="BI332:BJ332"/>
    <mergeCell ref="AV329:BM329"/>
    <mergeCell ref="BD15:BE15"/>
    <mergeCell ref="BL35:BM35"/>
    <mergeCell ref="BG43:BH43"/>
    <mergeCell ref="BD20:BE20"/>
    <mergeCell ref="BG20:BH20"/>
    <mergeCell ref="BI20:BJ20"/>
    <mergeCell ref="AX50:AY50"/>
    <mergeCell ref="AZ50:BA50"/>
    <mergeCell ref="BB50:BC50"/>
    <mergeCell ref="BD50:BE50"/>
    <mergeCell ref="BG50:BH50"/>
    <mergeCell ref="AX233:AY233"/>
    <mergeCell ref="AV241:AV260"/>
    <mergeCell ref="BB110:BC110"/>
    <mergeCell ref="BG110:BH110"/>
    <mergeCell ref="BG94:BH94"/>
    <mergeCell ref="F330:N330"/>
    <mergeCell ref="AX331:AY331"/>
    <mergeCell ref="AZ331:BA331"/>
    <mergeCell ref="BB331:BC331"/>
    <mergeCell ref="BD331:BE331"/>
    <mergeCell ref="BG331:BH331"/>
    <mergeCell ref="BI331:BJ331"/>
    <mergeCell ref="BL331:BM331"/>
    <mergeCell ref="AV330:BM330"/>
    <mergeCell ref="X256:Y256"/>
    <mergeCell ref="AQ256:AR256"/>
    <mergeCell ref="AS256:AT256"/>
    <mergeCell ref="F255:AT255"/>
    <mergeCell ref="F241:AT241"/>
    <mergeCell ref="F242:AT242"/>
    <mergeCell ref="BB5:BC5"/>
    <mergeCell ref="AX6:AY6"/>
    <mergeCell ref="AZ6:BA6"/>
    <mergeCell ref="AX5:AY5"/>
    <mergeCell ref="AZ5:BA5"/>
    <mergeCell ref="AZ12:BA12"/>
    <mergeCell ref="AX11:AY11"/>
    <mergeCell ref="AZ11:BA11"/>
    <mergeCell ref="F43:AT43"/>
    <mergeCell ref="V44:W44"/>
    <mergeCell ref="X44:Y44"/>
    <mergeCell ref="AQ44:AR44"/>
    <mergeCell ref="AS44:AT44"/>
    <mergeCell ref="AZ15:BA15"/>
    <mergeCell ref="BB15:BC15"/>
    <mergeCell ref="BB43:BC43"/>
    <mergeCell ref="AX13:AY13"/>
    <mergeCell ref="AZ13:BA13"/>
    <mergeCell ref="BD5:BE5"/>
    <mergeCell ref="BI5:BJ5"/>
    <mergeCell ref="BG5:BH5"/>
    <mergeCell ref="BB4:BC4"/>
    <mergeCell ref="BL11:BM11"/>
    <mergeCell ref="BG7:BH7"/>
    <mergeCell ref="BL7:BM7"/>
    <mergeCell ref="BG8:BH8"/>
    <mergeCell ref="BL8:BM8"/>
    <mergeCell ref="BL9:BM9"/>
    <mergeCell ref="BG11:BH11"/>
    <mergeCell ref="BB11:BC11"/>
    <mergeCell ref="BD11:BE11"/>
    <mergeCell ref="BI11:BJ11"/>
    <mergeCell ref="BG9:BH9"/>
    <mergeCell ref="AX4:AY4"/>
    <mergeCell ref="AZ4:BA4"/>
    <mergeCell ref="AX8:AY8"/>
    <mergeCell ref="BG10:BH10"/>
    <mergeCell ref="BL10:BM10"/>
    <mergeCell ref="BI9:BJ9"/>
    <mergeCell ref="AV2:BM2"/>
    <mergeCell ref="BD4:BE4"/>
    <mergeCell ref="BI4:BJ4"/>
    <mergeCell ref="BB8:BC8"/>
    <mergeCell ref="BD8:BE8"/>
    <mergeCell ref="BI8:BJ8"/>
    <mergeCell ref="BB9:BC9"/>
    <mergeCell ref="BD9:BE9"/>
    <mergeCell ref="AX10:AY10"/>
    <mergeCell ref="AZ10:BA10"/>
    <mergeCell ref="BB10:BC10"/>
    <mergeCell ref="AZ8:BA8"/>
    <mergeCell ref="AX9:AY9"/>
    <mergeCell ref="AZ9:BA9"/>
    <mergeCell ref="AX7:AY7"/>
    <mergeCell ref="AZ7:BA7"/>
    <mergeCell ref="BD10:BE10"/>
    <mergeCell ref="BI10:BJ10"/>
    <mergeCell ref="F3:N3"/>
    <mergeCell ref="AZ338:BA338"/>
    <mergeCell ref="BB338:BC338"/>
    <mergeCell ref="F254:AT254"/>
    <mergeCell ref="BG4:BH4"/>
    <mergeCell ref="BL4:BM4"/>
    <mergeCell ref="BB7:BC7"/>
    <mergeCell ref="BG6:BH6"/>
    <mergeCell ref="BL6:BM6"/>
    <mergeCell ref="BB6:BC6"/>
    <mergeCell ref="BD6:BE6"/>
    <mergeCell ref="BI6:BJ6"/>
    <mergeCell ref="F6:O6"/>
    <mergeCell ref="V22:W22"/>
    <mergeCell ref="X22:Y22"/>
    <mergeCell ref="BB14:BC14"/>
    <mergeCell ref="BD14:BE14"/>
    <mergeCell ref="AX14:AY14"/>
    <mergeCell ref="AZ14:BA14"/>
    <mergeCell ref="BG15:BH15"/>
    <mergeCell ref="AV17:BM17"/>
    <mergeCell ref="F19:AT19"/>
    <mergeCell ref="AX15:AY15"/>
    <mergeCell ref="AX12:AY12"/>
    <mergeCell ref="BQ121:DG121"/>
    <mergeCell ref="CD123:DE123"/>
    <mergeCell ref="CD124:DE124"/>
    <mergeCell ref="BQ138:DE138"/>
    <mergeCell ref="BQ139:DE139"/>
    <mergeCell ref="BQ180:DE180"/>
    <mergeCell ref="BQ181:DE181"/>
    <mergeCell ref="BQ220:DE220"/>
    <mergeCell ref="F220:AT220"/>
    <mergeCell ref="AZ124:BA124"/>
    <mergeCell ref="BB124:BC124"/>
    <mergeCell ref="AX125:AY125"/>
    <mergeCell ref="AZ125:BA125"/>
    <mergeCell ref="BB125:BC125"/>
    <mergeCell ref="AX126:AY126"/>
    <mergeCell ref="AZ126:BA126"/>
    <mergeCell ref="BB126:BC126"/>
    <mergeCell ref="AX127:AY127"/>
    <mergeCell ref="AZ127:BA127"/>
    <mergeCell ref="BB127:BC127"/>
    <mergeCell ref="AZ212:BA212"/>
    <mergeCell ref="BB212:BC212"/>
    <mergeCell ref="AX132:AY132"/>
    <mergeCell ref="AZ132:BA132"/>
    <mergeCell ref="BQ110:DE110"/>
    <mergeCell ref="BQ50:DE50"/>
    <mergeCell ref="BQ58:DE58"/>
    <mergeCell ref="F50:AT50"/>
    <mergeCell ref="F51:AT51"/>
    <mergeCell ref="F58:AT58"/>
    <mergeCell ref="F59:AT59"/>
    <mergeCell ref="AX20:AY20"/>
    <mergeCell ref="AZ20:BA20"/>
    <mergeCell ref="BB20:BC20"/>
    <mergeCell ref="BL20:BM20"/>
    <mergeCell ref="BB21:BC21"/>
    <mergeCell ref="AQ22:AR22"/>
    <mergeCell ref="F20:AT20"/>
    <mergeCell ref="AV20:AV68"/>
    <mergeCell ref="V52:W52"/>
    <mergeCell ref="X52:Y52"/>
    <mergeCell ref="AQ52:AR52"/>
    <mergeCell ref="AS52:AT52"/>
    <mergeCell ref="V60:W60"/>
    <mergeCell ref="X60:Y60"/>
    <mergeCell ref="AQ60:AR60"/>
    <mergeCell ref="AS60:AT60"/>
    <mergeCell ref="F35:AT35"/>
    <mergeCell ref="BB12:BC12"/>
    <mergeCell ref="BD12:BE12"/>
    <mergeCell ref="BI12:BJ12"/>
    <mergeCell ref="BD7:BE7"/>
    <mergeCell ref="BI7:BJ7"/>
    <mergeCell ref="BG12:BH12"/>
    <mergeCell ref="BB13:BC13"/>
    <mergeCell ref="BD13:BE13"/>
    <mergeCell ref="AX19:BE19"/>
    <mergeCell ref="BI14:BJ14"/>
    <mergeCell ref="BG14:BH14"/>
    <mergeCell ref="BL12:BM12"/>
    <mergeCell ref="BG13:BH13"/>
    <mergeCell ref="BL13:BM13"/>
    <mergeCell ref="BI13:BJ13"/>
    <mergeCell ref="BL15:BM15"/>
    <mergeCell ref="BI15:BJ15"/>
    <mergeCell ref="BG19:BH19"/>
    <mergeCell ref="BI19:BJ19"/>
    <mergeCell ref="BG21:BH21"/>
    <mergeCell ref="BL19:BM19"/>
    <mergeCell ref="BL14:BM14"/>
    <mergeCell ref="AS22:AT22"/>
    <mergeCell ref="F21:AT21"/>
    <mergeCell ref="F86:AT86"/>
    <mergeCell ref="AX86:AY86"/>
    <mergeCell ref="AZ86:BA86"/>
    <mergeCell ref="BB86:BC86"/>
    <mergeCell ref="BD86:BE86"/>
    <mergeCell ref="BG86:BH86"/>
    <mergeCell ref="AX70:BE70"/>
    <mergeCell ref="AX35:AY35"/>
    <mergeCell ref="AZ35:BA35"/>
    <mergeCell ref="BB35:BC35"/>
    <mergeCell ref="BD35:BE35"/>
    <mergeCell ref="BG35:BH35"/>
    <mergeCell ref="BI50:BJ50"/>
    <mergeCell ref="BL50:BM50"/>
    <mergeCell ref="BB51:BC51"/>
    <mergeCell ref="BG51:BH51"/>
    <mergeCell ref="AX58:AY58"/>
    <mergeCell ref="AZ58:BA58"/>
    <mergeCell ref="BB58:BC58"/>
    <mergeCell ref="BD58:BE58"/>
    <mergeCell ref="BG58:BH58"/>
    <mergeCell ref="BI58:BJ58"/>
    <mergeCell ref="BL58:BM58"/>
    <mergeCell ref="BI35:BJ35"/>
    <mergeCell ref="BI109:BJ109"/>
    <mergeCell ref="BL109:BM109"/>
    <mergeCell ref="BB59:BC59"/>
    <mergeCell ref="BG59:BH59"/>
    <mergeCell ref="F70:AT70"/>
    <mergeCell ref="BG70:BH70"/>
    <mergeCell ref="BI70:BJ70"/>
    <mergeCell ref="BL70:BM70"/>
    <mergeCell ref="F71:AT71"/>
    <mergeCell ref="AX71:AY71"/>
    <mergeCell ref="AZ71:BA71"/>
    <mergeCell ref="BB71:BC71"/>
    <mergeCell ref="BD71:BE71"/>
    <mergeCell ref="BG71:BH71"/>
    <mergeCell ref="BI71:BJ71"/>
    <mergeCell ref="BL71:BM71"/>
    <mergeCell ref="BL86:BM86"/>
    <mergeCell ref="AS73:AT73"/>
    <mergeCell ref="AV71:AV119"/>
    <mergeCell ref="V111:W111"/>
    <mergeCell ref="F102:AT102"/>
    <mergeCell ref="BB102:BC102"/>
    <mergeCell ref="BG102:BH102"/>
    <mergeCell ref="V103:W103"/>
    <mergeCell ref="F109:AT109"/>
    <mergeCell ref="F72:AT72"/>
    <mergeCell ref="CG140:CH140"/>
    <mergeCell ref="CI140:CJ140"/>
    <mergeCell ref="AV121:BM121"/>
    <mergeCell ref="AX109:AY109"/>
    <mergeCell ref="AZ109:BA109"/>
    <mergeCell ref="BB109:BC109"/>
    <mergeCell ref="AX128:AY128"/>
    <mergeCell ref="AZ128:BA128"/>
    <mergeCell ref="BB128:BC128"/>
    <mergeCell ref="BD109:BE109"/>
    <mergeCell ref="BG109:BH109"/>
    <mergeCell ref="AX129:AY129"/>
    <mergeCell ref="AZ129:BA129"/>
    <mergeCell ref="BB129:BC129"/>
    <mergeCell ref="AX131:AY131"/>
    <mergeCell ref="AZ131:BA131"/>
    <mergeCell ref="BB131:BC131"/>
    <mergeCell ref="AX123:AY123"/>
    <mergeCell ref="AZ123:BA123"/>
    <mergeCell ref="BB123:BC123"/>
    <mergeCell ref="AX124:AY124"/>
    <mergeCell ref="BB132:BC132"/>
    <mergeCell ref="AX133:AY133"/>
    <mergeCell ref="AZ133:BA133"/>
    <mergeCell ref="BB133:BC133"/>
    <mergeCell ref="AX134:AY134"/>
    <mergeCell ref="AV138:AV176"/>
    <mergeCell ref="AX180:AY180"/>
    <mergeCell ref="AZ180:BA180"/>
    <mergeCell ref="BB180:BC180"/>
    <mergeCell ref="AV136:BM136"/>
    <mergeCell ref="AZ170:BA170"/>
    <mergeCell ref="AZ134:BA134"/>
    <mergeCell ref="BB134:BC134"/>
    <mergeCell ref="BB170:BC170"/>
    <mergeCell ref="AV180:AV218"/>
    <mergeCell ref="AX212:AY212"/>
    <mergeCell ref="BB204:BC204"/>
    <mergeCell ref="CG222:CH222"/>
    <mergeCell ref="CI222:CJ222"/>
    <mergeCell ref="V140:W140"/>
    <mergeCell ref="X140:Y140"/>
    <mergeCell ref="AQ140:AR140"/>
    <mergeCell ref="AS140:AT140"/>
    <mergeCell ref="V164:W164"/>
    <mergeCell ref="X164:Y164"/>
    <mergeCell ref="AQ164:AR164"/>
    <mergeCell ref="AS164:AT164"/>
    <mergeCell ref="F170:AT170"/>
    <mergeCell ref="AX170:AY170"/>
    <mergeCell ref="AX213:AY213"/>
    <mergeCell ref="AZ213:BA213"/>
    <mergeCell ref="F180:AT180"/>
    <mergeCell ref="V198:W198"/>
    <mergeCell ref="X182:Y182"/>
    <mergeCell ref="AQ214:AR214"/>
    <mergeCell ref="X198:Y198"/>
    <mergeCell ref="AQ198:AR198"/>
    <mergeCell ref="DI221:DJ221"/>
    <mergeCell ref="DK221:DL221"/>
    <mergeCell ref="DI138:DJ138"/>
    <mergeCell ref="DK138:DL138"/>
    <mergeCell ref="DM138:DN138"/>
    <mergeCell ref="DI139:DJ139"/>
    <mergeCell ref="DK139:DL139"/>
    <mergeCell ref="DI180:DJ180"/>
    <mergeCell ref="DK180:DL180"/>
    <mergeCell ref="DM180:DN180"/>
    <mergeCell ref="DI181:DJ181"/>
    <mergeCell ref="DK181:DL181"/>
    <mergeCell ref="DI220:DJ220"/>
    <mergeCell ref="DK220:DL220"/>
    <mergeCell ref="DM220:DN220"/>
    <mergeCell ref="DG138:DG152"/>
    <mergeCell ref="DG180:DG194"/>
    <mergeCell ref="F138:AT138"/>
    <mergeCell ref="F139:AT139"/>
    <mergeCell ref="AX138:AY138"/>
    <mergeCell ref="AZ138:BA138"/>
    <mergeCell ref="BB138:BC138"/>
    <mergeCell ref="AX139:AY139"/>
    <mergeCell ref="AZ139:BA139"/>
    <mergeCell ref="DB140:DC140"/>
    <mergeCell ref="DD140:DE140"/>
    <mergeCell ref="CG182:CH182"/>
    <mergeCell ref="CI182:CJ182"/>
    <mergeCell ref="DB182:DC182"/>
    <mergeCell ref="DD182:DE182"/>
    <mergeCell ref="AQ182:AR182"/>
    <mergeCell ref="AS182:AT182"/>
    <mergeCell ref="F171:AT171"/>
    <mergeCell ref="AX171:AY171"/>
    <mergeCell ref="AZ171:BA171"/>
    <mergeCell ref="V172:W172"/>
    <mergeCell ref="X172:Y172"/>
    <mergeCell ref="AQ172:AR172"/>
    <mergeCell ref="AS172:AT172"/>
    <mergeCell ref="DG220:DG231"/>
    <mergeCell ref="AV263:BM263"/>
    <mergeCell ref="BQ263:DG263"/>
    <mergeCell ref="AX265:AY265"/>
    <mergeCell ref="AZ265:BA265"/>
    <mergeCell ref="BB265:BC265"/>
    <mergeCell ref="CD265:DE265"/>
    <mergeCell ref="BQ280:DE280"/>
    <mergeCell ref="AX254:AY254"/>
    <mergeCell ref="AZ254:BA254"/>
    <mergeCell ref="BB254:BC254"/>
    <mergeCell ref="DG280:DG289"/>
    <mergeCell ref="AX266:AY266"/>
    <mergeCell ref="AZ266:BA266"/>
    <mergeCell ref="BB266:BC266"/>
    <mergeCell ref="CD266:DE266"/>
    <mergeCell ref="AX267:AY267"/>
    <mergeCell ref="AZ267:BA267"/>
    <mergeCell ref="BB267:BC267"/>
    <mergeCell ref="AX268:AY268"/>
    <mergeCell ref="AZ268:BA268"/>
    <mergeCell ref="BB268:BC268"/>
    <mergeCell ref="AX269:AY269"/>
    <mergeCell ref="AZ269:BA269"/>
    <mergeCell ref="AX242:AY242"/>
    <mergeCell ref="AZ242:BA242"/>
    <mergeCell ref="DB222:DC222"/>
    <mergeCell ref="DD222:DE222"/>
    <mergeCell ref="BQ221:DE221"/>
    <mergeCell ref="CI306:CJ306"/>
    <mergeCell ref="DB306:DC306"/>
    <mergeCell ref="DD306:DE306"/>
    <mergeCell ref="CG293:CH293"/>
    <mergeCell ref="CI293:CJ293"/>
    <mergeCell ref="DB293:DC293"/>
    <mergeCell ref="DD293:DE293"/>
    <mergeCell ref="AV278:BM278"/>
    <mergeCell ref="BB291:BC291"/>
    <mergeCell ref="AZ305:BA305"/>
    <mergeCell ref="BB269:BC269"/>
    <mergeCell ref="BQ278:DN278"/>
    <mergeCell ref="AX273:AY273"/>
    <mergeCell ref="AZ273:BA273"/>
    <mergeCell ref="BB273:BC273"/>
    <mergeCell ref="AX274:AY274"/>
    <mergeCell ref="AZ274:BA274"/>
    <mergeCell ref="BB274:BC274"/>
    <mergeCell ref="AV280:AV289"/>
    <mergeCell ref="AV291:AV302"/>
    <mergeCell ref="AX275:AY275"/>
    <mergeCell ref="AZ275:BA275"/>
    <mergeCell ref="BB275:BC275"/>
    <mergeCell ref="AX276:AY276"/>
    <mergeCell ref="AZ276:BA276"/>
    <mergeCell ref="BB276:BC276"/>
    <mergeCell ref="AX292:AY292"/>
    <mergeCell ref="AZ292:BA292"/>
    <mergeCell ref="AX270:AY270"/>
    <mergeCell ref="AZ270:BA270"/>
    <mergeCell ref="BB270:BC270"/>
    <mergeCell ref="AX271:AY271"/>
    <mergeCell ref="AZ271:BA271"/>
    <mergeCell ref="BB271:BC271"/>
    <mergeCell ref="AX272:AY272"/>
    <mergeCell ref="AZ272:BA272"/>
    <mergeCell ref="BB272:BC272"/>
    <mergeCell ref="DI280:DJ280"/>
    <mergeCell ref="V306:W306"/>
    <mergeCell ref="X306:Y306"/>
    <mergeCell ref="AQ306:AR306"/>
    <mergeCell ref="AS306:AT306"/>
    <mergeCell ref="F281:AT281"/>
    <mergeCell ref="AX281:AY281"/>
    <mergeCell ref="AZ281:BA281"/>
    <mergeCell ref="V282:W282"/>
    <mergeCell ref="X282:Y282"/>
    <mergeCell ref="AQ282:AR282"/>
    <mergeCell ref="AS282:AT282"/>
    <mergeCell ref="F280:AT280"/>
    <mergeCell ref="AX280:AY280"/>
    <mergeCell ref="AZ280:BA280"/>
    <mergeCell ref="BB280:BC280"/>
    <mergeCell ref="V293:W293"/>
    <mergeCell ref="X293:Y293"/>
    <mergeCell ref="AQ293:AR293"/>
    <mergeCell ref="AS293:AT293"/>
    <mergeCell ref="AX291:AY291"/>
    <mergeCell ref="AZ291:BA291"/>
    <mergeCell ref="AV304:AV315"/>
    <mergeCell ref="DG304:DG315"/>
    <mergeCell ref="CG306:CH306"/>
    <mergeCell ref="AV317:AV325"/>
    <mergeCell ref="DM280:DN280"/>
    <mergeCell ref="BQ281:DE281"/>
    <mergeCell ref="DI281:DJ281"/>
    <mergeCell ref="DK281:DL281"/>
    <mergeCell ref="CG282:CH282"/>
    <mergeCell ref="CI282:CJ282"/>
    <mergeCell ref="DB282:DC282"/>
    <mergeCell ref="DD282:DE282"/>
    <mergeCell ref="BQ304:DE304"/>
    <mergeCell ref="DI304:DJ304"/>
    <mergeCell ref="DK304:DL304"/>
    <mergeCell ref="DM304:DN304"/>
    <mergeCell ref="BQ305:DE305"/>
    <mergeCell ref="DI305:DJ305"/>
    <mergeCell ref="DK305:DL305"/>
    <mergeCell ref="AX304:AY304"/>
    <mergeCell ref="AZ304:BA304"/>
    <mergeCell ref="BB304:BC304"/>
    <mergeCell ref="AX305:AY305"/>
    <mergeCell ref="DK291:DL291"/>
    <mergeCell ref="DM291:DN291"/>
    <mergeCell ref="DI291:DJ291"/>
    <mergeCell ref="DK280:DL280"/>
    <mergeCell ref="BQ292:DE292"/>
    <mergeCell ref="DI292:DJ292"/>
    <mergeCell ref="DK292:DL292"/>
    <mergeCell ref="AX362:BE362"/>
    <mergeCell ref="V319:W319"/>
    <mergeCell ref="X319:Y319"/>
    <mergeCell ref="F291:AT291"/>
    <mergeCell ref="F292:AT292"/>
    <mergeCell ref="F304:AT304"/>
    <mergeCell ref="F305:AT305"/>
    <mergeCell ref="F317:AT317"/>
    <mergeCell ref="F318:AT318"/>
    <mergeCell ref="AQ319:AR319"/>
    <mergeCell ref="AS319:AT319"/>
    <mergeCell ref="AX318:AY318"/>
    <mergeCell ref="AZ318:BA318"/>
    <mergeCell ref="AX317:AY317"/>
    <mergeCell ref="AZ317:BA317"/>
    <mergeCell ref="BB317:BC317"/>
    <mergeCell ref="AX346:BE346"/>
    <mergeCell ref="DG291:DG302"/>
    <mergeCell ref="BQ291:DE291"/>
  </mergeCells>
  <dataValidations disablePrompts="1" count="1">
    <dataValidation type="list" allowBlank="1" showInputMessage="1" showErrorMessage="1" sqref="BQ3:BR5 BQ330:BR332" xr:uid="{F736E407-CD4B-46D2-89FD-8B2264BA4261}">
      <formula1>#REF!</formula1>
    </dataValidation>
  </dataValidations>
  <pageMargins left="0.25" right="0.25" top="0.75" bottom="0.75" header="0.3" footer="0.3"/>
  <pageSetup paperSize="9" scale="48" orientation="portrait" r:id="rId1"/>
  <rowBreaks count="5" manualBreakCount="5">
    <brk id="120" min="5" max="71" man="1"/>
    <brk id="262" min="5" max="71" man="1"/>
    <brk id="327" min="5" max="71" man="1"/>
    <brk id="378" min="5" max="71" man="1"/>
    <brk id="454" min="5" max="7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96FC-8121-405C-B55B-C9CE21E0A115}">
  <sheetPr codeName="Sheet8">
    <tabColor theme="8"/>
  </sheetPr>
  <dimension ref="A1:BS165"/>
  <sheetViews>
    <sheetView showGridLines="0" topLeftCell="D1" zoomScale="70" zoomScaleNormal="70" zoomScaleSheetLayoutView="40" workbookViewId="0">
      <selection activeCell="BS6" sqref="BS6"/>
    </sheetView>
  </sheetViews>
  <sheetFormatPr defaultRowHeight="12.75" outlineLevelRow="1" outlineLevelCol="1" x14ac:dyDescent="0.25"/>
  <cols>
    <col min="1" max="2" width="9.140625" style="107" hidden="1" customWidth="1"/>
    <col min="3" max="3" width="9.28515625" style="107" hidden="1" customWidth="1"/>
    <col min="4" max="4" width="4" style="107" customWidth="1"/>
    <col min="5" max="5" width="5.28515625" style="107" bestFit="1" customWidth="1"/>
    <col min="6" max="6" width="3.5703125" style="107" bestFit="1" customWidth="1"/>
    <col min="7" max="7" width="4.5703125" style="107" bestFit="1" customWidth="1"/>
    <col min="8" max="8" width="3.7109375" style="107" bestFit="1" customWidth="1"/>
    <col min="9" max="9" width="9.28515625" style="107" hidden="1" customWidth="1" outlineLevel="1"/>
    <col min="10" max="10" width="3.7109375" style="107" hidden="1" customWidth="1" outlineLevel="1"/>
    <col min="11" max="11" width="5.42578125" style="107" customWidth="1" collapsed="1"/>
    <col min="12" max="12" width="4" style="107" customWidth="1"/>
    <col min="13" max="13" width="4.5703125" style="107" customWidth="1"/>
    <col min="14" max="14" width="3.5703125" style="107" customWidth="1"/>
    <col min="15" max="15" width="4.5703125" style="107" bestFit="1" customWidth="1"/>
    <col min="16" max="16" width="3.5703125" style="107" bestFit="1" customWidth="1"/>
    <col min="17" max="17" width="3.85546875" style="107" hidden="1" customWidth="1" outlineLevel="1"/>
    <col min="18" max="18" width="3.7109375" style="107" hidden="1" customWidth="1" outlineLevel="1"/>
    <col min="19" max="19" width="4.42578125" style="107" hidden="1" customWidth="1" outlineLevel="1"/>
    <col min="20" max="20" width="3.5703125" style="107" hidden="1" customWidth="1" outlineLevel="1"/>
    <col min="21" max="21" width="4.42578125" style="107" hidden="1" customWidth="1" outlineLevel="1"/>
    <col min="22" max="22" width="4" style="107" hidden="1" customWidth="1" outlineLevel="1"/>
    <col min="23" max="23" width="6.5703125" style="107" hidden="1" customWidth="1" outlineLevel="1"/>
    <col min="24" max="24" width="2" style="107" hidden="1" customWidth="1" outlineLevel="1"/>
    <col min="25" max="25" width="2.7109375" style="107" hidden="1" customWidth="1" outlineLevel="1"/>
    <col min="26" max="26" width="7.42578125" style="107" hidden="1" customWidth="1" outlineLevel="1"/>
    <col min="27" max="27" width="2.7109375" style="107" hidden="1" customWidth="1" outlineLevel="1"/>
    <col min="28" max="28" width="7.42578125" style="107" hidden="1" customWidth="1" outlineLevel="1"/>
    <col min="29" max="29" width="1.85546875" style="107" hidden="1" customWidth="1" outlineLevel="1"/>
    <col min="30" max="30" width="12.42578125" style="107" hidden="1" customWidth="1" outlineLevel="1"/>
    <col min="31" max="31" width="1.85546875" style="107" hidden="1" customWidth="1" outlineLevel="1"/>
    <col min="32" max="32" width="7.42578125" style="107" hidden="1" customWidth="1" outlineLevel="1"/>
    <col min="33" max="33" width="1.85546875" style="107" hidden="1" customWidth="1" outlineLevel="1"/>
    <col min="34" max="34" width="7.42578125" style="107" hidden="1" customWidth="1" outlineLevel="1"/>
    <col min="35" max="35" width="1.85546875" style="107" hidden="1" customWidth="1" outlineLevel="1"/>
    <col min="36" max="36" width="4.42578125" style="107" hidden="1" customWidth="1" outlineLevel="1"/>
    <col min="37" max="37" width="2" style="107" hidden="1" customWidth="1" outlineLevel="1"/>
    <col min="38" max="38" width="4.42578125" style="107" hidden="1" customWidth="1" outlineLevel="1"/>
    <col min="39" max="39" width="2" style="107" hidden="1" customWidth="1" outlineLevel="1"/>
    <col min="40" max="40" width="7.42578125" style="107" bestFit="1" customWidth="1" collapsed="1"/>
    <col min="41" max="41" width="2" style="107" bestFit="1" customWidth="1"/>
    <col min="42" max="42" width="7.5703125" style="107" hidden="1" customWidth="1" outlineLevel="1"/>
    <col min="43" max="43" width="6.85546875" style="107" hidden="1" customWidth="1" outlineLevel="1"/>
    <col min="44" max="44" width="4.5703125" style="107" hidden="1" customWidth="1" outlineLevel="1"/>
    <col min="45" max="45" width="4.140625" style="107" hidden="1" customWidth="1" outlineLevel="1"/>
    <col min="46" max="46" width="1.7109375" style="107" customWidth="1" collapsed="1"/>
    <col min="47" max="47" width="16" style="107" customWidth="1"/>
    <col min="48" max="48" width="1.5703125" style="107" customWidth="1"/>
    <col min="49" max="49" width="12.28515625" style="57" customWidth="1"/>
    <col min="50" max="50" width="10.28515625" style="107" bestFit="1" customWidth="1"/>
    <col min="51" max="51" width="10.5703125" style="57" customWidth="1"/>
    <col min="52" max="52" width="10.28515625" style="107" bestFit="1" customWidth="1"/>
    <col min="53" max="53" width="10.85546875" style="57" customWidth="1"/>
    <col min="54" max="54" width="10.28515625" style="107" bestFit="1" customWidth="1"/>
    <col min="55" max="55" width="12.42578125" style="57" customWidth="1"/>
    <col min="56" max="56" width="10.28515625" style="107" bestFit="1" customWidth="1"/>
    <col min="57" max="57" width="2.7109375" style="107" customWidth="1"/>
    <col min="58" max="58" width="9.28515625" style="57" hidden="1" customWidth="1" outlineLevel="1"/>
    <col min="59" max="59" width="10.28515625" style="107" hidden="1" customWidth="1" outlineLevel="1"/>
    <col min="60" max="60" width="9.28515625" style="57" customWidth="1" collapsed="1"/>
    <col min="61" max="61" width="10.28515625" style="107" bestFit="1" customWidth="1"/>
    <col min="62" max="62" width="2.7109375" style="107" customWidth="1"/>
    <col min="63" max="63" width="9.85546875" style="57" bestFit="1" customWidth="1"/>
    <col min="64" max="64" width="10.28515625" style="107" bestFit="1" customWidth="1"/>
    <col min="65" max="65" width="2.7109375" style="107" customWidth="1"/>
    <col min="66" max="66" width="40.140625" style="107" customWidth="1"/>
    <col min="67" max="16384" width="9.140625" style="107"/>
  </cols>
  <sheetData>
    <row r="1" spans="2:66" s="102" customFormat="1" ht="122.25" customHeight="1" x14ac:dyDescent="0.25">
      <c r="D1" s="107"/>
      <c r="AV1" s="103"/>
      <c r="AW1" s="104"/>
      <c r="AX1" s="103"/>
      <c r="AY1" s="104"/>
      <c r="AZ1" s="103"/>
      <c r="BA1" s="104"/>
      <c r="BB1" s="103"/>
      <c r="BC1" s="104"/>
      <c r="BD1" s="103"/>
      <c r="BE1" s="103"/>
      <c r="BF1" s="104"/>
      <c r="BG1" s="103"/>
      <c r="BH1" s="104"/>
      <c r="BI1" s="103"/>
      <c r="BJ1" s="106"/>
      <c r="BK1" s="104"/>
      <c r="BL1" s="103"/>
      <c r="BM1" s="107"/>
      <c r="BN1" s="107"/>
    </row>
    <row r="2" spans="2:66" s="102" customFormat="1" ht="65.25" customHeight="1" x14ac:dyDescent="0.25">
      <c r="B2" s="102">
        <v>2.54</v>
      </c>
      <c r="D2" s="107"/>
      <c r="E2" s="284"/>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55"/>
      <c r="AU2" s="992" t="s">
        <v>2687</v>
      </c>
      <c r="AV2" s="992"/>
      <c r="AW2" s="992"/>
      <c r="AX2" s="992"/>
      <c r="AY2" s="992"/>
      <c r="AZ2" s="992"/>
      <c r="BA2" s="992"/>
      <c r="BB2" s="992"/>
      <c r="BC2" s="992"/>
      <c r="BD2" s="992"/>
      <c r="BE2" s="992"/>
      <c r="BF2" s="992"/>
      <c r="BG2" s="992"/>
      <c r="BH2" s="992"/>
      <c r="BI2" s="992"/>
      <c r="BJ2" s="992"/>
      <c r="BK2" s="992"/>
      <c r="BL2" s="993"/>
      <c r="BM2" s="107"/>
      <c r="BN2" s="107"/>
    </row>
    <row r="3" spans="2:66" ht="5.25" customHeight="1" x14ac:dyDescent="0.25">
      <c r="AU3" s="102"/>
      <c r="AV3" s="102"/>
      <c r="AW3" s="1035"/>
      <c r="AX3" s="1036"/>
      <c r="AY3" s="1036"/>
      <c r="AZ3" s="1036"/>
      <c r="BA3" s="1036"/>
      <c r="BB3" s="1036"/>
      <c r="BC3" s="1036"/>
      <c r="BD3" s="1036"/>
      <c r="BE3" s="1036"/>
      <c r="BF3" s="1036"/>
      <c r="BG3" s="1036"/>
      <c r="BH3" s="1036"/>
      <c r="BI3" s="1036"/>
      <c r="BJ3" s="1036"/>
      <c r="BK3" s="1036"/>
      <c r="BL3" s="1036"/>
    </row>
    <row r="4" spans="2:66" ht="30" customHeight="1" x14ac:dyDescent="0.25">
      <c r="E4" s="231"/>
      <c r="F4" s="231"/>
      <c r="G4" s="231"/>
      <c r="H4" s="231"/>
      <c r="I4" s="231"/>
      <c r="J4" s="231"/>
      <c r="K4" s="231"/>
      <c r="L4" s="231"/>
      <c r="M4" s="231"/>
      <c r="AT4" s="151"/>
      <c r="AU4" s="200" t="s">
        <v>260</v>
      </c>
      <c r="AV4" s="102"/>
      <c r="AW4" s="1029" t="s">
        <v>261</v>
      </c>
      <c r="AX4" s="1018"/>
      <c r="AY4" s="1029" t="s">
        <v>262</v>
      </c>
      <c r="AZ4" s="1018"/>
      <c r="BA4" s="1029" t="s">
        <v>268</v>
      </c>
      <c r="BB4" s="1018"/>
      <c r="BC4" s="1029" t="s">
        <v>263</v>
      </c>
      <c r="BD4" s="1018"/>
      <c r="BE4" s="102"/>
      <c r="BF4" s="1029" t="s">
        <v>264</v>
      </c>
      <c r="BG4" s="1018"/>
      <c r="BH4" s="1029" t="s">
        <v>2974</v>
      </c>
      <c r="BI4" s="1018"/>
      <c r="BJ4" s="102"/>
      <c r="BK4" s="1033" t="s">
        <v>267</v>
      </c>
      <c r="BL4" s="1018"/>
    </row>
    <row r="5" spans="2:66" ht="30" customHeight="1" x14ac:dyDescent="0.25">
      <c r="E5" s="278"/>
      <c r="F5" s="278"/>
      <c r="G5" s="278"/>
      <c r="H5" s="278"/>
      <c r="I5" s="278"/>
      <c r="J5" s="278"/>
      <c r="K5" s="278"/>
      <c r="L5" s="278"/>
      <c r="M5" s="278"/>
      <c r="AT5" s="151"/>
      <c r="AU5" s="200" t="s">
        <v>227</v>
      </c>
      <c r="AV5" s="102"/>
      <c r="AW5" s="1029" t="s">
        <v>2685</v>
      </c>
      <c r="AX5" s="1030"/>
      <c r="AY5" s="1029" t="s">
        <v>2685</v>
      </c>
      <c r="AZ5" s="1030"/>
      <c r="BA5" s="1029" t="s">
        <v>2685</v>
      </c>
      <c r="BB5" s="1030"/>
      <c r="BC5" s="1029" t="s">
        <v>2685</v>
      </c>
      <c r="BD5" s="1030"/>
      <c r="BE5" s="102"/>
      <c r="BF5" s="1029" t="s">
        <v>2685</v>
      </c>
      <c r="BG5" s="1030"/>
      <c r="BH5" s="1029" t="s">
        <v>2685</v>
      </c>
      <c r="BI5" s="1030"/>
      <c r="BJ5" s="102"/>
      <c r="BK5" s="108"/>
      <c r="BL5" s="109"/>
    </row>
    <row r="6" spans="2:66" ht="30" customHeight="1" x14ac:dyDescent="0.25">
      <c r="E6" s="231"/>
      <c r="F6" s="231"/>
      <c r="G6" s="231"/>
      <c r="H6" s="231"/>
      <c r="I6" s="231"/>
      <c r="J6" s="231"/>
      <c r="K6" s="231"/>
      <c r="L6" s="231"/>
      <c r="M6" s="231"/>
      <c r="N6" s="231"/>
      <c r="AT6" s="151"/>
      <c r="AU6" s="200" t="s">
        <v>227</v>
      </c>
      <c r="AV6" s="102"/>
      <c r="AW6" s="1025" t="s">
        <v>2686</v>
      </c>
      <c r="AX6" s="1026"/>
      <c r="AY6" s="1025" t="s">
        <v>2686</v>
      </c>
      <c r="AZ6" s="1026"/>
      <c r="BA6" s="1025" t="s">
        <v>2686</v>
      </c>
      <c r="BB6" s="1026"/>
      <c r="BC6" s="1025" t="s">
        <v>2686</v>
      </c>
      <c r="BD6" s="1026"/>
      <c r="BE6" s="102"/>
      <c r="BF6" s="1025" t="s">
        <v>2686</v>
      </c>
      <c r="BG6" s="1026"/>
      <c r="BH6" s="1025" t="s">
        <v>2686</v>
      </c>
      <c r="BI6" s="1026"/>
      <c r="BJ6" s="102"/>
      <c r="BK6" s="1033" t="s">
        <v>272</v>
      </c>
      <c r="BL6" s="1018"/>
    </row>
    <row r="7" spans="2:66" ht="30" customHeight="1" x14ac:dyDescent="0.25">
      <c r="AT7" s="151"/>
      <c r="AU7" s="200" t="s">
        <v>224</v>
      </c>
      <c r="AV7" s="102"/>
      <c r="AW7" s="1017" t="s">
        <v>2680</v>
      </c>
      <c r="AX7" s="1018"/>
      <c r="AY7" s="1017" t="s">
        <v>2680</v>
      </c>
      <c r="AZ7" s="1018"/>
      <c r="BA7" s="1017" t="s">
        <v>2681</v>
      </c>
      <c r="BB7" s="1018"/>
      <c r="BC7" s="1017" t="s">
        <v>2682</v>
      </c>
      <c r="BD7" s="1018"/>
      <c r="BE7" s="102"/>
      <c r="BF7" s="1017" t="s">
        <v>2681</v>
      </c>
      <c r="BG7" s="1018"/>
      <c r="BH7" s="1017" t="s">
        <v>2683</v>
      </c>
      <c r="BI7" s="1018"/>
      <c r="BJ7" s="102"/>
      <c r="BK7" s="1017" t="s">
        <v>2681</v>
      </c>
      <c r="BL7" s="1018"/>
    </row>
    <row r="8" spans="2:66" ht="20.100000000000001" customHeight="1" x14ac:dyDescent="0.25">
      <c r="AT8" s="151"/>
      <c r="AU8" s="200" t="s">
        <v>225</v>
      </c>
      <c r="AV8" s="102"/>
      <c r="AW8" s="1017">
        <v>0.9</v>
      </c>
      <c r="AX8" s="1018"/>
      <c r="AY8" s="1017">
        <v>1.1000000000000001</v>
      </c>
      <c r="AZ8" s="1018"/>
      <c r="BA8" s="1017">
        <v>1.1000000000000001</v>
      </c>
      <c r="BB8" s="1018"/>
      <c r="BC8" s="1017">
        <v>1.3</v>
      </c>
      <c r="BD8" s="1018"/>
      <c r="BE8" s="102"/>
      <c r="BF8" s="1017">
        <v>1.1000000000000001</v>
      </c>
      <c r="BG8" s="1018"/>
      <c r="BH8" s="1017">
        <v>0.9</v>
      </c>
      <c r="BI8" s="1018"/>
      <c r="BJ8" s="102"/>
      <c r="BK8" s="1027" t="s">
        <v>232</v>
      </c>
      <c r="BL8" s="1028"/>
    </row>
    <row r="9" spans="2:66" ht="20.100000000000001" customHeight="1" x14ac:dyDescent="0.25">
      <c r="AT9" s="151"/>
      <c r="AU9" s="200" t="s">
        <v>226</v>
      </c>
      <c r="AV9" s="102"/>
      <c r="AW9" s="1017" t="s">
        <v>222</v>
      </c>
      <c r="AX9" s="1018"/>
      <c r="AY9" s="1017" t="s">
        <v>222</v>
      </c>
      <c r="AZ9" s="1018"/>
      <c r="BA9" s="1017" t="s">
        <v>222</v>
      </c>
      <c r="BB9" s="1018"/>
      <c r="BC9" s="1017" t="s">
        <v>222</v>
      </c>
      <c r="BD9" s="1018"/>
      <c r="BE9" s="102"/>
      <c r="BF9" s="1017" t="s">
        <v>222</v>
      </c>
      <c r="BG9" s="1018"/>
      <c r="BH9" s="1017" t="s">
        <v>223</v>
      </c>
      <c r="BI9" s="1018"/>
      <c r="BJ9" s="102"/>
      <c r="BK9" s="1017" t="s">
        <v>222</v>
      </c>
      <c r="BL9" s="1018"/>
    </row>
    <row r="10" spans="2:66" ht="20.100000000000001" customHeight="1" x14ac:dyDescent="0.25">
      <c r="AT10" s="151"/>
      <c r="AU10" s="200" t="s">
        <v>257</v>
      </c>
      <c r="AV10" s="102"/>
      <c r="AW10" s="986" t="s">
        <v>239</v>
      </c>
      <c r="AX10" s="987"/>
      <c r="AY10" s="986" t="s">
        <v>239</v>
      </c>
      <c r="AZ10" s="987"/>
      <c r="BA10" s="1017" t="s">
        <v>240</v>
      </c>
      <c r="BB10" s="1018"/>
      <c r="BC10" s="1017" t="s">
        <v>240</v>
      </c>
      <c r="BD10" s="1018"/>
      <c r="BE10" s="102"/>
      <c r="BF10" s="1017" t="s">
        <v>239</v>
      </c>
      <c r="BG10" s="1018"/>
      <c r="BH10" s="986" t="s">
        <v>239</v>
      </c>
      <c r="BI10" s="987"/>
      <c r="BJ10" s="102"/>
      <c r="BK10" s="1017" t="s">
        <v>240</v>
      </c>
      <c r="BL10" s="1018"/>
    </row>
    <row r="11" spans="2:66" ht="20.100000000000001" customHeight="1" x14ac:dyDescent="0.25">
      <c r="AT11" s="151"/>
      <c r="AU11" s="200" t="s">
        <v>237</v>
      </c>
      <c r="AV11" s="102"/>
      <c r="AW11" s="986" t="s">
        <v>239</v>
      </c>
      <c r="AX11" s="987"/>
      <c r="AY11" s="986" t="s">
        <v>239</v>
      </c>
      <c r="AZ11" s="987"/>
      <c r="BA11" s="986" t="s">
        <v>239</v>
      </c>
      <c r="BB11" s="987"/>
      <c r="BC11" s="1023" t="s">
        <v>239</v>
      </c>
      <c r="BD11" s="1024"/>
      <c r="BE11" s="102"/>
      <c r="BF11" s="1017" t="s">
        <v>240</v>
      </c>
      <c r="BG11" s="1018"/>
      <c r="BH11" s="986" t="s">
        <v>239</v>
      </c>
      <c r="BI11" s="987"/>
      <c r="BJ11" s="102"/>
      <c r="BK11" s="1017" t="s">
        <v>240</v>
      </c>
      <c r="BL11" s="1018"/>
    </row>
    <row r="12" spans="2:66" ht="12" customHeight="1" x14ac:dyDescent="0.25">
      <c r="AT12" s="151"/>
      <c r="AU12" s="200" t="s">
        <v>238</v>
      </c>
      <c r="AV12" s="102"/>
      <c r="AW12" s="986" t="s">
        <v>239</v>
      </c>
      <c r="AX12" s="987"/>
      <c r="AY12" s="986" t="s">
        <v>239</v>
      </c>
      <c r="AZ12" s="987"/>
      <c r="BA12" s="986" t="s">
        <v>239</v>
      </c>
      <c r="BB12" s="987"/>
      <c r="BC12" s="986" t="s">
        <v>239</v>
      </c>
      <c r="BD12" s="987"/>
      <c r="BE12" s="102"/>
      <c r="BF12" s="1017" t="s">
        <v>239</v>
      </c>
      <c r="BG12" s="1018"/>
      <c r="BH12" s="986" t="s">
        <v>239</v>
      </c>
      <c r="BI12" s="987"/>
      <c r="BJ12" s="102"/>
      <c r="BK12" s="986" t="s">
        <v>239</v>
      </c>
      <c r="BL12" s="987"/>
    </row>
    <row r="13" spans="2:66" ht="19.5" customHeight="1" x14ac:dyDescent="0.25">
      <c r="AT13" s="151"/>
      <c r="AU13" s="201" t="s">
        <v>258</v>
      </c>
      <c r="AV13" s="102"/>
      <c r="AW13" s="986" t="s">
        <v>239</v>
      </c>
      <c r="AX13" s="987"/>
      <c r="AY13" s="986" t="s">
        <v>239</v>
      </c>
      <c r="AZ13" s="987"/>
      <c r="BA13" s="986" t="s">
        <v>239</v>
      </c>
      <c r="BB13" s="987"/>
      <c r="BC13" s="986" t="s">
        <v>239</v>
      </c>
      <c r="BD13" s="987"/>
      <c r="BE13" s="102"/>
      <c r="BF13" s="1017" t="s">
        <v>239</v>
      </c>
      <c r="BG13" s="1018"/>
      <c r="BH13" s="986" t="s">
        <v>239</v>
      </c>
      <c r="BI13" s="987"/>
      <c r="BJ13" s="102"/>
      <c r="BK13" s="986" t="s">
        <v>239</v>
      </c>
      <c r="BL13" s="987"/>
    </row>
    <row r="14" spans="2:66" ht="13.5" customHeight="1" x14ac:dyDescent="0.25">
      <c r="AT14" s="151"/>
      <c r="AU14" s="201" t="s">
        <v>259</v>
      </c>
      <c r="AV14" s="102"/>
      <c r="AW14" s="986" t="s">
        <v>239</v>
      </c>
      <c r="AX14" s="987"/>
      <c r="AY14" s="986" t="s">
        <v>239</v>
      </c>
      <c r="AZ14" s="987"/>
      <c r="BA14" s="986" t="s">
        <v>239</v>
      </c>
      <c r="BB14" s="987"/>
      <c r="BC14" s="986" t="s">
        <v>239</v>
      </c>
      <c r="BD14" s="987"/>
      <c r="BE14" s="102"/>
      <c r="BF14" s="1017" t="s">
        <v>239</v>
      </c>
      <c r="BG14" s="1018"/>
      <c r="BH14" s="986" t="s">
        <v>239</v>
      </c>
      <c r="BI14" s="987"/>
      <c r="BJ14" s="102"/>
      <c r="BK14" s="986" t="s">
        <v>239</v>
      </c>
      <c r="BL14" s="987"/>
    </row>
    <row r="15" spans="2:66" ht="14.25" customHeight="1" x14ac:dyDescent="0.25">
      <c r="AT15" s="151"/>
      <c r="AU15" s="200" t="s">
        <v>251</v>
      </c>
      <c r="AV15" s="102"/>
      <c r="AW15" s="1017" t="s">
        <v>240</v>
      </c>
      <c r="AX15" s="1018"/>
      <c r="AY15" s="1017" t="s">
        <v>240</v>
      </c>
      <c r="AZ15" s="1018"/>
      <c r="BA15" s="1022">
        <v>0.2</v>
      </c>
      <c r="BB15" s="1018"/>
      <c r="BC15" s="1017" t="s">
        <v>240</v>
      </c>
      <c r="BD15" s="1018"/>
      <c r="BE15" s="102"/>
      <c r="BF15" s="1017" t="s">
        <v>240</v>
      </c>
      <c r="BG15" s="1018"/>
      <c r="BH15" s="1017" t="s">
        <v>240</v>
      </c>
      <c r="BI15" s="1018"/>
      <c r="BJ15" s="102"/>
      <c r="BK15" s="1017" t="s">
        <v>240</v>
      </c>
      <c r="BL15" s="1018"/>
    </row>
    <row r="16" spans="2:66" ht="8.25" customHeight="1" x14ac:dyDescent="0.25">
      <c r="AU16" s="102"/>
      <c r="AV16" s="102"/>
      <c r="AW16" s="102"/>
      <c r="AX16" s="102"/>
      <c r="AY16" s="102"/>
      <c r="AZ16" s="102"/>
      <c r="BA16" s="102"/>
      <c r="BB16" s="102"/>
      <c r="BC16" s="102"/>
      <c r="BD16" s="102"/>
      <c r="BE16" s="102"/>
      <c r="BF16" s="102"/>
      <c r="BG16" s="102"/>
      <c r="BH16" s="102"/>
      <c r="BI16" s="102"/>
      <c r="BJ16" s="102"/>
      <c r="BK16" s="102"/>
      <c r="BL16" s="102"/>
    </row>
    <row r="17" spans="2:71" ht="54.75" customHeight="1" x14ac:dyDescent="0.25">
      <c r="E17" s="286"/>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973" t="s">
        <v>2707</v>
      </c>
      <c r="AV17" s="973"/>
      <c r="AW17" s="973"/>
      <c r="AX17" s="973"/>
      <c r="AY17" s="973"/>
      <c r="AZ17" s="973"/>
      <c r="BA17" s="973"/>
      <c r="BB17" s="973"/>
      <c r="BC17" s="973"/>
      <c r="BD17" s="973"/>
      <c r="BE17" s="973"/>
      <c r="BF17" s="973"/>
      <c r="BG17" s="973"/>
      <c r="BH17" s="973"/>
      <c r="BI17" s="973"/>
      <c r="BJ17" s="973"/>
      <c r="BK17" s="973"/>
      <c r="BL17" s="974"/>
    </row>
    <row r="18" spans="2:71" ht="9.75" customHeight="1" x14ac:dyDescent="0.25">
      <c r="AU18" s="102"/>
      <c r="AV18" s="102"/>
      <c r="AW18" s="112"/>
      <c r="AX18" s="112"/>
      <c r="AY18" s="112"/>
      <c r="AZ18" s="112"/>
      <c r="BA18" s="112"/>
      <c r="BB18" s="112"/>
      <c r="BC18" s="112"/>
      <c r="BD18" s="112"/>
      <c r="BE18" s="113"/>
      <c r="BF18" s="113"/>
      <c r="BG18" s="113"/>
      <c r="BH18" s="113"/>
      <c r="BI18" s="113"/>
      <c r="BJ18" s="102"/>
      <c r="BK18" s="114"/>
      <c r="BL18" s="114"/>
    </row>
    <row r="19" spans="2:71" ht="44.25" customHeight="1" x14ac:dyDescent="0.25">
      <c r="E19" s="1009"/>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c r="AS19" s="1011"/>
      <c r="AT19" s="215"/>
      <c r="AU19" s="203"/>
      <c r="AV19" s="102"/>
      <c r="AW19" s="1005" t="s">
        <v>256</v>
      </c>
      <c r="AX19" s="1012"/>
      <c r="AY19" s="1012"/>
      <c r="AZ19" s="1012"/>
      <c r="BA19" s="1012"/>
      <c r="BB19" s="1012"/>
      <c r="BC19" s="1012"/>
      <c r="BD19" s="1008"/>
      <c r="BE19" s="895"/>
      <c r="BF19" s="1005" t="s">
        <v>2678</v>
      </c>
      <c r="BG19" s="1008"/>
      <c r="BH19" s="1005" t="s">
        <v>2677</v>
      </c>
      <c r="BI19" s="1008"/>
      <c r="BJ19" s="102"/>
      <c r="BK19" s="1005" t="s">
        <v>270</v>
      </c>
      <c r="BL19" s="1008"/>
    </row>
    <row r="20" spans="2:71" ht="28.5" customHeight="1" x14ac:dyDescent="0.25">
      <c r="E20" s="1070" t="s">
        <v>2708</v>
      </c>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4"/>
      <c r="AT20" s="215"/>
      <c r="AU20" s="1014" t="s">
        <v>228</v>
      </c>
      <c r="AV20" s="102"/>
      <c r="AW20" s="948" t="s">
        <v>218</v>
      </c>
      <c r="AX20" s="949"/>
      <c r="AY20" s="1003" t="s">
        <v>219</v>
      </c>
      <c r="AZ20" s="1004"/>
      <c r="BA20" s="1003" t="s">
        <v>219</v>
      </c>
      <c r="BB20" s="1004"/>
      <c r="BC20" s="1003" t="s">
        <v>220</v>
      </c>
      <c r="BD20" s="1013"/>
      <c r="BE20" s="895"/>
      <c r="BF20" s="948" t="s">
        <v>252</v>
      </c>
      <c r="BG20" s="949"/>
      <c r="BH20" s="948" t="s">
        <v>2975</v>
      </c>
      <c r="BI20" s="949"/>
      <c r="BJ20" s="102"/>
      <c r="BK20" s="948" t="s">
        <v>230</v>
      </c>
      <c r="BL20" s="949"/>
    </row>
    <row r="21" spans="2:71" s="116" customFormat="1" ht="15" customHeight="1" x14ac:dyDescent="0.25">
      <c r="E21" s="1058"/>
      <c r="F21" s="1059"/>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059"/>
      <c r="AS21" s="1060"/>
      <c r="AT21" s="215"/>
      <c r="AU21" s="1015"/>
      <c r="AV21" s="102"/>
      <c r="AW21" s="160"/>
      <c r="AX21" s="162"/>
      <c r="AY21" s="160"/>
      <c r="AZ21" s="161"/>
      <c r="BA21" s="954" t="s">
        <v>217</v>
      </c>
      <c r="BB21" s="1002"/>
      <c r="BC21" s="160"/>
      <c r="BD21" s="162"/>
      <c r="BE21" s="895"/>
      <c r="BF21" s="1054" t="s">
        <v>236</v>
      </c>
      <c r="BG21" s="1055"/>
      <c r="BH21" s="163"/>
      <c r="BI21" s="164"/>
      <c r="BJ21" s="102"/>
      <c r="BK21" s="163"/>
      <c r="BL21" s="164"/>
      <c r="BM21" s="107"/>
      <c r="BN21" s="107"/>
    </row>
    <row r="22" spans="2:71" s="116" customFormat="1" ht="12.75" customHeight="1" x14ac:dyDescent="0.25">
      <c r="B22" s="116" t="s">
        <v>213</v>
      </c>
      <c r="E22" s="279" t="s">
        <v>206</v>
      </c>
      <c r="F22" s="280"/>
      <c r="G22" s="279" t="s">
        <v>211</v>
      </c>
      <c r="H22" s="280"/>
      <c r="I22" s="279" t="s">
        <v>216</v>
      </c>
      <c r="J22" s="280"/>
      <c r="K22" s="279" t="s">
        <v>205</v>
      </c>
      <c r="L22" s="280"/>
      <c r="M22" s="279" t="s">
        <v>214</v>
      </c>
      <c r="N22" s="280"/>
      <c r="O22" s="279" t="s">
        <v>209</v>
      </c>
      <c r="P22" s="280"/>
      <c r="Q22" s="279" t="s">
        <v>215</v>
      </c>
      <c r="R22" s="280"/>
      <c r="S22" s="279" t="s">
        <v>212</v>
      </c>
      <c r="T22" s="281"/>
      <c r="U22" s="966"/>
      <c r="V22" s="967"/>
      <c r="W22" s="966"/>
      <c r="X22" s="967"/>
      <c r="Y22" s="110"/>
      <c r="Z22" s="279" t="s">
        <v>206</v>
      </c>
      <c r="AA22" s="280"/>
      <c r="AB22" s="279" t="s">
        <v>211</v>
      </c>
      <c r="AC22" s="280"/>
      <c r="AD22" s="279" t="s">
        <v>216</v>
      </c>
      <c r="AE22" s="280"/>
      <c r="AF22" s="279" t="s">
        <v>205</v>
      </c>
      <c r="AG22" s="280"/>
      <c r="AH22" s="279" t="s">
        <v>214</v>
      </c>
      <c r="AI22" s="280"/>
      <c r="AJ22" s="279" t="s">
        <v>209</v>
      </c>
      <c r="AK22" s="280"/>
      <c r="AL22" s="279" t="s">
        <v>215</v>
      </c>
      <c r="AM22" s="280"/>
      <c r="AN22" s="279" t="s">
        <v>212</v>
      </c>
      <c r="AO22" s="280"/>
      <c r="AP22" s="966"/>
      <c r="AQ22" s="967"/>
      <c r="AR22" s="966"/>
      <c r="AS22" s="967"/>
      <c r="AT22" s="107"/>
      <c r="AU22" s="1015"/>
      <c r="AV22" s="102"/>
      <c r="AW22" s="762" t="s">
        <v>221</v>
      </c>
      <c r="AX22" s="780" t="s">
        <v>23</v>
      </c>
      <c r="AY22" s="762" t="s">
        <v>221</v>
      </c>
      <c r="AZ22" s="780" t="s">
        <v>23</v>
      </c>
      <c r="BA22" s="762" t="s">
        <v>221</v>
      </c>
      <c r="BB22" s="780" t="s">
        <v>23</v>
      </c>
      <c r="BC22" s="762" t="s">
        <v>221</v>
      </c>
      <c r="BD22" s="780" t="s">
        <v>23</v>
      </c>
      <c r="BE22" s="896"/>
      <c r="BF22" s="762" t="s">
        <v>221</v>
      </c>
      <c r="BG22" s="780" t="s">
        <v>23</v>
      </c>
      <c r="BH22" s="762" t="s">
        <v>221</v>
      </c>
      <c r="BI22" s="780" t="s">
        <v>23</v>
      </c>
      <c r="BJ22" s="102"/>
      <c r="BK22" s="762" t="s">
        <v>221</v>
      </c>
      <c r="BL22" s="780" t="s">
        <v>23</v>
      </c>
      <c r="BM22" s="107"/>
      <c r="BN22" s="271"/>
    </row>
    <row r="23" spans="2:71" s="116" customFormat="1" ht="12.75" customHeight="1" x14ac:dyDescent="0.25">
      <c r="E23" s="143"/>
      <c r="F23" s="142"/>
      <c r="G23" s="143"/>
      <c r="H23" s="141"/>
      <c r="I23" s="143"/>
      <c r="J23" s="142"/>
      <c r="K23" s="143"/>
      <c r="L23" s="142"/>
      <c r="M23" s="143"/>
      <c r="N23" s="141"/>
      <c r="O23" s="143"/>
      <c r="P23" s="141"/>
      <c r="Q23" s="282"/>
      <c r="R23" s="142"/>
      <c r="S23" s="143"/>
      <c r="T23" s="782"/>
      <c r="U23" s="700"/>
      <c r="V23" s="781"/>
      <c r="W23" s="700"/>
      <c r="X23" s="781"/>
      <c r="Y23" s="110"/>
      <c r="Z23" s="143"/>
      <c r="AA23" s="141"/>
      <c r="AB23" s="143"/>
      <c r="AC23" s="141"/>
      <c r="AD23" s="282"/>
      <c r="AE23" s="141"/>
      <c r="AF23" s="143"/>
      <c r="AG23" s="141"/>
      <c r="AH23" s="282"/>
      <c r="AI23" s="141"/>
      <c r="AJ23" s="143"/>
      <c r="AK23" s="141"/>
      <c r="AL23" s="143"/>
      <c r="AM23" s="141"/>
      <c r="AN23" s="143"/>
      <c r="AO23" s="141"/>
      <c r="AP23" s="700"/>
      <c r="AQ23" s="781"/>
      <c r="AR23" s="789"/>
      <c r="AS23" s="781"/>
      <c r="AT23" s="107"/>
      <c r="AU23" s="1015"/>
      <c r="AV23" s="102"/>
      <c r="AW23" s="700"/>
      <c r="AX23" s="781" t="str">
        <f>Index!$L$4</f>
        <v>€</v>
      </c>
      <c r="AY23" s="700"/>
      <c r="AZ23" s="781" t="str">
        <f>Index!$L$4</f>
        <v>€</v>
      </c>
      <c r="BA23" s="700"/>
      <c r="BB23" s="781" t="str">
        <f>Index!$L$4</f>
        <v>€</v>
      </c>
      <c r="BC23" s="700"/>
      <c r="BD23" s="781" t="str">
        <f>Index!$L$4</f>
        <v>€</v>
      </c>
      <c r="BE23" s="896"/>
      <c r="BF23" s="783">
        <v>1.0900000000000001</v>
      </c>
      <c r="BG23" s="781" t="str">
        <f>Index!$L$4</f>
        <v>€</v>
      </c>
      <c r="BH23" s="783">
        <v>1.07</v>
      </c>
      <c r="BI23" s="781" t="str">
        <f>Index!$L$4</f>
        <v>€</v>
      </c>
      <c r="BJ23" s="102"/>
      <c r="BK23" s="700"/>
      <c r="BL23" s="781" t="str">
        <f>Index!$L$4</f>
        <v>€</v>
      </c>
      <c r="BM23" s="107"/>
      <c r="BN23" s="271"/>
    </row>
    <row r="24" spans="2:71" ht="15" customHeight="1" x14ac:dyDescent="0.25">
      <c r="B24" s="699" t="s">
        <v>204</v>
      </c>
      <c r="C24" s="854">
        <f t="shared" ref="C24:C35" si="0">16/10</f>
        <v>1.6</v>
      </c>
      <c r="D24" s="222"/>
      <c r="E24" s="165">
        <v>200</v>
      </c>
      <c r="F24" s="166" t="s">
        <v>207</v>
      </c>
      <c r="G24" s="165">
        <f t="shared" ref="G24:G33" si="1">ROUND(E24/$C24,0)</f>
        <v>125</v>
      </c>
      <c r="H24" s="166" t="s">
        <v>207</v>
      </c>
      <c r="I24" s="168" t="str">
        <f t="shared" ref="I24:I33" si="2">G24&amp;" x "&amp;E24</f>
        <v>125 x 200</v>
      </c>
      <c r="J24" s="167" t="s">
        <v>207</v>
      </c>
      <c r="K24" s="165">
        <f t="shared" ref="K24:K33" si="3">E24+(2*O24)</f>
        <v>200</v>
      </c>
      <c r="L24" s="167" t="s">
        <v>207</v>
      </c>
      <c r="M24" s="165">
        <f t="shared" ref="M24:M33" si="4">G24+O24+Q24</f>
        <v>125</v>
      </c>
      <c r="N24" s="166" t="s">
        <v>207</v>
      </c>
      <c r="O24" s="165">
        <v>0</v>
      </c>
      <c r="P24" s="166" t="s">
        <v>207</v>
      </c>
      <c r="Q24" s="167">
        <v>0</v>
      </c>
      <c r="R24" s="167" t="s">
        <v>207</v>
      </c>
      <c r="S24" s="165">
        <f t="shared" ref="S24:S33" si="5">ROUND(SQRT((E24^2)+(G24^2)),0)</f>
        <v>236</v>
      </c>
      <c r="T24" s="166" t="s">
        <v>207</v>
      </c>
      <c r="U24" s="165"/>
      <c r="V24" s="166"/>
      <c r="W24" s="165"/>
      <c r="X24" s="166"/>
      <c r="Y24" s="110"/>
      <c r="Z24" s="165">
        <f t="shared" ref="Z24:Z35" si="6">ROUND(E24/$B$2,1)</f>
        <v>78.7</v>
      </c>
      <c r="AA24" s="166" t="s">
        <v>208</v>
      </c>
      <c r="AB24" s="165">
        <f t="shared" ref="AB24:AB35" si="7">ROUND(G24/$B$2,1)</f>
        <v>49.2</v>
      </c>
      <c r="AC24" s="166" t="s">
        <v>208</v>
      </c>
      <c r="AD24" s="170" t="str">
        <f>AB24&amp;" x "&amp;Z24</f>
        <v>49.2 x 78.7</v>
      </c>
      <c r="AE24" s="166" t="s">
        <v>208</v>
      </c>
      <c r="AF24" s="165">
        <f t="shared" ref="AF24:AF35" si="8">ROUND(K24/$B$2,1)</f>
        <v>78.7</v>
      </c>
      <c r="AG24" s="166" t="s">
        <v>208</v>
      </c>
      <c r="AH24" s="167">
        <f t="shared" ref="AH24:AH35" si="9">ROUND(M24/$B$2,1)</f>
        <v>49.2</v>
      </c>
      <c r="AI24" s="166" t="s">
        <v>208</v>
      </c>
      <c r="AJ24" s="165">
        <f t="shared" ref="AJ24:AJ35" si="10">ROUND(O24/$B$2,1)</f>
        <v>0</v>
      </c>
      <c r="AK24" s="166" t="s">
        <v>208</v>
      </c>
      <c r="AL24" s="165">
        <f t="shared" ref="AL24:AL35" si="11">ROUND(Q24/$B$2,1)</f>
        <v>0</v>
      </c>
      <c r="AM24" s="166" t="s">
        <v>208</v>
      </c>
      <c r="AN24" s="165">
        <f>ROUND(SQRT((Z24^2)+(AB24^2)),0)</f>
        <v>93</v>
      </c>
      <c r="AO24" s="166" t="s">
        <v>208</v>
      </c>
      <c r="AP24" s="165"/>
      <c r="AQ24" s="166"/>
      <c r="AR24" s="167"/>
      <c r="AS24" s="166"/>
      <c r="AU24" s="1015"/>
      <c r="AV24" s="102"/>
      <c r="AW24" s="171">
        <v>10600744</v>
      </c>
      <c r="AX24" s="172">
        <f>IF(Index!$L$4="€",VLOOKUP(AW24,ERP!$A:$CL,5,0),IF(Index!$L$4="$",VLOOKUP(AW24,ERP!$A:$CL,7,0),IF(Index!$L$4="CHF",VLOOKUP(AW24,ERP!$A:$CL,9,0),IF(Index!$L$4="£",VLOOKUP(AW24,ERP!$A:$CL,11,0),""))))</f>
        <v>1239</v>
      </c>
      <c r="AY24" s="171">
        <v>10600755</v>
      </c>
      <c r="AZ24" s="172">
        <f>IF(Index!$L$4="€",VLOOKUP(AY24,ERP!$A:$CL,5,0),IF(Index!$L$4="$",VLOOKUP(AY24,ERP!$A:$CL,7,0),IF(Index!$L$4="CHF",VLOOKUP(AY24,ERP!$A:$CL,9,0),IF(Index!$L$4="£",VLOOKUP(AY24,ERP!$A:$CL,11,0),""))))</f>
        <v>1239</v>
      </c>
      <c r="BA24" s="171">
        <v>10600841</v>
      </c>
      <c r="BB24" s="172">
        <f>IF(Index!$L$4="€",VLOOKUP(BA24,ERP!$A:$CL,5,0),IF(Index!$L$4="$",VLOOKUP(BA24,ERP!$A:$CL,7,0),IF(Index!$L$4="CHF",VLOOKUP(BA24,ERP!$A:$CL,9,0),IF(Index!$L$4="£",VLOOKUP(BA24,ERP!$A:$CL,11,0),""))))</f>
        <v>1239</v>
      </c>
      <c r="BC24" s="171">
        <v>10600766</v>
      </c>
      <c r="BD24" s="172">
        <f>IF(Index!$L$4="€",VLOOKUP(BC24,ERP!$A:$CL,5,0),IF(Index!$L$4="$",VLOOKUP(BC24,ERP!$A:$CL,7,0),IF(Index!$L$4="CHF",VLOOKUP(BC24,ERP!$A:$CL,9,0),IF(Index!$L$4="£",VLOOKUP(BC24,ERP!$A:$CL,11,0),""))))</f>
        <v>1239</v>
      </c>
      <c r="BE24" s="895"/>
      <c r="BF24" s="171"/>
      <c r="BG24" s="176"/>
      <c r="BH24" s="171"/>
      <c r="BI24" s="177"/>
      <c r="BJ24" s="102"/>
      <c r="BK24" s="171">
        <v>10600722</v>
      </c>
      <c r="BL24" s="172">
        <f>IF(Index!$L$4="€",VLOOKUP(BK24,ERP!$A:$CL,5,0),IF(Index!$L$4="$",VLOOKUP(BK24,ERP!$A:$CL,7,0),IF(Index!$L$4="CHF",VLOOKUP(BK24,ERP!$A:$CL,9,0),IF(Index!$L$4="£",VLOOKUP(BK24,ERP!$A:$CL,11,0),""))))</f>
        <v>1034</v>
      </c>
      <c r="BN24" s="823"/>
      <c r="BQ24" s="127"/>
      <c r="BS24" s="127"/>
    </row>
    <row r="25" spans="2:71" ht="12.75" customHeight="1" x14ac:dyDescent="0.25">
      <c r="B25" s="699" t="s">
        <v>204</v>
      </c>
      <c r="C25" s="854">
        <f t="shared" si="0"/>
        <v>1.6</v>
      </c>
      <c r="D25" s="222"/>
      <c r="E25" s="130">
        <v>220</v>
      </c>
      <c r="F25" s="122" t="s">
        <v>207</v>
      </c>
      <c r="G25" s="130">
        <f t="shared" si="1"/>
        <v>138</v>
      </c>
      <c r="H25" s="122" t="s">
        <v>207</v>
      </c>
      <c r="I25" s="121" t="str">
        <f t="shared" si="2"/>
        <v>138 x 220</v>
      </c>
      <c r="J25" s="110" t="s">
        <v>207</v>
      </c>
      <c r="K25" s="130">
        <f t="shared" si="3"/>
        <v>220</v>
      </c>
      <c r="L25" s="110" t="s">
        <v>207</v>
      </c>
      <c r="M25" s="130">
        <f t="shared" si="4"/>
        <v>138</v>
      </c>
      <c r="N25" s="122" t="s">
        <v>207</v>
      </c>
      <c r="O25" s="130">
        <v>0</v>
      </c>
      <c r="P25" s="122" t="s">
        <v>207</v>
      </c>
      <c r="Q25" s="110">
        <v>0</v>
      </c>
      <c r="R25" s="110" t="s">
        <v>207</v>
      </c>
      <c r="S25" s="130">
        <f t="shared" si="5"/>
        <v>260</v>
      </c>
      <c r="T25" s="122" t="s">
        <v>207</v>
      </c>
      <c r="U25" s="130"/>
      <c r="V25" s="122"/>
      <c r="W25" s="130"/>
      <c r="X25" s="122"/>
      <c r="Y25" s="110"/>
      <c r="Z25" s="130">
        <f t="shared" si="6"/>
        <v>86.6</v>
      </c>
      <c r="AA25" s="122" t="s">
        <v>208</v>
      </c>
      <c r="AB25" s="130">
        <f t="shared" si="7"/>
        <v>54.3</v>
      </c>
      <c r="AC25" s="122" t="s">
        <v>208</v>
      </c>
      <c r="AD25" s="131" t="str">
        <f t="shared" ref="AD25:AD33" si="12">AB25&amp;" x "&amp;Z25</f>
        <v>54.3 x 86.6</v>
      </c>
      <c r="AE25" s="122" t="s">
        <v>208</v>
      </c>
      <c r="AF25" s="130">
        <f t="shared" si="8"/>
        <v>86.6</v>
      </c>
      <c r="AG25" s="122" t="s">
        <v>208</v>
      </c>
      <c r="AH25" s="110">
        <f t="shared" si="9"/>
        <v>54.3</v>
      </c>
      <c r="AI25" s="122" t="s">
        <v>208</v>
      </c>
      <c r="AJ25" s="130">
        <f t="shared" si="10"/>
        <v>0</v>
      </c>
      <c r="AK25" s="122" t="s">
        <v>208</v>
      </c>
      <c r="AL25" s="130">
        <f t="shared" si="11"/>
        <v>0</v>
      </c>
      <c r="AM25" s="122" t="s">
        <v>208</v>
      </c>
      <c r="AN25" s="130">
        <f t="shared" ref="AN25:AN35" si="13">ROUND(SQRT((Z25^2)+(AB25^2)),0)</f>
        <v>102</v>
      </c>
      <c r="AO25" s="122" t="s">
        <v>208</v>
      </c>
      <c r="AP25" s="130"/>
      <c r="AQ25" s="122"/>
      <c r="AR25" s="110"/>
      <c r="AS25" s="122"/>
      <c r="AU25" s="1015"/>
      <c r="AV25" s="102"/>
      <c r="AW25" s="138">
        <v>10600745</v>
      </c>
      <c r="AX25" s="126">
        <f>IF(Index!$L$4="€",VLOOKUP(AW25,ERP!$A:$CL,5,0),IF(Index!$L$4="$",VLOOKUP(AW25,ERP!$A:$CL,7,0),IF(Index!$L$4="CHF",VLOOKUP(AW25,ERP!$A:$CL,9,0),IF(Index!$L$4="£",VLOOKUP(AW25,ERP!$A:$CL,11,0),""))))</f>
        <v>1358</v>
      </c>
      <c r="AY25" s="138">
        <v>10600756</v>
      </c>
      <c r="AZ25" s="126">
        <f>IF(Index!$L$4="€",VLOOKUP(AY25,ERP!$A:$CL,5,0),IF(Index!$L$4="$",VLOOKUP(AY25,ERP!$A:$CL,7,0),IF(Index!$L$4="CHF",VLOOKUP(AY25,ERP!$A:$CL,9,0),IF(Index!$L$4="£",VLOOKUP(AY25,ERP!$A:$CL,11,0),""))))</f>
        <v>1358</v>
      </c>
      <c r="BA25" s="138">
        <v>10600842</v>
      </c>
      <c r="BB25" s="126">
        <f>IF(Index!$L$4="€",VLOOKUP(BA25,ERP!$A:$CL,5,0),IF(Index!$L$4="$",VLOOKUP(BA25,ERP!$A:$CL,7,0),IF(Index!$L$4="CHF",VLOOKUP(BA25,ERP!$A:$CL,9,0),IF(Index!$L$4="£",VLOOKUP(BA25,ERP!$A:$CL,11,0),""))))</f>
        <v>1358</v>
      </c>
      <c r="BC25" s="138">
        <v>10600767</v>
      </c>
      <c r="BD25" s="126">
        <f>IF(Index!$L$4="€",VLOOKUP(BC25,ERP!$A:$CL,5,0),IF(Index!$L$4="$",VLOOKUP(BC25,ERP!$A:$CL,7,0),IF(Index!$L$4="CHF",VLOOKUP(BC25,ERP!$A:$CL,9,0),IF(Index!$L$4="£",VLOOKUP(BC25,ERP!$A:$CL,11,0),""))))</f>
        <v>1358</v>
      </c>
      <c r="BE25" s="895"/>
      <c r="BF25" s="138"/>
      <c r="BG25" s="155"/>
      <c r="BH25" s="138"/>
      <c r="BI25" s="139"/>
      <c r="BJ25" s="102"/>
      <c r="BK25" s="138">
        <v>10600723</v>
      </c>
      <c r="BL25" s="126">
        <f>IF(Index!$L$4="€",VLOOKUP(BK25,ERP!$A:$CL,5,0),IF(Index!$L$4="$",VLOOKUP(BK25,ERP!$A:$CL,7,0),IF(Index!$L$4="CHF",VLOOKUP(BK25,ERP!$A:$CL,9,0),IF(Index!$L$4="£",VLOOKUP(BK25,ERP!$A:$CL,11,0),""))))</f>
        <v>1130</v>
      </c>
      <c r="BN25" s="823"/>
      <c r="BQ25" s="127"/>
      <c r="BS25" s="127"/>
    </row>
    <row r="26" spans="2:71" ht="12.75" customHeight="1" x14ac:dyDescent="0.25">
      <c r="B26" s="699" t="s">
        <v>204</v>
      </c>
      <c r="C26" s="854">
        <f t="shared" si="0"/>
        <v>1.6</v>
      </c>
      <c r="D26" s="222"/>
      <c r="E26" s="178">
        <v>240</v>
      </c>
      <c r="F26" s="179" t="s">
        <v>207</v>
      </c>
      <c r="G26" s="178">
        <f t="shared" si="1"/>
        <v>150</v>
      </c>
      <c r="H26" s="179" t="s">
        <v>207</v>
      </c>
      <c r="I26" s="180" t="str">
        <f t="shared" si="2"/>
        <v>150 x 240</v>
      </c>
      <c r="J26" s="169" t="s">
        <v>207</v>
      </c>
      <c r="K26" s="178">
        <f t="shared" si="3"/>
        <v>240</v>
      </c>
      <c r="L26" s="169" t="s">
        <v>207</v>
      </c>
      <c r="M26" s="178">
        <f t="shared" si="4"/>
        <v>150</v>
      </c>
      <c r="N26" s="179" t="s">
        <v>207</v>
      </c>
      <c r="O26" s="178">
        <v>0</v>
      </c>
      <c r="P26" s="179" t="s">
        <v>207</v>
      </c>
      <c r="Q26" s="169">
        <v>0</v>
      </c>
      <c r="R26" s="169" t="s">
        <v>207</v>
      </c>
      <c r="S26" s="178">
        <f t="shared" si="5"/>
        <v>283</v>
      </c>
      <c r="T26" s="179" t="s">
        <v>207</v>
      </c>
      <c r="U26" s="178"/>
      <c r="V26" s="179"/>
      <c r="W26" s="178"/>
      <c r="X26" s="179"/>
      <c r="Y26" s="110"/>
      <c r="Z26" s="178">
        <f t="shared" si="6"/>
        <v>94.5</v>
      </c>
      <c r="AA26" s="179" t="s">
        <v>208</v>
      </c>
      <c r="AB26" s="178">
        <f t="shared" si="7"/>
        <v>59.1</v>
      </c>
      <c r="AC26" s="179" t="s">
        <v>208</v>
      </c>
      <c r="AD26" s="181" t="str">
        <f t="shared" si="12"/>
        <v>59.1 x 94.5</v>
      </c>
      <c r="AE26" s="179" t="s">
        <v>208</v>
      </c>
      <c r="AF26" s="178">
        <f t="shared" si="8"/>
        <v>94.5</v>
      </c>
      <c r="AG26" s="179" t="s">
        <v>208</v>
      </c>
      <c r="AH26" s="169">
        <f t="shared" si="9"/>
        <v>59.1</v>
      </c>
      <c r="AI26" s="179" t="s">
        <v>208</v>
      </c>
      <c r="AJ26" s="178">
        <f t="shared" si="10"/>
        <v>0</v>
      </c>
      <c r="AK26" s="179" t="s">
        <v>208</v>
      </c>
      <c r="AL26" s="178">
        <f t="shared" si="11"/>
        <v>0</v>
      </c>
      <c r="AM26" s="179" t="s">
        <v>208</v>
      </c>
      <c r="AN26" s="178">
        <f t="shared" si="13"/>
        <v>111</v>
      </c>
      <c r="AO26" s="179" t="s">
        <v>208</v>
      </c>
      <c r="AP26" s="178"/>
      <c r="AQ26" s="179"/>
      <c r="AR26" s="169"/>
      <c r="AS26" s="179"/>
      <c r="AU26" s="1015"/>
      <c r="AV26" s="102"/>
      <c r="AW26" s="182">
        <v>10600746</v>
      </c>
      <c r="AX26" s="173">
        <f>IF(Index!$L$4="€",VLOOKUP(AW26,ERP!$A:$CL,5,0),IF(Index!$L$4="$",VLOOKUP(AW26,ERP!$A:$CL,7,0),IF(Index!$L$4="CHF",VLOOKUP(AW26,ERP!$A:$CL,9,0),IF(Index!$L$4="£",VLOOKUP(AW26,ERP!$A:$CL,11,0),""))))</f>
        <v>1511</v>
      </c>
      <c r="AY26" s="182">
        <v>10600757</v>
      </c>
      <c r="AZ26" s="173">
        <f>IF(Index!$L$4="€",VLOOKUP(AY26,ERP!$A:$CL,5,0),IF(Index!$L$4="$",VLOOKUP(AY26,ERP!$A:$CL,7,0),IF(Index!$L$4="CHF",VLOOKUP(AY26,ERP!$A:$CL,9,0),IF(Index!$L$4="£",VLOOKUP(AY26,ERP!$A:$CL,11,0),""))))</f>
        <v>1511</v>
      </c>
      <c r="BA26" s="182">
        <v>10600843</v>
      </c>
      <c r="BB26" s="173">
        <f>IF(Index!$L$4="€",VLOOKUP(BA26,ERP!$A:$CL,5,0),IF(Index!$L$4="$",VLOOKUP(BA26,ERP!$A:$CL,7,0),IF(Index!$L$4="CHF",VLOOKUP(BA26,ERP!$A:$CL,9,0),IF(Index!$L$4="£",VLOOKUP(BA26,ERP!$A:$CL,11,0),""))))</f>
        <v>1511</v>
      </c>
      <c r="BC26" s="182">
        <v>10600768</v>
      </c>
      <c r="BD26" s="173">
        <f>IF(Index!$L$4="€",VLOOKUP(BC26,ERP!$A:$CL,5,0),IF(Index!$L$4="$",VLOOKUP(BC26,ERP!$A:$CL,7,0),IF(Index!$L$4="CHF",VLOOKUP(BC26,ERP!$A:$CL,9,0),IF(Index!$L$4="£",VLOOKUP(BC26,ERP!$A:$CL,11,0),""))))</f>
        <v>1511</v>
      </c>
      <c r="BE26" s="895"/>
      <c r="BF26" s="182"/>
      <c r="BG26" s="183"/>
      <c r="BH26" s="182"/>
      <c r="BI26" s="184"/>
      <c r="BJ26" s="102"/>
      <c r="BK26" s="182">
        <v>10600724</v>
      </c>
      <c r="BL26" s="173">
        <f>IF(Index!$L$4="€",VLOOKUP(BK26,ERP!$A:$CL,5,0),IF(Index!$L$4="$",VLOOKUP(BK26,ERP!$A:$CL,7,0),IF(Index!$L$4="CHF",VLOOKUP(BK26,ERP!$A:$CL,9,0),IF(Index!$L$4="£",VLOOKUP(BK26,ERP!$A:$CL,11,0),""))))</f>
        <v>1259</v>
      </c>
      <c r="BN26" s="823"/>
      <c r="BQ26" s="127"/>
      <c r="BS26" s="127"/>
    </row>
    <row r="27" spans="2:71" ht="12.75" customHeight="1" x14ac:dyDescent="0.25">
      <c r="B27" s="699" t="s">
        <v>204</v>
      </c>
      <c r="C27" s="854">
        <f t="shared" si="0"/>
        <v>1.6</v>
      </c>
      <c r="D27" s="222"/>
      <c r="E27" s="130">
        <v>260</v>
      </c>
      <c r="F27" s="122" t="s">
        <v>207</v>
      </c>
      <c r="G27" s="130">
        <f t="shared" si="1"/>
        <v>163</v>
      </c>
      <c r="H27" s="122" t="s">
        <v>207</v>
      </c>
      <c r="I27" s="121" t="str">
        <f t="shared" si="2"/>
        <v>163 x 260</v>
      </c>
      <c r="J27" s="110" t="s">
        <v>207</v>
      </c>
      <c r="K27" s="130">
        <f t="shared" si="3"/>
        <v>260</v>
      </c>
      <c r="L27" s="110" t="s">
        <v>207</v>
      </c>
      <c r="M27" s="130">
        <f t="shared" si="4"/>
        <v>163</v>
      </c>
      <c r="N27" s="122" t="s">
        <v>207</v>
      </c>
      <c r="O27" s="130">
        <v>0</v>
      </c>
      <c r="P27" s="122" t="s">
        <v>207</v>
      </c>
      <c r="Q27" s="110">
        <v>0</v>
      </c>
      <c r="R27" s="110" t="s">
        <v>207</v>
      </c>
      <c r="S27" s="130">
        <f t="shared" si="5"/>
        <v>307</v>
      </c>
      <c r="T27" s="122" t="s">
        <v>207</v>
      </c>
      <c r="U27" s="130"/>
      <c r="V27" s="122"/>
      <c r="W27" s="130"/>
      <c r="X27" s="122"/>
      <c r="Y27" s="110"/>
      <c r="Z27" s="130">
        <f t="shared" si="6"/>
        <v>102.4</v>
      </c>
      <c r="AA27" s="122" t="s">
        <v>208</v>
      </c>
      <c r="AB27" s="130">
        <f t="shared" si="7"/>
        <v>64.2</v>
      </c>
      <c r="AC27" s="122" t="s">
        <v>208</v>
      </c>
      <c r="AD27" s="131" t="str">
        <f t="shared" si="12"/>
        <v>64.2 x 102.4</v>
      </c>
      <c r="AE27" s="122" t="s">
        <v>208</v>
      </c>
      <c r="AF27" s="130">
        <f t="shared" si="8"/>
        <v>102.4</v>
      </c>
      <c r="AG27" s="122" t="s">
        <v>208</v>
      </c>
      <c r="AH27" s="110">
        <f t="shared" si="9"/>
        <v>64.2</v>
      </c>
      <c r="AI27" s="122" t="s">
        <v>208</v>
      </c>
      <c r="AJ27" s="130">
        <f t="shared" si="10"/>
        <v>0</v>
      </c>
      <c r="AK27" s="122" t="s">
        <v>208</v>
      </c>
      <c r="AL27" s="130">
        <f t="shared" si="11"/>
        <v>0</v>
      </c>
      <c r="AM27" s="122" t="s">
        <v>208</v>
      </c>
      <c r="AN27" s="130">
        <f t="shared" si="13"/>
        <v>121</v>
      </c>
      <c r="AO27" s="122" t="s">
        <v>208</v>
      </c>
      <c r="AP27" s="130"/>
      <c r="AQ27" s="122"/>
      <c r="AR27" s="110"/>
      <c r="AS27" s="122"/>
      <c r="AU27" s="1015"/>
      <c r="AV27" s="102"/>
      <c r="AW27" s="138">
        <v>10600794</v>
      </c>
      <c r="AX27" s="126">
        <f>IF(Index!$L$4="€",VLOOKUP(AW27,ERP!$A:$CL,5,0),IF(Index!$L$4="$",VLOOKUP(AW27,ERP!$A:$CL,7,0),IF(Index!$L$4="CHF",VLOOKUP(AW27,ERP!$A:$CL,9,0),IF(Index!$L$4="£",VLOOKUP(AW27,ERP!$A:$CL,11,0),""))))</f>
        <v>1663</v>
      </c>
      <c r="AY27" s="138">
        <v>10600795</v>
      </c>
      <c r="AZ27" s="126">
        <f>IF(Index!$L$4="€",VLOOKUP(AY27,ERP!$A:$CL,5,0),IF(Index!$L$4="$",VLOOKUP(AY27,ERP!$A:$CL,7,0),IF(Index!$L$4="CHF",VLOOKUP(AY27,ERP!$A:$CL,9,0),IF(Index!$L$4="£",VLOOKUP(AY27,ERP!$A:$CL,11,0),""))))</f>
        <v>1663</v>
      </c>
      <c r="BA27" s="138">
        <v>10600844</v>
      </c>
      <c r="BB27" s="126">
        <f>IF(Index!$L$4="€",VLOOKUP(BA27,ERP!$A:$CL,5,0),IF(Index!$L$4="$",VLOOKUP(BA27,ERP!$A:$CL,7,0),IF(Index!$L$4="CHF",VLOOKUP(BA27,ERP!$A:$CL,9,0),IF(Index!$L$4="£",VLOOKUP(BA27,ERP!$A:$CL,11,0),""))))</f>
        <v>1663</v>
      </c>
      <c r="BC27" s="138">
        <v>10600796</v>
      </c>
      <c r="BD27" s="126">
        <f>IF(Index!$L$4="€",VLOOKUP(BC27,ERP!$A:$CL,5,0),IF(Index!$L$4="$",VLOOKUP(BC27,ERP!$A:$CL,7,0),IF(Index!$L$4="CHF",VLOOKUP(BC27,ERP!$A:$CL,9,0),IF(Index!$L$4="£",VLOOKUP(BC27,ERP!$A:$CL,11,0),""))))</f>
        <v>1663</v>
      </c>
      <c r="BE27" s="895"/>
      <c r="BF27" s="138"/>
      <c r="BG27" s="155"/>
      <c r="BH27" s="138"/>
      <c r="BI27" s="139"/>
      <c r="BJ27" s="102"/>
      <c r="BK27" s="138">
        <v>10600792</v>
      </c>
      <c r="BL27" s="126">
        <f>IF(Index!$L$4="€",VLOOKUP(BK27,ERP!$A:$CL,5,0),IF(Index!$L$4="$",VLOOKUP(BK27,ERP!$A:$CL,7,0),IF(Index!$L$4="CHF",VLOOKUP(BK27,ERP!$A:$CL,9,0),IF(Index!$L$4="£",VLOOKUP(BK27,ERP!$A:$CL,11,0),""))))</f>
        <v>1385</v>
      </c>
      <c r="BN27" s="823"/>
      <c r="BQ27" s="127"/>
      <c r="BS27" s="127"/>
    </row>
    <row r="28" spans="2:71" ht="12.75" customHeight="1" x14ac:dyDescent="0.25">
      <c r="B28" s="699" t="s">
        <v>204</v>
      </c>
      <c r="C28" s="854">
        <f t="shared" si="0"/>
        <v>1.6</v>
      </c>
      <c r="D28" s="222"/>
      <c r="E28" s="178">
        <v>280</v>
      </c>
      <c r="F28" s="179" t="s">
        <v>207</v>
      </c>
      <c r="G28" s="178">
        <f t="shared" si="1"/>
        <v>175</v>
      </c>
      <c r="H28" s="179" t="s">
        <v>207</v>
      </c>
      <c r="I28" s="180" t="str">
        <f t="shared" si="2"/>
        <v>175 x 280</v>
      </c>
      <c r="J28" s="169" t="s">
        <v>207</v>
      </c>
      <c r="K28" s="178">
        <f t="shared" si="3"/>
        <v>280</v>
      </c>
      <c r="L28" s="169" t="s">
        <v>207</v>
      </c>
      <c r="M28" s="178">
        <f t="shared" si="4"/>
        <v>175</v>
      </c>
      <c r="N28" s="179" t="s">
        <v>207</v>
      </c>
      <c r="O28" s="178">
        <v>0</v>
      </c>
      <c r="P28" s="179" t="s">
        <v>207</v>
      </c>
      <c r="Q28" s="169">
        <v>0</v>
      </c>
      <c r="R28" s="169" t="s">
        <v>207</v>
      </c>
      <c r="S28" s="178">
        <f t="shared" si="5"/>
        <v>330</v>
      </c>
      <c r="T28" s="179" t="s">
        <v>207</v>
      </c>
      <c r="U28" s="178"/>
      <c r="V28" s="179"/>
      <c r="W28" s="178"/>
      <c r="X28" s="179"/>
      <c r="Y28" s="110"/>
      <c r="Z28" s="178">
        <f t="shared" si="6"/>
        <v>110.2</v>
      </c>
      <c r="AA28" s="179" t="s">
        <v>208</v>
      </c>
      <c r="AB28" s="178">
        <f t="shared" si="7"/>
        <v>68.900000000000006</v>
      </c>
      <c r="AC28" s="179" t="s">
        <v>208</v>
      </c>
      <c r="AD28" s="181" t="str">
        <f t="shared" si="12"/>
        <v>68.9 x 110.2</v>
      </c>
      <c r="AE28" s="179" t="s">
        <v>208</v>
      </c>
      <c r="AF28" s="178">
        <f t="shared" si="8"/>
        <v>110.2</v>
      </c>
      <c r="AG28" s="179" t="s">
        <v>208</v>
      </c>
      <c r="AH28" s="169">
        <f t="shared" si="9"/>
        <v>68.900000000000006</v>
      </c>
      <c r="AI28" s="179" t="s">
        <v>208</v>
      </c>
      <c r="AJ28" s="178">
        <f t="shared" si="10"/>
        <v>0</v>
      </c>
      <c r="AK28" s="179" t="s">
        <v>208</v>
      </c>
      <c r="AL28" s="178">
        <f t="shared" si="11"/>
        <v>0</v>
      </c>
      <c r="AM28" s="179" t="s">
        <v>208</v>
      </c>
      <c r="AN28" s="178">
        <f t="shared" si="13"/>
        <v>130</v>
      </c>
      <c r="AO28" s="179" t="s">
        <v>208</v>
      </c>
      <c r="AP28" s="178"/>
      <c r="AQ28" s="179"/>
      <c r="AR28" s="169"/>
      <c r="AS28" s="179"/>
      <c r="AU28" s="1015"/>
      <c r="AV28" s="102"/>
      <c r="AW28" s="182">
        <v>10600747</v>
      </c>
      <c r="AX28" s="173">
        <f>IF(Index!$L$4="€",VLOOKUP(AW28,ERP!$A:$CL,5,0),IF(Index!$L$4="$",VLOOKUP(AW28,ERP!$A:$CL,7,0),IF(Index!$L$4="CHF",VLOOKUP(AW28,ERP!$A:$CL,9,0),IF(Index!$L$4="£",VLOOKUP(AW28,ERP!$A:$CL,11,0),""))))</f>
        <v>1817</v>
      </c>
      <c r="AY28" s="182">
        <v>10600758</v>
      </c>
      <c r="AZ28" s="173">
        <f>IF(Index!$L$4="€",VLOOKUP(AY28,ERP!$A:$CL,5,0),IF(Index!$L$4="$",VLOOKUP(AY28,ERP!$A:$CL,7,0),IF(Index!$L$4="CHF",VLOOKUP(AY28,ERP!$A:$CL,9,0),IF(Index!$L$4="£",VLOOKUP(AY28,ERP!$A:$CL,11,0),""))))</f>
        <v>1817</v>
      </c>
      <c r="BA28" s="182">
        <v>10600845</v>
      </c>
      <c r="BB28" s="173">
        <f>IF(Index!$L$4="€",VLOOKUP(BA28,ERP!$A:$CL,5,0),IF(Index!$L$4="$",VLOOKUP(BA28,ERP!$A:$CL,7,0),IF(Index!$L$4="CHF",VLOOKUP(BA28,ERP!$A:$CL,9,0),IF(Index!$L$4="£",VLOOKUP(BA28,ERP!$A:$CL,11,0),""))))</f>
        <v>1817</v>
      </c>
      <c r="BC28" s="182">
        <v>10600769</v>
      </c>
      <c r="BD28" s="173">
        <f>IF(Index!$L$4="€",VLOOKUP(BC28,ERP!$A:$CL,5,0),IF(Index!$L$4="$",VLOOKUP(BC28,ERP!$A:$CL,7,0),IF(Index!$L$4="CHF",VLOOKUP(BC28,ERP!$A:$CL,9,0),IF(Index!$L$4="£",VLOOKUP(BC28,ERP!$A:$CL,11,0),""))))</f>
        <v>1817</v>
      </c>
      <c r="BE28" s="895"/>
      <c r="BF28" s="182"/>
      <c r="BG28" s="183"/>
      <c r="BH28" s="182"/>
      <c r="BI28" s="184"/>
      <c r="BJ28" s="102"/>
      <c r="BK28" s="182">
        <v>10600725</v>
      </c>
      <c r="BL28" s="173">
        <f>IF(Index!$L$4="€",VLOOKUP(BK28,ERP!$A:$CL,5,0),IF(Index!$L$4="$",VLOOKUP(BK28,ERP!$A:$CL,7,0),IF(Index!$L$4="CHF",VLOOKUP(BK28,ERP!$A:$CL,9,0),IF(Index!$L$4="£",VLOOKUP(BK28,ERP!$A:$CL,11,0),""))))</f>
        <v>1514</v>
      </c>
    </row>
    <row r="29" spans="2:71" ht="12.75" customHeight="1" x14ac:dyDescent="0.25">
      <c r="B29" s="699" t="s">
        <v>204</v>
      </c>
      <c r="C29" s="854">
        <f t="shared" si="0"/>
        <v>1.6</v>
      </c>
      <c r="D29" s="222"/>
      <c r="E29" s="130">
        <v>300</v>
      </c>
      <c r="F29" s="122" t="s">
        <v>207</v>
      </c>
      <c r="G29" s="130">
        <f t="shared" si="1"/>
        <v>188</v>
      </c>
      <c r="H29" s="122" t="s">
        <v>207</v>
      </c>
      <c r="I29" s="121" t="str">
        <f t="shared" si="2"/>
        <v>188 x 300</v>
      </c>
      <c r="J29" s="110" t="s">
        <v>207</v>
      </c>
      <c r="K29" s="130">
        <f t="shared" si="3"/>
        <v>300</v>
      </c>
      <c r="L29" s="110" t="s">
        <v>207</v>
      </c>
      <c r="M29" s="130">
        <f t="shared" si="4"/>
        <v>188</v>
      </c>
      <c r="N29" s="122" t="s">
        <v>207</v>
      </c>
      <c r="O29" s="130">
        <v>0</v>
      </c>
      <c r="P29" s="122" t="s">
        <v>207</v>
      </c>
      <c r="Q29" s="110">
        <v>0</v>
      </c>
      <c r="R29" s="110" t="s">
        <v>207</v>
      </c>
      <c r="S29" s="130">
        <f t="shared" si="5"/>
        <v>354</v>
      </c>
      <c r="T29" s="122" t="s">
        <v>207</v>
      </c>
      <c r="U29" s="130"/>
      <c r="V29" s="122"/>
      <c r="W29" s="130"/>
      <c r="X29" s="122"/>
      <c r="Y29" s="110"/>
      <c r="Z29" s="130">
        <f t="shared" si="6"/>
        <v>118.1</v>
      </c>
      <c r="AA29" s="122" t="s">
        <v>208</v>
      </c>
      <c r="AB29" s="130">
        <f t="shared" si="7"/>
        <v>74</v>
      </c>
      <c r="AC29" s="122" t="s">
        <v>208</v>
      </c>
      <c r="AD29" s="131" t="str">
        <f t="shared" si="12"/>
        <v>74 x 118.1</v>
      </c>
      <c r="AE29" s="122" t="s">
        <v>208</v>
      </c>
      <c r="AF29" s="130">
        <f t="shared" si="8"/>
        <v>118.1</v>
      </c>
      <c r="AG29" s="122" t="s">
        <v>208</v>
      </c>
      <c r="AH29" s="110">
        <f t="shared" si="9"/>
        <v>74</v>
      </c>
      <c r="AI29" s="122" t="s">
        <v>208</v>
      </c>
      <c r="AJ29" s="130">
        <f t="shared" si="10"/>
        <v>0</v>
      </c>
      <c r="AK29" s="122" t="s">
        <v>208</v>
      </c>
      <c r="AL29" s="130">
        <f t="shared" si="11"/>
        <v>0</v>
      </c>
      <c r="AM29" s="122" t="s">
        <v>208</v>
      </c>
      <c r="AN29" s="130">
        <f t="shared" si="13"/>
        <v>139</v>
      </c>
      <c r="AO29" s="122" t="s">
        <v>208</v>
      </c>
      <c r="AP29" s="130"/>
      <c r="AQ29" s="122"/>
      <c r="AR29" s="110"/>
      <c r="AS29" s="122"/>
      <c r="AU29" s="1015"/>
      <c r="AV29" s="102"/>
      <c r="AW29" s="138">
        <v>10600748</v>
      </c>
      <c r="AX29" s="126">
        <f>IF(Index!$L$4="€",VLOOKUP(AW29,ERP!$A:$CL,5,0),IF(Index!$L$4="$",VLOOKUP(AW29,ERP!$A:$CL,7,0),IF(Index!$L$4="CHF",VLOOKUP(AW29,ERP!$A:$CL,9,0),IF(Index!$L$4="£",VLOOKUP(AW29,ERP!$A:$CL,11,0),""))))</f>
        <v>1969</v>
      </c>
      <c r="AY29" s="138">
        <v>10600759</v>
      </c>
      <c r="AZ29" s="126">
        <f>IF(Index!$L$4="€",VLOOKUP(AY29,ERP!$A:$CL,5,0),IF(Index!$L$4="$",VLOOKUP(AY29,ERP!$A:$CL,7,0),IF(Index!$L$4="CHF",VLOOKUP(AY29,ERP!$A:$CL,9,0),IF(Index!$L$4="£",VLOOKUP(AY29,ERP!$A:$CL,11,0),""))))</f>
        <v>1969</v>
      </c>
      <c r="BA29" s="138">
        <v>10600846</v>
      </c>
      <c r="BB29" s="126">
        <f>IF(Index!$L$4="€",VLOOKUP(BA29,ERP!$A:$CL,5,0),IF(Index!$L$4="$",VLOOKUP(BA29,ERP!$A:$CL,7,0),IF(Index!$L$4="CHF",VLOOKUP(BA29,ERP!$A:$CL,9,0),IF(Index!$L$4="£",VLOOKUP(BA29,ERP!$A:$CL,11,0),""))))</f>
        <v>1969</v>
      </c>
      <c r="BC29" s="138">
        <v>10600770</v>
      </c>
      <c r="BD29" s="126">
        <f>IF(Index!$L$4="€",VLOOKUP(BC29,ERP!$A:$CL,5,0),IF(Index!$L$4="$",VLOOKUP(BC29,ERP!$A:$CL,7,0),IF(Index!$L$4="CHF",VLOOKUP(BC29,ERP!$A:$CL,9,0),IF(Index!$L$4="£",VLOOKUP(BC29,ERP!$A:$CL,11,0),""))))</f>
        <v>1969</v>
      </c>
      <c r="BE29" s="895"/>
      <c r="BF29" s="138"/>
      <c r="BG29" s="155"/>
      <c r="BH29" s="138"/>
      <c r="BI29" s="139"/>
      <c r="BJ29" s="102"/>
      <c r="BK29" s="138">
        <v>10600726</v>
      </c>
      <c r="BL29" s="126">
        <f>IF(Index!$L$4="€",VLOOKUP(BK29,ERP!$A:$CL,5,0),IF(Index!$L$4="$",VLOOKUP(BK29,ERP!$A:$CL,7,0),IF(Index!$L$4="CHF",VLOOKUP(BK29,ERP!$A:$CL,9,0),IF(Index!$L$4="£",VLOOKUP(BK29,ERP!$A:$CL,11,0),""))))</f>
        <v>1641</v>
      </c>
    </row>
    <row r="30" spans="2:71" ht="12.75" customHeight="1" x14ac:dyDescent="0.25">
      <c r="B30" s="699" t="s">
        <v>204</v>
      </c>
      <c r="C30" s="854">
        <f t="shared" si="0"/>
        <v>1.6</v>
      </c>
      <c r="D30" s="222"/>
      <c r="E30" s="178">
        <v>350</v>
      </c>
      <c r="F30" s="179" t="s">
        <v>207</v>
      </c>
      <c r="G30" s="178">
        <f t="shared" si="1"/>
        <v>219</v>
      </c>
      <c r="H30" s="179" t="s">
        <v>207</v>
      </c>
      <c r="I30" s="180" t="str">
        <f t="shared" si="2"/>
        <v>219 x 350</v>
      </c>
      <c r="J30" s="169" t="s">
        <v>207</v>
      </c>
      <c r="K30" s="178">
        <f t="shared" si="3"/>
        <v>350</v>
      </c>
      <c r="L30" s="169" t="s">
        <v>207</v>
      </c>
      <c r="M30" s="178">
        <f t="shared" si="4"/>
        <v>219</v>
      </c>
      <c r="N30" s="179" t="s">
        <v>207</v>
      </c>
      <c r="O30" s="178">
        <v>0</v>
      </c>
      <c r="P30" s="179" t="s">
        <v>207</v>
      </c>
      <c r="Q30" s="169">
        <v>0</v>
      </c>
      <c r="R30" s="169" t="s">
        <v>207</v>
      </c>
      <c r="S30" s="178">
        <f t="shared" si="5"/>
        <v>413</v>
      </c>
      <c r="T30" s="179" t="s">
        <v>207</v>
      </c>
      <c r="U30" s="178"/>
      <c r="V30" s="179"/>
      <c r="W30" s="178"/>
      <c r="X30" s="179"/>
      <c r="Y30" s="110"/>
      <c r="Z30" s="178">
        <f t="shared" si="6"/>
        <v>137.80000000000001</v>
      </c>
      <c r="AA30" s="179" t="s">
        <v>208</v>
      </c>
      <c r="AB30" s="178">
        <f t="shared" si="7"/>
        <v>86.2</v>
      </c>
      <c r="AC30" s="179" t="s">
        <v>208</v>
      </c>
      <c r="AD30" s="181" t="str">
        <f t="shared" si="12"/>
        <v>86.2 x 137.8</v>
      </c>
      <c r="AE30" s="179" t="s">
        <v>208</v>
      </c>
      <c r="AF30" s="178">
        <f t="shared" si="8"/>
        <v>137.80000000000001</v>
      </c>
      <c r="AG30" s="179" t="s">
        <v>208</v>
      </c>
      <c r="AH30" s="169">
        <f t="shared" si="9"/>
        <v>86.2</v>
      </c>
      <c r="AI30" s="179" t="s">
        <v>208</v>
      </c>
      <c r="AJ30" s="178">
        <f t="shared" si="10"/>
        <v>0</v>
      </c>
      <c r="AK30" s="179" t="s">
        <v>208</v>
      </c>
      <c r="AL30" s="178">
        <f t="shared" si="11"/>
        <v>0</v>
      </c>
      <c r="AM30" s="179" t="s">
        <v>208</v>
      </c>
      <c r="AN30" s="178">
        <f t="shared" si="13"/>
        <v>163</v>
      </c>
      <c r="AO30" s="179" t="s">
        <v>208</v>
      </c>
      <c r="AP30" s="178"/>
      <c r="AQ30" s="179"/>
      <c r="AR30" s="169"/>
      <c r="AS30" s="179"/>
      <c r="AU30" s="1015"/>
      <c r="AV30" s="102"/>
      <c r="AW30" s="182">
        <v>10600749</v>
      </c>
      <c r="AX30" s="173">
        <f>IF(Index!$L$4="€",VLOOKUP(AW30,ERP!$A:$CL,5,0),IF(Index!$L$4="$",VLOOKUP(AW30,ERP!$A:$CL,7,0),IF(Index!$L$4="CHF",VLOOKUP(AW30,ERP!$A:$CL,9,0),IF(Index!$L$4="£",VLOOKUP(AW30,ERP!$A:$CL,11,0),""))))</f>
        <v>2407</v>
      </c>
      <c r="AY30" s="182">
        <v>10600760</v>
      </c>
      <c r="AZ30" s="173">
        <f>IF(Index!$L$4="€",VLOOKUP(AY30,ERP!$A:$CL,5,0),IF(Index!$L$4="$",VLOOKUP(AY30,ERP!$A:$CL,7,0),IF(Index!$L$4="CHF",VLOOKUP(AY30,ERP!$A:$CL,9,0),IF(Index!$L$4="£",VLOOKUP(AY30,ERP!$A:$CL,11,0),""))))</f>
        <v>2407</v>
      </c>
      <c r="BA30" s="182">
        <v>10600847</v>
      </c>
      <c r="BB30" s="173">
        <f>IF(Index!$L$4="€",VLOOKUP(BA30,ERP!$A:$CL,5,0),IF(Index!$L$4="$",VLOOKUP(BA30,ERP!$A:$CL,7,0),IF(Index!$L$4="CHF",VLOOKUP(BA30,ERP!$A:$CL,9,0),IF(Index!$L$4="£",VLOOKUP(BA30,ERP!$A:$CL,11,0),""))))</f>
        <v>2407</v>
      </c>
      <c r="BC30" s="182">
        <v>10600771</v>
      </c>
      <c r="BD30" s="173">
        <f>IF(Index!$L$4="€",VLOOKUP(BC30,ERP!$A:$CL,5,0),IF(Index!$L$4="$",VLOOKUP(BC30,ERP!$A:$CL,7,0),IF(Index!$L$4="CHF",VLOOKUP(BC30,ERP!$A:$CL,9,0),IF(Index!$L$4="£",VLOOKUP(BC30,ERP!$A:$CL,11,0),""))))</f>
        <v>2407</v>
      </c>
      <c r="BE30" s="895"/>
      <c r="BF30" s="182"/>
      <c r="BG30" s="183"/>
      <c r="BH30" s="182"/>
      <c r="BI30" s="184"/>
      <c r="BJ30" s="102"/>
      <c r="BK30" s="182">
        <v>10600727</v>
      </c>
      <c r="BL30" s="173">
        <f>IF(Index!$L$4="€",VLOOKUP(BK30,ERP!$A:$CL,5,0),IF(Index!$L$4="$",VLOOKUP(BK30,ERP!$A:$CL,7,0),IF(Index!$L$4="CHF",VLOOKUP(BK30,ERP!$A:$CL,9,0),IF(Index!$L$4="£",VLOOKUP(BK30,ERP!$A:$CL,11,0),""))))</f>
        <v>2006</v>
      </c>
    </row>
    <row r="31" spans="2:71" ht="12.75" customHeight="1" x14ac:dyDescent="0.25">
      <c r="B31" s="699" t="s">
        <v>204</v>
      </c>
      <c r="C31" s="854">
        <f t="shared" si="0"/>
        <v>1.6</v>
      </c>
      <c r="D31" s="222"/>
      <c r="E31" s="130">
        <v>400</v>
      </c>
      <c r="F31" s="122" t="s">
        <v>207</v>
      </c>
      <c r="G31" s="130">
        <f t="shared" si="1"/>
        <v>250</v>
      </c>
      <c r="H31" s="122" t="s">
        <v>207</v>
      </c>
      <c r="I31" s="121" t="str">
        <f t="shared" si="2"/>
        <v>250 x 400</v>
      </c>
      <c r="J31" s="110" t="s">
        <v>207</v>
      </c>
      <c r="K31" s="130">
        <f t="shared" si="3"/>
        <v>400</v>
      </c>
      <c r="L31" s="110" t="s">
        <v>207</v>
      </c>
      <c r="M31" s="130">
        <f t="shared" si="4"/>
        <v>250</v>
      </c>
      <c r="N31" s="122" t="s">
        <v>207</v>
      </c>
      <c r="O31" s="130">
        <v>0</v>
      </c>
      <c r="P31" s="122" t="s">
        <v>207</v>
      </c>
      <c r="Q31" s="110">
        <v>0</v>
      </c>
      <c r="R31" s="110" t="s">
        <v>207</v>
      </c>
      <c r="S31" s="130">
        <f t="shared" si="5"/>
        <v>472</v>
      </c>
      <c r="T31" s="122" t="s">
        <v>207</v>
      </c>
      <c r="U31" s="130"/>
      <c r="V31" s="122"/>
      <c r="W31" s="136"/>
      <c r="X31" s="419"/>
      <c r="Y31" s="110"/>
      <c r="Z31" s="130">
        <f t="shared" si="6"/>
        <v>157.5</v>
      </c>
      <c r="AA31" s="122" t="s">
        <v>208</v>
      </c>
      <c r="AB31" s="130">
        <f t="shared" si="7"/>
        <v>98.4</v>
      </c>
      <c r="AC31" s="122" t="s">
        <v>208</v>
      </c>
      <c r="AD31" s="131" t="str">
        <f t="shared" si="12"/>
        <v>98.4 x 157.5</v>
      </c>
      <c r="AE31" s="122" t="s">
        <v>208</v>
      </c>
      <c r="AF31" s="130">
        <f t="shared" si="8"/>
        <v>157.5</v>
      </c>
      <c r="AG31" s="122" t="s">
        <v>208</v>
      </c>
      <c r="AH31" s="110">
        <f t="shared" si="9"/>
        <v>98.4</v>
      </c>
      <c r="AI31" s="122" t="s">
        <v>208</v>
      </c>
      <c r="AJ31" s="130">
        <f t="shared" si="10"/>
        <v>0</v>
      </c>
      <c r="AK31" s="122" t="s">
        <v>208</v>
      </c>
      <c r="AL31" s="130">
        <f t="shared" si="11"/>
        <v>0</v>
      </c>
      <c r="AM31" s="122" t="s">
        <v>208</v>
      </c>
      <c r="AN31" s="130">
        <f t="shared" si="13"/>
        <v>186</v>
      </c>
      <c r="AO31" s="122" t="s">
        <v>208</v>
      </c>
      <c r="AP31" s="140"/>
      <c r="AQ31" s="141"/>
      <c r="AR31" s="142"/>
      <c r="AS31" s="141"/>
      <c r="AU31" s="1015"/>
      <c r="AV31" s="102"/>
      <c r="AW31" s="138">
        <v>10600750</v>
      </c>
      <c r="AX31" s="126">
        <f>IF(Index!$L$4="€",VLOOKUP(AW31,ERP!$A:$CL,5,0),IF(Index!$L$4="$",VLOOKUP(AW31,ERP!$A:$CL,7,0),IF(Index!$L$4="CHF",VLOOKUP(AW31,ERP!$A:$CL,9,0),IF(Index!$L$4="£",VLOOKUP(AW31,ERP!$A:$CL,11,0),""))))</f>
        <v>2859</v>
      </c>
      <c r="AY31" s="138">
        <v>10600761</v>
      </c>
      <c r="AZ31" s="126">
        <f>IF(Index!$L$4="€",VLOOKUP(AY31,ERP!$A:$CL,5,0),IF(Index!$L$4="$",VLOOKUP(AY31,ERP!$A:$CL,7,0),IF(Index!$L$4="CHF",VLOOKUP(AY31,ERP!$A:$CL,9,0),IF(Index!$L$4="£",VLOOKUP(AY31,ERP!$A:$CL,11,0),""))))</f>
        <v>2859</v>
      </c>
      <c r="BA31" s="138">
        <v>10600848</v>
      </c>
      <c r="BB31" s="126">
        <f>IF(Index!$L$4="€",VLOOKUP(BA31,ERP!$A:$CL,5,0),IF(Index!$L$4="$",VLOOKUP(BA31,ERP!$A:$CL,7,0),IF(Index!$L$4="CHF",VLOOKUP(BA31,ERP!$A:$CL,9,0),IF(Index!$L$4="£",VLOOKUP(BA31,ERP!$A:$CL,11,0),""))))</f>
        <v>2859</v>
      </c>
      <c r="BC31" s="138">
        <v>10600772</v>
      </c>
      <c r="BD31" s="126">
        <f>IF(Index!$L$4="€",VLOOKUP(BC31,ERP!$A:$CL,5,0),IF(Index!$L$4="$",VLOOKUP(BC31,ERP!$A:$CL,7,0),IF(Index!$L$4="CHF",VLOOKUP(BC31,ERP!$A:$CL,9,0),IF(Index!$L$4="£",VLOOKUP(BC31,ERP!$A:$CL,11,0),""))))</f>
        <v>2859</v>
      </c>
      <c r="BE31" s="895"/>
      <c r="BF31" s="138"/>
      <c r="BG31" s="155"/>
      <c r="BH31" s="138"/>
      <c r="BI31" s="139"/>
      <c r="BJ31" s="102"/>
      <c r="BK31" s="138">
        <v>10600728</v>
      </c>
      <c r="BL31" s="126">
        <f>IF(Index!$L$4="€",VLOOKUP(BK31,ERP!$A:$CL,5,0),IF(Index!$L$4="$",VLOOKUP(BK31,ERP!$A:$CL,7,0),IF(Index!$L$4="CHF",VLOOKUP(BK31,ERP!$A:$CL,9,0),IF(Index!$L$4="£",VLOOKUP(BK31,ERP!$A:$CL,11,0),""))))</f>
        <v>2382</v>
      </c>
    </row>
    <row r="32" spans="2:71" ht="12.75" customHeight="1" x14ac:dyDescent="0.25">
      <c r="B32" s="699" t="s">
        <v>204</v>
      </c>
      <c r="C32" s="854">
        <f t="shared" si="0"/>
        <v>1.6</v>
      </c>
      <c r="D32" s="222"/>
      <c r="E32" s="178">
        <v>450</v>
      </c>
      <c r="F32" s="179" t="s">
        <v>207</v>
      </c>
      <c r="G32" s="178">
        <f t="shared" si="1"/>
        <v>281</v>
      </c>
      <c r="H32" s="179" t="s">
        <v>207</v>
      </c>
      <c r="I32" s="180" t="str">
        <f t="shared" si="2"/>
        <v>281 x 450</v>
      </c>
      <c r="J32" s="169" t="s">
        <v>207</v>
      </c>
      <c r="K32" s="178">
        <f t="shared" si="3"/>
        <v>450</v>
      </c>
      <c r="L32" s="169" t="s">
        <v>207</v>
      </c>
      <c r="M32" s="178">
        <f t="shared" si="4"/>
        <v>281</v>
      </c>
      <c r="N32" s="179" t="s">
        <v>207</v>
      </c>
      <c r="O32" s="178">
        <v>0</v>
      </c>
      <c r="P32" s="179" t="s">
        <v>207</v>
      </c>
      <c r="Q32" s="169">
        <v>0</v>
      </c>
      <c r="R32" s="169" t="s">
        <v>207</v>
      </c>
      <c r="S32" s="178">
        <f t="shared" si="5"/>
        <v>531</v>
      </c>
      <c r="T32" s="179" t="s">
        <v>207</v>
      </c>
      <c r="U32" s="178"/>
      <c r="V32" s="179"/>
      <c r="W32" s="178"/>
      <c r="X32" s="179"/>
      <c r="Y32" s="110"/>
      <c r="Z32" s="178">
        <f t="shared" si="6"/>
        <v>177.2</v>
      </c>
      <c r="AA32" s="179" t="s">
        <v>208</v>
      </c>
      <c r="AB32" s="178">
        <f t="shared" si="7"/>
        <v>110.6</v>
      </c>
      <c r="AC32" s="179" t="s">
        <v>208</v>
      </c>
      <c r="AD32" s="181" t="str">
        <f t="shared" si="12"/>
        <v>110.6 x 177.2</v>
      </c>
      <c r="AE32" s="179" t="s">
        <v>208</v>
      </c>
      <c r="AF32" s="178">
        <f t="shared" si="8"/>
        <v>177.2</v>
      </c>
      <c r="AG32" s="179" t="s">
        <v>208</v>
      </c>
      <c r="AH32" s="169">
        <f t="shared" si="9"/>
        <v>110.6</v>
      </c>
      <c r="AI32" s="179" t="s">
        <v>208</v>
      </c>
      <c r="AJ32" s="178">
        <f t="shared" si="10"/>
        <v>0</v>
      </c>
      <c r="AK32" s="179" t="s">
        <v>208</v>
      </c>
      <c r="AL32" s="178">
        <f t="shared" si="11"/>
        <v>0</v>
      </c>
      <c r="AM32" s="179" t="s">
        <v>208</v>
      </c>
      <c r="AN32" s="178">
        <f t="shared" si="13"/>
        <v>209</v>
      </c>
      <c r="AO32" s="179" t="s">
        <v>208</v>
      </c>
      <c r="AP32" s="178"/>
      <c r="AQ32" s="179"/>
      <c r="AR32" s="169"/>
      <c r="AS32" s="179"/>
      <c r="AU32" s="1015"/>
      <c r="AV32" s="102"/>
      <c r="AW32" s="182">
        <v>10600751</v>
      </c>
      <c r="AX32" s="173">
        <f>IF(Index!$L$4="€",VLOOKUP(AW32,ERP!$A:$CL,5,0),IF(Index!$L$4="$",VLOOKUP(AW32,ERP!$A:$CL,7,0),IF(Index!$L$4="CHF",VLOOKUP(AW32,ERP!$A:$CL,9,0),IF(Index!$L$4="£",VLOOKUP(AW32,ERP!$A:$CL,11,0),""))))</f>
        <v>3327</v>
      </c>
      <c r="AY32" s="182">
        <v>10600762</v>
      </c>
      <c r="AZ32" s="173">
        <f>IF(Index!$L$4="€",VLOOKUP(AY32,ERP!$A:$CL,5,0),IF(Index!$L$4="$",VLOOKUP(AY32,ERP!$A:$CL,7,0),IF(Index!$L$4="CHF",VLOOKUP(AY32,ERP!$A:$CL,9,0),IF(Index!$L$4="£",VLOOKUP(AY32,ERP!$A:$CL,11,0),""))))</f>
        <v>3327</v>
      </c>
      <c r="BA32" s="182">
        <v>10600849</v>
      </c>
      <c r="BB32" s="173">
        <f>IF(Index!$L$4="€",VLOOKUP(BA32,ERP!$A:$CL,5,0),IF(Index!$L$4="$",VLOOKUP(BA32,ERP!$A:$CL,7,0),IF(Index!$L$4="CHF",VLOOKUP(BA32,ERP!$A:$CL,9,0),IF(Index!$L$4="£",VLOOKUP(BA32,ERP!$A:$CL,11,0),""))))</f>
        <v>3327</v>
      </c>
      <c r="BC32" s="182">
        <v>10600773</v>
      </c>
      <c r="BD32" s="173">
        <f>IF(Index!$L$4="€",VLOOKUP(BC32,ERP!$A:$CL,5,0),IF(Index!$L$4="$",VLOOKUP(BC32,ERP!$A:$CL,7,0),IF(Index!$L$4="CHF",VLOOKUP(BC32,ERP!$A:$CL,9,0),IF(Index!$L$4="£",VLOOKUP(BC32,ERP!$A:$CL,11,0),""))))</f>
        <v>3327</v>
      </c>
      <c r="BE32" s="895"/>
      <c r="BF32" s="182"/>
      <c r="BG32" s="183"/>
      <c r="BH32" s="182"/>
      <c r="BI32" s="184"/>
      <c r="BJ32" s="102"/>
      <c r="BK32" s="182">
        <v>10600729</v>
      </c>
      <c r="BL32" s="173">
        <f>IF(Index!$L$4="€",VLOOKUP(BK32,ERP!$A:$CL,5,0),IF(Index!$L$4="$",VLOOKUP(BK32,ERP!$A:$CL,7,0),IF(Index!$L$4="CHF",VLOOKUP(BK32,ERP!$A:$CL,9,0),IF(Index!$L$4="£",VLOOKUP(BK32,ERP!$A:$CL,11,0),""))))</f>
        <v>2773</v>
      </c>
    </row>
    <row r="33" spans="2:66" ht="12.75" customHeight="1" x14ac:dyDescent="0.25">
      <c r="B33" s="699" t="s">
        <v>204</v>
      </c>
      <c r="C33" s="854">
        <f t="shared" si="0"/>
        <v>1.6</v>
      </c>
      <c r="D33" s="222"/>
      <c r="E33" s="130">
        <v>500</v>
      </c>
      <c r="F33" s="122" t="s">
        <v>207</v>
      </c>
      <c r="G33" s="130">
        <f t="shared" si="1"/>
        <v>313</v>
      </c>
      <c r="H33" s="122" t="s">
        <v>207</v>
      </c>
      <c r="I33" s="121" t="str">
        <f t="shared" si="2"/>
        <v>313 x 500</v>
      </c>
      <c r="J33" s="110" t="s">
        <v>207</v>
      </c>
      <c r="K33" s="130">
        <f t="shared" si="3"/>
        <v>500</v>
      </c>
      <c r="L33" s="110" t="s">
        <v>207</v>
      </c>
      <c r="M33" s="130">
        <f t="shared" si="4"/>
        <v>313</v>
      </c>
      <c r="N33" s="122" t="s">
        <v>207</v>
      </c>
      <c r="O33" s="130">
        <v>0</v>
      </c>
      <c r="P33" s="122" t="s">
        <v>207</v>
      </c>
      <c r="Q33" s="110">
        <v>0</v>
      </c>
      <c r="R33" s="110" t="s">
        <v>207</v>
      </c>
      <c r="S33" s="130">
        <f t="shared" si="5"/>
        <v>590</v>
      </c>
      <c r="T33" s="122" t="s">
        <v>207</v>
      </c>
      <c r="U33" s="130"/>
      <c r="V33" s="122"/>
      <c r="W33" s="130"/>
      <c r="X33" s="122"/>
      <c r="Y33" s="110"/>
      <c r="Z33" s="130">
        <f t="shared" si="6"/>
        <v>196.9</v>
      </c>
      <c r="AA33" s="122" t="s">
        <v>208</v>
      </c>
      <c r="AB33" s="130">
        <f t="shared" si="7"/>
        <v>123.2</v>
      </c>
      <c r="AC33" s="122" t="s">
        <v>208</v>
      </c>
      <c r="AD33" s="131" t="str">
        <f t="shared" si="12"/>
        <v>123.2 x 196.9</v>
      </c>
      <c r="AE33" s="122" t="s">
        <v>208</v>
      </c>
      <c r="AF33" s="130">
        <f t="shared" si="8"/>
        <v>196.9</v>
      </c>
      <c r="AG33" s="122" t="s">
        <v>208</v>
      </c>
      <c r="AH33" s="110">
        <f t="shared" si="9"/>
        <v>123.2</v>
      </c>
      <c r="AI33" s="122" t="s">
        <v>208</v>
      </c>
      <c r="AJ33" s="130">
        <f t="shared" si="10"/>
        <v>0</v>
      </c>
      <c r="AK33" s="122" t="s">
        <v>208</v>
      </c>
      <c r="AL33" s="130">
        <f t="shared" si="11"/>
        <v>0</v>
      </c>
      <c r="AM33" s="122" t="s">
        <v>208</v>
      </c>
      <c r="AN33" s="130">
        <f t="shared" si="13"/>
        <v>232</v>
      </c>
      <c r="AO33" s="122" t="s">
        <v>208</v>
      </c>
      <c r="AP33" s="130"/>
      <c r="AQ33" s="122"/>
      <c r="AR33" s="110"/>
      <c r="AS33" s="122"/>
      <c r="AU33" s="1015"/>
      <c r="AV33" s="102"/>
      <c r="AW33" s="138">
        <v>10600752</v>
      </c>
      <c r="AX33" s="126">
        <f>IF(Index!$L$4="€",VLOOKUP(AW33,ERP!$A:$CL,5,0),IF(Index!$L$4="$",VLOOKUP(AW33,ERP!$A:$CL,7,0),IF(Index!$L$4="CHF",VLOOKUP(AW33,ERP!$A:$CL,9,0),IF(Index!$L$4="£",VLOOKUP(AW33,ERP!$A:$CL,11,0),""))))</f>
        <v>3809</v>
      </c>
      <c r="AY33" s="138">
        <v>10600763</v>
      </c>
      <c r="AZ33" s="126">
        <f>IF(Index!$L$4="€",VLOOKUP(AY33,ERP!$A:$CL,5,0),IF(Index!$L$4="$",VLOOKUP(AY33,ERP!$A:$CL,7,0),IF(Index!$L$4="CHF",VLOOKUP(AY33,ERP!$A:$CL,9,0),IF(Index!$L$4="£",VLOOKUP(AY33,ERP!$A:$CL,11,0),""))))</f>
        <v>3809</v>
      </c>
      <c r="BA33" s="138">
        <v>10600850</v>
      </c>
      <c r="BB33" s="126">
        <f>IF(Index!$L$4="€",VLOOKUP(BA33,ERP!$A:$CL,5,0),IF(Index!$L$4="$",VLOOKUP(BA33,ERP!$A:$CL,7,0),IF(Index!$L$4="CHF",VLOOKUP(BA33,ERP!$A:$CL,9,0),IF(Index!$L$4="£",VLOOKUP(BA33,ERP!$A:$CL,11,0),""))))</f>
        <v>3809</v>
      </c>
      <c r="BC33" s="138">
        <v>10600774</v>
      </c>
      <c r="BD33" s="126">
        <f>IF(Index!$L$4="€",VLOOKUP(BC33,ERP!$A:$CL,5,0),IF(Index!$L$4="$",VLOOKUP(BC33,ERP!$A:$CL,7,0),IF(Index!$L$4="CHF",VLOOKUP(BC33,ERP!$A:$CL,9,0),IF(Index!$L$4="£",VLOOKUP(BC33,ERP!$A:$CL,11,0),""))))</f>
        <v>3809</v>
      </c>
      <c r="BE33" s="895"/>
      <c r="BF33" s="138"/>
      <c r="BG33" s="155"/>
      <c r="BH33" s="138"/>
      <c r="BI33" s="139"/>
      <c r="BJ33" s="102"/>
      <c r="BK33" s="138">
        <v>10600730</v>
      </c>
      <c r="BL33" s="126">
        <f>IF(Index!$L$4="€",VLOOKUP(BK33,ERP!$A:$CL,5,0),IF(Index!$L$4="$",VLOOKUP(BK33,ERP!$A:$CL,7,0),IF(Index!$L$4="CHF",VLOOKUP(BK33,ERP!$A:$CL,9,0),IF(Index!$L$4="£",VLOOKUP(BK33,ERP!$A:$CL,11,0),""))))</f>
        <v>3172</v>
      </c>
    </row>
    <row r="34" spans="2:66" ht="12.75" customHeight="1" x14ac:dyDescent="0.25">
      <c r="B34" s="699" t="s">
        <v>204</v>
      </c>
      <c r="C34" s="854">
        <f t="shared" si="0"/>
        <v>1.6</v>
      </c>
      <c r="D34" s="222"/>
      <c r="E34" s="178">
        <v>550</v>
      </c>
      <c r="F34" s="179" t="s">
        <v>207</v>
      </c>
      <c r="G34" s="178">
        <f>ROUND(E34/$C34,0)</f>
        <v>344</v>
      </c>
      <c r="H34" s="179" t="s">
        <v>207</v>
      </c>
      <c r="I34" s="180" t="str">
        <f>G34&amp;" x "&amp;E34</f>
        <v>344 x 550</v>
      </c>
      <c r="J34" s="169" t="s">
        <v>207</v>
      </c>
      <c r="K34" s="178">
        <f>E34+(2*O34)</f>
        <v>550</v>
      </c>
      <c r="L34" s="169" t="s">
        <v>207</v>
      </c>
      <c r="M34" s="178">
        <f>G34+O34+Q34</f>
        <v>344</v>
      </c>
      <c r="N34" s="179" t="s">
        <v>207</v>
      </c>
      <c r="O34" s="178">
        <v>0</v>
      </c>
      <c r="P34" s="179" t="s">
        <v>207</v>
      </c>
      <c r="Q34" s="169">
        <v>0</v>
      </c>
      <c r="R34" s="169" t="s">
        <v>207</v>
      </c>
      <c r="S34" s="178">
        <f>ROUND(SQRT((E34^2)+(G34^2)),0)</f>
        <v>649</v>
      </c>
      <c r="T34" s="179" t="s">
        <v>207</v>
      </c>
      <c r="U34" s="178"/>
      <c r="V34" s="179"/>
      <c r="W34" s="178"/>
      <c r="X34" s="179"/>
      <c r="Y34" s="110"/>
      <c r="Z34" s="178">
        <f t="shared" si="6"/>
        <v>216.5</v>
      </c>
      <c r="AA34" s="179" t="s">
        <v>208</v>
      </c>
      <c r="AB34" s="178">
        <f t="shared" si="7"/>
        <v>135.4</v>
      </c>
      <c r="AC34" s="179" t="s">
        <v>208</v>
      </c>
      <c r="AD34" s="181" t="str">
        <f>AB34&amp;" x "&amp;Z34</f>
        <v>135.4 x 216.5</v>
      </c>
      <c r="AE34" s="179" t="s">
        <v>208</v>
      </c>
      <c r="AF34" s="178">
        <f t="shared" si="8"/>
        <v>216.5</v>
      </c>
      <c r="AG34" s="179" t="s">
        <v>208</v>
      </c>
      <c r="AH34" s="169">
        <f t="shared" si="9"/>
        <v>135.4</v>
      </c>
      <c r="AI34" s="179" t="s">
        <v>208</v>
      </c>
      <c r="AJ34" s="178">
        <f t="shared" si="10"/>
        <v>0</v>
      </c>
      <c r="AK34" s="179" t="s">
        <v>208</v>
      </c>
      <c r="AL34" s="178">
        <f t="shared" si="11"/>
        <v>0</v>
      </c>
      <c r="AM34" s="179" t="s">
        <v>208</v>
      </c>
      <c r="AN34" s="178">
        <f t="shared" si="13"/>
        <v>255</v>
      </c>
      <c r="AO34" s="179" t="s">
        <v>208</v>
      </c>
      <c r="AP34" s="178"/>
      <c r="AQ34" s="179"/>
      <c r="AR34" s="169"/>
      <c r="AS34" s="179"/>
      <c r="AU34" s="1015"/>
      <c r="AV34" s="102"/>
      <c r="AW34" s="182">
        <v>10600753</v>
      </c>
      <c r="AX34" s="173">
        <f>IF(Index!$L$4="€",VLOOKUP(AW34,ERP!$A:$CL,5,0),IF(Index!$L$4="$",VLOOKUP(AW34,ERP!$A:$CL,7,0),IF(Index!$L$4="CHF",VLOOKUP(AW34,ERP!$A:$CL,9,0),IF(Index!$L$4="£",VLOOKUP(AW34,ERP!$A:$CL,11,0),""))))</f>
        <v>4304</v>
      </c>
      <c r="AY34" s="182">
        <v>10600764</v>
      </c>
      <c r="AZ34" s="173">
        <f>IF(Index!$L$4="€",VLOOKUP(AY34,ERP!$A:$CL,5,0),IF(Index!$L$4="$",VLOOKUP(AY34,ERP!$A:$CL,7,0),IF(Index!$L$4="CHF",VLOOKUP(AY34,ERP!$A:$CL,9,0),IF(Index!$L$4="£",VLOOKUP(AY34,ERP!$A:$CL,11,0),""))))</f>
        <v>4304</v>
      </c>
      <c r="BA34" s="182">
        <v>10600851</v>
      </c>
      <c r="BB34" s="173">
        <f>IF(Index!$L$4="€",VLOOKUP(BA34,ERP!$A:$CL,5,0),IF(Index!$L$4="$",VLOOKUP(BA34,ERP!$A:$CL,7,0),IF(Index!$L$4="CHF",VLOOKUP(BA34,ERP!$A:$CL,9,0),IF(Index!$L$4="£",VLOOKUP(BA34,ERP!$A:$CL,11,0),""))))</f>
        <v>4304</v>
      </c>
      <c r="BC34" s="182">
        <v>10600775</v>
      </c>
      <c r="BD34" s="173">
        <f>IF(Index!$L$4="€",VLOOKUP(BC34,ERP!$A:$CL,5,0),IF(Index!$L$4="$",VLOOKUP(BC34,ERP!$A:$CL,7,0),IF(Index!$L$4="CHF",VLOOKUP(BC34,ERP!$A:$CL,9,0),IF(Index!$L$4="£",VLOOKUP(BC34,ERP!$A:$CL,11,0),""))))</f>
        <v>4304</v>
      </c>
      <c r="BE34" s="895"/>
      <c r="BF34" s="182"/>
      <c r="BG34" s="183"/>
      <c r="BH34" s="182"/>
      <c r="BI34" s="184"/>
      <c r="BJ34" s="102"/>
      <c r="BK34" s="182">
        <v>10600731</v>
      </c>
      <c r="BL34" s="173">
        <f>IF(Index!$L$4="€",VLOOKUP(BK34,ERP!$A:$CL,5,0),IF(Index!$L$4="$",VLOOKUP(BK34,ERP!$A:$CL,7,0),IF(Index!$L$4="CHF",VLOOKUP(BK34,ERP!$A:$CL,9,0),IF(Index!$L$4="£",VLOOKUP(BK34,ERP!$A:$CL,11,0),""))))</f>
        <v>3587</v>
      </c>
    </row>
    <row r="35" spans="2:66" ht="12.75" customHeight="1" x14ac:dyDescent="0.25">
      <c r="B35" s="699" t="s">
        <v>204</v>
      </c>
      <c r="C35" s="854">
        <f t="shared" si="0"/>
        <v>1.6</v>
      </c>
      <c r="D35" s="222"/>
      <c r="E35" s="140">
        <v>600</v>
      </c>
      <c r="F35" s="141" t="s">
        <v>207</v>
      </c>
      <c r="G35" s="140">
        <f>ROUND(E35/$C35,0)</f>
        <v>375</v>
      </c>
      <c r="H35" s="141" t="s">
        <v>207</v>
      </c>
      <c r="I35" s="143" t="str">
        <f>G35&amp;" x "&amp;E35</f>
        <v>375 x 600</v>
      </c>
      <c r="J35" s="142" t="s">
        <v>207</v>
      </c>
      <c r="K35" s="140">
        <f>E35+(2*O35)</f>
        <v>600</v>
      </c>
      <c r="L35" s="142" t="s">
        <v>207</v>
      </c>
      <c r="M35" s="140">
        <f>G35+O35+Q35</f>
        <v>375</v>
      </c>
      <c r="N35" s="141" t="s">
        <v>207</v>
      </c>
      <c r="O35" s="140">
        <v>0</v>
      </c>
      <c r="P35" s="141" t="s">
        <v>207</v>
      </c>
      <c r="Q35" s="142">
        <v>0</v>
      </c>
      <c r="R35" s="142" t="s">
        <v>207</v>
      </c>
      <c r="S35" s="140">
        <f>ROUND(SQRT((E35^2)+(G35^2)),0)</f>
        <v>708</v>
      </c>
      <c r="T35" s="141" t="s">
        <v>207</v>
      </c>
      <c r="U35" s="140"/>
      <c r="V35" s="141"/>
      <c r="W35" s="140"/>
      <c r="X35" s="141"/>
      <c r="Y35" s="110"/>
      <c r="Z35" s="140">
        <f t="shared" si="6"/>
        <v>236.2</v>
      </c>
      <c r="AA35" s="141" t="s">
        <v>208</v>
      </c>
      <c r="AB35" s="140">
        <f t="shared" si="7"/>
        <v>147.6</v>
      </c>
      <c r="AC35" s="141" t="s">
        <v>208</v>
      </c>
      <c r="AD35" s="282" t="str">
        <f>AB35&amp;" x "&amp;Z35</f>
        <v>147.6 x 236.2</v>
      </c>
      <c r="AE35" s="141" t="s">
        <v>208</v>
      </c>
      <c r="AF35" s="140">
        <f t="shared" si="8"/>
        <v>236.2</v>
      </c>
      <c r="AG35" s="141" t="s">
        <v>208</v>
      </c>
      <c r="AH35" s="142">
        <f t="shared" si="9"/>
        <v>147.6</v>
      </c>
      <c r="AI35" s="141" t="s">
        <v>208</v>
      </c>
      <c r="AJ35" s="140">
        <f t="shared" si="10"/>
        <v>0</v>
      </c>
      <c r="AK35" s="141" t="s">
        <v>208</v>
      </c>
      <c r="AL35" s="140">
        <f t="shared" si="11"/>
        <v>0</v>
      </c>
      <c r="AM35" s="141" t="s">
        <v>208</v>
      </c>
      <c r="AN35" s="140">
        <f t="shared" si="13"/>
        <v>279</v>
      </c>
      <c r="AO35" s="141" t="s">
        <v>208</v>
      </c>
      <c r="AP35" s="140"/>
      <c r="AQ35" s="141"/>
      <c r="AR35" s="142"/>
      <c r="AS35" s="141"/>
      <c r="AU35" s="1016"/>
      <c r="AV35" s="102"/>
      <c r="AW35" s="147">
        <v>10600754</v>
      </c>
      <c r="AX35" s="144">
        <f>IF(Index!$L$4="€",VLOOKUP(AW35,ERP!$A:$CL,5,0),IF(Index!$L$4="$",VLOOKUP(AW35,ERP!$A:$CL,7,0),IF(Index!$L$4="CHF",VLOOKUP(AW35,ERP!$A:$CL,9,0),IF(Index!$L$4="£",VLOOKUP(AW35,ERP!$A:$CL,11,0),""))))</f>
        <v>4815</v>
      </c>
      <c r="AY35" s="147">
        <v>10600765</v>
      </c>
      <c r="AZ35" s="144">
        <f>IF(Index!$L$4="€",VLOOKUP(AY35,ERP!$A:$CL,5,0),IF(Index!$L$4="$",VLOOKUP(AY35,ERP!$A:$CL,7,0),IF(Index!$L$4="CHF",VLOOKUP(AY35,ERP!$A:$CL,9,0),IF(Index!$L$4="£",VLOOKUP(AY35,ERP!$A:$CL,11,0),""))))</f>
        <v>4815</v>
      </c>
      <c r="BA35" s="147">
        <v>10600852</v>
      </c>
      <c r="BB35" s="144">
        <f>IF(Index!$L$4="€",VLOOKUP(BA35,ERP!$A:$CL,5,0),IF(Index!$L$4="$",VLOOKUP(BA35,ERP!$A:$CL,7,0),IF(Index!$L$4="CHF",VLOOKUP(BA35,ERP!$A:$CL,9,0),IF(Index!$L$4="£",VLOOKUP(BA35,ERP!$A:$CL,11,0),""))))</f>
        <v>4815</v>
      </c>
      <c r="BC35" s="147">
        <v>10600776</v>
      </c>
      <c r="BD35" s="144">
        <f>IF(Index!$L$4="€",VLOOKUP(BC35,ERP!$A:$CL,5,0),IF(Index!$L$4="$",VLOOKUP(BC35,ERP!$A:$CL,7,0),IF(Index!$L$4="CHF",VLOOKUP(BC35,ERP!$A:$CL,9,0),IF(Index!$L$4="£",VLOOKUP(BC35,ERP!$A:$CL,11,0),""))))</f>
        <v>4815</v>
      </c>
      <c r="BE35" s="895"/>
      <c r="BF35" s="147"/>
      <c r="BG35" s="454"/>
      <c r="BH35" s="147"/>
      <c r="BI35" s="455"/>
      <c r="BJ35" s="102"/>
      <c r="BK35" s="147">
        <v>10600732</v>
      </c>
      <c r="BL35" s="144">
        <f>IF(Index!$L$4="€",VLOOKUP(BK35,ERP!$A:$CL,5,0),IF(Index!$L$4="$",VLOOKUP(BK35,ERP!$A:$CL,7,0),IF(Index!$L$4="CHF",VLOOKUP(BK35,ERP!$A:$CL,9,0),IF(Index!$L$4="£",VLOOKUP(BK35,ERP!$A:$CL,11,0),""))))</f>
        <v>4013</v>
      </c>
    </row>
    <row r="36" spans="2:66" ht="10.5" customHeight="1" x14ac:dyDescent="0.25">
      <c r="AW36" s="107"/>
      <c r="AY36" s="107"/>
      <c r="BA36" s="107"/>
      <c r="BC36" s="107"/>
      <c r="BF36" s="107"/>
      <c r="BH36" s="107"/>
      <c r="BJ36" s="102"/>
      <c r="BK36" s="107"/>
    </row>
    <row r="37" spans="2:66" ht="25.5" customHeight="1" x14ac:dyDescent="0.25">
      <c r="E37" s="1070" t="s">
        <v>2708</v>
      </c>
      <c r="F37" s="963"/>
      <c r="G37" s="963"/>
      <c r="H37" s="963"/>
      <c r="I37" s="963"/>
      <c r="J37" s="963"/>
      <c r="K37" s="963"/>
      <c r="L37" s="963"/>
      <c r="M37" s="963"/>
      <c r="N37" s="963"/>
      <c r="O37" s="963"/>
      <c r="P37" s="963"/>
      <c r="Q37" s="963"/>
      <c r="R37" s="963"/>
      <c r="S37" s="963"/>
      <c r="T37" s="963"/>
      <c r="U37" s="963"/>
      <c r="V37" s="963"/>
      <c r="W37" s="963"/>
      <c r="X37" s="963"/>
      <c r="Y37" s="963"/>
      <c r="Z37" s="963"/>
      <c r="AA37" s="963"/>
      <c r="AB37" s="963"/>
      <c r="AC37" s="963"/>
      <c r="AD37" s="963"/>
      <c r="AE37" s="963"/>
      <c r="AF37" s="963"/>
      <c r="AG37" s="963"/>
      <c r="AH37" s="963"/>
      <c r="AI37" s="963"/>
      <c r="AJ37" s="963"/>
      <c r="AK37" s="963"/>
      <c r="AL37" s="963"/>
      <c r="AM37" s="963"/>
      <c r="AN37" s="963"/>
      <c r="AO37" s="963"/>
      <c r="AP37" s="963"/>
      <c r="AQ37" s="963"/>
      <c r="AR37" s="963"/>
      <c r="AS37" s="964"/>
      <c r="AT37" s="215"/>
      <c r="AU37" s="1014" t="s">
        <v>229</v>
      </c>
      <c r="AV37" s="102"/>
      <c r="AW37" s="948" t="s">
        <v>218</v>
      </c>
      <c r="AX37" s="949"/>
      <c r="AY37" s="948" t="s">
        <v>219</v>
      </c>
      <c r="AZ37" s="956"/>
      <c r="BA37" s="948" t="s">
        <v>219</v>
      </c>
      <c r="BB37" s="956"/>
      <c r="BC37" s="948" t="s">
        <v>220</v>
      </c>
      <c r="BD37" s="949"/>
      <c r="BE37" s="895"/>
      <c r="BF37" s="948" t="s">
        <v>252</v>
      </c>
      <c r="BG37" s="949"/>
      <c r="BH37" s="948" t="s">
        <v>2975</v>
      </c>
      <c r="BI37" s="949"/>
      <c r="BJ37" s="102"/>
      <c r="BK37" s="948" t="s">
        <v>230</v>
      </c>
      <c r="BL37" s="949"/>
    </row>
    <row r="38" spans="2:66" s="116" customFormat="1" ht="15" customHeight="1" x14ac:dyDescent="0.25">
      <c r="E38" s="1058"/>
      <c r="F38" s="1059"/>
      <c r="G38" s="1059"/>
      <c r="H38" s="1059"/>
      <c r="I38" s="1059"/>
      <c r="J38" s="1059"/>
      <c r="K38" s="1059"/>
      <c r="L38" s="1059"/>
      <c r="M38" s="1059"/>
      <c r="N38" s="1059"/>
      <c r="O38" s="1059"/>
      <c r="P38" s="1059"/>
      <c r="Q38" s="1059"/>
      <c r="R38" s="1059"/>
      <c r="S38" s="1059"/>
      <c r="T38" s="1059"/>
      <c r="U38" s="1059"/>
      <c r="V38" s="1059"/>
      <c r="W38" s="1059"/>
      <c r="X38" s="1059"/>
      <c r="Y38" s="1059"/>
      <c r="Z38" s="1059"/>
      <c r="AA38" s="1059"/>
      <c r="AB38" s="1059"/>
      <c r="AC38" s="1059"/>
      <c r="AD38" s="1059"/>
      <c r="AE38" s="1059"/>
      <c r="AF38" s="1059"/>
      <c r="AG38" s="1059"/>
      <c r="AH38" s="1059"/>
      <c r="AI38" s="1059"/>
      <c r="AJ38" s="1059"/>
      <c r="AK38" s="1059"/>
      <c r="AL38" s="1059"/>
      <c r="AM38" s="1059"/>
      <c r="AN38" s="1059"/>
      <c r="AO38" s="1059"/>
      <c r="AP38" s="1059"/>
      <c r="AQ38" s="1059"/>
      <c r="AR38" s="1059"/>
      <c r="AS38" s="1060"/>
      <c r="AT38" s="215"/>
      <c r="AU38" s="1015"/>
      <c r="AV38" s="102"/>
      <c r="AW38" s="160"/>
      <c r="AX38" s="162"/>
      <c r="AY38" s="160"/>
      <c r="AZ38" s="161"/>
      <c r="BA38" s="954" t="s">
        <v>217</v>
      </c>
      <c r="BB38" s="1002"/>
      <c r="BC38" s="160"/>
      <c r="BD38" s="162"/>
      <c r="BE38" s="895"/>
      <c r="BF38" s="1054" t="s">
        <v>236</v>
      </c>
      <c r="BG38" s="1055"/>
      <c r="BH38" s="163"/>
      <c r="BI38" s="164"/>
      <c r="BJ38" s="102"/>
      <c r="BK38" s="163"/>
      <c r="BL38" s="164"/>
      <c r="BM38" s="107"/>
      <c r="BN38" s="107"/>
    </row>
    <row r="39" spans="2:66" s="116" customFormat="1" ht="12.75" customHeight="1" x14ac:dyDescent="0.25">
      <c r="B39" s="116" t="s">
        <v>213</v>
      </c>
      <c r="E39" s="279" t="s">
        <v>206</v>
      </c>
      <c r="F39" s="280"/>
      <c r="G39" s="279" t="s">
        <v>211</v>
      </c>
      <c r="H39" s="280"/>
      <c r="I39" s="279" t="s">
        <v>216</v>
      </c>
      <c r="J39" s="280"/>
      <c r="K39" s="279" t="s">
        <v>205</v>
      </c>
      <c r="L39" s="280"/>
      <c r="M39" s="279" t="s">
        <v>214</v>
      </c>
      <c r="N39" s="280"/>
      <c r="O39" s="279" t="s">
        <v>209</v>
      </c>
      <c r="P39" s="280"/>
      <c r="Q39" s="279" t="s">
        <v>215</v>
      </c>
      <c r="R39" s="280"/>
      <c r="S39" s="279" t="s">
        <v>212</v>
      </c>
      <c r="T39" s="281"/>
      <c r="U39" s="966"/>
      <c r="V39" s="967"/>
      <c r="W39" s="966"/>
      <c r="X39" s="967"/>
      <c r="Y39" s="110"/>
      <c r="Z39" s="279" t="s">
        <v>206</v>
      </c>
      <c r="AA39" s="280"/>
      <c r="AB39" s="279" t="s">
        <v>211</v>
      </c>
      <c r="AC39" s="280"/>
      <c r="AD39" s="279" t="s">
        <v>216</v>
      </c>
      <c r="AE39" s="280"/>
      <c r="AF39" s="279" t="s">
        <v>205</v>
      </c>
      <c r="AG39" s="280"/>
      <c r="AH39" s="279" t="s">
        <v>214</v>
      </c>
      <c r="AI39" s="280"/>
      <c r="AJ39" s="279" t="s">
        <v>209</v>
      </c>
      <c r="AK39" s="280"/>
      <c r="AL39" s="279" t="s">
        <v>215</v>
      </c>
      <c r="AM39" s="280"/>
      <c r="AN39" s="279" t="s">
        <v>212</v>
      </c>
      <c r="AO39" s="280"/>
      <c r="AP39" s="966"/>
      <c r="AQ39" s="967"/>
      <c r="AR39" s="966"/>
      <c r="AS39" s="967"/>
      <c r="AT39" s="107"/>
      <c r="AU39" s="1015"/>
      <c r="AV39" s="102"/>
      <c r="AW39" s="762" t="s">
        <v>221</v>
      </c>
      <c r="AX39" s="780" t="s">
        <v>23</v>
      </c>
      <c r="AY39" s="762" t="s">
        <v>221</v>
      </c>
      <c r="AZ39" s="780" t="s">
        <v>23</v>
      </c>
      <c r="BA39" s="762" t="s">
        <v>221</v>
      </c>
      <c r="BB39" s="780" t="s">
        <v>23</v>
      </c>
      <c r="BC39" s="762" t="s">
        <v>221</v>
      </c>
      <c r="BD39" s="780" t="s">
        <v>23</v>
      </c>
      <c r="BE39" s="896"/>
      <c r="BF39" s="762" t="s">
        <v>221</v>
      </c>
      <c r="BG39" s="780" t="s">
        <v>23</v>
      </c>
      <c r="BH39" s="762" t="s">
        <v>221</v>
      </c>
      <c r="BI39" s="780" t="s">
        <v>23</v>
      </c>
      <c r="BJ39" s="102"/>
      <c r="BK39" s="762" t="s">
        <v>221</v>
      </c>
      <c r="BL39" s="780" t="s">
        <v>23</v>
      </c>
      <c r="BM39" s="107"/>
      <c r="BN39" s="107"/>
    </row>
    <row r="40" spans="2:66" s="116" customFormat="1" ht="12.75" customHeight="1" x14ac:dyDescent="0.25">
      <c r="E40" s="143"/>
      <c r="F40" s="142"/>
      <c r="G40" s="143"/>
      <c r="H40" s="141"/>
      <c r="I40" s="143"/>
      <c r="J40" s="142"/>
      <c r="K40" s="143"/>
      <c r="L40" s="142"/>
      <c r="M40" s="143"/>
      <c r="N40" s="141"/>
      <c r="O40" s="143"/>
      <c r="P40" s="141"/>
      <c r="Q40" s="282"/>
      <c r="R40" s="142"/>
      <c r="S40" s="143"/>
      <c r="T40" s="782"/>
      <c r="U40" s="700"/>
      <c r="V40" s="781"/>
      <c r="W40" s="700"/>
      <c r="X40" s="781"/>
      <c r="Y40" s="110"/>
      <c r="Z40" s="143"/>
      <c r="AA40" s="141"/>
      <c r="AB40" s="143"/>
      <c r="AC40" s="141"/>
      <c r="AD40" s="282"/>
      <c r="AE40" s="141"/>
      <c r="AF40" s="143"/>
      <c r="AG40" s="141"/>
      <c r="AH40" s="282"/>
      <c r="AI40" s="141"/>
      <c r="AJ40" s="143"/>
      <c r="AK40" s="141"/>
      <c r="AL40" s="143"/>
      <c r="AM40" s="141"/>
      <c r="AN40" s="143"/>
      <c r="AO40" s="141"/>
      <c r="AP40" s="700"/>
      <c r="AQ40" s="781"/>
      <c r="AR40" s="789"/>
      <c r="AS40" s="781"/>
      <c r="AT40" s="107"/>
      <c r="AU40" s="1015"/>
      <c r="AV40" s="102"/>
      <c r="AW40" s="700"/>
      <c r="AX40" s="781" t="str">
        <f>Index!$L$4</f>
        <v>€</v>
      </c>
      <c r="AY40" s="700"/>
      <c r="AZ40" s="781" t="str">
        <f>Index!$L$4</f>
        <v>€</v>
      </c>
      <c r="BA40" s="700"/>
      <c r="BB40" s="781" t="str">
        <f>Index!$L$4</f>
        <v>€</v>
      </c>
      <c r="BC40" s="700"/>
      <c r="BD40" s="781" t="str">
        <f>Index!$L$4</f>
        <v>€</v>
      </c>
      <c r="BE40" s="896"/>
      <c r="BF40" s="783">
        <v>1.0900000000000001</v>
      </c>
      <c r="BG40" s="781" t="str">
        <f>Index!$L$4</f>
        <v>€</v>
      </c>
      <c r="BH40" s="783">
        <v>1.07</v>
      </c>
      <c r="BI40" s="781" t="str">
        <f>Index!$L$4</f>
        <v>€</v>
      </c>
      <c r="BJ40" s="102"/>
      <c r="BK40" s="700"/>
      <c r="BL40" s="781" t="str">
        <f>Index!$L$4</f>
        <v>€</v>
      </c>
      <c r="BM40" s="107"/>
      <c r="BN40" s="107"/>
    </row>
    <row r="41" spans="2:66" ht="15" customHeight="1" x14ac:dyDescent="0.25">
      <c r="B41" s="699" t="s">
        <v>210</v>
      </c>
      <c r="C41" s="854">
        <f>16/9</f>
        <v>1.7777777777777777</v>
      </c>
      <c r="D41" s="222"/>
      <c r="E41" s="165">
        <v>200</v>
      </c>
      <c r="F41" s="167" t="s">
        <v>207</v>
      </c>
      <c r="G41" s="165">
        <f t="shared" ref="G41:G52" si="14">ROUND(E41/$C41,0)</f>
        <v>113</v>
      </c>
      <c r="H41" s="167" t="s">
        <v>207</v>
      </c>
      <c r="I41" s="168" t="str">
        <f t="shared" ref="I41:I52" si="15">G41&amp;" x "&amp;E41</f>
        <v>113 x 200</v>
      </c>
      <c r="J41" s="167" t="s">
        <v>207</v>
      </c>
      <c r="K41" s="165">
        <f t="shared" ref="K41:K52" si="16">E41+(2*O41)</f>
        <v>200</v>
      </c>
      <c r="L41" s="167" t="s">
        <v>207</v>
      </c>
      <c r="M41" s="165">
        <f t="shared" ref="M41:M52" si="17">G41+O41+Q41</f>
        <v>113</v>
      </c>
      <c r="N41" s="166" t="s">
        <v>207</v>
      </c>
      <c r="O41" s="165">
        <v>0</v>
      </c>
      <c r="P41" s="166" t="s">
        <v>207</v>
      </c>
      <c r="Q41" s="167">
        <v>0</v>
      </c>
      <c r="R41" s="167" t="s">
        <v>207</v>
      </c>
      <c r="S41" s="165">
        <f t="shared" ref="S41:S52" si="18">ROUND(SQRT((E41^2)+(G41^2)),0)</f>
        <v>230</v>
      </c>
      <c r="T41" s="166" t="s">
        <v>207</v>
      </c>
      <c r="U41" s="165"/>
      <c r="V41" s="166"/>
      <c r="W41" s="165"/>
      <c r="X41" s="166"/>
      <c r="Y41" s="110"/>
      <c r="Z41" s="165">
        <f t="shared" ref="Z41:Z52" si="19">ROUND(E41/$B$2,1)</f>
        <v>78.7</v>
      </c>
      <c r="AA41" s="166" t="s">
        <v>208</v>
      </c>
      <c r="AB41" s="165">
        <f t="shared" ref="AB41:AB52" si="20">ROUND(G41/$B$2,1)</f>
        <v>44.5</v>
      </c>
      <c r="AC41" s="166" t="s">
        <v>208</v>
      </c>
      <c r="AD41" s="170" t="str">
        <f>AB41&amp;" x "&amp;Z41</f>
        <v>44.5 x 78.7</v>
      </c>
      <c r="AE41" s="166" t="s">
        <v>208</v>
      </c>
      <c r="AF41" s="165">
        <f t="shared" ref="AF41:AF52" si="21">ROUND(K41/$B$2,1)</f>
        <v>78.7</v>
      </c>
      <c r="AG41" s="166" t="s">
        <v>208</v>
      </c>
      <c r="AH41" s="167">
        <f t="shared" ref="AH41:AH52" si="22">ROUND(M41/$B$2,1)</f>
        <v>44.5</v>
      </c>
      <c r="AI41" s="166" t="s">
        <v>208</v>
      </c>
      <c r="AJ41" s="165">
        <f t="shared" ref="AJ41:AJ52" si="23">ROUND(O41/$B$2,1)</f>
        <v>0</v>
      </c>
      <c r="AK41" s="166" t="s">
        <v>208</v>
      </c>
      <c r="AL41" s="165">
        <f t="shared" ref="AL41:AL52" si="24">ROUND(Q41/$B$2,1)</f>
        <v>0</v>
      </c>
      <c r="AM41" s="166" t="s">
        <v>208</v>
      </c>
      <c r="AN41" s="165">
        <f>ROUND(SQRT((Z41^2)+(AB41^2)),0)</f>
        <v>90</v>
      </c>
      <c r="AO41" s="166" t="s">
        <v>208</v>
      </c>
      <c r="AP41" s="165"/>
      <c r="AQ41" s="166"/>
      <c r="AR41" s="167"/>
      <c r="AS41" s="166"/>
      <c r="AU41" s="1015"/>
      <c r="AV41" s="102"/>
      <c r="AW41" s="171">
        <v>10600689</v>
      </c>
      <c r="AX41" s="172">
        <f>IF(Index!$L$4="€",VLOOKUP(AW41,ERP!$A:$CL,5,0),IF(Index!$L$4="$",VLOOKUP(AW41,ERP!$A:$CL,7,0),IF(Index!$L$4="CHF",VLOOKUP(AW41,ERP!$A:$CL,9,0),IF(Index!$L$4="£",VLOOKUP(AW41,ERP!$A:$CL,11,0),""))))</f>
        <v>1239</v>
      </c>
      <c r="AY41" s="171">
        <v>10600700</v>
      </c>
      <c r="AZ41" s="172">
        <f>IF(Index!$L$4="€",VLOOKUP(AY41,ERP!$A:$CL,5,0),IF(Index!$L$4="$",VLOOKUP(AY41,ERP!$A:$CL,7,0),IF(Index!$L$4="CHF",VLOOKUP(AY41,ERP!$A:$CL,9,0),IF(Index!$L$4="£",VLOOKUP(AY41,ERP!$A:$CL,11,0),""))))</f>
        <v>1239</v>
      </c>
      <c r="BA41" s="171">
        <v>10600829</v>
      </c>
      <c r="BB41" s="172">
        <f>IF(Index!$L$4="€",VLOOKUP(BA41,ERP!$A:$CL,5,0),IF(Index!$L$4="$",VLOOKUP(BA41,ERP!$A:$CL,7,0),IF(Index!$L$4="CHF",VLOOKUP(BA41,ERP!$A:$CL,9,0),IF(Index!$L$4="£",VLOOKUP(BA41,ERP!$A:$CL,11,0),""))))</f>
        <v>1239</v>
      </c>
      <c r="BC41" s="171">
        <v>10600711</v>
      </c>
      <c r="BD41" s="172">
        <f>IF(Index!$L$4="€",VLOOKUP(BC41,ERP!$A:$CL,5,0),IF(Index!$L$4="$",VLOOKUP(BC41,ERP!$A:$CL,7,0),IF(Index!$L$4="CHF",VLOOKUP(BC41,ERP!$A:$CL,9,0),IF(Index!$L$4="£",VLOOKUP(BC41,ERP!$A:$CL,11,0),""))))</f>
        <v>1239</v>
      </c>
      <c r="BE41" s="895"/>
      <c r="BF41" s="171"/>
      <c r="BG41" s="176"/>
      <c r="BH41" s="171"/>
      <c r="BI41" s="177"/>
      <c r="BJ41" s="102"/>
      <c r="BK41" s="171">
        <v>10600667</v>
      </c>
      <c r="BL41" s="172">
        <f>IF(Index!$L$4="€",VLOOKUP(BK41,ERP!$A:$CL,5,0),IF(Index!$L$4="$",VLOOKUP(BK41,ERP!$A:$CL,7,0),IF(Index!$L$4="CHF",VLOOKUP(BK41,ERP!$A:$CL,9,0),IF(Index!$L$4="£",VLOOKUP(BK41,ERP!$A:$CL,11,0),""))))</f>
        <v>1034</v>
      </c>
    </row>
    <row r="42" spans="2:66" ht="12.75" customHeight="1" x14ac:dyDescent="0.25">
      <c r="B42" s="699" t="s">
        <v>210</v>
      </c>
      <c r="C42" s="854">
        <f t="shared" ref="C42:C52" si="25">16/9</f>
        <v>1.7777777777777777</v>
      </c>
      <c r="D42" s="222"/>
      <c r="E42" s="136">
        <v>220</v>
      </c>
      <c r="F42" s="222" t="s">
        <v>207</v>
      </c>
      <c r="G42" s="136">
        <f t="shared" si="14"/>
        <v>124</v>
      </c>
      <c r="H42" s="222" t="s">
        <v>207</v>
      </c>
      <c r="I42" s="121" t="str">
        <f t="shared" si="15"/>
        <v>124 x 220</v>
      </c>
      <c r="J42" s="110" t="s">
        <v>207</v>
      </c>
      <c r="K42" s="130">
        <f t="shared" si="16"/>
        <v>220</v>
      </c>
      <c r="L42" s="110" t="s">
        <v>207</v>
      </c>
      <c r="M42" s="130">
        <f t="shared" si="17"/>
        <v>124</v>
      </c>
      <c r="N42" s="122" t="s">
        <v>207</v>
      </c>
      <c r="O42" s="130">
        <v>0</v>
      </c>
      <c r="P42" s="122" t="s">
        <v>207</v>
      </c>
      <c r="Q42" s="110">
        <v>0</v>
      </c>
      <c r="R42" s="110" t="s">
        <v>207</v>
      </c>
      <c r="S42" s="130">
        <f t="shared" si="18"/>
        <v>253</v>
      </c>
      <c r="T42" s="122" t="s">
        <v>207</v>
      </c>
      <c r="U42" s="130"/>
      <c r="V42" s="122"/>
      <c r="W42" s="130"/>
      <c r="X42" s="122"/>
      <c r="Y42" s="110"/>
      <c r="Z42" s="130">
        <f t="shared" si="19"/>
        <v>86.6</v>
      </c>
      <c r="AA42" s="122" t="s">
        <v>208</v>
      </c>
      <c r="AB42" s="130">
        <f t="shared" si="20"/>
        <v>48.8</v>
      </c>
      <c r="AC42" s="122" t="s">
        <v>208</v>
      </c>
      <c r="AD42" s="131" t="str">
        <f t="shared" ref="AD42:AD52" si="26">AB42&amp;" x "&amp;Z42</f>
        <v>48.8 x 86.6</v>
      </c>
      <c r="AE42" s="122" t="s">
        <v>208</v>
      </c>
      <c r="AF42" s="130">
        <f t="shared" si="21"/>
        <v>86.6</v>
      </c>
      <c r="AG42" s="122" t="s">
        <v>208</v>
      </c>
      <c r="AH42" s="110">
        <f t="shared" si="22"/>
        <v>48.8</v>
      </c>
      <c r="AI42" s="122" t="s">
        <v>208</v>
      </c>
      <c r="AJ42" s="130">
        <f t="shared" si="23"/>
        <v>0</v>
      </c>
      <c r="AK42" s="122" t="s">
        <v>208</v>
      </c>
      <c r="AL42" s="130">
        <f t="shared" si="24"/>
        <v>0</v>
      </c>
      <c r="AM42" s="122" t="s">
        <v>208</v>
      </c>
      <c r="AN42" s="130">
        <f t="shared" ref="AN42:AN52" si="27">ROUND(SQRT((Z42^2)+(AB42^2)),0)</f>
        <v>99</v>
      </c>
      <c r="AO42" s="122" t="s">
        <v>208</v>
      </c>
      <c r="AP42" s="130"/>
      <c r="AQ42" s="122"/>
      <c r="AR42" s="110"/>
      <c r="AS42" s="122"/>
      <c r="AU42" s="1015"/>
      <c r="AV42" s="102"/>
      <c r="AW42" s="138">
        <v>10600690</v>
      </c>
      <c r="AX42" s="126">
        <f>IF(Index!$L$4="€",VLOOKUP(AW42,ERP!$A:$CL,5,0),IF(Index!$L$4="$",VLOOKUP(AW42,ERP!$A:$CL,7,0),IF(Index!$L$4="CHF",VLOOKUP(AW42,ERP!$A:$CL,9,0),IF(Index!$L$4="£",VLOOKUP(AW42,ERP!$A:$CL,11,0),""))))</f>
        <v>1358</v>
      </c>
      <c r="AY42" s="138">
        <v>10600701</v>
      </c>
      <c r="AZ42" s="126">
        <f>IF(Index!$L$4="€",VLOOKUP(AY42,ERP!$A:$CL,5,0),IF(Index!$L$4="$",VLOOKUP(AY42,ERP!$A:$CL,7,0),IF(Index!$L$4="CHF",VLOOKUP(AY42,ERP!$A:$CL,9,0),IF(Index!$L$4="£",VLOOKUP(AY42,ERP!$A:$CL,11,0),""))))</f>
        <v>1358</v>
      </c>
      <c r="BA42" s="138">
        <v>10600830</v>
      </c>
      <c r="BB42" s="126">
        <f>IF(Index!$L$4="€",VLOOKUP(BA42,ERP!$A:$CL,5,0),IF(Index!$L$4="$",VLOOKUP(BA42,ERP!$A:$CL,7,0),IF(Index!$L$4="CHF",VLOOKUP(BA42,ERP!$A:$CL,9,0),IF(Index!$L$4="£",VLOOKUP(BA42,ERP!$A:$CL,11,0),""))))</f>
        <v>1358</v>
      </c>
      <c r="BC42" s="138">
        <v>10600712</v>
      </c>
      <c r="BD42" s="126">
        <f>IF(Index!$L$4="€",VLOOKUP(BC42,ERP!$A:$CL,5,0),IF(Index!$L$4="$",VLOOKUP(BC42,ERP!$A:$CL,7,0),IF(Index!$L$4="CHF",VLOOKUP(BC42,ERP!$A:$CL,9,0),IF(Index!$L$4="£",VLOOKUP(BC42,ERP!$A:$CL,11,0),""))))</f>
        <v>1358</v>
      </c>
      <c r="BE42" s="895"/>
      <c r="BF42" s="138"/>
      <c r="BG42" s="155"/>
      <c r="BH42" s="138"/>
      <c r="BI42" s="139"/>
      <c r="BJ42" s="102"/>
      <c r="BK42" s="138">
        <v>10600668</v>
      </c>
      <c r="BL42" s="126">
        <f>IF(Index!$L$4="€",VLOOKUP(BK42,ERP!$A:$CL,5,0),IF(Index!$L$4="$",VLOOKUP(BK42,ERP!$A:$CL,7,0),IF(Index!$L$4="CHF",VLOOKUP(BK42,ERP!$A:$CL,9,0),IF(Index!$L$4="£",VLOOKUP(BK42,ERP!$A:$CL,11,0),""))))</f>
        <v>1130</v>
      </c>
    </row>
    <row r="43" spans="2:66" ht="12.75" customHeight="1" x14ac:dyDescent="0.25">
      <c r="B43" s="699" t="s">
        <v>210</v>
      </c>
      <c r="C43" s="854">
        <f t="shared" si="25"/>
        <v>1.7777777777777777</v>
      </c>
      <c r="D43" s="222"/>
      <c r="E43" s="178">
        <v>240</v>
      </c>
      <c r="F43" s="169" t="s">
        <v>207</v>
      </c>
      <c r="G43" s="178">
        <f t="shared" si="14"/>
        <v>135</v>
      </c>
      <c r="H43" s="169" t="s">
        <v>207</v>
      </c>
      <c r="I43" s="180" t="str">
        <f t="shared" si="15"/>
        <v>135 x 240</v>
      </c>
      <c r="J43" s="169" t="s">
        <v>207</v>
      </c>
      <c r="K43" s="178">
        <f t="shared" si="16"/>
        <v>240</v>
      </c>
      <c r="L43" s="169" t="s">
        <v>207</v>
      </c>
      <c r="M43" s="178">
        <f t="shared" si="17"/>
        <v>135</v>
      </c>
      <c r="N43" s="179" t="s">
        <v>207</v>
      </c>
      <c r="O43" s="178">
        <v>0</v>
      </c>
      <c r="P43" s="179" t="s">
        <v>207</v>
      </c>
      <c r="Q43" s="169">
        <v>0</v>
      </c>
      <c r="R43" s="169" t="s">
        <v>207</v>
      </c>
      <c r="S43" s="178">
        <f t="shared" si="18"/>
        <v>275</v>
      </c>
      <c r="T43" s="179" t="s">
        <v>207</v>
      </c>
      <c r="U43" s="178"/>
      <c r="V43" s="179"/>
      <c r="W43" s="178"/>
      <c r="X43" s="179"/>
      <c r="Y43" s="110"/>
      <c r="Z43" s="178">
        <f t="shared" si="19"/>
        <v>94.5</v>
      </c>
      <c r="AA43" s="179" t="s">
        <v>208</v>
      </c>
      <c r="AB43" s="178">
        <f t="shared" si="20"/>
        <v>53.1</v>
      </c>
      <c r="AC43" s="179" t="s">
        <v>208</v>
      </c>
      <c r="AD43" s="181" t="str">
        <f t="shared" si="26"/>
        <v>53.1 x 94.5</v>
      </c>
      <c r="AE43" s="179" t="s">
        <v>208</v>
      </c>
      <c r="AF43" s="178">
        <f t="shared" si="21"/>
        <v>94.5</v>
      </c>
      <c r="AG43" s="179" t="s">
        <v>208</v>
      </c>
      <c r="AH43" s="169">
        <f t="shared" si="22"/>
        <v>53.1</v>
      </c>
      <c r="AI43" s="179" t="s">
        <v>208</v>
      </c>
      <c r="AJ43" s="178">
        <f t="shared" si="23"/>
        <v>0</v>
      </c>
      <c r="AK43" s="179" t="s">
        <v>208</v>
      </c>
      <c r="AL43" s="178">
        <f t="shared" si="24"/>
        <v>0</v>
      </c>
      <c r="AM43" s="179" t="s">
        <v>208</v>
      </c>
      <c r="AN43" s="178">
        <f t="shared" si="27"/>
        <v>108</v>
      </c>
      <c r="AO43" s="179" t="s">
        <v>208</v>
      </c>
      <c r="AP43" s="178"/>
      <c r="AQ43" s="179"/>
      <c r="AR43" s="169"/>
      <c r="AS43" s="179"/>
      <c r="AU43" s="1015"/>
      <c r="AV43" s="102"/>
      <c r="AW43" s="182">
        <v>10600691</v>
      </c>
      <c r="AX43" s="173">
        <f>IF(Index!$L$4="€",VLOOKUP(AW43,ERP!$A:$CL,5,0),IF(Index!$L$4="$",VLOOKUP(AW43,ERP!$A:$CL,7,0),IF(Index!$L$4="CHF",VLOOKUP(AW43,ERP!$A:$CL,9,0),IF(Index!$L$4="£",VLOOKUP(AW43,ERP!$A:$CL,11,0),""))))</f>
        <v>1511</v>
      </c>
      <c r="AY43" s="182">
        <v>10600702</v>
      </c>
      <c r="AZ43" s="173">
        <f>IF(Index!$L$4="€",VLOOKUP(AY43,ERP!$A:$CL,5,0),IF(Index!$L$4="$",VLOOKUP(AY43,ERP!$A:$CL,7,0),IF(Index!$L$4="CHF",VLOOKUP(AY43,ERP!$A:$CL,9,0),IF(Index!$L$4="£",VLOOKUP(AY43,ERP!$A:$CL,11,0),""))))</f>
        <v>1511</v>
      </c>
      <c r="BA43" s="182">
        <v>10600831</v>
      </c>
      <c r="BB43" s="173">
        <f>IF(Index!$L$4="€",VLOOKUP(BA43,ERP!$A:$CL,5,0),IF(Index!$L$4="$",VLOOKUP(BA43,ERP!$A:$CL,7,0),IF(Index!$L$4="CHF",VLOOKUP(BA43,ERP!$A:$CL,9,0),IF(Index!$L$4="£",VLOOKUP(BA43,ERP!$A:$CL,11,0),""))))</f>
        <v>1511</v>
      </c>
      <c r="BC43" s="182">
        <v>10600713</v>
      </c>
      <c r="BD43" s="173">
        <f>IF(Index!$L$4="€",VLOOKUP(BC43,ERP!$A:$CL,5,0),IF(Index!$L$4="$",VLOOKUP(BC43,ERP!$A:$CL,7,0),IF(Index!$L$4="CHF",VLOOKUP(BC43,ERP!$A:$CL,9,0),IF(Index!$L$4="£",VLOOKUP(BC43,ERP!$A:$CL,11,0),""))))</f>
        <v>1511</v>
      </c>
      <c r="BE43" s="895"/>
      <c r="BF43" s="182"/>
      <c r="BG43" s="183"/>
      <c r="BH43" s="182"/>
      <c r="BI43" s="184"/>
      <c r="BJ43" s="102"/>
      <c r="BK43" s="182">
        <v>10600669</v>
      </c>
      <c r="BL43" s="173">
        <f>IF(Index!$L$4="€",VLOOKUP(BK43,ERP!$A:$CL,5,0),IF(Index!$L$4="$",VLOOKUP(BK43,ERP!$A:$CL,7,0),IF(Index!$L$4="CHF",VLOOKUP(BK43,ERP!$A:$CL,9,0),IF(Index!$L$4="£",VLOOKUP(BK43,ERP!$A:$CL,11,0),""))))</f>
        <v>1259</v>
      </c>
    </row>
    <row r="44" spans="2:66" ht="12.75" customHeight="1" x14ac:dyDescent="0.25">
      <c r="B44" s="699" t="s">
        <v>210</v>
      </c>
      <c r="C44" s="854">
        <f t="shared" si="25"/>
        <v>1.7777777777777777</v>
      </c>
      <c r="D44" s="222"/>
      <c r="E44" s="130">
        <v>260</v>
      </c>
      <c r="F44" s="110" t="s">
        <v>207</v>
      </c>
      <c r="G44" s="130">
        <f t="shared" si="14"/>
        <v>146</v>
      </c>
      <c r="H44" s="110" t="s">
        <v>207</v>
      </c>
      <c r="I44" s="121" t="str">
        <f t="shared" si="15"/>
        <v>146 x 260</v>
      </c>
      <c r="J44" s="110" t="s">
        <v>207</v>
      </c>
      <c r="K44" s="130">
        <f t="shared" si="16"/>
        <v>260</v>
      </c>
      <c r="L44" s="110" t="s">
        <v>207</v>
      </c>
      <c r="M44" s="130">
        <f t="shared" si="17"/>
        <v>146</v>
      </c>
      <c r="N44" s="122" t="s">
        <v>207</v>
      </c>
      <c r="O44" s="130">
        <v>0</v>
      </c>
      <c r="P44" s="122" t="s">
        <v>207</v>
      </c>
      <c r="Q44" s="110">
        <v>0</v>
      </c>
      <c r="R44" s="110" t="s">
        <v>207</v>
      </c>
      <c r="S44" s="130">
        <f t="shared" si="18"/>
        <v>298</v>
      </c>
      <c r="T44" s="122" t="s">
        <v>207</v>
      </c>
      <c r="U44" s="130"/>
      <c r="V44" s="122"/>
      <c r="W44" s="130"/>
      <c r="X44" s="122"/>
      <c r="Y44" s="110"/>
      <c r="Z44" s="130">
        <f t="shared" si="19"/>
        <v>102.4</v>
      </c>
      <c r="AA44" s="122" t="s">
        <v>208</v>
      </c>
      <c r="AB44" s="130">
        <f t="shared" si="20"/>
        <v>57.5</v>
      </c>
      <c r="AC44" s="122" t="s">
        <v>208</v>
      </c>
      <c r="AD44" s="131" t="str">
        <f t="shared" si="26"/>
        <v>57.5 x 102.4</v>
      </c>
      <c r="AE44" s="122" t="s">
        <v>208</v>
      </c>
      <c r="AF44" s="130">
        <f t="shared" si="21"/>
        <v>102.4</v>
      </c>
      <c r="AG44" s="122" t="s">
        <v>208</v>
      </c>
      <c r="AH44" s="110">
        <f t="shared" si="22"/>
        <v>57.5</v>
      </c>
      <c r="AI44" s="122" t="s">
        <v>208</v>
      </c>
      <c r="AJ44" s="130">
        <f t="shared" si="23"/>
        <v>0</v>
      </c>
      <c r="AK44" s="122" t="s">
        <v>208</v>
      </c>
      <c r="AL44" s="130">
        <f t="shared" si="24"/>
        <v>0</v>
      </c>
      <c r="AM44" s="122" t="s">
        <v>208</v>
      </c>
      <c r="AN44" s="130">
        <f t="shared" si="27"/>
        <v>117</v>
      </c>
      <c r="AO44" s="122" t="s">
        <v>208</v>
      </c>
      <c r="AP44" s="130"/>
      <c r="AQ44" s="122"/>
      <c r="AR44" s="110"/>
      <c r="AS44" s="122"/>
      <c r="AU44" s="1015"/>
      <c r="AV44" s="102"/>
      <c r="AW44" s="138">
        <v>10600789</v>
      </c>
      <c r="AX44" s="126">
        <f>IF(Index!$L$4="€",VLOOKUP(AW44,ERP!$A:$CL,5,0),IF(Index!$L$4="$",VLOOKUP(AW44,ERP!$A:$CL,7,0),IF(Index!$L$4="CHF",VLOOKUP(AW44,ERP!$A:$CL,9,0),IF(Index!$L$4="£",VLOOKUP(AW44,ERP!$A:$CL,11,0),""))))</f>
        <v>1663</v>
      </c>
      <c r="AY44" s="138">
        <v>10600790</v>
      </c>
      <c r="AZ44" s="126">
        <f>IF(Index!$L$4="€",VLOOKUP(AY44,ERP!$A:$CL,5,0),IF(Index!$L$4="$",VLOOKUP(AY44,ERP!$A:$CL,7,0),IF(Index!$L$4="CHF",VLOOKUP(AY44,ERP!$A:$CL,9,0),IF(Index!$L$4="£",VLOOKUP(AY44,ERP!$A:$CL,11,0),""))))</f>
        <v>1663</v>
      </c>
      <c r="BA44" s="138">
        <v>10600832</v>
      </c>
      <c r="BB44" s="126">
        <f>IF(Index!$L$4="€",VLOOKUP(BA44,ERP!$A:$CL,5,0),IF(Index!$L$4="$",VLOOKUP(BA44,ERP!$A:$CL,7,0),IF(Index!$L$4="CHF",VLOOKUP(BA44,ERP!$A:$CL,9,0),IF(Index!$L$4="£",VLOOKUP(BA44,ERP!$A:$CL,11,0),""))))</f>
        <v>1663</v>
      </c>
      <c r="BC44" s="138">
        <v>10600791</v>
      </c>
      <c r="BD44" s="126">
        <f>IF(Index!$L$4="€",VLOOKUP(BC44,ERP!$A:$CL,5,0),IF(Index!$L$4="$",VLOOKUP(BC44,ERP!$A:$CL,7,0),IF(Index!$L$4="CHF",VLOOKUP(BC44,ERP!$A:$CL,9,0),IF(Index!$L$4="£",VLOOKUP(BC44,ERP!$A:$CL,11,0),""))))</f>
        <v>1663</v>
      </c>
      <c r="BE44" s="895"/>
      <c r="BF44" s="138"/>
      <c r="BG44" s="155"/>
      <c r="BH44" s="138"/>
      <c r="BI44" s="139"/>
      <c r="BJ44" s="102"/>
      <c r="BK44" s="138">
        <v>10600787</v>
      </c>
      <c r="BL44" s="126">
        <f>IF(Index!$L$4="€",VLOOKUP(BK44,ERP!$A:$CL,5,0),IF(Index!$L$4="$",VLOOKUP(BK44,ERP!$A:$CL,7,0),IF(Index!$L$4="CHF",VLOOKUP(BK44,ERP!$A:$CL,9,0),IF(Index!$L$4="£",VLOOKUP(BK44,ERP!$A:$CL,11,0),""))))</f>
        <v>1385</v>
      </c>
    </row>
    <row r="45" spans="2:66" ht="12.75" customHeight="1" x14ac:dyDescent="0.25">
      <c r="B45" s="699" t="s">
        <v>210</v>
      </c>
      <c r="C45" s="854">
        <f t="shared" si="25"/>
        <v>1.7777777777777777</v>
      </c>
      <c r="D45" s="222"/>
      <c r="E45" s="178">
        <v>280</v>
      </c>
      <c r="F45" s="169" t="s">
        <v>207</v>
      </c>
      <c r="G45" s="178">
        <f t="shared" si="14"/>
        <v>158</v>
      </c>
      <c r="H45" s="169" t="s">
        <v>207</v>
      </c>
      <c r="I45" s="180" t="str">
        <f t="shared" si="15"/>
        <v>158 x 280</v>
      </c>
      <c r="J45" s="169" t="s">
        <v>207</v>
      </c>
      <c r="K45" s="178">
        <f t="shared" si="16"/>
        <v>280</v>
      </c>
      <c r="L45" s="169" t="s">
        <v>207</v>
      </c>
      <c r="M45" s="178">
        <f t="shared" si="17"/>
        <v>158</v>
      </c>
      <c r="N45" s="179" t="s">
        <v>207</v>
      </c>
      <c r="O45" s="178">
        <v>0</v>
      </c>
      <c r="P45" s="179" t="s">
        <v>207</v>
      </c>
      <c r="Q45" s="169">
        <v>0</v>
      </c>
      <c r="R45" s="169" t="s">
        <v>207</v>
      </c>
      <c r="S45" s="178">
        <f t="shared" si="18"/>
        <v>322</v>
      </c>
      <c r="T45" s="179" t="s">
        <v>207</v>
      </c>
      <c r="U45" s="178"/>
      <c r="V45" s="179"/>
      <c r="W45" s="178"/>
      <c r="X45" s="179"/>
      <c r="Y45" s="110"/>
      <c r="Z45" s="178">
        <f t="shared" si="19"/>
        <v>110.2</v>
      </c>
      <c r="AA45" s="179" t="s">
        <v>208</v>
      </c>
      <c r="AB45" s="178">
        <f t="shared" si="20"/>
        <v>62.2</v>
      </c>
      <c r="AC45" s="179" t="s">
        <v>208</v>
      </c>
      <c r="AD45" s="181" t="str">
        <f t="shared" si="26"/>
        <v>62.2 x 110.2</v>
      </c>
      <c r="AE45" s="179" t="s">
        <v>208</v>
      </c>
      <c r="AF45" s="178">
        <f t="shared" si="21"/>
        <v>110.2</v>
      </c>
      <c r="AG45" s="179" t="s">
        <v>208</v>
      </c>
      <c r="AH45" s="169">
        <f t="shared" si="22"/>
        <v>62.2</v>
      </c>
      <c r="AI45" s="179" t="s">
        <v>208</v>
      </c>
      <c r="AJ45" s="178">
        <f t="shared" si="23"/>
        <v>0</v>
      </c>
      <c r="AK45" s="179" t="s">
        <v>208</v>
      </c>
      <c r="AL45" s="178">
        <f t="shared" si="24"/>
        <v>0</v>
      </c>
      <c r="AM45" s="179" t="s">
        <v>208</v>
      </c>
      <c r="AN45" s="178">
        <f t="shared" si="27"/>
        <v>127</v>
      </c>
      <c r="AO45" s="179" t="s">
        <v>208</v>
      </c>
      <c r="AP45" s="178"/>
      <c r="AQ45" s="179"/>
      <c r="AR45" s="169"/>
      <c r="AS45" s="179"/>
      <c r="AU45" s="1015"/>
      <c r="AV45" s="102"/>
      <c r="AW45" s="182">
        <v>10600692</v>
      </c>
      <c r="AX45" s="173">
        <f>IF(Index!$L$4="€",VLOOKUP(AW45,ERP!$A:$CL,5,0),IF(Index!$L$4="$",VLOOKUP(AW45,ERP!$A:$CL,7,0),IF(Index!$L$4="CHF",VLOOKUP(AW45,ERP!$A:$CL,9,0),IF(Index!$L$4="£",VLOOKUP(AW45,ERP!$A:$CL,11,0),""))))</f>
        <v>1817</v>
      </c>
      <c r="AY45" s="182">
        <v>10600703</v>
      </c>
      <c r="AZ45" s="173">
        <f>IF(Index!$L$4="€",VLOOKUP(AY45,ERP!$A:$CL,5,0),IF(Index!$L$4="$",VLOOKUP(AY45,ERP!$A:$CL,7,0),IF(Index!$L$4="CHF",VLOOKUP(AY45,ERP!$A:$CL,9,0),IF(Index!$L$4="£",VLOOKUP(AY45,ERP!$A:$CL,11,0),""))))</f>
        <v>1817</v>
      </c>
      <c r="BA45" s="182">
        <v>10600833</v>
      </c>
      <c r="BB45" s="173">
        <f>IF(Index!$L$4="€",VLOOKUP(BA45,ERP!$A:$CL,5,0),IF(Index!$L$4="$",VLOOKUP(BA45,ERP!$A:$CL,7,0),IF(Index!$L$4="CHF",VLOOKUP(BA45,ERP!$A:$CL,9,0),IF(Index!$L$4="£",VLOOKUP(BA45,ERP!$A:$CL,11,0),""))))</f>
        <v>1817</v>
      </c>
      <c r="BC45" s="182">
        <v>10600714</v>
      </c>
      <c r="BD45" s="173">
        <f>IF(Index!$L$4="€",VLOOKUP(BC45,ERP!$A:$CL,5,0),IF(Index!$L$4="$",VLOOKUP(BC45,ERP!$A:$CL,7,0),IF(Index!$L$4="CHF",VLOOKUP(BC45,ERP!$A:$CL,9,0),IF(Index!$L$4="£",VLOOKUP(BC45,ERP!$A:$CL,11,0),""))))</f>
        <v>1817</v>
      </c>
      <c r="BE45" s="895"/>
      <c r="BF45" s="182"/>
      <c r="BG45" s="183"/>
      <c r="BH45" s="182"/>
      <c r="BI45" s="184"/>
      <c r="BJ45" s="102"/>
      <c r="BK45" s="182">
        <v>10600670</v>
      </c>
      <c r="BL45" s="173">
        <f>IF(Index!$L$4="€",VLOOKUP(BK45,ERP!$A:$CL,5,0),IF(Index!$L$4="$",VLOOKUP(BK45,ERP!$A:$CL,7,0),IF(Index!$L$4="CHF",VLOOKUP(BK45,ERP!$A:$CL,9,0),IF(Index!$L$4="£",VLOOKUP(BK45,ERP!$A:$CL,11,0),""))))</f>
        <v>1514</v>
      </c>
    </row>
    <row r="46" spans="2:66" ht="12.75" customHeight="1" x14ac:dyDescent="0.25">
      <c r="B46" s="699" t="s">
        <v>210</v>
      </c>
      <c r="C46" s="854">
        <f t="shared" si="25"/>
        <v>1.7777777777777777</v>
      </c>
      <c r="D46" s="222"/>
      <c r="E46" s="130">
        <v>300</v>
      </c>
      <c r="F46" s="110" t="s">
        <v>207</v>
      </c>
      <c r="G46" s="130">
        <f t="shared" si="14"/>
        <v>169</v>
      </c>
      <c r="H46" s="110" t="s">
        <v>207</v>
      </c>
      <c r="I46" s="121" t="str">
        <f t="shared" si="15"/>
        <v>169 x 300</v>
      </c>
      <c r="J46" s="110" t="s">
        <v>207</v>
      </c>
      <c r="K46" s="130">
        <f t="shared" si="16"/>
        <v>300</v>
      </c>
      <c r="L46" s="110" t="s">
        <v>207</v>
      </c>
      <c r="M46" s="130">
        <f t="shared" si="17"/>
        <v>169</v>
      </c>
      <c r="N46" s="122" t="s">
        <v>207</v>
      </c>
      <c r="O46" s="130">
        <v>0</v>
      </c>
      <c r="P46" s="122" t="s">
        <v>207</v>
      </c>
      <c r="Q46" s="110">
        <v>0</v>
      </c>
      <c r="R46" s="110" t="s">
        <v>207</v>
      </c>
      <c r="S46" s="130">
        <f t="shared" si="18"/>
        <v>344</v>
      </c>
      <c r="T46" s="122" t="s">
        <v>207</v>
      </c>
      <c r="U46" s="130"/>
      <c r="V46" s="122"/>
      <c r="W46" s="130"/>
      <c r="X46" s="122"/>
      <c r="Y46" s="110"/>
      <c r="Z46" s="130">
        <f t="shared" si="19"/>
        <v>118.1</v>
      </c>
      <c r="AA46" s="122" t="s">
        <v>208</v>
      </c>
      <c r="AB46" s="130">
        <f t="shared" si="20"/>
        <v>66.5</v>
      </c>
      <c r="AC46" s="122" t="s">
        <v>208</v>
      </c>
      <c r="AD46" s="131" t="str">
        <f t="shared" si="26"/>
        <v>66.5 x 118.1</v>
      </c>
      <c r="AE46" s="122" t="s">
        <v>208</v>
      </c>
      <c r="AF46" s="130">
        <f t="shared" si="21"/>
        <v>118.1</v>
      </c>
      <c r="AG46" s="122" t="s">
        <v>208</v>
      </c>
      <c r="AH46" s="110">
        <f t="shared" si="22"/>
        <v>66.5</v>
      </c>
      <c r="AI46" s="122" t="s">
        <v>208</v>
      </c>
      <c r="AJ46" s="130">
        <f t="shared" si="23"/>
        <v>0</v>
      </c>
      <c r="AK46" s="122" t="s">
        <v>208</v>
      </c>
      <c r="AL46" s="130">
        <f t="shared" si="24"/>
        <v>0</v>
      </c>
      <c r="AM46" s="122" t="s">
        <v>208</v>
      </c>
      <c r="AN46" s="130">
        <f t="shared" si="27"/>
        <v>136</v>
      </c>
      <c r="AO46" s="122" t="s">
        <v>208</v>
      </c>
      <c r="AP46" s="130"/>
      <c r="AQ46" s="122"/>
      <c r="AR46" s="110"/>
      <c r="AS46" s="122"/>
      <c r="AU46" s="1015"/>
      <c r="AV46" s="102"/>
      <c r="AW46" s="138">
        <v>10600693</v>
      </c>
      <c r="AX46" s="126">
        <f>IF(Index!$L$4="€",VLOOKUP(AW46,ERP!$A:$CL,5,0),IF(Index!$L$4="$",VLOOKUP(AW46,ERP!$A:$CL,7,0),IF(Index!$L$4="CHF",VLOOKUP(AW46,ERP!$A:$CL,9,0),IF(Index!$L$4="£",VLOOKUP(AW46,ERP!$A:$CL,11,0),""))))</f>
        <v>1969</v>
      </c>
      <c r="AY46" s="138">
        <v>10600704</v>
      </c>
      <c r="AZ46" s="126">
        <f>IF(Index!$L$4="€",VLOOKUP(AY46,ERP!$A:$CL,5,0),IF(Index!$L$4="$",VLOOKUP(AY46,ERP!$A:$CL,7,0),IF(Index!$L$4="CHF",VLOOKUP(AY46,ERP!$A:$CL,9,0),IF(Index!$L$4="£",VLOOKUP(AY46,ERP!$A:$CL,11,0),""))))</f>
        <v>1969</v>
      </c>
      <c r="BA46" s="138">
        <v>10600834</v>
      </c>
      <c r="BB46" s="126">
        <f>IF(Index!$L$4="€",VLOOKUP(BA46,ERP!$A:$CL,5,0),IF(Index!$L$4="$",VLOOKUP(BA46,ERP!$A:$CL,7,0),IF(Index!$L$4="CHF",VLOOKUP(BA46,ERP!$A:$CL,9,0),IF(Index!$L$4="£",VLOOKUP(BA46,ERP!$A:$CL,11,0),""))))</f>
        <v>1969</v>
      </c>
      <c r="BC46" s="138">
        <v>10600715</v>
      </c>
      <c r="BD46" s="126">
        <f>IF(Index!$L$4="€",VLOOKUP(BC46,ERP!$A:$CL,5,0),IF(Index!$L$4="$",VLOOKUP(BC46,ERP!$A:$CL,7,0),IF(Index!$L$4="CHF",VLOOKUP(BC46,ERP!$A:$CL,9,0),IF(Index!$L$4="£",VLOOKUP(BC46,ERP!$A:$CL,11,0),""))))</f>
        <v>1969</v>
      </c>
      <c r="BE46" s="895"/>
      <c r="BF46" s="138"/>
      <c r="BG46" s="155"/>
      <c r="BH46" s="138"/>
      <c r="BI46" s="139"/>
      <c r="BJ46" s="102"/>
      <c r="BK46" s="138">
        <v>10600671</v>
      </c>
      <c r="BL46" s="126">
        <f>IF(Index!$L$4="€",VLOOKUP(BK46,ERP!$A:$CL,5,0),IF(Index!$L$4="$",VLOOKUP(BK46,ERP!$A:$CL,7,0),IF(Index!$L$4="CHF",VLOOKUP(BK46,ERP!$A:$CL,9,0),IF(Index!$L$4="£",VLOOKUP(BK46,ERP!$A:$CL,11,0),""))))</f>
        <v>1641</v>
      </c>
    </row>
    <row r="47" spans="2:66" ht="12.75" customHeight="1" x14ac:dyDescent="0.25">
      <c r="B47" s="699" t="s">
        <v>210</v>
      </c>
      <c r="C47" s="854">
        <f t="shared" si="25"/>
        <v>1.7777777777777777</v>
      </c>
      <c r="D47" s="222"/>
      <c r="E47" s="178">
        <v>350</v>
      </c>
      <c r="F47" s="169" t="s">
        <v>207</v>
      </c>
      <c r="G47" s="178">
        <f t="shared" si="14"/>
        <v>197</v>
      </c>
      <c r="H47" s="169" t="s">
        <v>207</v>
      </c>
      <c r="I47" s="180" t="str">
        <f t="shared" si="15"/>
        <v>197 x 350</v>
      </c>
      <c r="J47" s="169" t="s">
        <v>207</v>
      </c>
      <c r="K47" s="178">
        <f t="shared" si="16"/>
        <v>350</v>
      </c>
      <c r="L47" s="169" t="s">
        <v>207</v>
      </c>
      <c r="M47" s="178">
        <f t="shared" si="17"/>
        <v>197</v>
      </c>
      <c r="N47" s="179" t="s">
        <v>207</v>
      </c>
      <c r="O47" s="178">
        <v>0</v>
      </c>
      <c r="P47" s="179" t="s">
        <v>207</v>
      </c>
      <c r="Q47" s="169">
        <v>0</v>
      </c>
      <c r="R47" s="169" t="s">
        <v>207</v>
      </c>
      <c r="S47" s="178">
        <f t="shared" si="18"/>
        <v>402</v>
      </c>
      <c r="T47" s="179" t="s">
        <v>207</v>
      </c>
      <c r="U47" s="178"/>
      <c r="V47" s="179"/>
      <c r="W47" s="178"/>
      <c r="X47" s="179"/>
      <c r="Y47" s="110"/>
      <c r="Z47" s="178">
        <f t="shared" si="19"/>
        <v>137.80000000000001</v>
      </c>
      <c r="AA47" s="179" t="s">
        <v>208</v>
      </c>
      <c r="AB47" s="178">
        <f t="shared" si="20"/>
        <v>77.599999999999994</v>
      </c>
      <c r="AC47" s="179" t="s">
        <v>208</v>
      </c>
      <c r="AD47" s="181" t="str">
        <f t="shared" si="26"/>
        <v>77.6 x 137.8</v>
      </c>
      <c r="AE47" s="179" t="s">
        <v>208</v>
      </c>
      <c r="AF47" s="178">
        <f t="shared" si="21"/>
        <v>137.80000000000001</v>
      </c>
      <c r="AG47" s="179" t="s">
        <v>208</v>
      </c>
      <c r="AH47" s="169">
        <f t="shared" si="22"/>
        <v>77.599999999999994</v>
      </c>
      <c r="AI47" s="179" t="s">
        <v>208</v>
      </c>
      <c r="AJ47" s="178">
        <f t="shared" si="23"/>
        <v>0</v>
      </c>
      <c r="AK47" s="179" t="s">
        <v>208</v>
      </c>
      <c r="AL47" s="178">
        <f t="shared" si="24"/>
        <v>0</v>
      </c>
      <c r="AM47" s="179" t="s">
        <v>208</v>
      </c>
      <c r="AN47" s="178">
        <f t="shared" si="27"/>
        <v>158</v>
      </c>
      <c r="AO47" s="179" t="s">
        <v>208</v>
      </c>
      <c r="AP47" s="178"/>
      <c r="AQ47" s="179"/>
      <c r="AR47" s="169"/>
      <c r="AS47" s="179"/>
      <c r="AU47" s="1015"/>
      <c r="AV47" s="102"/>
      <c r="AW47" s="182">
        <v>10600694</v>
      </c>
      <c r="AX47" s="173">
        <f>IF(Index!$L$4="€",VLOOKUP(AW47,ERP!$A:$CL,5,0),IF(Index!$L$4="$",VLOOKUP(AW47,ERP!$A:$CL,7,0),IF(Index!$L$4="CHF",VLOOKUP(AW47,ERP!$A:$CL,9,0),IF(Index!$L$4="£",VLOOKUP(AW47,ERP!$A:$CL,11,0),""))))</f>
        <v>2407</v>
      </c>
      <c r="AY47" s="182">
        <v>10600705</v>
      </c>
      <c r="AZ47" s="173">
        <f>IF(Index!$L$4="€",VLOOKUP(AY47,ERP!$A:$CL,5,0),IF(Index!$L$4="$",VLOOKUP(AY47,ERP!$A:$CL,7,0),IF(Index!$L$4="CHF",VLOOKUP(AY47,ERP!$A:$CL,9,0),IF(Index!$L$4="£",VLOOKUP(AY47,ERP!$A:$CL,11,0),""))))</f>
        <v>2407</v>
      </c>
      <c r="BA47" s="182">
        <v>10600835</v>
      </c>
      <c r="BB47" s="173">
        <f>IF(Index!$L$4="€",VLOOKUP(BA47,ERP!$A:$CL,5,0),IF(Index!$L$4="$",VLOOKUP(BA47,ERP!$A:$CL,7,0),IF(Index!$L$4="CHF",VLOOKUP(BA47,ERP!$A:$CL,9,0),IF(Index!$L$4="£",VLOOKUP(BA47,ERP!$A:$CL,11,0),""))))</f>
        <v>2407</v>
      </c>
      <c r="BC47" s="182">
        <v>10600716</v>
      </c>
      <c r="BD47" s="173">
        <f>IF(Index!$L$4="€",VLOOKUP(BC47,ERP!$A:$CL,5,0),IF(Index!$L$4="$",VLOOKUP(BC47,ERP!$A:$CL,7,0),IF(Index!$L$4="CHF",VLOOKUP(BC47,ERP!$A:$CL,9,0),IF(Index!$L$4="£",VLOOKUP(BC47,ERP!$A:$CL,11,0),""))))</f>
        <v>2407</v>
      </c>
      <c r="BE47" s="895"/>
      <c r="BF47" s="182"/>
      <c r="BG47" s="183"/>
      <c r="BH47" s="182"/>
      <c r="BI47" s="184"/>
      <c r="BJ47" s="102"/>
      <c r="BK47" s="182">
        <v>10600672</v>
      </c>
      <c r="BL47" s="173">
        <f>IF(Index!$L$4="€",VLOOKUP(BK47,ERP!$A:$CL,5,0),IF(Index!$L$4="$",VLOOKUP(BK47,ERP!$A:$CL,7,0),IF(Index!$L$4="CHF",VLOOKUP(BK47,ERP!$A:$CL,9,0),IF(Index!$L$4="£",VLOOKUP(BK47,ERP!$A:$CL,11,0),""))))</f>
        <v>2006</v>
      </c>
    </row>
    <row r="48" spans="2:66" ht="12.75" customHeight="1" x14ac:dyDescent="0.25">
      <c r="B48" s="699" t="s">
        <v>210</v>
      </c>
      <c r="C48" s="854">
        <f t="shared" si="25"/>
        <v>1.7777777777777777</v>
      </c>
      <c r="D48" s="222"/>
      <c r="E48" s="136">
        <v>400</v>
      </c>
      <c r="F48" s="222" t="s">
        <v>207</v>
      </c>
      <c r="G48" s="136">
        <f t="shared" si="14"/>
        <v>225</v>
      </c>
      <c r="H48" s="222" t="s">
        <v>207</v>
      </c>
      <c r="I48" s="121" t="str">
        <f t="shared" si="15"/>
        <v>225 x 400</v>
      </c>
      <c r="J48" s="110" t="s">
        <v>207</v>
      </c>
      <c r="K48" s="130">
        <f t="shared" si="16"/>
        <v>400</v>
      </c>
      <c r="L48" s="110" t="s">
        <v>207</v>
      </c>
      <c r="M48" s="130">
        <f t="shared" si="17"/>
        <v>225</v>
      </c>
      <c r="N48" s="122" t="s">
        <v>207</v>
      </c>
      <c r="O48" s="130">
        <v>0</v>
      </c>
      <c r="P48" s="122" t="s">
        <v>207</v>
      </c>
      <c r="Q48" s="110">
        <v>0</v>
      </c>
      <c r="R48" s="110" t="s">
        <v>207</v>
      </c>
      <c r="S48" s="130">
        <f t="shared" si="18"/>
        <v>459</v>
      </c>
      <c r="T48" s="122" t="s">
        <v>207</v>
      </c>
      <c r="U48" s="130"/>
      <c r="V48" s="122"/>
      <c r="W48" s="136"/>
      <c r="X48" s="419"/>
      <c r="Y48" s="110"/>
      <c r="Z48" s="130">
        <f t="shared" si="19"/>
        <v>157.5</v>
      </c>
      <c r="AA48" s="122" t="s">
        <v>208</v>
      </c>
      <c r="AB48" s="130">
        <f t="shared" si="20"/>
        <v>88.6</v>
      </c>
      <c r="AC48" s="122" t="s">
        <v>208</v>
      </c>
      <c r="AD48" s="131" t="str">
        <f t="shared" si="26"/>
        <v>88.6 x 157.5</v>
      </c>
      <c r="AE48" s="122" t="s">
        <v>208</v>
      </c>
      <c r="AF48" s="130">
        <f t="shared" si="21"/>
        <v>157.5</v>
      </c>
      <c r="AG48" s="122" t="s">
        <v>208</v>
      </c>
      <c r="AH48" s="110">
        <f t="shared" si="22"/>
        <v>88.6</v>
      </c>
      <c r="AI48" s="122" t="s">
        <v>208</v>
      </c>
      <c r="AJ48" s="130">
        <f t="shared" si="23"/>
        <v>0</v>
      </c>
      <c r="AK48" s="122" t="s">
        <v>208</v>
      </c>
      <c r="AL48" s="130">
        <f t="shared" si="24"/>
        <v>0</v>
      </c>
      <c r="AM48" s="122" t="s">
        <v>208</v>
      </c>
      <c r="AN48" s="130">
        <f t="shared" si="27"/>
        <v>181</v>
      </c>
      <c r="AO48" s="122" t="s">
        <v>208</v>
      </c>
      <c r="AP48" s="140"/>
      <c r="AQ48" s="141"/>
      <c r="AR48" s="142"/>
      <c r="AS48" s="141"/>
      <c r="AU48" s="1015"/>
      <c r="AV48" s="102"/>
      <c r="AW48" s="138">
        <v>10600695</v>
      </c>
      <c r="AX48" s="126">
        <f>IF(Index!$L$4="€",VLOOKUP(AW48,ERP!$A:$CL,5,0),IF(Index!$L$4="$",VLOOKUP(AW48,ERP!$A:$CL,7,0),IF(Index!$L$4="CHF",VLOOKUP(AW48,ERP!$A:$CL,9,0),IF(Index!$L$4="£",VLOOKUP(AW48,ERP!$A:$CL,11,0),""))))</f>
        <v>2859</v>
      </c>
      <c r="AY48" s="138">
        <v>10600706</v>
      </c>
      <c r="AZ48" s="126">
        <f>IF(Index!$L$4="€",VLOOKUP(AY48,ERP!$A:$CL,5,0),IF(Index!$L$4="$",VLOOKUP(AY48,ERP!$A:$CL,7,0),IF(Index!$L$4="CHF",VLOOKUP(AY48,ERP!$A:$CL,9,0),IF(Index!$L$4="£",VLOOKUP(AY48,ERP!$A:$CL,11,0),""))))</f>
        <v>2859</v>
      </c>
      <c r="BA48" s="138">
        <v>10600836</v>
      </c>
      <c r="BB48" s="126">
        <f>IF(Index!$L$4="€",VLOOKUP(BA48,ERP!$A:$CL,5,0),IF(Index!$L$4="$",VLOOKUP(BA48,ERP!$A:$CL,7,0),IF(Index!$L$4="CHF",VLOOKUP(BA48,ERP!$A:$CL,9,0),IF(Index!$L$4="£",VLOOKUP(BA48,ERP!$A:$CL,11,0),""))))</f>
        <v>2859</v>
      </c>
      <c r="BC48" s="138">
        <v>10600717</v>
      </c>
      <c r="BD48" s="126">
        <f>IF(Index!$L$4="€",VLOOKUP(BC48,ERP!$A:$CL,5,0),IF(Index!$L$4="$",VLOOKUP(BC48,ERP!$A:$CL,7,0),IF(Index!$L$4="CHF",VLOOKUP(BC48,ERP!$A:$CL,9,0),IF(Index!$L$4="£",VLOOKUP(BC48,ERP!$A:$CL,11,0),""))))</f>
        <v>2859</v>
      </c>
      <c r="BE48" s="895"/>
      <c r="BF48" s="138"/>
      <c r="BG48" s="155"/>
      <c r="BH48" s="138"/>
      <c r="BI48" s="139"/>
      <c r="BJ48" s="102"/>
      <c r="BK48" s="138">
        <v>10600673</v>
      </c>
      <c r="BL48" s="126">
        <f>IF(Index!$L$4="€",VLOOKUP(BK48,ERP!$A:$CL,5,0),IF(Index!$L$4="$",VLOOKUP(BK48,ERP!$A:$CL,7,0),IF(Index!$L$4="CHF",VLOOKUP(BK48,ERP!$A:$CL,9,0),IF(Index!$L$4="£",VLOOKUP(BK48,ERP!$A:$CL,11,0),""))))</f>
        <v>2382</v>
      </c>
    </row>
    <row r="49" spans="2:64" ht="12.75" customHeight="1" x14ac:dyDescent="0.25">
      <c r="B49" s="699" t="s">
        <v>210</v>
      </c>
      <c r="C49" s="854">
        <f t="shared" si="25"/>
        <v>1.7777777777777777</v>
      </c>
      <c r="D49" s="222"/>
      <c r="E49" s="178">
        <v>450</v>
      </c>
      <c r="F49" s="169" t="s">
        <v>207</v>
      </c>
      <c r="G49" s="178">
        <f t="shared" si="14"/>
        <v>253</v>
      </c>
      <c r="H49" s="169" t="s">
        <v>207</v>
      </c>
      <c r="I49" s="180" t="str">
        <f t="shared" si="15"/>
        <v>253 x 450</v>
      </c>
      <c r="J49" s="169" t="s">
        <v>207</v>
      </c>
      <c r="K49" s="178">
        <f t="shared" si="16"/>
        <v>450</v>
      </c>
      <c r="L49" s="169" t="s">
        <v>207</v>
      </c>
      <c r="M49" s="178">
        <f t="shared" si="17"/>
        <v>253</v>
      </c>
      <c r="N49" s="179" t="s">
        <v>207</v>
      </c>
      <c r="O49" s="178">
        <v>0</v>
      </c>
      <c r="P49" s="179" t="s">
        <v>207</v>
      </c>
      <c r="Q49" s="169">
        <v>0</v>
      </c>
      <c r="R49" s="169" t="s">
        <v>207</v>
      </c>
      <c r="S49" s="178">
        <f t="shared" si="18"/>
        <v>516</v>
      </c>
      <c r="T49" s="179" t="s">
        <v>207</v>
      </c>
      <c r="U49" s="178"/>
      <c r="V49" s="179"/>
      <c r="W49" s="178"/>
      <c r="X49" s="179"/>
      <c r="Y49" s="110"/>
      <c r="Z49" s="178">
        <f t="shared" si="19"/>
        <v>177.2</v>
      </c>
      <c r="AA49" s="179" t="s">
        <v>208</v>
      </c>
      <c r="AB49" s="178">
        <f t="shared" si="20"/>
        <v>99.6</v>
      </c>
      <c r="AC49" s="179" t="s">
        <v>208</v>
      </c>
      <c r="AD49" s="181" t="str">
        <f t="shared" si="26"/>
        <v>99.6 x 177.2</v>
      </c>
      <c r="AE49" s="179" t="s">
        <v>208</v>
      </c>
      <c r="AF49" s="178">
        <f t="shared" si="21"/>
        <v>177.2</v>
      </c>
      <c r="AG49" s="179" t="s">
        <v>208</v>
      </c>
      <c r="AH49" s="169">
        <f t="shared" si="22"/>
        <v>99.6</v>
      </c>
      <c r="AI49" s="179" t="s">
        <v>208</v>
      </c>
      <c r="AJ49" s="178">
        <f t="shared" si="23"/>
        <v>0</v>
      </c>
      <c r="AK49" s="179" t="s">
        <v>208</v>
      </c>
      <c r="AL49" s="178">
        <f t="shared" si="24"/>
        <v>0</v>
      </c>
      <c r="AM49" s="179" t="s">
        <v>208</v>
      </c>
      <c r="AN49" s="178">
        <f t="shared" si="27"/>
        <v>203</v>
      </c>
      <c r="AO49" s="179" t="s">
        <v>208</v>
      </c>
      <c r="AP49" s="178"/>
      <c r="AQ49" s="179"/>
      <c r="AR49" s="169"/>
      <c r="AS49" s="179"/>
      <c r="AU49" s="1015"/>
      <c r="AV49" s="102"/>
      <c r="AW49" s="182">
        <v>10600696</v>
      </c>
      <c r="AX49" s="173">
        <f>IF(Index!$L$4="€",VLOOKUP(AW49,ERP!$A:$CL,5,0),IF(Index!$L$4="$",VLOOKUP(AW49,ERP!$A:$CL,7,0),IF(Index!$L$4="CHF",VLOOKUP(AW49,ERP!$A:$CL,9,0),IF(Index!$L$4="£",VLOOKUP(AW49,ERP!$A:$CL,11,0),""))))</f>
        <v>3327</v>
      </c>
      <c r="AY49" s="182">
        <v>10600707</v>
      </c>
      <c r="AZ49" s="173">
        <f>IF(Index!$L$4="€",VLOOKUP(AY49,ERP!$A:$CL,5,0),IF(Index!$L$4="$",VLOOKUP(AY49,ERP!$A:$CL,7,0),IF(Index!$L$4="CHF",VLOOKUP(AY49,ERP!$A:$CL,9,0),IF(Index!$L$4="£",VLOOKUP(AY49,ERP!$A:$CL,11,0),""))))</f>
        <v>3327</v>
      </c>
      <c r="BA49" s="182">
        <v>10600837</v>
      </c>
      <c r="BB49" s="173">
        <f>IF(Index!$L$4="€",VLOOKUP(BA49,ERP!$A:$CL,5,0),IF(Index!$L$4="$",VLOOKUP(BA49,ERP!$A:$CL,7,0),IF(Index!$L$4="CHF",VLOOKUP(BA49,ERP!$A:$CL,9,0),IF(Index!$L$4="£",VLOOKUP(BA49,ERP!$A:$CL,11,0),""))))</f>
        <v>3327</v>
      </c>
      <c r="BC49" s="182">
        <v>10600718</v>
      </c>
      <c r="BD49" s="173">
        <f>IF(Index!$L$4="€",VLOOKUP(BC49,ERP!$A:$CL,5,0),IF(Index!$L$4="$",VLOOKUP(BC49,ERP!$A:$CL,7,0),IF(Index!$L$4="CHF",VLOOKUP(BC49,ERP!$A:$CL,9,0),IF(Index!$L$4="£",VLOOKUP(BC49,ERP!$A:$CL,11,0),""))))</f>
        <v>3327</v>
      </c>
      <c r="BE49" s="895"/>
      <c r="BF49" s="182"/>
      <c r="BG49" s="183"/>
      <c r="BH49" s="182"/>
      <c r="BI49" s="184"/>
      <c r="BJ49" s="102"/>
      <c r="BK49" s="182">
        <v>10600674</v>
      </c>
      <c r="BL49" s="173">
        <f>IF(Index!$L$4="€",VLOOKUP(BK49,ERP!$A:$CL,5,0),IF(Index!$L$4="$",VLOOKUP(BK49,ERP!$A:$CL,7,0),IF(Index!$L$4="CHF",VLOOKUP(BK49,ERP!$A:$CL,9,0),IF(Index!$L$4="£",VLOOKUP(BK49,ERP!$A:$CL,11,0),""))))</f>
        <v>2773</v>
      </c>
    </row>
    <row r="50" spans="2:64" ht="12.75" customHeight="1" x14ac:dyDescent="0.25">
      <c r="B50" s="699" t="s">
        <v>210</v>
      </c>
      <c r="C50" s="854">
        <f t="shared" si="25"/>
        <v>1.7777777777777777</v>
      </c>
      <c r="D50" s="222"/>
      <c r="E50" s="136">
        <v>500</v>
      </c>
      <c r="F50" s="222" t="s">
        <v>207</v>
      </c>
      <c r="G50" s="136">
        <f t="shared" si="14"/>
        <v>281</v>
      </c>
      <c r="H50" s="222" t="s">
        <v>207</v>
      </c>
      <c r="I50" s="121" t="str">
        <f t="shared" si="15"/>
        <v>281 x 500</v>
      </c>
      <c r="J50" s="110" t="s">
        <v>207</v>
      </c>
      <c r="K50" s="130">
        <f t="shared" si="16"/>
        <v>500</v>
      </c>
      <c r="L50" s="110" t="s">
        <v>207</v>
      </c>
      <c r="M50" s="130">
        <f t="shared" si="17"/>
        <v>281</v>
      </c>
      <c r="N50" s="122" t="s">
        <v>207</v>
      </c>
      <c r="O50" s="130">
        <v>0</v>
      </c>
      <c r="P50" s="122" t="s">
        <v>207</v>
      </c>
      <c r="Q50" s="110">
        <v>0</v>
      </c>
      <c r="R50" s="110" t="s">
        <v>207</v>
      </c>
      <c r="S50" s="130">
        <f t="shared" si="18"/>
        <v>574</v>
      </c>
      <c r="T50" s="122" t="s">
        <v>207</v>
      </c>
      <c r="U50" s="130"/>
      <c r="V50" s="122"/>
      <c r="W50" s="130"/>
      <c r="X50" s="122"/>
      <c r="Y50" s="110"/>
      <c r="Z50" s="130">
        <f t="shared" si="19"/>
        <v>196.9</v>
      </c>
      <c r="AA50" s="122" t="s">
        <v>208</v>
      </c>
      <c r="AB50" s="130">
        <f t="shared" si="20"/>
        <v>110.6</v>
      </c>
      <c r="AC50" s="122" t="s">
        <v>208</v>
      </c>
      <c r="AD50" s="131" t="str">
        <f t="shared" si="26"/>
        <v>110.6 x 196.9</v>
      </c>
      <c r="AE50" s="122" t="s">
        <v>208</v>
      </c>
      <c r="AF50" s="130">
        <f t="shared" si="21"/>
        <v>196.9</v>
      </c>
      <c r="AG50" s="122" t="s">
        <v>208</v>
      </c>
      <c r="AH50" s="110">
        <f t="shared" si="22"/>
        <v>110.6</v>
      </c>
      <c r="AI50" s="122" t="s">
        <v>208</v>
      </c>
      <c r="AJ50" s="130">
        <f t="shared" si="23"/>
        <v>0</v>
      </c>
      <c r="AK50" s="122" t="s">
        <v>208</v>
      </c>
      <c r="AL50" s="130">
        <f t="shared" si="24"/>
        <v>0</v>
      </c>
      <c r="AM50" s="122" t="s">
        <v>208</v>
      </c>
      <c r="AN50" s="130">
        <f t="shared" si="27"/>
        <v>226</v>
      </c>
      <c r="AO50" s="122" t="s">
        <v>208</v>
      </c>
      <c r="AP50" s="130"/>
      <c r="AQ50" s="122"/>
      <c r="AR50" s="110"/>
      <c r="AS50" s="122"/>
      <c r="AU50" s="1015"/>
      <c r="AV50" s="102"/>
      <c r="AW50" s="138">
        <v>10600697</v>
      </c>
      <c r="AX50" s="126">
        <f>IF(Index!$L$4="€",VLOOKUP(AW50,ERP!$A:$CL,5,0),IF(Index!$L$4="$",VLOOKUP(AW50,ERP!$A:$CL,7,0),IF(Index!$L$4="CHF",VLOOKUP(AW50,ERP!$A:$CL,9,0),IF(Index!$L$4="£",VLOOKUP(AW50,ERP!$A:$CL,11,0),""))))</f>
        <v>3809</v>
      </c>
      <c r="AY50" s="138">
        <v>10600708</v>
      </c>
      <c r="AZ50" s="126">
        <f>IF(Index!$L$4="€",VLOOKUP(AY50,ERP!$A:$CL,5,0),IF(Index!$L$4="$",VLOOKUP(AY50,ERP!$A:$CL,7,0),IF(Index!$L$4="CHF",VLOOKUP(AY50,ERP!$A:$CL,9,0),IF(Index!$L$4="£",VLOOKUP(AY50,ERP!$A:$CL,11,0),""))))</f>
        <v>3809</v>
      </c>
      <c r="BA50" s="138">
        <v>10600838</v>
      </c>
      <c r="BB50" s="126">
        <f>IF(Index!$L$4="€",VLOOKUP(BA50,ERP!$A:$CL,5,0),IF(Index!$L$4="$",VLOOKUP(BA50,ERP!$A:$CL,7,0),IF(Index!$L$4="CHF",VLOOKUP(BA50,ERP!$A:$CL,9,0),IF(Index!$L$4="£",VLOOKUP(BA50,ERP!$A:$CL,11,0),""))))</f>
        <v>3809</v>
      </c>
      <c r="BC50" s="138">
        <v>10600719</v>
      </c>
      <c r="BD50" s="126">
        <f>IF(Index!$L$4="€",VLOOKUP(BC50,ERP!$A:$CL,5,0),IF(Index!$L$4="$",VLOOKUP(BC50,ERP!$A:$CL,7,0),IF(Index!$L$4="CHF",VLOOKUP(BC50,ERP!$A:$CL,9,0),IF(Index!$L$4="£",VLOOKUP(BC50,ERP!$A:$CL,11,0),""))))</f>
        <v>3809</v>
      </c>
      <c r="BE50" s="895"/>
      <c r="BF50" s="138"/>
      <c r="BG50" s="155"/>
      <c r="BH50" s="138"/>
      <c r="BI50" s="139"/>
      <c r="BJ50" s="102"/>
      <c r="BK50" s="138">
        <v>10600675</v>
      </c>
      <c r="BL50" s="126">
        <f>IF(Index!$L$4="€",VLOOKUP(BK50,ERP!$A:$CL,5,0),IF(Index!$L$4="$",VLOOKUP(BK50,ERP!$A:$CL,7,0),IF(Index!$L$4="CHF",VLOOKUP(BK50,ERP!$A:$CL,9,0),IF(Index!$L$4="£",VLOOKUP(BK50,ERP!$A:$CL,11,0),""))))</f>
        <v>3172</v>
      </c>
    </row>
    <row r="51" spans="2:64" ht="12.75" customHeight="1" x14ac:dyDescent="0.25">
      <c r="B51" s="699" t="s">
        <v>210</v>
      </c>
      <c r="C51" s="854">
        <f t="shared" si="25"/>
        <v>1.7777777777777777</v>
      </c>
      <c r="D51" s="222"/>
      <c r="E51" s="178">
        <v>550</v>
      </c>
      <c r="F51" s="169" t="s">
        <v>207</v>
      </c>
      <c r="G51" s="178">
        <f t="shared" si="14"/>
        <v>309</v>
      </c>
      <c r="H51" s="169" t="s">
        <v>207</v>
      </c>
      <c r="I51" s="180" t="str">
        <f t="shared" si="15"/>
        <v>309 x 550</v>
      </c>
      <c r="J51" s="169" t="s">
        <v>207</v>
      </c>
      <c r="K51" s="178">
        <f t="shared" si="16"/>
        <v>550</v>
      </c>
      <c r="L51" s="169" t="s">
        <v>207</v>
      </c>
      <c r="M51" s="178">
        <f t="shared" si="17"/>
        <v>309</v>
      </c>
      <c r="N51" s="179" t="s">
        <v>207</v>
      </c>
      <c r="O51" s="178">
        <v>0</v>
      </c>
      <c r="P51" s="179" t="s">
        <v>207</v>
      </c>
      <c r="Q51" s="169">
        <v>0</v>
      </c>
      <c r="R51" s="169" t="s">
        <v>207</v>
      </c>
      <c r="S51" s="178">
        <f t="shared" si="18"/>
        <v>631</v>
      </c>
      <c r="T51" s="179" t="s">
        <v>207</v>
      </c>
      <c r="U51" s="178"/>
      <c r="V51" s="179"/>
      <c r="W51" s="178"/>
      <c r="X51" s="179"/>
      <c r="Y51" s="110"/>
      <c r="Z51" s="178">
        <f t="shared" si="19"/>
        <v>216.5</v>
      </c>
      <c r="AA51" s="179" t="s">
        <v>208</v>
      </c>
      <c r="AB51" s="178">
        <f t="shared" si="20"/>
        <v>121.7</v>
      </c>
      <c r="AC51" s="179" t="s">
        <v>208</v>
      </c>
      <c r="AD51" s="181" t="str">
        <f t="shared" si="26"/>
        <v>121.7 x 216.5</v>
      </c>
      <c r="AE51" s="179" t="s">
        <v>208</v>
      </c>
      <c r="AF51" s="178">
        <f t="shared" si="21"/>
        <v>216.5</v>
      </c>
      <c r="AG51" s="179" t="s">
        <v>208</v>
      </c>
      <c r="AH51" s="169">
        <f t="shared" si="22"/>
        <v>121.7</v>
      </c>
      <c r="AI51" s="179" t="s">
        <v>208</v>
      </c>
      <c r="AJ51" s="178">
        <f t="shared" si="23"/>
        <v>0</v>
      </c>
      <c r="AK51" s="179" t="s">
        <v>208</v>
      </c>
      <c r="AL51" s="178">
        <f t="shared" si="24"/>
        <v>0</v>
      </c>
      <c r="AM51" s="179" t="s">
        <v>208</v>
      </c>
      <c r="AN51" s="178">
        <f t="shared" si="27"/>
        <v>248</v>
      </c>
      <c r="AO51" s="179" t="s">
        <v>208</v>
      </c>
      <c r="AP51" s="178"/>
      <c r="AQ51" s="179"/>
      <c r="AR51" s="169"/>
      <c r="AS51" s="179"/>
      <c r="AU51" s="1015"/>
      <c r="AV51" s="102"/>
      <c r="AW51" s="182">
        <v>10600698</v>
      </c>
      <c r="AX51" s="173">
        <f>IF(Index!$L$4="€",VLOOKUP(AW51,ERP!$A:$CL,5,0),IF(Index!$L$4="$",VLOOKUP(AW51,ERP!$A:$CL,7,0),IF(Index!$L$4="CHF",VLOOKUP(AW51,ERP!$A:$CL,9,0),IF(Index!$L$4="£",VLOOKUP(AW51,ERP!$A:$CL,11,0),""))))</f>
        <v>4304</v>
      </c>
      <c r="AY51" s="182">
        <v>10600709</v>
      </c>
      <c r="AZ51" s="173">
        <f>IF(Index!$L$4="€",VLOOKUP(AY51,ERP!$A:$CL,5,0),IF(Index!$L$4="$",VLOOKUP(AY51,ERP!$A:$CL,7,0),IF(Index!$L$4="CHF",VLOOKUP(AY51,ERP!$A:$CL,9,0),IF(Index!$L$4="£",VLOOKUP(AY51,ERP!$A:$CL,11,0),""))))</f>
        <v>4304</v>
      </c>
      <c r="BA51" s="182">
        <v>10600839</v>
      </c>
      <c r="BB51" s="173">
        <f>IF(Index!$L$4="€",VLOOKUP(BA51,ERP!$A:$CL,5,0),IF(Index!$L$4="$",VLOOKUP(BA51,ERP!$A:$CL,7,0),IF(Index!$L$4="CHF",VLOOKUP(BA51,ERP!$A:$CL,9,0),IF(Index!$L$4="£",VLOOKUP(BA51,ERP!$A:$CL,11,0),""))))</f>
        <v>4304</v>
      </c>
      <c r="BC51" s="182">
        <v>10600720</v>
      </c>
      <c r="BD51" s="173">
        <f>IF(Index!$L$4="€",VLOOKUP(BC51,ERP!$A:$CL,5,0),IF(Index!$L$4="$",VLOOKUP(BC51,ERP!$A:$CL,7,0),IF(Index!$L$4="CHF",VLOOKUP(BC51,ERP!$A:$CL,9,0),IF(Index!$L$4="£",VLOOKUP(BC51,ERP!$A:$CL,11,0),""))))</f>
        <v>4304</v>
      </c>
      <c r="BE51" s="895"/>
      <c r="BF51" s="182"/>
      <c r="BG51" s="183"/>
      <c r="BH51" s="182"/>
      <c r="BI51" s="184"/>
      <c r="BJ51" s="102"/>
      <c r="BK51" s="182">
        <v>10600676</v>
      </c>
      <c r="BL51" s="173">
        <f>IF(Index!$L$4="€",VLOOKUP(BK51,ERP!$A:$CL,5,0),IF(Index!$L$4="$",VLOOKUP(BK51,ERP!$A:$CL,7,0),IF(Index!$L$4="CHF",VLOOKUP(BK51,ERP!$A:$CL,9,0),IF(Index!$L$4="£",VLOOKUP(BK51,ERP!$A:$CL,11,0),""))))</f>
        <v>3587</v>
      </c>
    </row>
    <row r="52" spans="2:64" ht="12.75" customHeight="1" x14ac:dyDescent="0.25">
      <c r="B52" s="699" t="s">
        <v>210</v>
      </c>
      <c r="C52" s="854">
        <f t="shared" si="25"/>
        <v>1.7777777777777777</v>
      </c>
      <c r="D52" s="222"/>
      <c r="E52" s="145">
        <v>600</v>
      </c>
      <c r="F52" s="420" t="s">
        <v>207</v>
      </c>
      <c r="G52" s="145">
        <f t="shared" si="14"/>
        <v>338</v>
      </c>
      <c r="H52" s="420" t="s">
        <v>207</v>
      </c>
      <c r="I52" s="143" t="str">
        <f t="shared" si="15"/>
        <v>338 x 600</v>
      </c>
      <c r="J52" s="142" t="s">
        <v>207</v>
      </c>
      <c r="K52" s="140">
        <f t="shared" si="16"/>
        <v>600</v>
      </c>
      <c r="L52" s="142" t="s">
        <v>207</v>
      </c>
      <c r="M52" s="140">
        <f t="shared" si="17"/>
        <v>338</v>
      </c>
      <c r="N52" s="141" t="s">
        <v>207</v>
      </c>
      <c r="O52" s="140">
        <v>0</v>
      </c>
      <c r="P52" s="141" t="s">
        <v>207</v>
      </c>
      <c r="Q52" s="142">
        <v>0</v>
      </c>
      <c r="R52" s="142" t="s">
        <v>207</v>
      </c>
      <c r="S52" s="140">
        <f t="shared" si="18"/>
        <v>689</v>
      </c>
      <c r="T52" s="141" t="s">
        <v>207</v>
      </c>
      <c r="U52" s="140"/>
      <c r="V52" s="141"/>
      <c r="W52" s="140"/>
      <c r="X52" s="141"/>
      <c r="Y52" s="110"/>
      <c r="Z52" s="140">
        <f t="shared" si="19"/>
        <v>236.2</v>
      </c>
      <c r="AA52" s="141" t="s">
        <v>208</v>
      </c>
      <c r="AB52" s="140">
        <f t="shared" si="20"/>
        <v>133.1</v>
      </c>
      <c r="AC52" s="141" t="s">
        <v>208</v>
      </c>
      <c r="AD52" s="282" t="str">
        <f t="shared" si="26"/>
        <v>133.1 x 236.2</v>
      </c>
      <c r="AE52" s="141" t="s">
        <v>208</v>
      </c>
      <c r="AF52" s="140">
        <f t="shared" si="21"/>
        <v>236.2</v>
      </c>
      <c r="AG52" s="141" t="s">
        <v>208</v>
      </c>
      <c r="AH52" s="142">
        <f t="shared" si="22"/>
        <v>133.1</v>
      </c>
      <c r="AI52" s="141" t="s">
        <v>208</v>
      </c>
      <c r="AJ52" s="140">
        <f t="shared" si="23"/>
        <v>0</v>
      </c>
      <c r="AK52" s="141" t="s">
        <v>208</v>
      </c>
      <c r="AL52" s="140">
        <f t="shared" si="24"/>
        <v>0</v>
      </c>
      <c r="AM52" s="141" t="s">
        <v>208</v>
      </c>
      <c r="AN52" s="140">
        <f t="shared" si="27"/>
        <v>271</v>
      </c>
      <c r="AO52" s="141" t="s">
        <v>208</v>
      </c>
      <c r="AP52" s="140"/>
      <c r="AQ52" s="141"/>
      <c r="AR52" s="142"/>
      <c r="AS52" s="141"/>
      <c r="AU52" s="1016"/>
      <c r="AV52" s="102"/>
      <c r="AW52" s="147">
        <v>10600699</v>
      </c>
      <c r="AX52" s="144">
        <f>IF(Index!$L$4="€",VLOOKUP(AW52,ERP!$A:$CL,5,0),IF(Index!$L$4="$",VLOOKUP(AW52,ERP!$A:$CL,7,0),IF(Index!$L$4="CHF",VLOOKUP(AW52,ERP!$A:$CL,9,0),IF(Index!$L$4="£",VLOOKUP(AW52,ERP!$A:$CL,11,0),""))))</f>
        <v>4815</v>
      </c>
      <c r="AY52" s="147">
        <v>10600710</v>
      </c>
      <c r="AZ52" s="144">
        <f>IF(Index!$L$4="€",VLOOKUP(AY52,ERP!$A:$CL,5,0),IF(Index!$L$4="$",VLOOKUP(AY52,ERP!$A:$CL,7,0),IF(Index!$L$4="CHF",VLOOKUP(AY52,ERP!$A:$CL,9,0),IF(Index!$L$4="£",VLOOKUP(AY52,ERP!$A:$CL,11,0),""))))</f>
        <v>4815</v>
      </c>
      <c r="BA52" s="147">
        <v>10600840</v>
      </c>
      <c r="BB52" s="144">
        <f>IF(Index!$L$4="€",VLOOKUP(BA52,ERP!$A:$CL,5,0),IF(Index!$L$4="$",VLOOKUP(BA52,ERP!$A:$CL,7,0),IF(Index!$L$4="CHF",VLOOKUP(BA52,ERP!$A:$CL,9,0),IF(Index!$L$4="£",VLOOKUP(BA52,ERP!$A:$CL,11,0),""))))</f>
        <v>4815</v>
      </c>
      <c r="BC52" s="147">
        <v>10600721</v>
      </c>
      <c r="BD52" s="144">
        <f>IF(Index!$L$4="€",VLOOKUP(BC52,ERP!$A:$CL,5,0),IF(Index!$L$4="$",VLOOKUP(BC52,ERP!$A:$CL,7,0),IF(Index!$L$4="CHF",VLOOKUP(BC52,ERP!$A:$CL,9,0),IF(Index!$L$4="£",VLOOKUP(BC52,ERP!$A:$CL,11,0),""))))</f>
        <v>4815</v>
      </c>
      <c r="BE52" s="895"/>
      <c r="BF52" s="147"/>
      <c r="BG52" s="454"/>
      <c r="BH52" s="147"/>
      <c r="BI52" s="455"/>
      <c r="BJ52" s="102"/>
      <c r="BK52" s="147">
        <v>10600677</v>
      </c>
      <c r="BL52" s="144">
        <f>IF(Index!$L$4="€",VLOOKUP(BK52,ERP!$A:$CL,5,0),IF(Index!$L$4="$",VLOOKUP(BK52,ERP!$A:$CL,7,0),IF(Index!$L$4="CHF",VLOOKUP(BK52,ERP!$A:$CL,9,0),IF(Index!$L$4="£",VLOOKUP(BK52,ERP!$A:$CL,11,0),""))))</f>
        <v>4013</v>
      </c>
    </row>
    <row r="53" spans="2:64" x14ac:dyDescent="0.25">
      <c r="G53" s="152"/>
      <c r="K53" s="154"/>
      <c r="Q53" s="152"/>
      <c r="S53" s="152"/>
      <c r="AD53" s="154"/>
      <c r="AW53" s="102"/>
      <c r="AX53" s="102"/>
      <c r="AY53" s="107"/>
      <c r="BA53" s="107"/>
      <c r="BC53" s="107"/>
      <c r="BF53" s="107"/>
      <c r="BH53" s="107"/>
      <c r="BK53" s="107"/>
    </row>
    <row r="54" spans="2:64" ht="54.75" customHeight="1" x14ac:dyDescent="0.25">
      <c r="E54" s="286"/>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973" t="s">
        <v>2710</v>
      </c>
      <c r="AV54" s="973"/>
      <c r="AW54" s="973"/>
      <c r="AX54" s="973"/>
      <c r="AY54" s="973"/>
      <c r="AZ54" s="973"/>
      <c r="BA54" s="973"/>
      <c r="BB54" s="973"/>
      <c r="BC54" s="973"/>
      <c r="BD54" s="973"/>
      <c r="BE54" s="973"/>
      <c r="BF54" s="973"/>
      <c r="BG54" s="973"/>
      <c r="BH54" s="973"/>
      <c r="BI54" s="973"/>
      <c r="BJ54" s="973"/>
      <c r="BK54" s="973"/>
      <c r="BL54" s="974"/>
    </row>
    <row r="55" spans="2:64" ht="7.5" customHeight="1" x14ac:dyDescent="0.25">
      <c r="E55" s="1034"/>
      <c r="F55" s="1034"/>
      <c r="G55" s="1034"/>
      <c r="H55" s="1034"/>
      <c r="I55" s="1034"/>
      <c r="J55" s="1034"/>
      <c r="K55" s="1034"/>
      <c r="L55" s="1034"/>
      <c r="M55" s="1034"/>
      <c r="AU55" s="102"/>
      <c r="AV55" s="102"/>
      <c r="AW55" s="1035"/>
      <c r="AX55" s="1036"/>
      <c r="AY55" s="1036"/>
      <c r="AZ55" s="1036"/>
      <c r="BA55" s="1036"/>
      <c r="BB55" s="1036"/>
      <c r="BC55" s="1036"/>
      <c r="BD55" s="1036"/>
      <c r="BE55" s="1036"/>
      <c r="BF55" s="1036"/>
      <c r="BG55" s="1036"/>
      <c r="BH55" s="1036"/>
      <c r="BI55" s="1036"/>
      <c r="BJ55" s="1036"/>
      <c r="BK55" s="1036"/>
      <c r="BL55" s="1036"/>
    </row>
    <row r="56" spans="2:64" ht="30" customHeight="1" x14ac:dyDescent="0.25">
      <c r="M56" s="231"/>
      <c r="AT56" s="151"/>
      <c r="AU56" s="200" t="s">
        <v>260</v>
      </c>
      <c r="AV56" s="102"/>
      <c r="AW56" s="1029" t="s">
        <v>261</v>
      </c>
      <c r="AX56" s="1018"/>
      <c r="AY56" s="1029" t="s">
        <v>262</v>
      </c>
      <c r="AZ56" s="1018"/>
      <c r="BA56" s="1029" t="s">
        <v>268</v>
      </c>
      <c r="BB56" s="1018"/>
      <c r="BC56" s="1029" t="s">
        <v>263</v>
      </c>
      <c r="BD56" s="1018"/>
      <c r="BE56" s="102"/>
      <c r="BF56" s="1029" t="s">
        <v>264</v>
      </c>
      <c r="BG56" s="1018"/>
      <c r="BH56" s="1029" t="s">
        <v>2974</v>
      </c>
      <c r="BI56" s="1018"/>
      <c r="BJ56" s="102"/>
      <c r="BK56" s="1033" t="s">
        <v>267</v>
      </c>
      <c r="BL56" s="1018"/>
    </row>
    <row r="57" spans="2:64" ht="30" customHeight="1" x14ac:dyDescent="0.25">
      <c r="E57" s="278"/>
      <c r="F57" s="278"/>
      <c r="G57" s="278"/>
      <c r="H57" s="278"/>
      <c r="I57" s="278"/>
      <c r="J57" s="278"/>
      <c r="K57" s="278"/>
      <c r="L57" s="278"/>
      <c r="M57" s="278"/>
      <c r="AT57" s="151"/>
      <c r="AU57" s="200" t="s">
        <v>227</v>
      </c>
      <c r="AV57" s="102"/>
      <c r="AW57" s="1029" t="s">
        <v>2685</v>
      </c>
      <c r="AX57" s="1030"/>
      <c r="AY57" s="1029" t="s">
        <v>2685</v>
      </c>
      <c r="AZ57" s="1030"/>
      <c r="BA57" s="1029" t="s">
        <v>2685</v>
      </c>
      <c r="BB57" s="1030"/>
      <c r="BC57" s="1029" t="s">
        <v>2685</v>
      </c>
      <c r="BD57" s="1030"/>
      <c r="BE57" s="102"/>
      <c r="BF57" s="1029" t="s">
        <v>2685</v>
      </c>
      <c r="BG57" s="1030"/>
      <c r="BH57" s="1029" t="s">
        <v>2685</v>
      </c>
      <c r="BI57" s="1030"/>
      <c r="BJ57" s="102"/>
      <c r="BK57" s="108"/>
      <c r="BL57" s="109"/>
    </row>
    <row r="58" spans="2:64" ht="30" customHeight="1" x14ac:dyDescent="0.25">
      <c r="E58" s="231"/>
      <c r="F58" s="231"/>
      <c r="G58" s="231"/>
      <c r="H58" s="231"/>
      <c r="I58" s="231"/>
      <c r="J58" s="231"/>
      <c r="K58" s="231"/>
      <c r="L58" s="231"/>
      <c r="M58" s="231"/>
      <c r="N58" s="231"/>
      <c r="AT58" s="151"/>
      <c r="AU58" s="200" t="s">
        <v>227</v>
      </c>
      <c r="AV58" s="102"/>
      <c r="AW58" s="1025" t="s">
        <v>2686</v>
      </c>
      <c r="AX58" s="1026"/>
      <c r="AY58" s="1025" t="s">
        <v>2686</v>
      </c>
      <c r="AZ58" s="1026"/>
      <c r="BA58" s="1025" t="s">
        <v>2686</v>
      </c>
      <c r="BB58" s="1026"/>
      <c r="BC58" s="1025" t="s">
        <v>2686</v>
      </c>
      <c r="BD58" s="1026"/>
      <c r="BE58" s="102"/>
      <c r="BF58" s="1025" t="s">
        <v>2686</v>
      </c>
      <c r="BG58" s="1026"/>
      <c r="BH58" s="1025" t="s">
        <v>2686</v>
      </c>
      <c r="BI58" s="1026"/>
      <c r="BJ58" s="102"/>
      <c r="BK58" s="1033" t="s">
        <v>272</v>
      </c>
      <c r="BL58" s="1018"/>
    </row>
    <row r="59" spans="2:64" ht="30" customHeight="1" x14ac:dyDescent="0.25">
      <c r="AT59" s="151"/>
      <c r="AU59" s="200" t="s">
        <v>224</v>
      </c>
      <c r="AV59" s="102"/>
      <c r="AW59" s="1017" t="s">
        <v>2680</v>
      </c>
      <c r="AX59" s="1018"/>
      <c r="AY59" s="1017" t="s">
        <v>2680</v>
      </c>
      <c r="AZ59" s="1018"/>
      <c r="BA59" s="1017" t="s">
        <v>2681</v>
      </c>
      <c r="BB59" s="1018"/>
      <c r="BC59" s="1017" t="s">
        <v>2682</v>
      </c>
      <c r="BD59" s="1018"/>
      <c r="BE59" s="102"/>
      <c r="BF59" s="1017" t="s">
        <v>2681</v>
      </c>
      <c r="BG59" s="1018"/>
      <c r="BH59" s="1017" t="s">
        <v>2683</v>
      </c>
      <c r="BI59" s="1018"/>
      <c r="BJ59" s="102"/>
      <c r="BK59" s="1017" t="s">
        <v>2681</v>
      </c>
      <c r="BL59" s="1018"/>
    </row>
    <row r="60" spans="2:64" ht="20.100000000000001" customHeight="1" x14ac:dyDescent="0.25">
      <c r="AT60" s="151"/>
      <c r="AU60" s="200" t="s">
        <v>225</v>
      </c>
      <c r="AV60" s="102"/>
      <c r="AW60" s="1017">
        <v>0.9</v>
      </c>
      <c r="AX60" s="1018"/>
      <c r="AY60" s="1017">
        <v>1.1000000000000001</v>
      </c>
      <c r="AZ60" s="1018"/>
      <c r="BA60" s="1017">
        <v>1.1000000000000001</v>
      </c>
      <c r="BB60" s="1018"/>
      <c r="BC60" s="1017">
        <v>1.3</v>
      </c>
      <c r="BD60" s="1018"/>
      <c r="BE60" s="102"/>
      <c r="BF60" s="1017">
        <v>1.1000000000000001</v>
      </c>
      <c r="BG60" s="1018"/>
      <c r="BH60" s="1017">
        <v>0.9</v>
      </c>
      <c r="BI60" s="1018"/>
      <c r="BJ60" s="102"/>
      <c r="BK60" s="1027" t="s">
        <v>232</v>
      </c>
      <c r="BL60" s="1028"/>
    </row>
    <row r="61" spans="2:64" ht="20.100000000000001" customHeight="1" x14ac:dyDescent="0.25">
      <c r="AT61" s="151"/>
      <c r="AU61" s="200" t="s">
        <v>226</v>
      </c>
      <c r="AV61" s="102"/>
      <c r="AW61" s="1017" t="s">
        <v>222</v>
      </c>
      <c r="AX61" s="1018"/>
      <c r="AY61" s="1017" t="s">
        <v>222</v>
      </c>
      <c r="AZ61" s="1018"/>
      <c r="BA61" s="1017" t="s">
        <v>222</v>
      </c>
      <c r="BB61" s="1018"/>
      <c r="BC61" s="1017" t="s">
        <v>222</v>
      </c>
      <c r="BD61" s="1018"/>
      <c r="BE61" s="102"/>
      <c r="BF61" s="1017" t="s">
        <v>222</v>
      </c>
      <c r="BG61" s="1018"/>
      <c r="BH61" s="1017" t="s">
        <v>223</v>
      </c>
      <c r="BI61" s="1018"/>
      <c r="BJ61" s="102"/>
      <c r="BK61" s="1017" t="s">
        <v>222</v>
      </c>
      <c r="BL61" s="1018"/>
    </row>
    <row r="62" spans="2:64" ht="20.100000000000001" customHeight="1" x14ac:dyDescent="0.25">
      <c r="AT62" s="151"/>
      <c r="AU62" s="200" t="s">
        <v>257</v>
      </c>
      <c r="AV62" s="102"/>
      <c r="AW62" s="986" t="s">
        <v>239</v>
      </c>
      <c r="AX62" s="987"/>
      <c r="AY62" s="986" t="s">
        <v>239</v>
      </c>
      <c r="AZ62" s="987"/>
      <c r="BA62" s="1017" t="s">
        <v>240</v>
      </c>
      <c r="BB62" s="1018"/>
      <c r="BC62" s="1017" t="s">
        <v>240</v>
      </c>
      <c r="BD62" s="1018"/>
      <c r="BE62" s="102"/>
      <c r="BF62" s="1017" t="s">
        <v>239</v>
      </c>
      <c r="BG62" s="1018"/>
      <c r="BH62" s="986" t="s">
        <v>239</v>
      </c>
      <c r="BI62" s="987"/>
      <c r="BJ62" s="102"/>
      <c r="BK62" s="986" t="s">
        <v>240</v>
      </c>
      <c r="BL62" s="987"/>
    </row>
    <row r="63" spans="2:64" ht="20.100000000000001" customHeight="1" x14ac:dyDescent="0.25">
      <c r="AT63" s="151"/>
      <c r="AU63" s="200" t="s">
        <v>237</v>
      </c>
      <c r="AV63" s="102"/>
      <c r="AW63" s="986" t="s">
        <v>239</v>
      </c>
      <c r="AX63" s="987"/>
      <c r="AY63" s="986" t="s">
        <v>239</v>
      </c>
      <c r="AZ63" s="987"/>
      <c r="BA63" s="986" t="s">
        <v>239</v>
      </c>
      <c r="BB63" s="987"/>
      <c r="BC63" s="1023" t="s">
        <v>239</v>
      </c>
      <c r="BD63" s="1024"/>
      <c r="BE63" s="102"/>
      <c r="BF63" s="1017" t="s">
        <v>240</v>
      </c>
      <c r="BG63" s="1018"/>
      <c r="BH63" s="986" t="s">
        <v>239</v>
      </c>
      <c r="BI63" s="987"/>
      <c r="BJ63" s="102"/>
      <c r="BK63" s="986" t="s">
        <v>240</v>
      </c>
      <c r="BL63" s="987"/>
    </row>
    <row r="64" spans="2:64" ht="19.5" customHeight="1" x14ac:dyDescent="0.25">
      <c r="AT64" s="151"/>
      <c r="AU64" s="200" t="s">
        <v>238</v>
      </c>
      <c r="AV64" s="102"/>
      <c r="AW64" s="986" t="s">
        <v>239</v>
      </c>
      <c r="AX64" s="987"/>
      <c r="AY64" s="986" t="s">
        <v>239</v>
      </c>
      <c r="AZ64" s="987"/>
      <c r="BA64" s="986" t="s">
        <v>239</v>
      </c>
      <c r="BB64" s="987"/>
      <c r="BC64" s="986" t="s">
        <v>239</v>
      </c>
      <c r="BD64" s="987"/>
      <c r="BE64" s="102"/>
      <c r="BF64" s="1017" t="s">
        <v>239</v>
      </c>
      <c r="BG64" s="1018"/>
      <c r="BH64" s="986" t="s">
        <v>239</v>
      </c>
      <c r="BI64" s="987"/>
      <c r="BJ64" s="102"/>
      <c r="BK64" s="986" t="s">
        <v>239</v>
      </c>
      <c r="BL64" s="987"/>
    </row>
    <row r="65" spans="2:66" ht="19.5" customHeight="1" x14ac:dyDescent="0.25">
      <c r="AT65" s="151"/>
      <c r="AU65" s="201" t="s">
        <v>258</v>
      </c>
      <c r="AV65" s="102"/>
      <c r="AW65" s="986" t="s">
        <v>239</v>
      </c>
      <c r="AX65" s="987"/>
      <c r="AY65" s="986" t="s">
        <v>239</v>
      </c>
      <c r="AZ65" s="987"/>
      <c r="BA65" s="986" t="s">
        <v>239</v>
      </c>
      <c r="BB65" s="987"/>
      <c r="BC65" s="986" t="s">
        <v>239</v>
      </c>
      <c r="BD65" s="987"/>
      <c r="BE65" s="102"/>
      <c r="BF65" s="1017" t="s">
        <v>239</v>
      </c>
      <c r="BG65" s="1018"/>
      <c r="BH65" s="986" t="s">
        <v>239</v>
      </c>
      <c r="BI65" s="987"/>
      <c r="BJ65" s="102"/>
      <c r="BK65" s="986" t="s">
        <v>239</v>
      </c>
      <c r="BL65" s="987"/>
    </row>
    <row r="66" spans="2:66" ht="13.5" customHeight="1" x14ac:dyDescent="0.25">
      <c r="AT66" s="151"/>
      <c r="AU66" s="201" t="s">
        <v>259</v>
      </c>
      <c r="AV66" s="102"/>
      <c r="AW66" s="986" t="s">
        <v>239</v>
      </c>
      <c r="AX66" s="987"/>
      <c r="AY66" s="986" t="s">
        <v>239</v>
      </c>
      <c r="AZ66" s="987"/>
      <c r="BA66" s="986" t="s">
        <v>239</v>
      </c>
      <c r="BB66" s="987"/>
      <c r="BC66" s="986" t="s">
        <v>239</v>
      </c>
      <c r="BD66" s="987"/>
      <c r="BE66" s="102"/>
      <c r="BF66" s="1017" t="s">
        <v>239</v>
      </c>
      <c r="BG66" s="1018"/>
      <c r="BH66" s="986" t="s">
        <v>239</v>
      </c>
      <c r="BI66" s="987"/>
      <c r="BJ66" s="102"/>
      <c r="BK66" s="986" t="s">
        <v>239</v>
      </c>
      <c r="BL66" s="987"/>
    </row>
    <row r="67" spans="2:66" ht="14.25" customHeight="1" x14ac:dyDescent="0.25">
      <c r="AT67" s="151"/>
      <c r="AU67" s="200" t="s">
        <v>251</v>
      </c>
      <c r="AV67" s="102"/>
      <c r="AW67" s="1017" t="s">
        <v>240</v>
      </c>
      <c r="AX67" s="1018"/>
      <c r="AY67" s="1017" t="s">
        <v>240</v>
      </c>
      <c r="AZ67" s="1018"/>
      <c r="BA67" s="1022">
        <v>0.2</v>
      </c>
      <c r="BB67" s="1018"/>
      <c r="BC67" s="1017" t="s">
        <v>240</v>
      </c>
      <c r="BD67" s="1018"/>
      <c r="BE67" s="102"/>
      <c r="BF67" s="1017" t="s">
        <v>240</v>
      </c>
      <c r="BG67" s="1018"/>
      <c r="BH67" s="1017" t="s">
        <v>240</v>
      </c>
      <c r="BI67" s="1018"/>
      <c r="BJ67" s="102"/>
      <c r="BK67" s="1017" t="s">
        <v>240</v>
      </c>
      <c r="BL67" s="1018"/>
    </row>
    <row r="68" spans="2:66" ht="8.25" customHeight="1" x14ac:dyDescent="0.25">
      <c r="AU68" s="102"/>
      <c r="AV68" s="102"/>
      <c r="AW68" s="102"/>
      <c r="AX68" s="102"/>
      <c r="AY68" s="102"/>
      <c r="AZ68" s="102"/>
      <c r="BA68" s="102"/>
      <c r="BB68" s="102"/>
      <c r="BC68" s="102"/>
      <c r="BD68" s="102"/>
      <c r="BE68" s="102"/>
      <c r="BF68" s="102"/>
      <c r="BG68" s="102"/>
      <c r="BH68" s="102"/>
      <c r="BI68" s="102"/>
      <c r="BJ68" s="102"/>
      <c r="BK68" s="102"/>
      <c r="BL68" s="102"/>
    </row>
    <row r="69" spans="2:66" ht="44.25" customHeight="1" x14ac:dyDescent="0.25">
      <c r="E69" s="1009"/>
      <c r="F69" s="1010"/>
      <c r="G69" s="1010"/>
      <c r="H69" s="1010"/>
      <c r="I69" s="1010"/>
      <c r="J69" s="1010"/>
      <c r="K69" s="1010"/>
      <c r="L69" s="1010"/>
      <c r="M69" s="1010"/>
      <c r="N69" s="1010"/>
      <c r="O69" s="1010"/>
      <c r="P69" s="1010"/>
      <c r="Q69" s="1010"/>
      <c r="R69" s="1010"/>
      <c r="S69" s="1010"/>
      <c r="T69" s="1010"/>
      <c r="U69" s="1010"/>
      <c r="V69" s="1010"/>
      <c r="W69" s="1010"/>
      <c r="X69" s="1010"/>
      <c r="Y69" s="1010"/>
      <c r="Z69" s="1010"/>
      <c r="AA69" s="1010"/>
      <c r="AB69" s="1010"/>
      <c r="AC69" s="1010"/>
      <c r="AD69" s="1010"/>
      <c r="AE69" s="1010"/>
      <c r="AF69" s="1010"/>
      <c r="AG69" s="1010"/>
      <c r="AH69" s="1010"/>
      <c r="AI69" s="1010"/>
      <c r="AJ69" s="1010"/>
      <c r="AK69" s="1010"/>
      <c r="AL69" s="1010"/>
      <c r="AM69" s="1010"/>
      <c r="AN69" s="1010"/>
      <c r="AO69" s="1010"/>
      <c r="AP69" s="1010"/>
      <c r="AQ69" s="1010"/>
      <c r="AR69" s="1010"/>
      <c r="AS69" s="1011"/>
      <c r="AT69" s="215"/>
      <c r="AU69" s="203"/>
      <c r="AV69" s="102"/>
      <c r="AW69" s="1005" t="s">
        <v>256</v>
      </c>
      <c r="AX69" s="1012"/>
      <c r="AY69" s="1012"/>
      <c r="AZ69" s="1012"/>
      <c r="BA69" s="1012"/>
      <c r="BB69" s="1012"/>
      <c r="BC69" s="1012"/>
      <c r="BD69" s="1008"/>
      <c r="BE69" s="895"/>
      <c r="BF69" s="1005" t="s">
        <v>2678</v>
      </c>
      <c r="BG69" s="1008"/>
      <c r="BH69" s="1005" t="s">
        <v>2677</v>
      </c>
      <c r="BI69" s="1008"/>
      <c r="BJ69" s="102"/>
      <c r="BK69" s="1005" t="s">
        <v>270</v>
      </c>
      <c r="BL69" s="1008"/>
    </row>
    <row r="70" spans="2:66" ht="28.5" customHeight="1" x14ac:dyDescent="0.25">
      <c r="E70" s="1070" t="s">
        <v>2709</v>
      </c>
      <c r="F70" s="963"/>
      <c r="G70" s="963"/>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c r="AL70" s="963"/>
      <c r="AM70" s="963"/>
      <c r="AN70" s="963"/>
      <c r="AO70" s="963"/>
      <c r="AP70" s="963"/>
      <c r="AQ70" s="963"/>
      <c r="AR70" s="963"/>
      <c r="AS70" s="964"/>
      <c r="AT70" s="215"/>
      <c r="AU70" s="1014" t="s">
        <v>228</v>
      </c>
      <c r="AV70" s="102"/>
      <c r="AW70" s="948" t="s">
        <v>218</v>
      </c>
      <c r="AX70" s="949"/>
      <c r="AY70" s="948" t="s">
        <v>219</v>
      </c>
      <c r="AZ70" s="956"/>
      <c r="BA70" s="948" t="s">
        <v>219</v>
      </c>
      <c r="BB70" s="956"/>
      <c r="BC70" s="948" t="s">
        <v>220</v>
      </c>
      <c r="BD70" s="949"/>
      <c r="BE70" s="895"/>
      <c r="BF70" s="948" t="s">
        <v>252</v>
      </c>
      <c r="BG70" s="949"/>
      <c r="BH70" s="948" t="s">
        <v>2975</v>
      </c>
      <c r="BI70" s="949"/>
      <c r="BJ70" s="102"/>
      <c r="BK70" s="948" t="s">
        <v>230</v>
      </c>
      <c r="BL70" s="949"/>
    </row>
    <row r="71" spans="2:66" s="116" customFormat="1" ht="15" customHeight="1" x14ac:dyDescent="0.25">
      <c r="E71" s="1058"/>
      <c r="F71" s="1059"/>
      <c r="G71" s="1059"/>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60"/>
      <c r="AT71" s="215"/>
      <c r="AU71" s="1015"/>
      <c r="AV71" s="102"/>
      <c r="AW71" s="160"/>
      <c r="AX71" s="162"/>
      <c r="AY71" s="160"/>
      <c r="AZ71" s="161"/>
      <c r="BA71" s="954" t="s">
        <v>217</v>
      </c>
      <c r="BB71" s="1002"/>
      <c r="BC71" s="160"/>
      <c r="BD71" s="162"/>
      <c r="BE71" s="895"/>
      <c r="BF71" s="1054" t="s">
        <v>236</v>
      </c>
      <c r="BG71" s="1055"/>
      <c r="BH71" s="163"/>
      <c r="BI71" s="164"/>
      <c r="BJ71" s="102"/>
      <c r="BK71" s="163"/>
      <c r="BL71" s="164"/>
      <c r="BM71" s="107"/>
      <c r="BN71" s="107"/>
    </row>
    <row r="72" spans="2:66" s="116" customFormat="1" ht="12.75" customHeight="1" x14ac:dyDescent="0.25">
      <c r="E72" s="279" t="s">
        <v>206</v>
      </c>
      <c r="F72" s="280"/>
      <c r="G72" s="279" t="s">
        <v>211</v>
      </c>
      <c r="H72" s="280"/>
      <c r="I72" s="279" t="s">
        <v>216</v>
      </c>
      <c r="J72" s="280"/>
      <c r="K72" s="279" t="s">
        <v>205</v>
      </c>
      <c r="L72" s="280"/>
      <c r="M72" s="279" t="s">
        <v>214</v>
      </c>
      <c r="N72" s="280"/>
      <c r="O72" s="279" t="s">
        <v>209</v>
      </c>
      <c r="P72" s="280"/>
      <c r="Q72" s="279" t="s">
        <v>215</v>
      </c>
      <c r="R72" s="280"/>
      <c r="S72" s="279" t="s">
        <v>212</v>
      </c>
      <c r="T72" s="281"/>
      <c r="U72" s="966"/>
      <c r="V72" s="967"/>
      <c r="W72" s="966"/>
      <c r="X72" s="967"/>
      <c r="Y72" s="110"/>
      <c r="Z72" s="279" t="s">
        <v>206</v>
      </c>
      <c r="AA72" s="280"/>
      <c r="AB72" s="279" t="s">
        <v>211</v>
      </c>
      <c r="AC72" s="280"/>
      <c r="AD72" s="279" t="s">
        <v>216</v>
      </c>
      <c r="AE72" s="280"/>
      <c r="AF72" s="279" t="s">
        <v>205</v>
      </c>
      <c r="AG72" s="280"/>
      <c r="AH72" s="279" t="s">
        <v>214</v>
      </c>
      <c r="AI72" s="280"/>
      <c r="AJ72" s="279" t="s">
        <v>209</v>
      </c>
      <c r="AK72" s="280"/>
      <c r="AL72" s="279" t="s">
        <v>215</v>
      </c>
      <c r="AM72" s="280"/>
      <c r="AN72" s="279" t="s">
        <v>212</v>
      </c>
      <c r="AO72" s="280"/>
      <c r="AP72" s="966"/>
      <c r="AQ72" s="967"/>
      <c r="AR72" s="966"/>
      <c r="AS72" s="967"/>
      <c r="AT72" s="215"/>
      <c r="AU72" s="1015"/>
      <c r="AV72" s="102"/>
      <c r="AW72" s="762" t="s">
        <v>221</v>
      </c>
      <c r="AX72" s="780" t="s">
        <v>23</v>
      </c>
      <c r="AY72" s="762" t="s">
        <v>221</v>
      </c>
      <c r="AZ72" s="780" t="s">
        <v>23</v>
      </c>
      <c r="BA72" s="762" t="s">
        <v>221</v>
      </c>
      <c r="BB72" s="780" t="s">
        <v>23</v>
      </c>
      <c r="BC72" s="762" t="s">
        <v>221</v>
      </c>
      <c r="BD72" s="780" t="s">
        <v>23</v>
      </c>
      <c r="BE72" s="896"/>
      <c r="BF72" s="762" t="s">
        <v>221</v>
      </c>
      <c r="BG72" s="780" t="s">
        <v>23</v>
      </c>
      <c r="BH72" s="762" t="s">
        <v>221</v>
      </c>
      <c r="BI72" s="780" t="s">
        <v>23</v>
      </c>
      <c r="BJ72" s="102"/>
      <c r="BK72" s="762" t="s">
        <v>221</v>
      </c>
      <c r="BL72" s="780" t="s">
        <v>23</v>
      </c>
      <c r="BM72" s="107"/>
      <c r="BN72" s="107"/>
    </row>
    <row r="73" spans="2:66" s="116" customFormat="1" ht="12.75" customHeight="1" x14ac:dyDescent="0.25">
      <c r="E73" s="143"/>
      <c r="F73" s="142"/>
      <c r="G73" s="143"/>
      <c r="H73" s="141"/>
      <c r="I73" s="143"/>
      <c r="J73" s="142"/>
      <c r="K73" s="143"/>
      <c r="L73" s="142"/>
      <c r="M73" s="143"/>
      <c r="N73" s="141"/>
      <c r="O73" s="143"/>
      <c r="P73" s="141"/>
      <c r="Q73" s="282"/>
      <c r="R73" s="142"/>
      <c r="S73" s="143"/>
      <c r="T73" s="782"/>
      <c r="U73" s="700"/>
      <c r="V73" s="781"/>
      <c r="W73" s="700"/>
      <c r="X73" s="781"/>
      <c r="Y73" s="110"/>
      <c r="Z73" s="143"/>
      <c r="AA73" s="141"/>
      <c r="AB73" s="143"/>
      <c r="AC73" s="141"/>
      <c r="AD73" s="282"/>
      <c r="AE73" s="141"/>
      <c r="AF73" s="143"/>
      <c r="AG73" s="141"/>
      <c r="AH73" s="282"/>
      <c r="AI73" s="141"/>
      <c r="AJ73" s="143"/>
      <c r="AK73" s="141"/>
      <c r="AL73" s="143"/>
      <c r="AM73" s="141"/>
      <c r="AN73" s="143"/>
      <c r="AO73" s="141"/>
      <c r="AP73" s="700"/>
      <c r="AQ73" s="781"/>
      <c r="AR73" s="789"/>
      <c r="AS73" s="781"/>
      <c r="AT73" s="215"/>
      <c r="AU73" s="1015"/>
      <c r="AV73" s="102"/>
      <c r="AW73" s="700"/>
      <c r="AX73" s="781" t="str">
        <f>Index!$L$4</f>
        <v>€</v>
      </c>
      <c r="AY73" s="700"/>
      <c r="AZ73" s="781" t="str">
        <f>Index!$L$4</f>
        <v>€</v>
      </c>
      <c r="BA73" s="700"/>
      <c r="BB73" s="781" t="str">
        <f>Index!$L$4</f>
        <v>€</v>
      </c>
      <c r="BC73" s="700"/>
      <c r="BD73" s="781" t="str">
        <f>Index!$L$4</f>
        <v>€</v>
      </c>
      <c r="BE73" s="896"/>
      <c r="BF73" s="783">
        <v>1.0900000000000001</v>
      </c>
      <c r="BG73" s="781" t="str">
        <f>Index!$L$4</f>
        <v>€</v>
      </c>
      <c r="BH73" s="783">
        <v>1.07</v>
      </c>
      <c r="BI73" s="781" t="str">
        <f>Index!$L$4</f>
        <v>€</v>
      </c>
      <c r="BJ73" s="102"/>
      <c r="BK73" s="700"/>
      <c r="BL73" s="781" t="str">
        <f>Index!$L$4</f>
        <v>€</v>
      </c>
      <c r="BM73" s="107"/>
      <c r="BN73" s="107"/>
    </row>
    <row r="74" spans="2:66" ht="15" customHeight="1" x14ac:dyDescent="0.25">
      <c r="B74" s="699" t="s">
        <v>204</v>
      </c>
      <c r="C74" s="854">
        <f>16/10</f>
        <v>1.6</v>
      </c>
      <c r="D74" s="116"/>
      <c r="E74" s="165">
        <v>160</v>
      </c>
      <c r="F74" s="166" t="s">
        <v>207</v>
      </c>
      <c r="G74" s="165">
        <f t="shared" ref="G74:G85" si="28">ROUND(E74/$C74,0)</f>
        <v>100</v>
      </c>
      <c r="H74" s="166" t="s">
        <v>207</v>
      </c>
      <c r="I74" s="168" t="str">
        <f t="shared" ref="I74:I85" si="29">G74&amp;" x "&amp;E74</f>
        <v>100 x 160</v>
      </c>
      <c r="J74" s="167" t="s">
        <v>207</v>
      </c>
      <c r="K74" s="165">
        <f t="shared" ref="K74:K85" si="30">E74+(2*O74)</f>
        <v>176</v>
      </c>
      <c r="L74" s="167" t="s">
        <v>207</v>
      </c>
      <c r="M74" s="165">
        <f t="shared" ref="M74:M85" si="31">G74+O74+Q74</f>
        <v>116</v>
      </c>
      <c r="N74" s="166" t="s">
        <v>207</v>
      </c>
      <c r="O74" s="165">
        <v>8</v>
      </c>
      <c r="P74" s="166" t="s">
        <v>207</v>
      </c>
      <c r="Q74" s="167">
        <v>8</v>
      </c>
      <c r="R74" s="167" t="s">
        <v>207</v>
      </c>
      <c r="S74" s="165">
        <f t="shared" ref="S74:S85" si="32">ROUND(SQRT((E74^2)+(G74^2)),0)</f>
        <v>189</v>
      </c>
      <c r="T74" s="166" t="s">
        <v>207</v>
      </c>
      <c r="U74" s="165"/>
      <c r="V74" s="166"/>
      <c r="W74" s="165"/>
      <c r="X74" s="166"/>
      <c r="Y74" s="110"/>
      <c r="Z74" s="165">
        <f t="shared" ref="Z74:Z85" si="33">ROUND(E74/$B$2,1)</f>
        <v>63</v>
      </c>
      <c r="AA74" s="166" t="s">
        <v>208</v>
      </c>
      <c r="AB74" s="165">
        <f t="shared" ref="AB74:AB85" si="34">ROUND(G74/$B$2,1)</f>
        <v>39.4</v>
      </c>
      <c r="AC74" s="166" t="s">
        <v>208</v>
      </c>
      <c r="AD74" s="170" t="str">
        <f>AB74&amp;" x "&amp;Z74</f>
        <v>39.4 x 63</v>
      </c>
      <c r="AE74" s="166" t="s">
        <v>208</v>
      </c>
      <c r="AF74" s="165">
        <f t="shared" ref="AF74:AF85" si="35">ROUND(K74/$B$2,1)</f>
        <v>69.3</v>
      </c>
      <c r="AG74" s="166" t="s">
        <v>208</v>
      </c>
      <c r="AH74" s="167">
        <f t="shared" ref="AH74:AH85" si="36">ROUND(M74/$B$2,1)</f>
        <v>45.7</v>
      </c>
      <c r="AI74" s="166" t="s">
        <v>208</v>
      </c>
      <c r="AJ74" s="165">
        <f t="shared" ref="AJ74:AJ85" si="37">ROUND(O74/$B$2,1)</f>
        <v>3.1</v>
      </c>
      <c r="AK74" s="166" t="s">
        <v>208</v>
      </c>
      <c r="AL74" s="165">
        <f t="shared" ref="AL74:AL85" si="38">ROUND(Q74/$B$2,1)</f>
        <v>3.1</v>
      </c>
      <c r="AM74" s="166" t="s">
        <v>208</v>
      </c>
      <c r="AN74" s="165">
        <f>ROUND(SQRT((Z74^2)+(AB74^2)),0)</f>
        <v>74</v>
      </c>
      <c r="AO74" s="166" t="s">
        <v>208</v>
      </c>
      <c r="AP74" s="165"/>
      <c r="AQ74" s="166"/>
      <c r="AR74" s="167"/>
      <c r="AS74" s="166"/>
      <c r="AT74" s="215"/>
      <c r="AU74" s="1015"/>
      <c r="AV74" s="102"/>
      <c r="AW74" s="171">
        <v>10600440</v>
      </c>
      <c r="AX74" s="172">
        <f>IF(Index!$L$4="€",VLOOKUP(AW74,ERP!$A:$CL,5,0),IF(Index!$L$4="$",VLOOKUP(AW74,ERP!$A:$CL,7,0),IF(Index!$L$4="CHF",VLOOKUP(AW74,ERP!$A:$CL,9,0),IF(Index!$L$4="£",VLOOKUP(AW74,ERP!$A:$CL,11,0),""))))</f>
        <v>815</v>
      </c>
      <c r="AY74" s="171">
        <v>10600504</v>
      </c>
      <c r="AZ74" s="172">
        <f>IF(Index!$L$4="€",VLOOKUP(AY74,ERP!$A:$CL,5,0),IF(Index!$L$4="$",VLOOKUP(AY74,ERP!$A:$CL,7,0),IF(Index!$L$4="CHF",VLOOKUP(AY74,ERP!$A:$CL,9,0),IF(Index!$L$4="£",VLOOKUP(AY74,ERP!$A:$CL,11,0),""))))</f>
        <v>815</v>
      </c>
      <c r="BA74" s="171">
        <v>10600817</v>
      </c>
      <c r="BB74" s="172">
        <f>IF(Index!$L$4="€",VLOOKUP(BA74,ERP!$A:$CL,5,0),IF(Index!$L$4="$",VLOOKUP(BA74,ERP!$A:$CL,7,0),IF(Index!$L$4="CHF",VLOOKUP(BA74,ERP!$A:$CL,9,0),IF(Index!$L$4="£",VLOOKUP(BA74,ERP!$A:$CL,11,0),""))))</f>
        <v>815</v>
      </c>
      <c r="BC74" s="171">
        <v>10600568</v>
      </c>
      <c r="BD74" s="172">
        <f>IF(Index!$L$4="€",VLOOKUP(BC74,ERP!$A:$CL,5,0),IF(Index!$L$4="$",VLOOKUP(BC74,ERP!$A:$CL,7,0),IF(Index!$L$4="CHF",VLOOKUP(BC74,ERP!$A:$CL,9,0),IF(Index!$L$4="£",VLOOKUP(BC74,ERP!$A:$CL,11,0),""))))</f>
        <v>815</v>
      </c>
      <c r="BE74" s="895"/>
      <c r="BF74" s="171" t="s">
        <v>125</v>
      </c>
      <c r="BG74" s="172">
        <f t="shared" ref="BG74:BG83" si="39">BB74*$BF$73</f>
        <v>888.35</v>
      </c>
      <c r="BH74" s="171" t="s">
        <v>125</v>
      </c>
      <c r="BI74" s="172">
        <f t="shared" ref="BI74:BI85" si="40">BL74*$BH$73</f>
        <v>737.23</v>
      </c>
      <c r="BJ74" s="102"/>
      <c r="BK74" s="171">
        <v>10600135</v>
      </c>
      <c r="BL74" s="172">
        <f>IF(Index!$L$4="€",VLOOKUP(BK74,ERP!$A:$CL,5,0),IF(Index!$L$4="$",VLOOKUP(BK74,ERP!$A:$CL,7,0),IF(Index!$L$4="CHF",VLOOKUP(BK74,ERP!$A:$CL,9,0),IF(Index!$L$4="£",VLOOKUP(BK74,ERP!$A:$CL,11,0),""))))</f>
        <v>689</v>
      </c>
    </row>
    <row r="75" spans="2:66" ht="12.75" customHeight="1" x14ac:dyDescent="0.25">
      <c r="B75" s="699" t="s">
        <v>204</v>
      </c>
      <c r="C75" s="854">
        <f t="shared" ref="C75:C85" si="41">16/10</f>
        <v>1.6</v>
      </c>
      <c r="D75" s="116"/>
      <c r="E75" s="130">
        <v>180</v>
      </c>
      <c r="F75" s="122" t="s">
        <v>207</v>
      </c>
      <c r="G75" s="130">
        <f t="shared" si="28"/>
        <v>113</v>
      </c>
      <c r="H75" s="122" t="s">
        <v>207</v>
      </c>
      <c r="I75" s="121" t="str">
        <f t="shared" si="29"/>
        <v>113 x 180</v>
      </c>
      <c r="J75" s="110" t="s">
        <v>207</v>
      </c>
      <c r="K75" s="130">
        <f t="shared" si="30"/>
        <v>196</v>
      </c>
      <c r="L75" s="110" t="s">
        <v>207</v>
      </c>
      <c r="M75" s="130">
        <f t="shared" si="31"/>
        <v>129</v>
      </c>
      <c r="N75" s="122" t="s">
        <v>207</v>
      </c>
      <c r="O75" s="130">
        <v>8</v>
      </c>
      <c r="P75" s="122" t="s">
        <v>207</v>
      </c>
      <c r="Q75" s="110">
        <v>8</v>
      </c>
      <c r="R75" s="110" t="s">
        <v>207</v>
      </c>
      <c r="S75" s="130">
        <f t="shared" si="32"/>
        <v>213</v>
      </c>
      <c r="T75" s="122" t="s">
        <v>207</v>
      </c>
      <c r="U75" s="130"/>
      <c r="V75" s="122"/>
      <c r="W75" s="130"/>
      <c r="X75" s="122"/>
      <c r="Y75" s="110"/>
      <c r="Z75" s="130">
        <f t="shared" si="33"/>
        <v>70.900000000000006</v>
      </c>
      <c r="AA75" s="122" t="s">
        <v>208</v>
      </c>
      <c r="AB75" s="130">
        <f t="shared" si="34"/>
        <v>44.5</v>
      </c>
      <c r="AC75" s="122" t="s">
        <v>208</v>
      </c>
      <c r="AD75" s="131" t="str">
        <f t="shared" ref="AD75:AD85" si="42">AB75&amp;" x "&amp;Z75</f>
        <v>44.5 x 70.9</v>
      </c>
      <c r="AE75" s="122" t="s">
        <v>208</v>
      </c>
      <c r="AF75" s="130">
        <f t="shared" si="35"/>
        <v>77.2</v>
      </c>
      <c r="AG75" s="122" t="s">
        <v>208</v>
      </c>
      <c r="AH75" s="110">
        <f t="shared" si="36"/>
        <v>50.8</v>
      </c>
      <c r="AI75" s="122" t="s">
        <v>208</v>
      </c>
      <c r="AJ75" s="130">
        <f t="shared" si="37"/>
        <v>3.1</v>
      </c>
      <c r="AK75" s="122" t="s">
        <v>208</v>
      </c>
      <c r="AL75" s="130">
        <f t="shared" si="38"/>
        <v>3.1</v>
      </c>
      <c r="AM75" s="122" t="s">
        <v>208</v>
      </c>
      <c r="AN75" s="130">
        <f t="shared" ref="AN75:AN85" si="43">ROUND(SQRT((Z75^2)+(AB75^2)),0)</f>
        <v>84</v>
      </c>
      <c r="AO75" s="122" t="s">
        <v>208</v>
      </c>
      <c r="AP75" s="130"/>
      <c r="AQ75" s="122"/>
      <c r="AR75" s="110"/>
      <c r="AS75" s="122"/>
      <c r="AT75" s="215"/>
      <c r="AU75" s="1015"/>
      <c r="AV75" s="102"/>
      <c r="AW75" s="138">
        <v>10600441</v>
      </c>
      <c r="AX75" s="126">
        <f>IF(Index!$L$4="€",VLOOKUP(AW75,ERP!$A:$CL,5,0),IF(Index!$L$4="$",VLOOKUP(AW75,ERP!$A:$CL,7,0),IF(Index!$L$4="CHF",VLOOKUP(AW75,ERP!$A:$CL,9,0),IF(Index!$L$4="£",VLOOKUP(AW75,ERP!$A:$CL,11,0),""))))</f>
        <v>877</v>
      </c>
      <c r="AY75" s="138">
        <v>10600505</v>
      </c>
      <c r="AZ75" s="126">
        <f>IF(Index!$L$4="€",VLOOKUP(AY75,ERP!$A:$CL,5,0),IF(Index!$L$4="$",VLOOKUP(AY75,ERP!$A:$CL,7,0),IF(Index!$L$4="CHF",VLOOKUP(AY75,ERP!$A:$CL,9,0),IF(Index!$L$4="£",VLOOKUP(AY75,ERP!$A:$CL,11,0),""))))</f>
        <v>877</v>
      </c>
      <c r="BA75" s="138">
        <v>10600818</v>
      </c>
      <c r="BB75" s="126">
        <f>IF(Index!$L$4="€",VLOOKUP(BA75,ERP!$A:$CL,5,0),IF(Index!$L$4="$",VLOOKUP(BA75,ERP!$A:$CL,7,0),IF(Index!$L$4="CHF",VLOOKUP(BA75,ERP!$A:$CL,9,0),IF(Index!$L$4="£",VLOOKUP(BA75,ERP!$A:$CL,11,0),""))))</f>
        <v>877</v>
      </c>
      <c r="BC75" s="138">
        <v>10600569</v>
      </c>
      <c r="BD75" s="126">
        <f>IF(Index!$L$4="€",VLOOKUP(BC75,ERP!$A:$CL,5,0),IF(Index!$L$4="$",VLOOKUP(BC75,ERP!$A:$CL,7,0),IF(Index!$L$4="CHF",VLOOKUP(BC75,ERP!$A:$CL,9,0),IF(Index!$L$4="£",VLOOKUP(BC75,ERP!$A:$CL,11,0),""))))</f>
        <v>877</v>
      </c>
      <c r="BE75" s="895"/>
      <c r="BF75" s="138" t="s">
        <v>125</v>
      </c>
      <c r="BG75" s="126">
        <f t="shared" si="39"/>
        <v>955.93000000000006</v>
      </c>
      <c r="BH75" s="138" t="s">
        <v>125</v>
      </c>
      <c r="BI75" s="126">
        <f t="shared" si="40"/>
        <v>803.57</v>
      </c>
      <c r="BJ75" s="102"/>
      <c r="BK75" s="138">
        <v>10600136</v>
      </c>
      <c r="BL75" s="126">
        <f>IF(Index!$L$4="€",VLOOKUP(BK75,ERP!$A:$CL,5,0),IF(Index!$L$4="$",VLOOKUP(BK75,ERP!$A:$CL,7,0),IF(Index!$L$4="CHF",VLOOKUP(BK75,ERP!$A:$CL,9,0),IF(Index!$L$4="£",VLOOKUP(BK75,ERP!$A:$CL,11,0),""))))</f>
        <v>751</v>
      </c>
      <c r="BN75" s="824"/>
    </row>
    <row r="76" spans="2:66" ht="12.75" customHeight="1" x14ac:dyDescent="0.25">
      <c r="B76" s="699" t="s">
        <v>204</v>
      </c>
      <c r="C76" s="854">
        <f t="shared" si="41"/>
        <v>1.6</v>
      </c>
      <c r="D76" s="116"/>
      <c r="E76" s="178">
        <v>200</v>
      </c>
      <c r="F76" s="179" t="s">
        <v>207</v>
      </c>
      <c r="G76" s="178">
        <f t="shared" si="28"/>
        <v>125</v>
      </c>
      <c r="H76" s="179" t="s">
        <v>207</v>
      </c>
      <c r="I76" s="180" t="str">
        <f t="shared" si="29"/>
        <v>125 x 200</v>
      </c>
      <c r="J76" s="169" t="s">
        <v>207</v>
      </c>
      <c r="K76" s="178">
        <f t="shared" si="30"/>
        <v>216</v>
      </c>
      <c r="L76" s="169" t="s">
        <v>207</v>
      </c>
      <c r="M76" s="178">
        <f t="shared" si="31"/>
        <v>141</v>
      </c>
      <c r="N76" s="179" t="s">
        <v>207</v>
      </c>
      <c r="O76" s="178">
        <v>8</v>
      </c>
      <c r="P76" s="179" t="s">
        <v>207</v>
      </c>
      <c r="Q76" s="169">
        <v>8</v>
      </c>
      <c r="R76" s="169" t="s">
        <v>207</v>
      </c>
      <c r="S76" s="178">
        <f t="shared" si="32"/>
        <v>236</v>
      </c>
      <c r="T76" s="179" t="s">
        <v>207</v>
      </c>
      <c r="U76" s="178"/>
      <c r="V76" s="179"/>
      <c r="W76" s="178"/>
      <c r="X76" s="179"/>
      <c r="Y76" s="110"/>
      <c r="Z76" s="178">
        <f t="shared" si="33"/>
        <v>78.7</v>
      </c>
      <c r="AA76" s="179" t="s">
        <v>208</v>
      </c>
      <c r="AB76" s="178">
        <f t="shared" si="34"/>
        <v>49.2</v>
      </c>
      <c r="AC76" s="179" t="s">
        <v>208</v>
      </c>
      <c r="AD76" s="181" t="str">
        <f t="shared" si="42"/>
        <v>49.2 x 78.7</v>
      </c>
      <c r="AE76" s="179" t="s">
        <v>208</v>
      </c>
      <c r="AF76" s="178">
        <f t="shared" si="35"/>
        <v>85</v>
      </c>
      <c r="AG76" s="179" t="s">
        <v>208</v>
      </c>
      <c r="AH76" s="169">
        <f t="shared" si="36"/>
        <v>55.5</v>
      </c>
      <c r="AI76" s="179" t="s">
        <v>208</v>
      </c>
      <c r="AJ76" s="178">
        <f t="shared" si="37"/>
        <v>3.1</v>
      </c>
      <c r="AK76" s="179" t="s">
        <v>208</v>
      </c>
      <c r="AL76" s="178">
        <f t="shared" si="38"/>
        <v>3.1</v>
      </c>
      <c r="AM76" s="179" t="s">
        <v>208</v>
      </c>
      <c r="AN76" s="178">
        <f t="shared" si="43"/>
        <v>93</v>
      </c>
      <c r="AO76" s="179" t="s">
        <v>208</v>
      </c>
      <c r="AP76" s="178"/>
      <c r="AQ76" s="179"/>
      <c r="AR76" s="169"/>
      <c r="AS76" s="179"/>
      <c r="AT76" s="215"/>
      <c r="AU76" s="1015"/>
      <c r="AV76" s="102"/>
      <c r="AW76" s="182">
        <v>10600442</v>
      </c>
      <c r="AX76" s="173">
        <f>IF(Index!$L$4="€",VLOOKUP(AW76,ERP!$A:$CL,5,0),IF(Index!$L$4="$",VLOOKUP(AW76,ERP!$A:$CL,7,0),IF(Index!$L$4="CHF",VLOOKUP(AW76,ERP!$A:$CL,9,0),IF(Index!$L$4="£",VLOOKUP(AW76,ERP!$A:$CL,11,0),""))))</f>
        <v>907</v>
      </c>
      <c r="AY76" s="182">
        <v>10600506</v>
      </c>
      <c r="AZ76" s="173">
        <f>IF(Index!$L$4="€",VLOOKUP(AY76,ERP!$A:$CL,5,0),IF(Index!$L$4="$",VLOOKUP(AY76,ERP!$A:$CL,7,0),IF(Index!$L$4="CHF",VLOOKUP(AY76,ERP!$A:$CL,9,0),IF(Index!$L$4="£",VLOOKUP(AY76,ERP!$A:$CL,11,0),""))))</f>
        <v>907</v>
      </c>
      <c r="BA76" s="182">
        <v>10600819</v>
      </c>
      <c r="BB76" s="173">
        <f>IF(Index!$L$4="€",VLOOKUP(BA76,ERP!$A:$CL,5,0),IF(Index!$L$4="$",VLOOKUP(BA76,ERP!$A:$CL,7,0),IF(Index!$L$4="CHF",VLOOKUP(BA76,ERP!$A:$CL,9,0),IF(Index!$L$4="£",VLOOKUP(BA76,ERP!$A:$CL,11,0),""))))</f>
        <v>907</v>
      </c>
      <c r="BC76" s="182">
        <v>10600570</v>
      </c>
      <c r="BD76" s="173">
        <f>IF(Index!$L$4="€",VLOOKUP(BC76,ERP!$A:$CL,5,0),IF(Index!$L$4="$",VLOOKUP(BC76,ERP!$A:$CL,7,0),IF(Index!$L$4="CHF",VLOOKUP(BC76,ERP!$A:$CL,9,0),IF(Index!$L$4="£",VLOOKUP(BC76,ERP!$A:$CL,11,0),""))))</f>
        <v>907</v>
      </c>
      <c r="BE76" s="895"/>
      <c r="BF76" s="182" t="s">
        <v>125</v>
      </c>
      <c r="BG76" s="173">
        <f t="shared" si="39"/>
        <v>988.63000000000011</v>
      </c>
      <c r="BH76" s="182" t="s">
        <v>125</v>
      </c>
      <c r="BI76" s="173">
        <f t="shared" si="40"/>
        <v>837.81000000000006</v>
      </c>
      <c r="BJ76" s="102"/>
      <c r="BK76" s="182">
        <v>10600137</v>
      </c>
      <c r="BL76" s="173">
        <f>IF(Index!$L$4="€",VLOOKUP(BK76,ERP!$A:$CL,5,0),IF(Index!$L$4="$",VLOOKUP(BK76,ERP!$A:$CL,7,0),IF(Index!$L$4="CHF",VLOOKUP(BK76,ERP!$A:$CL,9,0),IF(Index!$L$4="£",VLOOKUP(BK76,ERP!$A:$CL,11,0),""))))</f>
        <v>783</v>
      </c>
      <c r="BN76" s="149"/>
    </row>
    <row r="77" spans="2:66" ht="12.75" customHeight="1" x14ac:dyDescent="0.25">
      <c r="B77" s="699" t="s">
        <v>204</v>
      </c>
      <c r="C77" s="854">
        <f t="shared" si="41"/>
        <v>1.6</v>
      </c>
      <c r="D77" s="116"/>
      <c r="E77" s="130">
        <v>220</v>
      </c>
      <c r="F77" s="122" t="s">
        <v>207</v>
      </c>
      <c r="G77" s="130">
        <f t="shared" si="28"/>
        <v>138</v>
      </c>
      <c r="H77" s="122" t="s">
        <v>207</v>
      </c>
      <c r="I77" s="121" t="str">
        <f t="shared" si="29"/>
        <v>138 x 220</v>
      </c>
      <c r="J77" s="110" t="s">
        <v>207</v>
      </c>
      <c r="K77" s="130">
        <f t="shared" si="30"/>
        <v>236</v>
      </c>
      <c r="L77" s="110" t="s">
        <v>207</v>
      </c>
      <c r="M77" s="130">
        <f t="shared" si="31"/>
        <v>154</v>
      </c>
      <c r="N77" s="122" t="s">
        <v>207</v>
      </c>
      <c r="O77" s="130">
        <v>8</v>
      </c>
      <c r="P77" s="122" t="s">
        <v>207</v>
      </c>
      <c r="Q77" s="110">
        <v>8</v>
      </c>
      <c r="R77" s="110" t="s">
        <v>207</v>
      </c>
      <c r="S77" s="130">
        <f t="shared" si="32"/>
        <v>260</v>
      </c>
      <c r="T77" s="122" t="s">
        <v>207</v>
      </c>
      <c r="U77" s="130"/>
      <c r="V77" s="122"/>
      <c r="W77" s="130"/>
      <c r="X77" s="122"/>
      <c r="Y77" s="110"/>
      <c r="Z77" s="130">
        <f t="shared" si="33"/>
        <v>86.6</v>
      </c>
      <c r="AA77" s="122" t="s">
        <v>208</v>
      </c>
      <c r="AB77" s="130">
        <f t="shared" si="34"/>
        <v>54.3</v>
      </c>
      <c r="AC77" s="122" t="s">
        <v>208</v>
      </c>
      <c r="AD77" s="131" t="str">
        <f t="shared" si="42"/>
        <v>54.3 x 86.6</v>
      </c>
      <c r="AE77" s="122" t="s">
        <v>208</v>
      </c>
      <c r="AF77" s="130">
        <f t="shared" si="35"/>
        <v>92.9</v>
      </c>
      <c r="AG77" s="122" t="s">
        <v>208</v>
      </c>
      <c r="AH77" s="110">
        <f t="shared" si="36"/>
        <v>60.6</v>
      </c>
      <c r="AI77" s="122" t="s">
        <v>208</v>
      </c>
      <c r="AJ77" s="130">
        <f t="shared" si="37"/>
        <v>3.1</v>
      </c>
      <c r="AK77" s="122" t="s">
        <v>208</v>
      </c>
      <c r="AL77" s="130">
        <f t="shared" si="38"/>
        <v>3.1</v>
      </c>
      <c r="AM77" s="122" t="s">
        <v>208</v>
      </c>
      <c r="AN77" s="130">
        <f t="shared" si="43"/>
        <v>102</v>
      </c>
      <c r="AO77" s="122" t="s">
        <v>208</v>
      </c>
      <c r="AP77" s="130"/>
      <c r="AQ77" s="122"/>
      <c r="AR77" s="110"/>
      <c r="AS77" s="122"/>
      <c r="AT77" s="215"/>
      <c r="AU77" s="1015"/>
      <c r="AV77" s="102"/>
      <c r="AW77" s="138">
        <v>10600443</v>
      </c>
      <c r="AX77" s="126">
        <f>IF(Index!$L$4="€",VLOOKUP(AW77,ERP!$A:$CL,5,0),IF(Index!$L$4="$",VLOOKUP(AW77,ERP!$A:$CL,7,0),IF(Index!$L$4="CHF",VLOOKUP(AW77,ERP!$A:$CL,9,0),IF(Index!$L$4="£",VLOOKUP(AW77,ERP!$A:$CL,11,0),""))))</f>
        <v>938</v>
      </c>
      <c r="AY77" s="138">
        <v>10600507</v>
      </c>
      <c r="AZ77" s="126">
        <f>IF(Index!$L$4="€",VLOOKUP(AY77,ERP!$A:$CL,5,0),IF(Index!$L$4="$",VLOOKUP(AY77,ERP!$A:$CL,7,0),IF(Index!$L$4="CHF",VLOOKUP(AY77,ERP!$A:$CL,9,0),IF(Index!$L$4="£",VLOOKUP(AY77,ERP!$A:$CL,11,0),""))))</f>
        <v>938</v>
      </c>
      <c r="BA77" s="138">
        <v>10600820</v>
      </c>
      <c r="BB77" s="126">
        <f>IF(Index!$L$4="€",VLOOKUP(BA77,ERP!$A:$CL,5,0),IF(Index!$L$4="$",VLOOKUP(BA77,ERP!$A:$CL,7,0),IF(Index!$L$4="CHF",VLOOKUP(BA77,ERP!$A:$CL,9,0),IF(Index!$L$4="£",VLOOKUP(BA77,ERP!$A:$CL,11,0),""))))</f>
        <v>938</v>
      </c>
      <c r="BC77" s="138">
        <v>10600571</v>
      </c>
      <c r="BD77" s="126">
        <f>IF(Index!$L$4="€",VLOOKUP(BC77,ERP!$A:$CL,5,0),IF(Index!$L$4="$",VLOOKUP(BC77,ERP!$A:$CL,7,0),IF(Index!$L$4="CHF",VLOOKUP(BC77,ERP!$A:$CL,9,0),IF(Index!$L$4="£",VLOOKUP(BC77,ERP!$A:$CL,11,0),""))))</f>
        <v>938</v>
      </c>
      <c r="BE77" s="895"/>
      <c r="BF77" s="138" t="s">
        <v>125</v>
      </c>
      <c r="BG77" s="126">
        <f t="shared" si="39"/>
        <v>1022.4200000000001</v>
      </c>
      <c r="BH77" s="138" t="s">
        <v>125</v>
      </c>
      <c r="BI77" s="126">
        <f t="shared" si="40"/>
        <v>872.05000000000007</v>
      </c>
      <c r="BJ77" s="102"/>
      <c r="BK77" s="138">
        <v>10600138</v>
      </c>
      <c r="BL77" s="126">
        <f>IF(Index!$L$4="€",VLOOKUP(BK77,ERP!$A:$CL,5,0),IF(Index!$L$4="$",VLOOKUP(BK77,ERP!$A:$CL,7,0),IF(Index!$L$4="CHF",VLOOKUP(BK77,ERP!$A:$CL,9,0),IF(Index!$L$4="£",VLOOKUP(BK77,ERP!$A:$CL,11,0),""))))</f>
        <v>815</v>
      </c>
      <c r="BN77" s="149"/>
    </row>
    <row r="78" spans="2:66" ht="12.75" customHeight="1" x14ac:dyDescent="0.25">
      <c r="B78" s="699" t="s">
        <v>204</v>
      </c>
      <c r="C78" s="854">
        <f>16/10</f>
        <v>1.6</v>
      </c>
      <c r="D78" s="116"/>
      <c r="E78" s="178">
        <v>240</v>
      </c>
      <c r="F78" s="179" t="s">
        <v>207</v>
      </c>
      <c r="G78" s="178">
        <f t="shared" si="28"/>
        <v>150</v>
      </c>
      <c r="H78" s="179" t="s">
        <v>207</v>
      </c>
      <c r="I78" s="180" t="str">
        <f t="shared" si="29"/>
        <v>150 x 240</v>
      </c>
      <c r="J78" s="169" t="s">
        <v>207</v>
      </c>
      <c r="K78" s="178">
        <f t="shared" si="30"/>
        <v>256</v>
      </c>
      <c r="L78" s="169" t="s">
        <v>207</v>
      </c>
      <c r="M78" s="178">
        <f t="shared" si="31"/>
        <v>166</v>
      </c>
      <c r="N78" s="179" t="s">
        <v>207</v>
      </c>
      <c r="O78" s="178">
        <v>8</v>
      </c>
      <c r="P78" s="179" t="s">
        <v>207</v>
      </c>
      <c r="Q78" s="169">
        <v>8</v>
      </c>
      <c r="R78" s="169" t="s">
        <v>207</v>
      </c>
      <c r="S78" s="178">
        <f t="shared" si="32"/>
        <v>283</v>
      </c>
      <c r="T78" s="179" t="s">
        <v>207</v>
      </c>
      <c r="U78" s="178"/>
      <c r="V78" s="179"/>
      <c r="W78" s="178"/>
      <c r="X78" s="179"/>
      <c r="Y78" s="110"/>
      <c r="Z78" s="178">
        <f t="shared" si="33"/>
        <v>94.5</v>
      </c>
      <c r="AA78" s="179" t="s">
        <v>208</v>
      </c>
      <c r="AB78" s="178">
        <f t="shared" si="34"/>
        <v>59.1</v>
      </c>
      <c r="AC78" s="179" t="s">
        <v>208</v>
      </c>
      <c r="AD78" s="181" t="str">
        <f t="shared" si="42"/>
        <v>59.1 x 94.5</v>
      </c>
      <c r="AE78" s="179" t="s">
        <v>208</v>
      </c>
      <c r="AF78" s="178">
        <f t="shared" si="35"/>
        <v>100.8</v>
      </c>
      <c r="AG78" s="179" t="s">
        <v>208</v>
      </c>
      <c r="AH78" s="169">
        <f t="shared" si="36"/>
        <v>65.400000000000006</v>
      </c>
      <c r="AI78" s="179" t="s">
        <v>208</v>
      </c>
      <c r="AJ78" s="178">
        <f t="shared" si="37"/>
        <v>3.1</v>
      </c>
      <c r="AK78" s="179" t="s">
        <v>208</v>
      </c>
      <c r="AL78" s="178">
        <f t="shared" si="38"/>
        <v>3.1</v>
      </c>
      <c r="AM78" s="179" t="s">
        <v>208</v>
      </c>
      <c r="AN78" s="178">
        <f t="shared" si="43"/>
        <v>111</v>
      </c>
      <c r="AO78" s="179" t="s">
        <v>208</v>
      </c>
      <c r="AP78" s="178"/>
      <c r="AQ78" s="179"/>
      <c r="AR78" s="169"/>
      <c r="AS78" s="179"/>
      <c r="AT78" s="215"/>
      <c r="AU78" s="1015"/>
      <c r="AV78" s="102"/>
      <c r="AW78" s="182">
        <v>10600444</v>
      </c>
      <c r="AX78" s="173">
        <f>IF(Index!$L$4="€",VLOOKUP(AW78,ERP!$A:$CL,5,0),IF(Index!$L$4="$",VLOOKUP(AW78,ERP!$A:$CL,7,0),IF(Index!$L$4="CHF",VLOOKUP(AW78,ERP!$A:$CL,9,0),IF(Index!$L$4="£",VLOOKUP(AW78,ERP!$A:$CL,11,0),""))))</f>
        <v>970</v>
      </c>
      <c r="AY78" s="182">
        <v>10600508</v>
      </c>
      <c r="AZ78" s="173">
        <f>IF(Index!$L$4="€",VLOOKUP(AY78,ERP!$A:$CL,5,0),IF(Index!$L$4="$",VLOOKUP(AY78,ERP!$A:$CL,7,0),IF(Index!$L$4="CHF",VLOOKUP(AY78,ERP!$A:$CL,9,0),IF(Index!$L$4="£",VLOOKUP(AY78,ERP!$A:$CL,11,0),""))))</f>
        <v>970</v>
      </c>
      <c r="BA78" s="182">
        <v>10600821</v>
      </c>
      <c r="BB78" s="173">
        <f>IF(Index!$L$4="€",VLOOKUP(BA78,ERP!$A:$CL,5,0),IF(Index!$L$4="$",VLOOKUP(BA78,ERP!$A:$CL,7,0),IF(Index!$L$4="CHF",VLOOKUP(BA78,ERP!$A:$CL,9,0),IF(Index!$L$4="£",VLOOKUP(BA78,ERP!$A:$CL,11,0),""))))</f>
        <v>970</v>
      </c>
      <c r="BC78" s="182">
        <v>10600572</v>
      </c>
      <c r="BD78" s="173">
        <f>IF(Index!$L$4="€",VLOOKUP(BC78,ERP!$A:$CL,5,0),IF(Index!$L$4="$",VLOOKUP(BC78,ERP!$A:$CL,7,0),IF(Index!$L$4="CHF",VLOOKUP(BC78,ERP!$A:$CL,9,0),IF(Index!$L$4="£",VLOOKUP(BC78,ERP!$A:$CL,11,0),""))))</f>
        <v>970</v>
      </c>
      <c r="BE78" s="895"/>
      <c r="BF78" s="182" t="s">
        <v>125</v>
      </c>
      <c r="BG78" s="173">
        <f t="shared" si="39"/>
        <v>1057.3000000000002</v>
      </c>
      <c r="BH78" s="182" t="s">
        <v>125</v>
      </c>
      <c r="BI78" s="173">
        <f t="shared" si="40"/>
        <v>906.29000000000008</v>
      </c>
      <c r="BJ78" s="102"/>
      <c r="BK78" s="182">
        <v>10600095</v>
      </c>
      <c r="BL78" s="173">
        <f>IF(Index!$L$4="€",VLOOKUP(BK78,ERP!$A:$CL,5,0),IF(Index!$L$4="$",VLOOKUP(BK78,ERP!$A:$CL,7,0),IF(Index!$L$4="CHF",VLOOKUP(BK78,ERP!$A:$CL,9,0),IF(Index!$L$4="£",VLOOKUP(BK78,ERP!$A:$CL,11,0),""))))</f>
        <v>847</v>
      </c>
      <c r="BN78" s="149"/>
    </row>
    <row r="79" spans="2:66" ht="12.75" customHeight="1" x14ac:dyDescent="0.25">
      <c r="B79" s="699" t="s">
        <v>204</v>
      </c>
      <c r="C79" s="854">
        <f t="shared" si="41"/>
        <v>1.6</v>
      </c>
      <c r="D79" s="116"/>
      <c r="E79" s="130">
        <v>260</v>
      </c>
      <c r="F79" s="122" t="s">
        <v>207</v>
      </c>
      <c r="G79" s="130">
        <f t="shared" si="28"/>
        <v>163</v>
      </c>
      <c r="H79" s="122" t="s">
        <v>207</v>
      </c>
      <c r="I79" s="121" t="str">
        <f t="shared" si="29"/>
        <v>163 x 260</v>
      </c>
      <c r="J79" s="110" t="s">
        <v>207</v>
      </c>
      <c r="K79" s="130">
        <f t="shared" si="30"/>
        <v>276</v>
      </c>
      <c r="L79" s="110" t="s">
        <v>207</v>
      </c>
      <c r="M79" s="130">
        <f t="shared" si="31"/>
        <v>179</v>
      </c>
      <c r="N79" s="122" t="s">
        <v>207</v>
      </c>
      <c r="O79" s="130">
        <v>8</v>
      </c>
      <c r="P79" s="122" t="s">
        <v>207</v>
      </c>
      <c r="Q79" s="110">
        <v>8</v>
      </c>
      <c r="R79" s="110" t="s">
        <v>207</v>
      </c>
      <c r="S79" s="130">
        <f t="shared" si="32"/>
        <v>307</v>
      </c>
      <c r="T79" s="122" t="s">
        <v>207</v>
      </c>
      <c r="U79" s="130"/>
      <c r="V79" s="122"/>
      <c r="W79" s="130"/>
      <c r="X79" s="122"/>
      <c r="Y79" s="110"/>
      <c r="Z79" s="130">
        <f t="shared" si="33"/>
        <v>102.4</v>
      </c>
      <c r="AA79" s="122" t="s">
        <v>208</v>
      </c>
      <c r="AB79" s="130">
        <f t="shared" si="34"/>
        <v>64.2</v>
      </c>
      <c r="AC79" s="122" t="s">
        <v>208</v>
      </c>
      <c r="AD79" s="131" t="str">
        <f t="shared" si="42"/>
        <v>64.2 x 102.4</v>
      </c>
      <c r="AE79" s="122" t="s">
        <v>208</v>
      </c>
      <c r="AF79" s="130">
        <f t="shared" si="35"/>
        <v>108.7</v>
      </c>
      <c r="AG79" s="122" t="s">
        <v>208</v>
      </c>
      <c r="AH79" s="110">
        <f t="shared" si="36"/>
        <v>70.5</v>
      </c>
      <c r="AI79" s="122" t="s">
        <v>208</v>
      </c>
      <c r="AJ79" s="130">
        <f t="shared" si="37"/>
        <v>3.1</v>
      </c>
      <c r="AK79" s="122" t="s">
        <v>208</v>
      </c>
      <c r="AL79" s="130">
        <f t="shared" si="38"/>
        <v>3.1</v>
      </c>
      <c r="AM79" s="122" t="s">
        <v>208</v>
      </c>
      <c r="AN79" s="130">
        <f t="shared" si="43"/>
        <v>121</v>
      </c>
      <c r="AO79" s="122" t="s">
        <v>208</v>
      </c>
      <c r="AP79" s="130"/>
      <c r="AQ79" s="122"/>
      <c r="AR79" s="110"/>
      <c r="AS79" s="122"/>
      <c r="AT79" s="215"/>
      <c r="AU79" s="1015"/>
      <c r="AV79" s="102"/>
      <c r="AW79" s="138">
        <v>10600783</v>
      </c>
      <c r="AX79" s="126">
        <f>IF(Index!$L$4="€",VLOOKUP(AW79,ERP!$A:$CL,5,0),IF(Index!$L$4="$",VLOOKUP(AW79,ERP!$A:$CL,7,0),IF(Index!$L$4="CHF",VLOOKUP(AW79,ERP!$A:$CL,9,0),IF(Index!$L$4="£",VLOOKUP(AW79,ERP!$A:$CL,11,0),""))))</f>
        <v>1191</v>
      </c>
      <c r="AY79" s="138">
        <v>10600784</v>
      </c>
      <c r="AZ79" s="126">
        <f>IF(Index!$L$4="€",VLOOKUP(AY79,ERP!$A:$CL,5,0),IF(Index!$L$4="$",VLOOKUP(AY79,ERP!$A:$CL,7,0),IF(Index!$L$4="CHF",VLOOKUP(AY79,ERP!$A:$CL,9,0),IF(Index!$L$4="£",VLOOKUP(AY79,ERP!$A:$CL,11,0),""))))</f>
        <v>1191</v>
      </c>
      <c r="BA79" s="138">
        <v>10600822</v>
      </c>
      <c r="BB79" s="126">
        <f>IF(Index!$L$4="€",VLOOKUP(BA79,ERP!$A:$CL,5,0),IF(Index!$L$4="$",VLOOKUP(BA79,ERP!$A:$CL,7,0),IF(Index!$L$4="CHF",VLOOKUP(BA79,ERP!$A:$CL,9,0),IF(Index!$L$4="£",VLOOKUP(BA79,ERP!$A:$CL,11,0),""))))</f>
        <v>1191</v>
      </c>
      <c r="BC79" s="138">
        <v>10600785</v>
      </c>
      <c r="BD79" s="126">
        <f>IF(Index!$L$4="€",VLOOKUP(BC79,ERP!$A:$CL,5,0),IF(Index!$L$4="$",VLOOKUP(BC79,ERP!$A:$CL,7,0),IF(Index!$L$4="CHF",VLOOKUP(BC79,ERP!$A:$CL,9,0),IF(Index!$L$4="£",VLOOKUP(BC79,ERP!$A:$CL,11,0),""))))</f>
        <v>1191</v>
      </c>
      <c r="BE79" s="895"/>
      <c r="BF79" s="138" t="s">
        <v>125</v>
      </c>
      <c r="BG79" s="126">
        <f t="shared" si="39"/>
        <v>1298.19</v>
      </c>
      <c r="BH79" s="138" t="s">
        <v>125</v>
      </c>
      <c r="BI79" s="126">
        <f t="shared" si="40"/>
        <v>1071.0700000000002</v>
      </c>
      <c r="BJ79" s="102"/>
      <c r="BK79" s="138">
        <v>10600786</v>
      </c>
      <c r="BL79" s="126">
        <f>IF(Index!$L$4="€",VLOOKUP(BK79,ERP!$A:$CL,5,0),IF(Index!$L$4="$",VLOOKUP(BK79,ERP!$A:$CL,7,0),IF(Index!$L$4="CHF",VLOOKUP(BK79,ERP!$A:$CL,9,0),IF(Index!$L$4="£",VLOOKUP(BK79,ERP!$A:$CL,11,0),""))))</f>
        <v>1001</v>
      </c>
      <c r="BN79" s="149"/>
    </row>
    <row r="80" spans="2:66" ht="12.75" customHeight="1" x14ac:dyDescent="0.25">
      <c r="B80" s="699" t="s">
        <v>204</v>
      </c>
      <c r="C80" s="854">
        <f t="shared" si="41"/>
        <v>1.6</v>
      </c>
      <c r="D80" s="116"/>
      <c r="E80" s="178">
        <v>280</v>
      </c>
      <c r="F80" s="179" t="s">
        <v>207</v>
      </c>
      <c r="G80" s="178">
        <f t="shared" si="28"/>
        <v>175</v>
      </c>
      <c r="H80" s="179" t="s">
        <v>207</v>
      </c>
      <c r="I80" s="180" t="str">
        <f t="shared" si="29"/>
        <v>175 x 280</v>
      </c>
      <c r="J80" s="169" t="s">
        <v>207</v>
      </c>
      <c r="K80" s="178">
        <f t="shared" si="30"/>
        <v>296</v>
      </c>
      <c r="L80" s="169" t="s">
        <v>207</v>
      </c>
      <c r="M80" s="178">
        <f t="shared" si="31"/>
        <v>191</v>
      </c>
      <c r="N80" s="179" t="s">
        <v>207</v>
      </c>
      <c r="O80" s="178">
        <v>8</v>
      </c>
      <c r="P80" s="179" t="s">
        <v>207</v>
      </c>
      <c r="Q80" s="169">
        <v>8</v>
      </c>
      <c r="R80" s="169" t="s">
        <v>207</v>
      </c>
      <c r="S80" s="178">
        <f t="shared" si="32"/>
        <v>330</v>
      </c>
      <c r="T80" s="179" t="s">
        <v>207</v>
      </c>
      <c r="U80" s="178"/>
      <c r="V80" s="179"/>
      <c r="W80" s="178"/>
      <c r="X80" s="179"/>
      <c r="Y80" s="110"/>
      <c r="Z80" s="178">
        <f t="shared" si="33"/>
        <v>110.2</v>
      </c>
      <c r="AA80" s="179" t="s">
        <v>208</v>
      </c>
      <c r="AB80" s="178">
        <f t="shared" si="34"/>
        <v>68.900000000000006</v>
      </c>
      <c r="AC80" s="179" t="s">
        <v>208</v>
      </c>
      <c r="AD80" s="181" t="str">
        <f t="shared" si="42"/>
        <v>68.9 x 110.2</v>
      </c>
      <c r="AE80" s="179" t="s">
        <v>208</v>
      </c>
      <c r="AF80" s="178">
        <f t="shared" si="35"/>
        <v>116.5</v>
      </c>
      <c r="AG80" s="179" t="s">
        <v>208</v>
      </c>
      <c r="AH80" s="169">
        <f t="shared" si="36"/>
        <v>75.2</v>
      </c>
      <c r="AI80" s="179" t="s">
        <v>208</v>
      </c>
      <c r="AJ80" s="178">
        <f t="shared" si="37"/>
        <v>3.1</v>
      </c>
      <c r="AK80" s="179" t="s">
        <v>208</v>
      </c>
      <c r="AL80" s="178">
        <f t="shared" si="38"/>
        <v>3.1</v>
      </c>
      <c r="AM80" s="179" t="s">
        <v>208</v>
      </c>
      <c r="AN80" s="178">
        <f t="shared" si="43"/>
        <v>130</v>
      </c>
      <c r="AO80" s="179" t="s">
        <v>208</v>
      </c>
      <c r="AP80" s="178"/>
      <c r="AQ80" s="179"/>
      <c r="AR80" s="169"/>
      <c r="AS80" s="179"/>
      <c r="AT80" s="215"/>
      <c r="AU80" s="1015"/>
      <c r="AV80" s="102"/>
      <c r="AW80" s="182">
        <v>10600445</v>
      </c>
      <c r="AX80" s="173">
        <f>IF(Index!$L$4="€",VLOOKUP(AW80,ERP!$A:$CL,5,0),IF(Index!$L$4="$",VLOOKUP(AW80,ERP!$A:$CL,7,0),IF(Index!$L$4="CHF",VLOOKUP(AW80,ERP!$A:$CL,9,0),IF(Index!$L$4="£",VLOOKUP(AW80,ERP!$A:$CL,11,0),""))))</f>
        <v>1378</v>
      </c>
      <c r="AY80" s="182">
        <v>10600509</v>
      </c>
      <c r="AZ80" s="173">
        <f>IF(Index!$L$4="€",VLOOKUP(AY80,ERP!$A:$CL,5,0),IF(Index!$L$4="$",VLOOKUP(AY80,ERP!$A:$CL,7,0),IF(Index!$L$4="CHF",VLOOKUP(AY80,ERP!$A:$CL,9,0),IF(Index!$L$4="£",VLOOKUP(AY80,ERP!$A:$CL,11,0),""))))</f>
        <v>1378</v>
      </c>
      <c r="BA80" s="182">
        <v>10600823</v>
      </c>
      <c r="BB80" s="173">
        <f>IF(Index!$L$4="€",VLOOKUP(BA80,ERP!$A:$CL,5,0),IF(Index!$L$4="$",VLOOKUP(BA80,ERP!$A:$CL,7,0),IF(Index!$L$4="CHF",VLOOKUP(BA80,ERP!$A:$CL,9,0),IF(Index!$L$4="£",VLOOKUP(BA80,ERP!$A:$CL,11,0),""))))</f>
        <v>1378</v>
      </c>
      <c r="BC80" s="182">
        <v>10600573</v>
      </c>
      <c r="BD80" s="173">
        <f>IF(Index!$L$4="€",VLOOKUP(BC80,ERP!$A:$CL,5,0),IF(Index!$L$4="$",VLOOKUP(BC80,ERP!$A:$CL,7,0),IF(Index!$L$4="CHF",VLOOKUP(BC80,ERP!$A:$CL,9,0),IF(Index!$L$4="£",VLOOKUP(BC80,ERP!$A:$CL,11,0),""))))</f>
        <v>1378</v>
      </c>
      <c r="BE80" s="895"/>
      <c r="BF80" s="182" t="s">
        <v>125</v>
      </c>
      <c r="BG80" s="173">
        <f t="shared" si="39"/>
        <v>1502.0200000000002</v>
      </c>
      <c r="BH80" s="182" t="s">
        <v>125</v>
      </c>
      <c r="BI80" s="173">
        <f t="shared" si="40"/>
        <v>1240.1300000000001</v>
      </c>
      <c r="BJ80" s="102"/>
      <c r="BK80" s="182">
        <v>10600139</v>
      </c>
      <c r="BL80" s="173">
        <f>IF(Index!$L$4="€",VLOOKUP(BK80,ERP!$A:$CL,5,0),IF(Index!$L$4="$",VLOOKUP(BK80,ERP!$A:$CL,7,0),IF(Index!$L$4="CHF",VLOOKUP(BK80,ERP!$A:$CL,9,0),IF(Index!$L$4="£",VLOOKUP(BK80,ERP!$A:$CL,11,0),""))))</f>
        <v>1159</v>
      </c>
      <c r="BN80" s="149"/>
    </row>
    <row r="81" spans="2:66" ht="12.75" customHeight="1" x14ac:dyDescent="0.25">
      <c r="B81" s="699" t="s">
        <v>204</v>
      </c>
      <c r="C81" s="854">
        <f t="shared" si="41"/>
        <v>1.6</v>
      </c>
      <c r="D81" s="116"/>
      <c r="E81" s="130">
        <v>300</v>
      </c>
      <c r="F81" s="122" t="s">
        <v>207</v>
      </c>
      <c r="G81" s="130">
        <f t="shared" si="28"/>
        <v>188</v>
      </c>
      <c r="H81" s="122" t="s">
        <v>207</v>
      </c>
      <c r="I81" s="121" t="str">
        <f t="shared" si="29"/>
        <v>188 x 300</v>
      </c>
      <c r="J81" s="110" t="s">
        <v>207</v>
      </c>
      <c r="K81" s="130">
        <f t="shared" si="30"/>
        <v>316</v>
      </c>
      <c r="L81" s="110" t="s">
        <v>207</v>
      </c>
      <c r="M81" s="130">
        <f t="shared" si="31"/>
        <v>204</v>
      </c>
      <c r="N81" s="122" t="s">
        <v>207</v>
      </c>
      <c r="O81" s="130">
        <v>8</v>
      </c>
      <c r="P81" s="122" t="s">
        <v>207</v>
      </c>
      <c r="Q81" s="110">
        <v>8</v>
      </c>
      <c r="R81" s="110" t="s">
        <v>207</v>
      </c>
      <c r="S81" s="130">
        <f t="shared" si="32"/>
        <v>354</v>
      </c>
      <c r="T81" s="122" t="s">
        <v>207</v>
      </c>
      <c r="U81" s="130"/>
      <c r="V81" s="122"/>
      <c r="W81" s="136"/>
      <c r="X81" s="419"/>
      <c r="Y81" s="110"/>
      <c r="Z81" s="130">
        <f t="shared" si="33"/>
        <v>118.1</v>
      </c>
      <c r="AA81" s="122" t="s">
        <v>208</v>
      </c>
      <c r="AB81" s="130">
        <f t="shared" si="34"/>
        <v>74</v>
      </c>
      <c r="AC81" s="122" t="s">
        <v>208</v>
      </c>
      <c r="AD81" s="131" t="str">
        <f t="shared" si="42"/>
        <v>74 x 118.1</v>
      </c>
      <c r="AE81" s="122" t="s">
        <v>208</v>
      </c>
      <c r="AF81" s="130">
        <f t="shared" si="35"/>
        <v>124.4</v>
      </c>
      <c r="AG81" s="122" t="s">
        <v>208</v>
      </c>
      <c r="AH81" s="110">
        <f t="shared" si="36"/>
        <v>80.3</v>
      </c>
      <c r="AI81" s="122" t="s">
        <v>208</v>
      </c>
      <c r="AJ81" s="130">
        <f t="shared" si="37"/>
        <v>3.1</v>
      </c>
      <c r="AK81" s="122" t="s">
        <v>208</v>
      </c>
      <c r="AL81" s="130">
        <f t="shared" si="38"/>
        <v>3.1</v>
      </c>
      <c r="AM81" s="122" t="s">
        <v>208</v>
      </c>
      <c r="AN81" s="130">
        <f t="shared" si="43"/>
        <v>139</v>
      </c>
      <c r="AO81" s="122" t="s">
        <v>208</v>
      </c>
      <c r="AP81" s="130"/>
      <c r="AQ81" s="122"/>
      <c r="AR81" s="110"/>
      <c r="AS81" s="122"/>
      <c r="AT81" s="215"/>
      <c r="AU81" s="1015"/>
      <c r="AV81" s="102"/>
      <c r="AW81" s="138">
        <v>10600446</v>
      </c>
      <c r="AX81" s="126">
        <f>IF(Index!$L$4="€",VLOOKUP(AW81,ERP!$A:$CL,5,0),IF(Index!$L$4="$",VLOOKUP(AW81,ERP!$A:$CL,7,0),IF(Index!$L$4="CHF",VLOOKUP(AW81,ERP!$A:$CL,9,0),IF(Index!$L$4="£",VLOOKUP(AW81,ERP!$A:$CL,11,0),""))))</f>
        <v>1502</v>
      </c>
      <c r="AY81" s="138">
        <v>10600510</v>
      </c>
      <c r="AZ81" s="126">
        <f>IF(Index!$L$4="€",VLOOKUP(AY81,ERP!$A:$CL,5,0),IF(Index!$L$4="$",VLOOKUP(AY81,ERP!$A:$CL,7,0),IF(Index!$L$4="CHF",VLOOKUP(AY81,ERP!$A:$CL,9,0),IF(Index!$L$4="£",VLOOKUP(AY81,ERP!$A:$CL,11,0),""))))</f>
        <v>1502</v>
      </c>
      <c r="BA81" s="138">
        <v>10600824</v>
      </c>
      <c r="BB81" s="126">
        <f>IF(Index!$L$4="€",VLOOKUP(BA81,ERP!$A:$CL,5,0),IF(Index!$L$4="$",VLOOKUP(BA81,ERP!$A:$CL,7,0),IF(Index!$L$4="CHF",VLOOKUP(BA81,ERP!$A:$CL,9,0),IF(Index!$L$4="£",VLOOKUP(BA81,ERP!$A:$CL,11,0),""))))</f>
        <v>1502</v>
      </c>
      <c r="BC81" s="138">
        <v>10600574</v>
      </c>
      <c r="BD81" s="126">
        <f>IF(Index!$L$4="€",VLOOKUP(BC81,ERP!$A:$CL,5,0),IF(Index!$L$4="$",VLOOKUP(BC81,ERP!$A:$CL,7,0),IF(Index!$L$4="CHF",VLOOKUP(BC81,ERP!$A:$CL,9,0),IF(Index!$L$4="£",VLOOKUP(BC81,ERP!$A:$CL,11,0),""))))</f>
        <v>1502</v>
      </c>
      <c r="BE81" s="895"/>
      <c r="BF81" s="138" t="s">
        <v>125</v>
      </c>
      <c r="BG81" s="126">
        <f t="shared" si="39"/>
        <v>1637.18</v>
      </c>
      <c r="BH81" s="138" t="s">
        <v>125</v>
      </c>
      <c r="BI81" s="126">
        <f t="shared" si="40"/>
        <v>1341.78</v>
      </c>
      <c r="BJ81" s="102"/>
      <c r="BK81" s="138">
        <v>10600140</v>
      </c>
      <c r="BL81" s="126">
        <f>IF(Index!$L$4="€",VLOOKUP(BK81,ERP!$A:$CL,5,0),IF(Index!$L$4="$",VLOOKUP(BK81,ERP!$A:$CL,7,0),IF(Index!$L$4="CHF",VLOOKUP(BK81,ERP!$A:$CL,9,0),IF(Index!$L$4="£",VLOOKUP(BK81,ERP!$A:$CL,11,0),""))))</f>
        <v>1254</v>
      </c>
      <c r="BN81" s="149"/>
    </row>
    <row r="82" spans="2:66" ht="12.75" customHeight="1" x14ac:dyDescent="0.25">
      <c r="B82" s="699" t="s">
        <v>204</v>
      </c>
      <c r="C82" s="854">
        <f t="shared" si="41"/>
        <v>1.6</v>
      </c>
      <c r="D82" s="116"/>
      <c r="E82" s="178">
        <v>350</v>
      </c>
      <c r="F82" s="179" t="s">
        <v>207</v>
      </c>
      <c r="G82" s="178">
        <f t="shared" si="28"/>
        <v>219</v>
      </c>
      <c r="H82" s="179" t="s">
        <v>207</v>
      </c>
      <c r="I82" s="180" t="str">
        <f t="shared" si="29"/>
        <v>219 x 350</v>
      </c>
      <c r="J82" s="169" t="s">
        <v>207</v>
      </c>
      <c r="K82" s="178">
        <f t="shared" si="30"/>
        <v>366</v>
      </c>
      <c r="L82" s="169" t="s">
        <v>207</v>
      </c>
      <c r="M82" s="178">
        <f t="shared" si="31"/>
        <v>235</v>
      </c>
      <c r="N82" s="179" t="s">
        <v>207</v>
      </c>
      <c r="O82" s="178">
        <v>8</v>
      </c>
      <c r="P82" s="179" t="s">
        <v>207</v>
      </c>
      <c r="Q82" s="169">
        <v>8</v>
      </c>
      <c r="R82" s="169" t="s">
        <v>207</v>
      </c>
      <c r="S82" s="178">
        <f t="shared" si="32"/>
        <v>413</v>
      </c>
      <c r="T82" s="179" t="s">
        <v>207</v>
      </c>
      <c r="U82" s="178"/>
      <c r="V82" s="179"/>
      <c r="W82" s="178"/>
      <c r="X82" s="179"/>
      <c r="Y82" s="110"/>
      <c r="Z82" s="178">
        <f t="shared" si="33"/>
        <v>137.80000000000001</v>
      </c>
      <c r="AA82" s="179" t="s">
        <v>208</v>
      </c>
      <c r="AB82" s="178">
        <f t="shared" si="34"/>
        <v>86.2</v>
      </c>
      <c r="AC82" s="179" t="s">
        <v>208</v>
      </c>
      <c r="AD82" s="181" t="str">
        <f t="shared" si="42"/>
        <v>86.2 x 137.8</v>
      </c>
      <c r="AE82" s="179" t="s">
        <v>208</v>
      </c>
      <c r="AF82" s="178">
        <f t="shared" si="35"/>
        <v>144.1</v>
      </c>
      <c r="AG82" s="179" t="s">
        <v>208</v>
      </c>
      <c r="AH82" s="169">
        <f t="shared" si="36"/>
        <v>92.5</v>
      </c>
      <c r="AI82" s="179" t="s">
        <v>208</v>
      </c>
      <c r="AJ82" s="178">
        <f t="shared" si="37"/>
        <v>3.1</v>
      </c>
      <c r="AK82" s="179" t="s">
        <v>208</v>
      </c>
      <c r="AL82" s="178">
        <f t="shared" si="38"/>
        <v>3.1</v>
      </c>
      <c r="AM82" s="179" t="s">
        <v>208</v>
      </c>
      <c r="AN82" s="178">
        <f t="shared" si="43"/>
        <v>163</v>
      </c>
      <c r="AO82" s="179" t="s">
        <v>208</v>
      </c>
      <c r="AP82" s="178"/>
      <c r="AQ82" s="179"/>
      <c r="AR82" s="169"/>
      <c r="AS82" s="179"/>
      <c r="AT82" s="215"/>
      <c r="AU82" s="1015"/>
      <c r="AV82" s="102"/>
      <c r="AW82" s="182">
        <v>10600462</v>
      </c>
      <c r="AX82" s="173">
        <f>IF(Index!$L$4="€",VLOOKUP(AW82,ERP!$A:$CL,5,0),IF(Index!$L$4="$",VLOOKUP(AW82,ERP!$A:$CL,7,0),IF(Index!$L$4="CHF",VLOOKUP(AW82,ERP!$A:$CL,9,0),IF(Index!$L$4="£",VLOOKUP(AW82,ERP!$A:$CL,11,0),""))))</f>
        <v>1753</v>
      </c>
      <c r="AY82" s="182">
        <v>10600526</v>
      </c>
      <c r="AZ82" s="173">
        <f>IF(Index!$L$4="€",VLOOKUP(AY82,ERP!$A:$CL,5,0),IF(Index!$L$4="$",VLOOKUP(AY82,ERP!$A:$CL,7,0),IF(Index!$L$4="CHF",VLOOKUP(AY82,ERP!$A:$CL,9,0),IF(Index!$L$4="£",VLOOKUP(AY82,ERP!$A:$CL,11,0),""))))</f>
        <v>1753</v>
      </c>
      <c r="BA82" s="182">
        <v>10600825</v>
      </c>
      <c r="BB82" s="173">
        <f>IF(Index!$L$4="€",VLOOKUP(BA82,ERP!$A:$CL,5,0),IF(Index!$L$4="$",VLOOKUP(BA82,ERP!$A:$CL,7,0),IF(Index!$L$4="CHF",VLOOKUP(BA82,ERP!$A:$CL,9,0),IF(Index!$L$4="£",VLOOKUP(BA82,ERP!$A:$CL,11,0),""))))</f>
        <v>1753</v>
      </c>
      <c r="BC82" s="182">
        <v>10600590</v>
      </c>
      <c r="BD82" s="173">
        <f>IF(Index!$L$4="€",VLOOKUP(BC82,ERP!$A:$CL,5,0),IF(Index!$L$4="$",VLOOKUP(BC82,ERP!$A:$CL,7,0),IF(Index!$L$4="CHF",VLOOKUP(BC82,ERP!$A:$CL,9,0),IF(Index!$L$4="£",VLOOKUP(BC82,ERP!$A:$CL,11,0),""))))</f>
        <v>1753</v>
      </c>
      <c r="BE82" s="895"/>
      <c r="BF82" s="182" t="s">
        <v>125</v>
      </c>
      <c r="BG82" s="173">
        <f t="shared" si="39"/>
        <v>1910.7700000000002</v>
      </c>
      <c r="BH82" s="182" t="s">
        <v>125</v>
      </c>
      <c r="BI82" s="173">
        <f t="shared" si="40"/>
        <v>1573.97</v>
      </c>
      <c r="BJ82" s="102"/>
      <c r="BK82" s="182">
        <v>10630682</v>
      </c>
      <c r="BL82" s="173">
        <f>IF(Index!$L$4="€",VLOOKUP(BK82,ERP!$A:$CL,5,0),IF(Index!$L$4="$",VLOOKUP(BK82,ERP!$A:$CL,7,0),IF(Index!$L$4="CHF",VLOOKUP(BK82,ERP!$A:$CL,9,0),IF(Index!$L$4="£",VLOOKUP(BK82,ERP!$A:$CL,11,0),""))))</f>
        <v>1471</v>
      </c>
      <c r="BN82" s="149"/>
    </row>
    <row r="83" spans="2:66" ht="12.75" customHeight="1" x14ac:dyDescent="0.25">
      <c r="B83" s="699" t="s">
        <v>204</v>
      </c>
      <c r="C83" s="854">
        <f t="shared" si="41"/>
        <v>1.6</v>
      </c>
      <c r="D83" s="116"/>
      <c r="E83" s="130">
        <v>400</v>
      </c>
      <c r="F83" s="122" t="s">
        <v>207</v>
      </c>
      <c r="G83" s="130">
        <f t="shared" si="28"/>
        <v>250</v>
      </c>
      <c r="H83" s="122" t="s">
        <v>207</v>
      </c>
      <c r="I83" s="121" t="str">
        <f>G83&amp;" x "&amp;E83</f>
        <v>250 x 400</v>
      </c>
      <c r="J83" s="110" t="s">
        <v>207</v>
      </c>
      <c r="K83" s="130">
        <f>E83+(2*O83)</f>
        <v>416</v>
      </c>
      <c r="L83" s="110" t="s">
        <v>207</v>
      </c>
      <c r="M83" s="130">
        <f>G83+O83+Q83</f>
        <v>266</v>
      </c>
      <c r="N83" s="122" t="s">
        <v>207</v>
      </c>
      <c r="O83" s="130">
        <v>8</v>
      </c>
      <c r="P83" s="122" t="s">
        <v>207</v>
      </c>
      <c r="Q83" s="110">
        <v>8</v>
      </c>
      <c r="R83" s="110" t="s">
        <v>207</v>
      </c>
      <c r="S83" s="130">
        <f>ROUND(SQRT((E83^2)+(G83^2)),0)</f>
        <v>472</v>
      </c>
      <c r="T83" s="122" t="s">
        <v>207</v>
      </c>
      <c r="U83" s="130"/>
      <c r="V83" s="122"/>
      <c r="W83" s="130"/>
      <c r="X83" s="122"/>
      <c r="Y83" s="110"/>
      <c r="Z83" s="130">
        <f t="shared" si="33"/>
        <v>157.5</v>
      </c>
      <c r="AA83" s="122" t="s">
        <v>208</v>
      </c>
      <c r="AB83" s="130">
        <f t="shared" si="34"/>
        <v>98.4</v>
      </c>
      <c r="AC83" s="122" t="s">
        <v>208</v>
      </c>
      <c r="AD83" s="131" t="str">
        <f t="shared" si="42"/>
        <v>98.4 x 157.5</v>
      </c>
      <c r="AE83" s="122" t="s">
        <v>208</v>
      </c>
      <c r="AF83" s="130">
        <f t="shared" si="35"/>
        <v>163.80000000000001</v>
      </c>
      <c r="AG83" s="122" t="s">
        <v>208</v>
      </c>
      <c r="AH83" s="110">
        <f t="shared" si="36"/>
        <v>104.7</v>
      </c>
      <c r="AI83" s="122" t="s">
        <v>208</v>
      </c>
      <c r="AJ83" s="130">
        <f t="shared" si="37"/>
        <v>3.1</v>
      </c>
      <c r="AK83" s="122" t="s">
        <v>208</v>
      </c>
      <c r="AL83" s="130">
        <f t="shared" si="38"/>
        <v>3.1</v>
      </c>
      <c r="AM83" s="122" t="s">
        <v>208</v>
      </c>
      <c r="AN83" s="130">
        <f t="shared" si="43"/>
        <v>186</v>
      </c>
      <c r="AO83" s="122" t="s">
        <v>208</v>
      </c>
      <c r="AP83" s="130"/>
      <c r="AQ83" s="122"/>
      <c r="AR83" s="110"/>
      <c r="AS83" s="122"/>
      <c r="AT83" s="215"/>
      <c r="AU83" s="1015"/>
      <c r="AV83" s="102"/>
      <c r="AW83" s="138">
        <v>10600463</v>
      </c>
      <c r="AX83" s="126">
        <f>IF(Index!$L$4="€",VLOOKUP(AW83,ERP!$A:$CL,5,0),IF(Index!$L$4="$",VLOOKUP(AW83,ERP!$A:$CL,7,0),IF(Index!$L$4="CHF",VLOOKUP(AW83,ERP!$A:$CL,9,0),IF(Index!$L$4="£",VLOOKUP(AW83,ERP!$A:$CL,11,0),""))))</f>
        <v>2379</v>
      </c>
      <c r="AY83" s="138">
        <v>10600527</v>
      </c>
      <c r="AZ83" s="126">
        <f>IF(Index!$L$4="€",VLOOKUP(AY83,ERP!$A:$CL,5,0),IF(Index!$L$4="$",VLOOKUP(AY83,ERP!$A:$CL,7,0),IF(Index!$L$4="CHF",VLOOKUP(AY83,ERP!$A:$CL,9,0),IF(Index!$L$4="£",VLOOKUP(AY83,ERP!$A:$CL,11,0),""))))</f>
        <v>2379</v>
      </c>
      <c r="BA83" s="138">
        <v>10600826</v>
      </c>
      <c r="BB83" s="126">
        <f>IF(Index!$L$4="€",VLOOKUP(BA83,ERP!$A:$CL,5,0),IF(Index!$L$4="$",VLOOKUP(BA83,ERP!$A:$CL,7,0),IF(Index!$L$4="CHF",VLOOKUP(BA83,ERP!$A:$CL,9,0),IF(Index!$L$4="£",VLOOKUP(BA83,ERP!$A:$CL,11,0),""))))</f>
        <v>2379</v>
      </c>
      <c r="BC83" s="138">
        <v>10600591</v>
      </c>
      <c r="BD83" s="126">
        <f>IF(Index!$L$4="€",VLOOKUP(BC83,ERP!$A:$CL,5,0),IF(Index!$L$4="$",VLOOKUP(BC83,ERP!$A:$CL,7,0),IF(Index!$L$4="CHF",VLOOKUP(BC83,ERP!$A:$CL,9,0),IF(Index!$L$4="£",VLOOKUP(BC83,ERP!$A:$CL,11,0),""))))</f>
        <v>2379</v>
      </c>
      <c r="BE83" s="895"/>
      <c r="BF83" s="182" t="s">
        <v>125</v>
      </c>
      <c r="BG83" s="173">
        <f t="shared" si="39"/>
        <v>2593.11</v>
      </c>
      <c r="BH83" s="138" t="s">
        <v>125</v>
      </c>
      <c r="BI83" s="126">
        <f t="shared" si="40"/>
        <v>2144.2800000000002</v>
      </c>
      <c r="BJ83" s="102"/>
      <c r="BK83" s="138">
        <v>10630683</v>
      </c>
      <c r="BL83" s="126">
        <f>IF(Index!$L$4="€",VLOOKUP(BK83,ERP!$A:$CL,5,0),IF(Index!$L$4="$",VLOOKUP(BK83,ERP!$A:$CL,7,0),IF(Index!$L$4="CHF",VLOOKUP(BK83,ERP!$A:$CL,9,0),IF(Index!$L$4="£",VLOOKUP(BK83,ERP!$A:$CL,11,0),""))))</f>
        <v>2004</v>
      </c>
      <c r="BN83" s="149"/>
    </row>
    <row r="84" spans="2:66" ht="12.75" customHeight="1" x14ac:dyDescent="0.25">
      <c r="B84" s="699" t="s">
        <v>204</v>
      </c>
      <c r="C84" s="854">
        <f t="shared" si="41"/>
        <v>1.6</v>
      </c>
      <c r="D84" s="116"/>
      <c r="E84" s="178">
        <v>450</v>
      </c>
      <c r="F84" s="179" t="s">
        <v>207</v>
      </c>
      <c r="G84" s="178">
        <f t="shared" si="28"/>
        <v>281</v>
      </c>
      <c r="H84" s="179" t="s">
        <v>207</v>
      </c>
      <c r="I84" s="180" t="str">
        <f t="shared" si="29"/>
        <v>281 x 450</v>
      </c>
      <c r="J84" s="169" t="s">
        <v>207</v>
      </c>
      <c r="K84" s="178">
        <f t="shared" si="30"/>
        <v>466</v>
      </c>
      <c r="L84" s="169" t="s">
        <v>207</v>
      </c>
      <c r="M84" s="178">
        <f t="shared" si="31"/>
        <v>297</v>
      </c>
      <c r="N84" s="179" t="s">
        <v>207</v>
      </c>
      <c r="O84" s="178">
        <v>8</v>
      </c>
      <c r="P84" s="179" t="s">
        <v>207</v>
      </c>
      <c r="Q84" s="169">
        <v>8</v>
      </c>
      <c r="R84" s="169" t="s">
        <v>207</v>
      </c>
      <c r="S84" s="178">
        <f t="shared" si="32"/>
        <v>531</v>
      </c>
      <c r="T84" s="179" t="s">
        <v>207</v>
      </c>
      <c r="U84" s="178"/>
      <c r="V84" s="179"/>
      <c r="W84" s="178"/>
      <c r="X84" s="179"/>
      <c r="Y84" s="110"/>
      <c r="Z84" s="178">
        <f t="shared" si="33"/>
        <v>177.2</v>
      </c>
      <c r="AA84" s="179" t="s">
        <v>208</v>
      </c>
      <c r="AB84" s="178">
        <f t="shared" si="34"/>
        <v>110.6</v>
      </c>
      <c r="AC84" s="179" t="s">
        <v>208</v>
      </c>
      <c r="AD84" s="181" t="str">
        <f t="shared" si="42"/>
        <v>110.6 x 177.2</v>
      </c>
      <c r="AE84" s="179" t="s">
        <v>208</v>
      </c>
      <c r="AF84" s="178">
        <f t="shared" si="35"/>
        <v>183.5</v>
      </c>
      <c r="AG84" s="179" t="s">
        <v>208</v>
      </c>
      <c r="AH84" s="169">
        <f t="shared" si="36"/>
        <v>116.9</v>
      </c>
      <c r="AI84" s="179" t="s">
        <v>208</v>
      </c>
      <c r="AJ84" s="178">
        <f t="shared" si="37"/>
        <v>3.1</v>
      </c>
      <c r="AK84" s="179" t="s">
        <v>208</v>
      </c>
      <c r="AL84" s="178">
        <f t="shared" si="38"/>
        <v>3.1</v>
      </c>
      <c r="AM84" s="179" t="s">
        <v>208</v>
      </c>
      <c r="AN84" s="178">
        <f t="shared" si="43"/>
        <v>209</v>
      </c>
      <c r="AO84" s="179" t="s">
        <v>208</v>
      </c>
      <c r="AP84" s="178"/>
      <c r="AQ84" s="179"/>
      <c r="AR84" s="169"/>
      <c r="AS84" s="179"/>
      <c r="AT84" s="215"/>
      <c r="AU84" s="1015"/>
      <c r="AV84" s="102"/>
      <c r="AW84" s="182">
        <v>10600464</v>
      </c>
      <c r="AX84" s="173">
        <f>IF(Index!$L$4="€",VLOOKUP(AW84,ERP!$A:$CL,5,0),IF(Index!$L$4="$",VLOOKUP(AW84,ERP!$A:$CL,7,0),IF(Index!$L$4="CHF",VLOOKUP(AW84,ERP!$A:$CL,9,0),IF(Index!$L$4="£",VLOOKUP(AW84,ERP!$A:$CL,11,0),""))))</f>
        <v>3005</v>
      </c>
      <c r="AY84" s="182">
        <v>10600528</v>
      </c>
      <c r="AZ84" s="173">
        <f>IF(Index!$L$4="€",VLOOKUP(AY84,ERP!$A:$CL,5,0),IF(Index!$L$4="$",VLOOKUP(AY84,ERP!$A:$CL,7,0),IF(Index!$L$4="CHF",VLOOKUP(AY84,ERP!$A:$CL,9,0),IF(Index!$L$4="£",VLOOKUP(AY84,ERP!$A:$CL,11,0),""))))</f>
        <v>3005</v>
      </c>
      <c r="BA84" s="182">
        <v>10600827</v>
      </c>
      <c r="BB84" s="173">
        <f>IF(Index!$L$4="€",VLOOKUP(BA84,ERP!$A:$CL,5,0),IF(Index!$L$4="$",VLOOKUP(BA84,ERP!$A:$CL,7,0),IF(Index!$L$4="CHF",VLOOKUP(BA84,ERP!$A:$CL,9,0),IF(Index!$L$4="£",VLOOKUP(BA84,ERP!$A:$CL,11,0),""))))</f>
        <v>3005</v>
      </c>
      <c r="BC84" s="182">
        <v>10600592</v>
      </c>
      <c r="BD84" s="173">
        <f>IF(Index!$L$4="€",VLOOKUP(BC84,ERP!$A:$CL,5,0),IF(Index!$L$4="$",VLOOKUP(BC84,ERP!$A:$CL,7,0),IF(Index!$L$4="CHF",VLOOKUP(BC84,ERP!$A:$CL,9,0),IF(Index!$L$4="£",VLOOKUP(BC84,ERP!$A:$CL,11,0),""))))</f>
        <v>3005</v>
      </c>
      <c r="BE84" s="895"/>
      <c r="BF84" s="1138" t="s">
        <v>2928</v>
      </c>
      <c r="BG84" s="1139"/>
      <c r="BH84" s="182" t="s">
        <v>125</v>
      </c>
      <c r="BI84" s="173">
        <f t="shared" si="40"/>
        <v>2679.28</v>
      </c>
      <c r="BJ84" s="102"/>
      <c r="BK84" s="182">
        <v>10630684</v>
      </c>
      <c r="BL84" s="173">
        <f>IF(Index!$L$4="€",VLOOKUP(BK84,ERP!$A:$CL,5,0),IF(Index!$L$4="$",VLOOKUP(BK84,ERP!$A:$CL,7,0),IF(Index!$L$4="CHF",VLOOKUP(BK84,ERP!$A:$CL,9,0),IF(Index!$L$4="£",VLOOKUP(BK84,ERP!$A:$CL,11,0),""))))</f>
        <v>2504</v>
      </c>
      <c r="BN84" s="149"/>
    </row>
    <row r="85" spans="2:66" ht="12.75" customHeight="1" x14ac:dyDescent="0.25">
      <c r="B85" s="699" t="s">
        <v>204</v>
      </c>
      <c r="C85" s="854">
        <f t="shared" si="41"/>
        <v>1.6</v>
      </c>
      <c r="D85" s="116"/>
      <c r="E85" s="140">
        <v>500</v>
      </c>
      <c r="F85" s="141" t="s">
        <v>207</v>
      </c>
      <c r="G85" s="140">
        <f t="shared" si="28"/>
        <v>313</v>
      </c>
      <c r="H85" s="141" t="s">
        <v>207</v>
      </c>
      <c r="I85" s="143" t="str">
        <f t="shared" si="29"/>
        <v>313 x 500</v>
      </c>
      <c r="J85" s="142" t="s">
        <v>207</v>
      </c>
      <c r="K85" s="140">
        <f t="shared" si="30"/>
        <v>516</v>
      </c>
      <c r="L85" s="142" t="s">
        <v>207</v>
      </c>
      <c r="M85" s="140">
        <f t="shared" si="31"/>
        <v>329</v>
      </c>
      <c r="N85" s="141" t="s">
        <v>207</v>
      </c>
      <c r="O85" s="140">
        <v>8</v>
      </c>
      <c r="P85" s="141" t="s">
        <v>207</v>
      </c>
      <c r="Q85" s="142">
        <v>8</v>
      </c>
      <c r="R85" s="142" t="s">
        <v>207</v>
      </c>
      <c r="S85" s="140">
        <f t="shared" si="32"/>
        <v>590</v>
      </c>
      <c r="T85" s="141" t="s">
        <v>207</v>
      </c>
      <c r="U85" s="140"/>
      <c r="V85" s="141"/>
      <c r="W85" s="140"/>
      <c r="X85" s="141"/>
      <c r="Y85" s="110"/>
      <c r="Z85" s="140">
        <f t="shared" si="33"/>
        <v>196.9</v>
      </c>
      <c r="AA85" s="141" t="s">
        <v>208</v>
      </c>
      <c r="AB85" s="140">
        <f t="shared" si="34"/>
        <v>123.2</v>
      </c>
      <c r="AC85" s="141" t="s">
        <v>208</v>
      </c>
      <c r="AD85" s="282" t="str">
        <f t="shared" si="42"/>
        <v>123.2 x 196.9</v>
      </c>
      <c r="AE85" s="141" t="s">
        <v>208</v>
      </c>
      <c r="AF85" s="140">
        <f t="shared" si="35"/>
        <v>203.1</v>
      </c>
      <c r="AG85" s="141" t="s">
        <v>208</v>
      </c>
      <c r="AH85" s="142">
        <f t="shared" si="36"/>
        <v>129.5</v>
      </c>
      <c r="AI85" s="141" t="s">
        <v>208</v>
      </c>
      <c r="AJ85" s="140">
        <f t="shared" si="37"/>
        <v>3.1</v>
      </c>
      <c r="AK85" s="141" t="s">
        <v>208</v>
      </c>
      <c r="AL85" s="140">
        <f t="shared" si="38"/>
        <v>3.1</v>
      </c>
      <c r="AM85" s="141" t="s">
        <v>208</v>
      </c>
      <c r="AN85" s="140">
        <f t="shared" si="43"/>
        <v>232</v>
      </c>
      <c r="AO85" s="141" t="s">
        <v>208</v>
      </c>
      <c r="AP85" s="140"/>
      <c r="AQ85" s="141"/>
      <c r="AR85" s="142"/>
      <c r="AS85" s="141"/>
      <c r="AT85" s="215"/>
      <c r="AU85" s="1016"/>
      <c r="AV85" s="102"/>
      <c r="AW85" s="147">
        <v>10600465</v>
      </c>
      <c r="AX85" s="144">
        <f>IF(Index!$L$4="€",VLOOKUP(AW85,ERP!$A:$CL,5,0),IF(Index!$L$4="$",VLOOKUP(AW85,ERP!$A:$CL,7,0),IF(Index!$L$4="CHF",VLOOKUP(AW85,ERP!$A:$CL,9,0),IF(Index!$L$4="£",VLOOKUP(AW85,ERP!$A:$CL,11,0),""))))</f>
        <v>3632</v>
      </c>
      <c r="AY85" s="147">
        <v>10600529</v>
      </c>
      <c r="AZ85" s="144">
        <f>IF(Index!$L$4="€",VLOOKUP(AY85,ERP!$A:$CL,5,0),IF(Index!$L$4="$",VLOOKUP(AY85,ERP!$A:$CL,7,0),IF(Index!$L$4="CHF",VLOOKUP(AY85,ERP!$A:$CL,9,0),IF(Index!$L$4="£",VLOOKUP(AY85,ERP!$A:$CL,11,0),""))))</f>
        <v>3632</v>
      </c>
      <c r="BA85" s="147">
        <v>10600828</v>
      </c>
      <c r="BB85" s="144">
        <f>IF(Index!$L$4="€",VLOOKUP(BA85,ERP!$A:$CL,5,0),IF(Index!$L$4="$",VLOOKUP(BA85,ERP!$A:$CL,7,0),IF(Index!$L$4="CHF",VLOOKUP(BA85,ERP!$A:$CL,9,0),IF(Index!$L$4="£",VLOOKUP(BA85,ERP!$A:$CL,11,0),""))))</f>
        <v>3632</v>
      </c>
      <c r="BC85" s="147">
        <v>10600593</v>
      </c>
      <c r="BD85" s="144">
        <f>IF(Index!$L$4="€",VLOOKUP(BC85,ERP!$A:$CL,5,0),IF(Index!$L$4="$",VLOOKUP(BC85,ERP!$A:$CL,7,0),IF(Index!$L$4="CHF",VLOOKUP(BC85,ERP!$A:$CL,9,0),IF(Index!$L$4="£",VLOOKUP(BC85,ERP!$A:$CL,11,0),""))))</f>
        <v>3632</v>
      </c>
      <c r="BE85" s="895"/>
      <c r="BF85" s="1140" t="s">
        <v>2928</v>
      </c>
      <c r="BG85" s="1141"/>
      <c r="BH85" s="147" t="s">
        <v>125</v>
      </c>
      <c r="BI85" s="144">
        <f t="shared" si="40"/>
        <v>3215.3500000000004</v>
      </c>
      <c r="BJ85" s="102"/>
      <c r="BK85" s="147">
        <v>10630685</v>
      </c>
      <c r="BL85" s="144">
        <f>IF(Index!$L$4="€",VLOOKUP(BK85,ERP!$A:$CL,5,0),IF(Index!$L$4="$",VLOOKUP(BK85,ERP!$A:$CL,7,0),IF(Index!$L$4="CHF",VLOOKUP(BK85,ERP!$A:$CL,9,0),IF(Index!$L$4="£",VLOOKUP(BK85,ERP!$A:$CL,11,0),""))))</f>
        <v>3005</v>
      </c>
      <c r="BN85" s="149"/>
    </row>
    <row r="86" spans="2:66" ht="10.5" customHeight="1" x14ac:dyDescent="0.25">
      <c r="C86" s="848"/>
      <c r="D86" s="116"/>
      <c r="AV86" s="102"/>
      <c r="AW86" s="107"/>
      <c r="AY86" s="107"/>
      <c r="BA86" s="107"/>
      <c r="BC86" s="107"/>
      <c r="BF86" s="107"/>
      <c r="BH86" s="107"/>
      <c r="BJ86" s="102"/>
      <c r="BK86" s="107"/>
    </row>
    <row r="87" spans="2:66" ht="25.5" customHeight="1" x14ac:dyDescent="0.25">
      <c r="C87" s="848"/>
      <c r="D87" s="116"/>
      <c r="E87" s="1070" t="s">
        <v>2709</v>
      </c>
      <c r="F87" s="963"/>
      <c r="G87" s="963"/>
      <c r="H87" s="963"/>
      <c r="I87" s="963"/>
      <c r="J87" s="963"/>
      <c r="K87" s="963"/>
      <c r="L87" s="963"/>
      <c r="M87" s="963"/>
      <c r="N87" s="963"/>
      <c r="O87" s="963"/>
      <c r="P87" s="963"/>
      <c r="Q87" s="963"/>
      <c r="R87" s="963"/>
      <c r="S87" s="963"/>
      <c r="T87" s="963"/>
      <c r="U87" s="963"/>
      <c r="V87" s="963"/>
      <c r="W87" s="963"/>
      <c r="X87" s="963"/>
      <c r="Y87" s="963"/>
      <c r="Z87" s="963"/>
      <c r="AA87" s="963"/>
      <c r="AB87" s="963"/>
      <c r="AC87" s="963"/>
      <c r="AD87" s="963"/>
      <c r="AE87" s="963"/>
      <c r="AF87" s="963"/>
      <c r="AG87" s="963"/>
      <c r="AH87" s="963"/>
      <c r="AI87" s="963"/>
      <c r="AJ87" s="963"/>
      <c r="AK87" s="963"/>
      <c r="AL87" s="963"/>
      <c r="AM87" s="963"/>
      <c r="AN87" s="963"/>
      <c r="AO87" s="963"/>
      <c r="AP87" s="963"/>
      <c r="AQ87" s="963"/>
      <c r="AR87" s="963"/>
      <c r="AS87" s="964"/>
      <c r="AT87" s="215"/>
      <c r="AU87" s="1014" t="s">
        <v>229</v>
      </c>
      <c r="AV87" s="102"/>
      <c r="AW87" s="948" t="s">
        <v>254</v>
      </c>
      <c r="AX87" s="949"/>
      <c r="AY87" s="948" t="s">
        <v>252</v>
      </c>
      <c r="AZ87" s="956"/>
      <c r="BA87" s="948" t="s">
        <v>252</v>
      </c>
      <c r="BB87" s="956"/>
      <c r="BC87" s="948" t="s">
        <v>255</v>
      </c>
      <c r="BD87" s="949"/>
      <c r="BE87" s="895"/>
      <c r="BF87" s="948" t="s">
        <v>252</v>
      </c>
      <c r="BG87" s="949"/>
      <c r="BH87" s="948" t="s">
        <v>2975</v>
      </c>
      <c r="BI87" s="949"/>
      <c r="BJ87" s="102"/>
      <c r="BK87" s="948" t="s">
        <v>230</v>
      </c>
      <c r="BL87" s="949"/>
    </row>
    <row r="88" spans="2:66" s="116" customFormat="1" ht="15" customHeight="1" x14ac:dyDescent="0.25">
      <c r="C88" s="855"/>
      <c r="E88" s="1058"/>
      <c r="F88" s="1059"/>
      <c r="G88" s="1059"/>
      <c r="H88" s="1059"/>
      <c r="I88" s="1059"/>
      <c r="J88" s="1059"/>
      <c r="K88" s="1059"/>
      <c r="L88" s="1059"/>
      <c r="M88" s="1059"/>
      <c r="N88" s="1059"/>
      <c r="O88" s="1059"/>
      <c r="P88" s="1059"/>
      <c r="Q88" s="1059"/>
      <c r="R88" s="1059"/>
      <c r="S88" s="1059"/>
      <c r="T88" s="1059"/>
      <c r="U88" s="1059"/>
      <c r="V88" s="1059"/>
      <c r="W88" s="1059"/>
      <c r="X88" s="1059"/>
      <c r="Y88" s="1059"/>
      <c r="Z88" s="1059"/>
      <c r="AA88" s="1059"/>
      <c r="AB88" s="1059"/>
      <c r="AC88" s="1059"/>
      <c r="AD88" s="1059"/>
      <c r="AE88" s="1059"/>
      <c r="AF88" s="1059"/>
      <c r="AG88" s="1059"/>
      <c r="AH88" s="1059"/>
      <c r="AI88" s="1059"/>
      <c r="AJ88" s="1059"/>
      <c r="AK88" s="1059"/>
      <c r="AL88" s="1059"/>
      <c r="AM88" s="1059"/>
      <c r="AN88" s="1059"/>
      <c r="AO88" s="1059"/>
      <c r="AP88" s="1059"/>
      <c r="AQ88" s="1059"/>
      <c r="AR88" s="1059"/>
      <c r="AS88" s="1060"/>
      <c r="AT88" s="230"/>
      <c r="AU88" s="1015"/>
      <c r="AV88" s="102"/>
      <c r="AW88" s="160"/>
      <c r="AX88" s="162"/>
      <c r="AY88" s="160"/>
      <c r="AZ88" s="161"/>
      <c r="BA88" s="954" t="s">
        <v>217</v>
      </c>
      <c r="BB88" s="1002"/>
      <c r="BC88" s="160"/>
      <c r="BD88" s="162"/>
      <c r="BE88" s="895"/>
      <c r="BF88" s="1054" t="s">
        <v>236</v>
      </c>
      <c r="BG88" s="1055"/>
      <c r="BH88" s="163"/>
      <c r="BI88" s="164"/>
      <c r="BJ88" s="102"/>
      <c r="BK88" s="163"/>
      <c r="BL88" s="164"/>
      <c r="BM88" s="107"/>
      <c r="BN88" s="107"/>
    </row>
    <row r="89" spans="2:66" s="116" customFormat="1" ht="21" x14ac:dyDescent="0.25">
      <c r="C89" s="855"/>
      <c r="E89" s="279" t="s">
        <v>206</v>
      </c>
      <c r="F89" s="280"/>
      <c r="G89" s="279" t="s">
        <v>211</v>
      </c>
      <c r="H89" s="280"/>
      <c r="I89" s="279" t="s">
        <v>216</v>
      </c>
      <c r="J89" s="280"/>
      <c r="K89" s="279" t="s">
        <v>205</v>
      </c>
      <c r="L89" s="280"/>
      <c r="M89" s="279" t="s">
        <v>214</v>
      </c>
      <c r="N89" s="280"/>
      <c r="O89" s="279" t="s">
        <v>209</v>
      </c>
      <c r="P89" s="280"/>
      <c r="Q89" s="279" t="s">
        <v>215</v>
      </c>
      <c r="R89" s="280"/>
      <c r="S89" s="279" t="s">
        <v>212</v>
      </c>
      <c r="T89" s="281"/>
      <c r="U89" s="966"/>
      <c r="V89" s="967"/>
      <c r="W89" s="966"/>
      <c r="X89" s="967"/>
      <c r="Y89" s="110"/>
      <c r="Z89" s="279" t="s">
        <v>206</v>
      </c>
      <c r="AA89" s="280"/>
      <c r="AB89" s="279" t="s">
        <v>211</v>
      </c>
      <c r="AC89" s="280"/>
      <c r="AD89" s="279" t="s">
        <v>216</v>
      </c>
      <c r="AE89" s="280"/>
      <c r="AF89" s="279" t="s">
        <v>205</v>
      </c>
      <c r="AG89" s="280"/>
      <c r="AH89" s="279" t="s">
        <v>214</v>
      </c>
      <c r="AI89" s="280"/>
      <c r="AJ89" s="279" t="s">
        <v>209</v>
      </c>
      <c r="AK89" s="280"/>
      <c r="AL89" s="279" t="s">
        <v>215</v>
      </c>
      <c r="AM89" s="280"/>
      <c r="AN89" s="279" t="s">
        <v>212</v>
      </c>
      <c r="AO89" s="280"/>
      <c r="AP89" s="966"/>
      <c r="AQ89" s="967"/>
      <c r="AR89" s="966"/>
      <c r="AS89" s="967"/>
      <c r="AT89" s="230"/>
      <c r="AU89" s="1015"/>
      <c r="AV89" s="102"/>
      <c r="AW89" s="762" t="s">
        <v>221</v>
      </c>
      <c r="AX89" s="780" t="s">
        <v>23</v>
      </c>
      <c r="AY89" s="762" t="s">
        <v>221</v>
      </c>
      <c r="AZ89" s="780" t="s">
        <v>23</v>
      </c>
      <c r="BA89" s="762" t="s">
        <v>221</v>
      </c>
      <c r="BB89" s="780" t="s">
        <v>23</v>
      </c>
      <c r="BC89" s="762" t="s">
        <v>221</v>
      </c>
      <c r="BD89" s="780" t="s">
        <v>23</v>
      </c>
      <c r="BE89" s="896"/>
      <c r="BF89" s="762" t="s">
        <v>221</v>
      </c>
      <c r="BG89" s="780" t="s">
        <v>23</v>
      </c>
      <c r="BH89" s="762" t="s">
        <v>221</v>
      </c>
      <c r="BI89" s="780" t="s">
        <v>23</v>
      </c>
      <c r="BJ89" s="102"/>
      <c r="BK89" s="762" t="s">
        <v>221</v>
      </c>
      <c r="BL89" s="780" t="s">
        <v>23</v>
      </c>
      <c r="BM89" s="107"/>
      <c r="BN89" s="107"/>
    </row>
    <row r="90" spans="2:66" s="116" customFormat="1" ht="21" x14ac:dyDescent="0.25">
      <c r="C90" s="855"/>
      <c r="E90" s="143"/>
      <c r="F90" s="142"/>
      <c r="G90" s="143"/>
      <c r="H90" s="141"/>
      <c r="I90" s="143"/>
      <c r="J90" s="142"/>
      <c r="K90" s="143"/>
      <c r="L90" s="142"/>
      <c r="M90" s="143"/>
      <c r="N90" s="141"/>
      <c r="O90" s="143"/>
      <c r="P90" s="141"/>
      <c r="Q90" s="282"/>
      <c r="R90" s="142"/>
      <c r="S90" s="143"/>
      <c r="T90" s="782"/>
      <c r="U90" s="700"/>
      <c r="V90" s="781"/>
      <c r="W90" s="700"/>
      <c r="X90" s="781"/>
      <c r="Y90" s="110"/>
      <c r="Z90" s="143"/>
      <c r="AA90" s="141"/>
      <c r="AB90" s="143"/>
      <c r="AC90" s="141"/>
      <c r="AD90" s="282"/>
      <c r="AE90" s="141"/>
      <c r="AF90" s="143"/>
      <c r="AG90" s="141"/>
      <c r="AH90" s="282"/>
      <c r="AI90" s="141"/>
      <c r="AJ90" s="143"/>
      <c r="AK90" s="141"/>
      <c r="AL90" s="143"/>
      <c r="AM90" s="141"/>
      <c r="AN90" s="143"/>
      <c r="AO90" s="141"/>
      <c r="AP90" s="700"/>
      <c r="AQ90" s="781"/>
      <c r="AR90" s="789"/>
      <c r="AS90" s="781"/>
      <c r="AT90" s="230"/>
      <c r="AU90" s="1015"/>
      <c r="AV90" s="102"/>
      <c r="AW90" s="700"/>
      <c r="AX90" s="781" t="str">
        <f>Index!$L$4</f>
        <v>€</v>
      </c>
      <c r="AY90" s="700"/>
      <c r="AZ90" s="781" t="str">
        <f>Index!$L$4</f>
        <v>€</v>
      </c>
      <c r="BA90" s="700"/>
      <c r="BB90" s="781" t="str">
        <f>Index!$L$4</f>
        <v>€</v>
      </c>
      <c r="BC90" s="700"/>
      <c r="BD90" s="781" t="str">
        <f>Index!$L$4</f>
        <v>€</v>
      </c>
      <c r="BE90" s="896"/>
      <c r="BF90" s="783">
        <v>1.0900000000000001</v>
      </c>
      <c r="BG90" s="781" t="str">
        <f>Index!$L$4</f>
        <v>€</v>
      </c>
      <c r="BH90" s="783">
        <v>1.07</v>
      </c>
      <c r="BI90" s="781" t="str">
        <f>Index!$L$4</f>
        <v>€</v>
      </c>
      <c r="BJ90" s="102"/>
      <c r="BK90" s="700"/>
      <c r="BL90" s="781" t="str">
        <f>Index!$L$4</f>
        <v>€</v>
      </c>
      <c r="BM90" s="107"/>
      <c r="BN90" s="107"/>
    </row>
    <row r="91" spans="2:66" ht="15" customHeight="1" x14ac:dyDescent="0.25">
      <c r="B91" s="269" t="s">
        <v>210</v>
      </c>
      <c r="C91" s="848">
        <f>16/9</f>
        <v>1.7777777777777777</v>
      </c>
      <c r="D91" s="116"/>
      <c r="E91" s="165">
        <v>160</v>
      </c>
      <c r="F91" s="166" t="s">
        <v>207</v>
      </c>
      <c r="G91" s="165">
        <f t="shared" ref="G91:G102" si="44">ROUND(E91/$C91,0)</f>
        <v>90</v>
      </c>
      <c r="H91" s="166" t="s">
        <v>207</v>
      </c>
      <c r="I91" s="168" t="str">
        <f t="shared" ref="I91:I102" si="45">G91&amp;" x "&amp;E91</f>
        <v>90 x 160</v>
      </c>
      <c r="J91" s="167" t="s">
        <v>207</v>
      </c>
      <c r="K91" s="165">
        <f t="shared" ref="K91:K102" si="46">E91+(2*O91)</f>
        <v>176</v>
      </c>
      <c r="L91" s="167" t="s">
        <v>207</v>
      </c>
      <c r="M91" s="165">
        <f t="shared" ref="M91:M102" si="47">G91+O91+Q91</f>
        <v>106</v>
      </c>
      <c r="N91" s="166" t="s">
        <v>207</v>
      </c>
      <c r="O91" s="165">
        <v>8</v>
      </c>
      <c r="P91" s="166" t="s">
        <v>207</v>
      </c>
      <c r="Q91" s="167">
        <v>8</v>
      </c>
      <c r="R91" s="167" t="s">
        <v>207</v>
      </c>
      <c r="S91" s="165">
        <f t="shared" ref="S91:S102" si="48">ROUND(SQRT((E91^2)+(G91^2)),0)</f>
        <v>184</v>
      </c>
      <c r="T91" s="166" t="s">
        <v>207</v>
      </c>
      <c r="U91" s="165"/>
      <c r="V91" s="166"/>
      <c r="W91" s="165"/>
      <c r="X91" s="166"/>
      <c r="Y91" s="110"/>
      <c r="Z91" s="165">
        <f>ROUND(E91/$B$2,1)</f>
        <v>63</v>
      </c>
      <c r="AA91" s="166" t="s">
        <v>208</v>
      </c>
      <c r="AB91" s="165">
        <f>ROUND(G91/$B$2,1)</f>
        <v>35.4</v>
      </c>
      <c r="AC91" s="166" t="s">
        <v>208</v>
      </c>
      <c r="AD91" s="170" t="str">
        <f t="shared" ref="AD91:AD102" si="49">AB91&amp;" x "&amp;Z91</f>
        <v>35.4 x 63</v>
      </c>
      <c r="AE91" s="166" t="s">
        <v>208</v>
      </c>
      <c r="AF91" s="165">
        <f>ROUND(K91/$B$2,1)</f>
        <v>69.3</v>
      </c>
      <c r="AG91" s="166" t="s">
        <v>208</v>
      </c>
      <c r="AH91" s="167">
        <f>ROUND(M91/$B$2,1)</f>
        <v>41.7</v>
      </c>
      <c r="AI91" s="166" t="s">
        <v>208</v>
      </c>
      <c r="AJ91" s="165">
        <f>ROUND(O91/$B$2,1)</f>
        <v>3.1</v>
      </c>
      <c r="AK91" s="166" t="s">
        <v>208</v>
      </c>
      <c r="AL91" s="165">
        <f>ROUND(Q91/$B$2,1)</f>
        <v>3.1</v>
      </c>
      <c r="AM91" s="166" t="s">
        <v>208</v>
      </c>
      <c r="AN91" s="165">
        <f>ROUND(SQRT((Z91^2)+(AB91^2)),0)</f>
        <v>72</v>
      </c>
      <c r="AO91" s="166" t="s">
        <v>208</v>
      </c>
      <c r="AP91" s="165"/>
      <c r="AQ91" s="166"/>
      <c r="AR91" s="167"/>
      <c r="AS91" s="166"/>
      <c r="AT91" s="215"/>
      <c r="AU91" s="1015"/>
      <c r="AV91" s="102"/>
      <c r="AW91" s="171">
        <v>10600414</v>
      </c>
      <c r="AX91" s="172">
        <f>IF(Index!$L$4="€",VLOOKUP(AW91,ERP!$A:$CL,5,0),IF(Index!$L$4="$",VLOOKUP(AW91,ERP!$A:$CL,7,0),IF(Index!$L$4="CHF",VLOOKUP(AW91,ERP!$A:$CL,9,0),IF(Index!$L$4="£",VLOOKUP(AW91,ERP!$A:$CL,11,0),""))))</f>
        <v>815</v>
      </c>
      <c r="AY91" s="171">
        <v>10600478</v>
      </c>
      <c r="AZ91" s="172">
        <f>IF(Index!$L$4="€",VLOOKUP(AY91,ERP!$A:$CL,5,0),IF(Index!$L$4="$",VLOOKUP(AY91,ERP!$A:$CL,7,0),IF(Index!$L$4="CHF",VLOOKUP(AY91,ERP!$A:$CL,9,0),IF(Index!$L$4="£",VLOOKUP(AY91,ERP!$A:$CL,11,0),""))))</f>
        <v>815</v>
      </c>
      <c r="BA91" s="171">
        <v>10600805</v>
      </c>
      <c r="BB91" s="172">
        <f>IF(Index!$L$4="€",VLOOKUP(BA91,ERP!$A:$CL,5,0),IF(Index!$L$4="$",VLOOKUP(BA91,ERP!$A:$CL,7,0),IF(Index!$L$4="CHF",VLOOKUP(BA91,ERP!$A:$CL,9,0),IF(Index!$L$4="£",VLOOKUP(BA91,ERP!$A:$CL,11,0),""))))</f>
        <v>815</v>
      </c>
      <c r="BC91" s="171">
        <v>10600542</v>
      </c>
      <c r="BD91" s="172">
        <f>IF(Index!$L$4="€",VLOOKUP(BC91,ERP!$A:$CL,5,0),IF(Index!$L$4="$",VLOOKUP(BC91,ERP!$A:$CL,7,0),IF(Index!$L$4="CHF",VLOOKUP(BC91,ERP!$A:$CL,9,0),IF(Index!$L$4="£",VLOOKUP(BC91,ERP!$A:$CL,11,0),""))))</f>
        <v>815</v>
      </c>
      <c r="BE91" s="895"/>
      <c r="BF91" s="171" t="s">
        <v>125</v>
      </c>
      <c r="BG91" s="172">
        <f t="shared" ref="BG91:BG100" si="50">BB91*$BF$73</f>
        <v>888.35</v>
      </c>
      <c r="BH91" s="171" t="s">
        <v>125</v>
      </c>
      <c r="BI91" s="172">
        <f t="shared" ref="BI91:BI102" si="51">BL91*$BH$73</f>
        <v>737.23</v>
      </c>
      <c r="BJ91" s="102"/>
      <c r="BK91" s="171">
        <v>10600047</v>
      </c>
      <c r="BL91" s="172">
        <f>IF(Index!$L$4="€",VLOOKUP(BK91,ERP!$A:$CL,5,0),IF(Index!$L$4="$",VLOOKUP(BK91,ERP!$A:$CL,7,0),IF(Index!$L$4="CHF",VLOOKUP(BK91,ERP!$A:$CL,9,0),IF(Index!$L$4="£",VLOOKUP(BK91,ERP!$A:$CL,11,0),""))))</f>
        <v>689</v>
      </c>
    </row>
    <row r="92" spans="2:66" ht="12.75" customHeight="1" x14ac:dyDescent="0.25">
      <c r="B92" s="269" t="s">
        <v>210</v>
      </c>
      <c r="C92" s="848">
        <f t="shared" ref="C92:C102" si="52">16/9</f>
        <v>1.7777777777777777</v>
      </c>
      <c r="D92" s="116"/>
      <c r="E92" s="130">
        <v>180</v>
      </c>
      <c r="F92" s="122" t="s">
        <v>207</v>
      </c>
      <c r="G92" s="130">
        <f t="shared" si="44"/>
        <v>101</v>
      </c>
      <c r="H92" s="122" t="s">
        <v>207</v>
      </c>
      <c r="I92" s="121" t="str">
        <f t="shared" si="45"/>
        <v>101 x 180</v>
      </c>
      <c r="J92" s="110" t="s">
        <v>207</v>
      </c>
      <c r="K92" s="130">
        <f t="shared" si="46"/>
        <v>196</v>
      </c>
      <c r="L92" s="110" t="s">
        <v>207</v>
      </c>
      <c r="M92" s="130">
        <f t="shared" si="47"/>
        <v>117</v>
      </c>
      <c r="N92" s="122" t="s">
        <v>207</v>
      </c>
      <c r="O92" s="130">
        <v>8</v>
      </c>
      <c r="P92" s="122" t="s">
        <v>207</v>
      </c>
      <c r="Q92" s="110">
        <v>8</v>
      </c>
      <c r="R92" s="110" t="s">
        <v>207</v>
      </c>
      <c r="S92" s="130">
        <f t="shared" si="48"/>
        <v>206</v>
      </c>
      <c r="T92" s="122" t="s">
        <v>207</v>
      </c>
      <c r="U92" s="130"/>
      <c r="V92" s="122"/>
      <c r="W92" s="130"/>
      <c r="X92" s="122"/>
      <c r="Y92" s="110"/>
      <c r="Z92" s="130">
        <f t="shared" ref="Z92:Z102" si="53">ROUND(E92/$B$2,1)</f>
        <v>70.900000000000006</v>
      </c>
      <c r="AA92" s="122" t="s">
        <v>208</v>
      </c>
      <c r="AB92" s="130">
        <f t="shared" ref="AB92:AB102" si="54">ROUND(G92/$B$2,1)</f>
        <v>39.799999999999997</v>
      </c>
      <c r="AC92" s="122" t="s">
        <v>208</v>
      </c>
      <c r="AD92" s="131" t="str">
        <f t="shared" si="49"/>
        <v>39.8 x 70.9</v>
      </c>
      <c r="AE92" s="122" t="s">
        <v>208</v>
      </c>
      <c r="AF92" s="130">
        <f t="shared" ref="AF92:AF102" si="55">ROUND(K92/$B$2,1)</f>
        <v>77.2</v>
      </c>
      <c r="AG92" s="122" t="s">
        <v>208</v>
      </c>
      <c r="AH92" s="110">
        <f t="shared" ref="AH92:AH102" si="56">ROUND(M92/$B$2,1)</f>
        <v>46.1</v>
      </c>
      <c r="AI92" s="122" t="s">
        <v>208</v>
      </c>
      <c r="AJ92" s="130">
        <f t="shared" ref="AJ92:AJ102" si="57">ROUND(O92/$B$2,1)</f>
        <v>3.1</v>
      </c>
      <c r="AK92" s="122" t="s">
        <v>208</v>
      </c>
      <c r="AL92" s="130">
        <f t="shared" ref="AL92:AL102" si="58">ROUND(Q92/$B$2,1)</f>
        <v>3.1</v>
      </c>
      <c r="AM92" s="122" t="s">
        <v>208</v>
      </c>
      <c r="AN92" s="130">
        <f t="shared" ref="AN92:AN102" si="59">ROUND(SQRT((Z92^2)+(AB92^2)),0)</f>
        <v>81</v>
      </c>
      <c r="AO92" s="122" t="s">
        <v>208</v>
      </c>
      <c r="AP92" s="130"/>
      <c r="AQ92" s="122"/>
      <c r="AR92" s="110"/>
      <c r="AS92" s="122"/>
      <c r="AT92" s="215"/>
      <c r="AU92" s="1015"/>
      <c r="AV92" s="102"/>
      <c r="AW92" s="138">
        <v>10600415</v>
      </c>
      <c r="AX92" s="126">
        <f>IF(Index!$L$4="€",VLOOKUP(AW92,ERP!$A:$CL,5,0),IF(Index!$L$4="$",VLOOKUP(AW92,ERP!$A:$CL,7,0),IF(Index!$L$4="CHF",VLOOKUP(AW92,ERP!$A:$CL,9,0),IF(Index!$L$4="£",VLOOKUP(AW92,ERP!$A:$CL,11,0),""))))</f>
        <v>877</v>
      </c>
      <c r="AY92" s="138">
        <v>10600479</v>
      </c>
      <c r="AZ92" s="126">
        <f>IF(Index!$L$4="€",VLOOKUP(AY92,ERP!$A:$CL,5,0),IF(Index!$L$4="$",VLOOKUP(AY92,ERP!$A:$CL,7,0),IF(Index!$L$4="CHF",VLOOKUP(AY92,ERP!$A:$CL,9,0),IF(Index!$L$4="£",VLOOKUP(AY92,ERP!$A:$CL,11,0),""))))</f>
        <v>877</v>
      </c>
      <c r="BA92" s="138">
        <v>10600806</v>
      </c>
      <c r="BB92" s="126">
        <f>IF(Index!$L$4="€",VLOOKUP(BA92,ERP!$A:$CL,5,0),IF(Index!$L$4="$",VLOOKUP(BA92,ERP!$A:$CL,7,0),IF(Index!$L$4="CHF",VLOOKUP(BA92,ERP!$A:$CL,9,0),IF(Index!$L$4="£",VLOOKUP(BA92,ERP!$A:$CL,11,0),""))))</f>
        <v>877</v>
      </c>
      <c r="BC92" s="138">
        <v>10600543</v>
      </c>
      <c r="BD92" s="126">
        <f>IF(Index!$L$4="€",VLOOKUP(BC92,ERP!$A:$CL,5,0),IF(Index!$L$4="$",VLOOKUP(BC92,ERP!$A:$CL,7,0),IF(Index!$L$4="CHF",VLOOKUP(BC92,ERP!$A:$CL,9,0),IF(Index!$L$4="£",VLOOKUP(BC92,ERP!$A:$CL,11,0),""))))</f>
        <v>877</v>
      </c>
      <c r="BE92" s="895"/>
      <c r="BF92" s="138" t="s">
        <v>125</v>
      </c>
      <c r="BG92" s="126">
        <f t="shared" si="50"/>
        <v>955.93000000000006</v>
      </c>
      <c r="BH92" s="138" t="s">
        <v>125</v>
      </c>
      <c r="BI92" s="126">
        <f t="shared" si="51"/>
        <v>803.57</v>
      </c>
      <c r="BJ92" s="102"/>
      <c r="BK92" s="138">
        <v>10600048</v>
      </c>
      <c r="BL92" s="126">
        <f>IF(Index!$L$4="€",VLOOKUP(BK92,ERP!$A:$CL,5,0),IF(Index!$L$4="$",VLOOKUP(BK92,ERP!$A:$CL,7,0),IF(Index!$L$4="CHF",VLOOKUP(BK92,ERP!$A:$CL,9,0),IF(Index!$L$4="£",VLOOKUP(BK92,ERP!$A:$CL,11,0),""))))</f>
        <v>751</v>
      </c>
    </row>
    <row r="93" spans="2:66" ht="12.75" customHeight="1" x14ac:dyDescent="0.25">
      <c r="B93" s="269" t="s">
        <v>210</v>
      </c>
      <c r="C93" s="848">
        <f t="shared" si="52"/>
        <v>1.7777777777777777</v>
      </c>
      <c r="D93" s="116"/>
      <c r="E93" s="178">
        <v>200</v>
      </c>
      <c r="F93" s="179" t="s">
        <v>207</v>
      </c>
      <c r="G93" s="178">
        <f t="shared" si="44"/>
        <v>113</v>
      </c>
      <c r="H93" s="179" t="s">
        <v>207</v>
      </c>
      <c r="I93" s="180" t="str">
        <f t="shared" si="45"/>
        <v>113 x 200</v>
      </c>
      <c r="J93" s="169" t="s">
        <v>207</v>
      </c>
      <c r="K93" s="178">
        <f t="shared" si="46"/>
        <v>216</v>
      </c>
      <c r="L93" s="169" t="s">
        <v>207</v>
      </c>
      <c r="M93" s="178">
        <f t="shared" si="47"/>
        <v>129</v>
      </c>
      <c r="N93" s="179" t="s">
        <v>207</v>
      </c>
      <c r="O93" s="178">
        <v>8</v>
      </c>
      <c r="P93" s="179" t="s">
        <v>207</v>
      </c>
      <c r="Q93" s="169">
        <v>8</v>
      </c>
      <c r="R93" s="169" t="s">
        <v>207</v>
      </c>
      <c r="S93" s="178">
        <f t="shared" si="48"/>
        <v>230</v>
      </c>
      <c r="T93" s="179" t="s">
        <v>207</v>
      </c>
      <c r="U93" s="178"/>
      <c r="V93" s="179"/>
      <c r="W93" s="178"/>
      <c r="X93" s="179"/>
      <c r="Y93" s="110"/>
      <c r="Z93" s="178">
        <f t="shared" si="53"/>
        <v>78.7</v>
      </c>
      <c r="AA93" s="179" t="s">
        <v>208</v>
      </c>
      <c r="AB93" s="178">
        <f t="shared" si="54"/>
        <v>44.5</v>
      </c>
      <c r="AC93" s="179" t="s">
        <v>208</v>
      </c>
      <c r="AD93" s="181" t="str">
        <f t="shared" si="49"/>
        <v>44.5 x 78.7</v>
      </c>
      <c r="AE93" s="179" t="s">
        <v>208</v>
      </c>
      <c r="AF93" s="178">
        <f t="shared" si="55"/>
        <v>85</v>
      </c>
      <c r="AG93" s="179" t="s">
        <v>208</v>
      </c>
      <c r="AH93" s="169">
        <f t="shared" si="56"/>
        <v>50.8</v>
      </c>
      <c r="AI93" s="179" t="s">
        <v>208</v>
      </c>
      <c r="AJ93" s="178">
        <f t="shared" si="57"/>
        <v>3.1</v>
      </c>
      <c r="AK93" s="179" t="s">
        <v>208</v>
      </c>
      <c r="AL93" s="178">
        <f t="shared" si="58"/>
        <v>3.1</v>
      </c>
      <c r="AM93" s="179" t="s">
        <v>208</v>
      </c>
      <c r="AN93" s="178">
        <f t="shared" si="59"/>
        <v>90</v>
      </c>
      <c r="AO93" s="179" t="s">
        <v>208</v>
      </c>
      <c r="AP93" s="178"/>
      <c r="AQ93" s="179"/>
      <c r="AR93" s="169"/>
      <c r="AS93" s="179"/>
      <c r="AT93" s="215"/>
      <c r="AU93" s="1015"/>
      <c r="AV93" s="102"/>
      <c r="AW93" s="182">
        <v>10600416</v>
      </c>
      <c r="AX93" s="173">
        <f>IF(Index!$L$4="€",VLOOKUP(AW93,ERP!$A:$CL,5,0),IF(Index!$L$4="$",VLOOKUP(AW93,ERP!$A:$CL,7,0),IF(Index!$L$4="CHF",VLOOKUP(AW93,ERP!$A:$CL,9,0),IF(Index!$L$4="£",VLOOKUP(AW93,ERP!$A:$CL,11,0),""))))</f>
        <v>907</v>
      </c>
      <c r="AY93" s="182">
        <v>10600480</v>
      </c>
      <c r="AZ93" s="173">
        <f>IF(Index!$L$4="€",VLOOKUP(AY93,ERP!$A:$CL,5,0),IF(Index!$L$4="$",VLOOKUP(AY93,ERP!$A:$CL,7,0),IF(Index!$L$4="CHF",VLOOKUP(AY93,ERP!$A:$CL,9,0),IF(Index!$L$4="£",VLOOKUP(AY93,ERP!$A:$CL,11,0),""))))</f>
        <v>907</v>
      </c>
      <c r="BA93" s="182">
        <v>10600807</v>
      </c>
      <c r="BB93" s="173">
        <f>IF(Index!$L$4="€",VLOOKUP(BA93,ERP!$A:$CL,5,0),IF(Index!$L$4="$",VLOOKUP(BA93,ERP!$A:$CL,7,0),IF(Index!$L$4="CHF",VLOOKUP(BA93,ERP!$A:$CL,9,0),IF(Index!$L$4="£",VLOOKUP(BA93,ERP!$A:$CL,11,0),""))))</f>
        <v>907</v>
      </c>
      <c r="BC93" s="182">
        <v>10600544</v>
      </c>
      <c r="BD93" s="173">
        <f>IF(Index!$L$4="€",VLOOKUP(BC93,ERP!$A:$CL,5,0),IF(Index!$L$4="$",VLOOKUP(BC93,ERP!$A:$CL,7,0),IF(Index!$L$4="CHF",VLOOKUP(BC93,ERP!$A:$CL,9,0),IF(Index!$L$4="£",VLOOKUP(BC93,ERP!$A:$CL,11,0),""))))</f>
        <v>907</v>
      </c>
      <c r="BE93" s="895"/>
      <c r="BF93" s="182" t="s">
        <v>125</v>
      </c>
      <c r="BG93" s="173">
        <f t="shared" si="50"/>
        <v>988.63000000000011</v>
      </c>
      <c r="BH93" s="182" t="s">
        <v>125</v>
      </c>
      <c r="BI93" s="173">
        <f t="shared" si="51"/>
        <v>837.81000000000006</v>
      </c>
      <c r="BJ93" s="102"/>
      <c r="BK93" s="182">
        <v>10600049</v>
      </c>
      <c r="BL93" s="173">
        <f>IF(Index!$L$4="€",VLOOKUP(BK93,ERP!$A:$CL,5,0),IF(Index!$L$4="$",VLOOKUP(BK93,ERP!$A:$CL,7,0),IF(Index!$L$4="CHF",VLOOKUP(BK93,ERP!$A:$CL,9,0),IF(Index!$L$4="£",VLOOKUP(BK93,ERP!$A:$CL,11,0),""))))</f>
        <v>783</v>
      </c>
    </row>
    <row r="94" spans="2:66" ht="12.75" customHeight="1" x14ac:dyDescent="0.25">
      <c r="B94" s="269" t="s">
        <v>210</v>
      </c>
      <c r="C94" s="848">
        <f t="shared" si="52"/>
        <v>1.7777777777777777</v>
      </c>
      <c r="D94" s="116"/>
      <c r="E94" s="130">
        <v>220</v>
      </c>
      <c r="F94" s="122" t="s">
        <v>207</v>
      </c>
      <c r="G94" s="130">
        <f t="shared" si="44"/>
        <v>124</v>
      </c>
      <c r="H94" s="122" t="s">
        <v>207</v>
      </c>
      <c r="I94" s="121" t="str">
        <f t="shared" si="45"/>
        <v>124 x 220</v>
      </c>
      <c r="J94" s="110" t="s">
        <v>207</v>
      </c>
      <c r="K94" s="130">
        <f t="shared" si="46"/>
        <v>236</v>
      </c>
      <c r="L94" s="110" t="s">
        <v>207</v>
      </c>
      <c r="M94" s="130">
        <f t="shared" si="47"/>
        <v>140</v>
      </c>
      <c r="N94" s="122" t="s">
        <v>207</v>
      </c>
      <c r="O94" s="130">
        <v>8</v>
      </c>
      <c r="P94" s="122" t="s">
        <v>207</v>
      </c>
      <c r="Q94" s="110">
        <v>8</v>
      </c>
      <c r="R94" s="110" t="s">
        <v>207</v>
      </c>
      <c r="S94" s="130">
        <f t="shared" si="48"/>
        <v>253</v>
      </c>
      <c r="T94" s="122" t="s">
        <v>207</v>
      </c>
      <c r="U94" s="130"/>
      <c r="V94" s="122"/>
      <c r="W94" s="130"/>
      <c r="X94" s="122"/>
      <c r="Y94" s="110"/>
      <c r="Z94" s="130">
        <f t="shared" si="53"/>
        <v>86.6</v>
      </c>
      <c r="AA94" s="122" t="s">
        <v>208</v>
      </c>
      <c r="AB94" s="130">
        <f t="shared" si="54"/>
        <v>48.8</v>
      </c>
      <c r="AC94" s="122" t="s">
        <v>208</v>
      </c>
      <c r="AD94" s="131" t="str">
        <f t="shared" si="49"/>
        <v>48.8 x 86.6</v>
      </c>
      <c r="AE94" s="122" t="s">
        <v>208</v>
      </c>
      <c r="AF94" s="130">
        <f t="shared" si="55"/>
        <v>92.9</v>
      </c>
      <c r="AG94" s="122" t="s">
        <v>208</v>
      </c>
      <c r="AH94" s="110">
        <f t="shared" si="56"/>
        <v>55.1</v>
      </c>
      <c r="AI94" s="122" t="s">
        <v>208</v>
      </c>
      <c r="AJ94" s="130">
        <f t="shared" si="57"/>
        <v>3.1</v>
      </c>
      <c r="AK94" s="122" t="s">
        <v>208</v>
      </c>
      <c r="AL94" s="130">
        <f t="shared" si="58"/>
        <v>3.1</v>
      </c>
      <c r="AM94" s="122" t="s">
        <v>208</v>
      </c>
      <c r="AN94" s="130">
        <f t="shared" si="59"/>
        <v>99</v>
      </c>
      <c r="AO94" s="122" t="s">
        <v>208</v>
      </c>
      <c r="AP94" s="130"/>
      <c r="AQ94" s="122"/>
      <c r="AR94" s="110"/>
      <c r="AS94" s="122"/>
      <c r="AT94" s="215"/>
      <c r="AU94" s="1015"/>
      <c r="AV94" s="102"/>
      <c r="AW94" s="138">
        <v>10600422</v>
      </c>
      <c r="AX94" s="126">
        <f>IF(Index!$L$4="€",VLOOKUP(AW94,ERP!$A:$CL,5,0),IF(Index!$L$4="$",VLOOKUP(AW94,ERP!$A:$CL,7,0),IF(Index!$L$4="CHF",VLOOKUP(AW94,ERP!$A:$CL,9,0),IF(Index!$L$4="£",VLOOKUP(AW94,ERP!$A:$CL,11,0),""))))</f>
        <v>938</v>
      </c>
      <c r="AY94" s="138">
        <v>10600486</v>
      </c>
      <c r="AZ94" s="126">
        <f>IF(Index!$L$4="€",VLOOKUP(AY94,ERP!$A:$CL,5,0),IF(Index!$L$4="$",VLOOKUP(AY94,ERP!$A:$CL,7,0),IF(Index!$L$4="CHF",VLOOKUP(AY94,ERP!$A:$CL,9,0),IF(Index!$L$4="£",VLOOKUP(AY94,ERP!$A:$CL,11,0),""))))</f>
        <v>938</v>
      </c>
      <c r="BA94" s="138">
        <v>10600808</v>
      </c>
      <c r="BB94" s="126">
        <f>IF(Index!$L$4="€",VLOOKUP(BA94,ERP!$A:$CL,5,0),IF(Index!$L$4="$",VLOOKUP(BA94,ERP!$A:$CL,7,0),IF(Index!$L$4="CHF",VLOOKUP(BA94,ERP!$A:$CL,9,0),IF(Index!$L$4="£",VLOOKUP(BA94,ERP!$A:$CL,11,0),""))))</f>
        <v>938</v>
      </c>
      <c r="BC94" s="138">
        <v>10600550</v>
      </c>
      <c r="BD94" s="126">
        <f>IF(Index!$L$4="€",VLOOKUP(BC94,ERP!$A:$CL,5,0),IF(Index!$L$4="$",VLOOKUP(BC94,ERP!$A:$CL,7,0),IF(Index!$L$4="CHF",VLOOKUP(BC94,ERP!$A:$CL,9,0),IF(Index!$L$4="£",VLOOKUP(BC94,ERP!$A:$CL,11,0),""))))</f>
        <v>938</v>
      </c>
      <c r="BE94" s="895"/>
      <c r="BF94" s="138" t="s">
        <v>125</v>
      </c>
      <c r="BG94" s="126">
        <f t="shared" si="50"/>
        <v>1022.4200000000001</v>
      </c>
      <c r="BH94" s="138" t="s">
        <v>125</v>
      </c>
      <c r="BI94" s="126">
        <f t="shared" si="51"/>
        <v>872.05000000000007</v>
      </c>
      <c r="BJ94" s="102"/>
      <c r="BK94" s="138">
        <v>10600119</v>
      </c>
      <c r="BL94" s="126">
        <f>IF(Index!$L$4="€",VLOOKUP(BK94,ERP!$A:$CL,5,0),IF(Index!$L$4="$",VLOOKUP(BK94,ERP!$A:$CL,7,0),IF(Index!$L$4="CHF",VLOOKUP(BK94,ERP!$A:$CL,9,0),IF(Index!$L$4="£",VLOOKUP(BK94,ERP!$A:$CL,11,0),""))))</f>
        <v>815</v>
      </c>
    </row>
    <row r="95" spans="2:66" ht="12.75" customHeight="1" x14ac:dyDescent="0.25">
      <c r="B95" s="269" t="s">
        <v>210</v>
      </c>
      <c r="C95" s="848">
        <f t="shared" si="52"/>
        <v>1.7777777777777777</v>
      </c>
      <c r="D95" s="116"/>
      <c r="E95" s="178">
        <v>240</v>
      </c>
      <c r="F95" s="179" t="s">
        <v>207</v>
      </c>
      <c r="G95" s="178">
        <f t="shared" si="44"/>
        <v>135</v>
      </c>
      <c r="H95" s="179" t="s">
        <v>207</v>
      </c>
      <c r="I95" s="180" t="str">
        <f t="shared" si="45"/>
        <v>135 x 240</v>
      </c>
      <c r="J95" s="169" t="s">
        <v>207</v>
      </c>
      <c r="K95" s="178">
        <f t="shared" si="46"/>
        <v>256</v>
      </c>
      <c r="L95" s="169" t="s">
        <v>207</v>
      </c>
      <c r="M95" s="178">
        <f t="shared" si="47"/>
        <v>151</v>
      </c>
      <c r="N95" s="179" t="s">
        <v>207</v>
      </c>
      <c r="O95" s="178">
        <v>8</v>
      </c>
      <c r="P95" s="179" t="s">
        <v>207</v>
      </c>
      <c r="Q95" s="169">
        <v>8</v>
      </c>
      <c r="R95" s="169" t="s">
        <v>207</v>
      </c>
      <c r="S95" s="178">
        <f t="shared" si="48"/>
        <v>275</v>
      </c>
      <c r="T95" s="179" t="s">
        <v>207</v>
      </c>
      <c r="U95" s="178"/>
      <c r="V95" s="179"/>
      <c r="W95" s="178"/>
      <c r="X95" s="179"/>
      <c r="Y95" s="110"/>
      <c r="Z95" s="178">
        <f t="shared" si="53"/>
        <v>94.5</v>
      </c>
      <c r="AA95" s="179" t="s">
        <v>208</v>
      </c>
      <c r="AB95" s="178">
        <f t="shared" si="54"/>
        <v>53.1</v>
      </c>
      <c r="AC95" s="179" t="s">
        <v>208</v>
      </c>
      <c r="AD95" s="181" t="str">
        <f t="shared" si="49"/>
        <v>53.1 x 94.5</v>
      </c>
      <c r="AE95" s="179" t="s">
        <v>208</v>
      </c>
      <c r="AF95" s="178">
        <f t="shared" si="55"/>
        <v>100.8</v>
      </c>
      <c r="AG95" s="179" t="s">
        <v>208</v>
      </c>
      <c r="AH95" s="169">
        <f t="shared" si="56"/>
        <v>59.4</v>
      </c>
      <c r="AI95" s="179" t="s">
        <v>208</v>
      </c>
      <c r="AJ95" s="178">
        <f t="shared" si="57"/>
        <v>3.1</v>
      </c>
      <c r="AK95" s="179" t="s">
        <v>208</v>
      </c>
      <c r="AL95" s="178">
        <f t="shared" si="58"/>
        <v>3.1</v>
      </c>
      <c r="AM95" s="179" t="s">
        <v>208</v>
      </c>
      <c r="AN95" s="178">
        <f t="shared" si="59"/>
        <v>108</v>
      </c>
      <c r="AO95" s="179" t="s">
        <v>208</v>
      </c>
      <c r="AP95" s="178"/>
      <c r="AQ95" s="179"/>
      <c r="AR95" s="169"/>
      <c r="AS95" s="179"/>
      <c r="AT95" s="215"/>
      <c r="AU95" s="1015"/>
      <c r="AV95" s="102"/>
      <c r="AW95" s="182">
        <v>10600417</v>
      </c>
      <c r="AX95" s="173">
        <f>IF(Index!$L$4="€",VLOOKUP(AW95,ERP!$A:$CL,5,0),IF(Index!$L$4="$",VLOOKUP(AW95,ERP!$A:$CL,7,0),IF(Index!$L$4="CHF",VLOOKUP(AW95,ERP!$A:$CL,9,0),IF(Index!$L$4="£",VLOOKUP(AW95,ERP!$A:$CL,11,0),""))))</f>
        <v>970</v>
      </c>
      <c r="AY95" s="182">
        <v>10600481</v>
      </c>
      <c r="AZ95" s="173">
        <f>IF(Index!$L$4="€",VLOOKUP(AY95,ERP!$A:$CL,5,0),IF(Index!$L$4="$",VLOOKUP(AY95,ERP!$A:$CL,7,0),IF(Index!$L$4="CHF",VLOOKUP(AY95,ERP!$A:$CL,9,0),IF(Index!$L$4="£",VLOOKUP(AY95,ERP!$A:$CL,11,0),""))))</f>
        <v>970</v>
      </c>
      <c r="BA95" s="182">
        <v>10600809</v>
      </c>
      <c r="BB95" s="173">
        <f>IF(Index!$L$4="€",VLOOKUP(BA95,ERP!$A:$CL,5,0),IF(Index!$L$4="$",VLOOKUP(BA95,ERP!$A:$CL,7,0),IF(Index!$L$4="CHF",VLOOKUP(BA95,ERP!$A:$CL,9,0),IF(Index!$L$4="£",VLOOKUP(BA95,ERP!$A:$CL,11,0),""))))</f>
        <v>970</v>
      </c>
      <c r="BC95" s="182">
        <v>10600545</v>
      </c>
      <c r="BD95" s="173">
        <f>IF(Index!$L$4="€",VLOOKUP(BC95,ERP!$A:$CL,5,0),IF(Index!$L$4="$",VLOOKUP(BC95,ERP!$A:$CL,7,0),IF(Index!$L$4="CHF",VLOOKUP(BC95,ERP!$A:$CL,9,0),IF(Index!$L$4="£",VLOOKUP(BC95,ERP!$A:$CL,11,0),""))))</f>
        <v>970</v>
      </c>
      <c r="BE95" s="895"/>
      <c r="BF95" s="182" t="s">
        <v>125</v>
      </c>
      <c r="BG95" s="173">
        <f t="shared" si="50"/>
        <v>1057.3000000000002</v>
      </c>
      <c r="BH95" s="182" t="s">
        <v>125</v>
      </c>
      <c r="BI95" s="173">
        <f t="shared" si="51"/>
        <v>906.29000000000008</v>
      </c>
      <c r="BJ95" s="102"/>
      <c r="BK95" s="182">
        <v>10600050</v>
      </c>
      <c r="BL95" s="173">
        <f>IF(Index!$L$4="€",VLOOKUP(BK95,ERP!$A:$CL,5,0),IF(Index!$L$4="$",VLOOKUP(BK95,ERP!$A:$CL,7,0),IF(Index!$L$4="CHF",VLOOKUP(BK95,ERP!$A:$CL,9,0),IF(Index!$L$4="£",VLOOKUP(BK95,ERP!$A:$CL,11,0),""))))</f>
        <v>847</v>
      </c>
    </row>
    <row r="96" spans="2:66" ht="12.75" customHeight="1" x14ac:dyDescent="0.25">
      <c r="B96" s="269" t="s">
        <v>210</v>
      </c>
      <c r="C96" s="848">
        <f t="shared" si="52"/>
        <v>1.7777777777777777</v>
      </c>
      <c r="D96" s="116"/>
      <c r="E96" s="130">
        <v>260</v>
      </c>
      <c r="F96" s="122" t="s">
        <v>207</v>
      </c>
      <c r="G96" s="130">
        <f t="shared" si="44"/>
        <v>146</v>
      </c>
      <c r="H96" s="122" t="s">
        <v>207</v>
      </c>
      <c r="I96" s="121" t="str">
        <f t="shared" si="45"/>
        <v>146 x 260</v>
      </c>
      <c r="J96" s="110" t="s">
        <v>207</v>
      </c>
      <c r="K96" s="130">
        <f t="shared" si="46"/>
        <v>276</v>
      </c>
      <c r="L96" s="110" t="s">
        <v>207</v>
      </c>
      <c r="M96" s="130">
        <f t="shared" si="47"/>
        <v>162</v>
      </c>
      <c r="N96" s="122" t="s">
        <v>207</v>
      </c>
      <c r="O96" s="130">
        <v>8</v>
      </c>
      <c r="P96" s="122" t="s">
        <v>207</v>
      </c>
      <c r="Q96" s="110">
        <v>8</v>
      </c>
      <c r="R96" s="110" t="s">
        <v>207</v>
      </c>
      <c r="S96" s="130">
        <f t="shared" si="48"/>
        <v>298</v>
      </c>
      <c r="T96" s="122" t="s">
        <v>207</v>
      </c>
      <c r="U96" s="130"/>
      <c r="V96" s="122"/>
      <c r="W96" s="130"/>
      <c r="X96" s="122"/>
      <c r="Y96" s="110"/>
      <c r="Z96" s="130">
        <f t="shared" si="53"/>
        <v>102.4</v>
      </c>
      <c r="AA96" s="122" t="s">
        <v>208</v>
      </c>
      <c r="AB96" s="130">
        <f t="shared" si="54"/>
        <v>57.5</v>
      </c>
      <c r="AC96" s="122" t="s">
        <v>208</v>
      </c>
      <c r="AD96" s="131" t="str">
        <f t="shared" si="49"/>
        <v>57.5 x 102.4</v>
      </c>
      <c r="AE96" s="122" t="s">
        <v>208</v>
      </c>
      <c r="AF96" s="130">
        <f t="shared" si="55"/>
        <v>108.7</v>
      </c>
      <c r="AG96" s="122" t="s">
        <v>208</v>
      </c>
      <c r="AH96" s="110">
        <f t="shared" si="56"/>
        <v>63.8</v>
      </c>
      <c r="AI96" s="122" t="s">
        <v>208</v>
      </c>
      <c r="AJ96" s="130">
        <f t="shared" si="57"/>
        <v>3.1</v>
      </c>
      <c r="AK96" s="122" t="s">
        <v>208</v>
      </c>
      <c r="AL96" s="130">
        <f t="shared" si="58"/>
        <v>3.1</v>
      </c>
      <c r="AM96" s="122" t="s">
        <v>208</v>
      </c>
      <c r="AN96" s="130">
        <f t="shared" si="59"/>
        <v>117</v>
      </c>
      <c r="AO96" s="122" t="s">
        <v>208</v>
      </c>
      <c r="AP96" s="130"/>
      <c r="AQ96" s="122"/>
      <c r="AR96" s="110"/>
      <c r="AS96" s="122"/>
      <c r="AT96" s="215"/>
      <c r="AU96" s="1015"/>
      <c r="AV96" s="102"/>
      <c r="AW96" s="138">
        <v>10600778</v>
      </c>
      <c r="AX96" s="126">
        <f>IF(Index!$L$4="€",VLOOKUP(AW96,ERP!$A:$CL,5,0),IF(Index!$L$4="$",VLOOKUP(AW96,ERP!$A:$CL,7,0),IF(Index!$L$4="CHF",VLOOKUP(AW96,ERP!$A:$CL,9,0),IF(Index!$L$4="£",VLOOKUP(AW96,ERP!$A:$CL,11,0),""))))</f>
        <v>1191</v>
      </c>
      <c r="AY96" s="138">
        <v>10600779</v>
      </c>
      <c r="AZ96" s="126">
        <f>IF(Index!$L$4="€",VLOOKUP(AY96,ERP!$A:$CL,5,0),IF(Index!$L$4="$",VLOOKUP(AY96,ERP!$A:$CL,7,0),IF(Index!$L$4="CHF",VLOOKUP(AY96,ERP!$A:$CL,9,0),IF(Index!$L$4="£",VLOOKUP(AY96,ERP!$A:$CL,11,0),""))))</f>
        <v>1191</v>
      </c>
      <c r="BA96" s="138">
        <v>10600810</v>
      </c>
      <c r="BB96" s="126">
        <f>IF(Index!$L$4="€",VLOOKUP(BA96,ERP!$A:$CL,5,0),IF(Index!$L$4="$",VLOOKUP(BA96,ERP!$A:$CL,7,0),IF(Index!$L$4="CHF",VLOOKUP(BA96,ERP!$A:$CL,9,0),IF(Index!$L$4="£",VLOOKUP(BA96,ERP!$A:$CL,11,0),""))))</f>
        <v>1191</v>
      </c>
      <c r="BC96" s="138">
        <v>10600780</v>
      </c>
      <c r="BD96" s="126">
        <f>IF(Index!$L$4="€",VLOOKUP(BC96,ERP!$A:$CL,5,0),IF(Index!$L$4="$",VLOOKUP(BC96,ERP!$A:$CL,7,0),IF(Index!$L$4="CHF",VLOOKUP(BC96,ERP!$A:$CL,9,0),IF(Index!$L$4="£",VLOOKUP(BC96,ERP!$A:$CL,11,0),""))))</f>
        <v>1191</v>
      </c>
      <c r="BE96" s="895"/>
      <c r="BF96" s="138" t="s">
        <v>125</v>
      </c>
      <c r="BG96" s="126">
        <f t="shared" si="50"/>
        <v>1298.19</v>
      </c>
      <c r="BH96" s="138" t="s">
        <v>125</v>
      </c>
      <c r="BI96" s="126">
        <f t="shared" si="51"/>
        <v>1071.0700000000002</v>
      </c>
      <c r="BJ96" s="102"/>
      <c r="BK96" s="138">
        <v>10600781</v>
      </c>
      <c r="BL96" s="126">
        <f>IF(Index!$L$4="€",VLOOKUP(BK96,ERP!$A:$CL,5,0),IF(Index!$L$4="$",VLOOKUP(BK96,ERP!$A:$CL,7,0),IF(Index!$L$4="CHF",VLOOKUP(BK96,ERP!$A:$CL,9,0),IF(Index!$L$4="£",VLOOKUP(BK96,ERP!$A:$CL,11,0),""))))</f>
        <v>1001</v>
      </c>
    </row>
    <row r="97" spans="2:66" ht="12.75" customHeight="1" x14ac:dyDescent="0.25">
      <c r="B97" s="269" t="s">
        <v>210</v>
      </c>
      <c r="C97" s="848">
        <f t="shared" si="52"/>
        <v>1.7777777777777777</v>
      </c>
      <c r="D97" s="116"/>
      <c r="E97" s="178">
        <v>280</v>
      </c>
      <c r="F97" s="179" t="s">
        <v>207</v>
      </c>
      <c r="G97" s="178">
        <f t="shared" si="44"/>
        <v>158</v>
      </c>
      <c r="H97" s="179" t="s">
        <v>207</v>
      </c>
      <c r="I97" s="180" t="str">
        <f t="shared" si="45"/>
        <v>158 x 280</v>
      </c>
      <c r="J97" s="169" t="s">
        <v>207</v>
      </c>
      <c r="K97" s="178">
        <f t="shared" si="46"/>
        <v>296</v>
      </c>
      <c r="L97" s="169" t="s">
        <v>207</v>
      </c>
      <c r="M97" s="178">
        <f t="shared" si="47"/>
        <v>174</v>
      </c>
      <c r="N97" s="179" t="s">
        <v>207</v>
      </c>
      <c r="O97" s="178">
        <v>8</v>
      </c>
      <c r="P97" s="179" t="s">
        <v>207</v>
      </c>
      <c r="Q97" s="169">
        <v>8</v>
      </c>
      <c r="R97" s="169" t="s">
        <v>207</v>
      </c>
      <c r="S97" s="178">
        <f t="shared" si="48"/>
        <v>322</v>
      </c>
      <c r="T97" s="179" t="s">
        <v>207</v>
      </c>
      <c r="U97" s="178"/>
      <c r="V97" s="179"/>
      <c r="W97" s="178"/>
      <c r="X97" s="179"/>
      <c r="Y97" s="110"/>
      <c r="Z97" s="178">
        <f t="shared" si="53"/>
        <v>110.2</v>
      </c>
      <c r="AA97" s="179" t="s">
        <v>208</v>
      </c>
      <c r="AB97" s="178">
        <f t="shared" si="54"/>
        <v>62.2</v>
      </c>
      <c r="AC97" s="179" t="s">
        <v>208</v>
      </c>
      <c r="AD97" s="181" t="str">
        <f t="shared" si="49"/>
        <v>62.2 x 110.2</v>
      </c>
      <c r="AE97" s="179" t="s">
        <v>208</v>
      </c>
      <c r="AF97" s="178">
        <f t="shared" si="55"/>
        <v>116.5</v>
      </c>
      <c r="AG97" s="179" t="s">
        <v>208</v>
      </c>
      <c r="AH97" s="169">
        <f t="shared" si="56"/>
        <v>68.5</v>
      </c>
      <c r="AI97" s="179" t="s">
        <v>208</v>
      </c>
      <c r="AJ97" s="178">
        <f t="shared" si="57"/>
        <v>3.1</v>
      </c>
      <c r="AK97" s="179" t="s">
        <v>208</v>
      </c>
      <c r="AL97" s="178">
        <f t="shared" si="58"/>
        <v>3.1</v>
      </c>
      <c r="AM97" s="179" t="s">
        <v>208</v>
      </c>
      <c r="AN97" s="178">
        <f t="shared" si="59"/>
        <v>127</v>
      </c>
      <c r="AO97" s="179" t="s">
        <v>208</v>
      </c>
      <c r="AP97" s="178"/>
      <c r="AQ97" s="179"/>
      <c r="AR97" s="169"/>
      <c r="AS97" s="179"/>
      <c r="AT97" s="215"/>
      <c r="AU97" s="1015"/>
      <c r="AV97" s="102"/>
      <c r="AW97" s="182">
        <v>10600423</v>
      </c>
      <c r="AX97" s="173">
        <f>IF(Index!$L$4="€",VLOOKUP(AW97,ERP!$A:$CL,5,0),IF(Index!$L$4="$",VLOOKUP(AW97,ERP!$A:$CL,7,0),IF(Index!$L$4="CHF",VLOOKUP(AW97,ERP!$A:$CL,9,0),IF(Index!$L$4="£",VLOOKUP(AW97,ERP!$A:$CL,11,0),""))))</f>
        <v>1378</v>
      </c>
      <c r="AY97" s="182">
        <v>10600487</v>
      </c>
      <c r="AZ97" s="173">
        <f>IF(Index!$L$4="€",VLOOKUP(AY97,ERP!$A:$CL,5,0),IF(Index!$L$4="$",VLOOKUP(AY97,ERP!$A:$CL,7,0),IF(Index!$L$4="CHF",VLOOKUP(AY97,ERP!$A:$CL,9,0),IF(Index!$L$4="£",VLOOKUP(AY97,ERP!$A:$CL,11,0),""))))</f>
        <v>1378</v>
      </c>
      <c r="BA97" s="182">
        <v>10600811</v>
      </c>
      <c r="BB97" s="173">
        <f>IF(Index!$L$4="€",VLOOKUP(BA97,ERP!$A:$CL,5,0),IF(Index!$L$4="$",VLOOKUP(BA97,ERP!$A:$CL,7,0),IF(Index!$L$4="CHF",VLOOKUP(BA97,ERP!$A:$CL,9,0),IF(Index!$L$4="£",VLOOKUP(BA97,ERP!$A:$CL,11,0),""))))</f>
        <v>1378</v>
      </c>
      <c r="BC97" s="182">
        <v>10600551</v>
      </c>
      <c r="BD97" s="173">
        <f>IF(Index!$L$4="€",VLOOKUP(BC97,ERP!$A:$CL,5,0),IF(Index!$L$4="$",VLOOKUP(BC97,ERP!$A:$CL,7,0),IF(Index!$L$4="CHF",VLOOKUP(BC97,ERP!$A:$CL,9,0),IF(Index!$L$4="£",VLOOKUP(BC97,ERP!$A:$CL,11,0),""))))</f>
        <v>1378</v>
      </c>
      <c r="BE97" s="895"/>
      <c r="BF97" s="182" t="s">
        <v>125</v>
      </c>
      <c r="BG97" s="173">
        <f t="shared" si="50"/>
        <v>1502.0200000000002</v>
      </c>
      <c r="BH97" s="182" t="s">
        <v>125</v>
      </c>
      <c r="BI97" s="173">
        <f t="shared" si="51"/>
        <v>1240.1300000000001</v>
      </c>
      <c r="BJ97" s="102"/>
      <c r="BK97" s="182">
        <v>10600125</v>
      </c>
      <c r="BL97" s="173">
        <f>IF(Index!$L$4="€",VLOOKUP(BK97,ERP!$A:$CL,5,0),IF(Index!$L$4="$",VLOOKUP(BK97,ERP!$A:$CL,7,0),IF(Index!$L$4="CHF",VLOOKUP(BK97,ERP!$A:$CL,9,0),IF(Index!$L$4="£",VLOOKUP(BK97,ERP!$A:$CL,11,0),""))))</f>
        <v>1159</v>
      </c>
    </row>
    <row r="98" spans="2:66" ht="12.75" customHeight="1" x14ac:dyDescent="0.25">
      <c r="B98" s="269" t="s">
        <v>210</v>
      </c>
      <c r="C98" s="848">
        <f t="shared" si="52"/>
        <v>1.7777777777777777</v>
      </c>
      <c r="D98" s="116"/>
      <c r="E98" s="130">
        <v>300</v>
      </c>
      <c r="F98" s="122" t="s">
        <v>207</v>
      </c>
      <c r="G98" s="130">
        <f t="shared" si="44"/>
        <v>169</v>
      </c>
      <c r="H98" s="122" t="s">
        <v>207</v>
      </c>
      <c r="I98" s="121" t="str">
        <f t="shared" si="45"/>
        <v>169 x 300</v>
      </c>
      <c r="J98" s="110" t="s">
        <v>207</v>
      </c>
      <c r="K98" s="130">
        <f t="shared" si="46"/>
        <v>316</v>
      </c>
      <c r="L98" s="110" t="s">
        <v>207</v>
      </c>
      <c r="M98" s="130">
        <f t="shared" si="47"/>
        <v>185</v>
      </c>
      <c r="N98" s="122" t="s">
        <v>207</v>
      </c>
      <c r="O98" s="130">
        <v>8</v>
      </c>
      <c r="P98" s="122" t="s">
        <v>207</v>
      </c>
      <c r="Q98" s="110">
        <v>8</v>
      </c>
      <c r="R98" s="110" t="s">
        <v>207</v>
      </c>
      <c r="S98" s="130">
        <f t="shared" si="48"/>
        <v>344</v>
      </c>
      <c r="T98" s="122" t="s">
        <v>207</v>
      </c>
      <c r="U98" s="130"/>
      <c r="V98" s="122"/>
      <c r="W98" s="136"/>
      <c r="X98" s="419"/>
      <c r="Y98" s="110"/>
      <c r="Z98" s="130">
        <f t="shared" si="53"/>
        <v>118.1</v>
      </c>
      <c r="AA98" s="122" t="s">
        <v>208</v>
      </c>
      <c r="AB98" s="130">
        <f t="shared" si="54"/>
        <v>66.5</v>
      </c>
      <c r="AC98" s="122" t="s">
        <v>208</v>
      </c>
      <c r="AD98" s="131" t="str">
        <f t="shared" si="49"/>
        <v>66.5 x 118.1</v>
      </c>
      <c r="AE98" s="122" t="s">
        <v>208</v>
      </c>
      <c r="AF98" s="130">
        <f t="shared" si="55"/>
        <v>124.4</v>
      </c>
      <c r="AG98" s="122" t="s">
        <v>208</v>
      </c>
      <c r="AH98" s="110">
        <f t="shared" si="56"/>
        <v>72.8</v>
      </c>
      <c r="AI98" s="122" t="s">
        <v>208</v>
      </c>
      <c r="AJ98" s="130">
        <f t="shared" si="57"/>
        <v>3.1</v>
      </c>
      <c r="AK98" s="122" t="s">
        <v>208</v>
      </c>
      <c r="AL98" s="130">
        <f t="shared" si="58"/>
        <v>3.1</v>
      </c>
      <c r="AM98" s="122" t="s">
        <v>208</v>
      </c>
      <c r="AN98" s="130">
        <f t="shared" si="59"/>
        <v>136</v>
      </c>
      <c r="AO98" s="122" t="s">
        <v>208</v>
      </c>
      <c r="AP98" s="130"/>
      <c r="AQ98" s="122"/>
      <c r="AR98" s="110"/>
      <c r="AS98" s="122"/>
      <c r="AT98" s="215"/>
      <c r="AU98" s="1015"/>
      <c r="AV98" s="102"/>
      <c r="AW98" s="138">
        <v>10600424</v>
      </c>
      <c r="AX98" s="126">
        <f>IF(Index!$L$4="€",VLOOKUP(AW98,ERP!$A:$CL,5,0),IF(Index!$L$4="$",VLOOKUP(AW98,ERP!$A:$CL,7,0),IF(Index!$L$4="CHF",VLOOKUP(AW98,ERP!$A:$CL,9,0),IF(Index!$L$4="£",VLOOKUP(AW98,ERP!$A:$CL,11,0),""))))</f>
        <v>1502</v>
      </c>
      <c r="AY98" s="138">
        <v>10600488</v>
      </c>
      <c r="AZ98" s="126">
        <f>IF(Index!$L$4="€",VLOOKUP(AY98,ERP!$A:$CL,5,0),IF(Index!$L$4="$",VLOOKUP(AY98,ERP!$A:$CL,7,0),IF(Index!$L$4="CHF",VLOOKUP(AY98,ERP!$A:$CL,9,0),IF(Index!$L$4="£",VLOOKUP(AY98,ERP!$A:$CL,11,0),""))))</f>
        <v>1502</v>
      </c>
      <c r="BA98" s="138">
        <v>10600812</v>
      </c>
      <c r="BB98" s="126">
        <f>IF(Index!$L$4="€",VLOOKUP(BA98,ERP!$A:$CL,5,0),IF(Index!$L$4="$",VLOOKUP(BA98,ERP!$A:$CL,7,0),IF(Index!$L$4="CHF",VLOOKUP(BA98,ERP!$A:$CL,9,0),IF(Index!$L$4="£",VLOOKUP(BA98,ERP!$A:$CL,11,0),""))))</f>
        <v>1502</v>
      </c>
      <c r="BC98" s="138">
        <v>10600552</v>
      </c>
      <c r="BD98" s="126">
        <f>IF(Index!$L$4="€",VLOOKUP(BC98,ERP!$A:$CL,5,0),IF(Index!$L$4="$",VLOOKUP(BC98,ERP!$A:$CL,7,0),IF(Index!$L$4="CHF",VLOOKUP(BC98,ERP!$A:$CL,9,0),IF(Index!$L$4="£",VLOOKUP(BC98,ERP!$A:$CL,11,0),""))))</f>
        <v>1502</v>
      </c>
      <c r="BE98" s="895"/>
      <c r="BF98" s="138" t="s">
        <v>125</v>
      </c>
      <c r="BG98" s="126">
        <f t="shared" si="50"/>
        <v>1637.18</v>
      </c>
      <c r="BH98" s="138" t="s">
        <v>125</v>
      </c>
      <c r="BI98" s="126">
        <f t="shared" si="51"/>
        <v>1341.78</v>
      </c>
      <c r="BJ98" s="102"/>
      <c r="BK98" s="138">
        <v>10600130</v>
      </c>
      <c r="BL98" s="126">
        <f>IF(Index!$L$4="€",VLOOKUP(BK98,ERP!$A:$CL,5,0),IF(Index!$L$4="$",VLOOKUP(BK98,ERP!$A:$CL,7,0),IF(Index!$L$4="CHF",VLOOKUP(BK98,ERP!$A:$CL,9,0),IF(Index!$L$4="£",VLOOKUP(BK98,ERP!$A:$CL,11,0),""))))</f>
        <v>1254</v>
      </c>
    </row>
    <row r="99" spans="2:66" ht="12.75" customHeight="1" x14ac:dyDescent="0.25">
      <c r="B99" s="269" t="s">
        <v>210</v>
      </c>
      <c r="C99" s="848">
        <f t="shared" si="52"/>
        <v>1.7777777777777777</v>
      </c>
      <c r="D99" s="116"/>
      <c r="E99" s="178">
        <v>350</v>
      </c>
      <c r="F99" s="179" t="s">
        <v>207</v>
      </c>
      <c r="G99" s="178">
        <f t="shared" si="44"/>
        <v>197</v>
      </c>
      <c r="H99" s="179" t="s">
        <v>207</v>
      </c>
      <c r="I99" s="180" t="str">
        <f t="shared" si="45"/>
        <v>197 x 350</v>
      </c>
      <c r="J99" s="169" t="s">
        <v>207</v>
      </c>
      <c r="K99" s="178">
        <f t="shared" si="46"/>
        <v>366</v>
      </c>
      <c r="L99" s="169" t="s">
        <v>207</v>
      </c>
      <c r="M99" s="178">
        <f t="shared" si="47"/>
        <v>213</v>
      </c>
      <c r="N99" s="179" t="s">
        <v>207</v>
      </c>
      <c r="O99" s="178">
        <v>8</v>
      </c>
      <c r="P99" s="179" t="s">
        <v>207</v>
      </c>
      <c r="Q99" s="169">
        <v>8</v>
      </c>
      <c r="R99" s="169" t="s">
        <v>207</v>
      </c>
      <c r="S99" s="178">
        <f t="shared" si="48"/>
        <v>402</v>
      </c>
      <c r="T99" s="179" t="s">
        <v>207</v>
      </c>
      <c r="U99" s="178"/>
      <c r="V99" s="179"/>
      <c r="W99" s="178"/>
      <c r="X99" s="179"/>
      <c r="Y99" s="110"/>
      <c r="Z99" s="178">
        <f t="shared" si="53"/>
        <v>137.80000000000001</v>
      </c>
      <c r="AA99" s="179" t="s">
        <v>208</v>
      </c>
      <c r="AB99" s="178">
        <f t="shared" si="54"/>
        <v>77.599999999999994</v>
      </c>
      <c r="AC99" s="179" t="s">
        <v>208</v>
      </c>
      <c r="AD99" s="181" t="str">
        <f t="shared" si="49"/>
        <v>77.6 x 137.8</v>
      </c>
      <c r="AE99" s="179" t="s">
        <v>208</v>
      </c>
      <c r="AF99" s="178">
        <f t="shared" si="55"/>
        <v>144.1</v>
      </c>
      <c r="AG99" s="179" t="s">
        <v>208</v>
      </c>
      <c r="AH99" s="169">
        <f t="shared" si="56"/>
        <v>83.9</v>
      </c>
      <c r="AI99" s="179" t="s">
        <v>208</v>
      </c>
      <c r="AJ99" s="178">
        <f t="shared" si="57"/>
        <v>3.1</v>
      </c>
      <c r="AK99" s="179" t="s">
        <v>208</v>
      </c>
      <c r="AL99" s="178">
        <f t="shared" si="58"/>
        <v>3.1</v>
      </c>
      <c r="AM99" s="179" t="s">
        <v>208</v>
      </c>
      <c r="AN99" s="178">
        <f t="shared" si="59"/>
        <v>158</v>
      </c>
      <c r="AO99" s="179" t="s">
        <v>208</v>
      </c>
      <c r="AP99" s="178"/>
      <c r="AQ99" s="179"/>
      <c r="AR99" s="169"/>
      <c r="AS99" s="179"/>
      <c r="AT99" s="215"/>
      <c r="AU99" s="1015"/>
      <c r="AV99" s="102"/>
      <c r="AW99" s="182">
        <v>10600454</v>
      </c>
      <c r="AX99" s="173">
        <f>IF(Index!$L$4="€",VLOOKUP(AW99,ERP!$A:$CL,5,0),IF(Index!$L$4="$",VLOOKUP(AW99,ERP!$A:$CL,7,0),IF(Index!$L$4="CHF",VLOOKUP(AW99,ERP!$A:$CL,9,0),IF(Index!$L$4="£",VLOOKUP(AW99,ERP!$A:$CL,11,0),""))))</f>
        <v>1753</v>
      </c>
      <c r="AY99" s="182">
        <v>10600518</v>
      </c>
      <c r="AZ99" s="173">
        <f>IF(Index!$L$4="€",VLOOKUP(AY99,ERP!$A:$CL,5,0),IF(Index!$L$4="$",VLOOKUP(AY99,ERP!$A:$CL,7,0),IF(Index!$L$4="CHF",VLOOKUP(AY99,ERP!$A:$CL,9,0),IF(Index!$L$4="£",VLOOKUP(AY99,ERP!$A:$CL,11,0),""))))</f>
        <v>1753</v>
      </c>
      <c r="BA99" s="182">
        <v>10600813</v>
      </c>
      <c r="BB99" s="173">
        <f>IF(Index!$L$4="€",VLOOKUP(BA99,ERP!$A:$CL,5,0),IF(Index!$L$4="$",VLOOKUP(BA99,ERP!$A:$CL,7,0),IF(Index!$L$4="CHF",VLOOKUP(BA99,ERP!$A:$CL,9,0),IF(Index!$L$4="£",VLOOKUP(BA99,ERP!$A:$CL,11,0),""))))</f>
        <v>1753</v>
      </c>
      <c r="BC99" s="182">
        <v>10600582</v>
      </c>
      <c r="BD99" s="173">
        <f>IF(Index!$L$4="€",VLOOKUP(BC99,ERP!$A:$CL,5,0),IF(Index!$L$4="$",VLOOKUP(BC99,ERP!$A:$CL,7,0),IF(Index!$L$4="CHF",VLOOKUP(BC99,ERP!$A:$CL,9,0),IF(Index!$L$4="£",VLOOKUP(BC99,ERP!$A:$CL,11,0),""))))</f>
        <v>1753</v>
      </c>
      <c r="BE99" s="895"/>
      <c r="BF99" s="182" t="s">
        <v>125</v>
      </c>
      <c r="BG99" s="173">
        <f t="shared" si="50"/>
        <v>1910.7700000000002</v>
      </c>
      <c r="BH99" s="182" t="s">
        <v>125</v>
      </c>
      <c r="BI99" s="173">
        <f t="shared" si="51"/>
        <v>1573.97</v>
      </c>
      <c r="BJ99" s="102"/>
      <c r="BK99" s="182">
        <v>10630658</v>
      </c>
      <c r="BL99" s="173">
        <f>IF(Index!$L$4="€",VLOOKUP(BK99,ERP!$A:$CL,5,0),IF(Index!$L$4="$",VLOOKUP(BK99,ERP!$A:$CL,7,0),IF(Index!$L$4="CHF",VLOOKUP(BK99,ERP!$A:$CL,9,0),IF(Index!$L$4="£",VLOOKUP(BK99,ERP!$A:$CL,11,0),""))))</f>
        <v>1471</v>
      </c>
    </row>
    <row r="100" spans="2:66" ht="12.75" customHeight="1" x14ac:dyDescent="0.25">
      <c r="B100" s="269" t="s">
        <v>210</v>
      </c>
      <c r="C100" s="848">
        <f t="shared" si="52"/>
        <v>1.7777777777777777</v>
      </c>
      <c r="D100" s="116"/>
      <c r="E100" s="130">
        <v>400</v>
      </c>
      <c r="F100" s="122" t="s">
        <v>207</v>
      </c>
      <c r="G100" s="130">
        <f t="shared" si="44"/>
        <v>225</v>
      </c>
      <c r="H100" s="122" t="s">
        <v>207</v>
      </c>
      <c r="I100" s="121" t="str">
        <f t="shared" si="45"/>
        <v>225 x 400</v>
      </c>
      <c r="J100" s="110" t="s">
        <v>207</v>
      </c>
      <c r="K100" s="130">
        <f t="shared" si="46"/>
        <v>416</v>
      </c>
      <c r="L100" s="110" t="s">
        <v>207</v>
      </c>
      <c r="M100" s="130">
        <f t="shared" si="47"/>
        <v>241</v>
      </c>
      <c r="N100" s="122" t="s">
        <v>207</v>
      </c>
      <c r="O100" s="130">
        <v>8</v>
      </c>
      <c r="P100" s="122" t="s">
        <v>207</v>
      </c>
      <c r="Q100" s="110">
        <v>8</v>
      </c>
      <c r="R100" s="110" t="s">
        <v>207</v>
      </c>
      <c r="S100" s="130">
        <f t="shared" si="48"/>
        <v>459</v>
      </c>
      <c r="T100" s="122" t="s">
        <v>207</v>
      </c>
      <c r="U100" s="130"/>
      <c r="V100" s="122"/>
      <c r="W100" s="130"/>
      <c r="X100" s="122"/>
      <c r="Y100" s="110"/>
      <c r="Z100" s="130">
        <f t="shared" si="53"/>
        <v>157.5</v>
      </c>
      <c r="AA100" s="122" t="s">
        <v>208</v>
      </c>
      <c r="AB100" s="130">
        <f t="shared" si="54"/>
        <v>88.6</v>
      </c>
      <c r="AC100" s="122" t="s">
        <v>208</v>
      </c>
      <c r="AD100" s="131" t="str">
        <f t="shared" si="49"/>
        <v>88.6 x 157.5</v>
      </c>
      <c r="AE100" s="122" t="s">
        <v>208</v>
      </c>
      <c r="AF100" s="130">
        <f t="shared" si="55"/>
        <v>163.80000000000001</v>
      </c>
      <c r="AG100" s="122" t="s">
        <v>208</v>
      </c>
      <c r="AH100" s="110">
        <f t="shared" si="56"/>
        <v>94.9</v>
      </c>
      <c r="AI100" s="122" t="s">
        <v>208</v>
      </c>
      <c r="AJ100" s="130">
        <f t="shared" si="57"/>
        <v>3.1</v>
      </c>
      <c r="AK100" s="122" t="s">
        <v>208</v>
      </c>
      <c r="AL100" s="130">
        <f t="shared" si="58"/>
        <v>3.1</v>
      </c>
      <c r="AM100" s="122" t="s">
        <v>208</v>
      </c>
      <c r="AN100" s="130">
        <f t="shared" si="59"/>
        <v>181</v>
      </c>
      <c r="AO100" s="122" t="s">
        <v>208</v>
      </c>
      <c r="AP100" s="130"/>
      <c r="AQ100" s="122"/>
      <c r="AR100" s="110"/>
      <c r="AS100" s="122"/>
      <c r="AT100" s="215"/>
      <c r="AU100" s="1015"/>
      <c r="AV100" s="102"/>
      <c r="AW100" s="138">
        <v>10600455</v>
      </c>
      <c r="AX100" s="126">
        <f>IF(Index!$L$4="€",VLOOKUP(AW100,ERP!$A:$CL,5,0),IF(Index!$L$4="$",VLOOKUP(AW100,ERP!$A:$CL,7,0),IF(Index!$L$4="CHF",VLOOKUP(AW100,ERP!$A:$CL,9,0),IF(Index!$L$4="£",VLOOKUP(AW100,ERP!$A:$CL,11,0),""))))</f>
        <v>2379</v>
      </c>
      <c r="AY100" s="138">
        <v>10600519</v>
      </c>
      <c r="AZ100" s="126">
        <f>IF(Index!$L$4="€",VLOOKUP(AY100,ERP!$A:$CL,5,0),IF(Index!$L$4="$",VLOOKUP(AY100,ERP!$A:$CL,7,0),IF(Index!$L$4="CHF",VLOOKUP(AY100,ERP!$A:$CL,9,0),IF(Index!$L$4="£",VLOOKUP(AY100,ERP!$A:$CL,11,0),""))))</f>
        <v>2379</v>
      </c>
      <c r="BA100" s="138">
        <v>10600814</v>
      </c>
      <c r="BB100" s="126">
        <f>IF(Index!$L$4="€",VLOOKUP(BA100,ERP!$A:$CL,5,0),IF(Index!$L$4="$",VLOOKUP(BA100,ERP!$A:$CL,7,0),IF(Index!$L$4="CHF",VLOOKUP(BA100,ERP!$A:$CL,9,0),IF(Index!$L$4="£",VLOOKUP(BA100,ERP!$A:$CL,11,0),""))))</f>
        <v>2379</v>
      </c>
      <c r="BC100" s="138">
        <v>10600583</v>
      </c>
      <c r="BD100" s="126">
        <f>IF(Index!$L$4="€",VLOOKUP(BC100,ERP!$A:$CL,5,0),IF(Index!$L$4="$",VLOOKUP(BC100,ERP!$A:$CL,7,0),IF(Index!$L$4="CHF",VLOOKUP(BC100,ERP!$A:$CL,9,0),IF(Index!$L$4="£",VLOOKUP(BC100,ERP!$A:$CL,11,0),""))))</f>
        <v>2379</v>
      </c>
      <c r="BE100" s="895"/>
      <c r="BF100" s="138" t="s">
        <v>125</v>
      </c>
      <c r="BG100" s="126">
        <f t="shared" si="50"/>
        <v>2593.11</v>
      </c>
      <c r="BH100" s="138" t="s">
        <v>125</v>
      </c>
      <c r="BI100" s="126">
        <f t="shared" si="51"/>
        <v>2144.2800000000002</v>
      </c>
      <c r="BJ100" s="102"/>
      <c r="BK100" s="138">
        <v>10630659</v>
      </c>
      <c r="BL100" s="126">
        <f>IF(Index!$L$4="€",VLOOKUP(BK100,ERP!$A:$CL,5,0),IF(Index!$L$4="$",VLOOKUP(BK100,ERP!$A:$CL,7,0),IF(Index!$L$4="CHF",VLOOKUP(BK100,ERP!$A:$CL,9,0),IF(Index!$L$4="£",VLOOKUP(BK100,ERP!$A:$CL,11,0),""))))</f>
        <v>2004</v>
      </c>
    </row>
    <row r="101" spans="2:66" ht="12.75" customHeight="1" x14ac:dyDescent="0.25">
      <c r="B101" s="269" t="s">
        <v>210</v>
      </c>
      <c r="C101" s="848">
        <f t="shared" si="52"/>
        <v>1.7777777777777777</v>
      </c>
      <c r="D101" s="116"/>
      <c r="E101" s="178">
        <v>450</v>
      </c>
      <c r="F101" s="179" t="s">
        <v>207</v>
      </c>
      <c r="G101" s="178">
        <f t="shared" si="44"/>
        <v>253</v>
      </c>
      <c r="H101" s="179" t="s">
        <v>207</v>
      </c>
      <c r="I101" s="180" t="str">
        <f>G101&amp;" x "&amp;E101</f>
        <v>253 x 450</v>
      </c>
      <c r="J101" s="169" t="s">
        <v>207</v>
      </c>
      <c r="K101" s="178">
        <f>E101+(2*O101)</f>
        <v>466</v>
      </c>
      <c r="L101" s="169" t="s">
        <v>207</v>
      </c>
      <c r="M101" s="178">
        <f>G101+O101+Q101</f>
        <v>269</v>
      </c>
      <c r="N101" s="179" t="s">
        <v>207</v>
      </c>
      <c r="O101" s="178">
        <v>8</v>
      </c>
      <c r="P101" s="179" t="s">
        <v>207</v>
      </c>
      <c r="Q101" s="169">
        <v>8</v>
      </c>
      <c r="R101" s="169" t="s">
        <v>207</v>
      </c>
      <c r="S101" s="178">
        <f>ROUND(SQRT((E101^2)+(G101^2)),0)</f>
        <v>516</v>
      </c>
      <c r="T101" s="179" t="s">
        <v>207</v>
      </c>
      <c r="U101" s="178"/>
      <c r="V101" s="179"/>
      <c r="W101" s="178"/>
      <c r="X101" s="179"/>
      <c r="Y101" s="110"/>
      <c r="Z101" s="178">
        <f t="shared" si="53"/>
        <v>177.2</v>
      </c>
      <c r="AA101" s="179" t="s">
        <v>208</v>
      </c>
      <c r="AB101" s="178">
        <f t="shared" si="54"/>
        <v>99.6</v>
      </c>
      <c r="AC101" s="179" t="s">
        <v>208</v>
      </c>
      <c r="AD101" s="181" t="str">
        <f>AB101&amp;" x "&amp;Z101</f>
        <v>99.6 x 177.2</v>
      </c>
      <c r="AE101" s="179" t="s">
        <v>208</v>
      </c>
      <c r="AF101" s="178">
        <f t="shared" si="55"/>
        <v>183.5</v>
      </c>
      <c r="AG101" s="179" t="s">
        <v>208</v>
      </c>
      <c r="AH101" s="169">
        <f t="shared" si="56"/>
        <v>105.9</v>
      </c>
      <c r="AI101" s="179" t="s">
        <v>208</v>
      </c>
      <c r="AJ101" s="178">
        <f t="shared" si="57"/>
        <v>3.1</v>
      </c>
      <c r="AK101" s="179" t="s">
        <v>208</v>
      </c>
      <c r="AL101" s="178">
        <f t="shared" si="58"/>
        <v>3.1</v>
      </c>
      <c r="AM101" s="179" t="s">
        <v>208</v>
      </c>
      <c r="AN101" s="178">
        <f>ROUND(SQRT((Z101^2)+(AB101^2)),0)</f>
        <v>203</v>
      </c>
      <c r="AO101" s="179" t="s">
        <v>208</v>
      </c>
      <c r="AP101" s="178"/>
      <c r="AQ101" s="179"/>
      <c r="AR101" s="169"/>
      <c r="AS101" s="179"/>
      <c r="AT101" s="215"/>
      <c r="AU101" s="1015"/>
      <c r="AV101" s="102"/>
      <c r="AW101" s="182">
        <v>10600456</v>
      </c>
      <c r="AX101" s="173">
        <f>IF(Index!$L$4="€",VLOOKUP(AW101,ERP!$A:$CL,5,0),IF(Index!$L$4="$",VLOOKUP(AW101,ERP!$A:$CL,7,0),IF(Index!$L$4="CHF",VLOOKUP(AW101,ERP!$A:$CL,9,0),IF(Index!$L$4="£",VLOOKUP(AW101,ERP!$A:$CL,11,0),""))))</f>
        <v>3005</v>
      </c>
      <c r="AY101" s="182">
        <v>10600520</v>
      </c>
      <c r="AZ101" s="173">
        <f>IF(Index!$L$4="€",VLOOKUP(AY101,ERP!$A:$CL,5,0),IF(Index!$L$4="$",VLOOKUP(AY101,ERP!$A:$CL,7,0),IF(Index!$L$4="CHF",VLOOKUP(AY101,ERP!$A:$CL,9,0),IF(Index!$L$4="£",VLOOKUP(AY101,ERP!$A:$CL,11,0),""))))</f>
        <v>3005</v>
      </c>
      <c r="BA101" s="182">
        <v>10600815</v>
      </c>
      <c r="BB101" s="173">
        <f>IF(Index!$L$4="€",VLOOKUP(BA101,ERP!$A:$CL,5,0),IF(Index!$L$4="$",VLOOKUP(BA101,ERP!$A:$CL,7,0),IF(Index!$L$4="CHF",VLOOKUP(BA101,ERP!$A:$CL,9,0),IF(Index!$L$4="£",VLOOKUP(BA101,ERP!$A:$CL,11,0),""))))</f>
        <v>3005</v>
      </c>
      <c r="BC101" s="182">
        <v>10600584</v>
      </c>
      <c r="BD101" s="173">
        <f>IF(Index!$L$4="€",VLOOKUP(BC101,ERP!$A:$CL,5,0),IF(Index!$L$4="$",VLOOKUP(BC101,ERP!$A:$CL,7,0),IF(Index!$L$4="CHF",VLOOKUP(BC101,ERP!$A:$CL,9,0),IF(Index!$L$4="£",VLOOKUP(BC101,ERP!$A:$CL,11,0),""))))</f>
        <v>3005</v>
      </c>
      <c r="BE101" s="895"/>
      <c r="BF101" s="1138" t="s">
        <v>2928</v>
      </c>
      <c r="BG101" s="1139"/>
      <c r="BH101" s="182" t="s">
        <v>125</v>
      </c>
      <c r="BI101" s="173">
        <f t="shared" si="51"/>
        <v>2679.28</v>
      </c>
      <c r="BJ101" s="102"/>
      <c r="BK101" s="182">
        <v>10630660</v>
      </c>
      <c r="BL101" s="173">
        <f>IF(Index!$L$4="€",VLOOKUP(BK101,ERP!$A:$CL,5,0),IF(Index!$L$4="$",VLOOKUP(BK101,ERP!$A:$CL,7,0),IF(Index!$L$4="CHF",VLOOKUP(BK101,ERP!$A:$CL,9,0),IF(Index!$L$4="£",VLOOKUP(BK101,ERP!$A:$CL,11,0),""))))</f>
        <v>2504</v>
      </c>
    </row>
    <row r="102" spans="2:66" ht="12.75" customHeight="1" x14ac:dyDescent="0.25">
      <c r="B102" s="269" t="s">
        <v>210</v>
      </c>
      <c r="C102" s="848">
        <f t="shared" si="52"/>
        <v>1.7777777777777777</v>
      </c>
      <c r="D102" s="116"/>
      <c r="E102" s="140">
        <v>500</v>
      </c>
      <c r="F102" s="141" t="s">
        <v>207</v>
      </c>
      <c r="G102" s="140">
        <f t="shared" si="44"/>
        <v>281</v>
      </c>
      <c r="H102" s="141" t="s">
        <v>207</v>
      </c>
      <c r="I102" s="143" t="str">
        <f t="shared" si="45"/>
        <v>281 x 500</v>
      </c>
      <c r="J102" s="142" t="s">
        <v>207</v>
      </c>
      <c r="K102" s="140">
        <f t="shared" si="46"/>
        <v>516</v>
      </c>
      <c r="L102" s="142" t="s">
        <v>207</v>
      </c>
      <c r="M102" s="140">
        <f t="shared" si="47"/>
        <v>297</v>
      </c>
      <c r="N102" s="141" t="s">
        <v>207</v>
      </c>
      <c r="O102" s="140">
        <v>8</v>
      </c>
      <c r="P102" s="141" t="s">
        <v>207</v>
      </c>
      <c r="Q102" s="142">
        <v>8</v>
      </c>
      <c r="R102" s="142" t="s">
        <v>207</v>
      </c>
      <c r="S102" s="140">
        <f t="shared" si="48"/>
        <v>574</v>
      </c>
      <c r="T102" s="141" t="s">
        <v>207</v>
      </c>
      <c r="U102" s="140"/>
      <c r="V102" s="141"/>
      <c r="W102" s="140"/>
      <c r="X102" s="141"/>
      <c r="Y102" s="110"/>
      <c r="Z102" s="140">
        <f t="shared" si="53"/>
        <v>196.9</v>
      </c>
      <c r="AA102" s="141" t="s">
        <v>208</v>
      </c>
      <c r="AB102" s="140">
        <f t="shared" si="54"/>
        <v>110.6</v>
      </c>
      <c r="AC102" s="141" t="s">
        <v>208</v>
      </c>
      <c r="AD102" s="282" t="str">
        <f t="shared" si="49"/>
        <v>110.6 x 196.9</v>
      </c>
      <c r="AE102" s="141" t="s">
        <v>208</v>
      </c>
      <c r="AF102" s="140">
        <f t="shared" si="55"/>
        <v>203.1</v>
      </c>
      <c r="AG102" s="141" t="s">
        <v>208</v>
      </c>
      <c r="AH102" s="142">
        <f t="shared" si="56"/>
        <v>116.9</v>
      </c>
      <c r="AI102" s="141" t="s">
        <v>208</v>
      </c>
      <c r="AJ102" s="140">
        <f t="shared" si="57"/>
        <v>3.1</v>
      </c>
      <c r="AK102" s="141" t="s">
        <v>208</v>
      </c>
      <c r="AL102" s="140">
        <f t="shared" si="58"/>
        <v>3.1</v>
      </c>
      <c r="AM102" s="141" t="s">
        <v>208</v>
      </c>
      <c r="AN102" s="140">
        <f t="shared" si="59"/>
        <v>226</v>
      </c>
      <c r="AO102" s="141" t="s">
        <v>208</v>
      </c>
      <c r="AP102" s="140"/>
      <c r="AQ102" s="141"/>
      <c r="AR102" s="142"/>
      <c r="AS102" s="141"/>
      <c r="AT102" s="215"/>
      <c r="AU102" s="1016"/>
      <c r="AV102" s="102"/>
      <c r="AW102" s="147">
        <v>10600457</v>
      </c>
      <c r="AX102" s="144">
        <f>IF(Index!$L$4="€",VLOOKUP(AW102,ERP!$A:$CL,5,0),IF(Index!$L$4="$",VLOOKUP(AW102,ERP!$A:$CL,7,0),IF(Index!$L$4="CHF",VLOOKUP(AW102,ERP!$A:$CL,9,0),IF(Index!$L$4="£",VLOOKUP(AW102,ERP!$A:$CL,11,0),""))))</f>
        <v>3632</v>
      </c>
      <c r="AY102" s="147">
        <v>10600521</v>
      </c>
      <c r="AZ102" s="144">
        <f>IF(Index!$L$4="€",VLOOKUP(AY102,ERP!$A:$CL,5,0),IF(Index!$L$4="$",VLOOKUP(AY102,ERP!$A:$CL,7,0),IF(Index!$L$4="CHF",VLOOKUP(AY102,ERP!$A:$CL,9,0),IF(Index!$L$4="£",VLOOKUP(AY102,ERP!$A:$CL,11,0),""))))</f>
        <v>3632</v>
      </c>
      <c r="BA102" s="147">
        <v>10600816</v>
      </c>
      <c r="BB102" s="144">
        <f>IF(Index!$L$4="€",VLOOKUP(BA102,ERP!$A:$CL,5,0),IF(Index!$L$4="$",VLOOKUP(BA102,ERP!$A:$CL,7,0),IF(Index!$L$4="CHF",VLOOKUP(BA102,ERP!$A:$CL,9,0),IF(Index!$L$4="£",VLOOKUP(BA102,ERP!$A:$CL,11,0),""))))</f>
        <v>3632</v>
      </c>
      <c r="BC102" s="147">
        <v>10600585</v>
      </c>
      <c r="BD102" s="144">
        <f>IF(Index!$L$4="€",VLOOKUP(BC102,ERP!$A:$CL,5,0),IF(Index!$L$4="$",VLOOKUP(BC102,ERP!$A:$CL,7,0),IF(Index!$L$4="CHF",VLOOKUP(BC102,ERP!$A:$CL,9,0),IF(Index!$L$4="£",VLOOKUP(BC102,ERP!$A:$CL,11,0),""))))</f>
        <v>3632</v>
      </c>
      <c r="BE102" s="895"/>
      <c r="BF102" s="1140" t="s">
        <v>2928</v>
      </c>
      <c r="BG102" s="1141"/>
      <c r="BH102" s="147" t="s">
        <v>125</v>
      </c>
      <c r="BI102" s="144">
        <f t="shared" si="51"/>
        <v>3215.3500000000004</v>
      </c>
      <c r="BJ102" s="102"/>
      <c r="BK102" s="147">
        <v>10630661</v>
      </c>
      <c r="BL102" s="144">
        <f>IF(Index!$L$4="€",VLOOKUP(BK102,ERP!$A:$CL,5,0),IF(Index!$L$4="$",VLOOKUP(BK102,ERP!$A:$CL,7,0),IF(Index!$L$4="CHF",VLOOKUP(BK102,ERP!$A:$CL,9,0),IF(Index!$L$4="£",VLOOKUP(BK102,ERP!$A:$CL,11,0),""))))</f>
        <v>3005</v>
      </c>
    </row>
    <row r="103" spans="2:66" hidden="1" outlineLevel="1" x14ac:dyDescent="0.25">
      <c r="D103" s="116"/>
      <c r="G103" s="152"/>
      <c r="K103" s="154"/>
      <c r="Q103" s="152"/>
      <c r="S103" s="152"/>
      <c r="AD103" s="154"/>
      <c r="AW103" s="107"/>
      <c r="AY103" s="107"/>
      <c r="BA103" s="107"/>
      <c r="BC103" s="107"/>
      <c r="BF103" s="107"/>
      <c r="BH103" s="107"/>
      <c r="BK103" s="107"/>
    </row>
    <row r="104" spans="2:66" ht="25.5" hidden="1" customHeight="1" outlineLevel="1" x14ac:dyDescent="0.25">
      <c r="D104" s="116"/>
      <c r="E104" s="1070" t="s">
        <v>2709</v>
      </c>
      <c r="F104" s="963"/>
      <c r="G104" s="963"/>
      <c r="H104" s="963"/>
      <c r="I104" s="963"/>
      <c r="J104" s="963"/>
      <c r="K104" s="963"/>
      <c r="L104" s="963"/>
      <c r="M104" s="963"/>
      <c r="N104" s="963"/>
      <c r="O104" s="963"/>
      <c r="P104" s="963"/>
      <c r="Q104" s="963"/>
      <c r="R104" s="963"/>
      <c r="S104" s="963"/>
      <c r="T104" s="963"/>
      <c r="U104" s="963"/>
      <c r="V104" s="963"/>
      <c r="W104" s="963"/>
      <c r="X104" s="963"/>
      <c r="Y104" s="963"/>
      <c r="Z104" s="963"/>
      <c r="AA104" s="963"/>
      <c r="AB104" s="963"/>
      <c r="AC104" s="963"/>
      <c r="AD104" s="963"/>
      <c r="AE104" s="963"/>
      <c r="AF104" s="963"/>
      <c r="AG104" s="963"/>
      <c r="AH104" s="963"/>
      <c r="AI104" s="963"/>
      <c r="AJ104" s="963"/>
      <c r="AK104" s="963"/>
      <c r="AL104" s="963"/>
      <c r="AM104" s="963"/>
      <c r="AN104" s="963"/>
      <c r="AO104" s="963"/>
      <c r="AP104" s="963"/>
      <c r="AQ104" s="963"/>
      <c r="AR104" s="963"/>
      <c r="AS104" s="964"/>
      <c r="AT104" s="215"/>
      <c r="AU104" s="1014" t="s">
        <v>235</v>
      </c>
      <c r="AV104" s="102"/>
      <c r="AW104" s="948" t="s">
        <v>253</v>
      </c>
      <c r="AX104" s="956"/>
      <c r="AY104" s="948" t="s">
        <v>254</v>
      </c>
      <c r="AZ104" s="956"/>
      <c r="BA104" s="948" t="s">
        <v>252</v>
      </c>
      <c r="BB104" s="956"/>
      <c r="BC104" s="948" t="s">
        <v>252</v>
      </c>
      <c r="BD104" s="956"/>
      <c r="BE104" s="202"/>
      <c r="BF104" s="948" t="s">
        <v>252</v>
      </c>
      <c r="BG104" s="949"/>
      <c r="BH104" s="948" t="s">
        <v>2975</v>
      </c>
      <c r="BI104" s="949"/>
      <c r="BJ104" s="102"/>
      <c r="BK104" s="948" t="s">
        <v>230</v>
      </c>
      <c r="BL104" s="949"/>
    </row>
    <row r="105" spans="2:66" s="116" customFormat="1" ht="15" hidden="1" customHeight="1" outlineLevel="1" x14ac:dyDescent="0.25">
      <c r="E105" s="1058"/>
      <c r="F105" s="1059"/>
      <c r="G105" s="1059"/>
      <c r="H105" s="1059"/>
      <c r="I105" s="1059"/>
      <c r="J105" s="1059"/>
      <c r="K105" s="1059"/>
      <c r="L105" s="1059"/>
      <c r="M105" s="1059"/>
      <c r="N105" s="1059"/>
      <c r="O105" s="1059"/>
      <c r="P105" s="1059"/>
      <c r="Q105" s="1059"/>
      <c r="R105" s="1059"/>
      <c r="S105" s="1059"/>
      <c r="T105" s="1059"/>
      <c r="U105" s="1059"/>
      <c r="V105" s="1059"/>
      <c r="W105" s="1059"/>
      <c r="X105" s="1059"/>
      <c r="Y105" s="1059"/>
      <c r="Z105" s="1059"/>
      <c r="AA105" s="1059"/>
      <c r="AB105" s="1059"/>
      <c r="AC105" s="1059"/>
      <c r="AD105" s="1059"/>
      <c r="AE105" s="1059"/>
      <c r="AF105" s="1059"/>
      <c r="AG105" s="1059"/>
      <c r="AH105" s="1059"/>
      <c r="AI105" s="1059"/>
      <c r="AJ105" s="1059"/>
      <c r="AK105" s="1059"/>
      <c r="AL105" s="1059"/>
      <c r="AM105" s="1059"/>
      <c r="AN105" s="1059"/>
      <c r="AO105" s="1059"/>
      <c r="AP105" s="1059"/>
      <c r="AQ105" s="1059"/>
      <c r="AR105" s="1059"/>
      <c r="AS105" s="1060"/>
      <c r="AT105" s="230"/>
      <c r="AU105" s="1015"/>
      <c r="AV105" s="102"/>
      <c r="AW105" s="160"/>
      <c r="AX105" s="161"/>
      <c r="AY105" s="160"/>
      <c r="AZ105" s="161"/>
      <c r="BA105" s="160"/>
      <c r="BB105" s="161"/>
      <c r="BC105" s="954" t="s">
        <v>217</v>
      </c>
      <c r="BD105" s="1002"/>
      <c r="BE105" s="202"/>
      <c r="BF105" s="1054" t="s">
        <v>236</v>
      </c>
      <c r="BG105" s="1055"/>
      <c r="BH105" s="163"/>
      <c r="BI105" s="164"/>
      <c r="BJ105" s="102"/>
      <c r="BK105" s="163"/>
      <c r="BL105" s="164"/>
      <c r="BM105" s="107"/>
      <c r="BN105" s="107"/>
    </row>
    <row r="106" spans="2:66" s="116" customFormat="1" ht="21" hidden="1" outlineLevel="1" x14ac:dyDescent="0.25">
      <c r="E106" s="121" t="s">
        <v>206</v>
      </c>
      <c r="F106" s="122"/>
      <c r="G106" s="121" t="s">
        <v>211</v>
      </c>
      <c r="H106" s="122"/>
      <c r="I106" s="121" t="s">
        <v>216</v>
      </c>
      <c r="J106" s="122"/>
      <c r="K106" s="121" t="s">
        <v>205</v>
      </c>
      <c r="L106" s="122"/>
      <c r="M106" s="121" t="s">
        <v>214</v>
      </c>
      <c r="N106" s="122"/>
      <c r="O106" s="121" t="s">
        <v>209</v>
      </c>
      <c r="P106" s="122"/>
      <c r="Q106" s="121" t="s">
        <v>215</v>
      </c>
      <c r="R106" s="122"/>
      <c r="S106" s="121" t="s">
        <v>212</v>
      </c>
      <c r="T106" s="123"/>
      <c r="U106" s="971"/>
      <c r="V106" s="972"/>
      <c r="W106" s="971"/>
      <c r="X106" s="972"/>
      <c r="Y106" s="110"/>
      <c r="Z106" s="121" t="s">
        <v>206</v>
      </c>
      <c r="AA106" s="122"/>
      <c r="AB106" s="121" t="s">
        <v>211</v>
      </c>
      <c r="AC106" s="122"/>
      <c r="AD106" s="121" t="s">
        <v>216</v>
      </c>
      <c r="AE106" s="122"/>
      <c r="AF106" s="121" t="s">
        <v>205</v>
      </c>
      <c r="AG106" s="122"/>
      <c r="AH106" s="121" t="s">
        <v>214</v>
      </c>
      <c r="AI106" s="122"/>
      <c r="AJ106" s="121" t="s">
        <v>209</v>
      </c>
      <c r="AK106" s="122"/>
      <c r="AL106" s="121" t="s">
        <v>215</v>
      </c>
      <c r="AM106" s="122"/>
      <c r="AN106" s="121" t="s">
        <v>212</v>
      </c>
      <c r="AO106" s="122"/>
      <c r="AP106" s="971" t="s">
        <v>2674</v>
      </c>
      <c r="AQ106" s="972"/>
      <c r="AR106" s="971" t="s">
        <v>2675</v>
      </c>
      <c r="AS106" s="972"/>
      <c r="AT106" s="230"/>
      <c r="AU106" s="1015"/>
      <c r="AV106" s="102"/>
      <c r="AW106" s="388" t="s">
        <v>221</v>
      </c>
      <c r="AX106" s="124" t="s">
        <v>23</v>
      </c>
      <c r="AY106" s="388" t="s">
        <v>221</v>
      </c>
      <c r="AZ106" s="124" t="s">
        <v>23</v>
      </c>
      <c r="BA106" s="388" t="s">
        <v>221</v>
      </c>
      <c r="BB106" s="124" t="s">
        <v>23</v>
      </c>
      <c r="BC106" s="388" t="s">
        <v>221</v>
      </c>
      <c r="BD106" s="124" t="s">
        <v>23</v>
      </c>
      <c r="BE106" s="115"/>
      <c r="BF106" s="388" t="s">
        <v>221</v>
      </c>
      <c r="BG106" s="124">
        <v>1.0900000000000001</v>
      </c>
      <c r="BH106" s="388" t="s">
        <v>221</v>
      </c>
      <c r="BI106" s="124" t="s">
        <v>23</v>
      </c>
      <c r="BJ106" s="102"/>
      <c r="BK106" s="388" t="s">
        <v>221</v>
      </c>
      <c r="BL106" s="124" t="s">
        <v>23</v>
      </c>
      <c r="BM106" s="107"/>
      <c r="BN106" s="107"/>
    </row>
    <row r="107" spans="2:66" ht="15" hidden="1" customHeight="1" outlineLevel="1" x14ac:dyDescent="0.25">
      <c r="D107" s="116"/>
      <c r="E107" s="165">
        <v>160</v>
      </c>
      <c r="F107" s="166" t="s">
        <v>207</v>
      </c>
      <c r="G107" s="165">
        <v>120</v>
      </c>
      <c r="H107" s="166" t="s">
        <v>207</v>
      </c>
      <c r="I107" s="168" t="s">
        <v>4841</v>
      </c>
      <c r="J107" s="167" t="s">
        <v>207</v>
      </c>
      <c r="K107" s="165">
        <v>176</v>
      </c>
      <c r="L107" s="167" t="s">
        <v>207</v>
      </c>
      <c r="M107" s="165">
        <v>136</v>
      </c>
      <c r="N107" s="166" t="s">
        <v>207</v>
      </c>
      <c r="O107" s="165">
        <v>8</v>
      </c>
      <c r="P107" s="166" t="s">
        <v>207</v>
      </c>
      <c r="Q107" s="167">
        <v>8</v>
      </c>
      <c r="R107" s="167" t="s">
        <v>207</v>
      </c>
      <c r="S107" s="165">
        <v>200</v>
      </c>
      <c r="T107" s="166" t="s">
        <v>207</v>
      </c>
      <c r="U107" s="165"/>
      <c r="V107" s="166"/>
      <c r="W107" s="165"/>
      <c r="X107" s="166"/>
      <c r="Z107" s="165">
        <v>63</v>
      </c>
      <c r="AA107" s="166" t="s">
        <v>208</v>
      </c>
      <c r="AB107" s="165">
        <v>47.2</v>
      </c>
      <c r="AC107" s="166" t="s">
        <v>208</v>
      </c>
      <c r="AD107" s="170" t="s">
        <v>4842</v>
      </c>
      <c r="AE107" s="166" t="s">
        <v>208</v>
      </c>
      <c r="AF107" s="165">
        <v>69.3</v>
      </c>
      <c r="AG107" s="166" t="s">
        <v>208</v>
      </c>
      <c r="AH107" s="167">
        <v>53.5</v>
      </c>
      <c r="AI107" s="166" t="s">
        <v>208</v>
      </c>
      <c r="AJ107" s="165">
        <v>3.1</v>
      </c>
      <c r="AK107" s="166" t="s">
        <v>208</v>
      </c>
      <c r="AL107" s="165">
        <v>3.1</v>
      </c>
      <c r="AM107" s="166" t="s">
        <v>208</v>
      </c>
      <c r="AN107" s="165">
        <v>79</v>
      </c>
      <c r="AO107" s="166" t="s">
        <v>208</v>
      </c>
      <c r="AP107" s="165"/>
      <c r="AQ107" s="166"/>
      <c r="AR107" s="167"/>
      <c r="AS107" s="166"/>
      <c r="AT107" s="215"/>
      <c r="AU107" s="1015"/>
      <c r="AV107" s="102"/>
      <c r="AW107" s="171"/>
      <c r="AX107" s="172"/>
      <c r="AY107" s="171"/>
      <c r="AZ107" s="172"/>
      <c r="BA107" s="171"/>
      <c r="BB107" s="172"/>
      <c r="BC107" s="171"/>
      <c r="BD107" s="172"/>
      <c r="BE107" s="202"/>
      <c r="BF107" s="171"/>
      <c r="BG107" s="176"/>
      <c r="BH107" s="171"/>
      <c r="BI107" s="177"/>
      <c r="BJ107" s="102"/>
      <c r="BK107" s="171">
        <v>10600043</v>
      </c>
      <c r="BL107" s="172">
        <f>IF(Index!$L$4="€",VLOOKUP(BK107,ERP!$A:$CL,5,0),IF(Index!$L$4="$",VLOOKUP(BK107,ERP!$A:$CL,7,0),IF(Index!$L$4="CHF",VLOOKUP(BK107,ERP!$A:$CL,9,0),IF(Index!$L$4="£",VLOOKUP(BK107,ERP!$A:$CL,11,0),""))))</f>
        <v>689</v>
      </c>
    </row>
    <row r="108" spans="2:66" ht="12.75" hidden="1" customHeight="1" outlineLevel="1" x14ac:dyDescent="0.25">
      <c r="D108" s="116"/>
      <c r="E108" s="130">
        <v>180</v>
      </c>
      <c r="F108" s="122" t="s">
        <v>207</v>
      </c>
      <c r="G108" s="130">
        <v>135</v>
      </c>
      <c r="H108" s="122" t="s">
        <v>207</v>
      </c>
      <c r="I108" s="121" t="s">
        <v>4843</v>
      </c>
      <c r="J108" s="110" t="s">
        <v>207</v>
      </c>
      <c r="K108" s="130">
        <v>196</v>
      </c>
      <c r="L108" s="110" t="s">
        <v>207</v>
      </c>
      <c r="M108" s="130">
        <v>151</v>
      </c>
      <c r="N108" s="122" t="s">
        <v>207</v>
      </c>
      <c r="O108" s="130">
        <v>8</v>
      </c>
      <c r="P108" s="122" t="s">
        <v>207</v>
      </c>
      <c r="Q108" s="110">
        <v>8</v>
      </c>
      <c r="R108" s="110" t="s">
        <v>207</v>
      </c>
      <c r="S108" s="130">
        <v>225</v>
      </c>
      <c r="T108" s="122" t="s">
        <v>207</v>
      </c>
      <c r="U108" s="130"/>
      <c r="V108" s="122"/>
      <c r="W108" s="130"/>
      <c r="X108" s="122"/>
      <c r="Z108" s="130">
        <v>70.900000000000006</v>
      </c>
      <c r="AA108" s="122" t="s">
        <v>208</v>
      </c>
      <c r="AB108" s="130">
        <v>53.1</v>
      </c>
      <c r="AC108" s="122" t="s">
        <v>208</v>
      </c>
      <c r="AD108" s="131" t="s">
        <v>4844</v>
      </c>
      <c r="AE108" s="122" t="s">
        <v>208</v>
      </c>
      <c r="AF108" s="130">
        <v>77.2</v>
      </c>
      <c r="AG108" s="122" t="s">
        <v>208</v>
      </c>
      <c r="AH108" s="110">
        <v>59.4</v>
      </c>
      <c r="AI108" s="122" t="s">
        <v>208</v>
      </c>
      <c r="AJ108" s="130">
        <v>3.1</v>
      </c>
      <c r="AK108" s="122" t="s">
        <v>208</v>
      </c>
      <c r="AL108" s="130">
        <v>3.1</v>
      </c>
      <c r="AM108" s="122" t="s">
        <v>208</v>
      </c>
      <c r="AN108" s="130">
        <v>89</v>
      </c>
      <c r="AO108" s="122" t="s">
        <v>208</v>
      </c>
      <c r="AP108" s="130"/>
      <c r="AQ108" s="122"/>
      <c r="AR108" s="110"/>
      <c r="AS108" s="122"/>
      <c r="AT108" s="215"/>
      <c r="AU108" s="1015"/>
      <c r="AV108" s="102"/>
      <c r="AW108" s="138"/>
      <c r="AX108" s="137"/>
      <c r="AY108" s="138"/>
      <c r="AZ108" s="137"/>
      <c r="BA108" s="138"/>
      <c r="BB108" s="137"/>
      <c r="BC108" s="138"/>
      <c r="BD108" s="137"/>
      <c r="BE108" s="202"/>
      <c r="BF108" s="138"/>
      <c r="BG108" s="155"/>
      <c r="BH108" s="138"/>
      <c r="BI108" s="139"/>
      <c r="BJ108" s="102"/>
      <c r="BK108" s="138">
        <v>10600044</v>
      </c>
      <c r="BL108" s="126">
        <f>IF(Index!$L$4="€",VLOOKUP(BK108,ERP!$A:$CL,5,0),IF(Index!$L$4="$",VLOOKUP(BK108,ERP!$A:$CL,7,0),IF(Index!$L$4="CHF",VLOOKUP(BK108,ERP!$A:$CL,9,0),IF(Index!$L$4="£",VLOOKUP(BK108,ERP!$A:$CL,11,0),""))))</f>
        <v>751</v>
      </c>
    </row>
    <row r="109" spans="2:66" ht="12.75" hidden="1" customHeight="1" outlineLevel="1" x14ac:dyDescent="0.25">
      <c r="D109" s="116"/>
      <c r="E109" s="178">
        <v>200</v>
      </c>
      <c r="F109" s="179" t="s">
        <v>207</v>
      </c>
      <c r="G109" s="178">
        <v>150</v>
      </c>
      <c r="H109" s="179" t="s">
        <v>207</v>
      </c>
      <c r="I109" s="180" t="s">
        <v>4845</v>
      </c>
      <c r="J109" s="169" t="s">
        <v>207</v>
      </c>
      <c r="K109" s="178">
        <v>216</v>
      </c>
      <c r="L109" s="169" t="s">
        <v>207</v>
      </c>
      <c r="M109" s="178">
        <v>166</v>
      </c>
      <c r="N109" s="179" t="s">
        <v>207</v>
      </c>
      <c r="O109" s="178">
        <v>8</v>
      </c>
      <c r="P109" s="179" t="s">
        <v>207</v>
      </c>
      <c r="Q109" s="169">
        <v>8</v>
      </c>
      <c r="R109" s="169" t="s">
        <v>207</v>
      </c>
      <c r="S109" s="178">
        <v>250</v>
      </c>
      <c r="T109" s="179" t="s">
        <v>207</v>
      </c>
      <c r="U109" s="178"/>
      <c r="V109" s="179"/>
      <c r="W109" s="178"/>
      <c r="X109" s="179"/>
      <c r="Z109" s="178">
        <v>78.7</v>
      </c>
      <c r="AA109" s="179" t="s">
        <v>208</v>
      </c>
      <c r="AB109" s="178">
        <v>59.1</v>
      </c>
      <c r="AC109" s="179" t="s">
        <v>208</v>
      </c>
      <c r="AD109" s="181" t="s">
        <v>4846</v>
      </c>
      <c r="AE109" s="179" t="s">
        <v>208</v>
      </c>
      <c r="AF109" s="178">
        <v>85</v>
      </c>
      <c r="AG109" s="179" t="s">
        <v>208</v>
      </c>
      <c r="AH109" s="169">
        <v>65.400000000000006</v>
      </c>
      <c r="AI109" s="179" t="s">
        <v>208</v>
      </c>
      <c r="AJ109" s="178">
        <v>3.1</v>
      </c>
      <c r="AK109" s="179" t="s">
        <v>208</v>
      </c>
      <c r="AL109" s="178">
        <v>3.1</v>
      </c>
      <c r="AM109" s="179" t="s">
        <v>208</v>
      </c>
      <c r="AN109" s="178">
        <v>98</v>
      </c>
      <c r="AO109" s="179" t="s">
        <v>208</v>
      </c>
      <c r="AP109" s="178"/>
      <c r="AQ109" s="179"/>
      <c r="AR109" s="169"/>
      <c r="AS109" s="179"/>
      <c r="AT109" s="215"/>
      <c r="AU109" s="1015"/>
      <c r="AV109" s="102"/>
      <c r="AW109" s="182"/>
      <c r="AX109" s="173"/>
      <c r="AY109" s="182"/>
      <c r="AZ109" s="173"/>
      <c r="BA109" s="182"/>
      <c r="BB109" s="173"/>
      <c r="BC109" s="182"/>
      <c r="BD109" s="173"/>
      <c r="BE109" s="202"/>
      <c r="BF109" s="182"/>
      <c r="BG109" s="183"/>
      <c r="BH109" s="182"/>
      <c r="BI109" s="184"/>
      <c r="BJ109" s="102"/>
      <c r="BK109" s="182">
        <v>10600045</v>
      </c>
      <c r="BL109" s="173">
        <f>IF(Index!$L$4="€",VLOOKUP(BK109,ERP!$A:$CL,5,0),IF(Index!$L$4="$",VLOOKUP(BK109,ERP!$A:$CL,7,0),IF(Index!$L$4="CHF",VLOOKUP(BK109,ERP!$A:$CL,9,0),IF(Index!$L$4="£",VLOOKUP(BK109,ERP!$A:$CL,11,0),""))))</f>
        <v>783</v>
      </c>
    </row>
    <row r="110" spans="2:66" ht="12.75" hidden="1" customHeight="1" outlineLevel="1" x14ac:dyDescent="0.25">
      <c r="D110" s="116"/>
      <c r="E110" s="130">
        <v>220</v>
      </c>
      <c r="F110" s="122" t="s">
        <v>207</v>
      </c>
      <c r="G110" s="130">
        <v>165</v>
      </c>
      <c r="H110" s="122" t="s">
        <v>207</v>
      </c>
      <c r="I110" s="121" t="s">
        <v>4847</v>
      </c>
      <c r="J110" s="110" t="s">
        <v>207</v>
      </c>
      <c r="K110" s="130">
        <v>236</v>
      </c>
      <c r="L110" s="110" t="s">
        <v>207</v>
      </c>
      <c r="M110" s="130">
        <v>181</v>
      </c>
      <c r="N110" s="122" t="s">
        <v>207</v>
      </c>
      <c r="O110" s="130">
        <v>8</v>
      </c>
      <c r="P110" s="122" t="s">
        <v>207</v>
      </c>
      <c r="Q110" s="110">
        <v>8</v>
      </c>
      <c r="R110" s="110" t="s">
        <v>207</v>
      </c>
      <c r="S110" s="130">
        <v>275</v>
      </c>
      <c r="T110" s="122" t="s">
        <v>207</v>
      </c>
      <c r="U110" s="130"/>
      <c r="V110" s="122"/>
      <c r="W110" s="130"/>
      <c r="X110" s="122"/>
      <c r="Z110" s="130">
        <v>86.6</v>
      </c>
      <c r="AA110" s="122" t="s">
        <v>208</v>
      </c>
      <c r="AB110" s="130">
        <v>65</v>
      </c>
      <c r="AC110" s="122" t="s">
        <v>208</v>
      </c>
      <c r="AD110" s="131" t="s">
        <v>4848</v>
      </c>
      <c r="AE110" s="122" t="s">
        <v>208</v>
      </c>
      <c r="AF110" s="130">
        <v>92.9</v>
      </c>
      <c r="AG110" s="122" t="s">
        <v>208</v>
      </c>
      <c r="AH110" s="110">
        <v>71.3</v>
      </c>
      <c r="AI110" s="122" t="s">
        <v>208</v>
      </c>
      <c r="AJ110" s="130">
        <v>3.1</v>
      </c>
      <c r="AK110" s="122" t="s">
        <v>208</v>
      </c>
      <c r="AL110" s="130">
        <v>3.1</v>
      </c>
      <c r="AM110" s="122" t="s">
        <v>208</v>
      </c>
      <c r="AN110" s="130">
        <v>108</v>
      </c>
      <c r="AO110" s="122" t="s">
        <v>208</v>
      </c>
      <c r="AP110" s="130"/>
      <c r="AQ110" s="122"/>
      <c r="AR110" s="110"/>
      <c r="AS110" s="122"/>
      <c r="AT110" s="215"/>
      <c r="AU110" s="1015"/>
      <c r="AV110" s="102"/>
      <c r="AW110" s="138"/>
      <c r="AX110" s="137"/>
      <c r="AY110" s="138"/>
      <c r="AZ110" s="137"/>
      <c r="BA110" s="138"/>
      <c r="BB110" s="137"/>
      <c r="BC110" s="138"/>
      <c r="BD110" s="137"/>
      <c r="BE110" s="202"/>
      <c r="BF110" s="138"/>
      <c r="BG110" s="155"/>
      <c r="BH110" s="138"/>
      <c r="BI110" s="139"/>
      <c r="BJ110" s="102"/>
      <c r="BK110" s="138">
        <v>10600100</v>
      </c>
      <c r="BL110" s="126">
        <f>IF(Index!$L$4="€",VLOOKUP(BK110,ERP!$A:$CL,5,0),IF(Index!$L$4="$",VLOOKUP(BK110,ERP!$A:$CL,7,0),IF(Index!$L$4="CHF",VLOOKUP(BK110,ERP!$A:$CL,9,0),IF(Index!$L$4="£",VLOOKUP(BK110,ERP!$A:$CL,11,0),""))))</f>
        <v>815</v>
      </c>
    </row>
    <row r="111" spans="2:66" ht="12.75" hidden="1" customHeight="1" outlineLevel="1" x14ac:dyDescent="0.25">
      <c r="D111" s="116"/>
      <c r="E111" s="178">
        <v>240</v>
      </c>
      <c r="F111" s="179" t="s">
        <v>207</v>
      </c>
      <c r="G111" s="178">
        <v>180</v>
      </c>
      <c r="H111" s="179" t="s">
        <v>207</v>
      </c>
      <c r="I111" s="180" t="s">
        <v>4849</v>
      </c>
      <c r="J111" s="169" t="s">
        <v>207</v>
      </c>
      <c r="K111" s="178">
        <v>256</v>
      </c>
      <c r="L111" s="169" t="s">
        <v>207</v>
      </c>
      <c r="M111" s="178">
        <v>196</v>
      </c>
      <c r="N111" s="179" t="s">
        <v>207</v>
      </c>
      <c r="O111" s="178">
        <v>8</v>
      </c>
      <c r="P111" s="179" t="s">
        <v>207</v>
      </c>
      <c r="Q111" s="169">
        <v>8</v>
      </c>
      <c r="R111" s="169" t="s">
        <v>207</v>
      </c>
      <c r="S111" s="178">
        <v>300</v>
      </c>
      <c r="T111" s="179" t="s">
        <v>207</v>
      </c>
      <c r="U111" s="178"/>
      <c r="V111" s="179"/>
      <c r="W111" s="178"/>
      <c r="X111" s="179"/>
      <c r="Z111" s="178">
        <v>94.5</v>
      </c>
      <c r="AA111" s="179" t="s">
        <v>208</v>
      </c>
      <c r="AB111" s="178">
        <v>70.900000000000006</v>
      </c>
      <c r="AC111" s="179" t="s">
        <v>208</v>
      </c>
      <c r="AD111" s="181" t="s">
        <v>4850</v>
      </c>
      <c r="AE111" s="179" t="s">
        <v>208</v>
      </c>
      <c r="AF111" s="178">
        <v>100.8</v>
      </c>
      <c r="AG111" s="179" t="s">
        <v>208</v>
      </c>
      <c r="AH111" s="169">
        <v>77.2</v>
      </c>
      <c r="AI111" s="179" t="s">
        <v>208</v>
      </c>
      <c r="AJ111" s="178">
        <v>3.1</v>
      </c>
      <c r="AK111" s="179" t="s">
        <v>208</v>
      </c>
      <c r="AL111" s="178">
        <v>3.1</v>
      </c>
      <c r="AM111" s="179" t="s">
        <v>208</v>
      </c>
      <c r="AN111" s="178">
        <v>118</v>
      </c>
      <c r="AO111" s="179" t="s">
        <v>208</v>
      </c>
      <c r="AP111" s="178"/>
      <c r="AQ111" s="179"/>
      <c r="AR111" s="169"/>
      <c r="AS111" s="179"/>
      <c r="AT111" s="215"/>
      <c r="AU111" s="1015"/>
      <c r="AV111" s="102"/>
      <c r="AW111" s="182"/>
      <c r="AX111" s="173"/>
      <c r="AY111" s="182"/>
      <c r="AZ111" s="173"/>
      <c r="BA111" s="182"/>
      <c r="BB111" s="173"/>
      <c r="BC111" s="182"/>
      <c r="BD111" s="173"/>
      <c r="BE111" s="202"/>
      <c r="BF111" s="182"/>
      <c r="BG111" s="183"/>
      <c r="BH111" s="182"/>
      <c r="BI111" s="184"/>
      <c r="BJ111" s="102"/>
      <c r="BK111" s="182">
        <v>10600046</v>
      </c>
      <c r="BL111" s="173">
        <f>IF(Index!$L$4="€",VLOOKUP(BK111,ERP!$A:$CL,5,0),IF(Index!$L$4="$",VLOOKUP(BK111,ERP!$A:$CL,7,0),IF(Index!$L$4="CHF",VLOOKUP(BK111,ERP!$A:$CL,9,0),IF(Index!$L$4="£",VLOOKUP(BK111,ERP!$A:$CL,11,0),""))))</f>
        <v>908</v>
      </c>
    </row>
    <row r="112" spans="2:66" ht="12.75" hidden="1" customHeight="1" outlineLevel="1" x14ac:dyDescent="0.25">
      <c r="D112" s="116"/>
      <c r="E112" s="130">
        <v>260</v>
      </c>
      <c r="F112" s="122" t="s">
        <v>207</v>
      </c>
      <c r="G112" s="130">
        <v>195</v>
      </c>
      <c r="H112" s="122" t="s">
        <v>207</v>
      </c>
      <c r="I112" s="121" t="s">
        <v>4851</v>
      </c>
      <c r="J112" s="110" t="s">
        <v>207</v>
      </c>
      <c r="K112" s="130">
        <v>276</v>
      </c>
      <c r="L112" s="110" t="s">
        <v>207</v>
      </c>
      <c r="M112" s="130">
        <v>211</v>
      </c>
      <c r="N112" s="122" t="s">
        <v>207</v>
      </c>
      <c r="O112" s="130">
        <v>8</v>
      </c>
      <c r="P112" s="122" t="s">
        <v>207</v>
      </c>
      <c r="Q112" s="110">
        <v>8</v>
      </c>
      <c r="R112" s="110" t="s">
        <v>207</v>
      </c>
      <c r="S112" s="130">
        <v>325</v>
      </c>
      <c r="T112" s="122" t="s">
        <v>207</v>
      </c>
      <c r="U112" s="130"/>
      <c r="V112" s="122"/>
      <c r="W112" s="130"/>
      <c r="X112" s="122"/>
      <c r="Z112" s="130">
        <v>102.4</v>
      </c>
      <c r="AA112" s="122" t="s">
        <v>208</v>
      </c>
      <c r="AB112" s="130">
        <v>76.8</v>
      </c>
      <c r="AC112" s="122" t="s">
        <v>208</v>
      </c>
      <c r="AD112" s="131" t="s">
        <v>4852</v>
      </c>
      <c r="AE112" s="122" t="s">
        <v>208</v>
      </c>
      <c r="AF112" s="130">
        <v>108.7</v>
      </c>
      <c r="AG112" s="122" t="s">
        <v>208</v>
      </c>
      <c r="AH112" s="110">
        <v>83.1</v>
      </c>
      <c r="AI112" s="122" t="s">
        <v>208</v>
      </c>
      <c r="AJ112" s="130">
        <v>3.1</v>
      </c>
      <c r="AK112" s="122" t="s">
        <v>208</v>
      </c>
      <c r="AL112" s="130">
        <v>3.1</v>
      </c>
      <c r="AM112" s="122" t="s">
        <v>208</v>
      </c>
      <c r="AN112" s="130">
        <v>128</v>
      </c>
      <c r="AO112" s="122" t="s">
        <v>208</v>
      </c>
      <c r="AP112" s="130"/>
      <c r="AQ112" s="122"/>
      <c r="AR112" s="110"/>
      <c r="AS112" s="122"/>
      <c r="AT112" s="215"/>
      <c r="AU112" s="1015"/>
      <c r="AV112" s="102"/>
      <c r="AW112" s="138"/>
      <c r="AX112" s="137"/>
      <c r="AY112" s="138"/>
      <c r="AZ112" s="137"/>
      <c r="BA112" s="138"/>
      <c r="BB112" s="137"/>
      <c r="BC112" s="138"/>
      <c r="BD112" s="137"/>
      <c r="BE112" s="202"/>
      <c r="BF112" s="138"/>
      <c r="BG112" s="155"/>
      <c r="BH112" s="138"/>
      <c r="BI112" s="139"/>
      <c r="BJ112" s="102"/>
      <c r="BK112" s="138" t="s">
        <v>125</v>
      </c>
      <c r="BL112" s="126">
        <v>972</v>
      </c>
    </row>
    <row r="113" spans="4:66" ht="12.75" hidden="1" customHeight="1" outlineLevel="1" x14ac:dyDescent="0.25">
      <c r="D113" s="116"/>
      <c r="E113" s="178">
        <v>280</v>
      </c>
      <c r="F113" s="179" t="s">
        <v>207</v>
      </c>
      <c r="G113" s="178">
        <v>210</v>
      </c>
      <c r="H113" s="179" t="s">
        <v>207</v>
      </c>
      <c r="I113" s="180" t="s">
        <v>4853</v>
      </c>
      <c r="J113" s="169" t="s">
        <v>207</v>
      </c>
      <c r="K113" s="178">
        <v>296</v>
      </c>
      <c r="L113" s="169" t="s">
        <v>207</v>
      </c>
      <c r="M113" s="178">
        <v>226</v>
      </c>
      <c r="N113" s="179" t="s">
        <v>207</v>
      </c>
      <c r="O113" s="178">
        <v>8</v>
      </c>
      <c r="P113" s="179" t="s">
        <v>207</v>
      </c>
      <c r="Q113" s="169">
        <v>8</v>
      </c>
      <c r="R113" s="169" t="s">
        <v>207</v>
      </c>
      <c r="S113" s="178">
        <v>350</v>
      </c>
      <c r="T113" s="179" t="s">
        <v>207</v>
      </c>
      <c r="U113" s="178"/>
      <c r="V113" s="179"/>
      <c r="W113" s="178"/>
      <c r="X113" s="179"/>
      <c r="Z113" s="178">
        <v>110.2</v>
      </c>
      <c r="AA113" s="179" t="s">
        <v>208</v>
      </c>
      <c r="AB113" s="178">
        <v>82.7</v>
      </c>
      <c r="AC113" s="179" t="s">
        <v>208</v>
      </c>
      <c r="AD113" s="181" t="s">
        <v>4854</v>
      </c>
      <c r="AE113" s="179" t="s">
        <v>208</v>
      </c>
      <c r="AF113" s="178">
        <v>116.5</v>
      </c>
      <c r="AG113" s="179" t="s">
        <v>208</v>
      </c>
      <c r="AH113" s="169">
        <v>89</v>
      </c>
      <c r="AI113" s="179" t="s">
        <v>208</v>
      </c>
      <c r="AJ113" s="178">
        <v>3.1</v>
      </c>
      <c r="AK113" s="179" t="s">
        <v>208</v>
      </c>
      <c r="AL113" s="178">
        <v>3.1</v>
      </c>
      <c r="AM113" s="179" t="s">
        <v>208</v>
      </c>
      <c r="AN113" s="178">
        <v>138</v>
      </c>
      <c r="AO113" s="179" t="s">
        <v>208</v>
      </c>
      <c r="AP113" s="178"/>
      <c r="AQ113" s="179"/>
      <c r="AR113" s="169"/>
      <c r="AS113" s="179"/>
      <c r="AT113" s="215"/>
      <c r="AU113" s="1015"/>
      <c r="AV113" s="102"/>
      <c r="AW113" s="182"/>
      <c r="AX113" s="173"/>
      <c r="AY113" s="182"/>
      <c r="AZ113" s="173"/>
      <c r="BA113" s="182"/>
      <c r="BB113" s="173"/>
      <c r="BC113" s="182"/>
      <c r="BD113" s="173"/>
      <c r="BE113" s="202"/>
      <c r="BF113" s="182"/>
      <c r="BG113" s="183"/>
      <c r="BH113" s="182"/>
      <c r="BI113" s="184"/>
      <c r="BJ113" s="102"/>
      <c r="BK113" s="182">
        <v>10600106</v>
      </c>
      <c r="BL113" s="173">
        <f>IF(Index!$L$4="€",VLOOKUP(BK113,ERP!$A:$CL,5,0),IF(Index!$L$4="$",VLOOKUP(BK113,ERP!$A:$CL,7,0),IF(Index!$L$4="CHF",VLOOKUP(BK113,ERP!$A:$CL,9,0),IF(Index!$L$4="£",VLOOKUP(BK113,ERP!$A:$CL,11,0),""))))</f>
        <v>1159</v>
      </c>
    </row>
    <row r="114" spans="4:66" ht="12.75" hidden="1" customHeight="1" outlineLevel="1" x14ac:dyDescent="0.25">
      <c r="D114" s="116"/>
      <c r="E114" s="130">
        <v>300</v>
      </c>
      <c r="F114" s="122" t="s">
        <v>207</v>
      </c>
      <c r="G114" s="130">
        <v>225</v>
      </c>
      <c r="H114" s="122" t="s">
        <v>207</v>
      </c>
      <c r="I114" s="121" t="s">
        <v>4855</v>
      </c>
      <c r="J114" s="110" t="s">
        <v>207</v>
      </c>
      <c r="K114" s="130">
        <v>316</v>
      </c>
      <c r="L114" s="110" t="s">
        <v>207</v>
      </c>
      <c r="M114" s="130">
        <v>241</v>
      </c>
      <c r="N114" s="122" t="s">
        <v>207</v>
      </c>
      <c r="O114" s="130">
        <v>8</v>
      </c>
      <c r="P114" s="122" t="s">
        <v>207</v>
      </c>
      <c r="Q114" s="110">
        <v>8</v>
      </c>
      <c r="R114" s="110" t="s">
        <v>207</v>
      </c>
      <c r="S114" s="130">
        <v>375</v>
      </c>
      <c r="T114" s="122" t="s">
        <v>207</v>
      </c>
      <c r="U114" s="130"/>
      <c r="V114" s="122"/>
      <c r="W114" s="136"/>
      <c r="X114" s="419"/>
      <c r="Z114" s="130">
        <v>118.1</v>
      </c>
      <c r="AA114" s="122" t="s">
        <v>208</v>
      </c>
      <c r="AB114" s="130">
        <v>88.6</v>
      </c>
      <c r="AC114" s="122" t="s">
        <v>208</v>
      </c>
      <c r="AD114" s="131" t="s">
        <v>4856</v>
      </c>
      <c r="AE114" s="122" t="s">
        <v>208</v>
      </c>
      <c r="AF114" s="130">
        <v>124.4</v>
      </c>
      <c r="AG114" s="122" t="s">
        <v>208</v>
      </c>
      <c r="AH114" s="110">
        <v>94.9</v>
      </c>
      <c r="AI114" s="122" t="s">
        <v>208</v>
      </c>
      <c r="AJ114" s="130">
        <v>3.1</v>
      </c>
      <c r="AK114" s="122" t="s">
        <v>208</v>
      </c>
      <c r="AL114" s="130">
        <v>3.1</v>
      </c>
      <c r="AM114" s="122" t="s">
        <v>208</v>
      </c>
      <c r="AN114" s="130">
        <v>148</v>
      </c>
      <c r="AO114" s="122" t="s">
        <v>208</v>
      </c>
      <c r="AP114" s="130"/>
      <c r="AQ114" s="122"/>
      <c r="AR114" s="110"/>
      <c r="AS114" s="122"/>
      <c r="AT114" s="215"/>
      <c r="AU114" s="1015"/>
      <c r="AV114" s="102"/>
      <c r="AW114" s="138"/>
      <c r="AX114" s="137"/>
      <c r="AY114" s="138"/>
      <c r="AZ114" s="137"/>
      <c r="BA114" s="138"/>
      <c r="BB114" s="137"/>
      <c r="BC114" s="138"/>
      <c r="BD114" s="137"/>
      <c r="BE114" s="202"/>
      <c r="BF114" s="138"/>
      <c r="BG114" s="155"/>
      <c r="BH114" s="138"/>
      <c r="BI114" s="139"/>
      <c r="BJ114" s="102"/>
      <c r="BK114" s="138">
        <v>10600111</v>
      </c>
      <c r="BL114" s="126">
        <f>IF(Index!$L$4="€",VLOOKUP(BK114,ERP!$A:$CL,5,0),IF(Index!$L$4="$",VLOOKUP(BK114,ERP!$A:$CL,7,0),IF(Index!$L$4="CHF",VLOOKUP(BK114,ERP!$A:$CL,9,0),IF(Index!$L$4="£",VLOOKUP(BK114,ERP!$A:$CL,11,0),""))))</f>
        <v>1254</v>
      </c>
    </row>
    <row r="115" spans="4:66" ht="12.75" hidden="1" customHeight="1" outlineLevel="1" x14ac:dyDescent="0.25">
      <c r="D115" s="116"/>
      <c r="E115" s="178">
        <v>350</v>
      </c>
      <c r="F115" s="179" t="s">
        <v>207</v>
      </c>
      <c r="G115" s="178">
        <v>263</v>
      </c>
      <c r="H115" s="179" t="s">
        <v>207</v>
      </c>
      <c r="I115" s="180" t="s">
        <v>4827</v>
      </c>
      <c r="J115" s="169" t="s">
        <v>207</v>
      </c>
      <c r="K115" s="178">
        <v>366</v>
      </c>
      <c r="L115" s="169" t="s">
        <v>207</v>
      </c>
      <c r="M115" s="178">
        <v>279</v>
      </c>
      <c r="N115" s="179" t="s">
        <v>207</v>
      </c>
      <c r="O115" s="178">
        <v>8</v>
      </c>
      <c r="P115" s="179" t="s">
        <v>207</v>
      </c>
      <c r="Q115" s="169">
        <v>8</v>
      </c>
      <c r="R115" s="169" t="s">
        <v>207</v>
      </c>
      <c r="S115" s="178">
        <v>438</v>
      </c>
      <c r="T115" s="179" t="s">
        <v>207</v>
      </c>
      <c r="U115" s="178"/>
      <c r="V115" s="179"/>
      <c r="W115" s="178"/>
      <c r="X115" s="179"/>
      <c r="Z115" s="178">
        <v>137.80000000000001</v>
      </c>
      <c r="AA115" s="179" t="s">
        <v>208</v>
      </c>
      <c r="AB115" s="178">
        <v>103.5</v>
      </c>
      <c r="AC115" s="179" t="s">
        <v>208</v>
      </c>
      <c r="AD115" s="181" t="s">
        <v>4828</v>
      </c>
      <c r="AE115" s="179" t="s">
        <v>208</v>
      </c>
      <c r="AF115" s="178">
        <v>144.1</v>
      </c>
      <c r="AG115" s="179" t="s">
        <v>208</v>
      </c>
      <c r="AH115" s="169">
        <v>109.8</v>
      </c>
      <c r="AI115" s="179" t="s">
        <v>208</v>
      </c>
      <c r="AJ115" s="178">
        <v>3.1</v>
      </c>
      <c r="AK115" s="179" t="s">
        <v>208</v>
      </c>
      <c r="AL115" s="178">
        <v>3.1</v>
      </c>
      <c r="AM115" s="179" t="s">
        <v>208</v>
      </c>
      <c r="AN115" s="178">
        <v>172</v>
      </c>
      <c r="AO115" s="179" t="s">
        <v>208</v>
      </c>
      <c r="AP115" s="178"/>
      <c r="AQ115" s="179"/>
      <c r="AR115" s="169"/>
      <c r="AS115" s="179"/>
      <c r="AT115" s="215"/>
      <c r="AU115" s="1015"/>
      <c r="AV115" s="102"/>
      <c r="AW115" s="182"/>
      <c r="AX115" s="173"/>
      <c r="AY115" s="182"/>
      <c r="AZ115" s="173"/>
      <c r="BA115" s="182"/>
      <c r="BB115" s="173"/>
      <c r="BC115" s="182"/>
      <c r="BD115" s="173"/>
      <c r="BE115" s="202"/>
      <c r="BF115" s="182"/>
      <c r="BG115" s="183"/>
      <c r="BH115" s="182"/>
      <c r="BI115" s="184"/>
      <c r="BJ115" s="102"/>
      <c r="BK115" s="182">
        <v>10630646</v>
      </c>
      <c r="BL115" s="173">
        <f>IF(Index!$L$4="€",VLOOKUP(BK115,ERP!$A:$CL,5,0),IF(Index!$L$4="$",VLOOKUP(BK115,ERP!$A:$CL,7,0),IF(Index!$L$4="CHF",VLOOKUP(BK115,ERP!$A:$CL,9,0),IF(Index!$L$4="£",VLOOKUP(BK115,ERP!$A:$CL,11,0),""))))</f>
        <v>1471</v>
      </c>
    </row>
    <row r="116" spans="4:66" ht="12.75" hidden="1" customHeight="1" outlineLevel="1" x14ac:dyDescent="0.25">
      <c r="D116" s="116"/>
      <c r="E116" s="130">
        <v>400</v>
      </c>
      <c r="F116" s="122" t="s">
        <v>207</v>
      </c>
      <c r="G116" s="130">
        <v>300</v>
      </c>
      <c r="H116" s="122" t="s">
        <v>207</v>
      </c>
      <c r="I116" s="121" t="s">
        <v>4837</v>
      </c>
      <c r="J116" s="110" t="s">
        <v>207</v>
      </c>
      <c r="K116" s="130">
        <v>416</v>
      </c>
      <c r="L116" s="110" t="s">
        <v>207</v>
      </c>
      <c r="M116" s="130">
        <v>316</v>
      </c>
      <c r="N116" s="122" t="s">
        <v>207</v>
      </c>
      <c r="O116" s="130">
        <v>8</v>
      </c>
      <c r="P116" s="122" t="s">
        <v>207</v>
      </c>
      <c r="Q116" s="110">
        <v>8</v>
      </c>
      <c r="R116" s="110" t="s">
        <v>207</v>
      </c>
      <c r="S116" s="130">
        <v>500</v>
      </c>
      <c r="T116" s="122" t="s">
        <v>207</v>
      </c>
      <c r="U116" s="130"/>
      <c r="V116" s="122"/>
      <c r="W116" s="130"/>
      <c r="X116" s="122"/>
      <c r="Z116" s="130">
        <v>157.5</v>
      </c>
      <c r="AA116" s="122" t="s">
        <v>208</v>
      </c>
      <c r="AB116" s="130">
        <v>118.1</v>
      </c>
      <c r="AC116" s="122" t="s">
        <v>208</v>
      </c>
      <c r="AD116" s="131" t="s">
        <v>4838</v>
      </c>
      <c r="AE116" s="122" t="s">
        <v>208</v>
      </c>
      <c r="AF116" s="130">
        <v>163.80000000000001</v>
      </c>
      <c r="AG116" s="122" t="s">
        <v>208</v>
      </c>
      <c r="AH116" s="110">
        <v>124.4</v>
      </c>
      <c r="AI116" s="122" t="s">
        <v>208</v>
      </c>
      <c r="AJ116" s="130">
        <v>3.1</v>
      </c>
      <c r="AK116" s="122" t="s">
        <v>208</v>
      </c>
      <c r="AL116" s="130">
        <v>3.1</v>
      </c>
      <c r="AM116" s="122" t="s">
        <v>208</v>
      </c>
      <c r="AN116" s="130">
        <v>197</v>
      </c>
      <c r="AO116" s="122" t="s">
        <v>208</v>
      </c>
      <c r="AP116" s="130"/>
      <c r="AQ116" s="122"/>
      <c r="AR116" s="110"/>
      <c r="AS116" s="122"/>
      <c r="AT116" s="215"/>
      <c r="AU116" s="1015"/>
      <c r="AV116" s="102"/>
      <c r="AW116" s="138"/>
      <c r="AX116" s="137"/>
      <c r="AY116" s="138"/>
      <c r="AZ116" s="137"/>
      <c r="BA116" s="138"/>
      <c r="BB116" s="137"/>
      <c r="BC116" s="138"/>
      <c r="BD116" s="137"/>
      <c r="BE116" s="202"/>
      <c r="BF116" s="138"/>
      <c r="BG116" s="155"/>
      <c r="BH116" s="138"/>
      <c r="BI116" s="139"/>
      <c r="BJ116" s="102"/>
      <c r="BK116" s="138">
        <v>10630647</v>
      </c>
      <c r="BL116" s="126">
        <f>IF(Index!$L$4="€",VLOOKUP(BK116,ERP!$A:$CL,5,0),IF(Index!$L$4="$",VLOOKUP(BK116,ERP!$A:$CL,7,0),IF(Index!$L$4="CHF",VLOOKUP(BK116,ERP!$A:$CL,9,0),IF(Index!$L$4="£",VLOOKUP(BK116,ERP!$A:$CL,11,0),""))))</f>
        <v>2004</v>
      </c>
    </row>
    <row r="117" spans="4:66" ht="12.75" hidden="1" customHeight="1" outlineLevel="1" x14ac:dyDescent="0.25">
      <c r="D117" s="116"/>
      <c r="E117" s="178">
        <v>450</v>
      </c>
      <c r="F117" s="179" t="s">
        <v>207</v>
      </c>
      <c r="G117" s="178">
        <v>338</v>
      </c>
      <c r="H117" s="179" t="s">
        <v>207</v>
      </c>
      <c r="I117" s="180" t="s">
        <v>4857</v>
      </c>
      <c r="J117" s="169" t="s">
        <v>207</v>
      </c>
      <c r="K117" s="178">
        <v>466</v>
      </c>
      <c r="L117" s="169" t="s">
        <v>207</v>
      </c>
      <c r="M117" s="178">
        <v>354</v>
      </c>
      <c r="N117" s="179" t="s">
        <v>207</v>
      </c>
      <c r="O117" s="178">
        <v>8</v>
      </c>
      <c r="P117" s="179" t="s">
        <v>207</v>
      </c>
      <c r="Q117" s="169">
        <v>8</v>
      </c>
      <c r="R117" s="169" t="s">
        <v>207</v>
      </c>
      <c r="S117" s="178">
        <v>563</v>
      </c>
      <c r="T117" s="179" t="s">
        <v>207</v>
      </c>
      <c r="U117" s="178"/>
      <c r="V117" s="179"/>
      <c r="W117" s="178"/>
      <c r="X117" s="179"/>
      <c r="Z117" s="178">
        <v>177.2</v>
      </c>
      <c r="AA117" s="179" t="s">
        <v>208</v>
      </c>
      <c r="AB117" s="178">
        <v>133.1</v>
      </c>
      <c r="AC117" s="179" t="s">
        <v>208</v>
      </c>
      <c r="AD117" s="181" t="s">
        <v>4858</v>
      </c>
      <c r="AE117" s="179" t="s">
        <v>208</v>
      </c>
      <c r="AF117" s="178">
        <v>183.5</v>
      </c>
      <c r="AG117" s="179" t="s">
        <v>208</v>
      </c>
      <c r="AH117" s="169">
        <v>139.4</v>
      </c>
      <c r="AI117" s="179" t="s">
        <v>208</v>
      </c>
      <c r="AJ117" s="178">
        <v>3.1</v>
      </c>
      <c r="AK117" s="179" t="s">
        <v>208</v>
      </c>
      <c r="AL117" s="178">
        <v>3.1</v>
      </c>
      <c r="AM117" s="179" t="s">
        <v>208</v>
      </c>
      <c r="AN117" s="178">
        <v>222</v>
      </c>
      <c r="AO117" s="179" t="s">
        <v>208</v>
      </c>
      <c r="AP117" s="178"/>
      <c r="AQ117" s="179"/>
      <c r="AR117" s="169"/>
      <c r="AS117" s="179"/>
      <c r="AT117" s="215"/>
      <c r="AU117" s="1015"/>
      <c r="AV117" s="102"/>
      <c r="AW117" s="182"/>
      <c r="AX117" s="173"/>
      <c r="AY117" s="182"/>
      <c r="AZ117" s="173"/>
      <c r="BA117" s="182"/>
      <c r="BB117" s="173"/>
      <c r="BC117" s="182"/>
      <c r="BD117" s="173"/>
      <c r="BE117" s="202"/>
      <c r="BF117" s="182"/>
      <c r="BG117" s="183"/>
      <c r="BH117" s="182"/>
      <c r="BI117" s="184"/>
      <c r="BJ117" s="102"/>
      <c r="BK117" s="182">
        <v>10630648</v>
      </c>
      <c r="BL117" s="173">
        <f>IF(Index!$L$4="€",VLOOKUP(BK117,ERP!$A:$CL,5,0),IF(Index!$L$4="$",VLOOKUP(BK117,ERP!$A:$CL,7,0),IF(Index!$L$4="CHF",VLOOKUP(BK117,ERP!$A:$CL,9,0),IF(Index!$L$4="£",VLOOKUP(BK117,ERP!$A:$CL,11,0),""))))</f>
        <v>2504</v>
      </c>
    </row>
    <row r="118" spans="4:66" ht="12.75" hidden="1" customHeight="1" outlineLevel="1" x14ac:dyDescent="0.25">
      <c r="D118" s="116"/>
      <c r="E118" s="140">
        <v>500</v>
      </c>
      <c r="F118" s="141" t="s">
        <v>207</v>
      </c>
      <c r="G118" s="140">
        <v>375</v>
      </c>
      <c r="H118" s="141" t="s">
        <v>207</v>
      </c>
      <c r="I118" s="143" t="s">
        <v>4839</v>
      </c>
      <c r="J118" s="142" t="s">
        <v>207</v>
      </c>
      <c r="K118" s="140">
        <v>516</v>
      </c>
      <c r="L118" s="142" t="s">
        <v>207</v>
      </c>
      <c r="M118" s="140">
        <v>391</v>
      </c>
      <c r="N118" s="141" t="s">
        <v>207</v>
      </c>
      <c r="O118" s="140">
        <v>8</v>
      </c>
      <c r="P118" s="141" t="s">
        <v>207</v>
      </c>
      <c r="Q118" s="142">
        <v>8</v>
      </c>
      <c r="R118" s="142" t="s">
        <v>207</v>
      </c>
      <c r="S118" s="140">
        <v>625</v>
      </c>
      <c r="T118" s="141" t="s">
        <v>207</v>
      </c>
      <c r="U118" s="140"/>
      <c r="V118" s="141"/>
      <c r="W118" s="140"/>
      <c r="X118" s="141"/>
      <c r="Z118" s="140">
        <v>196.9</v>
      </c>
      <c r="AA118" s="141" t="s">
        <v>208</v>
      </c>
      <c r="AB118" s="140">
        <v>147.6</v>
      </c>
      <c r="AC118" s="141" t="s">
        <v>208</v>
      </c>
      <c r="AD118" s="282" t="s">
        <v>4840</v>
      </c>
      <c r="AE118" s="141" t="s">
        <v>208</v>
      </c>
      <c r="AF118" s="140">
        <v>203.1</v>
      </c>
      <c r="AG118" s="141" t="s">
        <v>208</v>
      </c>
      <c r="AH118" s="142">
        <v>153.9</v>
      </c>
      <c r="AI118" s="141" t="s">
        <v>208</v>
      </c>
      <c r="AJ118" s="140">
        <v>3.1</v>
      </c>
      <c r="AK118" s="141" t="s">
        <v>208</v>
      </c>
      <c r="AL118" s="140">
        <v>3.1</v>
      </c>
      <c r="AM118" s="141" t="s">
        <v>208</v>
      </c>
      <c r="AN118" s="140">
        <v>246</v>
      </c>
      <c r="AO118" s="141" t="s">
        <v>208</v>
      </c>
      <c r="AP118" s="140"/>
      <c r="AQ118" s="141"/>
      <c r="AR118" s="142"/>
      <c r="AS118" s="141"/>
      <c r="AT118" s="215"/>
      <c r="AU118" s="1016"/>
      <c r="AV118" s="102"/>
      <c r="AW118" s="147"/>
      <c r="AX118" s="146"/>
      <c r="AY118" s="147"/>
      <c r="AZ118" s="146"/>
      <c r="BA118" s="147"/>
      <c r="BB118" s="146"/>
      <c r="BC118" s="147"/>
      <c r="BD118" s="146"/>
      <c r="BE118" s="202"/>
      <c r="BF118" s="147"/>
      <c r="BG118" s="454"/>
      <c r="BH118" s="147"/>
      <c r="BI118" s="455"/>
      <c r="BJ118" s="102"/>
      <c r="BK118" s="147">
        <v>10630649</v>
      </c>
      <c r="BL118" s="144">
        <f>IF(Index!$L$4="€",VLOOKUP(BK118,ERP!$A:$CL,5,0),IF(Index!$L$4="$",VLOOKUP(BK118,ERP!$A:$CL,7,0),IF(Index!$L$4="CHF",VLOOKUP(BK118,ERP!$A:$CL,9,0),IF(Index!$L$4="£",VLOOKUP(BK118,ERP!$A:$CL,11,0),""))))</f>
        <v>3005</v>
      </c>
    </row>
    <row r="119" spans="4:66" hidden="1" outlineLevel="1" x14ac:dyDescent="0.25">
      <c r="D119" s="116"/>
      <c r="G119" s="152"/>
      <c r="K119" s="154"/>
      <c r="Q119" s="152"/>
      <c r="S119" s="152"/>
      <c r="AD119" s="154"/>
      <c r="AV119" s="102"/>
      <c r="AW119" s="107"/>
      <c r="AY119" s="107"/>
      <c r="BA119" s="107"/>
      <c r="BC119" s="107"/>
      <c r="BF119" s="107"/>
      <c r="BH119" s="107"/>
      <c r="BK119" s="107"/>
    </row>
    <row r="120" spans="4:66" collapsed="1" x14ac:dyDescent="0.25">
      <c r="D120" s="116"/>
      <c r="G120" s="152"/>
      <c r="K120" s="154"/>
      <c r="Q120" s="152"/>
      <c r="S120" s="152"/>
      <c r="AD120" s="154"/>
      <c r="AW120" s="107"/>
      <c r="AY120" s="107"/>
      <c r="BA120" s="107"/>
      <c r="BC120" s="107"/>
      <c r="BF120" s="107"/>
      <c r="BH120" s="107"/>
      <c r="BK120" s="107"/>
    </row>
    <row r="121" spans="4:66" s="102" customFormat="1" ht="65.25" customHeight="1" x14ac:dyDescent="0.25">
      <c r="D121" s="116"/>
      <c r="E121" s="286"/>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7"/>
      <c r="AL121" s="287"/>
      <c r="AM121" s="287"/>
      <c r="AN121" s="287"/>
      <c r="AO121" s="287"/>
      <c r="AP121" s="287"/>
      <c r="AQ121" s="287"/>
      <c r="AR121" s="287"/>
      <c r="AS121" s="287"/>
      <c r="AT121" s="287"/>
      <c r="AU121" s="973" t="s">
        <v>2710</v>
      </c>
      <c r="AV121" s="973"/>
      <c r="AW121" s="973"/>
      <c r="AX121" s="973"/>
      <c r="AY121" s="973"/>
      <c r="AZ121" s="973"/>
      <c r="BA121" s="973"/>
      <c r="BB121" s="973"/>
      <c r="BC121" s="973"/>
      <c r="BD121" s="973"/>
      <c r="BE121" s="973"/>
      <c r="BF121" s="973"/>
      <c r="BG121" s="973"/>
      <c r="BH121" s="973"/>
      <c r="BI121" s="973"/>
      <c r="BJ121" s="973"/>
      <c r="BK121" s="973"/>
      <c r="BL121" s="974"/>
      <c r="BM121" s="107"/>
      <c r="BN121" s="107"/>
    </row>
    <row r="122" spans="4:66" ht="10.5" customHeight="1" x14ac:dyDescent="0.25">
      <c r="D122" s="116"/>
      <c r="E122" s="985"/>
      <c r="F122" s="985"/>
      <c r="G122" s="231"/>
      <c r="H122" s="231"/>
      <c r="I122" s="231"/>
      <c r="J122" s="231"/>
      <c r="K122" s="231"/>
      <c r="L122" s="231"/>
      <c r="M122" s="231"/>
      <c r="N122" s="231"/>
      <c r="O122" s="231"/>
      <c r="AW122" s="107"/>
      <c r="AY122" s="107"/>
      <c r="BA122" s="107"/>
      <c r="BC122" s="107"/>
      <c r="BF122" s="107"/>
      <c r="BH122" s="107"/>
      <c r="BK122" s="107"/>
    </row>
    <row r="123" spans="4:66" ht="30" customHeight="1" x14ac:dyDescent="0.25">
      <c r="D123" s="116"/>
      <c r="AN123" s="102"/>
      <c r="AO123" s="102"/>
      <c r="AP123" s="283"/>
      <c r="AQ123" s="283"/>
      <c r="AR123" s="283"/>
      <c r="AS123" s="283"/>
      <c r="AU123" s="200" t="s">
        <v>260</v>
      </c>
      <c r="AW123" s="997" t="s">
        <v>265</v>
      </c>
      <c r="AX123" s="980"/>
      <c r="AY123" s="107"/>
      <c r="BA123" s="107"/>
      <c r="BC123" s="107"/>
      <c r="BF123" s="107"/>
      <c r="BH123" s="107"/>
      <c r="BK123" s="107"/>
    </row>
    <row r="124" spans="4:66" ht="30" customHeight="1" x14ac:dyDescent="0.25">
      <c r="D124" s="116"/>
      <c r="AN124" s="102"/>
      <c r="AO124" s="102"/>
      <c r="AP124" s="283"/>
      <c r="AQ124" s="283"/>
      <c r="AR124" s="283"/>
      <c r="AS124" s="283"/>
      <c r="AU124" s="200" t="s">
        <v>227</v>
      </c>
      <c r="AW124" s="989"/>
      <c r="AX124" s="980"/>
      <c r="AY124" s="107"/>
      <c r="BA124" s="107"/>
      <c r="BC124" s="107"/>
      <c r="BF124" s="107"/>
      <c r="BH124" s="107"/>
      <c r="BK124" s="107"/>
    </row>
    <row r="125" spans="4:66" ht="30" customHeight="1" x14ac:dyDescent="0.25">
      <c r="D125" s="116"/>
      <c r="AN125" s="102"/>
      <c r="AO125" s="102"/>
      <c r="AP125" s="283"/>
      <c r="AQ125" s="283"/>
      <c r="AR125" s="283"/>
      <c r="AS125" s="283"/>
      <c r="AU125" s="200" t="s">
        <v>227</v>
      </c>
      <c r="AW125" s="989" t="s">
        <v>270</v>
      </c>
      <c r="AX125" s="980"/>
      <c r="AY125" s="107"/>
      <c r="BA125" s="107"/>
      <c r="BC125" s="107"/>
      <c r="BF125" s="107"/>
      <c r="BH125" s="107"/>
      <c r="BK125" s="107"/>
    </row>
    <row r="126" spans="4:66" ht="30" customHeight="1" x14ac:dyDescent="0.25">
      <c r="AN126" s="102"/>
      <c r="AO126" s="102"/>
      <c r="AP126" s="283"/>
      <c r="AQ126" s="283"/>
      <c r="AR126" s="283"/>
      <c r="AS126" s="283"/>
      <c r="AU126" s="200" t="s">
        <v>224</v>
      </c>
      <c r="AW126" s="988" t="s">
        <v>2681</v>
      </c>
      <c r="AX126" s="980"/>
      <c r="AY126" s="107"/>
      <c r="BA126" s="107"/>
      <c r="BC126" s="107"/>
      <c r="BF126" s="107"/>
      <c r="BH126" s="107"/>
      <c r="BK126" s="107"/>
    </row>
    <row r="127" spans="4:66" ht="20.100000000000001" customHeight="1" x14ac:dyDescent="0.25">
      <c r="AN127" s="102"/>
      <c r="AO127" s="102"/>
      <c r="AP127" s="283"/>
      <c r="AQ127" s="283"/>
      <c r="AR127" s="283"/>
      <c r="AS127" s="283"/>
      <c r="AU127" s="200" t="s">
        <v>225</v>
      </c>
      <c r="AW127" s="988" t="s">
        <v>232</v>
      </c>
      <c r="AX127" s="980"/>
      <c r="AY127" s="107"/>
      <c r="BA127" s="107"/>
      <c r="BC127" s="107"/>
      <c r="BF127" s="107"/>
      <c r="BH127" s="107"/>
      <c r="BK127" s="107"/>
    </row>
    <row r="128" spans="4:66" ht="20.100000000000001" customHeight="1" x14ac:dyDescent="0.25">
      <c r="AN128" s="102"/>
      <c r="AO128" s="102"/>
      <c r="AP128" s="283"/>
      <c r="AQ128" s="283"/>
      <c r="AR128" s="283"/>
      <c r="AS128" s="283"/>
      <c r="AU128" s="200" t="s">
        <v>226</v>
      </c>
      <c r="AW128" s="988" t="s">
        <v>222</v>
      </c>
      <c r="AX128" s="980"/>
      <c r="AY128" s="107"/>
      <c r="BA128" s="107"/>
      <c r="BC128" s="107"/>
      <c r="BF128" s="107"/>
      <c r="BH128" s="107"/>
      <c r="BK128" s="107"/>
    </row>
    <row r="129" spans="2:66" ht="20.100000000000001" customHeight="1" x14ac:dyDescent="0.25">
      <c r="AN129" s="102"/>
      <c r="AO129" s="102"/>
      <c r="AP129" s="283"/>
      <c r="AQ129" s="283"/>
      <c r="AR129" s="283"/>
      <c r="AS129" s="283"/>
      <c r="AU129" s="200" t="s">
        <v>257</v>
      </c>
      <c r="AW129" s="988" t="s">
        <v>240</v>
      </c>
      <c r="AX129" s="980"/>
      <c r="AY129" s="107"/>
      <c r="BA129" s="107"/>
      <c r="BC129" s="107"/>
      <c r="BF129" s="107"/>
      <c r="BH129" s="107"/>
      <c r="BK129" s="107"/>
    </row>
    <row r="130" spans="2:66" ht="20.100000000000001" customHeight="1" x14ac:dyDescent="0.25">
      <c r="AN130" s="102"/>
      <c r="AO130" s="102"/>
      <c r="AP130" s="283"/>
      <c r="AQ130" s="283"/>
      <c r="AR130" s="283"/>
      <c r="AS130" s="283"/>
      <c r="AU130" s="200" t="s">
        <v>237</v>
      </c>
      <c r="AW130" s="988" t="s">
        <v>240</v>
      </c>
      <c r="AX130" s="980"/>
      <c r="AY130" s="107"/>
      <c r="BA130" s="107"/>
      <c r="BC130" s="107"/>
      <c r="BF130" s="107"/>
      <c r="BH130" s="107"/>
      <c r="BK130" s="107"/>
    </row>
    <row r="131" spans="2:66" ht="20.100000000000001" customHeight="1" x14ac:dyDescent="0.25">
      <c r="AN131" s="283"/>
      <c r="AO131" s="283"/>
      <c r="AP131" s="283"/>
      <c r="AQ131" s="283"/>
      <c r="AR131" s="283"/>
      <c r="AS131" s="283"/>
      <c r="AU131" s="200" t="s">
        <v>238</v>
      </c>
      <c r="AW131" s="988" t="s">
        <v>240</v>
      </c>
      <c r="AX131" s="980"/>
      <c r="AY131" s="107"/>
      <c r="BA131" s="107"/>
      <c r="BC131" s="107"/>
      <c r="BF131" s="107"/>
      <c r="BH131" s="107"/>
      <c r="BK131" s="107"/>
    </row>
    <row r="132" spans="2:66" ht="20.100000000000001" customHeight="1" x14ac:dyDescent="0.25">
      <c r="AN132" s="283"/>
      <c r="AO132" s="283"/>
      <c r="AP132" s="283"/>
      <c r="AQ132" s="283"/>
      <c r="AR132" s="283"/>
      <c r="AS132" s="283"/>
      <c r="AU132" s="201" t="s">
        <v>258</v>
      </c>
      <c r="AW132" s="988" t="s">
        <v>240</v>
      </c>
      <c r="AX132" s="980"/>
      <c r="AY132" s="107"/>
      <c r="BA132" s="107"/>
      <c r="BC132" s="107"/>
      <c r="BF132" s="107"/>
      <c r="BH132" s="107"/>
      <c r="BK132" s="107"/>
    </row>
    <row r="133" spans="2:66" ht="20.100000000000001" customHeight="1" x14ac:dyDescent="0.25">
      <c r="AN133" s="102"/>
      <c r="AO133" s="102"/>
      <c r="AP133" s="283"/>
      <c r="AQ133" s="283"/>
      <c r="AR133" s="283"/>
      <c r="AS133" s="283"/>
      <c r="AU133" s="201" t="s">
        <v>259</v>
      </c>
      <c r="AW133" s="986" t="s">
        <v>239</v>
      </c>
      <c r="AX133" s="987"/>
      <c r="AY133" s="107"/>
      <c r="BA133" s="107"/>
      <c r="BC133" s="107"/>
      <c r="BF133" s="107"/>
      <c r="BH133" s="107"/>
      <c r="BK133" s="107"/>
    </row>
    <row r="134" spans="2:66" ht="20.100000000000001" customHeight="1" x14ac:dyDescent="0.25">
      <c r="AU134" s="200" t="s">
        <v>251</v>
      </c>
      <c r="AW134" s="979" t="s">
        <v>240</v>
      </c>
      <c r="AX134" s="980"/>
      <c r="AY134" s="107"/>
      <c r="BA134" s="107"/>
      <c r="BC134" s="107"/>
      <c r="BF134" s="107"/>
      <c r="BH134" s="107"/>
      <c r="BK134" s="107"/>
    </row>
    <row r="135" spans="2:66" ht="8.25" customHeight="1" x14ac:dyDescent="0.25">
      <c r="AW135" s="107"/>
      <c r="AY135" s="107"/>
      <c r="BA135" s="107"/>
      <c r="BC135" s="107"/>
      <c r="BF135" s="107"/>
      <c r="BH135" s="107"/>
      <c r="BK135" s="107"/>
    </row>
    <row r="136" spans="2:66" ht="28.5" customHeight="1" x14ac:dyDescent="0.25">
      <c r="E136" s="1070" t="s">
        <v>2711</v>
      </c>
      <c r="F136" s="963"/>
      <c r="G136" s="963"/>
      <c r="H136" s="963"/>
      <c r="I136" s="963"/>
      <c r="J136" s="963"/>
      <c r="K136" s="963"/>
      <c r="L136" s="963"/>
      <c r="M136" s="963"/>
      <c r="N136" s="963"/>
      <c r="O136" s="963"/>
      <c r="P136" s="963"/>
      <c r="Q136" s="963"/>
      <c r="R136" s="963"/>
      <c r="S136" s="963"/>
      <c r="T136" s="963"/>
      <c r="U136" s="963"/>
      <c r="V136" s="963"/>
      <c r="W136" s="963"/>
      <c r="X136" s="963"/>
      <c r="Y136" s="963"/>
      <c r="Z136" s="963"/>
      <c r="AA136" s="963"/>
      <c r="AB136" s="963"/>
      <c r="AC136" s="963"/>
      <c r="AD136" s="963"/>
      <c r="AE136" s="963"/>
      <c r="AF136" s="963"/>
      <c r="AG136" s="963"/>
      <c r="AH136" s="963"/>
      <c r="AI136" s="963"/>
      <c r="AJ136" s="963"/>
      <c r="AK136" s="963"/>
      <c r="AL136" s="963"/>
      <c r="AM136" s="963"/>
      <c r="AN136" s="963"/>
      <c r="AO136" s="963"/>
      <c r="AP136" s="963"/>
      <c r="AQ136" s="963"/>
      <c r="AR136" s="963"/>
      <c r="AS136" s="964"/>
      <c r="AT136" s="215"/>
      <c r="AU136" s="1014" t="s">
        <v>228</v>
      </c>
      <c r="AW136" s="1131" t="s">
        <v>230</v>
      </c>
      <c r="AX136" s="1132"/>
      <c r="AY136" s="107"/>
      <c r="BA136" s="107"/>
      <c r="BC136" s="107"/>
      <c r="BF136" s="107"/>
      <c r="BH136" s="107"/>
      <c r="BK136" s="107"/>
    </row>
    <row r="137" spans="2:66" s="116" customFormat="1" ht="15" customHeight="1" x14ac:dyDescent="0.25">
      <c r="E137" s="1058"/>
      <c r="F137" s="1059"/>
      <c r="G137" s="1059"/>
      <c r="H137" s="1059"/>
      <c r="I137" s="1059"/>
      <c r="J137" s="1059"/>
      <c r="K137" s="1059"/>
      <c r="L137" s="1059"/>
      <c r="M137" s="1059"/>
      <c r="N137" s="1059"/>
      <c r="O137" s="1059"/>
      <c r="P137" s="1059"/>
      <c r="Q137" s="1059"/>
      <c r="R137" s="1059"/>
      <c r="S137" s="1059"/>
      <c r="T137" s="1059"/>
      <c r="U137" s="1059"/>
      <c r="V137" s="1059"/>
      <c r="W137" s="1059"/>
      <c r="X137" s="1059"/>
      <c r="Y137" s="1059"/>
      <c r="Z137" s="1059"/>
      <c r="AA137" s="1059"/>
      <c r="AB137" s="1059"/>
      <c r="AC137" s="1059"/>
      <c r="AD137" s="1059"/>
      <c r="AE137" s="1059"/>
      <c r="AF137" s="1059"/>
      <c r="AG137" s="1059"/>
      <c r="AH137" s="1059"/>
      <c r="AI137" s="1059"/>
      <c r="AJ137" s="1059"/>
      <c r="AK137" s="1059"/>
      <c r="AL137" s="1059"/>
      <c r="AM137" s="1059"/>
      <c r="AN137" s="1059"/>
      <c r="AO137" s="1059"/>
      <c r="AP137" s="1059"/>
      <c r="AQ137" s="1059"/>
      <c r="AR137" s="1059"/>
      <c r="AS137" s="1060"/>
      <c r="AT137" s="230"/>
      <c r="AU137" s="1015"/>
      <c r="AV137" s="107"/>
      <c r="AW137" s="456"/>
      <c r="AX137" s="457"/>
      <c r="AY137" s="107"/>
      <c r="AZ137" s="107"/>
      <c r="BA137" s="107"/>
      <c r="BB137" s="107"/>
      <c r="BC137" s="107"/>
      <c r="BD137" s="107"/>
      <c r="BE137" s="107"/>
      <c r="BF137" s="107"/>
      <c r="BG137" s="107"/>
      <c r="BH137" s="107"/>
      <c r="BI137" s="107"/>
      <c r="BJ137" s="107"/>
      <c r="BK137" s="107"/>
      <c r="BL137" s="107"/>
      <c r="BM137" s="107"/>
      <c r="BN137" s="107"/>
    </row>
    <row r="138" spans="2:66" s="116" customFormat="1" ht="15.75" customHeight="1" x14ac:dyDescent="0.25">
      <c r="B138" s="116" t="s">
        <v>213</v>
      </c>
      <c r="E138" s="279" t="s">
        <v>206</v>
      </c>
      <c r="F138" s="280"/>
      <c r="G138" s="279" t="s">
        <v>211</v>
      </c>
      <c r="H138" s="280"/>
      <c r="I138" s="279" t="s">
        <v>216</v>
      </c>
      <c r="J138" s="280"/>
      <c r="K138" s="279" t="s">
        <v>205</v>
      </c>
      <c r="L138" s="280"/>
      <c r="M138" s="279" t="s">
        <v>214</v>
      </c>
      <c r="N138" s="280"/>
      <c r="O138" s="279" t="s">
        <v>209</v>
      </c>
      <c r="P138" s="280"/>
      <c r="Q138" s="279" t="s">
        <v>215</v>
      </c>
      <c r="R138" s="280"/>
      <c r="S138" s="279" t="s">
        <v>212</v>
      </c>
      <c r="T138" s="281"/>
      <c r="U138" s="966"/>
      <c r="V138" s="967"/>
      <c r="W138" s="966"/>
      <c r="X138" s="967"/>
      <c r="Y138" s="110"/>
      <c r="Z138" s="279" t="s">
        <v>206</v>
      </c>
      <c r="AA138" s="280"/>
      <c r="AB138" s="279" t="s">
        <v>211</v>
      </c>
      <c r="AC138" s="280"/>
      <c r="AD138" s="279" t="s">
        <v>216</v>
      </c>
      <c r="AE138" s="280"/>
      <c r="AF138" s="279" t="s">
        <v>205</v>
      </c>
      <c r="AG138" s="280"/>
      <c r="AH138" s="279" t="s">
        <v>214</v>
      </c>
      <c r="AI138" s="280"/>
      <c r="AJ138" s="279" t="s">
        <v>209</v>
      </c>
      <c r="AK138" s="280"/>
      <c r="AL138" s="279" t="s">
        <v>215</v>
      </c>
      <c r="AM138" s="280"/>
      <c r="AN138" s="279" t="s">
        <v>212</v>
      </c>
      <c r="AO138" s="280"/>
      <c r="AP138" s="966"/>
      <c r="AQ138" s="967"/>
      <c r="AR138" s="966"/>
      <c r="AS138" s="967"/>
      <c r="AT138" s="230"/>
      <c r="AU138" s="1015"/>
      <c r="AV138" s="107"/>
      <c r="AW138" s="762" t="s">
        <v>221</v>
      </c>
      <c r="AX138" s="780" t="s">
        <v>23</v>
      </c>
      <c r="AY138" s="107"/>
      <c r="AZ138" s="107"/>
      <c r="BA138" s="107"/>
      <c r="BB138" s="107"/>
      <c r="BC138" s="107"/>
      <c r="BD138" s="107"/>
      <c r="BE138" s="107"/>
      <c r="BF138" s="107"/>
      <c r="BG138" s="107"/>
      <c r="BH138" s="107"/>
      <c r="BI138" s="107"/>
      <c r="BJ138" s="107"/>
      <c r="BK138" s="107"/>
      <c r="BL138" s="107"/>
      <c r="BM138" s="107"/>
      <c r="BN138" s="107"/>
    </row>
    <row r="139" spans="2:66" s="116" customFormat="1" ht="15.75" customHeight="1" x14ac:dyDescent="0.25">
      <c r="E139" s="143"/>
      <c r="F139" s="142"/>
      <c r="G139" s="143"/>
      <c r="H139" s="141"/>
      <c r="I139" s="143"/>
      <c r="J139" s="142"/>
      <c r="K139" s="143"/>
      <c r="L139" s="142"/>
      <c r="M139" s="143"/>
      <c r="N139" s="141"/>
      <c r="O139" s="143"/>
      <c r="P139" s="141"/>
      <c r="Q139" s="282"/>
      <c r="R139" s="142"/>
      <c r="S139" s="143"/>
      <c r="T139" s="782"/>
      <c r="U139" s="700"/>
      <c r="V139" s="781"/>
      <c r="W139" s="700"/>
      <c r="X139" s="781"/>
      <c r="Y139" s="110"/>
      <c r="Z139" s="143"/>
      <c r="AA139" s="141"/>
      <c r="AB139" s="143"/>
      <c r="AC139" s="141"/>
      <c r="AD139" s="282"/>
      <c r="AE139" s="141"/>
      <c r="AF139" s="143"/>
      <c r="AG139" s="141"/>
      <c r="AH139" s="282"/>
      <c r="AI139" s="141"/>
      <c r="AJ139" s="143"/>
      <c r="AK139" s="141"/>
      <c r="AL139" s="143"/>
      <c r="AM139" s="141"/>
      <c r="AN139" s="143"/>
      <c r="AO139" s="141"/>
      <c r="AP139" s="700"/>
      <c r="AQ139" s="781"/>
      <c r="AR139" s="789"/>
      <c r="AS139" s="781"/>
      <c r="AT139" s="230"/>
      <c r="AU139" s="1015"/>
      <c r="AV139" s="107"/>
      <c r="AW139" s="700"/>
      <c r="AX139" s="781" t="str">
        <f>Index!$L$4</f>
        <v>€</v>
      </c>
      <c r="AY139" s="107"/>
      <c r="AZ139" s="107"/>
      <c r="BA139" s="107"/>
      <c r="BB139" s="107"/>
      <c r="BC139" s="107"/>
      <c r="BD139" s="107"/>
      <c r="BE139" s="107"/>
      <c r="BF139" s="107"/>
      <c r="BG139" s="107"/>
      <c r="BH139" s="107"/>
      <c r="BI139" s="107"/>
      <c r="BJ139" s="107"/>
      <c r="BK139" s="107"/>
      <c r="BL139" s="107"/>
      <c r="BM139" s="107"/>
      <c r="BN139" s="107"/>
    </row>
    <row r="140" spans="2:66" ht="15" customHeight="1" x14ac:dyDescent="0.25">
      <c r="B140" s="269" t="s">
        <v>204</v>
      </c>
      <c r="C140" s="848">
        <f>16/10</f>
        <v>1.6</v>
      </c>
      <c r="E140" s="165">
        <v>160</v>
      </c>
      <c r="F140" s="166" t="s">
        <v>207</v>
      </c>
      <c r="G140" s="165">
        <f t="shared" ref="G140:G144" si="60">ROUND(E140/$C140,0)</f>
        <v>100</v>
      </c>
      <c r="H140" s="166" t="s">
        <v>207</v>
      </c>
      <c r="I140" s="168" t="str">
        <f t="shared" ref="I140:I144" si="61">G140&amp;" x "&amp;E140</f>
        <v>100 x 160</v>
      </c>
      <c r="J140" s="167" t="s">
        <v>207</v>
      </c>
      <c r="K140" s="165">
        <f t="shared" ref="K140:K144" si="62">E140+(2*O140)</f>
        <v>176</v>
      </c>
      <c r="L140" s="167" t="s">
        <v>207</v>
      </c>
      <c r="M140" s="165">
        <f t="shared" ref="M140:M144" si="63">G140+O140+Q140</f>
        <v>116</v>
      </c>
      <c r="N140" s="166" t="s">
        <v>207</v>
      </c>
      <c r="O140" s="165">
        <v>8</v>
      </c>
      <c r="P140" s="166" t="s">
        <v>207</v>
      </c>
      <c r="Q140" s="167">
        <v>8</v>
      </c>
      <c r="R140" s="167" t="s">
        <v>207</v>
      </c>
      <c r="S140" s="165">
        <f t="shared" ref="S140:S144" si="64">ROUND(SQRT((E140^2)+(G140^2)),0)</f>
        <v>189</v>
      </c>
      <c r="T140" s="166" t="s">
        <v>207</v>
      </c>
      <c r="U140" s="165"/>
      <c r="V140" s="166"/>
      <c r="W140" s="165"/>
      <c r="X140" s="166"/>
      <c r="Y140" s="110"/>
      <c r="Z140" s="165">
        <f>ROUND(E140/$B$2,1)</f>
        <v>63</v>
      </c>
      <c r="AA140" s="166" t="s">
        <v>208</v>
      </c>
      <c r="AB140" s="165">
        <f>ROUND(G140/$B$2,1)</f>
        <v>39.4</v>
      </c>
      <c r="AC140" s="166" t="s">
        <v>208</v>
      </c>
      <c r="AD140" s="170" t="str">
        <f t="shared" ref="AD140:AD144" si="65">AB140&amp;" x "&amp;Z140</f>
        <v>39.4 x 63</v>
      </c>
      <c r="AE140" s="166" t="s">
        <v>208</v>
      </c>
      <c r="AF140" s="165">
        <f>ROUND(K140/$B$2,1)</f>
        <v>69.3</v>
      </c>
      <c r="AG140" s="166" t="s">
        <v>208</v>
      </c>
      <c r="AH140" s="165">
        <f>ROUND(M140/$B$2,1)</f>
        <v>45.7</v>
      </c>
      <c r="AI140" s="166" t="s">
        <v>208</v>
      </c>
      <c r="AJ140" s="165">
        <f>ROUND(O140/$B$2,1)</f>
        <v>3.1</v>
      </c>
      <c r="AK140" s="166" t="s">
        <v>208</v>
      </c>
      <c r="AL140" s="165">
        <f>ROUND(Q140/$B$2,1)</f>
        <v>3.1</v>
      </c>
      <c r="AM140" s="166" t="s">
        <v>208</v>
      </c>
      <c r="AN140" s="165">
        <f t="shared" ref="AN140:AN144" si="66">ROUND(SQRT((Z140^2)+(AB140^2)),0)</f>
        <v>74</v>
      </c>
      <c r="AO140" s="166" t="s">
        <v>208</v>
      </c>
      <c r="AP140" s="165"/>
      <c r="AQ140" s="166"/>
      <c r="AR140" s="167"/>
      <c r="AS140" s="166"/>
      <c r="AT140" s="215"/>
      <c r="AU140" s="1015"/>
      <c r="AW140" s="171">
        <v>10600176</v>
      </c>
      <c r="AX140" s="172">
        <f>IF(Index!$L$4="€",VLOOKUP(AW140,ERP!$A:$CL,5,0),IF(Index!$L$4="$",VLOOKUP(AW140,ERP!$A:$CL,7,0),IF(Index!$L$4="CHF",VLOOKUP(AW140,ERP!$A:$CL,9,0),IF(Index!$L$4="£",VLOOKUP(AW140,ERP!$A:$CL,11,0),""))))</f>
        <v>545</v>
      </c>
      <c r="AY140" s="107"/>
      <c r="BA140" s="107"/>
      <c r="BC140" s="107"/>
      <c r="BF140" s="107"/>
      <c r="BH140" s="107"/>
      <c r="BK140" s="107"/>
    </row>
    <row r="141" spans="2:66" ht="12.75" customHeight="1" x14ac:dyDescent="0.25">
      <c r="B141" s="269" t="s">
        <v>204</v>
      </c>
      <c r="C141" s="848">
        <f t="shared" ref="C141:C144" si="67">16/10</f>
        <v>1.6</v>
      </c>
      <c r="E141" s="130">
        <v>180</v>
      </c>
      <c r="F141" s="122" t="s">
        <v>207</v>
      </c>
      <c r="G141" s="130">
        <f t="shared" si="60"/>
        <v>113</v>
      </c>
      <c r="H141" s="122" t="s">
        <v>207</v>
      </c>
      <c r="I141" s="121" t="str">
        <f t="shared" si="61"/>
        <v>113 x 180</v>
      </c>
      <c r="J141" s="110" t="s">
        <v>207</v>
      </c>
      <c r="K141" s="130">
        <f t="shared" si="62"/>
        <v>196</v>
      </c>
      <c r="L141" s="110" t="s">
        <v>207</v>
      </c>
      <c r="M141" s="130">
        <f t="shared" si="63"/>
        <v>129</v>
      </c>
      <c r="N141" s="122" t="s">
        <v>207</v>
      </c>
      <c r="O141" s="130">
        <v>8</v>
      </c>
      <c r="P141" s="122" t="s">
        <v>207</v>
      </c>
      <c r="Q141" s="110">
        <v>8</v>
      </c>
      <c r="R141" s="110" t="s">
        <v>207</v>
      </c>
      <c r="S141" s="130">
        <f t="shared" si="64"/>
        <v>213</v>
      </c>
      <c r="T141" s="122" t="s">
        <v>207</v>
      </c>
      <c r="U141" s="130"/>
      <c r="V141" s="122"/>
      <c r="W141" s="130"/>
      <c r="X141" s="122"/>
      <c r="Y141" s="110"/>
      <c r="Z141" s="130">
        <f t="shared" ref="Z141:AB144" si="68">ROUND(E141/$B$2,1)</f>
        <v>70.900000000000006</v>
      </c>
      <c r="AA141" s="122" t="s">
        <v>208</v>
      </c>
      <c r="AB141" s="130">
        <f t="shared" si="68"/>
        <v>44.5</v>
      </c>
      <c r="AC141" s="122" t="s">
        <v>208</v>
      </c>
      <c r="AD141" s="131" t="str">
        <f t="shared" si="65"/>
        <v>44.5 x 70.9</v>
      </c>
      <c r="AE141" s="122" t="s">
        <v>208</v>
      </c>
      <c r="AF141" s="130">
        <f t="shared" ref="AF141:AF144" si="69">ROUND(K141/$B$2,1)</f>
        <v>77.2</v>
      </c>
      <c r="AG141" s="122" t="s">
        <v>208</v>
      </c>
      <c r="AH141" s="130">
        <f t="shared" ref="AH141:AH144" si="70">ROUND(M141/$B$2,1)</f>
        <v>50.8</v>
      </c>
      <c r="AI141" s="122" t="s">
        <v>208</v>
      </c>
      <c r="AJ141" s="130">
        <f t="shared" ref="AJ141:AJ144" si="71">ROUND(O141/$B$2,1)</f>
        <v>3.1</v>
      </c>
      <c r="AK141" s="122" t="s">
        <v>208</v>
      </c>
      <c r="AL141" s="130">
        <f t="shared" ref="AL141:AL144" si="72">ROUND(Q141/$B$2,1)</f>
        <v>3.1</v>
      </c>
      <c r="AM141" s="122" t="s">
        <v>208</v>
      </c>
      <c r="AN141" s="130">
        <f t="shared" si="66"/>
        <v>84</v>
      </c>
      <c r="AO141" s="122" t="s">
        <v>208</v>
      </c>
      <c r="AP141" s="130"/>
      <c r="AQ141" s="122"/>
      <c r="AR141" s="110"/>
      <c r="AS141" s="122"/>
      <c r="AT141" s="215"/>
      <c r="AU141" s="1015"/>
      <c r="AW141" s="132">
        <v>10600177</v>
      </c>
      <c r="AX141" s="126">
        <f>IF(Index!$L$4="€",VLOOKUP(AW141,ERP!$A:$CL,5,0),IF(Index!$L$4="$",VLOOKUP(AW141,ERP!$A:$CL,7,0),IF(Index!$L$4="CHF",VLOOKUP(AW141,ERP!$A:$CL,9,0),IF(Index!$L$4="£",VLOOKUP(AW141,ERP!$A:$CL,11,0),""))))</f>
        <v>595</v>
      </c>
      <c r="AY141" s="107"/>
      <c r="BA141" s="107"/>
      <c r="BC141" s="107"/>
      <c r="BF141" s="107"/>
      <c r="BH141" s="107"/>
      <c r="BK141" s="107"/>
    </row>
    <row r="142" spans="2:66" ht="12.75" customHeight="1" x14ac:dyDescent="0.25">
      <c r="B142" s="269" t="s">
        <v>204</v>
      </c>
      <c r="C142" s="848">
        <f t="shared" si="67"/>
        <v>1.6</v>
      </c>
      <c r="E142" s="178">
        <v>200</v>
      </c>
      <c r="F142" s="179" t="s">
        <v>207</v>
      </c>
      <c r="G142" s="178">
        <f t="shared" si="60"/>
        <v>125</v>
      </c>
      <c r="H142" s="179" t="s">
        <v>207</v>
      </c>
      <c r="I142" s="180" t="str">
        <f t="shared" si="61"/>
        <v>125 x 200</v>
      </c>
      <c r="J142" s="169" t="s">
        <v>207</v>
      </c>
      <c r="K142" s="178">
        <f t="shared" si="62"/>
        <v>216</v>
      </c>
      <c r="L142" s="169" t="s">
        <v>207</v>
      </c>
      <c r="M142" s="178">
        <f t="shared" si="63"/>
        <v>141</v>
      </c>
      <c r="N142" s="179" t="s">
        <v>207</v>
      </c>
      <c r="O142" s="178">
        <v>8</v>
      </c>
      <c r="P142" s="179" t="s">
        <v>207</v>
      </c>
      <c r="Q142" s="169">
        <v>8</v>
      </c>
      <c r="R142" s="169" t="s">
        <v>207</v>
      </c>
      <c r="S142" s="178">
        <f t="shared" si="64"/>
        <v>236</v>
      </c>
      <c r="T142" s="179" t="s">
        <v>207</v>
      </c>
      <c r="U142" s="178"/>
      <c r="V142" s="179"/>
      <c r="W142" s="178"/>
      <c r="X142" s="179"/>
      <c r="Y142" s="110"/>
      <c r="Z142" s="178">
        <f t="shared" si="68"/>
        <v>78.7</v>
      </c>
      <c r="AA142" s="179" t="s">
        <v>208</v>
      </c>
      <c r="AB142" s="178">
        <f t="shared" si="68"/>
        <v>49.2</v>
      </c>
      <c r="AC142" s="179" t="s">
        <v>208</v>
      </c>
      <c r="AD142" s="181" t="str">
        <f t="shared" si="65"/>
        <v>49.2 x 78.7</v>
      </c>
      <c r="AE142" s="179" t="s">
        <v>208</v>
      </c>
      <c r="AF142" s="178">
        <f t="shared" si="69"/>
        <v>85</v>
      </c>
      <c r="AG142" s="179" t="s">
        <v>208</v>
      </c>
      <c r="AH142" s="178">
        <f t="shared" si="70"/>
        <v>55.5</v>
      </c>
      <c r="AI142" s="179" t="s">
        <v>208</v>
      </c>
      <c r="AJ142" s="178">
        <f t="shared" si="71"/>
        <v>3.1</v>
      </c>
      <c r="AK142" s="179" t="s">
        <v>208</v>
      </c>
      <c r="AL142" s="178">
        <f t="shared" si="72"/>
        <v>3.1</v>
      </c>
      <c r="AM142" s="179" t="s">
        <v>208</v>
      </c>
      <c r="AN142" s="178">
        <f t="shared" si="66"/>
        <v>93</v>
      </c>
      <c r="AO142" s="179" t="s">
        <v>208</v>
      </c>
      <c r="AP142" s="178"/>
      <c r="AQ142" s="179"/>
      <c r="AR142" s="169"/>
      <c r="AS142" s="179"/>
      <c r="AT142" s="215"/>
      <c r="AU142" s="1015"/>
      <c r="AW142" s="182">
        <v>10600178</v>
      </c>
      <c r="AX142" s="173">
        <f>IF(Index!$L$4="€",VLOOKUP(AW142,ERP!$A:$CL,5,0),IF(Index!$L$4="$",VLOOKUP(AW142,ERP!$A:$CL,7,0),IF(Index!$L$4="CHF",VLOOKUP(AW142,ERP!$A:$CL,9,0),IF(Index!$L$4="£",VLOOKUP(AW142,ERP!$A:$CL,11,0),""))))</f>
        <v>626</v>
      </c>
      <c r="AY142" s="107"/>
      <c r="BA142" s="107"/>
      <c r="BC142" s="107"/>
      <c r="BF142" s="107"/>
      <c r="BH142" s="107"/>
      <c r="BK142" s="107"/>
    </row>
    <row r="143" spans="2:66" ht="12.75" customHeight="1" x14ac:dyDescent="0.25">
      <c r="B143" s="269" t="s">
        <v>204</v>
      </c>
      <c r="C143" s="848">
        <f t="shared" si="67"/>
        <v>1.6</v>
      </c>
      <c r="E143" s="130">
        <v>220</v>
      </c>
      <c r="F143" s="122" t="s">
        <v>207</v>
      </c>
      <c r="G143" s="130">
        <f t="shared" si="60"/>
        <v>138</v>
      </c>
      <c r="H143" s="122" t="s">
        <v>207</v>
      </c>
      <c r="I143" s="121" t="str">
        <f t="shared" si="61"/>
        <v>138 x 220</v>
      </c>
      <c r="J143" s="110" t="s">
        <v>207</v>
      </c>
      <c r="K143" s="130">
        <f t="shared" si="62"/>
        <v>236</v>
      </c>
      <c r="L143" s="110" t="s">
        <v>207</v>
      </c>
      <c r="M143" s="130">
        <f t="shared" si="63"/>
        <v>154</v>
      </c>
      <c r="N143" s="122" t="s">
        <v>207</v>
      </c>
      <c r="O143" s="130">
        <v>8</v>
      </c>
      <c r="P143" s="122" t="s">
        <v>207</v>
      </c>
      <c r="Q143" s="110">
        <v>8</v>
      </c>
      <c r="R143" s="110" t="s">
        <v>207</v>
      </c>
      <c r="S143" s="130">
        <f t="shared" si="64"/>
        <v>260</v>
      </c>
      <c r="T143" s="122" t="s">
        <v>207</v>
      </c>
      <c r="U143" s="130"/>
      <c r="V143" s="122"/>
      <c r="W143" s="130"/>
      <c r="X143" s="122"/>
      <c r="Y143" s="110"/>
      <c r="Z143" s="130">
        <f t="shared" si="68"/>
        <v>86.6</v>
      </c>
      <c r="AA143" s="122" t="s">
        <v>208</v>
      </c>
      <c r="AB143" s="130">
        <f t="shared" si="68"/>
        <v>54.3</v>
      </c>
      <c r="AC143" s="122" t="s">
        <v>208</v>
      </c>
      <c r="AD143" s="131" t="str">
        <f t="shared" si="65"/>
        <v>54.3 x 86.6</v>
      </c>
      <c r="AE143" s="122" t="s">
        <v>208</v>
      </c>
      <c r="AF143" s="130">
        <f t="shared" si="69"/>
        <v>92.9</v>
      </c>
      <c r="AG143" s="122" t="s">
        <v>208</v>
      </c>
      <c r="AH143" s="130">
        <f t="shared" si="70"/>
        <v>60.6</v>
      </c>
      <c r="AI143" s="122" t="s">
        <v>208</v>
      </c>
      <c r="AJ143" s="130">
        <f t="shared" si="71"/>
        <v>3.1</v>
      </c>
      <c r="AK143" s="122" t="s">
        <v>208</v>
      </c>
      <c r="AL143" s="130">
        <f t="shared" si="72"/>
        <v>3.1</v>
      </c>
      <c r="AM143" s="122" t="s">
        <v>208</v>
      </c>
      <c r="AN143" s="130">
        <f t="shared" si="66"/>
        <v>102</v>
      </c>
      <c r="AO143" s="122" t="s">
        <v>208</v>
      </c>
      <c r="AP143" s="130"/>
      <c r="AQ143" s="122"/>
      <c r="AR143" s="110"/>
      <c r="AS143" s="122"/>
      <c r="AT143" s="215"/>
      <c r="AU143" s="1015"/>
      <c r="AW143" s="138">
        <v>10600179</v>
      </c>
      <c r="AX143" s="126">
        <f>IF(Index!$L$4="€",VLOOKUP(AW143,ERP!$A:$CL,5,0),IF(Index!$L$4="$",VLOOKUP(AW143,ERP!$A:$CL,7,0),IF(Index!$L$4="CHF",VLOOKUP(AW143,ERP!$A:$CL,9,0),IF(Index!$L$4="£",VLOOKUP(AW143,ERP!$A:$CL,11,0),""))))</f>
        <v>658</v>
      </c>
      <c r="AY143" s="107"/>
      <c r="BA143" s="107"/>
      <c r="BC143" s="107"/>
      <c r="BF143" s="107"/>
      <c r="BH143" s="107"/>
      <c r="BK143" s="107"/>
    </row>
    <row r="144" spans="2:66" ht="12.75" customHeight="1" x14ac:dyDescent="0.25">
      <c r="B144" s="269" t="s">
        <v>204</v>
      </c>
      <c r="C144" s="848">
        <f t="shared" si="67"/>
        <v>1.6</v>
      </c>
      <c r="E144" s="185">
        <v>240</v>
      </c>
      <c r="F144" s="186" t="s">
        <v>207</v>
      </c>
      <c r="G144" s="185">
        <f t="shared" si="60"/>
        <v>150</v>
      </c>
      <c r="H144" s="186" t="s">
        <v>207</v>
      </c>
      <c r="I144" s="188" t="str">
        <f t="shared" si="61"/>
        <v>150 x 240</v>
      </c>
      <c r="J144" s="187" t="s">
        <v>207</v>
      </c>
      <c r="K144" s="185">
        <f t="shared" si="62"/>
        <v>256</v>
      </c>
      <c r="L144" s="187" t="s">
        <v>207</v>
      </c>
      <c r="M144" s="185">
        <f t="shared" si="63"/>
        <v>166</v>
      </c>
      <c r="N144" s="186" t="s">
        <v>207</v>
      </c>
      <c r="O144" s="185">
        <v>8</v>
      </c>
      <c r="P144" s="186" t="s">
        <v>207</v>
      </c>
      <c r="Q144" s="187">
        <v>8</v>
      </c>
      <c r="R144" s="187" t="s">
        <v>207</v>
      </c>
      <c r="S144" s="185">
        <f t="shared" si="64"/>
        <v>283</v>
      </c>
      <c r="T144" s="186" t="s">
        <v>207</v>
      </c>
      <c r="U144" s="185"/>
      <c r="V144" s="186"/>
      <c r="W144" s="185"/>
      <c r="X144" s="186"/>
      <c r="Y144" s="110"/>
      <c r="Z144" s="185">
        <f t="shared" si="68"/>
        <v>94.5</v>
      </c>
      <c r="AA144" s="186" t="s">
        <v>208</v>
      </c>
      <c r="AB144" s="185">
        <f t="shared" si="68"/>
        <v>59.1</v>
      </c>
      <c r="AC144" s="186" t="s">
        <v>208</v>
      </c>
      <c r="AD144" s="189" t="str">
        <f t="shared" si="65"/>
        <v>59.1 x 94.5</v>
      </c>
      <c r="AE144" s="186" t="s">
        <v>208</v>
      </c>
      <c r="AF144" s="185">
        <f t="shared" si="69"/>
        <v>100.8</v>
      </c>
      <c r="AG144" s="186" t="s">
        <v>208</v>
      </c>
      <c r="AH144" s="185">
        <f t="shared" si="70"/>
        <v>65.400000000000006</v>
      </c>
      <c r="AI144" s="186" t="s">
        <v>208</v>
      </c>
      <c r="AJ144" s="185">
        <f t="shared" si="71"/>
        <v>3.1</v>
      </c>
      <c r="AK144" s="186" t="s">
        <v>208</v>
      </c>
      <c r="AL144" s="185">
        <f t="shared" si="72"/>
        <v>3.1</v>
      </c>
      <c r="AM144" s="186" t="s">
        <v>208</v>
      </c>
      <c r="AN144" s="185">
        <f t="shared" si="66"/>
        <v>111</v>
      </c>
      <c r="AO144" s="186" t="s">
        <v>208</v>
      </c>
      <c r="AP144" s="185"/>
      <c r="AQ144" s="186"/>
      <c r="AR144" s="187"/>
      <c r="AS144" s="186"/>
      <c r="AT144" s="215"/>
      <c r="AU144" s="1016"/>
      <c r="AW144" s="190">
        <v>10600096</v>
      </c>
      <c r="AX144" s="191">
        <f>IF(Index!$L$4="€",VLOOKUP(AW144,ERP!$A:$CL,5,0),IF(Index!$L$4="$",VLOOKUP(AW144,ERP!$A:$CL,7,0),IF(Index!$L$4="CHF",VLOOKUP(AW144,ERP!$A:$CL,9,0),IF(Index!$L$4="£",VLOOKUP(AW144,ERP!$A:$CL,11,0),""))))</f>
        <v>689</v>
      </c>
      <c r="AY144" s="107"/>
      <c r="BA144" s="107"/>
      <c r="BC144" s="107"/>
      <c r="BF144" s="107"/>
      <c r="BH144" s="107"/>
      <c r="BK144" s="107"/>
    </row>
    <row r="145" spans="2:66" ht="10.5" customHeight="1" x14ac:dyDescent="0.25">
      <c r="C145" s="848"/>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W145" s="107"/>
      <c r="AY145" s="107"/>
      <c r="BA145" s="107"/>
      <c r="BC145" s="107"/>
      <c r="BF145" s="107"/>
      <c r="BH145" s="107"/>
      <c r="BK145" s="107"/>
    </row>
    <row r="146" spans="2:66" ht="25.5" customHeight="1" x14ac:dyDescent="0.25">
      <c r="C146" s="848"/>
      <c r="E146" s="1070" t="s">
        <v>2711</v>
      </c>
      <c r="F146" s="1133"/>
      <c r="G146" s="1133"/>
      <c r="H146" s="1133"/>
      <c r="I146" s="1133"/>
      <c r="J146" s="1133"/>
      <c r="K146" s="1133"/>
      <c r="L146" s="1133"/>
      <c r="M146" s="1133"/>
      <c r="N146" s="1133"/>
      <c r="O146" s="1133"/>
      <c r="P146" s="1133"/>
      <c r="Q146" s="1133"/>
      <c r="R146" s="1133"/>
      <c r="S146" s="1133"/>
      <c r="T146" s="1133"/>
      <c r="U146" s="1133"/>
      <c r="V146" s="1133"/>
      <c r="W146" s="1133"/>
      <c r="X146" s="1133"/>
      <c r="Y146" s="1133"/>
      <c r="Z146" s="1133"/>
      <c r="AA146" s="1133"/>
      <c r="AB146" s="1133"/>
      <c r="AC146" s="1133"/>
      <c r="AD146" s="1133"/>
      <c r="AE146" s="1133"/>
      <c r="AF146" s="1133"/>
      <c r="AG146" s="1133"/>
      <c r="AH146" s="1133"/>
      <c r="AI146" s="1133"/>
      <c r="AJ146" s="1133"/>
      <c r="AK146" s="1133"/>
      <c r="AL146" s="1133"/>
      <c r="AM146" s="1133"/>
      <c r="AN146" s="1133"/>
      <c r="AO146" s="1133"/>
      <c r="AP146" s="1133"/>
      <c r="AQ146" s="1133"/>
      <c r="AR146" s="1133"/>
      <c r="AS146" s="1134"/>
      <c r="AT146" s="215"/>
      <c r="AU146" s="1014" t="s">
        <v>229</v>
      </c>
      <c r="AW146" s="1131" t="s">
        <v>230</v>
      </c>
      <c r="AX146" s="1132"/>
      <c r="AY146" s="107"/>
      <c r="BA146" s="107"/>
      <c r="BC146" s="107"/>
      <c r="BF146" s="107"/>
      <c r="BH146" s="107"/>
      <c r="BK146" s="107"/>
    </row>
    <row r="147" spans="2:66" s="116" customFormat="1" ht="15" customHeight="1" x14ac:dyDescent="0.25">
      <c r="C147" s="855"/>
      <c r="E147" s="1135"/>
      <c r="F147" s="1136"/>
      <c r="G147" s="1136"/>
      <c r="H147" s="1136"/>
      <c r="I147" s="1136"/>
      <c r="J147" s="1136"/>
      <c r="K147" s="1136"/>
      <c r="L147" s="1136"/>
      <c r="M147" s="1136"/>
      <c r="N147" s="1136"/>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7"/>
      <c r="AT147" s="230"/>
      <c r="AU147" s="1015"/>
      <c r="AV147" s="107"/>
      <c r="AW147" s="456"/>
      <c r="AX147" s="457"/>
      <c r="AY147" s="107"/>
      <c r="AZ147" s="107"/>
      <c r="BA147" s="107"/>
      <c r="BB147" s="107"/>
      <c r="BC147" s="107"/>
      <c r="BD147" s="107"/>
      <c r="BE147" s="107"/>
      <c r="BF147" s="107"/>
      <c r="BG147" s="107"/>
      <c r="BH147" s="107"/>
      <c r="BI147" s="107"/>
      <c r="BJ147" s="107"/>
      <c r="BK147" s="107"/>
      <c r="BL147" s="107"/>
      <c r="BM147" s="107"/>
      <c r="BN147" s="107"/>
    </row>
    <row r="148" spans="2:66" s="116" customFormat="1" ht="15.75" customHeight="1" x14ac:dyDescent="0.25">
      <c r="B148" s="116" t="s">
        <v>213</v>
      </c>
      <c r="C148" s="855"/>
      <c r="E148" s="279" t="s">
        <v>206</v>
      </c>
      <c r="F148" s="280"/>
      <c r="G148" s="279" t="s">
        <v>211</v>
      </c>
      <c r="H148" s="280"/>
      <c r="I148" s="279" t="s">
        <v>216</v>
      </c>
      <c r="J148" s="280"/>
      <c r="K148" s="279" t="s">
        <v>205</v>
      </c>
      <c r="L148" s="280"/>
      <c r="M148" s="279" t="s">
        <v>214</v>
      </c>
      <c r="N148" s="280"/>
      <c r="O148" s="279" t="s">
        <v>209</v>
      </c>
      <c r="P148" s="280"/>
      <c r="Q148" s="279" t="s">
        <v>215</v>
      </c>
      <c r="R148" s="280"/>
      <c r="S148" s="279" t="s">
        <v>212</v>
      </c>
      <c r="T148" s="281"/>
      <c r="U148" s="966"/>
      <c r="V148" s="967"/>
      <c r="W148" s="966"/>
      <c r="X148" s="967"/>
      <c r="Y148" s="110"/>
      <c r="Z148" s="279" t="s">
        <v>206</v>
      </c>
      <c r="AA148" s="280"/>
      <c r="AB148" s="279" t="s">
        <v>211</v>
      </c>
      <c r="AC148" s="280"/>
      <c r="AD148" s="279" t="s">
        <v>216</v>
      </c>
      <c r="AE148" s="280"/>
      <c r="AF148" s="279" t="s">
        <v>205</v>
      </c>
      <c r="AG148" s="280"/>
      <c r="AH148" s="279" t="s">
        <v>214</v>
      </c>
      <c r="AI148" s="280"/>
      <c r="AJ148" s="279" t="s">
        <v>209</v>
      </c>
      <c r="AK148" s="280"/>
      <c r="AL148" s="279" t="s">
        <v>215</v>
      </c>
      <c r="AM148" s="280"/>
      <c r="AN148" s="279" t="s">
        <v>212</v>
      </c>
      <c r="AO148" s="280"/>
      <c r="AP148" s="966"/>
      <c r="AQ148" s="967"/>
      <c r="AR148" s="966"/>
      <c r="AS148" s="967"/>
      <c r="AT148" s="230"/>
      <c r="AU148" s="1015"/>
      <c r="AV148" s="107"/>
      <c r="AW148" s="762" t="s">
        <v>221</v>
      </c>
      <c r="AX148" s="780" t="s">
        <v>23</v>
      </c>
      <c r="AY148" s="107"/>
      <c r="AZ148" s="107"/>
      <c r="BA148" s="107"/>
      <c r="BB148" s="107"/>
      <c r="BC148" s="107"/>
      <c r="BD148" s="107"/>
      <c r="BE148" s="107"/>
      <c r="BF148" s="107"/>
      <c r="BG148" s="107"/>
      <c r="BH148" s="107"/>
      <c r="BI148" s="107"/>
      <c r="BJ148" s="107"/>
      <c r="BK148" s="107"/>
      <c r="BL148" s="107"/>
      <c r="BM148" s="107"/>
      <c r="BN148" s="107"/>
    </row>
    <row r="149" spans="2:66" s="116" customFormat="1" ht="15.75" customHeight="1" x14ac:dyDescent="0.25">
      <c r="C149" s="855"/>
      <c r="E149" s="143"/>
      <c r="F149" s="142"/>
      <c r="G149" s="143"/>
      <c r="H149" s="141"/>
      <c r="I149" s="143"/>
      <c r="J149" s="142"/>
      <c r="K149" s="143"/>
      <c r="L149" s="142"/>
      <c r="M149" s="143"/>
      <c r="N149" s="141"/>
      <c r="O149" s="143"/>
      <c r="P149" s="141"/>
      <c r="Q149" s="282"/>
      <c r="R149" s="142"/>
      <c r="S149" s="143"/>
      <c r="T149" s="782"/>
      <c r="U149" s="700"/>
      <c r="V149" s="781"/>
      <c r="W149" s="700"/>
      <c r="X149" s="781"/>
      <c r="Y149" s="110"/>
      <c r="Z149" s="143"/>
      <c r="AA149" s="141"/>
      <c r="AB149" s="143"/>
      <c r="AC149" s="141"/>
      <c r="AD149" s="282"/>
      <c r="AE149" s="141"/>
      <c r="AF149" s="143"/>
      <c r="AG149" s="141"/>
      <c r="AH149" s="282"/>
      <c r="AI149" s="141"/>
      <c r="AJ149" s="143"/>
      <c r="AK149" s="141"/>
      <c r="AL149" s="143"/>
      <c r="AM149" s="141"/>
      <c r="AN149" s="143"/>
      <c r="AO149" s="141"/>
      <c r="AP149" s="700"/>
      <c r="AQ149" s="781"/>
      <c r="AR149" s="789"/>
      <c r="AS149" s="781"/>
      <c r="AT149" s="230"/>
      <c r="AU149" s="1015"/>
      <c r="AV149" s="107"/>
      <c r="AW149" s="700"/>
      <c r="AX149" s="781" t="str">
        <f>Index!$L$4</f>
        <v>€</v>
      </c>
      <c r="AY149" s="107"/>
      <c r="AZ149" s="107"/>
      <c r="BA149" s="107"/>
      <c r="BB149" s="107"/>
      <c r="BC149" s="107"/>
      <c r="BD149" s="107"/>
      <c r="BE149" s="107"/>
      <c r="BF149" s="107"/>
      <c r="BG149" s="107"/>
      <c r="BH149" s="107"/>
      <c r="BI149" s="107"/>
      <c r="BJ149" s="107"/>
      <c r="BK149" s="107"/>
      <c r="BL149" s="107"/>
      <c r="BM149" s="107"/>
      <c r="BN149" s="107"/>
    </row>
    <row r="150" spans="2:66" ht="15" customHeight="1" x14ac:dyDescent="0.25">
      <c r="B150" s="269" t="s">
        <v>210</v>
      </c>
      <c r="C150" s="848">
        <f>16/9</f>
        <v>1.7777777777777777</v>
      </c>
      <c r="E150" s="165">
        <v>160</v>
      </c>
      <c r="F150" s="166" t="s">
        <v>207</v>
      </c>
      <c r="G150" s="165">
        <f t="shared" ref="G150:G154" si="73">ROUND(E150/$C150,0)</f>
        <v>90</v>
      </c>
      <c r="H150" s="166" t="s">
        <v>207</v>
      </c>
      <c r="I150" s="168" t="str">
        <f t="shared" ref="I150:I154" si="74">G150&amp;" x "&amp;E150</f>
        <v>90 x 160</v>
      </c>
      <c r="J150" s="167" t="s">
        <v>207</v>
      </c>
      <c r="K150" s="165">
        <f t="shared" ref="K150:K154" si="75">E150+(2*O150)</f>
        <v>176</v>
      </c>
      <c r="L150" s="167" t="s">
        <v>207</v>
      </c>
      <c r="M150" s="165">
        <f t="shared" ref="M150:M154" si="76">G150+O150+Q150</f>
        <v>106</v>
      </c>
      <c r="N150" s="166" t="s">
        <v>207</v>
      </c>
      <c r="O150" s="165">
        <v>8</v>
      </c>
      <c r="P150" s="166" t="s">
        <v>207</v>
      </c>
      <c r="Q150" s="167">
        <v>8</v>
      </c>
      <c r="R150" s="167" t="s">
        <v>207</v>
      </c>
      <c r="S150" s="165">
        <f t="shared" ref="S150:S154" si="77">ROUND(SQRT((E150^2)+(G150^2)),0)</f>
        <v>184</v>
      </c>
      <c r="T150" s="166" t="s">
        <v>207</v>
      </c>
      <c r="U150" s="165"/>
      <c r="V150" s="166"/>
      <c r="W150" s="165"/>
      <c r="X150" s="166"/>
      <c r="Y150" s="110"/>
      <c r="Z150" s="165">
        <f>ROUND(E150/$B$2,1)</f>
        <v>63</v>
      </c>
      <c r="AA150" s="166" t="s">
        <v>208</v>
      </c>
      <c r="AB150" s="165">
        <f>ROUND(G150/$B$2,1)</f>
        <v>35.4</v>
      </c>
      <c r="AC150" s="166" t="s">
        <v>208</v>
      </c>
      <c r="AD150" s="170" t="str">
        <f t="shared" ref="AD150:AD154" si="78">AB150&amp;" x "&amp;Z150</f>
        <v>35.4 x 63</v>
      </c>
      <c r="AE150" s="166" t="s">
        <v>208</v>
      </c>
      <c r="AF150" s="165">
        <f>ROUND(K150/$B$2,1)</f>
        <v>69.3</v>
      </c>
      <c r="AG150" s="166" t="s">
        <v>208</v>
      </c>
      <c r="AH150" s="165">
        <f>ROUND(M150/$B$2,1)</f>
        <v>41.7</v>
      </c>
      <c r="AI150" s="166" t="s">
        <v>208</v>
      </c>
      <c r="AJ150" s="165">
        <f>ROUND(O150/$B$2,1)</f>
        <v>3.1</v>
      </c>
      <c r="AK150" s="166" t="s">
        <v>208</v>
      </c>
      <c r="AL150" s="165">
        <f>ROUND(Q150/$B$2,1)</f>
        <v>3.1</v>
      </c>
      <c r="AM150" s="166" t="s">
        <v>208</v>
      </c>
      <c r="AN150" s="165">
        <f t="shared" ref="AN150:AN154" si="79">ROUND(SQRT((Z150^2)+(AB150^2)),0)</f>
        <v>72</v>
      </c>
      <c r="AO150" s="166" t="s">
        <v>208</v>
      </c>
      <c r="AP150" s="165"/>
      <c r="AQ150" s="166"/>
      <c r="AR150" s="167"/>
      <c r="AS150" s="166"/>
      <c r="AT150" s="215"/>
      <c r="AU150" s="1015"/>
      <c r="AW150" s="171">
        <v>10600014</v>
      </c>
      <c r="AX150" s="172">
        <f>IF(Index!$L$4="€",VLOOKUP(AW150,ERP!$A:$CL,5,0),IF(Index!$L$4="$",VLOOKUP(AW150,ERP!$A:$CL,7,0),IF(Index!$L$4="CHF",VLOOKUP(AW150,ERP!$A:$CL,9,0),IF(Index!$L$4="£",VLOOKUP(AW150,ERP!$A:$CL,11,0),""))))</f>
        <v>545</v>
      </c>
      <c r="AY150" s="107"/>
      <c r="BA150" s="107"/>
      <c r="BC150" s="107"/>
      <c r="BF150" s="107"/>
      <c r="BH150" s="107"/>
      <c r="BK150" s="107"/>
    </row>
    <row r="151" spans="2:66" ht="12.75" customHeight="1" x14ac:dyDescent="0.25">
      <c r="B151" s="269" t="s">
        <v>210</v>
      </c>
      <c r="C151" s="848">
        <f t="shared" ref="C151:C154" si="80">16/9</f>
        <v>1.7777777777777777</v>
      </c>
      <c r="E151" s="130">
        <v>180</v>
      </c>
      <c r="F151" s="122" t="s">
        <v>207</v>
      </c>
      <c r="G151" s="130">
        <f t="shared" si="73"/>
        <v>101</v>
      </c>
      <c r="H151" s="122" t="s">
        <v>207</v>
      </c>
      <c r="I151" s="121" t="str">
        <f t="shared" si="74"/>
        <v>101 x 180</v>
      </c>
      <c r="J151" s="110" t="s">
        <v>207</v>
      </c>
      <c r="K151" s="130">
        <f t="shared" si="75"/>
        <v>196</v>
      </c>
      <c r="L151" s="110" t="s">
        <v>207</v>
      </c>
      <c r="M151" s="130">
        <f t="shared" si="76"/>
        <v>117</v>
      </c>
      <c r="N151" s="122" t="s">
        <v>207</v>
      </c>
      <c r="O151" s="130">
        <v>8</v>
      </c>
      <c r="P151" s="122" t="s">
        <v>207</v>
      </c>
      <c r="Q151" s="110">
        <v>8</v>
      </c>
      <c r="R151" s="110" t="s">
        <v>207</v>
      </c>
      <c r="S151" s="130">
        <f t="shared" si="77"/>
        <v>206</v>
      </c>
      <c r="T151" s="122" t="s">
        <v>207</v>
      </c>
      <c r="U151" s="130"/>
      <c r="V151" s="122"/>
      <c r="W151" s="130"/>
      <c r="X151" s="122"/>
      <c r="Y151" s="110"/>
      <c r="Z151" s="130">
        <f t="shared" ref="Z151:AL154" si="81">ROUND(E151/$B$2,1)</f>
        <v>70.900000000000006</v>
      </c>
      <c r="AA151" s="122" t="s">
        <v>208</v>
      </c>
      <c r="AB151" s="130">
        <f t="shared" si="81"/>
        <v>39.799999999999997</v>
      </c>
      <c r="AC151" s="122" t="s">
        <v>208</v>
      </c>
      <c r="AD151" s="131" t="str">
        <f t="shared" si="78"/>
        <v>39.8 x 70.9</v>
      </c>
      <c r="AE151" s="122" t="s">
        <v>208</v>
      </c>
      <c r="AF151" s="130">
        <f t="shared" si="81"/>
        <v>77.2</v>
      </c>
      <c r="AG151" s="122" t="s">
        <v>208</v>
      </c>
      <c r="AH151" s="130">
        <f t="shared" si="81"/>
        <v>46.1</v>
      </c>
      <c r="AI151" s="122" t="s">
        <v>208</v>
      </c>
      <c r="AJ151" s="130">
        <f t="shared" si="81"/>
        <v>3.1</v>
      </c>
      <c r="AK151" s="122" t="s">
        <v>208</v>
      </c>
      <c r="AL151" s="130">
        <f t="shared" si="81"/>
        <v>3.1</v>
      </c>
      <c r="AM151" s="122" t="s">
        <v>208</v>
      </c>
      <c r="AN151" s="130">
        <f t="shared" si="79"/>
        <v>81</v>
      </c>
      <c r="AO151" s="122" t="s">
        <v>208</v>
      </c>
      <c r="AP151" s="130"/>
      <c r="AQ151" s="122"/>
      <c r="AR151" s="110"/>
      <c r="AS151" s="122"/>
      <c r="AT151" s="215"/>
      <c r="AU151" s="1015"/>
      <c r="AW151" s="132">
        <v>10600015</v>
      </c>
      <c r="AX151" s="126">
        <f>IF(Index!$L$4="€",VLOOKUP(AW151,ERP!$A:$CL,5,0),IF(Index!$L$4="$",VLOOKUP(AW151,ERP!$A:$CL,7,0),IF(Index!$L$4="CHF",VLOOKUP(AW151,ERP!$A:$CL,9,0),IF(Index!$L$4="£",VLOOKUP(AW151,ERP!$A:$CL,11,0),""))))</f>
        <v>595</v>
      </c>
      <c r="AY151" s="107"/>
      <c r="BA151" s="107"/>
      <c r="BC151" s="107"/>
      <c r="BF151" s="107"/>
      <c r="BH151" s="107"/>
      <c r="BK151" s="107"/>
    </row>
    <row r="152" spans="2:66" ht="12.75" customHeight="1" x14ac:dyDescent="0.25">
      <c r="B152" s="269" t="s">
        <v>210</v>
      </c>
      <c r="C152" s="848">
        <f t="shared" si="80"/>
        <v>1.7777777777777777</v>
      </c>
      <c r="E152" s="178">
        <v>200</v>
      </c>
      <c r="F152" s="179" t="s">
        <v>207</v>
      </c>
      <c r="G152" s="178">
        <f t="shared" si="73"/>
        <v>113</v>
      </c>
      <c r="H152" s="179" t="s">
        <v>207</v>
      </c>
      <c r="I152" s="180" t="str">
        <f t="shared" si="74"/>
        <v>113 x 200</v>
      </c>
      <c r="J152" s="169" t="s">
        <v>207</v>
      </c>
      <c r="K152" s="178">
        <f t="shared" si="75"/>
        <v>216</v>
      </c>
      <c r="L152" s="169" t="s">
        <v>207</v>
      </c>
      <c r="M152" s="178">
        <f t="shared" si="76"/>
        <v>129</v>
      </c>
      <c r="N152" s="179" t="s">
        <v>207</v>
      </c>
      <c r="O152" s="178">
        <v>8</v>
      </c>
      <c r="P152" s="179" t="s">
        <v>207</v>
      </c>
      <c r="Q152" s="169">
        <v>8</v>
      </c>
      <c r="R152" s="169" t="s">
        <v>207</v>
      </c>
      <c r="S152" s="178">
        <f t="shared" si="77"/>
        <v>230</v>
      </c>
      <c r="T152" s="179" t="s">
        <v>207</v>
      </c>
      <c r="U152" s="178"/>
      <c r="V152" s="179"/>
      <c r="W152" s="178"/>
      <c r="X152" s="179"/>
      <c r="Y152" s="110"/>
      <c r="Z152" s="178">
        <f t="shared" si="81"/>
        <v>78.7</v>
      </c>
      <c r="AA152" s="179" t="s">
        <v>208</v>
      </c>
      <c r="AB152" s="178">
        <f t="shared" si="81"/>
        <v>44.5</v>
      </c>
      <c r="AC152" s="179" t="s">
        <v>208</v>
      </c>
      <c r="AD152" s="181" t="str">
        <f t="shared" si="78"/>
        <v>44.5 x 78.7</v>
      </c>
      <c r="AE152" s="179" t="s">
        <v>208</v>
      </c>
      <c r="AF152" s="178">
        <f t="shared" si="81"/>
        <v>85</v>
      </c>
      <c r="AG152" s="179" t="s">
        <v>208</v>
      </c>
      <c r="AH152" s="178">
        <f t="shared" si="81"/>
        <v>50.8</v>
      </c>
      <c r="AI152" s="179" t="s">
        <v>208</v>
      </c>
      <c r="AJ152" s="178">
        <f t="shared" si="81"/>
        <v>3.1</v>
      </c>
      <c r="AK152" s="179" t="s">
        <v>208</v>
      </c>
      <c r="AL152" s="178">
        <f t="shared" si="81"/>
        <v>3.1</v>
      </c>
      <c r="AM152" s="179" t="s">
        <v>208</v>
      </c>
      <c r="AN152" s="178">
        <f t="shared" si="79"/>
        <v>90</v>
      </c>
      <c r="AO152" s="179" t="s">
        <v>208</v>
      </c>
      <c r="AP152" s="178"/>
      <c r="AQ152" s="179"/>
      <c r="AR152" s="169"/>
      <c r="AS152" s="179"/>
      <c r="AT152" s="215"/>
      <c r="AU152" s="1015"/>
      <c r="AW152" s="182">
        <v>10600016</v>
      </c>
      <c r="AX152" s="173">
        <f>IF(Index!$L$4="€",VLOOKUP(AW152,ERP!$A:$CL,5,0),IF(Index!$L$4="$",VLOOKUP(AW152,ERP!$A:$CL,7,0),IF(Index!$L$4="CHF",VLOOKUP(AW152,ERP!$A:$CL,9,0),IF(Index!$L$4="£",VLOOKUP(AW152,ERP!$A:$CL,11,0),""))))</f>
        <v>626</v>
      </c>
      <c r="AY152" s="107"/>
      <c r="BA152" s="107"/>
      <c r="BC152" s="107"/>
      <c r="BF152" s="107"/>
      <c r="BH152" s="107"/>
      <c r="BK152" s="107"/>
    </row>
    <row r="153" spans="2:66" ht="12.75" customHeight="1" x14ac:dyDescent="0.25">
      <c r="B153" s="269" t="s">
        <v>210</v>
      </c>
      <c r="C153" s="848">
        <f t="shared" si="80"/>
        <v>1.7777777777777777</v>
      </c>
      <c r="E153" s="130">
        <v>220</v>
      </c>
      <c r="F153" s="122" t="s">
        <v>207</v>
      </c>
      <c r="G153" s="130">
        <f t="shared" si="73"/>
        <v>124</v>
      </c>
      <c r="H153" s="122" t="s">
        <v>207</v>
      </c>
      <c r="I153" s="121" t="str">
        <f t="shared" si="74"/>
        <v>124 x 220</v>
      </c>
      <c r="J153" s="110" t="s">
        <v>207</v>
      </c>
      <c r="K153" s="130">
        <f t="shared" si="75"/>
        <v>236</v>
      </c>
      <c r="L153" s="110" t="s">
        <v>207</v>
      </c>
      <c r="M153" s="130">
        <f t="shared" si="76"/>
        <v>140</v>
      </c>
      <c r="N153" s="122" t="s">
        <v>207</v>
      </c>
      <c r="O153" s="130">
        <v>8</v>
      </c>
      <c r="P153" s="122" t="s">
        <v>207</v>
      </c>
      <c r="Q153" s="110">
        <v>8</v>
      </c>
      <c r="R153" s="110" t="s">
        <v>207</v>
      </c>
      <c r="S153" s="130">
        <f t="shared" si="77"/>
        <v>253</v>
      </c>
      <c r="T153" s="122" t="s">
        <v>207</v>
      </c>
      <c r="U153" s="130"/>
      <c r="V153" s="122"/>
      <c r="W153" s="130"/>
      <c r="X153" s="122"/>
      <c r="Y153" s="110"/>
      <c r="Z153" s="130">
        <f t="shared" si="81"/>
        <v>86.6</v>
      </c>
      <c r="AA153" s="122" t="s">
        <v>208</v>
      </c>
      <c r="AB153" s="130">
        <f t="shared" si="81"/>
        <v>48.8</v>
      </c>
      <c r="AC153" s="122" t="s">
        <v>208</v>
      </c>
      <c r="AD153" s="131" t="str">
        <f t="shared" si="78"/>
        <v>48.8 x 86.6</v>
      </c>
      <c r="AE153" s="122" t="s">
        <v>208</v>
      </c>
      <c r="AF153" s="130">
        <f t="shared" si="81"/>
        <v>92.9</v>
      </c>
      <c r="AG153" s="122" t="s">
        <v>208</v>
      </c>
      <c r="AH153" s="130">
        <f t="shared" si="81"/>
        <v>55.1</v>
      </c>
      <c r="AI153" s="122" t="s">
        <v>208</v>
      </c>
      <c r="AJ153" s="130">
        <f t="shared" si="81"/>
        <v>3.1</v>
      </c>
      <c r="AK153" s="122" t="s">
        <v>208</v>
      </c>
      <c r="AL153" s="130">
        <f t="shared" si="81"/>
        <v>3.1</v>
      </c>
      <c r="AM153" s="122" t="s">
        <v>208</v>
      </c>
      <c r="AN153" s="130">
        <f t="shared" si="79"/>
        <v>99</v>
      </c>
      <c r="AO153" s="122" t="s">
        <v>208</v>
      </c>
      <c r="AP153" s="130"/>
      <c r="AQ153" s="122"/>
      <c r="AR153" s="110"/>
      <c r="AS153" s="122"/>
      <c r="AT153" s="215"/>
      <c r="AU153" s="1015"/>
      <c r="AW153" s="138">
        <v>10600093</v>
      </c>
      <c r="AX153" s="126">
        <f>IF(Index!$L$4="€",VLOOKUP(AW153,ERP!$A:$CL,5,0),IF(Index!$L$4="$",VLOOKUP(AW153,ERP!$A:$CL,7,0),IF(Index!$L$4="CHF",VLOOKUP(AW153,ERP!$A:$CL,9,0),IF(Index!$L$4="£",VLOOKUP(AW153,ERP!$A:$CL,11,0),""))))</f>
        <v>658</v>
      </c>
      <c r="AY153" s="107"/>
      <c r="BA153" s="107"/>
      <c r="BC153" s="107"/>
      <c r="BF153" s="107"/>
      <c r="BH153" s="107"/>
      <c r="BK153" s="107"/>
    </row>
    <row r="154" spans="2:66" ht="12.75" customHeight="1" x14ac:dyDescent="0.25">
      <c r="B154" s="269" t="s">
        <v>210</v>
      </c>
      <c r="C154" s="848">
        <f t="shared" si="80"/>
        <v>1.7777777777777777</v>
      </c>
      <c r="E154" s="185">
        <v>240</v>
      </c>
      <c r="F154" s="186" t="s">
        <v>207</v>
      </c>
      <c r="G154" s="185">
        <f t="shared" si="73"/>
        <v>135</v>
      </c>
      <c r="H154" s="186" t="s">
        <v>207</v>
      </c>
      <c r="I154" s="188" t="str">
        <f t="shared" si="74"/>
        <v>135 x 240</v>
      </c>
      <c r="J154" s="187" t="s">
        <v>207</v>
      </c>
      <c r="K154" s="185">
        <f t="shared" si="75"/>
        <v>256</v>
      </c>
      <c r="L154" s="187" t="s">
        <v>207</v>
      </c>
      <c r="M154" s="185">
        <f t="shared" si="76"/>
        <v>151</v>
      </c>
      <c r="N154" s="186" t="s">
        <v>207</v>
      </c>
      <c r="O154" s="185">
        <v>8</v>
      </c>
      <c r="P154" s="186" t="s">
        <v>207</v>
      </c>
      <c r="Q154" s="187">
        <v>8</v>
      </c>
      <c r="R154" s="187" t="s">
        <v>207</v>
      </c>
      <c r="S154" s="185">
        <f t="shared" si="77"/>
        <v>275</v>
      </c>
      <c r="T154" s="186" t="s">
        <v>207</v>
      </c>
      <c r="U154" s="185"/>
      <c r="V154" s="186"/>
      <c r="W154" s="185"/>
      <c r="X154" s="186"/>
      <c r="Y154" s="110"/>
      <c r="Z154" s="185">
        <f t="shared" si="81"/>
        <v>94.5</v>
      </c>
      <c r="AA154" s="186" t="s">
        <v>208</v>
      </c>
      <c r="AB154" s="185">
        <f t="shared" si="81"/>
        <v>53.1</v>
      </c>
      <c r="AC154" s="186" t="s">
        <v>208</v>
      </c>
      <c r="AD154" s="189" t="str">
        <f t="shared" si="78"/>
        <v>53.1 x 94.5</v>
      </c>
      <c r="AE154" s="186" t="s">
        <v>208</v>
      </c>
      <c r="AF154" s="185">
        <f t="shared" si="81"/>
        <v>100.8</v>
      </c>
      <c r="AG154" s="186" t="s">
        <v>208</v>
      </c>
      <c r="AH154" s="185">
        <f t="shared" si="81"/>
        <v>59.4</v>
      </c>
      <c r="AI154" s="186" t="s">
        <v>208</v>
      </c>
      <c r="AJ154" s="185">
        <f t="shared" si="81"/>
        <v>3.1</v>
      </c>
      <c r="AK154" s="186" t="s">
        <v>208</v>
      </c>
      <c r="AL154" s="185">
        <f t="shared" si="81"/>
        <v>3.1</v>
      </c>
      <c r="AM154" s="186" t="s">
        <v>208</v>
      </c>
      <c r="AN154" s="185">
        <f t="shared" si="79"/>
        <v>108</v>
      </c>
      <c r="AO154" s="186" t="s">
        <v>208</v>
      </c>
      <c r="AP154" s="185"/>
      <c r="AQ154" s="186"/>
      <c r="AR154" s="187"/>
      <c r="AS154" s="186"/>
      <c r="AT154" s="215"/>
      <c r="AU154" s="1015"/>
      <c r="AW154" s="190">
        <v>10600040</v>
      </c>
      <c r="AX154" s="191">
        <f>IF(Index!$L$4="€",VLOOKUP(AW154,ERP!$A:$CL,5,0),IF(Index!$L$4="$",VLOOKUP(AW154,ERP!$A:$CL,7,0),IF(Index!$L$4="CHF",VLOOKUP(AW154,ERP!$A:$CL,9,0),IF(Index!$L$4="£",VLOOKUP(AW154,ERP!$A:$CL,11,0),""))))</f>
        <v>689</v>
      </c>
      <c r="AY154" s="107"/>
      <c r="BA154" s="107"/>
      <c r="BC154" s="107"/>
      <c r="BF154" s="107"/>
      <c r="BH154" s="107"/>
      <c r="BK154" s="107"/>
    </row>
    <row r="155" spans="2:66" x14ac:dyDescent="0.25">
      <c r="C155" s="848"/>
      <c r="E155" s="222"/>
      <c r="F155" s="222"/>
      <c r="G155" s="222"/>
      <c r="H155" s="222"/>
      <c r="I155" s="222"/>
      <c r="J155" s="222"/>
      <c r="K155" s="444"/>
      <c r="L155" s="222"/>
      <c r="M155" s="222"/>
      <c r="N155" s="222"/>
      <c r="O155" s="222"/>
      <c r="P155" s="222"/>
      <c r="Q155" s="222"/>
      <c r="R155" s="222"/>
      <c r="S155" s="222"/>
      <c r="T155" s="222"/>
      <c r="U155" s="222"/>
      <c r="V155" s="222"/>
      <c r="W155" s="222"/>
      <c r="X155" s="222"/>
      <c r="Y155" s="222"/>
      <c r="Z155" s="222"/>
      <c r="AA155" s="222"/>
      <c r="AB155" s="222"/>
      <c r="AC155" s="222"/>
      <c r="AD155" s="444"/>
      <c r="AE155" s="222"/>
      <c r="AF155" s="222"/>
      <c r="AG155" s="222"/>
      <c r="AH155" s="222"/>
      <c r="AI155" s="222"/>
      <c r="AJ155" s="222"/>
      <c r="AK155" s="222"/>
      <c r="AL155" s="222"/>
      <c r="AM155" s="222"/>
      <c r="AN155" s="222"/>
      <c r="AO155" s="222"/>
      <c r="AP155" s="222"/>
      <c r="AQ155" s="222"/>
      <c r="AR155" s="222"/>
      <c r="AS155" s="222"/>
      <c r="AW155" s="107"/>
      <c r="AY155" s="107"/>
      <c r="BA155" s="107"/>
      <c r="BC155" s="107"/>
      <c r="BF155" s="107"/>
      <c r="BH155" s="107"/>
      <c r="BK155" s="107"/>
    </row>
    <row r="156" spans="2:66" ht="25.5" customHeight="1" x14ac:dyDescent="0.25">
      <c r="C156" s="848"/>
      <c r="E156" s="1070" t="s">
        <v>2711</v>
      </c>
      <c r="F156" s="1133"/>
      <c r="G156" s="1133"/>
      <c r="H156" s="1133"/>
      <c r="I156" s="1133"/>
      <c r="J156" s="1133"/>
      <c r="K156" s="1133"/>
      <c r="L156" s="1133"/>
      <c r="M156" s="1133"/>
      <c r="N156" s="1133"/>
      <c r="O156" s="1133"/>
      <c r="P156" s="1133"/>
      <c r="Q156" s="1133"/>
      <c r="R156" s="1133"/>
      <c r="S156" s="1133"/>
      <c r="T156" s="1133"/>
      <c r="U156" s="1133"/>
      <c r="V156" s="1133"/>
      <c r="W156" s="1133"/>
      <c r="X156" s="1133"/>
      <c r="Y156" s="1133"/>
      <c r="Z156" s="1133"/>
      <c r="AA156" s="1133"/>
      <c r="AB156" s="1133"/>
      <c r="AC156" s="1133"/>
      <c r="AD156" s="1133"/>
      <c r="AE156" s="1133"/>
      <c r="AF156" s="1133"/>
      <c r="AG156" s="1133"/>
      <c r="AH156" s="1133"/>
      <c r="AI156" s="1133"/>
      <c r="AJ156" s="1133"/>
      <c r="AK156" s="1133"/>
      <c r="AL156" s="1133"/>
      <c r="AM156" s="1133"/>
      <c r="AN156" s="1133"/>
      <c r="AO156" s="1133"/>
      <c r="AP156" s="1133"/>
      <c r="AQ156" s="1133"/>
      <c r="AR156" s="1133"/>
      <c r="AS156" s="1134"/>
      <c r="AT156" s="215"/>
      <c r="AU156" s="1014" t="s">
        <v>235</v>
      </c>
      <c r="AW156" s="1131" t="s">
        <v>230</v>
      </c>
      <c r="AX156" s="1132"/>
      <c r="AY156" s="107"/>
      <c r="BA156" s="107"/>
      <c r="BC156" s="107"/>
      <c r="BF156" s="107"/>
      <c r="BH156" s="107"/>
      <c r="BK156" s="107"/>
    </row>
    <row r="157" spans="2:66" s="116" customFormat="1" ht="15" customHeight="1" x14ac:dyDescent="0.25">
      <c r="C157" s="855"/>
      <c r="E157" s="1135"/>
      <c r="F157" s="1136"/>
      <c r="G157" s="1136"/>
      <c r="H157" s="1136"/>
      <c r="I157" s="1136"/>
      <c r="J157" s="1136"/>
      <c r="K157" s="1136"/>
      <c r="L157" s="1136"/>
      <c r="M157" s="1136"/>
      <c r="N157" s="1136"/>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7"/>
      <c r="AT157" s="230"/>
      <c r="AU157" s="1015"/>
      <c r="AV157" s="107"/>
      <c r="AW157" s="456"/>
      <c r="AX157" s="457"/>
      <c r="AY157" s="107"/>
      <c r="AZ157" s="107"/>
      <c r="BA157" s="107"/>
      <c r="BB157" s="107"/>
      <c r="BC157" s="107"/>
      <c r="BD157" s="107"/>
      <c r="BE157" s="107"/>
      <c r="BF157" s="107"/>
      <c r="BG157" s="107"/>
      <c r="BH157" s="107"/>
      <c r="BI157" s="107"/>
      <c r="BJ157" s="107"/>
      <c r="BK157" s="107"/>
      <c r="BL157" s="107"/>
      <c r="BM157" s="107"/>
      <c r="BN157" s="107"/>
    </row>
    <row r="158" spans="2:66" s="116" customFormat="1" x14ac:dyDescent="0.25">
      <c r="B158" s="116" t="s">
        <v>213</v>
      </c>
      <c r="C158" s="855"/>
      <c r="E158" s="279" t="s">
        <v>206</v>
      </c>
      <c r="F158" s="280"/>
      <c r="G158" s="279" t="s">
        <v>211</v>
      </c>
      <c r="H158" s="280"/>
      <c r="I158" s="279" t="s">
        <v>216</v>
      </c>
      <c r="J158" s="280"/>
      <c r="K158" s="279" t="s">
        <v>205</v>
      </c>
      <c r="L158" s="280"/>
      <c r="M158" s="279" t="s">
        <v>214</v>
      </c>
      <c r="N158" s="280"/>
      <c r="O158" s="279" t="s">
        <v>209</v>
      </c>
      <c r="P158" s="280"/>
      <c r="Q158" s="279" t="s">
        <v>215</v>
      </c>
      <c r="R158" s="280"/>
      <c r="S158" s="279" t="s">
        <v>212</v>
      </c>
      <c r="T158" s="281"/>
      <c r="U158" s="966"/>
      <c r="V158" s="967"/>
      <c r="W158" s="966"/>
      <c r="X158" s="967"/>
      <c r="Y158" s="110"/>
      <c r="Z158" s="279" t="s">
        <v>206</v>
      </c>
      <c r="AA158" s="280"/>
      <c r="AB158" s="279" t="s">
        <v>211</v>
      </c>
      <c r="AC158" s="280"/>
      <c r="AD158" s="279" t="s">
        <v>216</v>
      </c>
      <c r="AE158" s="280"/>
      <c r="AF158" s="279" t="s">
        <v>205</v>
      </c>
      <c r="AG158" s="280"/>
      <c r="AH158" s="279" t="s">
        <v>214</v>
      </c>
      <c r="AI158" s="280"/>
      <c r="AJ158" s="279" t="s">
        <v>209</v>
      </c>
      <c r="AK158" s="280"/>
      <c r="AL158" s="279" t="s">
        <v>215</v>
      </c>
      <c r="AM158" s="280"/>
      <c r="AN158" s="279" t="s">
        <v>212</v>
      </c>
      <c r="AO158" s="280"/>
      <c r="AP158" s="966"/>
      <c r="AQ158" s="967"/>
      <c r="AR158" s="966"/>
      <c r="AS158" s="967"/>
      <c r="AT158" s="230"/>
      <c r="AU158" s="1015"/>
      <c r="AV158" s="107"/>
      <c r="AW158" s="762" t="s">
        <v>221</v>
      </c>
      <c r="AX158" s="780" t="s">
        <v>23</v>
      </c>
      <c r="AY158" s="107"/>
      <c r="AZ158" s="107"/>
      <c r="BA158" s="107"/>
      <c r="BB158" s="107"/>
      <c r="BC158" s="107"/>
      <c r="BD158" s="107"/>
      <c r="BE158" s="107"/>
      <c r="BF158" s="107"/>
      <c r="BG158" s="107"/>
      <c r="BH158" s="107"/>
      <c r="BI158" s="107"/>
      <c r="BJ158" s="107"/>
      <c r="BK158" s="107"/>
      <c r="BL158" s="107"/>
      <c r="BM158" s="107"/>
      <c r="BN158" s="107"/>
    </row>
    <row r="159" spans="2:66" s="116" customFormat="1" x14ac:dyDescent="0.25">
      <c r="C159" s="855"/>
      <c r="E159" s="143"/>
      <c r="F159" s="142"/>
      <c r="G159" s="143"/>
      <c r="H159" s="141"/>
      <c r="I159" s="143"/>
      <c r="J159" s="142"/>
      <c r="K159" s="143"/>
      <c r="L159" s="142"/>
      <c r="M159" s="143"/>
      <c r="N159" s="141"/>
      <c r="O159" s="143"/>
      <c r="P159" s="141"/>
      <c r="Q159" s="282"/>
      <c r="R159" s="142"/>
      <c r="S159" s="143"/>
      <c r="T159" s="782"/>
      <c r="U159" s="700"/>
      <c r="V159" s="781"/>
      <c r="W159" s="700"/>
      <c r="X159" s="781"/>
      <c r="Y159" s="110"/>
      <c r="Z159" s="143"/>
      <c r="AA159" s="141"/>
      <c r="AB159" s="143"/>
      <c r="AC159" s="141"/>
      <c r="AD159" s="282"/>
      <c r="AE159" s="141"/>
      <c r="AF159" s="143"/>
      <c r="AG159" s="141"/>
      <c r="AH159" s="282"/>
      <c r="AI159" s="141"/>
      <c r="AJ159" s="143"/>
      <c r="AK159" s="141"/>
      <c r="AL159" s="143"/>
      <c r="AM159" s="141"/>
      <c r="AN159" s="143"/>
      <c r="AO159" s="141"/>
      <c r="AP159" s="700"/>
      <c r="AQ159" s="781"/>
      <c r="AR159" s="789"/>
      <c r="AS159" s="781"/>
      <c r="AT159" s="230"/>
      <c r="AU159" s="1015"/>
      <c r="AV159" s="107"/>
      <c r="AW159" s="700"/>
      <c r="AX159" s="781" t="str">
        <f>Index!$L$4</f>
        <v>€</v>
      </c>
      <c r="AY159" s="107"/>
      <c r="AZ159" s="107"/>
      <c r="BA159" s="107"/>
      <c r="BB159" s="107"/>
      <c r="BC159" s="107"/>
      <c r="BD159" s="107"/>
      <c r="BE159" s="107"/>
      <c r="BF159" s="107"/>
      <c r="BG159" s="107"/>
      <c r="BH159" s="107"/>
      <c r="BI159" s="107"/>
      <c r="BJ159" s="107"/>
      <c r="BK159" s="107"/>
      <c r="BL159" s="107"/>
      <c r="BM159" s="107"/>
      <c r="BN159" s="107"/>
    </row>
    <row r="160" spans="2:66" ht="15" customHeight="1" x14ac:dyDescent="0.25">
      <c r="B160" s="269" t="s">
        <v>234</v>
      </c>
      <c r="C160" s="848">
        <f>4/3</f>
        <v>1.3333333333333333</v>
      </c>
      <c r="E160" s="165">
        <v>160</v>
      </c>
      <c r="F160" s="166" t="s">
        <v>207</v>
      </c>
      <c r="G160" s="165">
        <f t="shared" ref="G160:G164" si="82">ROUND(E160/$C160,0)</f>
        <v>120</v>
      </c>
      <c r="H160" s="166" t="s">
        <v>207</v>
      </c>
      <c r="I160" s="168" t="str">
        <f t="shared" ref="I160:I164" si="83">G160&amp;" x "&amp;E160</f>
        <v>120 x 160</v>
      </c>
      <c r="J160" s="167" t="s">
        <v>207</v>
      </c>
      <c r="K160" s="165">
        <f t="shared" ref="K160:K164" si="84">E160+(2*O160)</f>
        <v>176</v>
      </c>
      <c r="L160" s="167" t="s">
        <v>207</v>
      </c>
      <c r="M160" s="165">
        <f t="shared" ref="M160:M164" si="85">G160+O160+Q160</f>
        <v>136</v>
      </c>
      <c r="N160" s="166" t="s">
        <v>207</v>
      </c>
      <c r="O160" s="165">
        <v>8</v>
      </c>
      <c r="P160" s="166" t="s">
        <v>207</v>
      </c>
      <c r="Q160" s="167">
        <v>8</v>
      </c>
      <c r="R160" s="167" t="s">
        <v>207</v>
      </c>
      <c r="S160" s="165">
        <f t="shared" ref="S160:S164" si="86">ROUND(SQRT((E160^2)+(G160^2)),0)</f>
        <v>200</v>
      </c>
      <c r="T160" s="166" t="s">
        <v>207</v>
      </c>
      <c r="U160" s="165"/>
      <c r="V160" s="166"/>
      <c r="W160" s="165"/>
      <c r="X160" s="166"/>
      <c r="Y160" s="110"/>
      <c r="Z160" s="165">
        <f>ROUND(E160/$B$2,1)</f>
        <v>63</v>
      </c>
      <c r="AA160" s="166" t="s">
        <v>208</v>
      </c>
      <c r="AB160" s="165">
        <f>ROUND(G160/$B$2,1)</f>
        <v>47.2</v>
      </c>
      <c r="AC160" s="166" t="s">
        <v>208</v>
      </c>
      <c r="AD160" s="170" t="str">
        <f t="shared" ref="AD160:AD164" si="87">AB160&amp;" x "&amp;Z160</f>
        <v>47.2 x 63</v>
      </c>
      <c r="AE160" s="166" t="s">
        <v>208</v>
      </c>
      <c r="AF160" s="165">
        <f>ROUND(K160/$B$2,1)</f>
        <v>69.3</v>
      </c>
      <c r="AG160" s="166" t="s">
        <v>208</v>
      </c>
      <c r="AH160" s="165">
        <f>ROUND(M160/$B$2,1)</f>
        <v>53.5</v>
      </c>
      <c r="AI160" s="166" t="s">
        <v>208</v>
      </c>
      <c r="AJ160" s="165">
        <f>ROUND(O160/$B$2,1)</f>
        <v>3.1</v>
      </c>
      <c r="AK160" s="166" t="s">
        <v>208</v>
      </c>
      <c r="AL160" s="165">
        <f>ROUND(Q160/$B$2,1)</f>
        <v>3.1</v>
      </c>
      <c r="AM160" s="166" t="s">
        <v>208</v>
      </c>
      <c r="AN160" s="165">
        <f t="shared" ref="AN160:AN164" si="88">ROUND(SQRT((Z160^2)+(AB160^2)),0)</f>
        <v>79</v>
      </c>
      <c r="AO160" s="166" t="s">
        <v>208</v>
      </c>
      <c r="AP160" s="165"/>
      <c r="AQ160" s="166"/>
      <c r="AR160" s="167"/>
      <c r="AS160" s="166"/>
      <c r="AT160" s="215"/>
      <c r="AU160" s="1015"/>
      <c r="AW160" s="171">
        <v>10600010</v>
      </c>
      <c r="AX160" s="172">
        <f>IF(Index!$L$4="€",VLOOKUP(AW160,ERP!$A:$CL,5,0),IF(Index!$L$4="$",VLOOKUP(AW160,ERP!$A:$CL,7,0),IF(Index!$L$4="CHF",VLOOKUP(AW160,ERP!$A:$CL,9,0),IF(Index!$L$4="£",VLOOKUP(AW160,ERP!$A:$CL,11,0),""))))</f>
        <v>545</v>
      </c>
      <c r="AY160" s="107"/>
      <c r="BA160" s="107"/>
      <c r="BC160" s="107"/>
      <c r="BF160" s="107"/>
      <c r="BH160" s="107"/>
      <c r="BK160" s="107"/>
    </row>
    <row r="161" spans="2:63" ht="12.75" customHeight="1" x14ac:dyDescent="0.25">
      <c r="B161" s="269" t="s">
        <v>234</v>
      </c>
      <c r="C161" s="848">
        <f t="shared" ref="C161:C164" si="89">4/3</f>
        <v>1.3333333333333333</v>
      </c>
      <c r="E161" s="130">
        <v>180</v>
      </c>
      <c r="F161" s="122" t="s">
        <v>207</v>
      </c>
      <c r="G161" s="130">
        <f t="shared" si="82"/>
        <v>135</v>
      </c>
      <c r="H161" s="122" t="s">
        <v>207</v>
      </c>
      <c r="I161" s="121" t="str">
        <f t="shared" si="83"/>
        <v>135 x 180</v>
      </c>
      <c r="J161" s="110" t="s">
        <v>207</v>
      </c>
      <c r="K161" s="130">
        <f t="shared" si="84"/>
        <v>196</v>
      </c>
      <c r="L161" s="110" t="s">
        <v>207</v>
      </c>
      <c r="M161" s="130">
        <f t="shared" si="85"/>
        <v>151</v>
      </c>
      <c r="N161" s="122" t="s">
        <v>207</v>
      </c>
      <c r="O161" s="130">
        <v>8</v>
      </c>
      <c r="P161" s="122" t="s">
        <v>207</v>
      </c>
      <c r="Q161" s="110">
        <v>8</v>
      </c>
      <c r="R161" s="110" t="s">
        <v>207</v>
      </c>
      <c r="S161" s="130">
        <f t="shared" si="86"/>
        <v>225</v>
      </c>
      <c r="T161" s="122" t="s">
        <v>207</v>
      </c>
      <c r="U161" s="130"/>
      <c r="V161" s="122"/>
      <c r="W161" s="130"/>
      <c r="X161" s="122"/>
      <c r="Y161" s="110"/>
      <c r="Z161" s="130">
        <f t="shared" ref="Z161:AB164" si="90">ROUND(E161/$B$2,1)</f>
        <v>70.900000000000006</v>
      </c>
      <c r="AA161" s="122" t="s">
        <v>208</v>
      </c>
      <c r="AB161" s="130">
        <f t="shared" si="90"/>
        <v>53.1</v>
      </c>
      <c r="AC161" s="122" t="s">
        <v>208</v>
      </c>
      <c r="AD161" s="131" t="str">
        <f t="shared" si="87"/>
        <v>53.1 x 70.9</v>
      </c>
      <c r="AE161" s="122" t="s">
        <v>208</v>
      </c>
      <c r="AF161" s="130">
        <f t="shared" ref="AF161:AF164" si="91">ROUND(K161/$B$2,1)</f>
        <v>77.2</v>
      </c>
      <c r="AG161" s="122" t="s">
        <v>208</v>
      </c>
      <c r="AH161" s="130">
        <f t="shared" ref="AH161:AH164" si="92">ROUND(M161/$B$2,1)</f>
        <v>59.4</v>
      </c>
      <c r="AI161" s="122" t="s">
        <v>208</v>
      </c>
      <c r="AJ161" s="130">
        <f t="shared" ref="AJ161:AJ164" si="93">ROUND(O161/$B$2,1)</f>
        <v>3.1</v>
      </c>
      <c r="AK161" s="122" t="s">
        <v>208</v>
      </c>
      <c r="AL161" s="130">
        <f t="shared" ref="AL161:AL164" si="94">ROUND(Q161/$B$2,1)</f>
        <v>3.1</v>
      </c>
      <c r="AM161" s="122" t="s">
        <v>208</v>
      </c>
      <c r="AN161" s="130">
        <f t="shared" si="88"/>
        <v>89</v>
      </c>
      <c r="AO161" s="122" t="s">
        <v>208</v>
      </c>
      <c r="AP161" s="130"/>
      <c r="AQ161" s="122"/>
      <c r="AR161" s="110"/>
      <c r="AS161" s="122"/>
      <c r="AT161" s="215"/>
      <c r="AU161" s="1015"/>
      <c r="AW161" s="132">
        <v>10600011</v>
      </c>
      <c r="AX161" s="126">
        <f>IF(Index!$L$4="€",VLOOKUP(AW161,ERP!$A:$CL,5,0),IF(Index!$L$4="$",VLOOKUP(AW161,ERP!$A:$CL,7,0),IF(Index!$L$4="CHF",VLOOKUP(AW161,ERP!$A:$CL,9,0),IF(Index!$L$4="£",VLOOKUP(AW161,ERP!$A:$CL,11,0),""))))</f>
        <v>595</v>
      </c>
      <c r="AY161" s="107"/>
      <c r="BA161" s="107"/>
      <c r="BC161" s="107"/>
      <c r="BF161" s="107"/>
      <c r="BH161" s="107"/>
      <c r="BK161" s="107"/>
    </row>
    <row r="162" spans="2:63" ht="12.75" customHeight="1" x14ac:dyDescent="0.25">
      <c r="B162" s="269" t="s">
        <v>234</v>
      </c>
      <c r="C162" s="848">
        <f t="shared" si="89"/>
        <v>1.3333333333333333</v>
      </c>
      <c r="E162" s="178">
        <v>200</v>
      </c>
      <c r="F162" s="179" t="s">
        <v>207</v>
      </c>
      <c r="G162" s="178">
        <f t="shared" si="82"/>
        <v>150</v>
      </c>
      <c r="H162" s="179" t="s">
        <v>207</v>
      </c>
      <c r="I162" s="180" t="str">
        <f t="shared" si="83"/>
        <v>150 x 200</v>
      </c>
      <c r="J162" s="169" t="s">
        <v>207</v>
      </c>
      <c r="K162" s="178">
        <f t="shared" si="84"/>
        <v>216</v>
      </c>
      <c r="L162" s="169" t="s">
        <v>207</v>
      </c>
      <c r="M162" s="178">
        <f t="shared" si="85"/>
        <v>166</v>
      </c>
      <c r="N162" s="179" t="s">
        <v>207</v>
      </c>
      <c r="O162" s="178">
        <v>8</v>
      </c>
      <c r="P162" s="179" t="s">
        <v>207</v>
      </c>
      <c r="Q162" s="169">
        <v>8</v>
      </c>
      <c r="R162" s="169" t="s">
        <v>207</v>
      </c>
      <c r="S162" s="178">
        <f t="shared" si="86"/>
        <v>250</v>
      </c>
      <c r="T162" s="179" t="s">
        <v>207</v>
      </c>
      <c r="U162" s="178"/>
      <c r="V162" s="179"/>
      <c r="W162" s="178"/>
      <c r="X162" s="179"/>
      <c r="Y162" s="110"/>
      <c r="Z162" s="178">
        <f t="shared" si="90"/>
        <v>78.7</v>
      </c>
      <c r="AA162" s="179" t="s">
        <v>208</v>
      </c>
      <c r="AB162" s="178">
        <f t="shared" si="90"/>
        <v>59.1</v>
      </c>
      <c r="AC162" s="179" t="s">
        <v>208</v>
      </c>
      <c r="AD162" s="181" t="str">
        <f t="shared" si="87"/>
        <v>59.1 x 78.7</v>
      </c>
      <c r="AE162" s="179" t="s">
        <v>208</v>
      </c>
      <c r="AF162" s="178">
        <f t="shared" si="91"/>
        <v>85</v>
      </c>
      <c r="AG162" s="179" t="s">
        <v>208</v>
      </c>
      <c r="AH162" s="178">
        <f t="shared" si="92"/>
        <v>65.400000000000006</v>
      </c>
      <c r="AI162" s="179" t="s">
        <v>208</v>
      </c>
      <c r="AJ162" s="178">
        <f t="shared" si="93"/>
        <v>3.1</v>
      </c>
      <c r="AK162" s="179" t="s">
        <v>208</v>
      </c>
      <c r="AL162" s="178">
        <f t="shared" si="94"/>
        <v>3.1</v>
      </c>
      <c r="AM162" s="179" t="s">
        <v>208</v>
      </c>
      <c r="AN162" s="178">
        <f t="shared" si="88"/>
        <v>98</v>
      </c>
      <c r="AO162" s="179" t="s">
        <v>208</v>
      </c>
      <c r="AP162" s="178"/>
      <c r="AQ162" s="179"/>
      <c r="AR162" s="169"/>
      <c r="AS162" s="179"/>
      <c r="AT162" s="215"/>
      <c r="AU162" s="1015"/>
      <c r="AW162" s="182">
        <v>10600012</v>
      </c>
      <c r="AX162" s="173">
        <f>IF(Index!$L$4="€",VLOOKUP(AW162,ERP!$A:$CL,5,0),IF(Index!$L$4="$",VLOOKUP(AW162,ERP!$A:$CL,7,0),IF(Index!$L$4="CHF",VLOOKUP(AW162,ERP!$A:$CL,9,0),IF(Index!$L$4="£",VLOOKUP(AW162,ERP!$A:$CL,11,0),""))))</f>
        <v>626</v>
      </c>
      <c r="AY162" s="107"/>
      <c r="BA162" s="107"/>
      <c r="BC162" s="107"/>
      <c r="BF162" s="107"/>
      <c r="BH162" s="107"/>
      <c r="BK162" s="107"/>
    </row>
    <row r="163" spans="2:63" ht="12.75" customHeight="1" x14ac:dyDescent="0.25">
      <c r="B163" s="269" t="s">
        <v>234</v>
      </c>
      <c r="C163" s="848">
        <f t="shared" si="89"/>
        <v>1.3333333333333333</v>
      </c>
      <c r="E163" s="130">
        <v>220</v>
      </c>
      <c r="F163" s="122" t="s">
        <v>207</v>
      </c>
      <c r="G163" s="130">
        <f t="shared" si="82"/>
        <v>165</v>
      </c>
      <c r="H163" s="122" t="s">
        <v>207</v>
      </c>
      <c r="I163" s="121" t="str">
        <f t="shared" si="83"/>
        <v>165 x 220</v>
      </c>
      <c r="J163" s="110" t="s">
        <v>207</v>
      </c>
      <c r="K163" s="130">
        <f t="shared" si="84"/>
        <v>236</v>
      </c>
      <c r="L163" s="110" t="s">
        <v>207</v>
      </c>
      <c r="M163" s="130">
        <f t="shared" si="85"/>
        <v>181</v>
      </c>
      <c r="N163" s="122" t="s">
        <v>207</v>
      </c>
      <c r="O163" s="130">
        <v>8</v>
      </c>
      <c r="P163" s="122" t="s">
        <v>207</v>
      </c>
      <c r="Q163" s="110">
        <v>8</v>
      </c>
      <c r="R163" s="110" t="s">
        <v>207</v>
      </c>
      <c r="S163" s="130">
        <f t="shared" si="86"/>
        <v>275</v>
      </c>
      <c r="T163" s="122" t="s">
        <v>207</v>
      </c>
      <c r="U163" s="130"/>
      <c r="V163" s="122"/>
      <c r="W163" s="130"/>
      <c r="X163" s="122"/>
      <c r="Y163" s="110"/>
      <c r="Z163" s="130">
        <f t="shared" si="90"/>
        <v>86.6</v>
      </c>
      <c r="AA163" s="122" t="s">
        <v>208</v>
      </c>
      <c r="AB163" s="130">
        <f t="shared" si="90"/>
        <v>65</v>
      </c>
      <c r="AC163" s="122" t="s">
        <v>208</v>
      </c>
      <c r="AD163" s="131" t="str">
        <f t="shared" si="87"/>
        <v>65 x 86.6</v>
      </c>
      <c r="AE163" s="122" t="s">
        <v>208</v>
      </c>
      <c r="AF163" s="130">
        <f t="shared" si="91"/>
        <v>92.9</v>
      </c>
      <c r="AG163" s="122" t="s">
        <v>208</v>
      </c>
      <c r="AH163" s="130">
        <f t="shared" si="92"/>
        <v>71.3</v>
      </c>
      <c r="AI163" s="122" t="s">
        <v>208</v>
      </c>
      <c r="AJ163" s="130">
        <f t="shared" si="93"/>
        <v>3.1</v>
      </c>
      <c r="AK163" s="122" t="s">
        <v>208</v>
      </c>
      <c r="AL163" s="130">
        <f t="shared" si="94"/>
        <v>3.1</v>
      </c>
      <c r="AM163" s="122" t="s">
        <v>208</v>
      </c>
      <c r="AN163" s="130">
        <f t="shared" si="88"/>
        <v>108</v>
      </c>
      <c r="AO163" s="122" t="s">
        <v>208</v>
      </c>
      <c r="AP163" s="130"/>
      <c r="AQ163" s="122"/>
      <c r="AR163" s="110"/>
      <c r="AS163" s="122"/>
      <c r="AT163" s="215"/>
      <c r="AU163" s="1015"/>
      <c r="AW163" s="138">
        <v>10600091</v>
      </c>
      <c r="AX163" s="126">
        <f>IF(Index!$L$4="€",VLOOKUP(AW163,ERP!$A:$CL,5,0),IF(Index!$L$4="$",VLOOKUP(AW163,ERP!$A:$CL,7,0),IF(Index!$L$4="CHF",VLOOKUP(AW163,ERP!$A:$CL,9,0),IF(Index!$L$4="£",VLOOKUP(AW163,ERP!$A:$CL,11,0),""))))</f>
        <v>658</v>
      </c>
      <c r="AY163" s="107"/>
      <c r="BA163" s="107"/>
      <c r="BC163" s="107"/>
      <c r="BF163" s="107"/>
      <c r="BH163" s="107"/>
      <c r="BK163" s="107"/>
    </row>
    <row r="164" spans="2:63" ht="12.75" customHeight="1" x14ac:dyDescent="0.25">
      <c r="B164" s="269" t="s">
        <v>234</v>
      </c>
      <c r="C164" s="848">
        <f t="shared" si="89"/>
        <v>1.3333333333333333</v>
      </c>
      <c r="E164" s="185">
        <v>240</v>
      </c>
      <c r="F164" s="186" t="s">
        <v>207</v>
      </c>
      <c r="G164" s="185">
        <f t="shared" si="82"/>
        <v>180</v>
      </c>
      <c r="H164" s="186" t="s">
        <v>207</v>
      </c>
      <c r="I164" s="188" t="str">
        <f t="shared" si="83"/>
        <v>180 x 240</v>
      </c>
      <c r="J164" s="187" t="s">
        <v>207</v>
      </c>
      <c r="K164" s="185">
        <f t="shared" si="84"/>
        <v>256</v>
      </c>
      <c r="L164" s="187" t="s">
        <v>207</v>
      </c>
      <c r="M164" s="185">
        <f t="shared" si="85"/>
        <v>196</v>
      </c>
      <c r="N164" s="186" t="s">
        <v>207</v>
      </c>
      <c r="O164" s="185">
        <v>8</v>
      </c>
      <c r="P164" s="186" t="s">
        <v>207</v>
      </c>
      <c r="Q164" s="187">
        <v>8</v>
      </c>
      <c r="R164" s="187" t="s">
        <v>207</v>
      </c>
      <c r="S164" s="185">
        <f t="shared" si="86"/>
        <v>300</v>
      </c>
      <c r="T164" s="186" t="s">
        <v>207</v>
      </c>
      <c r="U164" s="185"/>
      <c r="V164" s="186"/>
      <c r="W164" s="185"/>
      <c r="X164" s="186"/>
      <c r="Y164" s="110"/>
      <c r="Z164" s="185">
        <f t="shared" si="90"/>
        <v>94.5</v>
      </c>
      <c r="AA164" s="186" t="s">
        <v>208</v>
      </c>
      <c r="AB164" s="185">
        <f t="shared" si="90"/>
        <v>70.900000000000006</v>
      </c>
      <c r="AC164" s="186" t="s">
        <v>208</v>
      </c>
      <c r="AD164" s="189" t="str">
        <f t="shared" si="87"/>
        <v>70.9 x 94.5</v>
      </c>
      <c r="AE164" s="186" t="s">
        <v>208</v>
      </c>
      <c r="AF164" s="185">
        <f t="shared" si="91"/>
        <v>100.8</v>
      </c>
      <c r="AG164" s="186" t="s">
        <v>208</v>
      </c>
      <c r="AH164" s="185">
        <f t="shared" si="92"/>
        <v>77.2</v>
      </c>
      <c r="AI164" s="186" t="s">
        <v>208</v>
      </c>
      <c r="AJ164" s="185">
        <f t="shared" si="93"/>
        <v>3.1</v>
      </c>
      <c r="AK164" s="186" t="s">
        <v>208</v>
      </c>
      <c r="AL164" s="185">
        <f t="shared" si="94"/>
        <v>3.1</v>
      </c>
      <c r="AM164" s="186" t="s">
        <v>208</v>
      </c>
      <c r="AN164" s="185">
        <f t="shared" si="88"/>
        <v>118</v>
      </c>
      <c r="AO164" s="186" t="s">
        <v>208</v>
      </c>
      <c r="AP164" s="185"/>
      <c r="AQ164" s="186"/>
      <c r="AR164" s="187"/>
      <c r="AS164" s="186"/>
      <c r="AT164" s="215"/>
      <c r="AU164" s="1016"/>
      <c r="AW164" s="190">
        <v>10600039</v>
      </c>
      <c r="AX164" s="191">
        <f>IF(Index!$L$4="€",VLOOKUP(AW164,ERP!$A:$CL,5,0),IF(Index!$L$4="$",VLOOKUP(AW164,ERP!$A:$CL,7,0),IF(Index!$L$4="CHF",VLOOKUP(AW164,ERP!$A:$CL,9,0),IF(Index!$L$4="£",VLOOKUP(AW164,ERP!$A:$CL,11,0),""))))</f>
        <v>689</v>
      </c>
      <c r="AY164" s="107"/>
      <c r="BA164" s="107"/>
      <c r="BC164" s="107"/>
      <c r="BF164" s="107"/>
      <c r="BH164" s="107"/>
      <c r="BK164" s="107"/>
    </row>
    <row r="165" spans="2:63" x14ac:dyDescent="0.25">
      <c r="G165" s="152"/>
      <c r="K165" s="154"/>
      <c r="Q165" s="152"/>
      <c r="S165" s="152"/>
      <c r="AD165" s="154"/>
      <c r="AW165" s="107"/>
      <c r="AY165" s="107"/>
      <c r="BA165" s="107"/>
      <c r="BC165" s="107"/>
      <c r="BF165" s="107"/>
      <c r="BH165" s="107"/>
      <c r="BK165" s="107"/>
    </row>
  </sheetData>
  <mergeCells count="304">
    <mergeCell ref="AU156:AU164"/>
    <mergeCell ref="AU121:BL121"/>
    <mergeCell ref="AW125:AX125"/>
    <mergeCell ref="AW124:AX124"/>
    <mergeCell ref="AW123:AX123"/>
    <mergeCell ref="AW156:AX156"/>
    <mergeCell ref="E122:F122"/>
    <mergeCell ref="AW129:AX129"/>
    <mergeCell ref="AW128:AX128"/>
    <mergeCell ref="AW126:AX126"/>
    <mergeCell ref="AW127:AX127"/>
    <mergeCell ref="E156:AS156"/>
    <mergeCell ref="E157:AS157"/>
    <mergeCell ref="AW133:AX133"/>
    <mergeCell ref="U148:V148"/>
    <mergeCell ref="W148:X148"/>
    <mergeCell ref="AP148:AQ148"/>
    <mergeCell ref="AR148:AS148"/>
    <mergeCell ref="U158:V158"/>
    <mergeCell ref="W158:X158"/>
    <mergeCell ref="AP158:AQ158"/>
    <mergeCell ref="AR158:AS158"/>
    <mergeCell ref="AW134:AX134"/>
    <mergeCell ref="AU136:AU144"/>
    <mergeCell ref="E71:AS71"/>
    <mergeCell ref="U72:V72"/>
    <mergeCell ref="W72:X72"/>
    <mergeCell ref="AP72:AQ72"/>
    <mergeCell ref="AR72:AS72"/>
    <mergeCell ref="AU70:AU85"/>
    <mergeCell ref="AW70:AX70"/>
    <mergeCell ref="AY70:AZ70"/>
    <mergeCell ref="E70:AS70"/>
    <mergeCell ref="E69:AS69"/>
    <mergeCell ref="BF69:BG69"/>
    <mergeCell ref="BH69:BI69"/>
    <mergeCell ref="BK69:BL69"/>
    <mergeCell ref="AW67:AX67"/>
    <mergeCell ref="AY67:AZ67"/>
    <mergeCell ref="BA67:BB67"/>
    <mergeCell ref="BC67:BD67"/>
    <mergeCell ref="BF67:BG67"/>
    <mergeCell ref="AU17:BL17"/>
    <mergeCell ref="E20:AS20"/>
    <mergeCell ref="BF20:BG20"/>
    <mergeCell ref="BH20:BI20"/>
    <mergeCell ref="BK20:BL20"/>
    <mergeCell ref="E21:AS21"/>
    <mergeCell ref="E37:AS37"/>
    <mergeCell ref="AW20:AX20"/>
    <mergeCell ref="AY20:AZ20"/>
    <mergeCell ref="BA20:BB20"/>
    <mergeCell ref="BC20:BD20"/>
    <mergeCell ref="BA21:BB21"/>
    <mergeCell ref="BF21:BG21"/>
    <mergeCell ref="E19:AS19"/>
    <mergeCell ref="BF19:BG19"/>
    <mergeCell ref="BH19:BI19"/>
    <mergeCell ref="BK19:BL19"/>
    <mergeCell ref="W22:X22"/>
    <mergeCell ref="AP22:AQ22"/>
    <mergeCell ref="AU20:AU35"/>
    <mergeCell ref="AU37:AU52"/>
    <mergeCell ref="U39:V39"/>
    <mergeCell ref="W39:X39"/>
    <mergeCell ref="AP39:AQ39"/>
    <mergeCell ref="BH5:BI5"/>
    <mergeCell ref="BF14:BG14"/>
    <mergeCell ref="BH14:BI14"/>
    <mergeCell ref="BK14:BL14"/>
    <mergeCell ref="AW15:AX15"/>
    <mergeCell ref="AY15:AZ15"/>
    <mergeCell ref="BA15:BB15"/>
    <mergeCell ref="BC15:BD15"/>
    <mergeCell ref="BF15:BG15"/>
    <mergeCell ref="BH15:BI15"/>
    <mergeCell ref="BK15:BL15"/>
    <mergeCell ref="AW14:AX14"/>
    <mergeCell ref="AY14:AZ14"/>
    <mergeCell ref="BA14:BB14"/>
    <mergeCell ref="BC14:BD14"/>
    <mergeCell ref="AW7:AX7"/>
    <mergeCell ref="AY7:AZ7"/>
    <mergeCell ref="BA7:BB7"/>
    <mergeCell ref="BC7:BD7"/>
    <mergeCell ref="BK8:BL8"/>
    <mergeCell ref="AW9:AX9"/>
    <mergeCell ref="AY9:AZ9"/>
    <mergeCell ref="BA9:BB9"/>
    <mergeCell ref="BC9:BD9"/>
    <mergeCell ref="AU2:BL2"/>
    <mergeCell ref="AW3:BL3"/>
    <mergeCell ref="AW4:AX4"/>
    <mergeCell ref="BH6:BI6"/>
    <mergeCell ref="BK6:BL6"/>
    <mergeCell ref="BF7:BG7"/>
    <mergeCell ref="BH7:BI7"/>
    <mergeCell ref="BK7:BL7"/>
    <mergeCell ref="AW6:AX6"/>
    <mergeCell ref="AY6:AZ6"/>
    <mergeCell ref="BA6:BB6"/>
    <mergeCell ref="BC6:BD6"/>
    <mergeCell ref="BF6:BG6"/>
    <mergeCell ref="AY4:AZ4"/>
    <mergeCell ref="BA4:BB4"/>
    <mergeCell ref="BC4:BD4"/>
    <mergeCell ref="BF4:BG4"/>
    <mergeCell ref="BH4:BI4"/>
    <mergeCell ref="BK4:BL4"/>
    <mergeCell ref="AW5:AX5"/>
    <mergeCell ref="AY5:AZ5"/>
    <mergeCell ref="BA5:BB5"/>
    <mergeCell ref="BC5:BD5"/>
    <mergeCell ref="BF5:BG5"/>
    <mergeCell ref="BF9:BG9"/>
    <mergeCell ref="BH9:BI9"/>
    <mergeCell ref="BK9:BL9"/>
    <mergeCell ref="AW8:AX8"/>
    <mergeCell ref="AY8:AZ8"/>
    <mergeCell ref="BA8:BB8"/>
    <mergeCell ref="BC8:BD8"/>
    <mergeCell ref="BF8:BG8"/>
    <mergeCell ref="BH8:BI8"/>
    <mergeCell ref="BK10:BL10"/>
    <mergeCell ref="AW11:AX11"/>
    <mergeCell ref="AY11:AZ11"/>
    <mergeCell ref="BA11:BB11"/>
    <mergeCell ref="BC11:BD11"/>
    <mergeCell ref="BF11:BG11"/>
    <mergeCell ref="BH11:BI11"/>
    <mergeCell ref="BK11:BL11"/>
    <mergeCell ref="AW10:AX10"/>
    <mergeCell ref="AY10:AZ10"/>
    <mergeCell ref="BA10:BB10"/>
    <mergeCell ref="BC10:BD10"/>
    <mergeCell ref="BF10:BG10"/>
    <mergeCell ref="BH10:BI10"/>
    <mergeCell ref="BK12:BL12"/>
    <mergeCell ref="AW13:AX13"/>
    <mergeCell ref="AY13:AZ13"/>
    <mergeCell ref="BA13:BB13"/>
    <mergeCell ref="BC13:BD13"/>
    <mergeCell ref="BF13:BG13"/>
    <mergeCell ref="BH13:BI13"/>
    <mergeCell ref="BK13:BL13"/>
    <mergeCell ref="AW12:AX12"/>
    <mergeCell ref="AY12:AZ12"/>
    <mergeCell ref="BA12:BB12"/>
    <mergeCell ref="BC12:BD12"/>
    <mergeCell ref="BF12:BG12"/>
    <mergeCell ref="BH12:BI12"/>
    <mergeCell ref="AR39:AS39"/>
    <mergeCell ref="E38:AS38"/>
    <mergeCell ref="BA37:BB37"/>
    <mergeCell ref="AY37:AZ37"/>
    <mergeCell ref="AW37:AX37"/>
    <mergeCell ref="U22:V22"/>
    <mergeCell ref="AR22:AS22"/>
    <mergeCell ref="BA38:BB38"/>
    <mergeCell ref="BK70:BL70"/>
    <mergeCell ref="BA70:BB70"/>
    <mergeCell ref="BC70:BD70"/>
    <mergeCell ref="BF70:BG70"/>
    <mergeCell ref="BH70:BI70"/>
    <mergeCell ref="BF56:BG56"/>
    <mergeCell ref="BF37:BG37"/>
    <mergeCell ref="BH67:BI67"/>
    <mergeCell ref="BK67:BL67"/>
    <mergeCell ref="BH37:BI37"/>
    <mergeCell ref="BK37:BL37"/>
    <mergeCell ref="BC56:BD56"/>
    <mergeCell ref="BF38:BG38"/>
    <mergeCell ref="BC37:BD37"/>
    <mergeCell ref="AU54:BL54"/>
    <mergeCell ref="AW62:AX62"/>
    <mergeCell ref="E55:M55"/>
    <mergeCell ref="AW58:AX58"/>
    <mergeCell ref="AY58:AZ58"/>
    <mergeCell ref="BA58:BB58"/>
    <mergeCell ref="BH56:BI56"/>
    <mergeCell ref="BK56:BL56"/>
    <mergeCell ref="AW57:AX57"/>
    <mergeCell ref="AY57:AZ57"/>
    <mergeCell ref="BA57:BB57"/>
    <mergeCell ref="BC57:BD57"/>
    <mergeCell ref="AY56:AZ56"/>
    <mergeCell ref="BA56:BB56"/>
    <mergeCell ref="BC58:BD58"/>
    <mergeCell ref="BF58:BG58"/>
    <mergeCell ref="BH58:BI58"/>
    <mergeCell ref="U89:V89"/>
    <mergeCell ref="W89:X89"/>
    <mergeCell ref="AP89:AQ89"/>
    <mergeCell ref="AR89:AS89"/>
    <mergeCell ref="E87:AS87"/>
    <mergeCell ref="E88:AS88"/>
    <mergeCell ref="E104:AS104"/>
    <mergeCell ref="E105:AS105"/>
    <mergeCell ref="U106:V106"/>
    <mergeCell ref="W106:X106"/>
    <mergeCell ref="AP106:AQ106"/>
    <mergeCell ref="AR106:AS106"/>
    <mergeCell ref="BK104:BL104"/>
    <mergeCell ref="BF105:BG105"/>
    <mergeCell ref="BF88:BG88"/>
    <mergeCell ref="BF101:BG101"/>
    <mergeCell ref="BF102:BG102"/>
    <mergeCell ref="AY87:AZ87"/>
    <mergeCell ref="BA87:BB87"/>
    <mergeCell ref="BA88:BB88"/>
    <mergeCell ref="AU87:AU102"/>
    <mergeCell ref="AU104:AU118"/>
    <mergeCell ref="AW87:AX87"/>
    <mergeCell ref="AW104:AX104"/>
    <mergeCell ref="AY104:AZ104"/>
    <mergeCell ref="BH87:BI87"/>
    <mergeCell ref="BK87:BL87"/>
    <mergeCell ref="BC87:BD87"/>
    <mergeCell ref="BF87:BG87"/>
    <mergeCell ref="BA104:BB104"/>
    <mergeCell ref="BC104:BD104"/>
    <mergeCell ref="AW59:AX59"/>
    <mergeCell ref="AY59:AZ59"/>
    <mergeCell ref="BA59:BB59"/>
    <mergeCell ref="BF104:BG104"/>
    <mergeCell ref="BA71:BB71"/>
    <mergeCell ref="BF84:BG84"/>
    <mergeCell ref="BF85:BG85"/>
    <mergeCell ref="BF71:BG71"/>
    <mergeCell ref="BF64:BG64"/>
    <mergeCell ref="AY62:AZ62"/>
    <mergeCell ref="BF59:BG59"/>
    <mergeCell ref="BA62:BB62"/>
    <mergeCell ref="AW61:AX61"/>
    <mergeCell ref="AY61:AZ61"/>
    <mergeCell ref="BA61:BB61"/>
    <mergeCell ref="BC62:BD62"/>
    <mergeCell ref="BC61:BD61"/>
    <mergeCell ref="BF62:BG62"/>
    <mergeCell ref="BH64:BI64"/>
    <mergeCell ref="AW63:AX63"/>
    <mergeCell ref="AY63:AZ63"/>
    <mergeCell ref="BA63:BB63"/>
    <mergeCell ref="BC63:BD63"/>
    <mergeCell ref="BH62:BI62"/>
    <mergeCell ref="BF60:BG60"/>
    <mergeCell ref="BK62:BL62"/>
    <mergeCell ref="BF61:BG61"/>
    <mergeCell ref="BH61:BI61"/>
    <mergeCell ref="BK61:BL61"/>
    <mergeCell ref="BC60:BD60"/>
    <mergeCell ref="BH60:BI60"/>
    <mergeCell ref="BK60:BL60"/>
    <mergeCell ref="AW60:AX60"/>
    <mergeCell ref="AY60:AZ60"/>
    <mergeCell ref="BA60:BB60"/>
    <mergeCell ref="E146:AS146"/>
    <mergeCell ref="AU146:AU154"/>
    <mergeCell ref="E147:AS147"/>
    <mergeCell ref="AW146:AX146"/>
    <mergeCell ref="BK64:BL64"/>
    <mergeCell ref="BF63:BG63"/>
    <mergeCell ref="BH63:BI63"/>
    <mergeCell ref="AW66:AX66"/>
    <mergeCell ref="AY66:AZ66"/>
    <mergeCell ref="BA66:BB66"/>
    <mergeCell ref="AW65:AX65"/>
    <mergeCell ref="AY65:AZ65"/>
    <mergeCell ref="BA65:BB65"/>
    <mergeCell ref="BC65:BD65"/>
    <mergeCell ref="BK63:BL63"/>
    <mergeCell ref="BC66:BD66"/>
    <mergeCell ref="BF66:BG66"/>
    <mergeCell ref="BH66:BI66"/>
    <mergeCell ref="BK66:BL66"/>
    <mergeCell ref="BF65:BG65"/>
    <mergeCell ref="BH65:BI65"/>
    <mergeCell ref="BK65:BL65"/>
    <mergeCell ref="AW64:AX64"/>
    <mergeCell ref="AY64:AZ64"/>
    <mergeCell ref="AW19:BD19"/>
    <mergeCell ref="AW69:BD69"/>
    <mergeCell ref="AW136:AX136"/>
    <mergeCell ref="AW130:AX130"/>
    <mergeCell ref="E136:AS136"/>
    <mergeCell ref="E137:AS137"/>
    <mergeCell ref="U138:V138"/>
    <mergeCell ref="W138:X138"/>
    <mergeCell ref="AP138:AQ138"/>
    <mergeCell ref="AR138:AS138"/>
    <mergeCell ref="BA64:BB64"/>
    <mergeCell ref="BC64:BD64"/>
    <mergeCell ref="BC59:BD59"/>
    <mergeCell ref="AW132:AX132"/>
    <mergeCell ref="AW131:AX131"/>
    <mergeCell ref="AW55:BL55"/>
    <mergeCell ref="AW56:AX56"/>
    <mergeCell ref="BK58:BL58"/>
    <mergeCell ref="BF57:BG57"/>
    <mergeCell ref="BH57:BI57"/>
    <mergeCell ref="BH104:BI104"/>
    <mergeCell ref="BC105:BD105"/>
    <mergeCell ref="BH59:BI59"/>
    <mergeCell ref="BK59:BL59"/>
  </mergeCells>
  <dataValidations disablePrompts="1" count="1">
    <dataValidation type="list" allowBlank="1" showInputMessage="1" showErrorMessage="1" sqref="E55:F55 E122:F122 E4:F5 E57:F57" xr:uid="{1568D260-B43C-4102-9CEC-69CD6BCB7EDA}">
      <formula1>#REF!</formula1>
    </dataValidation>
  </dataValidations>
  <pageMargins left="0.7" right="0.7" top="0.75" bottom="0.75" header="0.3" footer="0.3"/>
  <pageSetup paperSize="9" scale="3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0A2E1-E1A9-4BCE-944B-69315D3FBA3D}">
  <sheetPr>
    <tabColor theme="8"/>
  </sheetPr>
  <dimension ref="A1:BB37"/>
  <sheetViews>
    <sheetView showGridLines="0" topLeftCell="D1" zoomScale="70" zoomScaleNormal="70" zoomScaleSheetLayoutView="40" workbookViewId="0">
      <selection activeCell="BI2" sqref="BI2"/>
    </sheetView>
  </sheetViews>
  <sheetFormatPr defaultRowHeight="12.75" outlineLevelCol="1" x14ac:dyDescent="0.25"/>
  <cols>
    <col min="1" max="3" width="2.7109375" style="107" hidden="1" customWidth="1"/>
    <col min="4" max="4" width="2.7109375" style="107" customWidth="1"/>
    <col min="5" max="5" width="5.28515625" style="107" bestFit="1" customWidth="1"/>
    <col min="6" max="6" width="3.5703125" style="107" bestFit="1" customWidth="1"/>
    <col min="7" max="7" width="4.5703125" style="107" bestFit="1" customWidth="1"/>
    <col min="8" max="8" width="3.7109375" style="107" bestFit="1" customWidth="1"/>
    <col min="9" max="9" width="9.28515625" style="107" hidden="1" customWidth="1" outlineLevel="1"/>
    <col min="10" max="10" width="3.7109375" style="107" hidden="1" customWidth="1" outlineLevel="1"/>
    <col min="11" max="11" width="5.42578125" style="107" customWidth="1" collapsed="1"/>
    <col min="12" max="12" width="4" style="107" customWidth="1"/>
    <col min="13" max="13" width="4.5703125" style="107" customWidth="1"/>
    <col min="14" max="14" width="3.5703125" style="107" customWidth="1"/>
    <col min="15" max="15" width="4.5703125" style="107" bestFit="1" customWidth="1"/>
    <col min="16" max="16" width="3.5703125" style="107" bestFit="1" customWidth="1"/>
    <col min="17" max="17" width="3.85546875" style="107" hidden="1" customWidth="1" outlineLevel="1"/>
    <col min="18" max="18" width="3.7109375" style="107" hidden="1" customWidth="1" outlineLevel="1"/>
    <col min="19" max="19" width="4.42578125" style="107" hidden="1" customWidth="1" outlineLevel="1"/>
    <col min="20" max="20" width="3.5703125" style="107" hidden="1" customWidth="1" outlineLevel="1"/>
    <col min="21" max="21" width="4.42578125" style="107" hidden="1" customWidth="1" outlineLevel="1"/>
    <col min="22" max="22" width="4" style="107" hidden="1" customWidth="1" outlineLevel="1"/>
    <col min="23" max="23" width="6.5703125" style="107" hidden="1" customWidth="1" outlineLevel="1"/>
    <col min="24" max="24" width="2" style="107" hidden="1" customWidth="1" outlineLevel="1"/>
    <col min="25" max="25" width="2.7109375" style="107" hidden="1" customWidth="1" outlineLevel="1"/>
    <col min="26" max="26" width="7.42578125" style="107" hidden="1" customWidth="1" outlineLevel="1"/>
    <col min="27" max="27" width="2.7109375" style="107" hidden="1" customWidth="1" outlineLevel="1"/>
    <col min="28" max="28" width="7.42578125" style="107" hidden="1" customWidth="1" outlineLevel="1"/>
    <col min="29" max="29" width="1.85546875" style="107" hidden="1" customWidth="1" outlineLevel="1"/>
    <col min="30" max="30" width="12.42578125" style="107" hidden="1" customWidth="1" outlineLevel="1"/>
    <col min="31" max="31" width="1.85546875" style="107" hidden="1" customWidth="1" outlineLevel="1"/>
    <col min="32" max="32" width="7.42578125" style="107" hidden="1" customWidth="1" outlineLevel="1"/>
    <col min="33" max="33" width="1.85546875" style="107" hidden="1" customWidth="1" outlineLevel="1"/>
    <col min="34" max="34" width="7.42578125" style="107" hidden="1" customWidth="1" outlineLevel="1"/>
    <col min="35" max="35" width="1.85546875" style="107" hidden="1" customWidth="1" outlineLevel="1"/>
    <col min="36" max="36" width="4.42578125" style="107" hidden="1" customWidth="1" outlineLevel="1"/>
    <col min="37" max="37" width="2" style="107" hidden="1" customWidth="1" outlineLevel="1"/>
    <col min="38" max="38" width="4.42578125" style="107" hidden="1" customWidth="1" outlineLevel="1"/>
    <col min="39" max="39" width="2" style="107" hidden="1" customWidth="1" outlineLevel="1"/>
    <col min="40" max="40" width="7.42578125" style="107" bestFit="1" customWidth="1" collapsed="1"/>
    <col min="41" max="41" width="2" style="107" bestFit="1" customWidth="1"/>
    <col min="42" max="42" width="7.5703125" style="107" customWidth="1" outlineLevel="1"/>
    <col min="43" max="43" width="6.85546875" style="107" customWidth="1" outlineLevel="1"/>
    <col min="44" max="44" width="4.5703125" style="107" customWidth="1" outlineLevel="1"/>
    <col min="45" max="45" width="4.140625" style="107" customWidth="1" outlineLevel="1"/>
    <col min="46" max="46" width="1.7109375" style="107" customWidth="1"/>
    <col min="47" max="47" width="16" style="107" customWidth="1"/>
    <col min="48" max="48" width="3.5703125" style="107" customWidth="1"/>
    <col min="49" max="49" width="6.28515625" style="107" customWidth="1"/>
    <col min="50" max="50" width="2.85546875" style="107" customWidth="1"/>
    <col min="51" max="51" width="13.5703125" style="57" customWidth="1"/>
    <col min="52" max="52" width="15.140625" style="107" customWidth="1"/>
    <col min="53" max="53" width="2.7109375" style="107" customWidth="1"/>
    <col min="54" max="54" width="40.140625" style="107" customWidth="1"/>
    <col min="55" max="16384" width="9.140625" style="107"/>
  </cols>
  <sheetData>
    <row r="1" spans="2:54" s="102" customFormat="1" ht="131.25" customHeight="1" x14ac:dyDescent="0.25">
      <c r="D1" s="107"/>
      <c r="AV1" s="103"/>
      <c r="AW1" s="103"/>
      <c r="AX1" s="103"/>
      <c r="AY1" s="104"/>
      <c r="AZ1" s="103"/>
      <c r="BA1" s="107"/>
      <c r="BB1" s="107"/>
    </row>
    <row r="2" spans="2:54" s="102" customFormat="1" ht="107.25" customHeight="1" x14ac:dyDescent="0.25">
      <c r="B2" s="102">
        <v>2.54</v>
      </c>
      <c r="D2" s="107"/>
      <c r="E2" s="975" t="s">
        <v>6021</v>
      </c>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3"/>
      <c r="BA2" s="107"/>
      <c r="BB2" s="107"/>
    </row>
    <row r="3" spans="2:54" ht="5.25" customHeight="1" x14ac:dyDescent="0.25">
      <c r="AU3" s="102"/>
      <c r="AV3" s="102"/>
      <c r="AW3" s="102"/>
      <c r="AX3" s="102"/>
      <c r="AY3" s="1035"/>
      <c r="AZ3" s="1036"/>
    </row>
    <row r="4" spans="2:54" ht="30" customHeight="1" x14ac:dyDescent="0.25">
      <c r="E4" s="231"/>
      <c r="F4" s="231"/>
      <c r="G4" s="231"/>
      <c r="H4" s="231"/>
      <c r="I4" s="231"/>
      <c r="J4" s="231"/>
      <c r="K4" s="231"/>
      <c r="L4" s="231"/>
      <c r="M4" s="231"/>
      <c r="AT4" s="151"/>
      <c r="AU4" s="200" t="s">
        <v>260</v>
      </c>
      <c r="AV4" s="102"/>
      <c r="AW4" s="102"/>
      <c r="AX4" s="102"/>
      <c r="AY4" s="1029" t="s">
        <v>6026</v>
      </c>
      <c r="AZ4" s="1018"/>
    </row>
    <row r="5" spans="2:54" ht="30" customHeight="1" x14ac:dyDescent="0.25">
      <c r="E5" s="278"/>
      <c r="F5" s="278"/>
      <c r="G5" s="278"/>
      <c r="H5" s="278"/>
      <c r="I5" s="278"/>
      <c r="J5" s="278"/>
      <c r="K5" s="278"/>
      <c r="L5" s="278"/>
      <c r="M5" s="278"/>
      <c r="AT5" s="151"/>
      <c r="AU5" s="200" t="s">
        <v>227</v>
      </c>
      <c r="AV5" s="102"/>
      <c r="AW5" s="102"/>
      <c r="AX5" s="102"/>
      <c r="AY5" s="1029" t="s">
        <v>2685</v>
      </c>
      <c r="AZ5" s="1030"/>
    </row>
    <row r="6" spans="2:54" ht="30" customHeight="1" x14ac:dyDescent="0.25">
      <c r="E6" s="231"/>
      <c r="F6" s="231"/>
      <c r="G6" s="231"/>
      <c r="H6" s="231"/>
      <c r="I6" s="231"/>
      <c r="J6" s="231"/>
      <c r="K6" s="231"/>
      <c r="L6" s="231"/>
      <c r="M6" s="231"/>
      <c r="N6" s="231"/>
      <c r="AT6" s="151"/>
      <c r="AU6" s="200" t="s">
        <v>227</v>
      </c>
      <c r="AV6" s="102"/>
      <c r="AW6" s="102"/>
      <c r="AX6" s="102"/>
      <c r="AY6" s="1025" t="s">
        <v>2686</v>
      </c>
      <c r="AZ6" s="1026"/>
    </row>
    <row r="7" spans="2:54" ht="30" customHeight="1" x14ac:dyDescent="0.25">
      <c r="AT7" s="151"/>
      <c r="AU7" s="200" t="s">
        <v>224</v>
      </c>
      <c r="AV7" s="102"/>
      <c r="AW7" s="102"/>
      <c r="AX7" s="102"/>
      <c r="AY7" s="1017"/>
      <c r="AZ7" s="1018"/>
    </row>
    <row r="8" spans="2:54" ht="20.100000000000001" customHeight="1" x14ac:dyDescent="0.25">
      <c r="AT8" s="151"/>
      <c r="AU8" s="200" t="s">
        <v>225</v>
      </c>
      <c r="AV8" s="102"/>
      <c r="AW8" s="102"/>
      <c r="AX8" s="102"/>
      <c r="AY8" s="1017">
        <v>0.6</v>
      </c>
      <c r="AZ8" s="1018"/>
    </row>
    <row r="9" spans="2:54" ht="20.100000000000001" customHeight="1" x14ac:dyDescent="0.25">
      <c r="AT9" s="151"/>
      <c r="AU9" s="200" t="s">
        <v>226</v>
      </c>
      <c r="AV9" s="102"/>
      <c r="AW9" s="102"/>
      <c r="AX9" s="102"/>
      <c r="AY9" s="1017" t="s">
        <v>222</v>
      </c>
      <c r="AZ9" s="1018"/>
    </row>
    <row r="10" spans="2:54" ht="20.100000000000001" customHeight="1" x14ac:dyDescent="0.25">
      <c r="AT10" s="151"/>
      <c r="AU10" s="200" t="s">
        <v>257</v>
      </c>
      <c r="AV10" s="102"/>
      <c r="AW10" s="102"/>
      <c r="AX10" s="102"/>
      <c r="AY10" s="986" t="s">
        <v>239</v>
      </c>
      <c r="AZ10" s="987"/>
    </row>
    <row r="11" spans="2:54" ht="20.100000000000001" customHeight="1" x14ac:dyDescent="0.25">
      <c r="AT11" s="151"/>
      <c r="AU11" s="200" t="s">
        <v>237</v>
      </c>
      <c r="AV11" s="102"/>
      <c r="AW11" s="102"/>
      <c r="AX11" s="102"/>
      <c r="AY11" s="986" t="s">
        <v>239</v>
      </c>
      <c r="AZ11" s="987"/>
    </row>
    <row r="12" spans="2:54" ht="12" customHeight="1" x14ac:dyDescent="0.25">
      <c r="AT12" s="151"/>
      <c r="AU12" s="200" t="s">
        <v>238</v>
      </c>
      <c r="AV12" s="102"/>
      <c r="AW12" s="102"/>
      <c r="AX12" s="102"/>
      <c r="AY12" s="986" t="s">
        <v>239</v>
      </c>
      <c r="AZ12" s="987"/>
    </row>
    <row r="13" spans="2:54" ht="19.5" customHeight="1" x14ac:dyDescent="0.25">
      <c r="AT13" s="151"/>
      <c r="AU13" s="201" t="s">
        <v>258</v>
      </c>
      <c r="AV13" s="102"/>
      <c r="AW13" s="102"/>
      <c r="AX13" s="102"/>
      <c r="AY13" s="1017" t="s">
        <v>240</v>
      </c>
      <c r="AZ13" s="1018"/>
    </row>
    <row r="14" spans="2:54" ht="13.5" customHeight="1" x14ac:dyDescent="0.25">
      <c r="AT14" s="151"/>
      <c r="AU14" s="201" t="s">
        <v>259</v>
      </c>
      <c r="AV14" s="102"/>
      <c r="AW14" s="102"/>
      <c r="AX14" s="102"/>
      <c r="AY14" s="1017" t="s">
        <v>240</v>
      </c>
      <c r="AZ14" s="1018"/>
    </row>
    <row r="15" spans="2:54" ht="14.25" customHeight="1" x14ac:dyDescent="0.25">
      <c r="AT15" s="151"/>
      <c r="AU15" s="200" t="s">
        <v>251</v>
      </c>
      <c r="AV15" s="102"/>
      <c r="AW15" s="102"/>
      <c r="AX15" s="102"/>
      <c r="AY15" s="1142">
        <v>0.98</v>
      </c>
      <c r="AZ15" s="987"/>
    </row>
    <row r="16" spans="2:54" ht="8.25" customHeight="1" x14ac:dyDescent="0.25">
      <c r="AU16" s="102"/>
      <c r="AV16" s="102"/>
      <c r="AW16" s="102"/>
      <c r="AX16" s="102"/>
      <c r="AY16" s="102"/>
      <c r="AZ16" s="102"/>
    </row>
    <row r="17" spans="2:54" ht="54.75" customHeight="1" x14ac:dyDescent="0.25">
      <c r="E17" s="978" t="s">
        <v>6017</v>
      </c>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c r="AL17" s="973"/>
      <c r="AM17" s="973"/>
      <c r="AN17" s="973"/>
      <c r="AO17" s="973"/>
      <c r="AP17" s="973"/>
      <c r="AQ17" s="973"/>
      <c r="AR17" s="973"/>
      <c r="AS17" s="973"/>
      <c r="AT17" s="973"/>
      <c r="AU17" s="973"/>
      <c r="AV17" s="973"/>
      <c r="AW17" s="973"/>
      <c r="AX17" s="973"/>
      <c r="AY17" s="973"/>
      <c r="AZ17" s="973"/>
    </row>
    <row r="18" spans="2:54" ht="9.75" customHeight="1" x14ac:dyDescent="0.25">
      <c r="AU18" s="102"/>
      <c r="AV18" s="102"/>
      <c r="AW18" s="102"/>
      <c r="AX18" s="102"/>
      <c r="AY18" s="112"/>
      <c r="AZ18" s="112"/>
    </row>
    <row r="19" spans="2:54" ht="44.25" customHeight="1" x14ac:dyDescent="0.25">
      <c r="E19" s="1009"/>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c r="AS19" s="1011"/>
      <c r="AT19" s="215"/>
      <c r="AU19" s="203"/>
      <c r="AV19" s="102"/>
      <c r="AW19" s="102"/>
      <c r="AX19" s="102"/>
      <c r="AY19" s="1005" t="s">
        <v>6039</v>
      </c>
      <c r="AZ19" s="1007"/>
    </row>
    <row r="20" spans="2:54" ht="10.5" customHeight="1" x14ac:dyDescent="0.25">
      <c r="AY20" s="107"/>
    </row>
    <row r="21" spans="2:54" ht="25.5" customHeight="1" x14ac:dyDescent="0.25">
      <c r="E21" s="1070" t="s">
        <v>6042</v>
      </c>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963"/>
      <c r="AM21" s="963"/>
      <c r="AN21" s="963"/>
      <c r="AO21" s="963"/>
      <c r="AP21" s="963"/>
      <c r="AQ21" s="963"/>
      <c r="AR21" s="963"/>
      <c r="AS21" s="964"/>
      <c r="AT21" s="215"/>
      <c r="AU21" s="1014" t="s">
        <v>229</v>
      </c>
      <c r="AV21" s="102"/>
      <c r="AW21" s="102"/>
      <c r="AX21" s="102"/>
      <c r="AY21" s="948" t="s">
        <v>6026</v>
      </c>
      <c r="AZ21" s="949"/>
    </row>
    <row r="22" spans="2:54" s="116" customFormat="1" ht="15" customHeight="1" x14ac:dyDescent="0.25">
      <c r="E22" s="1058"/>
      <c r="F22" s="1059"/>
      <c r="G22" s="1059"/>
      <c r="H22" s="1059"/>
      <c r="I22" s="1059"/>
      <c r="J22" s="1059"/>
      <c r="K22" s="1059"/>
      <c r="L22" s="1059"/>
      <c r="M22" s="1059"/>
      <c r="N22" s="1059"/>
      <c r="O22" s="1059"/>
      <c r="P22" s="1059"/>
      <c r="Q22" s="1059"/>
      <c r="R22" s="1059"/>
      <c r="S22" s="1059"/>
      <c r="T22" s="1059"/>
      <c r="U22" s="1059"/>
      <c r="V22" s="1059"/>
      <c r="W22" s="1059"/>
      <c r="X22" s="1059"/>
      <c r="Y22" s="1059"/>
      <c r="Z22" s="1059"/>
      <c r="AA22" s="1059"/>
      <c r="AB22" s="1059"/>
      <c r="AC22" s="1059"/>
      <c r="AD22" s="1059"/>
      <c r="AE22" s="1059"/>
      <c r="AF22" s="1059"/>
      <c r="AG22" s="1059"/>
      <c r="AH22" s="1059"/>
      <c r="AI22" s="1059"/>
      <c r="AJ22" s="1059"/>
      <c r="AK22" s="1059"/>
      <c r="AL22" s="1059"/>
      <c r="AM22" s="1059"/>
      <c r="AN22" s="1059"/>
      <c r="AO22" s="1059"/>
      <c r="AP22" s="1059"/>
      <c r="AQ22" s="1059"/>
      <c r="AR22" s="1059"/>
      <c r="AS22" s="1060"/>
      <c r="AT22" s="215"/>
      <c r="AU22" s="1015"/>
      <c r="AV22" s="102"/>
      <c r="AW22" s="102"/>
      <c r="AX22" s="102"/>
      <c r="AY22" s="160"/>
      <c r="AZ22" s="162"/>
      <c r="BA22" s="107"/>
      <c r="BB22" s="107"/>
    </row>
    <row r="23" spans="2:54" s="116" customFormat="1" ht="12.75" customHeight="1" x14ac:dyDescent="0.25">
      <c r="B23" s="116" t="s">
        <v>213</v>
      </c>
      <c r="E23" s="279" t="s">
        <v>206</v>
      </c>
      <c r="F23" s="280"/>
      <c r="G23" s="279" t="s">
        <v>211</v>
      </c>
      <c r="H23" s="280"/>
      <c r="I23" s="279" t="s">
        <v>216</v>
      </c>
      <c r="J23" s="280"/>
      <c r="K23" s="279" t="s">
        <v>205</v>
      </c>
      <c r="L23" s="280"/>
      <c r="M23" s="279" t="s">
        <v>214</v>
      </c>
      <c r="N23" s="280"/>
      <c r="O23" s="279" t="s">
        <v>209</v>
      </c>
      <c r="P23" s="280"/>
      <c r="Q23" s="279" t="s">
        <v>215</v>
      </c>
      <c r="R23" s="280"/>
      <c r="S23" s="279" t="s">
        <v>212</v>
      </c>
      <c r="T23" s="281"/>
      <c r="U23" s="966"/>
      <c r="V23" s="967"/>
      <c r="W23" s="966"/>
      <c r="X23" s="967"/>
      <c r="Y23" s="110"/>
      <c r="Z23" s="279" t="s">
        <v>206</v>
      </c>
      <c r="AA23" s="280"/>
      <c r="AB23" s="279" t="s">
        <v>211</v>
      </c>
      <c r="AC23" s="280"/>
      <c r="AD23" s="279" t="s">
        <v>216</v>
      </c>
      <c r="AE23" s="280"/>
      <c r="AF23" s="279" t="s">
        <v>205</v>
      </c>
      <c r="AG23" s="280"/>
      <c r="AH23" s="279" t="s">
        <v>214</v>
      </c>
      <c r="AI23" s="280"/>
      <c r="AJ23" s="279" t="s">
        <v>209</v>
      </c>
      <c r="AK23" s="280"/>
      <c r="AL23" s="279" t="s">
        <v>215</v>
      </c>
      <c r="AM23" s="280"/>
      <c r="AN23" s="279" t="s">
        <v>212</v>
      </c>
      <c r="AO23" s="280"/>
      <c r="AP23" s="966"/>
      <c r="AQ23" s="967"/>
      <c r="AR23" s="966"/>
      <c r="AS23" s="967"/>
      <c r="AT23" s="107"/>
      <c r="AU23" s="1015"/>
      <c r="AV23" s="102"/>
      <c r="AW23" s="279" t="s">
        <v>212</v>
      </c>
      <c r="AX23" s="280"/>
      <c r="AY23" s="762" t="s">
        <v>221</v>
      </c>
      <c r="AZ23" s="780" t="s">
        <v>23</v>
      </c>
      <c r="BA23" s="107"/>
      <c r="BB23" s="107"/>
    </row>
    <row r="24" spans="2:54" s="116" customFormat="1" ht="12.75" customHeight="1" x14ac:dyDescent="0.25">
      <c r="E24" s="143"/>
      <c r="F24" s="142"/>
      <c r="G24" s="143"/>
      <c r="H24" s="141"/>
      <c r="I24" s="143"/>
      <c r="J24" s="142"/>
      <c r="K24" s="143"/>
      <c r="L24" s="142"/>
      <c r="M24" s="143"/>
      <c r="N24" s="141"/>
      <c r="O24" s="143"/>
      <c r="P24" s="141"/>
      <c r="Q24" s="282"/>
      <c r="R24" s="142"/>
      <c r="S24" s="143"/>
      <c r="T24" s="782"/>
      <c r="U24" s="700"/>
      <c r="V24" s="781"/>
      <c r="W24" s="700"/>
      <c r="X24" s="781"/>
      <c r="Y24" s="110"/>
      <c r="Z24" s="143"/>
      <c r="AA24" s="141"/>
      <c r="AB24" s="143"/>
      <c r="AC24" s="141"/>
      <c r="AD24" s="282"/>
      <c r="AE24" s="141"/>
      <c r="AF24" s="143"/>
      <c r="AG24" s="141"/>
      <c r="AH24" s="282"/>
      <c r="AI24" s="141"/>
      <c r="AJ24" s="143"/>
      <c r="AK24" s="141"/>
      <c r="AL24" s="143"/>
      <c r="AM24" s="141"/>
      <c r="AN24" s="143"/>
      <c r="AO24" s="141"/>
      <c r="AP24" s="700"/>
      <c r="AQ24" s="781"/>
      <c r="AR24" s="789"/>
      <c r="AS24" s="781"/>
      <c r="AT24" s="107"/>
      <c r="AU24" s="1015"/>
      <c r="AV24" s="102"/>
      <c r="AW24" s="143"/>
      <c r="AX24" s="141"/>
      <c r="AY24" s="700"/>
      <c r="AZ24" s="781" t="str">
        <f>Index!$L$4</f>
        <v>€</v>
      </c>
      <c r="BA24" s="107"/>
      <c r="BB24" s="107"/>
    </row>
    <row r="25" spans="2:54" ht="15" customHeight="1" x14ac:dyDescent="0.25">
      <c r="B25" s="699" t="s">
        <v>210</v>
      </c>
      <c r="C25" s="854">
        <f>16/9</f>
        <v>1.7777777777777777</v>
      </c>
      <c r="D25" s="222"/>
      <c r="E25" s="165">
        <v>221</v>
      </c>
      <c r="F25" s="167" t="s">
        <v>207</v>
      </c>
      <c r="G25" s="165">
        <f t="shared" ref="G25:G27" si="0">ROUND(E25/$C25,0)</f>
        <v>124</v>
      </c>
      <c r="H25" s="167" t="s">
        <v>207</v>
      </c>
      <c r="I25" s="168" t="str">
        <f t="shared" ref="I25:I27" si="1">G25&amp;" x "&amp;E25</f>
        <v>124 x 221</v>
      </c>
      <c r="J25" s="167" t="s">
        <v>207</v>
      </c>
      <c r="K25" s="165">
        <f t="shared" ref="K25:K27" si="2">E25+(2*O25)</f>
        <v>223</v>
      </c>
      <c r="L25" s="167" t="s">
        <v>207</v>
      </c>
      <c r="M25" s="165">
        <f t="shared" ref="M25:M27" si="3">G25+O25+Q25</f>
        <v>125</v>
      </c>
      <c r="N25" s="166" t="s">
        <v>207</v>
      </c>
      <c r="O25" s="165">
        <v>1</v>
      </c>
      <c r="P25" s="166" t="s">
        <v>207</v>
      </c>
      <c r="Q25" s="167">
        <v>0</v>
      </c>
      <c r="R25" s="167" t="s">
        <v>207</v>
      </c>
      <c r="S25" s="165">
        <f t="shared" ref="S25:S27" si="4">ROUND(SQRT((E25^2)+(G25^2)),0)</f>
        <v>253</v>
      </c>
      <c r="T25" s="166" t="s">
        <v>207</v>
      </c>
      <c r="U25" s="165"/>
      <c r="V25" s="166"/>
      <c r="W25" s="165"/>
      <c r="X25" s="166"/>
      <c r="Y25" s="110"/>
      <c r="Z25" s="165">
        <f t="shared" ref="Z25:Z27" si="5">ROUND(E25/$B$2,1)</f>
        <v>87</v>
      </c>
      <c r="AA25" s="166" t="s">
        <v>208</v>
      </c>
      <c r="AB25" s="165">
        <f t="shared" ref="AB25:AB27" si="6">ROUND(G25/$B$2,1)</f>
        <v>48.8</v>
      </c>
      <c r="AC25" s="166" t="s">
        <v>208</v>
      </c>
      <c r="AD25" s="170" t="str">
        <f>AB25&amp;" x "&amp;Z25</f>
        <v>48.8 x 87</v>
      </c>
      <c r="AE25" s="166" t="s">
        <v>208</v>
      </c>
      <c r="AF25" s="165">
        <f t="shared" ref="AF25:AF27" si="7">ROUND(K25/$B$2,1)</f>
        <v>87.8</v>
      </c>
      <c r="AG25" s="166" t="s">
        <v>208</v>
      </c>
      <c r="AH25" s="167">
        <f t="shared" ref="AH25:AH27" si="8">ROUND(M25/$B$2,1)</f>
        <v>49.2</v>
      </c>
      <c r="AI25" s="166" t="s">
        <v>208</v>
      </c>
      <c r="AJ25" s="165">
        <f t="shared" ref="AJ25:AJ27" si="9">ROUND(O25/$B$2,1)</f>
        <v>0.4</v>
      </c>
      <c r="AK25" s="166" t="s">
        <v>208</v>
      </c>
      <c r="AL25" s="165">
        <f t="shared" ref="AL25:AL27" si="10">ROUND(Q25/$B$2,1)</f>
        <v>0</v>
      </c>
      <c r="AM25" s="166" t="s">
        <v>208</v>
      </c>
      <c r="AN25" s="880">
        <f>ROUND(SQRT((Z25^2)+(AB25^2)),0)</f>
        <v>100</v>
      </c>
      <c r="AO25" s="881" t="s">
        <v>208</v>
      </c>
      <c r="AP25" s="165"/>
      <c r="AQ25" s="166"/>
      <c r="AR25" s="167"/>
      <c r="AS25" s="166"/>
      <c r="AU25" s="1015"/>
      <c r="AV25" s="102"/>
      <c r="AW25" s="880">
        <f>ROUND(SQRT((Z25^2)+(AB25^2)),0)</f>
        <v>100</v>
      </c>
      <c r="AX25" s="881" t="s">
        <v>208</v>
      </c>
      <c r="AY25" s="171" t="s">
        <v>6018</v>
      </c>
      <c r="AZ25" s="172">
        <f>IF(Index!$L$4="€",VLOOKUP(AY25,ERP!$A:$CL,5,0),IF(Index!$L$4="$",VLOOKUP(AY25,ERP!$A:$CL,7,0),IF(Index!$L$4="CHF",VLOOKUP(AY25,ERP!$A:$CL,9,0),IF(Index!$L$4="£",VLOOKUP(AY25,ERP!$A:$CL,11,0),""))))</f>
        <v>1660</v>
      </c>
    </row>
    <row r="26" spans="2:54" ht="12.75" customHeight="1" x14ac:dyDescent="0.25">
      <c r="B26" s="699" t="s">
        <v>210</v>
      </c>
      <c r="C26" s="854">
        <f t="shared" ref="C26:C27" si="11">16/9</f>
        <v>1.7777777777777777</v>
      </c>
      <c r="D26" s="222"/>
      <c r="E26" s="136">
        <v>244</v>
      </c>
      <c r="F26" s="222" t="s">
        <v>207</v>
      </c>
      <c r="G26" s="136">
        <f t="shared" si="0"/>
        <v>137</v>
      </c>
      <c r="H26" s="222" t="s">
        <v>207</v>
      </c>
      <c r="I26" s="121" t="str">
        <f t="shared" si="1"/>
        <v>137 x 244</v>
      </c>
      <c r="J26" s="110" t="s">
        <v>207</v>
      </c>
      <c r="K26" s="130">
        <f t="shared" si="2"/>
        <v>246</v>
      </c>
      <c r="L26" s="110" t="s">
        <v>207</v>
      </c>
      <c r="M26" s="130">
        <f t="shared" si="3"/>
        <v>138</v>
      </c>
      <c r="N26" s="122" t="s">
        <v>207</v>
      </c>
      <c r="O26" s="130">
        <v>1</v>
      </c>
      <c r="P26" s="122" t="s">
        <v>207</v>
      </c>
      <c r="Q26" s="110">
        <v>0</v>
      </c>
      <c r="R26" s="110" t="s">
        <v>207</v>
      </c>
      <c r="S26" s="130">
        <f t="shared" si="4"/>
        <v>280</v>
      </c>
      <c r="T26" s="122" t="s">
        <v>207</v>
      </c>
      <c r="U26" s="130"/>
      <c r="V26" s="122"/>
      <c r="W26" s="130"/>
      <c r="X26" s="122"/>
      <c r="Y26" s="110"/>
      <c r="Z26" s="130">
        <f t="shared" si="5"/>
        <v>96.1</v>
      </c>
      <c r="AA26" s="122" t="s">
        <v>208</v>
      </c>
      <c r="AB26" s="130">
        <f t="shared" si="6"/>
        <v>53.9</v>
      </c>
      <c r="AC26" s="122" t="s">
        <v>208</v>
      </c>
      <c r="AD26" s="131" t="str">
        <f t="shared" ref="AD26:AD27" si="12">AB26&amp;" x "&amp;Z26</f>
        <v>53.9 x 96.1</v>
      </c>
      <c r="AE26" s="122" t="s">
        <v>208</v>
      </c>
      <c r="AF26" s="130">
        <f t="shared" si="7"/>
        <v>96.9</v>
      </c>
      <c r="AG26" s="122" t="s">
        <v>208</v>
      </c>
      <c r="AH26" s="110">
        <f t="shared" si="8"/>
        <v>54.3</v>
      </c>
      <c r="AI26" s="122" t="s">
        <v>208</v>
      </c>
      <c r="AJ26" s="130">
        <f t="shared" si="9"/>
        <v>0.4</v>
      </c>
      <c r="AK26" s="122" t="s">
        <v>208</v>
      </c>
      <c r="AL26" s="130">
        <f t="shared" si="10"/>
        <v>0</v>
      </c>
      <c r="AM26" s="122" t="s">
        <v>208</v>
      </c>
      <c r="AN26" s="882">
        <f t="shared" ref="AN26:AN27" si="13">ROUND(SQRT((Z26^2)+(AB26^2)),0)</f>
        <v>110</v>
      </c>
      <c r="AO26" s="883" t="s">
        <v>208</v>
      </c>
      <c r="AP26" s="130"/>
      <c r="AQ26" s="122"/>
      <c r="AR26" s="110"/>
      <c r="AS26" s="122"/>
      <c r="AU26" s="1015"/>
      <c r="AV26" s="102"/>
      <c r="AW26" s="882">
        <f t="shared" ref="AW26:AW27" si="14">ROUND(SQRT((Z26^2)+(AB26^2)),0)</f>
        <v>110</v>
      </c>
      <c r="AX26" s="883" t="s">
        <v>208</v>
      </c>
      <c r="AY26" s="138" t="s">
        <v>6019</v>
      </c>
      <c r="AZ26" s="126">
        <f>IF(Index!$L$4="€",VLOOKUP(AY26,ERP!$A:$CL,5,0),IF(Index!$L$4="$",VLOOKUP(AY26,ERP!$A:$CL,7,0),IF(Index!$L$4="CHF",VLOOKUP(AY26,ERP!$A:$CL,9,0),IF(Index!$L$4="£",VLOOKUP(AY26,ERP!$A:$CL,11,0),""))))</f>
        <v>3075</v>
      </c>
    </row>
    <row r="27" spans="2:54" ht="12.75" customHeight="1" x14ac:dyDescent="0.25">
      <c r="B27" s="699" t="s">
        <v>210</v>
      </c>
      <c r="C27" s="854">
        <f t="shared" si="11"/>
        <v>1.7777777777777777</v>
      </c>
      <c r="D27" s="222"/>
      <c r="E27" s="185">
        <v>266</v>
      </c>
      <c r="F27" s="187" t="s">
        <v>207</v>
      </c>
      <c r="G27" s="185">
        <f t="shared" si="0"/>
        <v>150</v>
      </c>
      <c r="H27" s="187" t="s">
        <v>207</v>
      </c>
      <c r="I27" s="188" t="str">
        <f t="shared" si="1"/>
        <v>150 x 266</v>
      </c>
      <c r="J27" s="187" t="s">
        <v>207</v>
      </c>
      <c r="K27" s="185">
        <f t="shared" si="2"/>
        <v>268</v>
      </c>
      <c r="L27" s="187" t="s">
        <v>207</v>
      </c>
      <c r="M27" s="185">
        <f t="shared" si="3"/>
        <v>151</v>
      </c>
      <c r="N27" s="186" t="s">
        <v>207</v>
      </c>
      <c r="O27" s="185">
        <v>1</v>
      </c>
      <c r="P27" s="186" t="s">
        <v>207</v>
      </c>
      <c r="Q27" s="187">
        <v>0</v>
      </c>
      <c r="R27" s="187" t="s">
        <v>207</v>
      </c>
      <c r="S27" s="185">
        <f t="shared" si="4"/>
        <v>305</v>
      </c>
      <c r="T27" s="186" t="s">
        <v>207</v>
      </c>
      <c r="U27" s="185"/>
      <c r="V27" s="186"/>
      <c r="W27" s="185"/>
      <c r="X27" s="186"/>
      <c r="Y27" s="142"/>
      <c r="Z27" s="185">
        <f t="shared" si="5"/>
        <v>104.7</v>
      </c>
      <c r="AA27" s="186" t="s">
        <v>208</v>
      </c>
      <c r="AB27" s="185">
        <f t="shared" si="6"/>
        <v>59.1</v>
      </c>
      <c r="AC27" s="186" t="s">
        <v>208</v>
      </c>
      <c r="AD27" s="189" t="str">
        <f t="shared" si="12"/>
        <v>59.1 x 104.7</v>
      </c>
      <c r="AE27" s="186" t="s">
        <v>208</v>
      </c>
      <c r="AF27" s="185">
        <f t="shared" si="7"/>
        <v>105.5</v>
      </c>
      <c r="AG27" s="186" t="s">
        <v>208</v>
      </c>
      <c r="AH27" s="187">
        <f t="shared" si="8"/>
        <v>59.4</v>
      </c>
      <c r="AI27" s="186" t="s">
        <v>208</v>
      </c>
      <c r="AJ27" s="185">
        <f t="shared" si="9"/>
        <v>0.4</v>
      </c>
      <c r="AK27" s="186" t="s">
        <v>208</v>
      </c>
      <c r="AL27" s="185">
        <f t="shared" si="10"/>
        <v>0</v>
      </c>
      <c r="AM27" s="186" t="s">
        <v>208</v>
      </c>
      <c r="AN27" s="884">
        <f t="shared" si="13"/>
        <v>120</v>
      </c>
      <c r="AO27" s="885" t="s">
        <v>208</v>
      </c>
      <c r="AP27" s="185"/>
      <c r="AQ27" s="186"/>
      <c r="AR27" s="187"/>
      <c r="AS27" s="186"/>
      <c r="AU27" s="1016"/>
      <c r="AV27" s="102"/>
      <c r="AW27" s="884">
        <f t="shared" si="14"/>
        <v>120</v>
      </c>
      <c r="AX27" s="885" t="s">
        <v>208</v>
      </c>
      <c r="AY27" s="190" t="s">
        <v>6020</v>
      </c>
      <c r="AZ27" s="191">
        <f>IF(Index!$L$4="€",VLOOKUP(AY27,ERP!$A:$CL,5,0),IF(Index!$L$4="$",VLOOKUP(AY27,ERP!$A:$CL,7,0),IF(Index!$L$4="CHF",VLOOKUP(AY27,ERP!$A:$CL,9,0),IF(Index!$L$4="£",VLOOKUP(AY27,ERP!$A:$CL,11,0),""))))</f>
        <v>3175</v>
      </c>
    </row>
    <row r="28" spans="2:54" x14ac:dyDescent="0.25">
      <c r="G28" s="152"/>
      <c r="K28" s="154"/>
      <c r="Q28" s="152"/>
      <c r="S28" s="152"/>
      <c r="AD28" s="154"/>
      <c r="AY28" s="107"/>
    </row>
    <row r="29" spans="2:54" ht="25.5" customHeight="1" x14ac:dyDescent="0.25">
      <c r="E29" s="1070" t="s">
        <v>6025</v>
      </c>
      <c r="F29" s="963"/>
      <c r="G29" s="963"/>
      <c r="H29" s="963"/>
      <c r="I29" s="963"/>
      <c r="J29" s="963"/>
      <c r="K29" s="963"/>
      <c r="L29" s="963"/>
      <c r="M29" s="963"/>
      <c r="N29" s="963"/>
      <c r="O29" s="963"/>
      <c r="P29" s="963"/>
      <c r="Q29" s="963"/>
      <c r="R29" s="963"/>
      <c r="S29" s="963"/>
      <c r="T29" s="963"/>
      <c r="U29" s="963"/>
      <c r="V29" s="963"/>
      <c r="W29" s="963"/>
      <c r="X29" s="963"/>
      <c r="Y29" s="963"/>
      <c r="Z29" s="963"/>
      <c r="AA29" s="963"/>
      <c r="AB29" s="963"/>
      <c r="AC29" s="963"/>
      <c r="AD29" s="963"/>
      <c r="AE29" s="963"/>
      <c r="AF29" s="963"/>
      <c r="AG29" s="963"/>
      <c r="AH29" s="963"/>
      <c r="AI29" s="963"/>
      <c r="AJ29" s="963"/>
      <c r="AK29" s="963"/>
      <c r="AL29" s="963"/>
      <c r="AM29" s="963"/>
      <c r="AN29" s="963"/>
      <c r="AO29" s="963"/>
      <c r="AP29" s="963"/>
      <c r="AQ29" s="963"/>
      <c r="AR29" s="963"/>
      <c r="AS29" s="964"/>
      <c r="AT29" s="215"/>
      <c r="AU29" s="1014" t="s">
        <v>5819</v>
      </c>
      <c r="AV29" s="102"/>
      <c r="AW29" s="102"/>
      <c r="AX29" s="102"/>
      <c r="AY29" s="948" t="s">
        <v>6026</v>
      </c>
      <c r="AZ29" s="949"/>
    </row>
    <row r="30" spans="2:54" s="116" customFormat="1" ht="15" customHeight="1" x14ac:dyDescent="0.25">
      <c r="E30" s="1058"/>
      <c r="F30" s="1059"/>
      <c r="G30" s="1059"/>
      <c r="H30" s="1059"/>
      <c r="I30" s="1059"/>
      <c r="J30" s="1059"/>
      <c r="K30" s="1059"/>
      <c r="L30" s="1059"/>
      <c r="M30" s="1059"/>
      <c r="N30" s="1059"/>
      <c r="O30" s="1059"/>
      <c r="P30" s="1059"/>
      <c r="Q30" s="1059"/>
      <c r="R30" s="1059"/>
      <c r="S30" s="1059"/>
      <c r="T30" s="1059"/>
      <c r="U30" s="1059"/>
      <c r="V30" s="1059"/>
      <c r="W30" s="1059"/>
      <c r="X30" s="1059"/>
      <c r="Y30" s="1059"/>
      <c r="Z30" s="1059"/>
      <c r="AA30" s="1059"/>
      <c r="AB30" s="1059"/>
      <c r="AC30" s="1059"/>
      <c r="AD30" s="1059"/>
      <c r="AE30" s="1059"/>
      <c r="AF30" s="1059"/>
      <c r="AG30" s="1059"/>
      <c r="AH30" s="1059"/>
      <c r="AI30" s="1059"/>
      <c r="AJ30" s="1059"/>
      <c r="AK30" s="1059"/>
      <c r="AL30" s="1059"/>
      <c r="AM30" s="1059"/>
      <c r="AN30" s="1059"/>
      <c r="AO30" s="1059"/>
      <c r="AP30" s="1059"/>
      <c r="AQ30" s="1059"/>
      <c r="AR30" s="1059"/>
      <c r="AS30" s="1060"/>
      <c r="AT30" s="215"/>
      <c r="AU30" s="1015"/>
      <c r="AV30" s="102"/>
      <c r="AW30" s="102"/>
      <c r="AX30" s="102"/>
      <c r="AY30" s="160"/>
      <c r="AZ30" s="162"/>
      <c r="BA30" s="107"/>
      <c r="BB30" s="107"/>
    </row>
    <row r="31" spans="2:54" s="116" customFormat="1" ht="12.75" customHeight="1" x14ac:dyDescent="0.25">
      <c r="B31" s="116" t="s">
        <v>213</v>
      </c>
      <c r="E31" s="279" t="s">
        <v>206</v>
      </c>
      <c r="F31" s="280"/>
      <c r="G31" s="279" t="s">
        <v>211</v>
      </c>
      <c r="H31" s="280"/>
      <c r="I31" s="279" t="s">
        <v>216</v>
      </c>
      <c r="J31" s="280"/>
      <c r="K31" s="279" t="s">
        <v>205</v>
      </c>
      <c r="L31" s="280"/>
      <c r="M31" s="279" t="s">
        <v>214</v>
      </c>
      <c r="N31" s="280"/>
      <c r="O31" s="279" t="s">
        <v>209</v>
      </c>
      <c r="P31" s="280"/>
      <c r="Q31" s="279" t="s">
        <v>215</v>
      </c>
      <c r="R31" s="280"/>
      <c r="S31" s="279" t="s">
        <v>212</v>
      </c>
      <c r="T31" s="281"/>
      <c r="U31" s="966"/>
      <c r="V31" s="967"/>
      <c r="W31" s="966"/>
      <c r="X31" s="967"/>
      <c r="Y31" s="110"/>
      <c r="Z31" s="279" t="s">
        <v>206</v>
      </c>
      <c r="AA31" s="280"/>
      <c r="AB31" s="279" t="s">
        <v>211</v>
      </c>
      <c r="AC31" s="280"/>
      <c r="AD31" s="279" t="s">
        <v>216</v>
      </c>
      <c r="AE31" s="280"/>
      <c r="AF31" s="279" t="s">
        <v>205</v>
      </c>
      <c r="AG31" s="280"/>
      <c r="AH31" s="279" t="s">
        <v>214</v>
      </c>
      <c r="AI31" s="280"/>
      <c r="AJ31" s="279" t="s">
        <v>209</v>
      </c>
      <c r="AK31" s="280"/>
      <c r="AL31" s="279" t="s">
        <v>215</v>
      </c>
      <c r="AM31" s="280"/>
      <c r="AN31" s="279" t="s">
        <v>212</v>
      </c>
      <c r="AO31" s="280"/>
      <c r="AP31" s="966"/>
      <c r="AQ31" s="967"/>
      <c r="AR31" s="966"/>
      <c r="AS31" s="967"/>
      <c r="AT31" s="107"/>
      <c r="AU31" s="1015"/>
      <c r="AV31" s="102"/>
      <c r="AW31" s="279" t="s">
        <v>212</v>
      </c>
      <c r="AX31" s="280"/>
      <c r="AY31" s="762" t="s">
        <v>221</v>
      </c>
      <c r="AZ31" s="780" t="s">
        <v>23</v>
      </c>
      <c r="BA31" s="107"/>
      <c r="BB31" s="107"/>
    </row>
    <row r="32" spans="2:54" s="116" customFormat="1" ht="12.75" customHeight="1" x14ac:dyDescent="0.25">
      <c r="E32" s="143"/>
      <c r="F32" s="142"/>
      <c r="G32" s="143"/>
      <c r="H32" s="141"/>
      <c r="I32" s="143"/>
      <c r="J32" s="142"/>
      <c r="K32" s="143"/>
      <c r="L32" s="142"/>
      <c r="M32" s="143"/>
      <c r="N32" s="141"/>
      <c r="O32" s="143"/>
      <c r="P32" s="141"/>
      <c r="Q32" s="282"/>
      <c r="R32" s="142"/>
      <c r="S32" s="143"/>
      <c r="T32" s="782"/>
      <c r="U32" s="700"/>
      <c r="V32" s="781"/>
      <c r="W32" s="700"/>
      <c r="X32" s="781"/>
      <c r="Y32" s="110"/>
      <c r="Z32" s="143"/>
      <c r="AA32" s="141"/>
      <c r="AB32" s="143"/>
      <c r="AC32" s="141"/>
      <c r="AD32" s="282"/>
      <c r="AE32" s="141"/>
      <c r="AF32" s="143"/>
      <c r="AG32" s="141"/>
      <c r="AH32" s="282"/>
      <c r="AI32" s="141"/>
      <c r="AJ32" s="143"/>
      <c r="AK32" s="141"/>
      <c r="AL32" s="143"/>
      <c r="AM32" s="141"/>
      <c r="AN32" s="143"/>
      <c r="AO32" s="141"/>
      <c r="AP32" s="700"/>
      <c r="AQ32" s="781"/>
      <c r="AR32" s="789"/>
      <c r="AS32" s="781"/>
      <c r="AT32" s="107"/>
      <c r="AU32" s="1015"/>
      <c r="AV32" s="102"/>
      <c r="AW32" s="143"/>
      <c r="AX32" s="141"/>
      <c r="AY32" s="700"/>
      <c r="AZ32" s="781" t="str">
        <f>Index!$L$4</f>
        <v>€</v>
      </c>
      <c r="BA32" s="107"/>
      <c r="BB32" s="107"/>
    </row>
    <row r="33" spans="2:52" ht="15" customHeight="1" x14ac:dyDescent="0.25">
      <c r="B33" s="699" t="s">
        <v>5818</v>
      </c>
      <c r="C33" s="854">
        <f>21/9</f>
        <v>2.3333333333333335</v>
      </c>
      <c r="D33" s="222"/>
      <c r="E33" s="165">
        <v>244</v>
      </c>
      <c r="F33" s="167" t="s">
        <v>207</v>
      </c>
      <c r="G33" s="165">
        <v>103</v>
      </c>
      <c r="H33" s="167" t="s">
        <v>207</v>
      </c>
      <c r="I33" s="168" t="str">
        <f t="shared" ref="I33:I35" si="15">G33&amp;" x "&amp;E33</f>
        <v>103 x 244</v>
      </c>
      <c r="J33" s="167" t="s">
        <v>207</v>
      </c>
      <c r="K33" s="165">
        <f t="shared" ref="K33:K35" si="16">E33+(2*O33)</f>
        <v>246</v>
      </c>
      <c r="L33" s="167" t="s">
        <v>207</v>
      </c>
      <c r="M33" s="165">
        <f t="shared" ref="M33:M35" si="17">G33+O33+Q33</f>
        <v>104</v>
      </c>
      <c r="N33" s="166" t="s">
        <v>207</v>
      </c>
      <c r="O33" s="165">
        <v>1</v>
      </c>
      <c r="P33" s="166" t="s">
        <v>207</v>
      </c>
      <c r="Q33" s="167">
        <v>0</v>
      </c>
      <c r="R33" s="167" t="s">
        <v>207</v>
      </c>
      <c r="S33" s="165">
        <f t="shared" ref="S33:S35" si="18">ROUND(SQRT((E33^2)+(G33^2)),0)</f>
        <v>265</v>
      </c>
      <c r="T33" s="166" t="s">
        <v>207</v>
      </c>
      <c r="U33" s="165"/>
      <c r="V33" s="166"/>
      <c r="W33" s="165"/>
      <c r="X33" s="166"/>
      <c r="Y33" s="110"/>
      <c r="Z33" s="165">
        <f t="shared" ref="Z33:Z35" si="19">ROUND(E33/$B$2,1)</f>
        <v>96.1</v>
      </c>
      <c r="AA33" s="166" t="s">
        <v>208</v>
      </c>
      <c r="AB33" s="165">
        <f t="shared" ref="AB33:AB35" si="20">ROUND(G33/$B$2,1)</f>
        <v>40.6</v>
      </c>
      <c r="AC33" s="166" t="s">
        <v>208</v>
      </c>
      <c r="AD33" s="170" t="str">
        <f>AB33&amp;" x "&amp;Z33</f>
        <v>40.6 x 96.1</v>
      </c>
      <c r="AE33" s="166" t="s">
        <v>208</v>
      </c>
      <c r="AF33" s="165">
        <f t="shared" ref="AF33:AF35" si="21">ROUND(K33/$B$2,1)</f>
        <v>96.9</v>
      </c>
      <c r="AG33" s="166" t="s">
        <v>208</v>
      </c>
      <c r="AH33" s="167">
        <f t="shared" ref="AH33:AH35" si="22">ROUND(M33/$B$2,1)</f>
        <v>40.9</v>
      </c>
      <c r="AI33" s="166" t="s">
        <v>208</v>
      </c>
      <c r="AJ33" s="165">
        <f t="shared" ref="AJ33:AJ35" si="23">ROUND(O33/$B$2,1)</f>
        <v>0.4</v>
      </c>
      <c r="AK33" s="166" t="s">
        <v>208</v>
      </c>
      <c r="AL33" s="165">
        <f t="shared" ref="AL33:AL35" si="24">ROUND(Q33/$B$2,1)</f>
        <v>0</v>
      </c>
      <c r="AM33" s="166" t="s">
        <v>208</v>
      </c>
      <c r="AN33" s="880">
        <f>ROUND(SQRT((Z33^2)+(AB33^2)),0)</f>
        <v>104</v>
      </c>
      <c r="AO33" s="881" t="s">
        <v>208</v>
      </c>
      <c r="AP33" s="165"/>
      <c r="AQ33" s="166"/>
      <c r="AR33" s="167"/>
      <c r="AS33" s="166"/>
      <c r="AU33" s="1015"/>
      <c r="AV33" s="102"/>
      <c r="AW33" s="880">
        <f>ROUND(SQRT((Z33^2)+(AB33^2)),0)</f>
        <v>104</v>
      </c>
      <c r="AX33" s="881" t="s">
        <v>208</v>
      </c>
      <c r="AY33" s="171" t="s">
        <v>6022</v>
      </c>
      <c r="AZ33" s="172">
        <f>IF(Index!$L$4="€",VLOOKUP(AY33,ERP!$A:$CL,5,0),IF(Index!$L$4="$",VLOOKUP(AY33,ERP!$A:$CL,7,0),IF(Index!$L$4="CHF",VLOOKUP(AY33,ERP!$A:$CL,9,0),IF(Index!$L$4="£",VLOOKUP(AY33,ERP!$A:$CL,11,0),""))))</f>
        <v>2775</v>
      </c>
    </row>
    <row r="34" spans="2:52" ht="12.75" customHeight="1" x14ac:dyDescent="0.25">
      <c r="B34" s="699" t="s">
        <v>5818</v>
      </c>
      <c r="C34" s="854">
        <f t="shared" ref="C34:C35" si="25">21/9</f>
        <v>2.3333333333333335</v>
      </c>
      <c r="D34" s="222"/>
      <c r="E34" s="136">
        <v>300</v>
      </c>
      <c r="F34" s="222" t="s">
        <v>207</v>
      </c>
      <c r="G34" s="136">
        <v>128</v>
      </c>
      <c r="H34" s="222" t="s">
        <v>207</v>
      </c>
      <c r="I34" s="121" t="str">
        <f t="shared" si="15"/>
        <v>128 x 300</v>
      </c>
      <c r="J34" s="110" t="s">
        <v>207</v>
      </c>
      <c r="K34" s="130">
        <f t="shared" si="16"/>
        <v>302</v>
      </c>
      <c r="L34" s="110" t="s">
        <v>207</v>
      </c>
      <c r="M34" s="130">
        <f t="shared" si="17"/>
        <v>129</v>
      </c>
      <c r="N34" s="122" t="s">
        <v>207</v>
      </c>
      <c r="O34" s="130">
        <v>1</v>
      </c>
      <c r="P34" s="122" t="s">
        <v>207</v>
      </c>
      <c r="Q34" s="110">
        <v>0</v>
      </c>
      <c r="R34" s="110" t="s">
        <v>207</v>
      </c>
      <c r="S34" s="130">
        <f t="shared" si="18"/>
        <v>326</v>
      </c>
      <c r="T34" s="122" t="s">
        <v>207</v>
      </c>
      <c r="U34" s="130"/>
      <c r="V34" s="122"/>
      <c r="W34" s="130"/>
      <c r="X34" s="122"/>
      <c r="Y34" s="110"/>
      <c r="Z34" s="130">
        <f t="shared" si="19"/>
        <v>118.1</v>
      </c>
      <c r="AA34" s="122" t="s">
        <v>208</v>
      </c>
      <c r="AB34" s="130">
        <f t="shared" si="20"/>
        <v>50.4</v>
      </c>
      <c r="AC34" s="122" t="s">
        <v>208</v>
      </c>
      <c r="AD34" s="131" t="str">
        <f t="shared" ref="AD34:AD35" si="26">AB34&amp;" x "&amp;Z34</f>
        <v>50.4 x 118.1</v>
      </c>
      <c r="AE34" s="122" t="s">
        <v>208</v>
      </c>
      <c r="AF34" s="130">
        <f t="shared" si="21"/>
        <v>118.9</v>
      </c>
      <c r="AG34" s="122" t="s">
        <v>208</v>
      </c>
      <c r="AH34" s="110">
        <f t="shared" si="22"/>
        <v>50.8</v>
      </c>
      <c r="AI34" s="122" t="s">
        <v>208</v>
      </c>
      <c r="AJ34" s="130">
        <f t="shared" si="23"/>
        <v>0.4</v>
      </c>
      <c r="AK34" s="122" t="s">
        <v>208</v>
      </c>
      <c r="AL34" s="130">
        <f t="shared" si="24"/>
        <v>0</v>
      </c>
      <c r="AM34" s="122" t="s">
        <v>208</v>
      </c>
      <c r="AN34" s="882">
        <f t="shared" ref="AN34:AN35" si="27">ROUND(SQRT((Z34^2)+(AB34^2)),0)</f>
        <v>128</v>
      </c>
      <c r="AO34" s="883" t="s">
        <v>208</v>
      </c>
      <c r="AP34" s="130"/>
      <c r="AQ34" s="122"/>
      <c r="AR34" s="110"/>
      <c r="AS34" s="122"/>
      <c r="AU34" s="1015"/>
      <c r="AV34" s="102"/>
      <c r="AW34" s="882">
        <f t="shared" ref="AW34:AW35" si="28">ROUND(SQRT((Z34^2)+(AB34^2)),0)</f>
        <v>128</v>
      </c>
      <c r="AX34" s="883" t="s">
        <v>208</v>
      </c>
      <c r="AY34" s="138" t="s">
        <v>6023</v>
      </c>
      <c r="AZ34" s="126">
        <f>IF(Index!$L$4="€",VLOOKUP(AY34,ERP!$A:$CL,5,0),IF(Index!$L$4="$",VLOOKUP(AY34,ERP!$A:$CL,7,0),IF(Index!$L$4="CHF",VLOOKUP(AY34,ERP!$A:$CL,9,0),IF(Index!$L$4="£",VLOOKUP(AY34,ERP!$A:$CL,11,0),""))))</f>
        <v>3550</v>
      </c>
    </row>
    <row r="35" spans="2:52" ht="12.75" customHeight="1" x14ac:dyDescent="0.25">
      <c r="B35" s="699" t="s">
        <v>5818</v>
      </c>
      <c r="C35" s="854">
        <f t="shared" si="25"/>
        <v>2.3333333333333335</v>
      </c>
      <c r="D35" s="222"/>
      <c r="E35" s="185">
        <v>355.5</v>
      </c>
      <c r="F35" s="187" t="s">
        <v>207</v>
      </c>
      <c r="G35" s="185">
        <v>150</v>
      </c>
      <c r="H35" s="187" t="s">
        <v>207</v>
      </c>
      <c r="I35" s="188" t="str">
        <f t="shared" si="15"/>
        <v>150 x 355.5</v>
      </c>
      <c r="J35" s="187" t="s">
        <v>207</v>
      </c>
      <c r="K35" s="185">
        <f t="shared" si="16"/>
        <v>357.5</v>
      </c>
      <c r="L35" s="187" t="s">
        <v>207</v>
      </c>
      <c r="M35" s="185">
        <f t="shared" si="17"/>
        <v>151</v>
      </c>
      <c r="N35" s="186" t="s">
        <v>207</v>
      </c>
      <c r="O35" s="185">
        <v>1</v>
      </c>
      <c r="P35" s="186" t="s">
        <v>207</v>
      </c>
      <c r="Q35" s="187">
        <v>0</v>
      </c>
      <c r="R35" s="187" t="s">
        <v>207</v>
      </c>
      <c r="S35" s="185">
        <f t="shared" si="18"/>
        <v>386</v>
      </c>
      <c r="T35" s="186" t="s">
        <v>207</v>
      </c>
      <c r="U35" s="185"/>
      <c r="V35" s="186"/>
      <c r="W35" s="185"/>
      <c r="X35" s="186"/>
      <c r="Y35" s="142"/>
      <c r="Z35" s="185">
        <f t="shared" si="19"/>
        <v>140</v>
      </c>
      <c r="AA35" s="186" t="s">
        <v>208</v>
      </c>
      <c r="AB35" s="185">
        <f t="shared" si="20"/>
        <v>59.1</v>
      </c>
      <c r="AC35" s="186" t="s">
        <v>208</v>
      </c>
      <c r="AD35" s="189" t="str">
        <f t="shared" si="26"/>
        <v>59.1 x 140</v>
      </c>
      <c r="AE35" s="186" t="s">
        <v>208</v>
      </c>
      <c r="AF35" s="185">
        <f t="shared" si="21"/>
        <v>140.69999999999999</v>
      </c>
      <c r="AG35" s="186" t="s">
        <v>208</v>
      </c>
      <c r="AH35" s="187">
        <f t="shared" si="22"/>
        <v>59.4</v>
      </c>
      <c r="AI35" s="186" t="s">
        <v>208</v>
      </c>
      <c r="AJ35" s="185">
        <f t="shared" si="23"/>
        <v>0.4</v>
      </c>
      <c r="AK35" s="186" t="s">
        <v>208</v>
      </c>
      <c r="AL35" s="185">
        <f t="shared" si="24"/>
        <v>0</v>
      </c>
      <c r="AM35" s="186" t="s">
        <v>208</v>
      </c>
      <c r="AN35" s="884">
        <f t="shared" si="27"/>
        <v>152</v>
      </c>
      <c r="AO35" s="885" t="s">
        <v>208</v>
      </c>
      <c r="AP35" s="185"/>
      <c r="AQ35" s="186"/>
      <c r="AR35" s="187"/>
      <c r="AS35" s="186"/>
      <c r="AU35" s="1016"/>
      <c r="AV35" s="102"/>
      <c r="AW35" s="884">
        <f t="shared" si="28"/>
        <v>152</v>
      </c>
      <c r="AX35" s="885" t="s">
        <v>208</v>
      </c>
      <c r="AY35" s="190" t="s">
        <v>6024</v>
      </c>
      <c r="AZ35" s="191">
        <f>IF(Index!$L$4="€",VLOOKUP(AY35,ERP!$A:$CL,5,0),IF(Index!$L$4="$",VLOOKUP(AY35,ERP!$A:$CL,7,0),IF(Index!$L$4="CHF",VLOOKUP(AY35,ERP!$A:$CL,9,0),IF(Index!$L$4="£",VLOOKUP(AY35,ERP!$A:$CL,11,0),""))))</f>
        <v>4150</v>
      </c>
    </row>
    <row r="36" spans="2:52" x14ac:dyDescent="0.25">
      <c r="G36" s="152"/>
      <c r="K36" s="154"/>
      <c r="Q36" s="152"/>
      <c r="S36" s="152"/>
      <c r="AD36" s="154"/>
      <c r="AY36" s="107"/>
    </row>
    <row r="37" spans="2:52" x14ac:dyDescent="0.25">
      <c r="G37" s="152"/>
      <c r="K37" s="154"/>
      <c r="Q37" s="152"/>
      <c r="S37" s="152"/>
      <c r="AD37" s="154"/>
      <c r="AY37" s="107"/>
    </row>
  </sheetData>
  <mergeCells count="33">
    <mergeCell ref="AY3:AZ3"/>
    <mergeCell ref="AY4:AZ4"/>
    <mergeCell ref="AY9:AZ9"/>
    <mergeCell ref="AY8:AZ8"/>
    <mergeCell ref="AY7:AZ7"/>
    <mergeCell ref="AY6:AZ6"/>
    <mergeCell ref="AY5:AZ5"/>
    <mergeCell ref="AY14:AZ14"/>
    <mergeCell ref="AY13:AZ13"/>
    <mergeCell ref="AY12:AZ12"/>
    <mergeCell ref="AY11:AZ11"/>
    <mergeCell ref="AY10:AZ10"/>
    <mergeCell ref="AR23:AS23"/>
    <mergeCell ref="E19:AS19"/>
    <mergeCell ref="AY19:AZ19"/>
    <mergeCell ref="E17:AZ17"/>
    <mergeCell ref="AY15:AZ15"/>
    <mergeCell ref="E2:AZ2"/>
    <mergeCell ref="E30:AS30"/>
    <mergeCell ref="E29:AS29"/>
    <mergeCell ref="AU29:AU35"/>
    <mergeCell ref="AY29:AZ29"/>
    <mergeCell ref="U31:V31"/>
    <mergeCell ref="W31:X31"/>
    <mergeCell ref="AP31:AQ31"/>
    <mergeCell ref="AR31:AS31"/>
    <mergeCell ref="E22:AS22"/>
    <mergeCell ref="E21:AS21"/>
    <mergeCell ref="AU21:AU27"/>
    <mergeCell ref="AY21:AZ21"/>
    <mergeCell ref="U23:V23"/>
    <mergeCell ref="W23:X23"/>
    <mergeCell ref="AP23:AQ23"/>
  </mergeCells>
  <dataValidations disablePrompts="1" count="1">
    <dataValidation type="list" allowBlank="1" showInputMessage="1" showErrorMessage="1" sqref="E4:F5" xr:uid="{AC9DD73E-592C-4155-AE83-3D364C20A55F}">
      <formula1>#REF!</formula1>
    </dataValidation>
  </dataValidations>
  <pageMargins left="0.7" right="0.7" top="0.75" bottom="0.75" header="0.3" footer="0.3"/>
  <pageSetup paperSize="9" scale="3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8" tint="-0.249977111117893"/>
  </sheetPr>
  <dimension ref="A1:S56"/>
  <sheetViews>
    <sheetView showGridLines="0" zoomScale="80" zoomScaleNormal="80" workbookViewId="0"/>
  </sheetViews>
  <sheetFormatPr defaultRowHeight="15" x14ac:dyDescent="0.25"/>
  <cols>
    <col min="1" max="1" width="19.85546875" customWidth="1"/>
    <col min="2" max="2" width="13.85546875" customWidth="1"/>
    <col min="3" max="3" width="17.85546875" customWidth="1"/>
    <col min="4" max="4" width="9.5703125" bestFit="1" customWidth="1"/>
    <col min="5" max="5" width="9.85546875" customWidth="1"/>
    <col min="6" max="6" width="10.5703125" bestFit="1" customWidth="1"/>
    <col min="7" max="7" width="9.5703125" bestFit="1" customWidth="1"/>
    <col min="8" max="8" width="10.5703125" bestFit="1" customWidth="1"/>
    <col min="9" max="9" width="9.5703125" bestFit="1" customWidth="1"/>
    <col min="10" max="10" width="10.5703125" bestFit="1" customWidth="1"/>
    <col min="11" max="11" width="9.5703125" bestFit="1" customWidth="1"/>
    <col min="12" max="17" width="9.140625" customWidth="1"/>
    <col min="18" max="18" width="11" style="40" bestFit="1" customWidth="1"/>
    <col min="19" max="19" width="9.140625" customWidth="1"/>
  </cols>
  <sheetData>
    <row r="1" spans="1:19" s="2" customFormat="1" ht="126" customHeight="1" x14ac:dyDescent="0.2">
      <c r="S1" s="66"/>
    </row>
    <row r="2" spans="1:19" s="2" customFormat="1" ht="15" customHeight="1" x14ac:dyDescent="0.25">
      <c r="A2" s="1160" t="s">
        <v>4871</v>
      </c>
      <c r="B2" s="1161"/>
      <c r="C2" s="1161"/>
      <c r="D2" s="1161"/>
      <c r="E2" s="1161"/>
      <c r="F2" s="1161"/>
      <c r="G2" s="1161"/>
      <c r="H2" s="1161"/>
      <c r="I2" s="1161"/>
      <c r="J2" s="1161"/>
      <c r="K2" s="1161"/>
      <c r="L2" s="1161"/>
      <c r="M2" s="1161"/>
      <c r="N2" s="1161"/>
      <c r="O2" s="1161"/>
      <c r="P2" s="1158" t="s">
        <v>38</v>
      </c>
      <c r="Q2" s="1158"/>
      <c r="R2" s="1159"/>
      <c r="S2"/>
    </row>
    <row r="3" spans="1:19" s="31" customFormat="1" ht="30" customHeight="1" x14ac:dyDescent="0.45">
      <c r="A3" s="851" t="s">
        <v>105</v>
      </c>
      <c r="B3" s="852"/>
      <c r="C3" s="852"/>
      <c r="D3" s="852"/>
      <c r="E3" s="852"/>
      <c r="F3" s="852"/>
      <c r="G3" s="852"/>
      <c r="H3" s="852"/>
      <c r="I3" s="852"/>
      <c r="J3" s="852"/>
      <c r="K3" s="852"/>
      <c r="L3" s="852"/>
      <c r="M3" s="852"/>
      <c r="N3" s="852"/>
      <c r="O3" s="852"/>
      <c r="P3" s="852"/>
      <c r="Q3" s="852"/>
      <c r="R3" s="853" t="s">
        <v>5807</v>
      </c>
    </row>
    <row r="4" spans="1:19" x14ac:dyDescent="0.25">
      <c r="A4" s="1162"/>
      <c r="B4" s="1162"/>
      <c r="C4" s="1162"/>
      <c r="D4" s="1162"/>
      <c r="E4" s="1162"/>
      <c r="F4" s="1162"/>
      <c r="G4" s="1162"/>
      <c r="H4" s="1162"/>
      <c r="I4" s="1162"/>
      <c r="J4" s="1162"/>
      <c r="K4" s="1162"/>
      <c r="L4" s="1162"/>
      <c r="M4" s="1162"/>
      <c r="N4" s="1162"/>
      <c r="O4" s="1162"/>
      <c r="P4" s="1162"/>
      <c r="Q4" s="1162"/>
      <c r="R4" s="1162"/>
    </row>
    <row r="5" spans="1:19" x14ac:dyDescent="0.25">
      <c r="A5" s="1163"/>
      <c r="B5" s="1163"/>
      <c r="C5" s="1163"/>
      <c r="D5" s="1163"/>
      <c r="E5" s="1163"/>
      <c r="F5" s="1163"/>
      <c r="G5" s="1163"/>
      <c r="H5" s="1163"/>
      <c r="I5" s="1163"/>
      <c r="J5" s="1163"/>
      <c r="K5" s="1163"/>
      <c r="L5" s="1163"/>
      <c r="M5" s="1163"/>
      <c r="N5" s="1163"/>
      <c r="O5" s="1163"/>
      <c r="P5" s="1163"/>
      <c r="Q5" s="1163"/>
      <c r="R5" s="1163"/>
    </row>
    <row r="6" spans="1:19" x14ac:dyDescent="0.25">
      <c r="A6" s="1163"/>
      <c r="B6" s="1163"/>
      <c r="C6" s="1163"/>
      <c r="D6" s="1163"/>
      <c r="E6" s="1163"/>
      <c r="F6" s="1163"/>
      <c r="G6" s="1163"/>
      <c r="H6" s="1163"/>
      <c r="I6" s="1163"/>
      <c r="J6" s="1163"/>
      <c r="K6" s="1163"/>
      <c r="L6" s="1163"/>
      <c r="M6" s="1163"/>
      <c r="N6" s="1163"/>
      <c r="O6" s="1163"/>
      <c r="P6" s="1163"/>
      <c r="Q6" s="1163"/>
      <c r="R6" s="1163"/>
    </row>
    <row r="7" spans="1:19" x14ac:dyDescent="0.25">
      <c r="A7" s="1163"/>
      <c r="B7" s="1163"/>
      <c r="C7" s="1163"/>
      <c r="D7" s="1163"/>
      <c r="E7" s="1163"/>
      <c r="F7" s="1163"/>
      <c r="G7" s="1163"/>
      <c r="H7" s="1163"/>
      <c r="I7" s="1163"/>
      <c r="J7" s="1163"/>
      <c r="K7" s="1163"/>
      <c r="L7" s="1163"/>
      <c r="M7" s="1163"/>
      <c r="N7" s="1163"/>
      <c r="O7" s="1163"/>
      <c r="P7" s="1163"/>
      <c r="Q7" s="1163"/>
      <c r="R7" s="1163"/>
    </row>
    <row r="8" spans="1:19" x14ac:dyDescent="0.25">
      <c r="A8" s="1163"/>
      <c r="B8" s="1163"/>
      <c r="C8" s="1163"/>
      <c r="D8" s="1163"/>
      <c r="E8" s="1163"/>
      <c r="F8" s="1163"/>
      <c r="G8" s="1163"/>
      <c r="H8" s="1163"/>
      <c r="I8" s="1163"/>
      <c r="J8" s="1163"/>
      <c r="K8" s="1163"/>
      <c r="L8" s="1163"/>
      <c r="M8" s="1163"/>
      <c r="N8" s="1163"/>
      <c r="O8" s="1163"/>
      <c r="P8" s="1163"/>
      <c r="Q8" s="1163"/>
      <c r="R8" s="1163"/>
    </row>
    <row r="9" spans="1:19" x14ac:dyDescent="0.25">
      <c r="A9" s="1163"/>
      <c r="B9" s="1163"/>
      <c r="C9" s="1163"/>
      <c r="D9" s="1163"/>
      <c r="E9" s="1163"/>
      <c r="F9" s="1163"/>
      <c r="G9" s="1163"/>
      <c r="H9" s="1163"/>
      <c r="I9" s="1163"/>
      <c r="J9" s="1163"/>
      <c r="K9" s="1163"/>
      <c r="L9" s="1163"/>
      <c r="M9" s="1163"/>
      <c r="N9" s="1163"/>
      <c r="O9" s="1163"/>
      <c r="P9" s="1163"/>
      <c r="Q9" s="1163"/>
      <c r="R9" s="1163"/>
    </row>
    <row r="10" spans="1:19" x14ac:dyDescent="0.25">
      <c r="A10" s="1163"/>
      <c r="B10" s="1163"/>
      <c r="C10" s="1163"/>
      <c r="D10" s="1163"/>
      <c r="E10" s="1163"/>
      <c r="F10" s="1163"/>
      <c r="G10" s="1163"/>
      <c r="H10" s="1163"/>
      <c r="I10" s="1163"/>
      <c r="J10" s="1163"/>
      <c r="K10" s="1163"/>
      <c r="L10" s="1163"/>
      <c r="M10" s="1163"/>
      <c r="N10" s="1163"/>
      <c r="O10" s="1163"/>
      <c r="P10" s="1163"/>
      <c r="Q10" s="1163"/>
      <c r="R10" s="1163"/>
    </row>
    <row r="11" spans="1:19" x14ac:dyDescent="0.25">
      <c r="A11" s="1163"/>
      <c r="B11" s="1163"/>
      <c r="C11" s="1163"/>
      <c r="D11" s="1163"/>
      <c r="E11" s="1163"/>
      <c r="F11" s="1163"/>
      <c r="G11" s="1163"/>
      <c r="H11" s="1163"/>
      <c r="I11" s="1163"/>
      <c r="J11" s="1163"/>
      <c r="K11" s="1163"/>
      <c r="L11" s="1163"/>
      <c r="M11" s="1163"/>
      <c r="N11" s="1163"/>
      <c r="O11" s="1163"/>
      <c r="P11" s="1163"/>
      <c r="Q11" s="1163"/>
      <c r="R11" s="1163"/>
    </row>
    <row r="12" spans="1:19" x14ac:dyDescent="0.25">
      <c r="A12" s="1163"/>
      <c r="B12" s="1163"/>
      <c r="C12" s="1163"/>
      <c r="D12" s="1163"/>
      <c r="E12" s="1163"/>
      <c r="F12" s="1163"/>
      <c r="G12" s="1163"/>
      <c r="H12" s="1163"/>
      <c r="I12" s="1163"/>
      <c r="J12" s="1163"/>
      <c r="K12" s="1163"/>
      <c r="L12" s="1163"/>
      <c r="M12" s="1163"/>
      <c r="N12" s="1163"/>
      <c r="O12" s="1163"/>
      <c r="P12" s="1163"/>
      <c r="Q12" s="1163"/>
      <c r="R12" s="1163"/>
    </row>
    <row r="13" spans="1:19" x14ac:dyDescent="0.25">
      <c r="A13" s="1163"/>
      <c r="B13" s="1163"/>
      <c r="C13" s="1163"/>
      <c r="D13" s="1163"/>
      <c r="E13" s="1163"/>
      <c r="F13" s="1163"/>
      <c r="G13" s="1163"/>
      <c r="H13" s="1163"/>
      <c r="I13" s="1163"/>
      <c r="J13" s="1163"/>
      <c r="K13" s="1163"/>
      <c r="L13" s="1163"/>
      <c r="M13" s="1163"/>
      <c r="N13" s="1163"/>
      <c r="O13" s="1163"/>
      <c r="P13" s="1163"/>
      <c r="Q13" s="1163"/>
      <c r="R13" s="1163"/>
    </row>
    <row r="14" spans="1:19" x14ac:dyDescent="0.25">
      <c r="A14" s="1163"/>
      <c r="B14" s="1163"/>
      <c r="C14" s="1163"/>
      <c r="D14" s="1163"/>
      <c r="E14" s="1163"/>
      <c r="F14" s="1163"/>
      <c r="G14" s="1163"/>
      <c r="H14" s="1163"/>
      <c r="I14" s="1163"/>
      <c r="J14" s="1163"/>
      <c r="K14" s="1163"/>
      <c r="L14" s="1163"/>
      <c r="M14" s="1163"/>
      <c r="N14" s="1163"/>
      <c r="O14" s="1163"/>
      <c r="P14" s="1163"/>
      <c r="Q14" s="1163"/>
      <c r="R14" s="1163"/>
    </row>
    <row r="15" spans="1:19" x14ac:dyDescent="0.25">
      <c r="A15" s="1164"/>
      <c r="B15" s="1164"/>
      <c r="C15" s="1164"/>
      <c r="D15" s="1164"/>
      <c r="E15" s="1164"/>
      <c r="F15" s="1164"/>
      <c r="G15" s="1164"/>
      <c r="H15" s="1164"/>
      <c r="I15" s="1164"/>
      <c r="J15" s="1164"/>
      <c r="K15" s="1164"/>
      <c r="L15" s="1164"/>
      <c r="M15" s="1164"/>
      <c r="N15" s="1164"/>
      <c r="O15" s="1164"/>
      <c r="P15" s="1164"/>
      <c r="Q15" s="1164"/>
      <c r="R15" s="1164"/>
    </row>
    <row r="16" spans="1:19" ht="23.25" x14ac:dyDescent="0.35">
      <c r="A16" s="1146" t="s">
        <v>106</v>
      </c>
      <c r="B16" s="1147"/>
      <c r="C16" s="1147"/>
      <c r="D16" s="1147"/>
      <c r="E16" s="1147"/>
      <c r="F16" s="1147"/>
      <c r="G16" s="1147"/>
      <c r="H16" s="1147"/>
      <c r="I16" s="1147"/>
      <c r="J16" s="1147"/>
      <c r="K16" s="1147"/>
      <c r="L16" s="1147"/>
      <c r="M16" s="1147"/>
      <c r="N16" s="1147"/>
      <c r="O16" s="1147"/>
      <c r="P16" s="1147"/>
      <c r="Q16" s="1147"/>
      <c r="R16" s="1148"/>
    </row>
    <row r="17" spans="1:18" s="6" customFormat="1" x14ac:dyDescent="0.25">
      <c r="A17" s="1152" t="s">
        <v>1</v>
      </c>
      <c r="B17" s="1153"/>
      <c r="C17" s="1153"/>
      <c r="D17" s="1153"/>
      <c r="E17" s="1153"/>
      <c r="F17" s="1154"/>
      <c r="G17" s="39" t="s">
        <v>107</v>
      </c>
      <c r="H17" s="49" t="s">
        <v>108</v>
      </c>
      <c r="R17" s="70"/>
    </row>
    <row r="18" spans="1:18" x14ac:dyDescent="0.25">
      <c r="A18" s="1155" t="s">
        <v>109</v>
      </c>
      <c r="B18" s="1156"/>
      <c r="C18" s="1156"/>
      <c r="D18" s="1156"/>
      <c r="E18" s="1156"/>
      <c r="F18" s="1157"/>
      <c r="G18" s="78">
        <v>195</v>
      </c>
      <c r="H18" s="77">
        <f>IF(C46="200",C48*G18,"")</f>
        <v>4408.482</v>
      </c>
      <c r="R18" s="69" t="s">
        <v>28</v>
      </c>
    </row>
    <row r="19" spans="1:18" x14ac:dyDescent="0.25">
      <c r="A19" s="1155" t="s">
        <v>110</v>
      </c>
      <c r="B19" s="1156"/>
      <c r="C19" s="1156"/>
      <c r="D19" s="1156"/>
      <c r="E19" s="1156"/>
      <c r="F19" s="1157"/>
      <c r="G19" s="78">
        <v>313</v>
      </c>
      <c r="H19" s="77">
        <f>IF(C46="200",C48*G19,"")</f>
        <v>7076.1788000000006</v>
      </c>
    </row>
    <row r="20" spans="1:18" x14ac:dyDescent="0.25">
      <c r="A20" s="1155" t="s">
        <v>111</v>
      </c>
      <c r="B20" s="1156"/>
      <c r="C20" s="1156"/>
      <c r="D20" s="1156"/>
      <c r="E20" s="1156"/>
      <c r="F20" s="1157"/>
      <c r="G20" s="78">
        <v>248</v>
      </c>
      <c r="H20" s="77">
        <f>IF(C46="200",C48*G20,"")</f>
        <v>5606.6848</v>
      </c>
    </row>
    <row r="21" spans="1:18" x14ac:dyDescent="0.25">
      <c r="A21" s="1155" t="s">
        <v>112</v>
      </c>
      <c r="B21" s="1156"/>
      <c r="C21" s="1156"/>
      <c r="D21" s="1156"/>
      <c r="E21" s="1156"/>
      <c r="F21" s="1157"/>
      <c r="G21" s="78">
        <v>366</v>
      </c>
      <c r="H21" s="77">
        <f>IF(C46="200",C48*G21,"")</f>
        <v>8274.3816000000006</v>
      </c>
      <c r="R21" s="69" t="s">
        <v>28</v>
      </c>
    </row>
    <row r="23" spans="1:18" ht="23.25" x14ac:dyDescent="0.35">
      <c r="A23" s="1146" t="s">
        <v>113</v>
      </c>
      <c r="B23" s="1147"/>
      <c r="C23" s="1147"/>
      <c r="D23" s="1147"/>
      <c r="E23" s="1147"/>
      <c r="F23" s="1147"/>
      <c r="G23" s="1147"/>
      <c r="H23" s="1147"/>
      <c r="I23" s="1147"/>
      <c r="J23" s="1147"/>
      <c r="K23" s="1147"/>
      <c r="L23" s="1147"/>
      <c r="M23" s="1147"/>
      <c r="N23" s="1147"/>
      <c r="O23" s="1147"/>
      <c r="P23" s="1147"/>
      <c r="Q23" s="1147"/>
      <c r="R23" s="1148"/>
    </row>
    <row r="24" spans="1:18" s="6" customFormat="1" x14ac:dyDescent="0.25">
      <c r="A24" s="1152" t="s">
        <v>1</v>
      </c>
      <c r="B24" s="1153"/>
      <c r="C24" s="1153"/>
      <c r="D24" s="1153"/>
      <c r="E24" s="1153"/>
      <c r="F24" s="1154"/>
      <c r="G24" s="39" t="s">
        <v>107</v>
      </c>
      <c r="H24" s="49" t="s">
        <v>108</v>
      </c>
      <c r="R24" s="70"/>
    </row>
    <row r="25" spans="1:18" x14ac:dyDescent="0.25">
      <c r="A25" s="1155" t="s">
        <v>109</v>
      </c>
      <c r="B25" s="1156"/>
      <c r="C25" s="1156"/>
      <c r="D25" s="1156"/>
      <c r="E25" s="1156"/>
      <c r="F25" s="1157"/>
      <c r="G25" s="78">
        <v>259</v>
      </c>
      <c r="H25" s="77" t="str">
        <f>IF(C46="300",C48*G25,"")</f>
        <v/>
      </c>
      <c r="R25" s="69" t="s">
        <v>28</v>
      </c>
    </row>
    <row r="26" spans="1:18" x14ac:dyDescent="0.25">
      <c r="A26" s="1155" t="s">
        <v>114</v>
      </c>
      <c r="B26" s="1156"/>
      <c r="C26" s="1156"/>
      <c r="D26" s="1156"/>
      <c r="E26" s="1156"/>
      <c r="F26" s="1157"/>
      <c r="G26" s="78">
        <v>395</v>
      </c>
      <c r="H26" s="77" t="str">
        <f>IF(C46="300",C48*G26,"")</f>
        <v/>
      </c>
    </row>
    <row r="27" spans="1:18" x14ac:dyDescent="0.25">
      <c r="A27" s="1155" t="s">
        <v>111</v>
      </c>
      <c r="B27" s="1156"/>
      <c r="C27" s="1156"/>
      <c r="D27" s="1156"/>
      <c r="E27" s="1156"/>
      <c r="F27" s="1157"/>
      <c r="G27" s="78">
        <v>349</v>
      </c>
      <c r="H27" s="77" t="str">
        <f>IF(C46="300",C48*G27,"")</f>
        <v/>
      </c>
    </row>
    <row r="28" spans="1:18" x14ac:dyDescent="0.25">
      <c r="A28" s="1155" t="s">
        <v>112</v>
      </c>
      <c r="B28" s="1156"/>
      <c r="C28" s="1156"/>
      <c r="D28" s="1156"/>
      <c r="E28" s="1156"/>
      <c r="F28" s="1157"/>
      <c r="G28" s="78">
        <v>478</v>
      </c>
      <c r="H28" s="77" t="str">
        <f>IF(C46="300",C48*G28,"")</f>
        <v/>
      </c>
      <c r="R28" s="69" t="s">
        <v>28</v>
      </c>
    </row>
    <row r="30" spans="1:18" ht="23.25" x14ac:dyDescent="0.35">
      <c r="A30" s="1146" t="s">
        <v>103</v>
      </c>
      <c r="B30" s="1147"/>
      <c r="C30" s="1147"/>
      <c r="D30" s="1147"/>
      <c r="E30" s="1147"/>
      <c r="F30" s="1147"/>
      <c r="G30" s="1147"/>
      <c r="H30" s="1147"/>
      <c r="I30" s="1147"/>
      <c r="J30" s="1147"/>
      <c r="K30" s="1147"/>
      <c r="L30" s="1147"/>
      <c r="M30" s="1147"/>
      <c r="N30" s="1147"/>
      <c r="O30" s="1147"/>
      <c r="P30" s="1147"/>
      <c r="Q30" s="1147"/>
      <c r="R30" s="1148"/>
    </row>
    <row r="31" spans="1:18" s="6" customFormat="1" x14ac:dyDescent="0.25">
      <c r="A31" s="1152" t="s">
        <v>1</v>
      </c>
      <c r="B31" s="1153"/>
      <c r="C31" s="1153"/>
      <c r="D31" s="1153"/>
      <c r="E31" s="1153"/>
      <c r="F31" s="1154"/>
      <c r="G31" s="39" t="s">
        <v>115</v>
      </c>
      <c r="H31" s="49" t="s">
        <v>116</v>
      </c>
      <c r="R31" s="70"/>
    </row>
    <row r="32" spans="1:18" x14ac:dyDescent="0.25">
      <c r="A32" s="1149" t="s">
        <v>132</v>
      </c>
      <c r="B32" s="1150"/>
      <c r="C32" s="1150"/>
      <c r="D32" s="1150"/>
      <c r="E32" s="1150"/>
      <c r="F32" s="1151"/>
      <c r="G32" s="78">
        <v>218</v>
      </c>
      <c r="H32" s="77">
        <f>C49*G32</f>
        <v>5477.8871180800006</v>
      </c>
      <c r="R32" s="69" t="s">
        <v>28</v>
      </c>
    </row>
    <row r="33" spans="1:18" x14ac:dyDescent="0.25">
      <c r="A33" s="1149" t="s">
        <v>133</v>
      </c>
      <c r="B33" s="1150"/>
      <c r="C33" s="1150"/>
      <c r="D33" s="1150"/>
      <c r="E33" s="1150"/>
      <c r="F33" s="1151"/>
      <c r="G33" s="78">
        <v>218</v>
      </c>
      <c r="H33" s="77">
        <f>C49*G33</f>
        <v>5477.8871180800006</v>
      </c>
    </row>
    <row r="34" spans="1:18" x14ac:dyDescent="0.25">
      <c r="A34" s="1149" t="s">
        <v>134</v>
      </c>
      <c r="B34" s="1150"/>
      <c r="C34" s="1150"/>
      <c r="D34" s="1150"/>
      <c r="E34" s="1150"/>
      <c r="F34" s="1151"/>
      <c r="G34" s="78">
        <v>218</v>
      </c>
      <c r="H34" s="77">
        <f>C49*G34</f>
        <v>5477.8871180800006</v>
      </c>
    </row>
    <row r="35" spans="1:18" x14ac:dyDescent="0.25">
      <c r="A35" s="1149" t="s">
        <v>135</v>
      </c>
      <c r="B35" s="1150"/>
      <c r="C35" s="1150"/>
      <c r="D35" s="1150"/>
      <c r="E35" s="1150"/>
      <c r="F35" s="1151"/>
      <c r="G35" s="78">
        <v>218</v>
      </c>
      <c r="H35" s="77">
        <f>C49*G35</f>
        <v>5477.8871180800006</v>
      </c>
    </row>
    <row r="36" spans="1:18" x14ac:dyDescent="0.25">
      <c r="A36" s="1155" t="s">
        <v>117</v>
      </c>
      <c r="B36" s="1156"/>
      <c r="C36" s="1156"/>
      <c r="D36" s="1156"/>
      <c r="E36" s="1156"/>
      <c r="F36" s="1157"/>
      <c r="G36" s="78">
        <v>159</v>
      </c>
      <c r="H36" s="77">
        <f>C49*G36</f>
        <v>3995.3396870400002</v>
      </c>
    </row>
    <row r="37" spans="1:18" x14ac:dyDescent="0.25">
      <c r="A37" s="1155" t="s">
        <v>118</v>
      </c>
      <c r="B37" s="1156"/>
      <c r="C37" s="1156"/>
      <c r="D37" s="1156"/>
      <c r="E37" s="1156"/>
      <c r="F37" s="1157"/>
      <c r="G37" s="78">
        <v>171</v>
      </c>
      <c r="H37" s="77">
        <f>C49*G37</f>
        <v>4296.8747577600006</v>
      </c>
    </row>
    <row r="38" spans="1:18" x14ac:dyDescent="0.25">
      <c r="A38" s="1155" t="s">
        <v>2979</v>
      </c>
      <c r="B38" s="1156"/>
      <c r="C38" s="1156"/>
      <c r="D38" s="1156"/>
      <c r="E38" s="1156"/>
      <c r="F38" s="1157"/>
      <c r="G38" s="78">
        <v>195</v>
      </c>
      <c r="H38" s="77">
        <f>C49*G38</f>
        <v>4899.9448992000007</v>
      </c>
    </row>
    <row r="39" spans="1:18" x14ac:dyDescent="0.25">
      <c r="A39" s="1155" t="s">
        <v>102</v>
      </c>
      <c r="B39" s="1156"/>
      <c r="C39" s="1156"/>
      <c r="D39" s="1156"/>
      <c r="E39" s="1156"/>
      <c r="F39" s="1157"/>
      <c r="G39" s="78">
        <v>195</v>
      </c>
      <c r="H39" s="77">
        <f>C49*G39</f>
        <v>4899.9448992000007</v>
      </c>
      <c r="R39" s="69" t="s">
        <v>28</v>
      </c>
    </row>
    <row r="41" spans="1:18" ht="23.25" x14ac:dyDescent="0.35">
      <c r="A41" s="1146" t="s">
        <v>104</v>
      </c>
      <c r="B41" s="1147"/>
      <c r="C41" s="1147"/>
      <c r="D41" s="1147"/>
      <c r="E41" s="1147"/>
      <c r="F41" s="1147"/>
      <c r="G41" s="1147"/>
      <c r="H41" s="1147"/>
      <c r="I41" s="1147"/>
      <c r="J41" s="1147"/>
      <c r="K41" s="1147"/>
      <c r="L41" s="1147"/>
      <c r="M41" s="1147"/>
      <c r="N41" s="1147"/>
      <c r="O41" s="1147"/>
      <c r="P41" s="1147"/>
      <c r="Q41" s="1147"/>
      <c r="R41" s="1148"/>
    </row>
    <row r="43" spans="1:18" x14ac:dyDescent="0.25">
      <c r="A43" s="17" t="s">
        <v>44</v>
      </c>
      <c r="B43" s="17"/>
      <c r="C43" s="33">
        <v>800</v>
      </c>
      <c r="D43" s="34" t="s">
        <v>45</v>
      </c>
      <c r="E43" s="35" t="str">
        <f>IF(C43&gt;2700,"Please contact us if this size if possible","")</f>
        <v/>
      </c>
      <c r="R43" s="69" t="s">
        <v>28</v>
      </c>
    </row>
    <row r="44" spans="1:18" x14ac:dyDescent="0.25">
      <c r="A44" s="17" t="s">
        <v>46</v>
      </c>
      <c r="B44" s="17"/>
      <c r="C44" s="33">
        <v>300</v>
      </c>
      <c r="D44" s="34" t="s">
        <v>45</v>
      </c>
      <c r="E44" s="35" t="str">
        <f>IF(C44&gt;C43,"Error: Height is larger than Width!","")</f>
        <v/>
      </c>
    </row>
    <row r="46" spans="1:18" x14ac:dyDescent="0.25">
      <c r="A46" s="17" t="s">
        <v>119</v>
      </c>
      <c r="B46" s="17"/>
      <c r="C46" s="50" t="str">
        <f>IF(C43&lt;884,"200","300")</f>
        <v>200</v>
      </c>
    </row>
    <row r="47" spans="1:18" x14ac:dyDescent="0.25">
      <c r="E47" s="58" t="s">
        <v>167</v>
      </c>
    </row>
    <row r="48" spans="1:18" x14ac:dyDescent="0.25">
      <c r="A48" s="17" t="s">
        <v>47</v>
      </c>
      <c r="B48" s="17"/>
      <c r="C48" s="36">
        <f>IF(C46="200",(((C43+C44)+30.38)*2)/100,(((C43+C44)+35.56)*2)/100)</f>
        <v>22.607600000000001</v>
      </c>
      <c r="D48" s="17" t="s">
        <v>48</v>
      </c>
      <c r="E48" s="6" t="s">
        <v>120</v>
      </c>
    </row>
    <row r="49" spans="1:18" x14ac:dyDescent="0.25">
      <c r="A49" s="17" t="s">
        <v>49</v>
      </c>
      <c r="B49" s="17"/>
      <c r="C49" s="36">
        <f>((C43+10.16)*(C44+10.16))/10000</f>
        <v>25.127922560000002</v>
      </c>
      <c r="D49" s="17" t="s">
        <v>50</v>
      </c>
      <c r="E49" s="6" t="s">
        <v>121</v>
      </c>
    </row>
    <row r="50" spans="1:18" x14ac:dyDescent="0.25">
      <c r="A50" s="9"/>
      <c r="B50" s="9"/>
      <c r="C50" s="37"/>
      <c r="D50" s="9"/>
    </row>
    <row r="51" spans="1:18" x14ac:dyDescent="0.25">
      <c r="A51" s="1143" t="s">
        <v>145</v>
      </c>
      <c r="B51" s="1144"/>
      <c r="C51" s="1145"/>
      <c r="D51" s="9"/>
    </row>
    <row r="53" spans="1:18" x14ac:dyDescent="0.25">
      <c r="A53" s="38" t="s">
        <v>122</v>
      </c>
      <c r="B53" s="38"/>
    </row>
    <row r="54" spans="1:18" x14ac:dyDescent="0.25">
      <c r="A54" s="38" t="s">
        <v>123</v>
      </c>
      <c r="B54" s="38"/>
    </row>
    <row r="55" spans="1:18" x14ac:dyDescent="0.25">
      <c r="A55" s="38" t="s">
        <v>124</v>
      </c>
      <c r="B55" s="38"/>
      <c r="R55" s="69" t="s">
        <v>28</v>
      </c>
    </row>
    <row r="56" spans="1:18" ht="23.25" x14ac:dyDescent="0.35">
      <c r="A56" s="68" t="s">
        <v>148</v>
      </c>
      <c r="B56" s="38"/>
    </row>
  </sheetData>
  <mergeCells count="27">
    <mergeCell ref="P2:R2"/>
    <mergeCell ref="A2:O2"/>
    <mergeCell ref="A37:F37"/>
    <mergeCell ref="A32:F32"/>
    <mergeCell ref="A33:F33"/>
    <mergeCell ref="A35:F35"/>
    <mergeCell ref="A30:R30"/>
    <mergeCell ref="A27:F27"/>
    <mergeCell ref="A28:F28"/>
    <mergeCell ref="A31:F31"/>
    <mergeCell ref="A36:F36"/>
    <mergeCell ref="A16:R16"/>
    <mergeCell ref="A4:R15"/>
    <mergeCell ref="A51:C51"/>
    <mergeCell ref="A23:R23"/>
    <mergeCell ref="A34:F34"/>
    <mergeCell ref="A17:F17"/>
    <mergeCell ref="A18:F18"/>
    <mergeCell ref="A19:F19"/>
    <mergeCell ref="A20:F20"/>
    <mergeCell ref="A21:F21"/>
    <mergeCell ref="A38:F38"/>
    <mergeCell ref="A39:F39"/>
    <mergeCell ref="A41:R41"/>
    <mergeCell ref="A24:F24"/>
    <mergeCell ref="A25:F25"/>
    <mergeCell ref="A26:F26"/>
  </mergeCells>
  <hyperlinks>
    <hyperlink ref="R55" location="'DL - Fixed Frame'!A1" display="Back to Top" xr:uid="{00000000-0004-0000-1400-000000000000}"/>
    <hyperlink ref="R28" location="'DL - Fixed Frame'!A1" display="Back to Top" xr:uid="{00000000-0004-0000-1400-000001000000}"/>
    <hyperlink ref="R21" location="'DL - Fixed Frame'!A1" display="Back to Top" xr:uid="{00000000-0004-0000-1400-000002000000}"/>
    <hyperlink ref="R32" location="'DL - Fixed Frame'!A1" display="Back to Top" xr:uid="{00000000-0004-0000-1400-000007000000}"/>
    <hyperlink ref="R39" location="'DL - Fixed Frame'!A1" display="Back to Top" xr:uid="{00000000-0004-0000-1400-000008000000}"/>
    <hyperlink ref="R18" location="'DL - Fixed Frame'!A1" display="Back to Top" xr:uid="{00000000-0004-0000-1400-000009000000}"/>
    <hyperlink ref="R25" location="'DL - Fixed Frame'!A1" display="Back to Top" xr:uid="{00000000-0004-0000-1400-00000A000000}"/>
    <hyperlink ref="R43" location="'DL - Fixed Frame'!A1" display="Back to Top" xr:uid="{00000000-0004-0000-1400-00000B000000}"/>
    <hyperlink ref="P2:R2" location="Index!A1" display="Index" xr:uid="{00000000-0004-0000-1400-00000F000000}"/>
  </hyperlinks>
  <pageMargins left="0.7" right="0.7" top="0.75" bottom="0.75" header="0.3" footer="0.3"/>
  <pageSetup paperSize="9" scale="36"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7" id="{A4B14EC0-DE57-4160-BAAA-9E5F03B2DE5D}">
            <xm:f>'\Users\KOPPEM01\OneDrive - Legrand France\Documents\Projection Screens\Pricelists\Master File\Archive\[Projecta_price_list_EMEA_2019_MASTER_01042019 V1.5 underconstruction.xlsx]Index'!#REF!="$"</xm:f>
            <x14:dxf>
              <numFmt numFmtId="182" formatCode="_(&quot;$&quot;* #,##0_);_(&quot;$&quot;* \(#,##0\);_(&quot;$&quot;* &quot;-&quot;_);_(@_)"/>
            </x14:dxf>
          </x14:cfRule>
          <x14:cfRule type="expression" priority="28" id="{4C59B0F7-9459-4BA8-BD66-B02EB59840D4}">
            <xm:f>'\Users\KOPPEM01\OneDrive - Legrand France\Documents\Projection Screens\Pricelists\Master File\Archive\[Projecta_price_list_EMEA_2019_MASTER_01042019 V1.5 underconstruction.xlsx]Index'!#REF!="€"</xm:f>
            <x14:dxf>
              <numFmt numFmtId="181" formatCode="_([$€-2]\ * #,##0_);_([$€-2]\ * \(#,##0\);_([$€-2]\ * &quot;-&quot;_);_(@_)"/>
            </x14:dxf>
          </x14:cfRule>
          <xm:sqref>H18:H21</xm:sqref>
        </x14:conditionalFormatting>
        <x14:conditionalFormatting xmlns:xm="http://schemas.microsoft.com/office/excel/2006/main">
          <x14:cfRule type="expression" priority="25" id="{19790D48-236C-45C0-980D-557BBEAA1561}">
            <xm:f>'\Users\KOPPEM01\OneDrive - Legrand France\Documents\Projection Screens\Pricelists\Master File\Archive\[Projecta_price_list_EMEA_2019_MASTER_01042019 V1.5 underconstruction.xlsx]Index'!#REF!="$"</xm:f>
            <x14:dxf>
              <numFmt numFmtId="182" formatCode="_(&quot;$&quot;* #,##0_);_(&quot;$&quot;* \(#,##0\);_(&quot;$&quot;* &quot;-&quot;_);_(@_)"/>
            </x14:dxf>
          </x14:cfRule>
          <x14:cfRule type="expression" priority="26" id="{7C8EC8B3-C0FD-43F3-864C-2F0EC983994B}">
            <xm:f>'\Users\KOPPEM01\OneDrive - Legrand France\Documents\Projection Screens\Pricelists\Master File\Archive\[Projecta_price_list_EMEA_2019_MASTER_01042019 V1.5 underconstruction.xlsx]Index'!#REF!="€"</xm:f>
            <x14:dxf>
              <numFmt numFmtId="181" formatCode="_([$€-2]\ * #,##0_);_([$€-2]\ * \(#,##0\);_([$€-2]\ * &quot;-&quot;_);_(@_)"/>
            </x14:dxf>
          </x14:cfRule>
          <xm:sqref>H32:H39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8661-0C9F-46A0-8D6C-110930BA5945}">
  <sheetPr codeName="Sheet11">
    <tabColor theme="8"/>
  </sheetPr>
  <dimension ref="A1:DI165"/>
  <sheetViews>
    <sheetView showGridLines="0" topLeftCell="D1" zoomScale="70" zoomScaleNormal="70" workbookViewId="0">
      <selection activeCell="D1" sqref="D1"/>
    </sheetView>
  </sheetViews>
  <sheetFormatPr defaultRowHeight="12.75" outlineLevelCol="1" x14ac:dyDescent="0.2"/>
  <cols>
    <col min="1" max="2" width="9.140625" style="2" hidden="1" customWidth="1"/>
    <col min="3" max="3" width="9.140625" style="725" hidden="1" customWidth="1"/>
    <col min="4" max="4" width="4" style="2" customWidth="1"/>
    <col min="5" max="5" width="4.28515625" style="2" customWidth="1"/>
    <col min="6" max="6" width="3.7109375" style="2" customWidth="1"/>
    <col min="7" max="7" width="5.140625" style="2" customWidth="1"/>
    <col min="8" max="8" width="3.5703125" style="2" customWidth="1"/>
    <col min="9" max="9" width="8.85546875" style="2" hidden="1" customWidth="1" outlineLevel="1"/>
    <col min="10" max="10" width="3.5703125" style="2" hidden="1" customWidth="1" outlineLevel="1"/>
    <col min="11" max="11" width="4.42578125" style="2" bestFit="1" customWidth="1" collapsed="1"/>
    <col min="12" max="12" width="3.5703125" style="2" customWidth="1"/>
    <col min="13" max="13" width="6.5703125" style="2" bestFit="1" customWidth="1"/>
    <col min="14" max="14" width="3.5703125" style="2" customWidth="1"/>
    <col min="15" max="15" width="4.85546875" style="2" customWidth="1"/>
    <col min="16" max="16" width="3.5703125" style="2" customWidth="1"/>
    <col min="17" max="17" width="4.28515625" style="2" bestFit="1" customWidth="1"/>
    <col min="18" max="18" width="3.5703125" style="2" customWidth="1"/>
    <col min="19" max="19" width="4.42578125" style="2" hidden="1" customWidth="1" outlineLevel="1"/>
    <col min="20" max="21" width="4" style="2" hidden="1" customWidth="1" outlineLevel="1"/>
    <col min="22" max="23" width="1.7109375" style="2" hidden="1" customWidth="1" outlineLevel="1"/>
    <col min="24" max="24" width="4" style="2" hidden="1" customWidth="1" outlineLevel="1"/>
    <col min="25" max="25" width="2.7109375" style="2" hidden="1" customWidth="1" outlineLevel="1"/>
    <col min="26" max="26" width="6" style="2" hidden="1" customWidth="1" outlineLevel="1"/>
    <col min="27" max="27" width="2.7109375" style="2" hidden="1" customWidth="1" outlineLevel="1"/>
    <col min="28" max="28" width="5" style="2" hidden="1" customWidth="1" outlineLevel="1"/>
    <col min="29" max="29" width="1.85546875" style="2" hidden="1" customWidth="1" outlineLevel="1"/>
    <col min="30" max="30" width="11" style="2" hidden="1" customWidth="1" outlineLevel="1"/>
    <col min="31" max="31" width="1.85546875" style="2" hidden="1" customWidth="1" outlineLevel="1"/>
    <col min="32" max="32" width="6" style="2" hidden="1" customWidth="1" outlineLevel="1"/>
    <col min="33" max="33" width="1.85546875" style="2" hidden="1" customWidth="1" outlineLevel="1"/>
    <col min="34" max="34" width="6" style="2" hidden="1" customWidth="1" outlineLevel="1"/>
    <col min="35" max="35" width="1.85546875" style="2" hidden="1" customWidth="1" outlineLevel="1"/>
    <col min="36" max="36" width="2.140625" style="2" hidden="1" customWidth="1" outlineLevel="1"/>
    <col min="37" max="37" width="1.85546875" style="2" hidden="1" customWidth="1" outlineLevel="1"/>
    <col min="38" max="38" width="5" style="2" hidden="1" customWidth="1" outlineLevel="1"/>
    <col min="39" max="39" width="1.85546875" style="2" hidden="1" customWidth="1" outlineLevel="1"/>
    <col min="40" max="40" width="4.5703125" style="2" customWidth="1" collapsed="1"/>
    <col min="41" max="41" width="2.7109375" style="2" customWidth="1"/>
    <col min="42" max="45" width="2.7109375" style="2" hidden="1" customWidth="1" outlineLevel="1"/>
    <col min="46" max="46" width="1.7109375" style="2" customWidth="1" collapsed="1"/>
    <col min="47" max="47" width="19.42578125" style="2" customWidth="1"/>
    <col min="48" max="48" width="1.7109375" style="2" customWidth="1"/>
    <col min="49" max="49" width="9.85546875" style="343" bestFit="1" customWidth="1"/>
    <col min="50" max="50" width="7.7109375" style="2" customWidth="1"/>
    <col min="51" max="51" width="9.85546875" style="343" bestFit="1" customWidth="1"/>
    <col min="52" max="52" width="7.7109375" style="2" customWidth="1"/>
    <col min="53" max="53" width="4.28515625" style="343" customWidth="1"/>
    <col min="54" max="54" width="9.85546875" style="343" customWidth="1"/>
    <col min="55" max="55" width="7.7109375" style="2" customWidth="1"/>
    <col min="56" max="56" width="11.140625" style="343" customWidth="1"/>
    <col min="57" max="57" width="9.28515625" style="2" customWidth="1"/>
    <col min="58" max="58" width="46.85546875" style="343" customWidth="1"/>
    <col min="59" max="59" width="11.85546875" style="338" customWidth="1"/>
    <col min="60" max="60" width="4.28515625" style="2" customWidth="1"/>
    <col min="61" max="61" width="3.7109375" style="2" customWidth="1"/>
    <col min="62" max="62" width="5.140625" style="2" customWidth="1"/>
    <col min="63" max="63" width="3.5703125" style="2" customWidth="1"/>
    <col min="64" max="64" width="8.85546875" style="2" hidden="1" customWidth="1" outlineLevel="1"/>
    <col min="65" max="65" width="3.5703125" style="2" hidden="1" customWidth="1" outlineLevel="1"/>
    <col min="66" max="66" width="4.42578125" style="2" bestFit="1" customWidth="1" collapsed="1"/>
    <col min="67" max="67" width="3.5703125" style="2" customWidth="1"/>
    <col min="68" max="68" width="4.42578125" style="2" bestFit="1" customWidth="1"/>
    <col min="69" max="71" width="3.5703125" style="2" customWidth="1"/>
    <col min="72" max="72" width="3.42578125" style="2" customWidth="1"/>
    <col min="73" max="73" width="3.5703125" style="2" customWidth="1"/>
    <col min="74" max="74" width="4.42578125" style="2" hidden="1" customWidth="1" outlineLevel="1"/>
    <col min="75" max="75" width="4" style="2" hidden="1" customWidth="1" outlineLevel="1"/>
    <col min="76" max="76" width="1.7109375" style="2" hidden="1" customWidth="1" outlineLevel="1"/>
    <col min="77" max="77" width="6.5703125" style="2" hidden="1" customWidth="1" outlineLevel="1"/>
    <col min="78" max="78" width="1.7109375" style="2" hidden="1" customWidth="1" outlineLevel="1"/>
    <col min="79" max="79" width="6.85546875" style="2" hidden="1" customWidth="1" outlineLevel="1"/>
    <col min="80" max="80" width="2.7109375" style="2" hidden="1" customWidth="1" outlineLevel="1"/>
    <col min="81" max="81" width="6" style="2" hidden="1" customWidth="1" outlineLevel="1"/>
    <col min="82" max="82" width="2.7109375" style="2" hidden="1" customWidth="1" outlineLevel="1"/>
    <col min="83" max="83" width="5" style="2" hidden="1" customWidth="1" outlineLevel="1"/>
    <col min="84" max="84" width="1.85546875" style="2" hidden="1" customWidth="1" outlineLevel="1"/>
    <col min="85" max="85" width="11" style="2" hidden="1" customWidth="1" outlineLevel="1"/>
    <col min="86" max="86" width="1.85546875" style="2" hidden="1" customWidth="1" outlineLevel="1"/>
    <col min="87" max="87" width="6" style="2" hidden="1" customWidth="1" outlineLevel="1"/>
    <col min="88" max="88" width="1.85546875" style="2" hidden="1" customWidth="1" outlineLevel="1"/>
    <col min="89" max="89" width="6" style="2" hidden="1" customWidth="1" outlineLevel="1"/>
    <col min="90" max="90" width="1.85546875" style="2" hidden="1" customWidth="1" outlineLevel="1"/>
    <col min="91" max="91" width="2.140625" style="2" hidden="1" customWidth="1" outlineLevel="1"/>
    <col min="92" max="92" width="1.85546875" style="2" hidden="1" customWidth="1" outlineLevel="1"/>
    <col min="93" max="93" width="5" style="2" hidden="1" customWidth="1" outlineLevel="1"/>
    <col min="94" max="94" width="1.85546875" style="2" hidden="1" customWidth="1" outlineLevel="1"/>
    <col min="95" max="95" width="4.42578125" style="2" bestFit="1" customWidth="1" collapsed="1"/>
    <col min="96" max="100" width="2.7109375" style="2" customWidth="1"/>
    <col min="101" max="101" width="1.7109375" style="2" customWidth="1"/>
    <col min="102" max="102" width="19.42578125" style="2" customWidth="1"/>
    <col min="103" max="103" width="1.7109375" style="2" customWidth="1"/>
    <col min="104" max="104" width="9.85546875" style="343" bestFit="1" customWidth="1"/>
    <col min="105" max="105" width="7.7109375" style="2" customWidth="1"/>
    <col min="106" max="106" width="9.28515625" style="343" customWidth="1"/>
    <col min="107" max="107" width="7.7109375" style="2" customWidth="1"/>
    <col min="108" max="108" width="2.7109375" style="343" customWidth="1"/>
    <col min="109" max="109" width="10.42578125" style="2" customWidth="1"/>
    <col min="110" max="110" width="11.140625" style="343" customWidth="1"/>
    <col min="111" max="113" width="9.140625" style="338" customWidth="1"/>
    <col min="114" max="16384" width="9.140625" style="2"/>
  </cols>
  <sheetData>
    <row r="1" spans="2:110" s="102" customFormat="1" ht="123.75" customHeight="1" x14ac:dyDescent="0.25">
      <c r="C1" s="724"/>
      <c r="AV1" s="103"/>
      <c r="AW1" s="104"/>
      <c r="AX1" s="103"/>
      <c r="AY1" s="104"/>
      <c r="AZ1" s="103"/>
      <c r="BA1" s="104"/>
      <c r="BB1" s="104"/>
      <c r="BC1" s="103"/>
      <c r="BD1" s="104"/>
      <c r="BE1" s="103"/>
      <c r="BF1" s="105"/>
      <c r="CU1" s="107"/>
      <c r="CV1" s="107"/>
      <c r="CW1" s="107"/>
      <c r="CX1" s="107"/>
      <c r="CY1" s="395"/>
      <c r="CZ1" s="390"/>
      <c r="DA1" s="103"/>
      <c r="DB1" s="104"/>
      <c r="DC1" s="103"/>
      <c r="DD1" s="104"/>
      <c r="DE1" s="103"/>
      <c r="DF1" s="105"/>
    </row>
    <row r="2" spans="2:110" ht="65.25" customHeight="1" x14ac:dyDescent="0.2">
      <c r="B2" s="2">
        <v>2.54</v>
      </c>
      <c r="E2" s="1169" t="s">
        <v>2784</v>
      </c>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1"/>
      <c r="BF2" s="221"/>
      <c r="BG2" s="232"/>
      <c r="BH2" s="232"/>
      <c r="BI2" s="232"/>
      <c r="BJ2" s="232"/>
      <c r="BK2" s="232"/>
      <c r="BL2" s="232"/>
      <c r="BM2" s="232"/>
      <c r="BN2" s="232"/>
      <c r="BO2" s="232"/>
      <c r="BP2" s="232"/>
      <c r="BQ2" s="232"/>
      <c r="BR2" s="338"/>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7"/>
      <c r="CV2" s="107"/>
      <c r="CW2" s="107"/>
      <c r="CX2" s="107"/>
      <c r="CY2" s="107"/>
      <c r="CZ2" s="264"/>
      <c r="DA2" s="262"/>
      <c r="DB2" s="262"/>
      <c r="DC2" s="262"/>
      <c r="DD2" s="262"/>
      <c r="DE2" s="262"/>
      <c r="DF2" s="262"/>
    </row>
    <row r="3" spans="2:110" ht="12.75" customHeight="1" x14ac:dyDescent="0.2">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07"/>
      <c r="AV3" s="107"/>
      <c r="AW3" s="264" t="s">
        <v>2684</v>
      </c>
      <c r="AX3" s="205"/>
      <c r="AY3" s="205"/>
      <c r="AZ3" s="205"/>
      <c r="BA3" s="205"/>
      <c r="BB3" s="205"/>
      <c r="BC3" s="205"/>
      <c r="BD3" s="205"/>
      <c r="BE3" s="205"/>
      <c r="BF3" s="221"/>
      <c r="BG3" s="205"/>
      <c r="BH3" s="205"/>
      <c r="BI3" s="205"/>
      <c r="BJ3" s="205"/>
      <c r="BK3" s="205"/>
      <c r="BL3" s="205"/>
      <c r="BM3" s="205"/>
      <c r="BN3" s="205"/>
      <c r="BO3" s="205"/>
      <c r="BP3" s="205"/>
      <c r="BQ3" s="205"/>
      <c r="BR3" s="338"/>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7"/>
      <c r="CV3" s="107"/>
      <c r="CW3" s="107"/>
      <c r="CX3" s="107"/>
      <c r="CY3" s="107"/>
      <c r="CZ3" s="266"/>
      <c r="DA3" s="102"/>
      <c r="DB3" s="459"/>
      <c r="DC3" s="102"/>
      <c r="DD3" s="459"/>
      <c r="DE3" s="102"/>
      <c r="DF3" s="156"/>
    </row>
    <row r="4" spans="2:110" ht="30" customHeight="1" x14ac:dyDescent="0.2">
      <c r="E4" s="152"/>
      <c r="F4" s="107"/>
      <c r="G4" s="107"/>
      <c r="H4" s="107"/>
      <c r="I4" s="154"/>
      <c r="J4" s="107"/>
      <c r="K4" s="107"/>
      <c r="L4" s="107"/>
      <c r="M4" s="107"/>
      <c r="N4" s="107"/>
      <c r="O4" s="15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51"/>
      <c r="AU4" s="200" t="s">
        <v>260</v>
      </c>
      <c r="AV4" s="107"/>
      <c r="AW4" s="997" t="s">
        <v>265</v>
      </c>
      <c r="AX4" s="980"/>
      <c r="AY4" s="997" t="s">
        <v>266</v>
      </c>
      <c r="AZ4" s="980"/>
      <c r="BA4" s="459"/>
      <c r="BB4" s="997" t="s">
        <v>265</v>
      </c>
      <c r="BC4" s="980"/>
      <c r="BD4" s="997" t="s">
        <v>266</v>
      </c>
      <c r="BE4" s="980"/>
      <c r="BF4" s="221"/>
      <c r="BG4" s="159"/>
      <c r="BH4" s="159"/>
      <c r="BI4" s="159"/>
      <c r="BJ4" s="222"/>
      <c r="BK4" s="221"/>
      <c r="BL4" s="223"/>
      <c r="BM4" s="221"/>
      <c r="BN4" s="224"/>
      <c r="BO4" s="107"/>
      <c r="BP4" s="221"/>
      <c r="BQ4" s="224"/>
      <c r="BR4" s="338"/>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7"/>
      <c r="CV4" s="107"/>
      <c r="CW4" s="107"/>
      <c r="CX4" s="107"/>
      <c r="CY4" s="107"/>
      <c r="CZ4" s="267"/>
      <c r="DA4" s="102"/>
      <c r="DB4" s="460"/>
      <c r="DC4" s="460"/>
      <c r="DD4" s="460"/>
      <c r="DE4" s="460"/>
      <c r="DF4" s="156"/>
    </row>
    <row r="5" spans="2:110" ht="30" customHeight="1" x14ac:dyDescent="0.2">
      <c r="E5" s="152"/>
      <c r="F5" s="107"/>
      <c r="G5" s="107"/>
      <c r="H5" s="107"/>
      <c r="I5" s="154"/>
      <c r="J5" s="107"/>
      <c r="K5" s="107"/>
      <c r="L5" s="107"/>
      <c r="M5" s="107"/>
      <c r="N5" s="107"/>
      <c r="O5" s="15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51"/>
      <c r="AU5" s="200" t="s">
        <v>227</v>
      </c>
      <c r="AV5" s="107"/>
      <c r="AW5" s="989"/>
      <c r="AX5" s="980"/>
      <c r="AY5" s="989"/>
      <c r="AZ5" s="980"/>
      <c r="BA5" s="460"/>
      <c r="BB5" s="989"/>
      <c r="BC5" s="980"/>
      <c r="BD5" s="989"/>
      <c r="BE5" s="980"/>
      <c r="BF5" s="221"/>
      <c r="BG5" s="159"/>
      <c r="BH5" s="159"/>
      <c r="BI5" s="159"/>
      <c r="BJ5" s="222"/>
      <c r="BK5" s="221"/>
      <c r="BL5" s="223"/>
      <c r="BM5" s="221"/>
      <c r="BN5" s="224"/>
      <c r="BO5" s="107"/>
      <c r="BP5" s="221"/>
      <c r="BQ5" s="224"/>
      <c r="BR5" s="338"/>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7"/>
      <c r="CV5" s="107"/>
      <c r="CW5" s="107"/>
      <c r="CX5" s="107"/>
      <c r="CY5" s="107"/>
      <c r="CZ5" s="267"/>
      <c r="DA5" s="102"/>
      <c r="DB5" s="460"/>
      <c r="DC5" s="460"/>
      <c r="DD5" s="460"/>
      <c r="DE5" s="460"/>
      <c r="DF5" s="156"/>
    </row>
    <row r="6" spans="2:110" ht="30" customHeight="1" x14ac:dyDescent="0.2">
      <c r="E6" s="152"/>
      <c r="F6" s="107"/>
      <c r="G6" s="107"/>
      <c r="H6" s="107"/>
      <c r="I6" s="154"/>
      <c r="J6" s="107"/>
      <c r="K6" s="107"/>
      <c r="L6" s="107"/>
      <c r="M6" s="107"/>
      <c r="N6" s="107"/>
      <c r="O6" s="152"/>
      <c r="P6" s="283"/>
      <c r="Q6" s="283"/>
      <c r="R6" s="283"/>
      <c r="S6" s="283"/>
      <c r="T6" s="283"/>
      <c r="U6" s="283"/>
      <c r="V6" s="283"/>
      <c r="W6" s="283"/>
      <c r="X6" s="283"/>
      <c r="Y6" s="283"/>
      <c r="Z6" s="283"/>
      <c r="AA6" s="283"/>
      <c r="AB6" s="283"/>
      <c r="AC6" s="283"/>
      <c r="AD6" s="283"/>
      <c r="AE6" s="283"/>
      <c r="AF6" s="283"/>
      <c r="AG6" s="283"/>
      <c r="AH6" s="283"/>
      <c r="AI6" s="283"/>
      <c r="AJ6" s="107"/>
      <c r="AK6" s="283"/>
      <c r="AL6" s="283"/>
      <c r="AM6" s="283"/>
      <c r="AN6" s="283"/>
      <c r="AO6" s="283"/>
      <c r="AP6" s="283"/>
      <c r="AQ6" s="283"/>
      <c r="AR6" s="283"/>
      <c r="AS6" s="283"/>
      <c r="AT6" s="151"/>
      <c r="AU6" s="200" t="s">
        <v>227</v>
      </c>
      <c r="AV6" s="107"/>
      <c r="AW6" s="989" t="s">
        <v>270</v>
      </c>
      <c r="AX6" s="980"/>
      <c r="AY6" s="989" t="s">
        <v>270</v>
      </c>
      <c r="AZ6" s="980"/>
      <c r="BA6" s="460"/>
      <c r="BB6" s="989" t="s">
        <v>270</v>
      </c>
      <c r="BC6" s="980"/>
      <c r="BD6" s="989" t="s">
        <v>270</v>
      </c>
      <c r="BE6" s="980"/>
      <c r="BF6" s="221"/>
      <c r="BG6" s="159"/>
      <c r="BH6" s="159"/>
      <c r="BI6" s="159"/>
      <c r="BJ6" s="222"/>
      <c r="BK6" s="221"/>
      <c r="BL6" s="223"/>
      <c r="BM6" s="221"/>
      <c r="BN6" s="224"/>
      <c r="BO6" s="107"/>
      <c r="BP6" s="221"/>
      <c r="BQ6" s="224"/>
      <c r="BR6" s="338"/>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7"/>
      <c r="CV6" s="107"/>
      <c r="CW6" s="107"/>
      <c r="CX6" s="107"/>
      <c r="CY6" s="107"/>
      <c r="CZ6" s="107"/>
      <c r="DA6" s="102"/>
      <c r="DB6" s="102"/>
      <c r="DC6" s="102"/>
      <c r="DD6" s="102"/>
      <c r="DE6" s="102"/>
      <c r="DF6" s="156"/>
    </row>
    <row r="7" spans="2:110" ht="30" customHeight="1" x14ac:dyDescent="0.2">
      <c r="E7" s="152"/>
      <c r="F7" s="107"/>
      <c r="G7" s="107"/>
      <c r="H7" s="107"/>
      <c r="I7" s="154"/>
      <c r="J7" s="107"/>
      <c r="K7" s="107"/>
      <c r="L7" s="107"/>
      <c r="M7" s="107"/>
      <c r="N7" s="107"/>
      <c r="O7" s="152"/>
      <c r="P7" s="102"/>
      <c r="Q7" s="102"/>
      <c r="R7" s="102"/>
      <c r="S7" s="102"/>
      <c r="T7" s="102"/>
      <c r="U7" s="102"/>
      <c r="V7" s="102"/>
      <c r="W7" s="102"/>
      <c r="X7" s="102"/>
      <c r="Y7" s="102"/>
      <c r="Z7" s="102"/>
      <c r="AA7" s="102"/>
      <c r="AB7" s="102"/>
      <c r="AC7" s="102"/>
      <c r="AD7" s="102"/>
      <c r="AE7" s="102"/>
      <c r="AF7" s="102"/>
      <c r="AG7" s="102"/>
      <c r="AH7" s="102"/>
      <c r="AI7" s="102"/>
      <c r="AJ7" s="283"/>
      <c r="AK7" s="102"/>
      <c r="AL7" s="102"/>
      <c r="AM7" s="102"/>
      <c r="AN7" s="102"/>
      <c r="AO7" s="102"/>
      <c r="AP7" s="102"/>
      <c r="AQ7" s="102"/>
      <c r="AR7" s="102"/>
      <c r="AS7" s="102"/>
      <c r="AT7" s="151"/>
      <c r="AU7" s="200" t="s">
        <v>224</v>
      </c>
      <c r="AV7" s="107"/>
      <c r="AW7" s="988" t="s">
        <v>2681</v>
      </c>
      <c r="AX7" s="980"/>
      <c r="AY7" s="988" t="s">
        <v>2681</v>
      </c>
      <c r="AZ7" s="980"/>
      <c r="BA7" s="102"/>
      <c r="BB7" s="988" t="s">
        <v>2681</v>
      </c>
      <c r="BC7" s="980"/>
      <c r="BD7" s="988" t="s">
        <v>2681</v>
      </c>
      <c r="BE7" s="980"/>
      <c r="BF7" s="221"/>
      <c r="BG7" s="159"/>
      <c r="BH7" s="159"/>
      <c r="BI7" s="159"/>
      <c r="BJ7" s="222"/>
      <c r="BK7" s="221"/>
      <c r="BL7" s="223"/>
      <c r="BM7" s="221"/>
      <c r="BN7" s="224"/>
      <c r="BO7" s="107"/>
      <c r="BP7" s="221"/>
      <c r="BQ7" s="224"/>
      <c r="BR7" s="338"/>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7"/>
      <c r="CV7" s="107"/>
      <c r="CW7" s="107"/>
      <c r="CX7" s="107"/>
      <c r="CY7" s="107"/>
      <c r="CZ7" s="107"/>
      <c r="DA7" s="102"/>
      <c r="DB7" s="102"/>
      <c r="DC7" s="102"/>
      <c r="DD7" s="102"/>
      <c r="DE7" s="102"/>
      <c r="DF7" s="156"/>
    </row>
    <row r="8" spans="2:110" ht="30" customHeight="1" x14ac:dyDescent="0.2">
      <c r="E8" s="152"/>
      <c r="F8" s="107"/>
      <c r="G8" s="107"/>
      <c r="H8" s="107"/>
      <c r="I8" s="154"/>
      <c r="J8" s="107"/>
      <c r="K8" s="107"/>
      <c r="L8" s="107"/>
      <c r="M8" s="107"/>
      <c r="N8" s="107"/>
      <c r="O8" s="15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51"/>
      <c r="AU8" s="200" t="s">
        <v>225</v>
      </c>
      <c r="AV8" s="107"/>
      <c r="AW8" s="988" t="s">
        <v>232</v>
      </c>
      <c r="AX8" s="980"/>
      <c r="AY8" s="988" t="s">
        <v>232</v>
      </c>
      <c r="AZ8" s="980"/>
      <c r="BA8" s="102"/>
      <c r="BB8" s="988" t="s">
        <v>232</v>
      </c>
      <c r="BC8" s="980"/>
      <c r="BD8" s="988" t="s">
        <v>232</v>
      </c>
      <c r="BE8" s="980"/>
      <c r="BF8" s="221"/>
      <c r="BG8" s="159"/>
      <c r="BH8" s="159"/>
      <c r="BI8" s="159"/>
      <c r="BJ8" s="222"/>
      <c r="BK8" s="221"/>
      <c r="BL8" s="223"/>
      <c r="BM8" s="221"/>
      <c r="BN8" s="224"/>
      <c r="BO8" s="107"/>
      <c r="BP8" s="221"/>
      <c r="BQ8" s="224"/>
      <c r="BR8" s="338"/>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7"/>
      <c r="CV8" s="107"/>
      <c r="CW8" s="107"/>
      <c r="CX8" s="107"/>
      <c r="CY8" s="107"/>
      <c r="CZ8" s="107"/>
      <c r="DA8" s="102"/>
      <c r="DB8" s="102"/>
      <c r="DC8" s="102"/>
      <c r="DD8" s="102"/>
      <c r="DE8" s="102"/>
      <c r="DF8" s="156"/>
    </row>
    <row r="9" spans="2:110" ht="20.100000000000001" customHeight="1" x14ac:dyDescent="0.2">
      <c r="E9" s="152"/>
      <c r="F9" s="107"/>
      <c r="G9" s="107"/>
      <c r="H9" s="107"/>
      <c r="I9" s="154"/>
      <c r="J9" s="107"/>
      <c r="K9" s="107"/>
      <c r="L9" s="107"/>
      <c r="M9" s="107"/>
      <c r="N9" s="107"/>
      <c r="O9" s="15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51"/>
      <c r="AU9" s="200" t="s">
        <v>226</v>
      </c>
      <c r="AV9" s="107"/>
      <c r="AW9" s="988" t="s">
        <v>222</v>
      </c>
      <c r="AX9" s="980"/>
      <c r="AY9" s="988" t="s">
        <v>222</v>
      </c>
      <c r="AZ9" s="980"/>
      <c r="BA9" s="102"/>
      <c r="BB9" s="988" t="s">
        <v>222</v>
      </c>
      <c r="BC9" s="980"/>
      <c r="BD9" s="988" t="s">
        <v>222</v>
      </c>
      <c r="BE9" s="980"/>
      <c r="BF9" s="221"/>
      <c r="BG9" s="159"/>
      <c r="BH9" s="159"/>
      <c r="BI9" s="159"/>
      <c r="BJ9" s="222"/>
      <c r="BK9" s="221"/>
      <c r="BL9" s="223"/>
      <c r="BM9" s="221"/>
      <c r="BN9" s="224"/>
      <c r="BO9" s="107"/>
      <c r="BP9" s="221"/>
      <c r="BQ9" s="224"/>
      <c r="BR9" s="338"/>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7"/>
      <c r="CV9" s="107"/>
      <c r="CW9" s="107"/>
      <c r="CX9" s="107"/>
      <c r="CY9" s="107"/>
      <c r="CZ9" s="107"/>
      <c r="DA9" s="102"/>
      <c r="DB9" s="102"/>
      <c r="DC9" s="102"/>
      <c r="DD9" s="102"/>
      <c r="DE9" s="102"/>
      <c r="DF9" s="156"/>
    </row>
    <row r="10" spans="2:110" ht="20.100000000000001" customHeight="1" x14ac:dyDescent="0.2">
      <c r="E10" s="152"/>
      <c r="F10" s="107"/>
      <c r="G10" s="107"/>
      <c r="H10" s="107"/>
      <c r="I10" s="154"/>
      <c r="J10" s="107"/>
      <c r="K10" s="107"/>
      <c r="L10" s="107"/>
      <c r="M10" s="107"/>
      <c r="N10" s="107"/>
      <c r="O10" s="15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51"/>
      <c r="AU10" s="200" t="s">
        <v>257</v>
      </c>
      <c r="AV10" s="107"/>
      <c r="AW10" s="988" t="s">
        <v>240</v>
      </c>
      <c r="AX10" s="980"/>
      <c r="AY10" s="988" t="s">
        <v>240</v>
      </c>
      <c r="AZ10" s="980"/>
      <c r="BA10" s="102"/>
      <c r="BB10" s="988" t="s">
        <v>240</v>
      </c>
      <c r="BC10" s="980"/>
      <c r="BD10" s="988" t="s">
        <v>240</v>
      </c>
      <c r="BE10" s="980"/>
      <c r="BF10" s="221"/>
      <c r="BG10" s="159"/>
      <c r="BH10" s="159"/>
      <c r="BI10" s="159"/>
      <c r="BJ10" s="222"/>
      <c r="BK10" s="221"/>
      <c r="BL10" s="223"/>
      <c r="BM10" s="221"/>
      <c r="BN10" s="224"/>
      <c r="BO10" s="107"/>
      <c r="BP10" s="221"/>
      <c r="BQ10" s="224"/>
      <c r="BR10" s="338"/>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7"/>
      <c r="CV10" s="107"/>
      <c r="CW10" s="107"/>
      <c r="CX10" s="107"/>
      <c r="CY10" s="107"/>
      <c r="CZ10" s="107"/>
      <c r="DA10" s="102"/>
      <c r="DB10" s="102"/>
      <c r="DC10" s="102"/>
      <c r="DD10" s="102"/>
      <c r="DE10" s="102"/>
      <c r="DF10" s="156"/>
    </row>
    <row r="11" spans="2:110" ht="20.100000000000001" customHeight="1" x14ac:dyDescent="0.2">
      <c r="E11" s="152"/>
      <c r="F11" s="107"/>
      <c r="G11" s="107"/>
      <c r="H11" s="107"/>
      <c r="I11" s="154"/>
      <c r="J11" s="107"/>
      <c r="K11" s="107"/>
      <c r="L11" s="107"/>
      <c r="M11" s="107"/>
      <c r="N11" s="107"/>
      <c r="O11" s="15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51"/>
      <c r="AU11" s="200" t="s">
        <v>237</v>
      </c>
      <c r="AV11" s="107"/>
      <c r="AW11" s="988" t="s">
        <v>240</v>
      </c>
      <c r="AX11" s="980"/>
      <c r="AY11" s="988" t="s">
        <v>240</v>
      </c>
      <c r="AZ11" s="980"/>
      <c r="BA11" s="102"/>
      <c r="BB11" s="988" t="s">
        <v>240</v>
      </c>
      <c r="BC11" s="980"/>
      <c r="BD11" s="988" t="s">
        <v>240</v>
      </c>
      <c r="BE11" s="980"/>
      <c r="BF11" s="221"/>
      <c r="BG11" s="159"/>
      <c r="BH11" s="159"/>
      <c r="BI11" s="159"/>
      <c r="BJ11" s="222"/>
      <c r="BK11" s="221"/>
      <c r="BL11" s="223"/>
      <c r="BM11" s="221"/>
      <c r="BN11" s="224"/>
      <c r="BO11" s="107"/>
      <c r="BP11" s="221"/>
      <c r="BQ11" s="224"/>
      <c r="BR11" s="338"/>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7"/>
      <c r="CV11" s="107"/>
      <c r="CW11" s="107"/>
      <c r="CX11" s="107"/>
      <c r="CY11" s="107"/>
      <c r="CZ11" s="107"/>
      <c r="DA11" s="102"/>
      <c r="DB11" s="102"/>
      <c r="DC11" s="102"/>
      <c r="DD11" s="102"/>
      <c r="DE11" s="102"/>
      <c r="DF11" s="156"/>
    </row>
    <row r="12" spans="2:110" ht="20.100000000000001" customHeight="1" x14ac:dyDescent="0.2">
      <c r="E12" s="152"/>
      <c r="F12" s="107"/>
      <c r="G12" s="107"/>
      <c r="H12" s="107"/>
      <c r="I12" s="154"/>
      <c r="J12" s="107"/>
      <c r="K12" s="107"/>
      <c r="L12" s="107"/>
      <c r="M12" s="107"/>
      <c r="N12" s="107"/>
      <c r="O12" s="15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51"/>
      <c r="AU12" s="200" t="s">
        <v>238</v>
      </c>
      <c r="AV12" s="107"/>
      <c r="AW12" s="988" t="s">
        <v>240</v>
      </c>
      <c r="AX12" s="980"/>
      <c r="AY12" s="988" t="s">
        <v>240</v>
      </c>
      <c r="AZ12" s="980"/>
      <c r="BA12" s="102"/>
      <c r="BB12" s="988" t="s">
        <v>240</v>
      </c>
      <c r="BC12" s="980"/>
      <c r="BD12" s="988" t="s">
        <v>240</v>
      </c>
      <c r="BE12" s="980"/>
      <c r="BF12" s="221"/>
      <c r="BG12" s="222"/>
      <c r="BH12" s="222"/>
      <c r="BI12" s="222"/>
      <c r="BJ12" s="222"/>
      <c r="BK12" s="222"/>
      <c r="BL12" s="222"/>
      <c r="BM12" s="222"/>
      <c r="BN12" s="222"/>
      <c r="BO12" s="222"/>
      <c r="BP12" s="222"/>
      <c r="BQ12" s="222"/>
      <c r="BR12" s="338"/>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107"/>
      <c r="CV12" s="107"/>
      <c r="CW12" s="107"/>
      <c r="CX12" s="107"/>
      <c r="CY12" s="107"/>
      <c r="CZ12" s="107"/>
      <c r="DA12" s="102"/>
      <c r="DB12" s="102"/>
      <c r="DC12" s="102"/>
      <c r="DD12" s="102"/>
      <c r="DE12" s="102"/>
      <c r="DF12" s="156"/>
    </row>
    <row r="13" spans="2:110" ht="20.100000000000001" customHeight="1" x14ac:dyDescent="0.2">
      <c r="E13" s="152"/>
      <c r="F13" s="107"/>
      <c r="G13" s="107"/>
      <c r="H13" s="107"/>
      <c r="I13" s="154"/>
      <c r="J13" s="107"/>
      <c r="K13" s="107"/>
      <c r="L13" s="107"/>
      <c r="M13" s="107"/>
      <c r="N13" s="107"/>
      <c r="O13" s="152"/>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151"/>
      <c r="AU13" s="201" t="s">
        <v>258</v>
      </c>
      <c r="AV13" s="107"/>
      <c r="AW13" s="988" t="s">
        <v>240</v>
      </c>
      <c r="AX13" s="980"/>
      <c r="AY13" s="988" t="s">
        <v>240</v>
      </c>
      <c r="AZ13" s="980"/>
      <c r="BA13" s="102"/>
      <c r="BB13" s="988" t="s">
        <v>240</v>
      </c>
      <c r="BC13" s="980"/>
      <c r="BD13" s="988" t="s">
        <v>240</v>
      </c>
      <c r="BE13" s="980"/>
      <c r="BF13" s="221"/>
      <c r="BG13" s="222"/>
      <c r="BH13" s="222"/>
      <c r="BI13" s="222"/>
      <c r="BJ13" s="222"/>
      <c r="BK13" s="222"/>
      <c r="BL13" s="222"/>
      <c r="BM13" s="222"/>
      <c r="BN13" s="222"/>
      <c r="BO13" s="222"/>
      <c r="BP13" s="222"/>
      <c r="BQ13" s="222"/>
      <c r="BR13" s="338"/>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107"/>
      <c r="CV13" s="107"/>
      <c r="CW13" s="107"/>
      <c r="CX13" s="107"/>
      <c r="CY13" s="107"/>
      <c r="CZ13" s="107"/>
      <c r="DA13" s="102"/>
      <c r="DB13" s="102"/>
      <c r="DC13" s="102"/>
      <c r="DD13" s="102"/>
      <c r="DE13" s="102"/>
      <c r="DF13" s="156"/>
    </row>
    <row r="14" spans="2:110" ht="19.5" customHeight="1" x14ac:dyDescent="0.2">
      <c r="E14" s="152"/>
      <c r="F14" s="107"/>
      <c r="G14" s="107"/>
      <c r="H14" s="107"/>
      <c r="I14" s="154"/>
      <c r="J14" s="107"/>
      <c r="K14" s="107"/>
      <c r="L14" s="107"/>
      <c r="M14" s="107"/>
      <c r="N14" s="107"/>
      <c r="O14" s="152"/>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151"/>
      <c r="AU14" s="201" t="s">
        <v>259</v>
      </c>
      <c r="AV14" s="107"/>
      <c r="AW14" s="988" t="s">
        <v>239</v>
      </c>
      <c r="AX14" s="980"/>
      <c r="AY14" s="988" t="s">
        <v>239</v>
      </c>
      <c r="AZ14" s="980"/>
      <c r="BA14" s="102"/>
      <c r="BB14" s="988" t="s">
        <v>239</v>
      </c>
      <c r="BC14" s="980"/>
      <c r="BD14" s="988" t="s">
        <v>239</v>
      </c>
      <c r="BE14" s="980"/>
      <c r="BF14" s="221"/>
      <c r="BG14" s="222"/>
      <c r="BH14" s="222"/>
      <c r="BI14" s="222"/>
      <c r="BJ14" s="222"/>
      <c r="BK14" s="222"/>
      <c r="BL14" s="222"/>
      <c r="BM14" s="222"/>
      <c r="BN14" s="222"/>
      <c r="BO14" s="222"/>
      <c r="BP14" s="222"/>
      <c r="BQ14" s="222"/>
      <c r="BR14" s="338"/>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7"/>
      <c r="CV14" s="107"/>
      <c r="CW14" s="107"/>
      <c r="CX14" s="107"/>
      <c r="CY14" s="107"/>
      <c r="CZ14" s="271"/>
      <c r="DA14" s="102"/>
      <c r="DB14" s="461"/>
      <c r="DC14" s="102"/>
      <c r="DD14" s="461"/>
      <c r="DE14" s="102"/>
      <c r="DF14" s="156"/>
    </row>
    <row r="15" spans="2:110" ht="20.100000000000001" customHeight="1" x14ac:dyDescent="0.2">
      <c r="E15" s="152"/>
      <c r="F15" s="107"/>
      <c r="G15" s="107"/>
      <c r="H15" s="107"/>
      <c r="I15" s="154"/>
      <c r="J15" s="107"/>
      <c r="K15" s="107"/>
      <c r="L15" s="107"/>
      <c r="M15" s="107"/>
      <c r="N15" s="107"/>
      <c r="O15" s="15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51"/>
      <c r="AU15" s="200" t="s">
        <v>251</v>
      </c>
      <c r="AV15" s="107"/>
      <c r="AW15" s="979" t="s">
        <v>240</v>
      </c>
      <c r="AX15" s="980"/>
      <c r="AY15" s="979" t="s">
        <v>240</v>
      </c>
      <c r="AZ15" s="980"/>
      <c r="BA15" s="461"/>
      <c r="BB15" s="979" t="s">
        <v>240</v>
      </c>
      <c r="BC15" s="980"/>
      <c r="BD15" s="979" t="s">
        <v>240</v>
      </c>
      <c r="BE15" s="980"/>
      <c r="BF15" s="221"/>
      <c r="BG15" s="222"/>
      <c r="BH15" s="222"/>
      <c r="BI15" s="222"/>
      <c r="BJ15" s="222"/>
      <c r="BK15" s="222"/>
      <c r="BL15" s="222"/>
      <c r="BM15" s="222"/>
      <c r="BN15" s="222"/>
      <c r="BO15" s="222"/>
      <c r="BP15" s="222"/>
      <c r="BQ15" s="222"/>
      <c r="BR15" s="338"/>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7"/>
      <c r="CV15" s="107"/>
      <c r="CW15" s="107"/>
      <c r="CX15" s="107"/>
      <c r="CY15" s="107"/>
      <c r="CZ15" s="107"/>
      <c r="DA15" s="102"/>
      <c r="DB15" s="102"/>
      <c r="DC15" s="102"/>
      <c r="DD15" s="102"/>
      <c r="DE15" s="102"/>
      <c r="DF15" s="148"/>
    </row>
    <row r="16" spans="2:110" s="102" customFormat="1" ht="12" customHeight="1" x14ac:dyDescent="0.25">
      <c r="C16" s="724"/>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57"/>
      <c r="BE16" s="107"/>
      <c r="BF16" s="221"/>
      <c r="BG16" s="222"/>
      <c r="BH16" s="222"/>
      <c r="BI16" s="222"/>
      <c r="BJ16" s="222"/>
      <c r="BK16" s="222"/>
      <c r="BL16" s="222"/>
      <c r="BM16" s="222"/>
      <c r="BN16" s="222"/>
      <c r="BO16" s="222"/>
      <c r="BP16" s="222"/>
      <c r="BQ16" s="222"/>
      <c r="CU16" s="107"/>
      <c r="CV16" s="107"/>
      <c r="CW16" s="107"/>
      <c r="CX16" s="107"/>
      <c r="CY16" s="232"/>
      <c r="CZ16" s="232"/>
      <c r="DA16" s="462"/>
      <c r="DB16" s="462"/>
      <c r="DC16" s="462"/>
      <c r="DD16" s="462"/>
      <c r="DE16" s="462"/>
      <c r="DF16" s="462"/>
    </row>
    <row r="17" spans="2:113" ht="57.75" customHeight="1" x14ac:dyDescent="0.2">
      <c r="E17" s="1174" t="s">
        <v>2783</v>
      </c>
      <c r="F17" s="1175"/>
      <c r="G17" s="1175"/>
      <c r="H17" s="1175"/>
      <c r="I17" s="1175"/>
      <c r="J17" s="1175"/>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175"/>
      <c r="AS17" s="1175"/>
      <c r="AT17" s="1175"/>
      <c r="AU17" s="1175"/>
      <c r="AV17" s="1175"/>
      <c r="AW17" s="1175"/>
      <c r="AX17" s="1175"/>
      <c r="AY17" s="1175"/>
      <c r="AZ17" s="1175"/>
      <c r="BA17" s="1175"/>
      <c r="BB17" s="1175"/>
      <c r="BC17" s="1175"/>
      <c r="BD17" s="1175"/>
      <c r="BE17" s="1176"/>
      <c r="BF17" s="221"/>
      <c r="BG17" s="222"/>
      <c r="BH17" s="222"/>
      <c r="BI17" s="222"/>
      <c r="BJ17" s="222"/>
      <c r="BK17" s="222"/>
      <c r="BL17" s="222"/>
      <c r="BM17" s="222"/>
      <c r="BN17" s="222"/>
      <c r="BO17" s="222"/>
      <c r="BP17" s="222"/>
      <c r="BQ17" s="222"/>
      <c r="BR17" s="338"/>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7"/>
      <c r="CV17" s="107"/>
      <c r="CW17" s="107"/>
      <c r="CX17" s="107"/>
      <c r="CY17" s="107"/>
      <c r="CZ17" s="107"/>
      <c r="DA17" s="102"/>
      <c r="DB17" s="102"/>
      <c r="DC17" s="102"/>
      <c r="DD17" s="102"/>
      <c r="DE17" s="102"/>
      <c r="DF17" s="148"/>
    </row>
    <row r="18" spans="2:113" ht="7.5" customHeight="1" x14ac:dyDescent="0.2">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2"/>
      <c r="AV18" s="102"/>
      <c r="AW18" s="112"/>
      <c r="AX18" s="112"/>
      <c r="AY18" s="112"/>
      <c r="AZ18" s="112"/>
      <c r="BA18" s="112"/>
      <c r="BB18" s="112"/>
      <c r="BC18" s="112"/>
      <c r="BD18" s="112"/>
      <c r="BE18" s="112"/>
      <c r="BF18" s="221"/>
      <c r="BG18" s="222"/>
      <c r="BH18" s="222"/>
      <c r="BI18" s="222"/>
      <c r="BJ18" s="222"/>
      <c r="BK18" s="222"/>
      <c r="BL18" s="222"/>
      <c r="BM18" s="222"/>
      <c r="BN18" s="222"/>
      <c r="BO18" s="222"/>
      <c r="BP18" s="222"/>
      <c r="BQ18" s="222"/>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c r="CQ18" s="338"/>
      <c r="CR18" s="338"/>
      <c r="CS18" s="338"/>
      <c r="CT18" s="338"/>
      <c r="CX18" s="107"/>
      <c r="CY18" s="107"/>
      <c r="CZ18" s="207"/>
      <c r="DA18" s="113"/>
      <c r="DB18" s="113"/>
      <c r="DC18" s="113"/>
      <c r="DD18" s="113"/>
      <c r="DE18" s="113"/>
      <c r="DF18" s="148"/>
    </row>
    <row r="19" spans="2:113" ht="22.5" customHeight="1" x14ac:dyDescent="0.2">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960" t="s">
        <v>228</v>
      </c>
      <c r="AV19" s="102"/>
      <c r="AW19" s="112"/>
      <c r="AX19" s="112"/>
      <c r="AY19" s="112"/>
      <c r="AZ19" s="112"/>
      <c r="BA19" s="112"/>
      <c r="BB19" s="1070" t="s">
        <v>6043</v>
      </c>
      <c r="BC19" s="1133"/>
      <c r="BD19" s="1133"/>
      <c r="BE19" s="1134"/>
      <c r="BF19" s="112"/>
      <c r="BG19" s="222"/>
      <c r="BH19" s="222"/>
      <c r="BI19" s="222"/>
      <c r="BJ19" s="222"/>
      <c r="BK19" s="222"/>
      <c r="BL19" s="222"/>
      <c r="BM19" s="222"/>
      <c r="BN19" s="222"/>
      <c r="BO19" s="222"/>
      <c r="BP19" s="222"/>
      <c r="BQ19" s="222"/>
      <c r="BR19" s="338"/>
      <c r="BS19" s="338"/>
      <c r="BT19" s="338"/>
      <c r="BU19" s="338"/>
      <c r="BV19" s="338"/>
      <c r="BW19" s="338"/>
      <c r="BX19" s="338"/>
      <c r="BY19" s="338"/>
      <c r="BZ19" s="338"/>
      <c r="CA19" s="338"/>
      <c r="CB19" s="338"/>
      <c r="CC19" s="338"/>
      <c r="CD19" s="338"/>
      <c r="CE19" s="338"/>
      <c r="CF19" s="338"/>
      <c r="CG19" s="338"/>
      <c r="CH19" s="338"/>
      <c r="CI19" s="338"/>
      <c r="CJ19" s="338"/>
      <c r="CK19" s="338"/>
      <c r="CL19" s="338"/>
      <c r="CM19" s="338"/>
      <c r="CN19" s="338"/>
      <c r="CO19" s="338"/>
      <c r="CP19" s="338"/>
      <c r="CQ19" s="338"/>
      <c r="CR19" s="338"/>
      <c r="CS19" s="338"/>
      <c r="CT19" s="338"/>
      <c r="CX19" s="107"/>
      <c r="CY19" s="107"/>
      <c r="CZ19" s="207"/>
      <c r="DA19" s="113"/>
      <c r="DB19" s="113"/>
      <c r="DC19" s="113"/>
      <c r="DD19" s="113"/>
      <c r="DE19" s="113"/>
      <c r="DF19" s="148"/>
    </row>
    <row r="20" spans="2:113" ht="23.25" customHeight="1" x14ac:dyDescent="0.2">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961"/>
      <c r="AV20" s="102"/>
      <c r="AW20" s="112"/>
      <c r="AX20" s="112"/>
      <c r="AY20" s="112"/>
      <c r="AZ20" s="112"/>
      <c r="BA20" s="112"/>
      <c r="BB20" s="1166"/>
      <c r="BC20" s="1167"/>
      <c r="BD20" s="1167"/>
      <c r="BE20" s="1168"/>
      <c r="BF20" s="112"/>
      <c r="BG20" s="222"/>
      <c r="BH20" s="222"/>
      <c r="BI20" s="222"/>
      <c r="BJ20" s="222"/>
      <c r="BK20" s="222"/>
      <c r="BL20" s="222"/>
      <c r="BM20" s="222"/>
      <c r="BN20" s="222"/>
      <c r="BO20" s="222"/>
      <c r="BP20" s="222"/>
      <c r="BQ20" s="222"/>
      <c r="BR20" s="338"/>
      <c r="BS20" s="338"/>
      <c r="BT20" s="338"/>
      <c r="BU20" s="338"/>
      <c r="BV20" s="338"/>
      <c r="BW20" s="338"/>
      <c r="BX20" s="338"/>
      <c r="BY20" s="338"/>
      <c r="BZ20" s="338"/>
      <c r="CA20" s="338"/>
      <c r="CB20" s="338"/>
      <c r="CC20" s="338"/>
      <c r="CD20" s="338"/>
      <c r="CE20" s="338"/>
      <c r="CF20" s="338"/>
      <c r="CG20" s="338"/>
      <c r="CH20" s="338"/>
      <c r="CI20" s="338"/>
      <c r="CJ20" s="338"/>
      <c r="CK20" s="338"/>
      <c r="CL20" s="338"/>
      <c r="CM20" s="338"/>
      <c r="CN20" s="338"/>
      <c r="CO20" s="338"/>
      <c r="CP20" s="338"/>
      <c r="CQ20" s="338"/>
      <c r="CR20" s="338"/>
      <c r="CS20" s="338"/>
      <c r="CT20" s="338"/>
      <c r="CX20" s="107"/>
      <c r="CY20" s="107"/>
      <c r="CZ20" s="207"/>
      <c r="DA20" s="113"/>
      <c r="DB20" s="113"/>
      <c r="DC20" s="113"/>
      <c r="DD20" s="113"/>
      <c r="DE20" s="113"/>
      <c r="DF20" s="148"/>
    </row>
    <row r="21" spans="2:113" ht="5.25" customHeight="1" x14ac:dyDescent="0.2">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961"/>
      <c r="AV21" s="102"/>
      <c r="AW21" s="112"/>
      <c r="AX21" s="112"/>
      <c r="AY21" s="112"/>
      <c r="AZ21" s="112"/>
      <c r="BA21" s="112"/>
      <c r="BB21" s="112"/>
      <c r="BC21" s="112"/>
      <c r="BD21" s="112"/>
      <c r="BE21" s="112"/>
      <c r="BF21" s="112"/>
      <c r="BG21" s="222"/>
      <c r="BH21" s="222"/>
      <c r="BI21" s="222"/>
      <c r="BJ21" s="222"/>
      <c r="BK21" s="222"/>
      <c r="BL21" s="222"/>
      <c r="BM21" s="222"/>
      <c r="BN21" s="222"/>
      <c r="BO21" s="222"/>
      <c r="BP21" s="222"/>
      <c r="BQ21" s="222"/>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X21" s="107"/>
      <c r="CY21" s="107"/>
      <c r="CZ21" s="207"/>
      <c r="DA21" s="113"/>
      <c r="DB21" s="113"/>
      <c r="DC21" s="113"/>
      <c r="DD21" s="113"/>
      <c r="DE21" s="113"/>
      <c r="DF21" s="148"/>
    </row>
    <row r="22" spans="2:113" ht="28.5" customHeight="1" x14ac:dyDescent="0.2">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U22" s="961"/>
      <c r="BA22" s="903"/>
      <c r="BB22" s="948" t="s">
        <v>230</v>
      </c>
      <c r="BC22" s="956"/>
      <c r="BD22" s="948" t="s">
        <v>230</v>
      </c>
      <c r="BE22" s="949"/>
      <c r="BF22" s="806"/>
      <c r="BG22" s="222"/>
      <c r="BH22" s="222"/>
      <c r="BI22" s="222"/>
      <c r="BJ22" s="222"/>
      <c r="BK22" s="222"/>
      <c r="BL22" s="222"/>
      <c r="BM22" s="222"/>
      <c r="BN22" s="222"/>
      <c r="BO22" s="222"/>
      <c r="BP22" s="222"/>
      <c r="BQ22" s="222"/>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290"/>
      <c r="CV22" s="290"/>
      <c r="CX22" s="234"/>
      <c r="CZ22" s="385"/>
      <c r="DA22" s="331"/>
      <c r="DB22" s="331"/>
      <c r="DC22" s="331"/>
      <c r="DD22" s="331"/>
      <c r="DE22" s="331"/>
      <c r="DF22" s="331"/>
    </row>
    <row r="23" spans="2:113" s="30" customFormat="1" ht="15" customHeight="1" x14ac:dyDescent="0.2">
      <c r="C23" s="726"/>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U23" s="961"/>
      <c r="AV23" s="2"/>
      <c r="BA23" s="903"/>
      <c r="BB23" s="954" t="s">
        <v>233</v>
      </c>
      <c r="BC23" s="955"/>
      <c r="BD23" s="954" t="s">
        <v>2670</v>
      </c>
      <c r="BE23" s="955"/>
      <c r="BF23" s="806"/>
      <c r="BG23" s="222"/>
      <c r="BH23" s="222"/>
      <c r="BI23" s="222"/>
      <c r="BJ23" s="222"/>
      <c r="BK23" s="222"/>
      <c r="BL23" s="222"/>
      <c r="BM23" s="222"/>
      <c r="BN23" s="222"/>
      <c r="BO23" s="222"/>
      <c r="BP23" s="222"/>
      <c r="BQ23" s="222"/>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85"/>
      <c r="CV23" s="385"/>
      <c r="CX23" s="234"/>
      <c r="CZ23" s="385"/>
      <c r="DA23" s="331"/>
      <c r="DB23" s="331"/>
      <c r="DC23" s="331"/>
      <c r="DD23" s="331"/>
      <c r="DE23" s="331"/>
      <c r="DF23" s="334"/>
      <c r="DG23" s="300"/>
      <c r="DH23" s="300"/>
      <c r="DI23" s="300"/>
    </row>
    <row r="24" spans="2:113" s="30" customFormat="1" ht="12.75" customHeight="1" x14ac:dyDescent="0.2">
      <c r="C24" s="726"/>
      <c r="E24" s="279" t="s">
        <v>206</v>
      </c>
      <c r="F24" s="280"/>
      <c r="G24" s="279" t="s">
        <v>211</v>
      </c>
      <c r="H24" s="280"/>
      <c r="I24" s="279" t="s">
        <v>216</v>
      </c>
      <c r="J24" s="280"/>
      <c r="K24" s="279" t="s">
        <v>205</v>
      </c>
      <c r="L24" s="280"/>
      <c r="M24" s="279" t="s">
        <v>214</v>
      </c>
      <c r="N24" s="280"/>
      <c r="O24" s="279" t="s">
        <v>209</v>
      </c>
      <c r="P24" s="280"/>
      <c r="Q24" s="279" t="s">
        <v>215</v>
      </c>
      <c r="R24" s="280"/>
      <c r="S24" s="279" t="s">
        <v>212</v>
      </c>
      <c r="T24" s="281"/>
      <c r="U24" s="966"/>
      <c r="V24" s="967"/>
      <c r="W24" s="966"/>
      <c r="X24" s="967"/>
      <c r="Y24" s="110"/>
      <c r="Z24" s="279" t="s">
        <v>206</v>
      </c>
      <c r="AA24" s="280"/>
      <c r="AB24" s="279" t="s">
        <v>211</v>
      </c>
      <c r="AC24" s="280"/>
      <c r="AD24" s="279" t="s">
        <v>216</v>
      </c>
      <c r="AE24" s="280"/>
      <c r="AF24" s="279" t="s">
        <v>205</v>
      </c>
      <c r="AG24" s="280"/>
      <c r="AH24" s="279" t="s">
        <v>214</v>
      </c>
      <c r="AI24" s="280"/>
      <c r="AJ24" s="279" t="s">
        <v>209</v>
      </c>
      <c r="AK24" s="280"/>
      <c r="AL24" s="279" t="s">
        <v>215</v>
      </c>
      <c r="AM24" s="280"/>
      <c r="AN24" s="279" t="s">
        <v>212</v>
      </c>
      <c r="AO24" s="280"/>
      <c r="AP24" s="966"/>
      <c r="AQ24" s="967"/>
      <c r="AR24" s="966"/>
      <c r="AS24" s="967"/>
      <c r="AU24" s="961"/>
      <c r="AV24" s="2"/>
      <c r="BA24" s="903"/>
      <c r="BB24" s="762" t="s">
        <v>221</v>
      </c>
      <c r="BC24" s="780" t="s">
        <v>23</v>
      </c>
      <c r="BD24" s="762" t="s">
        <v>221</v>
      </c>
      <c r="BE24" s="780" t="s">
        <v>23</v>
      </c>
      <c r="BF24" s="806"/>
      <c r="BG24" s="222"/>
      <c r="BH24" s="222"/>
      <c r="BI24" s="222"/>
      <c r="BJ24" s="359"/>
      <c r="BK24" s="358"/>
      <c r="BL24" s="359"/>
      <c r="BM24" s="358"/>
      <c r="BN24" s="359"/>
      <c r="BO24" s="358"/>
      <c r="BP24" s="359"/>
      <c r="BQ24" s="358"/>
      <c r="BR24" s="359"/>
      <c r="BS24" s="358"/>
      <c r="BT24" s="359"/>
      <c r="BU24" s="358"/>
      <c r="BV24" s="359"/>
      <c r="BW24" s="359"/>
      <c r="BX24" s="338"/>
      <c r="BY24" s="338"/>
      <c r="BZ24" s="338"/>
      <c r="CA24" s="358"/>
      <c r="CB24" s="358"/>
      <c r="CC24" s="359"/>
      <c r="CD24" s="358"/>
      <c r="CE24" s="359"/>
      <c r="CF24" s="358"/>
      <c r="CG24" s="359"/>
      <c r="CH24" s="358"/>
      <c r="CI24" s="359"/>
      <c r="CJ24" s="358"/>
      <c r="CK24" s="359"/>
      <c r="CL24" s="358"/>
      <c r="CM24" s="359"/>
      <c r="CN24" s="358"/>
      <c r="CO24" s="359"/>
      <c r="CP24" s="358"/>
      <c r="CQ24" s="359"/>
      <c r="CR24" s="358"/>
      <c r="CS24" s="358"/>
      <c r="CT24" s="358"/>
      <c r="CU24" s="394"/>
      <c r="CV24" s="394"/>
      <c r="CX24" s="234"/>
      <c r="CZ24" s="367"/>
      <c r="DA24" s="156"/>
      <c r="DB24" s="298"/>
      <c r="DC24" s="156"/>
      <c r="DD24" s="298"/>
      <c r="DE24" s="156"/>
      <c r="DF24" s="300"/>
      <c r="DG24" s="300"/>
      <c r="DH24" s="300"/>
      <c r="DI24" s="300"/>
    </row>
    <row r="25" spans="2:113" s="30" customFormat="1" ht="12.75" customHeight="1" x14ac:dyDescent="0.2">
      <c r="C25" s="726"/>
      <c r="E25" s="143"/>
      <c r="F25" s="142"/>
      <c r="G25" s="143"/>
      <c r="H25" s="141"/>
      <c r="I25" s="143"/>
      <c r="J25" s="142"/>
      <c r="K25" s="143"/>
      <c r="L25" s="142"/>
      <c r="M25" s="143"/>
      <c r="N25" s="141"/>
      <c r="O25" s="143"/>
      <c r="P25" s="141"/>
      <c r="Q25" s="282"/>
      <c r="R25" s="142"/>
      <c r="S25" s="143"/>
      <c r="T25" s="782"/>
      <c r="U25" s="700"/>
      <c r="V25" s="781"/>
      <c r="W25" s="700"/>
      <c r="X25" s="781"/>
      <c r="Y25" s="110"/>
      <c r="Z25" s="143"/>
      <c r="AA25" s="141"/>
      <c r="AB25" s="143"/>
      <c r="AC25" s="141"/>
      <c r="AD25" s="282"/>
      <c r="AE25" s="141"/>
      <c r="AF25" s="143"/>
      <c r="AG25" s="141"/>
      <c r="AH25" s="282"/>
      <c r="AI25" s="141"/>
      <c r="AJ25" s="143"/>
      <c r="AK25" s="141"/>
      <c r="AL25" s="143"/>
      <c r="AM25" s="141"/>
      <c r="AN25" s="143"/>
      <c r="AO25" s="141"/>
      <c r="AP25" s="700"/>
      <c r="AQ25" s="781"/>
      <c r="AR25" s="789"/>
      <c r="AS25" s="781"/>
      <c r="AU25" s="961"/>
      <c r="AV25" s="2"/>
      <c r="BA25" s="903"/>
      <c r="BB25" s="700"/>
      <c r="BC25" s="781" t="str">
        <f>Index!$L$4</f>
        <v>€</v>
      </c>
      <c r="BD25" s="700"/>
      <c r="BE25" s="781" t="str">
        <f>Index!$L$4</f>
        <v>€</v>
      </c>
      <c r="BF25" s="806"/>
      <c r="BG25" s="222"/>
      <c r="BH25" s="222"/>
      <c r="BI25" s="222"/>
      <c r="BJ25" s="359"/>
      <c r="BK25" s="358"/>
      <c r="BL25" s="359"/>
      <c r="BM25" s="358"/>
      <c r="BN25" s="359"/>
      <c r="BO25" s="358"/>
      <c r="BP25" s="359"/>
      <c r="BQ25" s="358"/>
      <c r="BR25" s="359"/>
      <c r="BS25" s="358"/>
      <c r="BT25" s="359"/>
      <c r="BU25" s="358"/>
      <c r="BV25" s="359"/>
      <c r="BW25" s="359"/>
      <c r="BX25" s="338"/>
      <c r="BY25" s="338"/>
      <c r="BZ25" s="338"/>
      <c r="CA25" s="358"/>
      <c r="CB25" s="358"/>
      <c r="CC25" s="359"/>
      <c r="CD25" s="358"/>
      <c r="CE25" s="359"/>
      <c r="CF25" s="358"/>
      <c r="CG25" s="359"/>
      <c r="CH25" s="358"/>
      <c r="CI25" s="359"/>
      <c r="CJ25" s="358"/>
      <c r="CK25" s="359"/>
      <c r="CL25" s="358"/>
      <c r="CM25" s="359"/>
      <c r="CN25" s="358"/>
      <c r="CO25" s="359"/>
      <c r="CP25" s="358"/>
      <c r="CQ25" s="359"/>
      <c r="CR25" s="358"/>
      <c r="CS25" s="358"/>
      <c r="CT25" s="358"/>
      <c r="CU25" s="394"/>
      <c r="CV25" s="394"/>
      <c r="CX25" s="234"/>
      <c r="CZ25" s="367"/>
      <c r="DA25" s="156"/>
      <c r="DB25" s="298"/>
      <c r="DC25" s="156"/>
      <c r="DD25" s="298"/>
      <c r="DE25" s="156"/>
      <c r="DF25" s="300"/>
      <c r="DG25" s="300"/>
      <c r="DH25" s="300"/>
      <c r="DI25" s="300"/>
    </row>
    <row r="26" spans="2:113" ht="15" customHeight="1" x14ac:dyDescent="0.2">
      <c r="B26" s="299" t="s">
        <v>204</v>
      </c>
      <c r="C26" s="725">
        <f>16/10</f>
        <v>1.6</v>
      </c>
      <c r="E26" s="165">
        <v>190</v>
      </c>
      <c r="F26" s="166" t="s">
        <v>207</v>
      </c>
      <c r="G26" s="170">
        <f t="shared" ref="G26:G33" si="0">ROUND(E26/$C26,0)</f>
        <v>119</v>
      </c>
      <c r="H26" s="166" t="s">
        <v>207</v>
      </c>
      <c r="I26" s="165" t="str">
        <f t="shared" ref="I26:I33" si="1">G26&amp;" x "&amp;E26</f>
        <v>119 x 190</v>
      </c>
      <c r="J26" s="166" t="s">
        <v>207</v>
      </c>
      <c r="K26" s="167">
        <f t="shared" ref="K26:K33" si="2">E26+(2*O26)</f>
        <v>200</v>
      </c>
      <c r="L26" s="166" t="s">
        <v>207</v>
      </c>
      <c r="M26" s="165">
        <f t="shared" ref="M26:M33" si="3">G26+O26+Q26</f>
        <v>129</v>
      </c>
      <c r="N26" s="166" t="s">
        <v>207</v>
      </c>
      <c r="O26" s="165">
        <v>5</v>
      </c>
      <c r="P26" s="166" t="s">
        <v>207</v>
      </c>
      <c r="Q26" s="165">
        <v>5</v>
      </c>
      <c r="R26" s="166" t="s">
        <v>207</v>
      </c>
      <c r="S26" s="165">
        <f t="shared" ref="S26:S33" si="4">ROUND(SQRT((E26^2)+(G26^2)),0)</f>
        <v>224</v>
      </c>
      <c r="T26" s="166" t="s">
        <v>207</v>
      </c>
      <c r="U26" s="167"/>
      <c r="V26" s="166"/>
      <c r="W26" s="165"/>
      <c r="X26" s="166"/>
      <c r="Y26" s="107"/>
      <c r="Z26" s="196">
        <f t="shared" ref="Z26:Z33" si="5">ROUND(E26/$B$2,1)</f>
        <v>74.8</v>
      </c>
      <c r="AA26" s="197" t="s">
        <v>208</v>
      </c>
      <c r="AB26" s="196">
        <f t="shared" ref="AB26:AB33" si="6">ROUND(G26/$B$2,1)</f>
        <v>46.9</v>
      </c>
      <c r="AC26" s="197" t="s">
        <v>208</v>
      </c>
      <c r="AD26" s="170" t="str">
        <f>AB26&amp;" x "&amp;Z26</f>
        <v>46.9 x 74.8</v>
      </c>
      <c r="AE26" s="197" t="s">
        <v>208</v>
      </c>
      <c r="AF26" s="196">
        <f t="shared" ref="AF26:AF33" si="7">ROUND(K26/$B$2,1)</f>
        <v>78.7</v>
      </c>
      <c r="AG26" s="197" t="s">
        <v>208</v>
      </c>
      <c r="AH26" s="216">
        <f t="shared" ref="AH26:AH33" si="8">ROUND(M26/$B$2,1)</f>
        <v>50.8</v>
      </c>
      <c r="AI26" s="197" t="s">
        <v>208</v>
      </c>
      <c r="AJ26" s="196">
        <f t="shared" ref="AJ26:AJ33" si="9">ROUND(O26/$B$2,1)</f>
        <v>2</v>
      </c>
      <c r="AK26" s="197" t="s">
        <v>208</v>
      </c>
      <c r="AL26" s="196">
        <f t="shared" ref="AL26:AL33" si="10">ROUND(Q26/$B$2,1)</f>
        <v>2</v>
      </c>
      <c r="AM26" s="197" t="s">
        <v>208</v>
      </c>
      <c r="AN26" s="165">
        <f>ROUND(SQRT((Z26^2)+(AB26^2)),0)</f>
        <v>88</v>
      </c>
      <c r="AO26" s="166" t="s">
        <v>208</v>
      </c>
      <c r="AP26" s="165"/>
      <c r="AQ26" s="166"/>
      <c r="AR26" s="167"/>
      <c r="AS26" s="166"/>
      <c r="AU26" s="961"/>
      <c r="BA26" s="903"/>
      <c r="BB26" s="361">
        <v>10200405</v>
      </c>
      <c r="BC26" s="362">
        <f>IF(Index!$L$4="€",VLOOKUP(BB26,ERP!$A:$CL,5,0),IF(Index!$L$4="$",VLOOKUP(BB26,ERP!$A:$CL,7,0),IF(Index!$L$4="CHF",VLOOKUP(BB26,ERP!$A:$CL,9,0),IF(Index!$L$4="£",VLOOKUP(BB26,ERP!$A:$CL,11,0),""))))</f>
        <v>846</v>
      </c>
      <c r="BD26" s="361">
        <v>10240405</v>
      </c>
      <c r="BE26" s="362">
        <f>IF(Index!$L$4="€",VLOOKUP(BD26,ERP!$A:$CL,5,0),IF(Index!$L$4="$",VLOOKUP(BD26,ERP!$A:$CL,7,0),IF(Index!$L$4="CHF",VLOOKUP(BD26,ERP!$A:$CL,9,0),IF(Index!$L$4="£",VLOOKUP(BD26,ERP!$A:$CL,11,0),""))))</f>
        <v>846</v>
      </c>
      <c r="BF26" s="806"/>
      <c r="BH26" s="351"/>
      <c r="BI26" s="338"/>
      <c r="BJ26" s="338"/>
      <c r="BK26" s="338"/>
      <c r="BL26" s="352"/>
      <c r="BM26" s="338"/>
      <c r="BN26" s="338"/>
      <c r="BO26" s="338"/>
      <c r="BP26" s="338"/>
      <c r="BQ26" s="338"/>
      <c r="BR26" s="351"/>
      <c r="BS26" s="338"/>
      <c r="BT26" s="351"/>
      <c r="BU26" s="338"/>
      <c r="BV26" s="338"/>
      <c r="BW26" s="338"/>
      <c r="BX26" s="338"/>
      <c r="BY26" s="338"/>
      <c r="BZ26" s="338"/>
      <c r="CA26" s="338"/>
      <c r="CB26" s="338"/>
      <c r="CC26" s="338"/>
      <c r="CD26" s="338"/>
      <c r="CE26" s="338"/>
      <c r="CF26" s="338"/>
      <c r="CG26" s="352"/>
      <c r="CH26" s="338"/>
      <c r="CI26" s="338"/>
      <c r="CJ26" s="338"/>
      <c r="CK26" s="338"/>
      <c r="CL26" s="338"/>
      <c r="CM26" s="338"/>
      <c r="CN26" s="338"/>
      <c r="CO26" s="338"/>
      <c r="CP26" s="338"/>
      <c r="CQ26" s="338"/>
      <c r="CR26" s="338"/>
      <c r="CS26" s="338"/>
      <c r="CT26" s="338"/>
      <c r="CX26" s="234"/>
      <c r="CZ26" s="367"/>
      <c r="DA26" s="354"/>
      <c r="DB26" s="298"/>
      <c r="DC26" s="354"/>
      <c r="DD26" s="298"/>
      <c r="DE26" s="354"/>
      <c r="DF26" s="338"/>
    </row>
    <row r="27" spans="2:113" ht="12.75" customHeight="1" x14ac:dyDescent="0.2">
      <c r="B27" s="299" t="s">
        <v>204</v>
      </c>
      <c r="C27" s="725">
        <f t="shared" ref="C27:C33" si="11">16/10</f>
        <v>1.6</v>
      </c>
      <c r="E27" s="136">
        <v>210</v>
      </c>
      <c r="F27" s="419" t="s">
        <v>207</v>
      </c>
      <c r="G27" s="131">
        <f t="shared" si="0"/>
        <v>131</v>
      </c>
      <c r="H27" s="419" t="s">
        <v>207</v>
      </c>
      <c r="I27" s="136" t="str">
        <f t="shared" si="1"/>
        <v>131 x 210</v>
      </c>
      <c r="J27" s="419" t="s">
        <v>207</v>
      </c>
      <c r="K27" s="222">
        <f t="shared" si="2"/>
        <v>220</v>
      </c>
      <c r="L27" s="419" t="s">
        <v>207</v>
      </c>
      <c r="M27" s="136">
        <f t="shared" si="3"/>
        <v>141</v>
      </c>
      <c r="N27" s="419" t="s">
        <v>207</v>
      </c>
      <c r="O27" s="136">
        <v>5</v>
      </c>
      <c r="P27" s="419" t="s">
        <v>207</v>
      </c>
      <c r="Q27" s="130">
        <v>5</v>
      </c>
      <c r="R27" s="122" t="s">
        <v>207</v>
      </c>
      <c r="S27" s="130">
        <f t="shared" si="4"/>
        <v>248</v>
      </c>
      <c r="T27" s="122" t="s">
        <v>207</v>
      </c>
      <c r="U27" s="110"/>
      <c r="V27" s="122"/>
      <c r="W27" s="130"/>
      <c r="X27" s="122"/>
      <c r="Y27" s="107"/>
      <c r="Z27" s="153">
        <f t="shared" si="5"/>
        <v>82.7</v>
      </c>
      <c r="AA27" s="151" t="s">
        <v>208</v>
      </c>
      <c r="AB27" s="153">
        <f t="shared" si="6"/>
        <v>51.6</v>
      </c>
      <c r="AC27" s="151" t="s">
        <v>208</v>
      </c>
      <c r="AD27" s="131" t="str">
        <f t="shared" ref="AD27:AD33" si="12">AB27&amp;" x "&amp;Z27</f>
        <v>51.6 x 82.7</v>
      </c>
      <c r="AE27" s="151" t="s">
        <v>208</v>
      </c>
      <c r="AF27" s="153">
        <f t="shared" si="7"/>
        <v>86.6</v>
      </c>
      <c r="AG27" s="151" t="s">
        <v>208</v>
      </c>
      <c r="AH27" s="107">
        <f t="shared" si="8"/>
        <v>55.5</v>
      </c>
      <c r="AI27" s="151" t="s">
        <v>208</v>
      </c>
      <c r="AJ27" s="153">
        <f t="shared" si="9"/>
        <v>2</v>
      </c>
      <c r="AK27" s="151" t="s">
        <v>208</v>
      </c>
      <c r="AL27" s="153">
        <f t="shared" si="10"/>
        <v>2</v>
      </c>
      <c r="AM27" s="151" t="s">
        <v>208</v>
      </c>
      <c r="AN27" s="130">
        <f t="shared" ref="AN27:AN33" si="13">ROUND(SQRT((Z27^2)+(AB27^2)),0)</f>
        <v>97</v>
      </c>
      <c r="AO27" s="122" t="s">
        <v>208</v>
      </c>
      <c r="AP27" s="130"/>
      <c r="AQ27" s="122"/>
      <c r="AR27" s="110"/>
      <c r="AS27" s="122"/>
      <c r="AU27" s="961"/>
      <c r="BA27" s="903"/>
      <c r="BB27" s="327">
        <v>10200406</v>
      </c>
      <c r="BC27" s="329">
        <f>IF(Index!$L$4="€",VLOOKUP(BB27,ERP!$A:$CL,5,0),IF(Index!$L$4="$",VLOOKUP(BB27,ERP!$A:$CL,7,0),IF(Index!$L$4="CHF",VLOOKUP(BB27,ERP!$A:$CL,9,0),IF(Index!$L$4="£",VLOOKUP(BB27,ERP!$A:$CL,11,0),""))))</f>
        <v>953</v>
      </c>
      <c r="BD27" s="327">
        <v>10240406</v>
      </c>
      <c r="BE27" s="329">
        <f>IF(Index!$L$4="€",VLOOKUP(BD27,ERP!$A:$CL,5,0),IF(Index!$L$4="$",VLOOKUP(BD27,ERP!$A:$CL,7,0),IF(Index!$L$4="CHF",VLOOKUP(BD27,ERP!$A:$CL,9,0),IF(Index!$L$4="£",VLOOKUP(BD27,ERP!$A:$CL,11,0),""))))</f>
        <v>953</v>
      </c>
      <c r="BF27" s="806"/>
      <c r="BH27" s="351"/>
      <c r="BI27" s="338"/>
      <c r="BJ27" s="338"/>
      <c r="BK27" s="338"/>
      <c r="BL27" s="352"/>
      <c r="BM27" s="338"/>
      <c r="BN27" s="338"/>
      <c r="BO27" s="338"/>
      <c r="BP27" s="338"/>
      <c r="BQ27" s="338"/>
      <c r="BR27" s="351"/>
      <c r="BS27" s="338"/>
      <c r="BT27" s="351"/>
      <c r="BU27" s="338"/>
      <c r="BV27" s="338"/>
      <c r="BW27" s="338"/>
      <c r="BX27" s="338"/>
      <c r="BY27" s="338"/>
      <c r="BZ27" s="338"/>
      <c r="CA27" s="338"/>
      <c r="CB27" s="338"/>
      <c r="CC27" s="338"/>
      <c r="CD27" s="338"/>
      <c r="CE27" s="338"/>
      <c r="CF27" s="338"/>
      <c r="CG27" s="352"/>
      <c r="CH27" s="338"/>
      <c r="CI27" s="338"/>
      <c r="CJ27" s="338"/>
      <c r="CK27" s="338"/>
      <c r="CL27" s="338"/>
      <c r="CM27" s="338"/>
      <c r="CN27" s="338"/>
      <c r="CO27" s="338"/>
      <c r="CP27" s="338"/>
      <c r="CQ27" s="338"/>
      <c r="CR27" s="338"/>
      <c r="CS27" s="338"/>
      <c r="CT27" s="338"/>
      <c r="CX27" s="234"/>
      <c r="CZ27" s="367"/>
      <c r="DA27" s="354"/>
      <c r="DB27" s="298"/>
      <c r="DC27" s="354"/>
      <c r="DD27" s="298"/>
      <c r="DE27" s="354"/>
      <c r="DF27" s="338"/>
    </row>
    <row r="28" spans="2:113" ht="12.75" customHeight="1" x14ac:dyDescent="0.2">
      <c r="B28" s="299" t="s">
        <v>204</v>
      </c>
      <c r="C28" s="725">
        <f t="shared" si="11"/>
        <v>1.6</v>
      </c>
      <c r="E28" s="178">
        <v>230</v>
      </c>
      <c r="F28" s="179" t="s">
        <v>207</v>
      </c>
      <c r="G28" s="181">
        <f t="shared" si="0"/>
        <v>144</v>
      </c>
      <c r="H28" s="179" t="s">
        <v>207</v>
      </c>
      <c r="I28" s="178" t="str">
        <f t="shared" si="1"/>
        <v>144 x 230</v>
      </c>
      <c r="J28" s="179" t="s">
        <v>207</v>
      </c>
      <c r="K28" s="169">
        <f t="shared" si="2"/>
        <v>240</v>
      </c>
      <c r="L28" s="179" t="s">
        <v>207</v>
      </c>
      <c r="M28" s="178">
        <f t="shared" si="3"/>
        <v>154</v>
      </c>
      <c r="N28" s="179" t="s">
        <v>207</v>
      </c>
      <c r="O28" s="178">
        <v>5</v>
      </c>
      <c r="P28" s="179" t="s">
        <v>207</v>
      </c>
      <c r="Q28" s="178">
        <v>5</v>
      </c>
      <c r="R28" s="179" t="s">
        <v>207</v>
      </c>
      <c r="S28" s="178">
        <f t="shared" si="4"/>
        <v>271</v>
      </c>
      <c r="T28" s="179" t="s">
        <v>207</v>
      </c>
      <c r="U28" s="169"/>
      <c r="V28" s="179"/>
      <c r="W28" s="178"/>
      <c r="X28" s="179"/>
      <c r="Y28" s="107"/>
      <c r="Z28" s="174">
        <f t="shared" si="5"/>
        <v>90.6</v>
      </c>
      <c r="AA28" s="175" t="s">
        <v>208</v>
      </c>
      <c r="AB28" s="174">
        <f t="shared" si="6"/>
        <v>56.7</v>
      </c>
      <c r="AC28" s="175" t="s">
        <v>208</v>
      </c>
      <c r="AD28" s="181" t="str">
        <f t="shared" si="12"/>
        <v>56.7 x 90.6</v>
      </c>
      <c r="AE28" s="175" t="s">
        <v>208</v>
      </c>
      <c r="AF28" s="174">
        <f t="shared" si="7"/>
        <v>94.5</v>
      </c>
      <c r="AG28" s="175" t="s">
        <v>208</v>
      </c>
      <c r="AH28" s="217">
        <f t="shared" si="8"/>
        <v>60.6</v>
      </c>
      <c r="AI28" s="175" t="s">
        <v>208</v>
      </c>
      <c r="AJ28" s="174">
        <f t="shared" si="9"/>
        <v>2</v>
      </c>
      <c r="AK28" s="175" t="s">
        <v>208</v>
      </c>
      <c r="AL28" s="174">
        <f t="shared" si="10"/>
        <v>2</v>
      </c>
      <c r="AM28" s="175" t="s">
        <v>208</v>
      </c>
      <c r="AN28" s="178">
        <f t="shared" si="13"/>
        <v>107</v>
      </c>
      <c r="AO28" s="179" t="s">
        <v>208</v>
      </c>
      <c r="AP28" s="178"/>
      <c r="AQ28" s="179"/>
      <c r="AR28" s="169"/>
      <c r="AS28" s="179"/>
      <c r="AU28" s="961"/>
      <c r="BA28" s="903"/>
      <c r="BB28" s="365">
        <v>10200407</v>
      </c>
      <c r="BC28" s="411">
        <f>IF(Index!$L$4="€",VLOOKUP(BB28,ERP!$A:$CL,5,0),IF(Index!$L$4="$",VLOOKUP(BB28,ERP!$A:$CL,7,0),IF(Index!$L$4="CHF",VLOOKUP(BB28,ERP!$A:$CL,9,0),IF(Index!$L$4="£",VLOOKUP(BB28,ERP!$A:$CL,11,0),""))))</f>
        <v>1239</v>
      </c>
      <c r="BD28" s="365">
        <v>10240407</v>
      </c>
      <c r="BE28" s="411">
        <f>IF(Index!$L$4="€",VLOOKUP(BD28,ERP!$A:$CL,5,0),IF(Index!$L$4="$",VLOOKUP(BD28,ERP!$A:$CL,7,0),IF(Index!$L$4="CHF",VLOOKUP(BD28,ERP!$A:$CL,9,0),IF(Index!$L$4="£",VLOOKUP(BD28,ERP!$A:$CL,11,0),""))))</f>
        <v>1239</v>
      </c>
      <c r="BF28" s="806"/>
      <c r="BH28" s="351"/>
      <c r="BI28" s="338"/>
      <c r="BJ28" s="338"/>
      <c r="BK28" s="338"/>
      <c r="BL28" s="352"/>
      <c r="BM28" s="338"/>
      <c r="BN28" s="338"/>
      <c r="BO28" s="338"/>
      <c r="BP28" s="338"/>
      <c r="BQ28" s="338"/>
      <c r="BR28" s="351"/>
      <c r="BS28" s="338"/>
      <c r="BT28" s="351"/>
      <c r="BU28" s="338"/>
      <c r="BV28" s="338"/>
      <c r="BW28" s="338"/>
      <c r="BX28" s="338"/>
      <c r="BY28" s="338"/>
      <c r="BZ28" s="338"/>
      <c r="CA28" s="338"/>
      <c r="CB28" s="338"/>
      <c r="CC28" s="338"/>
      <c r="CD28" s="338"/>
      <c r="CE28" s="338"/>
      <c r="CF28" s="338"/>
      <c r="CG28" s="352"/>
      <c r="CH28" s="338"/>
      <c r="CI28" s="338"/>
      <c r="CJ28" s="338"/>
      <c r="CK28" s="338"/>
      <c r="CL28" s="338"/>
      <c r="CM28" s="338"/>
      <c r="CN28" s="338"/>
      <c r="CO28" s="338"/>
      <c r="CP28" s="338"/>
      <c r="CQ28" s="338"/>
      <c r="CR28" s="338"/>
      <c r="CS28" s="338"/>
      <c r="CT28" s="338"/>
      <c r="CX28" s="234"/>
      <c r="CZ28" s="367"/>
      <c r="DA28" s="354"/>
      <c r="DB28" s="298"/>
      <c r="DC28" s="354"/>
      <c r="DD28" s="298"/>
      <c r="DE28" s="354"/>
      <c r="DF28" s="338"/>
    </row>
    <row r="29" spans="2:113" ht="12.75" customHeight="1" x14ac:dyDescent="0.2">
      <c r="B29" s="299" t="s">
        <v>204</v>
      </c>
      <c r="C29" s="725">
        <f t="shared" si="11"/>
        <v>1.6</v>
      </c>
      <c r="E29" s="136">
        <v>250</v>
      </c>
      <c r="F29" s="419" t="s">
        <v>207</v>
      </c>
      <c r="G29" s="131">
        <f t="shared" si="0"/>
        <v>156</v>
      </c>
      <c r="H29" s="419" t="s">
        <v>207</v>
      </c>
      <c r="I29" s="136" t="str">
        <f t="shared" si="1"/>
        <v>156 x 250</v>
      </c>
      <c r="J29" s="419" t="s">
        <v>207</v>
      </c>
      <c r="K29" s="222">
        <f t="shared" si="2"/>
        <v>260</v>
      </c>
      <c r="L29" s="419" t="s">
        <v>207</v>
      </c>
      <c r="M29" s="136">
        <f t="shared" si="3"/>
        <v>166</v>
      </c>
      <c r="N29" s="419" t="s">
        <v>207</v>
      </c>
      <c r="O29" s="136">
        <v>5</v>
      </c>
      <c r="P29" s="419" t="s">
        <v>207</v>
      </c>
      <c r="Q29" s="130">
        <v>5</v>
      </c>
      <c r="R29" s="122" t="s">
        <v>207</v>
      </c>
      <c r="S29" s="130">
        <f t="shared" si="4"/>
        <v>295</v>
      </c>
      <c r="T29" s="122" t="s">
        <v>207</v>
      </c>
      <c r="U29" s="110"/>
      <c r="V29" s="122"/>
      <c r="W29" s="130"/>
      <c r="X29" s="122"/>
      <c r="Y29" s="107"/>
      <c r="Z29" s="153">
        <f t="shared" si="5"/>
        <v>98.4</v>
      </c>
      <c r="AA29" s="151" t="s">
        <v>208</v>
      </c>
      <c r="AB29" s="153">
        <f t="shared" si="6"/>
        <v>61.4</v>
      </c>
      <c r="AC29" s="151" t="s">
        <v>208</v>
      </c>
      <c r="AD29" s="131" t="str">
        <f t="shared" si="12"/>
        <v>61.4 x 98.4</v>
      </c>
      <c r="AE29" s="151" t="s">
        <v>208</v>
      </c>
      <c r="AF29" s="153">
        <f t="shared" si="7"/>
        <v>102.4</v>
      </c>
      <c r="AG29" s="151" t="s">
        <v>208</v>
      </c>
      <c r="AH29" s="107">
        <f t="shared" si="8"/>
        <v>65.400000000000006</v>
      </c>
      <c r="AI29" s="151" t="s">
        <v>208</v>
      </c>
      <c r="AJ29" s="153">
        <f t="shared" si="9"/>
        <v>2</v>
      </c>
      <c r="AK29" s="151" t="s">
        <v>208</v>
      </c>
      <c r="AL29" s="153">
        <f t="shared" si="10"/>
        <v>2</v>
      </c>
      <c r="AM29" s="151" t="s">
        <v>208</v>
      </c>
      <c r="AN29" s="130">
        <f t="shared" si="13"/>
        <v>116</v>
      </c>
      <c r="AO29" s="122" t="s">
        <v>208</v>
      </c>
      <c r="AP29" s="130"/>
      <c r="AQ29" s="122"/>
      <c r="AR29" s="110"/>
      <c r="AS29" s="122"/>
      <c r="AU29" s="961"/>
      <c r="BA29" s="903"/>
      <c r="BB29" s="327"/>
      <c r="BC29" s="329"/>
      <c r="BD29" s="327"/>
      <c r="BE29" s="329"/>
      <c r="BF29" s="806"/>
      <c r="BH29" s="351"/>
      <c r="BI29" s="338"/>
      <c r="BJ29" s="338"/>
      <c r="BK29" s="338"/>
      <c r="BL29" s="352"/>
      <c r="BM29" s="338"/>
      <c r="BN29" s="338"/>
      <c r="BO29" s="338"/>
      <c r="BP29" s="338"/>
      <c r="BQ29" s="338"/>
      <c r="BR29" s="351"/>
      <c r="BS29" s="338"/>
      <c r="BT29" s="351"/>
      <c r="BU29" s="338"/>
      <c r="BV29" s="338"/>
      <c r="BW29" s="338"/>
      <c r="BX29" s="338"/>
      <c r="BY29" s="338"/>
      <c r="BZ29" s="338"/>
      <c r="CA29" s="338"/>
      <c r="CB29" s="338"/>
      <c r="CC29" s="338"/>
      <c r="CD29" s="338"/>
      <c r="CE29" s="338"/>
      <c r="CF29" s="338"/>
      <c r="CG29" s="352"/>
      <c r="CH29" s="338"/>
      <c r="CI29" s="338"/>
      <c r="CJ29" s="338"/>
      <c r="CK29" s="338"/>
      <c r="CL29" s="338"/>
      <c r="CM29" s="338"/>
      <c r="CN29" s="338"/>
      <c r="CO29" s="338"/>
      <c r="CP29" s="338"/>
      <c r="CQ29" s="338"/>
      <c r="CR29" s="338"/>
      <c r="CS29" s="338"/>
      <c r="CT29" s="338"/>
      <c r="CX29" s="234"/>
      <c r="CZ29" s="367"/>
      <c r="DA29" s="354"/>
      <c r="DB29" s="298"/>
      <c r="DC29" s="354"/>
      <c r="DD29" s="298"/>
      <c r="DE29" s="354"/>
      <c r="DF29" s="338"/>
    </row>
    <row r="30" spans="2:113" ht="12.75" customHeight="1" x14ac:dyDescent="0.2">
      <c r="B30" s="299" t="s">
        <v>204</v>
      </c>
      <c r="C30" s="725">
        <f t="shared" si="11"/>
        <v>1.6</v>
      </c>
      <c r="E30" s="178">
        <v>270</v>
      </c>
      <c r="F30" s="179" t="s">
        <v>207</v>
      </c>
      <c r="G30" s="181">
        <f t="shared" si="0"/>
        <v>169</v>
      </c>
      <c r="H30" s="179" t="s">
        <v>207</v>
      </c>
      <c r="I30" s="178" t="str">
        <f t="shared" si="1"/>
        <v>169 x 270</v>
      </c>
      <c r="J30" s="179" t="s">
        <v>207</v>
      </c>
      <c r="K30" s="169">
        <f t="shared" si="2"/>
        <v>280</v>
      </c>
      <c r="L30" s="179" t="s">
        <v>207</v>
      </c>
      <c r="M30" s="178">
        <f t="shared" si="3"/>
        <v>179</v>
      </c>
      <c r="N30" s="179" t="s">
        <v>207</v>
      </c>
      <c r="O30" s="178">
        <v>5</v>
      </c>
      <c r="P30" s="179" t="s">
        <v>207</v>
      </c>
      <c r="Q30" s="178">
        <v>5</v>
      </c>
      <c r="R30" s="179" t="s">
        <v>207</v>
      </c>
      <c r="S30" s="178">
        <f t="shared" si="4"/>
        <v>319</v>
      </c>
      <c r="T30" s="179" t="s">
        <v>207</v>
      </c>
      <c r="U30" s="169"/>
      <c r="V30" s="179"/>
      <c r="W30" s="178"/>
      <c r="X30" s="179"/>
      <c r="Y30" s="107"/>
      <c r="Z30" s="174">
        <f t="shared" si="5"/>
        <v>106.3</v>
      </c>
      <c r="AA30" s="175" t="s">
        <v>208</v>
      </c>
      <c r="AB30" s="174">
        <f t="shared" si="6"/>
        <v>66.5</v>
      </c>
      <c r="AC30" s="175" t="s">
        <v>208</v>
      </c>
      <c r="AD30" s="181" t="str">
        <f t="shared" si="12"/>
        <v>66.5 x 106.3</v>
      </c>
      <c r="AE30" s="175" t="s">
        <v>208</v>
      </c>
      <c r="AF30" s="174">
        <f t="shared" si="7"/>
        <v>110.2</v>
      </c>
      <c r="AG30" s="175" t="s">
        <v>208</v>
      </c>
      <c r="AH30" s="217">
        <f t="shared" si="8"/>
        <v>70.5</v>
      </c>
      <c r="AI30" s="175" t="s">
        <v>208</v>
      </c>
      <c r="AJ30" s="174">
        <f t="shared" si="9"/>
        <v>2</v>
      </c>
      <c r="AK30" s="175" t="s">
        <v>208</v>
      </c>
      <c r="AL30" s="174">
        <f t="shared" si="10"/>
        <v>2</v>
      </c>
      <c r="AM30" s="175" t="s">
        <v>208</v>
      </c>
      <c r="AN30" s="178">
        <f t="shared" si="13"/>
        <v>125</v>
      </c>
      <c r="AO30" s="179" t="s">
        <v>208</v>
      </c>
      <c r="AP30" s="178"/>
      <c r="AQ30" s="179"/>
      <c r="AR30" s="169"/>
      <c r="AS30" s="179"/>
      <c r="AU30" s="961"/>
      <c r="BA30" s="903"/>
      <c r="BB30" s="365">
        <v>10200408</v>
      </c>
      <c r="BC30" s="411">
        <f>IF(Index!$L$4="€",VLOOKUP(BB30,ERP!$A:$CL,5,0),IF(Index!$L$4="$",VLOOKUP(BB30,ERP!$A:$CL,7,0),IF(Index!$L$4="CHF",VLOOKUP(BB30,ERP!$A:$CL,9,0),IF(Index!$L$4="£",VLOOKUP(BB30,ERP!$A:$CL,11,0),""))))</f>
        <v>1427</v>
      </c>
      <c r="BD30" s="365">
        <v>10240408</v>
      </c>
      <c r="BE30" s="411">
        <f>IF(Index!$L$4="€",VLOOKUP(BD30,ERP!$A:$CL,5,0),IF(Index!$L$4="$",VLOOKUP(BD30,ERP!$A:$CL,7,0),IF(Index!$L$4="CHF",VLOOKUP(BD30,ERP!$A:$CL,9,0),IF(Index!$L$4="£",VLOOKUP(BD30,ERP!$A:$CL,11,0),""))))</f>
        <v>1427</v>
      </c>
      <c r="BF30" s="806"/>
      <c r="BH30" s="351"/>
      <c r="BI30" s="338"/>
      <c r="BJ30" s="338"/>
      <c r="BK30" s="338"/>
      <c r="BL30" s="352"/>
      <c r="BM30" s="338"/>
      <c r="BN30" s="338"/>
      <c r="BO30" s="338"/>
      <c r="BP30" s="338"/>
      <c r="BQ30" s="338"/>
      <c r="BR30" s="351"/>
      <c r="BS30" s="338"/>
      <c r="BT30" s="351"/>
      <c r="BU30" s="338"/>
      <c r="BV30" s="338"/>
      <c r="BW30" s="338"/>
      <c r="BX30" s="338"/>
      <c r="BY30" s="338"/>
      <c r="BZ30" s="338"/>
      <c r="CA30" s="338"/>
      <c r="CB30" s="338"/>
      <c r="CC30" s="338"/>
      <c r="CD30" s="338"/>
      <c r="CE30" s="338"/>
      <c r="CF30" s="338"/>
      <c r="CG30" s="352"/>
      <c r="CH30" s="338"/>
      <c r="CI30" s="338"/>
      <c r="CJ30" s="338"/>
      <c r="CK30" s="338"/>
      <c r="CL30" s="338"/>
      <c r="CM30" s="338"/>
      <c r="CN30" s="338"/>
      <c r="CO30" s="338"/>
      <c r="CP30" s="338"/>
      <c r="CQ30" s="338"/>
      <c r="CR30" s="338"/>
      <c r="CS30" s="338"/>
      <c r="CT30" s="338"/>
      <c r="CX30" s="234"/>
      <c r="CZ30" s="367"/>
      <c r="DA30" s="354"/>
      <c r="DB30" s="298"/>
      <c r="DC30" s="354"/>
      <c r="DD30" s="298"/>
      <c r="DE30" s="354"/>
      <c r="DF30" s="338"/>
    </row>
    <row r="31" spans="2:113" ht="12.75" customHeight="1" x14ac:dyDescent="0.2">
      <c r="B31" s="299" t="s">
        <v>204</v>
      </c>
      <c r="C31" s="725">
        <f t="shared" si="11"/>
        <v>1.6</v>
      </c>
      <c r="E31" s="136">
        <v>290</v>
      </c>
      <c r="F31" s="419" t="s">
        <v>207</v>
      </c>
      <c r="G31" s="131">
        <f t="shared" si="0"/>
        <v>181</v>
      </c>
      <c r="H31" s="419" t="s">
        <v>207</v>
      </c>
      <c r="I31" s="136" t="str">
        <f t="shared" si="1"/>
        <v>181 x 290</v>
      </c>
      <c r="J31" s="419" t="s">
        <v>207</v>
      </c>
      <c r="K31" s="222">
        <f t="shared" si="2"/>
        <v>300</v>
      </c>
      <c r="L31" s="419" t="s">
        <v>207</v>
      </c>
      <c r="M31" s="136">
        <f t="shared" si="3"/>
        <v>191</v>
      </c>
      <c r="N31" s="419" t="s">
        <v>207</v>
      </c>
      <c r="O31" s="136">
        <v>5</v>
      </c>
      <c r="P31" s="419" t="s">
        <v>207</v>
      </c>
      <c r="Q31" s="130">
        <v>5</v>
      </c>
      <c r="R31" s="122" t="s">
        <v>207</v>
      </c>
      <c r="S31" s="130">
        <f t="shared" si="4"/>
        <v>342</v>
      </c>
      <c r="T31" s="122" t="s">
        <v>207</v>
      </c>
      <c r="U31" s="110"/>
      <c r="V31" s="122"/>
      <c r="W31" s="130"/>
      <c r="X31" s="122"/>
      <c r="Y31" s="107"/>
      <c r="Z31" s="153">
        <f t="shared" si="5"/>
        <v>114.2</v>
      </c>
      <c r="AA31" s="151" t="s">
        <v>208</v>
      </c>
      <c r="AB31" s="153">
        <f t="shared" si="6"/>
        <v>71.3</v>
      </c>
      <c r="AC31" s="151" t="s">
        <v>208</v>
      </c>
      <c r="AD31" s="131" t="str">
        <f t="shared" si="12"/>
        <v>71.3 x 114.2</v>
      </c>
      <c r="AE31" s="151" t="s">
        <v>208</v>
      </c>
      <c r="AF31" s="153">
        <f t="shared" si="7"/>
        <v>118.1</v>
      </c>
      <c r="AG31" s="151" t="s">
        <v>208</v>
      </c>
      <c r="AH31" s="107">
        <f t="shared" si="8"/>
        <v>75.2</v>
      </c>
      <c r="AI31" s="151" t="s">
        <v>208</v>
      </c>
      <c r="AJ31" s="153">
        <f t="shared" si="9"/>
        <v>2</v>
      </c>
      <c r="AK31" s="151" t="s">
        <v>208</v>
      </c>
      <c r="AL31" s="153">
        <f t="shared" si="10"/>
        <v>2</v>
      </c>
      <c r="AM31" s="151" t="s">
        <v>208</v>
      </c>
      <c r="AN31" s="130">
        <f t="shared" si="13"/>
        <v>135</v>
      </c>
      <c r="AO31" s="122" t="s">
        <v>208</v>
      </c>
      <c r="AP31" s="130"/>
      <c r="AQ31" s="122"/>
      <c r="AR31" s="110"/>
      <c r="AS31" s="122"/>
      <c r="AU31" s="961"/>
      <c r="BA31" s="903"/>
      <c r="BB31" s="327">
        <v>10200409</v>
      </c>
      <c r="BC31" s="329">
        <f>IF(Index!$L$4="€",VLOOKUP(BB31,ERP!$A:$CL,5,0),IF(Index!$L$4="$",VLOOKUP(BB31,ERP!$A:$CL,7,0),IF(Index!$L$4="CHF",VLOOKUP(BB31,ERP!$A:$CL,9,0),IF(Index!$L$4="£",VLOOKUP(BB31,ERP!$A:$CL,11,0),""))))</f>
        <v>1646</v>
      </c>
      <c r="BD31" s="327">
        <v>10240409</v>
      </c>
      <c r="BE31" s="329">
        <f>IF(Index!$L$4="€",VLOOKUP(BD31,ERP!$A:$CL,5,0),IF(Index!$L$4="$",VLOOKUP(BD31,ERP!$A:$CL,7,0),IF(Index!$L$4="CHF",VLOOKUP(BD31,ERP!$A:$CL,9,0),IF(Index!$L$4="£",VLOOKUP(BD31,ERP!$A:$CL,11,0),""))))</f>
        <v>1646</v>
      </c>
      <c r="BF31" s="806"/>
      <c r="BH31" s="351"/>
      <c r="BI31" s="338"/>
      <c r="BJ31" s="338"/>
      <c r="BK31" s="338"/>
      <c r="BL31" s="352"/>
      <c r="BM31" s="338"/>
      <c r="BN31" s="338"/>
      <c r="BO31" s="338"/>
      <c r="BP31" s="338"/>
      <c r="BQ31" s="338"/>
      <c r="BR31" s="351"/>
      <c r="BS31" s="338"/>
      <c r="BT31" s="351"/>
      <c r="BU31" s="338"/>
      <c r="BV31" s="338"/>
      <c r="BW31" s="338"/>
      <c r="BX31" s="338"/>
      <c r="BY31" s="338"/>
      <c r="BZ31" s="338"/>
      <c r="CA31" s="338"/>
      <c r="CB31" s="338"/>
      <c r="CC31" s="338"/>
      <c r="CD31" s="338"/>
      <c r="CE31" s="338"/>
      <c r="CF31" s="338"/>
      <c r="CG31" s="352"/>
      <c r="CH31" s="338"/>
      <c r="CI31" s="338"/>
      <c r="CJ31" s="338"/>
      <c r="CK31" s="338"/>
      <c r="CL31" s="338"/>
      <c r="CM31" s="338"/>
      <c r="CN31" s="338"/>
      <c r="CO31" s="338"/>
      <c r="CP31" s="338"/>
      <c r="CQ31" s="338"/>
      <c r="CR31" s="338"/>
      <c r="CS31" s="338"/>
      <c r="CT31" s="338"/>
      <c r="CX31" s="234"/>
      <c r="CZ31" s="367"/>
      <c r="DA31" s="354"/>
      <c r="DB31" s="298"/>
      <c r="DC31" s="354"/>
      <c r="DD31" s="298"/>
      <c r="DE31" s="354"/>
      <c r="DF31" s="338"/>
    </row>
    <row r="32" spans="2:113" ht="12.75" customHeight="1" x14ac:dyDescent="0.2">
      <c r="B32" s="299" t="s">
        <v>204</v>
      </c>
      <c r="C32" s="725">
        <f t="shared" si="11"/>
        <v>1.6</v>
      </c>
      <c r="E32" s="178">
        <v>310</v>
      </c>
      <c r="F32" s="179" t="s">
        <v>207</v>
      </c>
      <c r="G32" s="181">
        <f t="shared" si="0"/>
        <v>194</v>
      </c>
      <c r="H32" s="179" t="s">
        <v>207</v>
      </c>
      <c r="I32" s="178" t="str">
        <f t="shared" si="1"/>
        <v>194 x 310</v>
      </c>
      <c r="J32" s="179" t="s">
        <v>207</v>
      </c>
      <c r="K32" s="169">
        <f t="shared" si="2"/>
        <v>320</v>
      </c>
      <c r="L32" s="179" t="s">
        <v>207</v>
      </c>
      <c r="M32" s="178">
        <f t="shared" si="3"/>
        <v>204</v>
      </c>
      <c r="N32" s="179" t="s">
        <v>207</v>
      </c>
      <c r="O32" s="178">
        <v>5</v>
      </c>
      <c r="P32" s="179" t="s">
        <v>207</v>
      </c>
      <c r="Q32" s="178">
        <v>5</v>
      </c>
      <c r="R32" s="179" t="s">
        <v>207</v>
      </c>
      <c r="S32" s="178">
        <f t="shared" si="4"/>
        <v>366</v>
      </c>
      <c r="T32" s="179" t="s">
        <v>207</v>
      </c>
      <c r="U32" s="169"/>
      <c r="V32" s="179"/>
      <c r="W32" s="178"/>
      <c r="X32" s="179"/>
      <c r="Y32" s="107"/>
      <c r="Z32" s="174">
        <f t="shared" si="5"/>
        <v>122</v>
      </c>
      <c r="AA32" s="175" t="s">
        <v>208</v>
      </c>
      <c r="AB32" s="174">
        <f t="shared" si="6"/>
        <v>76.400000000000006</v>
      </c>
      <c r="AC32" s="175" t="s">
        <v>208</v>
      </c>
      <c r="AD32" s="181" t="str">
        <f t="shared" si="12"/>
        <v>76.4 x 122</v>
      </c>
      <c r="AE32" s="175" t="s">
        <v>208</v>
      </c>
      <c r="AF32" s="174">
        <f t="shared" si="7"/>
        <v>126</v>
      </c>
      <c r="AG32" s="175" t="s">
        <v>208</v>
      </c>
      <c r="AH32" s="217">
        <f t="shared" si="8"/>
        <v>80.3</v>
      </c>
      <c r="AI32" s="175" t="s">
        <v>208</v>
      </c>
      <c r="AJ32" s="174">
        <f t="shared" si="9"/>
        <v>2</v>
      </c>
      <c r="AK32" s="175" t="s">
        <v>208</v>
      </c>
      <c r="AL32" s="174">
        <f t="shared" si="10"/>
        <v>2</v>
      </c>
      <c r="AM32" s="175" t="s">
        <v>208</v>
      </c>
      <c r="AN32" s="178">
        <f t="shared" si="13"/>
        <v>144</v>
      </c>
      <c r="AO32" s="179" t="s">
        <v>208</v>
      </c>
      <c r="AP32" s="178"/>
      <c r="AQ32" s="179"/>
      <c r="AR32" s="169"/>
      <c r="AS32" s="179"/>
      <c r="AU32" s="961"/>
      <c r="BA32" s="903"/>
      <c r="BB32" s="365">
        <v>10200410</v>
      </c>
      <c r="BC32" s="411">
        <f>IF(Index!$L$4="€",VLOOKUP(BB32,ERP!$A:$CL,5,0),IF(Index!$L$4="$",VLOOKUP(BB32,ERP!$A:$CL,7,0),IF(Index!$L$4="CHF",VLOOKUP(BB32,ERP!$A:$CL,9,0),IF(Index!$L$4="£",VLOOKUP(BB32,ERP!$A:$CL,11,0),""))))</f>
        <v>2104</v>
      </c>
      <c r="BD32" s="365">
        <v>10240410</v>
      </c>
      <c r="BE32" s="411">
        <f>IF(Index!$L$4="€",VLOOKUP(BD32,ERP!$A:$CL,5,0),IF(Index!$L$4="$",VLOOKUP(BD32,ERP!$A:$CL,7,0),IF(Index!$L$4="CHF",VLOOKUP(BD32,ERP!$A:$CL,9,0),IF(Index!$L$4="£",VLOOKUP(BD32,ERP!$A:$CL,11,0),""))))</f>
        <v>2104</v>
      </c>
      <c r="BF32" s="806"/>
      <c r="BH32" s="351"/>
      <c r="BI32" s="338"/>
      <c r="BJ32" s="338"/>
      <c r="BK32" s="338"/>
      <c r="BL32" s="352"/>
      <c r="BM32" s="338"/>
      <c r="BN32" s="338"/>
      <c r="BO32" s="338"/>
      <c r="BP32" s="338"/>
      <c r="BQ32" s="338"/>
      <c r="BR32" s="351"/>
      <c r="BS32" s="338"/>
      <c r="BT32" s="351"/>
      <c r="BU32" s="338"/>
      <c r="BV32" s="338"/>
      <c r="BW32" s="338"/>
      <c r="BX32" s="338"/>
      <c r="BY32" s="338"/>
      <c r="BZ32" s="338"/>
      <c r="CA32" s="338"/>
      <c r="CB32" s="338"/>
      <c r="CC32" s="338"/>
      <c r="CD32" s="338"/>
      <c r="CE32" s="338"/>
      <c r="CF32" s="338"/>
      <c r="CG32" s="352"/>
      <c r="CH32" s="338"/>
      <c r="CI32" s="338"/>
      <c r="CJ32" s="338"/>
      <c r="CK32" s="338"/>
      <c r="CL32" s="338"/>
      <c r="CM32" s="338"/>
      <c r="CN32" s="338"/>
      <c r="CO32" s="338"/>
      <c r="CP32" s="338"/>
      <c r="CQ32" s="338"/>
      <c r="CR32" s="338"/>
      <c r="CS32" s="338"/>
      <c r="CT32" s="338"/>
      <c r="CX32" s="234"/>
      <c r="CZ32" s="367"/>
      <c r="DA32" s="354"/>
      <c r="DB32" s="298"/>
      <c r="DC32" s="354"/>
      <c r="DD32" s="298"/>
      <c r="DE32" s="354"/>
      <c r="DF32" s="338"/>
    </row>
    <row r="33" spans="2:113" ht="12.75" customHeight="1" x14ac:dyDescent="0.2">
      <c r="B33" s="299" t="s">
        <v>204</v>
      </c>
      <c r="C33" s="725">
        <f t="shared" si="11"/>
        <v>1.6</v>
      </c>
      <c r="E33" s="145">
        <v>330</v>
      </c>
      <c r="F33" s="369" t="s">
        <v>207</v>
      </c>
      <c r="G33" s="282">
        <f t="shared" si="0"/>
        <v>206</v>
      </c>
      <c r="H33" s="369" t="s">
        <v>207</v>
      </c>
      <c r="I33" s="145" t="str">
        <f t="shared" si="1"/>
        <v>206 x 330</v>
      </c>
      <c r="J33" s="369" t="s">
        <v>207</v>
      </c>
      <c r="K33" s="420">
        <f t="shared" si="2"/>
        <v>340</v>
      </c>
      <c r="L33" s="369" t="s">
        <v>207</v>
      </c>
      <c r="M33" s="145">
        <f t="shared" si="3"/>
        <v>216</v>
      </c>
      <c r="N33" s="369" t="s">
        <v>207</v>
      </c>
      <c r="O33" s="145">
        <v>5</v>
      </c>
      <c r="P33" s="369" t="s">
        <v>207</v>
      </c>
      <c r="Q33" s="140">
        <v>5</v>
      </c>
      <c r="R33" s="141" t="s">
        <v>207</v>
      </c>
      <c r="S33" s="140">
        <f t="shared" si="4"/>
        <v>389</v>
      </c>
      <c r="T33" s="141" t="s">
        <v>207</v>
      </c>
      <c r="U33" s="142"/>
      <c r="V33" s="141"/>
      <c r="W33" s="140"/>
      <c r="X33" s="141"/>
      <c r="Y33" s="107"/>
      <c r="Z33" s="723">
        <f t="shared" si="5"/>
        <v>129.9</v>
      </c>
      <c r="AA33" s="722" t="s">
        <v>208</v>
      </c>
      <c r="AB33" s="723">
        <f t="shared" si="6"/>
        <v>81.099999999999994</v>
      </c>
      <c r="AC33" s="722" t="s">
        <v>208</v>
      </c>
      <c r="AD33" s="282" t="str">
        <f t="shared" si="12"/>
        <v>81.1 x 129.9</v>
      </c>
      <c r="AE33" s="722" t="s">
        <v>208</v>
      </c>
      <c r="AF33" s="723">
        <f t="shared" si="7"/>
        <v>133.9</v>
      </c>
      <c r="AG33" s="722" t="s">
        <v>208</v>
      </c>
      <c r="AH33" s="259">
        <f t="shared" si="8"/>
        <v>85</v>
      </c>
      <c r="AI33" s="722" t="s">
        <v>208</v>
      </c>
      <c r="AJ33" s="723">
        <f t="shared" si="9"/>
        <v>2</v>
      </c>
      <c r="AK33" s="722" t="s">
        <v>208</v>
      </c>
      <c r="AL33" s="723">
        <f t="shared" si="10"/>
        <v>2</v>
      </c>
      <c r="AM33" s="722" t="s">
        <v>208</v>
      </c>
      <c r="AN33" s="140">
        <f t="shared" si="13"/>
        <v>153</v>
      </c>
      <c r="AO33" s="141" t="s">
        <v>208</v>
      </c>
      <c r="AP33" s="140"/>
      <c r="AQ33" s="141"/>
      <c r="AR33" s="142"/>
      <c r="AS33" s="141"/>
      <c r="AU33" s="965"/>
      <c r="BA33" s="903"/>
      <c r="BB33" s="321">
        <v>10200411</v>
      </c>
      <c r="BC33" s="325">
        <f>IF(Index!$L$4="€",VLOOKUP(BB33,ERP!$A:$CL,5,0),IF(Index!$L$4="$",VLOOKUP(BB33,ERP!$A:$CL,7,0),IF(Index!$L$4="CHF",VLOOKUP(BB33,ERP!$A:$CL,9,0),IF(Index!$L$4="£",VLOOKUP(BB33,ERP!$A:$CL,11,0),""))))</f>
        <v>2373</v>
      </c>
      <c r="BD33" s="321">
        <v>10240411</v>
      </c>
      <c r="BE33" s="325">
        <f>IF(Index!$L$4="€",VLOOKUP(BD33,ERP!$A:$CL,5,0),IF(Index!$L$4="$",VLOOKUP(BD33,ERP!$A:$CL,7,0),IF(Index!$L$4="CHF",VLOOKUP(BD33,ERP!$A:$CL,9,0),IF(Index!$L$4="£",VLOOKUP(BD33,ERP!$A:$CL,11,0),""))))</f>
        <v>2373</v>
      </c>
      <c r="BF33" s="806"/>
      <c r="BH33" s="351"/>
      <c r="BI33" s="338"/>
      <c r="BJ33" s="338"/>
      <c r="BK33" s="338"/>
      <c r="BL33" s="352"/>
      <c r="BM33" s="338"/>
      <c r="BN33" s="338"/>
      <c r="BO33" s="338"/>
      <c r="BP33" s="338"/>
      <c r="BQ33" s="338"/>
      <c r="BR33" s="351"/>
      <c r="BS33" s="338"/>
      <c r="BT33" s="351"/>
      <c r="BU33" s="338"/>
      <c r="BV33" s="338"/>
      <c r="BW33" s="338"/>
      <c r="BX33" s="338"/>
      <c r="BY33" s="338"/>
      <c r="BZ33" s="338"/>
      <c r="CA33" s="338"/>
      <c r="CB33" s="338"/>
      <c r="CC33" s="338"/>
      <c r="CD33" s="338"/>
      <c r="CE33" s="338"/>
      <c r="CF33" s="338"/>
      <c r="CG33" s="352"/>
      <c r="CH33" s="338"/>
      <c r="CI33" s="338"/>
      <c r="CJ33" s="338"/>
      <c r="CK33" s="338"/>
      <c r="CL33" s="338"/>
      <c r="CM33" s="338"/>
      <c r="CN33" s="338"/>
      <c r="CO33" s="338"/>
      <c r="CP33" s="338"/>
      <c r="CQ33" s="338"/>
      <c r="CR33" s="338"/>
      <c r="CS33" s="338"/>
      <c r="CT33" s="338"/>
      <c r="CX33" s="234"/>
      <c r="CZ33" s="367"/>
      <c r="DA33" s="354"/>
      <c r="DB33" s="298"/>
      <c r="DC33" s="354"/>
      <c r="DD33" s="298"/>
      <c r="DE33" s="354"/>
      <c r="DF33" s="338"/>
    </row>
    <row r="34" spans="2:113" x14ac:dyDescent="0.2">
      <c r="E34" s="308"/>
      <c r="I34" s="309"/>
      <c r="O34" s="308"/>
      <c r="Q34" s="308"/>
      <c r="AD34" s="309"/>
      <c r="AW34" s="2"/>
      <c r="AY34" s="2"/>
      <c r="BA34" s="2"/>
      <c r="BB34" s="2"/>
      <c r="BD34" s="338"/>
      <c r="BE34" s="338"/>
      <c r="BF34" s="2"/>
      <c r="BG34" s="2"/>
      <c r="BH34" s="351"/>
      <c r="BI34" s="338"/>
      <c r="BJ34" s="338"/>
      <c r="BK34" s="338"/>
      <c r="BL34" s="352"/>
      <c r="BM34" s="338"/>
      <c r="BN34" s="338"/>
      <c r="BO34" s="338"/>
      <c r="BP34" s="338"/>
      <c r="BQ34" s="338"/>
      <c r="BR34" s="351"/>
      <c r="BS34" s="338"/>
      <c r="BT34" s="351"/>
      <c r="BU34" s="338"/>
      <c r="BV34" s="338"/>
      <c r="BW34" s="338"/>
      <c r="BX34" s="338"/>
      <c r="BY34" s="338"/>
      <c r="BZ34" s="338"/>
      <c r="CA34" s="338"/>
      <c r="CB34" s="338"/>
      <c r="CC34" s="338"/>
      <c r="CD34" s="338"/>
      <c r="CE34" s="338"/>
      <c r="CF34" s="338"/>
      <c r="CG34" s="352"/>
      <c r="CH34" s="338"/>
      <c r="CI34" s="338"/>
      <c r="CJ34" s="338"/>
      <c r="CK34" s="338"/>
      <c r="CL34" s="338"/>
      <c r="CM34" s="338"/>
      <c r="CN34" s="338"/>
      <c r="CO34" s="338"/>
      <c r="CP34" s="338"/>
      <c r="CQ34" s="338"/>
      <c r="CR34" s="338"/>
      <c r="CS34" s="338"/>
      <c r="CT34" s="338"/>
      <c r="CZ34" s="2"/>
      <c r="DA34" s="338"/>
      <c r="DB34" s="338"/>
      <c r="DC34" s="338"/>
      <c r="DD34" s="338"/>
      <c r="DE34" s="338"/>
      <c r="DF34" s="338"/>
    </row>
    <row r="35" spans="2:113" ht="32.25" customHeight="1" x14ac:dyDescent="0.2">
      <c r="E35" s="308"/>
      <c r="I35" s="309"/>
      <c r="O35" s="308"/>
      <c r="Q35" s="308"/>
      <c r="AD35" s="309"/>
      <c r="AU35" s="960" t="s">
        <v>229</v>
      </c>
      <c r="AW35" s="2"/>
      <c r="AY35" s="2"/>
      <c r="BA35" s="2"/>
      <c r="BB35" s="1070" t="s">
        <v>6043</v>
      </c>
      <c r="BC35" s="1133"/>
      <c r="BD35" s="1133"/>
      <c r="BE35" s="1134"/>
      <c r="BF35" s="2"/>
      <c r="BG35" s="2"/>
      <c r="BH35" s="351"/>
      <c r="BI35" s="338"/>
      <c r="BJ35" s="338"/>
      <c r="BK35" s="338"/>
      <c r="BL35" s="352"/>
      <c r="BM35" s="338"/>
      <c r="BN35" s="338"/>
      <c r="BO35" s="338"/>
      <c r="BP35" s="338"/>
      <c r="BQ35" s="338"/>
      <c r="BR35" s="351"/>
      <c r="BS35" s="338"/>
      <c r="BT35" s="351"/>
      <c r="BU35" s="338"/>
      <c r="BV35" s="338"/>
      <c r="BW35" s="338"/>
      <c r="BX35" s="338"/>
      <c r="BY35" s="338"/>
      <c r="BZ35" s="338"/>
      <c r="CA35" s="338"/>
      <c r="CB35" s="338"/>
      <c r="CC35" s="338"/>
      <c r="CD35" s="338"/>
      <c r="CE35" s="338"/>
      <c r="CF35" s="338"/>
      <c r="CG35" s="352"/>
      <c r="CH35" s="338"/>
      <c r="CI35" s="338"/>
      <c r="CJ35" s="338"/>
      <c r="CK35" s="338"/>
      <c r="CL35" s="338"/>
      <c r="CM35" s="338"/>
      <c r="CN35" s="338"/>
      <c r="CO35" s="338"/>
      <c r="CP35" s="338"/>
      <c r="CQ35" s="338"/>
      <c r="CR35" s="338"/>
      <c r="CS35" s="338"/>
      <c r="CT35" s="338"/>
      <c r="CZ35" s="2"/>
      <c r="DA35" s="338"/>
      <c r="DB35" s="338"/>
      <c r="DC35" s="338"/>
      <c r="DD35" s="338"/>
      <c r="DE35" s="338"/>
      <c r="DF35" s="338"/>
    </row>
    <row r="36" spans="2:113" x14ac:dyDescent="0.2">
      <c r="E36" s="308"/>
      <c r="I36" s="309"/>
      <c r="O36" s="308"/>
      <c r="Q36" s="308"/>
      <c r="AD36" s="309"/>
      <c r="AU36" s="961"/>
      <c r="AW36" s="2"/>
      <c r="AY36" s="2"/>
      <c r="BA36" s="2"/>
      <c r="BB36" s="1166"/>
      <c r="BC36" s="1167"/>
      <c r="BD36" s="1167"/>
      <c r="BE36" s="1168"/>
      <c r="BF36" s="2"/>
      <c r="BG36" s="2"/>
      <c r="BH36" s="351"/>
      <c r="BI36" s="338"/>
      <c r="BJ36" s="338"/>
      <c r="BK36" s="338"/>
      <c r="BL36" s="352"/>
      <c r="BM36" s="338"/>
      <c r="BN36" s="338"/>
      <c r="BO36" s="338"/>
      <c r="BP36" s="338"/>
      <c r="BQ36" s="338"/>
      <c r="BR36" s="351"/>
      <c r="BS36" s="338"/>
      <c r="BT36" s="351"/>
      <c r="BU36" s="338"/>
      <c r="BV36" s="338"/>
      <c r="BW36" s="338"/>
      <c r="BX36" s="338"/>
      <c r="BY36" s="338"/>
      <c r="BZ36" s="338"/>
      <c r="CA36" s="338"/>
      <c r="CB36" s="338"/>
      <c r="CC36" s="338"/>
      <c r="CD36" s="338"/>
      <c r="CE36" s="338"/>
      <c r="CF36" s="338"/>
      <c r="CG36" s="352"/>
      <c r="CH36" s="338"/>
      <c r="CI36" s="338"/>
      <c r="CJ36" s="338"/>
      <c r="CK36" s="338"/>
      <c r="CL36" s="338"/>
      <c r="CM36" s="338"/>
      <c r="CN36" s="338"/>
      <c r="CO36" s="338"/>
      <c r="CP36" s="338"/>
      <c r="CQ36" s="338"/>
      <c r="CR36" s="338"/>
      <c r="CS36" s="338"/>
      <c r="CT36" s="338"/>
      <c r="CZ36" s="2"/>
      <c r="DA36" s="338"/>
      <c r="DB36" s="338"/>
      <c r="DC36" s="338"/>
      <c r="DD36" s="338"/>
      <c r="DE36" s="338"/>
      <c r="DF36" s="338"/>
    </row>
    <row r="37" spans="2:113" ht="6" customHeight="1" x14ac:dyDescent="0.2">
      <c r="E37" s="308"/>
      <c r="I37" s="309"/>
      <c r="O37" s="308"/>
      <c r="Q37" s="308"/>
      <c r="AD37" s="309"/>
      <c r="AU37" s="961"/>
      <c r="AW37" s="2"/>
      <c r="AY37" s="2"/>
      <c r="BA37" s="2"/>
      <c r="BB37" s="2"/>
      <c r="BD37" s="338"/>
      <c r="BE37" s="338"/>
      <c r="BF37" s="2"/>
      <c r="BG37" s="2"/>
      <c r="BH37" s="351"/>
      <c r="BI37" s="338"/>
      <c r="BJ37" s="338"/>
      <c r="BK37" s="338"/>
      <c r="BL37" s="352"/>
      <c r="BM37" s="338"/>
      <c r="BN37" s="338"/>
      <c r="BO37" s="338"/>
      <c r="BP37" s="338"/>
      <c r="BQ37" s="338"/>
      <c r="BR37" s="351"/>
      <c r="BS37" s="338"/>
      <c r="BT37" s="351"/>
      <c r="BU37" s="338"/>
      <c r="BV37" s="338"/>
      <c r="BW37" s="338"/>
      <c r="BX37" s="338"/>
      <c r="BY37" s="338"/>
      <c r="BZ37" s="338"/>
      <c r="CA37" s="338"/>
      <c r="CB37" s="338"/>
      <c r="CC37" s="338"/>
      <c r="CD37" s="338"/>
      <c r="CE37" s="338"/>
      <c r="CF37" s="338"/>
      <c r="CG37" s="352"/>
      <c r="CH37" s="338"/>
      <c r="CI37" s="338"/>
      <c r="CJ37" s="338"/>
      <c r="CK37" s="338"/>
      <c r="CL37" s="338"/>
      <c r="CM37" s="338"/>
      <c r="CN37" s="338"/>
      <c r="CO37" s="338"/>
      <c r="CP37" s="338"/>
      <c r="CQ37" s="338"/>
      <c r="CR37" s="338"/>
      <c r="CS37" s="338"/>
      <c r="CT37" s="338"/>
      <c r="CZ37" s="2"/>
      <c r="DA37" s="338"/>
      <c r="DB37" s="338"/>
      <c r="DC37" s="338"/>
      <c r="DD37" s="338"/>
      <c r="DE37" s="338"/>
      <c r="DF37" s="338"/>
    </row>
    <row r="38" spans="2:113" ht="27.75" customHeight="1" x14ac:dyDescent="0.2">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U38" s="961"/>
      <c r="BA38" s="806"/>
      <c r="BB38" s="948" t="s">
        <v>230</v>
      </c>
      <c r="BC38" s="956"/>
      <c r="BD38" s="948" t="s">
        <v>230</v>
      </c>
      <c r="BE38" s="949"/>
      <c r="BF38" s="57"/>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290"/>
      <c r="CV38" s="290"/>
      <c r="CX38" s="234"/>
      <c r="CZ38" s="385"/>
      <c r="DA38" s="331"/>
      <c r="DB38" s="331"/>
      <c r="DC38" s="331"/>
      <c r="DD38" s="331"/>
      <c r="DE38" s="331"/>
      <c r="DF38" s="338"/>
    </row>
    <row r="39" spans="2:113" s="30" customFormat="1" ht="15" customHeight="1" x14ac:dyDescent="0.2">
      <c r="C39" s="726"/>
      <c r="E39" s="905"/>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U39" s="961"/>
      <c r="AV39" s="2"/>
      <c r="BA39" s="769"/>
      <c r="BB39" s="954" t="s">
        <v>233</v>
      </c>
      <c r="BC39" s="955"/>
      <c r="BD39" s="954" t="s">
        <v>2670</v>
      </c>
      <c r="BE39" s="955"/>
      <c r="BF39" s="57"/>
      <c r="BG39" s="300"/>
      <c r="BH39" s="333"/>
      <c r="BI39" s="333"/>
      <c r="BJ39" s="333"/>
      <c r="BK39" s="333"/>
      <c r="BL39" s="331"/>
      <c r="BM39" s="331"/>
      <c r="BN39" s="331"/>
      <c r="BO39" s="331"/>
      <c r="BP39" s="331"/>
      <c r="BQ39" s="331"/>
      <c r="BR39" s="331"/>
      <c r="BS39" s="331"/>
      <c r="BT39" s="331"/>
      <c r="BU39" s="331"/>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85"/>
      <c r="CV39" s="385"/>
      <c r="CX39" s="234"/>
      <c r="CZ39" s="385"/>
      <c r="DA39" s="331"/>
      <c r="DB39" s="331"/>
      <c r="DC39" s="331"/>
      <c r="DD39" s="331"/>
      <c r="DE39" s="331"/>
      <c r="DF39" s="300"/>
      <c r="DG39" s="300"/>
      <c r="DH39" s="300"/>
      <c r="DI39" s="300"/>
    </row>
    <row r="40" spans="2:113" s="30" customFormat="1" ht="12.75" customHeight="1" x14ac:dyDescent="0.2">
      <c r="C40" s="726"/>
      <c r="E40" s="279" t="s">
        <v>206</v>
      </c>
      <c r="F40" s="280"/>
      <c r="G40" s="279" t="s">
        <v>211</v>
      </c>
      <c r="H40" s="280"/>
      <c r="I40" s="279" t="s">
        <v>216</v>
      </c>
      <c r="J40" s="280"/>
      <c r="K40" s="279" t="s">
        <v>205</v>
      </c>
      <c r="L40" s="280"/>
      <c r="M40" s="279" t="s">
        <v>214</v>
      </c>
      <c r="N40" s="280"/>
      <c r="O40" s="279" t="s">
        <v>209</v>
      </c>
      <c r="P40" s="280"/>
      <c r="Q40" s="279" t="s">
        <v>215</v>
      </c>
      <c r="R40" s="280"/>
      <c r="S40" s="279" t="s">
        <v>212</v>
      </c>
      <c r="T40" s="281"/>
      <c r="U40" s="966"/>
      <c r="V40" s="967"/>
      <c r="W40" s="966"/>
      <c r="X40" s="967"/>
      <c r="Y40" s="110"/>
      <c r="Z40" s="279" t="s">
        <v>206</v>
      </c>
      <c r="AA40" s="280"/>
      <c r="AB40" s="279" t="s">
        <v>211</v>
      </c>
      <c r="AC40" s="280"/>
      <c r="AD40" s="279" t="s">
        <v>216</v>
      </c>
      <c r="AE40" s="280"/>
      <c r="AF40" s="279" t="s">
        <v>205</v>
      </c>
      <c r="AG40" s="280"/>
      <c r="AH40" s="279" t="s">
        <v>214</v>
      </c>
      <c r="AI40" s="280"/>
      <c r="AJ40" s="279" t="s">
        <v>209</v>
      </c>
      <c r="AK40" s="280"/>
      <c r="AL40" s="279" t="s">
        <v>215</v>
      </c>
      <c r="AM40" s="280"/>
      <c r="AN40" s="279" t="s">
        <v>212</v>
      </c>
      <c r="AO40" s="280"/>
      <c r="AP40" s="966"/>
      <c r="AQ40" s="967"/>
      <c r="AR40" s="966"/>
      <c r="AS40" s="967"/>
      <c r="AU40" s="961"/>
      <c r="AV40" s="2"/>
      <c r="BA40" s="156"/>
      <c r="BB40" s="762" t="s">
        <v>221</v>
      </c>
      <c r="BC40" s="780" t="s">
        <v>23</v>
      </c>
      <c r="BD40" s="762" t="s">
        <v>221</v>
      </c>
      <c r="BE40" s="780" t="s">
        <v>23</v>
      </c>
      <c r="BF40" s="2"/>
      <c r="BG40" s="300"/>
      <c r="BH40" s="359"/>
      <c r="BI40" s="358"/>
      <c r="BJ40" s="359"/>
      <c r="BK40" s="358"/>
      <c r="BL40" s="359"/>
      <c r="BM40" s="358"/>
      <c r="BN40" s="359"/>
      <c r="BO40" s="358"/>
      <c r="BP40" s="359"/>
      <c r="BQ40" s="358"/>
      <c r="BR40" s="359"/>
      <c r="BS40" s="358"/>
      <c r="BT40" s="359"/>
      <c r="BU40" s="358"/>
      <c r="BV40" s="359"/>
      <c r="BW40" s="359"/>
      <c r="BX40" s="338"/>
      <c r="BY40" s="338"/>
      <c r="BZ40" s="338"/>
      <c r="CA40" s="358"/>
      <c r="CB40" s="358"/>
      <c r="CC40" s="359"/>
      <c r="CD40" s="358"/>
      <c r="CE40" s="359"/>
      <c r="CF40" s="358"/>
      <c r="CG40" s="359"/>
      <c r="CH40" s="358"/>
      <c r="CI40" s="359"/>
      <c r="CJ40" s="358"/>
      <c r="CK40" s="359"/>
      <c r="CL40" s="358"/>
      <c r="CM40" s="359"/>
      <c r="CN40" s="358"/>
      <c r="CO40" s="359"/>
      <c r="CP40" s="358"/>
      <c r="CQ40" s="359"/>
      <c r="CR40" s="358"/>
      <c r="CS40" s="358"/>
      <c r="CT40" s="358"/>
      <c r="CU40" s="394"/>
      <c r="CV40" s="394"/>
      <c r="CX40" s="234"/>
      <c r="CZ40" s="367"/>
      <c r="DA40" s="156"/>
      <c r="DB40" s="298"/>
      <c r="DC40" s="156"/>
      <c r="DD40" s="298"/>
      <c r="DE40" s="156"/>
      <c r="DF40" s="300"/>
      <c r="DG40" s="300"/>
      <c r="DH40" s="300"/>
      <c r="DI40" s="300"/>
    </row>
    <row r="41" spans="2:113" s="30" customFormat="1" ht="12.75" customHeight="1" x14ac:dyDescent="0.2">
      <c r="C41" s="726"/>
      <c r="E41" s="143"/>
      <c r="F41" s="142"/>
      <c r="G41" s="143"/>
      <c r="H41" s="141"/>
      <c r="I41" s="143"/>
      <c r="J41" s="142"/>
      <c r="K41" s="143"/>
      <c r="L41" s="142"/>
      <c r="M41" s="143"/>
      <c r="N41" s="141"/>
      <c r="O41" s="143"/>
      <c r="P41" s="141"/>
      <c r="Q41" s="282"/>
      <c r="R41" s="142"/>
      <c r="S41" s="143"/>
      <c r="T41" s="782"/>
      <c r="U41" s="700"/>
      <c r="V41" s="781"/>
      <c r="W41" s="700"/>
      <c r="X41" s="781"/>
      <c r="Y41" s="110"/>
      <c r="Z41" s="143"/>
      <c r="AA41" s="141"/>
      <c r="AB41" s="143"/>
      <c r="AC41" s="141"/>
      <c r="AD41" s="282"/>
      <c r="AE41" s="141"/>
      <c r="AF41" s="143"/>
      <c r="AG41" s="141"/>
      <c r="AH41" s="282"/>
      <c r="AI41" s="141"/>
      <c r="AJ41" s="143"/>
      <c r="AK41" s="141"/>
      <c r="AL41" s="143"/>
      <c r="AM41" s="141"/>
      <c r="AN41" s="143"/>
      <c r="AO41" s="141"/>
      <c r="AP41" s="700"/>
      <c r="AQ41" s="781"/>
      <c r="AR41" s="789"/>
      <c r="AS41" s="781"/>
      <c r="AU41" s="961"/>
      <c r="AV41" s="2"/>
      <c r="BA41" s="156"/>
      <c r="BB41" s="700"/>
      <c r="BC41" s="781" t="str">
        <f>Index!$L$4</f>
        <v>€</v>
      </c>
      <c r="BD41" s="700"/>
      <c r="BE41" s="781" t="str">
        <f>Index!$L$4</f>
        <v>€</v>
      </c>
      <c r="BF41" s="2"/>
      <c r="BG41" s="300"/>
      <c r="BH41" s="359"/>
      <c r="BI41" s="358"/>
      <c r="BJ41" s="359"/>
      <c r="BK41" s="358"/>
      <c r="BL41" s="359"/>
      <c r="BM41" s="358"/>
      <c r="BN41" s="359"/>
      <c r="BO41" s="358"/>
      <c r="BP41" s="359"/>
      <c r="BQ41" s="358"/>
      <c r="BR41" s="359"/>
      <c r="BS41" s="358"/>
      <c r="BT41" s="359"/>
      <c r="BU41" s="358"/>
      <c r="BV41" s="359"/>
      <c r="BW41" s="359"/>
      <c r="BX41" s="338"/>
      <c r="BY41" s="338"/>
      <c r="BZ41" s="338"/>
      <c r="CA41" s="358"/>
      <c r="CB41" s="358"/>
      <c r="CC41" s="359"/>
      <c r="CD41" s="358"/>
      <c r="CE41" s="359"/>
      <c r="CF41" s="358"/>
      <c r="CG41" s="359"/>
      <c r="CH41" s="358"/>
      <c r="CI41" s="359"/>
      <c r="CJ41" s="358"/>
      <c r="CK41" s="359"/>
      <c r="CL41" s="358"/>
      <c r="CM41" s="359"/>
      <c r="CN41" s="358"/>
      <c r="CO41" s="359"/>
      <c r="CP41" s="358"/>
      <c r="CQ41" s="359"/>
      <c r="CR41" s="358"/>
      <c r="CS41" s="358"/>
      <c r="CT41" s="358"/>
      <c r="CU41" s="394"/>
      <c r="CV41" s="394"/>
      <c r="CX41" s="234"/>
      <c r="CZ41" s="367"/>
      <c r="DA41" s="156"/>
      <c r="DB41" s="298"/>
      <c r="DC41" s="156"/>
      <c r="DD41" s="298"/>
      <c r="DE41" s="156"/>
      <c r="DF41" s="300"/>
      <c r="DG41" s="300"/>
      <c r="DH41" s="300"/>
      <c r="DI41" s="300"/>
    </row>
    <row r="42" spans="2:113" ht="15" customHeight="1" x14ac:dyDescent="0.2">
      <c r="B42" s="708" t="s">
        <v>210</v>
      </c>
      <c r="C42" s="727">
        <f>16/9</f>
        <v>1.7777777777777777</v>
      </c>
      <c r="D42" s="394"/>
      <c r="E42" s="165">
        <v>190</v>
      </c>
      <c r="F42" s="166" t="s">
        <v>207</v>
      </c>
      <c r="G42" s="170">
        <f t="shared" ref="G42:G49" si="14">ROUND(E42/$C42,0)</f>
        <v>107</v>
      </c>
      <c r="H42" s="166" t="s">
        <v>207</v>
      </c>
      <c r="I42" s="165" t="str">
        <f t="shared" ref="I42:I49" si="15">G42&amp;" x "&amp;E42</f>
        <v>107 x 190</v>
      </c>
      <c r="J42" s="166" t="s">
        <v>207</v>
      </c>
      <c r="K42" s="167">
        <f t="shared" ref="K42:K49" si="16">E42+(2*O42)</f>
        <v>200</v>
      </c>
      <c r="L42" s="166" t="s">
        <v>207</v>
      </c>
      <c r="M42" s="165">
        <f t="shared" ref="M42:M49" si="17">G42+O42+Q42</f>
        <v>117</v>
      </c>
      <c r="N42" s="166" t="s">
        <v>207</v>
      </c>
      <c r="O42" s="165">
        <v>5</v>
      </c>
      <c r="P42" s="166" t="s">
        <v>207</v>
      </c>
      <c r="Q42" s="165">
        <v>5</v>
      </c>
      <c r="R42" s="166" t="s">
        <v>207</v>
      </c>
      <c r="S42" s="165">
        <f t="shared" ref="S42:S49" si="18">ROUND(SQRT((E42^2)+(G42^2)),0)</f>
        <v>218</v>
      </c>
      <c r="T42" s="166" t="s">
        <v>207</v>
      </c>
      <c r="U42" s="167"/>
      <c r="V42" s="166"/>
      <c r="W42" s="165"/>
      <c r="X42" s="166"/>
      <c r="Y42" s="222"/>
      <c r="Z42" s="165">
        <f t="shared" ref="Z42:Z49" si="19">ROUND(E42/$B$2,1)</f>
        <v>74.8</v>
      </c>
      <c r="AA42" s="166" t="s">
        <v>208</v>
      </c>
      <c r="AB42" s="165">
        <f t="shared" ref="AB42:AB49" si="20">ROUND(G42/$B$2,1)</f>
        <v>42.1</v>
      </c>
      <c r="AC42" s="166" t="s">
        <v>208</v>
      </c>
      <c r="AD42" s="170" t="str">
        <f>AB42&amp;" x "&amp;Z42</f>
        <v>42.1 x 74.8</v>
      </c>
      <c r="AE42" s="166" t="s">
        <v>208</v>
      </c>
      <c r="AF42" s="165">
        <f t="shared" ref="AF42:AF49" si="21">ROUND(K42/$B$2,1)</f>
        <v>78.7</v>
      </c>
      <c r="AG42" s="166" t="s">
        <v>208</v>
      </c>
      <c r="AH42" s="167">
        <f t="shared" ref="AH42:AH49" si="22">ROUND(M42/$B$2,1)</f>
        <v>46.1</v>
      </c>
      <c r="AI42" s="166" t="s">
        <v>208</v>
      </c>
      <c r="AJ42" s="165">
        <f t="shared" ref="AJ42:AJ49" si="23">ROUND(O42/$B$2,1)</f>
        <v>2</v>
      </c>
      <c r="AK42" s="166" t="s">
        <v>208</v>
      </c>
      <c r="AL42" s="165">
        <f t="shared" ref="AL42:AL49" si="24">ROUND(Q42/$B$2,1)</f>
        <v>2</v>
      </c>
      <c r="AM42" s="166" t="s">
        <v>208</v>
      </c>
      <c r="AN42" s="165">
        <f>ROUND(SQRT((Z42^2)+(AB42^2)),0)</f>
        <v>86</v>
      </c>
      <c r="AO42" s="166" t="s">
        <v>208</v>
      </c>
      <c r="AP42" s="165"/>
      <c r="AQ42" s="166"/>
      <c r="AR42" s="167"/>
      <c r="AS42" s="166"/>
      <c r="AU42" s="961"/>
      <c r="AW42" s="2"/>
      <c r="AY42" s="2"/>
      <c r="BA42" s="298"/>
      <c r="BB42" s="361">
        <v>10200370</v>
      </c>
      <c r="BC42" s="362">
        <f>IF(Index!$L$4="€",VLOOKUP(BB42,ERP!$A:$CL,5,0),IF(Index!$L$4="$",VLOOKUP(BB42,ERP!$A:$CL,7,0),IF(Index!$L$4="CHF",VLOOKUP(BB42,ERP!$A:$CL,9,0),IF(Index!$L$4="£",VLOOKUP(BB42,ERP!$A:$CL,11,0),""))))</f>
        <v>846</v>
      </c>
      <c r="BD42" s="361">
        <v>10240370</v>
      </c>
      <c r="BE42" s="362">
        <f>IF(Index!$L$4="€",VLOOKUP(BD42,ERP!$A:$CL,5,0),IF(Index!$L$4="$",VLOOKUP(BD42,ERP!$A:$CL,7,0),IF(Index!$L$4="CHF",VLOOKUP(BD42,ERP!$A:$CL,9,0),IF(Index!$L$4="£",VLOOKUP(BD42,ERP!$A:$CL,11,0),""))))</f>
        <v>846</v>
      </c>
      <c r="BF42" s="2"/>
      <c r="BH42" s="351"/>
      <c r="BI42" s="338"/>
      <c r="BJ42" s="338"/>
      <c r="BK42" s="338"/>
      <c r="BL42" s="352"/>
      <c r="BM42" s="338"/>
      <c r="BN42" s="338"/>
      <c r="BO42" s="338"/>
      <c r="BP42" s="338"/>
      <c r="BQ42" s="338"/>
      <c r="BR42" s="351"/>
      <c r="BS42" s="338"/>
      <c r="BT42" s="351"/>
      <c r="BU42" s="338"/>
      <c r="BV42" s="338"/>
      <c r="BW42" s="338"/>
      <c r="BX42" s="338"/>
      <c r="BY42" s="338"/>
      <c r="BZ42" s="338"/>
      <c r="CA42" s="338"/>
      <c r="CB42" s="338"/>
      <c r="CC42" s="338"/>
      <c r="CD42" s="338"/>
      <c r="CE42" s="338"/>
      <c r="CF42" s="338"/>
      <c r="CG42" s="352"/>
      <c r="CH42" s="338"/>
      <c r="CI42" s="338"/>
      <c r="CJ42" s="338"/>
      <c r="CK42" s="338"/>
      <c r="CL42" s="338"/>
      <c r="CM42" s="338"/>
      <c r="CN42" s="338"/>
      <c r="CO42" s="338"/>
      <c r="CP42" s="338"/>
      <c r="CQ42" s="338"/>
      <c r="CR42" s="338"/>
      <c r="CS42" s="338"/>
      <c r="CT42" s="338"/>
      <c r="CX42" s="234"/>
      <c r="CZ42" s="367"/>
      <c r="DA42" s="354"/>
      <c r="DB42" s="298"/>
      <c r="DC42" s="354"/>
      <c r="DD42" s="298"/>
      <c r="DE42" s="354"/>
      <c r="DF42" s="338"/>
    </row>
    <row r="43" spans="2:113" ht="15" customHeight="1" x14ac:dyDescent="0.2">
      <c r="B43" s="708" t="s">
        <v>210</v>
      </c>
      <c r="C43" s="727">
        <f>16/9</f>
        <v>1.7777777777777777</v>
      </c>
      <c r="D43" s="394"/>
      <c r="E43" s="136">
        <v>210</v>
      </c>
      <c r="F43" s="419" t="s">
        <v>207</v>
      </c>
      <c r="G43" s="131">
        <f t="shared" si="14"/>
        <v>118</v>
      </c>
      <c r="H43" s="419" t="s">
        <v>207</v>
      </c>
      <c r="I43" s="136" t="str">
        <f t="shared" si="15"/>
        <v>118 x 210</v>
      </c>
      <c r="J43" s="419" t="s">
        <v>207</v>
      </c>
      <c r="K43" s="222">
        <f t="shared" si="16"/>
        <v>220</v>
      </c>
      <c r="L43" s="419" t="s">
        <v>207</v>
      </c>
      <c r="M43" s="136">
        <f t="shared" si="17"/>
        <v>128</v>
      </c>
      <c r="N43" s="419" t="s">
        <v>207</v>
      </c>
      <c r="O43" s="136">
        <v>5</v>
      </c>
      <c r="P43" s="419" t="s">
        <v>207</v>
      </c>
      <c r="Q43" s="130">
        <v>5</v>
      </c>
      <c r="R43" s="122" t="s">
        <v>207</v>
      </c>
      <c r="S43" s="130">
        <f t="shared" si="18"/>
        <v>241</v>
      </c>
      <c r="T43" s="122" t="s">
        <v>207</v>
      </c>
      <c r="U43" s="110"/>
      <c r="V43" s="122"/>
      <c r="W43" s="130"/>
      <c r="X43" s="122"/>
      <c r="Y43" s="222"/>
      <c r="Z43" s="136">
        <f t="shared" si="19"/>
        <v>82.7</v>
      </c>
      <c r="AA43" s="419" t="s">
        <v>208</v>
      </c>
      <c r="AB43" s="136">
        <f t="shared" si="20"/>
        <v>46.5</v>
      </c>
      <c r="AC43" s="419" t="s">
        <v>208</v>
      </c>
      <c r="AD43" s="131" t="str">
        <f t="shared" ref="AD43:AD49" si="25">AB43&amp;" x "&amp;Z43</f>
        <v>46.5 x 82.7</v>
      </c>
      <c r="AE43" s="419" t="s">
        <v>208</v>
      </c>
      <c r="AF43" s="136">
        <f t="shared" si="21"/>
        <v>86.6</v>
      </c>
      <c r="AG43" s="419" t="s">
        <v>208</v>
      </c>
      <c r="AH43" s="222">
        <f t="shared" si="22"/>
        <v>50.4</v>
      </c>
      <c r="AI43" s="419" t="s">
        <v>208</v>
      </c>
      <c r="AJ43" s="136">
        <f t="shared" si="23"/>
        <v>2</v>
      </c>
      <c r="AK43" s="419" t="s">
        <v>208</v>
      </c>
      <c r="AL43" s="136">
        <f t="shared" si="24"/>
        <v>2</v>
      </c>
      <c r="AM43" s="419" t="s">
        <v>208</v>
      </c>
      <c r="AN43" s="130">
        <f t="shared" ref="AN43:AN49" si="26">ROUND(SQRT((Z43^2)+(AB43^2)),0)</f>
        <v>95</v>
      </c>
      <c r="AO43" s="122" t="s">
        <v>208</v>
      </c>
      <c r="AP43" s="130"/>
      <c r="AQ43" s="122"/>
      <c r="AR43" s="110"/>
      <c r="AS43" s="122"/>
      <c r="AU43" s="961"/>
      <c r="AW43" s="2"/>
      <c r="AY43" s="2"/>
      <c r="BA43" s="298"/>
      <c r="BB43" s="305">
        <v>10200371</v>
      </c>
      <c r="BC43" s="329">
        <f>IF(Index!$L$4="€",VLOOKUP(BB43,ERP!$A:$CL,5,0),IF(Index!$L$4="$",VLOOKUP(BB43,ERP!$A:$CL,7,0),IF(Index!$L$4="CHF",VLOOKUP(BB43,ERP!$A:$CL,9,0),IF(Index!$L$4="£",VLOOKUP(BB43,ERP!$A:$CL,11,0),""))))</f>
        <v>953</v>
      </c>
      <c r="BD43" s="305">
        <v>10240371</v>
      </c>
      <c r="BE43" s="329">
        <f>IF(Index!$L$4="€",VLOOKUP(BD43,ERP!$A:$CL,5,0),IF(Index!$L$4="$",VLOOKUP(BD43,ERP!$A:$CL,7,0),IF(Index!$L$4="CHF",VLOOKUP(BD43,ERP!$A:$CL,9,0),IF(Index!$L$4="£",VLOOKUP(BD43,ERP!$A:$CL,11,0),""))))</f>
        <v>953</v>
      </c>
      <c r="BF43" s="2"/>
      <c r="BH43" s="351"/>
      <c r="BI43" s="338"/>
      <c r="BJ43" s="338"/>
      <c r="BK43" s="338"/>
      <c r="BL43" s="352"/>
      <c r="BM43" s="338"/>
      <c r="BN43" s="338"/>
      <c r="BO43" s="338"/>
      <c r="BP43" s="338"/>
      <c r="BQ43" s="338"/>
      <c r="BR43" s="351"/>
      <c r="BS43" s="338"/>
      <c r="BT43" s="351"/>
      <c r="BU43" s="338"/>
      <c r="BV43" s="338"/>
      <c r="BW43" s="338"/>
      <c r="BX43" s="338"/>
      <c r="BY43" s="338"/>
      <c r="BZ43" s="338"/>
      <c r="CA43" s="338"/>
      <c r="CB43" s="338"/>
      <c r="CC43" s="338"/>
      <c r="CD43" s="338"/>
      <c r="CE43" s="338"/>
      <c r="CF43" s="338"/>
      <c r="CG43" s="352"/>
      <c r="CH43" s="338"/>
      <c r="CI43" s="338"/>
      <c r="CJ43" s="338"/>
      <c r="CK43" s="338"/>
      <c r="CL43" s="338"/>
      <c r="CM43" s="338"/>
      <c r="CN43" s="338"/>
      <c r="CO43" s="338"/>
      <c r="CP43" s="338"/>
      <c r="CQ43" s="338"/>
      <c r="CR43" s="338"/>
      <c r="CS43" s="338"/>
      <c r="CT43" s="338"/>
      <c r="CX43" s="234"/>
      <c r="CZ43" s="367"/>
      <c r="DA43" s="354"/>
      <c r="DB43" s="298"/>
      <c r="DC43" s="354"/>
      <c r="DD43" s="298"/>
      <c r="DE43" s="354"/>
      <c r="DF43" s="338"/>
    </row>
    <row r="44" spans="2:113" ht="12.75" customHeight="1" x14ac:dyDescent="0.2">
      <c r="B44" s="708" t="s">
        <v>210</v>
      </c>
      <c r="C44" s="727">
        <f t="shared" ref="C44:C49" si="27">16/9</f>
        <v>1.7777777777777777</v>
      </c>
      <c r="D44" s="394"/>
      <c r="E44" s="178">
        <v>230</v>
      </c>
      <c r="F44" s="179" t="s">
        <v>207</v>
      </c>
      <c r="G44" s="181">
        <f t="shared" si="14"/>
        <v>129</v>
      </c>
      <c r="H44" s="179" t="s">
        <v>207</v>
      </c>
      <c r="I44" s="178" t="str">
        <f t="shared" si="15"/>
        <v>129 x 230</v>
      </c>
      <c r="J44" s="179" t="s">
        <v>207</v>
      </c>
      <c r="K44" s="169">
        <f t="shared" si="16"/>
        <v>240</v>
      </c>
      <c r="L44" s="179" t="s">
        <v>207</v>
      </c>
      <c r="M44" s="178">
        <f t="shared" si="17"/>
        <v>139</v>
      </c>
      <c r="N44" s="179" t="s">
        <v>207</v>
      </c>
      <c r="O44" s="178">
        <v>5</v>
      </c>
      <c r="P44" s="179" t="s">
        <v>207</v>
      </c>
      <c r="Q44" s="178">
        <v>5</v>
      </c>
      <c r="R44" s="179" t="s">
        <v>207</v>
      </c>
      <c r="S44" s="178">
        <f t="shared" si="18"/>
        <v>264</v>
      </c>
      <c r="T44" s="179" t="s">
        <v>207</v>
      </c>
      <c r="U44" s="169"/>
      <c r="V44" s="179"/>
      <c r="W44" s="178"/>
      <c r="X44" s="179"/>
      <c r="Y44" s="222"/>
      <c r="Z44" s="178">
        <f t="shared" si="19"/>
        <v>90.6</v>
      </c>
      <c r="AA44" s="179" t="s">
        <v>208</v>
      </c>
      <c r="AB44" s="178">
        <f t="shared" si="20"/>
        <v>50.8</v>
      </c>
      <c r="AC44" s="179" t="s">
        <v>208</v>
      </c>
      <c r="AD44" s="181" t="str">
        <f t="shared" si="25"/>
        <v>50.8 x 90.6</v>
      </c>
      <c r="AE44" s="179" t="s">
        <v>208</v>
      </c>
      <c r="AF44" s="178">
        <f t="shared" si="21"/>
        <v>94.5</v>
      </c>
      <c r="AG44" s="179" t="s">
        <v>208</v>
      </c>
      <c r="AH44" s="169">
        <f t="shared" si="22"/>
        <v>54.7</v>
      </c>
      <c r="AI44" s="179" t="s">
        <v>208</v>
      </c>
      <c r="AJ44" s="178">
        <f t="shared" si="23"/>
        <v>2</v>
      </c>
      <c r="AK44" s="179" t="s">
        <v>208</v>
      </c>
      <c r="AL44" s="178">
        <f t="shared" si="24"/>
        <v>2</v>
      </c>
      <c r="AM44" s="179" t="s">
        <v>208</v>
      </c>
      <c r="AN44" s="178">
        <f t="shared" si="26"/>
        <v>104</v>
      </c>
      <c r="AO44" s="179" t="s">
        <v>208</v>
      </c>
      <c r="AP44" s="178"/>
      <c r="AQ44" s="179"/>
      <c r="AR44" s="169"/>
      <c r="AS44" s="179"/>
      <c r="AU44" s="961"/>
      <c r="BA44" s="298"/>
      <c r="BB44" s="365">
        <v>10200372</v>
      </c>
      <c r="BC44" s="411">
        <f>IF(Index!$L$4="€",VLOOKUP(BB44,ERP!$A:$CL,5,0),IF(Index!$L$4="$",VLOOKUP(BB44,ERP!$A:$CL,7,0),IF(Index!$L$4="CHF",VLOOKUP(BB44,ERP!$A:$CL,9,0),IF(Index!$L$4="£",VLOOKUP(BB44,ERP!$A:$CL,11,0),""))))</f>
        <v>1239</v>
      </c>
      <c r="BD44" s="365">
        <v>10240372</v>
      </c>
      <c r="BE44" s="411">
        <f>IF(Index!$L$4="€",VLOOKUP(BD44,ERP!$A:$CL,5,0),IF(Index!$L$4="$",VLOOKUP(BD44,ERP!$A:$CL,7,0),IF(Index!$L$4="CHF",VLOOKUP(BD44,ERP!$A:$CL,9,0),IF(Index!$L$4="£",VLOOKUP(BD44,ERP!$A:$CL,11,0),""))))</f>
        <v>1239</v>
      </c>
      <c r="BF44" s="2"/>
      <c r="BH44" s="351"/>
      <c r="BI44" s="338"/>
      <c r="BJ44" s="338"/>
      <c r="BK44" s="338"/>
      <c r="BL44" s="352"/>
      <c r="BM44" s="338"/>
      <c r="BN44" s="338"/>
      <c r="BO44" s="338"/>
      <c r="BP44" s="338"/>
      <c r="BQ44" s="338"/>
      <c r="BR44" s="351"/>
      <c r="BS44" s="338"/>
      <c r="BT44" s="351"/>
      <c r="BU44" s="338"/>
      <c r="BV44" s="338"/>
      <c r="BW44" s="338"/>
      <c r="BX44" s="338"/>
      <c r="BY44" s="338"/>
      <c r="BZ44" s="338"/>
      <c r="CA44" s="338"/>
      <c r="CB44" s="338"/>
      <c r="CC44" s="338"/>
      <c r="CD44" s="338"/>
      <c r="CE44" s="338"/>
      <c r="CF44" s="338"/>
      <c r="CG44" s="352"/>
      <c r="CH44" s="338"/>
      <c r="CI44" s="338"/>
      <c r="CJ44" s="338"/>
      <c r="CK44" s="338"/>
      <c r="CL44" s="338"/>
      <c r="CM44" s="338"/>
      <c r="CN44" s="338"/>
      <c r="CO44" s="338"/>
      <c r="CP44" s="338"/>
      <c r="CQ44" s="338"/>
      <c r="CR44" s="338"/>
      <c r="CS44" s="338"/>
      <c r="CT44" s="338"/>
      <c r="CX44" s="234"/>
      <c r="CZ44" s="367"/>
      <c r="DA44" s="354"/>
      <c r="DB44" s="298"/>
      <c r="DC44" s="354"/>
      <c r="DD44" s="298"/>
      <c r="DE44" s="354"/>
      <c r="DF44" s="338"/>
    </row>
    <row r="45" spans="2:113" ht="12.75" customHeight="1" x14ac:dyDescent="0.2">
      <c r="B45" s="708" t="s">
        <v>210</v>
      </c>
      <c r="C45" s="727">
        <f t="shared" si="27"/>
        <v>1.7777777777777777</v>
      </c>
      <c r="D45" s="394"/>
      <c r="E45" s="136">
        <v>250</v>
      </c>
      <c r="F45" s="419" t="s">
        <v>207</v>
      </c>
      <c r="G45" s="131">
        <f t="shared" si="14"/>
        <v>141</v>
      </c>
      <c r="H45" s="419" t="s">
        <v>207</v>
      </c>
      <c r="I45" s="136" t="str">
        <f t="shared" si="15"/>
        <v>141 x 250</v>
      </c>
      <c r="J45" s="419" t="s">
        <v>207</v>
      </c>
      <c r="K45" s="222">
        <f t="shared" si="16"/>
        <v>260</v>
      </c>
      <c r="L45" s="419" t="s">
        <v>207</v>
      </c>
      <c r="M45" s="136">
        <f t="shared" si="17"/>
        <v>151</v>
      </c>
      <c r="N45" s="419" t="s">
        <v>207</v>
      </c>
      <c r="O45" s="136">
        <v>5</v>
      </c>
      <c r="P45" s="419" t="s">
        <v>207</v>
      </c>
      <c r="Q45" s="130">
        <v>5</v>
      </c>
      <c r="R45" s="122" t="s">
        <v>207</v>
      </c>
      <c r="S45" s="130">
        <f t="shared" si="18"/>
        <v>287</v>
      </c>
      <c r="T45" s="122" t="s">
        <v>207</v>
      </c>
      <c r="U45" s="110"/>
      <c r="V45" s="122"/>
      <c r="W45" s="130"/>
      <c r="X45" s="122"/>
      <c r="Y45" s="222"/>
      <c r="Z45" s="136">
        <f t="shared" si="19"/>
        <v>98.4</v>
      </c>
      <c r="AA45" s="419" t="s">
        <v>208</v>
      </c>
      <c r="AB45" s="136">
        <f t="shared" si="20"/>
        <v>55.5</v>
      </c>
      <c r="AC45" s="419" t="s">
        <v>208</v>
      </c>
      <c r="AD45" s="131" t="str">
        <f t="shared" si="25"/>
        <v>55.5 x 98.4</v>
      </c>
      <c r="AE45" s="419" t="s">
        <v>208</v>
      </c>
      <c r="AF45" s="136">
        <f t="shared" si="21"/>
        <v>102.4</v>
      </c>
      <c r="AG45" s="419" t="s">
        <v>208</v>
      </c>
      <c r="AH45" s="222">
        <f t="shared" si="22"/>
        <v>59.4</v>
      </c>
      <c r="AI45" s="419" t="s">
        <v>208</v>
      </c>
      <c r="AJ45" s="136">
        <f t="shared" si="23"/>
        <v>2</v>
      </c>
      <c r="AK45" s="419" t="s">
        <v>208</v>
      </c>
      <c r="AL45" s="136">
        <f t="shared" si="24"/>
        <v>2</v>
      </c>
      <c r="AM45" s="419" t="s">
        <v>208</v>
      </c>
      <c r="AN45" s="130">
        <f t="shared" si="26"/>
        <v>113</v>
      </c>
      <c r="AO45" s="122" t="s">
        <v>208</v>
      </c>
      <c r="AP45" s="130"/>
      <c r="AQ45" s="122"/>
      <c r="AR45" s="110"/>
      <c r="AS45" s="122"/>
      <c r="AU45" s="961"/>
      <c r="BA45" s="298"/>
      <c r="BB45" s="66"/>
      <c r="BC45" s="329"/>
      <c r="BD45" s="305"/>
      <c r="BE45" s="329"/>
      <c r="BF45" s="2"/>
      <c r="BH45" s="351"/>
      <c r="BI45" s="338"/>
      <c r="BJ45" s="338"/>
      <c r="BK45" s="338"/>
      <c r="BL45" s="352"/>
      <c r="BM45" s="338"/>
      <c r="BN45" s="338"/>
      <c r="BO45" s="338"/>
      <c r="BP45" s="338"/>
      <c r="BQ45" s="338"/>
      <c r="BR45" s="351"/>
      <c r="BS45" s="338"/>
      <c r="BT45" s="351"/>
      <c r="BU45" s="338"/>
      <c r="BV45" s="338"/>
      <c r="BW45" s="338"/>
      <c r="BX45" s="338"/>
      <c r="BY45" s="338"/>
      <c r="BZ45" s="338"/>
      <c r="CA45" s="338"/>
      <c r="CB45" s="338"/>
      <c r="CC45" s="338"/>
      <c r="CD45" s="338"/>
      <c r="CE45" s="338"/>
      <c r="CF45" s="338"/>
      <c r="CG45" s="352"/>
      <c r="CH45" s="338"/>
      <c r="CI45" s="338"/>
      <c r="CJ45" s="338"/>
      <c r="CK45" s="338"/>
      <c r="CL45" s="338"/>
      <c r="CM45" s="338"/>
      <c r="CN45" s="338"/>
      <c r="CO45" s="338"/>
      <c r="CP45" s="338"/>
      <c r="CQ45" s="338"/>
      <c r="CR45" s="338"/>
      <c r="CS45" s="338"/>
      <c r="CT45" s="338"/>
      <c r="CX45" s="234"/>
      <c r="CZ45" s="2"/>
      <c r="DA45" s="354"/>
      <c r="DB45" s="298"/>
      <c r="DC45" s="354"/>
      <c r="DD45" s="298"/>
      <c r="DE45" s="354"/>
      <c r="DF45" s="338"/>
    </row>
    <row r="46" spans="2:113" ht="12.75" customHeight="1" x14ac:dyDescent="0.2">
      <c r="B46" s="708" t="s">
        <v>210</v>
      </c>
      <c r="C46" s="727">
        <f t="shared" si="27"/>
        <v>1.7777777777777777</v>
      </c>
      <c r="D46" s="394"/>
      <c r="E46" s="178">
        <v>270</v>
      </c>
      <c r="F46" s="179" t="s">
        <v>207</v>
      </c>
      <c r="G46" s="181">
        <f t="shared" si="14"/>
        <v>152</v>
      </c>
      <c r="H46" s="179" t="s">
        <v>207</v>
      </c>
      <c r="I46" s="178" t="str">
        <f t="shared" si="15"/>
        <v>152 x 270</v>
      </c>
      <c r="J46" s="179" t="s">
        <v>207</v>
      </c>
      <c r="K46" s="169">
        <f t="shared" si="16"/>
        <v>280</v>
      </c>
      <c r="L46" s="179" t="s">
        <v>207</v>
      </c>
      <c r="M46" s="178">
        <f t="shared" si="17"/>
        <v>162</v>
      </c>
      <c r="N46" s="179" t="s">
        <v>207</v>
      </c>
      <c r="O46" s="178">
        <v>5</v>
      </c>
      <c r="P46" s="179" t="s">
        <v>207</v>
      </c>
      <c r="Q46" s="178">
        <v>5</v>
      </c>
      <c r="R46" s="179" t="s">
        <v>207</v>
      </c>
      <c r="S46" s="178">
        <f t="shared" si="18"/>
        <v>310</v>
      </c>
      <c r="T46" s="179" t="s">
        <v>207</v>
      </c>
      <c r="U46" s="169"/>
      <c r="V46" s="179"/>
      <c r="W46" s="178"/>
      <c r="X46" s="179"/>
      <c r="Y46" s="222"/>
      <c r="Z46" s="178">
        <f t="shared" si="19"/>
        <v>106.3</v>
      </c>
      <c r="AA46" s="179" t="s">
        <v>208</v>
      </c>
      <c r="AB46" s="178">
        <f t="shared" si="20"/>
        <v>59.8</v>
      </c>
      <c r="AC46" s="179" t="s">
        <v>208</v>
      </c>
      <c r="AD46" s="181" t="str">
        <f t="shared" si="25"/>
        <v>59.8 x 106.3</v>
      </c>
      <c r="AE46" s="179" t="s">
        <v>208</v>
      </c>
      <c r="AF46" s="178">
        <f t="shared" si="21"/>
        <v>110.2</v>
      </c>
      <c r="AG46" s="179" t="s">
        <v>208</v>
      </c>
      <c r="AH46" s="169">
        <f t="shared" si="22"/>
        <v>63.8</v>
      </c>
      <c r="AI46" s="179" t="s">
        <v>208</v>
      </c>
      <c r="AJ46" s="178">
        <f t="shared" si="23"/>
        <v>2</v>
      </c>
      <c r="AK46" s="179" t="s">
        <v>208</v>
      </c>
      <c r="AL46" s="178">
        <f t="shared" si="24"/>
        <v>2</v>
      </c>
      <c r="AM46" s="179" t="s">
        <v>208</v>
      </c>
      <c r="AN46" s="178">
        <f t="shared" si="26"/>
        <v>122</v>
      </c>
      <c r="AO46" s="179" t="s">
        <v>208</v>
      </c>
      <c r="AP46" s="178"/>
      <c r="AQ46" s="179"/>
      <c r="AR46" s="169"/>
      <c r="AS46" s="179"/>
      <c r="AU46" s="961"/>
      <c r="BA46" s="298"/>
      <c r="BB46" s="365">
        <v>10200373</v>
      </c>
      <c r="BC46" s="411">
        <f>IF(Index!$L$4="€",VLOOKUP(BB46,ERP!$A:$CL,5,0),IF(Index!$L$4="$",VLOOKUP(BB46,ERP!$A:$CL,7,0),IF(Index!$L$4="CHF",VLOOKUP(BB46,ERP!$A:$CL,9,0),IF(Index!$L$4="£",VLOOKUP(BB46,ERP!$A:$CL,11,0),""))))</f>
        <v>1427</v>
      </c>
      <c r="BD46" s="365">
        <v>10240373</v>
      </c>
      <c r="BE46" s="411">
        <f>IF(Index!$L$4="€",VLOOKUP(BD46,ERP!$A:$CL,5,0),IF(Index!$L$4="$",VLOOKUP(BD46,ERP!$A:$CL,7,0),IF(Index!$L$4="CHF",VLOOKUP(BD46,ERP!$A:$CL,9,0),IF(Index!$L$4="£",VLOOKUP(BD46,ERP!$A:$CL,11,0),""))))</f>
        <v>1427</v>
      </c>
      <c r="BF46" s="2"/>
      <c r="BH46" s="351"/>
      <c r="BI46" s="338"/>
      <c r="BJ46" s="338"/>
      <c r="BK46" s="338"/>
      <c r="BL46" s="352"/>
      <c r="BM46" s="338"/>
      <c r="BN46" s="338"/>
      <c r="BO46" s="338"/>
      <c r="BP46" s="338"/>
      <c r="BQ46" s="338"/>
      <c r="BR46" s="351"/>
      <c r="BS46" s="338"/>
      <c r="BT46" s="351"/>
      <c r="BU46" s="338"/>
      <c r="BV46" s="338"/>
      <c r="BW46" s="338"/>
      <c r="BX46" s="338"/>
      <c r="BY46" s="338"/>
      <c r="BZ46" s="338"/>
      <c r="CA46" s="338"/>
      <c r="CB46" s="338"/>
      <c r="CC46" s="338"/>
      <c r="CD46" s="338"/>
      <c r="CE46" s="338"/>
      <c r="CF46" s="338"/>
      <c r="CG46" s="352"/>
      <c r="CH46" s="338"/>
      <c r="CI46" s="338"/>
      <c r="CJ46" s="338"/>
      <c r="CK46" s="338"/>
      <c r="CL46" s="338"/>
      <c r="CM46" s="338"/>
      <c r="CN46" s="338"/>
      <c r="CO46" s="338"/>
      <c r="CP46" s="338"/>
      <c r="CQ46" s="338"/>
      <c r="CR46" s="338"/>
      <c r="CS46" s="338"/>
      <c r="CT46" s="338"/>
      <c r="CX46" s="234"/>
      <c r="CZ46" s="367"/>
      <c r="DA46" s="354"/>
      <c r="DB46" s="298"/>
      <c r="DC46" s="354"/>
      <c r="DD46" s="298"/>
      <c r="DE46" s="354"/>
      <c r="DF46" s="338"/>
    </row>
    <row r="47" spans="2:113" ht="12.75" customHeight="1" x14ac:dyDescent="0.2">
      <c r="B47" s="708" t="s">
        <v>210</v>
      </c>
      <c r="C47" s="727">
        <f t="shared" si="27"/>
        <v>1.7777777777777777</v>
      </c>
      <c r="D47" s="394"/>
      <c r="E47" s="136">
        <v>290</v>
      </c>
      <c r="F47" s="419" t="s">
        <v>207</v>
      </c>
      <c r="G47" s="131">
        <f t="shared" si="14"/>
        <v>163</v>
      </c>
      <c r="H47" s="419" t="s">
        <v>207</v>
      </c>
      <c r="I47" s="136" t="str">
        <f t="shared" si="15"/>
        <v>163 x 290</v>
      </c>
      <c r="J47" s="419" t="s">
        <v>207</v>
      </c>
      <c r="K47" s="222">
        <f t="shared" si="16"/>
        <v>300</v>
      </c>
      <c r="L47" s="419" t="s">
        <v>207</v>
      </c>
      <c r="M47" s="136">
        <f t="shared" si="17"/>
        <v>173</v>
      </c>
      <c r="N47" s="419" t="s">
        <v>207</v>
      </c>
      <c r="O47" s="136">
        <v>5</v>
      </c>
      <c r="P47" s="419" t="s">
        <v>207</v>
      </c>
      <c r="Q47" s="130">
        <v>5</v>
      </c>
      <c r="R47" s="122" t="s">
        <v>207</v>
      </c>
      <c r="S47" s="130">
        <f t="shared" si="18"/>
        <v>333</v>
      </c>
      <c r="T47" s="122" t="s">
        <v>207</v>
      </c>
      <c r="U47" s="110"/>
      <c r="V47" s="122"/>
      <c r="W47" s="130"/>
      <c r="X47" s="122"/>
      <c r="Y47" s="222"/>
      <c r="Z47" s="136">
        <f t="shared" si="19"/>
        <v>114.2</v>
      </c>
      <c r="AA47" s="419" t="s">
        <v>208</v>
      </c>
      <c r="AB47" s="136">
        <f t="shared" si="20"/>
        <v>64.2</v>
      </c>
      <c r="AC47" s="419" t="s">
        <v>208</v>
      </c>
      <c r="AD47" s="131" t="str">
        <f t="shared" si="25"/>
        <v>64.2 x 114.2</v>
      </c>
      <c r="AE47" s="419" t="s">
        <v>208</v>
      </c>
      <c r="AF47" s="136">
        <f t="shared" si="21"/>
        <v>118.1</v>
      </c>
      <c r="AG47" s="419" t="s">
        <v>208</v>
      </c>
      <c r="AH47" s="222">
        <f t="shared" si="22"/>
        <v>68.099999999999994</v>
      </c>
      <c r="AI47" s="419" t="s">
        <v>208</v>
      </c>
      <c r="AJ47" s="136">
        <f t="shared" si="23"/>
        <v>2</v>
      </c>
      <c r="AK47" s="419" t="s">
        <v>208</v>
      </c>
      <c r="AL47" s="136">
        <f t="shared" si="24"/>
        <v>2</v>
      </c>
      <c r="AM47" s="419" t="s">
        <v>208</v>
      </c>
      <c r="AN47" s="130">
        <f t="shared" si="26"/>
        <v>131</v>
      </c>
      <c r="AO47" s="122" t="s">
        <v>208</v>
      </c>
      <c r="AP47" s="130"/>
      <c r="AQ47" s="122"/>
      <c r="AR47" s="110"/>
      <c r="AS47" s="122"/>
      <c r="AU47" s="961"/>
      <c r="BA47" s="298"/>
      <c r="BB47" s="305">
        <v>10200374</v>
      </c>
      <c r="BC47" s="329">
        <f>IF(Index!$L$4="€",VLOOKUP(BB47,ERP!$A:$CL,5,0),IF(Index!$L$4="$",VLOOKUP(BB47,ERP!$A:$CL,7,0),IF(Index!$L$4="CHF",VLOOKUP(BB47,ERP!$A:$CL,9,0),IF(Index!$L$4="£",VLOOKUP(BB47,ERP!$A:$CL,11,0),""))))</f>
        <v>1646</v>
      </c>
      <c r="BD47" s="305">
        <v>10240374</v>
      </c>
      <c r="BE47" s="329">
        <f>IF(Index!$L$4="€",VLOOKUP(BD47,ERP!$A:$CL,5,0),IF(Index!$L$4="$",VLOOKUP(BD47,ERP!$A:$CL,7,0),IF(Index!$L$4="CHF",VLOOKUP(BD47,ERP!$A:$CL,9,0),IF(Index!$L$4="£",VLOOKUP(BD47,ERP!$A:$CL,11,0),""))))</f>
        <v>1646</v>
      </c>
      <c r="BF47" s="2"/>
      <c r="BH47" s="351"/>
      <c r="BI47" s="338"/>
      <c r="BJ47" s="338"/>
      <c r="BK47" s="338"/>
      <c r="BL47" s="352"/>
      <c r="BM47" s="338"/>
      <c r="BN47" s="338"/>
      <c r="BO47" s="338"/>
      <c r="BP47" s="338"/>
      <c r="BQ47" s="338"/>
      <c r="BR47" s="351"/>
      <c r="BS47" s="338"/>
      <c r="BT47" s="351"/>
      <c r="BU47" s="338"/>
      <c r="BV47" s="338"/>
      <c r="BW47" s="338"/>
      <c r="BX47" s="338"/>
      <c r="BY47" s="338"/>
      <c r="BZ47" s="338"/>
      <c r="CA47" s="338"/>
      <c r="CB47" s="338"/>
      <c r="CC47" s="338"/>
      <c r="CD47" s="338"/>
      <c r="CE47" s="338"/>
      <c r="CF47" s="338"/>
      <c r="CG47" s="352"/>
      <c r="CH47" s="338"/>
      <c r="CI47" s="338"/>
      <c r="CJ47" s="338"/>
      <c r="CK47" s="338"/>
      <c r="CL47" s="338"/>
      <c r="CM47" s="338"/>
      <c r="CN47" s="338"/>
      <c r="CO47" s="338"/>
      <c r="CP47" s="338"/>
      <c r="CQ47" s="338"/>
      <c r="CR47" s="338"/>
      <c r="CS47" s="338"/>
      <c r="CT47" s="338"/>
      <c r="CX47" s="234"/>
      <c r="CZ47" s="367"/>
      <c r="DA47" s="354"/>
      <c r="DB47" s="298"/>
      <c r="DC47" s="354"/>
      <c r="DD47" s="298"/>
      <c r="DE47" s="354"/>
      <c r="DF47" s="338"/>
    </row>
    <row r="48" spans="2:113" ht="12.75" customHeight="1" x14ac:dyDescent="0.2">
      <c r="B48" s="708" t="s">
        <v>210</v>
      </c>
      <c r="C48" s="727">
        <f t="shared" si="27"/>
        <v>1.7777777777777777</v>
      </c>
      <c r="D48" s="394"/>
      <c r="E48" s="178">
        <v>310</v>
      </c>
      <c r="F48" s="179" t="s">
        <v>207</v>
      </c>
      <c r="G48" s="181">
        <f t="shared" si="14"/>
        <v>174</v>
      </c>
      <c r="H48" s="179" t="s">
        <v>207</v>
      </c>
      <c r="I48" s="178" t="str">
        <f t="shared" si="15"/>
        <v>174 x 310</v>
      </c>
      <c r="J48" s="179" t="s">
        <v>207</v>
      </c>
      <c r="K48" s="169">
        <f t="shared" si="16"/>
        <v>320</v>
      </c>
      <c r="L48" s="179" t="s">
        <v>207</v>
      </c>
      <c r="M48" s="178">
        <f t="shared" si="17"/>
        <v>184</v>
      </c>
      <c r="N48" s="179" t="s">
        <v>207</v>
      </c>
      <c r="O48" s="178">
        <v>5</v>
      </c>
      <c r="P48" s="179" t="s">
        <v>207</v>
      </c>
      <c r="Q48" s="178">
        <v>5</v>
      </c>
      <c r="R48" s="179" t="s">
        <v>207</v>
      </c>
      <c r="S48" s="178">
        <f t="shared" si="18"/>
        <v>355</v>
      </c>
      <c r="T48" s="179" t="s">
        <v>207</v>
      </c>
      <c r="U48" s="169"/>
      <c r="V48" s="179"/>
      <c r="W48" s="178"/>
      <c r="X48" s="179"/>
      <c r="Y48" s="222"/>
      <c r="Z48" s="178">
        <f t="shared" si="19"/>
        <v>122</v>
      </c>
      <c r="AA48" s="179" t="s">
        <v>208</v>
      </c>
      <c r="AB48" s="178">
        <f t="shared" si="20"/>
        <v>68.5</v>
      </c>
      <c r="AC48" s="179" t="s">
        <v>208</v>
      </c>
      <c r="AD48" s="181" t="str">
        <f t="shared" si="25"/>
        <v>68.5 x 122</v>
      </c>
      <c r="AE48" s="179" t="s">
        <v>208</v>
      </c>
      <c r="AF48" s="178">
        <f t="shared" si="21"/>
        <v>126</v>
      </c>
      <c r="AG48" s="179" t="s">
        <v>208</v>
      </c>
      <c r="AH48" s="169">
        <f t="shared" si="22"/>
        <v>72.400000000000006</v>
      </c>
      <c r="AI48" s="179" t="s">
        <v>208</v>
      </c>
      <c r="AJ48" s="178">
        <f t="shared" si="23"/>
        <v>2</v>
      </c>
      <c r="AK48" s="179" t="s">
        <v>208</v>
      </c>
      <c r="AL48" s="178">
        <f t="shared" si="24"/>
        <v>2</v>
      </c>
      <c r="AM48" s="179" t="s">
        <v>208</v>
      </c>
      <c r="AN48" s="178">
        <f t="shared" si="26"/>
        <v>140</v>
      </c>
      <c r="AO48" s="179" t="s">
        <v>208</v>
      </c>
      <c r="AP48" s="178"/>
      <c r="AQ48" s="179"/>
      <c r="AR48" s="169"/>
      <c r="AS48" s="179"/>
      <c r="AU48" s="961"/>
      <c r="BA48" s="298"/>
      <c r="BB48" s="365">
        <v>10200375</v>
      </c>
      <c r="BC48" s="411">
        <f>IF(Index!$L$4="€",VLOOKUP(BB48,ERP!$A:$CL,5,0),IF(Index!$L$4="$",VLOOKUP(BB48,ERP!$A:$CL,7,0),IF(Index!$L$4="CHF",VLOOKUP(BB48,ERP!$A:$CL,9,0),IF(Index!$L$4="£",VLOOKUP(BB48,ERP!$A:$CL,11,0),""))))</f>
        <v>2104</v>
      </c>
      <c r="BD48" s="365">
        <v>10240375</v>
      </c>
      <c r="BE48" s="411">
        <f>IF(Index!$L$4="€",VLOOKUP(BD48,ERP!$A:$CL,5,0),IF(Index!$L$4="$",VLOOKUP(BD48,ERP!$A:$CL,7,0),IF(Index!$L$4="CHF",VLOOKUP(BD48,ERP!$A:$CL,9,0),IF(Index!$L$4="£",VLOOKUP(BD48,ERP!$A:$CL,11,0),""))))</f>
        <v>2104</v>
      </c>
      <c r="BF48" s="2"/>
      <c r="BH48" s="351"/>
      <c r="BI48" s="338"/>
      <c r="BJ48" s="338"/>
      <c r="BK48" s="338"/>
      <c r="BL48" s="352"/>
      <c r="BM48" s="338"/>
      <c r="BN48" s="338"/>
      <c r="BO48" s="338"/>
      <c r="BP48" s="338"/>
      <c r="BQ48" s="338"/>
      <c r="BR48" s="351"/>
      <c r="BS48" s="338"/>
      <c r="BT48" s="351"/>
      <c r="BU48" s="338"/>
      <c r="BV48" s="338"/>
      <c r="BW48" s="338"/>
      <c r="BX48" s="338"/>
      <c r="BY48" s="338"/>
      <c r="BZ48" s="338"/>
      <c r="CA48" s="338"/>
      <c r="CB48" s="338"/>
      <c r="CC48" s="338"/>
      <c r="CD48" s="338"/>
      <c r="CE48" s="338"/>
      <c r="CF48" s="338"/>
      <c r="CG48" s="352"/>
      <c r="CH48" s="338"/>
      <c r="CI48" s="338"/>
      <c r="CJ48" s="338"/>
      <c r="CK48" s="338"/>
      <c r="CL48" s="338"/>
      <c r="CM48" s="338"/>
      <c r="CN48" s="338"/>
      <c r="CO48" s="338"/>
      <c r="CP48" s="338"/>
      <c r="CQ48" s="338"/>
      <c r="CR48" s="338"/>
      <c r="CS48" s="338"/>
      <c r="CT48" s="338"/>
      <c r="CX48" s="234"/>
      <c r="CZ48" s="367"/>
      <c r="DA48" s="354"/>
      <c r="DB48" s="298"/>
      <c r="DC48" s="354"/>
      <c r="DD48" s="298"/>
      <c r="DE48" s="354"/>
      <c r="DF48" s="338"/>
    </row>
    <row r="49" spans="2:113" ht="12.75" customHeight="1" x14ac:dyDescent="0.2">
      <c r="B49" s="708" t="s">
        <v>210</v>
      </c>
      <c r="C49" s="727">
        <f t="shared" si="27"/>
        <v>1.7777777777777777</v>
      </c>
      <c r="D49" s="394"/>
      <c r="E49" s="145">
        <v>330</v>
      </c>
      <c r="F49" s="369" t="s">
        <v>207</v>
      </c>
      <c r="G49" s="282">
        <f t="shared" si="14"/>
        <v>186</v>
      </c>
      <c r="H49" s="369" t="s">
        <v>207</v>
      </c>
      <c r="I49" s="145" t="str">
        <f t="shared" si="15"/>
        <v>186 x 330</v>
      </c>
      <c r="J49" s="369" t="s">
        <v>207</v>
      </c>
      <c r="K49" s="420">
        <f t="shared" si="16"/>
        <v>340</v>
      </c>
      <c r="L49" s="369" t="s">
        <v>207</v>
      </c>
      <c r="M49" s="145">
        <f t="shared" si="17"/>
        <v>196</v>
      </c>
      <c r="N49" s="369" t="s">
        <v>207</v>
      </c>
      <c r="O49" s="145">
        <v>5</v>
      </c>
      <c r="P49" s="369" t="s">
        <v>207</v>
      </c>
      <c r="Q49" s="140">
        <v>5</v>
      </c>
      <c r="R49" s="141" t="s">
        <v>207</v>
      </c>
      <c r="S49" s="140">
        <f t="shared" si="18"/>
        <v>379</v>
      </c>
      <c r="T49" s="141" t="s">
        <v>207</v>
      </c>
      <c r="U49" s="142"/>
      <c r="V49" s="141"/>
      <c r="W49" s="140"/>
      <c r="X49" s="141"/>
      <c r="Y49" s="222"/>
      <c r="Z49" s="145">
        <f t="shared" si="19"/>
        <v>129.9</v>
      </c>
      <c r="AA49" s="369" t="s">
        <v>208</v>
      </c>
      <c r="AB49" s="145">
        <f t="shared" si="20"/>
        <v>73.2</v>
      </c>
      <c r="AC49" s="369" t="s">
        <v>208</v>
      </c>
      <c r="AD49" s="282" t="str">
        <f t="shared" si="25"/>
        <v>73.2 x 129.9</v>
      </c>
      <c r="AE49" s="369" t="s">
        <v>208</v>
      </c>
      <c r="AF49" s="145">
        <f t="shared" si="21"/>
        <v>133.9</v>
      </c>
      <c r="AG49" s="369" t="s">
        <v>208</v>
      </c>
      <c r="AH49" s="420">
        <f t="shared" si="22"/>
        <v>77.2</v>
      </c>
      <c r="AI49" s="369" t="s">
        <v>208</v>
      </c>
      <c r="AJ49" s="145">
        <f t="shared" si="23"/>
        <v>2</v>
      </c>
      <c r="AK49" s="369" t="s">
        <v>208</v>
      </c>
      <c r="AL49" s="145">
        <f t="shared" si="24"/>
        <v>2</v>
      </c>
      <c r="AM49" s="369" t="s">
        <v>208</v>
      </c>
      <c r="AN49" s="140">
        <f t="shared" si="26"/>
        <v>149</v>
      </c>
      <c r="AO49" s="141" t="s">
        <v>208</v>
      </c>
      <c r="AP49" s="140"/>
      <c r="AQ49" s="141"/>
      <c r="AR49" s="142"/>
      <c r="AS49" s="141"/>
      <c r="AU49" s="965"/>
      <c r="BA49" s="298"/>
      <c r="BB49" s="307">
        <v>10200376</v>
      </c>
      <c r="BC49" s="325">
        <f>IF(Index!$L$4="€",VLOOKUP(BB49,ERP!$A:$CL,5,0),IF(Index!$L$4="$",VLOOKUP(BB49,ERP!$A:$CL,7,0),IF(Index!$L$4="CHF",VLOOKUP(BB49,ERP!$A:$CL,9,0),IF(Index!$L$4="£",VLOOKUP(BB49,ERP!$A:$CL,11,0),""))))</f>
        <v>2373</v>
      </c>
      <c r="BD49" s="307">
        <v>10240376</v>
      </c>
      <c r="BE49" s="325">
        <f>IF(Index!$L$4="€",VLOOKUP(BD49,ERP!$A:$CL,5,0),IF(Index!$L$4="$",VLOOKUP(BD49,ERP!$A:$CL,7,0),IF(Index!$L$4="CHF",VLOOKUP(BD49,ERP!$A:$CL,9,0),IF(Index!$L$4="£",VLOOKUP(BD49,ERP!$A:$CL,11,0),""))))</f>
        <v>2373</v>
      </c>
      <c r="BF49" s="2"/>
      <c r="BH49" s="351"/>
      <c r="BI49" s="338"/>
      <c r="BJ49" s="338"/>
      <c r="BK49" s="338"/>
      <c r="BL49" s="352"/>
      <c r="BM49" s="338"/>
      <c r="BN49" s="338"/>
      <c r="BO49" s="338"/>
      <c r="BP49" s="338"/>
      <c r="BQ49" s="338"/>
      <c r="BR49" s="351"/>
      <c r="BS49" s="338"/>
      <c r="BT49" s="351"/>
      <c r="BU49" s="338"/>
      <c r="BV49" s="338"/>
      <c r="BW49" s="338"/>
      <c r="BX49" s="338"/>
      <c r="BY49" s="338"/>
      <c r="BZ49" s="338"/>
      <c r="CA49" s="338"/>
      <c r="CB49" s="338"/>
      <c r="CC49" s="338"/>
      <c r="CD49" s="338"/>
      <c r="CE49" s="338"/>
      <c r="CF49" s="338"/>
      <c r="CG49" s="352"/>
      <c r="CH49" s="338"/>
      <c r="CI49" s="338"/>
      <c r="CJ49" s="338"/>
      <c r="CK49" s="338"/>
      <c r="CL49" s="338"/>
      <c r="CM49" s="338"/>
      <c r="CN49" s="338"/>
      <c r="CO49" s="338"/>
      <c r="CP49" s="338"/>
      <c r="CQ49" s="338"/>
      <c r="CR49" s="338"/>
      <c r="CS49" s="338"/>
      <c r="CT49" s="338"/>
      <c r="CX49" s="234"/>
      <c r="CZ49" s="367"/>
      <c r="DA49" s="354"/>
      <c r="DB49" s="298"/>
      <c r="DC49" s="354"/>
      <c r="DD49" s="298"/>
      <c r="DE49" s="354"/>
      <c r="DF49" s="338"/>
    </row>
    <row r="50" spans="2:113" x14ac:dyDescent="0.2">
      <c r="E50" s="308"/>
      <c r="I50" s="309"/>
      <c r="O50" s="308"/>
      <c r="Q50" s="308"/>
      <c r="Y50" s="222"/>
      <c r="AD50" s="309"/>
      <c r="AW50" s="2"/>
      <c r="AY50" s="2"/>
      <c r="BA50" s="338"/>
      <c r="BB50" s="338"/>
      <c r="BC50" s="338"/>
      <c r="BD50" s="338"/>
      <c r="BE50" s="338"/>
      <c r="BF50" s="2"/>
      <c r="BG50" s="2"/>
      <c r="BH50" s="351"/>
      <c r="BI50" s="338"/>
      <c r="BJ50" s="338"/>
      <c r="BK50" s="338"/>
      <c r="BL50" s="352"/>
      <c r="BM50" s="338"/>
      <c r="BN50" s="338"/>
      <c r="BO50" s="338"/>
      <c r="BP50" s="338"/>
      <c r="BQ50" s="338"/>
      <c r="BR50" s="351"/>
      <c r="BS50" s="338"/>
      <c r="BT50" s="351"/>
      <c r="BU50" s="338"/>
      <c r="BV50" s="338"/>
      <c r="BW50" s="338"/>
      <c r="BX50" s="338"/>
      <c r="BY50" s="338"/>
      <c r="BZ50" s="338"/>
      <c r="CA50" s="338"/>
      <c r="CB50" s="338"/>
      <c r="CC50" s="338"/>
      <c r="CD50" s="338"/>
      <c r="CE50" s="338"/>
      <c r="CF50" s="338"/>
      <c r="CG50" s="352"/>
      <c r="CH50" s="338"/>
      <c r="CI50" s="338"/>
      <c r="CJ50" s="338"/>
      <c r="CK50" s="338"/>
      <c r="CL50" s="338"/>
      <c r="CM50" s="338"/>
      <c r="CN50" s="338"/>
      <c r="CO50" s="338"/>
      <c r="CP50" s="338"/>
      <c r="CQ50" s="338"/>
      <c r="CR50" s="338"/>
      <c r="CS50" s="338"/>
      <c r="CT50" s="338"/>
      <c r="CZ50" s="2"/>
      <c r="DA50" s="338"/>
      <c r="DB50" s="338"/>
      <c r="DC50" s="338"/>
      <c r="DD50" s="338"/>
      <c r="DE50" s="338"/>
      <c r="DF50" s="338"/>
    </row>
    <row r="51" spans="2:113" s="30" customFormat="1" ht="33" customHeight="1" x14ac:dyDescent="0.2">
      <c r="C51" s="726"/>
      <c r="D51" s="2"/>
      <c r="E51" s="1078"/>
      <c r="F51" s="1078"/>
      <c r="G51" s="1078"/>
      <c r="H51" s="1078"/>
      <c r="I51" s="1078"/>
      <c r="J51" s="1078"/>
      <c r="K51" s="1078"/>
      <c r="L51" s="1078"/>
      <c r="M51" s="1078"/>
      <c r="N51" s="1078"/>
      <c r="O51" s="1078"/>
      <c r="P51" s="1078"/>
      <c r="Q51" s="1078"/>
      <c r="R51" s="1078"/>
      <c r="S51" s="1078"/>
      <c r="T51" s="1078"/>
      <c r="U51" s="1078"/>
      <c r="V51" s="1078"/>
      <c r="W51" s="1078"/>
      <c r="X51" s="1078"/>
      <c r="Y51" s="1078"/>
      <c r="Z51" s="1078"/>
      <c r="AA51" s="1078"/>
      <c r="AB51" s="1078"/>
      <c r="AC51" s="1078"/>
      <c r="AD51" s="1078"/>
      <c r="AE51" s="1078"/>
      <c r="AF51" s="1078"/>
      <c r="AG51" s="1078"/>
      <c r="AH51" s="1078"/>
      <c r="AI51" s="1078"/>
      <c r="AJ51" s="1078"/>
      <c r="AK51" s="1078"/>
      <c r="AL51" s="1078"/>
      <c r="AM51" s="1078"/>
      <c r="AN51" s="1078"/>
      <c r="AO51" s="1078"/>
      <c r="AP51" s="1078"/>
      <c r="AQ51" s="1078"/>
      <c r="AR51" s="1078"/>
      <c r="AS51" s="1078"/>
      <c r="AT51" s="2"/>
      <c r="AU51" s="1014" t="s">
        <v>235</v>
      </c>
      <c r="AV51" s="2"/>
      <c r="AW51" s="1070" t="s">
        <v>6044</v>
      </c>
      <c r="AX51" s="1133"/>
      <c r="AY51" s="1133"/>
      <c r="AZ51" s="1134"/>
      <c r="BA51" s="806"/>
      <c r="BB51" s="1070" t="s">
        <v>6043</v>
      </c>
      <c r="BC51" s="1133"/>
      <c r="BD51" s="1133"/>
      <c r="BE51" s="1134"/>
      <c r="BF51" s="57"/>
      <c r="BG51" s="300"/>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290"/>
      <c r="CV51" s="290"/>
      <c r="CW51" s="2"/>
      <c r="CX51" s="469"/>
      <c r="CY51" s="2"/>
      <c r="CZ51" s="385"/>
      <c r="DA51" s="331"/>
      <c r="DB51" s="331"/>
      <c r="DC51" s="331"/>
      <c r="DD51" s="331"/>
      <c r="DE51" s="331"/>
      <c r="DF51" s="300"/>
      <c r="DG51" s="300"/>
      <c r="DH51" s="300"/>
      <c r="DI51" s="300"/>
    </row>
    <row r="52" spans="2:113" ht="15" customHeight="1" x14ac:dyDescent="0.2">
      <c r="D52" s="30"/>
      <c r="E52" s="1165"/>
      <c r="F52" s="1165"/>
      <c r="G52" s="1165"/>
      <c r="H52" s="1165"/>
      <c r="I52" s="1165"/>
      <c r="J52" s="1165"/>
      <c r="K52" s="1165"/>
      <c r="L52" s="1165"/>
      <c r="M52" s="1165"/>
      <c r="N52" s="1165"/>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165"/>
      <c r="AS52" s="1165"/>
      <c r="AT52" s="30"/>
      <c r="AU52" s="1015"/>
      <c r="AW52" s="1166"/>
      <c r="AX52" s="1167"/>
      <c r="AY52" s="1167"/>
      <c r="AZ52" s="1168"/>
      <c r="BA52" s="769"/>
      <c r="BB52" s="1166"/>
      <c r="BC52" s="1167"/>
      <c r="BD52" s="1167"/>
      <c r="BE52" s="1168"/>
      <c r="BF52" s="57"/>
      <c r="BH52" s="333"/>
      <c r="BI52" s="333"/>
      <c r="BJ52" s="333"/>
      <c r="BK52" s="333"/>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85"/>
      <c r="CV52" s="385"/>
      <c r="CW52" s="30"/>
      <c r="CX52" s="469"/>
      <c r="CY52" s="30"/>
      <c r="CZ52" s="385"/>
      <c r="DA52" s="331"/>
      <c r="DB52" s="331"/>
      <c r="DC52" s="331"/>
      <c r="DD52" s="331"/>
      <c r="DE52" s="331"/>
      <c r="DF52" s="338"/>
    </row>
    <row r="53" spans="2:113" ht="5.0999999999999996" customHeight="1" x14ac:dyDescent="0.2">
      <c r="E53" s="351"/>
      <c r="F53" s="338"/>
      <c r="G53" s="338"/>
      <c r="H53" s="338"/>
      <c r="I53" s="352"/>
      <c r="J53" s="338"/>
      <c r="K53" s="338"/>
      <c r="L53" s="338"/>
      <c r="M53" s="338"/>
      <c r="N53" s="338"/>
      <c r="O53" s="351"/>
      <c r="P53" s="338"/>
      <c r="Q53" s="351"/>
      <c r="R53" s="338"/>
      <c r="S53" s="338"/>
      <c r="T53" s="338"/>
      <c r="U53" s="338"/>
      <c r="V53" s="338"/>
      <c r="W53" s="338"/>
      <c r="X53" s="338"/>
      <c r="Y53" s="338"/>
      <c r="Z53" s="338"/>
      <c r="AA53" s="338"/>
      <c r="AB53" s="338"/>
      <c r="AC53" s="338"/>
      <c r="AD53" s="352"/>
      <c r="AE53" s="338"/>
      <c r="AF53" s="338"/>
      <c r="AG53" s="338"/>
      <c r="AH53" s="338"/>
      <c r="AI53" s="338"/>
      <c r="AJ53" s="338"/>
      <c r="AK53" s="338"/>
      <c r="AL53" s="338"/>
      <c r="AM53" s="338"/>
      <c r="AN53" s="338"/>
      <c r="AO53" s="338"/>
      <c r="AP53" s="338"/>
      <c r="AQ53" s="338"/>
      <c r="AR53" s="338"/>
      <c r="AS53" s="338"/>
      <c r="AU53" s="1015"/>
      <c r="AW53" s="2"/>
      <c r="AY53" s="2"/>
      <c r="BA53" s="338"/>
      <c r="BB53" s="338"/>
      <c r="BC53" s="338"/>
      <c r="BD53" s="338"/>
      <c r="BE53" s="338"/>
      <c r="BF53" s="2"/>
      <c r="BG53" s="2"/>
      <c r="BH53" s="351"/>
      <c r="BI53" s="338"/>
      <c r="BJ53" s="338"/>
      <c r="BK53" s="338"/>
      <c r="BL53" s="352"/>
      <c r="BM53" s="338"/>
      <c r="BN53" s="338"/>
      <c r="BO53" s="338"/>
      <c r="BP53" s="338"/>
      <c r="BQ53" s="338"/>
      <c r="BR53" s="351"/>
      <c r="BS53" s="338"/>
      <c r="BT53" s="351"/>
      <c r="BU53" s="338"/>
      <c r="BV53" s="338"/>
      <c r="BW53" s="338"/>
      <c r="BX53" s="338"/>
      <c r="BY53" s="338"/>
      <c r="BZ53" s="338"/>
      <c r="CA53" s="338"/>
      <c r="CB53" s="338"/>
      <c r="CC53" s="338"/>
      <c r="CD53" s="338"/>
      <c r="CE53" s="338"/>
      <c r="CF53" s="338"/>
      <c r="CG53" s="352"/>
      <c r="CH53" s="338"/>
      <c r="CI53" s="338"/>
      <c r="CJ53" s="338"/>
      <c r="CK53" s="338"/>
      <c r="CL53" s="338"/>
      <c r="CM53" s="338"/>
      <c r="CN53" s="338"/>
      <c r="CO53" s="338"/>
      <c r="CP53" s="338"/>
      <c r="CQ53" s="338"/>
      <c r="CR53" s="338"/>
      <c r="CS53" s="338"/>
      <c r="CT53" s="338"/>
      <c r="CX53" s="469"/>
      <c r="CZ53" s="2"/>
      <c r="DA53" s="338"/>
      <c r="DB53" s="338"/>
      <c r="DC53" s="338"/>
      <c r="DD53" s="338"/>
      <c r="DE53" s="338"/>
      <c r="DF53" s="338"/>
    </row>
    <row r="54" spans="2:113" ht="23.25" customHeight="1" x14ac:dyDescent="0.2">
      <c r="E54" s="1078"/>
      <c r="F54" s="1078"/>
      <c r="G54" s="1078"/>
      <c r="H54" s="1078"/>
      <c r="I54" s="1078"/>
      <c r="J54" s="1078"/>
      <c r="K54" s="1078"/>
      <c r="L54" s="1078"/>
      <c r="M54" s="1078"/>
      <c r="N54" s="1078"/>
      <c r="O54" s="1078"/>
      <c r="P54" s="1078"/>
      <c r="Q54" s="1078"/>
      <c r="R54" s="1078"/>
      <c r="S54" s="1078"/>
      <c r="T54" s="1078"/>
      <c r="U54" s="1078"/>
      <c r="V54" s="1078"/>
      <c r="W54" s="1078"/>
      <c r="X54" s="1078"/>
      <c r="Y54" s="1078"/>
      <c r="Z54" s="1078"/>
      <c r="AA54" s="1078"/>
      <c r="AB54" s="1078"/>
      <c r="AC54" s="1078"/>
      <c r="AD54" s="1078"/>
      <c r="AE54" s="1078"/>
      <c r="AF54" s="1078"/>
      <c r="AG54" s="1078"/>
      <c r="AH54" s="1078"/>
      <c r="AI54" s="1078"/>
      <c r="AJ54" s="1078"/>
      <c r="AK54" s="1078"/>
      <c r="AL54" s="1078"/>
      <c r="AM54" s="1078"/>
      <c r="AN54" s="1078"/>
      <c r="AO54" s="1078"/>
      <c r="AP54" s="1078"/>
      <c r="AQ54" s="1078"/>
      <c r="AR54" s="1078"/>
      <c r="AS54" s="1078"/>
      <c r="AU54" s="1015"/>
      <c r="AW54" s="948" t="s">
        <v>230</v>
      </c>
      <c r="AX54" s="956"/>
      <c r="AY54" s="948" t="s">
        <v>230</v>
      </c>
      <c r="AZ54" s="949"/>
      <c r="BA54" s="806"/>
      <c r="BB54" s="948" t="s">
        <v>230</v>
      </c>
      <c r="BC54" s="956"/>
      <c r="BD54" s="948" t="s">
        <v>230</v>
      </c>
      <c r="BE54" s="949"/>
      <c r="BF54" s="57"/>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290"/>
      <c r="CV54" s="290"/>
      <c r="CX54" s="469"/>
      <c r="CZ54" s="2"/>
      <c r="DA54" s="338"/>
      <c r="DB54" s="338"/>
      <c r="DC54" s="338"/>
      <c r="DD54" s="338"/>
      <c r="DE54" s="338"/>
      <c r="DF54" s="338"/>
    </row>
    <row r="55" spans="2:113" ht="23.25" customHeight="1" x14ac:dyDescent="0.2">
      <c r="E55" s="1165"/>
      <c r="F55" s="1165"/>
      <c r="G55" s="1165"/>
      <c r="H55" s="1165"/>
      <c r="I55" s="1165"/>
      <c r="J55" s="1165"/>
      <c r="K55" s="1165"/>
      <c r="L55" s="1165"/>
      <c r="M55" s="1165"/>
      <c r="N55" s="1165"/>
      <c r="O55" s="1165"/>
      <c r="P55" s="1165"/>
      <c r="Q55" s="1165"/>
      <c r="R55" s="1165"/>
      <c r="S55" s="1165"/>
      <c r="T55" s="1165"/>
      <c r="U55" s="1165"/>
      <c r="V55" s="1165"/>
      <c r="W55" s="1165"/>
      <c r="X55" s="1165"/>
      <c r="Y55" s="1165"/>
      <c r="Z55" s="1165"/>
      <c r="AA55" s="1165"/>
      <c r="AB55" s="1165"/>
      <c r="AC55" s="1165"/>
      <c r="AD55" s="1165"/>
      <c r="AE55" s="1165"/>
      <c r="AF55" s="1165"/>
      <c r="AG55" s="1165"/>
      <c r="AH55" s="1165"/>
      <c r="AI55" s="1165"/>
      <c r="AJ55" s="1165"/>
      <c r="AK55" s="1165"/>
      <c r="AL55" s="1165"/>
      <c r="AM55" s="1165"/>
      <c r="AN55" s="1165"/>
      <c r="AO55" s="1165"/>
      <c r="AP55" s="1165"/>
      <c r="AQ55" s="1165"/>
      <c r="AR55" s="1165"/>
      <c r="AS55" s="1165"/>
      <c r="AU55" s="1015"/>
      <c r="AW55" s="954" t="s">
        <v>233</v>
      </c>
      <c r="AX55" s="955"/>
      <c r="AY55" s="954" t="s">
        <v>2670</v>
      </c>
      <c r="AZ55" s="955"/>
      <c r="BA55" s="769"/>
      <c r="BB55" s="954" t="s">
        <v>233</v>
      </c>
      <c r="BC55" s="955"/>
      <c r="BD55" s="954" t="s">
        <v>2670</v>
      </c>
      <c r="BE55" s="955"/>
      <c r="BF55" s="57"/>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290"/>
      <c r="CV55" s="290"/>
      <c r="CX55" s="469"/>
      <c r="CZ55" s="2"/>
      <c r="DA55" s="338"/>
      <c r="DB55" s="338"/>
      <c r="DC55" s="338"/>
      <c r="DD55" s="338"/>
      <c r="DE55" s="338"/>
      <c r="DF55" s="338"/>
    </row>
    <row r="56" spans="2:113" ht="12.75" customHeight="1" x14ac:dyDescent="0.2">
      <c r="E56" s="279" t="s">
        <v>206</v>
      </c>
      <c r="F56" s="280"/>
      <c r="G56" s="279" t="s">
        <v>211</v>
      </c>
      <c r="H56" s="280"/>
      <c r="I56" s="279" t="s">
        <v>216</v>
      </c>
      <c r="J56" s="280"/>
      <c r="K56" s="279" t="s">
        <v>205</v>
      </c>
      <c r="L56" s="280"/>
      <c r="M56" s="279" t="s">
        <v>214</v>
      </c>
      <c r="N56" s="280"/>
      <c r="O56" s="279" t="s">
        <v>209</v>
      </c>
      <c r="P56" s="280"/>
      <c r="Q56" s="279" t="s">
        <v>215</v>
      </c>
      <c r="R56" s="280"/>
      <c r="S56" s="279" t="s">
        <v>212</v>
      </c>
      <c r="T56" s="281"/>
      <c r="U56" s="966"/>
      <c r="V56" s="967"/>
      <c r="W56" s="966"/>
      <c r="X56" s="967"/>
      <c r="Y56" s="110"/>
      <c r="Z56" s="279" t="s">
        <v>206</v>
      </c>
      <c r="AA56" s="280"/>
      <c r="AB56" s="279" t="s">
        <v>211</v>
      </c>
      <c r="AC56" s="280"/>
      <c r="AD56" s="279" t="s">
        <v>216</v>
      </c>
      <c r="AE56" s="280"/>
      <c r="AF56" s="279" t="s">
        <v>205</v>
      </c>
      <c r="AG56" s="280"/>
      <c r="AH56" s="279" t="s">
        <v>214</v>
      </c>
      <c r="AI56" s="280"/>
      <c r="AJ56" s="279" t="s">
        <v>209</v>
      </c>
      <c r="AK56" s="280"/>
      <c r="AL56" s="279" t="s">
        <v>215</v>
      </c>
      <c r="AM56" s="280"/>
      <c r="AN56" s="279" t="s">
        <v>212</v>
      </c>
      <c r="AO56" s="280"/>
      <c r="AP56" s="966"/>
      <c r="AQ56" s="967"/>
      <c r="AR56" s="966"/>
      <c r="AS56" s="967"/>
      <c r="AU56" s="1015"/>
      <c r="AW56" s="762" t="s">
        <v>221</v>
      </c>
      <c r="AX56" s="780" t="s">
        <v>23</v>
      </c>
      <c r="AY56" s="762" t="s">
        <v>221</v>
      </c>
      <c r="AZ56" s="780" t="s">
        <v>23</v>
      </c>
      <c r="BA56" s="156"/>
      <c r="BB56" s="762" t="s">
        <v>221</v>
      </c>
      <c r="BC56" s="780" t="s">
        <v>23</v>
      </c>
      <c r="BD56" s="762" t="s">
        <v>221</v>
      </c>
      <c r="BE56" s="780" t="s">
        <v>23</v>
      </c>
      <c r="BF56" s="57"/>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290"/>
      <c r="CV56" s="290"/>
      <c r="CX56" s="469"/>
      <c r="CZ56" s="2"/>
      <c r="DA56" s="338"/>
      <c r="DB56" s="338"/>
      <c r="DC56" s="338"/>
      <c r="DD56" s="338"/>
      <c r="DE56" s="338"/>
      <c r="DF56" s="338"/>
    </row>
    <row r="57" spans="2:113" ht="12.75" customHeight="1" x14ac:dyDescent="0.2">
      <c r="E57" s="143"/>
      <c r="F57" s="142"/>
      <c r="G57" s="143"/>
      <c r="H57" s="141"/>
      <c r="I57" s="143"/>
      <c r="J57" s="142"/>
      <c r="K57" s="143"/>
      <c r="L57" s="142"/>
      <c r="M57" s="143"/>
      <c r="N57" s="141"/>
      <c r="O57" s="143"/>
      <c r="P57" s="141"/>
      <c r="Q57" s="282"/>
      <c r="R57" s="142"/>
      <c r="S57" s="143"/>
      <c r="T57" s="782"/>
      <c r="U57" s="700"/>
      <c r="V57" s="781"/>
      <c r="W57" s="700"/>
      <c r="X57" s="781"/>
      <c r="Y57" s="110"/>
      <c r="Z57" s="143"/>
      <c r="AA57" s="141"/>
      <c r="AB57" s="143"/>
      <c r="AC57" s="141"/>
      <c r="AD57" s="282"/>
      <c r="AE57" s="141"/>
      <c r="AF57" s="143"/>
      <c r="AG57" s="141"/>
      <c r="AH57" s="282"/>
      <c r="AI57" s="141"/>
      <c r="AJ57" s="143"/>
      <c r="AK57" s="141"/>
      <c r="AL57" s="143"/>
      <c r="AM57" s="141"/>
      <c r="AN57" s="143"/>
      <c r="AO57" s="141"/>
      <c r="AP57" s="700"/>
      <c r="AQ57" s="781"/>
      <c r="AR57" s="789"/>
      <c r="AS57" s="781"/>
      <c r="AU57" s="1015"/>
      <c r="AW57" s="700"/>
      <c r="AX57" s="781" t="str">
        <f>Index!$L$4</f>
        <v>€</v>
      </c>
      <c r="AY57" s="700"/>
      <c r="AZ57" s="781" t="str">
        <f>Index!$L$4</f>
        <v>€</v>
      </c>
      <c r="BA57" s="156"/>
      <c r="BB57" s="700"/>
      <c r="BC57" s="781" t="str">
        <f>Index!$L$4</f>
        <v>€</v>
      </c>
      <c r="BD57" s="700"/>
      <c r="BE57" s="781" t="str">
        <f>Index!$L$4</f>
        <v>€</v>
      </c>
      <c r="BF57" s="57"/>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290"/>
      <c r="CV57" s="290"/>
      <c r="CX57" s="469"/>
      <c r="CZ57" s="2"/>
      <c r="DA57" s="338"/>
      <c r="DB57" s="338"/>
      <c r="DC57" s="338"/>
      <c r="DD57" s="338"/>
      <c r="DE57" s="338"/>
      <c r="DF57" s="338"/>
    </row>
    <row r="58" spans="2:113" ht="12.75" customHeight="1" x14ac:dyDescent="0.2">
      <c r="B58" s="299" t="s">
        <v>234</v>
      </c>
      <c r="C58" s="725">
        <f t="shared" ref="C58:C66" si="28">4/3</f>
        <v>1.3333333333333333</v>
      </c>
      <c r="E58" s="165">
        <v>168</v>
      </c>
      <c r="F58" s="166" t="s">
        <v>207</v>
      </c>
      <c r="G58" s="170">
        <f t="shared" ref="G58:G66" si="29">ROUND(E58/$C58,0)</f>
        <v>126</v>
      </c>
      <c r="H58" s="166" t="s">
        <v>207</v>
      </c>
      <c r="I58" s="165" t="str">
        <f t="shared" ref="I58:I66" si="30">G58&amp;" x "&amp;E58</f>
        <v>126 x 168</v>
      </c>
      <c r="J58" s="166" t="s">
        <v>207</v>
      </c>
      <c r="K58" s="167">
        <f t="shared" ref="K58:K66" si="31">E58+(2*O58)</f>
        <v>178</v>
      </c>
      <c r="L58" s="166" t="s">
        <v>207</v>
      </c>
      <c r="M58" s="165">
        <f t="shared" ref="M58:M66" si="32">G58+O58+Q58</f>
        <v>136</v>
      </c>
      <c r="N58" s="166" t="s">
        <v>207</v>
      </c>
      <c r="O58" s="165">
        <v>5</v>
      </c>
      <c r="P58" s="166" t="s">
        <v>207</v>
      </c>
      <c r="Q58" s="165">
        <v>5</v>
      </c>
      <c r="R58" s="166" t="s">
        <v>207</v>
      </c>
      <c r="S58" s="165">
        <f t="shared" ref="S58:S66" si="33">ROUND(SQRT((E58^2)+(G58^2)),0)</f>
        <v>210</v>
      </c>
      <c r="T58" s="166" t="s">
        <v>207</v>
      </c>
      <c r="U58" s="167"/>
      <c r="V58" s="166"/>
      <c r="W58" s="165"/>
      <c r="X58" s="166"/>
      <c r="Y58" s="222"/>
      <c r="Z58" s="165">
        <f t="shared" ref="Z58:Z66" si="34">ROUND(E58/$B$2,1)</f>
        <v>66.099999999999994</v>
      </c>
      <c r="AA58" s="166" t="s">
        <v>208</v>
      </c>
      <c r="AB58" s="165">
        <f t="shared" ref="AB58:AB66" si="35">ROUND(G58/$B$2,1)</f>
        <v>49.6</v>
      </c>
      <c r="AC58" s="166" t="s">
        <v>208</v>
      </c>
      <c r="AD58" s="170" t="str">
        <f t="shared" ref="AD58:AD66" si="36">AB58&amp;" x "&amp;Z58</f>
        <v>49.6 x 66.1</v>
      </c>
      <c r="AE58" s="166" t="s">
        <v>208</v>
      </c>
      <c r="AF58" s="165">
        <f t="shared" ref="AF58:AF66" si="37">ROUND(K58/$B$2,1)</f>
        <v>70.099999999999994</v>
      </c>
      <c r="AG58" s="166" t="s">
        <v>208</v>
      </c>
      <c r="AH58" s="167">
        <f t="shared" ref="AH58:AH66" si="38">ROUND(M58/$B$2,1)</f>
        <v>53.5</v>
      </c>
      <c r="AI58" s="166" t="s">
        <v>208</v>
      </c>
      <c r="AJ58" s="165">
        <f t="shared" ref="AJ58:AJ66" si="39">ROUND(O58/$B$2,1)</f>
        <v>2</v>
      </c>
      <c r="AK58" s="166" t="s">
        <v>208</v>
      </c>
      <c r="AL58" s="165">
        <f t="shared" ref="AL58:AL66" si="40">ROUND(Q58/$B$2,1)</f>
        <v>2</v>
      </c>
      <c r="AM58" s="166" t="s">
        <v>208</v>
      </c>
      <c r="AN58" s="165">
        <f t="shared" ref="AN58:AN66" si="41">ROUND(SQRT((Z58^2)+(AB58^2)),0)</f>
        <v>83</v>
      </c>
      <c r="AO58" s="166" t="s">
        <v>208</v>
      </c>
      <c r="AP58" s="165"/>
      <c r="AQ58" s="166"/>
      <c r="AR58" s="167"/>
      <c r="AS58" s="166"/>
      <c r="AU58" s="1015"/>
      <c r="AW58" s="361">
        <v>10300044</v>
      </c>
      <c r="AX58" s="362">
        <f>IF(Index!$L$4="€",VLOOKUP(AW58,ERP!$A:$CL,5,0),IF(Index!$L$4="$",VLOOKUP(AW58,ERP!$A:$CL,7,0),IF(Index!$L$4="CHF",VLOOKUP(AW58,ERP!$A:$CL,9,0),IF(Index!$L$4="£",VLOOKUP(AW58,ERP!$A:$CL,11,0),""))))</f>
        <v>695</v>
      </c>
      <c r="AY58" s="361">
        <v>10340044</v>
      </c>
      <c r="AZ58" s="362">
        <f>IF(Index!$L$4="€",VLOOKUP(AY58,ERP!$A:$CL,5,0),IF(Index!$L$4="$",VLOOKUP(AY58,ERP!$A:$CL,7,0),IF(Index!$L$4="CHF",VLOOKUP(AY58,ERP!$A:$CL,9,0),IF(Index!$L$4="£",VLOOKUP(AY58,ERP!$A:$CL,11,0),""))))</f>
        <v>695</v>
      </c>
      <c r="BA58" s="298"/>
      <c r="BB58" s="361"/>
      <c r="BC58" s="362"/>
      <c r="BD58" s="361"/>
      <c r="BE58" s="362"/>
      <c r="BF58" s="2"/>
      <c r="BH58" s="351"/>
      <c r="BI58" s="338"/>
      <c r="BJ58" s="338"/>
      <c r="BK58" s="338"/>
      <c r="BL58" s="352"/>
      <c r="BM58" s="338"/>
      <c r="BN58" s="338"/>
      <c r="BO58" s="338"/>
      <c r="BP58" s="338"/>
      <c r="BQ58" s="338"/>
      <c r="BR58" s="351"/>
      <c r="BS58" s="338"/>
      <c r="BT58" s="351"/>
      <c r="BU58" s="338"/>
      <c r="BV58" s="338"/>
      <c r="BW58" s="338"/>
      <c r="BX58" s="338"/>
      <c r="BY58" s="338"/>
      <c r="BZ58" s="338"/>
      <c r="CA58" s="338"/>
      <c r="CB58" s="338"/>
      <c r="CC58" s="338"/>
      <c r="CD58" s="338"/>
      <c r="CE58" s="338"/>
      <c r="CF58" s="338"/>
      <c r="CG58" s="352"/>
      <c r="CH58" s="338"/>
      <c r="CI58" s="338"/>
      <c r="CJ58" s="338"/>
      <c r="CK58" s="338"/>
      <c r="CL58" s="338"/>
      <c r="CM58" s="338"/>
      <c r="CN58" s="338"/>
      <c r="CO58" s="338"/>
      <c r="CP58" s="338"/>
      <c r="CQ58" s="338"/>
      <c r="CR58" s="338"/>
      <c r="CS58" s="338"/>
      <c r="CT58" s="338"/>
      <c r="CX58" s="469"/>
      <c r="CZ58" s="367"/>
      <c r="DA58" s="354"/>
      <c r="DB58" s="298"/>
      <c r="DC58" s="354"/>
      <c r="DD58" s="298"/>
      <c r="DE58" s="354"/>
      <c r="DF58" s="338"/>
    </row>
    <row r="59" spans="2:113" ht="12.75" customHeight="1" x14ac:dyDescent="0.2">
      <c r="B59" s="299" t="s">
        <v>234</v>
      </c>
      <c r="C59" s="725">
        <f t="shared" si="28"/>
        <v>1.3333333333333333</v>
      </c>
      <c r="E59" s="136">
        <v>190</v>
      </c>
      <c r="F59" s="419" t="s">
        <v>207</v>
      </c>
      <c r="G59" s="131">
        <f t="shared" si="29"/>
        <v>143</v>
      </c>
      <c r="H59" s="419" t="s">
        <v>207</v>
      </c>
      <c r="I59" s="136" t="str">
        <f t="shared" si="30"/>
        <v>143 x 190</v>
      </c>
      <c r="J59" s="419" t="s">
        <v>207</v>
      </c>
      <c r="K59" s="222">
        <f t="shared" si="31"/>
        <v>200</v>
      </c>
      <c r="L59" s="419" t="s">
        <v>207</v>
      </c>
      <c r="M59" s="136">
        <f t="shared" si="32"/>
        <v>153</v>
      </c>
      <c r="N59" s="419" t="s">
        <v>207</v>
      </c>
      <c r="O59" s="136">
        <v>5</v>
      </c>
      <c r="P59" s="419" t="s">
        <v>207</v>
      </c>
      <c r="Q59" s="130">
        <v>5</v>
      </c>
      <c r="R59" s="122" t="s">
        <v>207</v>
      </c>
      <c r="S59" s="130">
        <f t="shared" si="33"/>
        <v>238</v>
      </c>
      <c r="T59" s="122" t="s">
        <v>207</v>
      </c>
      <c r="U59" s="110"/>
      <c r="V59" s="122"/>
      <c r="W59" s="130"/>
      <c r="X59" s="122"/>
      <c r="Y59" s="222"/>
      <c r="Z59" s="136">
        <f t="shared" si="34"/>
        <v>74.8</v>
      </c>
      <c r="AA59" s="419" t="s">
        <v>208</v>
      </c>
      <c r="AB59" s="136">
        <f t="shared" si="35"/>
        <v>56.3</v>
      </c>
      <c r="AC59" s="419" t="s">
        <v>208</v>
      </c>
      <c r="AD59" s="131" t="str">
        <f t="shared" si="36"/>
        <v>56.3 x 74.8</v>
      </c>
      <c r="AE59" s="419" t="s">
        <v>208</v>
      </c>
      <c r="AF59" s="136">
        <f t="shared" si="37"/>
        <v>78.7</v>
      </c>
      <c r="AG59" s="419" t="s">
        <v>208</v>
      </c>
      <c r="AH59" s="222">
        <f t="shared" si="38"/>
        <v>60.2</v>
      </c>
      <c r="AI59" s="419" t="s">
        <v>208</v>
      </c>
      <c r="AJ59" s="136">
        <f t="shared" si="39"/>
        <v>2</v>
      </c>
      <c r="AK59" s="419" t="s">
        <v>208</v>
      </c>
      <c r="AL59" s="136">
        <f t="shared" si="40"/>
        <v>2</v>
      </c>
      <c r="AM59" s="419" t="s">
        <v>208</v>
      </c>
      <c r="AN59" s="130">
        <f t="shared" si="41"/>
        <v>94</v>
      </c>
      <c r="AO59" s="122" t="s">
        <v>208</v>
      </c>
      <c r="AP59" s="130"/>
      <c r="AQ59" s="122"/>
      <c r="AR59" s="110"/>
      <c r="AS59" s="122"/>
      <c r="AU59" s="1015"/>
      <c r="AW59" s="327">
        <v>10300049</v>
      </c>
      <c r="AX59" s="329">
        <f>IF(Index!$L$4="€",VLOOKUP(AW59,ERP!$A:$CL,5,0),IF(Index!$L$4="$",VLOOKUP(AW59,ERP!$A:$CL,7,0),IF(Index!$L$4="CHF",VLOOKUP(AW59,ERP!$A:$CL,9,0),IF(Index!$L$4="£",VLOOKUP(AW59,ERP!$A:$CL,11,0),""))))</f>
        <v>783</v>
      </c>
      <c r="AY59" s="327">
        <v>10340049</v>
      </c>
      <c r="AZ59" s="329">
        <f>IF(Index!$L$4="€",VLOOKUP(AY59,ERP!$A:$CL,5,0),IF(Index!$L$4="$",VLOOKUP(AY59,ERP!$A:$CL,7,0),IF(Index!$L$4="CHF",VLOOKUP(AY59,ERP!$A:$CL,9,0),IF(Index!$L$4="£",VLOOKUP(AY59,ERP!$A:$CL,11,0),""))))</f>
        <v>783</v>
      </c>
      <c r="BA59" s="298"/>
      <c r="BB59" s="327">
        <v>10200339</v>
      </c>
      <c r="BC59" s="329">
        <f>IF(Index!$L$4="€",VLOOKUP(BB59,ERP!$A:$CL,5,0),IF(Index!$L$4="$",VLOOKUP(BB59,ERP!$A:$CL,7,0),IF(Index!$L$4="CHF",VLOOKUP(BB59,ERP!$A:$CL,9,0),IF(Index!$L$4="£",VLOOKUP(BB59,ERP!$A:$CL,11,0),""))))</f>
        <v>846</v>
      </c>
      <c r="BD59" s="327">
        <v>10240339</v>
      </c>
      <c r="BE59" s="329">
        <f>IF(Index!$L$4="€",VLOOKUP(BD59,ERP!$A:$CL,5,0),IF(Index!$L$4="$",VLOOKUP(BD59,ERP!$A:$CL,7,0),IF(Index!$L$4="CHF",VLOOKUP(BD59,ERP!$A:$CL,9,0),IF(Index!$L$4="£",VLOOKUP(BD59,ERP!$A:$CL,11,0),""))))</f>
        <v>846</v>
      </c>
      <c r="BF59" s="2"/>
      <c r="BH59" s="351"/>
      <c r="BI59" s="338"/>
      <c r="BJ59" s="338"/>
      <c r="BK59" s="338"/>
      <c r="BL59" s="352"/>
      <c r="BM59" s="338"/>
      <c r="BN59" s="338"/>
      <c r="BO59" s="338"/>
      <c r="BP59" s="338"/>
      <c r="BQ59" s="338"/>
      <c r="BR59" s="351"/>
      <c r="BS59" s="338"/>
      <c r="BT59" s="351"/>
      <c r="BU59" s="338"/>
      <c r="BV59" s="338"/>
      <c r="BW59" s="338"/>
      <c r="BX59" s="338"/>
      <c r="BY59" s="338"/>
      <c r="BZ59" s="338"/>
      <c r="CA59" s="338"/>
      <c r="CB59" s="338"/>
      <c r="CC59" s="338"/>
      <c r="CD59" s="338"/>
      <c r="CE59" s="338"/>
      <c r="CF59" s="338"/>
      <c r="CG59" s="352"/>
      <c r="CH59" s="338"/>
      <c r="CI59" s="338"/>
      <c r="CJ59" s="338"/>
      <c r="CK59" s="338"/>
      <c r="CL59" s="338"/>
      <c r="CM59" s="338"/>
      <c r="CN59" s="338"/>
      <c r="CO59" s="338"/>
      <c r="CP59" s="338"/>
      <c r="CQ59" s="338"/>
      <c r="CR59" s="338"/>
      <c r="CS59" s="338"/>
      <c r="CT59" s="338"/>
      <c r="CX59" s="469"/>
      <c r="CZ59" s="367"/>
      <c r="DA59" s="354"/>
      <c r="DB59" s="298"/>
      <c r="DC59" s="354"/>
      <c r="DD59" s="298"/>
      <c r="DE59" s="354"/>
      <c r="DF59" s="338"/>
    </row>
    <row r="60" spans="2:113" ht="12.75" customHeight="1" x14ac:dyDescent="0.2">
      <c r="B60" s="299" t="s">
        <v>234</v>
      </c>
      <c r="C60" s="725">
        <f t="shared" si="28"/>
        <v>1.3333333333333333</v>
      </c>
      <c r="E60" s="178">
        <v>210</v>
      </c>
      <c r="F60" s="179" t="s">
        <v>207</v>
      </c>
      <c r="G60" s="181">
        <f t="shared" si="29"/>
        <v>158</v>
      </c>
      <c r="H60" s="179" t="s">
        <v>207</v>
      </c>
      <c r="I60" s="178" t="str">
        <f t="shared" si="30"/>
        <v>158 x 210</v>
      </c>
      <c r="J60" s="179" t="s">
        <v>207</v>
      </c>
      <c r="K60" s="169">
        <f t="shared" si="31"/>
        <v>220</v>
      </c>
      <c r="L60" s="179" t="s">
        <v>207</v>
      </c>
      <c r="M60" s="178">
        <f t="shared" si="32"/>
        <v>168</v>
      </c>
      <c r="N60" s="179" t="s">
        <v>207</v>
      </c>
      <c r="O60" s="178">
        <v>5</v>
      </c>
      <c r="P60" s="179" t="s">
        <v>207</v>
      </c>
      <c r="Q60" s="178">
        <v>5</v>
      </c>
      <c r="R60" s="179" t="s">
        <v>207</v>
      </c>
      <c r="S60" s="178">
        <f t="shared" si="33"/>
        <v>263</v>
      </c>
      <c r="T60" s="179" t="s">
        <v>207</v>
      </c>
      <c r="U60" s="169"/>
      <c r="V60" s="179"/>
      <c r="W60" s="178"/>
      <c r="X60" s="179"/>
      <c r="Y60" s="222"/>
      <c r="Z60" s="178">
        <f t="shared" si="34"/>
        <v>82.7</v>
      </c>
      <c r="AA60" s="179" t="s">
        <v>208</v>
      </c>
      <c r="AB60" s="178">
        <f t="shared" si="35"/>
        <v>62.2</v>
      </c>
      <c r="AC60" s="179" t="s">
        <v>208</v>
      </c>
      <c r="AD60" s="181" t="str">
        <f t="shared" si="36"/>
        <v>62.2 x 82.7</v>
      </c>
      <c r="AE60" s="179" t="s">
        <v>208</v>
      </c>
      <c r="AF60" s="178">
        <f t="shared" si="37"/>
        <v>86.6</v>
      </c>
      <c r="AG60" s="179" t="s">
        <v>208</v>
      </c>
      <c r="AH60" s="169">
        <f t="shared" si="38"/>
        <v>66.099999999999994</v>
      </c>
      <c r="AI60" s="179" t="s">
        <v>208</v>
      </c>
      <c r="AJ60" s="178">
        <f t="shared" si="39"/>
        <v>2</v>
      </c>
      <c r="AK60" s="179" t="s">
        <v>208</v>
      </c>
      <c r="AL60" s="178">
        <f t="shared" si="40"/>
        <v>2</v>
      </c>
      <c r="AM60" s="179" t="s">
        <v>208</v>
      </c>
      <c r="AN60" s="178">
        <f t="shared" si="41"/>
        <v>103</v>
      </c>
      <c r="AO60" s="179" t="s">
        <v>208</v>
      </c>
      <c r="AP60" s="178"/>
      <c r="AQ60" s="179"/>
      <c r="AR60" s="169"/>
      <c r="AS60" s="179"/>
      <c r="AU60" s="1015"/>
      <c r="AW60" s="365">
        <v>10300076</v>
      </c>
      <c r="AX60" s="411">
        <f>IF(Index!$L$4="€",VLOOKUP(AW60,ERP!$A:$CL,5,0),IF(Index!$L$4="$",VLOOKUP(AW60,ERP!$A:$CL,7,0),IF(Index!$L$4="CHF",VLOOKUP(AW60,ERP!$A:$CL,9,0),IF(Index!$L$4="£",VLOOKUP(AW60,ERP!$A:$CL,11,0),""))))</f>
        <v>889</v>
      </c>
      <c r="AY60" s="365">
        <v>10340076</v>
      </c>
      <c r="AZ60" s="411">
        <f>IF(Index!$L$4="€",VLOOKUP(AY60,ERP!$A:$CL,5,0),IF(Index!$L$4="$",VLOOKUP(AY60,ERP!$A:$CL,7,0),IF(Index!$L$4="CHF",VLOOKUP(AY60,ERP!$A:$CL,9,0),IF(Index!$L$4="£",VLOOKUP(AY60,ERP!$A:$CL,11,0),""))))</f>
        <v>889</v>
      </c>
      <c r="BA60" s="298"/>
      <c r="BB60" s="365">
        <v>10200340</v>
      </c>
      <c r="BC60" s="411">
        <f>IF(Index!$L$4="€",VLOOKUP(BB60,ERP!$A:$CL,5,0),IF(Index!$L$4="$",VLOOKUP(BB60,ERP!$A:$CL,7,0),IF(Index!$L$4="CHF",VLOOKUP(BB60,ERP!$A:$CL,9,0),IF(Index!$L$4="£",VLOOKUP(BB60,ERP!$A:$CL,11,0),""))))</f>
        <v>953</v>
      </c>
      <c r="BD60" s="365">
        <v>10240340</v>
      </c>
      <c r="BE60" s="411">
        <f>IF(Index!$L$4="€",VLOOKUP(BD60,ERP!$A:$CL,5,0),IF(Index!$L$4="$",VLOOKUP(BD60,ERP!$A:$CL,7,0),IF(Index!$L$4="CHF",VLOOKUP(BD60,ERP!$A:$CL,9,0),IF(Index!$L$4="£",VLOOKUP(BD60,ERP!$A:$CL,11,0),""))))</f>
        <v>953</v>
      </c>
      <c r="BF60" s="2"/>
      <c r="BH60" s="351"/>
      <c r="BI60" s="338"/>
      <c r="BJ60" s="338"/>
      <c r="BK60" s="338"/>
      <c r="BL60" s="352"/>
      <c r="BM60" s="338"/>
      <c r="BN60" s="338"/>
      <c r="BO60" s="338"/>
      <c r="BP60" s="338"/>
      <c r="BQ60" s="338"/>
      <c r="BR60" s="351"/>
      <c r="BS60" s="338"/>
      <c r="BT60" s="351"/>
      <c r="BU60" s="338"/>
      <c r="BV60" s="338"/>
      <c r="BW60" s="338"/>
      <c r="BX60" s="338"/>
      <c r="BY60" s="338"/>
      <c r="BZ60" s="338"/>
      <c r="CA60" s="338"/>
      <c r="CB60" s="338"/>
      <c r="CC60" s="338"/>
      <c r="CD60" s="338"/>
      <c r="CE60" s="338"/>
      <c r="CF60" s="338"/>
      <c r="CG60" s="352"/>
      <c r="CH60" s="338"/>
      <c r="CI60" s="338"/>
      <c r="CJ60" s="338"/>
      <c r="CK60" s="338"/>
      <c r="CL60" s="338"/>
      <c r="CM60" s="338"/>
      <c r="CN60" s="338"/>
      <c r="CO60" s="338"/>
      <c r="CP60" s="338"/>
      <c r="CQ60" s="338"/>
      <c r="CR60" s="338"/>
      <c r="CS60" s="338"/>
      <c r="CT60" s="338"/>
      <c r="CX60" s="469"/>
      <c r="CZ60" s="367"/>
      <c r="DA60" s="354"/>
      <c r="DB60" s="298"/>
      <c r="DC60" s="354"/>
      <c r="DD60" s="298"/>
      <c r="DE60" s="354"/>
      <c r="DF60" s="338"/>
    </row>
    <row r="61" spans="2:113" ht="12.75" customHeight="1" x14ac:dyDescent="0.2">
      <c r="B61" s="299" t="s">
        <v>234</v>
      </c>
      <c r="C61" s="725">
        <f t="shared" si="28"/>
        <v>1.3333333333333333</v>
      </c>
      <c r="E61" s="136">
        <v>230</v>
      </c>
      <c r="F61" s="419" t="s">
        <v>207</v>
      </c>
      <c r="G61" s="131">
        <f t="shared" si="29"/>
        <v>173</v>
      </c>
      <c r="H61" s="419" t="s">
        <v>207</v>
      </c>
      <c r="I61" s="136" t="str">
        <f t="shared" si="30"/>
        <v>173 x 230</v>
      </c>
      <c r="J61" s="419" t="s">
        <v>207</v>
      </c>
      <c r="K61" s="222">
        <f t="shared" si="31"/>
        <v>240</v>
      </c>
      <c r="L61" s="419" t="s">
        <v>207</v>
      </c>
      <c r="M61" s="136">
        <f t="shared" si="32"/>
        <v>183</v>
      </c>
      <c r="N61" s="419" t="s">
        <v>207</v>
      </c>
      <c r="O61" s="136">
        <v>5</v>
      </c>
      <c r="P61" s="419" t="s">
        <v>207</v>
      </c>
      <c r="Q61" s="130">
        <v>5</v>
      </c>
      <c r="R61" s="122" t="s">
        <v>207</v>
      </c>
      <c r="S61" s="130">
        <f t="shared" si="33"/>
        <v>288</v>
      </c>
      <c r="T61" s="122" t="s">
        <v>207</v>
      </c>
      <c r="U61" s="110"/>
      <c r="V61" s="122"/>
      <c r="W61" s="130"/>
      <c r="X61" s="122"/>
      <c r="Y61" s="222"/>
      <c r="Z61" s="136">
        <f t="shared" si="34"/>
        <v>90.6</v>
      </c>
      <c r="AA61" s="419" t="s">
        <v>208</v>
      </c>
      <c r="AB61" s="136">
        <f t="shared" si="35"/>
        <v>68.099999999999994</v>
      </c>
      <c r="AC61" s="419" t="s">
        <v>208</v>
      </c>
      <c r="AD61" s="131" t="str">
        <f t="shared" si="36"/>
        <v>68.1 x 90.6</v>
      </c>
      <c r="AE61" s="419" t="s">
        <v>208</v>
      </c>
      <c r="AF61" s="136">
        <f t="shared" si="37"/>
        <v>94.5</v>
      </c>
      <c r="AG61" s="419" t="s">
        <v>208</v>
      </c>
      <c r="AH61" s="222">
        <f t="shared" si="38"/>
        <v>72</v>
      </c>
      <c r="AI61" s="419" t="s">
        <v>208</v>
      </c>
      <c r="AJ61" s="136">
        <f t="shared" si="39"/>
        <v>2</v>
      </c>
      <c r="AK61" s="419" t="s">
        <v>208</v>
      </c>
      <c r="AL61" s="136">
        <f t="shared" si="40"/>
        <v>2</v>
      </c>
      <c r="AM61" s="419" t="s">
        <v>208</v>
      </c>
      <c r="AN61" s="130">
        <f t="shared" si="41"/>
        <v>113</v>
      </c>
      <c r="AO61" s="122" t="s">
        <v>208</v>
      </c>
      <c r="AP61" s="130"/>
      <c r="AQ61" s="122"/>
      <c r="AR61" s="110"/>
      <c r="AS61" s="122"/>
      <c r="AU61" s="1015"/>
      <c r="AW61" s="327">
        <v>10300052</v>
      </c>
      <c r="AX61" s="329">
        <f>IF(Index!$L$4="€",VLOOKUP(AW61,ERP!$A:$CL,5,0),IF(Index!$L$4="$",VLOOKUP(AW61,ERP!$A:$CL,7,0),IF(Index!$L$4="CHF",VLOOKUP(AW61,ERP!$A:$CL,9,0),IF(Index!$L$4="£",VLOOKUP(AW61,ERP!$A:$CL,11,0),""))))</f>
        <v>1176</v>
      </c>
      <c r="AY61" s="327">
        <v>10340052</v>
      </c>
      <c r="AZ61" s="329">
        <f>IF(Index!$L$4="€",VLOOKUP(AY61,ERP!$A:$CL,5,0),IF(Index!$L$4="$",VLOOKUP(AY61,ERP!$A:$CL,7,0),IF(Index!$L$4="CHF",VLOOKUP(AY61,ERP!$A:$CL,9,0),IF(Index!$L$4="£",VLOOKUP(AY61,ERP!$A:$CL,11,0),""))))</f>
        <v>1176</v>
      </c>
      <c r="BA61" s="298"/>
      <c r="BB61" s="327">
        <v>10200341</v>
      </c>
      <c r="BC61" s="329">
        <f>IF(Index!$L$4="€",VLOOKUP(BB61,ERP!$A:$CL,5,0),IF(Index!$L$4="$",VLOOKUP(BB61,ERP!$A:$CL,7,0),IF(Index!$L$4="CHF",VLOOKUP(BB61,ERP!$A:$CL,9,0),IF(Index!$L$4="£",VLOOKUP(BB61,ERP!$A:$CL,11,0),""))))</f>
        <v>1239</v>
      </c>
      <c r="BD61" s="327">
        <v>10240341</v>
      </c>
      <c r="BE61" s="329">
        <f>IF(Index!$L$4="€",VLOOKUP(BD61,ERP!$A:$CL,5,0),IF(Index!$L$4="$",VLOOKUP(BD61,ERP!$A:$CL,7,0),IF(Index!$L$4="CHF",VLOOKUP(BD61,ERP!$A:$CL,9,0),IF(Index!$L$4="£",VLOOKUP(BD61,ERP!$A:$CL,11,0),""))))</f>
        <v>1239</v>
      </c>
      <c r="BF61" s="2"/>
      <c r="BH61" s="351"/>
      <c r="BI61" s="338"/>
      <c r="BJ61" s="338"/>
      <c r="BK61" s="338"/>
      <c r="BL61" s="352"/>
      <c r="BM61" s="338"/>
      <c r="BN61" s="338"/>
      <c r="BO61" s="338"/>
      <c r="BP61" s="338"/>
      <c r="BQ61" s="338"/>
      <c r="BR61" s="351"/>
      <c r="BS61" s="338"/>
      <c r="BT61" s="351"/>
      <c r="BU61" s="338"/>
      <c r="BV61" s="338"/>
      <c r="BW61" s="338"/>
      <c r="BX61" s="338"/>
      <c r="BY61" s="338"/>
      <c r="BZ61" s="338"/>
      <c r="CA61" s="338"/>
      <c r="CB61" s="338"/>
      <c r="CC61" s="338"/>
      <c r="CD61" s="338"/>
      <c r="CE61" s="338"/>
      <c r="CF61" s="338"/>
      <c r="CG61" s="352"/>
      <c r="CH61" s="338"/>
      <c r="CI61" s="338"/>
      <c r="CJ61" s="338"/>
      <c r="CK61" s="338"/>
      <c r="CL61" s="338"/>
      <c r="CM61" s="338"/>
      <c r="CN61" s="338"/>
      <c r="CO61" s="338"/>
      <c r="CP61" s="338"/>
      <c r="CQ61" s="338"/>
      <c r="CR61" s="338"/>
      <c r="CS61" s="338"/>
      <c r="CT61" s="338"/>
      <c r="CX61" s="469"/>
      <c r="CZ61" s="367"/>
      <c r="DA61" s="354"/>
      <c r="DB61" s="298"/>
      <c r="DC61" s="354"/>
      <c r="DD61" s="298"/>
      <c r="DE61" s="354"/>
      <c r="DF61" s="338"/>
    </row>
    <row r="62" spans="2:113" ht="12.75" customHeight="1" x14ac:dyDescent="0.2">
      <c r="B62" s="299" t="s">
        <v>234</v>
      </c>
      <c r="C62" s="725">
        <f t="shared" si="28"/>
        <v>1.3333333333333333</v>
      </c>
      <c r="E62" s="178"/>
      <c r="F62" s="179"/>
      <c r="G62" s="181"/>
      <c r="H62" s="179"/>
      <c r="I62" s="178"/>
      <c r="J62" s="179"/>
      <c r="K62" s="169"/>
      <c r="L62" s="179"/>
      <c r="M62" s="178"/>
      <c r="N62" s="179"/>
      <c r="O62" s="178"/>
      <c r="P62" s="179"/>
      <c r="Q62" s="178"/>
      <c r="R62" s="179"/>
      <c r="S62" s="178"/>
      <c r="T62" s="179"/>
      <c r="U62" s="169"/>
      <c r="V62" s="179"/>
      <c r="W62" s="178"/>
      <c r="X62" s="179"/>
      <c r="Y62" s="222"/>
      <c r="Z62" s="178"/>
      <c r="AA62" s="179"/>
      <c r="AB62" s="178"/>
      <c r="AC62" s="179"/>
      <c r="AD62" s="181"/>
      <c r="AE62" s="179"/>
      <c r="AF62" s="178"/>
      <c r="AG62" s="179"/>
      <c r="AH62" s="169"/>
      <c r="AI62" s="179"/>
      <c r="AJ62" s="178"/>
      <c r="AK62" s="179"/>
      <c r="AL62" s="178"/>
      <c r="AM62" s="179"/>
      <c r="AN62" s="178"/>
      <c r="AO62" s="179"/>
      <c r="AP62" s="178"/>
      <c r="AQ62" s="179"/>
      <c r="AR62" s="169"/>
      <c r="AS62" s="179"/>
      <c r="AU62" s="1015"/>
      <c r="AW62" s="365"/>
      <c r="AX62" s="411"/>
      <c r="AY62" s="365"/>
      <c r="AZ62" s="411"/>
      <c r="BA62" s="298"/>
      <c r="BB62" s="365"/>
      <c r="BC62" s="411"/>
      <c r="BD62" s="365"/>
      <c r="BE62" s="411"/>
      <c r="BF62" s="2"/>
      <c r="BH62" s="351"/>
      <c r="BI62" s="338"/>
      <c r="BJ62" s="338"/>
      <c r="BK62" s="338"/>
      <c r="BL62" s="352"/>
      <c r="BM62" s="338"/>
      <c r="BN62" s="338"/>
      <c r="BO62" s="338"/>
      <c r="BP62" s="338"/>
      <c r="BQ62" s="338"/>
      <c r="BR62" s="351"/>
      <c r="BS62" s="338"/>
      <c r="BT62" s="351"/>
      <c r="BU62" s="338"/>
      <c r="BV62" s="338"/>
      <c r="BW62" s="338"/>
      <c r="BX62" s="338"/>
      <c r="BY62" s="338"/>
      <c r="BZ62" s="338"/>
      <c r="CA62" s="338"/>
      <c r="CB62" s="338"/>
      <c r="CC62" s="338"/>
      <c r="CD62" s="338"/>
      <c r="CE62" s="338"/>
      <c r="CF62" s="338"/>
      <c r="CG62" s="352"/>
      <c r="CH62" s="338"/>
      <c r="CI62" s="338"/>
      <c r="CJ62" s="338"/>
      <c r="CK62" s="338"/>
      <c r="CL62" s="338"/>
      <c r="CM62" s="338"/>
      <c r="CN62" s="338"/>
      <c r="CO62" s="338"/>
      <c r="CP62" s="338"/>
      <c r="CQ62" s="338"/>
      <c r="CR62" s="338"/>
      <c r="CS62" s="338"/>
      <c r="CT62" s="338"/>
      <c r="CX62" s="469"/>
      <c r="CZ62" s="367"/>
      <c r="DA62" s="354"/>
      <c r="DB62" s="298"/>
      <c r="DC62" s="354"/>
      <c r="DD62" s="298"/>
      <c r="DE62" s="354"/>
      <c r="DF62" s="338"/>
    </row>
    <row r="63" spans="2:113" ht="12.75" customHeight="1" x14ac:dyDescent="0.2">
      <c r="B63" s="299" t="s">
        <v>234</v>
      </c>
      <c r="C63" s="725">
        <f t="shared" si="28"/>
        <v>1.3333333333333333</v>
      </c>
      <c r="E63" s="136">
        <v>270</v>
      </c>
      <c r="F63" s="419" t="s">
        <v>207</v>
      </c>
      <c r="G63" s="131">
        <f t="shared" si="29"/>
        <v>203</v>
      </c>
      <c r="H63" s="419" t="s">
        <v>207</v>
      </c>
      <c r="I63" s="136" t="str">
        <f t="shared" si="30"/>
        <v>203 x 270</v>
      </c>
      <c r="J63" s="419" t="s">
        <v>207</v>
      </c>
      <c r="K63" s="222">
        <f t="shared" si="31"/>
        <v>280</v>
      </c>
      <c r="L63" s="419" t="s">
        <v>207</v>
      </c>
      <c r="M63" s="136">
        <f t="shared" si="32"/>
        <v>213</v>
      </c>
      <c r="N63" s="419" t="s">
        <v>207</v>
      </c>
      <c r="O63" s="136">
        <v>5</v>
      </c>
      <c r="P63" s="419" t="s">
        <v>207</v>
      </c>
      <c r="Q63" s="130">
        <v>5</v>
      </c>
      <c r="R63" s="122" t="s">
        <v>207</v>
      </c>
      <c r="S63" s="130">
        <f t="shared" si="33"/>
        <v>338</v>
      </c>
      <c r="T63" s="122" t="s">
        <v>207</v>
      </c>
      <c r="U63" s="110"/>
      <c r="V63" s="122"/>
      <c r="W63" s="130"/>
      <c r="X63" s="122"/>
      <c r="Y63" s="222"/>
      <c r="Z63" s="136">
        <f t="shared" si="34"/>
        <v>106.3</v>
      </c>
      <c r="AA63" s="419" t="s">
        <v>208</v>
      </c>
      <c r="AB63" s="136">
        <f t="shared" si="35"/>
        <v>79.900000000000006</v>
      </c>
      <c r="AC63" s="419" t="s">
        <v>208</v>
      </c>
      <c r="AD63" s="131" t="str">
        <f t="shared" si="36"/>
        <v>79.9 x 106.3</v>
      </c>
      <c r="AE63" s="419" t="s">
        <v>208</v>
      </c>
      <c r="AF63" s="136">
        <f t="shared" si="37"/>
        <v>110.2</v>
      </c>
      <c r="AG63" s="419" t="s">
        <v>208</v>
      </c>
      <c r="AH63" s="222">
        <f t="shared" si="38"/>
        <v>83.9</v>
      </c>
      <c r="AI63" s="419" t="s">
        <v>208</v>
      </c>
      <c r="AJ63" s="136">
        <f t="shared" si="39"/>
        <v>2</v>
      </c>
      <c r="AK63" s="419" t="s">
        <v>208</v>
      </c>
      <c r="AL63" s="136">
        <f t="shared" si="40"/>
        <v>2</v>
      </c>
      <c r="AM63" s="419" t="s">
        <v>208</v>
      </c>
      <c r="AN63" s="130">
        <f t="shared" si="41"/>
        <v>133</v>
      </c>
      <c r="AO63" s="122" t="s">
        <v>208</v>
      </c>
      <c r="AP63" s="130"/>
      <c r="AQ63" s="122"/>
      <c r="AR63" s="110"/>
      <c r="AS63" s="122"/>
      <c r="AU63" s="1015"/>
      <c r="AW63" s="327">
        <v>10300055</v>
      </c>
      <c r="AX63" s="328">
        <f>IF(Index!$L$4="€",VLOOKUP(AW63,ERP!$A:$CL,5,0),IF(Index!$L$4="$",VLOOKUP(AW63,ERP!$A:$CL,7,0),IF(Index!$L$4="CHF",VLOOKUP(AW63,ERP!$A:$CL,9,0),IF(Index!$L$4="£",VLOOKUP(AW63,ERP!$A:$CL,11,0),""))))</f>
        <v>1360</v>
      </c>
      <c r="AY63" s="327">
        <v>10340055</v>
      </c>
      <c r="AZ63" s="328">
        <f>IF(Index!$L$4="€",VLOOKUP(AY63,ERP!$A:$CL,5,0),IF(Index!$L$4="$",VLOOKUP(AY63,ERP!$A:$CL,7,0),IF(Index!$L$4="CHF",VLOOKUP(AY63,ERP!$A:$CL,9,0),IF(Index!$L$4="£",VLOOKUP(AY63,ERP!$A:$CL,11,0),""))))</f>
        <v>1360</v>
      </c>
      <c r="BA63" s="298"/>
      <c r="BB63" s="327">
        <v>10200342</v>
      </c>
      <c r="BC63" s="328">
        <f>IF(Index!$L$4="€",VLOOKUP(BB63,ERP!$A:$CL,5,0),IF(Index!$L$4="$",VLOOKUP(BB63,ERP!$A:$CL,7,0),IF(Index!$L$4="CHF",VLOOKUP(BB63,ERP!$A:$CL,9,0),IF(Index!$L$4="£",VLOOKUP(BB63,ERP!$A:$CL,11,0),""))))</f>
        <v>1427</v>
      </c>
      <c r="BD63" s="327">
        <v>10240342</v>
      </c>
      <c r="BE63" s="328">
        <f>IF(Index!$L$4="€",VLOOKUP(BD63,ERP!$A:$CL,5,0),IF(Index!$L$4="$",VLOOKUP(BD63,ERP!$A:$CL,7,0),IF(Index!$L$4="CHF",VLOOKUP(BD63,ERP!$A:$CL,9,0),IF(Index!$L$4="£",VLOOKUP(BD63,ERP!$A:$CL,11,0),""))))</f>
        <v>1427</v>
      </c>
      <c r="BF63" s="2"/>
      <c r="BH63" s="351"/>
      <c r="BI63" s="338"/>
      <c r="BJ63" s="338"/>
      <c r="BK63" s="338"/>
      <c r="BL63" s="352"/>
      <c r="BM63" s="338"/>
      <c r="BN63" s="338"/>
      <c r="BO63" s="338"/>
      <c r="BP63" s="338"/>
      <c r="BQ63" s="338"/>
      <c r="BR63" s="351"/>
      <c r="BS63" s="338"/>
      <c r="BT63" s="351"/>
      <c r="BU63" s="338"/>
      <c r="BV63" s="338"/>
      <c r="BW63" s="338"/>
      <c r="BX63" s="338"/>
      <c r="BY63" s="338"/>
      <c r="BZ63" s="338"/>
      <c r="CA63" s="338"/>
      <c r="CB63" s="338"/>
      <c r="CC63" s="338"/>
      <c r="CD63" s="338"/>
      <c r="CE63" s="338"/>
      <c r="CF63" s="338"/>
      <c r="CG63" s="352"/>
      <c r="CH63" s="338"/>
      <c r="CI63" s="338"/>
      <c r="CJ63" s="338"/>
      <c r="CK63" s="338"/>
      <c r="CL63" s="338"/>
      <c r="CM63" s="338"/>
      <c r="CN63" s="338"/>
      <c r="CO63" s="338"/>
      <c r="CP63" s="338"/>
      <c r="CQ63" s="338"/>
      <c r="CR63" s="338"/>
      <c r="CS63" s="338"/>
      <c r="CT63" s="338"/>
      <c r="CX63" s="469"/>
      <c r="CZ63" s="367"/>
      <c r="DA63" s="354"/>
      <c r="DB63" s="298"/>
      <c r="DC63" s="354"/>
      <c r="DD63" s="298"/>
      <c r="DE63" s="354"/>
      <c r="DF63" s="338"/>
    </row>
    <row r="64" spans="2:113" ht="12.75" customHeight="1" x14ac:dyDescent="0.2">
      <c r="B64" s="299" t="s">
        <v>234</v>
      </c>
      <c r="C64" s="725">
        <f t="shared" si="28"/>
        <v>1.3333333333333333</v>
      </c>
      <c r="E64" s="178">
        <v>290</v>
      </c>
      <c r="F64" s="179" t="s">
        <v>207</v>
      </c>
      <c r="G64" s="181">
        <f t="shared" si="29"/>
        <v>218</v>
      </c>
      <c r="H64" s="179" t="s">
        <v>207</v>
      </c>
      <c r="I64" s="178" t="str">
        <f t="shared" si="30"/>
        <v>218 x 290</v>
      </c>
      <c r="J64" s="179" t="s">
        <v>207</v>
      </c>
      <c r="K64" s="169">
        <f t="shared" si="31"/>
        <v>300</v>
      </c>
      <c r="L64" s="179" t="s">
        <v>207</v>
      </c>
      <c r="M64" s="178">
        <f t="shared" si="32"/>
        <v>228</v>
      </c>
      <c r="N64" s="179" t="s">
        <v>207</v>
      </c>
      <c r="O64" s="178">
        <v>5</v>
      </c>
      <c r="P64" s="179" t="s">
        <v>207</v>
      </c>
      <c r="Q64" s="178">
        <v>5</v>
      </c>
      <c r="R64" s="179" t="s">
        <v>207</v>
      </c>
      <c r="S64" s="178">
        <f t="shared" si="33"/>
        <v>363</v>
      </c>
      <c r="T64" s="179" t="s">
        <v>207</v>
      </c>
      <c r="U64" s="169"/>
      <c r="V64" s="179"/>
      <c r="W64" s="178"/>
      <c r="X64" s="179"/>
      <c r="Y64" s="222"/>
      <c r="Z64" s="178">
        <f t="shared" si="34"/>
        <v>114.2</v>
      </c>
      <c r="AA64" s="179" t="s">
        <v>208</v>
      </c>
      <c r="AB64" s="178">
        <f t="shared" si="35"/>
        <v>85.8</v>
      </c>
      <c r="AC64" s="179" t="s">
        <v>208</v>
      </c>
      <c r="AD64" s="181" t="str">
        <f t="shared" si="36"/>
        <v>85.8 x 114.2</v>
      </c>
      <c r="AE64" s="179" t="s">
        <v>208</v>
      </c>
      <c r="AF64" s="178">
        <f t="shared" si="37"/>
        <v>118.1</v>
      </c>
      <c r="AG64" s="179" t="s">
        <v>208</v>
      </c>
      <c r="AH64" s="169">
        <f t="shared" si="38"/>
        <v>89.8</v>
      </c>
      <c r="AI64" s="179" t="s">
        <v>208</v>
      </c>
      <c r="AJ64" s="178">
        <f t="shared" si="39"/>
        <v>2</v>
      </c>
      <c r="AK64" s="179" t="s">
        <v>208</v>
      </c>
      <c r="AL64" s="178">
        <f t="shared" si="40"/>
        <v>2</v>
      </c>
      <c r="AM64" s="179" t="s">
        <v>208</v>
      </c>
      <c r="AN64" s="178">
        <f t="shared" si="41"/>
        <v>143</v>
      </c>
      <c r="AO64" s="179" t="s">
        <v>208</v>
      </c>
      <c r="AP64" s="178"/>
      <c r="AQ64" s="179"/>
      <c r="AR64" s="169"/>
      <c r="AS64" s="179"/>
      <c r="AU64" s="1015"/>
      <c r="AW64" s="365">
        <v>10300057</v>
      </c>
      <c r="AX64" s="411">
        <f>IF(Index!$L$4="€",VLOOKUP(AW64,ERP!$A:$CL,5,0),IF(Index!$L$4="$",VLOOKUP(AW64,ERP!$A:$CL,7,0),IF(Index!$L$4="CHF",VLOOKUP(AW64,ERP!$A:$CL,9,0),IF(Index!$L$4="£",VLOOKUP(AW64,ERP!$A:$CL,11,0),""))))</f>
        <v>1579</v>
      </c>
      <c r="AY64" s="365">
        <v>10340057</v>
      </c>
      <c r="AZ64" s="411">
        <f>IF(Index!$L$4="€",VLOOKUP(AY64,ERP!$A:$CL,5,0),IF(Index!$L$4="$",VLOOKUP(AY64,ERP!$A:$CL,7,0),IF(Index!$L$4="CHF",VLOOKUP(AY64,ERP!$A:$CL,9,0),IF(Index!$L$4="£",VLOOKUP(AY64,ERP!$A:$CL,11,0),""))))</f>
        <v>1579</v>
      </c>
      <c r="BA64" s="298"/>
      <c r="BB64" s="365">
        <v>10200343</v>
      </c>
      <c r="BC64" s="411">
        <f>IF(Index!$L$4="€",VLOOKUP(BB64,ERP!$A:$CL,5,0),IF(Index!$L$4="$",VLOOKUP(BB64,ERP!$A:$CL,7,0),IF(Index!$L$4="CHF",VLOOKUP(BB64,ERP!$A:$CL,9,0),IF(Index!$L$4="£",VLOOKUP(BB64,ERP!$A:$CL,11,0),""))))</f>
        <v>1646</v>
      </c>
      <c r="BD64" s="365">
        <v>10240343</v>
      </c>
      <c r="BE64" s="411">
        <f>IF(Index!$L$4="€",VLOOKUP(BD64,ERP!$A:$CL,5,0),IF(Index!$L$4="$",VLOOKUP(BD64,ERP!$A:$CL,7,0),IF(Index!$L$4="CHF",VLOOKUP(BD64,ERP!$A:$CL,9,0),IF(Index!$L$4="£",VLOOKUP(BD64,ERP!$A:$CL,11,0),""))))</f>
        <v>1646</v>
      </c>
      <c r="BF64" s="2"/>
      <c r="BH64" s="351"/>
      <c r="BI64" s="338"/>
      <c r="BJ64" s="338"/>
      <c r="BK64" s="338"/>
      <c r="BL64" s="352"/>
      <c r="BM64" s="338"/>
      <c r="BN64" s="338"/>
      <c r="BO64" s="338"/>
      <c r="BP64" s="338"/>
      <c r="BQ64" s="338"/>
      <c r="BR64" s="351"/>
      <c r="BS64" s="338"/>
      <c r="BT64" s="351"/>
      <c r="BU64" s="338"/>
      <c r="BV64" s="338"/>
      <c r="BW64" s="338"/>
      <c r="BX64" s="338"/>
      <c r="BY64" s="338"/>
      <c r="BZ64" s="338"/>
      <c r="CA64" s="338"/>
      <c r="CB64" s="338"/>
      <c r="CC64" s="338"/>
      <c r="CD64" s="338"/>
      <c r="CE64" s="338"/>
      <c r="CF64" s="338"/>
      <c r="CG64" s="352"/>
      <c r="CH64" s="338"/>
      <c r="CI64" s="338"/>
      <c r="CJ64" s="338"/>
      <c r="CK64" s="338"/>
      <c r="CL64" s="338"/>
      <c r="CM64" s="338"/>
      <c r="CN64" s="338"/>
      <c r="CO64" s="338"/>
      <c r="CP64" s="338"/>
      <c r="CQ64" s="338"/>
      <c r="CR64" s="338"/>
      <c r="CS64" s="338"/>
      <c r="CT64" s="338"/>
      <c r="CX64" s="469"/>
      <c r="CZ64" s="367"/>
      <c r="DA64" s="354"/>
      <c r="DB64" s="298"/>
      <c r="DC64" s="354"/>
      <c r="DD64" s="298"/>
      <c r="DE64" s="354"/>
      <c r="DF64" s="338"/>
    </row>
    <row r="65" spans="2:113" ht="12.75" customHeight="1" x14ac:dyDescent="0.2">
      <c r="B65" s="299" t="s">
        <v>234</v>
      </c>
      <c r="C65" s="725">
        <f t="shared" si="28"/>
        <v>1.3333333333333333</v>
      </c>
      <c r="E65" s="136">
        <v>310</v>
      </c>
      <c r="F65" s="419" t="s">
        <v>207</v>
      </c>
      <c r="G65" s="131">
        <f t="shared" si="29"/>
        <v>233</v>
      </c>
      <c r="H65" s="419" t="s">
        <v>207</v>
      </c>
      <c r="I65" s="136" t="str">
        <f t="shared" si="30"/>
        <v>233 x 310</v>
      </c>
      <c r="J65" s="419" t="s">
        <v>207</v>
      </c>
      <c r="K65" s="222">
        <f t="shared" si="31"/>
        <v>320</v>
      </c>
      <c r="L65" s="419" t="s">
        <v>207</v>
      </c>
      <c r="M65" s="136">
        <f t="shared" si="32"/>
        <v>243</v>
      </c>
      <c r="N65" s="419" t="s">
        <v>207</v>
      </c>
      <c r="O65" s="136">
        <v>5</v>
      </c>
      <c r="P65" s="419" t="s">
        <v>207</v>
      </c>
      <c r="Q65" s="130">
        <v>5</v>
      </c>
      <c r="R65" s="122" t="s">
        <v>207</v>
      </c>
      <c r="S65" s="130">
        <f t="shared" si="33"/>
        <v>388</v>
      </c>
      <c r="T65" s="122" t="s">
        <v>207</v>
      </c>
      <c r="U65" s="110"/>
      <c r="V65" s="122"/>
      <c r="W65" s="130"/>
      <c r="X65" s="122"/>
      <c r="Y65" s="222"/>
      <c r="Z65" s="136">
        <f t="shared" si="34"/>
        <v>122</v>
      </c>
      <c r="AA65" s="419" t="s">
        <v>208</v>
      </c>
      <c r="AB65" s="136">
        <f t="shared" si="35"/>
        <v>91.7</v>
      </c>
      <c r="AC65" s="419" t="s">
        <v>208</v>
      </c>
      <c r="AD65" s="131" t="str">
        <f t="shared" si="36"/>
        <v>91.7 x 122</v>
      </c>
      <c r="AE65" s="419" t="s">
        <v>208</v>
      </c>
      <c r="AF65" s="136">
        <f t="shared" si="37"/>
        <v>126</v>
      </c>
      <c r="AG65" s="419" t="s">
        <v>208</v>
      </c>
      <c r="AH65" s="222">
        <f t="shared" si="38"/>
        <v>95.7</v>
      </c>
      <c r="AI65" s="419" t="s">
        <v>208</v>
      </c>
      <c r="AJ65" s="136">
        <f t="shared" si="39"/>
        <v>2</v>
      </c>
      <c r="AK65" s="419" t="s">
        <v>208</v>
      </c>
      <c r="AL65" s="136">
        <f t="shared" si="40"/>
        <v>2</v>
      </c>
      <c r="AM65" s="419" t="s">
        <v>208</v>
      </c>
      <c r="AN65" s="130">
        <f t="shared" si="41"/>
        <v>153</v>
      </c>
      <c r="AO65" s="122" t="s">
        <v>208</v>
      </c>
      <c r="AP65" s="130"/>
      <c r="AQ65" s="122"/>
      <c r="AR65" s="110"/>
      <c r="AS65" s="122"/>
      <c r="AU65" s="1015"/>
      <c r="AW65" s="327"/>
      <c r="AX65" s="329"/>
      <c r="AY65" s="327"/>
      <c r="AZ65" s="329"/>
      <c r="BA65" s="298"/>
      <c r="BB65" s="327">
        <v>10200344</v>
      </c>
      <c r="BC65" s="329">
        <f>IF(Index!$L$4="€",VLOOKUP(BB65,ERP!$A:$CL,5,0),IF(Index!$L$4="$",VLOOKUP(BB65,ERP!$A:$CL,7,0),IF(Index!$L$4="CHF",VLOOKUP(BB65,ERP!$A:$CL,9,0),IF(Index!$L$4="£",VLOOKUP(BB65,ERP!$A:$CL,11,0),""))))</f>
        <v>2104</v>
      </c>
      <c r="BD65" s="327">
        <v>10240344</v>
      </c>
      <c r="BE65" s="329">
        <f>IF(Index!$L$4="€",VLOOKUP(BD65,ERP!$A:$CL,5,0),IF(Index!$L$4="$",VLOOKUP(BD65,ERP!$A:$CL,7,0),IF(Index!$L$4="CHF",VLOOKUP(BD65,ERP!$A:$CL,9,0),IF(Index!$L$4="£",VLOOKUP(BD65,ERP!$A:$CL,11,0),""))))</f>
        <v>2104</v>
      </c>
      <c r="BF65" s="2"/>
      <c r="BH65" s="351"/>
      <c r="BI65" s="338"/>
      <c r="BJ65" s="338"/>
      <c r="BK65" s="338"/>
      <c r="BL65" s="352"/>
      <c r="BM65" s="338"/>
      <c r="BN65" s="338"/>
      <c r="BO65" s="338"/>
      <c r="BP65" s="338"/>
      <c r="BQ65" s="338"/>
      <c r="BR65" s="351"/>
      <c r="BS65" s="338"/>
      <c r="BT65" s="351"/>
      <c r="BU65" s="338"/>
      <c r="BV65" s="338"/>
      <c r="BW65" s="338"/>
      <c r="BX65" s="338"/>
      <c r="BY65" s="338"/>
      <c r="BZ65" s="338"/>
      <c r="CA65" s="338"/>
      <c r="CB65" s="338"/>
      <c r="CC65" s="338"/>
      <c r="CD65" s="338"/>
      <c r="CE65" s="338"/>
      <c r="CF65" s="338"/>
      <c r="CG65" s="352"/>
      <c r="CH65" s="338"/>
      <c r="CI65" s="338"/>
      <c r="CJ65" s="338"/>
      <c r="CK65" s="338"/>
      <c r="CL65" s="338"/>
      <c r="CM65" s="338"/>
      <c r="CN65" s="338"/>
      <c r="CO65" s="338"/>
      <c r="CP65" s="338"/>
      <c r="CQ65" s="338"/>
      <c r="CR65" s="338"/>
      <c r="CS65" s="338"/>
      <c r="CT65" s="338"/>
      <c r="CX65" s="469"/>
      <c r="CZ65" s="367"/>
      <c r="DA65" s="354"/>
      <c r="DB65" s="298"/>
      <c r="DC65" s="354"/>
      <c r="DD65" s="298"/>
      <c r="DE65" s="354"/>
      <c r="DF65" s="338"/>
    </row>
    <row r="66" spans="2:113" ht="12.75" customHeight="1" x14ac:dyDescent="0.2">
      <c r="B66" s="299" t="s">
        <v>234</v>
      </c>
      <c r="C66" s="725">
        <f t="shared" si="28"/>
        <v>1.3333333333333333</v>
      </c>
      <c r="E66" s="185">
        <v>330</v>
      </c>
      <c r="F66" s="186" t="s">
        <v>207</v>
      </c>
      <c r="G66" s="189">
        <f t="shared" si="29"/>
        <v>248</v>
      </c>
      <c r="H66" s="186" t="s">
        <v>207</v>
      </c>
      <c r="I66" s="185" t="str">
        <f t="shared" si="30"/>
        <v>248 x 330</v>
      </c>
      <c r="J66" s="186" t="s">
        <v>207</v>
      </c>
      <c r="K66" s="187">
        <f t="shared" si="31"/>
        <v>340</v>
      </c>
      <c r="L66" s="186" t="s">
        <v>207</v>
      </c>
      <c r="M66" s="185">
        <f t="shared" si="32"/>
        <v>258</v>
      </c>
      <c r="N66" s="186" t="s">
        <v>207</v>
      </c>
      <c r="O66" s="185">
        <v>5</v>
      </c>
      <c r="P66" s="186" t="s">
        <v>207</v>
      </c>
      <c r="Q66" s="185">
        <v>5</v>
      </c>
      <c r="R66" s="186" t="s">
        <v>207</v>
      </c>
      <c r="S66" s="185">
        <f t="shared" si="33"/>
        <v>413</v>
      </c>
      <c r="T66" s="186" t="s">
        <v>207</v>
      </c>
      <c r="U66" s="187"/>
      <c r="V66" s="186"/>
      <c r="W66" s="185"/>
      <c r="X66" s="186"/>
      <c r="Y66" s="222"/>
      <c r="Z66" s="185">
        <f t="shared" si="34"/>
        <v>129.9</v>
      </c>
      <c r="AA66" s="186" t="s">
        <v>208</v>
      </c>
      <c r="AB66" s="185">
        <f t="shared" si="35"/>
        <v>97.6</v>
      </c>
      <c r="AC66" s="186" t="s">
        <v>208</v>
      </c>
      <c r="AD66" s="189" t="str">
        <f t="shared" si="36"/>
        <v>97.6 x 129.9</v>
      </c>
      <c r="AE66" s="186" t="s">
        <v>208</v>
      </c>
      <c r="AF66" s="185">
        <f t="shared" si="37"/>
        <v>133.9</v>
      </c>
      <c r="AG66" s="186" t="s">
        <v>208</v>
      </c>
      <c r="AH66" s="187">
        <f t="shared" si="38"/>
        <v>101.6</v>
      </c>
      <c r="AI66" s="186" t="s">
        <v>208</v>
      </c>
      <c r="AJ66" s="185">
        <f t="shared" si="39"/>
        <v>2</v>
      </c>
      <c r="AK66" s="186" t="s">
        <v>208</v>
      </c>
      <c r="AL66" s="185">
        <f t="shared" si="40"/>
        <v>2</v>
      </c>
      <c r="AM66" s="186" t="s">
        <v>208</v>
      </c>
      <c r="AN66" s="185">
        <f t="shared" si="41"/>
        <v>162</v>
      </c>
      <c r="AO66" s="186" t="s">
        <v>208</v>
      </c>
      <c r="AP66" s="185"/>
      <c r="AQ66" s="186"/>
      <c r="AR66" s="187"/>
      <c r="AS66" s="186"/>
      <c r="AU66" s="1016"/>
      <c r="AW66" s="368"/>
      <c r="AX66" s="416"/>
      <c r="AY66" s="368"/>
      <c r="AZ66" s="416"/>
      <c r="BA66" s="298"/>
      <c r="BB66" s="368">
        <v>10200345</v>
      </c>
      <c r="BC66" s="416">
        <f>IF(Index!$L$4="€",VLOOKUP(BB66,ERP!$A:$CL,5,0),IF(Index!$L$4="$",VLOOKUP(BB66,ERP!$A:$CL,7,0),IF(Index!$L$4="CHF",VLOOKUP(BB66,ERP!$A:$CL,9,0),IF(Index!$L$4="£",VLOOKUP(BB66,ERP!$A:$CL,11,0),""))))</f>
        <v>2373</v>
      </c>
      <c r="BD66" s="368">
        <v>10240345</v>
      </c>
      <c r="BE66" s="416">
        <f>IF(Index!$L$4="€",VLOOKUP(BD66,ERP!$A:$CL,5,0),IF(Index!$L$4="$",VLOOKUP(BD66,ERP!$A:$CL,7,0),IF(Index!$L$4="CHF",VLOOKUP(BD66,ERP!$A:$CL,9,0),IF(Index!$L$4="£",VLOOKUP(BD66,ERP!$A:$CL,11,0),""))))</f>
        <v>2373</v>
      </c>
      <c r="BF66" s="2"/>
      <c r="BH66" s="351"/>
      <c r="BI66" s="338"/>
      <c r="BJ66" s="338"/>
      <c r="BK66" s="338"/>
      <c r="BL66" s="352"/>
      <c r="BM66" s="338"/>
      <c r="BN66" s="338"/>
      <c r="BO66" s="338"/>
      <c r="BP66" s="338"/>
      <c r="BQ66" s="338"/>
      <c r="BR66" s="351"/>
      <c r="BS66" s="338"/>
      <c r="BT66" s="351"/>
      <c r="BU66" s="338"/>
      <c r="BV66" s="338"/>
      <c r="BW66" s="338"/>
      <c r="BX66" s="338"/>
      <c r="BY66" s="338"/>
      <c r="BZ66" s="338"/>
      <c r="CA66" s="338"/>
      <c r="CB66" s="338"/>
      <c r="CC66" s="338"/>
      <c r="CD66" s="338"/>
      <c r="CE66" s="338"/>
      <c r="CF66" s="338"/>
      <c r="CG66" s="352"/>
      <c r="CH66" s="338"/>
      <c r="CI66" s="338"/>
      <c r="CJ66" s="338"/>
      <c r="CK66" s="338"/>
      <c r="CL66" s="338"/>
      <c r="CM66" s="338"/>
      <c r="CN66" s="338"/>
      <c r="CO66" s="338"/>
      <c r="CP66" s="338"/>
      <c r="CQ66" s="338"/>
      <c r="CR66" s="338"/>
      <c r="CS66" s="338"/>
      <c r="CT66" s="338"/>
      <c r="CX66" s="469"/>
      <c r="CZ66" s="367"/>
      <c r="DA66" s="354"/>
      <c r="DB66" s="298"/>
      <c r="DC66" s="354"/>
      <c r="DD66" s="298"/>
      <c r="DE66" s="354"/>
      <c r="DF66" s="338"/>
    </row>
    <row r="67" spans="2:113" x14ac:dyDescent="0.2">
      <c r="E67" s="308"/>
      <c r="I67" s="309"/>
      <c r="O67" s="308"/>
      <c r="Q67" s="308"/>
      <c r="AD67" s="309"/>
      <c r="AW67" s="2"/>
      <c r="AY67" s="2"/>
      <c r="BA67" s="338"/>
      <c r="BB67" s="338"/>
      <c r="BC67" s="338"/>
      <c r="BD67" s="338"/>
      <c r="BE67" s="338"/>
      <c r="BF67" s="2"/>
      <c r="BG67" s="2"/>
      <c r="BJ67" s="338"/>
      <c r="BK67" s="338"/>
      <c r="BL67" s="352"/>
      <c r="BM67" s="338"/>
      <c r="BN67" s="338"/>
      <c r="BO67" s="338"/>
      <c r="BP67" s="338"/>
      <c r="BQ67" s="338"/>
      <c r="BR67" s="351"/>
      <c r="BS67" s="338"/>
      <c r="BT67" s="351"/>
      <c r="BU67" s="338"/>
      <c r="BV67" s="338"/>
      <c r="BW67" s="338"/>
      <c r="BX67" s="338"/>
      <c r="BY67" s="338"/>
      <c r="BZ67" s="338"/>
      <c r="CA67" s="338"/>
      <c r="CB67" s="338"/>
      <c r="CC67" s="338"/>
      <c r="CD67" s="338"/>
      <c r="CE67" s="338"/>
      <c r="CF67" s="338"/>
      <c r="CG67" s="352"/>
      <c r="CH67" s="338"/>
      <c r="CI67" s="338"/>
      <c r="CJ67" s="338"/>
      <c r="CK67" s="338"/>
      <c r="CL67" s="338"/>
      <c r="CM67" s="338"/>
      <c r="CN67" s="338"/>
      <c r="CO67" s="338"/>
      <c r="CP67" s="338"/>
      <c r="CQ67" s="338"/>
      <c r="CR67" s="338"/>
      <c r="CS67" s="338"/>
      <c r="CT67" s="338"/>
      <c r="CZ67" s="2"/>
      <c r="DA67" s="338"/>
      <c r="DB67" s="338"/>
      <c r="DC67" s="338"/>
      <c r="DD67" s="338"/>
      <c r="DE67" s="338"/>
      <c r="DF67" s="338"/>
    </row>
    <row r="68" spans="2:113" s="30" customFormat="1" ht="33" customHeight="1" x14ac:dyDescent="0.2">
      <c r="C68" s="726"/>
      <c r="D68" s="2"/>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2"/>
      <c r="AU68" s="1014" t="s">
        <v>241</v>
      </c>
      <c r="AV68" s="2"/>
      <c r="AW68" s="1070" t="s">
        <v>6044</v>
      </c>
      <c r="AX68" s="1133"/>
      <c r="AY68" s="1133"/>
      <c r="AZ68" s="1134"/>
      <c r="BA68" s="806"/>
      <c r="BB68" s="1070" t="s">
        <v>6043</v>
      </c>
      <c r="BC68" s="1133"/>
      <c r="BD68" s="1133"/>
      <c r="BE68" s="1134"/>
      <c r="BF68" s="57"/>
      <c r="BG68" s="300"/>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290"/>
      <c r="CV68" s="290"/>
      <c r="CW68" s="2"/>
      <c r="CX68" s="469"/>
      <c r="CY68" s="2"/>
      <c r="CZ68" s="385"/>
      <c r="DA68" s="331"/>
      <c r="DB68" s="331"/>
      <c r="DC68" s="331"/>
      <c r="DD68" s="331"/>
      <c r="DE68" s="331"/>
      <c r="DF68" s="300"/>
      <c r="DG68" s="300"/>
      <c r="DH68" s="300"/>
      <c r="DI68" s="300"/>
    </row>
    <row r="69" spans="2:113" ht="15" customHeight="1" x14ac:dyDescent="0.2">
      <c r="D69" s="30"/>
      <c r="E69" s="1165"/>
      <c r="F69" s="1165"/>
      <c r="G69" s="1165"/>
      <c r="H69" s="1165"/>
      <c r="I69" s="1165"/>
      <c r="J69" s="1165"/>
      <c r="K69" s="1165"/>
      <c r="L69" s="1165"/>
      <c r="M69" s="1165"/>
      <c r="N69" s="1165"/>
      <c r="O69" s="1165"/>
      <c r="P69" s="1165"/>
      <c r="Q69" s="1165"/>
      <c r="R69" s="1165"/>
      <c r="S69" s="1165"/>
      <c r="T69" s="1165"/>
      <c r="U69" s="1165"/>
      <c r="V69" s="1165"/>
      <c r="W69" s="1165"/>
      <c r="X69" s="1165"/>
      <c r="Y69" s="1165"/>
      <c r="Z69" s="1165"/>
      <c r="AA69" s="1165"/>
      <c r="AB69" s="1165"/>
      <c r="AC69" s="1165"/>
      <c r="AD69" s="1165"/>
      <c r="AE69" s="1165"/>
      <c r="AF69" s="1165"/>
      <c r="AG69" s="1165"/>
      <c r="AH69" s="1165"/>
      <c r="AI69" s="1165"/>
      <c r="AJ69" s="1165"/>
      <c r="AK69" s="1165"/>
      <c r="AL69" s="1165"/>
      <c r="AM69" s="1165"/>
      <c r="AN69" s="1165"/>
      <c r="AO69" s="1165"/>
      <c r="AP69" s="1165"/>
      <c r="AQ69" s="1165"/>
      <c r="AR69" s="1165"/>
      <c r="AS69" s="1165"/>
      <c r="AT69" s="30"/>
      <c r="AU69" s="1015"/>
      <c r="AW69" s="1166"/>
      <c r="AX69" s="1167"/>
      <c r="AY69" s="1167"/>
      <c r="AZ69" s="1168"/>
      <c r="BA69" s="769"/>
      <c r="BB69" s="1166"/>
      <c r="BC69" s="1167"/>
      <c r="BD69" s="1167"/>
      <c r="BE69" s="1168"/>
      <c r="BF69" s="57"/>
      <c r="BH69" s="333"/>
      <c r="BI69" s="333"/>
      <c r="BJ69" s="333"/>
      <c r="BK69" s="333"/>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85"/>
      <c r="CV69" s="385"/>
      <c r="CW69" s="30"/>
      <c r="CX69" s="469"/>
      <c r="CY69" s="30"/>
      <c r="CZ69" s="385"/>
      <c r="DA69" s="331"/>
      <c r="DB69" s="331"/>
      <c r="DC69" s="331"/>
      <c r="DD69" s="331"/>
      <c r="DE69" s="331"/>
      <c r="DF69" s="338"/>
    </row>
    <row r="70" spans="2:113" s="338" customFormat="1" ht="5.0999999999999996" customHeight="1" x14ac:dyDescent="0.2">
      <c r="C70" s="728"/>
      <c r="D70" s="2"/>
      <c r="E70" s="351"/>
      <c r="I70" s="352"/>
      <c r="O70" s="351"/>
      <c r="Q70" s="351"/>
      <c r="AT70" s="2"/>
      <c r="AU70" s="1015"/>
      <c r="AV70" s="2"/>
      <c r="AW70" s="2"/>
      <c r="AX70" s="2"/>
      <c r="AY70" s="2"/>
      <c r="AZ70" s="2"/>
      <c r="BF70" s="2"/>
      <c r="BH70" s="351"/>
      <c r="BL70" s="352"/>
      <c r="BR70" s="351"/>
      <c r="BT70" s="351"/>
      <c r="CG70" s="352"/>
      <c r="CU70" s="2"/>
      <c r="CV70" s="2"/>
      <c r="CW70" s="2"/>
      <c r="CX70" s="469"/>
      <c r="CY70" s="2"/>
      <c r="CZ70" s="2"/>
    </row>
    <row r="71" spans="2:113" s="338" customFormat="1" ht="23.25" customHeight="1" x14ac:dyDescent="0.2">
      <c r="C71" s="728"/>
      <c r="D71" s="2"/>
      <c r="E71" s="1078"/>
      <c r="F71" s="1078"/>
      <c r="G71" s="1078"/>
      <c r="H71" s="1078"/>
      <c r="I71" s="1078"/>
      <c r="J71" s="1078"/>
      <c r="K71" s="1078"/>
      <c r="L71" s="1078"/>
      <c r="M71" s="1078"/>
      <c r="N71" s="1078"/>
      <c r="O71" s="1078"/>
      <c r="P71" s="1078"/>
      <c r="Q71" s="1078"/>
      <c r="R71" s="1078"/>
      <c r="S71" s="1078"/>
      <c r="T71" s="1078"/>
      <c r="U71" s="1078"/>
      <c r="V71" s="1078"/>
      <c r="W71" s="1078"/>
      <c r="X71" s="1078"/>
      <c r="Y71" s="1078"/>
      <c r="Z71" s="1078"/>
      <c r="AA71" s="1078"/>
      <c r="AB71" s="1078"/>
      <c r="AC71" s="1078"/>
      <c r="AD71" s="1078"/>
      <c r="AE71" s="1078"/>
      <c r="AF71" s="1078"/>
      <c r="AG71" s="1078"/>
      <c r="AH71" s="1078"/>
      <c r="AI71" s="1078"/>
      <c r="AJ71" s="1078"/>
      <c r="AK71" s="1078"/>
      <c r="AL71" s="1078"/>
      <c r="AM71" s="1078"/>
      <c r="AN71" s="1078"/>
      <c r="AO71" s="1078"/>
      <c r="AP71" s="1078"/>
      <c r="AQ71" s="1078"/>
      <c r="AR71" s="1078"/>
      <c r="AS71" s="1078"/>
      <c r="AT71" s="2"/>
      <c r="AU71" s="1015"/>
      <c r="AV71" s="2"/>
      <c r="AW71" s="948" t="s">
        <v>230</v>
      </c>
      <c r="AX71" s="956"/>
      <c r="AY71" s="948" t="s">
        <v>230</v>
      </c>
      <c r="AZ71" s="949"/>
      <c r="BA71" s="806"/>
      <c r="BB71" s="948" t="s">
        <v>230</v>
      </c>
      <c r="BC71" s="956"/>
      <c r="BD71" s="948" t="s">
        <v>230</v>
      </c>
      <c r="BE71" s="949"/>
      <c r="BF71" s="57"/>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290"/>
      <c r="CV71" s="290"/>
      <c r="CW71" s="2"/>
      <c r="CX71" s="469"/>
      <c r="CY71" s="2"/>
      <c r="CZ71" s="2"/>
    </row>
    <row r="72" spans="2:113" s="338" customFormat="1" ht="23.25" customHeight="1" x14ac:dyDescent="0.2">
      <c r="C72" s="728"/>
      <c r="D72" s="2"/>
      <c r="E72" s="1165"/>
      <c r="F72" s="1165"/>
      <c r="G72" s="1165"/>
      <c r="H72" s="1165"/>
      <c r="I72" s="1165"/>
      <c r="J72" s="1165"/>
      <c r="K72" s="1165"/>
      <c r="L72" s="1165"/>
      <c r="M72" s="1165"/>
      <c r="N72" s="1165"/>
      <c r="O72" s="1165"/>
      <c r="P72" s="1165"/>
      <c r="Q72" s="1165"/>
      <c r="R72" s="1165"/>
      <c r="S72" s="1165"/>
      <c r="T72" s="1165"/>
      <c r="U72" s="1165"/>
      <c r="V72" s="1165"/>
      <c r="W72" s="1165"/>
      <c r="X72" s="1165"/>
      <c r="Y72" s="1165"/>
      <c r="Z72" s="1165"/>
      <c r="AA72" s="1165"/>
      <c r="AB72" s="1165"/>
      <c r="AC72" s="1165"/>
      <c r="AD72" s="1165"/>
      <c r="AE72" s="1165"/>
      <c r="AF72" s="1165"/>
      <c r="AG72" s="1165"/>
      <c r="AH72" s="1165"/>
      <c r="AI72" s="1165"/>
      <c r="AJ72" s="1165"/>
      <c r="AK72" s="1165"/>
      <c r="AL72" s="1165"/>
      <c r="AM72" s="1165"/>
      <c r="AN72" s="1165"/>
      <c r="AO72" s="1165"/>
      <c r="AP72" s="1165"/>
      <c r="AQ72" s="1165"/>
      <c r="AR72" s="1165"/>
      <c r="AS72" s="1165"/>
      <c r="AT72" s="2"/>
      <c r="AU72" s="1015"/>
      <c r="AV72" s="2"/>
      <c r="AW72" s="954" t="s">
        <v>233</v>
      </c>
      <c r="AX72" s="955"/>
      <c r="AY72" s="954" t="s">
        <v>2670</v>
      </c>
      <c r="AZ72" s="955"/>
      <c r="BA72" s="769"/>
      <c r="BB72" s="954" t="s">
        <v>233</v>
      </c>
      <c r="BC72" s="955"/>
      <c r="BD72" s="954" t="s">
        <v>2670</v>
      </c>
      <c r="BE72" s="955"/>
      <c r="BF72" s="57"/>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290"/>
      <c r="CV72" s="290"/>
      <c r="CW72" s="2"/>
      <c r="CX72" s="469"/>
      <c r="CY72" s="2"/>
      <c r="CZ72" s="2"/>
    </row>
    <row r="73" spans="2:113" s="338" customFormat="1" ht="12.75" customHeight="1" x14ac:dyDescent="0.2">
      <c r="B73" s="708"/>
      <c r="C73" s="727"/>
      <c r="D73" s="394"/>
      <c r="E73" s="279" t="s">
        <v>206</v>
      </c>
      <c r="F73" s="280"/>
      <c r="G73" s="279" t="s">
        <v>211</v>
      </c>
      <c r="H73" s="280"/>
      <c r="I73" s="279" t="s">
        <v>216</v>
      </c>
      <c r="J73" s="280"/>
      <c r="K73" s="279" t="s">
        <v>205</v>
      </c>
      <c r="L73" s="280"/>
      <c r="M73" s="279" t="s">
        <v>214</v>
      </c>
      <c r="N73" s="280"/>
      <c r="O73" s="279" t="s">
        <v>209</v>
      </c>
      <c r="P73" s="280"/>
      <c r="Q73" s="279" t="s">
        <v>215</v>
      </c>
      <c r="R73" s="280"/>
      <c r="S73" s="279" t="s">
        <v>212</v>
      </c>
      <c r="T73" s="281"/>
      <c r="U73" s="966"/>
      <c r="V73" s="967"/>
      <c r="W73" s="966"/>
      <c r="X73" s="967"/>
      <c r="Y73" s="222"/>
      <c r="Z73" s="279" t="s">
        <v>206</v>
      </c>
      <c r="AA73" s="280"/>
      <c r="AB73" s="279" t="s">
        <v>211</v>
      </c>
      <c r="AC73" s="280"/>
      <c r="AD73" s="279" t="s">
        <v>216</v>
      </c>
      <c r="AE73" s="280"/>
      <c r="AF73" s="279" t="s">
        <v>205</v>
      </c>
      <c r="AG73" s="280"/>
      <c r="AH73" s="279" t="s">
        <v>214</v>
      </c>
      <c r="AI73" s="280"/>
      <c r="AJ73" s="279" t="s">
        <v>209</v>
      </c>
      <c r="AK73" s="280"/>
      <c r="AL73" s="279" t="s">
        <v>215</v>
      </c>
      <c r="AM73" s="280"/>
      <c r="AN73" s="279" t="s">
        <v>212</v>
      </c>
      <c r="AO73" s="281"/>
      <c r="AP73" s="966"/>
      <c r="AQ73" s="967"/>
      <c r="AR73" s="966"/>
      <c r="AS73" s="967"/>
      <c r="AT73" s="2"/>
      <c r="AU73" s="1015"/>
      <c r="AV73" s="2"/>
      <c r="AW73" s="762" t="s">
        <v>221</v>
      </c>
      <c r="AX73" s="780" t="s">
        <v>23</v>
      </c>
      <c r="AY73" s="762" t="s">
        <v>221</v>
      </c>
      <c r="AZ73" s="780" t="s">
        <v>23</v>
      </c>
      <c r="BA73" s="156"/>
      <c r="BB73" s="762" t="s">
        <v>221</v>
      </c>
      <c r="BC73" s="780" t="s">
        <v>23</v>
      </c>
      <c r="BD73" s="762" t="s">
        <v>221</v>
      </c>
      <c r="BE73" s="780" t="s">
        <v>23</v>
      </c>
      <c r="BF73" s="2"/>
      <c r="BH73" s="351"/>
      <c r="BL73" s="352"/>
      <c r="BR73" s="351"/>
      <c r="BT73" s="351"/>
      <c r="CG73" s="352"/>
      <c r="CU73" s="2"/>
      <c r="CV73" s="2"/>
      <c r="CW73" s="2"/>
      <c r="CX73" s="469"/>
      <c r="CY73" s="2"/>
      <c r="CZ73" s="367"/>
      <c r="DA73" s="354"/>
      <c r="DB73" s="298"/>
      <c r="DC73" s="354"/>
      <c r="DD73" s="298"/>
      <c r="DE73" s="354"/>
    </row>
    <row r="74" spans="2:113" s="338" customFormat="1" ht="12.75" customHeight="1" x14ac:dyDescent="0.2">
      <c r="B74" s="708"/>
      <c r="C74" s="727"/>
      <c r="D74" s="394"/>
      <c r="E74" s="143"/>
      <c r="F74" s="142"/>
      <c r="G74" s="143"/>
      <c r="H74" s="141"/>
      <c r="I74" s="143"/>
      <c r="J74" s="142"/>
      <c r="K74" s="143"/>
      <c r="L74" s="142"/>
      <c r="M74" s="143"/>
      <c r="N74" s="141"/>
      <c r="O74" s="143"/>
      <c r="P74" s="141"/>
      <c r="Q74" s="282"/>
      <c r="R74" s="142"/>
      <c r="S74" s="143"/>
      <c r="T74" s="782"/>
      <c r="U74" s="700"/>
      <c r="V74" s="781"/>
      <c r="W74" s="700"/>
      <c r="X74" s="781"/>
      <c r="Y74" s="222"/>
      <c r="Z74" s="143"/>
      <c r="AA74" s="142"/>
      <c r="AB74" s="143"/>
      <c r="AC74" s="141"/>
      <c r="AD74" s="143"/>
      <c r="AE74" s="142"/>
      <c r="AF74" s="143"/>
      <c r="AG74" s="142"/>
      <c r="AH74" s="143"/>
      <c r="AI74" s="141"/>
      <c r="AJ74" s="143"/>
      <c r="AK74" s="141"/>
      <c r="AL74" s="282"/>
      <c r="AM74" s="142"/>
      <c r="AN74" s="143"/>
      <c r="AO74" s="782"/>
      <c r="AP74" s="700"/>
      <c r="AQ74" s="781"/>
      <c r="AR74" s="700"/>
      <c r="AS74" s="781"/>
      <c r="AT74" s="2"/>
      <c r="AU74" s="1015"/>
      <c r="AV74" s="2"/>
      <c r="AW74" s="700"/>
      <c r="AX74" s="781" t="str">
        <f>Index!$L$4</f>
        <v>€</v>
      </c>
      <c r="AY74" s="700"/>
      <c r="AZ74" s="781" t="str">
        <f>Index!$L$4</f>
        <v>€</v>
      </c>
      <c r="BA74" s="156"/>
      <c r="BB74" s="700"/>
      <c r="BC74" s="781" t="str">
        <f>Index!$L$4</f>
        <v>€</v>
      </c>
      <c r="BD74" s="700"/>
      <c r="BE74" s="781" t="str">
        <f>Index!$L$4</f>
        <v>€</v>
      </c>
      <c r="BF74" s="2"/>
      <c r="BH74" s="351"/>
      <c r="BL74" s="352"/>
      <c r="BR74" s="351"/>
      <c r="BT74" s="351"/>
      <c r="CG74" s="352"/>
      <c r="CU74" s="2"/>
      <c r="CV74" s="2"/>
      <c r="CW74" s="2"/>
      <c r="CX74" s="469"/>
      <c r="CY74" s="2"/>
      <c r="CZ74" s="367"/>
      <c r="DA74" s="354"/>
      <c r="DB74" s="298"/>
      <c r="DC74" s="354"/>
      <c r="DD74" s="298"/>
      <c r="DE74" s="354"/>
    </row>
    <row r="75" spans="2:113" s="338" customFormat="1" ht="12.75" customHeight="1" x14ac:dyDescent="0.2">
      <c r="B75" s="708" t="s">
        <v>242</v>
      </c>
      <c r="C75" s="727">
        <v>1</v>
      </c>
      <c r="D75" s="394"/>
      <c r="E75" s="361">
        <v>151</v>
      </c>
      <c r="F75" s="362" t="s">
        <v>207</v>
      </c>
      <c r="G75" s="361">
        <f>ROUND(E75/$C75,0)</f>
        <v>151</v>
      </c>
      <c r="H75" s="362" t="s">
        <v>207</v>
      </c>
      <c r="I75" s="361" t="str">
        <f>G75&amp;" x "&amp;E75</f>
        <v>151 x 151</v>
      </c>
      <c r="J75" s="362" t="s">
        <v>207</v>
      </c>
      <c r="K75" s="361">
        <f>E75+(2*O75)</f>
        <v>156</v>
      </c>
      <c r="L75" s="362" t="s">
        <v>207</v>
      </c>
      <c r="M75" s="361">
        <f>G75</f>
        <v>151</v>
      </c>
      <c r="N75" s="362" t="s">
        <v>207</v>
      </c>
      <c r="O75" s="361">
        <v>2.5</v>
      </c>
      <c r="P75" s="362" t="s">
        <v>207</v>
      </c>
      <c r="Q75" s="361">
        <v>0</v>
      </c>
      <c r="R75" s="362" t="s">
        <v>207</v>
      </c>
      <c r="S75" s="361">
        <f>ROUND(SQRT((E75^2)+(G75^2)),0)</f>
        <v>214</v>
      </c>
      <c r="T75" s="362" t="s">
        <v>207</v>
      </c>
      <c r="U75" s="361"/>
      <c r="V75" s="362"/>
      <c r="W75" s="361"/>
      <c r="X75" s="362"/>
      <c r="Y75" s="222"/>
      <c r="Z75" s="361">
        <f>ROUND(E75/$B$2,1)</f>
        <v>59.4</v>
      </c>
      <c r="AA75" s="362" t="s">
        <v>208</v>
      </c>
      <c r="AB75" s="361">
        <f>ROUND(G75/$B$2,1)</f>
        <v>59.4</v>
      </c>
      <c r="AC75" s="362" t="s">
        <v>208</v>
      </c>
      <c r="AD75" s="361" t="str">
        <f>AB75&amp;" x "&amp;Z75</f>
        <v>59.4 x 59.4</v>
      </c>
      <c r="AE75" s="362" t="s">
        <v>208</v>
      </c>
      <c r="AF75" s="361">
        <f>ROUND(K75/$B$2,1)</f>
        <v>61.4</v>
      </c>
      <c r="AG75" s="362" t="s">
        <v>208</v>
      </c>
      <c r="AH75" s="361">
        <f>ROUND(M75/$B$2,1)</f>
        <v>59.4</v>
      </c>
      <c r="AI75" s="362" t="s">
        <v>208</v>
      </c>
      <c r="AJ75" s="361">
        <f>ROUND(O75/$B$2,1)</f>
        <v>1</v>
      </c>
      <c r="AK75" s="362" t="s">
        <v>208</v>
      </c>
      <c r="AL75" s="361">
        <f>ROUND(Q75/$B$2,1)</f>
        <v>0</v>
      </c>
      <c r="AM75" s="362" t="s">
        <v>208</v>
      </c>
      <c r="AN75" s="361">
        <f>ROUND(SQRT((Z75^2)+(AB75^2)),0)</f>
        <v>84</v>
      </c>
      <c r="AO75" s="362" t="s">
        <v>208</v>
      </c>
      <c r="AP75" s="361"/>
      <c r="AQ75" s="362"/>
      <c r="AR75" s="361"/>
      <c r="AS75" s="362"/>
      <c r="AT75" s="2"/>
      <c r="AU75" s="1015"/>
      <c r="AV75" s="2"/>
      <c r="AW75" s="361">
        <v>10300019</v>
      </c>
      <c r="AX75" s="362">
        <f>IF(Index!$L$4="€",VLOOKUP(AW75,ERP!$A:$CL,5,0),IF(Index!$L$4="$",VLOOKUP(AW75,ERP!$A:$CL,7,0),IF(Index!$L$4="CHF",VLOOKUP(AW75,ERP!$A:$CL,9,0),IF(Index!$L$4="£",VLOOKUP(AW75,ERP!$A:$CL,11,0),""))))</f>
        <v>589</v>
      </c>
      <c r="AY75" s="361">
        <v>10340019</v>
      </c>
      <c r="AZ75" s="362">
        <f>IF(Index!$L$4="€",VLOOKUP(AY75,ERP!$A:$CL,5,0),IF(Index!$L$4="$",VLOOKUP(AY75,ERP!$A:$CL,7,0),IF(Index!$L$4="CHF",VLOOKUP(AY75,ERP!$A:$CL,9,0),IF(Index!$L$4="£",VLOOKUP(AY75,ERP!$A:$CL,11,0),""))))</f>
        <v>589</v>
      </c>
      <c r="BA75" s="298"/>
      <c r="BB75" s="361"/>
      <c r="BC75" s="362"/>
      <c r="BD75" s="361"/>
      <c r="BE75" s="362"/>
      <c r="BF75" s="2"/>
      <c r="BH75" s="351"/>
      <c r="BL75" s="352"/>
      <c r="BR75" s="351"/>
      <c r="BT75" s="351"/>
      <c r="CG75" s="352"/>
      <c r="CU75" s="2"/>
      <c r="CV75" s="2"/>
      <c r="CW75" s="2"/>
      <c r="CX75" s="469"/>
      <c r="CY75" s="2"/>
      <c r="CZ75" s="367"/>
      <c r="DA75" s="354"/>
      <c r="DB75" s="298"/>
      <c r="DC75" s="354"/>
      <c r="DD75" s="298"/>
      <c r="DE75" s="354"/>
    </row>
    <row r="76" spans="2:113" s="338" customFormat="1" ht="12.75" customHeight="1" x14ac:dyDescent="0.2">
      <c r="B76" s="708" t="s">
        <v>242</v>
      </c>
      <c r="C76" s="727">
        <v>1</v>
      </c>
      <c r="D76" s="394"/>
      <c r="E76" s="327">
        <v>173</v>
      </c>
      <c r="F76" s="329" t="s">
        <v>207</v>
      </c>
      <c r="G76" s="327">
        <f t="shared" ref="G76:G84" si="42">ROUND(E76/$C76,0)</f>
        <v>173</v>
      </c>
      <c r="H76" s="329" t="s">
        <v>207</v>
      </c>
      <c r="I76" s="327" t="str">
        <f t="shared" ref="I76:I84" si="43">G76&amp;" x "&amp;E76</f>
        <v>173 x 173</v>
      </c>
      <c r="J76" s="329" t="s">
        <v>207</v>
      </c>
      <c r="K76" s="327">
        <f t="shared" ref="K76:K82" si="44">E76+(2*O76)</f>
        <v>178</v>
      </c>
      <c r="L76" s="329" t="s">
        <v>207</v>
      </c>
      <c r="M76" s="327">
        <f t="shared" ref="M76:M84" si="45">G76</f>
        <v>173</v>
      </c>
      <c r="N76" s="329" t="s">
        <v>207</v>
      </c>
      <c r="O76" s="327">
        <v>2.5</v>
      </c>
      <c r="P76" s="329" t="s">
        <v>207</v>
      </c>
      <c r="Q76" s="327">
        <v>0</v>
      </c>
      <c r="R76" s="329" t="s">
        <v>207</v>
      </c>
      <c r="S76" s="327">
        <f t="shared" ref="S76:S84" si="46">ROUND(SQRT((E76^2)+(G76^2)),0)</f>
        <v>245</v>
      </c>
      <c r="T76" s="329" t="s">
        <v>207</v>
      </c>
      <c r="U76" s="327"/>
      <c r="V76" s="329"/>
      <c r="W76" s="327"/>
      <c r="X76" s="329"/>
      <c r="Y76" s="222"/>
      <c r="Z76" s="327">
        <f t="shared" ref="Z76:Z84" si="47">ROUND(E76/$B$2,1)</f>
        <v>68.099999999999994</v>
      </c>
      <c r="AA76" s="329" t="s">
        <v>208</v>
      </c>
      <c r="AB76" s="327">
        <f t="shared" ref="AB76:AB84" si="48">ROUND(G76/$B$2,1)</f>
        <v>68.099999999999994</v>
      </c>
      <c r="AC76" s="329" t="s">
        <v>208</v>
      </c>
      <c r="AD76" s="327" t="str">
        <f t="shared" ref="AD76:AD84" si="49">AB76&amp;" x "&amp;Z76</f>
        <v>68.1 x 68.1</v>
      </c>
      <c r="AE76" s="329" t="s">
        <v>208</v>
      </c>
      <c r="AF76" s="327">
        <f t="shared" ref="AF76:AF82" si="50">ROUND(K76/$B$2,1)</f>
        <v>70.099999999999994</v>
      </c>
      <c r="AG76" s="329" t="s">
        <v>208</v>
      </c>
      <c r="AH76" s="327">
        <f t="shared" ref="AH76:AH84" si="51">ROUND(M76/$B$2,1)</f>
        <v>68.099999999999994</v>
      </c>
      <c r="AI76" s="329" t="s">
        <v>208</v>
      </c>
      <c r="AJ76" s="327">
        <f t="shared" ref="AJ76:AJ84" si="52">ROUND(O76/$B$2,1)</f>
        <v>1</v>
      </c>
      <c r="AK76" s="329" t="s">
        <v>208</v>
      </c>
      <c r="AL76" s="327">
        <f t="shared" ref="AL76:AL84" si="53">ROUND(Q76/$B$2,1)</f>
        <v>0</v>
      </c>
      <c r="AM76" s="329" t="s">
        <v>208</v>
      </c>
      <c r="AN76" s="327">
        <f t="shared" ref="AN76:AN84" si="54">ROUND(SQRT((Z76^2)+(AB76^2)),0)</f>
        <v>96</v>
      </c>
      <c r="AO76" s="329" t="s">
        <v>208</v>
      </c>
      <c r="AP76" s="327"/>
      <c r="AQ76" s="329"/>
      <c r="AR76" s="327"/>
      <c r="AS76" s="329"/>
      <c r="AT76" s="2"/>
      <c r="AU76" s="1015"/>
      <c r="AV76" s="2"/>
      <c r="AW76" s="327">
        <v>10300024</v>
      </c>
      <c r="AX76" s="329">
        <f>IF(Index!$L$4="€",VLOOKUP(AW76,ERP!$A:$CL,5,0),IF(Index!$L$4="$",VLOOKUP(AW76,ERP!$A:$CL,7,0),IF(Index!$L$4="CHF",VLOOKUP(AW76,ERP!$A:$CL,9,0),IF(Index!$L$4="£",VLOOKUP(AW76,ERP!$A:$CL,11,0),""))))</f>
        <v>695</v>
      </c>
      <c r="AY76" s="327">
        <v>10340024</v>
      </c>
      <c r="AZ76" s="329">
        <f>IF(Index!$L$4="€",VLOOKUP(AY76,ERP!$A:$CL,5,0),IF(Index!$L$4="$",VLOOKUP(AY76,ERP!$A:$CL,7,0),IF(Index!$L$4="CHF",VLOOKUP(AY76,ERP!$A:$CL,9,0),IF(Index!$L$4="£",VLOOKUP(AY76,ERP!$A:$CL,11,0),""))))</f>
        <v>695</v>
      </c>
      <c r="BA76" s="298"/>
      <c r="BB76" s="327"/>
      <c r="BC76" s="328"/>
      <c r="BD76" s="327"/>
      <c r="BE76" s="328"/>
      <c r="BF76" s="2"/>
      <c r="BH76" s="351"/>
      <c r="BL76" s="352"/>
      <c r="BR76" s="351"/>
      <c r="BT76" s="351"/>
      <c r="CG76" s="352"/>
      <c r="CU76" s="2"/>
      <c r="CV76" s="2"/>
      <c r="CW76" s="2"/>
      <c r="CX76" s="469"/>
      <c r="CY76" s="2"/>
      <c r="CZ76" s="367"/>
      <c r="DA76" s="354"/>
      <c r="DB76" s="298"/>
      <c r="DC76" s="354"/>
      <c r="DD76" s="298"/>
      <c r="DE76" s="354"/>
    </row>
    <row r="77" spans="2:113" s="338" customFormat="1" ht="12.75" customHeight="1" x14ac:dyDescent="0.2">
      <c r="B77" s="708" t="s">
        <v>242</v>
      </c>
      <c r="C77" s="727">
        <v>1</v>
      </c>
      <c r="D77" s="394"/>
      <c r="E77" s="365">
        <v>195</v>
      </c>
      <c r="F77" s="411" t="s">
        <v>207</v>
      </c>
      <c r="G77" s="365">
        <f t="shared" si="42"/>
        <v>195</v>
      </c>
      <c r="H77" s="411" t="s">
        <v>207</v>
      </c>
      <c r="I77" s="365" t="str">
        <f t="shared" si="43"/>
        <v>195 x 195</v>
      </c>
      <c r="J77" s="411" t="s">
        <v>207</v>
      </c>
      <c r="K77" s="365">
        <f t="shared" si="44"/>
        <v>200</v>
      </c>
      <c r="L77" s="411" t="s">
        <v>207</v>
      </c>
      <c r="M77" s="365">
        <f t="shared" si="45"/>
        <v>195</v>
      </c>
      <c r="N77" s="411" t="s">
        <v>207</v>
      </c>
      <c r="O77" s="365">
        <v>2.5</v>
      </c>
      <c r="P77" s="411" t="s">
        <v>207</v>
      </c>
      <c r="Q77" s="365">
        <v>0</v>
      </c>
      <c r="R77" s="411" t="s">
        <v>207</v>
      </c>
      <c r="S77" s="365">
        <f t="shared" si="46"/>
        <v>276</v>
      </c>
      <c r="T77" s="411" t="s">
        <v>207</v>
      </c>
      <c r="U77" s="365"/>
      <c r="V77" s="411"/>
      <c r="W77" s="365"/>
      <c r="X77" s="411"/>
      <c r="Y77" s="222"/>
      <c r="Z77" s="365">
        <f t="shared" si="47"/>
        <v>76.8</v>
      </c>
      <c r="AA77" s="411" t="s">
        <v>208</v>
      </c>
      <c r="AB77" s="365">
        <f t="shared" si="48"/>
        <v>76.8</v>
      </c>
      <c r="AC77" s="411" t="s">
        <v>208</v>
      </c>
      <c r="AD77" s="365" t="str">
        <f t="shared" si="49"/>
        <v>76.8 x 76.8</v>
      </c>
      <c r="AE77" s="411" t="s">
        <v>208</v>
      </c>
      <c r="AF77" s="365">
        <f t="shared" si="50"/>
        <v>78.7</v>
      </c>
      <c r="AG77" s="411" t="s">
        <v>208</v>
      </c>
      <c r="AH77" s="365">
        <f t="shared" si="51"/>
        <v>76.8</v>
      </c>
      <c r="AI77" s="411" t="s">
        <v>208</v>
      </c>
      <c r="AJ77" s="365">
        <f t="shared" si="52"/>
        <v>1</v>
      </c>
      <c r="AK77" s="411" t="s">
        <v>208</v>
      </c>
      <c r="AL77" s="365">
        <f t="shared" si="53"/>
        <v>0</v>
      </c>
      <c r="AM77" s="411" t="s">
        <v>208</v>
      </c>
      <c r="AN77" s="365">
        <f t="shared" si="54"/>
        <v>109</v>
      </c>
      <c r="AO77" s="411" t="s">
        <v>208</v>
      </c>
      <c r="AP77" s="365"/>
      <c r="AQ77" s="411"/>
      <c r="AR77" s="365"/>
      <c r="AS77" s="411"/>
      <c r="AT77" s="2"/>
      <c r="AU77" s="1015"/>
      <c r="AV77" s="2"/>
      <c r="AW77" s="365">
        <v>10300029</v>
      </c>
      <c r="AX77" s="411">
        <f>IF(Index!$L$4="€",VLOOKUP(AW77,ERP!$A:$CL,5,0),IF(Index!$L$4="$",VLOOKUP(AW77,ERP!$A:$CL,7,0),IF(Index!$L$4="CHF",VLOOKUP(AW77,ERP!$A:$CL,9,0),IF(Index!$L$4="£",VLOOKUP(AW77,ERP!$A:$CL,11,0),""))))</f>
        <v>783</v>
      </c>
      <c r="AY77" s="365">
        <v>10340029</v>
      </c>
      <c r="AZ77" s="411">
        <f>IF(Index!$L$4="€",VLOOKUP(AY77,ERP!$A:$CL,5,0),IF(Index!$L$4="$",VLOOKUP(AY77,ERP!$A:$CL,7,0),IF(Index!$L$4="CHF",VLOOKUP(AY77,ERP!$A:$CL,9,0),IF(Index!$L$4="£",VLOOKUP(AY77,ERP!$A:$CL,11,0),""))))</f>
        <v>783</v>
      </c>
      <c r="BA77" s="298"/>
      <c r="BB77" s="365">
        <v>10200433</v>
      </c>
      <c r="BC77" s="411">
        <f>IF(Index!$L$4="€",VLOOKUP(BB77,ERP!$A:$CL,5,0),IF(Index!$L$4="$",VLOOKUP(BB77,ERP!$A:$CL,7,0),IF(Index!$L$4="CHF",VLOOKUP(BB77,ERP!$A:$CL,9,0),IF(Index!$L$4="£",VLOOKUP(BB77,ERP!$A:$CL,11,0),""))))</f>
        <v>846</v>
      </c>
      <c r="BD77" s="365">
        <v>10240433</v>
      </c>
      <c r="BE77" s="411">
        <f>IF(Index!$L$4="€",VLOOKUP(BD77,ERP!$A:$CL,5,0),IF(Index!$L$4="$",VLOOKUP(BD77,ERP!$A:$CL,7,0),IF(Index!$L$4="CHF",VLOOKUP(BD77,ERP!$A:$CL,9,0),IF(Index!$L$4="£",VLOOKUP(BD77,ERP!$A:$CL,11,0),""))))</f>
        <v>846</v>
      </c>
      <c r="BF77" s="2"/>
      <c r="BH77" s="351"/>
      <c r="BL77" s="352"/>
      <c r="BR77" s="351"/>
      <c r="BT77" s="351"/>
      <c r="CG77" s="352"/>
      <c r="CU77" s="2"/>
      <c r="CV77" s="2"/>
      <c r="CW77" s="2"/>
      <c r="CX77" s="469"/>
      <c r="CY77" s="2"/>
      <c r="CZ77" s="367"/>
      <c r="DA77" s="354"/>
      <c r="DB77" s="298"/>
      <c r="DC77" s="354"/>
      <c r="DD77" s="298"/>
      <c r="DE77" s="354"/>
    </row>
    <row r="78" spans="2:113" s="338" customFormat="1" ht="12.75" customHeight="1" x14ac:dyDescent="0.2">
      <c r="B78" s="708" t="s">
        <v>242</v>
      </c>
      <c r="C78" s="727">
        <v>1</v>
      </c>
      <c r="D78" s="394"/>
      <c r="E78" s="327">
        <v>215</v>
      </c>
      <c r="F78" s="329" t="s">
        <v>207</v>
      </c>
      <c r="G78" s="327">
        <f t="shared" si="42"/>
        <v>215</v>
      </c>
      <c r="H78" s="329" t="s">
        <v>207</v>
      </c>
      <c r="I78" s="327" t="str">
        <f t="shared" si="43"/>
        <v>215 x 215</v>
      </c>
      <c r="J78" s="329" t="s">
        <v>207</v>
      </c>
      <c r="K78" s="327">
        <f t="shared" si="44"/>
        <v>220</v>
      </c>
      <c r="L78" s="329" t="s">
        <v>207</v>
      </c>
      <c r="M78" s="327">
        <f t="shared" si="45"/>
        <v>215</v>
      </c>
      <c r="N78" s="329" t="s">
        <v>207</v>
      </c>
      <c r="O78" s="327">
        <v>2.5</v>
      </c>
      <c r="P78" s="329" t="s">
        <v>207</v>
      </c>
      <c r="Q78" s="327">
        <v>0</v>
      </c>
      <c r="R78" s="329" t="s">
        <v>207</v>
      </c>
      <c r="S78" s="327">
        <f t="shared" si="46"/>
        <v>304</v>
      </c>
      <c r="T78" s="329" t="s">
        <v>207</v>
      </c>
      <c r="U78" s="327"/>
      <c r="V78" s="329"/>
      <c r="W78" s="327"/>
      <c r="X78" s="329"/>
      <c r="Y78" s="222"/>
      <c r="Z78" s="327">
        <f t="shared" si="47"/>
        <v>84.6</v>
      </c>
      <c r="AA78" s="329" t="s">
        <v>208</v>
      </c>
      <c r="AB78" s="327">
        <f t="shared" si="48"/>
        <v>84.6</v>
      </c>
      <c r="AC78" s="329" t="s">
        <v>208</v>
      </c>
      <c r="AD78" s="327" t="str">
        <f t="shared" si="49"/>
        <v>84.6 x 84.6</v>
      </c>
      <c r="AE78" s="329" t="s">
        <v>208</v>
      </c>
      <c r="AF78" s="327">
        <f t="shared" si="50"/>
        <v>86.6</v>
      </c>
      <c r="AG78" s="329" t="s">
        <v>208</v>
      </c>
      <c r="AH78" s="327">
        <f t="shared" si="51"/>
        <v>84.6</v>
      </c>
      <c r="AI78" s="329" t="s">
        <v>208</v>
      </c>
      <c r="AJ78" s="327">
        <f t="shared" si="52"/>
        <v>1</v>
      </c>
      <c r="AK78" s="329" t="s">
        <v>208</v>
      </c>
      <c r="AL78" s="327">
        <f t="shared" si="53"/>
        <v>0</v>
      </c>
      <c r="AM78" s="329" t="s">
        <v>208</v>
      </c>
      <c r="AN78" s="327">
        <f t="shared" si="54"/>
        <v>120</v>
      </c>
      <c r="AO78" s="329" t="s">
        <v>208</v>
      </c>
      <c r="AP78" s="327"/>
      <c r="AQ78" s="329"/>
      <c r="AR78" s="327"/>
      <c r="AS78" s="329"/>
      <c r="AT78" s="2"/>
      <c r="AU78" s="1015"/>
      <c r="AV78" s="2"/>
      <c r="AW78" s="327">
        <v>10300034</v>
      </c>
      <c r="AX78" s="329">
        <f>IF(Index!$L$4="€",VLOOKUP(AW78,ERP!$A:$CL,5,0),IF(Index!$L$4="$",VLOOKUP(AW78,ERP!$A:$CL,7,0),IF(Index!$L$4="CHF",VLOOKUP(AW78,ERP!$A:$CL,9,0),IF(Index!$L$4="£",VLOOKUP(AW78,ERP!$A:$CL,11,0),""))))</f>
        <v>889</v>
      </c>
      <c r="AY78" s="327">
        <v>10340034</v>
      </c>
      <c r="AZ78" s="329">
        <f>IF(Index!$L$4="€",VLOOKUP(AY78,ERP!$A:$CL,5,0),IF(Index!$L$4="$",VLOOKUP(AY78,ERP!$A:$CL,7,0),IF(Index!$L$4="CHF",VLOOKUP(AY78,ERP!$A:$CL,9,0),IF(Index!$L$4="£",VLOOKUP(AY78,ERP!$A:$CL,11,0),""))))</f>
        <v>889</v>
      </c>
      <c r="BA78" s="298"/>
      <c r="BB78" s="327">
        <v>10200434</v>
      </c>
      <c r="BC78" s="329">
        <f>IF(Index!$L$4="€",VLOOKUP(BB78,ERP!$A:$CL,5,0),IF(Index!$L$4="$",VLOOKUP(BB78,ERP!$A:$CL,7,0),IF(Index!$L$4="CHF",VLOOKUP(BB78,ERP!$A:$CL,9,0),IF(Index!$L$4="£",VLOOKUP(BB78,ERP!$A:$CL,11,0),""))))</f>
        <v>953</v>
      </c>
      <c r="BD78" s="327">
        <v>10240434</v>
      </c>
      <c r="BE78" s="329">
        <f>IF(Index!$L$4="€",VLOOKUP(BD78,ERP!$A:$CL,5,0),IF(Index!$L$4="$",VLOOKUP(BD78,ERP!$A:$CL,7,0),IF(Index!$L$4="CHF",VLOOKUP(BD78,ERP!$A:$CL,9,0),IF(Index!$L$4="£",VLOOKUP(BD78,ERP!$A:$CL,11,0),""))))</f>
        <v>953</v>
      </c>
      <c r="BF78" s="2"/>
      <c r="BH78" s="351"/>
      <c r="BL78" s="352"/>
      <c r="BR78" s="351"/>
      <c r="BT78" s="351"/>
      <c r="CG78" s="352"/>
      <c r="CU78" s="2"/>
      <c r="CV78" s="2"/>
      <c r="CW78" s="2"/>
      <c r="CX78" s="469"/>
      <c r="CY78" s="2"/>
      <c r="CZ78" s="367"/>
      <c r="DA78" s="354"/>
      <c r="DB78" s="298"/>
      <c r="DC78" s="354"/>
      <c r="DD78" s="298"/>
      <c r="DE78" s="354"/>
    </row>
    <row r="79" spans="2:113" s="338" customFormat="1" ht="12.75" customHeight="1" x14ac:dyDescent="0.2">
      <c r="B79" s="708" t="s">
        <v>242</v>
      </c>
      <c r="C79" s="727">
        <v>1</v>
      </c>
      <c r="D79" s="394"/>
      <c r="E79" s="365">
        <v>230</v>
      </c>
      <c r="F79" s="411" t="s">
        <v>207</v>
      </c>
      <c r="G79" s="365">
        <f t="shared" si="42"/>
        <v>230</v>
      </c>
      <c r="H79" s="411" t="s">
        <v>207</v>
      </c>
      <c r="I79" s="365" t="str">
        <f t="shared" si="43"/>
        <v>230 x 230</v>
      </c>
      <c r="J79" s="411" t="s">
        <v>207</v>
      </c>
      <c r="K79" s="365">
        <f t="shared" si="44"/>
        <v>240</v>
      </c>
      <c r="L79" s="411" t="s">
        <v>207</v>
      </c>
      <c r="M79" s="365">
        <f t="shared" si="45"/>
        <v>230</v>
      </c>
      <c r="N79" s="411" t="s">
        <v>207</v>
      </c>
      <c r="O79" s="365">
        <v>5</v>
      </c>
      <c r="P79" s="411" t="s">
        <v>207</v>
      </c>
      <c r="Q79" s="365">
        <v>0</v>
      </c>
      <c r="R79" s="411" t="s">
        <v>207</v>
      </c>
      <c r="S79" s="365">
        <f t="shared" si="46"/>
        <v>325</v>
      </c>
      <c r="T79" s="411" t="s">
        <v>207</v>
      </c>
      <c r="U79" s="365"/>
      <c r="V79" s="411"/>
      <c r="W79" s="365"/>
      <c r="X79" s="411"/>
      <c r="Y79" s="222"/>
      <c r="Z79" s="365">
        <f t="shared" si="47"/>
        <v>90.6</v>
      </c>
      <c r="AA79" s="411" t="s">
        <v>208</v>
      </c>
      <c r="AB79" s="365">
        <f t="shared" si="48"/>
        <v>90.6</v>
      </c>
      <c r="AC79" s="411" t="s">
        <v>208</v>
      </c>
      <c r="AD79" s="365" t="str">
        <f t="shared" si="49"/>
        <v>90.6 x 90.6</v>
      </c>
      <c r="AE79" s="411" t="s">
        <v>208</v>
      </c>
      <c r="AF79" s="365">
        <f t="shared" si="50"/>
        <v>94.5</v>
      </c>
      <c r="AG79" s="411" t="s">
        <v>208</v>
      </c>
      <c r="AH79" s="365">
        <f t="shared" si="51"/>
        <v>90.6</v>
      </c>
      <c r="AI79" s="411" t="s">
        <v>208</v>
      </c>
      <c r="AJ79" s="365">
        <f t="shared" si="52"/>
        <v>2</v>
      </c>
      <c r="AK79" s="411" t="s">
        <v>208</v>
      </c>
      <c r="AL79" s="365">
        <f t="shared" si="53"/>
        <v>0</v>
      </c>
      <c r="AM79" s="411" t="s">
        <v>208</v>
      </c>
      <c r="AN79" s="365">
        <f t="shared" si="54"/>
        <v>128</v>
      </c>
      <c r="AO79" s="411" t="s">
        <v>208</v>
      </c>
      <c r="AP79" s="365"/>
      <c r="AQ79" s="411"/>
      <c r="AR79" s="365"/>
      <c r="AS79" s="411"/>
      <c r="AT79" s="2"/>
      <c r="AU79" s="1015"/>
      <c r="AV79" s="2"/>
      <c r="AW79" s="365">
        <v>10300036</v>
      </c>
      <c r="AX79" s="411">
        <f>IF(Index!$L$4="€",VLOOKUP(AW79,ERP!$A:$CL,5,0),IF(Index!$L$4="$",VLOOKUP(AW79,ERP!$A:$CL,7,0),IF(Index!$L$4="CHF",VLOOKUP(AW79,ERP!$A:$CL,9,0),IF(Index!$L$4="£",VLOOKUP(AW79,ERP!$A:$CL,11,0),""))))</f>
        <v>1176</v>
      </c>
      <c r="AY79" s="365">
        <v>10340036</v>
      </c>
      <c r="AZ79" s="411">
        <f>IF(Index!$L$4="€",VLOOKUP(AY79,ERP!$A:$CL,5,0),IF(Index!$L$4="$",VLOOKUP(AY79,ERP!$A:$CL,7,0),IF(Index!$L$4="CHF",VLOOKUP(AY79,ERP!$A:$CL,9,0),IF(Index!$L$4="£",VLOOKUP(AY79,ERP!$A:$CL,11,0),""))))</f>
        <v>1176</v>
      </c>
      <c r="BA79" s="298"/>
      <c r="BB79" s="365">
        <v>10200435</v>
      </c>
      <c r="BC79" s="411">
        <f>IF(Index!$L$4="€",VLOOKUP(BB79,ERP!$A:$CL,5,0),IF(Index!$L$4="$",VLOOKUP(BB79,ERP!$A:$CL,7,0),IF(Index!$L$4="CHF",VLOOKUP(BB79,ERP!$A:$CL,9,0),IF(Index!$L$4="£",VLOOKUP(BB79,ERP!$A:$CL,11,0),""))))</f>
        <v>1239</v>
      </c>
      <c r="BD79" s="365">
        <v>10240435</v>
      </c>
      <c r="BE79" s="411">
        <f>IF(Index!$L$4="€",VLOOKUP(BD79,ERP!$A:$CL,5,0),IF(Index!$L$4="$",VLOOKUP(BD79,ERP!$A:$CL,7,0),IF(Index!$L$4="CHF",VLOOKUP(BD79,ERP!$A:$CL,9,0),IF(Index!$L$4="£",VLOOKUP(BD79,ERP!$A:$CL,11,0),""))))</f>
        <v>1239</v>
      </c>
      <c r="BF79" s="2"/>
      <c r="BH79" s="351"/>
      <c r="BL79" s="352"/>
      <c r="BR79" s="351"/>
      <c r="BT79" s="351"/>
      <c r="CG79" s="352"/>
      <c r="CU79" s="2"/>
      <c r="CV79" s="2"/>
      <c r="CW79" s="2"/>
      <c r="CX79" s="469"/>
      <c r="CY79" s="2"/>
      <c r="CZ79" s="367"/>
      <c r="DA79" s="354"/>
      <c r="DB79" s="298"/>
      <c r="DC79" s="354"/>
      <c r="DD79" s="298"/>
      <c r="DE79" s="354"/>
    </row>
    <row r="80" spans="2:113" s="338" customFormat="1" ht="12.75" customHeight="1" x14ac:dyDescent="0.2">
      <c r="B80" s="708" t="s">
        <v>242</v>
      </c>
      <c r="C80" s="727">
        <v>1</v>
      </c>
      <c r="D80" s="394"/>
      <c r="E80" s="327"/>
      <c r="F80" s="328"/>
      <c r="G80" s="327"/>
      <c r="H80" s="328"/>
      <c r="I80" s="327"/>
      <c r="J80" s="328"/>
      <c r="K80" s="327"/>
      <c r="L80" s="328"/>
      <c r="M80" s="327"/>
      <c r="N80" s="328"/>
      <c r="O80" s="327"/>
      <c r="P80" s="328"/>
      <c r="Q80" s="327"/>
      <c r="R80" s="328"/>
      <c r="S80" s="327"/>
      <c r="T80" s="328"/>
      <c r="U80" s="327"/>
      <c r="V80" s="328"/>
      <c r="W80" s="327"/>
      <c r="X80" s="328"/>
      <c r="Y80" s="222"/>
      <c r="Z80" s="327"/>
      <c r="AA80" s="328"/>
      <c r="AB80" s="327"/>
      <c r="AC80" s="328"/>
      <c r="AD80" s="327"/>
      <c r="AE80" s="328"/>
      <c r="AF80" s="327"/>
      <c r="AG80" s="328"/>
      <c r="AH80" s="327"/>
      <c r="AI80" s="328"/>
      <c r="AJ80" s="327"/>
      <c r="AK80" s="328"/>
      <c r="AL80" s="327"/>
      <c r="AM80" s="328"/>
      <c r="AN80" s="327"/>
      <c r="AO80" s="328"/>
      <c r="AP80" s="327"/>
      <c r="AQ80" s="328"/>
      <c r="AR80" s="327"/>
      <c r="AS80" s="328"/>
      <c r="AT80" s="2"/>
      <c r="AU80" s="1015"/>
      <c r="AV80" s="2"/>
      <c r="AW80" s="327"/>
      <c r="AX80" s="328"/>
      <c r="AY80" s="327"/>
      <c r="AZ80" s="328"/>
      <c r="BA80" s="298"/>
      <c r="BB80" s="327"/>
      <c r="BC80" s="328"/>
      <c r="BD80" s="327"/>
      <c r="BE80" s="328"/>
      <c r="BF80" s="2"/>
      <c r="BH80" s="351"/>
      <c r="BL80" s="352"/>
      <c r="BR80" s="351"/>
      <c r="BT80" s="351"/>
      <c r="CG80" s="352"/>
      <c r="CU80" s="2"/>
      <c r="CV80" s="2"/>
      <c r="CW80" s="2"/>
      <c r="CX80" s="469"/>
      <c r="CY80" s="2"/>
      <c r="CZ80" s="367"/>
      <c r="DA80" s="354"/>
      <c r="DB80" s="298"/>
      <c r="DC80" s="354"/>
      <c r="DD80" s="298"/>
      <c r="DE80" s="354"/>
    </row>
    <row r="81" spans="2:113" s="338" customFormat="1" ht="12.75" customHeight="1" x14ac:dyDescent="0.2">
      <c r="B81" s="708" t="s">
        <v>242</v>
      </c>
      <c r="C81" s="727">
        <v>1</v>
      </c>
      <c r="D81" s="394"/>
      <c r="E81" s="365">
        <v>270</v>
      </c>
      <c r="F81" s="411" t="s">
        <v>207</v>
      </c>
      <c r="G81" s="365">
        <f t="shared" si="42"/>
        <v>270</v>
      </c>
      <c r="H81" s="411" t="s">
        <v>207</v>
      </c>
      <c r="I81" s="365" t="str">
        <f t="shared" si="43"/>
        <v>270 x 270</v>
      </c>
      <c r="J81" s="411" t="s">
        <v>207</v>
      </c>
      <c r="K81" s="365">
        <f t="shared" si="44"/>
        <v>280</v>
      </c>
      <c r="L81" s="411" t="s">
        <v>207</v>
      </c>
      <c r="M81" s="365">
        <f t="shared" si="45"/>
        <v>270</v>
      </c>
      <c r="N81" s="411" t="s">
        <v>207</v>
      </c>
      <c r="O81" s="365">
        <v>5</v>
      </c>
      <c r="P81" s="411" t="s">
        <v>207</v>
      </c>
      <c r="Q81" s="365">
        <v>0</v>
      </c>
      <c r="R81" s="411" t="s">
        <v>207</v>
      </c>
      <c r="S81" s="365">
        <f t="shared" si="46"/>
        <v>382</v>
      </c>
      <c r="T81" s="411" t="s">
        <v>207</v>
      </c>
      <c r="U81" s="365"/>
      <c r="V81" s="411"/>
      <c r="W81" s="365"/>
      <c r="X81" s="411"/>
      <c r="Y81" s="222"/>
      <c r="Z81" s="365">
        <f t="shared" si="47"/>
        <v>106.3</v>
      </c>
      <c r="AA81" s="411" t="s">
        <v>208</v>
      </c>
      <c r="AB81" s="365">
        <f t="shared" si="48"/>
        <v>106.3</v>
      </c>
      <c r="AC81" s="411" t="s">
        <v>208</v>
      </c>
      <c r="AD81" s="365" t="str">
        <f t="shared" si="49"/>
        <v>106.3 x 106.3</v>
      </c>
      <c r="AE81" s="411" t="s">
        <v>208</v>
      </c>
      <c r="AF81" s="365">
        <f t="shared" si="50"/>
        <v>110.2</v>
      </c>
      <c r="AG81" s="411" t="s">
        <v>208</v>
      </c>
      <c r="AH81" s="365">
        <f t="shared" si="51"/>
        <v>106.3</v>
      </c>
      <c r="AI81" s="411" t="s">
        <v>208</v>
      </c>
      <c r="AJ81" s="365">
        <f t="shared" si="52"/>
        <v>2</v>
      </c>
      <c r="AK81" s="411" t="s">
        <v>208</v>
      </c>
      <c r="AL81" s="365">
        <f t="shared" si="53"/>
        <v>0</v>
      </c>
      <c r="AM81" s="411" t="s">
        <v>208</v>
      </c>
      <c r="AN81" s="365">
        <f t="shared" si="54"/>
        <v>150</v>
      </c>
      <c r="AO81" s="411" t="s">
        <v>208</v>
      </c>
      <c r="AP81" s="365"/>
      <c r="AQ81" s="411"/>
      <c r="AR81" s="365"/>
      <c r="AS81" s="411"/>
      <c r="AT81" s="2"/>
      <c r="AU81" s="1015"/>
      <c r="AV81" s="2"/>
      <c r="AW81" s="365">
        <v>10300038</v>
      </c>
      <c r="AX81" s="411">
        <f>IF(Index!$L$4="€",VLOOKUP(AW81,ERP!$A:$CL,5,0),IF(Index!$L$4="$",VLOOKUP(AW81,ERP!$A:$CL,7,0),IF(Index!$L$4="CHF",VLOOKUP(AW81,ERP!$A:$CL,9,0),IF(Index!$L$4="£",VLOOKUP(AW81,ERP!$A:$CL,11,0),""))))</f>
        <v>1360</v>
      </c>
      <c r="AY81" s="365">
        <v>10340038</v>
      </c>
      <c r="AZ81" s="411">
        <f>IF(Index!$L$4="€",VLOOKUP(AY81,ERP!$A:$CL,5,0),IF(Index!$L$4="$",VLOOKUP(AY81,ERP!$A:$CL,7,0),IF(Index!$L$4="CHF",VLOOKUP(AY81,ERP!$A:$CL,9,0),IF(Index!$L$4="£",VLOOKUP(AY81,ERP!$A:$CL,11,0),""))))</f>
        <v>1360</v>
      </c>
      <c r="BA81" s="298"/>
      <c r="BB81" s="365">
        <v>10200436</v>
      </c>
      <c r="BC81" s="411">
        <f>IF(Index!$L$4="€",VLOOKUP(BB81,ERP!$A:$CL,5,0),IF(Index!$L$4="$",VLOOKUP(BB81,ERP!$A:$CL,7,0),IF(Index!$L$4="CHF",VLOOKUP(BB81,ERP!$A:$CL,9,0),IF(Index!$L$4="£",VLOOKUP(BB81,ERP!$A:$CL,11,0),""))))</f>
        <v>1427</v>
      </c>
      <c r="BD81" s="365">
        <v>10240436</v>
      </c>
      <c r="BE81" s="411">
        <f>IF(Index!$L$4="€",VLOOKUP(BD81,ERP!$A:$CL,5,0),IF(Index!$L$4="$",VLOOKUP(BD81,ERP!$A:$CL,7,0),IF(Index!$L$4="CHF",VLOOKUP(BD81,ERP!$A:$CL,9,0),IF(Index!$L$4="£",VLOOKUP(BD81,ERP!$A:$CL,11,0),""))))</f>
        <v>1427</v>
      </c>
      <c r="BF81" s="2"/>
      <c r="BH81" s="351"/>
      <c r="BL81" s="352"/>
      <c r="BR81" s="351"/>
      <c r="BT81" s="351"/>
      <c r="CG81" s="352"/>
      <c r="CU81" s="2"/>
      <c r="CV81" s="2"/>
      <c r="CW81" s="2"/>
      <c r="CX81" s="469"/>
      <c r="CY81" s="2"/>
      <c r="CZ81" s="367"/>
      <c r="DA81" s="354"/>
      <c r="DB81" s="298"/>
      <c r="DC81" s="354"/>
      <c r="DD81" s="298"/>
      <c r="DE81" s="354"/>
    </row>
    <row r="82" spans="2:113" s="338" customFormat="1" ht="12.75" customHeight="1" x14ac:dyDescent="0.2">
      <c r="B82" s="708" t="s">
        <v>242</v>
      </c>
      <c r="C82" s="727">
        <v>1</v>
      </c>
      <c r="D82" s="394"/>
      <c r="E82" s="327">
        <v>290</v>
      </c>
      <c r="F82" s="329" t="s">
        <v>207</v>
      </c>
      <c r="G82" s="327">
        <f t="shared" si="42"/>
        <v>290</v>
      </c>
      <c r="H82" s="329" t="s">
        <v>207</v>
      </c>
      <c r="I82" s="327" t="str">
        <f t="shared" si="43"/>
        <v>290 x 290</v>
      </c>
      <c r="J82" s="329" t="s">
        <v>207</v>
      </c>
      <c r="K82" s="327">
        <f t="shared" si="44"/>
        <v>300</v>
      </c>
      <c r="L82" s="329" t="s">
        <v>207</v>
      </c>
      <c r="M82" s="327">
        <f t="shared" si="45"/>
        <v>290</v>
      </c>
      <c r="N82" s="329" t="s">
        <v>207</v>
      </c>
      <c r="O82" s="327">
        <v>5</v>
      </c>
      <c r="P82" s="329" t="s">
        <v>207</v>
      </c>
      <c r="Q82" s="327">
        <v>0</v>
      </c>
      <c r="R82" s="329" t="s">
        <v>207</v>
      </c>
      <c r="S82" s="327">
        <f t="shared" si="46"/>
        <v>410</v>
      </c>
      <c r="T82" s="329" t="s">
        <v>207</v>
      </c>
      <c r="U82" s="327"/>
      <c r="V82" s="329"/>
      <c r="W82" s="327"/>
      <c r="X82" s="329"/>
      <c r="Y82" s="222"/>
      <c r="Z82" s="327">
        <f t="shared" si="47"/>
        <v>114.2</v>
      </c>
      <c r="AA82" s="329" t="s">
        <v>208</v>
      </c>
      <c r="AB82" s="327">
        <f t="shared" si="48"/>
        <v>114.2</v>
      </c>
      <c r="AC82" s="329" t="s">
        <v>208</v>
      </c>
      <c r="AD82" s="327" t="str">
        <f t="shared" si="49"/>
        <v>114.2 x 114.2</v>
      </c>
      <c r="AE82" s="329" t="s">
        <v>208</v>
      </c>
      <c r="AF82" s="327">
        <f t="shared" si="50"/>
        <v>118.1</v>
      </c>
      <c r="AG82" s="329" t="s">
        <v>208</v>
      </c>
      <c r="AH82" s="327">
        <f t="shared" si="51"/>
        <v>114.2</v>
      </c>
      <c r="AI82" s="329" t="s">
        <v>208</v>
      </c>
      <c r="AJ82" s="327">
        <f t="shared" si="52"/>
        <v>2</v>
      </c>
      <c r="AK82" s="329" t="s">
        <v>208</v>
      </c>
      <c r="AL82" s="327">
        <f t="shared" si="53"/>
        <v>0</v>
      </c>
      <c r="AM82" s="329" t="s">
        <v>208</v>
      </c>
      <c r="AN82" s="327">
        <f t="shared" si="54"/>
        <v>162</v>
      </c>
      <c r="AO82" s="329" t="s">
        <v>208</v>
      </c>
      <c r="AP82" s="327"/>
      <c r="AQ82" s="329"/>
      <c r="AR82" s="327"/>
      <c r="AS82" s="329"/>
      <c r="AT82" s="2"/>
      <c r="AU82" s="1015"/>
      <c r="AV82" s="2"/>
      <c r="AW82" s="327">
        <v>10300040</v>
      </c>
      <c r="AX82" s="329">
        <f>IF(Index!$L$4="€",VLOOKUP(AW82,ERP!$A:$CL,5,0),IF(Index!$L$4="$",VLOOKUP(AW82,ERP!$A:$CL,7,0),IF(Index!$L$4="CHF",VLOOKUP(AW82,ERP!$A:$CL,9,0),IF(Index!$L$4="£",VLOOKUP(AW82,ERP!$A:$CL,11,0),""))))</f>
        <v>1579</v>
      </c>
      <c r="AY82" s="327">
        <v>10340040</v>
      </c>
      <c r="AZ82" s="329">
        <f>IF(Index!$L$4="€",VLOOKUP(AY82,ERP!$A:$CL,5,0),IF(Index!$L$4="$",VLOOKUP(AY82,ERP!$A:$CL,7,0),IF(Index!$L$4="CHF",VLOOKUP(AY82,ERP!$A:$CL,9,0),IF(Index!$L$4="£",VLOOKUP(AY82,ERP!$A:$CL,11,0),""))))</f>
        <v>1579</v>
      </c>
      <c r="BA82" s="298"/>
      <c r="BB82" s="327">
        <v>10200437</v>
      </c>
      <c r="BC82" s="329">
        <f>IF(Index!$L$4="€",VLOOKUP(BB82,ERP!$A:$CL,5,0),IF(Index!$L$4="$",VLOOKUP(BB82,ERP!$A:$CL,7,0),IF(Index!$L$4="CHF",VLOOKUP(BB82,ERP!$A:$CL,9,0),IF(Index!$L$4="£",VLOOKUP(BB82,ERP!$A:$CL,11,0),""))))</f>
        <v>1646</v>
      </c>
      <c r="BD82" s="327">
        <v>10240437</v>
      </c>
      <c r="BE82" s="329">
        <f>IF(Index!$L$4="€",VLOOKUP(BD82,ERP!$A:$CL,5,0),IF(Index!$L$4="$",VLOOKUP(BD82,ERP!$A:$CL,7,0),IF(Index!$L$4="CHF",VLOOKUP(BD82,ERP!$A:$CL,9,0),IF(Index!$L$4="£",VLOOKUP(BD82,ERP!$A:$CL,11,0),""))))</f>
        <v>1646</v>
      </c>
      <c r="BF82" s="2"/>
      <c r="BH82" s="351"/>
      <c r="BL82" s="352"/>
      <c r="BR82" s="351"/>
      <c r="BT82" s="351"/>
      <c r="CG82" s="352"/>
      <c r="CU82" s="2"/>
      <c r="CV82" s="2"/>
      <c r="CW82" s="2"/>
      <c r="CX82" s="469"/>
      <c r="CY82" s="2"/>
      <c r="CZ82" s="367"/>
      <c r="DA82" s="354"/>
      <c r="DB82" s="298"/>
      <c r="DC82" s="354"/>
      <c r="DD82" s="298"/>
      <c r="DE82" s="354"/>
    </row>
    <row r="83" spans="2:113" s="338" customFormat="1" ht="12.75" customHeight="1" x14ac:dyDescent="0.2">
      <c r="B83" s="708" t="s">
        <v>242</v>
      </c>
      <c r="C83" s="727">
        <v>1</v>
      </c>
      <c r="D83" s="394"/>
      <c r="E83" s="365">
        <v>310</v>
      </c>
      <c r="F83" s="411" t="s">
        <v>207</v>
      </c>
      <c r="G83" s="365">
        <f t="shared" si="42"/>
        <v>310</v>
      </c>
      <c r="H83" s="411" t="s">
        <v>207</v>
      </c>
      <c r="I83" s="365" t="str">
        <f t="shared" si="43"/>
        <v>310 x 310</v>
      </c>
      <c r="J83" s="411" t="s">
        <v>207</v>
      </c>
      <c r="K83" s="365">
        <v>320</v>
      </c>
      <c r="L83" s="411" t="s">
        <v>207</v>
      </c>
      <c r="M83" s="365">
        <f t="shared" si="45"/>
        <v>310</v>
      </c>
      <c r="N83" s="411" t="s">
        <v>207</v>
      </c>
      <c r="O83" s="365">
        <v>5</v>
      </c>
      <c r="P83" s="411" t="s">
        <v>207</v>
      </c>
      <c r="Q83" s="365">
        <v>0</v>
      </c>
      <c r="R83" s="411" t="s">
        <v>207</v>
      </c>
      <c r="S83" s="365">
        <f t="shared" si="46"/>
        <v>438</v>
      </c>
      <c r="T83" s="411" t="s">
        <v>207</v>
      </c>
      <c r="U83" s="365"/>
      <c r="V83" s="411"/>
      <c r="W83" s="365"/>
      <c r="X83" s="411"/>
      <c r="Y83" s="222"/>
      <c r="Z83" s="365">
        <f t="shared" si="47"/>
        <v>122</v>
      </c>
      <c r="AA83" s="411"/>
      <c r="AB83" s="365">
        <f t="shared" si="48"/>
        <v>122</v>
      </c>
      <c r="AC83" s="411"/>
      <c r="AD83" s="365" t="str">
        <f t="shared" si="49"/>
        <v>122 x 122</v>
      </c>
      <c r="AE83" s="411"/>
      <c r="AF83" s="365">
        <f t="shared" ref="AF83:AF84" si="55">ROUND(K83/$B$2,1)</f>
        <v>126</v>
      </c>
      <c r="AG83" s="411" t="s">
        <v>208</v>
      </c>
      <c r="AH83" s="365">
        <f t="shared" si="51"/>
        <v>122</v>
      </c>
      <c r="AI83" s="411"/>
      <c r="AJ83" s="365">
        <f t="shared" si="52"/>
        <v>2</v>
      </c>
      <c r="AK83" s="411"/>
      <c r="AL83" s="365">
        <f t="shared" si="53"/>
        <v>0</v>
      </c>
      <c r="AM83" s="411"/>
      <c r="AN83" s="365">
        <f t="shared" si="54"/>
        <v>173</v>
      </c>
      <c r="AO83" s="411"/>
      <c r="AP83" s="365"/>
      <c r="AQ83" s="411"/>
      <c r="AR83" s="365"/>
      <c r="AS83" s="411"/>
      <c r="AT83" s="2"/>
      <c r="AU83" s="1015"/>
      <c r="AV83" s="2"/>
      <c r="AW83" s="365"/>
      <c r="AX83" s="411"/>
      <c r="AY83" s="365"/>
      <c r="AZ83" s="411"/>
      <c r="BA83" s="298"/>
      <c r="BB83" s="365">
        <v>10200438</v>
      </c>
      <c r="BC83" s="411">
        <f>IF(Index!$L$4="€",VLOOKUP(BB83,ERP!$A:$CL,5,0),IF(Index!$L$4="$",VLOOKUP(BB83,ERP!$A:$CL,7,0),IF(Index!$L$4="CHF",VLOOKUP(BB83,ERP!$A:$CL,9,0),IF(Index!$L$4="£",VLOOKUP(BB83,ERP!$A:$CL,11,0),""))))</f>
        <v>2104</v>
      </c>
      <c r="BD83" s="365">
        <v>10240438</v>
      </c>
      <c r="BE83" s="411">
        <f>IF(Index!$L$4="€",VLOOKUP(BD83,ERP!$A:$CL,5,0),IF(Index!$L$4="$",VLOOKUP(BD83,ERP!$A:$CL,7,0),IF(Index!$L$4="CHF",VLOOKUP(BD83,ERP!$A:$CL,9,0),IF(Index!$L$4="£",VLOOKUP(BD83,ERP!$A:$CL,11,0),""))))</f>
        <v>2104</v>
      </c>
      <c r="BF83" s="2"/>
      <c r="BH83" s="351"/>
      <c r="BL83" s="352"/>
      <c r="BR83" s="351"/>
      <c r="BT83" s="351"/>
      <c r="CG83" s="352"/>
      <c r="CU83" s="2"/>
      <c r="CV83" s="2"/>
      <c r="CW83" s="2"/>
      <c r="CX83" s="469"/>
      <c r="CY83" s="2"/>
      <c r="CZ83" s="367"/>
      <c r="DA83" s="354"/>
      <c r="DB83" s="298"/>
      <c r="DC83" s="354"/>
      <c r="DD83" s="298"/>
      <c r="DE83" s="354"/>
    </row>
    <row r="84" spans="2:113" s="338" customFormat="1" ht="12.75" customHeight="1" x14ac:dyDescent="0.2">
      <c r="B84" s="708" t="s">
        <v>242</v>
      </c>
      <c r="C84" s="727">
        <v>1</v>
      </c>
      <c r="D84" s="394"/>
      <c r="E84" s="321">
        <v>330</v>
      </c>
      <c r="F84" s="322" t="s">
        <v>207</v>
      </c>
      <c r="G84" s="321">
        <f t="shared" si="42"/>
        <v>330</v>
      </c>
      <c r="H84" s="322" t="s">
        <v>207</v>
      </c>
      <c r="I84" s="321" t="str">
        <f t="shared" si="43"/>
        <v>330 x 330</v>
      </c>
      <c r="J84" s="322" t="s">
        <v>207</v>
      </c>
      <c r="K84" s="321">
        <v>340</v>
      </c>
      <c r="L84" s="322" t="s">
        <v>207</v>
      </c>
      <c r="M84" s="321">
        <f t="shared" si="45"/>
        <v>330</v>
      </c>
      <c r="N84" s="322" t="s">
        <v>207</v>
      </c>
      <c r="O84" s="321">
        <v>5</v>
      </c>
      <c r="P84" s="322" t="s">
        <v>207</v>
      </c>
      <c r="Q84" s="321">
        <v>0</v>
      </c>
      <c r="R84" s="322" t="s">
        <v>207</v>
      </c>
      <c r="S84" s="321">
        <f t="shared" si="46"/>
        <v>467</v>
      </c>
      <c r="T84" s="322" t="s">
        <v>207</v>
      </c>
      <c r="U84" s="321"/>
      <c r="V84" s="322"/>
      <c r="W84" s="321"/>
      <c r="X84" s="322"/>
      <c r="Y84" s="222"/>
      <c r="Z84" s="321">
        <f t="shared" si="47"/>
        <v>129.9</v>
      </c>
      <c r="AA84" s="322"/>
      <c r="AB84" s="321">
        <f t="shared" si="48"/>
        <v>129.9</v>
      </c>
      <c r="AC84" s="322"/>
      <c r="AD84" s="321" t="str">
        <f t="shared" si="49"/>
        <v>129.9 x 129.9</v>
      </c>
      <c r="AE84" s="322"/>
      <c r="AF84" s="321">
        <f t="shared" si="55"/>
        <v>133.9</v>
      </c>
      <c r="AG84" s="322" t="s">
        <v>208</v>
      </c>
      <c r="AH84" s="321">
        <f t="shared" si="51"/>
        <v>129.9</v>
      </c>
      <c r="AI84" s="322"/>
      <c r="AJ84" s="321">
        <f t="shared" si="52"/>
        <v>2</v>
      </c>
      <c r="AK84" s="322"/>
      <c r="AL84" s="321">
        <f t="shared" si="53"/>
        <v>0</v>
      </c>
      <c r="AM84" s="322"/>
      <c r="AN84" s="321">
        <f t="shared" si="54"/>
        <v>184</v>
      </c>
      <c r="AO84" s="322"/>
      <c r="AP84" s="321"/>
      <c r="AQ84" s="322"/>
      <c r="AR84" s="321"/>
      <c r="AS84" s="322"/>
      <c r="AT84" s="2"/>
      <c r="AU84" s="1016"/>
      <c r="AV84" s="2"/>
      <c r="AW84" s="321"/>
      <c r="AX84" s="322"/>
      <c r="AY84" s="321"/>
      <c r="AZ84" s="322"/>
      <c r="BA84" s="298"/>
      <c r="BB84" s="321">
        <v>10200439</v>
      </c>
      <c r="BC84" s="322">
        <f>IF(Index!$L$4="€",VLOOKUP(BB84,ERP!$A:$CL,5,0),IF(Index!$L$4="$",VLOOKUP(BB84,ERP!$A:$CL,7,0),IF(Index!$L$4="CHF",VLOOKUP(BB84,ERP!$A:$CL,9,0),IF(Index!$L$4="£",VLOOKUP(BB84,ERP!$A:$CL,11,0),""))))</f>
        <v>2373</v>
      </c>
      <c r="BD84" s="321">
        <v>10240439</v>
      </c>
      <c r="BE84" s="322">
        <f>IF(Index!$L$4="€",VLOOKUP(BD84,ERP!$A:$CL,5,0),IF(Index!$L$4="$",VLOOKUP(BD84,ERP!$A:$CL,7,0),IF(Index!$L$4="CHF",VLOOKUP(BD84,ERP!$A:$CL,9,0),IF(Index!$L$4="£",VLOOKUP(BD84,ERP!$A:$CL,11,0),""))))</f>
        <v>2373</v>
      </c>
      <c r="BF84" s="2"/>
      <c r="BH84" s="351"/>
      <c r="BL84" s="352"/>
      <c r="BR84" s="351"/>
      <c r="BT84" s="351"/>
      <c r="CG84" s="352"/>
      <c r="CU84" s="2"/>
      <c r="CV84" s="2"/>
      <c r="CW84" s="2"/>
      <c r="CX84" s="469"/>
      <c r="CY84" s="2"/>
      <c r="CZ84" s="367"/>
      <c r="DA84" s="354"/>
      <c r="DB84" s="298"/>
      <c r="DC84" s="354"/>
      <c r="DD84" s="298"/>
      <c r="DE84" s="354"/>
    </row>
    <row r="85" spans="2:113" s="338" customFormat="1" x14ac:dyDescent="0.2">
      <c r="C85" s="728"/>
      <c r="D85" s="2"/>
      <c r="E85" s="308"/>
      <c r="F85" s="2"/>
      <c r="G85" s="2"/>
      <c r="H85" s="2"/>
      <c r="I85" s="309"/>
      <c r="J85" s="2"/>
      <c r="K85" s="2"/>
      <c r="L85" s="2"/>
      <c r="M85" s="2"/>
      <c r="N85" s="2"/>
      <c r="O85" s="308"/>
      <c r="P85" s="2"/>
      <c r="Q85" s="308"/>
      <c r="R85" s="2"/>
      <c r="S85" s="2"/>
      <c r="T85" s="2"/>
      <c r="U85" s="2"/>
      <c r="V85" s="2"/>
      <c r="W85" s="2"/>
      <c r="X85" s="2"/>
      <c r="Y85" s="2"/>
      <c r="Z85" s="2"/>
      <c r="AA85" s="2"/>
      <c r="AB85" s="2"/>
      <c r="AC85" s="2"/>
      <c r="AD85" s="309"/>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H85" s="351"/>
      <c r="BL85" s="352"/>
      <c r="BR85" s="351"/>
      <c r="BT85" s="351"/>
      <c r="CG85" s="352"/>
      <c r="CU85" s="2"/>
      <c r="CV85" s="2"/>
      <c r="CW85" s="2"/>
      <c r="CX85" s="2"/>
      <c r="CY85" s="2"/>
      <c r="CZ85" s="2"/>
    </row>
    <row r="86" spans="2:113" s="338" customFormat="1" x14ac:dyDescent="0.2">
      <c r="C86" s="728"/>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343"/>
      <c r="AX86" s="2"/>
      <c r="AY86" s="343"/>
      <c r="AZ86" s="2"/>
      <c r="BA86" s="343"/>
      <c r="BB86" s="343"/>
      <c r="BC86" s="2"/>
      <c r="BD86" s="343"/>
      <c r="BE86" s="2"/>
      <c r="BF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343"/>
      <c r="DA86" s="2"/>
      <c r="DB86" s="343"/>
      <c r="DC86" s="2"/>
      <c r="DD86" s="343"/>
      <c r="DE86" s="2"/>
      <c r="DF86" s="343"/>
    </row>
    <row r="87" spans="2:113" s="102" customFormat="1" ht="65.25" customHeight="1" x14ac:dyDescent="0.2">
      <c r="C87" s="724"/>
      <c r="E87" s="1174" t="s">
        <v>4</v>
      </c>
      <c r="F87" s="1175"/>
      <c r="G87" s="1175"/>
      <c r="H87" s="1175"/>
      <c r="I87" s="1175"/>
      <c r="J87" s="1175"/>
      <c r="K87" s="1175"/>
      <c r="L87" s="1175"/>
      <c r="M87" s="1175"/>
      <c r="N87" s="1175"/>
      <c r="O87" s="1175"/>
      <c r="P87" s="1175"/>
      <c r="Q87" s="1175"/>
      <c r="R87" s="1175"/>
      <c r="S87" s="1175"/>
      <c r="T87" s="1175"/>
      <c r="U87" s="1175"/>
      <c r="V87" s="1175"/>
      <c r="W87" s="1175"/>
      <c r="X87" s="1175"/>
      <c r="Y87" s="1175"/>
      <c r="Z87" s="1175"/>
      <c r="AA87" s="1175"/>
      <c r="AB87" s="1175"/>
      <c r="AC87" s="1175"/>
      <c r="AD87" s="1175"/>
      <c r="AE87" s="1175"/>
      <c r="AF87" s="1175"/>
      <c r="AG87" s="1175"/>
      <c r="AH87" s="1175"/>
      <c r="AI87" s="1175"/>
      <c r="AJ87" s="1175"/>
      <c r="AK87" s="1175"/>
      <c r="AL87" s="1175"/>
      <c r="AM87" s="1175"/>
      <c r="AN87" s="1175"/>
      <c r="AO87" s="1175"/>
      <c r="AP87" s="1175"/>
      <c r="AQ87" s="1175"/>
      <c r="AR87" s="1175"/>
      <c r="AS87" s="1175"/>
      <c r="AT87" s="1175"/>
      <c r="AU87" s="1175"/>
      <c r="AV87" s="1175"/>
      <c r="AW87" s="1175"/>
      <c r="AX87" s="1175"/>
      <c r="AY87" s="1175"/>
      <c r="AZ87" s="1175"/>
      <c r="BA87" s="1175"/>
      <c r="BB87" s="1175"/>
      <c r="BC87" s="1175"/>
      <c r="BD87" s="1175"/>
      <c r="BE87" s="1176"/>
      <c r="BF87" s="2"/>
      <c r="BH87" s="1174" t="s">
        <v>2782</v>
      </c>
      <c r="BI87" s="1175"/>
      <c r="BJ87" s="1175"/>
      <c r="BK87" s="1175"/>
      <c r="BL87" s="1175"/>
      <c r="BM87" s="1175"/>
      <c r="BN87" s="1175"/>
      <c r="BO87" s="1175"/>
      <c r="BP87" s="1175"/>
      <c r="BQ87" s="1175"/>
      <c r="BR87" s="1175"/>
      <c r="BS87" s="1175"/>
      <c r="BT87" s="1175"/>
      <c r="BU87" s="1175"/>
      <c r="BV87" s="1175"/>
      <c r="BW87" s="1175"/>
      <c r="BX87" s="1175"/>
      <c r="BY87" s="1175"/>
      <c r="BZ87" s="1175"/>
      <c r="CA87" s="1175"/>
      <c r="CB87" s="1175"/>
      <c r="CC87" s="1175"/>
      <c r="CD87" s="1175"/>
      <c r="CE87" s="1175"/>
      <c r="CF87" s="1175"/>
      <c r="CG87" s="1175"/>
      <c r="CH87" s="1175"/>
      <c r="CI87" s="1175"/>
      <c r="CJ87" s="1175"/>
      <c r="CK87" s="1175"/>
      <c r="CL87" s="1175"/>
      <c r="CM87" s="1175"/>
      <c r="CN87" s="1175"/>
      <c r="CO87" s="1175"/>
      <c r="CP87" s="1175"/>
      <c r="CQ87" s="1175"/>
      <c r="CR87" s="1175"/>
      <c r="CS87" s="1175"/>
      <c r="CT87" s="1175"/>
      <c r="CU87" s="1175"/>
      <c r="CV87" s="1175"/>
      <c r="CW87" s="1175"/>
      <c r="CX87" s="1175"/>
      <c r="CY87" s="1175"/>
      <c r="CZ87" s="1175"/>
      <c r="DA87" s="1175"/>
      <c r="DB87" s="1175"/>
      <c r="DC87" s="1175"/>
      <c r="DD87" s="1175"/>
      <c r="DE87" s="1175"/>
      <c r="DF87" s="1175"/>
      <c r="DG87" s="1175"/>
      <c r="DH87" s="1176"/>
    </row>
    <row r="88" spans="2:113" ht="6" customHeight="1" x14ac:dyDescent="0.2">
      <c r="AW88" s="2"/>
      <c r="AY88" s="2"/>
      <c r="BA88" s="2"/>
      <c r="BB88" s="2"/>
      <c r="BD88" s="2"/>
      <c r="BF88" s="2"/>
      <c r="CY88" s="107"/>
      <c r="CZ88" s="208"/>
      <c r="DA88" s="208"/>
      <c r="DB88" s="208"/>
      <c r="DC88" s="208"/>
      <c r="DD88" s="208"/>
      <c r="DE88" s="208"/>
      <c r="DF88" s="2"/>
    </row>
    <row r="89" spans="2:113" s="30" customFormat="1" ht="23.25" customHeight="1" x14ac:dyDescent="0.2">
      <c r="C89" s="726"/>
      <c r="D89" s="2"/>
      <c r="E89" s="300"/>
      <c r="F89" s="300"/>
      <c r="G89" s="300"/>
      <c r="H89" s="300"/>
      <c r="I89" s="904"/>
      <c r="J89" s="904"/>
      <c r="K89" s="904"/>
      <c r="L89" s="904"/>
      <c r="M89" s="904"/>
      <c r="N89" s="904"/>
      <c r="O89" s="904"/>
      <c r="P89" s="904"/>
      <c r="Q89" s="904"/>
      <c r="R89" s="904"/>
      <c r="S89" s="904"/>
      <c r="T89" s="904"/>
      <c r="U89" s="904"/>
      <c r="V89" s="904"/>
      <c r="W89" s="904"/>
      <c r="X89" s="904"/>
      <c r="Y89" s="904"/>
      <c r="Z89" s="904"/>
      <c r="AA89" s="904"/>
      <c r="AB89" s="904"/>
      <c r="AC89" s="904"/>
      <c r="AD89" s="904"/>
      <c r="AE89" s="904"/>
      <c r="AF89" s="904"/>
      <c r="AG89" s="904"/>
      <c r="AH89" s="904"/>
      <c r="AI89" s="904"/>
      <c r="AJ89" s="904"/>
      <c r="AK89" s="904"/>
      <c r="AL89" s="904"/>
      <c r="AM89" s="904"/>
      <c r="AN89" s="904"/>
      <c r="AO89" s="904"/>
      <c r="AP89" s="904"/>
      <c r="AQ89" s="904"/>
      <c r="AR89" s="904"/>
      <c r="AS89" s="904"/>
      <c r="AT89" s="2"/>
      <c r="AU89" s="960" t="s">
        <v>228</v>
      </c>
      <c r="AV89" s="2"/>
      <c r="AW89" s="1070" t="s">
        <v>2712</v>
      </c>
      <c r="AX89" s="1133"/>
      <c r="AY89" s="1133"/>
      <c r="AZ89" s="1134"/>
      <c r="BA89" s="806"/>
      <c r="BB89" s="1070" t="s">
        <v>2713</v>
      </c>
      <c r="BC89" s="1133"/>
      <c r="BD89" s="1133"/>
      <c r="BE89" s="1134"/>
      <c r="BF89" s="2"/>
      <c r="BG89" s="300"/>
      <c r="BH89" s="300"/>
      <c r="BI89" s="300"/>
      <c r="BJ89" s="300"/>
      <c r="BK89" s="300"/>
      <c r="BL89" s="904"/>
      <c r="BM89" s="904"/>
      <c r="BN89" s="904"/>
      <c r="BO89" s="904"/>
      <c r="BP89" s="904"/>
      <c r="BQ89" s="904"/>
      <c r="BR89" s="904"/>
      <c r="BS89" s="904"/>
      <c r="BT89" s="904"/>
      <c r="BU89" s="904"/>
      <c r="BV89" s="904"/>
      <c r="BW89" s="904"/>
      <c r="BX89" s="904"/>
      <c r="BY89" s="904"/>
      <c r="BZ89" s="904"/>
      <c r="CA89" s="904"/>
      <c r="CB89" s="904"/>
      <c r="CC89" s="904"/>
      <c r="CD89" s="904"/>
      <c r="CE89" s="904"/>
      <c r="CF89" s="904"/>
      <c r="CG89" s="904"/>
      <c r="CH89" s="904"/>
      <c r="CI89" s="904"/>
      <c r="CJ89" s="904"/>
      <c r="CK89" s="904"/>
      <c r="CL89" s="904"/>
      <c r="CM89" s="904"/>
      <c r="CN89" s="904"/>
      <c r="CO89" s="904"/>
      <c r="CP89" s="904"/>
      <c r="CQ89" s="904"/>
      <c r="CR89" s="904"/>
      <c r="CS89" s="904"/>
      <c r="CT89" s="904"/>
      <c r="CU89" s="904"/>
      <c r="CV89" s="904"/>
      <c r="CW89" s="2"/>
      <c r="CX89" s="960" t="s">
        <v>228</v>
      </c>
      <c r="CY89" s="2"/>
      <c r="CZ89" s="1070" t="s">
        <v>2712</v>
      </c>
      <c r="DA89" s="1133"/>
      <c r="DB89" s="1133"/>
      <c r="DC89" s="1134"/>
      <c r="DE89" s="1070" t="s">
        <v>2713</v>
      </c>
      <c r="DF89" s="1133"/>
      <c r="DG89" s="1133"/>
      <c r="DH89" s="1134"/>
      <c r="DI89" s="300"/>
    </row>
    <row r="90" spans="2:113" ht="21" customHeight="1" x14ac:dyDescent="0.2">
      <c r="D90" s="30"/>
      <c r="E90" s="338"/>
      <c r="F90" s="338"/>
      <c r="G90" s="338"/>
      <c r="H90" s="338"/>
      <c r="I90" s="900"/>
      <c r="J90" s="900"/>
      <c r="K90" s="900"/>
      <c r="L90" s="900"/>
      <c r="M90" s="900"/>
      <c r="N90" s="900"/>
      <c r="O90" s="900"/>
      <c r="P90" s="900"/>
      <c r="Q90" s="900"/>
      <c r="R90" s="900"/>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30"/>
      <c r="AU90" s="961"/>
      <c r="AW90" s="1166"/>
      <c r="AX90" s="1167"/>
      <c r="AY90" s="1167"/>
      <c r="AZ90" s="1168"/>
      <c r="BA90" s="769"/>
      <c r="BB90" s="1166"/>
      <c r="BC90" s="1167"/>
      <c r="BD90" s="1167"/>
      <c r="BE90" s="1168"/>
      <c r="BF90" s="2"/>
      <c r="BH90" s="338"/>
      <c r="BI90" s="338"/>
      <c r="BJ90" s="338"/>
      <c r="BK90" s="338"/>
      <c r="BL90" s="900"/>
      <c r="BM90" s="900"/>
      <c r="BN90" s="900"/>
      <c r="BO90" s="900"/>
      <c r="BP90" s="900"/>
      <c r="BQ90" s="900"/>
      <c r="BR90" s="900"/>
      <c r="BS90" s="900"/>
      <c r="BT90" s="900"/>
      <c r="BU90" s="900"/>
      <c r="BV90" s="900"/>
      <c r="BW90" s="900"/>
      <c r="BX90" s="900"/>
      <c r="BY90" s="900"/>
      <c r="BZ90" s="900"/>
      <c r="CA90" s="900"/>
      <c r="CB90" s="900"/>
      <c r="CC90" s="900"/>
      <c r="CD90" s="900"/>
      <c r="CE90" s="900"/>
      <c r="CF90" s="900"/>
      <c r="CG90" s="900"/>
      <c r="CH90" s="900"/>
      <c r="CI90" s="900"/>
      <c r="CJ90" s="900"/>
      <c r="CK90" s="900"/>
      <c r="CL90" s="900"/>
      <c r="CM90" s="900"/>
      <c r="CN90" s="900"/>
      <c r="CO90" s="900"/>
      <c r="CP90" s="900"/>
      <c r="CQ90" s="900"/>
      <c r="CR90" s="900"/>
      <c r="CS90" s="900"/>
      <c r="CT90" s="900"/>
      <c r="CU90" s="900"/>
      <c r="CV90" s="900"/>
      <c r="CW90" s="30"/>
      <c r="CX90" s="961"/>
      <c r="CY90" s="30"/>
      <c r="CZ90" s="1135" t="s">
        <v>2714</v>
      </c>
      <c r="DA90" s="1136"/>
      <c r="DB90" s="1136"/>
      <c r="DC90" s="1137"/>
      <c r="DE90" s="1135" t="s">
        <v>2714</v>
      </c>
      <c r="DF90" s="1136"/>
      <c r="DG90" s="1136"/>
      <c r="DH90" s="1137"/>
    </row>
    <row r="91" spans="2:113" ht="5.0999999999999996" customHeight="1" x14ac:dyDescent="0.2">
      <c r="E91" s="351"/>
      <c r="F91" s="338"/>
      <c r="G91" s="338"/>
      <c r="H91" s="338"/>
      <c r="I91" s="352"/>
      <c r="J91" s="338"/>
      <c r="K91" s="338"/>
      <c r="L91" s="338"/>
      <c r="M91" s="338"/>
      <c r="N91" s="338"/>
      <c r="O91" s="351"/>
      <c r="P91" s="338"/>
      <c r="Q91" s="351"/>
      <c r="R91" s="338"/>
      <c r="S91" s="338"/>
      <c r="T91" s="338"/>
      <c r="U91" s="338"/>
      <c r="V91" s="338"/>
      <c r="W91" s="338"/>
      <c r="X91" s="338"/>
      <c r="Y91" s="338"/>
      <c r="Z91" s="338"/>
      <c r="AA91" s="338"/>
      <c r="AB91" s="338"/>
      <c r="AC91" s="338"/>
      <c r="AD91" s="352"/>
      <c r="AE91" s="338"/>
      <c r="AF91" s="338"/>
      <c r="AG91" s="338"/>
      <c r="AH91" s="338"/>
      <c r="AI91" s="338"/>
      <c r="AJ91" s="338"/>
      <c r="AK91" s="338"/>
      <c r="AL91" s="338"/>
      <c r="AM91" s="338"/>
      <c r="AN91" s="338"/>
      <c r="AO91" s="338"/>
      <c r="AP91" s="338"/>
      <c r="AQ91" s="338"/>
      <c r="AR91" s="338"/>
      <c r="AS91" s="338"/>
      <c r="AU91" s="961"/>
      <c r="AW91" s="2"/>
      <c r="AY91" s="2"/>
      <c r="BA91" s="338"/>
      <c r="BB91" s="338"/>
      <c r="BC91" s="338"/>
      <c r="BD91" s="338"/>
      <c r="BE91" s="338"/>
      <c r="BF91" s="2"/>
      <c r="BH91" s="308"/>
      <c r="BL91" s="309"/>
      <c r="BR91" s="308"/>
      <c r="BT91" s="308"/>
      <c r="CG91" s="309"/>
      <c r="CX91" s="961"/>
      <c r="CZ91" s="338"/>
      <c r="DA91" s="338"/>
      <c r="DB91" s="338"/>
      <c r="DC91" s="338"/>
      <c r="DD91" s="806"/>
      <c r="DE91" s="806"/>
      <c r="DF91" s="806"/>
    </row>
    <row r="92" spans="2:113" ht="23.25" customHeight="1" x14ac:dyDescent="0.2">
      <c r="E92" s="1172"/>
      <c r="F92" s="1172"/>
      <c r="G92" s="1172"/>
      <c r="H92" s="1172"/>
      <c r="I92" s="1172"/>
      <c r="J92" s="1172"/>
      <c r="K92" s="1172"/>
      <c r="L92" s="1172"/>
      <c r="M92" s="1172"/>
      <c r="N92" s="1172"/>
      <c r="O92" s="1172"/>
      <c r="P92" s="1172"/>
      <c r="Q92" s="1172"/>
      <c r="R92" s="1172"/>
      <c r="S92" s="1172"/>
      <c r="T92" s="1172"/>
      <c r="U92" s="1172"/>
      <c r="V92" s="1172"/>
      <c r="W92" s="1172"/>
      <c r="X92" s="1172"/>
      <c r="Y92" s="1172"/>
      <c r="Z92" s="1172"/>
      <c r="AA92" s="1172"/>
      <c r="AB92" s="1172"/>
      <c r="AC92" s="1172"/>
      <c r="AD92" s="1172"/>
      <c r="AE92" s="1172"/>
      <c r="AF92" s="1172"/>
      <c r="AG92" s="1172"/>
      <c r="AH92" s="1172"/>
      <c r="AI92" s="1172"/>
      <c r="AJ92" s="1172"/>
      <c r="AK92" s="1172"/>
      <c r="AL92" s="1172"/>
      <c r="AM92" s="1172"/>
      <c r="AN92" s="1172"/>
      <c r="AO92" s="1172"/>
      <c r="AP92" s="1172"/>
      <c r="AQ92" s="1172"/>
      <c r="AR92" s="1172"/>
      <c r="AS92" s="1172"/>
      <c r="AU92" s="961"/>
      <c r="AW92" s="948" t="s">
        <v>230</v>
      </c>
      <c r="AX92" s="956"/>
      <c r="AY92" s="948" t="s">
        <v>230</v>
      </c>
      <c r="AZ92" s="949"/>
      <c r="BA92" s="806"/>
      <c r="BB92" s="948" t="s">
        <v>230</v>
      </c>
      <c r="BC92" s="956"/>
      <c r="BD92" s="948" t="s">
        <v>230</v>
      </c>
      <c r="BE92" s="949"/>
      <c r="BF92" s="2"/>
      <c r="BH92" s="1172"/>
      <c r="BI92" s="1172"/>
      <c r="BJ92" s="1172"/>
      <c r="BK92" s="1172"/>
      <c r="BL92" s="1172"/>
      <c r="BM92" s="1172"/>
      <c r="BN92" s="1172"/>
      <c r="BO92" s="1172"/>
      <c r="BP92" s="1172"/>
      <c r="BQ92" s="1172"/>
      <c r="BR92" s="1172"/>
      <c r="BS92" s="1172"/>
      <c r="BT92" s="1172"/>
      <c r="BU92" s="1172"/>
      <c r="BV92" s="1172"/>
      <c r="BW92" s="1172"/>
      <c r="BX92" s="1172"/>
      <c r="BY92" s="1172"/>
      <c r="BZ92" s="1172"/>
      <c r="CA92" s="1172"/>
      <c r="CB92" s="1172"/>
      <c r="CC92" s="1172"/>
      <c r="CD92" s="1172"/>
      <c r="CE92" s="1172"/>
      <c r="CF92" s="1172"/>
      <c r="CG92" s="1172"/>
      <c r="CH92" s="1172"/>
      <c r="CI92" s="1172"/>
      <c r="CJ92" s="1172"/>
      <c r="CK92" s="1172"/>
      <c r="CL92" s="1172"/>
      <c r="CM92" s="1172"/>
      <c r="CN92" s="1172"/>
      <c r="CO92" s="1172"/>
      <c r="CP92" s="1172"/>
      <c r="CQ92" s="1172"/>
      <c r="CR92" s="1172"/>
      <c r="CS92" s="1172"/>
      <c r="CT92" s="1172"/>
      <c r="CU92" s="1172"/>
      <c r="CV92" s="1172"/>
      <c r="CX92" s="961"/>
      <c r="CZ92" s="948" t="s">
        <v>230</v>
      </c>
      <c r="DA92" s="956"/>
      <c r="DB92" s="948" t="s">
        <v>230</v>
      </c>
      <c r="DC92" s="949"/>
      <c r="DD92" s="806"/>
      <c r="DE92" s="948" t="s">
        <v>230</v>
      </c>
      <c r="DF92" s="956"/>
      <c r="DG92" s="948" t="s">
        <v>230</v>
      </c>
      <c r="DH92" s="949"/>
    </row>
    <row r="93" spans="2:113" ht="21" x14ac:dyDescent="0.2">
      <c r="E93" s="1173"/>
      <c r="F93" s="1173"/>
      <c r="G93" s="1173"/>
      <c r="H93" s="1173"/>
      <c r="I93" s="1173"/>
      <c r="J93" s="1173"/>
      <c r="K93" s="1173"/>
      <c r="L93" s="1173"/>
      <c r="M93" s="1173"/>
      <c r="N93" s="1173"/>
      <c r="O93" s="1173"/>
      <c r="P93" s="1173"/>
      <c r="Q93" s="1173"/>
      <c r="R93" s="1173"/>
      <c r="S93" s="1173"/>
      <c r="T93" s="1173"/>
      <c r="U93" s="1173"/>
      <c r="V93" s="1173"/>
      <c r="W93" s="1173"/>
      <c r="X93" s="1173"/>
      <c r="Y93" s="1173"/>
      <c r="Z93" s="1173"/>
      <c r="AA93" s="1173"/>
      <c r="AB93" s="1173"/>
      <c r="AC93" s="1173"/>
      <c r="AD93" s="1173"/>
      <c r="AE93" s="1173"/>
      <c r="AF93" s="1173"/>
      <c r="AG93" s="1173"/>
      <c r="AH93" s="1173"/>
      <c r="AI93" s="1173"/>
      <c r="AJ93" s="1173"/>
      <c r="AK93" s="1173"/>
      <c r="AL93" s="1173"/>
      <c r="AM93" s="1173"/>
      <c r="AN93" s="1173"/>
      <c r="AO93" s="1173"/>
      <c r="AP93" s="1173"/>
      <c r="AQ93" s="1173"/>
      <c r="AR93" s="1173"/>
      <c r="AS93" s="1173"/>
      <c r="AU93" s="961"/>
      <c r="AW93" s="1003" t="s">
        <v>233</v>
      </c>
      <c r="AX93" s="1013"/>
      <c r="AY93" s="1003" t="s">
        <v>2670</v>
      </c>
      <c r="AZ93" s="1013"/>
      <c r="BA93" s="769"/>
      <c r="BB93" s="954" t="s">
        <v>233</v>
      </c>
      <c r="BC93" s="955"/>
      <c r="BD93" s="954" t="s">
        <v>2670</v>
      </c>
      <c r="BE93" s="955"/>
      <c r="BF93" s="2"/>
      <c r="BH93" s="1173"/>
      <c r="BI93" s="1173"/>
      <c r="BJ93" s="1173"/>
      <c r="BK93" s="1173"/>
      <c r="BL93" s="1173"/>
      <c r="BM93" s="1173"/>
      <c r="BN93" s="1173"/>
      <c r="BO93" s="1173"/>
      <c r="BP93" s="1173"/>
      <c r="BQ93" s="1173"/>
      <c r="BR93" s="1173"/>
      <c r="BS93" s="1173"/>
      <c r="BT93" s="1173"/>
      <c r="BU93" s="1173"/>
      <c r="BV93" s="1173"/>
      <c r="BW93" s="1173"/>
      <c r="BX93" s="1173"/>
      <c r="BY93" s="1173"/>
      <c r="BZ93" s="1173"/>
      <c r="CA93" s="1173"/>
      <c r="CB93" s="1173"/>
      <c r="CC93" s="1173"/>
      <c r="CD93" s="1173"/>
      <c r="CE93" s="1173"/>
      <c r="CF93" s="1173"/>
      <c r="CG93" s="1173"/>
      <c r="CH93" s="1173"/>
      <c r="CI93" s="1173"/>
      <c r="CJ93" s="1173"/>
      <c r="CK93" s="1173"/>
      <c r="CL93" s="1173"/>
      <c r="CM93" s="1173"/>
      <c r="CN93" s="1173"/>
      <c r="CO93" s="1173"/>
      <c r="CP93" s="1173"/>
      <c r="CQ93" s="1173"/>
      <c r="CR93" s="1173"/>
      <c r="CS93" s="1173"/>
      <c r="CT93" s="1173"/>
      <c r="CU93" s="1173"/>
      <c r="CV93" s="1173"/>
      <c r="CX93" s="961"/>
      <c r="CZ93" s="954" t="s">
        <v>233</v>
      </c>
      <c r="DA93" s="955"/>
      <c r="DB93" s="954" t="s">
        <v>2670</v>
      </c>
      <c r="DC93" s="955"/>
      <c r="DD93" s="806"/>
      <c r="DE93" s="954" t="s">
        <v>233</v>
      </c>
      <c r="DF93" s="955"/>
      <c r="DG93" s="954" t="s">
        <v>2670</v>
      </c>
      <c r="DH93" s="955"/>
    </row>
    <row r="94" spans="2:113" ht="12.75" customHeight="1" x14ac:dyDescent="0.2">
      <c r="B94" s="708"/>
      <c r="C94" s="727"/>
      <c r="D94" s="394"/>
      <c r="E94" s="279" t="s">
        <v>206</v>
      </c>
      <c r="F94" s="280"/>
      <c r="G94" s="279" t="s">
        <v>211</v>
      </c>
      <c r="H94" s="280"/>
      <c r="I94" s="279" t="s">
        <v>216</v>
      </c>
      <c r="J94" s="280"/>
      <c r="K94" s="279" t="s">
        <v>205</v>
      </c>
      <c r="L94" s="280"/>
      <c r="M94" s="279" t="s">
        <v>214</v>
      </c>
      <c r="N94" s="280"/>
      <c r="O94" s="279" t="s">
        <v>209</v>
      </c>
      <c r="P94" s="280"/>
      <c r="Q94" s="279" t="s">
        <v>215</v>
      </c>
      <c r="R94" s="280"/>
      <c r="S94" s="279" t="s">
        <v>212</v>
      </c>
      <c r="T94" s="281"/>
      <c r="U94" s="966"/>
      <c r="V94" s="967"/>
      <c r="W94" s="966"/>
      <c r="X94" s="967"/>
      <c r="Z94" s="279" t="s">
        <v>206</v>
      </c>
      <c r="AA94" s="280"/>
      <c r="AB94" s="279" t="s">
        <v>211</v>
      </c>
      <c r="AC94" s="280"/>
      <c r="AD94" s="279" t="s">
        <v>216</v>
      </c>
      <c r="AE94" s="280"/>
      <c r="AF94" s="279" t="s">
        <v>205</v>
      </c>
      <c r="AG94" s="280"/>
      <c r="AH94" s="279" t="s">
        <v>214</v>
      </c>
      <c r="AI94" s="280"/>
      <c r="AJ94" s="279" t="s">
        <v>209</v>
      </c>
      <c r="AK94" s="280"/>
      <c r="AL94" s="279" t="s">
        <v>215</v>
      </c>
      <c r="AM94" s="280"/>
      <c r="AN94" s="279" t="s">
        <v>212</v>
      </c>
      <c r="AO94" s="280"/>
      <c r="AP94" s="966"/>
      <c r="AQ94" s="967"/>
      <c r="AR94" s="966"/>
      <c r="AS94" s="967"/>
      <c r="AU94" s="961"/>
      <c r="AW94" s="762" t="s">
        <v>221</v>
      </c>
      <c r="AX94" s="780" t="s">
        <v>23</v>
      </c>
      <c r="AY94" s="762" t="s">
        <v>221</v>
      </c>
      <c r="AZ94" s="780" t="s">
        <v>23</v>
      </c>
      <c r="BA94" s="156"/>
      <c r="BB94" s="762" t="s">
        <v>221</v>
      </c>
      <c r="BC94" s="780" t="s">
        <v>23</v>
      </c>
      <c r="BD94" s="762" t="s">
        <v>221</v>
      </c>
      <c r="BE94" s="780" t="s">
        <v>23</v>
      </c>
      <c r="BF94" s="2"/>
      <c r="BH94" s="279" t="s">
        <v>206</v>
      </c>
      <c r="BI94" s="280"/>
      <c r="BJ94" s="279" t="s">
        <v>211</v>
      </c>
      <c r="BK94" s="280"/>
      <c r="BL94" s="279" t="s">
        <v>216</v>
      </c>
      <c r="BM94" s="280"/>
      <c r="BN94" s="279" t="s">
        <v>205</v>
      </c>
      <c r="BO94" s="280"/>
      <c r="BP94" s="279" t="s">
        <v>214</v>
      </c>
      <c r="BQ94" s="280"/>
      <c r="BR94" s="279" t="s">
        <v>209</v>
      </c>
      <c r="BS94" s="280"/>
      <c r="BT94" s="279" t="s">
        <v>215</v>
      </c>
      <c r="BU94" s="280"/>
      <c r="BV94" s="279" t="s">
        <v>212</v>
      </c>
      <c r="BW94" s="281"/>
      <c r="BX94" s="966"/>
      <c r="BY94" s="967"/>
      <c r="BZ94" s="966"/>
      <c r="CA94" s="967"/>
      <c r="CB94" s="458"/>
      <c r="CC94" s="279" t="s">
        <v>206</v>
      </c>
      <c r="CD94" s="280"/>
      <c r="CE94" s="279" t="s">
        <v>211</v>
      </c>
      <c r="CF94" s="280"/>
      <c r="CG94" s="279" t="s">
        <v>216</v>
      </c>
      <c r="CH94" s="280"/>
      <c r="CI94" s="279" t="s">
        <v>205</v>
      </c>
      <c r="CJ94" s="280"/>
      <c r="CK94" s="279" t="s">
        <v>214</v>
      </c>
      <c r="CL94" s="280"/>
      <c r="CM94" s="279" t="s">
        <v>209</v>
      </c>
      <c r="CN94" s="280"/>
      <c r="CO94" s="279" t="s">
        <v>215</v>
      </c>
      <c r="CP94" s="280"/>
      <c r="CQ94" s="279" t="s">
        <v>212</v>
      </c>
      <c r="CR94" s="280"/>
      <c r="CS94" s="966"/>
      <c r="CT94" s="967"/>
      <c r="CU94" s="966"/>
      <c r="CV94" s="967"/>
      <c r="CX94" s="961"/>
      <c r="CZ94" s="762" t="s">
        <v>221</v>
      </c>
      <c r="DA94" s="780" t="s">
        <v>23</v>
      </c>
      <c r="DB94" s="762" t="s">
        <v>221</v>
      </c>
      <c r="DC94" s="780" t="s">
        <v>23</v>
      </c>
      <c r="DD94" s="806"/>
      <c r="DE94" s="762" t="s">
        <v>221</v>
      </c>
      <c r="DF94" s="780" t="s">
        <v>23</v>
      </c>
      <c r="DG94" s="762" t="s">
        <v>221</v>
      </c>
      <c r="DH94" s="780" t="s">
        <v>23</v>
      </c>
    </row>
    <row r="95" spans="2:113" ht="12.75" customHeight="1" x14ac:dyDescent="0.2">
      <c r="B95" s="708"/>
      <c r="C95" s="727"/>
      <c r="D95" s="394"/>
      <c r="E95" s="143"/>
      <c r="F95" s="142"/>
      <c r="G95" s="143"/>
      <c r="H95" s="141"/>
      <c r="I95" s="143"/>
      <c r="J95" s="142"/>
      <c r="K95" s="143"/>
      <c r="L95" s="142"/>
      <c r="M95" s="143"/>
      <c r="N95" s="141"/>
      <c r="O95" s="143"/>
      <c r="P95" s="141"/>
      <c r="Q95" s="282"/>
      <c r="R95" s="142"/>
      <c r="S95" s="143"/>
      <c r="T95" s="782"/>
      <c r="U95" s="700"/>
      <c r="V95" s="781"/>
      <c r="W95" s="700"/>
      <c r="X95" s="781"/>
      <c r="Z95" s="143"/>
      <c r="AA95" s="141"/>
      <c r="AB95" s="143"/>
      <c r="AC95" s="141"/>
      <c r="AD95" s="282"/>
      <c r="AE95" s="141"/>
      <c r="AF95" s="143"/>
      <c r="AG95" s="141"/>
      <c r="AH95" s="282"/>
      <c r="AI95" s="141"/>
      <c r="AJ95" s="143"/>
      <c r="AK95" s="141"/>
      <c r="AL95" s="143"/>
      <c r="AM95" s="141"/>
      <c r="AN95" s="143"/>
      <c r="AO95" s="141"/>
      <c r="AP95" s="700"/>
      <c r="AQ95" s="781"/>
      <c r="AR95" s="789"/>
      <c r="AS95" s="781"/>
      <c r="AU95" s="961"/>
      <c r="AW95" s="700"/>
      <c r="AX95" s="781" t="str">
        <f>Index!$L$4</f>
        <v>€</v>
      </c>
      <c r="AY95" s="700"/>
      <c r="AZ95" s="781" t="str">
        <f>Index!$L$4</f>
        <v>€</v>
      </c>
      <c r="BA95" s="156"/>
      <c r="BB95" s="700"/>
      <c r="BC95" s="781" t="str">
        <f>Index!$L$4</f>
        <v>€</v>
      </c>
      <c r="BD95" s="700"/>
      <c r="BE95" s="781" t="str">
        <f>Index!$L$4</f>
        <v>€</v>
      </c>
      <c r="BF95" s="2"/>
      <c r="BH95" s="121"/>
      <c r="BI95" s="110"/>
      <c r="BJ95" s="121"/>
      <c r="BK95" s="122"/>
      <c r="BL95" s="121"/>
      <c r="BM95" s="110"/>
      <c r="BN95" s="121"/>
      <c r="BO95" s="110"/>
      <c r="BP95" s="121"/>
      <c r="BQ95" s="122"/>
      <c r="BR95" s="121"/>
      <c r="BS95" s="122"/>
      <c r="BT95" s="131"/>
      <c r="BU95" s="110"/>
      <c r="BV95" s="121"/>
      <c r="BW95" s="123"/>
      <c r="BX95" s="700"/>
      <c r="BY95" s="781"/>
      <c r="BZ95" s="700"/>
      <c r="CA95" s="781"/>
      <c r="CB95" s="110"/>
      <c r="CC95" s="143"/>
      <c r="CD95" s="141"/>
      <c r="CE95" s="143"/>
      <c r="CF95" s="141"/>
      <c r="CG95" s="282"/>
      <c r="CH95" s="141"/>
      <c r="CI95" s="143"/>
      <c r="CJ95" s="141"/>
      <c r="CK95" s="282"/>
      <c r="CL95" s="141"/>
      <c r="CM95" s="143"/>
      <c r="CN95" s="141"/>
      <c r="CO95" s="143"/>
      <c r="CP95" s="141"/>
      <c r="CQ95" s="143"/>
      <c r="CR95" s="141"/>
      <c r="CS95" s="700"/>
      <c r="CT95" s="781"/>
      <c r="CU95" s="789"/>
      <c r="CV95" s="781"/>
      <c r="CX95" s="961"/>
      <c r="CZ95" s="700"/>
      <c r="DA95" s="781" t="str">
        <f>Index!$L$4</f>
        <v>€</v>
      </c>
      <c r="DB95" s="700"/>
      <c r="DC95" s="781" t="str">
        <f>Index!$L$4</f>
        <v>€</v>
      </c>
      <c r="DD95" s="806"/>
      <c r="DE95" s="700"/>
      <c r="DF95" s="781" t="str">
        <f>Index!$L$4</f>
        <v>€</v>
      </c>
      <c r="DG95" s="700"/>
      <c r="DH95" s="781" t="str">
        <f>Index!$L$4</f>
        <v>€</v>
      </c>
    </row>
    <row r="96" spans="2:113" ht="12.75" customHeight="1" x14ac:dyDescent="0.2">
      <c r="B96" s="708" t="s">
        <v>204</v>
      </c>
      <c r="C96" s="727">
        <f t="shared" ref="C96:C100" si="56">16/10</f>
        <v>1.6</v>
      </c>
      <c r="D96" s="394"/>
      <c r="E96" s="178">
        <v>168</v>
      </c>
      <c r="F96" s="179" t="s">
        <v>207</v>
      </c>
      <c r="G96" s="181">
        <f>ROUND(E96/$C96,0)</f>
        <v>105</v>
      </c>
      <c r="H96" s="179" t="s">
        <v>207</v>
      </c>
      <c r="I96" s="178" t="str">
        <f>G96&amp;" x "&amp;E96</f>
        <v>105 x 168</v>
      </c>
      <c r="J96" s="179" t="s">
        <v>207</v>
      </c>
      <c r="K96" s="169">
        <f>E96+(2*O96)</f>
        <v>178</v>
      </c>
      <c r="L96" s="179" t="s">
        <v>207</v>
      </c>
      <c r="M96" s="178">
        <f>G96+O96+Q96</f>
        <v>115</v>
      </c>
      <c r="N96" s="179" t="s">
        <v>207</v>
      </c>
      <c r="O96" s="178">
        <v>5</v>
      </c>
      <c r="P96" s="179" t="s">
        <v>207</v>
      </c>
      <c r="Q96" s="178">
        <v>5</v>
      </c>
      <c r="R96" s="179" t="s">
        <v>207</v>
      </c>
      <c r="S96" s="178">
        <f>ROUND(SQRT((E96^2)+(G96^2)),0)</f>
        <v>198</v>
      </c>
      <c r="T96" s="179" t="s">
        <v>207</v>
      </c>
      <c r="U96" s="169"/>
      <c r="V96" s="179"/>
      <c r="W96" s="178"/>
      <c r="X96" s="179"/>
      <c r="Z96" s="178">
        <f>ROUND(E96/$B$2,1)</f>
        <v>66.099999999999994</v>
      </c>
      <c r="AA96" s="179" t="s">
        <v>208</v>
      </c>
      <c r="AB96" s="178">
        <f>ROUND(G96/$B$2,1)</f>
        <v>41.3</v>
      </c>
      <c r="AC96" s="179" t="s">
        <v>208</v>
      </c>
      <c r="AD96" s="181" t="str">
        <f>AB96&amp;" x "&amp;Z96</f>
        <v>41.3 x 66.1</v>
      </c>
      <c r="AE96" s="179" t="s">
        <v>208</v>
      </c>
      <c r="AF96" s="178">
        <f>ROUND(K96/$B$2,1)</f>
        <v>70.099999999999994</v>
      </c>
      <c r="AG96" s="179" t="s">
        <v>208</v>
      </c>
      <c r="AH96" s="169">
        <f>ROUND(M96/$B$2,1)</f>
        <v>45.3</v>
      </c>
      <c r="AI96" s="179" t="s">
        <v>208</v>
      </c>
      <c r="AJ96" s="178">
        <f>ROUND(O96/$B$2,1)</f>
        <v>2</v>
      </c>
      <c r="AK96" s="179" t="s">
        <v>208</v>
      </c>
      <c r="AL96" s="178">
        <f>ROUND(Q96/$B$2,1)</f>
        <v>2</v>
      </c>
      <c r="AM96" s="179" t="s">
        <v>208</v>
      </c>
      <c r="AN96" s="178">
        <f>ROUND(SQRT((Z96^2)+(AB96^2)),0)</f>
        <v>78</v>
      </c>
      <c r="AO96" s="179" t="s">
        <v>208</v>
      </c>
      <c r="AP96" s="165"/>
      <c r="AQ96" s="166"/>
      <c r="AR96" s="167"/>
      <c r="AS96" s="166"/>
      <c r="AU96" s="961"/>
      <c r="AW96" s="466">
        <v>10200161</v>
      </c>
      <c r="AX96" s="464">
        <f>IF(Index!$L$4="€",VLOOKUP(AW96,ERP!$A:$CL,5,0),IF(Index!$L$4="$",VLOOKUP(AW96,ERP!$A:$CL,7,0),IF(Index!$L$4="CHF",VLOOKUP(AW96,ERP!$A:$CL,9,0),IF(Index!$L$4="£",VLOOKUP(AW96,ERP!$A:$CL,11,0),""))))</f>
        <v>276</v>
      </c>
      <c r="AY96" s="466">
        <v>10240161</v>
      </c>
      <c r="AZ96" s="362">
        <f>IF(Index!$L$4="€",VLOOKUP(AY96,ERP!$A:$CL,5,0),IF(Index!$L$4="$",VLOOKUP(AY96,ERP!$A:$CL,7,0),IF(Index!$L$4="CHF",VLOOKUP(AY96,ERP!$A:$CL,9,0),IF(Index!$L$4="£",VLOOKUP(AY96,ERP!$A:$CL,11,0),""))))</f>
        <v>276</v>
      </c>
      <c r="BA96" s="357"/>
      <c r="BB96" s="361">
        <v>10200311</v>
      </c>
      <c r="BC96" s="362">
        <f>IF(Index!$L$4="€",VLOOKUP(BB96,ERP!$A:$CL,5,0),IF(Index!$L$4="$",VLOOKUP(BB96,ERP!$A:$CL,7,0),IF(Index!$L$4="CHF",VLOOKUP(BB96,ERP!$A:$CL,9,0),IF(Index!$L$4="£",VLOOKUP(BB96,ERP!$A:$CL,11,0),""))))</f>
        <v>344</v>
      </c>
      <c r="BD96" s="361">
        <v>10240311</v>
      </c>
      <c r="BE96" s="362">
        <f>IF(Index!$L$4="€",VLOOKUP(BD96,ERP!$A:$CL,5,0),IF(Index!$L$4="$",VLOOKUP(BD96,ERP!$A:$CL,7,0),IF(Index!$L$4="CHF",VLOOKUP(BD96,ERP!$A:$CL,9,0),IF(Index!$L$4="£",VLOOKUP(BD96,ERP!$A:$CL,11,0),""))))</f>
        <v>344</v>
      </c>
      <c r="BF96" s="2"/>
      <c r="BH96" s="198"/>
      <c r="BI96" s="197"/>
      <c r="BJ96" s="170"/>
      <c r="BK96" s="197"/>
      <c r="BL96" s="196"/>
      <c r="BM96" s="197"/>
      <c r="BN96" s="216"/>
      <c r="BO96" s="197"/>
      <c r="BP96" s="196"/>
      <c r="BQ96" s="197"/>
      <c r="BR96" s="198"/>
      <c r="BS96" s="197"/>
      <c r="BT96" s="198"/>
      <c r="BU96" s="166"/>
      <c r="BV96" s="165"/>
      <c r="BW96" s="166"/>
      <c r="BX96" s="167"/>
      <c r="BY96" s="166"/>
      <c r="BZ96" s="165"/>
      <c r="CA96" s="166"/>
      <c r="CB96" s="107"/>
      <c r="CC96" s="196"/>
      <c r="CD96" s="197"/>
      <c r="CE96" s="196"/>
      <c r="CF96" s="197"/>
      <c r="CG96" s="170"/>
      <c r="CH96" s="197"/>
      <c r="CI96" s="196"/>
      <c r="CJ96" s="197"/>
      <c r="CK96" s="216"/>
      <c r="CL96" s="197"/>
      <c r="CM96" s="196"/>
      <c r="CN96" s="197"/>
      <c r="CO96" s="196"/>
      <c r="CP96" s="197"/>
      <c r="CQ96" s="165"/>
      <c r="CR96" s="166"/>
      <c r="CS96" s="165"/>
      <c r="CT96" s="166"/>
      <c r="CU96" s="167"/>
      <c r="CV96" s="166"/>
      <c r="CX96" s="961"/>
      <c r="CZ96" s="361"/>
      <c r="DA96" s="362"/>
      <c r="DB96" s="361"/>
      <c r="DC96" s="362"/>
      <c r="DD96" s="806"/>
      <c r="DE96" s="361"/>
      <c r="DF96" s="362"/>
      <c r="DG96" s="361"/>
      <c r="DH96" s="362"/>
    </row>
    <row r="97" spans="2:113" x14ac:dyDescent="0.2">
      <c r="B97" s="708" t="s">
        <v>204</v>
      </c>
      <c r="C97" s="727">
        <f t="shared" si="56"/>
        <v>1.6</v>
      </c>
      <c r="D97" s="394"/>
      <c r="E97" s="136">
        <v>190</v>
      </c>
      <c r="F97" s="419" t="s">
        <v>207</v>
      </c>
      <c r="G97" s="131">
        <f>ROUND(E97/$C97,0)</f>
        <v>119</v>
      </c>
      <c r="H97" s="419" t="s">
        <v>207</v>
      </c>
      <c r="I97" s="136" t="str">
        <f>G97&amp;" x "&amp;E97</f>
        <v>119 x 190</v>
      </c>
      <c r="J97" s="419" t="s">
        <v>207</v>
      </c>
      <c r="K97" s="222">
        <f>E97+(2*O97)</f>
        <v>200</v>
      </c>
      <c r="L97" s="419" t="s">
        <v>207</v>
      </c>
      <c r="M97" s="136">
        <f>G97+O97+Q97</f>
        <v>129</v>
      </c>
      <c r="N97" s="419" t="s">
        <v>207</v>
      </c>
      <c r="O97" s="136">
        <v>5</v>
      </c>
      <c r="P97" s="419" t="s">
        <v>207</v>
      </c>
      <c r="Q97" s="130">
        <v>5</v>
      </c>
      <c r="R97" s="122" t="s">
        <v>207</v>
      </c>
      <c r="S97" s="130">
        <f>ROUND(SQRT((E97^2)+(G97^2)),0)</f>
        <v>224</v>
      </c>
      <c r="T97" s="122" t="s">
        <v>207</v>
      </c>
      <c r="U97" s="110"/>
      <c r="V97" s="122"/>
      <c r="W97" s="130"/>
      <c r="X97" s="122"/>
      <c r="Z97" s="136">
        <f>ROUND(E97/$B$2,1)</f>
        <v>74.8</v>
      </c>
      <c r="AA97" s="419" t="s">
        <v>208</v>
      </c>
      <c r="AB97" s="136">
        <f>ROUND(G97/$B$2,1)</f>
        <v>46.9</v>
      </c>
      <c r="AC97" s="419" t="s">
        <v>208</v>
      </c>
      <c r="AD97" s="131" t="str">
        <f>AB97&amp;" x "&amp;Z97</f>
        <v>46.9 x 74.8</v>
      </c>
      <c r="AE97" s="419" t="s">
        <v>208</v>
      </c>
      <c r="AF97" s="136">
        <f>ROUND(K97/$B$2,1)</f>
        <v>78.7</v>
      </c>
      <c r="AG97" s="419" t="s">
        <v>208</v>
      </c>
      <c r="AH97" s="222">
        <f>ROUND(M97/$B$2,1)</f>
        <v>50.8</v>
      </c>
      <c r="AI97" s="419" t="s">
        <v>208</v>
      </c>
      <c r="AJ97" s="136">
        <f>ROUND(O97/$B$2,1)</f>
        <v>2</v>
      </c>
      <c r="AK97" s="419" t="s">
        <v>208</v>
      </c>
      <c r="AL97" s="136">
        <f>ROUND(Q97/$B$2,1)</f>
        <v>2</v>
      </c>
      <c r="AM97" s="419" t="s">
        <v>208</v>
      </c>
      <c r="AN97" s="130">
        <f>ROUND(SQRT((Z97^2)+(AB97^2)),0)</f>
        <v>88</v>
      </c>
      <c r="AO97" s="122" t="s">
        <v>208</v>
      </c>
      <c r="AP97" s="130"/>
      <c r="AQ97" s="122"/>
      <c r="AR97" s="110"/>
      <c r="AS97" s="122"/>
      <c r="AU97" s="961"/>
      <c r="AW97" s="305">
        <v>10201062</v>
      </c>
      <c r="AX97" s="330">
        <f>IF(Index!$L$4="€",VLOOKUP(AW97,ERP!$A:$CL,5,0),IF(Index!$L$4="$",VLOOKUP(AW97,ERP!$A:$CL,7,0),IF(Index!$L$4="CHF",VLOOKUP(AW97,ERP!$A:$CL,9,0),IF(Index!$L$4="£",VLOOKUP(AW97,ERP!$A:$CL,11,0),""))))</f>
        <v>325</v>
      </c>
      <c r="AY97" s="305">
        <v>10241062</v>
      </c>
      <c r="AZ97" s="329">
        <f>IF(Index!$L$4="€",VLOOKUP(AY97,ERP!$A:$CL,5,0),IF(Index!$L$4="$",VLOOKUP(AY97,ERP!$A:$CL,7,0),IF(Index!$L$4="CHF",VLOOKUP(AY97,ERP!$A:$CL,9,0),IF(Index!$L$4="£",VLOOKUP(AY97,ERP!$A:$CL,11,0),""))))</f>
        <v>325</v>
      </c>
      <c r="BA97" s="298"/>
      <c r="BB97" s="305">
        <v>10200234</v>
      </c>
      <c r="BC97" s="329">
        <f>IF(Index!$L$4="€",VLOOKUP(BB97,ERP!$A:$CL,5,0),IF(Index!$L$4="$",VLOOKUP(BB97,ERP!$A:$CL,7,0),IF(Index!$L$4="CHF",VLOOKUP(BB97,ERP!$A:$CL,9,0),IF(Index!$L$4="£",VLOOKUP(BB97,ERP!$A:$CL,11,0),""))))</f>
        <v>393</v>
      </c>
      <c r="BD97" s="305">
        <v>10240234</v>
      </c>
      <c r="BE97" s="329">
        <f>IF(Index!$L$4="€",VLOOKUP(BD97,ERP!$A:$CL,5,0),IF(Index!$L$4="$",VLOOKUP(BD97,ERP!$A:$CL,7,0),IF(Index!$L$4="CHF",VLOOKUP(BD97,ERP!$A:$CL,9,0),IF(Index!$L$4="£",VLOOKUP(BD97,ERP!$A:$CL,11,0),""))))</f>
        <v>393</v>
      </c>
      <c r="BF97" s="2"/>
      <c r="BH97" s="136">
        <v>190</v>
      </c>
      <c r="BI97" s="419" t="s">
        <v>207</v>
      </c>
      <c r="BJ97" s="131">
        <v>119</v>
      </c>
      <c r="BK97" s="419" t="s">
        <v>207</v>
      </c>
      <c r="BL97" s="136" t="s">
        <v>4769</v>
      </c>
      <c r="BM97" s="419" t="s">
        <v>207</v>
      </c>
      <c r="BN97" s="222">
        <v>200</v>
      </c>
      <c r="BO97" s="419" t="s">
        <v>207</v>
      </c>
      <c r="BP97" s="136">
        <v>182</v>
      </c>
      <c r="BQ97" s="419" t="s">
        <v>207</v>
      </c>
      <c r="BR97" s="136">
        <v>5</v>
      </c>
      <c r="BS97" s="419" t="s">
        <v>207</v>
      </c>
      <c r="BT97" s="130">
        <v>58</v>
      </c>
      <c r="BU97" s="122" t="s">
        <v>207</v>
      </c>
      <c r="BV97" s="130">
        <v>224</v>
      </c>
      <c r="BW97" s="122" t="s">
        <v>207</v>
      </c>
      <c r="BX97" s="110"/>
      <c r="BY97" s="122"/>
      <c r="BZ97" s="130"/>
      <c r="CA97" s="122"/>
      <c r="CB97" s="222"/>
      <c r="CC97" s="136">
        <v>74.8</v>
      </c>
      <c r="CD97" s="419" t="s">
        <v>208</v>
      </c>
      <c r="CE97" s="136">
        <v>46.9</v>
      </c>
      <c r="CF97" s="419" t="s">
        <v>208</v>
      </c>
      <c r="CG97" s="131" t="s">
        <v>4859</v>
      </c>
      <c r="CH97" s="419" t="s">
        <v>208</v>
      </c>
      <c r="CI97" s="136">
        <v>78.7</v>
      </c>
      <c r="CJ97" s="419" t="s">
        <v>208</v>
      </c>
      <c r="CK97" s="222">
        <v>71.7</v>
      </c>
      <c r="CL97" s="419" t="s">
        <v>208</v>
      </c>
      <c r="CM97" s="136">
        <v>2</v>
      </c>
      <c r="CN97" s="419" t="s">
        <v>208</v>
      </c>
      <c r="CO97" s="136">
        <v>22.8</v>
      </c>
      <c r="CP97" s="419" t="s">
        <v>208</v>
      </c>
      <c r="CQ97" s="130">
        <v>88</v>
      </c>
      <c r="CR97" s="122" t="s">
        <v>208</v>
      </c>
      <c r="CS97" s="130"/>
      <c r="CT97" s="122"/>
      <c r="CU97" s="110"/>
      <c r="CV97" s="122"/>
      <c r="CX97" s="961"/>
      <c r="CZ97" s="305">
        <v>10201070</v>
      </c>
      <c r="DA97" s="329">
        <f>IF(Index!$L$4="€",VLOOKUP(CZ97,ERP!$A:$CL,5,0),IF(Index!$L$4="$",VLOOKUP(CZ97,ERP!$A:$CL,7,0),IF(Index!$L$4="CHF",VLOOKUP(CZ97,ERP!$A:$CL,9,0),IF(Index!$L$4="£",VLOOKUP(CZ97,ERP!$A:$CL,11,0),""))))</f>
        <v>403</v>
      </c>
      <c r="DB97" s="305"/>
      <c r="DC97" s="329"/>
      <c r="DD97" s="806"/>
      <c r="DE97" s="305">
        <v>10200237</v>
      </c>
      <c r="DF97" s="329">
        <f>IF(Index!$L$4="€",VLOOKUP(DE97,ERP!$A:$CL,5,0),IF(Index!$L$4="$",VLOOKUP(DE97,ERP!$A:$CL,7,0),IF(Index!$L$4="CHF",VLOOKUP(DE97,ERP!$A:$CL,9,0),IF(Index!$L$4="£",VLOOKUP(DE97,ERP!$A:$CL,11,0),""))))</f>
        <v>462</v>
      </c>
      <c r="DG97" s="305"/>
      <c r="DH97" s="329"/>
    </row>
    <row r="98" spans="2:113" x14ac:dyDescent="0.2">
      <c r="B98" s="708" t="s">
        <v>204</v>
      </c>
      <c r="C98" s="727">
        <f t="shared" si="56"/>
        <v>1.6</v>
      </c>
      <c r="D98" s="394"/>
      <c r="E98" s="178">
        <v>210</v>
      </c>
      <c r="F98" s="179" t="s">
        <v>207</v>
      </c>
      <c r="G98" s="181">
        <f>ROUND(E98/$C98,0)</f>
        <v>131</v>
      </c>
      <c r="H98" s="179" t="s">
        <v>207</v>
      </c>
      <c r="I98" s="178" t="str">
        <f>G98&amp;" x "&amp;E98</f>
        <v>131 x 210</v>
      </c>
      <c r="J98" s="179" t="s">
        <v>207</v>
      </c>
      <c r="K98" s="169">
        <f>E98+(2*O98)</f>
        <v>220</v>
      </c>
      <c r="L98" s="179" t="s">
        <v>207</v>
      </c>
      <c r="M98" s="178">
        <f>G98+O98+Q98</f>
        <v>141</v>
      </c>
      <c r="N98" s="179" t="s">
        <v>207</v>
      </c>
      <c r="O98" s="178">
        <v>5</v>
      </c>
      <c r="P98" s="179" t="s">
        <v>207</v>
      </c>
      <c r="Q98" s="178">
        <v>5</v>
      </c>
      <c r="R98" s="179" t="s">
        <v>207</v>
      </c>
      <c r="S98" s="178">
        <f>ROUND(SQRT((E98^2)+(G98^2)),0)</f>
        <v>248</v>
      </c>
      <c r="T98" s="179" t="s">
        <v>207</v>
      </c>
      <c r="U98" s="169"/>
      <c r="V98" s="179"/>
      <c r="W98" s="178"/>
      <c r="X98" s="179"/>
      <c r="Z98" s="178">
        <f>ROUND(E98/$B$2,1)</f>
        <v>82.7</v>
      </c>
      <c r="AA98" s="179" t="s">
        <v>208</v>
      </c>
      <c r="AB98" s="178">
        <f>ROUND(G98/$B$2,1)</f>
        <v>51.6</v>
      </c>
      <c r="AC98" s="179" t="s">
        <v>208</v>
      </c>
      <c r="AD98" s="181" t="str">
        <f>AB98&amp;" x "&amp;Z98</f>
        <v>51.6 x 82.7</v>
      </c>
      <c r="AE98" s="179" t="s">
        <v>208</v>
      </c>
      <c r="AF98" s="178">
        <f>ROUND(K98/$B$2,1)</f>
        <v>86.6</v>
      </c>
      <c r="AG98" s="179" t="s">
        <v>208</v>
      </c>
      <c r="AH98" s="169">
        <f>ROUND(M98/$B$2,1)</f>
        <v>55.5</v>
      </c>
      <c r="AI98" s="179" t="s">
        <v>208</v>
      </c>
      <c r="AJ98" s="178">
        <f>ROUND(O98/$B$2,1)</f>
        <v>2</v>
      </c>
      <c r="AK98" s="179" t="s">
        <v>208</v>
      </c>
      <c r="AL98" s="178">
        <f>ROUND(Q98/$B$2,1)</f>
        <v>2</v>
      </c>
      <c r="AM98" s="179" t="s">
        <v>208</v>
      </c>
      <c r="AN98" s="178">
        <f>ROUND(SQRT((Z98^2)+(AB98^2)),0)</f>
        <v>97</v>
      </c>
      <c r="AO98" s="179" t="s">
        <v>208</v>
      </c>
      <c r="AP98" s="178"/>
      <c r="AQ98" s="179"/>
      <c r="AR98" s="169"/>
      <c r="AS98" s="179"/>
      <c r="AU98" s="961"/>
      <c r="AW98" s="365">
        <v>10201068</v>
      </c>
      <c r="AX98" s="463">
        <f>IF(Index!$L$4="€",VLOOKUP(AW98,ERP!$A:$CL,5,0),IF(Index!$L$4="$",VLOOKUP(AW98,ERP!$A:$CL,7,0),IF(Index!$L$4="CHF",VLOOKUP(AW98,ERP!$A:$CL,9,0),IF(Index!$L$4="£",VLOOKUP(AW98,ERP!$A:$CL,11,0),""))))</f>
        <v>403</v>
      </c>
      <c r="AY98" s="365">
        <v>10241068</v>
      </c>
      <c r="AZ98" s="411">
        <f>IF(Index!$L$4="€",VLOOKUP(AY98,ERP!$A:$CL,5,0),IF(Index!$L$4="$",VLOOKUP(AY98,ERP!$A:$CL,7,0),IF(Index!$L$4="CHF",VLOOKUP(AY98,ERP!$A:$CL,9,0),IF(Index!$L$4="£",VLOOKUP(AY98,ERP!$A:$CL,11,0),""))))</f>
        <v>403</v>
      </c>
      <c r="BA98" s="298"/>
      <c r="BB98" s="365">
        <v>10200235</v>
      </c>
      <c r="BC98" s="411">
        <f>IF(Index!$L$4="€",VLOOKUP(BB98,ERP!$A:$CL,5,0),IF(Index!$L$4="$",VLOOKUP(BB98,ERP!$A:$CL,7,0),IF(Index!$L$4="CHF",VLOOKUP(BB98,ERP!$A:$CL,9,0),IF(Index!$L$4="£",VLOOKUP(BB98,ERP!$A:$CL,11,0),""))))</f>
        <v>462</v>
      </c>
      <c r="BD98" s="365">
        <v>10240235</v>
      </c>
      <c r="BE98" s="411">
        <f>IF(Index!$L$4="€",VLOOKUP(BD98,ERP!$A:$CL,5,0),IF(Index!$L$4="$",VLOOKUP(BD98,ERP!$A:$CL,7,0),IF(Index!$L$4="CHF",VLOOKUP(BD98,ERP!$A:$CL,9,0),IF(Index!$L$4="£",VLOOKUP(BD98,ERP!$A:$CL,11,0),""))))</f>
        <v>462</v>
      </c>
      <c r="BF98" s="2"/>
      <c r="BH98" s="178">
        <v>210</v>
      </c>
      <c r="BI98" s="179" t="s">
        <v>207</v>
      </c>
      <c r="BJ98" s="181">
        <v>131</v>
      </c>
      <c r="BK98" s="179" t="s">
        <v>207</v>
      </c>
      <c r="BL98" s="178" t="s">
        <v>4771</v>
      </c>
      <c r="BM98" s="179" t="s">
        <v>207</v>
      </c>
      <c r="BN98" s="169">
        <v>220</v>
      </c>
      <c r="BO98" s="179" t="s">
        <v>207</v>
      </c>
      <c r="BP98" s="178">
        <v>182</v>
      </c>
      <c r="BQ98" s="179" t="s">
        <v>207</v>
      </c>
      <c r="BR98" s="178">
        <v>5</v>
      </c>
      <c r="BS98" s="179" t="s">
        <v>207</v>
      </c>
      <c r="BT98" s="178">
        <v>46</v>
      </c>
      <c r="BU98" s="179" t="s">
        <v>207</v>
      </c>
      <c r="BV98" s="178">
        <v>248</v>
      </c>
      <c r="BW98" s="179" t="s">
        <v>207</v>
      </c>
      <c r="BX98" s="169"/>
      <c r="BY98" s="179"/>
      <c r="BZ98" s="178"/>
      <c r="CA98" s="179"/>
      <c r="CB98" s="222"/>
      <c r="CC98" s="178">
        <v>82.7</v>
      </c>
      <c r="CD98" s="179" t="s">
        <v>208</v>
      </c>
      <c r="CE98" s="178">
        <v>51.6</v>
      </c>
      <c r="CF98" s="179" t="s">
        <v>208</v>
      </c>
      <c r="CG98" s="181" t="s">
        <v>4860</v>
      </c>
      <c r="CH98" s="179" t="s">
        <v>208</v>
      </c>
      <c r="CI98" s="178">
        <v>86.6</v>
      </c>
      <c r="CJ98" s="179" t="s">
        <v>208</v>
      </c>
      <c r="CK98" s="169">
        <v>71.7</v>
      </c>
      <c r="CL98" s="179" t="s">
        <v>208</v>
      </c>
      <c r="CM98" s="178">
        <v>2</v>
      </c>
      <c r="CN98" s="179" t="s">
        <v>208</v>
      </c>
      <c r="CO98" s="178">
        <v>18.100000000000001</v>
      </c>
      <c r="CP98" s="179" t="s">
        <v>208</v>
      </c>
      <c r="CQ98" s="178">
        <v>97</v>
      </c>
      <c r="CR98" s="179" t="s">
        <v>208</v>
      </c>
      <c r="CS98" s="178"/>
      <c r="CT98" s="179"/>
      <c r="CU98" s="169"/>
      <c r="CV98" s="179"/>
      <c r="CX98" s="961"/>
      <c r="CZ98" s="365">
        <v>10201071</v>
      </c>
      <c r="DA98" s="411">
        <f>IF(Index!$L$4="€",VLOOKUP(CZ98,ERP!$A:$CL,5,0),IF(Index!$L$4="$",VLOOKUP(CZ98,ERP!$A:$CL,7,0),IF(Index!$L$4="CHF",VLOOKUP(CZ98,ERP!$A:$CL,9,0),IF(Index!$L$4="£",VLOOKUP(CZ98,ERP!$A:$CL,11,0),""))))</f>
        <v>471</v>
      </c>
      <c r="DB98" s="365"/>
      <c r="DC98" s="411"/>
      <c r="DD98" s="806"/>
      <c r="DE98" s="365">
        <v>10200238</v>
      </c>
      <c r="DF98" s="411">
        <f>IF(Index!$L$4="€",VLOOKUP(DE98,ERP!$A:$CL,5,0),IF(Index!$L$4="$",VLOOKUP(DE98,ERP!$A:$CL,7,0),IF(Index!$L$4="CHF",VLOOKUP(DE98,ERP!$A:$CL,9,0),IF(Index!$L$4="£",VLOOKUP(DE98,ERP!$A:$CL,11,0),""))))</f>
        <v>540</v>
      </c>
      <c r="DG98" s="365"/>
      <c r="DH98" s="411"/>
    </row>
    <row r="99" spans="2:113" x14ac:dyDescent="0.2">
      <c r="B99" s="708" t="s">
        <v>204</v>
      </c>
      <c r="C99" s="727">
        <f t="shared" si="56"/>
        <v>1.6</v>
      </c>
      <c r="D99" s="394"/>
      <c r="E99" s="136">
        <v>230</v>
      </c>
      <c r="F99" s="419" t="s">
        <v>207</v>
      </c>
      <c r="G99" s="131">
        <f>ROUND(E99/$C99,0)</f>
        <v>144</v>
      </c>
      <c r="H99" s="419" t="s">
        <v>207</v>
      </c>
      <c r="I99" s="136" t="str">
        <f>G99&amp;" x "&amp;E99</f>
        <v>144 x 230</v>
      </c>
      <c r="J99" s="419" t="s">
        <v>207</v>
      </c>
      <c r="K99" s="222">
        <f>E99+(2*O99)</f>
        <v>240</v>
      </c>
      <c r="L99" s="419" t="s">
        <v>207</v>
      </c>
      <c r="M99" s="136">
        <f>G99+O99+Q99</f>
        <v>154</v>
      </c>
      <c r="N99" s="419" t="s">
        <v>207</v>
      </c>
      <c r="O99" s="136">
        <v>5</v>
      </c>
      <c r="P99" s="419" t="s">
        <v>207</v>
      </c>
      <c r="Q99" s="130">
        <v>5</v>
      </c>
      <c r="R99" s="122" t="s">
        <v>207</v>
      </c>
      <c r="S99" s="130">
        <f>ROUND(SQRT((E99^2)+(G99^2)),0)</f>
        <v>271</v>
      </c>
      <c r="T99" s="122" t="s">
        <v>207</v>
      </c>
      <c r="U99" s="110"/>
      <c r="V99" s="122"/>
      <c r="W99" s="130"/>
      <c r="X99" s="122"/>
      <c r="Z99" s="136">
        <f>ROUND(E99/$B$2,1)</f>
        <v>90.6</v>
      </c>
      <c r="AA99" s="419" t="s">
        <v>208</v>
      </c>
      <c r="AB99" s="136">
        <f>ROUND(G99/$B$2,1)</f>
        <v>56.7</v>
      </c>
      <c r="AC99" s="419" t="s">
        <v>208</v>
      </c>
      <c r="AD99" s="131" t="str">
        <f>AB99&amp;" x "&amp;Z99</f>
        <v>56.7 x 90.6</v>
      </c>
      <c r="AE99" s="419" t="s">
        <v>208</v>
      </c>
      <c r="AF99" s="136">
        <f>ROUND(K99/$B$2,1)</f>
        <v>94.5</v>
      </c>
      <c r="AG99" s="419" t="s">
        <v>208</v>
      </c>
      <c r="AH99" s="222">
        <f>ROUND(M99/$B$2,1)</f>
        <v>60.6</v>
      </c>
      <c r="AI99" s="419" t="s">
        <v>208</v>
      </c>
      <c r="AJ99" s="136">
        <f>ROUND(O99/$B$2,1)</f>
        <v>2</v>
      </c>
      <c r="AK99" s="419" t="s">
        <v>208</v>
      </c>
      <c r="AL99" s="136">
        <f>ROUND(Q99/$B$2,1)</f>
        <v>2</v>
      </c>
      <c r="AM99" s="419" t="s">
        <v>208</v>
      </c>
      <c r="AN99" s="130">
        <f>ROUND(SQRT((Z99^2)+(AB99^2)),0)</f>
        <v>107</v>
      </c>
      <c r="AO99" s="122" t="s">
        <v>208</v>
      </c>
      <c r="AP99" s="130"/>
      <c r="AQ99" s="122"/>
      <c r="AR99" s="110"/>
      <c r="AS99" s="122"/>
      <c r="AU99" s="961"/>
      <c r="AW99" s="305">
        <v>10201061</v>
      </c>
      <c r="AX99" s="330">
        <f>IF(Index!$L$4="€",VLOOKUP(AW99,ERP!$A:$CL,5,0),IF(Index!$L$4="$",VLOOKUP(AW99,ERP!$A:$CL,7,0),IF(Index!$L$4="CHF",VLOOKUP(AW99,ERP!$A:$CL,9,0),IF(Index!$L$4="£",VLOOKUP(AW99,ERP!$A:$CL,11,0),""))))</f>
        <v>439</v>
      </c>
      <c r="AY99" s="305">
        <v>10241061</v>
      </c>
      <c r="AZ99" s="329">
        <f>IF(Index!$L$4="€",VLOOKUP(AY99,ERP!$A:$CL,5,0),IF(Index!$L$4="$",VLOOKUP(AY99,ERP!$A:$CL,7,0),IF(Index!$L$4="CHF",VLOOKUP(AY99,ERP!$A:$CL,9,0),IF(Index!$L$4="£",VLOOKUP(AY99,ERP!$A:$CL,11,0),""))))</f>
        <v>439</v>
      </c>
      <c r="BA99" s="298"/>
      <c r="BB99" s="307">
        <v>10200236</v>
      </c>
      <c r="BC99" s="325">
        <f>IF(Index!$L$4="€",VLOOKUP(BB99,ERP!$A:$CL,5,0),IF(Index!$L$4="$",VLOOKUP(BB99,ERP!$A:$CL,7,0),IF(Index!$L$4="CHF",VLOOKUP(BB99,ERP!$A:$CL,9,0),IF(Index!$L$4="£",VLOOKUP(BB99,ERP!$A:$CL,11,0),""))))</f>
        <v>482</v>
      </c>
      <c r="BD99" s="307">
        <v>10240236</v>
      </c>
      <c r="BE99" s="325">
        <f>IF(Index!$L$4="€",VLOOKUP(BD99,ERP!$A:$CL,5,0),IF(Index!$L$4="$",VLOOKUP(BD99,ERP!$A:$CL,7,0),IF(Index!$L$4="CHF",VLOOKUP(BD99,ERP!$A:$CL,9,0),IF(Index!$L$4="£",VLOOKUP(BD99,ERP!$A:$CL,11,0),""))))</f>
        <v>482</v>
      </c>
      <c r="BF99" s="2"/>
      <c r="BH99" s="136">
        <v>230</v>
      </c>
      <c r="BI99" s="419" t="s">
        <v>207</v>
      </c>
      <c r="BJ99" s="131">
        <v>144</v>
      </c>
      <c r="BK99" s="419" t="s">
        <v>207</v>
      </c>
      <c r="BL99" s="136" t="s">
        <v>4773</v>
      </c>
      <c r="BM99" s="419" t="s">
        <v>207</v>
      </c>
      <c r="BN99" s="222">
        <v>240</v>
      </c>
      <c r="BO99" s="419" t="s">
        <v>207</v>
      </c>
      <c r="BP99" s="136">
        <v>188</v>
      </c>
      <c r="BQ99" s="419" t="s">
        <v>207</v>
      </c>
      <c r="BR99" s="136">
        <v>5</v>
      </c>
      <c r="BS99" s="419" t="s">
        <v>207</v>
      </c>
      <c r="BT99" s="130">
        <v>39</v>
      </c>
      <c r="BU99" s="122" t="s">
        <v>207</v>
      </c>
      <c r="BV99" s="130">
        <v>271</v>
      </c>
      <c r="BW99" s="122" t="s">
        <v>207</v>
      </c>
      <c r="BX99" s="110"/>
      <c r="BY99" s="122"/>
      <c r="BZ99" s="130"/>
      <c r="CA99" s="122"/>
      <c r="CB99" s="222"/>
      <c r="CC99" s="136">
        <v>90.6</v>
      </c>
      <c r="CD99" s="419" t="s">
        <v>208</v>
      </c>
      <c r="CE99" s="136">
        <v>56.7</v>
      </c>
      <c r="CF99" s="419" t="s">
        <v>208</v>
      </c>
      <c r="CG99" s="131" t="s">
        <v>4861</v>
      </c>
      <c r="CH99" s="419" t="s">
        <v>208</v>
      </c>
      <c r="CI99" s="136">
        <v>94.5</v>
      </c>
      <c r="CJ99" s="419" t="s">
        <v>208</v>
      </c>
      <c r="CK99" s="222">
        <v>74</v>
      </c>
      <c r="CL99" s="419" t="s">
        <v>208</v>
      </c>
      <c r="CM99" s="136">
        <v>2</v>
      </c>
      <c r="CN99" s="419" t="s">
        <v>208</v>
      </c>
      <c r="CO99" s="136">
        <v>15.4</v>
      </c>
      <c r="CP99" s="419" t="s">
        <v>208</v>
      </c>
      <c r="CQ99" s="130">
        <v>107</v>
      </c>
      <c r="CR99" s="122" t="s">
        <v>208</v>
      </c>
      <c r="CS99" s="130"/>
      <c r="CT99" s="122"/>
      <c r="CU99" s="110"/>
      <c r="CV99" s="122"/>
      <c r="CX99" s="961"/>
      <c r="CZ99" s="305">
        <v>10201058</v>
      </c>
      <c r="DA99" s="329">
        <f>IF(Index!$L$4="€",VLOOKUP(CZ99,ERP!$A:$CL,5,0),IF(Index!$L$4="$",VLOOKUP(CZ99,ERP!$A:$CL,7,0),IF(Index!$L$4="CHF",VLOOKUP(CZ99,ERP!$A:$CL,9,0),IF(Index!$L$4="£",VLOOKUP(CZ99,ERP!$A:$CL,11,0),""))))</f>
        <v>513</v>
      </c>
      <c r="DB99" s="305"/>
      <c r="DC99" s="329"/>
      <c r="DD99" s="806"/>
      <c r="DE99" s="307">
        <v>10200239</v>
      </c>
      <c r="DF99" s="325">
        <f>IF(Index!$L$4="€",VLOOKUP(DE99,ERP!$A:$CL,5,0),IF(Index!$L$4="$",VLOOKUP(DE99,ERP!$A:$CL,7,0),IF(Index!$L$4="CHF",VLOOKUP(DE99,ERP!$A:$CL,9,0),IF(Index!$L$4="£",VLOOKUP(DE99,ERP!$A:$CL,11,0),""))))</f>
        <v>557</v>
      </c>
      <c r="DG99" s="307"/>
      <c r="DH99" s="325"/>
    </row>
    <row r="100" spans="2:113" x14ac:dyDescent="0.2">
      <c r="B100" s="708" t="s">
        <v>204</v>
      </c>
      <c r="C100" s="727">
        <f t="shared" si="56"/>
        <v>1.6</v>
      </c>
      <c r="D100" s="394"/>
      <c r="E100" s="185">
        <v>270</v>
      </c>
      <c r="F100" s="186" t="s">
        <v>207</v>
      </c>
      <c r="G100" s="189">
        <f>ROUND(E100/$C100,0)</f>
        <v>169</v>
      </c>
      <c r="H100" s="186" t="s">
        <v>207</v>
      </c>
      <c r="I100" s="185" t="str">
        <f>G100&amp;" x "&amp;E100</f>
        <v>169 x 270</v>
      </c>
      <c r="J100" s="186" t="s">
        <v>207</v>
      </c>
      <c r="K100" s="187">
        <f>E100+(2*O100)</f>
        <v>280</v>
      </c>
      <c r="L100" s="186" t="s">
        <v>207</v>
      </c>
      <c r="M100" s="185">
        <f>G100+O100+Q100</f>
        <v>179</v>
      </c>
      <c r="N100" s="186" t="s">
        <v>207</v>
      </c>
      <c r="O100" s="185">
        <v>5</v>
      </c>
      <c r="P100" s="186" t="s">
        <v>207</v>
      </c>
      <c r="Q100" s="185">
        <v>5</v>
      </c>
      <c r="R100" s="186" t="s">
        <v>207</v>
      </c>
      <c r="S100" s="185">
        <f>ROUND(SQRT((E100^2)+(G100^2)),0)</f>
        <v>319</v>
      </c>
      <c r="T100" s="186" t="s">
        <v>207</v>
      </c>
      <c r="U100" s="187"/>
      <c r="V100" s="186"/>
      <c r="W100" s="185"/>
      <c r="X100" s="186"/>
      <c r="Z100" s="185">
        <f>ROUND(E100/$B$2,1)</f>
        <v>106.3</v>
      </c>
      <c r="AA100" s="186" t="s">
        <v>208</v>
      </c>
      <c r="AB100" s="185">
        <f>ROUND(G100/$B$2,1)</f>
        <v>66.5</v>
      </c>
      <c r="AC100" s="186" t="s">
        <v>208</v>
      </c>
      <c r="AD100" s="189" t="str">
        <f>AB100&amp;" x "&amp;Z100</f>
        <v>66.5 x 106.3</v>
      </c>
      <c r="AE100" s="186" t="s">
        <v>208</v>
      </c>
      <c r="AF100" s="185">
        <f>ROUND(K100/$B$2,1)</f>
        <v>110.2</v>
      </c>
      <c r="AG100" s="186" t="s">
        <v>208</v>
      </c>
      <c r="AH100" s="187">
        <f>ROUND(M100/$B$2,1)</f>
        <v>70.5</v>
      </c>
      <c r="AI100" s="186" t="s">
        <v>208</v>
      </c>
      <c r="AJ100" s="185">
        <f>ROUND(O100/$B$2,1)</f>
        <v>2</v>
      </c>
      <c r="AK100" s="186" t="s">
        <v>208</v>
      </c>
      <c r="AL100" s="185">
        <f>ROUND(Q100/$B$2,1)</f>
        <v>2</v>
      </c>
      <c r="AM100" s="186" t="s">
        <v>208</v>
      </c>
      <c r="AN100" s="185">
        <f>ROUND(SQRT((Z100^2)+(AB100^2)),0)</f>
        <v>125</v>
      </c>
      <c r="AO100" s="186" t="s">
        <v>208</v>
      </c>
      <c r="AP100" s="185"/>
      <c r="AQ100" s="186"/>
      <c r="AR100" s="187"/>
      <c r="AS100" s="186"/>
      <c r="AU100" s="965"/>
      <c r="AW100" s="368">
        <v>10201069</v>
      </c>
      <c r="AX100" s="465">
        <f>IF(Index!$L$4="€",VLOOKUP(AW100,ERP!$A:$CL,5,0),IF(Index!$L$4="$",VLOOKUP(AW100,ERP!$A:$CL,7,0),IF(Index!$L$4="CHF",VLOOKUP(AW100,ERP!$A:$CL,9,0),IF(Index!$L$4="£",VLOOKUP(AW100,ERP!$A:$CL,11,0),""))))</f>
        <v>600</v>
      </c>
      <c r="AY100" s="368">
        <v>10241069</v>
      </c>
      <c r="AZ100" s="416">
        <f>IF(Index!$L$4="€",VLOOKUP(AY100,ERP!$A:$CL,5,0),IF(Index!$L$4="$",VLOOKUP(AY100,ERP!$A:$CL,7,0),IF(Index!$L$4="CHF",VLOOKUP(AY100,ERP!$A:$CL,9,0),IF(Index!$L$4="£",VLOOKUP(AY100,ERP!$A:$CL,11,0),""))))</f>
        <v>600</v>
      </c>
      <c r="BA100" s="298"/>
      <c r="BB100" s="298"/>
      <c r="BC100" s="354"/>
      <c r="BD100" s="298"/>
      <c r="BE100" s="354"/>
      <c r="BF100" s="2"/>
      <c r="BH100" s="199"/>
      <c r="BI100" s="193"/>
      <c r="BJ100" s="189"/>
      <c r="BK100" s="193"/>
      <c r="BL100" s="192"/>
      <c r="BM100" s="193"/>
      <c r="BN100" s="219"/>
      <c r="BO100" s="193"/>
      <c r="BP100" s="192"/>
      <c r="BQ100" s="193"/>
      <c r="BR100" s="199"/>
      <c r="BS100" s="193"/>
      <c r="BT100" s="199"/>
      <c r="BU100" s="186"/>
      <c r="BV100" s="185"/>
      <c r="BW100" s="186"/>
      <c r="BX100" s="187"/>
      <c r="BY100" s="186"/>
      <c r="BZ100" s="185"/>
      <c r="CA100" s="186"/>
      <c r="CB100" s="259"/>
      <c r="CC100" s="192"/>
      <c r="CD100" s="193"/>
      <c r="CE100" s="192"/>
      <c r="CF100" s="193"/>
      <c r="CG100" s="189"/>
      <c r="CH100" s="193"/>
      <c r="CI100" s="192"/>
      <c r="CJ100" s="193"/>
      <c r="CK100" s="219"/>
      <c r="CL100" s="193"/>
      <c r="CM100" s="192"/>
      <c r="CN100" s="193"/>
      <c r="CO100" s="192"/>
      <c r="CP100" s="193"/>
      <c r="CQ100" s="185"/>
      <c r="CR100" s="186"/>
      <c r="CS100" s="185"/>
      <c r="CT100" s="186"/>
      <c r="CU100" s="187"/>
      <c r="CV100" s="186"/>
      <c r="CX100" s="965"/>
      <c r="CZ100" s="368"/>
      <c r="DA100" s="416"/>
      <c r="DB100" s="368"/>
      <c r="DC100" s="416"/>
      <c r="DD100" s="806"/>
      <c r="DE100" s="806"/>
      <c r="DF100" s="806"/>
    </row>
    <row r="101" spans="2:113" ht="25.5" customHeight="1" x14ac:dyDescent="0.2">
      <c r="C101" s="727"/>
      <c r="D101" s="309"/>
      <c r="E101" s="309"/>
      <c r="F101" s="309"/>
      <c r="G101" s="309"/>
      <c r="H101" s="309"/>
      <c r="I101" s="309"/>
      <c r="O101" s="308"/>
      <c r="Q101" s="308"/>
      <c r="AD101" s="309"/>
      <c r="AW101" s="2"/>
      <c r="AY101" s="2"/>
      <c r="BA101" s="338"/>
      <c r="BB101" s="338"/>
      <c r="BC101" s="338"/>
      <c r="BD101" s="338"/>
      <c r="BE101" s="338"/>
      <c r="BF101" s="2"/>
      <c r="BH101" s="309"/>
      <c r="BI101" s="309"/>
      <c r="BJ101" s="309"/>
      <c r="BK101" s="309"/>
      <c r="BL101" s="309"/>
      <c r="BR101" s="308"/>
      <c r="BT101" s="308"/>
      <c r="CG101" s="309"/>
      <c r="CZ101" s="338"/>
      <c r="DA101" s="338"/>
      <c r="DB101" s="338"/>
      <c r="DC101" s="338"/>
      <c r="DD101" s="806"/>
      <c r="DE101" s="806"/>
      <c r="DF101" s="806"/>
    </row>
    <row r="102" spans="2:113" s="30" customFormat="1" ht="23.25" x14ac:dyDescent="0.2">
      <c r="C102" s="727"/>
      <c r="D102" s="2"/>
      <c r="E102" s="1172"/>
      <c r="F102" s="1172"/>
      <c r="G102" s="1172"/>
      <c r="H102" s="1172"/>
      <c r="I102" s="1172"/>
      <c r="J102" s="1172"/>
      <c r="K102" s="1172"/>
      <c r="L102" s="1172"/>
      <c r="M102" s="1172"/>
      <c r="N102" s="1172"/>
      <c r="O102" s="1172"/>
      <c r="P102" s="1172"/>
      <c r="Q102" s="1172"/>
      <c r="R102" s="1172"/>
      <c r="S102" s="1172"/>
      <c r="T102" s="1172"/>
      <c r="U102" s="1172"/>
      <c r="V102" s="1172"/>
      <c r="W102" s="1172"/>
      <c r="X102" s="1172"/>
      <c r="Y102" s="1172"/>
      <c r="Z102" s="1172"/>
      <c r="AA102" s="1172"/>
      <c r="AB102" s="1172"/>
      <c r="AC102" s="1172"/>
      <c r="AD102" s="1172"/>
      <c r="AE102" s="1172"/>
      <c r="AF102" s="1172"/>
      <c r="AG102" s="1172"/>
      <c r="AH102" s="1172"/>
      <c r="AI102" s="1172"/>
      <c r="AJ102" s="1172"/>
      <c r="AK102" s="1172"/>
      <c r="AL102" s="1172"/>
      <c r="AM102" s="1172"/>
      <c r="AN102" s="1172"/>
      <c r="AO102" s="1172"/>
      <c r="AP102" s="1172"/>
      <c r="AQ102" s="1172"/>
      <c r="AR102" s="1172"/>
      <c r="AS102" s="1172"/>
      <c r="AT102" s="2"/>
      <c r="AU102" s="960" t="s">
        <v>229</v>
      </c>
      <c r="AV102" s="2"/>
      <c r="AW102" s="1070" t="s">
        <v>2712</v>
      </c>
      <c r="AX102" s="1133"/>
      <c r="AY102" s="1133"/>
      <c r="AZ102" s="1134"/>
      <c r="BA102" s="806"/>
      <c r="BB102" s="1070" t="s">
        <v>2713</v>
      </c>
      <c r="BC102" s="1133"/>
      <c r="BD102" s="1133"/>
      <c r="BE102" s="1134"/>
      <c r="BF102" s="2"/>
      <c r="BG102" s="300"/>
      <c r="BH102" s="1172"/>
      <c r="BI102" s="1172"/>
      <c r="BJ102" s="1172"/>
      <c r="BK102" s="1172"/>
      <c r="BL102" s="1172"/>
      <c r="BM102" s="1172"/>
      <c r="BN102" s="1172"/>
      <c r="BO102" s="1172"/>
      <c r="BP102" s="1172"/>
      <c r="BQ102" s="1172"/>
      <c r="BR102" s="1172"/>
      <c r="BS102" s="1172"/>
      <c r="BT102" s="1172"/>
      <c r="BU102" s="1172"/>
      <c r="BV102" s="1172"/>
      <c r="BW102" s="1172"/>
      <c r="BX102" s="1172"/>
      <c r="BY102" s="1172"/>
      <c r="BZ102" s="1172"/>
      <c r="CA102" s="1172"/>
      <c r="CB102" s="1172"/>
      <c r="CC102" s="1172"/>
      <c r="CD102" s="1172"/>
      <c r="CE102" s="1172"/>
      <c r="CF102" s="1172"/>
      <c r="CG102" s="1172"/>
      <c r="CH102" s="1172"/>
      <c r="CI102" s="1172"/>
      <c r="CJ102" s="1172"/>
      <c r="CK102" s="1172"/>
      <c r="CL102" s="1172"/>
      <c r="CM102" s="1172"/>
      <c r="CN102" s="1172"/>
      <c r="CO102" s="1172"/>
      <c r="CP102" s="1172"/>
      <c r="CQ102" s="1172"/>
      <c r="CR102" s="1172"/>
      <c r="CS102" s="1172"/>
      <c r="CT102" s="1172"/>
      <c r="CU102" s="1172"/>
      <c r="CV102" s="1172"/>
      <c r="CW102" s="2"/>
      <c r="CX102" s="960" t="s">
        <v>229</v>
      </c>
      <c r="CY102" s="2"/>
      <c r="CZ102" s="1070" t="s">
        <v>2712</v>
      </c>
      <c r="DA102" s="1133"/>
      <c r="DB102" s="1133"/>
      <c r="DC102" s="1134"/>
      <c r="DE102" s="1070" t="s">
        <v>2713</v>
      </c>
      <c r="DF102" s="1133"/>
      <c r="DG102" s="1133"/>
      <c r="DH102" s="1134"/>
      <c r="DI102" s="300"/>
    </row>
    <row r="103" spans="2:113" ht="25.5" customHeight="1" x14ac:dyDescent="0.2">
      <c r="C103" s="727"/>
      <c r="D103" s="30"/>
      <c r="E103" s="1173"/>
      <c r="F103" s="1173"/>
      <c r="G103" s="1173"/>
      <c r="H103" s="1173"/>
      <c r="I103" s="1173"/>
      <c r="J103" s="1173"/>
      <c r="K103" s="1173"/>
      <c r="L103" s="1173"/>
      <c r="M103" s="1173"/>
      <c r="N103" s="1173"/>
      <c r="O103" s="1173"/>
      <c r="P103" s="1173"/>
      <c r="Q103" s="1173"/>
      <c r="R103" s="1173"/>
      <c r="S103" s="1173"/>
      <c r="T103" s="1173"/>
      <c r="U103" s="1173"/>
      <c r="V103" s="1173"/>
      <c r="W103" s="1173"/>
      <c r="X103" s="1173"/>
      <c r="Y103" s="1173"/>
      <c r="Z103" s="1173"/>
      <c r="AA103" s="1173"/>
      <c r="AB103" s="1173"/>
      <c r="AC103" s="1173"/>
      <c r="AD103" s="1173"/>
      <c r="AE103" s="1173"/>
      <c r="AF103" s="1173"/>
      <c r="AG103" s="1173"/>
      <c r="AH103" s="1173"/>
      <c r="AI103" s="1173"/>
      <c r="AJ103" s="1173"/>
      <c r="AK103" s="1173"/>
      <c r="AL103" s="1173"/>
      <c r="AM103" s="1173"/>
      <c r="AN103" s="1173"/>
      <c r="AO103" s="1173"/>
      <c r="AP103" s="1173"/>
      <c r="AQ103" s="1173"/>
      <c r="AR103" s="1173"/>
      <c r="AS103" s="1173"/>
      <c r="AT103" s="30"/>
      <c r="AU103" s="961"/>
      <c r="AW103" s="1166"/>
      <c r="AX103" s="1167"/>
      <c r="AY103" s="1167"/>
      <c r="AZ103" s="1168"/>
      <c r="BA103" s="769"/>
      <c r="BB103" s="1166"/>
      <c r="BC103" s="1167"/>
      <c r="BD103" s="1167"/>
      <c r="BE103" s="1168"/>
      <c r="BF103" s="2"/>
      <c r="BH103" s="1173"/>
      <c r="BI103" s="1173"/>
      <c r="BJ103" s="1173"/>
      <c r="BK103" s="1173"/>
      <c r="BL103" s="1173"/>
      <c r="BM103" s="1173"/>
      <c r="BN103" s="1173"/>
      <c r="BO103" s="1173"/>
      <c r="BP103" s="1173"/>
      <c r="BQ103" s="1173"/>
      <c r="BR103" s="1173"/>
      <c r="BS103" s="1173"/>
      <c r="BT103" s="1173"/>
      <c r="BU103" s="1173"/>
      <c r="BV103" s="1173"/>
      <c r="BW103" s="1173"/>
      <c r="BX103" s="1173"/>
      <c r="BY103" s="1173"/>
      <c r="BZ103" s="1173"/>
      <c r="CA103" s="1173"/>
      <c r="CB103" s="1173"/>
      <c r="CC103" s="1173"/>
      <c r="CD103" s="1173"/>
      <c r="CE103" s="1173"/>
      <c r="CF103" s="1173"/>
      <c r="CG103" s="1173"/>
      <c r="CH103" s="1173"/>
      <c r="CI103" s="1173"/>
      <c r="CJ103" s="1173"/>
      <c r="CK103" s="1173"/>
      <c r="CL103" s="1173"/>
      <c r="CM103" s="1173"/>
      <c r="CN103" s="1173"/>
      <c r="CO103" s="1173"/>
      <c r="CP103" s="1173"/>
      <c r="CQ103" s="1173"/>
      <c r="CR103" s="1173"/>
      <c r="CS103" s="1173"/>
      <c r="CT103" s="1173"/>
      <c r="CU103" s="1173"/>
      <c r="CV103" s="1173"/>
      <c r="CW103" s="30"/>
      <c r="CX103" s="961"/>
      <c r="CY103" s="30"/>
      <c r="CZ103" s="1135" t="s">
        <v>2714</v>
      </c>
      <c r="DA103" s="1136"/>
      <c r="DB103" s="1136"/>
      <c r="DC103" s="1137"/>
      <c r="DE103" s="1135" t="s">
        <v>2714</v>
      </c>
      <c r="DF103" s="1136"/>
      <c r="DG103" s="1136"/>
      <c r="DH103" s="1137"/>
    </row>
    <row r="104" spans="2:113" ht="5.0999999999999996" customHeight="1" x14ac:dyDescent="0.2">
      <c r="C104" s="727"/>
      <c r="E104" s="351"/>
      <c r="F104" s="338"/>
      <c r="G104" s="338"/>
      <c r="H104" s="338"/>
      <c r="I104" s="352"/>
      <c r="J104" s="338"/>
      <c r="K104" s="338"/>
      <c r="L104" s="338"/>
      <c r="M104" s="338"/>
      <c r="N104" s="338"/>
      <c r="O104" s="351"/>
      <c r="P104" s="338"/>
      <c r="Q104" s="351"/>
      <c r="R104" s="338"/>
      <c r="S104" s="338"/>
      <c r="T104" s="338"/>
      <c r="U104" s="338"/>
      <c r="V104" s="338"/>
      <c r="W104" s="338"/>
      <c r="X104" s="338"/>
      <c r="Y104" s="338"/>
      <c r="Z104" s="338"/>
      <c r="AA104" s="338"/>
      <c r="AB104" s="338"/>
      <c r="AC104" s="338"/>
      <c r="AD104" s="352"/>
      <c r="AE104" s="338"/>
      <c r="AF104" s="338"/>
      <c r="AG104" s="338"/>
      <c r="AH104" s="338"/>
      <c r="AI104" s="338"/>
      <c r="AJ104" s="338"/>
      <c r="AK104" s="338"/>
      <c r="AL104" s="338"/>
      <c r="AM104" s="338"/>
      <c r="AN104" s="338"/>
      <c r="AO104" s="338"/>
      <c r="AP104" s="338"/>
      <c r="AQ104" s="338"/>
      <c r="AR104" s="338"/>
      <c r="AS104" s="338"/>
      <c r="AU104" s="961"/>
      <c r="AW104" s="2"/>
      <c r="AY104" s="2"/>
      <c r="BA104" s="338"/>
      <c r="BB104" s="338"/>
      <c r="BC104" s="338"/>
      <c r="BD104" s="338"/>
      <c r="BE104" s="721"/>
      <c r="BF104" s="2"/>
      <c r="BH104" s="308"/>
      <c r="BL104" s="309"/>
      <c r="BR104" s="308"/>
      <c r="BT104" s="308"/>
      <c r="BX104" s="315"/>
      <c r="CG104" s="309"/>
      <c r="CX104" s="961"/>
      <c r="CZ104" s="338"/>
      <c r="DA104" s="338"/>
      <c r="DB104" s="338"/>
      <c r="DC104" s="338"/>
      <c r="DD104" s="806"/>
      <c r="DE104" s="806"/>
      <c r="DF104" s="806"/>
    </row>
    <row r="105" spans="2:113" ht="23.25" customHeight="1" x14ac:dyDescent="0.2">
      <c r="C105" s="727"/>
      <c r="E105" s="1172"/>
      <c r="F105" s="1172"/>
      <c r="G105" s="1172"/>
      <c r="H105" s="1172"/>
      <c r="I105" s="1172"/>
      <c r="J105" s="1172"/>
      <c r="K105" s="1172"/>
      <c r="L105" s="1172"/>
      <c r="M105" s="1172"/>
      <c r="N105" s="1172"/>
      <c r="O105" s="1172"/>
      <c r="P105" s="1172"/>
      <c r="Q105" s="1172"/>
      <c r="R105" s="1172"/>
      <c r="S105" s="1172"/>
      <c r="T105" s="1172"/>
      <c r="U105" s="1172"/>
      <c r="V105" s="1172"/>
      <c r="W105" s="1172"/>
      <c r="X105" s="1172"/>
      <c r="Y105" s="1172"/>
      <c r="Z105" s="1172"/>
      <c r="AA105" s="1172"/>
      <c r="AB105" s="1172"/>
      <c r="AC105" s="1172"/>
      <c r="AD105" s="1172"/>
      <c r="AE105" s="1172"/>
      <c r="AF105" s="1172"/>
      <c r="AG105" s="1172"/>
      <c r="AH105" s="1172"/>
      <c r="AI105" s="1172"/>
      <c r="AJ105" s="1172"/>
      <c r="AK105" s="1172"/>
      <c r="AL105" s="1172"/>
      <c r="AM105" s="1172"/>
      <c r="AN105" s="1172"/>
      <c r="AO105" s="1172"/>
      <c r="AP105" s="1172"/>
      <c r="AQ105" s="1172"/>
      <c r="AR105" s="1172"/>
      <c r="AS105" s="1172"/>
      <c r="AU105" s="961"/>
      <c r="AW105" s="948" t="s">
        <v>230</v>
      </c>
      <c r="AX105" s="956"/>
      <c r="AY105" s="948" t="s">
        <v>230</v>
      </c>
      <c r="AZ105" s="949"/>
      <c r="BA105" s="806"/>
      <c r="BB105" s="948" t="s">
        <v>230</v>
      </c>
      <c r="BC105" s="956"/>
      <c r="BD105" s="948" t="s">
        <v>230</v>
      </c>
      <c r="BE105" s="949"/>
      <c r="BF105" s="2"/>
      <c r="BH105" s="1172"/>
      <c r="BI105" s="1172"/>
      <c r="BJ105" s="1172"/>
      <c r="BK105" s="1172"/>
      <c r="BL105" s="1172"/>
      <c r="BM105" s="1172"/>
      <c r="BN105" s="1172"/>
      <c r="BO105" s="1172"/>
      <c r="BP105" s="1172"/>
      <c r="BQ105" s="1172"/>
      <c r="BR105" s="1172"/>
      <c r="BS105" s="1172"/>
      <c r="BT105" s="1172"/>
      <c r="BU105" s="1172"/>
      <c r="BV105" s="1172"/>
      <c r="BW105" s="1172"/>
      <c r="BX105" s="1172"/>
      <c r="BY105" s="1172"/>
      <c r="BZ105" s="1172"/>
      <c r="CA105" s="1172"/>
      <c r="CB105" s="1172"/>
      <c r="CC105" s="1172"/>
      <c r="CD105" s="1172"/>
      <c r="CE105" s="1172"/>
      <c r="CF105" s="1172"/>
      <c r="CG105" s="1172"/>
      <c r="CH105" s="1172"/>
      <c r="CI105" s="1172"/>
      <c r="CJ105" s="1172"/>
      <c r="CK105" s="1172"/>
      <c r="CL105" s="1172"/>
      <c r="CM105" s="1172"/>
      <c r="CN105" s="1172"/>
      <c r="CO105" s="1172"/>
      <c r="CP105" s="1172"/>
      <c r="CQ105" s="1172"/>
      <c r="CR105" s="1172"/>
      <c r="CS105" s="1172"/>
      <c r="CT105" s="1172"/>
      <c r="CU105" s="1172"/>
      <c r="CV105" s="1172"/>
      <c r="CX105" s="961"/>
      <c r="CZ105" s="948" t="s">
        <v>230</v>
      </c>
      <c r="DA105" s="956"/>
      <c r="DB105" s="948" t="s">
        <v>230</v>
      </c>
      <c r="DC105" s="949"/>
      <c r="DD105" s="806"/>
      <c r="DE105" s="948" t="s">
        <v>230</v>
      </c>
      <c r="DF105" s="956"/>
      <c r="DG105" s="948" t="s">
        <v>230</v>
      </c>
      <c r="DH105" s="949"/>
    </row>
    <row r="106" spans="2:113" ht="21" customHeight="1" x14ac:dyDescent="0.2">
      <c r="C106" s="727"/>
      <c r="E106" s="1173"/>
      <c r="F106" s="1173"/>
      <c r="G106" s="1173"/>
      <c r="H106" s="1173"/>
      <c r="I106" s="1173"/>
      <c r="J106" s="1173"/>
      <c r="K106" s="1173"/>
      <c r="L106" s="1173"/>
      <c r="M106" s="1173"/>
      <c r="N106" s="1173"/>
      <c r="O106" s="1173"/>
      <c r="P106" s="1173"/>
      <c r="Q106" s="1173"/>
      <c r="R106" s="1173"/>
      <c r="S106" s="1173"/>
      <c r="T106" s="1173"/>
      <c r="U106" s="1173"/>
      <c r="V106" s="1173"/>
      <c r="W106" s="1173"/>
      <c r="X106" s="1173"/>
      <c r="Y106" s="1173"/>
      <c r="Z106" s="1173"/>
      <c r="AA106" s="1173"/>
      <c r="AB106" s="1173"/>
      <c r="AC106" s="1173"/>
      <c r="AD106" s="1173"/>
      <c r="AE106" s="1173"/>
      <c r="AF106" s="1173"/>
      <c r="AG106" s="1173"/>
      <c r="AH106" s="1173"/>
      <c r="AI106" s="1173"/>
      <c r="AJ106" s="1173"/>
      <c r="AK106" s="1173"/>
      <c r="AL106" s="1173"/>
      <c r="AM106" s="1173"/>
      <c r="AN106" s="1173"/>
      <c r="AO106" s="1173"/>
      <c r="AP106" s="1173"/>
      <c r="AQ106" s="1173"/>
      <c r="AR106" s="1173"/>
      <c r="AS106" s="1173"/>
      <c r="AU106" s="961"/>
      <c r="AW106" s="954" t="s">
        <v>233</v>
      </c>
      <c r="AX106" s="955"/>
      <c r="AY106" s="954" t="s">
        <v>2670</v>
      </c>
      <c r="AZ106" s="955"/>
      <c r="BA106" s="769"/>
      <c r="BB106" s="954" t="s">
        <v>233</v>
      </c>
      <c r="BC106" s="955"/>
      <c r="BD106" s="954" t="s">
        <v>2670</v>
      </c>
      <c r="BE106" s="955"/>
      <c r="BF106" s="2"/>
      <c r="BH106" s="1173"/>
      <c r="BI106" s="1173"/>
      <c r="BJ106" s="1173"/>
      <c r="BK106" s="1173"/>
      <c r="BL106" s="1173"/>
      <c r="BM106" s="1173"/>
      <c r="BN106" s="1173"/>
      <c r="BO106" s="1173"/>
      <c r="BP106" s="1173"/>
      <c r="BQ106" s="1173"/>
      <c r="BR106" s="1173"/>
      <c r="BS106" s="1173"/>
      <c r="BT106" s="1173"/>
      <c r="BU106" s="1173"/>
      <c r="BV106" s="1173"/>
      <c r="BW106" s="1173"/>
      <c r="BX106" s="1173"/>
      <c r="BY106" s="1173"/>
      <c r="BZ106" s="1173"/>
      <c r="CA106" s="1173"/>
      <c r="CB106" s="1173"/>
      <c r="CC106" s="1173"/>
      <c r="CD106" s="1173"/>
      <c r="CE106" s="1173"/>
      <c r="CF106" s="1173"/>
      <c r="CG106" s="1173"/>
      <c r="CH106" s="1173"/>
      <c r="CI106" s="1173"/>
      <c r="CJ106" s="1173"/>
      <c r="CK106" s="1173"/>
      <c r="CL106" s="1173"/>
      <c r="CM106" s="1173"/>
      <c r="CN106" s="1173"/>
      <c r="CO106" s="1173"/>
      <c r="CP106" s="1173"/>
      <c r="CQ106" s="1173"/>
      <c r="CR106" s="1173"/>
      <c r="CS106" s="1173"/>
      <c r="CT106" s="1173"/>
      <c r="CU106" s="1173"/>
      <c r="CV106" s="1173"/>
      <c r="CX106" s="961"/>
      <c r="CZ106" s="954" t="s">
        <v>233</v>
      </c>
      <c r="DA106" s="955"/>
      <c r="DB106" s="954" t="s">
        <v>2670</v>
      </c>
      <c r="DC106" s="955"/>
      <c r="DD106" s="806"/>
      <c r="DE106" s="954" t="s">
        <v>233</v>
      </c>
      <c r="DF106" s="955"/>
      <c r="DG106" s="954" t="s">
        <v>2670</v>
      </c>
      <c r="DH106" s="955"/>
    </row>
    <row r="107" spans="2:113" ht="12.75" customHeight="1" x14ac:dyDescent="0.2">
      <c r="B107" s="708"/>
      <c r="C107" s="727"/>
      <c r="D107" s="394"/>
      <c r="E107" s="279" t="s">
        <v>206</v>
      </c>
      <c r="F107" s="280"/>
      <c r="G107" s="279" t="s">
        <v>211</v>
      </c>
      <c r="H107" s="280"/>
      <c r="I107" s="279" t="s">
        <v>216</v>
      </c>
      <c r="J107" s="280"/>
      <c r="K107" s="279" t="s">
        <v>205</v>
      </c>
      <c r="L107" s="280"/>
      <c r="M107" s="279" t="s">
        <v>214</v>
      </c>
      <c r="N107" s="280"/>
      <c r="O107" s="279" t="s">
        <v>209</v>
      </c>
      <c r="P107" s="280"/>
      <c r="Q107" s="279" t="s">
        <v>215</v>
      </c>
      <c r="R107" s="280"/>
      <c r="S107" s="279" t="s">
        <v>212</v>
      </c>
      <c r="T107" s="281"/>
      <c r="U107" s="966"/>
      <c r="V107" s="967"/>
      <c r="W107" s="966"/>
      <c r="X107" s="967"/>
      <c r="Z107" s="279" t="s">
        <v>206</v>
      </c>
      <c r="AA107" s="280"/>
      <c r="AB107" s="279" t="s">
        <v>211</v>
      </c>
      <c r="AC107" s="280"/>
      <c r="AD107" s="279" t="s">
        <v>216</v>
      </c>
      <c r="AE107" s="280"/>
      <c r="AF107" s="279" t="s">
        <v>205</v>
      </c>
      <c r="AG107" s="280"/>
      <c r="AH107" s="279" t="s">
        <v>214</v>
      </c>
      <c r="AI107" s="280"/>
      <c r="AJ107" s="279" t="s">
        <v>209</v>
      </c>
      <c r="AK107" s="280"/>
      <c r="AL107" s="279" t="s">
        <v>215</v>
      </c>
      <c r="AM107" s="280"/>
      <c r="AN107" s="279" t="s">
        <v>212</v>
      </c>
      <c r="AO107" s="280"/>
      <c r="AP107" s="966"/>
      <c r="AQ107" s="967"/>
      <c r="AR107" s="966"/>
      <c r="AS107" s="967"/>
      <c r="AU107" s="961"/>
      <c r="AW107" s="762" t="s">
        <v>221</v>
      </c>
      <c r="AX107" s="780" t="s">
        <v>23</v>
      </c>
      <c r="AY107" s="762" t="s">
        <v>221</v>
      </c>
      <c r="AZ107" s="780" t="s">
        <v>23</v>
      </c>
      <c r="BA107" s="156"/>
      <c r="BB107" s="762" t="s">
        <v>221</v>
      </c>
      <c r="BC107" s="780" t="s">
        <v>23</v>
      </c>
      <c r="BD107" s="762" t="s">
        <v>221</v>
      </c>
      <c r="BE107" s="780" t="s">
        <v>23</v>
      </c>
      <c r="BF107" s="2"/>
      <c r="BH107" s="279" t="s">
        <v>206</v>
      </c>
      <c r="BI107" s="280"/>
      <c r="BJ107" s="279" t="s">
        <v>211</v>
      </c>
      <c r="BK107" s="280"/>
      <c r="BL107" s="279" t="s">
        <v>216</v>
      </c>
      <c r="BM107" s="280"/>
      <c r="BN107" s="279" t="s">
        <v>205</v>
      </c>
      <c r="BO107" s="280"/>
      <c r="BP107" s="279" t="s">
        <v>214</v>
      </c>
      <c r="BQ107" s="280"/>
      <c r="BR107" s="279" t="s">
        <v>209</v>
      </c>
      <c r="BS107" s="280"/>
      <c r="BT107" s="279" t="s">
        <v>215</v>
      </c>
      <c r="BU107" s="280"/>
      <c r="BV107" s="279" t="s">
        <v>212</v>
      </c>
      <c r="BW107" s="281"/>
      <c r="BX107" s="966"/>
      <c r="BY107" s="967"/>
      <c r="BZ107" s="966"/>
      <c r="CA107" s="967"/>
      <c r="CB107" s="458"/>
      <c r="CC107" s="279" t="s">
        <v>206</v>
      </c>
      <c r="CD107" s="280"/>
      <c r="CE107" s="279" t="s">
        <v>211</v>
      </c>
      <c r="CF107" s="280"/>
      <c r="CG107" s="279" t="s">
        <v>216</v>
      </c>
      <c r="CH107" s="280"/>
      <c r="CI107" s="279" t="s">
        <v>205</v>
      </c>
      <c r="CJ107" s="280"/>
      <c r="CK107" s="279" t="s">
        <v>214</v>
      </c>
      <c r="CL107" s="280"/>
      <c r="CM107" s="279" t="s">
        <v>209</v>
      </c>
      <c r="CN107" s="280"/>
      <c r="CO107" s="279" t="s">
        <v>215</v>
      </c>
      <c r="CP107" s="280"/>
      <c r="CQ107" s="279" t="s">
        <v>212</v>
      </c>
      <c r="CR107" s="280"/>
      <c r="CS107" s="966"/>
      <c r="CT107" s="967"/>
      <c r="CU107" s="966"/>
      <c r="CV107" s="967"/>
      <c r="CX107" s="961"/>
      <c r="CZ107" s="762" t="s">
        <v>221</v>
      </c>
      <c r="DA107" s="780" t="s">
        <v>23</v>
      </c>
      <c r="DB107" s="762" t="s">
        <v>221</v>
      </c>
      <c r="DC107" s="780" t="s">
        <v>23</v>
      </c>
      <c r="DD107" s="806"/>
      <c r="DE107" s="762" t="s">
        <v>221</v>
      </c>
      <c r="DF107" s="780" t="s">
        <v>23</v>
      </c>
      <c r="DG107" s="762" t="s">
        <v>221</v>
      </c>
      <c r="DH107" s="780" t="s">
        <v>23</v>
      </c>
    </row>
    <row r="108" spans="2:113" ht="12.75" customHeight="1" x14ac:dyDescent="0.2">
      <c r="B108" s="708"/>
      <c r="C108" s="727"/>
      <c r="D108" s="394"/>
      <c r="E108" s="121"/>
      <c r="F108" s="110"/>
      <c r="G108" s="121"/>
      <c r="H108" s="122"/>
      <c r="I108" s="121"/>
      <c r="J108" s="110"/>
      <c r="K108" s="121"/>
      <c r="L108" s="110"/>
      <c r="M108" s="121"/>
      <c r="N108" s="122"/>
      <c r="O108" s="121"/>
      <c r="P108" s="122"/>
      <c r="Q108" s="131"/>
      <c r="R108" s="110"/>
      <c r="S108" s="121"/>
      <c r="T108" s="123"/>
      <c r="U108" s="700"/>
      <c r="V108" s="781"/>
      <c r="W108" s="700"/>
      <c r="X108" s="781"/>
      <c r="Z108" s="143"/>
      <c r="AA108" s="141"/>
      <c r="AB108" s="143"/>
      <c r="AC108" s="141"/>
      <c r="AD108" s="282"/>
      <c r="AE108" s="141"/>
      <c r="AF108" s="143"/>
      <c r="AG108" s="141"/>
      <c r="AH108" s="282"/>
      <c r="AI108" s="141"/>
      <c r="AJ108" s="143"/>
      <c r="AK108" s="141"/>
      <c r="AL108" s="143"/>
      <c r="AM108" s="141"/>
      <c r="AN108" s="143"/>
      <c r="AO108" s="141"/>
      <c r="AP108" s="700"/>
      <c r="AQ108" s="781"/>
      <c r="AR108" s="789"/>
      <c r="AS108" s="781"/>
      <c r="AU108" s="961"/>
      <c r="AW108" s="700"/>
      <c r="AX108" s="781" t="str">
        <f>Index!$L$4</f>
        <v>€</v>
      </c>
      <c r="AY108" s="700"/>
      <c r="AZ108" s="781" t="str">
        <f>Index!$L$4</f>
        <v>€</v>
      </c>
      <c r="BA108" s="156"/>
      <c r="BB108" s="700"/>
      <c r="BC108" s="781" t="str">
        <f>Index!$L$4</f>
        <v>€</v>
      </c>
      <c r="BD108" s="700"/>
      <c r="BE108" s="781" t="str">
        <f>Index!$L$4</f>
        <v>€</v>
      </c>
      <c r="BF108" s="2"/>
      <c r="BH108" s="143"/>
      <c r="BI108" s="142"/>
      <c r="BJ108" s="143"/>
      <c r="BK108" s="141"/>
      <c r="BL108" s="143"/>
      <c r="BM108" s="142"/>
      <c r="BN108" s="143"/>
      <c r="BO108" s="142"/>
      <c r="BP108" s="143"/>
      <c r="BQ108" s="141"/>
      <c r="BR108" s="143"/>
      <c r="BS108" s="141"/>
      <c r="BT108" s="282"/>
      <c r="BU108" s="142"/>
      <c r="BV108" s="143"/>
      <c r="BW108" s="782"/>
      <c r="BX108" s="700"/>
      <c r="BY108" s="781"/>
      <c r="BZ108" s="700"/>
      <c r="CA108" s="781"/>
      <c r="CB108" s="142"/>
      <c r="CC108" s="143"/>
      <c r="CD108" s="141"/>
      <c r="CE108" s="143"/>
      <c r="CF108" s="141"/>
      <c r="CG108" s="282"/>
      <c r="CH108" s="141"/>
      <c r="CI108" s="143"/>
      <c r="CJ108" s="141"/>
      <c r="CK108" s="282"/>
      <c r="CL108" s="141"/>
      <c r="CM108" s="143"/>
      <c r="CN108" s="141"/>
      <c r="CO108" s="143"/>
      <c r="CP108" s="141"/>
      <c r="CQ108" s="143"/>
      <c r="CR108" s="141"/>
      <c r="CS108" s="700"/>
      <c r="CT108" s="781"/>
      <c r="CU108" s="789"/>
      <c r="CV108" s="781"/>
      <c r="CX108" s="961"/>
      <c r="CZ108" s="700"/>
      <c r="DA108" s="781" t="str">
        <f>Index!$L$4</f>
        <v>€</v>
      </c>
      <c r="DB108" s="700"/>
      <c r="DC108" s="781" t="str">
        <f>Index!$L$4</f>
        <v>€</v>
      </c>
      <c r="DD108" s="806"/>
      <c r="DE108" s="700"/>
      <c r="DF108" s="781" t="str">
        <f>Index!$L$4</f>
        <v>€</v>
      </c>
      <c r="DG108" s="700"/>
      <c r="DH108" s="781" t="str">
        <f>Index!$L$4</f>
        <v>€</v>
      </c>
    </row>
    <row r="109" spans="2:113" ht="12.75" customHeight="1" x14ac:dyDescent="0.2">
      <c r="B109" s="708" t="s">
        <v>210</v>
      </c>
      <c r="C109" s="727">
        <f>16/9</f>
        <v>1.7777777777777777</v>
      </c>
      <c r="D109" s="394"/>
      <c r="E109" s="165">
        <v>168</v>
      </c>
      <c r="F109" s="166" t="s">
        <v>207</v>
      </c>
      <c r="G109" s="170">
        <f>ROUND(E109/$C109,0)</f>
        <v>95</v>
      </c>
      <c r="H109" s="166" t="s">
        <v>207</v>
      </c>
      <c r="I109" s="165" t="str">
        <f>G109&amp;" x "&amp;E109</f>
        <v>95 x 168</v>
      </c>
      <c r="J109" s="166" t="s">
        <v>207</v>
      </c>
      <c r="K109" s="167">
        <f>E109+(2*O109)</f>
        <v>178</v>
      </c>
      <c r="L109" s="166" t="s">
        <v>207</v>
      </c>
      <c r="M109" s="165">
        <f>G109+O109+Q109</f>
        <v>105</v>
      </c>
      <c r="N109" s="166" t="s">
        <v>207</v>
      </c>
      <c r="O109" s="165">
        <v>5</v>
      </c>
      <c r="P109" s="166" t="s">
        <v>207</v>
      </c>
      <c r="Q109" s="165">
        <v>5</v>
      </c>
      <c r="R109" s="166" t="s">
        <v>207</v>
      </c>
      <c r="S109" s="165">
        <f>ROUND(SQRT((E109^2)+(G109^2)),0)</f>
        <v>193</v>
      </c>
      <c r="T109" s="166" t="s">
        <v>207</v>
      </c>
      <c r="U109" s="167"/>
      <c r="V109" s="166"/>
      <c r="W109" s="165"/>
      <c r="X109" s="166"/>
      <c r="Z109" s="165">
        <f>ROUND(E109/$B$2,1)</f>
        <v>66.099999999999994</v>
      </c>
      <c r="AA109" s="166" t="s">
        <v>208</v>
      </c>
      <c r="AB109" s="165">
        <f>ROUND(G109/$B$2,1)</f>
        <v>37.4</v>
      </c>
      <c r="AC109" s="166" t="s">
        <v>208</v>
      </c>
      <c r="AD109" s="170" t="str">
        <f>AB109&amp;" x "&amp;Z109</f>
        <v>37.4 x 66.1</v>
      </c>
      <c r="AE109" s="166" t="s">
        <v>208</v>
      </c>
      <c r="AF109" s="165">
        <f>ROUND(K109/$B$2,1)</f>
        <v>70.099999999999994</v>
      </c>
      <c r="AG109" s="166" t="s">
        <v>208</v>
      </c>
      <c r="AH109" s="167">
        <f>ROUND(M109/$B$2,1)</f>
        <v>41.3</v>
      </c>
      <c r="AI109" s="166" t="s">
        <v>208</v>
      </c>
      <c r="AJ109" s="165">
        <f>ROUND(O109/$B$2,1)</f>
        <v>2</v>
      </c>
      <c r="AK109" s="166" t="s">
        <v>208</v>
      </c>
      <c r="AL109" s="165">
        <f>ROUND(Q109/$B$2,1)</f>
        <v>2</v>
      </c>
      <c r="AM109" s="166" t="s">
        <v>208</v>
      </c>
      <c r="AN109" s="165">
        <f>ROUND(SQRT((Z109^2)+(AB109^2)),0)</f>
        <v>76</v>
      </c>
      <c r="AO109" s="166" t="s">
        <v>208</v>
      </c>
      <c r="AP109" s="165"/>
      <c r="AQ109" s="166"/>
      <c r="AR109" s="167"/>
      <c r="AS109" s="166"/>
      <c r="AU109" s="961"/>
      <c r="AW109" s="466">
        <v>10200152</v>
      </c>
      <c r="AX109" s="464">
        <f>IF(Index!$L$4="€",VLOOKUP(AW109,ERP!$A:$CL,5,0),IF(Index!$L$4="$",VLOOKUP(AW109,ERP!$A:$CL,7,0),IF(Index!$L$4="CHF",VLOOKUP(AW109,ERP!$A:$CL,9,0),IF(Index!$L$4="£",VLOOKUP(AW109,ERP!$A:$CL,11,0),""))))</f>
        <v>276</v>
      </c>
      <c r="AY109" s="466">
        <v>10240152</v>
      </c>
      <c r="AZ109" s="362">
        <f>IF(Index!$L$4="€",VLOOKUP(AY109,ERP!$A:$CL,5,0),IF(Index!$L$4="$",VLOOKUP(AY109,ERP!$A:$CL,7,0),IF(Index!$L$4="CHF",VLOOKUP(AY109,ERP!$A:$CL,9,0),IF(Index!$L$4="£",VLOOKUP(AY109,ERP!$A:$CL,11,0),""))))</f>
        <v>276</v>
      </c>
      <c r="BA109" s="357"/>
      <c r="BB109" s="361">
        <v>10200301</v>
      </c>
      <c r="BC109" s="362">
        <f>IF(Index!$L$4="€",VLOOKUP(BB109,ERP!$A:$CL,5,0),IF(Index!$L$4="$",VLOOKUP(BB109,ERP!$A:$CL,7,0),IF(Index!$L$4="CHF",VLOOKUP(BB109,ERP!$A:$CL,9,0),IF(Index!$L$4="£",VLOOKUP(BB109,ERP!$A:$CL,11,0),""))))</f>
        <v>344</v>
      </c>
      <c r="BD109" s="361">
        <v>10240301</v>
      </c>
      <c r="BE109" s="362">
        <f>IF(Index!$L$4="€",VLOOKUP(BD109,ERP!$A:$CL,5,0),IF(Index!$L$4="$",VLOOKUP(BD109,ERP!$A:$CL,7,0),IF(Index!$L$4="CHF",VLOOKUP(BD109,ERP!$A:$CL,9,0),IF(Index!$L$4="£",VLOOKUP(BD109,ERP!$A:$CL,11,0),""))))</f>
        <v>344</v>
      </c>
      <c r="BF109" s="2"/>
      <c r="BH109" s="178">
        <v>168</v>
      </c>
      <c r="BI109" s="179" t="s">
        <v>207</v>
      </c>
      <c r="BJ109" s="181">
        <v>95</v>
      </c>
      <c r="BK109" s="179" t="s">
        <v>207</v>
      </c>
      <c r="BL109" s="178" t="s">
        <v>4831</v>
      </c>
      <c r="BM109" s="179" t="s">
        <v>207</v>
      </c>
      <c r="BN109" s="169">
        <v>178</v>
      </c>
      <c r="BO109" s="179" t="s">
        <v>207</v>
      </c>
      <c r="BP109" s="178">
        <v>182</v>
      </c>
      <c r="BQ109" s="179" t="s">
        <v>207</v>
      </c>
      <c r="BR109" s="178">
        <v>5</v>
      </c>
      <c r="BS109" s="179" t="s">
        <v>207</v>
      </c>
      <c r="BT109" s="178">
        <v>82</v>
      </c>
      <c r="BU109" s="179" t="s">
        <v>207</v>
      </c>
      <c r="BV109" s="178">
        <v>193</v>
      </c>
      <c r="BW109" s="179" t="s">
        <v>207</v>
      </c>
      <c r="BX109" s="169"/>
      <c r="BY109" s="179"/>
      <c r="BZ109" s="178"/>
      <c r="CA109" s="179"/>
      <c r="CB109" s="222"/>
      <c r="CC109" s="178">
        <v>66.099999999999994</v>
      </c>
      <c r="CD109" s="179" t="s">
        <v>208</v>
      </c>
      <c r="CE109" s="178">
        <v>37.4</v>
      </c>
      <c r="CF109" s="179" t="s">
        <v>208</v>
      </c>
      <c r="CG109" s="181" t="s">
        <v>4868</v>
      </c>
      <c r="CH109" s="179" t="s">
        <v>208</v>
      </c>
      <c r="CI109" s="178">
        <v>70.099999999999994</v>
      </c>
      <c r="CJ109" s="179" t="s">
        <v>208</v>
      </c>
      <c r="CK109" s="169">
        <v>71.7</v>
      </c>
      <c r="CL109" s="179" t="s">
        <v>208</v>
      </c>
      <c r="CM109" s="178">
        <v>2</v>
      </c>
      <c r="CN109" s="179" t="s">
        <v>208</v>
      </c>
      <c r="CO109" s="178">
        <v>32.299999999999997</v>
      </c>
      <c r="CP109" s="179" t="s">
        <v>208</v>
      </c>
      <c r="CQ109" s="178">
        <v>76</v>
      </c>
      <c r="CR109" s="179" t="s">
        <v>208</v>
      </c>
      <c r="CS109" s="178"/>
      <c r="CT109" s="179"/>
      <c r="CU109" s="169"/>
      <c r="CV109" s="179"/>
      <c r="CX109" s="961"/>
      <c r="CZ109" s="361">
        <v>10200044</v>
      </c>
      <c r="DA109" s="362">
        <f>IF(Index!$L$4="€",VLOOKUP(CZ109,ERP!$A:$CL,5,0),IF(Index!$L$4="$",VLOOKUP(CZ109,ERP!$A:$CL,7,0),IF(Index!$L$4="CHF",VLOOKUP(CZ109,ERP!$A:$CL,9,0),IF(Index!$L$4="£",VLOOKUP(CZ109,ERP!$A:$CL,11,0),""))))</f>
        <v>350</v>
      </c>
      <c r="DB109" s="361"/>
      <c r="DC109" s="362"/>
      <c r="DD109" s="806"/>
      <c r="DE109" s="361">
        <v>10200220</v>
      </c>
      <c r="DF109" s="362">
        <f>IF(Index!$L$4="€",VLOOKUP(DE109,ERP!$A:$CL,5,0),IF(Index!$L$4="$",VLOOKUP(DE109,ERP!$A:$CL,7,0),IF(Index!$L$4="CHF",VLOOKUP(DE109,ERP!$A:$CL,9,0),IF(Index!$L$4="£",VLOOKUP(DE109,ERP!$A:$CL,11,0),""))))</f>
        <v>413</v>
      </c>
      <c r="DG109" s="361"/>
      <c r="DH109" s="362"/>
    </row>
    <row r="110" spans="2:113" x14ac:dyDescent="0.2">
      <c r="B110" s="708" t="s">
        <v>210</v>
      </c>
      <c r="C110" s="727">
        <f>16/9</f>
        <v>1.7777777777777777</v>
      </c>
      <c r="D110" s="394"/>
      <c r="E110" s="136">
        <v>190</v>
      </c>
      <c r="F110" s="419" t="s">
        <v>207</v>
      </c>
      <c r="G110" s="131">
        <f>ROUND(E110/$C110,0)</f>
        <v>107</v>
      </c>
      <c r="H110" s="419" t="s">
        <v>207</v>
      </c>
      <c r="I110" s="136" t="str">
        <f>G110&amp;" x "&amp;E110</f>
        <v>107 x 190</v>
      </c>
      <c r="J110" s="419" t="s">
        <v>207</v>
      </c>
      <c r="K110" s="222">
        <f>E110+(2*O110)</f>
        <v>200</v>
      </c>
      <c r="L110" s="419" t="s">
        <v>207</v>
      </c>
      <c r="M110" s="136">
        <f>G110+O110+Q110</f>
        <v>117</v>
      </c>
      <c r="N110" s="419" t="s">
        <v>207</v>
      </c>
      <c r="O110" s="136">
        <v>5</v>
      </c>
      <c r="P110" s="419" t="s">
        <v>207</v>
      </c>
      <c r="Q110" s="130">
        <v>5</v>
      </c>
      <c r="R110" s="122" t="s">
        <v>207</v>
      </c>
      <c r="S110" s="130">
        <f>ROUND(SQRT((E110^2)+(G110^2)),0)</f>
        <v>218</v>
      </c>
      <c r="T110" s="122" t="s">
        <v>207</v>
      </c>
      <c r="U110" s="110"/>
      <c r="V110" s="122"/>
      <c r="W110" s="130"/>
      <c r="X110" s="122"/>
      <c r="Z110" s="136">
        <f>ROUND(E110/$B$2,1)</f>
        <v>74.8</v>
      </c>
      <c r="AA110" s="419" t="s">
        <v>208</v>
      </c>
      <c r="AB110" s="136">
        <f>ROUND(G110/$B$2,1)</f>
        <v>42.1</v>
      </c>
      <c r="AC110" s="419" t="s">
        <v>208</v>
      </c>
      <c r="AD110" s="131" t="str">
        <f>AB110&amp;" x "&amp;Z110</f>
        <v>42.1 x 74.8</v>
      </c>
      <c r="AE110" s="419" t="s">
        <v>208</v>
      </c>
      <c r="AF110" s="136">
        <f>ROUND(K110/$B$2,1)</f>
        <v>78.7</v>
      </c>
      <c r="AG110" s="419" t="s">
        <v>208</v>
      </c>
      <c r="AH110" s="222">
        <f>ROUND(M110/$B$2,1)</f>
        <v>46.1</v>
      </c>
      <c r="AI110" s="419" t="s">
        <v>208</v>
      </c>
      <c r="AJ110" s="136">
        <f>ROUND(O110/$B$2,1)</f>
        <v>2</v>
      </c>
      <c r="AK110" s="419" t="s">
        <v>208</v>
      </c>
      <c r="AL110" s="136">
        <f>ROUND(Q110/$B$2,1)</f>
        <v>2</v>
      </c>
      <c r="AM110" s="419" t="s">
        <v>208</v>
      </c>
      <c r="AN110" s="130">
        <f>ROUND(SQRT((Z110^2)+(AB110^2)),0)</f>
        <v>86</v>
      </c>
      <c r="AO110" s="122" t="s">
        <v>208</v>
      </c>
      <c r="AP110" s="130"/>
      <c r="AQ110" s="122"/>
      <c r="AR110" s="110"/>
      <c r="AS110" s="122"/>
      <c r="AU110" s="961"/>
      <c r="AW110" s="305">
        <v>10200035</v>
      </c>
      <c r="AX110" s="330">
        <f>IF(Index!$L$4="€",VLOOKUP(AW110,ERP!$A:$CL,5,0),IF(Index!$L$4="$",VLOOKUP(AW110,ERP!$A:$CL,7,0),IF(Index!$L$4="CHF",VLOOKUP(AW110,ERP!$A:$CL,9,0),IF(Index!$L$4="£",VLOOKUP(AW110,ERP!$A:$CL,11,0),""))))</f>
        <v>325</v>
      </c>
      <c r="AY110" s="305">
        <v>10240035</v>
      </c>
      <c r="AZ110" s="329">
        <f>IF(Index!$L$4="€",VLOOKUP(AY110,ERP!$A:$CL,5,0),IF(Index!$L$4="$",VLOOKUP(AY110,ERP!$A:$CL,7,0),IF(Index!$L$4="CHF",VLOOKUP(AY110,ERP!$A:$CL,9,0),IF(Index!$L$4="£",VLOOKUP(AY110,ERP!$A:$CL,11,0),""))))</f>
        <v>325</v>
      </c>
      <c r="BA110" s="298"/>
      <c r="BB110" s="305">
        <v>10200210</v>
      </c>
      <c r="BC110" s="329">
        <f>IF(Index!$L$4="€",VLOOKUP(BB110,ERP!$A:$CL,5,0),IF(Index!$L$4="$",VLOOKUP(BB110,ERP!$A:$CL,7,0),IF(Index!$L$4="CHF",VLOOKUP(BB110,ERP!$A:$CL,9,0),IF(Index!$L$4="£",VLOOKUP(BB110,ERP!$A:$CL,11,0),""))))</f>
        <v>393</v>
      </c>
      <c r="BD110" s="305">
        <v>10240210</v>
      </c>
      <c r="BE110" s="329">
        <f>IF(Index!$L$4="€",VLOOKUP(BD110,ERP!$A:$CL,5,0),IF(Index!$L$4="$",VLOOKUP(BD110,ERP!$A:$CL,7,0),IF(Index!$L$4="CHF",VLOOKUP(BD110,ERP!$A:$CL,9,0),IF(Index!$L$4="£",VLOOKUP(BD110,ERP!$A:$CL,11,0),""))))</f>
        <v>393</v>
      </c>
      <c r="BF110" s="2"/>
      <c r="BH110" s="136">
        <v>190</v>
      </c>
      <c r="BI110" s="419" t="s">
        <v>207</v>
      </c>
      <c r="BJ110" s="131">
        <v>107</v>
      </c>
      <c r="BK110" s="419" t="s">
        <v>207</v>
      </c>
      <c r="BL110" s="136" t="s">
        <v>4791</v>
      </c>
      <c r="BM110" s="419" t="s">
        <v>207</v>
      </c>
      <c r="BN110" s="222">
        <v>200</v>
      </c>
      <c r="BO110" s="419" t="s">
        <v>207</v>
      </c>
      <c r="BP110" s="136">
        <v>182</v>
      </c>
      <c r="BQ110" s="419" t="s">
        <v>207</v>
      </c>
      <c r="BR110" s="136">
        <v>5</v>
      </c>
      <c r="BS110" s="419" t="s">
        <v>207</v>
      </c>
      <c r="BT110" s="130">
        <v>70</v>
      </c>
      <c r="BU110" s="122" t="s">
        <v>207</v>
      </c>
      <c r="BV110" s="130">
        <v>218</v>
      </c>
      <c r="BW110" s="122" t="s">
        <v>207</v>
      </c>
      <c r="BX110" s="110"/>
      <c r="BY110" s="122"/>
      <c r="BZ110" s="130"/>
      <c r="CA110" s="122"/>
      <c r="CB110" s="222"/>
      <c r="CC110" s="136">
        <v>74.8</v>
      </c>
      <c r="CD110" s="419" t="s">
        <v>208</v>
      </c>
      <c r="CE110" s="136">
        <v>42.1</v>
      </c>
      <c r="CF110" s="419" t="s">
        <v>208</v>
      </c>
      <c r="CG110" s="131" t="s">
        <v>4862</v>
      </c>
      <c r="CH110" s="419" t="s">
        <v>208</v>
      </c>
      <c r="CI110" s="136">
        <v>78.7</v>
      </c>
      <c r="CJ110" s="419" t="s">
        <v>208</v>
      </c>
      <c r="CK110" s="222">
        <v>71.7</v>
      </c>
      <c r="CL110" s="419" t="s">
        <v>208</v>
      </c>
      <c r="CM110" s="136">
        <v>2</v>
      </c>
      <c r="CN110" s="419" t="s">
        <v>208</v>
      </c>
      <c r="CO110" s="136">
        <v>27.6</v>
      </c>
      <c r="CP110" s="419" t="s">
        <v>208</v>
      </c>
      <c r="CQ110" s="130">
        <v>86</v>
      </c>
      <c r="CR110" s="122" t="s">
        <v>208</v>
      </c>
      <c r="CS110" s="130"/>
      <c r="CT110" s="122"/>
      <c r="CU110" s="110"/>
      <c r="CV110" s="122"/>
      <c r="CX110" s="961"/>
      <c r="CZ110" s="305">
        <v>10200045</v>
      </c>
      <c r="DA110" s="329">
        <f>IF(Index!$L$4="€",VLOOKUP(CZ110,ERP!$A:$CL,5,0),IF(Index!$L$4="$",VLOOKUP(CZ110,ERP!$A:$CL,7,0),IF(Index!$L$4="CHF",VLOOKUP(CZ110,ERP!$A:$CL,9,0),IF(Index!$L$4="£",VLOOKUP(CZ110,ERP!$A:$CL,11,0),""))))</f>
        <v>403</v>
      </c>
      <c r="DB110" s="305"/>
      <c r="DC110" s="329"/>
      <c r="DD110" s="806"/>
      <c r="DE110" s="305">
        <v>10200221</v>
      </c>
      <c r="DF110" s="329">
        <f>IF(Index!$L$4="€",VLOOKUP(DE110,ERP!$A:$CL,5,0),IF(Index!$L$4="$",VLOOKUP(DE110,ERP!$A:$CL,7,0),IF(Index!$L$4="CHF",VLOOKUP(DE110,ERP!$A:$CL,9,0),IF(Index!$L$4="£",VLOOKUP(DE110,ERP!$A:$CL,11,0),""))))</f>
        <v>462</v>
      </c>
      <c r="DG110" s="305"/>
      <c r="DH110" s="329"/>
    </row>
    <row r="111" spans="2:113" x14ac:dyDescent="0.2">
      <c r="B111" s="708" t="s">
        <v>210</v>
      </c>
      <c r="C111" s="727">
        <f>16/9</f>
        <v>1.7777777777777777</v>
      </c>
      <c r="D111" s="394"/>
      <c r="E111" s="178">
        <v>210</v>
      </c>
      <c r="F111" s="179" t="s">
        <v>207</v>
      </c>
      <c r="G111" s="181">
        <f>ROUND(E111/$C111,0)</f>
        <v>118</v>
      </c>
      <c r="H111" s="179" t="s">
        <v>207</v>
      </c>
      <c r="I111" s="178" t="str">
        <f>G111&amp;" x "&amp;E111</f>
        <v>118 x 210</v>
      </c>
      <c r="J111" s="179" t="s">
        <v>207</v>
      </c>
      <c r="K111" s="169">
        <f>E111+(2*O111)</f>
        <v>220</v>
      </c>
      <c r="L111" s="179" t="s">
        <v>207</v>
      </c>
      <c r="M111" s="178">
        <f>G111+O111+Q111</f>
        <v>128</v>
      </c>
      <c r="N111" s="179" t="s">
        <v>207</v>
      </c>
      <c r="O111" s="178">
        <v>5</v>
      </c>
      <c r="P111" s="179" t="s">
        <v>207</v>
      </c>
      <c r="Q111" s="178">
        <v>5</v>
      </c>
      <c r="R111" s="179" t="s">
        <v>207</v>
      </c>
      <c r="S111" s="178">
        <f>ROUND(SQRT((E111^2)+(G111^2)),0)</f>
        <v>241</v>
      </c>
      <c r="T111" s="179" t="s">
        <v>207</v>
      </c>
      <c r="U111" s="169"/>
      <c r="V111" s="179"/>
      <c r="W111" s="178"/>
      <c r="X111" s="179"/>
      <c r="Z111" s="178">
        <f>ROUND(E111/$B$2,1)</f>
        <v>82.7</v>
      </c>
      <c r="AA111" s="179" t="s">
        <v>208</v>
      </c>
      <c r="AB111" s="178">
        <f>ROUND(G111/$B$2,1)</f>
        <v>46.5</v>
      </c>
      <c r="AC111" s="179" t="s">
        <v>208</v>
      </c>
      <c r="AD111" s="181" t="str">
        <f>AB111&amp;" x "&amp;Z111</f>
        <v>46.5 x 82.7</v>
      </c>
      <c r="AE111" s="179" t="s">
        <v>208</v>
      </c>
      <c r="AF111" s="178">
        <f>ROUND(K111/$B$2,1)</f>
        <v>86.6</v>
      </c>
      <c r="AG111" s="179" t="s">
        <v>208</v>
      </c>
      <c r="AH111" s="169">
        <f>ROUND(M111/$B$2,1)</f>
        <v>50.4</v>
      </c>
      <c r="AI111" s="179" t="s">
        <v>208</v>
      </c>
      <c r="AJ111" s="178">
        <f>ROUND(O111/$B$2,1)</f>
        <v>2</v>
      </c>
      <c r="AK111" s="179" t="s">
        <v>208</v>
      </c>
      <c r="AL111" s="178">
        <f>ROUND(Q111/$B$2,1)</f>
        <v>2</v>
      </c>
      <c r="AM111" s="179" t="s">
        <v>208</v>
      </c>
      <c r="AN111" s="178">
        <f>ROUND(SQRT((Z111^2)+(AB111^2)),0)</f>
        <v>95</v>
      </c>
      <c r="AO111" s="179" t="s">
        <v>208</v>
      </c>
      <c r="AP111" s="178"/>
      <c r="AQ111" s="179"/>
      <c r="AR111" s="169"/>
      <c r="AS111" s="179"/>
      <c r="AU111" s="961"/>
      <c r="AW111" s="365">
        <v>10200126</v>
      </c>
      <c r="AX111" s="463">
        <f>IF(Index!$L$4="€",VLOOKUP(AW111,ERP!$A:$CL,5,0),IF(Index!$L$4="$",VLOOKUP(AW111,ERP!$A:$CL,7,0),IF(Index!$L$4="CHF",VLOOKUP(AW111,ERP!$A:$CL,9,0),IF(Index!$L$4="£",VLOOKUP(AW111,ERP!$A:$CL,11,0),""))))</f>
        <v>403</v>
      </c>
      <c r="AY111" s="365">
        <v>10240126</v>
      </c>
      <c r="AZ111" s="411">
        <f>IF(Index!$L$4="€",VLOOKUP(AY111,ERP!$A:$CL,5,0),IF(Index!$L$4="$",VLOOKUP(AY111,ERP!$A:$CL,7,0),IF(Index!$L$4="CHF",VLOOKUP(AY111,ERP!$A:$CL,9,0),IF(Index!$L$4="£",VLOOKUP(AY111,ERP!$A:$CL,11,0),""))))</f>
        <v>403</v>
      </c>
      <c r="BA111" s="298"/>
      <c r="BB111" s="365">
        <v>10200211</v>
      </c>
      <c r="BC111" s="411">
        <f>IF(Index!$L$4="€",VLOOKUP(BB111,ERP!$A:$CL,5,0),IF(Index!$L$4="$",VLOOKUP(BB111,ERP!$A:$CL,7,0),IF(Index!$L$4="CHF",VLOOKUP(BB111,ERP!$A:$CL,9,0),IF(Index!$L$4="£",VLOOKUP(BB111,ERP!$A:$CL,11,0),""))))</f>
        <v>462</v>
      </c>
      <c r="BD111" s="365">
        <v>10240211</v>
      </c>
      <c r="BE111" s="411">
        <f>IF(Index!$L$4="€",VLOOKUP(BD111,ERP!$A:$CL,5,0),IF(Index!$L$4="$",VLOOKUP(BD111,ERP!$A:$CL,7,0),IF(Index!$L$4="CHF",VLOOKUP(BD111,ERP!$A:$CL,9,0),IF(Index!$L$4="£",VLOOKUP(BD111,ERP!$A:$CL,11,0),""))))</f>
        <v>462</v>
      </c>
      <c r="BF111" s="2"/>
      <c r="BH111" s="178">
        <v>210</v>
      </c>
      <c r="BI111" s="179" t="s">
        <v>207</v>
      </c>
      <c r="BJ111" s="181">
        <v>118</v>
      </c>
      <c r="BK111" s="179" t="s">
        <v>207</v>
      </c>
      <c r="BL111" s="178" t="s">
        <v>4793</v>
      </c>
      <c r="BM111" s="179" t="s">
        <v>207</v>
      </c>
      <c r="BN111" s="169">
        <v>220</v>
      </c>
      <c r="BO111" s="179" t="s">
        <v>207</v>
      </c>
      <c r="BP111" s="178">
        <v>182</v>
      </c>
      <c r="BQ111" s="179" t="s">
        <v>207</v>
      </c>
      <c r="BR111" s="178">
        <v>5</v>
      </c>
      <c r="BS111" s="179" t="s">
        <v>207</v>
      </c>
      <c r="BT111" s="178">
        <v>59</v>
      </c>
      <c r="BU111" s="179" t="s">
        <v>207</v>
      </c>
      <c r="BV111" s="178">
        <v>241</v>
      </c>
      <c r="BW111" s="179" t="s">
        <v>207</v>
      </c>
      <c r="BX111" s="169"/>
      <c r="BY111" s="179"/>
      <c r="BZ111" s="178"/>
      <c r="CA111" s="179"/>
      <c r="CB111" s="222"/>
      <c r="CC111" s="178">
        <v>82.7</v>
      </c>
      <c r="CD111" s="179" t="s">
        <v>208</v>
      </c>
      <c r="CE111" s="178">
        <v>46.5</v>
      </c>
      <c r="CF111" s="179" t="s">
        <v>208</v>
      </c>
      <c r="CG111" s="181" t="s">
        <v>4863</v>
      </c>
      <c r="CH111" s="179" t="s">
        <v>208</v>
      </c>
      <c r="CI111" s="178">
        <v>86.6</v>
      </c>
      <c r="CJ111" s="179" t="s">
        <v>208</v>
      </c>
      <c r="CK111" s="169">
        <v>71.7</v>
      </c>
      <c r="CL111" s="179" t="s">
        <v>208</v>
      </c>
      <c r="CM111" s="178">
        <v>2</v>
      </c>
      <c r="CN111" s="179" t="s">
        <v>208</v>
      </c>
      <c r="CO111" s="178">
        <v>23.2</v>
      </c>
      <c r="CP111" s="179" t="s">
        <v>208</v>
      </c>
      <c r="CQ111" s="178">
        <v>95</v>
      </c>
      <c r="CR111" s="179" t="s">
        <v>208</v>
      </c>
      <c r="CS111" s="178"/>
      <c r="CT111" s="179"/>
      <c r="CU111" s="169"/>
      <c r="CV111" s="179"/>
      <c r="CX111" s="961"/>
      <c r="CZ111" s="365">
        <v>10200115</v>
      </c>
      <c r="DA111" s="411">
        <f>IF(Index!$L$4="€",VLOOKUP(CZ111,ERP!$A:$CL,5,0),IF(Index!$L$4="$",VLOOKUP(CZ111,ERP!$A:$CL,7,0),IF(Index!$L$4="CHF",VLOOKUP(CZ111,ERP!$A:$CL,9,0),IF(Index!$L$4="£",VLOOKUP(CZ111,ERP!$A:$CL,11,0),""))))</f>
        <v>471</v>
      </c>
      <c r="DB111" s="365"/>
      <c r="DC111" s="411"/>
      <c r="DD111" s="806"/>
      <c r="DE111" s="365">
        <v>10200222</v>
      </c>
      <c r="DF111" s="411">
        <f>IF(Index!$L$4="€",VLOOKUP(DE111,ERP!$A:$CL,5,0),IF(Index!$L$4="$",VLOOKUP(DE111,ERP!$A:$CL,7,0),IF(Index!$L$4="CHF",VLOOKUP(DE111,ERP!$A:$CL,9,0),IF(Index!$L$4="£",VLOOKUP(DE111,ERP!$A:$CL,11,0),""))))</f>
        <v>540</v>
      </c>
      <c r="DG111" s="365"/>
      <c r="DH111" s="411"/>
    </row>
    <row r="112" spans="2:113" x14ac:dyDescent="0.2">
      <c r="B112" s="708" t="s">
        <v>210</v>
      </c>
      <c r="C112" s="727">
        <f>16/9</f>
        <v>1.7777777777777777</v>
      </c>
      <c r="D112" s="394"/>
      <c r="E112" s="136">
        <v>230</v>
      </c>
      <c r="F112" s="419" t="s">
        <v>207</v>
      </c>
      <c r="G112" s="131">
        <f>ROUND(E112/$C112,0)</f>
        <v>129</v>
      </c>
      <c r="H112" s="419" t="s">
        <v>207</v>
      </c>
      <c r="I112" s="136" t="str">
        <f>G112&amp;" x "&amp;E112</f>
        <v>129 x 230</v>
      </c>
      <c r="J112" s="419" t="s">
        <v>207</v>
      </c>
      <c r="K112" s="222">
        <f>E112+(2*O112)</f>
        <v>240</v>
      </c>
      <c r="L112" s="419" t="s">
        <v>207</v>
      </c>
      <c r="M112" s="136">
        <f>G112+O112+Q112</f>
        <v>139</v>
      </c>
      <c r="N112" s="419" t="s">
        <v>207</v>
      </c>
      <c r="O112" s="136">
        <v>5</v>
      </c>
      <c r="P112" s="419" t="s">
        <v>207</v>
      </c>
      <c r="Q112" s="130">
        <v>5</v>
      </c>
      <c r="R112" s="122" t="s">
        <v>207</v>
      </c>
      <c r="S112" s="130">
        <f>ROUND(SQRT((E112^2)+(G112^2)),0)</f>
        <v>264</v>
      </c>
      <c r="T112" s="122" t="s">
        <v>207</v>
      </c>
      <c r="U112" s="110"/>
      <c r="V112" s="122"/>
      <c r="W112" s="130"/>
      <c r="X112" s="122"/>
      <c r="Z112" s="136">
        <f>ROUND(E112/$B$2,1)</f>
        <v>90.6</v>
      </c>
      <c r="AA112" s="419" t="s">
        <v>208</v>
      </c>
      <c r="AB112" s="136">
        <f>ROUND(G112/$B$2,1)</f>
        <v>50.8</v>
      </c>
      <c r="AC112" s="419" t="s">
        <v>208</v>
      </c>
      <c r="AD112" s="131" t="str">
        <f>AB112&amp;" x "&amp;Z112</f>
        <v>50.8 x 90.6</v>
      </c>
      <c r="AE112" s="419" t="s">
        <v>208</v>
      </c>
      <c r="AF112" s="136">
        <f>ROUND(K112/$B$2,1)</f>
        <v>94.5</v>
      </c>
      <c r="AG112" s="419" t="s">
        <v>208</v>
      </c>
      <c r="AH112" s="222">
        <f>ROUND(M112/$B$2,1)</f>
        <v>54.7</v>
      </c>
      <c r="AI112" s="419" t="s">
        <v>208</v>
      </c>
      <c r="AJ112" s="136">
        <f>ROUND(O112/$B$2,1)</f>
        <v>2</v>
      </c>
      <c r="AK112" s="419" t="s">
        <v>208</v>
      </c>
      <c r="AL112" s="136">
        <f>ROUND(Q112/$B$2,1)</f>
        <v>2</v>
      </c>
      <c r="AM112" s="419" t="s">
        <v>208</v>
      </c>
      <c r="AN112" s="130">
        <f>ROUND(SQRT((Z112^2)+(AB112^2)),0)</f>
        <v>104</v>
      </c>
      <c r="AO112" s="122" t="s">
        <v>208</v>
      </c>
      <c r="AP112" s="130"/>
      <c r="AQ112" s="122"/>
      <c r="AR112" s="110"/>
      <c r="AS112" s="122"/>
      <c r="AU112" s="961"/>
      <c r="AW112" s="305">
        <v>10200023</v>
      </c>
      <c r="AX112" s="330">
        <f>IF(Index!$L$4="€",VLOOKUP(AW112,ERP!$A:$CL,5,0),IF(Index!$L$4="$",VLOOKUP(AW112,ERP!$A:$CL,7,0),IF(Index!$L$4="CHF",VLOOKUP(AW112,ERP!$A:$CL,9,0),IF(Index!$L$4="£",VLOOKUP(AW112,ERP!$A:$CL,11,0),""))))</f>
        <v>439</v>
      </c>
      <c r="AY112" s="305">
        <v>10240023</v>
      </c>
      <c r="AZ112" s="329">
        <f>IF(Index!$L$4="€",VLOOKUP(AY112,ERP!$A:$CL,5,0),IF(Index!$L$4="$",VLOOKUP(AY112,ERP!$A:$CL,7,0),IF(Index!$L$4="CHF",VLOOKUP(AY112,ERP!$A:$CL,9,0),IF(Index!$L$4="£",VLOOKUP(AY112,ERP!$A:$CL,11,0),""))))</f>
        <v>439</v>
      </c>
      <c r="BA112" s="298"/>
      <c r="BB112" s="307">
        <v>10200212</v>
      </c>
      <c r="BC112" s="325">
        <f>IF(Index!$L$4="€",VLOOKUP(BB112,ERP!$A:$CL,5,0),IF(Index!$L$4="$",VLOOKUP(BB112,ERP!$A:$CL,7,0),IF(Index!$L$4="CHF",VLOOKUP(BB112,ERP!$A:$CL,9,0),IF(Index!$L$4="£",VLOOKUP(BB112,ERP!$A:$CL,11,0),""))))</f>
        <v>482</v>
      </c>
      <c r="BD112" s="307">
        <v>10240212</v>
      </c>
      <c r="BE112" s="325">
        <f>IF(Index!$L$4="€",VLOOKUP(BD112,ERP!$A:$CL,5,0),IF(Index!$L$4="$",VLOOKUP(BD112,ERP!$A:$CL,7,0),IF(Index!$L$4="CHF",VLOOKUP(BD112,ERP!$A:$CL,9,0),IF(Index!$L$4="£",VLOOKUP(BD112,ERP!$A:$CL,11,0),""))))</f>
        <v>482</v>
      </c>
      <c r="BF112" s="2"/>
      <c r="BH112" s="136">
        <v>230</v>
      </c>
      <c r="BI112" s="419" t="s">
        <v>207</v>
      </c>
      <c r="BJ112" s="131">
        <v>129</v>
      </c>
      <c r="BK112" s="419" t="s">
        <v>207</v>
      </c>
      <c r="BL112" s="136" t="s">
        <v>4795</v>
      </c>
      <c r="BM112" s="419" t="s">
        <v>207</v>
      </c>
      <c r="BN112" s="222">
        <v>240</v>
      </c>
      <c r="BO112" s="419" t="s">
        <v>207</v>
      </c>
      <c r="BP112" s="136">
        <v>187</v>
      </c>
      <c r="BQ112" s="419" t="s">
        <v>207</v>
      </c>
      <c r="BR112" s="136">
        <v>5</v>
      </c>
      <c r="BS112" s="419" t="s">
        <v>207</v>
      </c>
      <c r="BT112" s="130">
        <v>53</v>
      </c>
      <c r="BU112" s="122" t="s">
        <v>207</v>
      </c>
      <c r="BV112" s="130">
        <v>264</v>
      </c>
      <c r="BW112" s="122" t="s">
        <v>207</v>
      </c>
      <c r="BX112" s="110"/>
      <c r="BY112" s="122"/>
      <c r="BZ112" s="130"/>
      <c r="CA112" s="122"/>
      <c r="CB112" s="222"/>
      <c r="CC112" s="136">
        <v>90.6</v>
      </c>
      <c r="CD112" s="419" t="s">
        <v>208</v>
      </c>
      <c r="CE112" s="136">
        <v>50.8</v>
      </c>
      <c r="CF112" s="419" t="s">
        <v>208</v>
      </c>
      <c r="CG112" s="131" t="s">
        <v>4864</v>
      </c>
      <c r="CH112" s="419" t="s">
        <v>208</v>
      </c>
      <c r="CI112" s="136">
        <v>94.5</v>
      </c>
      <c r="CJ112" s="419" t="s">
        <v>208</v>
      </c>
      <c r="CK112" s="222">
        <v>73.599999999999994</v>
      </c>
      <c r="CL112" s="419" t="s">
        <v>208</v>
      </c>
      <c r="CM112" s="136">
        <v>2</v>
      </c>
      <c r="CN112" s="419" t="s">
        <v>208</v>
      </c>
      <c r="CO112" s="136">
        <v>20.9</v>
      </c>
      <c r="CP112" s="419" t="s">
        <v>208</v>
      </c>
      <c r="CQ112" s="130">
        <v>104</v>
      </c>
      <c r="CR112" s="122" t="s">
        <v>208</v>
      </c>
      <c r="CS112" s="130"/>
      <c r="CT112" s="122"/>
      <c r="CU112" s="110"/>
      <c r="CV112" s="122"/>
      <c r="CX112" s="961"/>
      <c r="CZ112" s="305">
        <v>10200046</v>
      </c>
      <c r="DA112" s="329">
        <f>IF(Index!$L$4="€",VLOOKUP(CZ112,ERP!$A:$CL,5,0),IF(Index!$L$4="$",VLOOKUP(CZ112,ERP!$A:$CL,7,0),IF(Index!$L$4="CHF",VLOOKUP(CZ112,ERP!$A:$CL,9,0),IF(Index!$L$4="£",VLOOKUP(CZ112,ERP!$A:$CL,11,0),""))))</f>
        <v>513</v>
      </c>
      <c r="DB112" s="305"/>
      <c r="DC112" s="329"/>
      <c r="DD112" s="806"/>
      <c r="DE112" s="307">
        <v>10200223</v>
      </c>
      <c r="DF112" s="325">
        <f>IF(Index!$L$4="€",VLOOKUP(DE112,ERP!$A:$CL,5,0),IF(Index!$L$4="$",VLOOKUP(DE112,ERP!$A:$CL,7,0),IF(Index!$L$4="CHF",VLOOKUP(DE112,ERP!$A:$CL,9,0),IF(Index!$L$4="£",VLOOKUP(DE112,ERP!$A:$CL,11,0),""))))</f>
        <v>557</v>
      </c>
      <c r="DG112" s="307"/>
      <c r="DH112" s="325"/>
    </row>
    <row r="113" spans="2:113" x14ac:dyDescent="0.2">
      <c r="B113" s="708" t="s">
        <v>210</v>
      </c>
      <c r="C113" s="727">
        <f>16/9</f>
        <v>1.7777777777777777</v>
      </c>
      <c r="D113" s="394"/>
      <c r="E113" s="185">
        <v>270</v>
      </c>
      <c r="F113" s="186" t="s">
        <v>207</v>
      </c>
      <c r="G113" s="189">
        <f>ROUND(E113/$C113,0)</f>
        <v>152</v>
      </c>
      <c r="H113" s="186" t="s">
        <v>207</v>
      </c>
      <c r="I113" s="185" t="str">
        <f>G113&amp;" x "&amp;E113</f>
        <v>152 x 270</v>
      </c>
      <c r="J113" s="186" t="s">
        <v>207</v>
      </c>
      <c r="K113" s="187">
        <f>E113+(2*O113)</f>
        <v>280</v>
      </c>
      <c r="L113" s="186" t="s">
        <v>207</v>
      </c>
      <c r="M113" s="185">
        <f>G113+O113+Q113</f>
        <v>162</v>
      </c>
      <c r="N113" s="186" t="s">
        <v>207</v>
      </c>
      <c r="O113" s="185">
        <v>5</v>
      </c>
      <c r="P113" s="186" t="s">
        <v>207</v>
      </c>
      <c r="Q113" s="185">
        <v>5</v>
      </c>
      <c r="R113" s="186" t="s">
        <v>207</v>
      </c>
      <c r="S113" s="185">
        <f>ROUND(SQRT((E113^2)+(G113^2)),0)</f>
        <v>310</v>
      </c>
      <c r="T113" s="186" t="s">
        <v>207</v>
      </c>
      <c r="U113" s="187"/>
      <c r="V113" s="186"/>
      <c r="W113" s="185"/>
      <c r="X113" s="186"/>
      <c r="Z113" s="185">
        <f>ROUND(E113/$B$2,1)</f>
        <v>106.3</v>
      </c>
      <c r="AA113" s="186" t="s">
        <v>208</v>
      </c>
      <c r="AB113" s="185">
        <f>ROUND(G113/$B$2,1)</f>
        <v>59.8</v>
      </c>
      <c r="AC113" s="186" t="s">
        <v>208</v>
      </c>
      <c r="AD113" s="189" t="str">
        <f>AB113&amp;" x "&amp;Z113</f>
        <v>59.8 x 106.3</v>
      </c>
      <c r="AE113" s="186" t="s">
        <v>208</v>
      </c>
      <c r="AF113" s="185">
        <f>ROUND(K113/$B$2,1)</f>
        <v>110.2</v>
      </c>
      <c r="AG113" s="186" t="s">
        <v>208</v>
      </c>
      <c r="AH113" s="187">
        <f>ROUND(M113/$B$2,1)</f>
        <v>63.8</v>
      </c>
      <c r="AI113" s="186" t="s">
        <v>208</v>
      </c>
      <c r="AJ113" s="185">
        <f>ROUND(O113/$B$2,1)</f>
        <v>2</v>
      </c>
      <c r="AK113" s="186" t="s">
        <v>208</v>
      </c>
      <c r="AL113" s="185">
        <f>ROUND(Q113/$B$2,1)</f>
        <v>2</v>
      </c>
      <c r="AM113" s="186" t="s">
        <v>208</v>
      </c>
      <c r="AN113" s="185">
        <f>ROUND(SQRT((Z113^2)+(AB113^2)),0)</f>
        <v>122</v>
      </c>
      <c r="AO113" s="186" t="s">
        <v>208</v>
      </c>
      <c r="AP113" s="185"/>
      <c r="AQ113" s="186"/>
      <c r="AR113" s="187"/>
      <c r="AS113" s="186"/>
      <c r="AU113" s="965"/>
      <c r="AW113" s="368">
        <v>10200090</v>
      </c>
      <c r="AX113" s="465">
        <f>IF(Index!$L$4="€",VLOOKUP(AW113,ERP!$A:$CL,5,0),IF(Index!$L$4="$",VLOOKUP(AW113,ERP!$A:$CL,7,0),IF(Index!$L$4="CHF",VLOOKUP(AW113,ERP!$A:$CL,9,0),IF(Index!$L$4="£",VLOOKUP(AW113,ERP!$A:$CL,11,0),""))))</f>
        <v>600</v>
      </c>
      <c r="AY113" s="368">
        <v>10240090</v>
      </c>
      <c r="AZ113" s="416">
        <f>IF(Index!$L$4="€",VLOOKUP(AY113,ERP!$A:$CL,5,0),IF(Index!$L$4="$",VLOOKUP(AY113,ERP!$A:$CL,7,0),IF(Index!$L$4="CHF",VLOOKUP(AY113,ERP!$A:$CL,9,0),IF(Index!$L$4="£",VLOOKUP(AY113,ERP!$A:$CL,11,0),""))))</f>
        <v>600</v>
      </c>
      <c r="BA113" s="298"/>
      <c r="BB113" s="298"/>
      <c r="BC113" s="354"/>
      <c r="BD113" s="298"/>
      <c r="BE113" s="298"/>
      <c r="BF113" s="2"/>
      <c r="BH113" s="199"/>
      <c r="BI113" s="193"/>
      <c r="BJ113" s="189"/>
      <c r="BK113" s="193"/>
      <c r="BL113" s="192"/>
      <c r="BM113" s="193"/>
      <c r="BN113" s="219"/>
      <c r="BO113" s="193"/>
      <c r="BP113" s="192"/>
      <c r="BQ113" s="193"/>
      <c r="BR113" s="199"/>
      <c r="BS113" s="193"/>
      <c r="BT113" s="199"/>
      <c r="BU113" s="186"/>
      <c r="BV113" s="185"/>
      <c r="BW113" s="186"/>
      <c r="BX113" s="187"/>
      <c r="BY113" s="186"/>
      <c r="BZ113" s="185"/>
      <c r="CA113" s="186"/>
      <c r="CB113" s="107"/>
      <c r="CC113" s="192"/>
      <c r="CD113" s="193"/>
      <c r="CE113" s="192"/>
      <c r="CF113" s="193"/>
      <c r="CG113" s="189"/>
      <c r="CH113" s="193"/>
      <c r="CI113" s="192"/>
      <c r="CJ113" s="193"/>
      <c r="CK113" s="219"/>
      <c r="CL113" s="193"/>
      <c r="CM113" s="192"/>
      <c r="CN113" s="193"/>
      <c r="CO113" s="192"/>
      <c r="CP113" s="193"/>
      <c r="CQ113" s="185"/>
      <c r="CR113" s="186"/>
      <c r="CS113" s="185"/>
      <c r="CT113" s="186"/>
      <c r="CU113" s="187"/>
      <c r="CV113" s="186"/>
      <c r="CX113" s="965"/>
      <c r="CZ113" s="368"/>
      <c r="DA113" s="465"/>
      <c r="DB113" s="368"/>
      <c r="DC113" s="416"/>
      <c r="DD113" s="806"/>
      <c r="DE113" s="806"/>
      <c r="DF113" s="806"/>
    </row>
    <row r="114" spans="2:113" ht="27.75" customHeight="1" x14ac:dyDescent="0.2">
      <c r="C114" s="727"/>
      <c r="E114" s="308"/>
      <c r="I114" s="309"/>
      <c r="O114" s="308"/>
      <c r="Q114" s="308"/>
      <c r="AD114" s="309"/>
      <c r="AW114" s="2"/>
      <c r="AY114" s="2"/>
      <c r="BA114" s="338"/>
      <c r="BB114" s="338"/>
      <c r="BC114" s="338"/>
      <c r="BD114" s="338"/>
      <c r="BE114" s="338"/>
      <c r="BF114" s="2"/>
      <c r="BH114" s="308"/>
      <c r="BL114" s="309"/>
      <c r="BR114" s="308"/>
      <c r="BT114" s="308"/>
      <c r="CG114" s="309"/>
      <c r="CY114" s="338"/>
      <c r="CZ114" s="338"/>
      <c r="DA114" s="338"/>
      <c r="DB114" s="338"/>
      <c r="DC114" s="338"/>
      <c r="DD114" s="806"/>
      <c r="DE114" s="806"/>
      <c r="DF114" s="806"/>
    </row>
    <row r="115" spans="2:113" s="30" customFormat="1" ht="23.25" x14ac:dyDescent="0.2">
      <c r="C115" s="726"/>
      <c r="D115" s="2"/>
      <c r="E115" s="1172"/>
      <c r="F115" s="1172"/>
      <c r="G115" s="1172"/>
      <c r="H115" s="1172"/>
      <c r="I115" s="1172"/>
      <c r="J115" s="1172"/>
      <c r="K115" s="1172"/>
      <c r="L115" s="1172"/>
      <c r="M115" s="1172"/>
      <c r="N115" s="1172"/>
      <c r="O115" s="1172"/>
      <c r="P115" s="1172"/>
      <c r="Q115" s="1172"/>
      <c r="R115" s="1172"/>
      <c r="S115" s="1172"/>
      <c r="T115" s="1172"/>
      <c r="U115" s="1172"/>
      <c r="V115" s="1172"/>
      <c r="W115" s="1172"/>
      <c r="X115" s="1172"/>
      <c r="Y115" s="1172"/>
      <c r="Z115" s="1172"/>
      <c r="AA115" s="1172"/>
      <c r="AB115" s="1172"/>
      <c r="AC115" s="1172"/>
      <c r="AD115" s="1172"/>
      <c r="AE115" s="1172"/>
      <c r="AF115" s="1172"/>
      <c r="AG115" s="1172"/>
      <c r="AH115" s="1172"/>
      <c r="AI115" s="1172"/>
      <c r="AJ115" s="1172"/>
      <c r="AK115" s="1172"/>
      <c r="AL115" s="1172"/>
      <c r="AM115" s="1172"/>
      <c r="AN115" s="1172"/>
      <c r="AO115" s="1172"/>
      <c r="AP115" s="1172"/>
      <c r="AQ115" s="1172"/>
      <c r="AR115" s="1172"/>
      <c r="AS115" s="1172"/>
      <c r="AT115" s="2"/>
      <c r="AU115" s="960" t="s">
        <v>235</v>
      </c>
      <c r="AV115" s="2"/>
      <c r="AW115" s="1070" t="s">
        <v>2712</v>
      </c>
      <c r="AX115" s="1133"/>
      <c r="AY115" s="1133"/>
      <c r="AZ115" s="1134"/>
      <c r="BA115" s="806"/>
      <c r="BB115" s="1070" t="s">
        <v>2713</v>
      </c>
      <c r="BC115" s="1133"/>
      <c r="BD115" s="1133"/>
      <c r="BE115" s="1134"/>
      <c r="BF115" s="2"/>
      <c r="BG115" s="300"/>
      <c r="BH115" s="1172"/>
      <c r="BI115" s="1172"/>
      <c r="BJ115" s="1172"/>
      <c r="BK115" s="1172"/>
      <c r="BL115" s="1172"/>
      <c r="BM115" s="1172"/>
      <c r="BN115" s="1172"/>
      <c r="BO115" s="1172"/>
      <c r="BP115" s="1172"/>
      <c r="BQ115" s="1172"/>
      <c r="BR115" s="1172"/>
      <c r="BS115" s="1172"/>
      <c r="BT115" s="1172"/>
      <c r="BU115" s="1172"/>
      <c r="BV115" s="1172"/>
      <c r="BW115" s="1172"/>
      <c r="BX115" s="1172"/>
      <c r="BY115" s="1172"/>
      <c r="BZ115" s="1172"/>
      <c r="CA115" s="1172"/>
      <c r="CB115" s="1172"/>
      <c r="CC115" s="1172"/>
      <c r="CD115" s="1172"/>
      <c r="CE115" s="1172"/>
      <c r="CF115" s="1172"/>
      <c r="CG115" s="1172"/>
      <c r="CH115" s="1172"/>
      <c r="CI115" s="1172"/>
      <c r="CJ115" s="1172"/>
      <c r="CK115" s="1172"/>
      <c r="CL115" s="1172"/>
      <c r="CM115" s="1172"/>
      <c r="CN115" s="1172"/>
      <c r="CO115" s="1172"/>
      <c r="CP115" s="1172"/>
      <c r="CQ115" s="1172"/>
      <c r="CR115" s="1172"/>
      <c r="CS115" s="1172"/>
      <c r="CT115" s="1172"/>
      <c r="CU115" s="1172"/>
      <c r="CV115" s="1172"/>
      <c r="CW115" s="2"/>
      <c r="CX115" s="960" t="s">
        <v>235</v>
      </c>
      <c r="CY115" s="2"/>
      <c r="CZ115" s="1070" t="s">
        <v>2712</v>
      </c>
      <c r="DA115" s="1133"/>
      <c r="DB115" s="1133"/>
      <c r="DC115" s="1134"/>
      <c r="DE115" s="1070" t="s">
        <v>2713</v>
      </c>
      <c r="DF115" s="1133"/>
      <c r="DG115" s="1133"/>
      <c r="DH115" s="1134"/>
      <c r="DI115" s="300"/>
    </row>
    <row r="116" spans="2:113" ht="21" x14ac:dyDescent="0.2">
      <c r="D116" s="30"/>
      <c r="E116" s="1173"/>
      <c r="F116" s="1173"/>
      <c r="G116" s="1173"/>
      <c r="H116" s="1173"/>
      <c r="I116" s="1173"/>
      <c r="J116" s="1173"/>
      <c r="K116" s="1173"/>
      <c r="L116" s="1173"/>
      <c r="M116" s="1173"/>
      <c r="N116" s="1173"/>
      <c r="O116" s="1173"/>
      <c r="P116" s="1173"/>
      <c r="Q116" s="1173"/>
      <c r="R116" s="1173"/>
      <c r="S116" s="1173"/>
      <c r="T116" s="1173"/>
      <c r="U116" s="1173"/>
      <c r="V116" s="1173"/>
      <c r="W116" s="1173"/>
      <c r="X116" s="1173"/>
      <c r="Y116" s="1173"/>
      <c r="Z116" s="1173"/>
      <c r="AA116" s="1173"/>
      <c r="AB116" s="1173"/>
      <c r="AC116" s="1173"/>
      <c r="AD116" s="1173"/>
      <c r="AE116" s="1173"/>
      <c r="AF116" s="1173"/>
      <c r="AG116" s="1173"/>
      <c r="AH116" s="1173"/>
      <c r="AI116" s="1173"/>
      <c r="AJ116" s="1173"/>
      <c r="AK116" s="1173"/>
      <c r="AL116" s="1173"/>
      <c r="AM116" s="1173"/>
      <c r="AN116" s="1173"/>
      <c r="AO116" s="1173"/>
      <c r="AP116" s="1173"/>
      <c r="AQ116" s="1173"/>
      <c r="AR116" s="1173"/>
      <c r="AS116" s="1173"/>
      <c r="AT116" s="30"/>
      <c r="AU116" s="961"/>
      <c r="AW116" s="1166"/>
      <c r="AX116" s="1167"/>
      <c r="AY116" s="1167"/>
      <c r="AZ116" s="1168"/>
      <c r="BA116" s="769"/>
      <c r="BB116" s="1166"/>
      <c r="BC116" s="1167"/>
      <c r="BD116" s="1167"/>
      <c r="BE116" s="1168"/>
      <c r="BF116" s="2"/>
      <c r="BH116" s="1173"/>
      <c r="BI116" s="1173"/>
      <c r="BJ116" s="1173"/>
      <c r="BK116" s="1173"/>
      <c r="BL116" s="1173"/>
      <c r="BM116" s="1173"/>
      <c r="BN116" s="1173"/>
      <c r="BO116" s="1173"/>
      <c r="BP116" s="1173"/>
      <c r="BQ116" s="1173"/>
      <c r="BR116" s="1173"/>
      <c r="BS116" s="1173"/>
      <c r="BT116" s="1173"/>
      <c r="BU116" s="1173"/>
      <c r="BV116" s="1173"/>
      <c r="BW116" s="1173"/>
      <c r="BX116" s="1173"/>
      <c r="BY116" s="1173"/>
      <c r="BZ116" s="1173"/>
      <c r="CA116" s="1173"/>
      <c r="CB116" s="1173"/>
      <c r="CC116" s="1173"/>
      <c r="CD116" s="1173"/>
      <c r="CE116" s="1173"/>
      <c r="CF116" s="1173"/>
      <c r="CG116" s="1173"/>
      <c r="CH116" s="1173"/>
      <c r="CI116" s="1173"/>
      <c r="CJ116" s="1173"/>
      <c r="CK116" s="1173"/>
      <c r="CL116" s="1173"/>
      <c r="CM116" s="1173"/>
      <c r="CN116" s="1173"/>
      <c r="CO116" s="1173"/>
      <c r="CP116" s="1173"/>
      <c r="CQ116" s="1173"/>
      <c r="CR116" s="1173"/>
      <c r="CS116" s="1173"/>
      <c r="CT116" s="1173"/>
      <c r="CU116" s="1173"/>
      <c r="CV116" s="1173"/>
      <c r="CW116" s="30"/>
      <c r="CX116" s="961"/>
      <c r="CY116" s="30"/>
      <c r="CZ116" s="1135" t="s">
        <v>2714</v>
      </c>
      <c r="DA116" s="1136"/>
      <c r="DB116" s="1136"/>
      <c r="DC116" s="1137"/>
      <c r="DE116" s="1135" t="s">
        <v>2714</v>
      </c>
      <c r="DF116" s="1136"/>
      <c r="DG116" s="1136"/>
      <c r="DH116" s="1137"/>
    </row>
    <row r="117" spans="2:113" ht="5.0999999999999996" customHeight="1" x14ac:dyDescent="0.2">
      <c r="E117" s="351"/>
      <c r="F117" s="338"/>
      <c r="G117" s="338"/>
      <c r="H117" s="338"/>
      <c r="I117" s="352"/>
      <c r="J117" s="338"/>
      <c r="K117" s="338"/>
      <c r="L117" s="338"/>
      <c r="M117" s="338"/>
      <c r="N117" s="338"/>
      <c r="O117" s="351"/>
      <c r="P117" s="338"/>
      <c r="Q117" s="351"/>
      <c r="R117" s="338"/>
      <c r="S117" s="338"/>
      <c r="T117" s="338"/>
      <c r="U117" s="338"/>
      <c r="V117" s="338"/>
      <c r="W117" s="338"/>
      <c r="X117" s="338"/>
      <c r="Y117" s="338"/>
      <c r="Z117" s="338"/>
      <c r="AA117" s="338"/>
      <c r="AB117" s="338"/>
      <c r="AC117" s="338"/>
      <c r="AD117" s="352"/>
      <c r="AE117" s="338"/>
      <c r="AF117" s="338"/>
      <c r="AG117" s="338"/>
      <c r="AH117" s="338"/>
      <c r="AI117" s="338"/>
      <c r="AJ117" s="338"/>
      <c r="AK117" s="338"/>
      <c r="AL117" s="338"/>
      <c r="AM117" s="338"/>
      <c r="AN117" s="338"/>
      <c r="AO117" s="338"/>
      <c r="AP117" s="338"/>
      <c r="AQ117" s="338"/>
      <c r="AR117" s="338"/>
      <c r="AS117" s="338"/>
      <c r="AU117" s="961"/>
      <c r="AW117" s="2"/>
      <c r="AY117" s="2"/>
      <c r="BA117" s="338"/>
      <c r="BB117" s="338"/>
      <c r="BC117" s="338"/>
      <c r="BD117" s="338"/>
      <c r="BE117" s="338"/>
      <c r="BF117" s="2"/>
      <c r="BH117" s="351"/>
      <c r="BI117" s="338"/>
      <c r="BJ117" s="338"/>
      <c r="BK117" s="338"/>
      <c r="BL117" s="352"/>
      <c r="BM117" s="338"/>
      <c r="BN117" s="338"/>
      <c r="BO117" s="338"/>
      <c r="BP117" s="338"/>
      <c r="BQ117" s="338"/>
      <c r="BR117" s="351"/>
      <c r="BS117" s="338"/>
      <c r="BT117" s="351"/>
      <c r="BU117" s="338"/>
      <c r="BV117" s="338"/>
      <c r="BW117" s="338"/>
      <c r="BX117" s="338"/>
      <c r="BY117" s="338"/>
      <c r="BZ117" s="338"/>
      <c r="CA117" s="338"/>
      <c r="CB117" s="338"/>
      <c r="CC117" s="338"/>
      <c r="CD117" s="338"/>
      <c r="CE117" s="338"/>
      <c r="CF117" s="338"/>
      <c r="CG117" s="352"/>
      <c r="CH117" s="338"/>
      <c r="CI117" s="338"/>
      <c r="CJ117" s="338"/>
      <c r="CK117" s="338"/>
      <c r="CL117" s="338"/>
      <c r="CM117" s="338"/>
      <c r="CN117" s="338"/>
      <c r="CO117" s="338"/>
      <c r="CP117" s="338"/>
      <c r="CQ117" s="338"/>
      <c r="CR117" s="338"/>
      <c r="CS117" s="338"/>
      <c r="CT117" s="338"/>
      <c r="CU117" s="338"/>
      <c r="CV117" s="338"/>
      <c r="CX117" s="961"/>
      <c r="CZ117" s="338"/>
      <c r="DA117" s="338"/>
      <c r="DB117" s="338"/>
      <c r="DC117" s="338"/>
      <c r="DD117" s="806"/>
      <c r="DE117" s="806"/>
      <c r="DF117" s="806"/>
    </row>
    <row r="118" spans="2:113" ht="23.25" x14ac:dyDescent="0.2">
      <c r="E118" s="1172"/>
      <c r="F118" s="1172"/>
      <c r="G118" s="1172"/>
      <c r="H118" s="1172"/>
      <c r="I118" s="1172"/>
      <c r="J118" s="1172"/>
      <c r="K118" s="1172"/>
      <c r="L118" s="1172"/>
      <c r="M118" s="1172"/>
      <c r="N118" s="1172"/>
      <c r="O118" s="1172"/>
      <c r="P118" s="1172"/>
      <c r="Q118" s="1172"/>
      <c r="R118" s="1172"/>
      <c r="S118" s="1172"/>
      <c r="T118" s="1172"/>
      <c r="U118" s="1172"/>
      <c r="V118" s="1172"/>
      <c r="W118" s="1172"/>
      <c r="X118" s="1172"/>
      <c r="Y118" s="1172"/>
      <c r="Z118" s="1172"/>
      <c r="AA118" s="1172"/>
      <c r="AB118" s="1172"/>
      <c r="AC118" s="1172"/>
      <c r="AD118" s="1172"/>
      <c r="AE118" s="1172"/>
      <c r="AF118" s="1172"/>
      <c r="AG118" s="1172"/>
      <c r="AH118" s="1172"/>
      <c r="AI118" s="1172"/>
      <c r="AJ118" s="1172"/>
      <c r="AK118" s="1172"/>
      <c r="AL118" s="1172"/>
      <c r="AM118" s="1172"/>
      <c r="AN118" s="1172"/>
      <c r="AO118" s="1172"/>
      <c r="AP118" s="1172"/>
      <c r="AQ118" s="1172"/>
      <c r="AR118" s="1172"/>
      <c r="AS118" s="1172"/>
      <c r="AU118" s="961"/>
      <c r="AW118" s="948" t="s">
        <v>230</v>
      </c>
      <c r="AX118" s="956"/>
      <c r="AY118" s="948" t="s">
        <v>230</v>
      </c>
      <c r="AZ118" s="949"/>
      <c r="BA118" s="806"/>
      <c r="BB118" s="948" t="s">
        <v>230</v>
      </c>
      <c r="BC118" s="956"/>
      <c r="BD118" s="948" t="s">
        <v>230</v>
      </c>
      <c r="BE118" s="949"/>
      <c r="BF118" s="2"/>
      <c r="BH118" s="1172"/>
      <c r="BI118" s="1172"/>
      <c r="BJ118" s="1172"/>
      <c r="BK118" s="1172"/>
      <c r="BL118" s="1172"/>
      <c r="BM118" s="1172"/>
      <c r="BN118" s="1172"/>
      <c r="BO118" s="1172"/>
      <c r="BP118" s="1172"/>
      <c r="BQ118" s="1172"/>
      <c r="BR118" s="1172"/>
      <c r="BS118" s="1172"/>
      <c r="BT118" s="1172"/>
      <c r="BU118" s="1172"/>
      <c r="BV118" s="1172"/>
      <c r="BW118" s="1172"/>
      <c r="BX118" s="1172"/>
      <c r="BY118" s="1172"/>
      <c r="BZ118" s="1172"/>
      <c r="CA118" s="1172"/>
      <c r="CB118" s="1172"/>
      <c r="CC118" s="1172"/>
      <c r="CD118" s="1172"/>
      <c r="CE118" s="1172"/>
      <c r="CF118" s="1172"/>
      <c r="CG118" s="1172"/>
      <c r="CH118" s="1172"/>
      <c r="CI118" s="1172"/>
      <c r="CJ118" s="1172"/>
      <c r="CK118" s="1172"/>
      <c r="CL118" s="1172"/>
      <c r="CM118" s="1172"/>
      <c r="CN118" s="1172"/>
      <c r="CO118" s="1172"/>
      <c r="CP118" s="1172"/>
      <c r="CQ118" s="1172"/>
      <c r="CR118" s="1172"/>
      <c r="CS118" s="1172"/>
      <c r="CT118" s="1172"/>
      <c r="CU118" s="1172"/>
      <c r="CV118" s="1172"/>
      <c r="CX118" s="961"/>
      <c r="CZ118" s="948" t="s">
        <v>230</v>
      </c>
      <c r="DA118" s="956"/>
      <c r="DB118" s="948" t="s">
        <v>230</v>
      </c>
      <c r="DC118" s="949"/>
      <c r="DD118" s="806"/>
      <c r="DE118" s="948" t="s">
        <v>230</v>
      </c>
      <c r="DF118" s="956"/>
      <c r="DG118" s="948" t="s">
        <v>230</v>
      </c>
      <c r="DH118" s="949"/>
    </row>
    <row r="119" spans="2:113" ht="21" x14ac:dyDescent="0.2">
      <c r="E119" s="1173"/>
      <c r="F119" s="1173"/>
      <c r="G119" s="1173"/>
      <c r="H119" s="1173"/>
      <c r="I119" s="1173"/>
      <c r="J119" s="1173"/>
      <c r="K119" s="1173"/>
      <c r="L119" s="1173"/>
      <c r="M119" s="1173"/>
      <c r="N119" s="1173"/>
      <c r="O119" s="1173"/>
      <c r="P119" s="1173"/>
      <c r="Q119" s="1173"/>
      <c r="R119" s="1173"/>
      <c r="S119" s="1173"/>
      <c r="T119" s="1173"/>
      <c r="U119" s="1173"/>
      <c r="V119" s="1173"/>
      <c r="W119" s="1173"/>
      <c r="X119" s="1173"/>
      <c r="Y119" s="1173"/>
      <c r="Z119" s="1173"/>
      <c r="AA119" s="1173"/>
      <c r="AB119" s="1173"/>
      <c r="AC119" s="1173"/>
      <c r="AD119" s="1173"/>
      <c r="AE119" s="1173"/>
      <c r="AF119" s="1173"/>
      <c r="AG119" s="1173"/>
      <c r="AH119" s="1173"/>
      <c r="AI119" s="1173"/>
      <c r="AJ119" s="1173"/>
      <c r="AK119" s="1173"/>
      <c r="AL119" s="1173"/>
      <c r="AM119" s="1173"/>
      <c r="AN119" s="1173"/>
      <c r="AO119" s="1173"/>
      <c r="AP119" s="1173"/>
      <c r="AQ119" s="1173"/>
      <c r="AR119" s="1173"/>
      <c r="AS119" s="1173"/>
      <c r="AU119" s="961"/>
      <c r="AW119" s="954" t="s">
        <v>233</v>
      </c>
      <c r="AX119" s="955"/>
      <c r="AY119" s="954" t="s">
        <v>2670</v>
      </c>
      <c r="AZ119" s="955"/>
      <c r="BA119" s="769"/>
      <c r="BB119" s="954" t="s">
        <v>233</v>
      </c>
      <c r="BC119" s="955"/>
      <c r="BD119" s="954" t="s">
        <v>2670</v>
      </c>
      <c r="BE119" s="955"/>
      <c r="BF119" s="2"/>
      <c r="BH119" s="1173"/>
      <c r="BI119" s="1173"/>
      <c r="BJ119" s="1173"/>
      <c r="BK119" s="1173"/>
      <c r="BL119" s="1173"/>
      <c r="BM119" s="1173"/>
      <c r="BN119" s="1173"/>
      <c r="BO119" s="1173"/>
      <c r="BP119" s="1173"/>
      <c r="BQ119" s="1173"/>
      <c r="BR119" s="1173"/>
      <c r="BS119" s="1173"/>
      <c r="BT119" s="1173"/>
      <c r="BU119" s="1173"/>
      <c r="BV119" s="1173"/>
      <c r="BW119" s="1173"/>
      <c r="BX119" s="1173"/>
      <c r="BY119" s="1173"/>
      <c r="BZ119" s="1173"/>
      <c r="CA119" s="1173"/>
      <c r="CB119" s="1173"/>
      <c r="CC119" s="1173"/>
      <c r="CD119" s="1173"/>
      <c r="CE119" s="1173"/>
      <c r="CF119" s="1173"/>
      <c r="CG119" s="1173"/>
      <c r="CH119" s="1173"/>
      <c r="CI119" s="1173"/>
      <c r="CJ119" s="1173"/>
      <c r="CK119" s="1173"/>
      <c r="CL119" s="1173"/>
      <c r="CM119" s="1173"/>
      <c r="CN119" s="1173"/>
      <c r="CO119" s="1173"/>
      <c r="CP119" s="1173"/>
      <c r="CQ119" s="1173"/>
      <c r="CR119" s="1173"/>
      <c r="CS119" s="1173"/>
      <c r="CT119" s="1173"/>
      <c r="CU119" s="1173"/>
      <c r="CV119" s="1173"/>
      <c r="CX119" s="961"/>
      <c r="CZ119" s="954" t="s">
        <v>233</v>
      </c>
      <c r="DA119" s="955"/>
      <c r="DB119" s="954" t="s">
        <v>2670</v>
      </c>
      <c r="DC119" s="955"/>
      <c r="DD119" s="806"/>
      <c r="DE119" s="954" t="s">
        <v>233</v>
      </c>
      <c r="DF119" s="955"/>
      <c r="DG119" s="954" t="s">
        <v>2670</v>
      </c>
      <c r="DH119" s="955"/>
    </row>
    <row r="120" spans="2:113" x14ac:dyDescent="0.2">
      <c r="B120" s="708"/>
      <c r="C120" s="727"/>
      <c r="D120" s="394"/>
      <c r="E120" s="279" t="s">
        <v>206</v>
      </c>
      <c r="F120" s="280"/>
      <c r="G120" s="279" t="s">
        <v>211</v>
      </c>
      <c r="H120" s="280"/>
      <c r="I120" s="279" t="s">
        <v>216</v>
      </c>
      <c r="J120" s="280"/>
      <c r="K120" s="279" t="s">
        <v>205</v>
      </c>
      <c r="L120" s="280"/>
      <c r="M120" s="279" t="s">
        <v>214</v>
      </c>
      <c r="N120" s="280"/>
      <c r="O120" s="279" t="s">
        <v>209</v>
      </c>
      <c r="P120" s="280"/>
      <c r="Q120" s="279" t="s">
        <v>215</v>
      </c>
      <c r="R120" s="280"/>
      <c r="S120" s="279" t="s">
        <v>212</v>
      </c>
      <c r="T120" s="281"/>
      <c r="U120" s="966"/>
      <c r="V120" s="967"/>
      <c r="W120" s="966"/>
      <c r="X120" s="967"/>
      <c r="Z120" s="279" t="s">
        <v>206</v>
      </c>
      <c r="AA120" s="280"/>
      <c r="AB120" s="279" t="s">
        <v>211</v>
      </c>
      <c r="AC120" s="280"/>
      <c r="AD120" s="279" t="s">
        <v>216</v>
      </c>
      <c r="AE120" s="280"/>
      <c r="AF120" s="279" t="s">
        <v>205</v>
      </c>
      <c r="AG120" s="280"/>
      <c r="AH120" s="279" t="s">
        <v>214</v>
      </c>
      <c r="AI120" s="280"/>
      <c r="AJ120" s="279" t="s">
        <v>209</v>
      </c>
      <c r="AK120" s="280"/>
      <c r="AL120" s="279" t="s">
        <v>215</v>
      </c>
      <c r="AM120" s="280"/>
      <c r="AN120" s="279" t="s">
        <v>212</v>
      </c>
      <c r="AO120" s="280"/>
      <c r="AP120" s="966"/>
      <c r="AQ120" s="967"/>
      <c r="AR120" s="966"/>
      <c r="AS120" s="967"/>
      <c r="AU120" s="961"/>
      <c r="AW120" s="762" t="s">
        <v>221</v>
      </c>
      <c r="AX120" s="780" t="s">
        <v>23</v>
      </c>
      <c r="AY120" s="762" t="s">
        <v>221</v>
      </c>
      <c r="AZ120" s="780" t="s">
        <v>23</v>
      </c>
      <c r="BA120" s="156"/>
      <c r="BB120" s="762" t="s">
        <v>221</v>
      </c>
      <c r="BC120" s="780" t="s">
        <v>23</v>
      </c>
      <c r="BD120" s="762" t="s">
        <v>221</v>
      </c>
      <c r="BE120" s="780" t="s">
        <v>23</v>
      </c>
      <c r="BF120" s="2"/>
      <c r="BH120" s="279" t="s">
        <v>206</v>
      </c>
      <c r="BI120" s="280"/>
      <c r="BJ120" s="279" t="s">
        <v>211</v>
      </c>
      <c r="BK120" s="280"/>
      <c r="BL120" s="279" t="s">
        <v>216</v>
      </c>
      <c r="BM120" s="280"/>
      <c r="BN120" s="279" t="s">
        <v>205</v>
      </c>
      <c r="BO120" s="280"/>
      <c r="BP120" s="279" t="s">
        <v>214</v>
      </c>
      <c r="BQ120" s="280"/>
      <c r="BR120" s="279" t="s">
        <v>209</v>
      </c>
      <c r="BS120" s="280"/>
      <c r="BT120" s="279" t="s">
        <v>215</v>
      </c>
      <c r="BU120" s="280"/>
      <c r="BV120" s="279" t="s">
        <v>212</v>
      </c>
      <c r="BW120" s="281"/>
      <c r="BX120" s="966"/>
      <c r="BY120" s="967"/>
      <c r="BZ120" s="966"/>
      <c r="CA120" s="967"/>
      <c r="CB120" s="458"/>
      <c r="CC120" s="279" t="s">
        <v>206</v>
      </c>
      <c r="CD120" s="280"/>
      <c r="CE120" s="279" t="s">
        <v>211</v>
      </c>
      <c r="CF120" s="280"/>
      <c r="CG120" s="279" t="s">
        <v>216</v>
      </c>
      <c r="CH120" s="280"/>
      <c r="CI120" s="279" t="s">
        <v>205</v>
      </c>
      <c r="CJ120" s="280"/>
      <c r="CK120" s="279" t="s">
        <v>214</v>
      </c>
      <c r="CL120" s="280"/>
      <c r="CM120" s="279" t="s">
        <v>209</v>
      </c>
      <c r="CN120" s="280"/>
      <c r="CO120" s="279" t="s">
        <v>215</v>
      </c>
      <c r="CP120" s="280"/>
      <c r="CQ120" s="279" t="s">
        <v>212</v>
      </c>
      <c r="CR120" s="280"/>
      <c r="CS120" s="966"/>
      <c r="CT120" s="967"/>
      <c r="CU120" s="966"/>
      <c r="CV120" s="967"/>
      <c r="CX120" s="961"/>
      <c r="CZ120" s="762" t="s">
        <v>221</v>
      </c>
      <c r="DA120" s="780" t="s">
        <v>23</v>
      </c>
      <c r="DB120" s="762" t="s">
        <v>221</v>
      </c>
      <c r="DC120" s="780" t="s">
        <v>23</v>
      </c>
      <c r="DD120" s="806"/>
      <c r="DE120" s="762" t="s">
        <v>221</v>
      </c>
      <c r="DF120" s="780" t="s">
        <v>23</v>
      </c>
      <c r="DG120" s="762" t="s">
        <v>221</v>
      </c>
      <c r="DH120" s="780" t="s">
        <v>23</v>
      </c>
    </row>
    <row r="121" spans="2:113" x14ac:dyDescent="0.2">
      <c r="B121" s="708"/>
      <c r="C121" s="727"/>
      <c r="D121" s="394"/>
      <c r="E121" s="121"/>
      <c r="F121" s="110"/>
      <c r="G121" s="121"/>
      <c r="H121" s="122"/>
      <c r="I121" s="121"/>
      <c r="J121" s="110"/>
      <c r="K121" s="121"/>
      <c r="L121" s="110"/>
      <c r="M121" s="121"/>
      <c r="N121" s="122"/>
      <c r="O121" s="121"/>
      <c r="P121" s="122"/>
      <c r="Q121" s="131"/>
      <c r="R121" s="110"/>
      <c r="S121" s="121"/>
      <c r="T121" s="123"/>
      <c r="U121" s="700"/>
      <c r="V121" s="781"/>
      <c r="W121" s="700"/>
      <c r="X121" s="781"/>
      <c r="Z121" s="143"/>
      <c r="AA121" s="141"/>
      <c r="AB121" s="143"/>
      <c r="AC121" s="141"/>
      <c r="AD121" s="282"/>
      <c r="AE121" s="141"/>
      <c r="AF121" s="143"/>
      <c r="AG121" s="141"/>
      <c r="AH121" s="282"/>
      <c r="AI121" s="141"/>
      <c r="AJ121" s="143"/>
      <c r="AK121" s="141"/>
      <c r="AL121" s="143"/>
      <c r="AM121" s="141"/>
      <c r="AN121" s="143"/>
      <c r="AO121" s="141"/>
      <c r="AP121" s="700"/>
      <c r="AQ121" s="781"/>
      <c r="AR121" s="789"/>
      <c r="AS121" s="781"/>
      <c r="AU121" s="961"/>
      <c r="AW121" s="700"/>
      <c r="AX121" s="781" t="str">
        <f>Index!$L$4</f>
        <v>€</v>
      </c>
      <c r="AY121" s="700"/>
      <c r="AZ121" s="781" t="str">
        <f>Index!$L$4</f>
        <v>€</v>
      </c>
      <c r="BA121" s="156"/>
      <c r="BB121" s="700"/>
      <c r="BC121" s="781" t="str">
        <f>Index!$L$4</f>
        <v>€</v>
      </c>
      <c r="BD121" s="700"/>
      <c r="BE121" s="781" t="str">
        <f>Index!$L$4</f>
        <v>€</v>
      </c>
      <c r="BF121" s="2"/>
      <c r="BH121" s="121"/>
      <c r="BI121" s="110"/>
      <c r="BJ121" s="121"/>
      <c r="BK121" s="122"/>
      <c r="BL121" s="121"/>
      <c r="BM121" s="110"/>
      <c r="BN121" s="121"/>
      <c r="BO121" s="110"/>
      <c r="BP121" s="121"/>
      <c r="BQ121" s="122"/>
      <c r="BR121" s="121"/>
      <c r="BS121" s="122"/>
      <c r="BT121" s="131"/>
      <c r="BU121" s="110"/>
      <c r="BV121" s="121"/>
      <c r="BW121" s="123"/>
      <c r="BX121" s="700"/>
      <c r="BY121" s="781"/>
      <c r="BZ121" s="700"/>
      <c r="CA121" s="781"/>
      <c r="CB121" s="110"/>
      <c r="CC121" s="143"/>
      <c r="CD121" s="141"/>
      <c r="CE121" s="143"/>
      <c r="CF121" s="141"/>
      <c r="CG121" s="282"/>
      <c r="CH121" s="141"/>
      <c r="CI121" s="143"/>
      <c r="CJ121" s="141"/>
      <c r="CK121" s="282"/>
      <c r="CL121" s="141"/>
      <c r="CM121" s="143"/>
      <c r="CN121" s="141"/>
      <c r="CO121" s="143"/>
      <c r="CP121" s="141"/>
      <c r="CQ121" s="143"/>
      <c r="CR121" s="141"/>
      <c r="CS121" s="700"/>
      <c r="CT121" s="781"/>
      <c r="CU121" s="789"/>
      <c r="CV121" s="781"/>
      <c r="CX121" s="961"/>
      <c r="CZ121" s="700"/>
      <c r="DA121" s="781" t="str">
        <f>Index!$L$4</f>
        <v>€</v>
      </c>
      <c r="DB121" s="700"/>
      <c r="DC121" s="781" t="str">
        <f>Index!$L$4</f>
        <v>€</v>
      </c>
      <c r="DD121" s="806"/>
      <c r="DE121" s="700"/>
      <c r="DF121" s="781" t="str">
        <f>Index!$L$4</f>
        <v>€</v>
      </c>
      <c r="DG121" s="700"/>
      <c r="DH121" s="781" t="str">
        <f>Index!$L$4</f>
        <v>€</v>
      </c>
    </row>
    <row r="122" spans="2:113" x14ac:dyDescent="0.2">
      <c r="B122" s="708" t="s">
        <v>234</v>
      </c>
      <c r="C122" s="727">
        <f>4/3</f>
        <v>1.3333333333333333</v>
      </c>
      <c r="D122" s="394"/>
      <c r="E122" s="165">
        <v>168</v>
      </c>
      <c r="F122" s="166" t="s">
        <v>207</v>
      </c>
      <c r="G122" s="170">
        <f>ROUND(E122/$C122,0)</f>
        <v>126</v>
      </c>
      <c r="H122" s="166" t="s">
        <v>207</v>
      </c>
      <c r="I122" s="165" t="str">
        <f>G122&amp;" x "&amp;E122</f>
        <v>126 x 168</v>
      </c>
      <c r="J122" s="166" t="s">
        <v>207</v>
      </c>
      <c r="K122" s="167">
        <f>E122+(2*O122)</f>
        <v>178</v>
      </c>
      <c r="L122" s="166" t="s">
        <v>207</v>
      </c>
      <c r="M122" s="165">
        <f>G122+O122+Q122</f>
        <v>136</v>
      </c>
      <c r="N122" s="166" t="s">
        <v>207</v>
      </c>
      <c r="O122" s="165">
        <v>5</v>
      </c>
      <c r="P122" s="166" t="s">
        <v>207</v>
      </c>
      <c r="Q122" s="165">
        <v>5</v>
      </c>
      <c r="R122" s="166" t="s">
        <v>207</v>
      </c>
      <c r="S122" s="165">
        <f>ROUND(SQRT((E122^2)+(G122^2)),0)</f>
        <v>210</v>
      </c>
      <c r="T122" s="166" t="s">
        <v>207</v>
      </c>
      <c r="U122" s="167"/>
      <c r="V122" s="166"/>
      <c r="W122" s="165"/>
      <c r="X122" s="166"/>
      <c r="Z122" s="165">
        <f>ROUND(E122/$B$2,1)</f>
        <v>66.099999999999994</v>
      </c>
      <c r="AA122" s="166" t="s">
        <v>208</v>
      </c>
      <c r="AB122" s="165">
        <f>ROUND(G122/$B$2,1)</f>
        <v>49.6</v>
      </c>
      <c r="AC122" s="166" t="s">
        <v>208</v>
      </c>
      <c r="AD122" s="170" t="str">
        <f>AB122&amp;" x "&amp;Z122</f>
        <v>49.6 x 66.1</v>
      </c>
      <c r="AE122" s="166" t="s">
        <v>208</v>
      </c>
      <c r="AF122" s="165">
        <f>ROUND(K122/$B$2,1)</f>
        <v>70.099999999999994</v>
      </c>
      <c r="AG122" s="166" t="s">
        <v>208</v>
      </c>
      <c r="AH122" s="167">
        <f>ROUND(M122/$B$2,1)</f>
        <v>53.5</v>
      </c>
      <c r="AI122" s="166" t="s">
        <v>208</v>
      </c>
      <c r="AJ122" s="165">
        <f>ROUND(O122/$B$2,1)</f>
        <v>2</v>
      </c>
      <c r="AK122" s="166" t="s">
        <v>208</v>
      </c>
      <c r="AL122" s="165">
        <f>ROUND(Q122/$B$2,1)</f>
        <v>2</v>
      </c>
      <c r="AM122" s="166" t="s">
        <v>208</v>
      </c>
      <c r="AN122" s="165">
        <f>ROUND(SQRT((Z122^2)+(AB122^2)),0)</f>
        <v>83</v>
      </c>
      <c r="AO122" s="166" t="s">
        <v>208</v>
      </c>
      <c r="AP122" s="165"/>
      <c r="AQ122" s="166"/>
      <c r="AR122" s="167"/>
      <c r="AS122" s="166"/>
      <c r="AU122" s="961"/>
      <c r="AW122" s="466">
        <v>10200016</v>
      </c>
      <c r="AX122" s="464">
        <f>IF(Index!$L$4="€",VLOOKUP(AW122,ERP!$A:$CL,5,0),IF(Index!$L$4="$",VLOOKUP(AW122,ERP!$A:$CL,7,0),IF(Index!$L$4="CHF",VLOOKUP(AW122,ERP!$A:$CL,9,0),IF(Index!$L$4="£",VLOOKUP(AW122,ERP!$A:$CL,11,0),""))))</f>
        <v>276</v>
      </c>
      <c r="AY122" s="466">
        <v>10240016</v>
      </c>
      <c r="AZ122" s="362">
        <f>IF(Index!$L$4="€",VLOOKUP(AY122,ERP!$A:$CL,5,0),IF(Index!$L$4="$",VLOOKUP(AY122,ERP!$A:$CL,7,0),IF(Index!$L$4="CHF",VLOOKUP(AY122,ERP!$A:$CL,9,0),IF(Index!$L$4="£",VLOOKUP(AY122,ERP!$A:$CL,11,0),""))))</f>
        <v>276</v>
      </c>
      <c r="BA122" s="357"/>
      <c r="BB122" s="361">
        <v>10200205</v>
      </c>
      <c r="BC122" s="362">
        <f>IF(Index!$L$4="€",VLOOKUP(BB122,ERP!$A:$CL,5,0),IF(Index!$L$4="$",VLOOKUP(BB122,ERP!$A:$CL,7,0),IF(Index!$L$4="CHF",VLOOKUP(BB122,ERP!$A:$CL,9,0),IF(Index!$L$4="£",VLOOKUP(BB122,ERP!$A:$CL,11,0),""))))</f>
        <v>344</v>
      </c>
      <c r="BD122" s="361">
        <v>10240205</v>
      </c>
      <c r="BE122" s="362">
        <f>IF(Index!$L$4="€",VLOOKUP(BD122,ERP!$A:$CL,5,0),IF(Index!$L$4="$",VLOOKUP(BD122,ERP!$A:$CL,7,0),IF(Index!$L$4="CHF",VLOOKUP(BD122,ERP!$A:$CL,9,0),IF(Index!$L$4="£",VLOOKUP(BD122,ERP!$A:$CL,11,0),""))))</f>
        <v>344</v>
      </c>
      <c r="BF122" s="2"/>
      <c r="BH122" s="165">
        <v>168</v>
      </c>
      <c r="BI122" s="166" t="s">
        <v>207</v>
      </c>
      <c r="BJ122" s="170">
        <v>126</v>
      </c>
      <c r="BK122" s="166" t="s">
        <v>207</v>
      </c>
      <c r="BL122" s="165" t="s">
        <v>4835</v>
      </c>
      <c r="BM122" s="166" t="s">
        <v>207</v>
      </c>
      <c r="BN122" s="167">
        <v>178</v>
      </c>
      <c r="BO122" s="166" t="s">
        <v>207</v>
      </c>
      <c r="BP122" s="165">
        <v>182</v>
      </c>
      <c r="BQ122" s="166" t="s">
        <v>207</v>
      </c>
      <c r="BR122" s="165">
        <v>5</v>
      </c>
      <c r="BS122" s="166" t="s">
        <v>207</v>
      </c>
      <c r="BT122" s="165">
        <v>51</v>
      </c>
      <c r="BU122" s="166" t="s">
        <v>207</v>
      </c>
      <c r="BV122" s="165">
        <v>210</v>
      </c>
      <c r="BW122" s="166" t="s">
        <v>207</v>
      </c>
      <c r="BX122" s="167"/>
      <c r="BY122" s="166"/>
      <c r="BZ122" s="165"/>
      <c r="CA122" s="166"/>
      <c r="CB122" s="107"/>
      <c r="CC122" s="196">
        <v>66.099999999999994</v>
      </c>
      <c r="CD122" s="197" t="s">
        <v>208</v>
      </c>
      <c r="CE122" s="196">
        <v>49.6</v>
      </c>
      <c r="CF122" s="197" t="s">
        <v>208</v>
      </c>
      <c r="CG122" s="170" t="s">
        <v>4869</v>
      </c>
      <c r="CH122" s="197" t="s">
        <v>208</v>
      </c>
      <c r="CI122" s="196">
        <v>70.099999999999994</v>
      </c>
      <c r="CJ122" s="197" t="s">
        <v>208</v>
      </c>
      <c r="CK122" s="216">
        <v>71.7</v>
      </c>
      <c r="CL122" s="197" t="s">
        <v>208</v>
      </c>
      <c r="CM122" s="196">
        <v>2</v>
      </c>
      <c r="CN122" s="197" t="s">
        <v>208</v>
      </c>
      <c r="CO122" s="196">
        <v>20.100000000000001</v>
      </c>
      <c r="CP122" s="197" t="s">
        <v>208</v>
      </c>
      <c r="CQ122" s="165">
        <v>83</v>
      </c>
      <c r="CR122" s="166" t="s">
        <v>208</v>
      </c>
      <c r="CS122" s="165"/>
      <c r="CT122" s="166"/>
      <c r="CU122" s="167"/>
      <c r="CV122" s="166"/>
      <c r="CX122" s="961"/>
      <c r="CZ122" s="361">
        <v>10200040</v>
      </c>
      <c r="DA122" s="362">
        <f>IF(Index!$L$4="€",VLOOKUP(CZ122,ERP!$A:$CL,5,0),IF(Index!$L$4="$",VLOOKUP(CZ122,ERP!$A:$CL,7,0),IF(Index!$L$4="CHF",VLOOKUP(CZ122,ERP!$A:$CL,9,0),IF(Index!$L$4="£",VLOOKUP(CZ122,ERP!$A:$CL,11,0),""))))</f>
        <v>350</v>
      </c>
      <c r="DB122" s="361"/>
      <c r="DC122" s="362"/>
      <c r="DD122" s="806"/>
      <c r="DE122" s="361">
        <v>10200215</v>
      </c>
      <c r="DF122" s="362">
        <f>IF(Index!$L$4="€",VLOOKUP(DE122,ERP!$A:$CL,5,0),IF(Index!$L$4="$",VLOOKUP(DE122,ERP!$A:$CL,7,0),IF(Index!$L$4="CHF",VLOOKUP(DE122,ERP!$A:$CL,9,0),IF(Index!$L$4="£",VLOOKUP(DE122,ERP!$A:$CL,11,0),""))))</f>
        <v>413</v>
      </c>
      <c r="DG122" s="361"/>
      <c r="DH122" s="362"/>
    </row>
    <row r="123" spans="2:113" x14ac:dyDescent="0.2">
      <c r="B123" s="708" t="s">
        <v>234</v>
      </c>
      <c r="C123" s="727">
        <f>4/3</f>
        <v>1.3333333333333333</v>
      </c>
      <c r="D123" s="394"/>
      <c r="E123" s="136">
        <v>190</v>
      </c>
      <c r="F123" s="419" t="s">
        <v>207</v>
      </c>
      <c r="G123" s="131">
        <f>ROUND(E123/$C123,0)</f>
        <v>143</v>
      </c>
      <c r="H123" s="419" t="s">
        <v>207</v>
      </c>
      <c r="I123" s="136" t="str">
        <f>G123&amp;" x "&amp;E123</f>
        <v>143 x 190</v>
      </c>
      <c r="J123" s="419" t="s">
        <v>207</v>
      </c>
      <c r="K123" s="222">
        <f>E123+(2*O123)</f>
        <v>200</v>
      </c>
      <c r="L123" s="419" t="s">
        <v>207</v>
      </c>
      <c r="M123" s="136">
        <f>G123+O123+Q123</f>
        <v>153</v>
      </c>
      <c r="N123" s="419" t="s">
        <v>207</v>
      </c>
      <c r="O123" s="136">
        <v>5</v>
      </c>
      <c r="P123" s="419" t="s">
        <v>207</v>
      </c>
      <c r="Q123" s="130">
        <v>5</v>
      </c>
      <c r="R123" s="122" t="s">
        <v>207</v>
      </c>
      <c r="S123" s="130">
        <f>ROUND(SQRT((E123^2)+(G123^2)),0)</f>
        <v>238</v>
      </c>
      <c r="T123" s="122" t="s">
        <v>207</v>
      </c>
      <c r="U123" s="110"/>
      <c r="V123" s="122"/>
      <c r="W123" s="130"/>
      <c r="X123" s="122"/>
      <c r="Z123" s="136">
        <f>ROUND(E123/$B$2,1)</f>
        <v>74.8</v>
      </c>
      <c r="AA123" s="419" t="s">
        <v>208</v>
      </c>
      <c r="AB123" s="136">
        <f>ROUND(G123/$B$2,1)</f>
        <v>56.3</v>
      </c>
      <c r="AC123" s="419" t="s">
        <v>208</v>
      </c>
      <c r="AD123" s="131" t="str">
        <f>AB123&amp;" x "&amp;Z123</f>
        <v>56.3 x 74.8</v>
      </c>
      <c r="AE123" s="419" t="s">
        <v>208</v>
      </c>
      <c r="AF123" s="136">
        <f>ROUND(K123/$B$2,1)</f>
        <v>78.7</v>
      </c>
      <c r="AG123" s="419" t="s">
        <v>208</v>
      </c>
      <c r="AH123" s="222">
        <f>ROUND(M123/$B$2,1)</f>
        <v>60.2</v>
      </c>
      <c r="AI123" s="419" t="s">
        <v>208</v>
      </c>
      <c r="AJ123" s="136">
        <f>ROUND(O123/$B$2,1)</f>
        <v>2</v>
      </c>
      <c r="AK123" s="419" t="s">
        <v>208</v>
      </c>
      <c r="AL123" s="136">
        <f>ROUND(Q123/$B$2,1)</f>
        <v>2</v>
      </c>
      <c r="AM123" s="419" t="s">
        <v>208</v>
      </c>
      <c r="AN123" s="130">
        <f>ROUND(SQRT((Z123^2)+(AB123^2)),0)</f>
        <v>94</v>
      </c>
      <c r="AO123" s="122" t="s">
        <v>208</v>
      </c>
      <c r="AP123" s="130"/>
      <c r="AQ123" s="122"/>
      <c r="AR123" s="110"/>
      <c r="AS123" s="122"/>
      <c r="AU123" s="961"/>
      <c r="AW123" s="305">
        <v>10200008</v>
      </c>
      <c r="AX123" s="330">
        <f>IF(Index!$L$4="€",VLOOKUP(AW123,ERP!$A:$CL,5,0),IF(Index!$L$4="$",VLOOKUP(AW123,ERP!$A:$CL,7,0),IF(Index!$L$4="CHF",VLOOKUP(AW123,ERP!$A:$CL,9,0),IF(Index!$L$4="£",VLOOKUP(AW123,ERP!$A:$CL,11,0),""))))</f>
        <v>325</v>
      </c>
      <c r="AY123" s="305">
        <v>10240008</v>
      </c>
      <c r="AZ123" s="329">
        <f>IF(Index!$L$4="€",VLOOKUP(AY123,ERP!$A:$CL,5,0),IF(Index!$L$4="$",VLOOKUP(AY123,ERP!$A:$CL,7,0),IF(Index!$L$4="CHF",VLOOKUP(AY123,ERP!$A:$CL,9,0),IF(Index!$L$4="£",VLOOKUP(AY123,ERP!$A:$CL,11,0),""))))</f>
        <v>325</v>
      </c>
      <c r="BA123" s="298"/>
      <c r="BB123" s="305">
        <v>10200206</v>
      </c>
      <c r="BC123" s="329">
        <f>IF(Index!$L$4="€",VLOOKUP(BB123,ERP!$A:$CL,5,0),IF(Index!$L$4="$",VLOOKUP(BB123,ERP!$A:$CL,7,0),IF(Index!$L$4="CHF",VLOOKUP(BB123,ERP!$A:$CL,9,0),IF(Index!$L$4="£",VLOOKUP(BB123,ERP!$A:$CL,11,0),""))))</f>
        <v>393</v>
      </c>
      <c r="BD123" s="305">
        <v>10240206</v>
      </c>
      <c r="BE123" s="329">
        <f>IF(Index!$L$4="€",VLOOKUP(BD123,ERP!$A:$CL,5,0),IF(Index!$L$4="$",VLOOKUP(BD123,ERP!$A:$CL,7,0),IF(Index!$L$4="CHF",VLOOKUP(BD123,ERP!$A:$CL,9,0),IF(Index!$L$4="£",VLOOKUP(BD123,ERP!$A:$CL,11,0),""))))</f>
        <v>393</v>
      </c>
      <c r="BF123" s="2"/>
      <c r="BH123" s="136">
        <v>190</v>
      </c>
      <c r="BI123" s="419" t="s">
        <v>207</v>
      </c>
      <c r="BJ123" s="131">
        <v>143</v>
      </c>
      <c r="BK123" s="419" t="s">
        <v>207</v>
      </c>
      <c r="BL123" s="136" t="s">
        <v>4811</v>
      </c>
      <c r="BM123" s="419" t="s">
        <v>207</v>
      </c>
      <c r="BN123" s="222">
        <v>200</v>
      </c>
      <c r="BO123" s="419" t="s">
        <v>207</v>
      </c>
      <c r="BP123" s="136">
        <v>182</v>
      </c>
      <c r="BQ123" s="419" t="s">
        <v>207</v>
      </c>
      <c r="BR123" s="136">
        <v>5</v>
      </c>
      <c r="BS123" s="419" t="s">
        <v>207</v>
      </c>
      <c r="BT123" s="130">
        <v>34</v>
      </c>
      <c r="BU123" s="122" t="s">
        <v>207</v>
      </c>
      <c r="BV123" s="130">
        <v>238</v>
      </c>
      <c r="BW123" s="122" t="s">
        <v>207</v>
      </c>
      <c r="BX123" s="110"/>
      <c r="BY123" s="122"/>
      <c r="BZ123" s="130"/>
      <c r="CA123" s="122"/>
      <c r="CB123" s="107"/>
      <c r="CC123" s="153">
        <v>74.8</v>
      </c>
      <c r="CD123" s="151" t="s">
        <v>208</v>
      </c>
      <c r="CE123" s="153">
        <v>56.3</v>
      </c>
      <c r="CF123" s="151" t="s">
        <v>208</v>
      </c>
      <c r="CG123" s="131" t="s">
        <v>4865</v>
      </c>
      <c r="CH123" s="151" t="s">
        <v>208</v>
      </c>
      <c r="CI123" s="153">
        <v>78.7</v>
      </c>
      <c r="CJ123" s="151" t="s">
        <v>208</v>
      </c>
      <c r="CK123" s="107">
        <v>71.7</v>
      </c>
      <c r="CL123" s="151" t="s">
        <v>208</v>
      </c>
      <c r="CM123" s="153">
        <v>2</v>
      </c>
      <c r="CN123" s="151" t="s">
        <v>208</v>
      </c>
      <c r="CO123" s="153">
        <v>13.4</v>
      </c>
      <c r="CP123" s="151" t="s">
        <v>208</v>
      </c>
      <c r="CQ123" s="130">
        <v>94</v>
      </c>
      <c r="CR123" s="122" t="s">
        <v>208</v>
      </c>
      <c r="CS123" s="130"/>
      <c r="CT123" s="122"/>
      <c r="CU123" s="110"/>
      <c r="CV123" s="122"/>
      <c r="CX123" s="961"/>
      <c r="CZ123" s="305">
        <v>10200041</v>
      </c>
      <c r="DA123" s="329">
        <f>IF(Index!$L$4="€",VLOOKUP(CZ123,ERP!$A:$CL,5,0),IF(Index!$L$4="$",VLOOKUP(CZ123,ERP!$A:$CL,7,0),IF(Index!$L$4="CHF",VLOOKUP(CZ123,ERP!$A:$CL,9,0),IF(Index!$L$4="£",VLOOKUP(CZ123,ERP!$A:$CL,11,0),""))))</f>
        <v>403</v>
      </c>
      <c r="DB123" s="305"/>
      <c r="DC123" s="329"/>
      <c r="DD123" s="806"/>
      <c r="DE123" s="305">
        <v>10200216</v>
      </c>
      <c r="DF123" s="329">
        <f>IF(Index!$L$4="€",VLOOKUP(DE123,ERP!$A:$CL,5,0),IF(Index!$L$4="$",VLOOKUP(DE123,ERP!$A:$CL,7,0),IF(Index!$L$4="CHF",VLOOKUP(DE123,ERP!$A:$CL,9,0),IF(Index!$L$4="£",VLOOKUP(DE123,ERP!$A:$CL,11,0),""))))</f>
        <v>462</v>
      </c>
      <c r="DG123" s="305"/>
      <c r="DH123" s="329"/>
    </row>
    <row r="124" spans="2:113" x14ac:dyDescent="0.2">
      <c r="B124" s="708" t="s">
        <v>234</v>
      </c>
      <c r="C124" s="727">
        <f>4/3</f>
        <v>1.3333333333333333</v>
      </c>
      <c r="D124" s="394"/>
      <c r="E124" s="178">
        <v>210</v>
      </c>
      <c r="F124" s="179" t="s">
        <v>207</v>
      </c>
      <c r="G124" s="181">
        <f>ROUND(E124/$C124,0)</f>
        <v>158</v>
      </c>
      <c r="H124" s="179" t="s">
        <v>207</v>
      </c>
      <c r="I124" s="178" t="str">
        <f>G124&amp;" x "&amp;E124</f>
        <v>158 x 210</v>
      </c>
      <c r="J124" s="179" t="s">
        <v>207</v>
      </c>
      <c r="K124" s="169">
        <f>E124+(2*O124)</f>
        <v>220</v>
      </c>
      <c r="L124" s="179" t="s">
        <v>207</v>
      </c>
      <c r="M124" s="178">
        <f>G124+O124+Q124</f>
        <v>168</v>
      </c>
      <c r="N124" s="179" t="s">
        <v>207</v>
      </c>
      <c r="O124" s="178">
        <v>5</v>
      </c>
      <c r="P124" s="179" t="s">
        <v>207</v>
      </c>
      <c r="Q124" s="178">
        <v>5</v>
      </c>
      <c r="R124" s="179" t="s">
        <v>207</v>
      </c>
      <c r="S124" s="178">
        <f>ROUND(SQRT((E124^2)+(G124^2)),0)</f>
        <v>263</v>
      </c>
      <c r="T124" s="179" t="s">
        <v>207</v>
      </c>
      <c r="U124" s="169"/>
      <c r="V124" s="179"/>
      <c r="W124" s="178"/>
      <c r="X124" s="179"/>
      <c r="Z124" s="178">
        <f>ROUND(E124/$B$2,1)</f>
        <v>82.7</v>
      </c>
      <c r="AA124" s="179" t="s">
        <v>208</v>
      </c>
      <c r="AB124" s="178">
        <f>ROUND(G124/$B$2,1)</f>
        <v>62.2</v>
      </c>
      <c r="AC124" s="179" t="s">
        <v>208</v>
      </c>
      <c r="AD124" s="181" t="str">
        <f>AB124&amp;" x "&amp;Z124</f>
        <v>62.2 x 82.7</v>
      </c>
      <c r="AE124" s="179" t="s">
        <v>208</v>
      </c>
      <c r="AF124" s="178">
        <f>ROUND(K124/$B$2,1)</f>
        <v>86.6</v>
      </c>
      <c r="AG124" s="179" t="s">
        <v>208</v>
      </c>
      <c r="AH124" s="169">
        <f>ROUND(M124/$B$2,1)</f>
        <v>66.099999999999994</v>
      </c>
      <c r="AI124" s="179" t="s">
        <v>208</v>
      </c>
      <c r="AJ124" s="178">
        <f>ROUND(O124/$B$2,1)</f>
        <v>2</v>
      </c>
      <c r="AK124" s="179" t="s">
        <v>208</v>
      </c>
      <c r="AL124" s="178">
        <f>ROUND(Q124/$B$2,1)</f>
        <v>2</v>
      </c>
      <c r="AM124" s="179" t="s">
        <v>208</v>
      </c>
      <c r="AN124" s="178">
        <f>ROUND(SQRT((Z124^2)+(AB124^2)),0)</f>
        <v>103</v>
      </c>
      <c r="AO124" s="179" t="s">
        <v>208</v>
      </c>
      <c r="AP124" s="178"/>
      <c r="AQ124" s="179"/>
      <c r="AR124" s="169"/>
      <c r="AS124" s="179"/>
      <c r="AU124" s="961"/>
      <c r="AW124" s="365">
        <v>10200123</v>
      </c>
      <c r="AX124" s="463">
        <f>IF(Index!$L$4="€",VLOOKUP(AW124,ERP!$A:$CL,5,0),IF(Index!$L$4="$",VLOOKUP(AW124,ERP!$A:$CL,7,0),IF(Index!$L$4="CHF",VLOOKUP(AW124,ERP!$A:$CL,9,0),IF(Index!$L$4="£",VLOOKUP(AW124,ERP!$A:$CL,11,0),""))))</f>
        <v>403</v>
      </c>
      <c r="AY124" s="365">
        <v>10240123</v>
      </c>
      <c r="AZ124" s="411">
        <f>IF(Index!$L$4="€",VLOOKUP(AY124,ERP!$A:$CL,5,0),IF(Index!$L$4="$",VLOOKUP(AY124,ERP!$A:$CL,7,0),IF(Index!$L$4="CHF",VLOOKUP(AY124,ERP!$A:$CL,9,0),IF(Index!$L$4="£",VLOOKUP(AY124,ERP!$A:$CL,11,0),""))))</f>
        <v>403</v>
      </c>
      <c r="BA124" s="298"/>
      <c r="BB124" s="365">
        <v>10200207</v>
      </c>
      <c r="BC124" s="411">
        <f>IF(Index!$L$4="€",VLOOKUP(BB124,ERP!$A:$CL,5,0),IF(Index!$L$4="$",VLOOKUP(BB124,ERP!$A:$CL,7,0),IF(Index!$L$4="CHF",VLOOKUP(BB124,ERP!$A:$CL,9,0),IF(Index!$L$4="£",VLOOKUP(BB124,ERP!$A:$CL,11,0),""))))</f>
        <v>462</v>
      </c>
      <c r="BD124" s="365">
        <v>10240207</v>
      </c>
      <c r="BE124" s="411">
        <f>IF(Index!$L$4="€",VLOOKUP(BD124,ERP!$A:$CL,5,0),IF(Index!$L$4="$",VLOOKUP(BD124,ERP!$A:$CL,7,0),IF(Index!$L$4="CHF",VLOOKUP(BD124,ERP!$A:$CL,9,0),IF(Index!$L$4="£",VLOOKUP(BD124,ERP!$A:$CL,11,0),""))))</f>
        <v>462</v>
      </c>
      <c r="BF124" s="2"/>
      <c r="BH124" s="178">
        <v>210</v>
      </c>
      <c r="BI124" s="179" t="s">
        <v>207</v>
      </c>
      <c r="BJ124" s="181">
        <v>158</v>
      </c>
      <c r="BK124" s="179" t="s">
        <v>207</v>
      </c>
      <c r="BL124" s="178" t="s">
        <v>4813</v>
      </c>
      <c r="BM124" s="179" t="s">
        <v>207</v>
      </c>
      <c r="BN124" s="169">
        <v>220</v>
      </c>
      <c r="BO124" s="179" t="s">
        <v>207</v>
      </c>
      <c r="BP124" s="178">
        <v>183</v>
      </c>
      <c r="BQ124" s="179" t="s">
        <v>207</v>
      </c>
      <c r="BR124" s="178">
        <v>5</v>
      </c>
      <c r="BS124" s="179" t="s">
        <v>207</v>
      </c>
      <c r="BT124" s="178">
        <v>20</v>
      </c>
      <c r="BU124" s="179" t="s">
        <v>207</v>
      </c>
      <c r="BV124" s="178">
        <v>263</v>
      </c>
      <c r="BW124" s="179" t="s">
        <v>207</v>
      </c>
      <c r="BX124" s="169"/>
      <c r="BY124" s="179"/>
      <c r="BZ124" s="178"/>
      <c r="CA124" s="179"/>
      <c r="CB124" s="107"/>
      <c r="CC124" s="174">
        <v>82.7</v>
      </c>
      <c r="CD124" s="175" t="s">
        <v>208</v>
      </c>
      <c r="CE124" s="174">
        <v>62.2</v>
      </c>
      <c r="CF124" s="175" t="s">
        <v>208</v>
      </c>
      <c r="CG124" s="181" t="s">
        <v>4866</v>
      </c>
      <c r="CH124" s="175" t="s">
        <v>208</v>
      </c>
      <c r="CI124" s="174">
        <v>86.6</v>
      </c>
      <c r="CJ124" s="175" t="s">
        <v>208</v>
      </c>
      <c r="CK124" s="217">
        <v>72</v>
      </c>
      <c r="CL124" s="175" t="s">
        <v>208</v>
      </c>
      <c r="CM124" s="174">
        <v>2</v>
      </c>
      <c r="CN124" s="175" t="s">
        <v>208</v>
      </c>
      <c r="CO124" s="174">
        <v>7.9</v>
      </c>
      <c r="CP124" s="175" t="s">
        <v>208</v>
      </c>
      <c r="CQ124" s="178">
        <v>103</v>
      </c>
      <c r="CR124" s="179" t="s">
        <v>208</v>
      </c>
      <c r="CS124" s="178"/>
      <c r="CT124" s="179"/>
      <c r="CU124" s="169"/>
      <c r="CV124" s="179"/>
      <c r="CX124" s="961"/>
      <c r="CZ124" s="365">
        <v>10200113</v>
      </c>
      <c r="DA124" s="411">
        <f>IF(Index!$L$4="€",VLOOKUP(CZ124,ERP!$A:$CL,5,0),IF(Index!$L$4="$",VLOOKUP(CZ124,ERP!$A:$CL,7,0),IF(Index!$L$4="CHF",VLOOKUP(CZ124,ERP!$A:$CL,9,0),IF(Index!$L$4="£",VLOOKUP(CZ124,ERP!$A:$CL,11,0),""))))</f>
        <v>471</v>
      </c>
      <c r="DB124" s="365"/>
      <c r="DC124" s="411"/>
      <c r="DD124" s="806"/>
      <c r="DE124" s="365">
        <v>10200217</v>
      </c>
      <c r="DF124" s="411">
        <f>IF(Index!$L$4="€",VLOOKUP(DE124,ERP!$A:$CL,5,0),IF(Index!$L$4="$",VLOOKUP(DE124,ERP!$A:$CL,7,0),IF(Index!$L$4="CHF",VLOOKUP(DE124,ERP!$A:$CL,9,0),IF(Index!$L$4="£",VLOOKUP(DE124,ERP!$A:$CL,11,0),""))))</f>
        <v>540</v>
      </c>
      <c r="DG124" s="365"/>
      <c r="DH124" s="411"/>
    </row>
    <row r="125" spans="2:113" x14ac:dyDescent="0.2">
      <c r="B125" s="708" t="s">
        <v>234</v>
      </c>
      <c r="C125" s="727">
        <f>4/3</f>
        <v>1.3333333333333333</v>
      </c>
      <c r="D125" s="394"/>
      <c r="E125" s="136">
        <v>230</v>
      </c>
      <c r="F125" s="419" t="s">
        <v>207</v>
      </c>
      <c r="G125" s="131">
        <f>ROUND(E125/$C125,0)</f>
        <v>173</v>
      </c>
      <c r="H125" s="419" t="s">
        <v>207</v>
      </c>
      <c r="I125" s="136" t="str">
        <f>G125&amp;" x "&amp;E125</f>
        <v>173 x 230</v>
      </c>
      <c r="J125" s="419" t="s">
        <v>207</v>
      </c>
      <c r="K125" s="222">
        <f>E125+(2*O125)</f>
        <v>240</v>
      </c>
      <c r="L125" s="419" t="s">
        <v>207</v>
      </c>
      <c r="M125" s="136">
        <f>G125+O125+Q125</f>
        <v>183</v>
      </c>
      <c r="N125" s="419" t="s">
        <v>207</v>
      </c>
      <c r="O125" s="136">
        <v>5</v>
      </c>
      <c r="P125" s="419" t="s">
        <v>207</v>
      </c>
      <c r="Q125" s="130">
        <v>5</v>
      </c>
      <c r="R125" s="122" t="s">
        <v>207</v>
      </c>
      <c r="S125" s="130">
        <f>ROUND(SQRT((E125^2)+(G125^2)),0)</f>
        <v>288</v>
      </c>
      <c r="T125" s="122" t="s">
        <v>207</v>
      </c>
      <c r="U125" s="110"/>
      <c r="V125" s="122"/>
      <c r="W125" s="130"/>
      <c r="X125" s="122"/>
      <c r="Z125" s="136">
        <f>ROUND(E125/$B$2,1)</f>
        <v>90.6</v>
      </c>
      <c r="AA125" s="419" t="s">
        <v>208</v>
      </c>
      <c r="AB125" s="136">
        <f>ROUND(G125/$B$2,1)</f>
        <v>68.099999999999994</v>
      </c>
      <c r="AC125" s="419" t="s">
        <v>208</v>
      </c>
      <c r="AD125" s="131" t="str">
        <f>AB125&amp;" x "&amp;Z125</f>
        <v>68.1 x 90.6</v>
      </c>
      <c r="AE125" s="419" t="s">
        <v>208</v>
      </c>
      <c r="AF125" s="136">
        <f>ROUND(K125/$B$2,1)</f>
        <v>94.5</v>
      </c>
      <c r="AG125" s="419" t="s">
        <v>208</v>
      </c>
      <c r="AH125" s="222">
        <f>ROUND(M125/$B$2,1)</f>
        <v>72</v>
      </c>
      <c r="AI125" s="419" t="s">
        <v>208</v>
      </c>
      <c r="AJ125" s="136">
        <f>ROUND(O125/$B$2,1)</f>
        <v>2</v>
      </c>
      <c r="AK125" s="419" t="s">
        <v>208</v>
      </c>
      <c r="AL125" s="136">
        <f>ROUND(Q125/$B$2,1)</f>
        <v>2</v>
      </c>
      <c r="AM125" s="419" t="s">
        <v>208</v>
      </c>
      <c r="AN125" s="130">
        <f>ROUND(SQRT((Z125^2)+(AB125^2)),0)</f>
        <v>113</v>
      </c>
      <c r="AO125" s="122" t="s">
        <v>208</v>
      </c>
      <c r="AP125" s="130"/>
      <c r="AQ125" s="122"/>
      <c r="AR125" s="110"/>
      <c r="AS125" s="122"/>
      <c r="AU125" s="961"/>
      <c r="AW125" s="305">
        <v>10200009</v>
      </c>
      <c r="AX125" s="330">
        <f>IF(Index!$L$4="€",VLOOKUP(AW125,ERP!$A:$CL,5,0),IF(Index!$L$4="$",VLOOKUP(AW125,ERP!$A:$CL,7,0),IF(Index!$L$4="CHF",VLOOKUP(AW125,ERP!$A:$CL,9,0),IF(Index!$L$4="£",VLOOKUP(AW125,ERP!$A:$CL,11,0),""))))</f>
        <v>439</v>
      </c>
      <c r="AY125" s="305">
        <v>10240009</v>
      </c>
      <c r="AZ125" s="329">
        <f>IF(Index!$L$4="€",VLOOKUP(AY125,ERP!$A:$CL,5,0),IF(Index!$L$4="$",VLOOKUP(AY125,ERP!$A:$CL,7,0),IF(Index!$L$4="CHF",VLOOKUP(AY125,ERP!$A:$CL,9,0),IF(Index!$L$4="£",VLOOKUP(AY125,ERP!$A:$CL,11,0),""))))</f>
        <v>439</v>
      </c>
      <c r="BA125" s="298"/>
      <c r="BB125" s="307">
        <v>10200208</v>
      </c>
      <c r="BC125" s="325">
        <f>IF(Index!$L$4="€",VLOOKUP(BB125,ERP!$A:$CL,5,0),IF(Index!$L$4="$",VLOOKUP(BB125,ERP!$A:$CL,7,0),IF(Index!$L$4="CHF",VLOOKUP(BB125,ERP!$A:$CL,9,0),IF(Index!$L$4="£",VLOOKUP(BB125,ERP!$A:$CL,11,0),""))))</f>
        <v>482</v>
      </c>
      <c r="BD125" s="307">
        <v>10240208</v>
      </c>
      <c r="BE125" s="325">
        <f>IF(Index!$L$4="€",VLOOKUP(BD125,ERP!$A:$CL,5,0),IF(Index!$L$4="$",VLOOKUP(BD125,ERP!$A:$CL,7,0),IF(Index!$L$4="CHF",VLOOKUP(BD125,ERP!$A:$CL,9,0),IF(Index!$L$4="£",VLOOKUP(BD125,ERP!$A:$CL,11,0),""))))</f>
        <v>482</v>
      </c>
      <c r="BF125" s="2"/>
      <c r="BH125" s="136">
        <v>230</v>
      </c>
      <c r="BI125" s="419" t="s">
        <v>207</v>
      </c>
      <c r="BJ125" s="131">
        <v>173</v>
      </c>
      <c r="BK125" s="419" t="s">
        <v>207</v>
      </c>
      <c r="BL125" s="136" t="s">
        <v>4815</v>
      </c>
      <c r="BM125" s="419" t="s">
        <v>207</v>
      </c>
      <c r="BN125" s="222">
        <v>240</v>
      </c>
      <c r="BO125" s="419" t="s">
        <v>207</v>
      </c>
      <c r="BP125" s="136">
        <v>198</v>
      </c>
      <c r="BQ125" s="419" t="s">
        <v>207</v>
      </c>
      <c r="BR125" s="136">
        <v>5</v>
      </c>
      <c r="BS125" s="419" t="s">
        <v>207</v>
      </c>
      <c r="BT125" s="130">
        <v>20</v>
      </c>
      <c r="BU125" s="122" t="s">
        <v>207</v>
      </c>
      <c r="BV125" s="130">
        <v>288</v>
      </c>
      <c r="BW125" s="122" t="s">
        <v>207</v>
      </c>
      <c r="BX125" s="110"/>
      <c r="BY125" s="122"/>
      <c r="BZ125" s="130"/>
      <c r="CA125" s="122"/>
      <c r="CB125" s="107"/>
      <c r="CC125" s="153">
        <v>90.6</v>
      </c>
      <c r="CD125" s="151" t="s">
        <v>208</v>
      </c>
      <c r="CE125" s="153">
        <v>68.099999999999994</v>
      </c>
      <c r="CF125" s="151" t="s">
        <v>208</v>
      </c>
      <c r="CG125" s="131" t="s">
        <v>4867</v>
      </c>
      <c r="CH125" s="151" t="s">
        <v>208</v>
      </c>
      <c r="CI125" s="153">
        <v>94.5</v>
      </c>
      <c r="CJ125" s="151" t="s">
        <v>208</v>
      </c>
      <c r="CK125" s="107">
        <v>78</v>
      </c>
      <c r="CL125" s="151" t="s">
        <v>208</v>
      </c>
      <c r="CM125" s="153">
        <v>2</v>
      </c>
      <c r="CN125" s="151" t="s">
        <v>208</v>
      </c>
      <c r="CO125" s="153">
        <v>7.9</v>
      </c>
      <c r="CP125" s="151" t="s">
        <v>208</v>
      </c>
      <c r="CQ125" s="130">
        <v>113</v>
      </c>
      <c r="CR125" s="122" t="s">
        <v>208</v>
      </c>
      <c r="CS125" s="130"/>
      <c r="CT125" s="122"/>
      <c r="CU125" s="110"/>
      <c r="CV125" s="122"/>
      <c r="CX125" s="961"/>
      <c r="CZ125" s="305">
        <v>10200042</v>
      </c>
      <c r="DA125" s="329">
        <f>IF(Index!$L$4="€",VLOOKUP(CZ125,ERP!$A:$CL,5,0),IF(Index!$L$4="$",VLOOKUP(CZ125,ERP!$A:$CL,7,0),IF(Index!$L$4="CHF",VLOOKUP(CZ125,ERP!$A:$CL,9,0),IF(Index!$L$4="£",VLOOKUP(CZ125,ERP!$A:$CL,11,0),""))))</f>
        <v>513</v>
      </c>
      <c r="DB125" s="305"/>
      <c r="DC125" s="329"/>
      <c r="DD125" s="806"/>
      <c r="DE125" s="307">
        <v>10200218</v>
      </c>
      <c r="DF125" s="325">
        <f>IF(Index!$L$4="€",VLOOKUP(DE125,ERP!$A:$CL,5,0),IF(Index!$L$4="$",VLOOKUP(DE125,ERP!$A:$CL,7,0),IF(Index!$L$4="CHF",VLOOKUP(DE125,ERP!$A:$CL,9,0),IF(Index!$L$4="£",VLOOKUP(DE125,ERP!$A:$CL,11,0),""))))</f>
        <v>557</v>
      </c>
      <c r="DG125" s="307"/>
      <c r="DH125" s="325"/>
    </row>
    <row r="126" spans="2:113" x14ac:dyDescent="0.2">
      <c r="B126" s="708" t="s">
        <v>234</v>
      </c>
      <c r="C126" s="727">
        <f>4/3</f>
        <v>1.3333333333333333</v>
      </c>
      <c r="D126" s="394"/>
      <c r="E126" s="185">
        <v>270</v>
      </c>
      <c r="F126" s="186" t="s">
        <v>207</v>
      </c>
      <c r="G126" s="189">
        <f>ROUND(E126/$C126,0)</f>
        <v>203</v>
      </c>
      <c r="H126" s="186" t="s">
        <v>207</v>
      </c>
      <c r="I126" s="185" t="str">
        <f>G126&amp;" x "&amp;E126</f>
        <v>203 x 270</v>
      </c>
      <c r="J126" s="186" t="s">
        <v>207</v>
      </c>
      <c r="K126" s="187">
        <f>E126+(2*O126)</f>
        <v>280</v>
      </c>
      <c r="L126" s="186" t="s">
        <v>207</v>
      </c>
      <c r="M126" s="185">
        <f>G126+O126+Q126</f>
        <v>213</v>
      </c>
      <c r="N126" s="186" t="s">
        <v>207</v>
      </c>
      <c r="O126" s="185">
        <v>5</v>
      </c>
      <c r="P126" s="186" t="s">
        <v>207</v>
      </c>
      <c r="Q126" s="185">
        <v>5</v>
      </c>
      <c r="R126" s="186" t="s">
        <v>207</v>
      </c>
      <c r="S126" s="185">
        <f>ROUND(SQRT((E126^2)+(G126^2)),0)</f>
        <v>338</v>
      </c>
      <c r="T126" s="186" t="s">
        <v>207</v>
      </c>
      <c r="U126" s="187"/>
      <c r="V126" s="186"/>
      <c r="W126" s="185"/>
      <c r="X126" s="186"/>
      <c r="Z126" s="185">
        <f>ROUND(E126/$B$2,1)</f>
        <v>106.3</v>
      </c>
      <c r="AA126" s="186" t="s">
        <v>208</v>
      </c>
      <c r="AB126" s="185">
        <f>ROUND(G126/$B$2,1)</f>
        <v>79.900000000000006</v>
      </c>
      <c r="AC126" s="186" t="s">
        <v>208</v>
      </c>
      <c r="AD126" s="189" t="str">
        <f>AB126&amp;" x "&amp;Z126</f>
        <v>79.9 x 106.3</v>
      </c>
      <c r="AE126" s="186" t="s">
        <v>208</v>
      </c>
      <c r="AF126" s="185">
        <f>ROUND(K126/$B$2,1)</f>
        <v>110.2</v>
      </c>
      <c r="AG126" s="186" t="s">
        <v>208</v>
      </c>
      <c r="AH126" s="187">
        <f>ROUND(M126/$B$2,1)</f>
        <v>83.9</v>
      </c>
      <c r="AI126" s="186" t="s">
        <v>208</v>
      </c>
      <c r="AJ126" s="185">
        <f>ROUND(O126/$B$2,1)</f>
        <v>2</v>
      </c>
      <c r="AK126" s="186" t="s">
        <v>208</v>
      </c>
      <c r="AL126" s="185">
        <f>ROUND(Q126/$B$2,1)</f>
        <v>2</v>
      </c>
      <c r="AM126" s="186" t="s">
        <v>208</v>
      </c>
      <c r="AN126" s="185">
        <f>ROUND(SQRT((Z126^2)+(AB126^2)),0)</f>
        <v>133</v>
      </c>
      <c r="AO126" s="186" t="s">
        <v>208</v>
      </c>
      <c r="AP126" s="185"/>
      <c r="AQ126" s="186"/>
      <c r="AR126" s="187"/>
      <c r="AS126" s="186"/>
      <c r="AU126" s="965"/>
      <c r="AW126" s="368">
        <v>10200005</v>
      </c>
      <c r="AX126" s="465">
        <f>IF(Index!$L$4="€",VLOOKUP(AW126,ERP!$A:$CL,5,0),IF(Index!$L$4="$",VLOOKUP(AW126,ERP!$A:$CL,7,0),IF(Index!$L$4="CHF",VLOOKUP(AW126,ERP!$A:$CL,9,0),IF(Index!$L$4="£",VLOOKUP(AW126,ERP!$A:$CL,11,0),""))))</f>
        <v>600</v>
      </c>
      <c r="AY126" s="368">
        <v>10240005</v>
      </c>
      <c r="AZ126" s="416">
        <f>IF(Index!$L$4="€",VLOOKUP(AY126,ERP!$A:$CL,5,0),IF(Index!$L$4="$",VLOOKUP(AY126,ERP!$A:$CL,7,0),IF(Index!$L$4="CHF",VLOOKUP(AY126,ERP!$A:$CL,9,0),IF(Index!$L$4="£",VLOOKUP(AY126,ERP!$A:$CL,11,0),""))))</f>
        <v>600</v>
      </c>
      <c r="BA126" s="298"/>
      <c r="BB126" s="298"/>
      <c r="BC126" s="354"/>
      <c r="BD126" s="298"/>
      <c r="BE126" s="354"/>
      <c r="BF126" s="2"/>
      <c r="BH126" s="199"/>
      <c r="BI126" s="193"/>
      <c r="BJ126" s="189"/>
      <c r="BK126" s="193"/>
      <c r="BL126" s="192"/>
      <c r="BM126" s="193"/>
      <c r="BN126" s="219"/>
      <c r="BO126" s="193"/>
      <c r="BP126" s="192"/>
      <c r="BQ126" s="193"/>
      <c r="BR126" s="199"/>
      <c r="BS126" s="193"/>
      <c r="BT126" s="199"/>
      <c r="BU126" s="186"/>
      <c r="BV126" s="185"/>
      <c r="BW126" s="186"/>
      <c r="BX126" s="187"/>
      <c r="BY126" s="186"/>
      <c r="BZ126" s="185"/>
      <c r="CA126" s="186"/>
      <c r="CB126" s="259"/>
      <c r="CC126" s="192"/>
      <c r="CD126" s="193"/>
      <c r="CE126" s="192"/>
      <c r="CF126" s="193"/>
      <c r="CG126" s="189"/>
      <c r="CH126" s="193"/>
      <c r="CI126" s="192"/>
      <c r="CJ126" s="193"/>
      <c r="CK126" s="219"/>
      <c r="CL126" s="193"/>
      <c r="CM126" s="192"/>
      <c r="CN126" s="193"/>
      <c r="CO126" s="192"/>
      <c r="CP126" s="193"/>
      <c r="CQ126" s="185"/>
      <c r="CR126" s="186"/>
      <c r="CS126" s="185"/>
      <c r="CT126" s="186"/>
      <c r="CU126" s="187"/>
      <c r="CV126" s="186"/>
      <c r="CX126" s="965"/>
      <c r="CZ126" s="368"/>
      <c r="DA126" s="416"/>
      <c r="DB126" s="368"/>
      <c r="DC126" s="416"/>
      <c r="DD126" s="806"/>
      <c r="DE126" s="806"/>
      <c r="DF126" s="806"/>
    </row>
    <row r="127" spans="2:113" ht="27.75" customHeight="1" x14ac:dyDescent="0.2">
      <c r="E127" s="308"/>
      <c r="I127" s="309"/>
      <c r="O127" s="308"/>
      <c r="Q127" s="308"/>
      <c r="AD127" s="309"/>
      <c r="AW127" s="2"/>
      <c r="AY127" s="2"/>
      <c r="BA127" s="338"/>
      <c r="BB127" s="338"/>
      <c r="BC127" s="338"/>
      <c r="BD127" s="338"/>
      <c r="BE127" s="338"/>
      <c r="BF127" s="2"/>
      <c r="BH127" s="308"/>
      <c r="BL127" s="309"/>
      <c r="BR127" s="308"/>
      <c r="BT127" s="308"/>
      <c r="CG127" s="309"/>
      <c r="CZ127" s="2"/>
      <c r="DB127" s="2"/>
      <c r="DD127" s="2"/>
      <c r="DF127" s="2"/>
      <c r="DG127" s="2"/>
      <c r="DH127" s="2"/>
      <c r="DI127" s="2"/>
    </row>
    <row r="128" spans="2:113" s="30" customFormat="1" ht="33" customHeight="1" x14ac:dyDescent="0.2">
      <c r="C128" s="726"/>
      <c r="D128" s="2"/>
      <c r="E128" s="1172"/>
      <c r="F128" s="1172"/>
      <c r="G128" s="1172"/>
      <c r="H128" s="1172"/>
      <c r="I128" s="1172"/>
      <c r="J128" s="1172"/>
      <c r="K128" s="1172"/>
      <c r="L128" s="1172"/>
      <c r="M128" s="1172"/>
      <c r="N128" s="1172"/>
      <c r="O128" s="1172"/>
      <c r="P128" s="1172"/>
      <c r="Q128" s="1172"/>
      <c r="R128" s="1172"/>
      <c r="S128" s="1172"/>
      <c r="T128" s="1172"/>
      <c r="U128" s="1172"/>
      <c r="V128" s="1172"/>
      <c r="W128" s="1172"/>
      <c r="X128" s="1172"/>
      <c r="Y128" s="1172"/>
      <c r="Z128" s="1172"/>
      <c r="AA128" s="1172"/>
      <c r="AB128" s="1172"/>
      <c r="AC128" s="1172"/>
      <c r="AD128" s="1172"/>
      <c r="AE128" s="1172"/>
      <c r="AF128" s="1172"/>
      <c r="AG128" s="1172"/>
      <c r="AH128" s="1172"/>
      <c r="AI128" s="1172"/>
      <c r="AJ128" s="1172"/>
      <c r="AK128" s="1172"/>
      <c r="AL128" s="1172"/>
      <c r="AM128" s="1172"/>
      <c r="AN128" s="1172"/>
      <c r="AO128" s="1172"/>
      <c r="AP128" s="1172"/>
      <c r="AQ128" s="1172"/>
      <c r="AR128" s="1172"/>
      <c r="AS128" s="1172"/>
      <c r="AT128" s="2"/>
      <c r="AU128" s="960" t="s">
        <v>241</v>
      </c>
      <c r="AV128" s="2"/>
      <c r="AW128" s="1070" t="s">
        <v>2712</v>
      </c>
      <c r="AX128" s="1133"/>
      <c r="AY128" s="1133"/>
      <c r="AZ128" s="1134"/>
      <c r="BA128" s="806"/>
      <c r="BB128" s="1070" t="s">
        <v>2713</v>
      </c>
      <c r="BC128" s="1133"/>
      <c r="BD128" s="1133"/>
      <c r="BE128" s="1134"/>
      <c r="BF128" s="2"/>
      <c r="BG128" s="300"/>
      <c r="BH128" s="333"/>
      <c r="BI128" s="333"/>
      <c r="BJ128" s="333"/>
      <c r="BK128" s="333"/>
      <c r="BL128" s="333"/>
      <c r="BM128" s="333"/>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c r="CH128" s="333"/>
      <c r="CI128" s="333"/>
      <c r="CJ128" s="333"/>
      <c r="CK128" s="333"/>
      <c r="CL128" s="333"/>
      <c r="CM128" s="333"/>
      <c r="CN128" s="290"/>
      <c r="CO128" s="290"/>
      <c r="CP128" s="290"/>
      <c r="CQ128" s="290"/>
      <c r="CR128" s="2"/>
      <c r="CS128" s="2"/>
      <c r="CT128" s="2"/>
      <c r="CU128" s="2"/>
      <c r="CV128" s="2"/>
      <c r="CW128" s="2"/>
      <c r="CX128" s="234"/>
      <c r="CY128" s="2"/>
      <c r="CZ128" s="385"/>
      <c r="DA128" s="385"/>
      <c r="DB128" s="385"/>
      <c r="DC128" s="385"/>
      <c r="DD128" s="385"/>
      <c r="DE128" s="385"/>
      <c r="DF128" s="2"/>
    </row>
    <row r="129" spans="2:113" ht="15" customHeight="1" x14ac:dyDescent="0.2">
      <c r="D129" s="30"/>
      <c r="E129" s="1173"/>
      <c r="F129" s="1173"/>
      <c r="G129" s="1173"/>
      <c r="H129" s="1173"/>
      <c r="I129" s="1173"/>
      <c r="J129" s="1173"/>
      <c r="K129" s="1173"/>
      <c r="L129" s="1173"/>
      <c r="M129" s="1173"/>
      <c r="N129" s="1173"/>
      <c r="O129" s="1173"/>
      <c r="P129" s="1173"/>
      <c r="Q129" s="1173"/>
      <c r="R129" s="1173"/>
      <c r="S129" s="1173"/>
      <c r="T129" s="1173"/>
      <c r="U129" s="1173"/>
      <c r="V129" s="1173"/>
      <c r="W129" s="1173"/>
      <c r="X129" s="1173"/>
      <c r="Y129" s="1173"/>
      <c r="Z129" s="1173"/>
      <c r="AA129" s="1173"/>
      <c r="AB129" s="1173"/>
      <c r="AC129" s="1173"/>
      <c r="AD129" s="1173"/>
      <c r="AE129" s="1173"/>
      <c r="AF129" s="1173"/>
      <c r="AG129" s="1173"/>
      <c r="AH129" s="1173"/>
      <c r="AI129" s="1173"/>
      <c r="AJ129" s="1173"/>
      <c r="AK129" s="1173"/>
      <c r="AL129" s="1173"/>
      <c r="AM129" s="1173"/>
      <c r="AN129" s="1173"/>
      <c r="AO129" s="1173"/>
      <c r="AP129" s="1173"/>
      <c r="AQ129" s="1173"/>
      <c r="AR129" s="1173"/>
      <c r="AS129" s="1173"/>
      <c r="AT129" s="30"/>
      <c r="AU129" s="961"/>
      <c r="AW129" s="1166"/>
      <c r="AX129" s="1167"/>
      <c r="AY129" s="1167"/>
      <c r="AZ129" s="1168"/>
      <c r="BA129" s="769"/>
      <c r="BB129" s="1166"/>
      <c r="BC129" s="1167"/>
      <c r="BD129" s="1167"/>
      <c r="BE129" s="1168"/>
      <c r="BF129" s="2"/>
      <c r="BH129" s="333"/>
      <c r="BI129" s="333"/>
      <c r="BJ129" s="333"/>
      <c r="BK129" s="333"/>
      <c r="BL129" s="331"/>
      <c r="BM129" s="331"/>
      <c r="BN129" s="331"/>
      <c r="BO129" s="331"/>
      <c r="BP129" s="331"/>
      <c r="BQ129" s="331"/>
      <c r="BR129" s="331"/>
      <c r="BS129" s="331"/>
      <c r="BT129" s="331"/>
      <c r="BU129" s="331"/>
      <c r="BV129" s="331"/>
      <c r="BW129" s="331"/>
      <c r="BX129" s="331"/>
      <c r="BY129" s="331"/>
      <c r="BZ129" s="331"/>
      <c r="CA129" s="331"/>
      <c r="CB129" s="331"/>
      <c r="CC129" s="331"/>
      <c r="CD129" s="331"/>
      <c r="CE129" s="331"/>
      <c r="CF129" s="331"/>
      <c r="CG129" s="331"/>
      <c r="CH129" s="331"/>
      <c r="CI129" s="331"/>
      <c r="CJ129" s="331"/>
      <c r="CK129" s="331"/>
      <c r="CL129" s="331"/>
      <c r="CM129" s="331"/>
      <c r="CN129" s="385"/>
      <c r="CO129" s="385"/>
      <c r="CP129" s="385"/>
      <c r="CQ129" s="385"/>
      <c r="CR129" s="385"/>
      <c r="CS129" s="385"/>
      <c r="CT129" s="385"/>
      <c r="CU129" s="385"/>
      <c r="CV129" s="385"/>
      <c r="CW129" s="30"/>
      <c r="CX129" s="234"/>
      <c r="CY129" s="30"/>
      <c r="CZ129" s="385"/>
      <c r="DA129" s="385"/>
      <c r="DB129" s="385"/>
      <c r="DC129" s="385"/>
      <c r="DD129" s="385"/>
      <c r="DE129" s="385"/>
      <c r="DF129" s="2"/>
      <c r="DG129" s="2"/>
      <c r="DH129" s="2"/>
      <c r="DI129" s="2"/>
    </row>
    <row r="130" spans="2:113" ht="5.0999999999999996" customHeight="1" x14ac:dyDescent="0.2">
      <c r="B130" s="299"/>
      <c r="E130" s="351"/>
      <c r="F130" s="338"/>
      <c r="G130" s="338"/>
      <c r="H130" s="338"/>
      <c r="I130" s="352"/>
      <c r="J130" s="338"/>
      <c r="K130" s="338"/>
      <c r="L130" s="338"/>
      <c r="M130" s="338"/>
      <c r="N130" s="338"/>
      <c r="O130" s="351"/>
      <c r="P130" s="338"/>
      <c r="Q130" s="351"/>
      <c r="R130" s="338"/>
      <c r="S130" s="338"/>
      <c r="T130" s="338"/>
      <c r="U130" s="338"/>
      <c r="V130" s="338"/>
      <c r="W130" s="338"/>
      <c r="X130" s="338"/>
      <c r="Y130" s="338"/>
      <c r="Z130" s="338"/>
      <c r="AA130" s="338"/>
      <c r="AB130" s="338"/>
      <c r="AC130" s="338"/>
      <c r="AD130" s="352"/>
      <c r="AE130" s="338"/>
      <c r="AF130" s="338"/>
      <c r="AG130" s="338"/>
      <c r="AH130" s="338"/>
      <c r="AI130" s="338"/>
      <c r="AJ130" s="338"/>
      <c r="AK130" s="338"/>
      <c r="AL130" s="338"/>
      <c r="AM130" s="338"/>
      <c r="AN130" s="338"/>
      <c r="AO130" s="338"/>
      <c r="AP130" s="338"/>
      <c r="AQ130" s="338"/>
      <c r="AR130" s="338"/>
      <c r="AS130" s="338"/>
      <c r="AU130" s="961"/>
      <c r="AW130" s="2"/>
      <c r="AY130" s="2"/>
      <c r="BA130" s="338"/>
      <c r="BB130" s="338"/>
      <c r="BC130" s="338"/>
      <c r="BD130" s="338"/>
      <c r="BE130" s="338"/>
      <c r="BF130" s="2"/>
      <c r="BH130" s="351"/>
      <c r="BI130" s="338"/>
      <c r="BJ130" s="338"/>
      <c r="BK130" s="338"/>
      <c r="BL130" s="352"/>
      <c r="BM130" s="338"/>
      <c r="BN130" s="338"/>
      <c r="BO130" s="338"/>
      <c r="BP130" s="338"/>
      <c r="BQ130" s="338"/>
      <c r="BR130" s="351"/>
      <c r="BS130" s="338"/>
      <c r="BT130" s="351"/>
      <c r="BU130" s="338"/>
      <c r="BV130" s="338"/>
      <c r="BW130" s="338"/>
      <c r="BX130" s="338"/>
      <c r="BY130" s="338"/>
      <c r="BZ130" s="338"/>
      <c r="CA130" s="338"/>
      <c r="CB130" s="338"/>
      <c r="CC130" s="338"/>
      <c r="CD130" s="338"/>
      <c r="CE130" s="338"/>
      <c r="CF130" s="338"/>
      <c r="CG130" s="352"/>
      <c r="CH130" s="338"/>
      <c r="CI130" s="338"/>
      <c r="CJ130" s="338"/>
      <c r="CK130" s="338"/>
      <c r="CL130" s="338"/>
      <c r="CM130" s="338"/>
      <c r="CX130" s="234"/>
      <c r="CZ130" s="2"/>
      <c r="DB130" s="2"/>
      <c r="DD130" s="2"/>
      <c r="DF130" s="2"/>
      <c r="DG130" s="2"/>
      <c r="DH130" s="2"/>
      <c r="DI130" s="2"/>
    </row>
    <row r="131" spans="2:113" ht="31.5" customHeight="1" x14ac:dyDescent="0.2">
      <c r="E131" s="1172"/>
      <c r="F131" s="1172"/>
      <c r="G131" s="1172"/>
      <c r="H131" s="1172"/>
      <c r="I131" s="1172"/>
      <c r="J131" s="1172"/>
      <c r="K131" s="1172"/>
      <c r="L131" s="1172"/>
      <c r="M131" s="1172"/>
      <c r="N131" s="1172"/>
      <c r="O131" s="1172"/>
      <c r="P131" s="1172"/>
      <c r="Q131" s="1172"/>
      <c r="R131" s="1172"/>
      <c r="S131" s="1172"/>
      <c r="T131" s="1172"/>
      <c r="U131" s="1172"/>
      <c r="V131" s="1172"/>
      <c r="W131" s="1172"/>
      <c r="X131" s="1172"/>
      <c r="Y131" s="1172"/>
      <c r="Z131" s="1172"/>
      <c r="AA131" s="1172"/>
      <c r="AB131" s="1172"/>
      <c r="AC131" s="1172"/>
      <c r="AD131" s="1172"/>
      <c r="AE131" s="1172"/>
      <c r="AF131" s="1172"/>
      <c r="AG131" s="1172"/>
      <c r="AH131" s="1172"/>
      <c r="AI131" s="1172"/>
      <c r="AJ131" s="1172"/>
      <c r="AK131" s="1172"/>
      <c r="AL131" s="1172"/>
      <c r="AM131" s="1172"/>
      <c r="AN131" s="1172"/>
      <c r="AO131" s="1172"/>
      <c r="AP131" s="1172"/>
      <c r="AQ131" s="1172"/>
      <c r="AR131" s="1172"/>
      <c r="AS131" s="1172"/>
      <c r="AU131" s="961"/>
      <c r="AW131" s="948" t="s">
        <v>230</v>
      </c>
      <c r="AX131" s="956"/>
      <c r="AY131" s="948" t="s">
        <v>230</v>
      </c>
      <c r="AZ131" s="949"/>
      <c r="BA131" s="806"/>
      <c r="BB131" s="948" t="s">
        <v>230</v>
      </c>
      <c r="BC131" s="956"/>
      <c r="BD131" s="948" t="s">
        <v>230</v>
      </c>
      <c r="BE131" s="949"/>
      <c r="BF131" s="2"/>
      <c r="BH131" s="351"/>
      <c r="BI131" s="338"/>
      <c r="BJ131" s="338"/>
      <c r="BK131" s="338"/>
      <c r="BL131" s="352"/>
      <c r="BM131" s="338"/>
      <c r="BN131" s="338"/>
      <c r="BO131" s="338"/>
      <c r="BP131" s="338"/>
      <c r="BQ131" s="338"/>
      <c r="BR131" s="351"/>
      <c r="BS131" s="338"/>
      <c r="BT131" s="351"/>
      <c r="BU131" s="338"/>
      <c r="BV131" s="338"/>
      <c r="BW131" s="338"/>
      <c r="BX131" s="338"/>
      <c r="BY131" s="338"/>
      <c r="BZ131" s="338"/>
      <c r="CA131" s="338"/>
      <c r="CB131" s="338"/>
      <c r="CC131" s="338"/>
      <c r="CD131" s="338"/>
      <c r="CE131" s="338"/>
      <c r="CF131" s="338"/>
      <c r="CG131" s="352"/>
      <c r="CH131" s="338"/>
      <c r="CI131" s="338"/>
      <c r="CJ131" s="338"/>
      <c r="CK131" s="338"/>
      <c r="CL131" s="338"/>
      <c r="CM131" s="338"/>
      <c r="CX131" s="234"/>
      <c r="CZ131" s="2"/>
      <c r="DB131" s="2"/>
      <c r="DD131" s="2"/>
      <c r="DF131" s="2"/>
      <c r="DG131" s="2"/>
      <c r="DH131" s="2"/>
      <c r="DI131" s="2"/>
    </row>
    <row r="132" spans="2:113" ht="15" customHeight="1" x14ac:dyDescent="0.2">
      <c r="E132" s="1173"/>
      <c r="F132" s="1173"/>
      <c r="G132" s="1173"/>
      <c r="H132" s="1173"/>
      <c r="I132" s="1173"/>
      <c r="J132" s="1173"/>
      <c r="K132" s="1173"/>
      <c r="L132" s="1173"/>
      <c r="M132" s="1173"/>
      <c r="N132" s="1173"/>
      <c r="O132" s="1173"/>
      <c r="P132" s="1173"/>
      <c r="Q132" s="1173"/>
      <c r="R132" s="1173"/>
      <c r="S132" s="1173"/>
      <c r="T132" s="1173"/>
      <c r="U132" s="1173"/>
      <c r="V132" s="1173"/>
      <c r="W132" s="1173"/>
      <c r="X132" s="1173"/>
      <c r="Y132" s="1173"/>
      <c r="Z132" s="1173"/>
      <c r="AA132" s="1173"/>
      <c r="AB132" s="1173"/>
      <c r="AC132" s="1173"/>
      <c r="AD132" s="1173"/>
      <c r="AE132" s="1173"/>
      <c r="AF132" s="1173"/>
      <c r="AG132" s="1173"/>
      <c r="AH132" s="1173"/>
      <c r="AI132" s="1173"/>
      <c r="AJ132" s="1173"/>
      <c r="AK132" s="1173"/>
      <c r="AL132" s="1173"/>
      <c r="AM132" s="1173"/>
      <c r="AN132" s="1173"/>
      <c r="AO132" s="1173"/>
      <c r="AP132" s="1173"/>
      <c r="AQ132" s="1173"/>
      <c r="AR132" s="1173"/>
      <c r="AS132" s="1173"/>
      <c r="AU132" s="961"/>
      <c r="AW132" s="954" t="s">
        <v>233</v>
      </c>
      <c r="AX132" s="955"/>
      <c r="AY132" s="954" t="s">
        <v>2670</v>
      </c>
      <c r="AZ132" s="955"/>
      <c r="BA132" s="769"/>
      <c r="BB132" s="954" t="s">
        <v>233</v>
      </c>
      <c r="BC132" s="955"/>
      <c r="BD132" s="954" t="s">
        <v>2670</v>
      </c>
      <c r="BE132" s="955"/>
      <c r="BF132" s="2"/>
      <c r="BH132" s="333"/>
      <c r="BI132" s="333"/>
      <c r="BJ132" s="333"/>
      <c r="BK132" s="333"/>
      <c r="BL132" s="333"/>
      <c r="BM132" s="333"/>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c r="CH132" s="333"/>
      <c r="CI132" s="333"/>
      <c r="CJ132" s="333"/>
      <c r="CK132" s="333"/>
      <c r="CL132" s="333"/>
      <c r="CM132" s="333"/>
      <c r="CN132" s="290"/>
      <c r="CO132" s="290"/>
      <c r="CP132" s="290"/>
      <c r="CQ132" s="290"/>
      <c r="CR132" s="290"/>
      <c r="CS132" s="290"/>
      <c r="CT132" s="290"/>
      <c r="CU132" s="290"/>
      <c r="CV132" s="290"/>
      <c r="CX132" s="234"/>
      <c r="CZ132" s="2"/>
      <c r="DB132" s="2"/>
      <c r="DD132" s="2"/>
      <c r="DF132" s="2"/>
      <c r="DG132" s="2"/>
      <c r="DH132" s="2"/>
      <c r="DI132" s="2"/>
    </row>
    <row r="133" spans="2:113" ht="12.75" customHeight="1" x14ac:dyDescent="0.2">
      <c r="B133" s="708"/>
      <c r="C133" s="727"/>
      <c r="D133" s="394"/>
      <c r="E133" s="279" t="s">
        <v>206</v>
      </c>
      <c r="F133" s="280"/>
      <c r="G133" s="279" t="s">
        <v>211</v>
      </c>
      <c r="H133" s="280"/>
      <c r="I133" s="279" t="s">
        <v>216</v>
      </c>
      <c r="J133" s="280"/>
      <c r="K133" s="279" t="s">
        <v>205</v>
      </c>
      <c r="L133" s="280"/>
      <c r="M133" s="279" t="s">
        <v>214</v>
      </c>
      <c r="N133" s="280"/>
      <c r="O133" s="279" t="s">
        <v>209</v>
      </c>
      <c r="P133" s="280"/>
      <c r="Q133" s="279" t="s">
        <v>215</v>
      </c>
      <c r="R133" s="280"/>
      <c r="S133" s="279" t="s">
        <v>212</v>
      </c>
      <c r="T133" s="281"/>
      <c r="U133" s="966"/>
      <c r="V133" s="967"/>
      <c r="W133" s="966"/>
      <c r="X133" s="967"/>
      <c r="Y133" s="394"/>
      <c r="Z133" s="279" t="s">
        <v>206</v>
      </c>
      <c r="AA133" s="280"/>
      <c r="AB133" s="279" t="s">
        <v>211</v>
      </c>
      <c r="AC133" s="280"/>
      <c r="AD133" s="279" t="s">
        <v>216</v>
      </c>
      <c r="AE133" s="280"/>
      <c r="AF133" s="279" t="s">
        <v>205</v>
      </c>
      <c r="AG133" s="280"/>
      <c r="AH133" s="279" t="s">
        <v>214</v>
      </c>
      <c r="AI133" s="280"/>
      <c r="AJ133" s="279" t="s">
        <v>209</v>
      </c>
      <c r="AK133" s="280"/>
      <c r="AL133" s="279" t="s">
        <v>215</v>
      </c>
      <c r="AM133" s="280"/>
      <c r="AN133" s="279" t="s">
        <v>212</v>
      </c>
      <c r="AO133" s="280"/>
      <c r="AP133" s="966"/>
      <c r="AQ133" s="967"/>
      <c r="AR133" s="966"/>
      <c r="AS133" s="967"/>
      <c r="AU133" s="961"/>
      <c r="AW133" s="762" t="s">
        <v>221</v>
      </c>
      <c r="AX133" s="780" t="s">
        <v>23</v>
      </c>
      <c r="AY133" s="762" t="s">
        <v>221</v>
      </c>
      <c r="AZ133" s="780" t="s">
        <v>23</v>
      </c>
      <c r="BA133" s="156"/>
      <c r="BB133" s="762" t="s">
        <v>221</v>
      </c>
      <c r="BC133" s="780" t="s">
        <v>23</v>
      </c>
      <c r="BD133" s="762" t="s">
        <v>221</v>
      </c>
      <c r="BE133" s="780" t="s">
        <v>23</v>
      </c>
      <c r="BF133" s="2"/>
      <c r="BH133" s="351"/>
      <c r="BI133" s="338"/>
      <c r="BJ133" s="338"/>
      <c r="BK133" s="338"/>
      <c r="BL133" s="352"/>
      <c r="BM133" s="338"/>
      <c r="BN133" s="338"/>
      <c r="BO133" s="338"/>
      <c r="BP133" s="338"/>
      <c r="BQ133" s="338"/>
      <c r="BR133" s="351"/>
      <c r="BS133" s="338"/>
      <c r="BT133" s="351"/>
      <c r="BU133" s="338"/>
      <c r="BV133" s="338"/>
      <c r="BW133" s="338"/>
      <c r="BX133" s="338"/>
      <c r="BY133" s="338"/>
      <c r="BZ133" s="338"/>
      <c r="CA133" s="338"/>
      <c r="CB133" s="338"/>
      <c r="CC133" s="338"/>
      <c r="CD133" s="338"/>
      <c r="CE133" s="338"/>
      <c r="CF133" s="338"/>
      <c r="CG133" s="352"/>
      <c r="CH133" s="338"/>
      <c r="CI133" s="338"/>
      <c r="CJ133" s="338"/>
      <c r="CK133" s="338"/>
      <c r="CL133" s="338"/>
      <c r="CM133" s="338"/>
      <c r="CX133" s="234"/>
      <c r="CZ133" s="367"/>
      <c r="DA133" s="330"/>
      <c r="DB133" s="367"/>
      <c r="DC133" s="330"/>
      <c r="DD133" s="367"/>
      <c r="DE133" s="330"/>
      <c r="DF133" s="2"/>
      <c r="DG133" s="2"/>
      <c r="DH133" s="2"/>
      <c r="DI133" s="2"/>
    </row>
    <row r="134" spans="2:113" ht="12.75" customHeight="1" x14ac:dyDescent="0.2">
      <c r="B134" s="708"/>
      <c r="C134" s="727"/>
      <c r="D134" s="394"/>
      <c r="E134" s="121"/>
      <c r="F134" s="110"/>
      <c r="G134" s="121"/>
      <c r="H134" s="122"/>
      <c r="I134" s="121"/>
      <c r="J134" s="110"/>
      <c r="K134" s="121"/>
      <c r="L134" s="110"/>
      <c r="M134" s="121"/>
      <c r="N134" s="122"/>
      <c r="O134" s="121"/>
      <c r="P134" s="122"/>
      <c r="Q134" s="131"/>
      <c r="R134" s="110"/>
      <c r="S134" s="121"/>
      <c r="T134" s="123"/>
      <c r="U134" s="700"/>
      <c r="V134" s="781"/>
      <c r="W134" s="700"/>
      <c r="X134" s="781"/>
      <c r="Y134" s="394"/>
      <c r="Z134" s="143"/>
      <c r="AA134" s="141"/>
      <c r="AB134" s="143"/>
      <c r="AC134" s="141"/>
      <c r="AD134" s="282"/>
      <c r="AE134" s="141"/>
      <c r="AF134" s="143"/>
      <c r="AG134" s="141"/>
      <c r="AH134" s="282"/>
      <c r="AI134" s="141"/>
      <c r="AJ134" s="143"/>
      <c r="AK134" s="141"/>
      <c r="AL134" s="143"/>
      <c r="AM134" s="141"/>
      <c r="AN134" s="143"/>
      <c r="AO134" s="141"/>
      <c r="AP134" s="700"/>
      <c r="AQ134" s="781"/>
      <c r="AR134" s="789"/>
      <c r="AS134" s="781"/>
      <c r="AU134" s="961"/>
      <c r="AW134" s="700"/>
      <c r="AX134" s="781" t="str">
        <f>Index!$L$4</f>
        <v>€</v>
      </c>
      <c r="AY134" s="700"/>
      <c r="AZ134" s="781" t="str">
        <f>Index!$L$4</f>
        <v>€</v>
      </c>
      <c r="BA134" s="156"/>
      <c r="BB134" s="700"/>
      <c r="BC134" s="781" t="str">
        <f>Index!$L$4</f>
        <v>€</v>
      </c>
      <c r="BD134" s="700"/>
      <c r="BE134" s="781" t="str">
        <f>Index!$L$4</f>
        <v>€</v>
      </c>
      <c r="BF134" s="2"/>
      <c r="BH134" s="351"/>
      <c r="BI134" s="338"/>
      <c r="BJ134" s="338"/>
      <c r="BK134" s="338"/>
      <c r="BL134" s="352"/>
      <c r="BM134" s="338"/>
      <c r="BN134" s="338"/>
      <c r="BO134" s="338"/>
      <c r="BP134" s="338"/>
      <c r="BQ134" s="338"/>
      <c r="BR134" s="351"/>
      <c r="BS134" s="338"/>
      <c r="BT134" s="351"/>
      <c r="BU134" s="338"/>
      <c r="BV134" s="338"/>
      <c r="BW134" s="338"/>
      <c r="BX134" s="338"/>
      <c r="BY134" s="338"/>
      <c r="BZ134" s="338"/>
      <c r="CA134" s="338"/>
      <c r="CB134" s="338"/>
      <c r="CC134" s="338"/>
      <c r="CD134" s="338"/>
      <c r="CE134" s="338"/>
      <c r="CF134" s="338"/>
      <c r="CG134" s="352"/>
      <c r="CH134" s="338"/>
      <c r="CI134" s="338"/>
      <c r="CJ134" s="338"/>
      <c r="CK134" s="338"/>
      <c r="CL134" s="338"/>
      <c r="CM134" s="338"/>
      <c r="CX134" s="234"/>
      <c r="CZ134" s="367"/>
      <c r="DA134" s="330"/>
      <c r="DB134" s="367"/>
      <c r="DC134" s="330"/>
      <c r="DD134" s="367"/>
      <c r="DE134" s="330"/>
      <c r="DF134" s="2"/>
      <c r="DG134" s="2"/>
      <c r="DH134" s="2"/>
      <c r="DI134" s="2"/>
    </row>
    <row r="135" spans="2:113" ht="12.75" customHeight="1" x14ac:dyDescent="0.2">
      <c r="B135" s="708" t="s">
        <v>242</v>
      </c>
      <c r="C135" s="727">
        <f t="shared" ref="C135:C139" si="57">1/1</f>
        <v>1</v>
      </c>
      <c r="D135" s="394"/>
      <c r="E135" s="165">
        <v>151</v>
      </c>
      <c r="F135" s="166" t="s">
        <v>207</v>
      </c>
      <c r="G135" s="170">
        <f>ROUND(E135/$C135,0)</f>
        <v>151</v>
      </c>
      <c r="H135" s="166" t="s">
        <v>207</v>
      </c>
      <c r="I135" s="165" t="str">
        <f>G135&amp;" x "&amp;E135</f>
        <v>151 x 151</v>
      </c>
      <c r="J135" s="166" t="s">
        <v>207</v>
      </c>
      <c r="K135" s="167">
        <f>E135+(2*O135)</f>
        <v>156</v>
      </c>
      <c r="L135" s="166" t="s">
        <v>207</v>
      </c>
      <c r="M135" s="165">
        <f>G135</f>
        <v>151</v>
      </c>
      <c r="N135" s="166" t="s">
        <v>207</v>
      </c>
      <c r="O135" s="165">
        <v>2.5</v>
      </c>
      <c r="P135" s="166" t="s">
        <v>207</v>
      </c>
      <c r="Q135" s="665">
        <v>0</v>
      </c>
      <c r="R135" s="166" t="s">
        <v>207</v>
      </c>
      <c r="S135" s="165">
        <f>ROUND(SQRT((E135^2)+(G135^2)),0)</f>
        <v>214</v>
      </c>
      <c r="T135" s="166" t="s">
        <v>207</v>
      </c>
      <c r="U135" s="167"/>
      <c r="V135" s="166"/>
      <c r="W135" s="165"/>
      <c r="X135" s="166"/>
      <c r="Y135" s="394"/>
      <c r="Z135" s="178">
        <f>ROUND(E135/$B$2,1)</f>
        <v>59.4</v>
      </c>
      <c r="AA135" s="179" t="s">
        <v>208</v>
      </c>
      <c r="AB135" s="178">
        <f>ROUND(G135/$B$2,1)</f>
        <v>59.4</v>
      </c>
      <c r="AC135" s="179" t="s">
        <v>208</v>
      </c>
      <c r="AD135" s="181" t="str">
        <f>AB135&amp;" x "&amp;Z135</f>
        <v>59.4 x 59.4</v>
      </c>
      <c r="AE135" s="179" t="s">
        <v>208</v>
      </c>
      <c r="AF135" s="178">
        <f>ROUND(K135/$B$2,1)</f>
        <v>61.4</v>
      </c>
      <c r="AG135" s="179" t="s">
        <v>208</v>
      </c>
      <c r="AH135" s="169">
        <f>ROUND(M135/$B$2,1)</f>
        <v>59.4</v>
      </c>
      <c r="AI135" s="179" t="s">
        <v>208</v>
      </c>
      <c r="AJ135" s="178">
        <f>ROUND(O135/$B$2,1)</f>
        <v>1</v>
      </c>
      <c r="AK135" s="179" t="s">
        <v>208</v>
      </c>
      <c r="AL135" s="178">
        <f t="shared" ref="AL135" si="58">ROUND(Q135/$B$2,1)</f>
        <v>0</v>
      </c>
      <c r="AM135" s="179" t="s">
        <v>208</v>
      </c>
      <c r="AN135" s="178">
        <f>ROUND(SQRT((Z135^2)+(AB135^2)),0)</f>
        <v>84</v>
      </c>
      <c r="AO135" s="179" t="s">
        <v>208</v>
      </c>
      <c r="AP135" s="178"/>
      <c r="AQ135" s="179"/>
      <c r="AR135" s="169"/>
      <c r="AS135" s="179"/>
      <c r="AU135" s="961"/>
      <c r="AW135" s="466">
        <v>10200001</v>
      </c>
      <c r="AX135" s="464">
        <f>IF(Index!$L$4="€",VLOOKUP(AW135,ERP!$A:$CL,5,0),IF(Index!$L$4="$",VLOOKUP(AW135,ERP!$A:$CL,7,0),IF(Index!$L$4="CHF",VLOOKUP(AW135,ERP!$A:$CL,9,0),IF(Index!$L$4="£",VLOOKUP(AW135,ERP!$A:$CL,11,0),""))))</f>
        <v>200</v>
      </c>
      <c r="AY135" s="466">
        <v>10240001</v>
      </c>
      <c r="AZ135" s="362">
        <f>IF(Index!$L$4="€",VLOOKUP(AY135,ERP!$A:$CL,5,0),IF(Index!$L$4="$",VLOOKUP(AY135,ERP!$A:$CL,7,0),IF(Index!$L$4="CHF",VLOOKUP(AY135,ERP!$A:$CL,9,0),IF(Index!$L$4="£",VLOOKUP(AY135,ERP!$A:$CL,11,0),""))))</f>
        <v>200</v>
      </c>
      <c r="BA135" s="357"/>
      <c r="BB135" s="361">
        <v>10200200</v>
      </c>
      <c r="BC135" s="464">
        <f>IF(Index!$L$4="€",VLOOKUP(BB135,ERP!$A:$CL,5,0),IF(Index!$L$4="$",VLOOKUP(BB135,ERP!$A:$CL,7,0),IF(Index!$L$4="CHF",VLOOKUP(BB135,ERP!$A:$CL,9,0),IF(Index!$L$4="£",VLOOKUP(BB135,ERP!$A:$CL,11,0),""))))</f>
        <v>262</v>
      </c>
      <c r="BD135" s="361">
        <v>10240200</v>
      </c>
      <c r="BE135" s="362">
        <f>IF(Index!$L$4="€",VLOOKUP(BD135,ERP!$A:$CL,5,0),IF(Index!$L$4="$",VLOOKUP(BD135,ERP!$A:$CL,7,0),IF(Index!$L$4="CHF",VLOOKUP(BD135,ERP!$A:$CL,9,0),IF(Index!$L$4="£",VLOOKUP(BD135,ERP!$A:$CL,11,0),""))))</f>
        <v>262</v>
      </c>
      <c r="BF135" s="2"/>
      <c r="BH135" s="351"/>
      <c r="BI135" s="338"/>
      <c r="BJ135" s="338"/>
      <c r="BK135" s="338"/>
      <c r="BL135" s="352"/>
      <c r="BM135" s="338"/>
      <c r="BN135" s="338"/>
      <c r="BO135" s="338"/>
      <c r="BP135" s="338"/>
      <c r="BQ135" s="338"/>
      <c r="BR135" s="351"/>
      <c r="BS135" s="338"/>
      <c r="BT135" s="351"/>
      <c r="BU135" s="338"/>
      <c r="BV135" s="338"/>
      <c r="BW135" s="338"/>
      <c r="BX135" s="338"/>
      <c r="BY135" s="338"/>
      <c r="BZ135" s="338"/>
      <c r="CA135" s="338"/>
      <c r="CB135" s="338"/>
      <c r="CC135" s="338"/>
      <c r="CD135" s="338"/>
      <c r="CE135" s="338"/>
      <c r="CF135" s="338"/>
      <c r="CG135" s="352"/>
      <c r="CH135" s="338"/>
      <c r="CI135" s="338"/>
      <c r="CJ135" s="338"/>
      <c r="CK135" s="338"/>
      <c r="CL135" s="338"/>
      <c r="CM135" s="338"/>
      <c r="CX135" s="234"/>
      <c r="CZ135" s="367"/>
      <c r="DA135" s="330"/>
      <c r="DB135" s="367"/>
      <c r="DC135" s="330"/>
      <c r="DD135" s="367"/>
      <c r="DE135" s="330"/>
      <c r="DF135" s="2"/>
      <c r="DG135" s="2"/>
      <c r="DH135" s="2"/>
      <c r="DI135" s="2"/>
    </row>
    <row r="136" spans="2:113" ht="12.75" customHeight="1" x14ac:dyDescent="0.2">
      <c r="B136" s="708" t="s">
        <v>242</v>
      </c>
      <c r="C136" s="727">
        <f t="shared" si="57"/>
        <v>1</v>
      </c>
      <c r="D136" s="394"/>
      <c r="E136" s="136">
        <v>173</v>
      </c>
      <c r="F136" s="419" t="s">
        <v>207</v>
      </c>
      <c r="G136" s="444">
        <f>ROUND(E136/$C136,0)</f>
        <v>173</v>
      </c>
      <c r="H136" s="419" t="s">
        <v>207</v>
      </c>
      <c r="I136" s="136" t="str">
        <f>G136&amp;" x "&amp;E136</f>
        <v>173 x 173</v>
      </c>
      <c r="J136" s="419" t="s">
        <v>207</v>
      </c>
      <c r="K136" s="222">
        <f>E136+(2*O136)</f>
        <v>178</v>
      </c>
      <c r="L136" s="419" t="s">
        <v>207</v>
      </c>
      <c r="M136" s="136">
        <f t="shared" ref="M136:M139" si="59">G136</f>
        <v>173</v>
      </c>
      <c r="N136" s="419" t="s">
        <v>207</v>
      </c>
      <c r="O136" s="136">
        <v>2.5</v>
      </c>
      <c r="P136" s="419" t="s">
        <v>207</v>
      </c>
      <c r="Q136" s="729">
        <v>0</v>
      </c>
      <c r="R136" s="419" t="s">
        <v>207</v>
      </c>
      <c r="S136" s="136">
        <f>ROUND(SQRT((E136^2)+(G136^2)),0)</f>
        <v>245</v>
      </c>
      <c r="T136" s="419" t="s">
        <v>207</v>
      </c>
      <c r="U136" s="222"/>
      <c r="V136" s="419"/>
      <c r="W136" s="136"/>
      <c r="X136" s="419"/>
      <c r="Y136" s="394"/>
      <c r="Z136" s="136">
        <f>ROUND(E136/$B$2,1)</f>
        <v>68.099999999999994</v>
      </c>
      <c r="AA136" s="419" t="s">
        <v>208</v>
      </c>
      <c r="AB136" s="136">
        <f>ROUND(G136/$B$2,1)</f>
        <v>68.099999999999994</v>
      </c>
      <c r="AC136" s="419" t="s">
        <v>208</v>
      </c>
      <c r="AD136" s="444" t="str">
        <f>AB136&amp;" x "&amp;Z136</f>
        <v>68.1 x 68.1</v>
      </c>
      <c r="AE136" s="419" t="s">
        <v>208</v>
      </c>
      <c r="AF136" s="136">
        <f>ROUND(K136/$B$2,1)</f>
        <v>70.099999999999994</v>
      </c>
      <c r="AG136" s="419" t="s">
        <v>208</v>
      </c>
      <c r="AH136" s="222">
        <f>ROUND(M136/$B$2,1)</f>
        <v>68.099999999999994</v>
      </c>
      <c r="AI136" s="419" t="s">
        <v>208</v>
      </c>
      <c r="AJ136" s="136">
        <f>ROUND(O136/$B$2,1)</f>
        <v>1</v>
      </c>
      <c r="AK136" s="419" t="s">
        <v>208</v>
      </c>
      <c r="AL136" s="136">
        <f t="shared" ref="AL136:AL139" si="60">ROUND(Q136/$B$2,1)</f>
        <v>0</v>
      </c>
      <c r="AM136" s="419" t="s">
        <v>208</v>
      </c>
      <c r="AN136" s="136">
        <f>ROUND(SQRT((Z136^2)+(AB136^2)),0)</f>
        <v>96</v>
      </c>
      <c r="AO136" s="419" t="s">
        <v>208</v>
      </c>
      <c r="AP136" s="136"/>
      <c r="AQ136" s="419"/>
      <c r="AR136" s="222"/>
      <c r="AS136" s="419"/>
      <c r="AU136" s="961"/>
      <c r="AW136" s="305">
        <v>10200002</v>
      </c>
      <c r="AX136" s="330">
        <f>IF(Index!$L$4="€",VLOOKUP(AW136,ERP!$A:$CL,5,0),IF(Index!$L$4="$",VLOOKUP(AW136,ERP!$A:$CL,7,0),IF(Index!$L$4="CHF",VLOOKUP(AW136,ERP!$A:$CL,9,0),IF(Index!$L$4="£",VLOOKUP(AW136,ERP!$A:$CL,11,0),""))))</f>
        <v>251</v>
      </c>
      <c r="AY136" s="305">
        <v>10240002</v>
      </c>
      <c r="AZ136" s="329">
        <f>IF(Index!$L$4="€",VLOOKUP(AY136,ERP!$A:$CL,5,0),IF(Index!$L$4="$",VLOOKUP(AY136,ERP!$A:$CL,7,0),IF(Index!$L$4="CHF",VLOOKUP(AY136,ERP!$A:$CL,9,0),IF(Index!$L$4="£",VLOOKUP(AY136,ERP!$A:$CL,11,0),""))))</f>
        <v>251</v>
      </c>
      <c r="BA136" s="298"/>
      <c r="BB136" s="305">
        <v>10200201</v>
      </c>
      <c r="BC136" s="330">
        <f>IF(Index!$L$4="€",VLOOKUP(BB136,ERP!$A:$CL,5,0),IF(Index!$L$4="$",VLOOKUP(BB136,ERP!$A:$CL,7,0),IF(Index!$L$4="CHF",VLOOKUP(BB136,ERP!$A:$CL,9,0),IF(Index!$L$4="£",VLOOKUP(BB136,ERP!$A:$CL,11,0),""))))</f>
        <v>320</v>
      </c>
      <c r="BD136" s="305">
        <v>10240201</v>
      </c>
      <c r="BE136" s="329">
        <f>IF(Index!$L$4="€",VLOOKUP(BD136,ERP!$A:$CL,5,0),IF(Index!$L$4="$",VLOOKUP(BD136,ERP!$A:$CL,7,0),IF(Index!$L$4="CHF",VLOOKUP(BD136,ERP!$A:$CL,9,0),IF(Index!$L$4="£",VLOOKUP(BD136,ERP!$A:$CL,11,0),""))))</f>
        <v>320</v>
      </c>
      <c r="BF136" s="2"/>
      <c r="BH136" s="351"/>
      <c r="BI136" s="338"/>
      <c r="BJ136" s="338"/>
      <c r="BK136" s="338"/>
      <c r="BL136" s="352"/>
      <c r="BM136" s="338"/>
      <c r="BN136" s="338"/>
      <c r="BO136" s="338"/>
      <c r="BP136" s="338"/>
      <c r="BQ136" s="338"/>
      <c r="BR136" s="351"/>
      <c r="BS136" s="338"/>
      <c r="BT136" s="351"/>
      <c r="BU136" s="338"/>
      <c r="BV136" s="338"/>
      <c r="BW136" s="338"/>
      <c r="BX136" s="338"/>
      <c r="BY136" s="338"/>
      <c r="BZ136" s="338"/>
      <c r="CA136" s="338"/>
      <c r="CB136" s="338"/>
      <c r="CC136" s="338"/>
      <c r="CD136" s="338"/>
      <c r="CE136" s="338"/>
      <c r="CF136" s="338"/>
      <c r="CG136" s="352"/>
      <c r="CH136" s="338"/>
      <c r="CI136" s="338"/>
      <c r="CJ136" s="338"/>
      <c r="CK136" s="338"/>
      <c r="CL136" s="338"/>
      <c r="CM136" s="338"/>
      <c r="CX136" s="234"/>
      <c r="CZ136" s="367"/>
      <c r="DA136" s="330"/>
      <c r="DB136" s="367"/>
      <c r="DC136" s="330"/>
      <c r="DD136" s="367"/>
      <c r="DE136" s="330"/>
      <c r="DF136" s="2"/>
      <c r="DG136" s="2"/>
      <c r="DH136" s="2"/>
      <c r="DI136" s="2"/>
    </row>
    <row r="137" spans="2:113" ht="12.75" customHeight="1" x14ac:dyDescent="0.2">
      <c r="B137" s="708" t="s">
        <v>242</v>
      </c>
      <c r="C137" s="727">
        <f t="shared" si="57"/>
        <v>1</v>
      </c>
      <c r="D137" s="394"/>
      <c r="E137" s="178">
        <v>195</v>
      </c>
      <c r="F137" s="179" t="s">
        <v>207</v>
      </c>
      <c r="G137" s="181">
        <f>ROUND(E137/$C137,0)</f>
        <v>195</v>
      </c>
      <c r="H137" s="179" t="s">
        <v>207</v>
      </c>
      <c r="I137" s="178" t="str">
        <f>G137&amp;" x "&amp;E137</f>
        <v>195 x 195</v>
      </c>
      <c r="J137" s="179" t="s">
        <v>207</v>
      </c>
      <c r="K137" s="169">
        <f>E137+(2*O137)</f>
        <v>200</v>
      </c>
      <c r="L137" s="179" t="s">
        <v>207</v>
      </c>
      <c r="M137" s="178">
        <f t="shared" si="59"/>
        <v>195</v>
      </c>
      <c r="N137" s="179" t="s">
        <v>207</v>
      </c>
      <c r="O137" s="178">
        <v>2.5</v>
      </c>
      <c r="P137" s="179" t="s">
        <v>207</v>
      </c>
      <c r="Q137" s="684">
        <v>0</v>
      </c>
      <c r="R137" s="179" t="s">
        <v>207</v>
      </c>
      <c r="S137" s="178">
        <f>ROUND(SQRT((E137^2)+(G137^2)),0)</f>
        <v>276</v>
      </c>
      <c r="T137" s="179" t="s">
        <v>207</v>
      </c>
      <c r="U137" s="169"/>
      <c r="V137" s="179"/>
      <c r="W137" s="178"/>
      <c r="X137" s="179"/>
      <c r="Y137" s="394"/>
      <c r="Z137" s="178">
        <f>ROUND(E137/$B$2,1)</f>
        <v>76.8</v>
      </c>
      <c r="AA137" s="179" t="s">
        <v>208</v>
      </c>
      <c r="AB137" s="178">
        <f>ROUND(G137/$B$2,1)</f>
        <v>76.8</v>
      </c>
      <c r="AC137" s="179" t="s">
        <v>208</v>
      </c>
      <c r="AD137" s="181" t="str">
        <f>AB137&amp;" x "&amp;Z137</f>
        <v>76.8 x 76.8</v>
      </c>
      <c r="AE137" s="179" t="s">
        <v>208</v>
      </c>
      <c r="AF137" s="178">
        <f>ROUND(K137/$B$2,1)</f>
        <v>78.7</v>
      </c>
      <c r="AG137" s="179" t="s">
        <v>208</v>
      </c>
      <c r="AH137" s="169">
        <f>ROUND(M137/$B$2,1)</f>
        <v>76.8</v>
      </c>
      <c r="AI137" s="179" t="s">
        <v>208</v>
      </c>
      <c r="AJ137" s="178">
        <f>ROUND(O137/$B$2,1)</f>
        <v>1</v>
      </c>
      <c r="AK137" s="179" t="s">
        <v>208</v>
      </c>
      <c r="AL137" s="178">
        <f t="shared" si="60"/>
        <v>0</v>
      </c>
      <c r="AM137" s="179" t="s">
        <v>208</v>
      </c>
      <c r="AN137" s="178">
        <f>ROUND(SQRT((Z137^2)+(AB137^2)),0)</f>
        <v>109</v>
      </c>
      <c r="AO137" s="179" t="s">
        <v>208</v>
      </c>
      <c r="AP137" s="178"/>
      <c r="AQ137" s="179"/>
      <c r="AR137" s="169"/>
      <c r="AS137" s="179"/>
      <c r="AU137" s="961"/>
      <c r="AW137" s="365">
        <v>10200004</v>
      </c>
      <c r="AX137" s="463">
        <f>IF(Index!$L$4="€",VLOOKUP(AW137,ERP!$A:$CL,5,0),IF(Index!$L$4="$",VLOOKUP(AW137,ERP!$A:$CL,7,0),IF(Index!$L$4="CHF",VLOOKUP(AW137,ERP!$A:$CL,9,0),IF(Index!$L$4="£",VLOOKUP(AW137,ERP!$A:$CL,11,0),""))))</f>
        <v>295</v>
      </c>
      <c r="AY137" s="365">
        <v>10240004</v>
      </c>
      <c r="AZ137" s="411">
        <f>IF(Index!$L$4="€",VLOOKUP(AY137,ERP!$A:$CL,5,0),IF(Index!$L$4="$",VLOOKUP(AY137,ERP!$A:$CL,7,0),IF(Index!$L$4="CHF",VLOOKUP(AY137,ERP!$A:$CL,9,0),IF(Index!$L$4="£",VLOOKUP(AY137,ERP!$A:$CL,11,0),""))))</f>
        <v>295</v>
      </c>
      <c r="BA137" s="298"/>
      <c r="BB137" s="365">
        <v>10200202</v>
      </c>
      <c r="BC137" s="463">
        <f>IF(Index!$L$4="€",VLOOKUP(BB137,ERP!$A:$CL,5,0),IF(Index!$L$4="$",VLOOKUP(BB137,ERP!$A:$CL,7,0),IF(Index!$L$4="CHF",VLOOKUP(BB137,ERP!$A:$CL,9,0),IF(Index!$L$4="£",VLOOKUP(BB137,ERP!$A:$CL,11,0),""))))</f>
        <v>364</v>
      </c>
      <c r="BD137" s="365">
        <v>10240202</v>
      </c>
      <c r="BE137" s="411">
        <f>IF(Index!$L$4="€",VLOOKUP(BD137,ERP!$A:$CL,5,0),IF(Index!$L$4="$",VLOOKUP(BD137,ERP!$A:$CL,7,0),IF(Index!$L$4="CHF",VLOOKUP(BD137,ERP!$A:$CL,9,0),IF(Index!$L$4="£",VLOOKUP(BD137,ERP!$A:$CL,11,0),""))))</f>
        <v>364</v>
      </c>
      <c r="BF137" s="2"/>
      <c r="BH137" s="351"/>
      <c r="BI137" s="338"/>
      <c r="BJ137" s="338"/>
      <c r="BK137" s="338"/>
      <c r="BL137" s="352"/>
      <c r="BM137" s="338"/>
      <c r="BN137" s="338"/>
      <c r="BO137" s="338"/>
      <c r="BP137" s="338"/>
      <c r="BQ137" s="338"/>
      <c r="BR137" s="351"/>
      <c r="BS137" s="338"/>
      <c r="BT137" s="351"/>
      <c r="BU137" s="338"/>
      <c r="BV137" s="338"/>
      <c r="BW137" s="338"/>
      <c r="BX137" s="338"/>
      <c r="BY137" s="338"/>
      <c r="BZ137" s="338"/>
      <c r="CA137" s="338"/>
      <c r="CB137" s="338"/>
      <c r="CC137" s="338"/>
      <c r="CD137" s="338"/>
      <c r="CE137" s="338"/>
      <c r="CF137" s="338"/>
      <c r="CG137" s="352"/>
      <c r="CH137" s="338"/>
      <c r="CI137" s="338"/>
      <c r="CJ137" s="338"/>
      <c r="CK137" s="338"/>
      <c r="CX137" s="234"/>
      <c r="CZ137" s="367"/>
      <c r="DA137" s="330"/>
      <c r="DB137" s="367"/>
      <c r="DC137" s="330"/>
      <c r="DD137" s="367"/>
      <c r="DE137" s="330"/>
      <c r="DF137" s="2"/>
      <c r="DG137" s="2"/>
      <c r="DH137" s="2"/>
      <c r="DI137" s="2"/>
    </row>
    <row r="138" spans="2:113" ht="12.75" customHeight="1" x14ac:dyDescent="0.2">
      <c r="B138" s="708" t="s">
        <v>242</v>
      </c>
      <c r="C138" s="727">
        <f t="shared" si="57"/>
        <v>1</v>
      </c>
      <c r="D138" s="394"/>
      <c r="E138" s="136">
        <v>215</v>
      </c>
      <c r="F138" s="419" t="s">
        <v>207</v>
      </c>
      <c r="G138" s="444">
        <f>ROUND(E138/$C138,0)</f>
        <v>215</v>
      </c>
      <c r="H138" s="419" t="s">
        <v>207</v>
      </c>
      <c r="I138" s="136" t="str">
        <f>G138&amp;" x "&amp;E138</f>
        <v>215 x 215</v>
      </c>
      <c r="J138" s="419" t="s">
        <v>207</v>
      </c>
      <c r="K138" s="222">
        <f>E138+(2*O138)</f>
        <v>220</v>
      </c>
      <c r="L138" s="419" t="s">
        <v>207</v>
      </c>
      <c r="M138" s="136">
        <f t="shared" si="59"/>
        <v>215</v>
      </c>
      <c r="N138" s="419" t="s">
        <v>207</v>
      </c>
      <c r="O138" s="136">
        <v>2.5</v>
      </c>
      <c r="P138" s="419" t="s">
        <v>207</v>
      </c>
      <c r="Q138" s="729">
        <v>0</v>
      </c>
      <c r="R138" s="419" t="s">
        <v>207</v>
      </c>
      <c r="S138" s="136">
        <f>ROUND(SQRT((E138^2)+(G138^2)),0)</f>
        <v>304</v>
      </c>
      <c r="T138" s="419" t="s">
        <v>207</v>
      </c>
      <c r="U138" s="222"/>
      <c r="V138" s="419"/>
      <c r="W138" s="136"/>
      <c r="X138" s="419"/>
      <c r="Y138" s="394"/>
      <c r="Z138" s="136">
        <f>ROUND(E138/$B$2,1)</f>
        <v>84.6</v>
      </c>
      <c r="AA138" s="419" t="s">
        <v>208</v>
      </c>
      <c r="AB138" s="136">
        <f>ROUND(G138/$B$2,1)</f>
        <v>84.6</v>
      </c>
      <c r="AC138" s="419" t="s">
        <v>208</v>
      </c>
      <c r="AD138" s="444" t="str">
        <f>AB138&amp;" x "&amp;Z138</f>
        <v>84.6 x 84.6</v>
      </c>
      <c r="AE138" s="419" t="s">
        <v>208</v>
      </c>
      <c r="AF138" s="136">
        <f>ROUND(K138/$B$2,1)</f>
        <v>86.6</v>
      </c>
      <c r="AG138" s="419" t="s">
        <v>208</v>
      </c>
      <c r="AH138" s="222">
        <f>ROUND(M138/$B$2,1)</f>
        <v>84.6</v>
      </c>
      <c r="AI138" s="419" t="s">
        <v>208</v>
      </c>
      <c r="AJ138" s="136">
        <f>ROUND(O138/$B$2,1)</f>
        <v>1</v>
      </c>
      <c r="AK138" s="419" t="s">
        <v>208</v>
      </c>
      <c r="AL138" s="136">
        <f t="shared" si="60"/>
        <v>0</v>
      </c>
      <c r="AM138" s="419" t="s">
        <v>208</v>
      </c>
      <c r="AN138" s="136">
        <f>ROUND(SQRT((Z138^2)+(AB138^2)),0)</f>
        <v>120</v>
      </c>
      <c r="AO138" s="419" t="s">
        <v>208</v>
      </c>
      <c r="AP138" s="136"/>
      <c r="AQ138" s="419"/>
      <c r="AR138" s="222"/>
      <c r="AS138" s="419"/>
      <c r="AU138" s="961"/>
      <c r="AW138" s="305">
        <v>10200121</v>
      </c>
      <c r="AX138" s="330">
        <f>IF(Index!$L$4="€",VLOOKUP(AW138,ERP!$A:$CL,5,0),IF(Index!$L$4="$",VLOOKUP(AW138,ERP!$A:$CL,7,0),IF(Index!$L$4="CHF",VLOOKUP(AW138,ERP!$A:$CL,9,0),IF(Index!$L$4="£",VLOOKUP(AW138,ERP!$A:$CL,11,0),""))))</f>
        <v>364</v>
      </c>
      <c r="AY138" s="305">
        <v>10240121</v>
      </c>
      <c r="AZ138" s="329">
        <f>IF(Index!$L$4="€",VLOOKUP(AY138,ERP!$A:$CL,5,0),IF(Index!$L$4="$",VLOOKUP(AY138,ERP!$A:$CL,7,0),IF(Index!$L$4="CHF",VLOOKUP(AY138,ERP!$A:$CL,9,0),IF(Index!$L$4="£",VLOOKUP(AY138,ERP!$A:$CL,11,0),""))))</f>
        <v>364</v>
      </c>
      <c r="BA138" s="298"/>
      <c r="BB138" s="305">
        <v>10200203</v>
      </c>
      <c r="BC138" s="330">
        <f>IF(Index!$L$4="€",VLOOKUP(BB138,ERP!$A:$CL,5,0),IF(Index!$L$4="$",VLOOKUP(BB138,ERP!$A:$CL,7,0),IF(Index!$L$4="CHF",VLOOKUP(BB138,ERP!$A:$CL,9,0),IF(Index!$L$4="£",VLOOKUP(BB138,ERP!$A:$CL,11,0),""))))</f>
        <v>425</v>
      </c>
      <c r="BD138" s="305">
        <v>10240203</v>
      </c>
      <c r="BE138" s="329">
        <f>IF(Index!$L$4="€",VLOOKUP(BD138,ERP!$A:$CL,5,0),IF(Index!$L$4="$",VLOOKUP(BD138,ERP!$A:$CL,7,0),IF(Index!$L$4="CHF",VLOOKUP(BD138,ERP!$A:$CL,9,0),IF(Index!$L$4="£",VLOOKUP(BD138,ERP!$A:$CL,11,0),""))))</f>
        <v>425</v>
      </c>
      <c r="BF138" s="2"/>
      <c r="BH138" s="351"/>
      <c r="BI138" s="338"/>
      <c r="BJ138" s="338"/>
      <c r="BK138" s="338"/>
      <c r="BL138" s="352"/>
      <c r="BM138" s="338"/>
      <c r="BN138" s="338"/>
      <c r="BO138" s="338"/>
      <c r="BP138" s="338"/>
      <c r="BQ138" s="338"/>
      <c r="BR138" s="351"/>
      <c r="BS138" s="338"/>
      <c r="BT138" s="351"/>
      <c r="BU138" s="338"/>
      <c r="BV138" s="338"/>
      <c r="BW138" s="338"/>
      <c r="BX138" s="338"/>
      <c r="BY138" s="338"/>
      <c r="BZ138" s="338"/>
      <c r="CA138" s="338"/>
      <c r="CB138" s="338"/>
      <c r="CC138" s="338"/>
      <c r="CD138" s="338"/>
      <c r="CE138" s="338"/>
      <c r="CF138" s="338"/>
      <c r="CG138" s="352"/>
      <c r="CH138" s="338"/>
      <c r="CI138" s="338"/>
      <c r="CJ138" s="338"/>
      <c r="CK138" s="338"/>
      <c r="CX138" s="234"/>
      <c r="CZ138" s="367"/>
      <c r="DA138" s="330"/>
      <c r="DB138" s="367"/>
      <c r="DC138" s="330"/>
      <c r="DD138" s="367"/>
      <c r="DE138" s="330"/>
      <c r="DF138" s="2"/>
      <c r="DG138" s="2"/>
      <c r="DH138" s="2"/>
      <c r="DI138" s="2"/>
    </row>
    <row r="139" spans="2:113" ht="12.75" customHeight="1" x14ac:dyDescent="0.2">
      <c r="B139" s="708" t="s">
        <v>242</v>
      </c>
      <c r="C139" s="727">
        <f t="shared" si="57"/>
        <v>1</v>
      </c>
      <c r="D139" s="394"/>
      <c r="E139" s="185">
        <v>235</v>
      </c>
      <c r="F139" s="186" t="s">
        <v>207</v>
      </c>
      <c r="G139" s="189">
        <f>ROUND(E139/$C139,0)</f>
        <v>235</v>
      </c>
      <c r="H139" s="186" t="s">
        <v>207</v>
      </c>
      <c r="I139" s="185" t="str">
        <f>G139&amp;" x "&amp;E139</f>
        <v>235 x 235</v>
      </c>
      <c r="J139" s="186" t="s">
        <v>207</v>
      </c>
      <c r="K139" s="187">
        <f>E139+(2*O139)</f>
        <v>240</v>
      </c>
      <c r="L139" s="186" t="s">
        <v>207</v>
      </c>
      <c r="M139" s="185">
        <f t="shared" si="59"/>
        <v>235</v>
      </c>
      <c r="N139" s="186" t="s">
        <v>207</v>
      </c>
      <c r="O139" s="185">
        <v>2.5</v>
      </c>
      <c r="P139" s="186" t="s">
        <v>207</v>
      </c>
      <c r="Q139" s="685">
        <v>0</v>
      </c>
      <c r="R139" s="186" t="s">
        <v>207</v>
      </c>
      <c r="S139" s="185">
        <f>ROUND(SQRT((E139^2)+(G139^2)),0)</f>
        <v>332</v>
      </c>
      <c r="T139" s="186" t="s">
        <v>207</v>
      </c>
      <c r="U139" s="187"/>
      <c r="V139" s="186"/>
      <c r="W139" s="185"/>
      <c r="X139" s="186"/>
      <c r="Y139" s="394"/>
      <c r="Z139" s="185">
        <f>ROUND(E139/$B$2,1)</f>
        <v>92.5</v>
      </c>
      <c r="AA139" s="186" t="s">
        <v>208</v>
      </c>
      <c r="AB139" s="185">
        <f>ROUND(G139/$B$2,1)</f>
        <v>92.5</v>
      </c>
      <c r="AC139" s="186" t="s">
        <v>208</v>
      </c>
      <c r="AD139" s="189" t="str">
        <f>AB139&amp;" x "&amp;Z139</f>
        <v>92.5 x 92.5</v>
      </c>
      <c r="AE139" s="186" t="s">
        <v>208</v>
      </c>
      <c r="AF139" s="185">
        <f>ROUND(K139/$B$2,1)</f>
        <v>94.5</v>
      </c>
      <c r="AG139" s="186" t="s">
        <v>208</v>
      </c>
      <c r="AH139" s="187">
        <f>ROUND(M139/$B$2,1)</f>
        <v>92.5</v>
      </c>
      <c r="AI139" s="186" t="s">
        <v>208</v>
      </c>
      <c r="AJ139" s="185">
        <f>ROUND(O139/$B$2,1)</f>
        <v>1</v>
      </c>
      <c r="AK139" s="186" t="s">
        <v>208</v>
      </c>
      <c r="AL139" s="185">
        <f t="shared" si="60"/>
        <v>0</v>
      </c>
      <c r="AM139" s="186" t="s">
        <v>208</v>
      </c>
      <c r="AN139" s="185">
        <f>ROUND(SQRT((Z139^2)+(AB139^2)),0)</f>
        <v>131</v>
      </c>
      <c r="AO139" s="186" t="s">
        <v>208</v>
      </c>
      <c r="AP139" s="185"/>
      <c r="AQ139" s="186"/>
      <c r="AR139" s="187"/>
      <c r="AS139" s="186"/>
      <c r="AU139" s="965"/>
      <c r="AW139" s="368">
        <v>10200006</v>
      </c>
      <c r="AX139" s="465">
        <f>IF(Index!$L$4="€",VLOOKUP(AW139,ERP!$A:$CL,5,0),IF(Index!$L$4="$",VLOOKUP(AW139,ERP!$A:$CL,7,0),IF(Index!$L$4="CHF",VLOOKUP(AW139,ERP!$A:$CL,9,0),IF(Index!$L$4="£",VLOOKUP(AW139,ERP!$A:$CL,11,0),""))))</f>
        <v>403</v>
      </c>
      <c r="AY139" s="368">
        <v>10240006</v>
      </c>
      <c r="AZ139" s="416">
        <f>IF(Index!$L$4="€",VLOOKUP(AY139,ERP!$A:$CL,5,0),IF(Index!$L$4="$",VLOOKUP(AY139,ERP!$A:$CL,7,0),IF(Index!$L$4="CHF",VLOOKUP(AY139,ERP!$A:$CL,9,0),IF(Index!$L$4="£",VLOOKUP(AY139,ERP!$A:$CL,11,0),""))))</f>
        <v>403</v>
      </c>
      <c r="BA139" s="298"/>
      <c r="BB139" s="368">
        <v>10200204</v>
      </c>
      <c r="BC139" s="465">
        <f>IF(Index!$L$4="€",VLOOKUP(BB139,ERP!$A:$CL,5,0),IF(Index!$L$4="$",VLOOKUP(BB139,ERP!$A:$CL,7,0),IF(Index!$L$4="CHF",VLOOKUP(BB139,ERP!$A:$CL,9,0),IF(Index!$L$4="£",VLOOKUP(BB139,ERP!$A:$CL,11,0),""))))</f>
        <v>445</v>
      </c>
      <c r="BD139" s="368">
        <v>10240204</v>
      </c>
      <c r="BE139" s="416">
        <f>IF(Index!$L$4="€",VLOOKUP(BD139,ERP!$A:$CL,5,0),IF(Index!$L$4="$",VLOOKUP(BD139,ERP!$A:$CL,7,0),IF(Index!$L$4="CHF",VLOOKUP(BD139,ERP!$A:$CL,9,0),IF(Index!$L$4="£",VLOOKUP(BD139,ERP!$A:$CL,11,0),""))))</f>
        <v>445</v>
      </c>
      <c r="BF139" s="2"/>
      <c r="BH139" s="351"/>
      <c r="BI139" s="338"/>
      <c r="BJ139" s="338"/>
      <c r="BK139" s="338"/>
      <c r="BL139" s="352"/>
      <c r="BM139" s="338"/>
      <c r="BN139" s="338"/>
      <c r="BO139" s="338"/>
      <c r="BP139" s="338"/>
      <c r="BQ139" s="338"/>
      <c r="BR139" s="351"/>
      <c r="BS139" s="338"/>
      <c r="BT139" s="351"/>
      <c r="BU139" s="338"/>
      <c r="BV139" s="338"/>
      <c r="BW139" s="338"/>
      <c r="BX139" s="338"/>
      <c r="BY139" s="338"/>
      <c r="BZ139" s="338"/>
      <c r="CA139" s="338"/>
      <c r="CB139" s="338"/>
      <c r="CC139" s="338"/>
      <c r="CD139" s="338"/>
      <c r="CE139" s="338"/>
      <c r="CF139" s="338"/>
      <c r="CG139" s="352"/>
      <c r="CH139" s="338"/>
      <c r="CI139" s="338"/>
      <c r="CJ139" s="338"/>
      <c r="CK139" s="338"/>
      <c r="CX139" s="234"/>
      <c r="CZ139" s="367"/>
      <c r="DA139" s="330"/>
      <c r="DB139" s="367"/>
      <c r="DC139" s="330"/>
      <c r="DD139" s="367"/>
      <c r="DE139" s="330"/>
      <c r="DF139" s="2"/>
      <c r="DG139" s="2"/>
      <c r="DH139" s="2"/>
      <c r="DI139" s="2"/>
    </row>
    <row r="140" spans="2:113" ht="12.75" customHeight="1" x14ac:dyDescent="0.2">
      <c r="B140" s="708"/>
      <c r="C140" s="727"/>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58"/>
      <c r="BB140" s="358"/>
      <c r="BC140" s="358"/>
      <c r="BD140" s="394"/>
      <c r="BE140" s="394"/>
      <c r="BF140" s="2"/>
      <c r="BH140" s="351"/>
      <c r="BI140" s="338"/>
      <c r="BJ140" s="338"/>
      <c r="BK140" s="338"/>
      <c r="BL140" s="352"/>
      <c r="BM140" s="338"/>
      <c r="BN140" s="338"/>
      <c r="BO140" s="338"/>
      <c r="BP140" s="338"/>
      <c r="BQ140" s="338"/>
      <c r="BR140" s="351"/>
      <c r="BS140" s="338"/>
      <c r="BT140" s="351"/>
      <c r="BU140" s="338"/>
      <c r="BV140" s="338"/>
      <c r="BW140" s="338"/>
      <c r="BX140" s="338"/>
      <c r="BY140" s="338"/>
      <c r="BZ140" s="338"/>
      <c r="CA140" s="338"/>
      <c r="CB140" s="338"/>
      <c r="CC140" s="338"/>
      <c r="CD140" s="338"/>
      <c r="CE140" s="338"/>
      <c r="CF140" s="338"/>
      <c r="CG140" s="352"/>
      <c r="CH140" s="338"/>
      <c r="CI140" s="338"/>
      <c r="CJ140" s="338"/>
      <c r="CK140" s="338"/>
      <c r="CX140" s="234"/>
      <c r="CZ140" s="367"/>
      <c r="DA140" s="330"/>
      <c r="DB140" s="367"/>
      <c r="DC140" s="330"/>
      <c r="DD140" s="367"/>
      <c r="DE140" s="330"/>
      <c r="DF140" s="2"/>
      <c r="DG140" s="2"/>
      <c r="DH140" s="2"/>
      <c r="DI140" s="2"/>
    </row>
    <row r="141" spans="2:113" s="338" customFormat="1" x14ac:dyDescent="0.2">
      <c r="C141" s="728"/>
      <c r="D141" s="2"/>
      <c r="E141" s="308"/>
      <c r="F141" s="2"/>
      <c r="G141" s="2"/>
      <c r="H141" s="2"/>
      <c r="I141" s="309"/>
      <c r="J141" s="2"/>
      <c r="K141" s="2"/>
      <c r="L141" s="2"/>
      <c r="M141" s="2"/>
      <c r="N141" s="2"/>
      <c r="O141" s="308"/>
      <c r="P141" s="2"/>
      <c r="Q141" s="308"/>
      <c r="R141" s="2"/>
      <c r="S141" s="2"/>
      <c r="T141" s="2"/>
      <c r="U141" s="2"/>
      <c r="V141" s="2"/>
      <c r="W141" s="2"/>
      <c r="X141" s="2"/>
      <c r="Y141" s="2"/>
      <c r="Z141" s="2"/>
      <c r="AA141" s="2"/>
      <c r="AB141" s="2"/>
      <c r="AC141" s="2"/>
      <c r="AD141" s="309"/>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H141" s="308"/>
      <c r="BI141" s="2"/>
      <c r="BJ141" s="2"/>
      <c r="BK141" s="2"/>
      <c r="BL141" s="309"/>
      <c r="BM141" s="2"/>
      <c r="BN141" s="2"/>
      <c r="BO141" s="2"/>
      <c r="BP141" s="2"/>
      <c r="BQ141" s="2"/>
      <c r="BR141" s="308"/>
      <c r="BS141" s="2"/>
      <c r="BT141" s="308"/>
      <c r="BU141" s="2"/>
      <c r="BV141" s="2"/>
      <c r="BW141" s="2"/>
      <c r="BX141" s="2"/>
      <c r="BY141" s="2"/>
      <c r="BZ141" s="2"/>
      <c r="CA141" s="2"/>
      <c r="CB141" s="2"/>
      <c r="CC141" s="2"/>
      <c r="CD141" s="2"/>
      <c r="CE141" s="2"/>
      <c r="CF141" s="2"/>
      <c r="CG141" s="309"/>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row>
    <row r="142" spans="2:113" s="102" customFormat="1" ht="65.25" customHeight="1" x14ac:dyDescent="0.2">
      <c r="C142" s="724"/>
      <c r="E142" s="1174" t="s">
        <v>5</v>
      </c>
      <c r="F142" s="1175"/>
      <c r="G142" s="1175"/>
      <c r="H142" s="1175"/>
      <c r="I142" s="1175"/>
      <c r="J142" s="1175"/>
      <c r="K142" s="1175"/>
      <c r="L142" s="1175"/>
      <c r="M142" s="1175"/>
      <c r="N142" s="1175"/>
      <c r="O142" s="1175"/>
      <c r="P142" s="1175"/>
      <c r="Q142" s="1175"/>
      <c r="R142" s="1175"/>
      <c r="S142" s="1175"/>
      <c r="T142" s="1175"/>
      <c r="U142" s="1175"/>
      <c r="V142" s="1175"/>
      <c r="W142" s="1175"/>
      <c r="X142" s="1175"/>
      <c r="Y142" s="1175"/>
      <c r="Z142" s="1175"/>
      <c r="AA142" s="1175"/>
      <c r="AB142" s="1175"/>
      <c r="AC142" s="1175"/>
      <c r="AD142" s="1175"/>
      <c r="AE142" s="1175"/>
      <c r="AF142" s="1175"/>
      <c r="AG142" s="1175"/>
      <c r="AH142" s="1175"/>
      <c r="AI142" s="1175"/>
      <c r="AJ142" s="1175"/>
      <c r="AK142" s="1175"/>
      <c r="AL142" s="1175"/>
      <c r="AM142" s="1175"/>
      <c r="AN142" s="1175"/>
      <c r="AO142" s="1175"/>
      <c r="AP142" s="1175"/>
      <c r="AQ142" s="1175"/>
      <c r="AR142" s="1175"/>
      <c r="AS142" s="1175"/>
      <c r="AT142" s="1175"/>
      <c r="AU142" s="1175"/>
      <c r="AV142" s="1175"/>
      <c r="AW142" s="1175"/>
      <c r="AX142" s="1175"/>
      <c r="AY142" s="1175"/>
      <c r="AZ142" s="1175"/>
      <c r="BA142" s="1175"/>
      <c r="BB142" s="1175"/>
      <c r="BC142" s="1175"/>
      <c r="BD142" s="1175"/>
      <c r="BE142" s="1176"/>
      <c r="BF142" s="2"/>
      <c r="CL142" s="107"/>
      <c r="CM142" s="107"/>
      <c r="CN142" s="107"/>
      <c r="CO142" s="107"/>
      <c r="CP142" s="107"/>
      <c r="CQ142" s="107"/>
      <c r="CR142" s="107"/>
      <c r="CS142" s="107"/>
      <c r="CT142" s="107"/>
      <c r="CU142" s="107"/>
      <c r="CV142" s="107"/>
      <c r="CW142" s="107"/>
      <c r="CX142" s="468"/>
      <c r="CY142" s="232"/>
      <c r="CZ142" s="232"/>
      <c r="DA142" s="232"/>
      <c r="DB142" s="232"/>
      <c r="DC142" s="232"/>
      <c r="DD142" s="462"/>
      <c r="DE142" s="462"/>
      <c r="DF142" s="462"/>
    </row>
    <row r="143" spans="2:113" x14ac:dyDescent="0.2">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57"/>
      <c r="BE143" s="107"/>
      <c r="BF143" s="2"/>
      <c r="BH143" s="338"/>
      <c r="BI143" s="338"/>
      <c r="BJ143" s="338"/>
      <c r="BK143" s="338"/>
      <c r="BL143" s="338"/>
      <c r="BM143" s="338"/>
      <c r="BN143" s="338"/>
      <c r="BO143" s="338"/>
      <c r="BP143" s="338"/>
      <c r="BQ143" s="338"/>
      <c r="BR143" s="338"/>
      <c r="BS143" s="102"/>
      <c r="BT143" s="102"/>
      <c r="BU143" s="102"/>
      <c r="BV143" s="102"/>
      <c r="BW143" s="102"/>
      <c r="BX143" s="102"/>
      <c r="BY143" s="102"/>
      <c r="BZ143" s="102"/>
      <c r="CA143" s="102"/>
      <c r="CB143" s="102"/>
      <c r="CC143" s="102"/>
      <c r="CD143" s="102"/>
      <c r="CE143" s="102"/>
      <c r="CF143" s="102"/>
      <c r="CG143" s="102"/>
      <c r="CH143" s="102"/>
      <c r="CI143" s="102"/>
      <c r="CJ143" s="102"/>
      <c r="CK143" s="102"/>
      <c r="CL143" s="107"/>
      <c r="CM143" s="107"/>
      <c r="CN143" s="107"/>
      <c r="CO143" s="107"/>
      <c r="CP143" s="107"/>
      <c r="CQ143" s="107"/>
      <c r="CR143" s="107"/>
      <c r="CS143" s="107"/>
      <c r="CT143" s="107"/>
      <c r="CU143" s="107"/>
      <c r="CV143" s="107"/>
      <c r="CW143" s="107"/>
      <c r="CX143" s="107"/>
      <c r="CY143" s="107"/>
      <c r="CZ143" s="107"/>
      <c r="DA143" s="107"/>
      <c r="DB143" s="107"/>
      <c r="DC143" s="107"/>
      <c r="DD143" s="102"/>
      <c r="DE143" s="102"/>
      <c r="DF143" s="148"/>
    </row>
    <row r="144" spans="2:113" s="30" customFormat="1" ht="33" customHeight="1" x14ac:dyDescent="0.2">
      <c r="C144" s="726"/>
      <c r="D144" s="2"/>
      <c r="E144" s="1070" t="s">
        <v>5</v>
      </c>
      <c r="F144" s="1133"/>
      <c r="G144" s="1133"/>
      <c r="H144" s="1133"/>
      <c r="I144" s="1133"/>
      <c r="J144" s="1133"/>
      <c r="K144" s="1133"/>
      <c r="L144" s="1133"/>
      <c r="M144" s="1133"/>
      <c r="N144" s="1133"/>
      <c r="O144" s="1133"/>
      <c r="P144" s="1133"/>
      <c r="Q144" s="1133"/>
      <c r="R144" s="1133"/>
      <c r="S144" s="1133"/>
      <c r="T144" s="1133"/>
      <c r="U144" s="1133"/>
      <c r="V144" s="1133"/>
      <c r="W144" s="1133"/>
      <c r="X144" s="1133"/>
      <c r="Y144" s="1133"/>
      <c r="Z144" s="1133"/>
      <c r="AA144" s="1133"/>
      <c r="AB144" s="1133"/>
      <c r="AC144" s="1133"/>
      <c r="AD144" s="1133"/>
      <c r="AE144" s="1133"/>
      <c r="AF144" s="1133"/>
      <c r="AG144" s="1133"/>
      <c r="AH144" s="1133"/>
      <c r="AI144" s="1133"/>
      <c r="AJ144" s="1133"/>
      <c r="AK144" s="1133"/>
      <c r="AL144" s="1133"/>
      <c r="AM144" s="1133"/>
      <c r="AN144" s="1133"/>
      <c r="AO144" s="1133"/>
      <c r="AP144" s="1133"/>
      <c r="AQ144" s="1133"/>
      <c r="AR144" s="1133"/>
      <c r="AS144" s="1134"/>
      <c r="AT144" s="484"/>
      <c r="AU144" s="960" t="s">
        <v>235</v>
      </c>
      <c r="AV144" s="2"/>
      <c r="AW144" s="948" t="s">
        <v>230</v>
      </c>
      <c r="AX144" s="956"/>
      <c r="AY144" s="948" t="s">
        <v>230</v>
      </c>
      <c r="AZ144" s="949"/>
      <c r="BA144" s="950"/>
      <c r="BB144" s="950"/>
      <c r="BC144" s="950"/>
      <c r="BD144" s="57"/>
      <c r="BE144" s="57"/>
      <c r="BF144" s="2"/>
      <c r="BG144" s="300"/>
      <c r="BH144" s="333"/>
      <c r="BI144" s="333"/>
      <c r="BJ144" s="333"/>
      <c r="BK144" s="333"/>
      <c r="BL144" s="333"/>
      <c r="BM144" s="333"/>
      <c r="BN144" s="333"/>
      <c r="BO144" s="333"/>
      <c r="BP144" s="333"/>
      <c r="BQ144" s="333"/>
      <c r="BR144" s="333"/>
      <c r="BS144" s="333"/>
      <c r="BT144" s="333"/>
      <c r="BU144" s="333"/>
      <c r="BV144" s="333"/>
      <c r="BW144" s="333"/>
      <c r="BX144" s="333"/>
      <c r="BY144" s="333"/>
      <c r="BZ144" s="333"/>
      <c r="CA144" s="333"/>
      <c r="CB144" s="333"/>
      <c r="CC144" s="333"/>
      <c r="CD144" s="333"/>
      <c r="CE144" s="333"/>
      <c r="CF144" s="333"/>
      <c r="CG144" s="333"/>
      <c r="CH144" s="333"/>
      <c r="CI144" s="333"/>
      <c r="CJ144" s="333"/>
      <c r="CK144" s="333"/>
      <c r="CL144" s="290"/>
      <c r="CM144" s="290"/>
      <c r="CN144" s="290"/>
      <c r="CO144" s="290"/>
      <c r="CP144" s="290"/>
      <c r="CQ144" s="290"/>
      <c r="CR144" s="290"/>
      <c r="CS144" s="290"/>
      <c r="CT144" s="290"/>
      <c r="CU144" s="290"/>
      <c r="CV144" s="290"/>
      <c r="CW144" s="2"/>
      <c r="CX144" s="2"/>
      <c r="CY144" s="2"/>
      <c r="CZ144" s="385"/>
      <c r="DA144" s="385"/>
      <c r="DB144" s="385"/>
      <c r="DC144" s="385"/>
      <c r="DD144" s="331"/>
      <c r="DE144" s="331"/>
      <c r="DF144" s="300"/>
      <c r="DG144" s="300"/>
      <c r="DH144" s="300"/>
      <c r="DI144" s="300"/>
    </row>
    <row r="145" spans="2:113" ht="15" customHeight="1" x14ac:dyDescent="0.2">
      <c r="D145" s="30"/>
      <c r="E145" s="1135"/>
      <c r="F145" s="1136"/>
      <c r="G145" s="1136"/>
      <c r="H145" s="1136"/>
      <c r="I145" s="1136"/>
      <c r="J145" s="1136"/>
      <c r="K145" s="1136"/>
      <c r="L145" s="1136"/>
      <c r="M145" s="1136"/>
      <c r="N145" s="1136"/>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7"/>
      <c r="AT145" s="485"/>
      <c r="AU145" s="961"/>
      <c r="AV145" s="30"/>
      <c r="AW145" s="954" t="s">
        <v>233</v>
      </c>
      <c r="AX145" s="955"/>
      <c r="AY145" s="954" t="s">
        <v>2670</v>
      </c>
      <c r="AZ145" s="955"/>
      <c r="BA145" s="769"/>
      <c r="BB145" s="769"/>
      <c r="BC145" s="806"/>
      <c r="BD145" s="57"/>
      <c r="BE145" s="57"/>
      <c r="BF145" s="2"/>
      <c r="BH145" s="333"/>
      <c r="BI145" s="333"/>
      <c r="BJ145" s="333"/>
      <c r="BK145" s="333"/>
      <c r="BL145" s="331"/>
      <c r="BM145" s="331"/>
      <c r="BN145" s="331"/>
      <c r="BO145" s="331"/>
      <c r="BP145" s="331"/>
      <c r="BQ145" s="331"/>
      <c r="BR145" s="331"/>
      <c r="BS145" s="331"/>
      <c r="BT145" s="331"/>
      <c r="BU145" s="331"/>
      <c r="BV145" s="331"/>
      <c r="BW145" s="331"/>
      <c r="BX145" s="331"/>
      <c r="BY145" s="331"/>
      <c r="BZ145" s="331"/>
      <c r="CA145" s="331"/>
      <c r="CB145" s="331"/>
      <c r="CC145" s="331"/>
      <c r="CD145" s="331"/>
      <c r="CE145" s="331"/>
      <c r="CF145" s="331"/>
      <c r="CG145" s="331"/>
      <c r="CH145" s="331"/>
      <c r="CI145" s="331"/>
      <c r="CJ145" s="331"/>
      <c r="CK145" s="331"/>
      <c r="CL145" s="385"/>
      <c r="CM145" s="385"/>
      <c r="CN145" s="385"/>
      <c r="CO145" s="385"/>
      <c r="CP145" s="385"/>
      <c r="CQ145" s="385"/>
      <c r="CR145" s="385"/>
      <c r="CS145" s="385"/>
      <c r="CT145" s="385"/>
      <c r="CU145" s="385"/>
      <c r="CV145" s="385"/>
      <c r="CW145" s="30"/>
      <c r="CX145" s="30"/>
      <c r="CY145" s="30"/>
      <c r="CZ145" s="385"/>
      <c r="DA145" s="385"/>
      <c r="DB145" s="385"/>
      <c r="DC145" s="385"/>
      <c r="DD145" s="331"/>
      <c r="DE145" s="331"/>
      <c r="DF145" s="338"/>
    </row>
    <row r="146" spans="2:113" ht="12.75" customHeight="1" x14ac:dyDescent="0.2">
      <c r="D146" s="30"/>
      <c r="E146" s="121" t="s">
        <v>206</v>
      </c>
      <c r="F146" s="122"/>
      <c r="G146" s="121" t="s">
        <v>211</v>
      </c>
      <c r="H146" s="122"/>
      <c r="I146" s="121" t="s">
        <v>216</v>
      </c>
      <c r="J146" s="122"/>
      <c r="K146" s="121" t="s">
        <v>205</v>
      </c>
      <c r="L146" s="122"/>
      <c r="M146" s="121" t="s">
        <v>214</v>
      </c>
      <c r="N146" s="122"/>
      <c r="O146" s="121" t="s">
        <v>209</v>
      </c>
      <c r="P146" s="122"/>
      <c r="Q146" s="121" t="s">
        <v>215</v>
      </c>
      <c r="R146" s="122"/>
      <c r="S146" s="121" t="s">
        <v>212</v>
      </c>
      <c r="T146" s="123"/>
      <c r="U146" s="966"/>
      <c r="V146" s="967"/>
      <c r="W146" s="966"/>
      <c r="X146" s="967"/>
      <c r="Y146" s="110"/>
      <c r="Z146" s="121" t="s">
        <v>206</v>
      </c>
      <c r="AA146" s="122"/>
      <c r="AB146" s="121" t="s">
        <v>211</v>
      </c>
      <c r="AC146" s="122"/>
      <c r="AD146" s="121" t="s">
        <v>216</v>
      </c>
      <c r="AE146" s="122"/>
      <c r="AF146" s="121" t="s">
        <v>205</v>
      </c>
      <c r="AG146" s="122"/>
      <c r="AH146" s="121" t="s">
        <v>214</v>
      </c>
      <c r="AI146" s="122"/>
      <c r="AJ146" s="121" t="s">
        <v>209</v>
      </c>
      <c r="AK146" s="122"/>
      <c r="AL146" s="121" t="s">
        <v>215</v>
      </c>
      <c r="AM146" s="122"/>
      <c r="AN146" s="121" t="s">
        <v>212</v>
      </c>
      <c r="AO146" s="122"/>
      <c r="AP146" s="966"/>
      <c r="AQ146" s="967"/>
      <c r="AR146" s="966"/>
      <c r="AS146" s="967"/>
      <c r="AT146" s="485"/>
      <c r="AU146" s="961"/>
      <c r="AV146" s="30"/>
      <c r="AW146" s="762" t="s">
        <v>221</v>
      </c>
      <c r="AX146" s="780" t="s">
        <v>23</v>
      </c>
      <c r="AY146" s="762" t="s">
        <v>221</v>
      </c>
      <c r="AZ146" s="780" t="s">
        <v>23</v>
      </c>
      <c r="BA146" s="156"/>
      <c r="BB146" s="156"/>
      <c r="BC146" s="156"/>
      <c r="BD146" s="57"/>
      <c r="BE146" s="57"/>
      <c r="BF146" s="2"/>
      <c r="BH146" s="359"/>
      <c r="BI146" s="358"/>
      <c r="BJ146" s="359"/>
      <c r="BK146" s="358"/>
      <c r="BL146" s="359"/>
      <c r="BM146" s="358"/>
      <c r="BN146" s="359"/>
      <c r="BO146" s="358"/>
      <c r="BP146" s="359"/>
      <c r="BQ146" s="358"/>
      <c r="BR146" s="359"/>
      <c r="BS146" s="358"/>
      <c r="BT146" s="359"/>
      <c r="BU146" s="358"/>
      <c r="BV146" s="359"/>
      <c r="BW146" s="359"/>
      <c r="BX146" s="338"/>
      <c r="BY146" s="338"/>
      <c r="BZ146" s="338"/>
      <c r="CA146" s="358"/>
      <c r="CB146" s="358"/>
      <c r="CC146" s="359"/>
      <c r="CD146" s="358"/>
      <c r="CE146" s="359"/>
      <c r="CF146" s="358"/>
      <c r="CG146" s="359"/>
      <c r="CH146" s="358"/>
      <c r="CI146" s="359"/>
      <c r="CJ146" s="358"/>
      <c r="CK146" s="359"/>
      <c r="CL146" s="394"/>
      <c r="CM146" s="467"/>
      <c r="CN146" s="394"/>
      <c r="CO146" s="467"/>
      <c r="CP146" s="394"/>
      <c r="CQ146" s="467"/>
      <c r="CR146" s="394"/>
      <c r="CS146" s="394"/>
      <c r="CT146" s="394"/>
      <c r="CU146" s="394"/>
      <c r="CV146" s="394"/>
      <c r="CW146" s="30"/>
      <c r="CX146" s="30"/>
      <c r="CY146" s="30"/>
      <c r="CZ146" s="367"/>
      <c r="DA146" s="221"/>
      <c r="DB146" s="367"/>
      <c r="DC146" s="221"/>
      <c r="DD146" s="298"/>
      <c r="DE146" s="156"/>
      <c r="DF146" s="338"/>
    </row>
    <row r="147" spans="2:113" ht="12.75" customHeight="1" x14ac:dyDescent="0.2">
      <c r="D147" s="30"/>
      <c r="E147" s="121"/>
      <c r="F147" s="110"/>
      <c r="G147" s="121"/>
      <c r="H147" s="122"/>
      <c r="I147" s="121"/>
      <c r="J147" s="110"/>
      <c r="K147" s="121"/>
      <c r="L147" s="110"/>
      <c r="M147" s="121"/>
      <c r="N147" s="122"/>
      <c r="O147" s="121"/>
      <c r="P147" s="122"/>
      <c r="Q147" s="131"/>
      <c r="R147" s="110"/>
      <c r="S147" s="121"/>
      <c r="T147" s="123"/>
      <c r="U147" s="700"/>
      <c r="V147" s="781"/>
      <c r="W147" s="700"/>
      <c r="X147" s="781"/>
      <c r="Y147" s="110"/>
      <c r="Z147" s="121"/>
      <c r="AA147" s="122"/>
      <c r="AB147" s="121"/>
      <c r="AC147" s="122"/>
      <c r="AD147" s="131"/>
      <c r="AE147" s="122"/>
      <c r="AF147" s="121"/>
      <c r="AG147" s="122"/>
      <c r="AH147" s="131"/>
      <c r="AI147" s="122"/>
      <c r="AJ147" s="121"/>
      <c r="AK147" s="122"/>
      <c r="AL147" s="121"/>
      <c r="AM147" s="122"/>
      <c r="AN147" s="121"/>
      <c r="AO147" s="122"/>
      <c r="AP147" s="700"/>
      <c r="AQ147" s="781"/>
      <c r="AR147" s="789"/>
      <c r="AS147" s="781"/>
      <c r="AT147" s="485"/>
      <c r="AU147" s="961"/>
      <c r="AV147" s="30"/>
      <c r="AW147" s="700"/>
      <c r="AX147" s="781" t="str">
        <f>Index!$L$4</f>
        <v>€</v>
      </c>
      <c r="AY147" s="700"/>
      <c r="AZ147" s="781" t="str">
        <f>Index!$L$4</f>
        <v>€</v>
      </c>
      <c r="BA147" s="156"/>
      <c r="BB147" s="156"/>
      <c r="BC147" s="156"/>
      <c r="BD147" s="57"/>
      <c r="BE147" s="57"/>
      <c r="BF147" s="2"/>
      <c r="BH147" s="359"/>
      <c r="BI147" s="358"/>
      <c r="BJ147" s="359"/>
      <c r="BK147" s="358"/>
      <c r="BL147" s="359"/>
      <c r="BM147" s="358"/>
      <c r="BN147" s="359"/>
      <c r="BO147" s="358"/>
      <c r="BP147" s="359"/>
      <c r="BQ147" s="358"/>
      <c r="BR147" s="359"/>
      <c r="BS147" s="358"/>
      <c r="BT147" s="359"/>
      <c r="BU147" s="358"/>
      <c r="BV147" s="359"/>
      <c r="BW147" s="359"/>
      <c r="BX147" s="338"/>
      <c r="BY147" s="338"/>
      <c r="BZ147" s="338"/>
      <c r="CA147" s="358"/>
      <c r="CB147" s="358"/>
      <c r="CC147" s="359"/>
      <c r="CD147" s="358"/>
      <c r="CE147" s="359"/>
      <c r="CF147" s="358"/>
      <c r="CG147" s="359"/>
      <c r="CH147" s="358"/>
      <c r="CI147" s="359"/>
      <c r="CJ147" s="358"/>
      <c r="CK147" s="359"/>
      <c r="CL147" s="394"/>
      <c r="CM147" s="467"/>
      <c r="CN147" s="394"/>
      <c r="CO147" s="467"/>
      <c r="CP147" s="394"/>
      <c r="CQ147" s="467"/>
      <c r="CR147" s="394"/>
      <c r="CS147" s="394"/>
      <c r="CT147" s="394"/>
      <c r="CU147" s="394"/>
      <c r="CV147" s="394"/>
      <c r="CW147" s="30"/>
      <c r="CX147" s="30"/>
      <c r="CY147" s="30"/>
      <c r="CZ147" s="367"/>
      <c r="DA147" s="221"/>
      <c r="DB147" s="367"/>
      <c r="DC147" s="221"/>
      <c r="DD147" s="298"/>
      <c r="DE147" s="156"/>
      <c r="DF147" s="338"/>
    </row>
    <row r="148" spans="2:113" ht="15.75" customHeight="1" x14ac:dyDescent="0.2">
      <c r="B148" s="708" t="s">
        <v>234</v>
      </c>
      <c r="C148" s="727">
        <f>4/3</f>
        <v>1.3333333333333333</v>
      </c>
      <c r="D148" s="394"/>
      <c r="E148" s="564">
        <v>146</v>
      </c>
      <c r="F148" s="643" t="s">
        <v>207</v>
      </c>
      <c r="G148" s="564">
        <f t="shared" ref="G148:G153" si="61">ROUND(E148/$C148,0)</f>
        <v>110</v>
      </c>
      <c r="H148" s="565" t="s">
        <v>207</v>
      </c>
      <c r="I148" s="658" t="str">
        <f t="shared" ref="I148:I154" si="62">G148&amp;" x "&amp;E148</f>
        <v>110 x 146</v>
      </c>
      <c r="J148" s="643" t="s">
        <v>207</v>
      </c>
      <c r="K148" s="564">
        <f t="shared" ref="K148:K154" si="63">E148+(2*O148)</f>
        <v>156</v>
      </c>
      <c r="L148" s="643" t="s">
        <v>207</v>
      </c>
      <c r="M148" s="564">
        <f t="shared" ref="M148:M154" si="64">G148+O148+Q148</f>
        <v>120</v>
      </c>
      <c r="N148" s="565" t="s">
        <v>207</v>
      </c>
      <c r="O148" s="564">
        <v>5</v>
      </c>
      <c r="P148" s="565" t="s">
        <v>207</v>
      </c>
      <c r="Q148" s="643">
        <v>5</v>
      </c>
      <c r="R148" s="643" t="s">
        <v>207</v>
      </c>
      <c r="S148" s="564">
        <f t="shared" ref="S148:S154" si="65">ROUND(SQRT((E148^2)+(G148^2)),0)</f>
        <v>183</v>
      </c>
      <c r="T148" s="565" t="s">
        <v>207</v>
      </c>
      <c r="U148" s="568"/>
      <c r="V148" s="569"/>
      <c r="W148" s="568"/>
      <c r="X148" s="569"/>
      <c r="Y148" s="394"/>
      <c r="Z148" s="564">
        <f t="shared" ref="Z148:Z154" si="66">ROUND(E148/$B$2,1)</f>
        <v>57.5</v>
      </c>
      <c r="AA148" s="565" t="s">
        <v>208</v>
      </c>
      <c r="AB148" s="564">
        <f t="shared" ref="AB148:AB154" si="67">ROUND(G148/$B$2,1)</f>
        <v>43.3</v>
      </c>
      <c r="AC148" s="565" t="s">
        <v>208</v>
      </c>
      <c r="AD148" s="715" t="str">
        <f t="shared" ref="AD148:AD154" si="68">AB148&amp;" x "&amp;Z148</f>
        <v>43.3 x 57.5</v>
      </c>
      <c r="AE148" s="565" t="s">
        <v>208</v>
      </c>
      <c r="AF148" s="564">
        <f t="shared" ref="AF148:AF154" si="69">ROUND(K148/$B$2,1)</f>
        <v>61.4</v>
      </c>
      <c r="AG148" s="565" t="s">
        <v>208</v>
      </c>
      <c r="AH148" s="643">
        <f t="shared" ref="AH148:AH154" si="70">ROUND(M148/$B$2,1)</f>
        <v>47.2</v>
      </c>
      <c r="AI148" s="565" t="s">
        <v>208</v>
      </c>
      <c r="AJ148" s="564">
        <f t="shared" ref="AJ148:AJ154" si="71">ROUND(O148/$B$2,1)</f>
        <v>2</v>
      </c>
      <c r="AK148" s="565" t="s">
        <v>208</v>
      </c>
      <c r="AL148" s="564">
        <f t="shared" ref="AL148:AL154" si="72">ROUND(Q148/$B$2,1)</f>
        <v>2</v>
      </c>
      <c r="AM148" s="565" t="s">
        <v>208</v>
      </c>
      <c r="AN148" s="564">
        <f t="shared" ref="AN148:AN154" si="73">ROUND(SQRT((Z148^2)+(AB148^2)),0)</f>
        <v>72</v>
      </c>
      <c r="AO148" s="565" t="s">
        <v>208</v>
      </c>
      <c r="AP148" s="568"/>
      <c r="AQ148" s="569"/>
      <c r="AR148" s="568"/>
      <c r="AS148" s="569"/>
      <c r="AT148" s="484"/>
      <c r="AU148" s="961"/>
      <c r="AW148" s="361">
        <v>10300004</v>
      </c>
      <c r="AX148" s="362">
        <f>IF(Index!$L$4="€",VLOOKUP(AW148,ERP!$A:$CL,5,0),IF(Index!$L$4="$",VLOOKUP(AW148,ERP!$A:$CL,7,0),IF(Index!$L$4="CHF",VLOOKUP(AW148,ERP!$A:$CL,9,0),IF(Index!$L$4="£",VLOOKUP(AW148,ERP!$A:$CL,11,0),""))))</f>
        <v>413</v>
      </c>
      <c r="AY148" s="361">
        <v>10340004</v>
      </c>
      <c r="AZ148" s="362">
        <f>IF(Index!$L$4="€",VLOOKUP(AY148,ERP!$A:$CL,5,0),IF(Index!$L$4="$",VLOOKUP(AY148,ERP!$A:$CL,7,0),IF(Index!$L$4="CHF",VLOOKUP(AY148,ERP!$A:$CL,9,0),IF(Index!$L$4="£",VLOOKUP(AY148,ERP!$A:$CL,11,0),""))))</f>
        <v>413</v>
      </c>
      <c r="BA148" s="298"/>
      <c r="BB148" s="298"/>
      <c r="BC148" s="354"/>
      <c r="BD148" s="57"/>
      <c r="BE148" s="57"/>
      <c r="BF148" s="2"/>
      <c r="BH148" s="351"/>
      <c r="BI148" s="338"/>
      <c r="BJ148" s="338"/>
      <c r="BK148" s="338"/>
      <c r="BL148" s="352"/>
      <c r="BM148" s="338"/>
      <c r="BN148" s="338"/>
      <c r="BO148" s="338"/>
      <c r="BP148" s="338"/>
      <c r="BQ148" s="338"/>
      <c r="BR148" s="351"/>
      <c r="BS148" s="338"/>
      <c r="BT148" s="351"/>
      <c r="BU148" s="338"/>
      <c r="BV148" s="338"/>
      <c r="BW148" s="338"/>
      <c r="BX148" s="338"/>
      <c r="BY148" s="338"/>
      <c r="BZ148" s="338"/>
      <c r="CA148" s="338"/>
      <c r="CB148" s="338"/>
      <c r="CC148" s="338"/>
      <c r="CD148" s="338"/>
      <c r="CE148" s="338"/>
      <c r="CF148" s="338"/>
      <c r="CG148" s="352"/>
      <c r="CH148" s="338"/>
      <c r="CI148" s="338"/>
      <c r="CJ148" s="338"/>
      <c r="CK148" s="338"/>
      <c r="CZ148" s="367"/>
      <c r="DA148" s="330"/>
      <c r="DB148" s="367"/>
      <c r="DC148" s="330"/>
      <c r="DD148" s="298"/>
      <c r="DE148" s="354"/>
      <c r="DF148" s="338"/>
    </row>
    <row r="149" spans="2:113" ht="12.75" customHeight="1" x14ac:dyDescent="0.2">
      <c r="B149" s="708" t="s">
        <v>234</v>
      </c>
      <c r="C149" s="727">
        <f t="shared" ref="C149:C154" si="74">4/3</f>
        <v>1.3333333333333333</v>
      </c>
      <c r="D149" s="394"/>
      <c r="E149" s="566">
        <v>168</v>
      </c>
      <c r="F149" s="394" t="s">
        <v>207</v>
      </c>
      <c r="G149" s="566">
        <f t="shared" si="61"/>
        <v>126</v>
      </c>
      <c r="H149" s="567" t="s">
        <v>207</v>
      </c>
      <c r="I149" s="662" t="str">
        <f t="shared" si="62"/>
        <v>126 x 168</v>
      </c>
      <c r="J149" s="394" t="s">
        <v>207</v>
      </c>
      <c r="K149" s="566">
        <f t="shared" si="63"/>
        <v>178</v>
      </c>
      <c r="L149" s="394" t="s">
        <v>207</v>
      </c>
      <c r="M149" s="566">
        <f t="shared" si="64"/>
        <v>136</v>
      </c>
      <c r="N149" s="567" t="s">
        <v>207</v>
      </c>
      <c r="O149" s="566">
        <v>5</v>
      </c>
      <c r="P149" s="567" t="s">
        <v>207</v>
      </c>
      <c r="Q149" s="394">
        <v>5</v>
      </c>
      <c r="R149" s="394" t="s">
        <v>207</v>
      </c>
      <c r="S149" s="566">
        <f t="shared" si="65"/>
        <v>210</v>
      </c>
      <c r="T149" s="567" t="s">
        <v>207</v>
      </c>
      <c r="U149" s="566"/>
      <c r="V149" s="567"/>
      <c r="W149" s="566"/>
      <c r="X149" s="567"/>
      <c r="Y149" s="394"/>
      <c r="Z149" s="566">
        <f t="shared" si="66"/>
        <v>66.099999999999994</v>
      </c>
      <c r="AA149" s="567" t="s">
        <v>208</v>
      </c>
      <c r="AB149" s="566">
        <f t="shared" si="67"/>
        <v>49.6</v>
      </c>
      <c r="AC149" s="567" t="s">
        <v>208</v>
      </c>
      <c r="AD149" s="467" t="str">
        <f t="shared" si="68"/>
        <v>49.6 x 66.1</v>
      </c>
      <c r="AE149" s="567" t="s">
        <v>208</v>
      </c>
      <c r="AF149" s="566">
        <f t="shared" si="69"/>
        <v>70.099999999999994</v>
      </c>
      <c r="AG149" s="567" t="s">
        <v>208</v>
      </c>
      <c r="AH149" s="394">
        <f t="shared" si="70"/>
        <v>53.5</v>
      </c>
      <c r="AI149" s="567" t="s">
        <v>208</v>
      </c>
      <c r="AJ149" s="566">
        <f t="shared" si="71"/>
        <v>2</v>
      </c>
      <c r="AK149" s="567" t="s">
        <v>208</v>
      </c>
      <c r="AL149" s="566">
        <f t="shared" si="72"/>
        <v>2</v>
      </c>
      <c r="AM149" s="567" t="s">
        <v>208</v>
      </c>
      <c r="AN149" s="566">
        <f t="shared" si="73"/>
        <v>83</v>
      </c>
      <c r="AO149" s="567" t="s">
        <v>208</v>
      </c>
      <c r="AP149" s="566"/>
      <c r="AQ149" s="567"/>
      <c r="AR149" s="566"/>
      <c r="AS149" s="567"/>
      <c r="AT149" s="484"/>
      <c r="AU149" s="961"/>
      <c r="AW149" s="305">
        <v>10300005</v>
      </c>
      <c r="AX149" s="329">
        <f>IF(Index!$L$4="€",VLOOKUP(AW149,ERP!$A:$CL,5,0),IF(Index!$L$4="$",VLOOKUP(AW149,ERP!$A:$CL,7,0),IF(Index!$L$4="CHF",VLOOKUP(AW149,ERP!$A:$CL,9,0),IF(Index!$L$4="£",VLOOKUP(AW149,ERP!$A:$CL,11,0),""))))</f>
        <v>500</v>
      </c>
      <c r="AY149" s="305">
        <v>10340005</v>
      </c>
      <c r="AZ149" s="329">
        <f>IF(Index!$L$4="€",VLOOKUP(AY149,ERP!$A:$CL,5,0),IF(Index!$L$4="$",VLOOKUP(AY149,ERP!$A:$CL,7,0),IF(Index!$L$4="CHF",VLOOKUP(AY149,ERP!$A:$CL,9,0),IF(Index!$L$4="£",VLOOKUP(AY149,ERP!$A:$CL,11,0),""))))</f>
        <v>500</v>
      </c>
      <c r="BA149" s="298"/>
      <c r="BB149" s="298"/>
      <c r="BC149" s="354"/>
      <c r="BD149" s="57"/>
      <c r="BE149" s="57"/>
      <c r="BF149" s="2"/>
      <c r="BH149" s="351"/>
      <c r="BI149" s="338"/>
      <c r="BJ149" s="338"/>
      <c r="BK149" s="338"/>
      <c r="BL149" s="352"/>
      <c r="BM149" s="338"/>
      <c r="BN149" s="338"/>
      <c r="BO149" s="338"/>
      <c r="BP149" s="338"/>
      <c r="BQ149" s="338"/>
      <c r="BR149" s="351"/>
      <c r="BS149" s="338"/>
      <c r="BT149" s="351"/>
      <c r="BU149" s="338"/>
      <c r="BV149" s="338"/>
      <c r="BW149" s="338"/>
      <c r="BX149" s="338"/>
      <c r="BY149" s="338"/>
      <c r="BZ149" s="338"/>
      <c r="CA149" s="338"/>
      <c r="CB149" s="338"/>
      <c r="CC149" s="338"/>
      <c r="CD149" s="338"/>
      <c r="CE149" s="338"/>
      <c r="CF149" s="338"/>
      <c r="CG149" s="352"/>
      <c r="CH149" s="338"/>
      <c r="CI149" s="338"/>
      <c r="CJ149" s="338"/>
      <c r="CK149" s="338"/>
      <c r="CZ149" s="367"/>
      <c r="DA149" s="330"/>
      <c r="DB149" s="367"/>
      <c r="DC149" s="330"/>
      <c r="DD149" s="298"/>
      <c r="DE149" s="354"/>
      <c r="DF149" s="338"/>
    </row>
    <row r="150" spans="2:113" ht="12.75" customHeight="1" x14ac:dyDescent="0.2">
      <c r="B150" s="708" t="s">
        <v>234</v>
      </c>
      <c r="C150" s="727">
        <f t="shared" si="74"/>
        <v>1.3333333333333333</v>
      </c>
      <c r="D150" s="394"/>
      <c r="E150" s="568">
        <v>190</v>
      </c>
      <c r="F150" s="644" t="s">
        <v>207</v>
      </c>
      <c r="G150" s="568">
        <f t="shared" si="61"/>
        <v>143</v>
      </c>
      <c r="H150" s="569" t="s">
        <v>207</v>
      </c>
      <c r="I150" s="661" t="str">
        <f t="shared" si="62"/>
        <v>143 x 190</v>
      </c>
      <c r="J150" s="644" t="s">
        <v>207</v>
      </c>
      <c r="K150" s="568">
        <f t="shared" si="63"/>
        <v>200</v>
      </c>
      <c r="L150" s="644" t="s">
        <v>207</v>
      </c>
      <c r="M150" s="568">
        <f t="shared" si="64"/>
        <v>153</v>
      </c>
      <c r="N150" s="569" t="s">
        <v>207</v>
      </c>
      <c r="O150" s="568">
        <v>5</v>
      </c>
      <c r="P150" s="569" t="s">
        <v>207</v>
      </c>
      <c r="Q150" s="644">
        <v>5</v>
      </c>
      <c r="R150" s="644" t="s">
        <v>207</v>
      </c>
      <c r="S150" s="568">
        <f t="shared" si="65"/>
        <v>238</v>
      </c>
      <c r="T150" s="569" t="s">
        <v>207</v>
      </c>
      <c r="U150" s="568"/>
      <c r="V150" s="569"/>
      <c r="W150" s="568"/>
      <c r="X150" s="569"/>
      <c r="Y150" s="394"/>
      <c r="Z150" s="568">
        <f t="shared" si="66"/>
        <v>74.8</v>
      </c>
      <c r="AA150" s="569" t="s">
        <v>208</v>
      </c>
      <c r="AB150" s="568">
        <f t="shared" si="67"/>
        <v>56.3</v>
      </c>
      <c r="AC150" s="569" t="s">
        <v>208</v>
      </c>
      <c r="AD150" s="712" t="str">
        <f t="shared" si="68"/>
        <v>56.3 x 74.8</v>
      </c>
      <c r="AE150" s="569" t="s">
        <v>208</v>
      </c>
      <c r="AF150" s="568">
        <f t="shared" si="69"/>
        <v>78.7</v>
      </c>
      <c r="AG150" s="569" t="s">
        <v>208</v>
      </c>
      <c r="AH150" s="644">
        <f t="shared" si="70"/>
        <v>60.2</v>
      </c>
      <c r="AI150" s="569" t="s">
        <v>208</v>
      </c>
      <c r="AJ150" s="568">
        <f t="shared" si="71"/>
        <v>2</v>
      </c>
      <c r="AK150" s="569" t="s">
        <v>208</v>
      </c>
      <c r="AL150" s="568">
        <f t="shared" si="72"/>
        <v>2</v>
      </c>
      <c r="AM150" s="569" t="s">
        <v>208</v>
      </c>
      <c r="AN150" s="568">
        <f t="shared" si="73"/>
        <v>94</v>
      </c>
      <c r="AO150" s="569" t="s">
        <v>208</v>
      </c>
      <c r="AP150" s="568"/>
      <c r="AQ150" s="569"/>
      <c r="AR150" s="568"/>
      <c r="AS150" s="569"/>
      <c r="AT150" s="484"/>
      <c r="AU150" s="961"/>
      <c r="AW150" s="365">
        <v>10300006</v>
      </c>
      <c r="AX150" s="411">
        <f>IF(Index!$L$4="€",VLOOKUP(AW150,ERP!$A:$CL,5,0),IF(Index!$L$4="$",VLOOKUP(AW150,ERP!$A:$CL,7,0),IF(Index!$L$4="CHF",VLOOKUP(AW150,ERP!$A:$CL,9,0),IF(Index!$L$4="£",VLOOKUP(AW150,ERP!$A:$CL,11,0),""))))</f>
        <v>557</v>
      </c>
      <c r="AY150" s="365">
        <v>10340006</v>
      </c>
      <c r="AZ150" s="411">
        <f>IF(Index!$L$4="€",VLOOKUP(AY150,ERP!$A:$CL,5,0),IF(Index!$L$4="$",VLOOKUP(AY150,ERP!$A:$CL,7,0),IF(Index!$L$4="CHF",VLOOKUP(AY150,ERP!$A:$CL,9,0),IF(Index!$L$4="£",VLOOKUP(AY150,ERP!$A:$CL,11,0),""))))</f>
        <v>557</v>
      </c>
      <c r="BA150" s="298"/>
      <c r="BB150" s="298"/>
      <c r="BC150" s="354"/>
      <c r="BD150" s="57"/>
      <c r="BE150" s="57"/>
      <c r="BF150" s="57"/>
      <c r="BH150" s="351"/>
      <c r="BI150" s="338"/>
      <c r="BJ150" s="338"/>
      <c r="BK150" s="338"/>
      <c r="BL150" s="352"/>
      <c r="BM150" s="338"/>
      <c r="BN150" s="338"/>
      <c r="BO150" s="338"/>
      <c r="BP150" s="338"/>
      <c r="BQ150" s="338"/>
      <c r="BR150" s="351"/>
      <c r="BS150" s="338"/>
      <c r="BT150" s="351"/>
      <c r="BU150" s="338"/>
      <c r="BV150" s="338"/>
      <c r="BW150" s="338"/>
      <c r="BX150" s="338"/>
      <c r="BY150" s="338"/>
      <c r="BZ150" s="338"/>
      <c r="CA150" s="338"/>
      <c r="CB150" s="338"/>
      <c r="CC150" s="338"/>
      <c r="CD150" s="338"/>
      <c r="CE150" s="338"/>
      <c r="CF150" s="338"/>
      <c r="CG150" s="352"/>
      <c r="CH150" s="338"/>
      <c r="CI150" s="338"/>
      <c r="CJ150" s="338"/>
      <c r="CK150" s="338"/>
      <c r="CZ150" s="367"/>
      <c r="DA150" s="330"/>
      <c r="DB150" s="367"/>
      <c r="DC150" s="330"/>
      <c r="DD150" s="298"/>
      <c r="DE150" s="354"/>
      <c r="DF150" s="338"/>
    </row>
    <row r="151" spans="2:113" ht="12.75" customHeight="1" x14ac:dyDescent="0.2">
      <c r="B151" s="708" t="s">
        <v>234</v>
      </c>
      <c r="C151" s="727">
        <f t="shared" si="74"/>
        <v>1.3333333333333333</v>
      </c>
      <c r="D151" s="394"/>
      <c r="E151" s="566">
        <v>210</v>
      </c>
      <c r="F151" s="394" t="s">
        <v>207</v>
      </c>
      <c r="G151" s="566">
        <f t="shared" si="61"/>
        <v>158</v>
      </c>
      <c r="H151" s="567" t="s">
        <v>207</v>
      </c>
      <c r="I151" s="662" t="str">
        <f t="shared" si="62"/>
        <v>158 x 210</v>
      </c>
      <c r="J151" s="394" t="s">
        <v>207</v>
      </c>
      <c r="K151" s="566">
        <f t="shared" si="63"/>
        <v>220</v>
      </c>
      <c r="L151" s="394" t="s">
        <v>207</v>
      </c>
      <c r="M151" s="566">
        <f t="shared" si="64"/>
        <v>168</v>
      </c>
      <c r="N151" s="567" t="s">
        <v>207</v>
      </c>
      <c r="O151" s="566">
        <v>5</v>
      </c>
      <c r="P151" s="567" t="s">
        <v>207</v>
      </c>
      <c r="Q151" s="394">
        <v>5</v>
      </c>
      <c r="R151" s="394" t="s">
        <v>207</v>
      </c>
      <c r="S151" s="566">
        <f t="shared" si="65"/>
        <v>263</v>
      </c>
      <c r="T151" s="567" t="s">
        <v>207</v>
      </c>
      <c r="U151" s="566"/>
      <c r="V151" s="567"/>
      <c r="W151" s="566"/>
      <c r="X151" s="567"/>
      <c r="Y151" s="394"/>
      <c r="Z151" s="566">
        <f t="shared" si="66"/>
        <v>82.7</v>
      </c>
      <c r="AA151" s="567" t="s">
        <v>208</v>
      </c>
      <c r="AB151" s="566">
        <f t="shared" si="67"/>
        <v>62.2</v>
      </c>
      <c r="AC151" s="567" t="s">
        <v>208</v>
      </c>
      <c r="AD151" s="467" t="str">
        <f t="shared" si="68"/>
        <v>62.2 x 82.7</v>
      </c>
      <c r="AE151" s="567" t="s">
        <v>208</v>
      </c>
      <c r="AF151" s="566">
        <f t="shared" si="69"/>
        <v>86.6</v>
      </c>
      <c r="AG151" s="567" t="s">
        <v>208</v>
      </c>
      <c r="AH151" s="394">
        <f t="shared" si="70"/>
        <v>66.099999999999994</v>
      </c>
      <c r="AI151" s="567" t="s">
        <v>208</v>
      </c>
      <c r="AJ151" s="566">
        <f t="shared" si="71"/>
        <v>2</v>
      </c>
      <c r="AK151" s="567" t="s">
        <v>208</v>
      </c>
      <c r="AL151" s="566">
        <f t="shared" si="72"/>
        <v>2</v>
      </c>
      <c r="AM151" s="567" t="s">
        <v>208</v>
      </c>
      <c r="AN151" s="566">
        <f t="shared" si="73"/>
        <v>103</v>
      </c>
      <c r="AO151" s="567" t="s">
        <v>208</v>
      </c>
      <c r="AP151" s="566"/>
      <c r="AQ151" s="567"/>
      <c r="AR151" s="566"/>
      <c r="AS151" s="567"/>
      <c r="AT151" s="484"/>
      <c r="AU151" s="961"/>
      <c r="AW151" s="305">
        <v>10300081</v>
      </c>
      <c r="AX151" s="329">
        <f>IF(Index!$L$4="€",VLOOKUP(AW151,ERP!$A:$CL,5,0),IF(Index!$L$4="$",VLOOKUP(AW151,ERP!$A:$CL,7,0),IF(Index!$L$4="CHF",VLOOKUP(AW151,ERP!$A:$CL,9,0),IF(Index!$L$4="£",VLOOKUP(AW151,ERP!$A:$CL,11,0),""))))</f>
        <v>595</v>
      </c>
      <c r="AY151" s="305">
        <v>10340081</v>
      </c>
      <c r="AZ151" s="329">
        <f>IF(Index!$L$4="€",VLOOKUP(AY151,ERP!$A:$CL,5,0),IF(Index!$L$4="$",VLOOKUP(AY151,ERP!$A:$CL,7,0),IF(Index!$L$4="CHF",VLOOKUP(AY151,ERP!$A:$CL,9,0),IF(Index!$L$4="£",VLOOKUP(AY151,ERP!$A:$CL,11,0),""))))</f>
        <v>595</v>
      </c>
      <c r="BA151" s="298"/>
      <c r="BB151" s="298"/>
      <c r="BC151" s="354"/>
      <c r="BD151" s="57"/>
      <c r="BE151" s="57"/>
      <c r="BF151" s="57"/>
      <c r="BH151" s="351"/>
      <c r="BI151" s="338"/>
      <c r="BJ151" s="338"/>
      <c r="BK151" s="338"/>
      <c r="BL151" s="352"/>
      <c r="BM151" s="338"/>
      <c r="BN151" s="338"/>
      <c r="BO151" s="338"/>
      <c r="BP151" s="338"/>
      <c r="BQ151" s="338"/>
      <c r="BR151" s="351"/>
      <c r="BS151" s="338"/>
      <c r="BT151" s="351"/>
      <c r="BU151" s="338"/>
      <c r="BV151" s="338"/>
      <c r="BW151" s="338"/>
      <c r="BX151" s="338"/>
      <c r="BY151" s="338"/>
      <c r="BZ151" s="338"/>
      <c r="CA151" s="338"/>
      <c r="CB151" s="338"/>
      <c r="CC151" s="338"/>
      <c r="CD151" s="338"/>
      <c r="CE151" s="338"/>
      <c r="CF151" s="338"/>
      <c r="CG151" s="352"/>
      <c r="CH151" s="338"/>
      <c r="CI151" s="338"/>
      <c r="CJ151" s="338"/>
      <c r="CK151" s="338"/>
      <c r="CZ151" s="367"/>
      <c r="DA151" s="330"/>
      <c r="DB151" s="367"/>
      <c r="DC151" s="330"/>
      <c r="DD151" s="298"/>
      <c r="DE151" s="354"/>
      <c r="DF151" s="338"/>
    </row>
    <row r="152" spans="2:113" x14ac:dyDescent="0.2">
      <c r="B152" s="708" t="s">
        <v>234</v>
      </c>
      <c r="C152" s="727">
        <f t="shared" si="74"/>
        <v>1.3333333333333333</v>
      </c>
      <c r="D152" s="394"/>
      <c r="E152" s="568">
        <v>230</v>
      </c>
      <c r="F152" s="644" t="s">
        <v>207</v>
      </c>
      <c r="G152" s="568">
        <f t="shared" si="61"/>
        <v>173</v>
      </c>
      <c r="H152" s="569" t="s">
        <v>207</v>
      </c>
      <c r="I152" s="661" t="str">
        <f t="shared" si="62"/>
        <v>173 x 230</v>
      </c>
      <c r="J152" s="644" t="s">
        <v>207</v>
      </c>
      <c r="K152" s="568">
        <f t="shared" si="63"/>
        <v>240</v>
      </c>
      <c r="L152" s="644" t="s">
        <v>207</v>
      </c>
      <c r="M152" s="568">
        <f t="shared" si="64"/>
        <v>183</v>
      </c>
      <c r="N152" s="569" t="s">
        <v>207</v>
      </c>
      <c r="O152" s="568">
        <v>5</v>
      </c>
      <c r="P152" s="569" t="s">
        <v>207</v>
      </c>
      <c r="Q152" s="644">
        <v>5</v>
      </c>
      <c r="R152" s="644" t="s">
        <v>207</v>
      </c>
      <c r="S152" s="568">
        <f t="shared" si="65"/>
        <v>288</v>
      </c>
      <c r="T152" s="569" t="s">
        <v>207</v>
      </c>
      <c r="U152" s="568"/>
      <c r="V152" s="569"/>
      <c r="W152" s="568"/>
      <c r="X152" s="569"/>
      <c r="Y152" s="394"/>
      <c r="Z152" s="568">
        <f t="shared" si="66"/>
        <v>90.6</v>
      </c>
      <c r="AA152" s="569" t="s">
        <v>208</v>
      </c>
      <c r="AB152" s="568">
        <f t="shared" si="67"/>
        <v>68.099999999999994</v>
      </c>
      <c r="AC152" s="569" t="s">
        <v>208</v>
      </c>
      <c r="AD152" s="712" t="str">
        <f t="shared" si="68"/>
        <v>68.1 x 90.6</v>
      </c>
      <c r="AE152" s="569" t="s">
        <v>208</v>
      </c>
      <c r="AF152" s="568">
        <f t="shared" si="69"/>
        <v>94.5</v>
      </c>
      <c r="AG152" s="569" t="s">
        <v>208</v>
      </c>
      <c r="AH152" s="644">
        <f t="shared" si="70"/>
        <v>72</v>
      </c>
      <c r="AI152" s="569" t="s">
        <v>208</v>
      </c>
      <c r="AJ152" s="568">
        <f t="shared" si="71"/>
        <v>2</v>
      </c>
      <c r="AK152" s="569" t="s">
        <v>208</v>
      </c>
      <c r="AL152" s="568">
        <f t="shared" si="72"/>
        <v>2</v>
      </c>
      <c r="AM152" s="569" t="s">
        <v>208</v>
      </c>
      <c r="AN152" s="568">
        <f t="shared" si="73"/>
        <v>113</v>
      </c>
      <c r="AO152" s="569" t="s">
        <v>208</v>
      </c>
      <c r="AP152" s="568"/>
      <c r="AQ152" s="569"/>
      <c r="AR152" s="568"/>
      <c r="AS152" s="569"/>
      <c r="AT152" s="484"/>
      <c r="AU152" s="961"/>
      <c r="AW152" s="365">
        <v>10300008</v>
      </c>
      <c r="AX152" s="411">
        <f>IF(Index!$L$4="€",VLOOKUP(AW152,ERP!$A:$CL,5,0),IF(Index!$L$4="$",VLOOKUP(AW152,ERP!$A:$CL,7,0),IF(Index!$L$4="CHF",VLOOKUP(AW152,ERP!$A:$CL,9,0),IF(Index!$L$4="£",VLOOKUP(AW152,ERP!$A:$CL,11,0),""))))</f>
        <v>682</v>
      </c>
      <c r="AY152" s="365">
        <v>10340008</v>
      </c>
      <c r="AZ152" s="411">
        <f>IF(Index!$L$4="€",VLOOKUP(AY152,ERP!$A:$CL,5,0),IF(Index!$L$4="$",VLOOKUP(AY152,ERP!$A:$CL,7,0),IF(Index!$L$4="CHF",VLOOKUP(AY152,ERP!$A:$CL,9,0),IF(Index!$L$4="£",VLOOKUP(AY152,ERP!$A:$CL,11,0),""))))</f>
        <v>682</v>
      </c>
      <c r="BA152" s="298"/>
      <c r="BB152" s="298"/>
      <c r="BC152" s="354"/>
      <c r="BD152" s="57"/>
      <c r="BE152" s="57"/>
      <c r="BF152" s="57"/>
      <c r="BH152" s="351"/>
      <c r="BI152" s="338"/>
      <c r="BJ152" s="338"/>
      <c r="BK152" s="338"/>
      <c r="BL152" s="352"/>
      <c r="BM152" s="338"/>
      <c r="BN152" s="338"/>
      <c r="BO152" s="338"/>
      <c r="BP152" s="338"/>
      <c r="BQ152" s="338"/>
      <c r="BR152" s="351"/>
      <c r="BS152" s="338"/>
      <c r="BT152" s="351"/>
      <c r="BU152" s="338"/>
      <c r="BV152" s="338"/>
      <c r="BW152" s="338"/>
      <c r="BX152" s="338"/>
      <c r="BY152" s="338"/>
      <c r="BZ152" s="338"/>
      <c r="CA152" s="338"/>
      <c r="CB152" s="338"/>
      <c r="CC152" s="338"/>
      <c r="CD152" s="338"/>
      <c r="CE152" s="338"/>
      <c r="CF152" s="338"/>
      <c r="CG152" s="352"/>
      <c r="CH152" s="338"/>
      <c r="CI152" s="338"/>
      <c r="CJ152" s="338"/>
      <c r="CK152" s="338"/>
      <c r="CZ152" s="367"/>
      <c r="DA152" s="330"/>
      <c r="DB152" s="367"/>
      <c r="DC152" s="330"/>
      <c r="DD152" s="298"/>
      <c r="DE152" s="354"/>
      <c r="DF152" s="338"/>
    </row>
    <row r="153" spans="2:113" x14ac:dyDescent="0.2">
      <c r="B153" s="708" t="s">
        <v>234</v>
      </c>
      <c r="C153" s="727">
        <f t="shared" si="74"/>
        <v>1.3333333333333333</v>
      </c>
      <c r="D153" s="394"/>
      <c r="E153" s="566">
        <v>270</v>
      </c>
      <c r="F153" s="394" t="s">
        <v>207</v>
      </c>
      <c r="G153" s="566">
        <f t="shared" si="61"/>
        <v>203</v>
      </c>
      <c r="H153" s="567" t="s">
        <v>207</v>
      </c>
      <c r="I153" s="662" t="str">
        <f t="shared" si="62"/>
        <v>203 x 270</v>
      </c>
      <c r="J153" s="394" t="s">
        <v>207</v>
      </c>
      <c r="K153" s="566">
        <f t="shared" si="63"/>
        <v>280</v>
      </c>
      <c r="L153" s="394" t="s">
        <v>207</v>
      </c>
      <c r="M153" s="566">
        <f t="shared" si="64"/>
        <v>213</v>
      </c>
      <c r="N153" s="567" t="s">
        <v>207</v>
      </c>
      <c r="O153" s="566">
        <v>5</v>
      </c>
      <c r="P153" s="567" t="s">
        <v>207</v>
      </c>
      <c r="Q153" s="394">
        <v>5</v>
      </c>
      <c r="R153" s="394" t="s">
        <v>207</v>
      </c>
      <c r="S153" s="566">
        <f t="shared" si="65"/>
        <v>338</v>
      </c>
      <c r="T153" s="567" t="s">
        <v>207</v>
      </c>
      <c r="U153" s="566"/>
      <c r="V153" s="567"/>
      <c r="W153" s="566"/>
      <c r="X153" s="567"/>
      <c r="Y153" s="394"/>
      <c r="Z153" s="566">
        <f t="shared" si="66"/>
        <v>106.3</v>
      </c>
      <c r="AA153" s="567" t="s">
        <v>208</v>
      </c>
      <c r="AB153" s="566">
        <f t="shared" si="67"/>
        <v>79.900000000000006</v>
      </c>
      <c r="AC153" s="567" t="s">
        <v>208</v>
      </c>
      <c r="AD153" s="467" t="str">
        <f t="shared" si="68"/>
        <v>79.9 x 106.3</v>
      </c>
      <c r="AE153" s="567" t="s">
        <v>208</v>
      </c>
      <c r="AF153" s="566">
        <f t="shared" si="69"/>
        <v>110.2</v>
      </c>
      <c r="AG153" s="567" t="s">
        <v>208</v>
      </c>
      <c r="AH153" s="394">
        <f t="shared" si="70"/>
        <v>83.9</v>
      </c>
      <c r="AI153" s="567" t="s">
        <v>208</v>
      </c>
      <c r="AJ153" s="566">
        <f t="shared" si="71"/>
        <v>2</v>
      </c>
      <c r="AK153" s="567" t="s">
        <v>208</v>
      </c>
      <c r="AL153" s="566">
        <f t="shared" si="72"/>
        <v>2</v>
      </c>
      <c r="AM153" s="567" t="s">
        <v>208</v>
      </c>
      <c r="AN153" s="566">
        <f t="shared" si="73"/>
        <v>133</v>
      </c>
      <c r="AO153" s="567" t="s">
        <v>208</v>
      </c>
      <c r="AP153" s="566"/>
      <c r="AQ153" s="567"/>
      <c r="AR153" s="566"/>
      <c r="AS153" s="567"/>
      <c r="AT153" s="484"/>
      <c r="AU153" s="961"/>
      <c r="AW153" s="305">
        <v>10300073</v>
      </c>
      <c r="AX153" s="329">
        <f>IF(Index!$L$4="€",VLOOKUP(AW153,ERP!$A:$CL,5,0),IF(Index!$L$4="$",VLOOKUP(AW153,ERP!$A:$CL,7,0),IF(Index!$L$4="CHF",VLOOKUP(AW153,ERP!$A:$CL,9,0),IF(Index!$L$4="£",VLOOKUP(AW153,ERP!$A:$CL,11,0),""))))</f>
        <v>864</v>
      </c>
      <c r="AY153" s="305">
        <v>10340073</v>
      </c>
      <c r="AZ153" s="329">
        <f>IF(Index!$L$4="€",VLOOKUP(AY153,ERP!$A:$CL,5,0),IF(Index!$L$4="$",VLOOKUP(AY153,ERP!$A:$CL,7,0),IF(Index!$L$4="CHF",VLOOKUP(AY153,ERP!$A:$CL,9,0),IF(Index!$L$4="£",VLOOKUP(AY153,ERP!$A:$CL,11,0),""))))</f>
        <v>864</v>
      </c>
      <c r="BA153" s="298"/>
      <c r="BB153" s="298"/>
      <c r="BC153" s="354"/>
      <c r="BD153" s="57"/>
      <c r="BE153" s="57"/>
      <c r="BF153" s="57"/>
      <c r="BH153" s="351"/>
      <c r="BI153" s="338"/>
      <c r="BJ153" s="338"/>
      <c r="BK153" s="338"/>
      <c r="BL153" s="352"/>
      <c r="BM153" s="338"/>
      <c r="BN153" s="338"/>
      <c r="BO153" s="338"/>
      <c r="BP153" s="338"/>
      <c r="BQ153" s="338"/>
      <c r="BR153" s="351"/>
      <c r="BS153" s="338"/>
      <c r="BT153" s="351"/>
      <c r="BU153" s="338"/>
      <c r="BV153" s="338"/>
      <c r="BW153" s="338"/>
      <c r="BX153" s="338"/>
      <c r="BY153" s="338"/>
      <c r="BZ153" s="338"/>
      <c r="CA153" s="338"/>
      <c r="CB153" s="338"/>
      <c r="CC153" s="338"/>
      <c r="CD153" s="338"/>
      <c r="CE153" s="338"/>
      <c r="CF153" s="338"/>
      <c r="CG153" s="352"/>
      <c r="CH153" s="338"/>
      <c r="CI153" s="338"/>
      <c r="CJ153" s="338"/>
      <c r="CK153" s="338"/>
      <c r="CZ153" s="367"/>
      <c r="DA153" s="330"/>
      <c r="DB153" s="367"/>
      <c r="DC153" s="330"/>
      <c r="DD153" s="298"/>
      <c r="DE153" s="354"/>
      <c r="DF153" s="338"/>
    </row>
    <row r="154" spans="2:113" x14ac:dyDescent="0.2">
      <c r="B154" s="708" t="s">
        <v>234</v>
      </c>
      <c r="C154" s="727">
        <f t="shared" si="74"/>
        <v>1.3333333333333333</v>
      </c>
      <c r="D154" s="394"/>
      <c r="E154" s="570">
        <v>290</v>
      </c>
      <c r="F154" s="656" t="s">
        <v>207</v>
      </c>
      <c r="G154" s="570">
        <f>ROUND(E154/$C154,0)</f>
        <v>218</v>
      </c>
      <c r="H154" s="571" t="s">
        <v>207</v>
      </c>
      <c r="I154" s="657" t="str">
        <f t="shared" si="62"/>
        <v>218 x 290</v>
      </c>
      <c r="J154" s="656" t="s">
        <v>207</v>
      </c>
      <c r="K154" s="570">
        <f t="shared" si="63"/>
        <v>300</v>
      </c>
      <c r="L154" s="656" t="s">
        <v>207</v>
      </c>
      <c r="M154" s="570">
        <f t="shared" si="64"/>
        <v>228</v>
      </c>
      <c r="N154" s="571" t="s">
        <v>207</v>
      </c>
      <c r="O154" s="570">
        <v>5</v>
      </c>
      <c r="P154" s="571" t="s">
        <v>207</v>
      </c>
      <c r="Q154" s="656">
        <v>5</v>
      </c>
      <c r="R154" s="656" t="s">
        <v>207</v>
      </c>
      <c r="S154" s="570">
        <f t="shared" si="65"/>
        <v>363</v>
      </c>
      <c r="T154" s="571" t="s">
        <v>207</v>
      </c>
      <c r="U154" s="570"/>
      <c r="V154" s="571"/>
      <c r="W154" s="570"/>
      <c r="X154" s="571"/>
      <c r="Y154" s="659"/>
      <c r="Z154" s="570">
        <f t="shared" si="66"/>
        <v>114.2</v>
      </c>
      <c r="AA154" s="571" t="s">
        <v>208</v>
      </c>
      <c r="AB154" s="570">
        <f t="shared" si="67"/>
        <v>85.8</v>
      </c>
      <c r="AC154" s="571" t="s">
        <v>208</v>
      </c>
      <c r="AD154" s="713" t="str">
        <f t="shared" si="68"/>
        <v>85.8 x 114.2</v>
      </c>
      <c r="AE154" s="571" t="s">
        <v>208</v>
      </c>
      <c r="AF154" s="570">
        <f t="shared" si="69"/>
        <v>118.1</v>
      </c>
      <c r="AG154" s="571" t="s">
        <v>208</v>
      </c>
      <c r="AH154" s="656">
        <f t="shared" si="70"/>
        <v>89.8</v>
      </c>
      <c r="AI154" s="571" t="s">
        <v>208</v>
      </c>
      <c r="AJ154" s="570">
        <f t="shared" si="71"/>
        <v>2</v>
      </c>
      <c r="AK154" s="571" t="s">
        <v>208</v>
      </c>
      <c r="AL154" s="570">
        <f t="shared" si="72"/>
        <v>2</v>
      </c>
      <c r="AM154" s="571" t="s">
        <v>208</v>
      </c>
      <c r="AN154" s="570">
        <f t="shared" si="73"/>
        <v>143</v>
      </c>
      <c r="AO154" s="571" t="s">
        <v>208</v>
      </c>
      <c r="AP154" s="570"/>
      <c r="AQ154" s="571"/>
      <c r="AR154" s="570"/>
      <c r="AS154" s="571"/>
      <c r="AT154" s="484"/>
      <c r="AU154" s="965"/>
      <c r="AW154" s="368">
        <v>10300074</v>
      </c>
      <c r="AX154" s="416">
        <f>IF(Index!$L$4="€",VLOOKUP(AW154,ERP!$A:$CL,5,0),IF(Index!$L$4="$",VLOOKUP(AW154,ERP!$A:$CL,7,0),IF(Index!$L$4="CHF",VLOOKUP(AW154,ERP!$A:$CL,9,0),IF(Index!$L$4="£",VLOOKUP(AW154,ERP!$A:$CL,11,0),""))))</f>
        <v>1015</v>
      </c>
      <c r="AY154" s="368">
        <v>10340074</v>
      </c>
      <c r="AZ154" s="416">
        <f>IF(Index!$L$4="€",VLOOKUP(AY154,ERP!$A:$CL,5,0),IF(Index!$L$4="$",VLOOKUP(AY154,ERP!$A:$CL,7,0),IF(Index!$L$4="CHF",VLOOKUP(AY154,ERP!$A:$CL,9,0),IF(Index!$L$4="£",VLOOKUP(AY154,ERP!$A:$CL,11,0),""))))</f>
        <v>1015</v>
      </c>
      <c r="BA154" s="298"/>
      <c r="BB154" s="298"/>
      <c r="BC154" s="354"/>
      <c r="BD154" s="57"/>
      <c r="BE154" s="57"/>
      <c r="BF154" s="57"/>
      <c r="BH154" s="351"/>
      <c r="BI154" s="338"/>
      <c r="BJ154" s="338"/>
      <c r="BK154" s="338"/>
      <c r="BL154" s="352"/>
      <c r="BM154" s="338"/>
      <c r="BN154" s="338"/>
      <c r="BO154" s="338"/>
      <c r="BP154" s="338"/>
      <c r="BQ154" s="338"/>
      <c r="BR154" s="351"/>
      <c r="BS154" s="338"/>
      <c r="BT154" s="351"/>
      <c r="BU154" s="338"/>
      <c r="BV154" s="338"/>
      <c r="BW154" s="338"/>
      <c r="BX154" s="338"/>
      <c r="BY154" s="338"/>
      <c r="BZ154" s="338"/>
      <c r="CA154" s="338"/>
      <c r="CB154" s="338"/>
      <c r="CC154" s="338"/>
      <c r="CD154" s="338"/>
      <c r="CE154" s="338"/>
      <c r="CF154" s="338"/>
      <c r="CG154" s="352"/>
      <c r="CH154" s="338"/>
      <c r="CI154" s="338"/>
      <c r="CJ154" s="338"/>
      <c r="CK154" s="338"/>
      <c r="CZ154" s="367"/>
      <c r="DA154" s="330"/>
      <c r="DB154" s="367"/>
      <c r="DC154" s="330"/>
      <c r="DD154" s="298"/>
      <c r="DE154" s="354"/>
      <c r="DF154" s="338"/>
    </row>
    <row r="155" spans="2:113" x14ac:dyDescent="0.2">
      <c r="E155" s="308"/>
      <c r="I155" s="309"/>
      <c r="O155" s="308"/>
      <c r="Q155" s="308"/>
      <c r="AD155" s="309"/>
      <c r="AW155" s="2"/>
      <c r="AY155" s="2"/>
      <c r="BA155" s="338"/>
      <c r="BB155" s="338"/>
      <c r="BC155" s="338"/>
      <c r="BD155" s="57"/>
      <c r="BE155" s="57"/>
      <c r="BF155" s="57"/>
      <c r="BH155" s="351"/>
      <c r="BI155" s="338"/>
      <c r="BJ155" s="338"/>
      <c r="BK155" s="338"/>
      <c r="BL155" s="352"/>
      <c r="BM155" s="338"/>
      <c r="BN155" s="338"/>
      <c r="BO155" s="338"/>
      <c r="BP155" s="338"/>
      <c r="BQ155" s="338"/>
      <c r="BR155" s="351"/>
      <c r="BS155" s="338"/>
      <c r="BT155" s="351"/>
      <c r="BU155" s="338"/>
      <c r="BV155" s="338"/>
      <c r="BW155" s="338"/>
      <c r="BX155" s="338"/>
      <c r="BY155" s="338"/>
      <c r="BZ155" s="338"/>
      <c r="CA155" s="338"/>
      <c r="CB155" s="338"/>
      <c r="CC155" s="338"/>
      <c r="CD155" s="338"/>
      <c r="CE155" s="338"/>
      <c r="CF155" s="338"/>
      <c r="CG155" s="352"/>
      <c r="CH155" s="338"/>
      <c r="CI155" s="338"/>
      <c r="CJ155" s="338"/>
      <c r="CK155" s="338"/>
      <c r="CZ155" s="2"/>
      <c r="DB155" s="2"/>
      <c r="DD155" s="338"/>
      <c r="DE155" s="338"/>
      <c r="DF155" s="338"/>
    </row>
    <row r="156" spans="2:113" s="30" customFormat="1" ht="33" customHeight="1" x14ac:dyDescent="0.2">
      <c r="C156" s="726"/>
      <c r="D156" s="2"/>
      <c r="E156" s="1070" t="s">
        <v>5</v>
      </c>
      <c r="F156" s="1133"/>
      <c r="G156" s="1133"/>
      <c r="H156" s="1133"/>
      <c r="I156" s="1133"/>
      <c r="J156" s="1133"/>
      <c r="K156" s="1133"/>
      <c r="L156" s="1133"/>
      <c r="M156" s="1133"/>
      <c r="N156" s="1133"/>
      <c r="O156" s="1133"/>
      <c r="P156" s="1133"/>
      <c r="Q156" s="1133"/>
      <c r="R156" s="1133"/>
      <c r="S156" s="1133"/>
      <c r="T156" s="1133"/>
      <c r="U156" s="1133"/>
      <c r="V156" s="1133"/>
      <c r="W156" s="1133"/>
      <c r="X156" s="1133"/>
      <c r="Y156" s="1133"/>
      <c r="Z156" s="1133"/>
      <c r="AA156" s="1133"/>
      <c r="AB156" s="1133"/>
      <c r="AC156" s="1133"/>
      <c r="AD156" s="1133"/>
      <c r="AE156" s="1133"/>
      <c r="AF156" s="1133"/>
      <c r="AG156" s="1133"/>
      <c r="AH156" s="1133"/>
      <c r="AI156" s="1133"/>
      <c r="AJ156" s="1133"/>
      <c r="AK156" s="1133"/>
      <c r="AL156" s="1133"/>
      <c r="AM156" s="1133"/>
      <c r="AN156" s="1133"/>
      <c r="AO156" s="1133"/>
      <c r="AP156" s="1133"/>
      <c r="AQ156" s="1133"/>
      <c r="AR156" s="1133"/>
      <c r="AS156" s="1134"/>
      <c r="AT156" s="484"/>
      <c r="AU156" s="960" t="s">
        <v>241</v>
      </c>
      <c r="AV156" s="2"/>
      <c r="AW156" s="948" t="s">
        <v>230</v>
      </c>
      <c r="AX156" s="956"/>
      <c r="AY156" s="948" t="s">
        <v>230</v>
      </c>
      <c r="AZ156" s="949"/>
      <c r="BA156" s="950"/>
      <c r="BB156" s="950"/>
      <c r="BC156" s="950"/>
      <c r="BD156" s="57"/>
      <c r="BE156" s="57"/>
      <c r="BF156" s="57"/>
      <c r="BG156" s="300"/>
      <c r="BH156" s="333"/>
      <c r="BI156" s="333"/>
      <c r="BJ156" s="333"/>
      <c r="BK156" s="333"/>
      <c r="BL156" s="333"/>
      <c r="BM156" s="333"/>
      <c r="BN156" s="333"/>
      <c r="BO156" s="333"/>
      <c r="BP156" s="333"/>
      <c r="BQ156" s="333"/>
      <c r="BR156" s="333"/>
      <c r="BS156" s="333"/>
      <c r="BT156" s="333"/>
      <c r="BU156" s="333"/>
      <c r="BV156" s="333"/>
      <c r="BW156" s="333"/>
      <c r="BX156" s="333"/>
      <c r="BY156" s="333"/>
      <c r="BZ156" s="333"/>
      <c r="CA156" s="333"/>
      <c r="CB156" s="333"/>
      <c r="CC156" s="333"/>
      <c r="CD156" s="333"/>
      <c r="CE156" s="333"/>
      <c r="CF156" s="333"/>
      <c r="CG156" s="333"/>
      <c r="CH156" s="333"/>
      <c r="CI156" s="333"/>
      <c r="CJ156" s="333"/>
      <c r="CK156" s="333"/>
      <c r="CL156" s="290"/>
      <c r="CM156" s="290"/>
      <c r="CN156" s="290"/>
      <c r="CO156" s="290"/>
      <c r="CP156" s="290"/>
      <c r="CQ156" s="290"/>
      <c r="CR156" s="290"/>
      <c r="CS156" s="290"/>
      <c r="CT156" s="290"/>
      <c r="CU156" s="290"/>
      <c r="CV156" s="290"/>
      <c r="CW156" s="2"/>
      <c r="CX156" s="2"/>
      <c r="CY156" s="2"/>
      <c r="CZ156" s="385"/>
      <c r="DA156" s="385"/>
      <c r="DB156" s="385"/>
      <c r="DC156" s="385"/>
      <c r="DD156" s="331"/>
      <c r="DE156" s="331"/>
      <c r="DF156" s="300"/>
      <c r="DG156" s="300"/>
      <c r="DH156" s="300"/>
      <c r="DI156" s="300"/>
    </row>
    <row r="157" spans="2:113" ht="15" customHeight="1" x14ac:dyDescent="0.2">
      <c r="D157" s="30"/>
      <c r="E157" s="1135"/>
      <c r="F157" s="1136"/>
      <c r="G157" s="1136"/>
      <c r="H157" s="1136"/>
      <c r="I157" s="1136"/>
      <c r="J157" s="1136"/>
      <c r="K157" s="1136"/>
      <c r="L157" s="1136"/>
      <c r="M157" s="1136"/>
      <c r="N157" s="1136"/>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7"/>
      <c r="AT157" s="485"/>
      <c r="AU157" s="961"/>
      <c r="AV157" s="30"/>
      <c r="AW157" s="954" t="s">
        <v>233</v>
      </c>
      <c r="AX157" s="955"/>
      <c r="AY157" s="954" t="s">
        <v>2670</v>
      </c>
      <c r="AZ157" s="955"/>
      <c r="BA157" s="769"/>
      <c r="BB157" s="769"/>
      <c r="BC157" s="806"/>
      <c r="BD157" s="57"/>
      <c r="BE157" s="57"/>
      <c r="BF157" s="57"/>
      <c r="BH157" s="333"/>
      <c r="BI157" s="333"/>
      <c r="BJ157" s="333"/>
      <c r="BK157" s="333"/>
      <c r="BL157" s="331"/>
      <c r="BM157" s="331"/>
      <c r="BN157" s="331"/>
      <c r="BO157" s="331"/>
      <c r="BP157" s="331"/>
      <c r="BQ157" s="331"/>
      <c r="BR157" s="331"/>
      <c r="BS157" s="331"/>
      <c r="BT157" s="331"/>
      <c r="BU157" s="331"/>
      <c r="BV157" s="331"/>
      <c r="BW157" s="331"/>
      <c r="BX157" s="331"/>
      <c r="BY157" s="331"/>
      <c r="BZ157" s="331"/>
      <c r="CA157" s="331"/>
      <c r="CB157" s="331"/>
      <c r="CC157" s="331"/>
      <c r="CD157" s="331"/>
      <c r="CE157" s="331"/>
      <c r="CF157" s="331"/>
      <c r="CG157" s="331"/>
      <c r="CH157" s="331"/>
      <c r="CI157" s="331"/>
      <c r="CJ157" s="331"/>
      <c r="CK157" s="331"/>
      <c r="CL157" s="385"/>
      <c r="CM157" s="385"/>
      <c r="CN157" s="385"/>
      <c r="CO157" s="385"/>
      <c r="CP157" s="385"/>
      <c r="CQ157" s="385"/>
      <c r="CR157" s="385"/>
      <c r="CS157" s="385"/>
      <c r="CT157" s="385"/>
      <c r="CU157" s="385"/>
      <c r="CV157" s="385"/>
      <c r="CW157" s="30"/>
      <c r="CX157" s="30"/>
      <c r="CY157" s="30"/>
      <c r="CZ157" s="385"/>
      <c r="DA157" s="385"/>
      <c r="DB157" s="385"/>
      <c r="DC157" s="385"/>
      <c r="DD157" s="331"/>
      <c r="DE157" s="331"/>
      <c r="DF157" s="338"/>
    </row>
    <row r="158" spans="2:113" x14ac:dyDescent="0.2">
      <c r="D158" s="30"/>
      <c r="E158" s="121" t="s">
        <v>206</v>
      </c>
      <c r="F158" s="122"/>
      <c r="G158" s="121" t="s">
        <v>211</v>
      </c>
      <c r="H158" s="122"/>
      <c r="I158" s="121" t="s">
        <v>216</v>
      </c>
      <c r="J158" s="122"/>
      <c r="K158" s="121" t="s">
        <v>205</v>
      </c>
      <c r="L158" s="122"/>
      <c r="M158" s="121" t="s">
        <v>214</v>
      </c>
      <c r="N158" s="122"/>
      <c r="O158" s="121" t="s">
        <v>209</v>
      </c>
      <c r="P158" s="122"/>
      <c r="Q158" s="121" t="s">
        <v>215</v>
      </c>
      <c r="R158" s="122"/>
      <c r="S158" s="121" t="s">
        <v>212</v>
      </c>
      <c r="T158" s="123"/>
      <c r="U158" s="966"/>
      <c r="V158" s="967"/>
      <c r="W158" s="966"/>
      <c r="X158" s="967"/>
      <c r="Y158" s="110"/>
      <c r="Z158" s="121" t="s">
        <v>206</v>
      </c>
      <c r="AA158" s="122"/>
      <c r="AB158" s="121" t="s">
        <v>211</v>
      </c>
      <c r="AC158" s="122"/>
      <c r="AD158" s="121" t="s">
        <v>216</v>
      </c>
      <c r="AE158" s="122"/>
      <c r="AF158" s="121" t="s">
        <v>205</v>
      </c>
      <c r="AG158" s="122"/>
      <c r="AH158" s="121" t="s">
        <v>214</v>
      </c>
      <c r="AI158" s="122"/>
      <c r="AJ158" s="121" t="s">
        <v>209</v>
      </c>
      <c r="AK158" s="122"/>
      <c r="AL158" s="121" t="s">
        <v>215</v>
      </c>
      <c r="AM158" s="122"/>
      <c r="AN158" s="121" t="s">
        <v>212</v>
      </c>
      <c r="AO158" s="122"/>
      <c r="AP158" s="966"/>
      <c r="AQ158" s="967"/>
      <c r="AR158" s="966"/>
      <c r="AS158" s="967"/>
      <c r="AT158" s="485"/>
      <c r="AU158" s="961"/>
      <c r="AV158" s="30"/>
      <c r="AW158" s="762" t="s">
        <v>221</v>
      </c>
      <c r="AX158" s="780" t="s">
        <v>23</v>
      </c>
      <c r="AY158" s="762" t="s">
        <v>221</v>
      </c>
      <c r="AZ158" s="780" t="s">
        <v>23</v>
      </c>
      <c r="BA158" s="156"/>
      <c r="BB158" s="156"/>
      <c r="BC158" s="156"/>
      <c r="BD158" s="57"/>
      <c r="BE158" s="57"/>
      <c r="BF158" s="57"/>
      <c r="BH158" s="359"/>
      <c r="BI158" s="358"/>
      <c r="BJ158" s="359"/>
      <c r="BK158" s="358"/>
      <c r="BL158" s="359"/>
      <c r="BM158" s="358"/>
      <c r="BN158" s="359"/>
      <c r="BO158" s="358"/>
      <c r="BP158" s="359"/>
      <c r="BQ158" s="358"/>
      <c r="BR158" s="359"/>
      <c r="BS158" s="358"/>
      <c r="BT158" s="359"/>
      <c r="BU158" s="358"/>
      <c r="BV158" s="359"/>
      <c r="BW158" s="359"/>
      <c r="BX158" s="358"/>
      <c r="BY158" s="358"/>
      <c r="BZ158" s="358"/>
      <c r="CA158" s="358"/>
      <c r="CB158" s="358"/>
      <c r="CC158" s="359"/>
      <c r="CD158" s="358"/>
      <c r="CE158" s="359"/>
      <c r="CF158" s="358"/>
      <c r="CG158" s="359"/>
      <c r="CH158" s="358"/>
      <c r="CI158" s="359"/>
      <c r="CJ158" s="358"/>
      <c r="CK158" s="359"/>
      <c r="CL158" s="394"/>
      <c r="CM158" s="467"/>
      <c r="CN158" s="394"/>
      <c r="CO158" s="467"/>
      <c r="CP158" s="394"/>
      <c r="CQ158" s="467"/>
      <c r="CR158" s="394"/>
      <c r="CS158" s="394"/>
      <c r="CT158" s="394"/>
      <c r="CU158" s="394"/>
      <c r="CV158" s="394"/>
      <c r="CW158" s="30"/>
      <c r="CX158" s="30"/>
      <c r="CY158" s="30"/>
      <c r="CZ158" s="367"/>
      <c r="DA158" s="221"/>
      <c r="DB158" s="367"/>
      <c r="DC158" s="221"/>
      <c r="DD158" s="298"/>
      <c r="DE158" s="156"/>
      <c r="DF158" s="338"/>
    </row>
    <row r="159" spans="2:113" x14ac:dyDescent="0.2">
      <c r="D159" s="30"/>
      <c r="E159" s="121"/>
      <c r="F159" s="110"/>
      <c r="G159" s="121"/>
      <c r="H159" s="122"/>
      <c r="I159" s="121"/>
      <c r="J159" s="110"/>
      <c r="K159" s="121"/>
      <c r="L159" s="110"/>
      <c r="M159" s="121"/>
      <c r="N159" s="122"/>
      <c r="O159" s="121"/>
      <c r="P159" s="122"/>
      <c r="Q159" s="131"/>
      <c r="R159" s="110"/>
      <c r="S159" s="121"/>
      <c r="T159" s="123"/>
      <c r="U159" s="700"/>
      <c r="V159" s="781"/>
      <c r="W159" s="700"/>
      <c r="X159" s="781"/>
      <c r="Y159" s="110"/>
      <c r="Z159" s="121"/>
      <c r="AA159" s="122"/>
      <c r="AB159" s="121"/>
      <c r="AC159" s="122"/>
      <c r="AD159" s="131"/>
      <c r="AE159" s="122"/>
      <c r="AF159" s="121"/>
      <c r="AG159" s="122"/>
      <c r="AH159" s="131"/>
      <c r="AI159" s="122"/>
      <c r="AJ159" s="121"/>
      <c r="AK159" s="122"/>
      <c r="AL159" s="121"/>
      <c r="AM159" s="122"/>
      <c r="AN159" s="121"/>
      <c r="AO159" s="122"/>
      <c r="AP159" s="700"/>
      <c r="AQ159" s="781"/>
      <c r="AR159" s="789"/>
      <c r="AS159" s="781"/>
      <c r="AT159" s="485"/>
      <c r="AU159" s="961"/>
      <c r="AV159" s="30"/>
      <c r="AW159" s="700"/>
      <c r="AX159" s="781" t="str">
        <f>Index!$L$4</f>
        <v>€</v>
      </c>
      <c r="AY159" s="700"/>
      <c r="AZ159" s="781" t="str">
        <f>Index!$L$4</f>
        <v>€</v>
      </c>
      <c r="BA159" s="156"/>
      <c r="BB159" s="156"/>
      <c r="BC159" s="156"/>
      <c r="BD159" s="57"/>
      <c r="BE159" s="57"/>
      <c r="BF159" s="57"/>
      <c r="BH159" s="359"/>
      <c r="BI159" s="358"/>
      <c r="BJ159" s="359"/>
      <c r="BK159" s="358"/>
      <c r="BL159" s="359"/>
      <c r="BM159" s="358"/>
      <c r="BN159" s="359"/>
      <c r="BO159" s="358"/>
      <c r="BP159" s="359"/>
      <c r="BQ159" s="358"/>
      <c r="BR159" s="359"/>
      <c r="BS159" s="358"/>
      <c r="BT159" s="359"/>
      <c r="BU159" s="358"/>
      <c r="BV159" s="359"/>
      <c r="BW159" s="359"/>
      <c r="BX159" s="358"/>
      <c r="BY159" s="358"/>
      <c r="BZ159" s="358"/>
      <c r="CA159" s="358"/>
      <c r="CB159" s="358"/>
      <c r="CC159" s="359"/>
      <c r="CD159" s="358"/>
      <c r="CE159" s="359"/>
      <c r="CF159" s="358"/>
      <c r="CG159" s="359"/>
      <c r="CH159" s="358"/>
      <c r="CI159" s="359"/>
      <c r="CJ159" s="358"/>
      <c r="CK159" s="359"/>
      <c r="CL159" s="394"/>
      <c r="CM159" s="467"/>
      <c r="CN159" s="394"/>
      <c r="CO159" s="467"/>
      <c r="CP159" s="394"/>
      <c r="CQ159" s="467"/>
      <c r="CR159" s="394"/>
      <c r="CS159" s="394"/>
      <c r="CT159" s="394"/>
      <c r="CU159" s="394"/>
      <c r="CV159" s="394"/>
      <c r="CW159" s="30"/>
      <c r="CX159" s="30"/>
      <c r="CY159" s="30"/>
      <c r="CZ159" s="367"/>
      <c r="DA159" s="221"/>
      <c r="DB159" s="367"/>
      <c r="DC159" s="221"/>
      <c r="DD159" s="298"/>
      <c r="DE159" s="156"/>
      <c r="DF159" s="338"/>
    </row>
    <row r="160" spans="2:113" ht="12.75" customHeight="1" x14ac:dyDescent="0.2">
      <c r="B160" s="708" t="s">
        <v>242</v>
      </c>
      <c r="C160" s="727">
        <v>1</v>
      </c>
      <c r="D160" s="394"/>
      <c r="E160" s="564">
        <v>151</v>
      </c>
      <c r="F160" s="643" t="s">
        <v>207</v>
      </c>
      <c r="G160" s="564">
        <f>ROUND(E160/$C160,0)</f>
        <v>151</v>
      </c>
      <c r="H160" s="565" t="s">
        <v>207</v>
      </c>
      <c r="I160" s="658" t="str">
        <f>G160&amp;" x "&amp;E160</f>
        <v>151 x 151</v>
      </c>
      <c r="J160" s="643" t="s">
        <v>207</v>
      </c>
      <c r="K160" s="564">
        <f>E160+(2*O160)</f>
        <v>156</v>
      </c>
      <c r="L160" s="643" t="s">
        <v>207</v>
      </c>
      <c r="M160" s="564">
        <f>G160</f>
        <v>151</v>
      </c>
      <c r="N160" s="565" t="s">
        <v>207</v>
      </c>
      <c r="O160" s="564">
        <v>2.5</v>
      </c>
      <c r="P160" s="565" t="s">
        <v>207</v>
      </c>
      <c r="Q160" s="564">
        <v>0</v>
      </c>
      <c r="R160" s="643" t="s">
        <v>207</v>
      </c>
      <c r="S160" s="564">
        <f>ROUND(SQRT((E160^2)+(G160^2)),0)</f>
        <v>214</v>
      </c>
      <c r="T160" s="565" t="s">
        <v>207</v>
      </c>
      <c r="U160" s="568"/>
      <c r="V160" s="569"/>
      <c r="W160" s="568"/>
      <c r="X160" s="569"/>
      <c r="Y160" s="394"/>
      <c r="Z160" s="564">
        <f>ROUND(E160/$B$2,1)</f>
        <v>59.4</v>
      </c>
      <c r="AA160" s="565" t="s">
        <v>208</v>
      </c>
      <c r="AB160" s="564">
        <f>ROUND(G160/$B$2,1)</f>
        <v>59.4</v>
      </c>
      <c r="AC160" s="565" t="s">
        <v>208</v>
      </c>
      <c r="AD160" s="715" t="str">
        <f>AB160&amp;" x "&amp;Z160</f>
        <v>59.4 x 59.4</v>
      </c>
      <c r="AE160" s="565" t="s">
        <v>208</v>
      </c>
      <c r="AF160" s="564">
        <f>ROUND(K160/$B$2,1)</f>
        <v>61.4</v>
      </c>
      <c r="AG160" s="565" t="s">
        <v>208</v>
      </c>
      <c r="AH160" s="643">
        <f>ROUND(M160/$B$2,1)</f>
        <v>59.4</v>
      </c>
      <c r="AI160" s="565" t="s">
        <v>208</v>
      </c>
      <c r="AJ160" s="564">
        <f>ROUND(O160/$B$2,1)</f>
        <v>1</v>
      </c>
      <c r="AK160" s="565" t="s">
        <v>208</v>
      </c>
      <c r="AL160" s="564">
        <f>ROUND(Q160/$B$2,1)</f>
        <v>0</v>
      </c>
      <c r="AM160" s="565" t="s">
        <v>208</v>
      </c>
      <c r="AN160" s="564">
        <f>ROUND(SQRT((Z160^2)+(AB160^2)),0)</f>
        <v>84</v>
      </c>
      <c r="AO160" s="565" t="s">
        <v>208</v>
      </c>
      <c r="AP160" s="568"/>
      <c r="AQ160" s="569"/>
      <c r="AR160" s="568"/>
      <c r="AS160" s="569"/>
      <c r="AT160" s="484"/>
      <c r="AU160" s="961"/>
      <c r="AW160" s="361">
        <v>10300001</v>
      </c>
      <c r="AX160" s="362">
        <f>IF(Index!$L$4="€",VLOOKUP(AW160,ERP!$A:$CL,5,0),IF(Index!$L$4="$",VLOOKUP(AW160,ERP!$A:$CL,7,0),IF(Index!$L$4="CHF",VLOOKUP(AW160,ERP!$A:$CL,9,0),IF(Index!$L$4="£",VLOOKUP(AW160,ERP!$A:$CL,11,0),""))))</f>
        <v>413</v>
      </c>
      <c r="AY160" s="361">
        <v>10340001</v>
      </c>
      <c r="AZ160" s="362">
        <f>IF(Index!$L$4="€",VLOOKUP(AY160,ERP!$A:$CL,5,0),IF(Index!$L$4="$",VLOOKUP(AY160,ERP!$A:$CL,7,0),IF(Index!$L$4="CHF",VLOOKUP(AY160,ERP!$A:$CL,9,0),IF(Index!$L$4="£",VLOOKUP(AY160,ERP!$A:$CL,11,0),""))))</f>
        <v>413</v>
      </c>
      <c r="BA160" s="298"/>
      <c r="BB160" s="298"/>
      <c r="BC160" s="354"/>
      <c r="BD160" s="57"/>
      <c r="BE160" s="57"/>
      <c r="BF160" s="57"/>
      <c r="BH160" s="351"/>
      <c r="BI160" s="338"/>
      <c r="BJ160" s="338"/>
      <c r="BK160" s="338"/>
      <c r="BL160" s="352"/>
      <c r="BM160" s="338"/>
      <c r="BN160" s="338"/>
      <c r="BO160" s="338"/>
      <c r="BP160" s="338"/>
      <c r="BQ160" s="338"/>
      <c r="BR160" s="351"/>
      <c r="BS160" s="338"/>
      <c r="BT160" s="351"/>
      <c r="BU160" s="338"/>
      <c r="BV160" s="338"/>
      <c r="BW160" s="338"/>
      <c r="BX160" s="338"/>
      <c r="BY160" s="338"/>
      <c r="BZ160" s="338"/>
      <c r="CA160" s="338"/>
      <c r="CB160" s="338"/>
      <c r="CC160" s="338"/>
      <c r="CD160" s="338"/>
      <c r="CE160" s="338"/>
      <c r="CF160" s="338"/>
      <c r="CG160" s="352"/>
      <c r="CH160" s="338"/>
      <c r="CI160" s="338"/>
      <c r="CJ160" s="338"/>
      <c r="CK160" s="338"/>
      <c r="CZ160" s="367"/>
      <c r="DA160" s="330"/>
      <c r="DB160" s="367"/>
      <c r="DC160" s="330"/>
      <c r="DD160" s="298"/>
      <c r="DE160" s="354"/>
      <c r="DF160" s="338"/>
    </row>
    <row r="161" spans="2:109" s="338" customFormat="1" x14ac:dyDescent="0.2">
      <c r="B161" s="708" t="s">
        <v>242</v>
      </c>
      <c r="C161" s="727">
        <v>1</v>
      </c>
      <c r="D161" s="394"/>
      <c r="E161" s="566">
        <v>173</v>
      </c>
      <c r="F161" s="394" t="s">
        <v>207</v>
      </c>
      <c r="G161" s="566">
        <f>ROUND(E161/$C161,0)</f>
        <v>173</v>
      </c>
      <c r="H161" s="567" t="s">
        <v>207</v>
      </c>
      <c r="I161" s="662" t="str">
        <f>G161&amp;" x "&amp;E161</f>
        <v>173 x 173</v>
      </c>
      <c r="J161" s="394" t="s">
        <v>207</v>
      </c>
      <c r="K161" s="566">
        <f>E161+(2*O161)</f>
        <v>178</v>
      </c>
      <c r="L161" s="394" t="s">
        <v>207</v>
      </c>
      <c r="M161" s="566">
        <f>G161</f>
        <v>173</v>
      </c>
      <c r="N161" s="567" t="s">
        <v>207</v>
      </c>
      <c r="O161" s="566">
        <v>2.5</v>
      </c>
      <c r="P161" s="567" t="s">
        <v>207</v>
      </c>
      <c r="Q161" s="566">
        <v>0</v>
      </c>
      <c r="R161" s="394" t="s">
        <v>207</v>
      </c>
      <c r="S161" s="566">
        <f>ROUND(SQRT((E161^2)+(G161^2)),0)</f>
        <v>245</v>
      </c>
      <c r="T161" s="567" t="s">
        <v>207</v>
      </c>
      <c r="U161" s="566"/>
      <c r="V161" s="567"/>
      <c r="W161" s="566"/>
      <c r="X161" s="567"/>
      <c r="Y161" s="394"/>
      <c r="Z161" s="566">
        <f>ROUND(E161/$B$2,1)</f>
        <v>68.099999999999994</v>
      </c>
      <c r="AA161" s="567" t="s">
        <v>208</v>
      </c>
      <c r="AB161" s="566">
        <f>ROUND(G161/$B$2,1)</f>
        <v>68.099999999999994</v>
      </c>
      <c r="AC161" s="567" t="s">
        <v>208</v>
      </c>
      <c r="AD161" s="467" t="str">
        <f>AB161&amp;" x "&amp;Z161</f>
        <v>68.1 x 68.1</v>
      </c>
      <c r="AE161" s="567" t="s">
        <v>208</v>
      </c>
      <c r="AF161" s="566">
        <f>ROUND(K161/$B$2,1)</f>
        <v>70.099999999999994</v>
      </c>
      <c r="AG161" s="567" t="s">
        <v>208</v>
      </c>
      <c r="AH161" s="394">
        <f>ROUND(M161/$B$2,1)</f>
        <v>68.099999999999994</v>
      </c>
      <c r="AI161" s="567" t="s">
        <v>208</v>
      </c>
      <c r="AJ161" s="566">
        <f>ROUND(O161/$B$2,1)</f>
        <v>1</v>
      </c>
      <c r="AK161" s="567" t="s">
        <v>208</v>
      </c>
      <c r="AL161" s="566">
        <f>ROUND(Q161/$B$2,1)</f>
        <v>0</v>
      </c>
      <c r="AM161" s="567" t="s">
        <v>208</v>
      </c>
      <c r="AN161" s="566">
        <f>ROUND(SQRT((Z161^2)+(AB161^2)),0)</f>
        <v>96</v>
      </c>
      <c r="AO161" s="567" t="s">
        <v>208</v>
      </c>
      <c r="AP161" s="566"/>
      <c r="AQ161" s="567"/>
      <c r="AR161" s="566"/>
      <c r="AS161" s="567"/>
      <c r="AT161" s="484"/>
      <c r="AU161" s="961"/>
      <c r="AV161" s="2"/>
      <c r="AW161" s="305">
        <v>10300002</v>
      </c>
      <c r="AX161" s="329">
        <f>IF(Index!$L$4="€",VLOOKUP(AW161,ERP!$A:$CL,5,0),IF(Index!$L$4="$",VLOOKUP(AW161,ERP!$A:$CL,7,0),IF(Index!$L$4="CHF",VLOOKUP(AW161,ERP!$A:$CL,9,0),IF(Index!$L$4="£",VLOOKUP(AW161,ERP!$A:$CL,11,0),""))))</f>
        <v>500</v>
      </c>
      <c r="AY161" s="305">
        <v>10340002</v>
      </c>
      <c r="AZ161" s="329">
        <f>IF(Index!$L$4="€",VLOOKUP(AY161,ERP!$A:$CL,5,0),IF(Index!$L$4="$",VLOOKUP(AY161,ERP!$A:$CL,7,0),IF(Index!$L$4="CHF",VLOOKUP(AY161,ERP!$A:$CL,9,0),IF(Index!$L$4="£",VLOOKUP(AY161,ERP!$A:$CL,11,0),""))))</f>
        <v>500</v>
      </c>
      <c r="BA161" s="298"/>
      <c r="BB161" s="298"/>
      <c r="BC161" s="354"/>
      <c r="BD161" s="57"/>
      <c r="BE161" s="57"/>
      <c r="BF161" s="57"/>
      <c r="BH161" s="351"/>
      <c r="BL161" s="352"/>
      <c r="BR161" s="351"/>
      <c r="BT161" s="351"/>
      <c r="CG161" s="352"/>
      <c r="CL161" s="2"/>
      <c r="CM161" s="2"/>
      <c r="CN161" s="2"/>
      <c r="CO161" s="2"/>
      <c r="CP161" s="2"/>
      <c r="CQ161" s="2"/>
      <c r="CR161" s="2"/>
      <c r="CS161" s="2"/>
      <c r="CT161" s="2"/>
      <c r="CU161" s="2"/>
      <c r="CV161" s="2"/>
      <c r="CW161" s="2"/>
      <c r="CX161" s="2"/>
      <c r="CY161" s="2"/>
      <c r="CZ161" s="367"/>
      <c r="DA161" s="330"/>
      <c r="DB161" s="367"/>
      <c r="DC161" s="330"/>
      <c r="DD161" s="298"/>
      <c r="DE161" s="354"/>
    </row>
    <row r="162" spans="2:109" s="338" customFormat="1" x14ac:dyDescent="0.2">
      <c r="B162" s="708" t="s">
        <v>242</v>
      </c>
      <c r="C162" s="727">
        <v>1</v>
      </c>
      <c r="D162" s="394"/>
      <c r="E162" s="568">
        <v>195</v>
      </c>
      <c r="F162" s="644" t="s">
        <v>207</v>
      </c>
      <c r="G162" s="568">
        <f>ROUND(E162/$C162,0)</f>
        <v>195</v>
      </c>
      <c r="H162" s="569" t="s">
        <v>207</v>
      </c>
      <c r="I162" s="661" t="str">
        <f>G162&amp;" x "&amp;E162</f>
        <v>195 x 195</v>
      </c>
      <c r="J162" s="644" t="s">
        <v>207</v>
      </c>
      <c r="K162" s="568">
        <f>E162+(2*O162)</f>
        <v>200</v>
      </c>
      <c r="L162" s="644" t="s">
        <v>207</v>
      </c>
      <c r="M162" s="568">
        <f>G162</f>
        <v>195</v>
      </c>
      <c r="N162" s="569" t="s">
        <v>207</v>
      </c>
      <c r="O162" s="568">
        <v>2.5</v>
      </c>
      <c r="P162" s="569" t="s">
        <v>207</v>
      </c>
      <c r="Q162" s="568">
        <v>0</v>
      </c>
      <c r="R162" s="644" t="s">
        <v>207</v>
      </c>
      <c r="S162" s="568">
        <f>ROUND(SQRT((E162^2)+(G162^2)),0)</f>
        <v>276</v>
      </c>
      <c r="T162" s="569" t="s">
        <v>207</v>
      </c>
      <c r="U162" s="568"/>
      <c r="V162" s="569"/>
      <c r="W162" s="568"/>
      <c r="X162" s="569"/>
      <c r="Y162" s="394"/>
      <c r="Z162" s="568">
        <f>ROUND(E162/$B$2,1)</f>
        <v>76.8</v>
      </c>
      <c r="AA162" s="569" t="s">
        <v>208</v>
      </c>
      <c r="AB162" s="568">
        <f>ROUND(G162/$B$2,1)</f>
        <v>76.8</v>
      </c>
      <c r="AC162" s="569" t="s">
        <v>208</v>
      </c>
      <c r="AD162" s="712" t="str">
        <f>AB162&amp;" x "&amp;Z162</f>
        <v>76.8 x 76.8</v>
      </c>
      <c r="AE162" s="569" t="s">
        <v>208</v>
      </c>
      <c r="AF162" s="568">
        <f>ROUND(K162/$B$2,1)</f>
        <v>78.7</v>
      </c>
      <c r="AG162" s="569" t="s">
        <v>208</v>
      </c>
      <c r="AH162" s="644">
        <f>ROUND(M162/$B$2,1)</f>
        <v>76.8</v>
      </c>
      <c r="AI162" s="569" t="s">
        <v>208</v>
      </c>
      <c r="AJ162" s="568">
        <f>ROUND(O162/$B$2,1)</f>
        <v>1</v>
      </c>
      <c r="AK162" s="569" t="s">
        <v>208</v>
      </c>
      <c r="AL162" s="568">
        <f>ROUND(Q162/$B$2,1)</f>
        <v>0</v>
      </c>
      <c r="AM162" s="569" t="s">
        <v>208</v>
      </c>
      <c r="AN162" s="568">
        <f>ROUND(SQRT((Z162^2)+(AB162^2)),0)</f>
        <v>109</v>
      </c>
      <c r="AO162" s="569" t="s">
        <v>208</v>
      </c>
      <c r="AP162" s="568"/>
      <c r="AQ162" s="569"/>
      <c r="AR162" s="568"/>
      <c r="AS162" s="569"/>
      <c r="AT162" s="484"/>
      <c r="AU162" s="961"/>
      <c r="AV162" s="2"/>
      <c r="AW162" s="365">
        <v>10300003</v>
      </c>
      <c r="AX162" s="411">
        <f>IF(Index!$L$4="€",VLOOKUP(AW162,ERP!$A:$CL,5,0),IF(Index!$L$4="$",VLOOKUP(AW162,ERP!$A:$CL,7,0),IF(Index!$L$4="CHF",VLOOKUP(AW162,ERP!$A:$CL,9,0),IF(Index!$L$4="£",VLOOKUP(AW162,ERP!$A:$CL,11,0),""))))</f>
        <v>557</v>
      </c>
      <c r="AY162" s="365">
        <v>10340003</v>
      </c>
      <c r="AZ162" s="411">
        <f>IF(Index!$L$4="€",VLOOKUP(AY162,ERP!$A:$CL,5,0),IF(Index!$L$4="$",VLOOKUP(AY162,ERP!$A:$CL,7,0),IF(Index!$L$4="CHF",VLOOKUP(AY162,ERP!$A:$CL,9,0),IF(Index!$L$4="£",VLOOKUP(AY162,ERP!$A:$CL,11,0),""))))</f>
        <v>557</v>
      </c>
      <c r="BA162" s="298"/>
      <c r="BB162" s="298"/>
      <c r="BC162" s="354"/>
      <c r="BD162" s="57"/>
      <c r="BE162" s="57"/>
      <c r="BF162" s="57"/>
      <c r="BH162" s="351"/>
      <c r="BL162" s="352"/>
      <c r="BR162" s="351"/>
      <c r="BT162" s="351"/>
      <c r="CG162" s="352"/>
      <c r="CL162" s="2"/>
      <c r="CM162" s="2"/>
      <c r="CN162" s="2"/>
      <c r="CO162" s="2"/>
      <c r="CP162" s="2"/>
      <c r="CQ162" s="2"/>
      <c r="CR162" s="2"/>
      <c r="CS162" s="2"/>
      <c r="CT162" s="2"/>
      <c r="CU162" s="2"/>
      <c r="CV162" s="2"/>
      <c r="CW162" s="2"/>
      <c r="CX162" s="2"/>
      <c r="CY162" s="2"/>
      <c r="CZ162" s="367"/>
      <c r="DA162" s="330"/>
      <c r="DB162" s="367"/>
      <c r="DC162" s="330"/>
      <c r="DD162" s="298"/>
      <c r="DE162" s="354"/>
    </row>
    <row r="163" spans="2:109" s="338" customFormat="1" x14ac:dyDescent="0.2">
      <c r="B163" s="708" t="s">
        <v>242</v>
      </c>
      <c r="C163" s="727">
        <v>1</v>
      </c>
      <c r="D163" s="394"/>
      <c r="E163" s="566">
        <v>215</v>
      </c>
      <c r="F163" s="394" t="s">
        <v>207</v>
      </c>
      <c r="G163" s="566">
        <f>ROUND(E163/$C163,0)</f>
        <v>215</v>
      </c>
      <c r="H163" s="567" t="s">
        <v>207</v>
      </c>
      <c r="I163" s="662" t="str">
        <f>G163&amp;" x "&amp;E163</f>
        <v>215 x 215</v>
      </c>
      <c r="J163" s="394" t="s">
        <v>207</v>
      </c>
      <c r="K163" s="566">
        <f>E163+(2*O163)</f>
        <v>220</v>
      </c>
      <c r="L163" s="394" t="s">
        <v>207</v>
      </c>
      <c r="M163" s="566">
        <f>G163</f>
        <v>215</v>
      </c>
      <c r="N163" s="567" t="s">
        <v>207</v>
      </c>
      <c r="O163" s="566">
        <v>2.5</v>
      </c>
      <c r="P163" s="567" t="s">
        <v>207</v>
      </c>
      <c r="Q163" s="566">
        <v>0</v>
      </c>
      <c r="R163" s="394" t="s">
        <v>207</v>
      </c>
      <c r="S163" s="566">
        <f>ROUND(SQRT((E163^2)+(G163^2)),0)</f>
        <v>304</v>
      </c>
      <c r="T163" s="567" t="s">
        <v>207</v>
      </c>
      <c r="U163" s="566"/>
      <c r="V163" s="567"/>
      <c r="W163" s="566"/>
      <c r="X163" s="567"/>
      <c r="Y163" s="394"/>
      <c r="Z163" s="566">
        <f>ROUND(E163/$B$2,1)</f>
        <v>84.6</v>
      </c>
      <c r="AA163" s="567" t="s">
        <v>208</v>
      </c>
      <c r="AB163" s="566">
        <f>ROUND(G163/$B$2,1)</f>
        <v>84.6</v>
      </c>
      <c r="AC163" s="567" t="s">
        <v>208</v>
      </c>
      <c r="AD163" s="467" t="str">
        <f>AB163&amp;" x "&amp;Z163</f>
        <v>84.6 x 84.6</v>
      </c>
      <c r="AE163" s="567" t="s">
        <v>208</v>
      </c>
      <c r="AF163" s="566">
        <f>ROUND(K163/$B$2,1)</f>
        <v>86.6</v>
      </c>
      <c r="AG163" s="567" t="s">
        <v>208</v>
      </c>
      <c r="AH163" s="394">
        <f>ROUND(M163/$B$2,1)</f>
        <v>84.6</v>
      </c>
      <c r="AI163" s="567" t="s">
        <v>208</v>
      </c>
      <c r="AJ163" s="566">
        <f>ROUND(O163/$B$2,1)</f>
        <v>1</v>
      </c>
      <c r="AK163" s="567" t="s">
        <v>208</v>
      </c>
      <c r="AL163" s="566">
        <f>ROUND(Q163/$B$2,1)</f>
        <v>0</v>
      </c>
      <c r="AM163" s="567" t="s">
        <v>208</v>
      </c>
      <c r="AN163" s="566">
        <f>ROUND(SQRT((Z163^2)+(AB163^2)),0)</f>
        <v>120</v>
      </c>
      <c r="AO163" s="567" t="s">
        <v>208</v>
      </c>
      <c r="AP163" s="566"/>
      <c r="AQ163" s="567"/>
      <c r="AR163" s="566"/>
      <c r="AS163" s="567"/>
      <c r="AT163" s="484"/>
      <c r="AU163" s="961"/>
      <c r="AV163" s="2"/>
      <c r="AW163" s="305">
        <v>10300080</v>
      </c>
      <c r="AX163" s="329">
        <f>IF(Index!$L$4="€",VLOOKUP(AW163,ERP!$A:$CL,5,0),IF(Index!$L$4="$",VLOOKUP(AW163,ERP!$A:$CL,7,0),IF(Index!$L$4="CHF",VLOOKUP(AW163,ERP!$A:$CL,9,0),IF(Index!$L$4="£",VLOOKUP(AW163,ERP!$A:$CL,11,0),""))))</f>
        <v>595</v>
      </c>
      <c r="AY163" s="305">
        <v>10340080</v>
      </c>
      <c r="AZ163" s="329">
        <f>IF(Index!$L$4="€",VLOOKUP(AY163,ERP!$A:$CL,5,0),IF(Index!$L$4="$",VLOOKUP(AY163,ERP!$A:$CL,7,0),IF(Index!$L$4="CHF",VLOOKUP(AY163,ERP!$A:$CL,9,0),IF(Index!$L$4="£",VLOOKUP(AY163,ERP!$A:$CL,11,0),""))))</f>
        <v>595</v>
      </c>
      <c r="BA163" s="298"/>
      <c r="BB163" s="298"/>
      <c r="BC163" s="354"/>
      <c r="BD163" s="57"/>
      <c r="BE163" s="57"/>
      <c r="BF163" s="57"/>
      <c r="BH163" s="351"/>
      <c r="BL163" s="352"/>
      <c r="BR163" s="351"/>
      <c r="BT163" s="351"/>
      <c r="CG163" s="352"/>
      <c r="CL163" s="2"/>
      <c r="CM163" s="2"/>
      <c r="CN163" s="2"/>
      <c r="CO163" s="2"/>
      <c r="CP163" s="2"/>
      <c r="CQ163" s="2"/>
      <c r="CR163" s="2"/>
      <c r="CS163" s="2"/>
      <c r="CT163" s="2"/>
      <c r="CU163" s="2"/>
      <c r="CV163" s="2"/>
      <c r="CW163" s="2"/>
      <c r="CX163" s="2"/>
      <c r="CY163" s="2"/>
      <c r="CZ163" s="367"/>
      <c r="DA163" s="330"/>
      <c r="DB163" s="367"/>
      <c r="DC163" s="330"/>
      <c r="DD163" s="298"/>
      <c r="DE163" s="354"/>
    </row>
    <row r="164" spans="2:109" s="338" customFormat="1" x14ac:dyDescent="0.2">
      <c r="B164" s="708" t="s">
        <v>242</v>
      </c>
      <c r="C164" s="727">
        <v>1</v>
      </c>
      <c r="D164" s="394"/>
      <c r="E164" s="570">
        <v>235</v>
      </c>
      <c r="F164" s="656" t="s">
        <v>207</v>
      </c>
      <c r="G164" s="570">
        <f>ROUND(E164/$C164,0)</f>
        <v>235</v>
      </c>
      <c r="H164" s="571" t="s">
        <v>207</v>
      </c>
      <c r="I164" s="657" t="str">
        <f>G164&amp;" x "&amp;E164</f>
        <v>235 x 235</v>
      </c>
      <c r="J164" s="656" t="s">
        <v>207</v>
      </c>
      <c r="K164" s="570">
        <f>E164+(2*O164)</f>
        <v>240</v>
      </c>
      <c r="L164" s="656" t="s">
        <v>207</v>
      </c>
      <c r="M164" s="570">
        <f>G164</f>
        <v>235</v>
      </c>
      <c r="N164" s="571" t="s">
        <v>207</v>
      </c>
      <c r="O164" s="570">
        <v>2.5</v>
      </c>
      <c r="P164" s="571" t="s">
        <v>207</v>
      </c>
      <c r="Q164" s="656">
        <v>0</v>
      </c>
      <c r="R164" s="656" t="s">
        <v>207</v>
      </c>
      <c r="S164" s="570">
        <f>ROUND(SQRT((E164^2)+(G164^2)),0)</f>
        <v>332</v>
      </c>
      <c r="T164" s="571" t="s">
        <v>207</v>
      </c>
      <c r="U164" s="570"/>
      <c r="V164" s="571"/>
      <c r="W164" s="570"/>
      <c r="X164" s="571"/>
      <c r="Y164" s="659"/>
      <c r="Z164" s="570">
        <f>ROUND(E164/$B$2,1)</f>
        <v>92.5</v>
      </c>
      <c r="AA164" s="571" t="s">
        <v>208</v>
      </c>
      <c r="AB164" s="570">
        <f>ROUND(G164/$B$2,1)</f>
        <v>92.5</v>
      </c>
      <c r="AC164" s="571" t="s">
        <v>208</v>
      </c>
      <c r="AD164" s="713" t="str">
        <f>AB164&amp;" x "&amp;Z164</f>
        <v>92.5 x 92.5</v>
      </c>
      <c r="AE164" s="571" t="s">
        <v>208</v>
      </c>
      <c r="AF164" s="570">
        <f>ROUND(K164/$B$2,1)</f>
        <v>94.5</v>
      </c>
      <c r="AG164" s="571" t="s">
        <v>208</v>
      </c>
      <c r="AH164" s="656">
        <f>ROUND(M164/$B$2,1)</f>
        <v>92.5</v>
      </c>
      <c r="AI164" s="571" t="s">
        <v>208</v>
      </c>
      <c r="AJ164" s="570">
        <f>ROUND(O164/$B$2,1)</f>
        <v>1</v>
      </c>
      <c r="AK164" s="571" t="s">
        <v>208</v>
      </c>
      <c r="AL164" s="570">
        <f>ROUND(Q164/$B$2,1)</f>
        <v>0</v>
      </c>
      <c r="AM164" s="571" t="s">
        <v>208</v>
      </c>
      <c r="AN164" s="570">
        <f>ROUND(SQRT((Z164^2)+(AB164^2)),0)</f>
        <v>131</v>
      </c>
      <c r="AO164" s="571" t="s">
        <v>208</v>
      </c>
      <c r="AP164" s="570"/>
      <c r="AQ164" s="571"/>
      <c r="AR164" s="570"/>
      <c r="AS164" s="571"/>
      <c r="AT164" s="484"/>
      <c r="AU164" s="965"/>
      <c r="AV164" s="2"/>
      <c r="AW164" s="368">
        <v>10300007</v>
      </c>
      <c r="AX164" s="416">
        <f>IF(Index!$L$4="€",VLOOKUP(AW164,ERP!$A:$CL,5,0),IF(Index!$L$4="$",VLOOKUP(AW164,ERP!$A:$CL,7,0),IF(Index!$L$4="CHF",VLOOKUP(AW164,ERP!$A:$CL,9,0),IF(Index!$L$4="£",VLOOKUP(AW164,ERP!$A:$CL,11,0),""))))</f>
        <v>682</v>
      </c>
      <c r="AY164" s="368">
        <v>10340007</v>
      </c>
      <c r="AZ164" s="416">
        <f>IF(Index!$L$4="€",VLOOKUP(AY164,ERP!$A:$CL,5,0),IF(Index!$L$4="$",VLOOKUP(AY164,ERP!$A:$CL,7,0),IF(Index!$L$4="CHF",VLOOKUP(AY164,ERP!$A:$CL,9,0),IF(Index!$L$4="£",VLOOKUP(AY164,ERP!$A:$CL,11,0),""))))</f>
        <v>682</v>
      </c>
      <c r="BA164" s="298"/>
      <c r="BB164" s="298"/>
      <c r="BC164" s="298"/>
      <c r="BD164" s="57"/>
      <c r="BE164" s="57"/>
      <c r="BF164" s="57"/>
      <c r="BH164" s="351"/>
      <c r="BL164" s="352"/>
      <c r="BR164" s="351"/>
      <c r="BT164" s="351"/>
      <c r="CG164" s="352"/>
      <c r="CL164" s="2"/>
      <c r="CM164" s="2"/>
      <c r="CN164" s="2"/>
      <c r="CO164" s="2"/>
      <c r="CP164" s="2"/>
      <c r="CQ164" s="2"/>
      <c r="CR164" s="2"/>
      <c r="CS164" s="2"/>
      <c r="CT164" s="2"/>
      <c r="CU164" s="2"/>
      <c r="CV164" s="2"/>
      <c r="CW164" s="2"/>
      <c r="CX164" s="2"/>
      <c r="CY164" s="2"/>
      <c r="CZ164" s="367"/>
      <c r="DA164" s="330"/>
      <c r="DB164" s="367"/>
      <c r="DC164" s="330"/>
      <c r="DD164" s="298"/>
      <c r="DE164" s="298"/>
    </row>
    <row r="165" spans="2:109" s="338" customFormat="1" x14ac:dyDescent="0.2">
      <c r="C165" s="728"/>
      <c r="D165" s="2"/>
      <c r="E165" s="308"/>
      <c r="F165" s="2"/>
      <c r="G165" s="2"/>
      <c r="H165" s="2"/>
      <c r="I165" s="309"/>
      <c r="J165" s="2"/>
      <c r="K165" s="2"/>
      <c r="L165" s="2"/>
      <c r="M165" s="2"/>
      <c r="N165" s="2"/>
      <c r="O165" s="308"/>
      <c r="P165" s="2"/>
      <c r="Q165" s="308"/>
      <c r="R165" s="2"/>
      <c r="S165" s="2"/>
      <c r="T165" s="2"/>
      <c r="U165" s="2"/>
      <c r="V165" s="2"/>
      <c r="W165" s="2"/>
      <c r="X165" s="2"/>
      <c r="Y165" s="2"/>
      <c r="Z165" s="2"/>
      <c r="AA165" s="2"/>
      <c r="AB165" s="2"/>
      <c r="AC165" s="2"/>
      <c r="AD165" s="309"/>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H165" s="351"/>
      <c r="BL165" s="352"/>
      <c r="BR165" s="351"/>
      <c r="BT165" s="351"/>
      <c r="CG165" s="352"/>
      <c r="CL165" s="2"/>
      <c r="CM165" s="2"/>
      <c r="CN165" s="2"/>
      <c r="CO165" s="2"/>
      <c r="CP165" s="2"/>
      <c r="CQ165" s="2"/>
      <c r="CR165" s="2"/>
      <c r="CS165" s="2"/>
      <c r="CT165" s="2"/>
      <c r="CU165" s="2"/>
      <c r="CV165" s="2"/>
      <c r="CW165" s="2"/>
      <c r="CX165" s="2"/>
      <c r="CY165" s="2"/>
      <c r="CZ165" s="2"/>
      <c r="DA165" s="2"/>
      <c r="DB165" s="2"/>
      <c r="DC165" s="2"/>
    </row>
  </sheetData>
  <mergeCells count="269">
    <mergeCell ref="BB105:BC105"/>
    <mergeCell ref="BB92:BC92"/>
    <mergeCell ref="BB89:BE90"/>
    <mergeCell ref="AW89:AZ90"/>
    <mergeCell ref="AW102:AZ103"/>
    <mergeCell ref="AU89:AU100"/>
    <mergeCell ref="E103:AS103"/>
    <mergeCell ref="E93:AS93"/>
    <mergeCell ref="E92:AS92"/>
    <mergeCell ref="E105:AS105"/>
    <mergeCell ref="E106:AS106"/>
    <mergeCell ref="U94:V94"/>
    <mergeCell ref="W94:X94"/>
    <mergeCell ref="AP94:AQ94"/>
    <mergeCell ref="AR94:AS94"/>
    <mergeCell ref="U73:V73"/>
    <mergeCell ref="W73:X73"/>
    <mergeCell ref="AP73:AQ73"/>
    <mergeCell ref="E102:AS102"/>
    <mergeCell ref="AR73:AS73"/>
    <mergeCell ref="E128:AS128"/>
    <mergeCell ref="E129:AS129"/>
    <mergeCell ref="DB93:DC93"/>
    <mergeCell ref="U133:V133"/>
    <mergeCell ref="W133:X133"/>
    <mergeCell ref="AP133:AQ133"/>
    <mergeCell ref="AR133:AS133"/>
    <mergeCell ref="U120:V120"/>
    <mergeCell ref="W120:X120"/>
    <mergeCell ref="AP120:AQ120"/>
    <mergeCell ref="AR120:AS120"/>
    <mergeCell ref="U107:V107"/>
    <mergeCell ref="W107:X107"/>
    <mergeCell ref="AP107:AQ107"/>
    <mergeCell ref="AR107:AS107"/>
    <mergeCell ref="E116:AS116"/>
    <mergeCell ref="E118:AS118"/>
    <mergeCell ref="E115:AS115"/>
    <mergeCell ref="E119:AS119"/>
    <mergeCell ref="E131:AS131"/>
    <mergeCell ref="E132:AS132"/>
    <mergeCell ref="BX94:BY94"/>
    <mergeCell ref="BZ94:CA94"/>
    <mergeCell ref="CS94:CT94"/>
    <mergeCell ref="BD132:BE132"/>
    <mergeCell ref="BD119:BE119"/>
    <mergeCell ref="BH116:CV116"/>
    <mergeCell ref="DE119:DF119"/>
    <mergeCell ref="DG119:DH119"/>
    <mergeCell ref="DE118:DF118"/>
    <mergeCell ref="DG118:DH118"/>
    <mergeCell ref="CZ92:DA92"/>
    <mergeCell ref="DB92:DC92"/>
    <mergeCell ref="BD106:BE106"/>
    <mergeCell ref="CZ118:DA118"/>
    <mergeCell ref="DB118:DC118"/>
    <mergeCell ref="CU94:CV94"/>
    <mergeCell ref="BD118:BE118"/>
    <mergeCell ref="BD105:BE105"/>
    <mergeCell ref="BH106:CV106"/>
    <mergeCell ref="BD92:BE92"/>
    <mergeCell ref="BD93:BE93"/>
    <mergeCell ref="BH115:CV115"/>
    <mergeCell ref="CZ115:DC115"/>
    <mergeCell ref="DE115:DH115"/>
    <mergeCell ref="CZ116:DC116"/>
    <mergeCell ref="DE116:DH116"/>
    <mergeCell ref="DE93:DF93"/>
    <mergeCell ref="CX115:CX126"/>
    <mergeCell ref="CZ119:DA119"/>
    <mergeCell ref="DB119:DC119"/>
    <mergeCell ref="BH118:CV118"/>
    <mergeCell ref="BH119:CV119"/>
    <mergeCell ref="CU120:CV120"/>
    <mergeCell ref="BX107:BY107"/>
    <mergeCell ref="BZ107:CA107"/>
    <mergeCell ref="CU107:CV107"/>
    <mergeCell ref="BX120:BY120"/>
    <mergeCell ref="BZ120:CA120"/>
    <mergeCell ref="CS120:CT120"/>
    <mergeCell ref="CS107:CT107"/>
    <mergeCell ref="E157:AS157"/>
    <mergeCell ref="U158:V158"/>
    <mergeCell ref="W158:X158"/>
    <mergeCell ref="AP158:AQ158"/>
    <mergeCell ref="AR158:AS158"/>
    <mergeCell ref="AU156:AU164"/>
    <mergeCell ref="AW144:AX144"/>
    <mergeCell ref="E144:AS144"/>
    <mergeCell ref="E145:AS145"/>
    <mergeCell ref="U146:V146"/>
    <mergeCell ref="W146:X146"/>
    <mergeCell ref="AP146:AQ146"/>
    <mergeCell ref="AR146:AS146"/>
    <mergeCell ref="E156:AS156"/>
    <mergeCell ref="AU144:AU154"/>
    <mergeCell ref="AW157:AX157"/>
    <mergeCell ref="AY157:AZ157"/>
    <mergeCell ref="AW145:AX145"/>
    <mergeCell ref="AY145:AZ145"/>
    <mergeCell ref="AW156:AX156"/>
    <mergeCell ref="AY156:AZ156"/>
    <mergeCell ref="BA156:BC156"/>
    <mergeCell ref="AW106:AX106"/>
    <mergeCell ref="AY106:AZ106"/>
    <mergeCell ref="BB132:BC132"/>
    <mergeCell ref="BB119:BC119"/>
    <mergeCell ref="AW118:AX118"/>
    <mergeCell ref="AY118:AZ118"/>
    <mergeCell ref="BB131:BC131"/>
    <mergeCell ref="AW131:AX131"/>
    <mergeCell ref="AY131:AZ131"/>
    <mergeCell ref="AY144:AZ144"/>
    <mergeCell ref="BA144:BC144"/>
    <mergeCell ref="BB106:BC106"/>
    <mergeCell ref="AY15:AZ15"/>
    <mergeCell ref="AW11:AX11"/>
    <mergeCell ref="AY11:AZ11"/>
    <mergeCell ref="AW12:AX12"/>
    <mergeCell ref="AY12:AZ12"/>
    <mergeCell ref="AW13:AX13"/>
    <mergeCell ref="AY13:AZ13"/>
    <mergeCell ref="AW14:AX14"/>
    <mergeCell ref="AY14:AZ14"/>
    <mergeCell ref="AR40:AS40"/>
    <mergeCell ref="U24:V24"/>
    <mergeCell ref="W24:X24"/>
    <mergeCell ref="AP24:AQ24"/>
    <mergeCell ref="AR24:AS24"/>
    <mergeCell ref="W56:X56"/>
    <mergeCell ref="AP56:AQ56"/>
    <mergeCell ref="AR56:AS56"/>
    <mergeCell ref="AW71:AX71"/>
    <mergeCell ref="E142:BE142"/>
    <mergeCell ref="AW115:AZ116"/>
    <mergeCell ref="BB115:BE116"/>
    <mergeCell ref="AW128:AZ129"/>
    <mergeCell ref="BB128:BE129"/>
    <mergeCell ref="AW92:AX92"/>
    <mergeCell ref="AY92:AZ92"/>
    <mergeCell ref="AU68:AU84"/>
    <mergeCell ref="AW51:AZ52"/>
    <mergeCell ref="AU51:AU66"/>
    <mergeCell ref="AU128:AU139"/>
    <mergeCell ref="AW132:AX132"/>
    <mergeCell ref="AY132:AZ132"/>
    <mergeCell ref="AU115:AU126"/>
    <mergeCell ref="AW119:AX119"/>
    <mergeCell ref="AY119:AZ119"/>
    <mergeCell ref="BB118:BC118"/>
    <mergeCell ref="AU102:AU113"/>
    <mergeCell ref="BD54:BE54"/>
    <mergeCell ref="AW72:AX72"/>
    <mergeCell ref="AW105:AX105"/>
    <mergeCell ref="AY105:AZ105"/>
    <mergeCell ref="AY71:AZ71"/>
    <mergeCell ref="BD131:BE131"/>
    <mergeCell ref="BB72:BC72"/>
    <mergeCell ref="DG93:DH93"/>
    <mergeCell ref="AY9:AZ9"/>
    <mergeCell ref="AW4:AX4"/>
    <mergeCell ref="AY4:AZ4"/>
    <mergeCell ref="AW5:AX5"/>
    <mergeCell ref="AY5:AZ5"/>
    <mergeCell ref="AW7:AX7"/>
    <mergeCell ref="AY7:AZ7"/>
    <mergeCell ref="BD23:BE23"/>
    <mergeCell ref="BB22:BC22"/>
    <mergeCell ref="BD22:BE22"/>
    <mergeCell ref="BD9:BE9"/>
    <mergeCell ref="BD13:BE13"/>
    <mergeCell ref="BB14:BC14"/>
    <mergeCell ref="BD14:BE14"/>
    <mergeCell ref="BB15:BC15"/>
    <mergeCell ref="BD15:BE15"/>
    <mergeCell ref="E17:BE17"/>
    <mergeCell ref="BB23:BC23"/>
    <mergeCell ref="BB93:BC93"/>
    <mergeCell ref="U40:V40"/>
    <mergeCell ref="W40:X40"/>
    <mergeCell ref="AP40:AQ40"/>
    <mergeCell ref="E87:BE87"/>
    <mergeCell ref="BB102:BE103"/>
    <mergeCell ref="DE89:DH89"/>
    <mergeCell ref="DE90:DH90"/>
    <mergeCell ref="CZ89:DC89"/>
    <mergeCell ref="CZ90:DC90"/>
    <mergeCell ref="CZ102:DC102"/>
    <mergeCell ref="DE102:DH102"/>
    <mergeCell ref="CZ103:DC103"/>
    <mergeCell ref="DE103:DH103"/>
    <mergeCell ref="DE92:DF92"/>
    <mergeCell ref="DG92:DH92"/>
    <mergeCell ref="AW93:AX93"/>
    <mergeCell ref="AY93:AZ93"/>
    <mergeCell ref="BH93:CV93"/>
    <mergeCell ref="CX89:CX100"/>
    <mergeCell ref="CX102:CX113"/>
    <mergeCell ref="CZ93:DA93"/>
    <mergeCell ref="CZ106:DA106"/>
    <mergeCell ref="DB106:DC106"/>
    <mergeCell ref="BH102:CV102"/>
    <mergeCell ref="BH103:CV103"/>
    <mergeCell ref="BH87:DH87"/>
    <mergeCell ref="BH105:CV105"/>
    <mergeCell ref="CZ105:DA105"/>
    <mergeCell ref="DB105:DC105"/>
    <mergeCell ref="DE106:DF106"/>
    <mergeCell ref="DG106:DH106"/>
    <mergeCell ref="DE105:DF105"/>
    <mergeCell ref="DG105:DH105"/>
    <mergeCell ref="BH92:CV92"/>
    <mergeCell ref="BD10:BE10"/>
    <mergeCell ref="BB11:BC11"/>
    <mergeCell ref="BD11:BE11"/>
    <mergeCell ref="BB12:BC12"/>
    <mergeCell ref="BD12:BE12"/>
    <mergeCell ref="BB13:BC13"/>
    <mergeCell ref="BB68:BE69"/>
    <mergeCell ref="BB54:BC54"/>
    <mergeCell ref="BB55:BC55"/>
    <mergeCell ref="BB51:BE52"/>
    <mergeCell ref="BD72:BE72"/>
    <mergeCell ref="BB71:BC71"/>
    <mergeCell ref="BD71:BE71"/>
    <mergeCell ref="BB39:BC39"/>
    <mergeCell ref="BD39:BE39"/>
    <mergeCell ref="BB38:BC38"/>
    <mergeCell ref="BD38:BE38"/>
    <mergeCell ref="BD55:BE55"/>
    <mergeCell ref="BB10:BC10"/>
    <mergeCell ref="E2:BE2"/>
    <mergeCell ref="BB35:BE36"/>
    <mergeCell ref="BB19:BE20"/>
    <mergeCell ref="AU19:AU33"/>
    <mergeCell ref="AU35:AU49"/>
    <mergeCell ref="BB4:BC4"/>
    <mergeCell ref="BD4:BE4"/>
    <mergeCell ref="BB5:BC5"/>
    <mergeCell ref="BD5:BE5"/>
    <mergeCell ref="BB6:BC6"/>
    <mergeCell ref="BD6:BE6"/>
    <mergeCell ref="BB7:BC7"/>
    <mergeCell ref="BD7:BE7"/>
    <mergeCell ref="BB8:BC8"/>
    <mergeCell ref="BD8:BE8"/>
    <mergeCell ref="BB9:BC9"/>
    <mergeCell ref="AW8:AX8"/>
    <mergeCell ref="AW15:AX15"/>
    <mergeCell ref="AY8:AZ8"/>
    <mergeCell ref="AW10:AX10"/>
    <mergeCell ref="AY10:AZ10"/>
    <mergeCell ref="AW6:AX6"/>
    <mergeCell ref="AY6:AZ6"/>
    <mergeCell ref="AW9:AX9"/>
    <mergeCell ref="E51:AS51"/>
    <mergeCell ref="E52:AS52"/>
    <mergeCell ref="E69:AS69"/>
    <mergeCell ref="E54:AS54"/>
    <mergeCell ref="E55:AS55"/>
    <mergeCell ref="E71:AS71"/>
    <mergeCell ref="E72:AS72"/>
    <mergeCell ref="AY55:AZ55"/>
    <mergeCell ref="AY72:AZ72"/>
    <mergeCell ref="AW55:AX55"/>
    <mergeCell ref="AW54:AX54"/>
    <mergeCell ref="AY54:AZ54"/>
    <mergeCell ref="AW68:AZ69"/>
    <mergeCell ref="U56:V56"/>
  </mergeCells>
  <pageMargins left="0.7" right="0.7" top="0.75" bottom="0.75" header="0.3" footer="0.3"/>
  <pageSetup paperSize="9" scale="3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1F6AAD95CEC54B9876AD8AB788B39D" ma:contentTypeVersion="11" ma:contentTypeDescription="Crée un document." ma:contentTypeScope="" ma:versionID="2181141fb6e295575446dbab84e4005c">
  <xsd:schema xmlns:xsd="http://www.w3.org/2001/XMLSchema" xmlns:xs="http://www.w3.org/2001/XMLSchema" xmlns:p="http://schemas.microsoft.com/office/2006/metadata/properties" xmlns:ns3="3f90e3b6-83b7-4fc4-a807-dfbaf32f1c74" xmlns:ns4="f34380a0-6a03-474b-8bd4-48e1846de4a5" targetNamespace="http://schemas.microsoft.com/office/2006/metadata/properties" ma:root="true" ma:fieldsID="66156bed9ea0b427cb5c7180bfb7e260" ns3:_="" ns4:_="">
    <xsd:import namespace="3f90e3b6-83b7-4fc4-a807-dfbaf32f1c74"/>
    <xsd:import namespace="f34380a0-6a03-474b-8bd4-48e1846de4a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90e3b6-83b7-4fc4-a807-dfbaf32f1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4380a0-6a03-474b-8bd4-48e1846de4a5"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SharingHintHash" ma:index="14"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9248CB-5509-4774-8439-BE2D4BBBBF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90e3b6-83b7-4fc4-a807-dfbaf32f1c74"/>
    <ds:schemaRef ds:uri="f34380a0-6a03-474b-8bd4-48e1846de4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254E61-C6F7-4368-AC39-F294B8369A02}">
  <ds:schemaRefs>
    <ds:schemaRef ds:uri="http://schemas.microsoft.com/sharepoint/v3/contenttype/forms"/>
  </ds:schemaRefs>
</ds:datastoreItem>
</file>

<file path=customXml/itemProps3.xml><?xml version="1.0" encoding="utf-8"?>
<ds:datastoreItem xmlns:ds="http://schemas.openxmlformats.org/officeDocument/2006/customXml" ds:itemID="{A2C204C1-31FB-479B-8E9D-327154C64471}">
  <ds:schemaRefs>
    <ds:schemaRef ds:uri="http://www.w3.org/XML/1998/namespace"/>
    <ds:schemaRef ds:uri="http://schemas.microsoft.com/office/2006/documentManagement/types"/>
    <ds:schemaRef ds:uri="http://schemas.microsoft.com/office/2006/metadata/properties"/>
    <ds:schemaRef ds:uri="http://purl.org/dc/terms/"/>
    <ds:schemaRef ds:uri="http://purl.org/dc/dcmitype/"/>
    <ds:schemaRef ds:uri="3f90e3b6-83b7-4fc4-a807-dfbaf32f1c74"/>
    <ds:schemaRef ds:uri="http://schemas.openxmlformats.org/package/2006/metadata/core-properties"/>
    <ds:schemaRef ds:uri="http://schemas.microsoft.com/office/infopath/2007/PartnerControls"/>
    <ds:schemaRef ds:uri="f34380a0-6a03-474b-8bd4-48e1846de4a5"/>
    <ds:schemaRef ds:uri="http://purl.org/dc/elements/1.1/"/>
  </ds:schemaRefs>
</ds:datastoreItem>
</file>

<file path=docMetadata/LabelInfo.xml><?xml version="1.0" encoding="utf-8"?>
<clbl:labelList xmlns:clbl="http://schemas.microsoft.com/office/2020/mipLabelMetadata">
  <clbl:label id="{199686b5-bef4-4960-8786-7a6b1888fee3}" enabled="0" method="" siteId="{199686b5-bef4-4960-8786-7a6b1888f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Index</vt:lpstr>
      <vt:lpstr>ERP</vt:lpstr>
      <vt:lpstr>SightLine Ceiling Recessed</vt:lpstr>
      <vt:lpstr>Ceiling Recessed ≤ 5 mtr</vt:lpstr>
      <vt:lpstr>Wall and ceiling ≤ 7 mtr</vt:lpstr>
      <vt:lpstr>Fixed Frame ≤ 6 mtr</vt:lpstr>
      <vt:lpstr>Fixed Frame ALR UST</vt:lpstr>
      <vt:lpstr>DL Fixed Frame Large</vt:lpstr>
      <vt:lpstr>Manual Wall &amp; ceiling ≤ 3.4 mtr</vt:lpstr>
      <vt:lpstr>Accessoiries</vt:lpstr>
      <vt:lpstr>Custom Options</vt:lpstr>
      <vt:lpstr>Large Venue 6-14 mtr</vt:lpstr>
      <vt:lpstr>Custom Options Large Venue</vt:lpstr>
      <vt:lpstr>DL-Rental_FastFold Deluxe</vt:lpstr>
      <vt:lpstr>DL -Rental Heavy Duty FF Deluxe</vt:lpstr>
      <vt:lpstr>'Custom Options'!Print_Area</vt:lpstr>
      <vt:lpstr>'Custom Options Large Venue'!Print_Area</vt:lpstr>
      <vt:lpstr>'DL Fixed Frame Large'!Print_Area</vt:lpstr>
      <vt:lpstr>'Wall and ceiling ≤ 7 mtr'!Print_Area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2018-03-14T14:21:08Z</dcterms:created>
  <dcterms:modified xsi:type="dcterms:W3CDTF">2025-08-15T07:40:51Z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0x010100A71F6AAD95CEC54B9876AD8AB788B39D</vt:lpwstr>
  </property>
</Properties>
</file>